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1) Artists list" sheetId="2" r:id="rId5"/>
    <sheet state="visible" name="2) Labels list" sheetId="3" r:id="rId6"/>
    <sheet state="visible" name="3) Release_Label" sheetId="4" r:id="rId7"/>
    <sheet state="visible" name="4) Release_Artist(s)" sheetId="5" r:id="rId8"/>
    <sheet state="visible" name="5) Release_Track" sheetId="6" r:id="rId9"/>
    <sheet state="visible" name="6) Track_Artist(s)" sheetId="7" r:id="rId10"/>
    <sheet state="visible" name="7) Comp ContributorPublisher li" sheetId="8" r:id="rId11"/>
    <sheet state="visible" name="8) Track_Composition(s)" sheetId="9" r:id="rId12"/>
    <sheet state="visible" name="9) Audio_Properties" sheetId="10" r:id="rId13"/>
    <sheet state="visible" name="Sample Data" sheetId="11" r:id="rId14"/>
    <sheet state="visible" name="Reference info" sheetId="12" r:id="rId15"/>
  </sheets>
  <definedNames>
    <definedName name="EntId">'1) Artists list'!$I$1</definedName>
    <definedName name="CompContributor">'7) Comp ContributorPublisher li'!$A$5:$A$1029</definedName>
    <definedName name="TrackProperties">'Reference info'!$R$3:$R$10</definedName>
    <definedName name="ReleaseType">'Reference info'!$G$3:$G$7</definedName>
    <definedName name="Language">'Reference info'!$K$3:$K$418</definedName>
    <definedName name="Publishing">'Reference info'!$O$3:$O$5</definedName>
    <definedName name="ArtistRole">'Reference info'!$J$3:$J$430</definedName>
    <definedName name="CompositionRole">'Reference info'!$Q$3:$Q$14</definedName>
    <definedName name="Label">'2) Labels list'!$A$5:$A$999</definedName>
    <definedName name="Genre">'Reference info'!$H$3:$H$419</definedName>
    <definedName name="Publisher">'7) Comp ContributorPublisher li'!$D$5:$D$1029</definedName>
    <definedName name="Artist">'1) Artists list'!$A$5:$A$990</definedName>
    <definedName name="TenantId">'1) Artists list'!$I$2</definedName>
    <definedName hidden="1" localSheetId="4" name="_xlnm._FilterDatabase">'4) Release_Artist(s)'!$A$1:$F$1434</definedName>
    <definedName hidden="1" localSheetId="6" name="_xlnm._FilterDatabase">'6) Track_Artist(s)'!$G$1:$G$1331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0">
      <text>
        <t xml:space="preserve">This is a note example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4">
      <text>
        <t xml:space="preserve">URL link to the file on a public server (Dropbox, Azure, S3, etc.) that triggers a direct download of the file when the link is clicked.
IMPORTANT: 
We DO NOT support importing files from Google Drive
Sample download url formats -
[Note: the server's id used for the file is represented as 'ID_CHARS']
Dropbox:
https://www.dropbox.com/s/ID_CHARS/FileName?dl=1</t>
      </text>
    </comment>
    <comment authorId="0" ref="C4">
      <text>
        <t xml:space="preserve">Enter the Artist's AppleId or 'NEW' to indicate that the Artist needs an AppleId created for them.
Required for Distribution of content to APPLE where the Artist has one of the following roles: 'Primary - Top', 'Primary - Other', 'Featuring', 'Remixer'</t>
      </text>
    </comment>
    <comment authorId="0" ref="D4">
      <text>
        <t xml:space="preserve">Enter the Artist's full Spotify URI address (e.g., spotify:artist:acAr6E0nzuEeDIcg5XBqax) or 'NEW' to indicate that the Artist needs a Spotify URI created for them.
Required for Distribution of content to SPOTIFY where the Artist has one of the following roles: 'Primary - Top', 'Primary - Other', 'Featuring', 'Remixer'</t>
      </text>
    </comment>
    <comment authorId="0" ref="E4">
      <text>
        <t xml:space="preserve">NOT the Instagram URL of the Artist</t>
      </text>
    </comment>
    <comment authorId="0" ref="F4">
      <text>
        <t xml:space="preserve">The "username" part of the artist's SoundCloud URL; e.g., /soundcloud.com/username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EXACTLY means that EVERYTHING must be the same as your label copy and that any difference will result in creating different labels:
  Rolling Stones Records 
Is not identical to 
  ROLLING STONES REC. LTD.</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3">
      <text>
        <t xml:space="preserve">Product Copyright Holder: the name of the person or entity that owns the exclusive rights to the complete product, including both sound recording and artwork, preceded by the year the rights were obtained. For example: 2008 Acme Inc.</t>
      </text>
    </comment>
    <comment authorId="0" ref="L3">
      <text>
        <t xml:space="preserve">Sound Recording Copyright Holder: the name of the person or entity that owns the exclusive rights to the sound recording, preceded by the year the rights were obtained. For example: 2008 Acme Inc.</t>
      </text>
    </comment>
    <comment authorId="0" ref="B4">
      <text>
        <t xml:space="preserve">URL link to the file on a public server (Dropbox, Azure, S3, etc.) that triggers a direct download of the file when the link is clicked.
Image file size must be less than 10 MB.
IMPORTANT: 
We DO NOT support importing files from Google Drive
Sample download url formats -
[Note: the server's id used for the file is represented as 'ID_CHARS']
Dropbox:
https://www.dropbox.com/s/ID_CHARS/FileName?dl=1</t>
      </text>
    </comment>
    <comment authorId="0" ref="C4">
      <text>
        <t xml:space="preserve">image files can only be in jpeg/jpg format</t>
      </text>
    </comment>
    <comment authorId="0" ref="D4">
      <text>
        <t xml:space="preserve">leave blank if no UPC / EAN / JAN yet</t>
      </text>
    </comment>
    <comment authorId="0" ref="E4">
      <text>
        <t xml:space="preserve">1. required if no UPC / EAN / JAN yet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F4">
      <text>
        <t xml:space="preserve">EXACTLY means that you should respect proper casing and punctuation:
  Exile on Main St. (vs)
  Exile On Main St</t>
      </text>
    </comment>
    <comment authorId="0" ref="G4">
      <text>
        <t xml:space="preserve">The language of the release TITLE; NOT the language of the songs/lyrics.</t>
      </text>
    </comment>
    <comment authorId="0" ref="N4">
      <text>
        <t xml:space="preserve">Can be:
YYYY-MM-DD
YYYY/MM/DD
YYYY MM DD.</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leave blank if no UPC / EAN / JAN yet</t>
      </text>
    </comment>
    <comment authorId="0" ref="B4">
      <text>
        <t xml:space="preserve">1. required if no UPC / EAN / JAN yet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F4">
      <text>
        <t xml:space="preserve">Each Release MUST have ONLY ONE Artist assigned the 'Primary - Top' role.  Any other primary artist should be assigned 'Primary - Other'.</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3">
      <text>
        <t xml:space="preserve">vISRCs MUST be distinct from regular track ISRCs</t>
      </text>
    </comment>
    <comment authorId="0" ref="A4">
      <text>
        <t xml:space="preserve">leave blank if no UPC / EAN / JAN yet</t>
      </text>
    </comment>
    <comment authorId="0" ref="B4">
      <text>
        <t xml:space="preserve">1. required if no UPC / EAN / JAN yet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F4">
      <text>
        <t xml:space="preserve">No dashes or spaces.
CCXXXYY#####
CC = Country code (2 characters)
XXX = Registrant code (3 characters)
YY = Year of release (2 digits)
##### = Release identifier (5 digits)</t>
      </text>
    </comment>
    <comment authorId="0" ref="G4">
      <text>
        <t xml:space="preserve">1. required if no ISRC or vISRC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H4">
      <text>
        <t xml:space="preserve">EXACTLY means that you should respect proper casing and punctuation:
  Exile on Main St. (vs)
  Exile On Main St</t>
      </text>
    </comment>
    <comment authorId="0" ref="L4">
      <text>
        <t xml:space="preserve">An​ ​original​ ​composition​ ​is​ ​a​ ​track​ ​to​ ​which​ ​you’ve​ ​contributed lyrics​ ​and/or​ ​music,​ ​but​ ​which​ ​does​ ​NOT​ ​borrow​ ​elements from​ ​previously​ ​created​ ​works.
Public​ ​domain​ ​compositions​ ​are​ ​ones​ ​in​ ​which​ ​the intellectual​ ​property​ ​rights​ ​have​ ​expired​ ​or​ ​been​ ​forfeited. This​ ​generally​ ​applies​ ​to​ ​songs​ ​written​ ​before​ ​1923.</t>
      </text>
    </comment>
    <comment authorId="0" ref="M4">
      <text>
        <t xml:space="preserve">Required if distributing content.
FLAC or 2 channel (stereo) WAV file.
16-24 bit depth; minimum sample rate: 44.1 kHz
URL link to the file on a public server (Dropbox, Azure, S3, etc.) that triggers a direct download of the file when the link is clicked.
IMPORTANT: 
We DO NOT support importing files from Google Drive
Sample download url formats -
[Note: the server's id used for the file is represented as 'ID_CHARS']
Dropbox:
https://www.dropbox.com/s/ID_CHARS/FileName?dl=1</t>
      </text>
    </comment>
    <comment authorId="0" ref="N4">
      <text>
        <t xml:space="preserve">audio file extension
Required if audio URL provided</t>
      </text>
    </comment>
    <comment authorId="0" ref="O4">
      <text>
        <t xml:space="preserve">From where should your track start when people preview it? 
The value must be the number of seconds into the track. Example: 93.</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vISRCs MUST be distinct from regular track ISRCs</t>
      </text>
    </comment>
    <comment authorId="0" ref="A4">
      <text>
        <t xml:space="preserve">leave blank if no ISRC yet</t>
      </text>
    </comment>
    <comment authorId="0" ref="B4">
      <text>
        <t xml:space="preserve">1. required if no ISRC or vISRC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F4">
      <text>
        <t xml:space="preserve">1. Each Track MUST have ONLY ONE Artist assigned the 'Main Primary Artist' role.  Any other primary artist should be assigned 'Primary Artist'.
2. Each Track MUST have AT LEAST ONE Artist assigned a role from the 'Producer &amp; Engineer' category.</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vISRCs MUST be distinct from regular track ISRCs</t>
      </text>
    </comment>
    <comment authorId="0" ref="A4">
      <text>
        <t xml:space="preserve">leave blank if no ISRC yet</t>
      </text>
    </comment>
    <comment authorId="0" ref="B4">
      <text>
        <t xml:space="preserve">1. required if no ISRC or vISRC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G4">
      <text>
        <t xml:space="preserve">Only positive values up to 100%, total of all Contributors for a track must equal 100%
Maximum decimal places: 
2 in Percent format, e.g. 33.34%; 
or 
4 in Number format, e.g. 0.3334;
If there are 3 Contributors:
33.33%
33.33%
33.34%</t>
      </text>
    </comment>
    <comment authorId="0" ref="H4">
      <text>
        <t xml:space="preserve">Total of all Contributors for a track must equal 100%</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vISRCs MUST be distinct from regular track ISRCs</t>
      </text>
    </comment>
    <comment authorId="0" ref="A4">
      <text>
        <t xml:space="preserve">leave blank if no ISRC yet</t>
      </text>
    </comment>
    <comment authorId="0" ref="B4">
      <text>
        <t xml:space="preserve">1. required if no ISRC or vISRC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E4">
      <text>
        <t xml:space="preserve">A new version that alters an original recording. Any derivative work, including modified versions such as sped-up, slowed-down, boosted, nightcore, etc. A remix can be produced by the original artist or by another artist/producer. Note that covers with translated, modified or added lyrics should also be identified as derivative works due to the modification of the lyrics.</t>
      </text>
    </comment>
    <comment authorId="0" ref="F4">
      <text>
        <t xml:space="preserve">Any recording containing samples or any stock music, be it a royalty free beat, or any loops from a sample pack or music creation software.</t>
      </text>
    </comment>
    <comment authorId="0" ref="G4">
      <text>
        <t xml:space="preserve">Mix or Compilation - Any form of mashup (multiple track segments joined together) or medley (multiple full tracks joined together), as well as any track in a DJ set/mix or compilation (which does not have the same ISRC as the original).</t>
      </text>
    </comment>
    <comment authorId="0" ref="H4">
      <text>
        <t xml:space="preserve">Radio edit, extended or shortened versions, as well lofi, live or remastered versions.</t>
      </text>
    </comment>
    <comment authorId="0" ref="I4">
      <text>
        <t xml:space="preserve">White noise or sleep music, ambient, new age or meditation, karaoke or instrumental, classical (in the sense of older music like Beethoven and not contemporary music in the classical genre) — or any other similar genre where your recording is likely to be mistaken for another recording.</t>
      </text>
    </comment>
    <comment authorId="0" ref="J4">
      <text>
        <t xml:space="preserve">ASMR, sound effects, nature sounds, speech, spoken word, podcast or radio show.</t>
      </text>
    </comment>
    <comment authorId="0" ref="K4">
      <text>
        <t xml:space="preserve">Includes music generated through artificial intelligence (AI), either in whole or in part.</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URL link to the file on a public server (Google Drive, Dropbox, Azure, S3, etc.) that triggers a direct download of the file when the link is clicked.
Sample download url formats -
[Note: the server's id used for the file is represented as 'ID_CHARS']
Google Drive: 
https://drive.google.com/u/0/uc?id=ID_CHARS&amp;export=download
Dropbox:
https://www.dropbox.com/s/ID_CHARS/FileName?dl=1</t>
      </text>
    </comment>
    <comment authorId="0" ref="C6">
      <text>
        <t xml:space="preserve">Enter the Artist's AppleId or 'NEW' to indicate that the Artist needs an AppleId created for them.
Required for Distribution of content where the Artist has one of the following roles: 'Primary - Top', 'Primary - Other', 'Featuring', 'Remixer'</t>
      </text>
    </comment>
    <comment authorId="0" ref="D6">
      <text>
        <t xml:space="preserve">Enter the Artist's full Spotify URI address or 'NEW' to indicate that the Artist needs a Spotify URI created for them.
Required for Distribution of content where the Artist has one of the following roles: 'Primary - Top', 'Primary - Other', 'Featuring', 'Remixer'</t>
      </text>
    </comment>
    <comment authorId="0" ref="A14">
      <text>
        <t xml:space="preserve">EXACTLY means that EVERYTHING must be the same as your label copy and that any difference will result in creating different labels:
  Rolling Stones Records 
Is not identical to 
  ROLLING STONES REC. LTD.</t>
      </text>
    </comment>
    <comment authorId="0" ref="J20">
      <text>
        <t xml:space="preserve">Product Copyright Holder: the name of the person or entity that owns the exclusive rights to the complete product, including both sound recording and artwork, preceded by the year the rights were obtained. For example: 2008 Acme Inc.</t>
      </text>
    </comment>
    <comment authorId="0" ref="L20">
      <text>
        <t xml:space="preserve">Sound Recording Copyright Holder: the name of the person or entity that owns the exclusive rights to the sound recording, preceded by the year the rights were obtained. For example: 2008 Acme Inc.</t>
      </text>
    </comment>
    <comment authorId="0" ref="B21">
      <text>
        <t xml:space="preserve">URL link to the file on a public server (Google Drive, Dropbox, Azure, S3, etc.) that triggers a direct download of the file when the link is clicked.
Sample download url formats -
[Note: the server's id used for the file is represented as 'ID_CHARS']
Google Drive: 
https://drive.google.com/u/0/uc?id=ID_CHARS&amp;export=download
Dropbox:
https://www.dropbox.com/s/ID_CHARS/FileName?dl=1</t>
      </text>
    </comment>
    <comment authorId="0" ref="C21">
      <text>
        <t xml:space="preserve">image files can only be in jpeg/jpg format</t>
      </text>
    </comment>
    <comment authorId="0" ref="D21">
      <text>
        <t xml:space="preserve">leave blank if no UPC / EAN / JAN yet</t>
      </text>
    </comment>
    <comment authorId="0" ref="E21">
      <text>
        <t xml:space="preserve">1. required if no UPC / EAN / JAN yet
2. alphanumeric (letter or number) characters ONLY (no dashes, spaces, punctuation marks, etc.)
3. at least 3 characters</t>
      </text>
    </comment>
    <comment authorId="0" ref="F21">
      <text>
        <t xml:space="preserve">EXACTLY means that you should respect proper casing and punctuation:
  Exile on Main St. (vs)
  Exile On Main St</t>
      </text>
    </comment>
    <comment authorId="0" ref="G21">
      <text>
        <t xml:space="preserve">The language of the release TITLE; NOT the language of the songs/lyrics.</t>
      </text>
    </comment>
    <comment authorId="0" ref="N21">
      <text>
        <t xml:space="preserve">Can be:
YYYY-MM-DD
YYYY/MM/DD
YYYY MM DD.</t>
      </text>
    </comment>
    <comment authorId="0" ref="A28">
      <text>
        <t xml:space="preserve">leave blank if no UPC / EAN / JAN yet</t>
      </text>
    </comment>
    <comment authorId="0" ref="B28">
      <text>
        <t xml:space="preserve">1. required if no UPC / EAN / JAN yet
2. alphanumeric (letter or number) characters ONLY (no dashes, spaces, punctuation marks, etc.)
3. at least 3 characters</t>
      </text>
    </comment>
    <comment authorId="0" ref="F28">
      <text>
        <t xml:space="preserve">Each Release MUST have ONLY ONE Artist assigned the 'Primary - Top' role.  Any other primary artist should be assigned 'Primary - Other'.</t>
      </text>
    </comment>
    <comment authorId="0" ref="F35">
      <text>
        <t xml:space="preserve">vISRCs MUST be distinct from regular track ISRCs</t>
      </text>
    </comment>
    <comment authorId="0" ref="A36">
      <text>
        <t xml:space="preserve">leave blank if no UPC / EAN / JAN yet</t>
      </text>
    </comment>
    <comment authorId="0" ref="B36">
      <text>
        <t xml:space="preserve">1. required if no UPC / EAN / JAN yet
2. alphanumeric (letter or number) characters ONLY (no dashes, spaces, punctuation marks, etc.)
3. at least 3 characters</t>
      </text>
    </comment>
    <comment authorId="0" ref="F36">
      <text>
        <t xml:space="preserve">No dashes or spaces.
CCXXXYY#####
CC = Country code (2 characters)
XXX = Registrant code (3 characters)
YY = Year of release (2 digits)
##### = Release identifier (5 digits)</t>
      </text>
    </comment>
    <comment authorId="0" ref="G36">
      <text>
        <t xml:space="preserve">1. required if no ISRC or vISRC yet
2. alphanumeric (letter or number) characters ONLY (no dashes, spaces, punctuation marks, etc.)
3. at least 3 characters</t>
      </text>
    </comment>
    <comment authorId="0" ref="H36">
      <text>
        <t xml:space="preserve">EXACTLY means that you should respect proper casing and punctuation:
  Exile on Main St. (vs)
  Exile On Main St</t>
      </text>
    </comment>
    <comment authorId="0" ref="L36">
      <text>
        <t xml:space="preserve">An​ ​original​ ​composition​ ​is​ ​a​ ​track​ ​to​ ​which​ ​you’ve​ ​contributed lyrics​ ​and/or​ ​music,​ ​but​ ​which​ ​does​ ​NOT​ ​borrow​ ​elements from​ ​previously​ ​created​ ​works.
Public​ ​domain​ ​compositions​ ​are​ ​ones​ ​in​ ​which​ ​the intellectual​ ​property​ ​rights​ ​have​ ​expired​ ​or​ ​been​ ​forfeited. This​ ​generally​ ​applies​ ​to​ ​songs​ ​written​ ​before​ ​1923.</t>
      </text>
    </comment>
    <comment authorId="0" ref="M36">
      <text>
        <t xml:space="preserve">Required if distributing content.
FLAC or stereo WAV file.
Minimum bit depth: 16 bit; sample rate: 44.1 kHz
URL link to the file on a public server (Google Drive, Dropbox, Azure, S3, etc.) that triggers a direct download of the file when the link is clicked.
Sample download url formats -
[Note: the server's id used for the file is represented as 'ID_CHARS']
Google Drive: 
https://drive.google.com/u/0/uc?id=ID_CHARS&amp;export=download
Dropbox:
https://www.dropbox.com/s/ID_CHARS/FileName?dl=1</t>
      </text>
    </comment>
    <comment authorId="0" ref="N36">
      <text>
        <t xml:space="preserve">audio file extension
Required if audio URL provided</t>
      </text>
    </comment>
    <comment authorId="0" ref="O36">
      <text>
        <t xml:space="preserve">From where should your track start when people preview it? 
The value must be the number of seconds into the track. Example: 93.</t>
      </text>
    </comment>
    <comment authorId="0" ref="A44">
      <text>
        <t xml:space="preserve">vISRCs MUST be distinct from regular track ISRCs</t>
      </text>
    </comment>
    <comment authorId="0" ref="A45">
      <text>
        <t xml:space="preserve">leave blank if no ISRC yet</t>
      </text>
    </comment>
    <comment authorId="0" ref="B45">
      <text>
        <t xml:space="preserve">1. required if no ISRC or vISRC
2. alphanumeric (letter or number) characters ONLY (no dashes, spaces, punctuation marks, etc.)
3. at least 3 characters</t>
      </text>
    </comment>
    <comment authorId="0" ref="F45">
      <text>
        <t xml:space="preserve">Each Track MUST have ONLY ONE Artist assigned the 'Primary - Top' role.  Any other primary artist should be assigned 'Primary - Other'.</t>
      </text>
    </comment>
    <comment authorId="0" ref="A62">
      <text>
        <t xml:space="preserve">vISRCs MUST be distinct from regular track ISRCs</t>
      </text>
    </comment>
    <comment authorId="0" ref="A63">
      <text>
        <t xml:space="preserve">leave blank if no ISRC yet</t>
      </text>
    </comment>
    <comment authorId="0" ref="B63">
      <text>
        <t xml:space="preserve">1. required if no ISRC or vISRC
2. alphanumeric (letter or number) characters ONLY (no dashes, spaces, punctuation marks, etc.)
3. at least 3 characters</t>
      </text>
    </comment>
    <comment authorId="0" ref="G63">
      <text>
        <t xml:space="preserve">Only positive values up to 100%, total of all Contributors for a track must equal 100%
Maximum decimal places: 
2 in Percent format, e.g. 33.34%; 
or 
4 in Number format, e.g. 0.3334;
If there are 3 Contributors:
33.33%
33.33%
33.34%</t>
      </text>
    </comment>
    <comment authorId="0" ref="H63">
      <text>
        <t xml:space="preserve">Total of all Contributors for a track must equal 100%</t>
      </text>
    </comment>
    <comment authorId="0" ref="A71">
      <text>
        <t xml:space="preserve">vISRCs MUST be distinct from regular track ISRCs</t>
      </text>
    </comment>
    <comment authorId="0" ref="A72">
      <text>
        <t xml:space="preserve">leave blank if no ISRC yet</t>
      </text>
    </comment>
    <comment authorId="0" ref="B72">
      <text>
        <t xml:space="preserve">1. required if no ISRC or vISRC
2. Must contain 2 letters among any mix of letters or numbers
3. Minimum of 3 characters
4. Maximum of 20 characters
5. alphanumeric (letter or number) characters ONLY (no dashes, spaces, punctuation marks, etc.)
6. Best to leave blank unless you really use these</t>
      </text>
    </comment>
    <comment authorId="0" ref="E72">
      <text>
        <t xml:space="preserve">A new version that alters an original recording. Any derivative work, including modified versions such as sped-up, slowed-down, boosted, nightcore, etc. A remix can be produced by the original artist or by another artist/producer. Note that covers with translated, modified or added lyrics should also be identified as derivative works due to the modification of the lyrics.</t>
      </text>
    </comment>
    <comment authorId="0" ref="F72">
      <text>
        <t xml:space="preserve">Any recording containing samples or any stock music, be it a royalty free beat, or any loops from a sample pack or music creation software.</t>
      </text>
    </comment>
    <comment authorId="0" ref="G72">
      <text>
        <t xml:space="preserve">Mix or Compilation - Any form of mashup (multiple track segments joined together) or medley (multiple full tracks joined together), as well as any track in a DJ set/mix or compilation (which does not have the same ISRC as the original).</t>
      </text>
    </comment>
    <comment authorId="0" ref="H72">
      <text>
        <t xml:space="preserve">Radio edit, extended or shortened versions, as well lofi, live or remastered versions.</t>
      </text>
    </comment>
    <comment authorId="0" ref="I72">
      <text>
        <t xml:space="preserve">White noise or sleep music, ambient, new age or meditation, karaoke or instrumental, classical (in the sense of older music like Beethoven and not contemporary music in the classical genre) — or any other similar genre where your recording is likely to be mistaken for another recording.</t>
      </text>
    </comment>
    <comment authorId="0" ref="J72">
      <text>
        <t xml:space="preserve">ASMR, sound effects, nature sounds, speech, spoken word, podcast or radio show.</t>
      </text>
    </comment>
    <comment authorId="0" ref="K72">
      <text>
        <t xml:space="preserve">Includes music generated through artificial intelligence (AI), either in whole or in part.</t>
      </text>
    </comment>
  </commentList>
</comments>
</file>

<file path=xl/sharedStrings.xml><?xml version="1.0" encoding="utf-8"?>
<sst xmlns="http://schemas.openxmlformats.org/spreadsheetml/2006/main" count="13162" uniqueCount="2566">
  <si>
    <t>INTRODUCTION</t>
  </si>
  <si>
    <t>1)</t>
  </si>
  <si>
    <t>Please make a copy of the master document in order to start filling it out.  Make a copy by going to: File &gt; Make a copy</t>
  </si>
  <si>
    <t>2)</t>
  </si>
  <si>
    <t>Rename this document by replacing "MASTER" with your company name.</t>
  </si>
  <si>
    <t>3)</t>
  </si>
  <si>
    <t xml:space="preserve">Share it with kenny@revelator.com, milan@revelator.com and nicolas.g@revelator.com and provide FULL Edit permissions across the worksheet: </t>
  </si>
  <si>
    <t>go to Data&gt;Protected sheets and ranges&gt;Show all protected ranges&gt;Change permissions to full editing across ALL protected ranges from tabs 1 to 8</t>
  </si>
  <si>
    <t>You can also add anyone else from your team as needed.</t>
  </si>
  <si>
    <t>• Please fill out the catalog insert tabs enumerated in this spreadsheet by following the instructions in the corresponding fields and reading any applicable notes throughout</t>
  </si>
  <si>
    <t>• A black triangle in the top right corner of a cell means that there is a note — mouse over it to read it</t>
  </si>
  <si>
    <t>• If you are importing catalog metadata for reporting purposes only, then you only need to complete fields marked as REQUIRED as well as any UPC/ISRC or ID fields through tab 6</t>
  </si>
  <si>
    <t>Use the 'Sample Data' tab for additional guidance</t>
  </si>
  <si>
    <t>NOTE: Batch importing new catalog from the worksheet is generally not available on an ongoing basis so be sure all releases and tracks for import are included in the worksheet beforehand.</t>
  </si>
  <si>
    <t>After the initial import, adding catalog is meant to be done from the frontend of your account (or with the API if you are on an API plan).  There are liable to be additional fees if the worksheet is to be used for new catalog after the initial import.</t>
  </si>
  <si>
    <t>• We DO NOT support importing files from Google Drive</t>
  </si>
  <si>
    <t>NO DSP sale reports should be uploaded and reporting feeds should NOT be set up until the account's catalog has been finalized, which includes the following steps:</t>
  </si>
  <si>
    <t>• ALL EXISTING catalog content has been imported</t>
  </si>
  <si>
    <r>
      <rPr>
        <rFont val="Arial"/>
        <color rgb="FF172B4D"/>
        <sz val="11.0"/>
      </rPr>
      <t xml:space="preserve">• ALL catalog </t>
    </r>
    <r>
      <rPr>
        <rFont val="Arial"/>
        <b/>
        <color rgb="FF172B4D"/>
        <sz val="11.0"/>
      </rPr>
      <t>Delivery/Ingestion</t>
    </r>
    <r>
      <rPr>
        <rFont val="Arial"/>
        <color rgb="FF172B4D"/>
        <sz val="11.0"/>
      </rPr>
      <t xml:space="preserve"> FEEDS have been DISABLED</t>
    </r>
  </si>
  <si>
    <t>• Existing catalog has been validated (based on catalog export from account)</t>
  </si>
  <si>
    <t>• ALL catalog has been attributed to the proper accounts</t>
  </si>
  <si>
    <t>• ALL catalog fixes and updates have been completed</t>
  </si>
  <si>
    <t>If any DSP sale reports were uploaded or auto-imported before the catalog has been finalized, then the following corrective actions must be taken:</t>
  </si>
  <si>
    <t>• Unapprove and delete ALL DSP sale reports</t>
  </si>
  <si>
    <t>• Delete ALL error matching rules</t>
  </si>
  <si>
    <t>List all Artists to Import</t>
  </si>
  <si>
    <t>EnterpriseId=</t>
  </si>
  <si>
    <t>= REQUIRED FIELD</t>
  </si>
  <si>
    <t>= OPTIONAL FIELD</t>
  </si>
  <si>
    <t>= READ NOTES / INSTRUCTIONS</t>
  </si>
  <si>
    <t>TenantId=</t>
  </si>
  <si>
    <t>Artist Name</t>
  </si>
  <si>
    <t>Artist Image url</t>
  </si>
  <si>
    <t>Apple ArtistId</t>
  </si>
  <si>
    <t>Spotify Artist URI</t>
  </si>
  <si>
    <t>Meta ArtistId</t>
  </si>
  <si>
    <t>SoundCloud ProfileId</t>
  </si>
  <si>
    <t>Duplicate Names</t>
  </si>
  <si>
    <t>Written EXACTLY
as per label copy</t>
  </si>
  <si>
    <t>public URL triggering DIRECT DOWNLOAD of file</t>
  </si>
  <si>
    <t>Enter Artist's AppleId or 'NEW'=new AppleId</t>
  </si>
  <si>
    <t>Enter Artist's Spotify URI link 
or 'NEW'=new Spotify URI link</t>
  </si>
  <si>
    <t>Facebook Audio Library &amp; Rights Manager ArtistId</t>
  </si>
  <si>
    <t>SoundCloud Artist Username</t>
  </si>
  <si>
    <t>SecondTime</t>
  </si>
  <si>
    <t>spotify:artist:3VHXkk0ftpwA6CIYWm7Qjk</t>
  </si>
  <si>
    <t/>
  </si>
  <si>
    <t>ÉoDan</t>
  </si>
  <si>
    <t>spotify:artist:2wJTFunFUfIEZBoSRtgGzl</t>
  </si>
  <si>
    <t>JKZ</t>
  </si>
  <si>
    <t>spotify:artist:1Gn8eEXtOWHA7XU8wEWXOb</t>
  </si>
  <si>
    <t>oNinho</t>
  </si>
  <si>
    <t>spotify:artist:0WquBWDTKlnaj3LZbza26V</t>
  </si>
  <si>
    <t>PeJota10*</t>
  </si>
  <si>
    <t>spotify:artist:71bDh3rgDjrRQI2OVFkymu</t>
  </si>
  <si>
    <t>VMZ</t>
  </si>
  <si>
    <t>spotify:artist:5sgcRRQA3HrL1AVk6oMUeg</t>
  </si>
  <si>
    <t>Tauz</t>
  </si>
  <si>
    <t>spotify:artist:2fbeD4DgpQGFbowONHP6uj</t>
  </si>
  <si>
    <t>Rodrigo Zin</t>
  </si>
  <si>
    <t>spotify:artist:7MnW2177xZAOVo5U0cn5sH</t>
  </si>
  <si>
    <t>Lylo Tri$</t>
  </si>
  <si>
    <t>spotify:artist:0mkRk6CxGtiflpT59FD1pK</t>
  </si>
  <si>
    <t>LexClash</t>
  </si>
  <si>
    <t>spotify:artist:0jIeRlorghBkdkljyh8293</t>
  </si>
  <si>
    <t>Sid</t>
  </si>
  <si>
    <t>spotify:artist:05BrFNfdik79RdmOG1Ux1Q</t>
  </si>
  <si>
    <t>Flash Beats Manow</t>
  </si>
  <si>
    <t>spotify:artist:0ZIlwtVZkqtMZUpbHrz8TL</t>
  </si>
  <si>
    <t>Tavin</t>
  </si>
  <si>
    <t>spotify:artist:6VpeQWZIGXFlj8uBK38aWw</t>
  </si>
  <si>
    <t>Gabriza</t>
  </si>
  <si>
    <t>spotify:artist:3vOhUXBJNwHxeWXZpRjSMe</t>
  </si>
  <si>
    <t>DKF Oficial</t>
  </si>
  <si>
    <t>spotify:artist:6GF2oJ8NV7s3l421BS74PP</t>
  </si>
  <si>
    <t>Shiny_sz</t>
  </si>
  <si>
    <t>spotify:artist:5rql3sMywDu8xVUiynddPu</t>
  </si>
  <si>
    <t>Akashi Cruz</t>
  </si>
  <si>
    <t>spotify:artist:68wF4X9K8JFav3YlPFtsR2</t>
  </si>
  <si>
    <t>$hinepsj</t>
  </si>
  <si>
    <t>spotify:artist:4uNR3TyutEZ9VhHGTs24Ye</t>
  </si>
  <si>
    <t>Azura</t>
  </si>
  <si>
    <t>spotify:artist:5AZYV3DaCisQN46eMHPAv8</t>
  </si>
  <si>
    <t>Dreicon</t>
  </si>
  <si>
    <t>spotify:artist:2LISPU6eTTWHZeJmkElmMv</t>
  </si>
  <si>
    <t>Giu Matsu</t>
  </si>
  <si>
    <t>spotify:artist:7oToeSeC96jLehJy3ChGS5</t>
  </si>
  <si>
    <t>Nathy SC</t>
  </si>
  <si>
    <t>spotify:artist:2wM9ZyIRZ23vAFdCEMetN1</t>
  </si>
  <si>
    <t>JRP</t>
  </si>
  <si>
    <t>spotify:artist:7ArdMRig6lnwbNKVlqsFA1</t>
  </si>
  <si>
    <t>May Abreu</t>
  </si>
  <si>
    <t>spotify:artist:256OMVVIbxw3PvfTNm2QP8</t>
  </si>
  <si>
    <t>Nikmouu</t>
  </si>
  <si>
    <t>spotify:artist:2axcIy3POt1ETAkww3mPHJ</t>
  </si>
  <si>
    <t>YuzoDeen Music</t>
  </si>
  <si>
    <t>spotify:artist:231oursveyExZ74VUbuS4h</t>
  </si>
  <si>
    <t>Atilla</t>
  </si>
  <si>
    <t>spotify:artist:4Uv5bceTJ2h3tLlssUNDNP</t>
  </si>
  <si>
    <t>Mistery</t>
  </si>
  <si>
    <t>spotify:artist:5tXGJbbT8kC46qteRRIwGx</t>
  </si>
  <si>
    <t>Trezze</t>
  </si>
  <si>
    <t>spotify:artist:4qjw6Lah71HMDGZmZ1zzXV</t>
  </si>
  <si>
    <t>Th3agu</t>
  </si>
  <si>
    <t>spotify:artist:1BSyYgyxKlccjpmya2pNYB</t>
  </si>
  <si>
    <t>Onze</t>
  </si>
  <si>
    <t>spotify:artist:1UdYf1iGZmwJ6h0BGs5ep4</t>
  </si>
  <si>
    <t>SSKuro</t>
  </si>
  <si>
    <t>spotify:artist:3NrT2HtiPnrGXtLirPyBmG</t>
  </si>
  <si>
    <t>Novatroop</t>
  </si>
  <si>
    <t>spotify:artist:1D2DCKg6e7z32LNCqFNday</t>
  </si>
  <si>
    <t>ML Studio Oficial</t>
  </si>
  <si>
    <t>spotify:artist:3QhGULiNjMszseqS6U8v0n</t>
  </si>
  <si>
    <t>Lerym</t>
  </si>
  <si>
    <t>spotify:artist:3MrkfEHXUASPYRgRzzeZHb</t>
  </si>
  <si>
    <t>Ugo Ludovico</t>
  </si>
  <si>
    <t>spotify:artist:3lS2IDHU8A8fzP5M2CjXeR</t>
  </si>
  <si>
    <t>Meizy</t>
  </si>
  <si>
    <t>spotify:artist:0clDJpwOLYyz4kcWcVja5X</t>
  </si>
  <si>
    <t>JL</t>
  </si>
  <si>
    <t>spotify:artist:3qVhTBR41N5fDJmAcmrCBL</t>
  </si>
  <si>
    <t>Slow GM</t>
  </si>
  <si>
    <t>spotify:artist:2sEK5ZUDmUEgVu9TxsC6Dc</t>
  </si>
  <si>
    <t>Riick Palmieri</t>
  </si>
  <si>
    <t xml:space="preserve">	spotify:artist:2Rkrr1KqfRj9i9RMqVqWl9</t>
  </si>
  <si>
    <t>NATI OFICIAL</t>
  </si>
  <si>
    <t>spotify:artist:0hKYGll2ZuRZFNNHkrexY4</t>
  </si>
  <si>
    <t>Ciro Daniel</t>
  </si>
  <si>
    <t>spotify:artist:3Rso0khSv7X2ENbc0OsjxJ</t>
  </si>
  <si>
    <t>Henrique Mendonça</t>
  </si>
  <si>
    <t>spotify:artist:4zEqUhpfZ5M3b2jZsH1A2O</t>
  </si>
  <si>
    <t>Pablo Matheus</t>
  </si>
  <si>
    <t>spotify:artist:4tA8hU33kmQMWANoWQj78K</t>
  </si>
  <si>
    <t>Anny</t>
  </si>
  <si>
    <t>spotify:artist:2cK4L8fSVVqvW2gyePXeJw</t>
  </si>
  <si>
    <t>Negol</t>
  </si>
  <si>
    <t>spotify:artist:6IGgkjgWytlqoHWng0RxqV</t>
  </si>
  <si>
    <t>Ark King</t>
  </si>
  <si>
    <t>spotify:artist:3114ETHIEusupn7YoNe8sv</t>
  </si>
  <si>
    <t xml:space="preserve">oShaman </t>
  </si>
  <si>
    <t>spotify:artist:3PJUNKtVgEfUKj67HhRY2X</t>
  </si>
  <si>
    <t>Various Artists</t>
  </si>
  <si>
    <t>List all Labels to Import</t>
  </si>
  <si>
    <t>Label Name</t>
  </si>
  <si>
    <t>TokyoRecords</t>
  </si>
  <si>
    <t>PEJOTA10*</t>
  </si>
  <si>
    <t>= OPTIONAL</t>
  </si>
  <si>
    <t>RELEASE LEVEL - Label&lt;&gt;UPC/ID</t>
  </si>
  <si>
    <t>LABEL</t>
  </si>
  <si>
    <t>COVER IMAGE URL</t>
  </si>
  <si>
    <t>IMAGE TYPE</t>
  </si>
  <si>
    <t>UPC / EAN / JAN</t>
  </si>
  <si>
    <t>CATALOG RELEASE ID</t>
  </si>
  <si>
    <t>RELEASE TITLE</t>
  </si>
  <si>
    <t>TITLE LANGUAGE</t>
  </si>
  <si>
    <t>RELEASE VERSION</t>
  </si>
  <si>
    <t>RELEASE TYPE</t>
  </si>
  <si>
    <t>(P) Copyright</t>
  </si>
  <si>
    <t>(C) Copyright</t>
  </si>
  <si>
    <t>ORIGINAL
RELEASE DATE</t>
  </si>
  <si>
    <t>GENRE 1</t>
  </si>
  <si>
    <t>GENRE 2</t>
  </si>
  <si>
    <t>(select from Labels list, start typing or drag)</t>
  </si>
  <si>
    <r>
      <rPr>
        <rFont val="Arial"/>
        <color theme="1"/>
      </rPr>
      <t xml:space="preserve">public URL triggering DIRECT DOWNLOAD of file (10 MB max)
</t>
    </r>
    <r>
      <rPr>
        <rFont val="Arial"/>
        <i/>
        <color theme="1"/>
      </rPr>
      <t>required if distributing content</t>
    </r>
  </si>
  <si>
    <t>jpeg /
jpg
ONLY</t>
  </si>
  <si>
    <r>
      <rPr>
        <rFont val="Arial"/>
        <color theme="1"/>
      </rPr>
      <t xml:space="preserve">UPC: 12 digits
EAN: 13 digits
</t>
    </r>
    <r>
      <rPr>
        <rFont val="Arial"/>
        <i/>
        <color theme="1"/>
      </rPr>
      <t>blank if no code yet</t>
    </r>
  </si>
  <si>
    <r>
      <rPr>
        <rFont val="Arial"/>
        <color theme="1"/>
      </rPr>
      <t xml:space="preserve">Internal Ref. ID
</t>
    </r>
    <r>
      <rPr>
        <rFont val="Arial"/>
        <i/>
        <color theme="1"/>
      </rPr>
      <t>required if no code yet</t>
    </r>
  </si>
  <si>
    <t>Written EXACTLY as per label copy
(no version, type or contributor info)</t>
  </si>
  <si>
    <t>(select from list, start 
typing or drag)</t>
  </si>
  <si>
    <t>If applicable</t>
  </si>
  <si>
    <t>(select from list, start typing or drag)</t>
  </si>
  <si>
    <t>Year</t>
  </si>
  <si>
    <t>Holder</t>
  </si>
  <si>
    <t xml:space="preserve">YYYY-MM-DD
</t>
  </si>
  <si>
    <t xml:space="preserve">
(select from list, start typing or drag)</t>
  </si>
  <si>
    <t>Existing UPCs/
Catalog IDs</t>
  </si>
  <si>
    <t>Genre Dup</t>
  </si>
  <si>
    <t>https://www.dropbox.com/scl/fi/7safoetk4p2k4vwi29k4c/Receba-789294845633-UPC.jpg?rlkey=3vty6hb78ol10iv3y6h4md8h3&amp;st=m30ox0p4&amp;dl=1</t>
  </si>
  <si>
    <t>jpg</t>
  </si>
  <si>
    <t>Receba</t>
  </si>
  <si>
    <t>Portuguese</t>
  </si>
  <si>
    <t>Single</t>
  </si>
  <si>
    <t>Hip Hop/Rap</t>
  </si>
  <si>
    <t>https://www.dropbox.com/scl/fi/wky0ryb739s0xs3wo5qop/A-Cl-usula-do-Contrato-789294962088-UPC.jpg?rlkey=91bp85llgb8ho5lnfcs56105s&amp;st=dn12pxrd&amp;dl=1</t>
  </si>
  <si>
    <t>A Cláusula do Contrato</t>
  </si>
  <si>
    <t>https://www.dropbox.com/scl/fi/dqjqfshagm1d4ljm5stl0/Lados-da-Escurid-o-789294992757.jpg?rlkey=rideoabl2oms63hx8npzuthum&amp;st=0ddb2quc&amp;dl=1</t>
  </si>
  <si>
    <t>Lados da Escuridão</t>
  </si>
  <si>
    <t>https://www.dropbox.com/scl/fi/blmctlmn6nfrk0ujbtczw/Popstar-792268556299.jpg?rlkey=n3zqjo7zk3o1wrl2ldft0jn5m&amp;st=v3qjma2z&amp;dl=1</t>
  </si>
  <si>
    <t>Popstar</t>
  </si>
  <si>
    <t>English</t>
  </si>
  <si>
    <t>https://www.dropbox.com/scl/fi/7qqovwhyxr3ekwx99c063/O-Jogador-Perfeito-792268807506.jpg?rlkey=6ai66ll7d71aickysg0akc9d2&amp;st=5ktpi03d&amp;dl=1</t>
  </si>
  <si>
    <t>O Jogador Perfeito</t>
  </si>
  <si>
    <t>https://www.dropbox.com/scl/fi/32fuvvke82rpdn3lum3ig/Batalha-Final-792268807018.jpg?rlkey=aey3xeo229ic9p2d3n8d1iqr9&amp;st=fp8syszy&amp;dl=1</t>
  </si>
  <si>
    <t>Batalha Final</t>
  </si>
  <si>
    <t>https://www.dropbox.com/scl/fi/rlqmtrkfyra4crnd7obpc/O-Rei-da-Velocidade-792268849940.jpg?rlkey=2fru68gauf66dkowv4es7io1r&amp;st=p4qvumog&amp;dl=1</t>
  </si>
  <si>
    <t>O Rei da Velocidade</t>
  </si>
  <si>
    <t>https://www.dropbox.com/scl/fi/2ts06rutve1qc0x8vicp9/Benihime-792268943372.jpg?rlkey=t8n41f1r23j6qc66t60ppuogj&amp;st=lpdwvsvg&amp;dl=1</t>
  </si>
  <si>
    <t>Benihime</t>
  </si>
  <si>
    <t>https://www.dropbox.com/scl/fi/he0nfgs093nb3uxn0qeuf/Esse-Era-o-Seu-Sonho-789550583668.jpg?rlkey=8e9c9gls1mtozcxvb9usi2xra&amp;st=tkujelql&amp;dl=1</t>
  </si>
  <si>
    <t>Esse Era o Seu Sonho?</t>
  </si>
  <si>
    <t>https://www.dropbox.com/scl/fi/ld5zx9kt1frwtrkytx1p5/A-Vontade-de-um-Saiyajin-789550780463.jpg?rlkey=qp2i3pp8gzb3d123nnsl68bhq&amp;st=bh9tc068&amp;dl=1</t>
  </si>
  <si>
    <t>A Vontade de um Saiyajin</t>
  </si>
  <si>
    <t>https://www.dropbox.com/scl/fi/gknzri7hkw9k43juo7f0h/Animes-no-Topo-789550850920.jpg?rlkey=8nqmleappocujzahyl5irpild&amp;st=8nmfdm6i&amp;dl=1</t>
  </si>
  <si>
    <t>Animes no Topo</t>
  </si>
  <si>
    <t>https://www.dropbox.com/scl/fi/yd7rl6sf0qq417vq0993t/Rei-do-Drible-789550892579.jpg?rlkey=hbrbd93z3imc4t71xmouhmiiv&amp;st=n7b5j964&amp;dl=1</t>
  </si>
  <si>
    <t>Rei do Drible</t>
  </si>
  <si>
    <t>https://www.dropbox.com/scl/fi/gu3i0zm110idy2y0vv09z/For-a-e-Talento-704522504014.jpg?rlkey=rkzgyinui5g7b0xrpvhqhwufr&amp;st=dz76zlas&amp;dl=1</t>
  </si>
  <si>
    <t>Força e Talento</t>
  </si>
  <si>
    <t>https://www.dropbox.com/scl/fi/cceojdokmdomicams4kl1/O-Rei-da-Decis-o-704522572761.jpg?rlkey=qyyvashy54zy0qve5nvb4zapp&amp;st=ypbyxdvz&amp;dl=1</t>
  </si>
  <si>
    <t>O Rei da Decisão</t>
  </si>
  <si>
    <t>https://www.dropbox.com/scl/fi/ul0u2nd34gumss52xfztx/Orgulhoso-e-Egoista-704522648756.jpg?rlkey=6u9pfjby9t2e8mm9703nlmige&amp;st=n6srog88&amp;dl=1</t>
  </si>
  <si>
    <t>Orgulhoso e Egoista</t>
  </si>
  <si>
    <t>https://www.dropbox.com/scl/fi/mmda100cl2h0gam0rgtye/Genialidade-704522736279.jpg?rlkey=kmfu9jawzvqhfgz7qvjtixcb9&amp;st=knqjymvp&amp;dl=1</t>
  </si>
  <si>
    <t>Genialidade</t>
  </si>
  <si>
    <t>https://www.dropbox.com/scl/fi/2jzsbvw24bfaeohtj1igf/Lendas-do-Futebol-Blue-Lock-704522738020.jpg?rlkey=z779fetvfv86etel86qbuaw2g&amp;st=363e28qn&amp;dl=1</t>
  </si>
  <si>
    <t>Lendas do Futebol</t>
  </si>
  <si>
    <t>Blue Lock</t>
  </si>
  <si>
    <t>https://www.dropbox.com/scl/fi/6xzlot0qhqcuflldsvnni/Vazio-704522760274.jpg?rlkey=tsma8gqzl0n9tdyf6nu8g9da0&amp;st=enupggd4&amp;dl=1</t>
  </si>
  <si>
    <t>Vazio</t>
  </si>
  <si>
    <t>https://www.dropbox.com/scl/fi/p2wp6ailwxh0w745i7jb4/Implac-vel-704522994907.jpg?rlkey=g9wwy1zm2at5stt06zfebde10&amp;st=mj5jo36h&amp;dl=1</t>
  </si>
  <si>
    <t>Implacável</t>
  </si>
  <si>
    <t>https://www.dropbox.com/scl/fi/hmj5m3hb5jhwgrub0y0fn/Implac-vel-Speed-Up-704522995126.jpg?rlkey=qapv8hcd35076yysh0e541ru4&amp;st=2iiw30ng&amp;dl=1</t>
  </si>
  <si>
    <t>Speed Up</t>
  </si>
  <si>
    <t>https://www.dropbox.com/scl/fi/v2m8rq5v6wbq6ocp4uzy1/Alcan-ar-a-Paz-713312393479.jpg?rlkey=e772z8vcx373qxpz1op79gx6z&amp;st=ns6n06b5&amp;dl=1</t>
  </si>
  <si>
    <t>Alcançar a Paz</t>
  </si>
  <si>
    <t>https://www.dropbox.com/scl/fi/df1wf2rniaqm7eb0wt5fj/Bachira-Monstro-Egoista-713312581449.jpg?rlkey=g09eikyj4d66k67bquv4d583s&amp;st=2vaaagjr&amp;dl=1</t>
  </si>
  <si>
    <t>Bachira - Monstro Egoista</t>
  </si>
  <si>
    <t>https://www.dropbox.com/scl/fi/9xadwran1wms1xhxxngnq/Bachira-Monstro-Egoista-Speed-Up-713312581357.jpg?rlkey=5rycuj2255y4etsmni1koqdil&amp;st=mpgwkxzc&amp;dl=1</t>
  </si>
  <si>
    <t>https://www.dropbox.com/scl/fi/hm5bsmmv1bo6wo96la602/A-Morte-Vermelha-713312581487.jpg?rlkey=j4c5v0nkxw1bonoyln823kzg1&amp;st=8duf0cst&amp;dl=1</t>
  </si>
  <si>
    <t>A Morte Vermelha</t>
  </si>
  <si>
    <t>https://www.dropbox.com/scl/fi/t2rq5xum76vibovq1p6i3/Sanji-Jambe-Enflamm-e-713312800953.jpg?rlkey=k8mih2y6zrg4sob5ikh8xpl4p&amp;st=duo76u9l&amp;dl=1</t>
  </si>
  <si>
    <t>Sanji, Jambe Enflammée</t>
  </si>
  <si>
    <t>https://www.dropbox.com/scl/fi/n8m8svwvdfh4ppzyk37oe/Poder-do-Simbionte-713312800878.jpg?rlkey=1oj94tr9iywhbobcrbndh20xh&amp;st=r9p8mn75&amp;dl=1</t>
  </si>
  <si>
    <t>Poder do Simbionte</t>
  </si>
  <si>
    <t>https://www.dropbox.com/scl/fi/9bbcxn4za0dwxtan4213q/A-Lenda-Destemida-717337383682.jpg?rlkey=4iu6ls7dbfsc1fdezk1txzj35&amp;st=vhpqzuov&amp;dl=1</t>
  </si>
  <si>
    <t>A Lenda Destemida</t>
  </si>
  <si>
    <t>https://www.dropbox.com/scl/fi/rzkc1uaiirm7yvuim7rcn/Gato-Vs-Lobo-Ultimo-Pedido-717337466736.jpg?rlkey=lgnz85bvtnutcdwkq1lkorydu&amp;st=5y81e4cr&amp;dl=1</t>
  </si>
  <si>
    <t>Gato Vs Lobo, Ultimo Pedido</t>
  </si>
  <si>
    <t>https://www.dropbox.com/scl/fi/mleyr2oz4znufuxmlr56i/Castelo-Infinito-717337817071.jpg?rlkey=trd8jzpdwc2px098xmxh976kx&amp;st=28v0cym8&amp;dl=1</t>
  </si>
  <si>
    <t>Castelo Infinito</t>
  </si>
  <si>
    <t>https://www.dropbox.com/scl/fi/2gr7tc8sg9zwfi2pi49ks/O-nico-Deus-717337816876.jpg?rlkey=ohbb2p4vnmicekqi32sof7kk3&amp;st=59lp6cr1&amp;dl=1</t>
  </si>
  <si>
    <t>O Único Deus</t>
  </si>
  <si>
    <t>https://www.dropbox.com/scl/fi/mfzilg11ncq93g0hurxkh/Style-Eren-Jaeger-755909569751.jpg?rlkey=2zd7w1xca9n7w5shod9u1lx1m&amp;st=r3n2hbh7&amp;dl=1</t>
  </si>
  <si>
    <t>Style Eren Jaeger</t>
  </si>
  <si>
    <t>https://www.dropbox.com/scl/fi/jp8pux17mk555a24zx0ij/Bela-Dan-a-755909801493.jpg?rlkey=btxiaezgncxizo3fvr43kz3tx&amp;st=fc6su8wn&amp;dl=1</t>
  </si>
  <si>
    <t>Bela Dança</t>
  </si>
  <si>
    <t>https://www.dropbox.com/scl/fi/fmx624oynmclp1q6sdhn5/O-Menino-Que-Sobreviveu-755909801486.jpg?rlkey=aqq7nb3izbztdbn9eglpfxm5m&amp;st=u8kta623&amp;dl=1</t>
  </si>
  <si>
    <t>O Menino Que Sobreviveu</t>
  </si>
  <si>
    <t>https://www.dropbox.com/scl/fi/4e7zf4i089r3ultkp20bp/O-Monstro-Rei-755909918245.jpg?rlkey=sev2ugbssr49bthf1iuhyvq8i&amp;st=q2bqep2s&amp;dl=1</t>
  </si>
  <si>
    <t>O Monstro Rei</t>
  </si>
  <si>
    <t>https://www.dropbox.com/scl/fi/56jgni6n64fnloybuetds/Castelo-Infinito-II-766310525632.jpg?rlkey=ljht52t6begf8trbkhy4bdd2f&amp;st=fh2gfiyh&amp;dl=1</t>
  </si>
  <si>
    <t>Castelo Infinito II</t>
  </si>
  <si>
    <t>https://www.dropbox.com/scl/fi/aws0lkwcm7haoodnhy5ph/O-N-mero-1-766310726763.jpg?rlkey=9spbxfk006n5gu4tkwa8l1dym&amp;st=unurj4ug&amp;dl=1</t>
  </si>
  <si>
    <t>O Número 1</t>
  </si>
  <si>
    <t>https://www.dropbox.com/scl/fi/dfvdwj824qp74724r0p2g/Lampi-o-Capit-o-do-Sert-o-766310760330.jpg?rlkey=ivq466vksjhj71uegactjxv96&amp;st=co5b34gz&amp;dl=1</t>
  </si>
  <si>
    <t>Lampião, Capitão do Sertão</t>
  </si>
  <si>
    <t>https://www.dropbox.com/scl/fi/yxfqf7izcbb1pu5g8w4qy/Control-766310846638.jpg?rlkey=47yapiy0yc3qrwzulzeo00351&amp;st=9xmk3yts&amp;dl=1</t>
  </si>
  <si>
    <t>Control</t>
  </si>
  <si>
    <t>https://www.dropbox.com/scl/fi/0zmt2f7ayteg2w70k60b6/Deus-Amaldi-oado-766310960488.jpg?rlkey=w3g5nzu8b0tnp9x306psvujv5&amp;st=ud0m2bsg&amp;dl=1</t>
  </si>
  <si>
    <t>Deus Amaldiçoado</t>
  </si>
  <si>
    <t>https://www.dropbox.com/scl/fi/qtsk1apgqu0alfos7oczv/Gravity-Falls-821555510963.jpg?rlkey=4ffxl6uh963w2a2geqmmg2x6a&amp;st=w290yckb&amp;dl=1</t>
  </si>
  <si>
    <t>Gravity Falls</t>
  </si>
  <si>
    <t>https://www.dropbox.com/scl/fi/i3l51yinz9thdr9b6jw3l/Verdadeiro-Rei-821555705604.jpg?rlkey=jwmsg6x96b0uszgaczf2sykgd&amp;st=xdzb196a&amp;dl=1</t>
  </si>
  <si>
    <t>Verdadeiro Rei</t>
  </si>
  <si>
    <t>https://www.dropbox.com/scl/fi/hjtz42vdkgiyhf6bqq69h/Lavinho-Pai-T-On-821555747420.jpg?rlkey=vidlcsgy3ridq50k7ycb0uls8&amp;st=2wiktlef&amp;dl=1</t>
  </si>
  <si>
    <t>Lavinho, Pai Tá On</t>
  </si>
  <si>
    <t>https://www.dropbox.com/scl/fi/h5kiw8fuxs0uwle3a49p9/Genki-Dama-821555746522.jpg?rlkey=flkxojukf5ac2smt8p5dzcq8k&amp;st=xl08mh3c&amp;dl=1</t>
  </si>
  <si>
    <t>Genki Dama</t>
  </si>
  <si>
    <t>https://www.dropbox.com/scl/fi/od27fv71w4d87wwkztug3/Novo-Recept-culo-Style-Sukuna-821555779513.jpg?rlkey=ekn2hj6ess8wvdn908ppa4o9o&amp;st=ite4py0s&amp;dl=1</t>
  </si>
  <si>
    <t>Novo Receptáculo (Style Sukuna)</t>
  </si>
  <si>
    <t>https://www.dropbox.com/scl/fi/f3h71f8v2baoyzbi6qzfo/Flow-Minato-821555857921.jpg?rlkey=su85i2qzptp0xs0c31n27ophs&amp;st=oht620fn&amp;dl=1</t>
  </si>
  <si>
    <t>Flow Minato</t>
  </si>
  <si>
    <t>https://www.dropbox.com/scl/fi/9t8m1j508oublhggb1r9d/Estilo-Brazuca-821555943280.jpg?rlkey=kb83c8z4mqghakhbr5glomng5&amp;st=y59scxbw&amp;dl=1</t>
  </si>
  <si>
    <t>Estilo Brazuca</t>
  </si>
  <si>
    <t>https://www.dropbox.com/scl/fi/fn4avefcfom3936v82jdz/Flow-Lampi-o-656464699153.jpg?rlkey=3rlgex278ivmoit29sgmi8i1n&amp;st=614pe1r7&amp;dl=1</t>
  </si>
  <si>
    <t>Flow Lampião</t>
  </si>
  <si>
    <t>https://www.dropbox.com/scl/fi/13ztly3jkjfzb00sbydyg/Justi-a-Kira-Vs-L-656464696732.jpg?rlkey=fpc0rjk3nnl0gw3ovtajuv9ur&amp;st=h9eq2xtc&amp;dl=1</t>
  </si>
  <si>
    <t>Justiça (Kira Vs L)</t>
  </si>
  <si>
    <t>https://www.dropbox.com/scl/fi/bnw1n881p0d18nnjyxja8/Maldi-es-V-o-Queimar-656464772467.jpg?rlkey=g0nzv9eozzmnc59x0aqkqy021&amp;st=it6po52t&amp;dl=1</t>
  </si>
  <si>
    <t>Maldições Vão Queimar</t>
  </si>
  <si>
    <t>https://www.dropbox.com/scl/fi/8ec43relffjv0h327v76l/Skin-Sayajin-656464820731.jpg?rlkey=6yp4sud4gpi3izlnjwqdhrctf&amp;st=wd19x5nw&amp;dl=1</t>
  </si>
  <si>
    <t>Skin Sayajin</t>
  </si>
  <si>
    <t>https://www.dropbox.com/scl/fi/pavaw410arlj74l94n72u/King-Player-Kaiser-656464987823.jpg?rlkey=qsjd39rxmdbxzzre3hg64w9nl&amp;st=qamcpmru&amp;dl=1</t>
  </si>
  <si>
    <t>King Player (Kaiser)</t>
  </si>
  <si>
    <t>https://www.dropbox.com/scl/fi/jegk147b4p9vdx77ppq5s/Punch-707331676521.jpg?rlkey=jdts6cbdi6w71gmofu95dg85e&amp;st=k0luhush&amp;dl=1</t>
  </si>
  <si>
    <t>Punch</t>
  </si>
  <si>
    <t>https://www.dropbox.com/scl/fi/wvybspnugplpz4nrhkftz/Anjo-do-Senhor-707331831982.jpg?rlkey=au2361kwncrpsw3zxmabged28&amp;st=kjk154tn&amp;dl=1</t>
  </si>
  <si>
    <t>Anjo do Senhor</t>
  </si>
  <si>
    <t>https://www.dropbox.com/scl/fi/zriuzon3bds11lsdjzd0g/Inosuke-Dupla-Nichirin-707331872626.jpg?rlkey=xckiwm5atuyzqhwz7f28bj5fw&amp;st=7n46es98&amp;dl=1</t>
  </si>
  <si>
    <t>Inosuke - Dupla Nichirin</t>
  </si>
  <si>
    <t>https://www.dropbox.com/scl/fi/aq1e4bof15casjzd6cw9w/Mundo-Sem-Cor-707331906413.jpg?rlkey=h10hr6uj3q9qlb62c3q56dgh6&amp;st=mi735mc5&amp;dl=1</t>
  </si>
  <si>
    <t>Mundo Sem Cor</t>
  </si>
  <si>
    <t>https://www.dropbox.com/scl/fi/qbbyu5k31q4006b9e3d1n/Denji-The-Runner-707331915873.jpg?rlkey=zgeyy447kpcj4j7vmwwxb6b1p&amp;st=jy94kngd&amp;dl=1</t>
  </si>
  <si>
    <t>Denji The Runner</t>
  </si>
  <si>
    <t>https://www.dropbox.com/scl/fi/hik7rok4nz1pl52ci13pu/Yoriichi-e-Kokushibo-Sol-e-a-Lua-707331947010.jpg?rlkey=vjqh2siw47xwgs54q8dh1gi8u&amp;st=93pz8qa4&amp;dl=1</t>
  </si>
  <si>
    <t>Yoriichi e Kokushibo - Sol e a Lua</t>
  </si>
  <si>
    <t>https://www.dropbox.com/scl/fi/k1pudlpqdptskqgrlaffc/Dem-nio-do-Futebol-718114547983.jpg?rlkey=upaj9bc7zui71x9sgahhb8h7s&amp;st=4t9vmh97&amp;dl=1</t>
  </si>
  <si>
    <t>Demônio do Futebol</t>
  </si>
  <si>
    <t>https://www.dropbox.com/scl/fi/p0v30p72afqjzs3ybeg8w/Detroid-Smash-718114547075.jpg?rlkey=86ezmg060ea0t93upo6npdj10&amp;st=p3suzxp0&amp;dl=1</t>
  </si>
  <si>
    <t>Detroid Smash</t>
  </si>
  <si>
    <t>https://www.dropbox.com/scl/fi/fnl8jvuu7vbcxwaiatkrw/Um-Tiro-Genya-Shinazugawa-718114635277.jpg?rlkey=t0dhsccqf6z8q1b0eizy7i9s1&amp;st=4b5cezgo&amp;dl=1</t>
  </si>
  <si>
    <t>Um Tiro - Genya Shinazugawa</t>
  </si>
  <si>
    <t>https://www.dropbox.com/scl/fi/r7ww6s0t6l3cqi0gwpksb/Incr-vel-Velocidade-718114636397.jpg?rlkey=nummbj063k255cfhbdrcobmqe&amp;st=bd9m43sk&amp;dl=1</t>
  </si>
  <si>
    <t>Incrível Velocidade</t>
  </si>
  <si>
    <t>https://www.dropbox.com/scl/fi/h9o046nx0nm4oabi0tzti/O-Meu-Destino-744553564946.jpg?rlkey=dyysol98n2059lswk3t264rpy&amp;st=i3udkeov&amp;dl=1</t>
  </si>
  <si>
    <t>O Meu Destino</t>
  </si>
  <si>
    <t>https://www.dropbox.com/scl/fi/nzpe0oxpysvq4i8c2098p/Sharkboy-744553603836.jpg?rlkey=40zcxzenevv93e4ol96du738w&amp;st=9ygzmo6t&amp;dl=1</t>
  </si>
  <si>
    <t>Sharkboy</t>
  </si>
  <si>
    <t>https://www.dropbox.com/scl/fi/rluau35ekcf4xhbymuww1/Dark-Village-744553773133.jpg?rlkey=4krloh0bnpji2ouhtlo4ewo9o&amp;st=o7fnw6au&amp;dl=1</t>
  </si>
  <si>
    <t>Dark Village</t>
  </si>
  <si>
    <t>https://www.dropbox.com/scl/fi/rm4pvfachpvrn721s4ah2/Rock-Hero-744553773041.jpg?rlkey=suc2tzmzx7gqq7t1xa054gidi&amp;st=09oajlyc&amp;dl=1</t>
  </si>
  <si>
    <t>Rock Hero</t>
  </si>
  <si>
    <t>https://www.dropbox.com/scl/fi/22pu7iy0sp5erlsnvh4cq/Sacrif-cio-do-Pilar-744553772976.jpg?rlkey=2hwiasa7w39mqfddqy5y8kcay&amp;st=5qmppkp4&amp;dl=1</t>
  </si>
  <si>
    <t>Sacrifício do Pilar</t>
  </si>
  <si>
    <t>https://www.dropbox.com/scl/fi/hrf4vnbz64fjfh0zn4m1y/Frio-744553887472.jpg?rlkey=ot616meb2e13xgvzdy6by0f4z&amp;st=qv56x9jo&amp;dl=1</t>
  </si>
  <si>
    <t>Frio</t>
  </si>
  <si>
    <t>https://www.dropbox.com/scl/fi/zsaeu9iw0dwgh944c22sb/Eu-Te-Vi-Dan-ando-744553943109.jpg?rlkey=9xbdtuda33kipfjukuwah229p&amp;st=6oi96rqo&amp;dl=1</t>
  </si>
  <si>
    <t>Eu Te Vi Dançando</t>
  </si>
  <si>
    <t>https://www.dropbox.com/scl/fi/xw4c1392ro1fiqx21dc1t/Carta-pra-Nasa-752503656092.jpg?rlkey=hzfrwau4iu1b5fw0hqy8v7vpc&amp;st=0hl4f5pc&amp;dl=1</t>
  </si>
  <si>
    <t>Carta pra Nasa</t>
  </si>
  <si>
    <t>https://www.dropbox.com/scl/fi/5nd7irrcz2j6t5nkqcl6p/Super-Drag-o-Guerreiro-752503698818.jpg?rlkey=99cawxcedmvuew42jf8b3j0vy&amp;st=c6f1cxq3&amp;dl=1</t>
  </si>
  <si>
    <t>Super Dragão Guerreiro</t>
  </si>
  <si>
    <t>https://www.dropbox.com/scl/fi/p1agnori94rupkm1qjiwf/Eu-Vou-Vencer-752503857345.jpg?rlkey=49dvglvlahgoej41upz7tp9xw&amp;st=c98zculv&amp;dl=1</t>
  </si>
  <si>
    <t>Eu Vou Vencer</t>
  </si>
  <si>
    <t>https://www.dropbox.com/scl/fi/ru1c2748vk7a3zfnquycc/Senpai-717332519086.jpg?rlkey=lhnnaccxx3pv32e8hefk1l924&amp;st=4wp8lcjc&amp;dl=1</t>
  </si>
  <si>
    <t>Senpai</t>
  </si>
  <si>
    <t>https://www.dropbox.com/scl/fi/1rtui8pggdsp79ciri95b/Mash-Vision-rio-Divino-717332519079.jpg?rlkey=ey0uakkqvswywyl9r1eeobtea&amp;st=5119ay23&amp;dl=1</t>
  </si>
  <si>
    <t>Mash - Visionário Divino</t>
  </si>
  <si>
    <t>https://www.dropbox.com/scl/fi/ymtfu6ssvex2j2haa6rka/P-talas-717332654367.jpg?rlkey=bymyu87maneevqbd7uq7y5tmg&amp;st=qacj8syi&amp;dl=1</t>
  </si>
  <si>
    <t>Pétalas</t>
  </si>
  <si>
    <t>https://www.dropbox.com/scl/fi/cnwh1zev41z9aut1v3pjz/Pedra-Lunar-717332698316.jpg?rlkey=cfgm142azvjjbhkve5c77tr2w&amp;st=hr215nwf&amp;dl=1</t>
  </si>
  <si>
    <t>Pedra Lunar</t>
  </si>
  <si>
    <t>https://www.dropbox.com/scl/fi/186bnjsqvk9oik2dnzv1q/Imperador-717332698125.jpg?rlkey=iwx2d2uaqgkbgawmqhgq8unoe&amp;st=vjnsfsvk&amp;dl=1</t>
  </si>
  <si>
    <t>Imperador</t>
  </si>
  <si>
    <t>https://www.dropbox.com/scl/fi/6r2emlyn2mhpv8csvv4fw/Rindou-717332698002.jpg?rlkey=7a9il1ww2nycf8010v4ue8ht9&amp;st=vm4yyuny&amp;dl=1</t>
  </si>
  <si>
    <t>Rindou</t>
  </si>
  <si>
    <t>https://www.dropbox.com/scl/fi/vl49l133itlhhnwdejslw/Her-i-do-Escudo-717332735790.jpg?rlkey=zuafqyerf4y3iuc7erxo9nr9y&amp;st=fe422vzi&amp;dl=1</t>
  </si>
  <si>
    <t>Herói do Escudo</t>
  </si>
  <si>
    <t>https://www.dropbox.com/scl/fi/h39pqmw887z24f7jczxgg/Toxicidade-717332794544.jpg?rlkey=uo11pxudvc1qec00pmkpu3kd9&amp;st=7nze7lqs&amp;dl=1</t>
  </si>
  <si>
    <t>Toxicidade</t>
  </si>
  <si>
    <t>https://www.dropbox.com/scl/fi/too67iqfez1p5r3rwgiun/Sem-Erros-717332807091.jpg?rlkey=swerl37pok947y0qf9hxinxsc&amp;st=4055c0n9&amp;dl=1</t>
  </si>
  <si>
    <t>Sem Erros</t>
  </si>
  <si>
    <t>https://www.dropbox.com/scl/fi/3xn9tf7q309jxpzqft5uf/Respira-o-do-Vento-711709661521.jpg?rlkey=9c20d41cxt8m6zj6hsdkzwgj2&amp;st=e9g4smb3&amp;dl=1</t>
  </si>
  <si>
    <t>Respiração do Vento</t>
  </si>
  <si>
    <t>https://www.dropbox.com/scl/fi/nnl3rroqoor0z4glfyp1e/Areia-de-Ferro-717332976827.jpg?rlkey=f61dkf33t2lkthexq8nlkwkwn&amp;st=7y347q24&amp;dl=1</t>
  </si>
  <si>
    <t>Areia de Ferro</t>
  </si>
  <si>
    <t>https://www.dropbox.com/scl/fi/vw65brmjsfsdgi6e9q4ua/Cobra-Kai-717332908132.jpg?rlkey=jormuyedofzfa88pre1zi9pa6&amp;st=5b7sffg1&amp;dl=1</t>
  </si>
  <si>
    <t>Cobra Kai</t>
  </si>
  <si>
    <t>https://www.dropbox.com/scl/fi/epch4c5im8mz3g7d1xk6w/Nosso-Amor-717332908026.jpg?rlkey=sw1b03ct4s8bonw3r9j9lh8ic&amp;st=4uv91wym&amp;dl=1</t>
  </si>
  <si>
    <t>Nosso Amor</t>
  </si>
  <si>
    <t>https://www.dropbox.com/scl/fi/k1ou4dgvpz0zrheifx2zt/Animes-Hype-2-717332907975.jpg?rlkey=s0iqywlz28y1vl6pc8y6eshc5&amp;st=qs8rgj9u&amp;dl=1</t>
  </si>
  <si>
    <t>Animes Hype 2</t>
  </si>
  <si>
    <t>https://www.dropbox.com/scl/fi/0n7ktcwirx4pru5lxdr22/Mitsuya-e-Taiju-717332976674.jpg?rlkey=wifm6dq0f3j19hk8wal9gbt55&amp;st=7kv0eg3e&amp;dl=1</t>
  </si>
  <si>
    <t>Mitsuya e Taiju</t>
  </si>
  <si>
    <t>https://www.dropbox.com/scl/fi/zwrjqh7uz7m7zqbs4md7n/Jumanji-761861542268.jpg?rlkey=qi4fr1xywmpzgptwwmer50vxk&amp;st=4bpi822c&amp;dl=1</t>
  </si>
  <si>
    <t>Jumanji</t>
  </si>
  <si>
    <t>https://www.dropbox.com/scl/fi/rnzadhqjpetnvzld45e5d/Apenas-um-Show-761861542176.jpg?rlkey=199qjmhmvseyiohr4zsyveqje&amp;st=zjol82pd&amp;dl=1</t>
  </si>
  <si>
    <t>Apenas um Show</t>
  </si>
  <si>
    <t>https://www.dropbox.com/scl/fi/k4ge4y7ixq9p3zrz3rfga/Gold-Experience-R-quiem-761861562518.jpg?rlkey=kqtlc29jainu7hps9iw9j7zu5&amp;st=jsbxcl5o&amp;dl=1</t>
  </si>
  <si>
    <t>Gold Experience Réquiem</t>
  </si>
  <si>
    <t>https://www.dropbox.com/scl/fi/n5l5wy6ipuso195s1wc0t/Style-Nika-711709708288.jpg?rlkey=ds4cwf3hzez9jktogjoefyo9e&amp;st=ifg0lo32&amp;dl=1</t>
  </si>
  <si>
    <t>Style Nika</t>
  </si>
  <si>
    <t>https://www.dropbox.com/scl/fi/1l1rk0zpallwxbwp9u2fx/Carburando-711709708158.jpg?rlkey=wz104wd0zs1sepelsx7fdszdy&amp;st=2hue63q0&amp;dl=1</t>
  </si>
  <si>
    <t>Carburando</t>
  </si>
  <si>
    <t>https://www.dropbox.com/scl/fi/z8cts690bbv7em3zx82ef/N-de-Liga-o-711709823097.jpg?rlkey=6o4h9w4vl6pwa87wkjbu0kcb8&amp;st=ap26c1z0&amp;dl=1</t>
  </si>
  <si>
    <t>Nó de Ligação</t>
  </si>
  <si>
    <t>https://www.dropbox.com/scl/fi/kfaap1zypvrlus2xfhk58/Eu-Sou-o-Anjo-Ca-do-711709821642.jpg?rlkey=infmkk1loyzs4vw86rqhzo3rg&amp;st=6khx9u2h&amp;dl=1</t>
  </si>
  <si>
    <t>Eu Sou o Anjo Caído</t>
  </si>
  <si>
    <t>https://www.dropbox.com/scl/fi/65tvrnu7ukadkqi5o8thq/Jimmy-Hopkins-717931601021.jpg?rlkey=aa41hqt3o1b32ctmri66g9q5n&amp;st=xd7rfrr1&amp;dl=1</t>
  </si>
  <si>
    <t>Jimmy Hopkins</t>
  </si>
  <si>
    <t>https://www.dropbox.com/scl/fi/ia0oxc09v7dyycs860ibr/O-Vazio-717931735344.jpg?rlkey=ei7da0pd21u1achkdkwo8kvby&amp;st=fhe9458f&amp;dl=1</t>
  </si>
  <si>
    <t>O Vazio</t>
  </si>
  <si>
    <t>https://www.dropbox.com/scl/fi/72wwej1oabq50o9hzb42a/A-Verdadeira-Quinta-Marcha-717931735313.jpg?rlkey=zs8bs1ss53gw1n0o9bjaydyzl&amp;st=oo73gfeg&amp;dl=1</t>
  </si>
  <si>
    <t>A Verdadeira Quinta Marcha</t>
  </si>
  <si>
    <t>https://www.dropbox.com/scl/fi/hhk3lc6qog1qwflsoxo7z/Slim-Shine-717931735252.jpg?rlkey=t60x8ncg4zaj9u59s0dv6f8wr&amp;st=7bc1tca5&amp;dl=1</t>
  </si>
  <si>
    <t>Slim Shine</t>
  </si>
  <si>
    <t>https://www.dropbox.com/scl/fi/ns928qqqhpyk4vnpvjnc8/Zaraki-Kenpachi-Bleach-Minha-Bankai-717931999302.jpg?rlkey=d1sx4k7gm036ynq3cgp4kzvf3&amp;st=rqocv66w&amp;dl=1</t>
  </si>
  <si>
    <t>Zaraki Kenpachi (Bleach) - Minha Bankai</t>
  </si>
  <si>
    <t>https://www.dropbox.com/scl/fi/zqwxafnz6tmv94lbmqkjw/The-Ghost-Mixtape-761861016776-BKTOK2300126-Ghost-Ride.jpg?rlkey=2sx7mpqvo3xywpyy5fq9jjcta&amp;st=ftfmch2l&amp;dl=1</t>
  </si>
  <si>
    <t>The Ghost Mixtape</t>
  </si>
  <si>
    <t>https://www.dropbox.com/scl/fi/o8iakss44hqpq13q1yyjm/Call-Me-Baby-728204629321.jpg?rlkey=t2k0rxxgwg9xr10wsag377f1e&amp;st=wkuu18pr&amp;dl=1</t>
  </si>
  <si>
    <t>Call Me Baby</t>
  </si>
  <si>
    <t>https://www.dropbox.com/scl/fi/1myyrws0wdf40srtsrijy/Freddy-O-Pesadelo-Sem-Fim-728204703038.jpg?rlkey=9m5st8ri2cy6qi8bdmehdnobf&amp;st=jduubuze&amp;dl=1</t>
  </si>
  <si>
    <t>Freddy: O Pesadelo Sem Fim</t>
  </si>
  <si>
    <t>https://www.dropbox.com/scl/fi/jwy3dt097gsifzugauhcn/Zom-100-728204981061.jpg?rlkey=59qcpxkqq9vsmg3xn8fc1yjw7&amp;st=38xp9pvv&amp;dl=1</t>
  </si>
  <si>
    <t>Zom 100</t>
  </si>
  <si>
    <t>https://www.dropbox.com/scl/fi/jydwfm95uzvrjc1m4xh81/Maldi-o-e-Feiticeiro-761861043987.jpg?rlkey=1w3fji8adsz30et8zv2gpe2pa&amp;st=53ul567a&amp;dl=1</t>
  </si>
  <si>
    <t>Maldição e Feiticeiro</t>
  </si>
  <si>
    <t>https://www.dropbox.com/scl/fi/pbf3egjlx3lenujngqmoj/Patolino-Mago-Implac-vel-761861262272.jpg?rlkey=kotb3jbmg9pr0xrsv9obmqplv&amp;st=bdjacg1j&amp;dl=1</t>
  </si>
  <si>
    <t>Patolino: Mago Implacável</t>
  </si>
  <si>
    <t>https://www.dropbox.com/scl/fi/j3subtyvmwzu5refcf97j/Assassino-de-Xam-s-761861480478.jpg?rlkey=oueql1ex5s4bysdhox90otsb1&amp;st=3sxrrva3&amp;dl=1</t>
  </si>
  <si>
    <t>Assassino de Xamãs</t>
  </si>
  <si>
    <t>https://www.dropbox.com/scl/fi/8o3v5p7bns3xq8kq5g2wt/Gojo-Rei-das-Maldi-es-761861891991.jpg?rlkey=hlzgkvne8fmup9e21e4qtr6r6&amp;st=3ygzdyzx&amp;dl=1</t>
  </si>
  <si>
    <t>Gojo: Rei das Maldições</t>
  </si>
  <si>
    <t>https://www.dropbox.com/scl/fi/gnpxn1o1gzwn4m5p52c7j/Rei-das-Maldi-es-783385158794.jpg?rlkey=myhcqci9ojulpshyz2afx9k9g&amp;st=5xi6x1hi&amp;dl=1</t>
  </si>
  <si>
    <t>Rei das Maldições</t>
  </si>
  <si>
    <t>https://www.dropbox.com/scl/fi/ebqaarvdbwuovltiq566l/Rock-Lee-Punho-da-Besta-783385159258.jpg?rlkey=4tciki17fz95dc595cuoxk775&amp;st=c9pcpgru&amp;dl=1</t>
  </si>
  <si>
    <t>Rock Lee: Punho da Besta</t>
  </si>
  <si>
    <t>https://www.dropbox.com/scl/fi/g3zl4jaadf9klzsuqn6rg/Apolo-Deus-Do-Sol-707337563320.jpg?rlkey=elplu5bisf7enlqy1p7of57tv&amp;st=rb3can3s&amp;dl=1</t>
  </si>
  <si>
    <t>Apolo: Deus Do Sol</t>
  </si>
  <si>
    <t>https://www.dropbox.com/scl/fi/ksyf3ze1yzasyt8yxgfny/Ruas-707337660678.jpg?rlkey=ftw8i1kyao0lmwoj10kahwrdj&amp;st=2lmqa8b4&amp;dl=1</t>
  </si>
  <si>
    <t>Ruas</t>
  </si>
  <si>
    <t>https://www.dropbox.com/scl/fi/7q8zqx42pqfqgpqh5q88z/Le-nidas-This-Is-Sparta-707337692785.jpg?rlkey=19raexzin0zznao923xk36pbh&amp;st=913x0p6v&amp;dl=1</t>
  </si>
  <si>
    <t>Leônidas: This Is Sparta</t>
  </si>
  <si>
    <t>https://www.dropbox.com/scl/fi/yhq1kg4s116ojy01ux0cl/Feiticeiro-Imortal-707337694352.jpg?rlkey=wlgkc358hihpq4l845vttibew&amp;st=r09my7hg&amp;dl=1</t>
  </si>
  <si>
    <t>Feiticeiro Imortal</t>
  </si>
  <si>
    <t>https://www.dropbox.com/scl/fi/tzzrm56axjqx5x3js592r/Hare-Baba-707337694413.jpg?rlkey=0tcnqa4g789m5gsd9lk0iask5&amp;st=u9sms1en&amp;dl=1</t>
  </si>
  <si>
    <t>Hare Baba</t>
  </si>
  <si>
    <t>https://www.dropbox.com/scl/fi/6z2fd2u5swqjxrjotfddf/Isso-Esparta-707337995527.jpg?rlkey=fry1cues4g63zglp3lbgz0zw8&amp;st=mk0c05g1&amp;dl=1</t>
  </si>
  <si>
    <t>Deus do Sol e Rei de Esparta</t>
  </si>
  <si>
    <t>https://www.dropbox.com/scl/fi/vhd7dl83a9nkpozapa8p0/derfWCqeIHt2NIAjPD9t.orig.jpg?rlkey=blnpm8wmidrgunvv9uecpdp9z&amp;st=t9ebdfvx&amp;dl=1</t>
  </si>
  <si>
    <t>Isso É Esparta</t>
  </si>
  <si>
    <t>https://www.dropbox.com/scl/fi/op8fjebmikdhs9j9s6yer/Dias-Depois-de-Diamantes-713317738589-BKTOK2300170-facetime.jpg?rlkey=0ycxn9dbm9th45nw0ueb5648z&amp;st=his31ce4&amp;dl=1</t>
  </si>
  <si>
    <t>Dias Depois de Diamantes</t>
  </si>
  <si>
    <t>Album</t>
  </si>
  <si>
    <t>https://www.dropbox.com/scl/fi/8aabsc2d9ga6fwfs9nzoy/Gravidade-Luar-713317749837.jpg?rlkey=mbw6gdv9u38u6bz3bewhk9sem&amp;st=p6fqgb6o&amp;dl=1</t>
  </si>
  <si>
    <t>Gravidade Luar</t>
  </si>
  <si>
    <t>https://www.dropbox.com/scl/fi/eff5xat55bcrb9bss0vd3/Sonic-Eu-Sou-um-Deus-713317816775.jpg?rlkey=2iu84r5dp1vyx58z0in3cbzv9&amp;st=f32jtf02&amp;dl=1</t>
  </si>
  <si>
    <t>Sonic: Eu Sou um Deus</t>
  </si>
  <si>
    <t>https://www.dropbox.com/scl/fi/g565o1mb35jehbnpc9j8m/Kratos-e-Le-nidas-Ira-de-Esparta-713317800620.jpg?rlkey=l8y9nka3q38iebndsw0ndh74r&amp;st=1x6gfthw&amp;dl=1</t>
  </si>
  <si>
    <t>Kratos e Leônidas: Ira de Esparta</t>
  </si>
  <si>
    <t>https://www.dropbox.com/scl/fi/gi605fjg266j555rlqf0p/Da-Folha-713317947936.jpg?rlkey=be1v91pqyx0ruwud358lzy026&amp;st=qyrjbnoj&amp;dl=1</t>
  </si>
  <si>
    <t>Da Folha</t>
  </si>
  <si>
    <t>https://www.dropbox.com/scl/fi/v9p3q9bkeddnzxghpba2c/Guy-A-Besta-Vermelha-2-720167026704.jpg?rlkey=maie2ll5686zpizj1lz3lqx00&amp;st=8g58d799&amp;dl=1</t>
  </si>
  <si>
    <t>Guy: A Besta Vermelha 2</t>
  </si>
  <si>
    <t>https://www.dropbox.com/scl/fi/552bwvl96023aa2i1aot8/Tempestade-Sombria-720167218642.jpg?rlkey=2pl73taqzhjdntiyt4jo7uv22&amp;st=lzfk9f80&amp;dl=1</t>
  </si>
  <si>
    <t>Tempestade Sombria</t>
  </si>
  <si>
    <t>https://www.dropbox.com/scl/fi/lxbqy706shrhqnyqodsho/Hajime-Volts-720167407398.jpg?rlkey=kasaoz3l2ulmoq3wkd3ccxdqa&amp;st=cuidca1q&amp;dl=1</t>
  </si>
  <si>
    <t>Hajime: Volts</t>
  </si>
  <si>
    <t>https://www.dropbox.com/scl/fi/wswlhyzcvk3wleq2oumhs/Jesus-Luz-da-Humanidade-726665122153.jpg?rlkey=tmgyzzahj80l2xn81c9b8i6ey&amp;st=00929h2l&amp;dl=1</t>
  </si>
  <si>
    <t>Jesus: Luz da Humanidade</t>
  </si>
  <si>
    <t>https://www.dropbox.com/scl/fi/8482j6ht31jn0dxiqn0p0/Pickle-Dem-nio-Selvagem-726665218672.jpg?rlkey=jniduddgctgwujen4dbztbmb8&amp;st=hym1zhe9&amp;dl=1</t>
  </si>
  <si>
    <t>Pickle - Demônio Selvagem</t>
  </si>
  <si>
    <t>https://www.dropbox.com/scl/fi/w4zfuujb9g5w3qd1odmo9/Pomnie-Sanidade-Mental-726665218658.jpg?rlkey=hd4ehlundlt1xb7sb20t658lz&amp;st=j0dxofy2&amp;dl=1</t>
  </si>
  <si>
    <t>Pomnie: Sanidade Mental</t>
  </si>
  <si>
    <t>https://www.dropbox.com/scl/fi/vazi80tiil9t1zhirsgab/Mois-s-Quando-o-Mar-Se-Abrir-762795505183.jpg?rlkey=lmhh3e5di69i69g78y35swlqj&amp;st=u6yf09fx&amp;dl=1</t>
  </si>
  <si>
    <t>Moisés: Quando o Mar Se Abrir</t>
  </si>
  <si>
    <t>https://www.dropbox.com/scl/fi/i1bvc6hub9xaywovyflps/Wake-Up-762795506593.jpg?rlkey=qpqw3f1udheu2pblrwgxy66dp&amp;st=g78h7yzn&amp;dl=1</t>
  </si>
  <si>
    <t>Wake Up</t>
  </si>
  <si>
    <t>https://www.dropbox.com/scl/fi/akqyhpx4v3066ix8p5u7k/Dentro-da-Zona-762795744285.jpg?rlkey=5fthtgza998ibwkaybwbofnvp&amp;st=8bxegs7x&amp;dl=1</t>
  </si>
  <si>
    <t>Dentro da Zona</t>
  </si>
  <si>
    <t>https://www.dropbox.com/scl/fi/rpwr7c74f6ivm5m9qk3un/Kaboom-762795957500.jpg?rlkey=kxqzt8oyxcflhfpesek18yhfe&amp;st=f09r1nvf&amp;dl=1</t>
  </si>
  <si>
    <t>Kaboom</t>
  </si>
  <si>
    <t>https://www.dropbox.com/scl/fi/u0u45bykeqze01ajf4vc5/Tai-Lung-762795957388.jpg?rlkey=ir644dr544ryb00q3vg43z1yz&amp;st=e50fekte&amp;dl=1</t>
  </si>
  <si>
    <t>Tai Lung</t>
  </si>
  <si>
    <t>https://www.dropbox.com/scl/fi/xabj8dyg0rz3061curjyn/Dean-Ca-ador-Dem-nio-798239503484.jpg?rlkey=0rrayzyoa1gwnavrh82t5rfes&amp;st=5w91rrly&amp;dl=1</t>
  </si>
  <si>
    <t>Dean: Caçador Demônio</t>
  </si>
  <si>
    <t>https://www.dropbox.com/scl/fi/byx0995crwnbrd00t1luy/Speedlord-6-Eletricidade-798239938347.jpg?rlkey=nivnoadwtgsqkjp7mjz21qlte&amp;st=6e2u0arg&amp;dl=1</t>
  </si>
  <si>
    <t>Speedlord 6 - Eletricidade</t>
  </si>
  <si>
    <t>https://www.dropbox.com/scl/fi/dvm1phwabq19m77994jn0/Fantoche-798239938521.jpg?rlkey=macsw37gxpnvi8zet3dudq83q&amp;st=6ikl159d&amp;dl=1</t>
  </si>
  <si>
    <t>Fantoche</t>
  </si>
  <si>
    <t>https://www.dropbox.com/scl/fi/r1t0so8ujr4uc5r4xvflf/Silver-Dinossauro-Impar-vel-737558419854.jpg?rlkey=all1jqyetmr0yon39x7s2w0vr&amp;st=4k3nybrx&amp;dl=1</t>
  </si>
  <si>
    <t>Silver: Dinossauro Imparável</t>
  </si>
  <si>
    <t>https://www.dropbox.com/scl/fi/aekh8q079kzexx23qlzz1/Qin-Shi-Huang-Humano-Mais-Forte-742526296047.jpg?rlkey=6493tkpeerfbzkydpc8qb4jot&amp;st=75elnbye&amp;dl=1</t>
  </si>
  <si>
    <t>Qin Shi Huang: Humano Mais Forte</t>
  </si>
  <si>
    <t>https://www.dropbox.com/scl/fi/rusw7js9ekujrdfe0tasi/Tentando-Esquecer-742526295026.jpg?rlkey=sp5di24csjvto396dvp9ocxjk&amp;st=nc5yxmn1&amp;dl=1</t>
  </si>
  <si>
    <t>Tentando Esquecer</t>
  </si>
  <si>
    <t>https://www.dropbox.com/scl/fi/z5f80jfaoowthwho8cl08/Aomine-Daiki-742526765314.jpg?rlkey=ehji58hr2frwn0hs7chi0k8z3&amp;st=fj9wooa7&amp;dl=1</t>
  </si>
  <si>
    <t>Aomine Daiki</t>
  </si>
  <si>
    <t>https://www.dropbox.com/scl/fi/mpsjf2pe7fhnokml9rxgz/Poema-742526296122.jpg?rlkey=uqdi98a0lsh94e1niolhpwiuc&amp;st=dq7j4hx0&amp;dl=1</t>
  </si>
  <si>
    <t xml:space="preserve">Poema
</t>
  </si>
  <si>
    <t>https://www.dropbox.com/scl/fi/wkr4hwvwszluxlq7p4sm2/As-Nodt-798239979241.jpg?rlkey=1hs2blmnttqiw127kwmu7zcd7&amp;st=8hms0itd&amp;dl=1</t>
  </si>
  <si>
    <t xml:space="preserve">As Nodt
</t>
  </si>
  <si>
    <t>https://www.dropbox.com/scl/fi/std3gqapd723cu31czp7g/Poesia_Geek_3_Magia_750667091469_UPC.jpg?rlkey=8f07n0t9sh8rsdi621dsclir3&amp;st=3ntvibjy&amp;dl=1</t>
  </si>
  <si>
    <t>Poesia Geek #3: Magia</t>
  </si>
  <si>
    <t>EP</t>
  </si>
  <si>
    <t>https://www.dropbox.com/scl/fi/mdhxwudwcm82tqosqf6wv/Tokyo_Future_789294822498_UPC.jpg?rlkey=93u43gk5ozwctxl9rqpbc0ig9&amp;st=ysaw9t8p&amp;dl=1</t>
  </si>
  <si>
    <t>Tokyo Future</t>
  </si>
  <si>
    <t>https://www.dropbox.com/scl/fi/5eii62ca1kks8ya5h8cmv/Japan-World-792268563464.jpg?rlkey=hzwz0qjobb2qqeptymic1sy8k&amp;st=q3l4gtif&amp;dl=1</t>
  </si>
  <si>
    <t>Japan World</t>
  </si>
  <si>
    <t>https://www.dropbox.com/scl/fi/dn7ipz2ii95gg1xjvbc2k/Draven-do-Brtt-792268806912.jpg?rlkey=ngov9e5zat2oqmhndgtrnlv41&amp;st=323dpajg&amp;dl=1</t>
  </si>
  <si>
    <t>Draven do Brtt</t>
  </si>
  <si>
    <t>https://www.dropbox.com/scl/fi/2wchm9jfjx2u7ivn940o5/Revolucion-rio-789550641856.jpg?rlkey=gv4k8uie33zgkyysydukh7nny&amp;st=cotyq5xn&amp;dl=1</t>
  </si>
  <si>
    <t>Revolucionário</t>
  </si>
  <si>
    <t>https://www.dropbox.com/scl/fi/s8qvq7wylva3hgirs4pxa/Pilar-da-gua-789550654306.jpg?rlkey=zstagqubuqnpt7oeass0d2vwc&amp;st=u8cf4ejb&amp;dl=1</t>
  </si>
  <si>
    <t>Pilar da Água</t>
  </si>
  <si>
    <t>https://www.dropbox.com/scl/fi/qqbjx0uzpabspdcwvwgou/Cria-de-Tokyo-789550732523.jpg?rlkey=hvmeq513jhiumj5qj9uutroov&amp;st=9nqzph47&amp;dl=1</t>
  </si>
  <si>
    <t>Cria de Tokyo</t>
  </si>
  <si>
    <t>https://www.dropbox.com/scl/fi/xns0mtu29i93rtzq1oy95/Cria-de-Tokyo-Speed-Up-789550780425.jpg?rlkey=saay3i576vmtj6ecj3qicc6hd&amp;st=zj0uzj2l&amp;dl=1</t>
  </si>
  <si>
    <t>https://www.dropbox.com/scl/fi/szp4rscr5xv6bxz9fjm99/Rei-de-Paris-789550872748.jpg?rlkey=9pj1ex62z6j2e2tkm0eu7o0pm&amp;st=4bwuhop4&amp;dl=1</t>
  </si>
  <si>
    <t>Rei de Paris</t>
  </si>
  <si>
    <t>https://www.dropbox.com/scl/fi/53hi0agiinyczxknln3y5/Rei-de-Paris-Speed-Up-789550872663.jpg?rlkey=m5d9yh7jxt2xszido8vj3mc2f&amp;st=5wedgiwf&amp;dl=1</t>
  </si>
  <si>
    <t>https://www.dropbox.com/scl/fi/m588de56cv4lnonztq0n6/Vis-o-do-Futuro-704522504106.jpg?rlkey=9v903bxd41cbwvfkp9w7n77um&amp;st=lgaluys3&amp;dl=1</t>
  </si>
  <si>
    <t>Visão do Futuro</t>
  </si>
  <si>
    <t>https://www.dropbox.com/scl/fi/2b61ddvdhayt1nmn7o5mh/Vis-o-do-Futuro-Speed-Up-704522504069.jpg?rlkey=jpaunttefh1ndtsilxzcve6eh&amp;st=htxecdwx&amp;dl=1</t>
  </si>
  <si>
    <t>https://www.dropbox.com/scl/fi/6s7niy40wh1kjpfwkew8u/G-nio-704522736187.jpg?rlkey=pxm5ajqlvaaqklvee2x2ujkcs&amp;st=kj7eh5kh&amp;dl=1</t>
  </si>
  <si>
    <t>Gênio</t>
  </si>
  <si>
    <t>https://www.dropbox.com/scl/fi/wt6ga20adwr3ta3spwk63/G-nio-Speed-Up-704522736149.jpg?rlkey=0jadjhxkbbch85b5xrsbmxzgw&amp;st=rv6rrkjc&amp;dl=1</t>
  </si>
  <si>
    <t xml:space="preserve">Gênio </t>
  </si>
  <si>
    <t>https://www.dropbox.com/scl/fi/m76uw96rpqp3e1unu1963/Drag-o-Divino-704522738242-_.jpg?rlkey=rp4px04cn2yfpqqbs7xul6kji&amp;st=vci1jub5&amp;dl=1</t>
  </si>
  <si>
    <t>Dragão Divino</t>
  </si>
  <si>
    <t>https://www.dropbox.com/scl/fi/ts2ncwu30s3raewvdb0da/Drag-o-Divino-Speed-Up-704522738105.jpg?rlkey=4bu5iaqpfu6ojxw5x1rbxceuz&amp;st=l0fe3m23&amp;dl=1</t>
  </si>
  <si>
    <t>https://www.dropbox.com/scl/fi/swvub9oabmgrmvbomkbh3/Ora-es-704522977375.jpg?rlkey=oev7who2kbrqv5xbv48lpzoek&amp;st=7qvg78p9&amp;dl=1</t>
  </si>
  <si>
    <t>Orações</t>
  </si>
  <si>
    <t>https://www.dropbox.com/scl/fi/2wpu8cbygh5r9n5kfzf1g/Ora-es-Speed-Up-704522977320.jpg?rlkey=srhe98rod8nwcdljhhxcuwe5k&amp;st=0uqdhtmb&amp;dl=1</t>
  </si>
  <si>
    <t>https://www.dropbox.com/scl/fi/dm8g9uw0ug2oemyipq23t/Poesia-Geek-3-Magia-713312393462.jpg?rlkey=itc3fj546dcrn2zhk1jrry9a0&amp;st=zdann9fo&amp;dl=1</t>
  </si>
  <si>
    <t>Poesia Geek #3 - Magia</t>
  </si>
  <si>
    <t>https://www.dropbox.com/scl/fi/70bx17ganxqe3aulgpvtz/Can-o-dos-Jogadores-713312502055.jpg?rlkey=2kcxngkeseioja6xvuywa2oe1&amp;st=23m3tgaj&amp;dl=1</t>
  </si>
  <si>
    <t>Canção dos Jogadores</t>
  </si>
  <si>
    <t>https://www.dropbox.com/scl/fi/6pxxdryf27smmvp4ffmef/Can-o-dos-Jogadores-Speed-Up-713312502062.jpg?rlkey=zev8xpyfk3a2wlc0nkqut9cwm&amp;st=ve68zp6z&amp;dl=1</t>
  </si>
  <si>
    <t>https://www.dropbox.com/scl/fi/vt7ky94m0yxtipin7tcit/O-Melhor-do-Mundo-713312800816.jpg?rlkey=btg1xxevv72aa3ecouvy9jo7r&amp;st=uwilcphh&amp;dl=1</t>
  </si>
  <si>
    <t>O Melhor do Mundo</t>
  </si>
  <si>
    <t>https://www.dropbox.com/scl/fi/67cb6yhtrxy1d6gb70668/O-Melhor-do-Mundo-Speed-Up-713312800694.jpg?rlkey=loe3llico7jd36qg2wb8qxp72&amp;st=0yg9hmcq&amp;dl=1</t>
  </si>
  <si>
    <t>https://www.dropbox.com/scl/fi/z2yfe2hfh5umvqjeyfgsi/Yonkou-das-Sombras-717337710808.jpg?rlkey=ol7prh64u2uv55kt82qr0y2fs&amp;st=xhft9k1g&amp;dl=1</t>
  </si>
  <si>
    <t>Yonkou das Sombras</t>
  </si>
  <si>
    <t>https://www.dropbox.com/scl/fi/52rova0rd90gvdnbjuytk/Yonkou-das-Sombras-Speed-Up-717337710761.jpg?rlkey=b1pbh3ptmlmg02ozv87kl9sz3&amp;st=77z8e74f&amp;dl=1</t>
  </si>
  <si>
    <t>https://www.dropbox.com/scl/fi/5xytp8j1hx0bott2tmufd/Escolhido-por-Deus-755909569744.jpg?rlkey=kna9ca9i7pp0nz1yefnpi85j1&amp;st=h17wsebi&amp;dl=1</t>
  </si>
  <si>
    <t>Escolhido por Deus</t>
  </si>
  <si>
    <t>https://www.dropbox.com/scl/fi/bg1o4glg1nd7byy2t4fpl/Escolhido-por-Deus-Speed-Up-755909603882.jpg?rlkey=8vl5egl115o2oz65b0p9i9hui&amp;st=ay2w9vrz&amp;dl=1</t>
  </si>
  <si>
    <t>https://www.dropbox.com/scl/fi/gi7450zki8ztnzkgq08ro/Rei-da-Dan-a-755909776982.jpg?rlkey=a5tig42nbud7b14818wmymoyv&amp;st=yd97jvu8&amp;dl=1</t>
  </si>
  <si>
    <t>Rei da Dança</t>
  </si>
  <si>
    <t>https://www.dropbox.com/scl/fi/81p2xfnxu35yi6hx4ac0v/Rei-da-Dan-a-Speed-Up-755909950375.jpg?rlkey=3sei151pdcatdi75nsm0a4pk1&amp;st=1uhotzgu&amp;dl=1</t>
  </si>
  <si>
    <t>https://www.dropbox.com/scl/fi/yt40gd1c5rowzcwppz6jf/Filho-da-Luz-766310525878.jpg?rlkey=it194udxsm4bfjyq4u0626d70&amp;st=gesybsig&amp;dl=1</t>
  </si>
  <si>
    <t>Filho da Luz</t>
  </si>
  <si>
    <t>https://www.dropbox.com/scl/fi/olaz142vpmut3gnzgxxj2/Filho-da-Luz-Speed-Up-766310525823.jpg?rlkey=e3k6g2e5cxc5eiwkzqnw75cyo&amp;st=nw5xjpa1&amp;dl=1</t>
  </si>
  <si>
    <t>https://www.dropbox.com/scl/fi/9ev0m078r4drf6tbh2f12/Os-Melhores-do-Mundo-766310710199.jpg?rlkey=2fgs82h5ttt0ubos8dc5pdekj&amp;st=yv495t5k&amp;dl=1</t>
  </si>
  <si>
    <t>Os Melhores do Mundo</t>
  </si>
  <si>
    <t>https://www.dropbox.com/scl/fi/el3nnlo9cyjmyh0c8jehf/Roboz-o-821555571490.jpg?rlkey=csetdrjy0pr9houdkpc22800u&amp;st=csjnlkt3&amp;dl=1</t>
  </si>
  <si>
    <t>Robozão</t>
  </si>
  <si>
    <t>https://www.dropbox.com/scl/fi/znf41ukqrbvjoa9fpnlut/Roboz-o-Speed-Up-821555571476.jpg?rlkey=l3ivy464kduyho6tgprybflqe&amp;st=3x9j1ol4&amp;dl=1</t>
  </si>
  <si>
    <t>https://www.dropbox.com/scl/fi/ls8mh6ll6664om1xnnotm/A-Asa-do-Rei-821555706168.jpg?rlkey=8vuanfaj53t39pd2k4tvv22oo&amp;st=rf41tper&amp;dl=1</t>
  </si>
  <si>
    <t>A Asa do Rei</t>
  </si>
  <si>
    <t>https://www.dropbox.com/scl/fi/gu3gh4xiqbt2ulnz649ia/A-Asa-do-Rei-Speed-Up-821555706113.jpg?rlkey=ajhr6dnwtpy2fu0u3tfmi4n5i&amp;st=8bo4e5bb&amp;dl=1</t>
  </si>
  <si>
    <t>https://www.dropbox.com/scl/fi/nkz46xlytzak5xi36ckfw/Rei-de-Munique-821555942849.jpg?rlkey=vsu25nmlmbsp8ghcqbmef9jek&amp;st=ya5hw702&amp;dl=1</t>
  </si>
  <si>
    <t>Rei de Munique</t>
  </si>
  <si>
    <t>https://www.dropbox.com/scl/fi/uvqr81df4cw7lx7w5advg/Rei-de-Munique-Speed-Up-821555942696.jpg?rlkey=usqiaf1frmkjabr0eeawzlxt2&amp;st=f0lyxak5&amp;dl=1</t>
  </si>
  <si>
    <t>Rei de Munique (Speed Up)</t>
  </si>
  <si>
    <t>https://www.dropbox.com/scl/fi/69jn001es2trehhsooino/Maldi-o-656464699054.jpg?rlkey=r04tk6g91pr5p5umauniycmha&amp;st=aqlvevge&amp;dl=1</t>
  </si>
  <si>
    <t>Maldição</t>
  </si>
  <si>
    <t>https://www.dropbox.com/scl/fi/k33xrl0du30h1mosy72zr/Mundo-Roxo-656464912733-1.jpg?rlkey=z9g2l5z51a4uhzpvuo8r0f7ng&amp;st=0f9v18fq&amp;dl=1</t>
  </si>
  <si>
    <t>Mundo Roxo</t>
  </si>
  <si>
    <t>https://www.dropbox.com/scl/fi/5ji5wtofnyyjd1muuc57m/Mundo-Roxo-656464912573.jpg?rlkey=bkv00awbx5e5xyba3uc8xmtqw&amp;st=2yj8ijig&amp;dl=1</t>
  </si>
  <si>
    <t>https://www.dropbox.com/scl/fi/d584l06buc8ijmi7nly4j/Zumbi-707331606726.jpg?rlkey=6lqs213rszql1a3stic4jc692&amp;st=o6k3ehja&amp;dl=1</t>
  </si>
  <si>
    <t>Zumbi</t>
  </si>
  <si>
    <t>https://www.dropbox.com/scl/fi/7ayczlwlpb4h78wh697yu/Zumbi-707331606689.jpg?rlkey=y18f5x26p77jiziaip6hpo4wo&amp;st=4sul1j4i&amp;dl=1</t>
  </si>
  <si>
    <t>https://www.dropbox.com/scl/fi/mvlatqbrdb36xvw1ttphe/A-Asa-Esquerda-do-Rei-707331797356.jpg?rlkey=3zzufyn1q636f1txct7vxr2pr&amp;st=vjineeps&amp;dl=1</t>
  </si>
  <si>
    <t>A Asa Esquerda do Rei</t>
  </si>
  <si>
    <t>https://www.dropbox.com/scl/fi/hmg5vgvynsx3vsuulyx4d/A-Asa-Esquerda-do-Rei-707331797301.jpg?rlkey=11mtdakzsjdf2840v1kply7n4&amp;st=rb6z4t1d&amp;dl=1</t>
  </si>
  <si>
    <t>https://www.dropbox.com/scl/fi/0ox2ih7yvmtawe9mt5o0a/Rei-da-Italia-718114547778.jpg?rlkey=ywkinjze9a3zqtiwal18bd7bu&amp;st=3btnsbqn&amp;dl=1</t>
  </si>
  <si>
    <t>Rei da Italia</t>
  </si>
  <si>
    <t>https://www.dropbox.com/scl/fi/4nhbjmzywffrhdll5xgik/Rei-Da-Italia-718114547709.jpg?rlkey=wiu15kzjyplebmt3za9pktw7m&amp;st=ov3x1nvb&amp;dl=1</t>
  </si>
  <si>
    <t>Rei Da Italia</t>
  </si>
  <si>
    <t>https://www.dropbox.com/scl/fi/xhsp8348xcfor7uhz7ahi/Espadachim-Lunar-744553565462.jpg?rlkey=4ys5r8cavm7bhigftjgsxt96h&amp;st=233n2ba9&amp;dl=1</t>
  </si>
  <si>
    <t>Espadachim Lunar</t>
  </si>
  <si>
    <t>https://www.dropbox.com/scl/fi/wj97xuyqh5uodyhxojvf4/Espadachim-Lunar-744553565172.jpg?rlkey=602fev5xs12v5b9rktzmpism9&amp;st=ghrrdgt2&amp;dl=1</t>
  </si>
  <si>
    <t>https://www.dropbox.com/scl/fi/moxjtj4esvp8ejtwjeyja/Deus-da-Velocidade-744553772662-BKTOK2300065.jpg?rlkey=3c7p1doaxk7kv7qwlmkvre6pq&amp;st=ni4fnml5&amp;dl=1</t>
  </si>
  <si>
    <t>Deus da Velocidade</t>
  </si>
  <si>
    <t>https://www.dropbox.com/scl/fi/eskix5e4uo9bio8fketp8/Nika-752503647182.jpg?rlkey=xvz0s66b3lgr7uda3g2kw3izn&amp;st=g9twqwis&amp;dl=1</t>
  </si>
  <si>
    <t>Nika</t>
  </si>
  <si>
    <t>https://www.dropbox.com/scl/fi/l9dnmh3npgl9fjc28n91x/Nika-Speed-Up-752503647168.jpg?rlkey=ygi5pz3xbs22cc8xjv79so344&amp;st=7ju2w5x4&amp;dl=1</t>
  </si>
  <si>
    <t>https://www.dropbox.com/scl/fi/h58bki1fvdmyjshnhhnax/Deus-da-It-lia-752503853934.jpg?rlkey=j413ge0z1s7b60ym5znv6gyct&amp;st=5wfs3pz8&amp;dl=1</t>
  </si>
  <si>
    <t>Deus da Itália</t>
  </si>
  <si>
    <t>https://www.dropbox.com/scl/fi/ddadil48451bp4gb8j8fl/Deus-da-It-lia-752503853880.jpg?rlkey=0g0bqkhf9rpd1n36kz9c9vals&amp;st=3lmabbta&amp;dl=1</t>
  </si>
  <si>
    <t>https://www.dropbox.com/scl/fi/0cmk5qmcl9xtiowx4ve8v/Entre-Aranhas-717332571749.jpg?rlkey=sn7vpyka7s54lnwx5o0c3ntix&amp;st=1vzf3kv9&amp;dl=1</t>
  </si>
  <si>
    <t>Entre Aranhas</t>
  </si>
  <si>
    <t>https://www.dropbox.com/scl/fi/qgmhjvspiwe9mv7mwtlad/Entre-Aranhas-717332571749-1.jpg?rlkey=vog7sh19lghvmw25e0ao6f135&amp;st=7vh2kedq&amp;dl=1</t>
  </si>
  <si>
    <t>https://www.dropbox.com/scl/fi/l5ucedhmhkik0l2qzz3dp/Carrasco-dos-Deuses-717332807206.jpg?rlkey=dpdbkaonp2p3o7lcc9n7vhigm&amp;st=t59ln9lw&amp;dl=1</t>
  </si>
  <si>
    <t>Carrasco dos Deuses</t>
  </si>
  <si>
    <t>https://www.dropbox.com/scl/fi/cm2727euk4bemxqz4k3ni/Carrasco-dos-Deuses-717332807152.jpg?rlkey=24jfltl7diw6ww4urdz30ygyc&amp;st=mckr5fzq&amp;dl=1</t>
  </si>
  <si>
    <t>https://www.dropbox.com/scl/fi/g6nuijugmatly2aei85ac/Malvado-Favorito-717332976605.jpg?rlkey=d8lj9ioggmph527fkaj8b8maf&amp;st=bpaslvyt&amp;dl=1</t>
  </si>
  <si>
    <t>Malvado Favorito</t>
  </si>
  <si>
    <t>https://www.dropbox.com/scl/fi/io6mbsjc99x6d7ga0d5wo/Malvado-Favorito-717332976582.jpg?rlkey=x7y8kocdgso8tgelwnt8pb2ba&amp;st=swm9mrl7&amp;dl=1</t>
  </si>
  <si>
    <t>https://www.dropbox.com/scl/fi/le50nx446pm8xulwtx4by/Imperador-e-o-Ego-sta-761861734588.jpg?rlkey=c4akax27vwh0f5408bjztk3rm&amp;st=3fsj1dqj&amp;dl=1</t>
  </si>
  <si>
    <t>Imperador e o Egoísta</t>
  </si>
  <si>
    <t>https://www.dropbox.com/scl/fi/1saxmraeuoudwcocqhtbp/Imperador-e-o-Ego-sta-761861734434.jpg?rlkey=l0e19k5hoofo4rzx6ytma1u0r&amp;st=pmzphy53&amp;dl=1</t>
  </si>
  <si>
    <t>https://www.dropbox.com/scl/fi/zy3n1gozxgn3ulsp7b3oy/L-grimas-de-Drag-o-711709655070-BKTOK2300105.jpg?rlkey=3ikasmlia9p51np4xkdocad71&amp;st=1mpewh5i&amp;dl=1</t>
  </si>
  <si>
    <t>Lágrimas de Dragão</t>
  </si>
  <si>
    <t>https://www.dropbox.com/scl/fi/zy3n1gozxgn3ulsp7b3oy/L-grimas-de-Drag-o-711709655070-BKTOK2300105.jpg?rlkey=3ikasmlia9p51np4xkdocad71&amp;st=vji65ojl&amp;dl=1</t>
  </si>
  <si>
    <t>https://www.dropbox.com/scl/fi/jenh6sb9qt9d1snq1d9ej/Yonkou-do-Sol-711709929256.jpg?rlkey=7xjlmlwd7b8x1j3jo0jw3upez&amp;st=ywosf5wa&amp;dl=1</t>
  </si>
  <si>
    <t>Yonkou do Sol</t>
  </si>
  <si>
    <t>https://www.dropbox.com/scl/fi/2tbk4lhluhtb55r64kjbw/Yonkou-do-Sol-711709929065.jpg?rlkey=y9cf002zgo3y1hcoglms0nzjd&amp;st=nw41qoln&amp;dl=1</t>
  </si>
  <si>
    <t>https://www.dropbox.com/scl/fi/d5bymquwgv7zq9t4tbd7h/O-Melhor-da-Gera-o-717931735153.jpg?rlkey=aa1c9tgzd5yxwqz4g6r13kqvi&amp;st=q2qy0d7e&amp;dl=1</t>
  </si>
  <si>
    <t>O Melhor da Geração</t>
  </si>
  <si>
    <t>https://www.dropbox.com/scl/fi/mg0i37py8t5ducq8nn8cc/O-Melhor-da-Gera-o-717931735153.jpg?rlkey=3pyi1namj8tr2vh96psd6xj6j&amp;st=dx9u87dh&amp;dl=1</t>
  </si>
  <si>
    <t>https://www.dropbox.com/scl/fi/s3nhdrq7fko7r15b9k0vc/A-Cara-do-Pirata-717931999371.jpg?rlkey=hrj8awugcyh69sd7nmlx8zqax&amp;st=0vlv7xv6&amp;dl=1</t>
  </si>
  <si>
    <t>A Cara do Pirata</t>
  </si>
  <si>
    <t>https://www.dropbox.com/scl/fi/xgm9asiat671umf4q4ddn/A-Cara-do-Pirata-728204525944.jpg?rlkey=8tak358uo95mlxpp3zmhoz6ls&amp;st=gpg8ns97&amp;dl=1</t>
  </si>
  <si>
    <t>https://www.dropbox.com/scl/fi/y8065u03gb8p7gzk4msby/Rei-de-Esparta-728204550458.jpg?rlkey=h9c574jevc7s7xuhtytfeyecl&amp;st=ixmzdsok&amp;dl=1</t>
  </si>
  <si>
    <t>Rei de Esparta</t>
  </si>
  <si>
    <t>https://www.dropbox.com/scl/fi/j8vcwa6k98rxo34177jwo/Rei-de-Esparta-728204550526.jpg?rlkey=djnhti3wzgm8rformktrnw667&amp;st=5s2o2ngn&amp;dl=1</t>
  </si>
  <si>
    <t>https://www.dropbox.com/scl/fi/otjdbrj1xw7krngbsqnv1/Vis-o-de-Cobra-728204702956.jpg?rlkey=ki74u7rzyl6zju8dtnf5wyu44&amp;st=5milirwa&amp;dl=1</t>
  </si>
  <si>
    <t>Visão de Cobra</t>
  </si>
  <si>
    <t>https://www.dropbox.com/scl/fi/l7re05j9demymbx8agtcl/Vis-o-de-Cobra-728204702765.jpg?rlkey=y5j4q5pvkgust1hlzah1ug7lr&amp;st=zn7yh0g2&amp;dl=1</t>
  </si>
  <si>
    <t>https://www.dropbox.com/scl/fi/jl9i2eiowkhkruy4is48t/Deus-da-Mentira-728204981139.jpg?rlkey=76igf1wxg2955javf4ap3haki&amp;st=fkeww5pn&amp;dl=1</t>
  </si>
  <si>
    <t>Deus da Mentira</t>
  </si>
  <si>
    <t>https://www.dropbox.com/scl/fi/c4quq6mpj9nbz2cymzvet/Deus-da-Mentira-728204981191.jpg?rlkey=7fjm15uwo1hz7xj6xfeyib1fw&amp;st=si5ndilg&amp;dl=1</t>
  </si>
  <si>
    <t>https://www.dropbox.com/scl/fi/4yvs2oc1ah2p6gsx4ftvu/Caramelo-761861262388.jpg?rlkey=aoao71vm8pk3a7cwqi63f9xoi&amp;st=y5z1ia7u&amp;dl=1</t>
  </si>
  <si>
    <t>Caramelo</t>
  </si>
  <si>
    <t>https://www.dropbox.com/scl/fi/3ld5orrwlqe7foefaw7h1/Caramelo-761861262494.jpg?rlkey=0cjerbefb13f83e40sphh66rk&amp;st=l3o145gb&amp;dl=1</t>
  </si>
  <si>
    <t>https://www.dropbox.com/scl/fi/2j6ouhq59scdqr8xqs2dt/Matei-Satoru-Gojo-761861822230.jpg?rlkey=909f0n08oj268oxwqf9troxu0&amp;st=7d5t5ewc&amp;dl=1</t>
  </si>
  <si>
    <t>Matei Satoru Gojo</t>
  </si>
  <si>
    <t>https://www.dropbox.com/scl/fi/wu8t232y6f0ehjbqqx5oj/Matei-Satoru-Gojo-761861822261.jpg?rlkey=9xe06zs6ctemjs23zuoafze79&amp;st=id4szrja&amp;dl=1</t>
  </si>
  <si>
    <t>https://www.dropbox.com/scl/fi/4mhe9wqs05bt694610yaa/Reinado-Vazio-761861953071.jpg?rlkey=r7zz4z2ou1uuu4z4xjea8xdw2&amp;st=35ylmnyp&amp;dl=1</t>
  </si>
  <si>
    <t>Reinado Vazio</t>
  </si>
  <si>
    <t>https://www.dropbox.com/scl/fi/9gvkxn5ydqp4mbfg0lk38/Reinado-Vazio-761861952869.jpg?rlkey=uwc28jfvrbtkge4hui3ydj57j&amp;st=24lrgo44&amp;dl=1</t>
  </si>
  <si>
    <t>https://www.dropbox.com/scl/fi/fzr6mmkj88ojsmpkeus76/General-Divino-783385158862.jpg?rlkey=yxa0tltg8xlqvwujlv4d7m204&amp;st=zsxn8tym&amp;dl=1</t>
  </si>
  <si>
    <t>General Divino</t>
  </si>
  <si>
    <t>https://www.dropbox.com/scl/fi/pca4tq3dyamnpfrr5uxvz/General-Divino-783385158855.jpg?rlkey=rjgwugyb6qz0rgn3cvrww2y3y&amp;st=9m5gte79&amp;dl=1</t>
  </si>
  <si>
    <t>https://www.dropbox.com/scl/fi/dbhu96i1emwx6iw5x1c2o/Jogo-de-Reis-783385386753.jpg?rlkey=141iio72j8pfrjisth383wh8k&amp;st=cdjltsqk&amp;dl=1</t>
  </si>
  <si>
    <t>Jogo de Reis</t>
  </si>
  <si>
    <t>https://www.dropbox.com/scl/fi/jx3g17xdtk77qprt2hv6v/Jogo-de-Reis-783385386807.jpg?rlkey=2wfdt2uydwujzj16i3y45z5hs&amp;st=mn5t5agg&amp;dl=1</t>
  </si>
  <si>
    <t>https://www.dropbox.com/scl/fi/tk7y49j5ydi5uqqyhd9ng/Deus-do-Sol-707337563603.jpg?rlkey=x6rjcy6w726s93zjawdm0j19v&amp;st=ntijn0np&amp;dl=1</t>
  </si>
  <si>
    <t>Deus do Sol</t>
  </si>
  <si>
    <t>https://www.dropbox.com/scl/fi/xh4tld8bfl5dm2ulapoe7/Deus-do-Sol-707337563382.jpg?rlkey=nxd3m064se06iyglozq27w94v&amp;st=0n2mvqlj&amp;dl=1</t>
  </si>
  <si>
    <t>https://www.dropbox.com/scl/fi/tmbc25gsy4h2c0csne38v/Entre-Maldi-es-707337786262.jpg?rlkey=nyha1scw2xlarpie595xdzz2s&amp;st=gc2nkd0a&amp;dl=1</t>
  </si>
  <si>
    <t>Entre Maldições</t>
  </si>
  <si>
    <t>https://www.dropbox.com/scl/fi/25wvkrw1z2n1vrw5xvclr/Entre-Maldi-es-707337786323.jpg?rlkey=91tgi0drw7bn1g8l3q68gpu36&amp;st=5w2ph3wx&amp;dl=1</t>
  </si>
  <si>
    <t>https://www.dropbox.com/scl/fi/apke24u90l2mytuk72jg9/Jogo-da-Vida-707337996203.jpg?rlkey=88790i8mqtjr4lo5c0q9r1df3&amp;st=u35v7zl9&amp;dl=1</t>
  </si>
  <si>
    <t>Jogo da Vida</t>
  </si>
  <si>
    <t>https://www.dropbox.com/scl/fi/z8v283ggqzq9sriuvpiol/Matador-de-Reis-713317594550.jpg?rlkey=uvc1h004v1yeqy7i4e5bp6h5i&amp;st=suwbdgop&amp;dl=1</t>
  </si>
  <si>
    <t>Matador de Reis</t>
  </si>
  <si>
    <t>https://www.dropbox.com/scl/fi/5zzqag7pvxphtntq8xbx6/Matador-de-Reis-713317594574.jpg?rlkey=h9t3ycyxk2v0qmvgaihv7ihm9&amp;st=lg4bdqol&amp;dl=1</t>
  </si>
  <si>
    <t>https://www.dropbox.com/scl/fi/1mgd0v7asjahqzgva26vs/Golden-Boy-713317781110.jpg?rlkey=94m0it6xj481dpom942jybzly&amp;st=vf2ri47r&amp;dl=1</t>
  </si>
  <si>
    <t>Golden Boy</t>
  </si>
  <si>
    <t>https://www.dropbox.com/scl/fi/agf4ipsnnt24n0bc7on8n/Golden-Boy-713317781165.jpg?rlkey=b8we38h465mxv7pru72iyr680&amp;st=31v1f2pc&amp;dl=1</t>
  </si>
  <si>
    <t>https://www.dropbox.com/scl/fi/biqvar7cfdjdsma84247u/Yonkou-Celestial-713317948056.jpg?rlkey=07o87sf52gpho8x1hltqbdag9&amp;st=uvtrwsgy&amp;dl=1</t>
  </si>
  <si>
    <t>Yonkou Celestial</t>
  </si>
  <si>
    <t>https://www.dropbox.com/scl/fi/f8si4kjwo89pajqgadmld/Yonkou-Celestial-713317947950.jpg?rlkey=yibzndwmhn1c9vecu5hdmag7i&amp;st=fmtlgx3x&amp;dl=1</t>
  </si>
  <si>
    <t>https://www.dropbox.com/scl/fi/38z61wtpo9evqtav61o3f/O-Iluminado-720167407350.jpg?rlkey=h12spvq3np5ynmbi3kr5wvq4o&amp;st=gecosyfk&amp;dl=1</t>
  </si>
  <si>
    <t>O Iluminado</t>
  </si>
  <si>
    <t>https://www.dropbox.com/scl/fi/0uikdd34bqy85wz24lhgw/O-Iluminado-720167407312.jpg?rlkey=nvi934xjrlyz1cmuuuq0ypjqj&amp;st=f8v33x2v&amp;dl=1</t>
  </si>
  <si>
    <t>https://www.dropbox.com/scl/fi/t3m337fk3jrj07vjp2107/Filho-da-Luz-726665446556.jpg?rlkey=z7xy8h1mohiwgmbh616t0k4n2&amp;st=27t39dwr&amp;dl=1</t>
  </si>
  <si>
    <t>https://www.dropbox.com/scl/fi/cwid85q28tu85d4bixdld/Verdadeiro-Imperador-762795744360.jpg?rlkey=4ogy24is0phwg5b5euswc5b4d&amp;st=knr2m4xk&amp;dl=1</t>
  </si>
  <si>
    <t>Verdadeiro Imperador</t>
  </si>
  <si>
    <t>https://www.dropbox.com/scl/fi/4sp338qi8zn8si1t1iuu0/Trio-Monstro-762795744391.jpg?rlkey=imlbu6ytkvckm44jdehdwkxpf&amp;st=km3ip4nw&amp;dl=1</t>
  </si>
  <si>
    <t>Trio Monstro</t>
  </si>
  <si>
    <t>https://www.dropbox.com/scl/fi/u584a6ipt5w0mtvcteyzw/Matei-Satoru-Gojo-De-Novo-762795744438.jpg?rlkey=784lnv4xf8q141qye6o90sel9&amp;st=q0ieoytv&amp;dl=1</t>
  </si>
  <si>
    <t>Matei Satoru Gojo (De Novo)</t>
  </si>
  <si>
    <t>https://www.dropbox.com/scl/fi/bd1zzdsqyiplw5xnwzrig/A-Volta-do-Mais-Forte-798239503538.flac?rlkey=57xxyb1428x2wqlj1mkuqni63&amp;st=tv461t2x&amp;dl=1</t>
  </si>
  <si>
    <t>A Volta do Mais Forte</t>
  </si>
  <si>
    <t>https://www.dropbox.com/scl/fi/3zdbjefcrj2mcqhrihhjj/Matei-o-Sukuna-798239503569.jpg?rlkey=ds94twkpe8ke02mt093570kpk&amp;st=zhx6bmhe&amp;dl=1</t>
  </si>
  <si>
    <t>Matei o Sukuna</t>
  </si>
  <si>
    <t>https://www.dropbox.com/scl/fi/va5za06t9rmkdctiibycy/Caminho-At-o-Topo-798239717645.jpg?rlkey=q738doejneetyqywcbs7lmxtj&amp;st=sf3kemim&amp;dl=1</t>
  </si>
  <si>
    <t>Caminho Até o Topo</t>
  </si>
  <si>
    <t>https://www.dropbox.com/scl/fi/jxu8jomrhv4n52fgz5ga0/3fmbWMa4dxKkKPp942Qx.orig.jpg?rlkey=cpw2t3jnfzf2o7x0vx9bjmcsw&amp;st=1v027rk9&amp;dl=1</t>
  </si>
  <si>
    <t>Kenjaku</t>
  </si>
  <si>
    <t>https://www.dropbox.com/scl/fi/6wr8fwo92kaozq3fdtqkn/Entre-Sombras-737558342466.jpg?rlkey=o31hqpx6l0wtnppihaobd47rc&amp;st=7zkiwhfc&amp;dl=1</t>
  </si>
  <si>
    <t>Entre Sombras</t>
  </si>
  <si>
    <t>https://www.dropbox.com/scl/fi/ygkmxugwp0vrqvlscc3es/Uchihas-742526160652.jpg?rlkey=d3vy069h7je20vwe8xleaa8hj&amp;st=myqwvr8b&amp;dl=1</t>
  </si>
  <si>
    <t>Uchihas</t>
  </si>
  <si>
    <t>https://www.dropbox.com/scl/fi/ywz8neik22qtdijt28mna/Drag-o-de-Paris-742526160638.jpg?rlkey=4q9mvolu1p5ki2k752brmg8fe&amp;st=ra8ql7c0&amp;dl=1</t>
  </si>
  <si>
    <t>Dragão de Paris</t>
  </si>
  <si>
    <t>https://www.dropbox.com/scl/fi/lthxpn1azz3bzm8w7pcta/Circo-do-Yonkou-742526380012.jpg?rlkey=skpqrv2y1lsnzni51hwdikdev&amp;st=anmjs4hr&amp;dl=1</t>
  </si>
  <si>
    <t>Circo do Yonkou</t>
  </si>
  <si>
    <t>https://www.dropbox.com/scl/fi/zuxqsw69lld1thbegqgzj/92qWl4dyRusrC5e7ximR.orig.jpg?rlkey=zs2sn765w1eo48u9yqx1pahxf&amp;st=2fhu8quk&amp;dl=1</t>
  </si>
  <si>
    <t>Rei Celestial</t>
  </si>
  <si>
    <t>https://www.dropbox.com/scl/fi/8fratsnkvo2o165g4n17r/Guerra-de-Yonkou-760944130965.jpg?rlkey=d48dtpcqaceia31aeyotgev94&amp;st=owppb4jf&amp;dl=1</t>
  </si>
  <si>
    <t>Guerra de Yonkou</t>
  </si>
  <si>
    <t>https://www.dropbox.com/scl/fi/0mr768kbxxuteqhzh2gbg/Bloodtrix-760944327051.jpg?rlkey=xritfhoezih0esqth8wscgevq&amp;st=e31r9rz8&amp;dl=1</t>
  </si>
  <si>
    <t>Bloodtrix</t>
  </si>
  <si>
    <t>https://www.dropbox.com/scl/fi/eb7layg18f2uamqwrdldp/Cora-o-De-Paris-760944472065.jpg?rlkey=1jq1cy5cl77pk3nzeo58tlcwk&amp;st=b7xsfpz3&amp;dl=1</t>
  </si>
  <si>
    <t>Coração De Paris</t>
  </si>
  <si>
    <t>https://www.dropbox.com/scl/fi/dhvtb7yn2lkuchf5q5i4x/Pr-ncipe-do-Drible-744553950657.jpg?rlkey=l02s0wwgmyutdq1udymxvhble&amp;st=lba1eomq&amp;dl=1</t>
  </si>
  <si>
    <t>Príncipe do Drible</t>
  </si>
  <si>
    <t>https://www.dropbox.com/scl/fi/7tlgljobp18q76uw7kzxz/Pr-ncipe-do-Drible-Speed-Up-744553950596.jpg?rlkey=kwtr9vvjptstce8gpf3bxtrh1&amp;st=q10m1nsb&amp;dl=1</t>
  </si>
  <si>
    <t>https://www.dropbox.com/scl/fi/lrau7ozy98f36m3z33kh9/Rei-de-Tokyo-789550641795.jpg?rlkey=e16wrmaw80rwtdixskdsapv2l&amp;st=1rdgg805&amp;dl=1</t>
  </si>
  <si>
    <t>Rei de Tokyo</t>
  </si>
  <si>
    <t>= FILLED AUTOMATICALLY IF CODES/IDS MATCH</t>
  </si>
  <si>
    <t>RELEASE LEVEL - Artist&lt;&gt;UPC/ID : One Arist per row.  If a Release has multiple Artists, add the same Release Code/ID to a new row for each Artist.</t>
  </si>
  <si>
    <t>ARTIST</t>
  </si>
  <si>
    <t>ARTIST ROLE</t>
  </si>
  <si>
    <t>ARTIST ROLE
CATEGORY</t>
  </si>
  <si>
    <t>from Release_Label tab</t>
  </si>
  <si>
    <t>auto-fills if Release Code/Id matches 
Code/Id in Release_Label tab</t>
  </si>
  <si>
    <r>
      <rPr>
        <rFont val="Arial"/>
        <color theme="1"/>
        <sz val="10.0"/>
      </rPr>
      <t xml:space="preserve">ONE ARTIST PER ROW
select from Artists list, start typing or drag
</t>
    </r>
    <r>
      <rPr>
        <rFont val="Arial"/>
        <i/>
        <color theme="1"/>
        <sz val="10.0"/>
      </rPr>
      <t>If compilation: Various Artists</t>
    </r>
  </si>
  <si>
    <t>artist category auto-fills based on artist role</t>
  </si>
  <si>
    <t>Main Primary Artist</t>
  </si>
  <si>
    <t>Producer</t>
  </si>
  <si>
    <t>sort(if(countif($A$5:$A&amp;$B$5:$B,'3) Release_Label'!$D$5:$D&amp;'3) Release_Label'!$E$5:$E)=0,'3) Release_Label'!$D$5:$D&amp;" "&amp;'3) Release_Label'!$E$5:$E,))</t>
  </si>
  <si>
    <t>Engineer</t>
  </si>
  <si>
    <t>sort(if(countif({A5:A,B5:B},{'3) Release_Label'!D5:D,'3) Release_Label'!E5:E})=0,{'3) Release_Label'!D5:D,'3) Release_Label'!E5:E},))</t>
  </si>
  <si>
    <t>Primary Artist</t>
  </si>
  <si>
    <t>Featuring</t>
  </si>
  <si>
    <t>Jkz</t>
  </si>
  <si>
    <t>TRACK LEVEL - UPC/ID&lt;&gt;ISRC/ID</t>
  </si>
  <si>
    <t>TRACK</t>
  </si>
  <si>
    <t>ISRC/vISRC</t>
  </si>
  <si>
    <t>CATALOG TRACK ID</t>
  </si>
  <si>
    <t>TRACK TITLE</t>
  </si>
  <si>
    <t>TRACK VERSION</t>
  </si>
  <si>
    <t>LANGUAGE OF LYRICS</t>
  </si>
  <si>
    <t>EXPLICIT</t>
  </si>
  <si>
    <t>TYPE</t>
  </si>
  <si>
    <t>AUDIO FILE URL</t>
  </si>
  <si>
    <t>AUDIO TYPE</t>
  </si>
  <si>
    <t>TRACK PREVIEW</t>
  </si>
  <si>
    <t>COMPOSITION
 ISWC</t>
  </si>
  <si>
    <t>NUMBER</t>
  </si>
  <si>
    <r>
      <rPr>
        <rFont val="Arial"/>
        <color theme="1"/>
        <sz val="9.0"/>
      </rPr>
      <t xml:space="preserve">CCXXXYY#####
</t>
    </r>
    <r>
      <rPr>
        <rFont val="Arial"/>
        <i/>
        <color theme="1"/>
        <sz val="9.0"/>
      </rPr>
      <t>blank if no ISRC yet</t>
    </r>
  </si>
  <si>
    <r>
      <rPr>
        <rFont val="Arial"/>
        <color theme="1"/>
      </rPr>
      <t xml:space="preserve">Internal Ref. ID </t>
    </r>
    <r>
      <rPr>
        <rFont val="Arial"/>
        <i/>
        <color theme="1"/>
      </rPr>
      <t>required if no ISRC/vISRC</t>
    </r>
  </si>
  <si>
    <r>
      <rPr>
        <rFont val="Arial"/>
        <color theme="1"/>
        <sz val="10.0"/>
      </rPr>
      <t xml:space="preserve">(select from list, start 
typing or drag)
</t>
    </r>
    <r>
      <rPr>
        <rFont val="Arial"/>
        <i/>
        <color theme="1"/>
        <sz val="10.0"/>
      </rPr>
      <t>If no lyrics, select Instrumental</t>
    </r>
  </si>
  <si>
    <t>YES / NO</t>
  </si>
  <si>
    <t>Original / 
Public Domain</t>
  </si>
  <si>
    <t>public URL MUST trigger audio file DOWNLOAD</t>
  </si>
  <si>
    <t>wav /
flac
ONLY</t>
  </si>
  <si>
    <t>Preview Start Time (in seconds)</t>
  </si>
  <si>
    <t>QZW9M2221000</t>
  </si>
  <si>
    <t>NO</t>
  </si>
  <si>
    <t>Original</t>
  </si>
  <si>
    <t>https://www.dropbox.com/scl/fi/g6ch1pcun31eep1am9mkv/Receba-789294845633-UPC.flac?rlkey=mxh9w3x6d82jmu7mmv2a9trio&amp;st=i02exo9k&amp;dl=1</t>
  </si>
  <si>
    <t>flac</t>
  </si>
  <si>
    <t>QZW9M2236571</t>
  </si>
  <si>
    <t>https://www.dropbox.com/scl/fi/i5lnp58jvdvz99rmvukp3/A-Cl-usula-do-Contrato-789294962088-UPC.flac?rlkey=hr2u9fvf5lq6u33enhqm3ui3f&amp;st=m6hlmmgt&amp;dl=1</t>
  </si>
  <si>
    <t>QZW9M2241221</t>
  </si>
  <si>
    <t>https://www.dropbox.com/scl/fi/0r6u1kbxfig77mjqqorre/Lados-da-Escurid-o-789294992757.flac?rlkey=s9w7lerdz0zgazag0h7awxpoz&amp;st=nnviav04&amp;dl=1</t>
  </si>
  <si>
    <t>BC6GH2100003</t>
  </si>
  <si>
    <t>YES</t>
  </si>
  <si>
    <t>https://www.dropbox.com/scl/fi/kdfl07cwacsn12vtssc0w/Popstar-792268556299.flac?rlkey=3p4ci6ttqs96tm8hige32x6l3&amp;st=joeq2443&amp;dl=1</t>
  </si>
  <si>
    <t>QZW9M2286061</t>
  </si>
  <si>
    <t>https://www.dropbox.com/scl/fi/n3hh5l2xhkcaf8kjef1f3/O-Jogador-Perfeito-792268807506.flac?rlkey=c22q0tkrsjsookmrj965beppt&amp;st=3kp4fw04&amp;dl=1</t>
  </si>
  <si>
    <t>QZW9M2286013</t>
  </si>
  <si>
    <t>https://www.dropbox.com/scl/fi/cqn5m9cjfthdwngao4hzn/Batalha-Final-792268807018.flac?rlkey=66nhka7ibxlnj2rbkjeh4uzkt&amp;st=seedc3cr&amp;dl=1</t>
  </si>
  <si>
    <t>QZW9M2292103</t>
  </si>
  <si>
    <t>https://www.dropbox.com/scl/fi/6dq7nmy6he1ak3b0h0jms/O-Rei-da-Velocidade-792268849940.flac?rlkey=i5jqpewgoywxdrw1e21kue0mw&amp;st=wyhj9udt&amp;dl=1</t>
  </si>
  <si>
    <t>QZW9N2204534</t>
  </si>
  <si>
    <t>https://www.dropbox.com/scl/fi/h7pbr1hysu3ukg7xgap8y/Benihime-792268943372.flac?rlkey=x0o69z759dpqhfov3et3bz9os&amp;st=wmmt3iyn&amp;dl=1</t>
  </si>
  <si>
    <t>QZW9N2223951</t>
  </si>
  <si>
    <t>https://www.dropbox.com/scl/fi/36dhi8x82suj3ejiw49y8/Esse-Era-o-Seu-Sonho-789550583668.flac?rlkey=ik1r9t8nxrsxucqx46xaosy3x&amp;st=5y545ute&amp;dl=1</t>
  </si>
  <si>
    <t>QZW9N2253482</t>
  </si>
  <si>
    <t>https://www.dropbox.com/scl/fi/yfb0luf7crjyhflcpkzrq/A-Vontade-de-um-Saiyajin-789550780463.flac?rlkey=if1dfncoxt9jrxji2rrfowthb&amp;st=zvoqks2d&amp;dl=1</t>
  </si>
  <si>
    <t>QZW9N2265322</t>
  </si>
  <si>
    <t>https://www.dropbox.com/scl/fi/2i0g79dc32b35u45ek151/Animes-no-Topo-789550850920.flac?rlkey=3w3fiwzojrf3l972myg9uurst&amp;st=oafd02s9&amp;dl=1</t>
  </si>
  <si>
    <t>US7VG2301983</t>
  </si>
  <si>
    <t>https://www.dropbox.com/scl/fi/n4qjyfi49tvr6n6amq1fi/Rei-do-Drible-789550892579.flac?rlkey=4m4c0kh5x1exgqu5pwyfnxx98&amp;st=8zsy3ghp&amp;dl=1</t>
  </si>
  <si>
    <t>US7VG2319987</t>
  </si>
  <si>
    <t>https://www.dropbox.com/scl/fi/8lvcwkuqiavovqwli9kc2/For-a-e-Talento-704522504014.flac?rlkey=h2vjws1utap66037ibfkot9kw&amp;st=u2wjx6xo&amp;dl=1</t>
  </si>
  <si>
    <t>US7VG2330947</t>
  </si>
  <si>
    <t>https://www.dropbox.com/scl/fi/s6dcotz5x51fz1hkruptl/O-Rei-da-Decis-o-704522572761.flac?rlkey=ollb3avc7lnziipblrwxqrv93&amp;st=d7agecao&amp;dl=1</t>
  </si>
  <si>
    <t>US7VG2343241</t>
  </si>
  <si>
    <t>https://www.dropbox.com/scl/fi/dupckw7225vnxvw12jwjd/Orgulhoso-e-Egoista-704522648756.flac?rlkey=ivp05w0cs57ycz2t16l7f34tu&amp;st=xa1frybr&amp;dl=1</t>
  </si>
  <si>
    <t>US7VG2357118</t>
  </si>
  <si>
    <t>https://www.dropbox.com/scl/fi/5g445olbl3d51pq5desxf/Genialidade-704522736279.flac?rlkey=o6mu63mi9i94azaqq0b1exli0&amp;st=hraifviz&amp;dl=1</t>
  </si>
  <si>
    <t>US7VG2357405</t>
  </si>
  <si>
    <t>https://www.dropbox.com/scl/fi/loipz76p2vo44okqzwb0s/Lendas-do-Futebol-Blue-Lock-704522738020.flac?rlkey=jxbq6fybajvyly9kedwhk3ks4&amp;st=axaizvyf&amp;dl=1</t>
  </si>
  <si>
    <t>US7VG2361232</t>
  </si>
  <si>
    <t>https://www.dropbox.com/scl/fi/qoiz24lr45niropi4pemr/Vazio-704522760274.flac?rlkey=003vo8tgbte3s3h36c6fuog59&amp;st=ff2fyfkq&amp;dl=1</t>
  </si>
  <si>
    <t>US7VG2393034</t>
  </si>
  <si>
    <t>https://www.dropbox.com/scl/fi/f1xmdq8y5h3utk0gldgfi/Implac-vel-704522994907.flac?rlkey=sdcpigdg197hre9x99e9l7cyu&amp;st=sutulwis&amp;dl=1</t>
  </si>
  <si>
    <t>US7VG2393068</t>
  </si>
  <si>
    <t>https://www.dropbox.com/scl/fi/kskso3adtqa05tpk1bakv/Implac-vel-Speed-Up-704522995126.flac?rlkey=06bh6cshax6fhq7y81c93czfo&amp;st=cqu1cuzn&amp;dl=1</t>
  </si>
  <si>
    <t>US7VG2399756</t>
  </si>
  <si>
    <t>https://www.dropbox.com/scl/fi/9i06st6d0yeoukrpq30hm/Alcan-ar-a-Paz-713312393479.flac?rlkey=rc5dxxj3b7k2686vwan2q0yfo&amp;st=p3bitz4l&amp;dl=1</t>
  </si>
  <si>
    <t>QZ5AB2324761</t>
  </si>
  <si>
    <t>https://www.dropbox.com/scl/fi/m5tm7kal9brmtsh1rpqu0/Bachira-Monstro-Egoista-713312581449.flac?rlkey=oyghskxejcy8oy56yt32j178f&amp;st=7au487ia&amp;dl=1</t>
  </si>
  <si>
    <t>QZ5AB2324752</t>
  </si>
  <si>
    <t>https://www.dropbox.com/scl/fi/cu5bf1isq0r3ixnpj1yw2/Bachira-Monstro-Egoista-Speed-Up-713312581357.flac?rlkey=udlrt2xhjhvioi0a3byn8irh5&amp;st=tc4lk56s&amp;dl=1</t>
  </si>
  <si>
    <t>QZ5AB2324765</t>
  </si>
  <si>
    <t>https://www.dropbox.com/scl/fi/cvd7jls4z0wmnx18pw761/A-Morte-Vermelha-713312581487.flac?rlkey=2azs9tayv3paq319yqrmfqrom&amp;st=mzh69kns&amp;dl=1</t>
  </si>
  <si>
    <t>QZ5AB2354594</t>
  </si>
  <si>
    <t>https://www.dropbox.com/scl/fi/x0rw18idvax77iegwkhyv/Sanji-Jambe-Enflamm-e-713312800953.flac?rlkey=auv29yhc435tpel7k3rifea85&amp;st=9dygpgrp&amp;dl=1</t>
  </si>
  <si>
    <t>QZ5AB2354587</t>
  </si>
  <si>
    <t>https://www.dropbox.com/scl/fi/npype2uvyu2rqrqggcfmd/Poder-do-Simbionte-713312800878.flac?rlkey=453eoee0b6mbj7eklw5ygg4u7&amp;st=x9fxwdk0&amp;dl=1</t>
  </si>
  <si>
    <t>QZ5AB2368733</t>
  </si>
  <si>
    <t>https://www.dropbox.com/scl/fi/00eowc058v4v51md88oj4/A-Lenda-Destemida-717337383682.flac?rlkey=osy7zp1bntb9fx1xgpitkxcfi&amp;st=ajyiakz5&amp;dl=1</t>
  </si>
  <si>
    <t>QZ5AB2379651</t>
  </si>
  <si>
    <t>https://www.dropbox.com/scl/fi/xzjg6oe31nhs2ciktjuxx/Gato-Vs-Lobo-Ultimo-Pedido-717337466736.flac?rlkey=hb16rx7q9yybl925znuezdxai&amp;st=83i4yde9&amp;dl=1</t>
  </si>
  <si>
    <t>QZGLM2328091</t>
  </si>
  <si>
    <t>https://www.dropbox.com/scl/fi/y4txklj1v37g22wzilwkg/Castelo-Infinito-717337817071.flac?rlkey=8wafr5ihhnljzz9wullbjuh2o&amp;st=ap444y6d&amp;dl=1</t>
  </si>
  <si>
    <t>QZGLM2328055</t>
  </si>
  <si>
    <t>https://www.dropbox.com/scl/fi/mwydux98ws21n8eiy0uwy/O-nico-Deus-717337816876.flac?rlkey=vsbesipprreu0mchvnp6k2tn6&amp;st=9mcxtotn&amp;dl=1</t>
  </si>
  <si>
    <t>QZGLM2338587</t>
  </si>
  <si>
    <t>https://www.dropbox.com/scl/fi/zr1zgkyypbns1oyeyw0ng/Style-Eren-Jaeger-755909569751.flac?rlkey=p2qos6p6mwt0633g1nay638jo&amp;st=nc3nzkng&amp;dl=1</t>
  </si>
  <si>
    <t>QZGLM2369414</t>
  </si>
  <si>
    <t>https://www.dropbox.com/scl/fi/ffjrko1y2f7rhq8vl51sh/Bela-Dan-a-755909801493.flac?rlkey=hbgm9475dxcw9ao2dd1rw1mj3&amp;st=okti87sk&amp;dl=1</t>
  </si>
  <si>
    <t>QZGLM2369413</t>
  </si>
  <si>
    <t>https://www.dropbox.com/scl/fi/p1hn4kf12sde4e6ktqu23/O-Menino-Que-Sobreviveu-755909801486.flac?rlkey=h9qokavniiccb5ee6qy060u32&amp;st=4ch3qm5m&amp;dl=1</t>
  </si>
  <si>
    <t>BKTOK2300001</t>
  </si>
  <si>
    <t>https://www.dropbox.com/scl/fi/zwaon5vjh5dcnve8xvyx7/O-Monstro-Rei-755909918245.flac?rlkey=pbtxs2fpdlko3ev2phvaqsypz&amp;st=ehr1qyj2&amp;dl=1</t>
  </si>
  <si>
    <t>QZGLS2302177</t>
  </si>
  <si>
    <t>https://www.dropbox.com/scl/fi/p72ioiqfc6t2bs4vk23m4/Castelo-Infinito-II-766310525632.flac?rlkey=ppua5zkg82pkptwfvay2k3o4d&amp;st=eg0704r8&amp;dl=1</t>
  </si>
  <si>
    <t>BKTOK2300008</t>
  </si>
  <si>
    <t>https://www.dropbox.com/scl/fi/lvivm4jk6cag46eh9dr66/O-N-mero-1-766310726763.flac?rlkey=mev8t8zr2g2unlwfxougljcve&amp;st=h7numnc9&amp;dl=1</t>
  </si>
  <si>
    <t>QZGLS2333089</t>
  </si>
  <si>
    <t>https://www.dropbox.com/scl/fi/mueaj8zc7pd0zst24zuq1/Lampi-o-Capit-o-do-Sert-o-766310760330.flac?rlkey=hc3mk4mmdza17b9klj2si0pl6&amp;st=et12slpg&amp;dl=1</t>
  </si>
  <si>
    <t>QZGLS2344790</t>
  </si>
  <si>
    <t>https://www.dropbox.com/scl/fi/uq9jjw4s9zute9nwh8c54/Control-766310846638.flac?rlkey=avwllrrlbvva219itludbefce&amp;st=04d171vs&amp;dl=1</t>
  </si>
  <si>
    <t>BKTOK2300012</t>
  </si>
  <si>
    <t>https://www.dropbox.com/scl/fi/9lupqtr21k6xm5tpcs7yq/Deus-Amaldi-oado-766310960488.flac?rlkey=tm30i1sw6cpfiacpx1pzyih4c&amp;st=weu5iiyu&amp;dl=1</t>
  </si>
  <si>
    <t>BKTOK2300013</t>
  </si>
  <si>
    <t>https://www.dropbox.com/scl/fi/glf4kj7lcdfz1uma3wc4x/Gravity-Falls-821555510963.flac?rlkey=e7aka7w7sap0g3jeu4j4sjnqo&amp;st=cq99vhmo&amp;dl=1</t>
  </si>
  <si>
    <t>BKTOK2300017</t>
  </si>
  <si>
    <t>https://www.dropbox.com/scl/fi/x1i0gnb1uopuuiv5map6m/Verdadeiro-Rei-821555705604.flac?rlkey=ifg61xrcf6goa3q4phsft7ul1&amp;st=iltwxa0u&amp;dl=1</t>
  </si>
  <si>
    <t>QZGLS2399061</t>
  </si>
  <si>
    <t>https://www.dropbox.com/scl/fi/3zfoi0zq1l4nm4nva0w2h/Lavinho-Pai-T-On-821555747420.flac?rlkey=h0cskme56p7ctdog2novk787x&amp;st=yivnk9p4&amp;dl=1</t>
  </si>
  <si>
    <t>BKTOK2300019</t>
  </si>
  <si>
    <t>https://www.dropbox.com/scl/fi/syuhr6t8owe4o4adywuw2/Genki-Dama-821555746522.flac?rlkey=zea68loeofzx6b70fhtbnc0qb&amp;st=e83c2rrl&amp;dl=1</t>
  </si>
  <si>
    <t>QZMZ92303287</t>
  </si>
  <si>
    <t>https://www.dropbox.com/scl/fi/0wqlmx3978kfyhudpkkxj/Novo-Recept-culo-Style-Sukuna-821555779513.flac?rlkey=c11nwf54njnmix97cuivdru8z&amp;st=ui4uqpwu&amp;dl=1</t>
  </si>
  <si>
    <t>BKTOK2300020</t>
  </si>
  <si>
    <t>https://www.dropbox.com/scl/fi/qk4cozjwo1pk71p6e6zl6/Flow-Minato-821555857921.flac?rlkey=f5e5iwpywzw0k2nbfgtj0u9e3&amp;st=mn3uywbq&amp;dl=1</t>
  </si>
  <si>
    <t>BKTOK2300021</t>
  </si>
  <si>
    <t>https://www.dropbox.com/scl/fi/8fdjv0sx7uu2rl3bnc6z8/Estilo-Brazuca-821555943280.flac?rlkey=6odho3xa11nia9lk5dgfcpues&amp;st=d0cn5feo&amp;dl=1</t>
  </si>
  <si>
    <t>BKTOK2300025</t>
  </si>
  <si>
    <t>https://www.dropbox.com/scl/fi/t2lih5xeccgo6hyohug0g/Flow-Lampi-o-656464699153.flac?rlkey=vj120cz83dpaw1i4mlybjiblg&amp;st=22wymhax&amp;dl=1</t>
  </si>
  <si>
    <t>QZMZ92360270</t>
  </si>
  <si>
    <t>https://www.dropbox.com/scl/fi/rj3xy656i53bae1jxiu48/Justi-a-Kira-Vs-L-656464696732.flac?rlkey=so84s8rj1i8cv8a2tcrw6qqc9&amp;st=5hjr2q6j&amp;dl=1</t>
  </si>
  <si>
    <t>BKTOK2300029</t>
  </si>
  <si>
    <t>https://www.dropbox.com/scl/fi/5i07zr5csrldpf09u0bnf/Maldi-es-V-o-Queimar-656464772467.flac?rlkey=txaz5o6vyn3edhfs71zh3xmvp&amp;st=aqkcyy3a&amp;dl=1</t>
  </si>
  <si>
    <t>BKTOK2300030</t>
  </si>
  <si>
    <t>https://www.dropbox.com/scl/fi/g61twbwqgpu9uwn9t0sd1/Skin-Sayajin-656464820731.flac?rlkey=lnich0uvrt2s2ebnzurly9oeo&amp;st=ruim0m2e&amp;dl=1</t>
  </si>
  <si>
    <t>QZMZ92399747</t>
  </si>
  <si>
    <t>https://www.dropbox.com/scl/fi/lwfz6cb6tn8yvsgox563x/King-Player-Kaiser-656464987823.flac?rlkey=fdk337n1h31f942y8u605xpgg&amp;st=gkgtotta&amp;dl=1</t>
  </si>
  <si>
    <t>QZNJV2325707</t>
  </si>
  <si>
    <t>https://www.dropbox.com/scl/fi/6d8y7qm23jhqzicmtszk3/Punch-707331676521.flac?rlkey=g5srvr8iikx5bwsrj003ou261&amp;st=u3mor9i7&amp;dl=1</t>
  </si>
  <si>
    <t>BKTOK2300038</t>
  </si>
  <si>
    <t>https://www.dropbox.com/scl/fi/vi07jocp4671z8oyvl4xs/Anjo-do-Senhor-707331831982.flac?rlkey=lvaqnmjsxexh21otgjk9u2at4&amp;st=pkypishy&amp;dl=1</t>
  </si>
  <si>
    <t>BKTOK2300039</t>
  </si>
  <si>
    <t>https://www.dropbox.com/scl/fi/fwmupj7u1eniftfa56i8f/Inosuke-Dupla-Nichirin-707331872626.flac?rlkey=ptrsv7ip7k0fztnbo2fguhbua&amp;st=eei9twde&amp;dl=1</t>
  </si>
  <si>
    <t>BKTOK2300040</t>
  </si>
  <si>
    <t>https://www.dropbox.com/scl/fi/5jo9flb8que2qcdq1eb5u/Mundo-Sem-Cor-707331906413.flac?rlkey=3fvp46x5w2ddbvmc955y57iuc&amp;st=khgbvl3f&amp;dl=1</t>
  </si>
  <si>
    <t>BKTOK2300041</t>
  </si>
  <si>
    <t>https://www.dropbox.com/scl/fi/jy003pl8we14vdh50z6rq/Denji-The-Runner-707331915873.flac?rlkey=xjpk1f8l9u8sdlve5s2209ta2&amp;st=u0ihr68g&amp;dl=1</t>
  </si>
  <si>
    <t>BKTOK2300042</t>
  </si>
  <si>
    <t>https://www.dropbox.com/scl/fi/xy3bq33mezpgvo07ajw09/Yoriichi-e-Kokushibo-Sol-e-a-Lua-707331947010.flac?rlkey=rfdxh28zpwer5kv6jq8yornj9&amp;st=p6ssw6uh&amp;dl=1</t>
  </si>
  <si>
    <t>BKTOK2300044</t>
  </si>
  <si>
    <t>https://www.dropbox.com/scl/fi/9j9cr3tkhmr9y12xlp4oq/Dem-nio-do-Futebol-718114547983.flac?rlkey=10ko2l6by939rvbc8o11rczh8&amp;st=dqrdcj7q&amp;dl=1</t>
  </si>
  <si>
    <t>BKTOK2300049</t>
  </si>
  <si>
    <t>https://www.dropbox.com/scl/fi/iex3824u2z0px6proesqr/Detroid-Smash-718114547075.flac?rlkey=p5frdgafsp23td96sa2zqibid&amp;st=mnd3qjuv&amp;dl=1</t>
  </si>
  <si>
    <t>BKTOK2300050</t>
  </si>
  <si>
    <t>https://www.dropbox.com/scl/fi/3c3pdr4fickpeoys37sj6/Um-Tiro-Genya-Shinazugawa-718114635277.flac?rlkey=ru8g76sf2oj1v8s1viygxl64h&amp;st=jm3dcvc0&amp;dl=1</t>
  </si>
  <si>
    <t>BKTOK2300051</t>
  </si>
  <si>
    <t>https://www.dropbox.com/scl/fi/4d1petpn45hidcc8o1cy2/Incr-vel-Velocidade-718114636397.flac?rlkey=rg1qgxgsla5dmfnms1w7a4l1g&amp;st=2h647k2v&amp;dl=1</t>
  </si>
  <si>
    <t>BKTOK2300057</t>
  </si>
  <si>
    <t>https://www.dropbox.com/scl/fi/yeejv4rxnkax9doyw9mdg/O-Meu-Destino-744553564946.flac?rlkey=tefsrty7ltff4szm8cp2ano1j&amp;st=jlkpk37h&amp;dl=1</t>
  </si>
  <si>
    <t>BKTOK2300058</t>
  </si>
  <si>
    <t>https://www.dropbox.com/scl/fi/tyns123ee9aarvjwd69kp/Sharkboy-744553603836.flac?rlkey=xp74icpfyb6zl689hp8b1je0t&amp;st=qafu5p8g&amp;dl=1</t>
  </si>
  <si>
    <t>BKTOK2300061</t>
  </si>
  <si>
    <t>https://www.dropbox.com/scl/fi/1fif5d0v7lh681k9icdxo/Dark-Village-744553773133.flac?rlkey=7mhjrkaz2ib7jhgkbi4hle00t&amp;st=lg15kzl0&amp;dl=1</t>
  </si>
  <si>
    <t>BKTOK2300062</t>
  </si>
  <si>
    <t>https://www.dropbox.com/scl/fi/yjhgegg5b1xey00gkow1s/Rock-Hero-744553773041.flac?rlkey=twl913bcxgihmdnwsp35aelkd&amp;st=1bdytrsu&amp;dl=1</t>
  </si>
  <si>
    <t>BKTOK2300063</t>
  </si>
  <si>
    <t>https://www.dropbox.com/scl/fi/xo6927l4staxa173290fy/Sacrif-cio-do-Pilar-744553772976.flac?rlkey=fv9mlovt7arvdogl6xlp5stn3&amp;st=4r4mir8m&amp;dl=1</t>
  </si>
  <si>
    <t>BKTOK2300066</t>
  </si>
  <si>
    <t>https://www.dropbox.com/scl/fi/say5t3vwg9apcj6hsf0x6/Frio-744553887472.flac?rlkey=69ruaeevf3ipzyiyyfhp37jg6&amp;st=9a5aiejh&amp;dl=1</t>
  </si>
  <si>
    <t>BKTOK2300067</t>
  </si>
  <si>
    <t>https://www.dropbox.com/scl/fi/m8sj6spd12rfjb5w3sj0u/Eu-Te-Vi-Dan-ando-744553943109.flac?rlkey=9or7blyhsq9xxldwcje2wkeo1&amp;st=0myelaj9&amp;dl=1</t>
  </si>
  <si>
    <t>BKTOK2300073</t>
  </si>
  <si>
    <t>https://www.dropbox.com/scl/fi/cw7ti8nzlngiy53ygzifg/Carta-pra-Nasa-752503656092.flac?rlkey=zoyqkq1cj1ki1awf6x07alcje&amp;st=jsodrxq3&amp;dl=1</t>
  </si>
  <si>
    <t>BKTOK2300074</t>
  </si>
  <si>
    <t>https://www.dropbox.com/scl/fi/z2nm70tivu2166uel0yto/Super-Drag-o-Guerreiro-752503698818.flac?rlkey=5tued25inf5et40b8ftvqqdu4&amp;st=z1sxunwb&amp;dl=1</t>
  </si>
  <si>
    <t>BKTOK2300075</t>
  </si>
  <si>
    <t>https://www.dropbox.com/scl/fi/za6zbxaj5yirzi4ozbbkm/Eu-Vou-Vencer-752503857345.flac?rlkey=nl7noxtibzihsa13ko4qa58t0&amp;st=k8bg5evf&amp;dl=1</t>
  </si>
  <si>
    <t>BKTOK2300079</t>
  </si>
  <si>
    <t>https://www.dropbox.com/scl/fi/xhvjlvagbonpm7ki83fcf/Senpai-717332519086.flac?rlkey=vn253445zrorsno0to7a9hmn5&amp;st=v995hrcn&amp;dl=1</t>
  </si>
  <si>
    <t>BKTOK2300080</t>
  </si>
  <si>
    <t>https://www.dropbox.com/scl/fi/2p7covg1pw79cex4b844p/Mash-Vision-rio-Divino-717332519079.flac?rlkey=w1i5illivjelsxcopw94y573i&amp;st=oafwa0kn&amp;dl=1</t>
  </si>
  <si>
    <t>BKTOK2300083</t>
  </si>
  <si>
    <t>https://www.dropbox.com/scl/fi/ms305wpirz26koiq3eq1c/P-talas-717332654367.flac?rlkey=2k6f3i31zwgs9fwffxcz711u7&amp;st=9l1q3pxb&amp;dl=1</t>
  </si>
  <si>
    <t>BKTOK2300084</t>
  </si>
  <si>
    <t>https://www.dropbox.com/scl/fi/2fuaayji1omu9v8be25ae/Pedra-Lunar-717332698316.flac?rlkey=vnqiiq5ez1mqfcpcoa964kizt&amp;st=1qyyotd2&amp;dl=1</t>
  </si>
  <si>
    <t>BKTOK2300085</t>
  </si>
  <si>
    <t>https://www.dropbox.com/scl/fi/4bhlym192noiy7ungj2ml/Imperador-717332698125.flac?rlkey=u3r1ock5trbb9zblerkkckbpz&amp;st=oep2if57&amp;dl=1</t>
  </si>
  <si>
    <t>BKTOK2300086</t>
  </si>
  <si>
    <t>https://www.dropbox.com/scl/fi/vlvbz7k4gboo3h5sin1ni/Rindou-717332698002.flac?rlkey=on0a1t4hupeecaen3kpxczfpr&amp;st=s7tsemjk&amp;dl=1</t>
  </si>
  <si>
    <t>BKTOK2300087</t>
  </si>
  <si>
    <t>https://www.dropbox.com/scl/fi/4dbmvm0wac46nfc3ewo42/Her-i-do-Escudo-717332735790.flac?rlkey=jlq5ftseqxd98xq6ksm9b58fm&amp;st=jbf4459y&amp;dl=1</t>
  </si>
  <si>
    <t>BKTOK2300088</t>
  </si>
  <si>
    <t>https://www.dropbox.com/scl/fi/8zlt6muri8jyb6immbjet/Toxicidade-717332794544.flac?rlkey=qlbt3azqma6flh6ohradyoy8z&amp;st=i31sikja&amp;dl=1</t>
  </si>
  <si>
    <t>BKTOK2300091</t>
  </si>
  <si>
    <t>https://www.dropbox.com/scl/fi/be0xk6mctvipz74n90cpn/Sem-Erros-717332807091.flac?rlkey=gwi3ser8oe54cy2q8g6z3biu7&amp;st=urpfj3vg&amp;dl=1</t>
  </si>
  <si>
    <t>BKTOK2300092</t>
  </si>
  <si>
    <t>https://www.dropbox.com/scl/fi/ugwyjru9seatvbdow3s7p/Respira-o-do-Vento-711709661521.flac?rlkey=xiooxmoihhrcualeilyehxdqy&amp;st=fys21xmb&amp;dl=1</t>
  </si>
  <si>
    <t>BKTOK2300093</t>
  </si>
  <si>
    <t>https://www.dropbox.com/scl/fi/ubuly3igo2vc82tjsrxlq/Areia-de-Ferro-717332976827.flac?rlkey=an846bdh8hfem0bf7khxladvq&amp;st=7exnwwq6&amp;dl=1</t>
  </si>
  <si>
    <t>BKTOK2300094</t>
  </si>
  <si>
    <t>https://www.dropbox.com/scl/fi/uqf1khsss4b9fmi1hymta/Cobra-Kai-717332908132.flac?rlkey=o33b0f3apetcd70a7wmdzl4gt&amp;st=t1o6hmnd&amp;dl=1</t>
  </si>
  <si>
    <t>BKTOK2300095</t>
  </si>
  <si>
    <t>https://www.dropbox.com/scl/fi/4drkjhd4sktitsxr6ozir/Nosso-Amor-717332908026.flac?rlkey=hme5f2o2ikcmmznibraqae7dr&amp;st=64u0vilj&amp;dl=1</t>
  </si>
  <si>
    <t>BKTOK2300096</t>
  </si>
  <si>
    <t>https://www.dropbox.com/scl/fi/qyuykuvy802cpkqqm80ux/Animes-Hype-2-717332907975.flac?rlkey=0m1tmq3cemhauhzzfyrlbf08a&amp;st=dt9th6dk&amp;dl=1</t>
  </si>
  <si>
    <t>BKTOK2300097</t>
  </si>
  <si>
    <t>https://www.dropbox.com/scl/fi/vupawodsxqb09wgg77ykl/Mitsuya-e-Taiju-717332976674.flac?rlkey=rjlc6q2xhfbxh1y75lupfznt9&amp;st=8trkhwqr&amp;dl=1</t>
  </si>
  <si>
    <t>BKTOK2300100</t>
  </si>
  <si>
    <t>https://www.dropbox.com/scl/fi/h1b2k1m4krz7wyy2anll6/Jumanji-761861542268.flac?rlkey=u9h9ttw11taf63m83gme6og60&amp;st=6w1mvrbx&amp;dl=1</t>
  </si>
  <si>
    <t>BKTOK2300101</t>
  </si>
  <si>
    <t>https://www.dropbox.com/scl/fi/2og0tab2svs4j1ye11dqb/Apenas-um-Show-761861542176.flac?rlkey=foesey19r71s8tqixt0jnilk0&amp;st=z3bw85d6&amp;dl=1</t>
  </si>
  <si>
    <t>BKTOK2300102</t>
  </si>
  <si>
    <t>https://www.dropbox.com/scl/fi/bhsymiw7qxv7kiak485ob/Gold-Experience-R-quiem-761861562518.flac?rlkey=l67fjqduaw47rzijy9fhia6bc&amp;st=xdp9ai8c&amp;dl=1</t>
  </si>
  <si>
    <t>BKTOK2300107</t>
  </si>
  <si>
    <t>https://www.dropbox.com/scl/fi/h45tvo7bn6v2nn1q2dxdy/Style-Nika-711709708288.flac?rlkey=9ssl7i89658s91i8e1lo9i437&amp;st=td1jnkdg&amp;dl=1</t>
  </si>
  <si>
    <t>BKTOK2300108</t>
  </si>
  <si>
    <t>https://www.dropbox.com/scl/fi/bxfpp7h2qoqf5uoz2c1lz/Carburando-711709708158.flac?rlkey=t7h4gdbugxioc1aenh3obdrrq&amp;st=rou581jw&amp;dl=1</t>
  </si>
  <si>
    <t>BKTOK2300109</t>
  </si>
  <si>
    <t>https://www.dropbox.com/scl/fi/g4fkvf8dhky87w3x1fbg9/N-de-Liga-o-711709823097.flac?rlkey=ziwvbqcgdpvcfeiowynzdjv1r&amp;st=zems303w&amp;dl=1</t>
  </si>
  <si>
    <t>BKTOK2300110</t>
  </si>
  <si>
    <t>https://www.dropbox.com/scl/fi/kthufkctqvvtu8kqw1ifl/Eu-Sou-o-Anjo-Ca-do-711709821642.flac?rlkey=vb9g91vqfneoihisbecv5cabj&amp;st=v9d6hnkw&amp;dl=1</t>
  </si>
  <si>
    <t>BKTOK2300111</t>
  </si>
  <si>
    <t>https://www.dropbox.com/scl/fi/0hpfvahyia2kt2ggtsdx6/Jimmy-Hopkins-717931601021.flac?rlkey=fh19y6c7obfem5j522hg0hjz0&amp;st=5m9vivbt&amp;dl=1</t>
  </si>
  <si>
    <t>BKTOK2300114</t>
  </si>
  <si>
    <t>https://www.dropbox.com/scl/fi/scu2vfip1r5d3remol0hq/O-Vazio-717931735344.flac?rlkey=ufu0t2syvrj5xc3brywp85gcs&amp;st=r6zc1490&amp;dl=1</t>
  </si>
  <si>
    <t>BKTOK2300115</t>
  </si>
  <si>
    <t>https://www.dropbox.com/scl/fi/k9cu0x2hmapw5sanf7o0t/A-Verdadeira-Quinta-Marcha-717931735313.flac?rlkey=oby0m46i5sopmy4se4smdnfc8&amp;st=u9tc12ly&amp;dl=1</t>
  </si>
  <si>
    <t>BKTOK2300116</t>
  </si>
  <si>
    <t>https://www.dropbox.com/scl/fi/rz5zm281edusjnmdwhge2/Slim-Shine-717931735252.flac?rlkey=hs7x5ubugtavhgyyj8wldpq9q&amp;st=b954z0wq&amp;dl=1</t>
  </si>
  <si>
    <t>BKTOK2300119</t>
  </si>
  <si>
    <t>https://www.dropbox.com/scl/fi/hap55r58cea4cohs39avc/Zaraki-Kenpachi-Bleach-Minha-Bankai-717931999302.flac?rlkey=wub2rioxni1ertknjmywqok2g&amp;st=xfk7mo9h&amp;dl=1</t>
  </si>
  <si>
    <t>BKTOK2300124</t>
  </si>
  <si>
    <t>Gengar</t>
  </si>
  <si>
    <t>https://www.dropbox.com/scl/fi/wlg2bmfeksdbe8ghoowpe/The-Ghost-Mixtape-761861016776-BKTOK2300124-gengar.flac?rlkey=njcq5ty3w9cnwytrrfimr3law&amp;st=45cjlpgz&amp;dl=1</t>
  </si>
  <si>
    <t>BKTOK2300125</t>
  </si>
  <si>
    <t>Danny Phantom</t>
  </si>
  <si>
    <t>https://www.dropbox.com/scl/fi/9j6hrjnp0tmq51p6i4tc5/The-Ghost-Mixtape-761861016776-BKTOK2300125-Danny-Phantom.flac?rlkey=mrui2byqrehkaaq7u7tybn61h&amp;st=38j15xgs&amp;dl=1</t>
  </si>
  <si>
    <t>BKTOK2300126</t>
  </si>
  <si>
    <t>Ghost Ride</t>
  </si>
  <si>
    <t>https://www.dropbox.com/scl/fi/xxwj37mzbfhplwr5r9r2y/The-Ghost-Mixtape-761861016776-BKTOK2300126-Ghost-Ride.flac?rlkey=rmhyvyl4wm83i6ifwz4nmhk82&amp;st=q6t59xyt&amp;dl=1</t>
  </si>
  <si>
    <t>BKTOK2300127</t>
  </si>
  <si>
    <t>https://www.dropbox.com/scl/fi/6t28w3sx76tsw65lv6gtw/Call-Me-Baby-728204629321.flac?rlkey=209wap1qzy3pizdda25y1kos7&amp;st=jsev6stc&amp;dl=1</t>
  </si>
  <si>
    <t>BKTOK2300128</t>
  </si>
  <si>
    <t>https://www.dropbox.com/scl/fi/uj0epqwetinmrgzr8l7d3/Freddy-O-Pesadelo-Sem-Fim-728204703038.flac?rlkey=68e266zt3np5zp47nffll6okf&amp;st=ha2t3hx1&amp;dl=1</t>
  </si>
  <si>
    <t>BKTOK2300133</t>
  </si>
  <si>
    <t>https://www.dropbox.com/scl/fi/xc7usvv4t28s1ys7lug11/Zom-100-728204981061.flac?rlkey=s3cau15by8wik9pp75hgrcumo&amp;st=cc0p58th&amp;dl=1</t>
  </si>
  <si>
    <t>BKTOK2300134</t>
  </si>
  <si>
    <t>https://www.dropbox.com/scl/fi/7i27sk8lnvi1qv9eiaz2f/Maldi-o-e-Feiticeiro-761861043987.flac?rlkey=kow8nuwq7sridbemt5y6v5qw2&amp;st=c9ubhf41&amp;dl=1</t>
  </si>
  <si>
    <t>BKTOK2300135</t>
  </si>
  <si>
    <t>https://www.dropbox.com/scl/fi/vc2eqiyess2qk5bm3jrji/Patolino-Mago-Implac-vel-761861262272.flac?rlkey=r6k827v4om3cihnuf2in4lsm8&amp;st=3p4cetls&amp;dl=1</t>
  </si>
  <si>
    <t>BKTOK2300138</t>
  </si>
  <si>
    <t>https://www.dropbox.com/scl/fi/2zhnd12bakghidhdu24mc/Assassino-de-Xam-s-761861480478.flac?rlkey=sqs5c7utk503n5f6ojqi5h3p2&amp;st=m1wccpxf&amp;dl=1</t>
  </si>
  <si>
    <t>BKTOK2300141</t>
  </si>
  <si>
    <t>https://www.dropbox.com/scl/fi/kjp8dk29dqdleb8lxby3e/Gojo-Rei-das-Maldi-es-761861891991.flac?rlkey=70avd3ddb0rpnz43ak5twa3lx&amp;st=6zyzpwbq&amp;dl=1</t>
  </si>
  <si>
    <t>BKTOK2300147</t>
  </si>
  <si>
    <t>https://www.dropbox.com/scl/fi/hvqcdktc90mejku2fqtb5/Rei-das-Maldi-es-783385158794.flac?rlkey=4fxesdnq44rh0afpjgdgnpfpk&amp;st=48ns97au&amp;dl=1</t>
  </si>
  <si>
    <t>BKTOK2300146</t>
  </si>
  <si>
    <t>https://www.dropbox.com/scl/fi/y0fldigqnfwd7px97kad2/Rock-Lee-Punho-da-Besta-783385159258.flac?rlkey=2wcgxb6zc4qna7m46edyprhoy&amp;st=g43hrxgs&amp;dl=1</t>
  </si>
  <si>
    <t>BKTOK2300152</t>
  </si>
  <si>
    <t>Apolo: Deus Do Sol</t>
  </si>
  <si>
    <t>https://www.dropbox.com/scl/fi/fe0tpdz974b43pn4vs8f1/Apolo-Deus-Do-Sol-707337563320.flac?rlkey=ce39djm3oxxjzvzdnj56aalc5&amp;st=ucuywj8p&amp;dl=1</t>
  </si>
  <si>
    <t>BKTOK2300153</t>
  </si>
  <si>
    <t>https://www.dropbox.com/scl/fi/zht065vge8cmwjagiid4h/Ruas-707337660678.flac?rlkey=0zjoqxivsxpy9l6szxt3f9gab&amp;st=vyexpblr&amp;dl=1</t>
  </si>
  <si>
    <t>QZW9K2370773</t>
  </si>
  <si>
    <t>https://www.dropbox.com/scl/fi/d83564sf9ro03uvq1e7tz/Le-nidas-This-Is-Sparta-707337692785.flac?rlkey=1tvzhg1mwkz3lf9mouog2tfym&amp;st=n8ignrmh&amp;dl=1</t>
  </si>
  <si>
    <t>QZW9K2370986</t>
  </si>
  <si>
    <t>https://www.dropbox.com/scl/fi/41qjt8kah92qrixn6v9do/Feiticeiro-Imortal-707337694352.flac?rlkey=s2fue54slh0mw096s19dmy8nx&amp;st=c6k41jsp&amp;dl=1</t>
  </si>
  <si>
    <t>QZW9K2370992</t>
  </si>
  <si>
    <t>https://www.dropbox.com/scl/fi/ntbyac4qdhlzjkcim9gq3/Hare-Baba-707337694413.flac?rlkey=akutekcne5x59ya44r3o2eqf8&amp;st=7gw8vv34&amp;dl=1</t>
  </si>
  <si>
    <t>BKTOK2300156</t>
  </si>
  <si>
    <t>https://www.dropbox.com/scl/fi/pxi875mrkzm589791b1sr/Isso-Esparta-707337995527.flac?rlkey=m10dsjov5seme6u8qqnhikneb&amp;st=93glt6gr&amp;dl=1</t>
  </si>
  <si>
    <t>BKTOK2300159</t>
  </si>
  <si>
    <t>https://www.dropbox.com/scl/fi/gh85zequ12wdvmuxsc7nk/Isso-Esparta.flac?rlkey=5crcnh13av81cgcpr6o9416fg&amp;st=onkvt29i&amp;dl=1</t>
  </si>
  <si>
    <t>BKTOK2300162</t>
  </si>
  <si>
    <t>Aposta</t>
  </si>
  <si>
    <t>https://www.dropbox.com/scl/fi/a7ziluhgtczp5nam39f6e/Dias-Depois-de-Diamantes-713317738589-BKTOK2300162-aposta.flac?rlkey=leor6a3063l0zviwmxghzcr5y&amp;st=42ce4s6y&amp;dl=1</t>
  </si>
  <si>
    <t>BKTOK2300163</t>
  </si>
  <si>
    <t>Diamantes 2</t>
  </si>
  <si>
    <t>https://www.dropbox.com/scl/fi/9kshc9myonrxptnkr0amd/Dias-Depois-de-Diamantes-713317738589-BKTOK2300163-diamantes-2.flac?rlkey=oxymtnfpnq4at51yt2ulc20da&amp;st=bo8ly8sh&amp;dl=1</t>
  </si>
  <si>
    <t>BKTOK2300164</t>
  </si>
  <si>
    <t>Fast Gang</t>
  </si>
  <si>
    <t>https://www.dropbox.com/scl/fi/x9320w4xhgylm3l8zljab/Dias-Depois-de-Diamantes-713317738589-BKTOK2300164-fast-gang.flac?rlkey=sm50r9a4lkl26ndx5cn4fdvac&amp;st=04f0mepp&amp;dl=1</t>
  </si>
  <si>
    <t>BKTOK2300165</t>
  </si>
  <si>
    <t>Forever Life</t>
  </si>
  <si>
    <t>https://www.dropbox.com/scl/fi/vprcfa3gsmdg4bhlxeya8/Dias-Depois-de-Diamantes-713317738589-BKTOK2300165-forever-life.flac?rlkey=6whc6cctu4iecw426kr6dpqs0&amp;st=960g9hbc&amp;dl=1</t>
  </si>
  <si>
    <t>BKTOK2300168</t>
  </si>
  <si>
    <t>Pentakill</t>
  </si>
  <si>
    <t>https://www.dropbox.com/scl/fi/njkwnlcizj3cuhp7sdwh7/Dias-Depois-de-Diamantes-713317738589-BKTOK2300168-pentakill.flac?rlkey=jwjj2z6ugsafhdzbrf2f31tzq&amp;st=tauvdylx&amp;dl=1</t>
  </si>
  <si>
    <t>BKTOK2300166</t>
  </si>
  <si>
    <t>Groove Street</t>
  </si>
  <si>
    <t>https://www.dropbox.com/scl/fi/t5yxr7f9d27cbge08d5we/Dias-Depois-de-Diamantes-713317738589-BKTOK2300166-grove-street.flac?rlkey=9m850hwiqhvb2aidwmceuk3la&amp;st=84692r6l&amp;dl=1</t>
  </si>
  <si>
    <t>BKTOK2300169</t>
  </si>
  <si>
    <t>Mcflurry</t>
  </si>
  <si>
    <t>https://www.dropbox.com/scl/fi/xcunh8ttab83tuft3kfaa/Dias-Depois-de-Diamantes-713317738589-BKTOK2300169-mcflurry.flac?rlkey=ll98yx5uct0ls3jj5fvtwsiug&amp;st=c3fehgev&amp;dl=1</t>
  </si>
  <si>
    <t>BKTOK2300170</t>
  </si>
  <si>
    <t>Facetime</t>
  </si>
  <si>
    <t>https://www.dropbox.com/scl/fi/u0vmp8adwse4pr2dcs8wh/Dias-Depois-de-Diamantes-713317738589-BKTOK2300170-facetime.flac?rlkey=a1iuj6f2wao1qpw01uynxcdh6&amp;st=exggljfv&amp;dl=1</t>
  </si>
  <si>
    <t>BKTOK2300171</t>
  </si>
  <si>
    <t>https://www.dropbox.com/scl/fi/88q1e3lx6n8hahg3kbyx3/Gravidade-Luar-713317749837.flac?rlkey=0ot9n4zokm9wvzv8thl3jfyrf&amp;st=23edi9oa&amp;dl=1</t>
  </si>
  <si>
    <t>BKTOK2300174</t>
  </si>
  <si>
    <t>https://www.dropbox.com/scl/fi/n5vzqz7yw827swdwhfr2t/Sonic-Eu-Sou-um-Deus-713317816775.flac?rlkey=2o7rmbig1a7c90gubgau0vj26&amp;st=l9jpko4b&amp;dl=1</t>
  </si>
  <si>
    <t>BKTOK2300175</t>
  </si>
  <si>
    <t>https://www.dropbox.com/scl/fi/s63h7kzmxemr12wxyhczg/Kratos-e-Le-nidas-Ira-de-Esparta-713317800620.flac?rlkey=aev4d2d3fscynz6qtyrkt5xii&amp;st=g1uq4zup&amp;dl=1</t>
  </si>
  <si>
    <t>BKTOK2300178</t>
  </si>
  <si>
    <t>https://www.dropbox.com/scl/fi/ogx92hu9o5bw6brb1gpeg/Da-Folha-713317947936.flac?rlkey=6lymuesnlddzodat6cgy1woee&amp;st=s9rq8aqd&amp;dl=1</t>
  </si>
  <si>
    <t>BKTOK2300179</t>
  </si>
  <si>
    <t>https://www.dropbox.com/scl/fi/mx5eg7ezl8kmb31hd5f1n/Guy-A-Besta-Vermelha-2-720167026704.flac?rlkey=cy74kp1xugx2o501ko3ksyqxs&amp;st=8iih242f&amp;dl=1</t>
  </si>
  <si>
    <t>BKTOK2300180</t>
  </si>
  <si>
    <t>https://www.dropbox.com/scl/fi/l1mofohbhnrsdxbhtsshh/Tempestade-Sombria-720167218642.flac?rlkey=urin01vz9i8wgqh3tysayyume&amp;st=vsixbkrj&amp;dl=1</t>
  </si>
  <si>
    <t>BKTOK2300181</t>
  </si>
  <si>
    <t>https://www.dropbox.com/scl/fi/ovga06huu0gbxeb3wonea/Hajime-Volts-720167407398.flac?rlkey=z1mbcncazcou14q94shb2969j&amp;st=0001w70u&amp;dl=1</t>
  </si>
  <si>
    <t>BKTOK2300184</t>
  </si>
  <si>
    <t>https://www.dropbox.com/scl/fi/jpgacfbrmx8iqqiej029g/Jesus-Luz-da-Humanidade-726665122153.flac?rlkey=btd0t01n004sl2rqorrwrqh5z&amp;st=qsgd402j&amp;dl=1</t>
  </si>
  <si>
    <t>BKTOK2400002</t>
  </si>
  <si>
    <t>https://www.dropbox.com/scl/fi/te5hw9qyk8o86quibukw5/Pickle-Dem-nio-Selvagem-726665218672.flac?rlkey=yom1a422o6ffi8soqw39b5mrm&amp;st=07cffnvc&amp;dl=1</t>
  </si>
  <si>
    <t>BKTOK2400001</t>
  </si>
  <si>
    <t>https://www.dropbox.com/scl/fi/o56ia8wnyj6degbl07zpz/Pomnie-Sanidade-Mental-726665218658.flac?rlkey=y8japphny943eamw5u5id97ma&amp;st=yzepuwuq&amp;dl=1</t>
  </si>
  <si>
    <t>BKTOK2400004</t>
  </si>
  <si>
    <t>https://www.dropbox.com/scl/fi/o4l4rtlcrx7vqk2sszq14/Mois-s-Quando-o-Mar-Se-Abrir-762795505183.flac?rlkey=vl73qvmpoycisn0s6eguwjqet&amp;st=ziihbda7&amp;dl=1</t>
  </si>
  <si>
    <t>BKTOK2300003</t>
  </si>
  <si>
    <t>https://www.dropbox.com/scl/fi/0adkubth8cuh04lhtd40s/Wake-Up-762795506593.flac?rlkey=vkkogeahgwkpobvovd1i8m9xi&amp;st=dzs1oefb&amp;dl=1</t>
  </si>
  <si>
    <t>BKTOK2400005</t>
  </si>
  <si>
    <t>https://www.dropbox.com/scl/fi/fdhxz9v3ttjj8va4llqzi/Dentro-da-Zona-762795744285.flac?rlkey=uy9mvm2bxolwdjy98jtakwg0a&amp;st=35hs82ng&amp;dl=1</t>
  </si>
  <si>
    <t>BKTOK2400009</t>
  </si>
  <si>
    <t>https://www.dropbox.com/scl/fi/e9kcl2vbrqxdplf9bkpju/Kaboom-762795957500.flac?rlkey=dgzgij3lht3dpi1cv60n7lb7o&amp;st=ve30cbxp&amp;dl=1</t>
  </si>
  <si>
    <t>BKTOK2400010</t>
  </si>
  <si>
    <t>https://www.dropbox.com/scl/fi/111wmilmyzs392obfxcdu/Tai-Lung-762795957388.flac?rlkey=86fyzei5hxrup4wlc3rjrhozp&amp;st=0ujqu644&amp;dl=1</t>
  </si>
  <si>
    <t>BKTOK2400013</t>
  </si>
  <si>
    <t>https://www.dropbox.com/scl/fi/alttsek09s22ai6bnltmd/Dean-Ca-ador-Dem-nio-798239503484.flac?rlkey=y7zqi1htwsmmov1f7gtk9op9u&amp;st=mt2n5bem&amp;dl=1</t>
  </si>
  <si>
    <t>BKTOK2400015</t>
  </si>
  <si>
    <t>https://www.dropbox.com/scl/fi/h4k67ztu9x6avwawpxat7/Speedlord-6-Eletricidade-798239938347.flac?rlkey=q86e1436yv20n5n6butun9t7o&amp;st=oi6t9m7i&amp;dl=1</t>
  </si>
  <si>
    <t>BKTOK2400016</t>
  </si>
  <si>
    <t>https://www.dropbox.com/scl/fi/at8hhnad0yt72lr20e5ud/Fantoche-798239938521.flac?rlkey=p060puzi4ltwwqrpt70qvcqbe&amp;st=8o5ttrwj&amp;dl=1</t>
  </si>
  <si>
    <t>BKTOK2400017</t>
  </si>
  <si>
    <t>https://www.dropbox.com/scl/fi/9s45qqouvrgzy4lgnne10/As-Nodt-798239979241.flac?rlkey=w4mwap2kmnko3i9rkwg3ufm1c&amp;st=5k9w2igx&amp;dl=1</t>
  </si>
  <si>
    <t>BKTOK2400020</t>
  </si>
  <si>
    <t>https://www.dropbox.com/scl/fi/gihz99a2ms46vdxjafm91/Silver-Dinossauro-Impar-vel-737558419854.flac?rlkey=9s86e1hk452gjsff9ztitbi1i&amp;st=jamgr4f8&amp;dl=1</t>
  </si>
  <si>
    <t>BKTOK2400023</t>
  </si>
  <si>
    <t>Qin Shi Huang: Humano Mais Forte</t>
  </si>
  <si>
    <t>https://www.dropbox.com/scl/fi/imixl0e0reao2n010v7jk/Qin-Shi-Huang_-Humano-Mais-Forte.flac?rlkey=w66kbeykx6p5eu7ksmh9tbqoo&amp;st=z0w59hrz&amp;dl=1</t>
  </si>
  <si>
    <t>BKTOK2400024</t>
  </si>
  <si>
    <t>https://www.dropbox.com/scl/fi/rp0cn96p18et0r6l5ro8r/Poema-742526296122.flac?rlkey=wqjswxgo7qbyekzhkdti7dvmt&amp;st=87vsz4n7&amp;dl=1</t>
  </si>
  <si>
    <t>BC6GH2400001</t>
  </si>
  <si>
    <t>https://www.dropbox.com/scl/fi/tenr11780m7g14390a7st/Tentando-Esquecer-742526295026.flac?rlkey=qibllrcbb6bzei6wndn626e3n&amp;st=bdbi20u0&amp;dl=1</t>
  </si>
  <si>
    <t>BKTOK2400027</t>
  </si>
  <si>
    <t>https://www.dropbox.com/scl/fi/c0syt6uehva2cmk6vph41/Aomine-Daiki-742526765314.flac?rlkey=j5bewtopv82oc4x8nxjtutvi9&amp;st=j5hfd1cf&amp;dl=1</t>
  </si>
  <si>
    <t xml:space="preserve">QZNJY2154701
</t>
  </si>
  <si>
    <t xml:space="preserve">Poesia Geek #3: Magia
</t>
  </si>
  <si>
    <t>https://www.dropbox.com/scl/fi/wc56xi0iarij9m456b7cu/Poesia-Geek-3_-Magia-750667091469-UPC.flac?rlkey=wd7bbv664gixk6svbv5d9no35&amp;st=8p9paq39&amp;dl=1</t>
  </si>
  <si>
    <t>QZW9M2217686</t>
  </si>
  <si>
    <t>https://www.dropbox.com/scl/fi/y64tpuegetcz9fpb0czvd/Tokyo-Future-789294822498-UPC.flac?rlkey=4gmwzav9fg6nf0rlyvrligoae&amp;st=gn69u5si&amp;dl=1</t>
  </si>
  <si>
    <t>QZW9M2250907</t>
  </si>
  <si>
    <t>https://www.dropbox.com/scl/fi/1xjbmx7ucwwdixe5wcj13/Japan-World-792268563464.flac?rlkey=xomnpxsxz2p4fvug6guc0mntb&amp;st=h9cmqlz7&amp;dl=1</t>
  </si>
  <si>
    <t>QZW9M2286003</t>
  </si>
  <si>
    <t>https://www.dropbox.com/scl/fi/jnrzvut49h0p0zxjnzmvw/Draven-do-Brtt-792268806912.flac?rlkey=o3melni6duf1g7zzh1txbtcax&amp;st=op5vdauo&amp;dl=1</t>
  </si>
  <si>
    <t>QZW9N2232061</t>
  </si>
  <si>
    <t>https://www.dropbox.com/scl/fi/8t5pt44bcyh9oei0f87t3/Rei-de-Tokyo-789550641795.flac?rlkey=1npaakcr4eqv3ap3ske9f6jkj&amp;st=4wjn8c47&amp;dl=1</t>
  </si>
  <si>
    <t>QZW9N2233804</t>
  </si>
  <si>
    <t>https://www.dropbox.com/scl/fi/k3kgvckxspekzkldn0a5f/Pilar-da-gua-789550654306.flac?rlkey=vxohe9sxeibhcbut21g8vkj8b&amp;st=om0o52j1&amp;dl=1</t>
  </si>
  <si>
    <t>QZW9N2245437</t>
  </si>
  <si>
    <t>https://www.dropbox.com/scl/fi/rhlmnqj35d0n6k73j0nnj/Cria-de-Tokyo-789550732523.flac?rlkey=v2x3k6iw7vd2ootptn7z8kejv&amp;st=rpkuj0q5&amp;dl=1</t>
  </si>
  <si>
    <t>QZW9N2253478</t>
  </si>
  <si>
    <t>https://www.dropbox.com/scl/fi/3cra7ayl2exximfny3xjo/Cria-de-Tokyo-Speed-Up-789550780425.flac?rlkey=l8qsqqxp0iiu46he9zqf7ox44&amp;st=uixxz25t&amp;dl=1</t>
  </si>
  <si>
    <t>QZW9N2268927</t>
  </si>
  <si>
    <t>https://www.dropbox.com/scl/fi/z82fa5hm8k1l7sxz8oaj5/Rei-de-Paris-789550872748.flac?rlkey=qz6df6vpgiizf4v25vdmldwrp&amp;st=vvgo45f8&amp;dl=1</t>
  </si>
  <si>
    <t>QZW9N2268919</t>
  </si>
  <si>
    <t>https://www.dropbox.com/scl/fi/e0yv6lkhxei9z36bfu3vd/Rei-de-Paris-Speed-Up-789550872663.flac?rlkey=zs8auqmkoly76zruwu5hoq64v&amp;st=a58zmkmg&amp;dl=1</t>
  </si>
  <si>
    <t>US7VG2319996</t>
  </si>
  <si>
    <t>https://www.dropbox.com/scl/fi/ukmz10yd5q46nwlgqzecs/Vis-o-do-Futuro-704522504106.flac?rlkey=c9l7yzvshw8dknxivzj0m0amz&amp;st=49lo9o3l&amp;dl=1</t>
  </si>
  <si>
    <t>US7VG2319992</t>
  </si>
  <si>
    <t>https://www.dropbox.com/scl/fi/2c39kzavxixxskwpk89rs/Vis-o-do-Futuro-Speed-Up-704522504069.flac?rlkey=54sjp5q5wczd1i72e6z4vhsvw&amp;st=lzndw74u&amp;dl=1</t>
  </si>
  <si>
    <t>US7VG2357105</t>
  </si>
  <si>
    <t>https://www.dropbox.com/scl/fi/60eipan5hlanfdu2vtsno/G-nio-704522736187.flac?rlkey=7scbp5wr3nh8nsqt4ozn3my2u&amp;st=hfjvknb0&amp;dl=1</t>
  </si>
  <si>
    <t>US7VG2357096</t>
  </si>
  <si>
    <t>https://www.dropbox.com/scl/fi/vuwtcofwkc2g5qppd1wcv/G-nio-Speed-Up-704522736149.flac?rlkey=87zzak09pknvn8j3avu80leh9&amp;st=9zpg73zv&amp;dl=1</t>
  </si>
  <si>
    <t>US7VG2357427</t>
  </si>
  <si>
    <t>https://www.dropbox.com/scl/fi/2btaubqk9gstve6xuud1b/Drag-o-Divino-704522738242.flac?rlkey=tz5tcvkbtdkl45o1y8cfxibfg&amp;st=ah2bkmbz&amp;dl=1</t>
  </si>
  <si>
    <t>US7VG2357414</t>
  </si>
  <si>
    <t>https://www.dropbox.com/scl/fi/tx68mqy3940u53smk20zz/Drag-o-Divino-Speed-Up-704522738105.flac?rlkey=q8xilvj44ktyrwep1v597zu7x&amp;st=tdqynl0f&amp;dl=1</t>
  </si>
  <si>
    <t>US7VG2390232</t>
  </si>
  <si>
    <t>https://www.dropbox.com/scl/fi/9z9ark4i40qwzx585x8kj/Ora-es-704522977375.flac?rlkey=jo86bmm6o1ucqfdyr1rk1097m&amp;st=c38v44v0&amp;dl=1</t>
  </si>
  <si>
    <t>US7VG2390227</t>
  </si>
  <si>
    <t>https://www.dropbox.com/scl/fi/x2r9ot30gpfvu12k88ad8/Ora-es-Speed-Up-704522977320.flac?rlkey=xy9blfhr3lfcevirxrbperpm2&amp;st=vyrqjv8z&amp;dl=1</t>
  </si>
  <si>
    <t>US7VG2399755</t>
  </si>
  <si>
    <t>https://www.dropbox.com/scl/fi/dv2ev4dnvj4eimd0mliz0/Poesia-Geek-3-Magia-713312393462.flac?rlkey=fiy9kfymjx1cvo6vmuigs8eza&amp;st=5c7ty6g6&amp;dl=1</t>
  </si>
  <si>
    <t>QZ5AB2314763</t>
  </si>
  <si>
    <t>https://www.dropbox.com/scl/fi/y53l1bohje4fawzbzb06u/Can-o-dos-Jogadores-713312502055.flac?rlkey=8krkegaahx0lhd3nbb5e6akqj&amp;st=fgbn8ttg&amp;dl=1</t>
  </si>
  <si>
    <t>QZ5AB2314764</t>
  </si>
  <si>
    <t>https://www.dropbox.com/scl/fi/h4i00qb5dom72ues55itm/Can-o-dos-Jogadores-Speed-Up-713312502062.flac?rlkey=ui2oc5j53qekqzol43zlvgsrw&amp;st=92qlkw74&amp;dl=1</t>
  </si>
  <si>
    <t>QZ5AB2354581</t>
  </si>
  <si>
    <t>https://www.dropbox.com/scl/fi/wesdxzv9ua025klmlvq0h/O-Melhor-do-Mundo-713312800816.flac?rlkey=zqs3dfx73u99xs6yd1xhildtn&amp;st=pp6lqg0q&amp;dl=1</t>
  </si>
  <si>
    <t>QZ5AB2354562</t>
  </si>
  <si>
    <t>https://www.dropbox.com/scl/fi/v9iifrogpg5r7yzldcx3x/O-Melhor-do-Mundo-Speed-Up-713312800694.flac?rlkey=ylfnnit9b9cdldbnpyches9g1&amp;st=poruy3if&amp;dl=1</t>
  </si>
  <si>
    <t>QZGLM2313600</t>
  </si>
  <si>
    <t>https://www.dropbox.com/scl/fi/emi16llmbddnc72wk34kj/Yonkou-das-Sombras-717337710808.flac?rlkey=ky674fubhhg8zrn5t1up638uc&amp;st=zhf0sqsn&amp;dl=1</t>
  </si>
  <si>
    <t>QZGLM2313596</t>
  </si>
  <si>
    <t>https://www.dropbox.com/scl/fi/vl5imiiv7xtk9u4lfyeu4/Yonkou-das-Sombras-Speed-Up-717337710761.flac?rlkey=nu7hczgk50khwxbv3975w8x8y&amp;st=4j6bgqzg&amp;dl=1</t>
  </si>
  <si>
    <t>QZGLM2338586</t>
  </si>
  <si>
    <t>https://www.dropbox.com/scl/fi/4ita01fcpdfsvenawut9h/Escolhido-por-Deus-755909569744.flac?rlkey=8b4bbjss2uonjyojtr4yq03pq&amp;st=pzhsyxiy&amp;dl=1</t>
  </si>
  <si>
    <t>QZGLM2342830</t>
  </si>
  <si>
    <t>https://www.dropbox.com/scl/fi/6bz5bagb575bsuw6bajoy/Escolhido-por-Deus-Speed-Up-755909603882.flac?rlkey=1qq54m3mj6q7x2z13lkbhzh47&amp;st=9fsa1v5g&amp;dl=1</t>
  </si>
  <si>
    <t>QZGLM2366778</t>
  </si>
  <si>
    <t>https://www.dropbox.com/scl/fi/a9apad8r9zndhip98x01x/Rei-da-Dan-a-755909776982.flac?rlkey=2ys9ojy8f9vaoezb9pv9ow10r&amp;st=xcemghcn&amp;dl=1</t>
  </si>
  <si>
    <t>QZGLM2391076</t>
  </si>
  <si>
    <t>https://www.dropbox.com/scl/fi/dehvleizxcd5qy0b5i014/Rei-da-Dan-a-Speed-Up-755909950375.flac?rlkey=j38giljkzxk3pjrctpjl8y11j&amp;st=oedmrouh&amp;dl=1</t>
  </si>
  <si>
    <t>BKTOK2300004</t>
  </si>
  <si>
    <t>https://www.dropbox.com/scl/fi/44ci40u4oey4zi36ivdxr/Filho-da-Luz-766310525878.flac?rlkey=4n7qsd9c3uh01gpnr42rcprz0&amp;st=sulmc8mp&amp;dl=1</t>
  </si>
  <si>
    <t>BKTOK2300005</t>
  </si>
  <si>
    <t>https://www.dropbox.com/scl/fi/gs57b2fiftowftzpa3qoz/Filho-da-Luz-Speed-Up-766310525823.flac?rlkey=kisohrnkdsmejyp71uczj6vv6&amp;st=whbnsn5z&amp;dl=1</t>
  </si>
  <si>
    <t>BKTOK2300007</t>
  </si>
  <si>
    <t>https://www.dropbox.com/scl/fi/0y3cnxtk48oq7yqwcqk38/Os-Melhores-do-Mundo-766310710199.flac?rlkey=q8sclmm1stbw1pzr9eofuqtwn&amp;st=6a8lo7id&amp;dl=1</t>
  </si>
  <si>
    <t>BKTOK2300010</t>
  </si>
  <si>
    <t>https://www.dropbox.com/scl/fi/864kfunvabassg85xozcq/Roboz-o-821555571490.flac?rlkey=emwsup69vrazeg4pj6bgyncdd&amp;st=18n49t5t&amp;dl=1</t>
  </si>
  <si>
    <t>BKTOK2300011</t>
  </si>
  <si>
    <t>https://www.dropbox.com/scl/fi/iea0ziuqz5fby9jpjg3j6/Roboz-o-Speed-Up-821555571476.flac?rlkey=fex6hwe4g6h8zcdfzczsd7f4n&amp;st=cig6j1o3&amp;dl=1</t>
  </si>
  <si>
    <t>BKTOK2300015</t>
  </si>
  <si>
    <t>https://www.dropbox.com/scl/fi/c8s18wsbjnveut8wlh0th/A-Asa-do-Rei-821555706168.flac?rlkey=4a6qo1sijik7asf28bnmh1wx8&amp;st=4neyhy0w&amp;dl=1</t>
  </si>
  <si>
    <t>BKTOK2300016</t>
  </si>
  <si>
    <t>https://www.dropbox.com/scl/fi/5rrpshnflgbjfix6ivrsx/A-Asa-do-Rei-Speed-Up-821555706113.flac?rlkey=d1i2ble78s8tihlwgo5r1rbdx&amp;st=pop0wdb4&amp;dl=1</t>
  </si>
  <si>
    <t>BKTOK2300023</t>
  </si>
  <si>
    <t>https://www.dropbox.com/scl/fi/qlmsts2yxejpghpqmowr7/Rei-de-Munique-821555942849.flac?rlkey=5knpqvxc4zl4fu2176d7dyy40&amp;st=sfn0ndc9&amp;dl=1</t>
  </si>
  <si>
    <t>BKTOK2300024</t>
  </si>
  <si>
    <t>https://www.dropbox.com/scl/fi/y4dfc6cifkngwkpjn3pi1/Rei-de-Munique-Speed-Up-821555942696.flac?rlkey=ent3g3xhhv5yelu1j4vx2x3yx&amp;st=84ayb5ft&amp;dl=1</t>
  </si>
  <si>
    <t>BKTOK2300026</t>
  </si>
  <si>
    <t>https://www.dropbox.com/scl/fi/5i07zr5csrldpf09u0bnf/Maldi-es-V-o-Queimar-656464772467.flac?rlkey=txaz5o6vyn3edhfs71zh3xmvp&amp;st=zsqfhrmy&amp;dl=1</t>
  </si>
  <si>
    <t>QZMZ92389301</t>
  </si>
  <si>
    <t>https://www.dropbox.com/scl/fi/g3aunepz1x7yxu8p3rkq7/Mundo-Roxo-656464912733.flac?rlkey=vul54qne53q51c4zytohw75qw&amp;st=1r32ycz9&amp;dl=1</t>
  </si>
  <si>
    <t>QZMZ92389272</t>
  </si>
  <si>
    <t>https://www.dropbox.com/scl/fi/mafn5no4uxdn2kmk7wzwi/Mundo-Roxo-656464912573.flac?rlkey=fgo2wrzgk4n4n2get8zct1anr&amp;st=9bmwip2a&amp;dl=1</t>
  </si>
  <si>
    <t>BKTOK2300032</t>
  </si>
  <si>
    <t>https://www.dropbox.com/scl/fi/7rlgwa8f1xl9aeu1malvz/Zumbi-707331606726.flac?rlkey=oyje5x0khkhgnfo5ufswpfuuc&amp;st=egonp17z&amp;dl=1</t>
  </si>
  <si>
    <t>BKTOK2300033</t>
  </si>
  <si>
    <t>https://www.dropbox.com/scl/fi/yokyxk1v14minzddfw8ad/Zumbi-707331606689.flac?rlkey=pz1usvpa3qqnr22czjg2ndrz1&amp;st=7jlsrtzx&amp;dl=1</t>
  </si>
  <si>
    <t>BKTOK2300035</t>
  </si>
  <si>
    <t>https://www.dropbox.com/scl/fi/qs0lcvbg6i8jkk4e7z9ag/A-Asa-Esquerda-do-Rei-707331797356.flac?rlkey=8okmv0538h4yh0fnpnxi81zds&amp;st=09914jm6&amp;dl=1</t>
  </si>
  <si>
    <t>BKTOK2300036</t>
  </si>
  <si>
    <t>https://www.dropbox.com/scl/fi/09ym5a2k8qjx49dngou57/A-Asa-Esquerda-do-Rei-707331797301.flac?rlkey=wv428cvfvgrvovd1y5ccbczq6&amp;st=4sxt1d9q&amp;dl=1</t>
  </si>
  <si>
    <t>BKTOK2300046</t>
  </si>
  <si>
    <t>https://www.dropbox.com/scl/fi/o6y2etippxdvc0j74k5d9/Rei-da-Italia-718114547778.flac?rlkey=tizbhowcs9noav37q9bvze94z&amp;st=llyl47m1&amp;dl=1</t>
  </si>
  <si>
    <t>BKTOK2300047</t>
  </si>
  <si>
    <t>https://www.dropbox.com/scl/fi/whzeuziqhhpnnhym0xm09/Rei-Da-Italia-718114547709.flac?rlkey=mcr1ax6uozdpjkj5qrwh07h9g&amp;st=acwgdoww&amp;dl=1</t>
  </si>
  <si>
    <t>BKTOK2300055</t>
  </si>
  <si>
    <t>https://www.dropbox.com/scl/fi/n0sqch62go3xe0pqutuli/Espadachim-Lunar-744553565462.flac?rlkey=gg7r9l3exngfpm0mdowk5cx32&amp;st=r6vg63wa&amp;dl=1</t>
  </si>
  <si>
    <t>BKTOK2300056</t>
  </si>
  <si>
    <t>https://www.dropbox.com/scl/fi/kiq4lcg3bjk34r56t5if2/Espadachim-Lunar-744553565172.flac?rlkey=3g5qgunj43ni4rviwje92ahgh&amp;st=wrswlcam&amp;dl=1</t>
  </si>
  <si>
    <t>BKTOK2300065</t>
  </si>
  <si>
    <t>https://www.dropbox.com/scl/fi/0px3jip6guv8goncdhys1/Deus-da-Velocidade-744553772662-BKTOK2300065.flac?rlkey=vvoj34jc5jpppbv4txwbsdv6o&amp;st=muf0h98f&amp;dl=1</t>
  </si>
  <si>
    <t>BKTOK2300071</t>
  </si>
  <si>
    <t>https://www.dropbox.com/scl/fi/c4vaqexs249j4gd0ovj4z/Nika-752503647182.flac?rlkey=vxuk4aif5322d2ys0rhaivv23&amp;st=wsdxmtqg&amp;dl=1</t>
  </si>
  <si>
    <t>BKTOK2300072</t>
  </si>
  <si>
    <t>Nika (Speed Up)</t>
  </si>
  <si>
    <t>https://www.dropbox.com/scl/fi/3u0nexzsrqm9tfgr5ccfk/Nika-Speed-Up-752503647168.flac?rlkey=228k179hjqrg6ztnuw1i8vucw&amp;st=wjgweytg&amp;dl=1</t>
  </si>
  <si>
    <t>BKTOK2300076</t>
  </si>
  <si>
    <t>https://www.dropbox.com/scl/fi/3eq7wa6crbn6vtw5sfpal/Deus-da-It-lia-752503853934.flac?rlkey=5318impdld7b9828akj1yy13k&amp;st=7qnkvgtt&amp;dl=1</t>
  </si>
  <si>
    <t>BKTOK2300077</t>
  </si>
  <si>
    <t>https://www.dropbox.com/scl/fi/c9dybhkhsl2bxs9v8oj60/Deus-da-It-lia-752503853880.flac?rlkey=5e23sww66k8muv4dcfsk7l88b&amp;st=4tkxldmx&amp;dl=1</t>
  </si>
  <si>
    <t>BKTOK2300081</t>
  </si>
  <si>
    <t>https://www.dropbox.com/scl/fi/n0f9m2c35rbppegd7219l/Entre-Aranhas-717332571749.flac?rlkey=f5n5o7rvthqc5bdwnq009ttqj&amp;st=kbb9mbeg&amp;dl=1</t>
  </si>
  <si>
    <t>BKTOK2300082</t>
  </si>
  <si>
    <t>https://www.dropbox.com/scl/fi/0v7jln9k62xdr1x0iimko/Entre-Aranhas-717332571725.flac?rlkey=qbjm9xp452lgugpzac4o07y40&amp;st=coplnycb&amp;dl=1</t>
  </si>
  <si>
    <t>BKTOK2300089</t>
  </si>
  <si>
    <t>https://www.dropbox.com/scl/fi/r2zuwaolqzxlh0vxhul3i/Carrasco-dos-Deuses-717332807206.flac?rlkey=0au6fcq3e9psajrzipztyba8q&amp;st=zx0b67c5&amp;dl=1</t>
  </si>
  <si>
    <t>BKTOK2300090</t>
  </si>
  <si>
    <t>https://www.dropbox.com/scl/fi/go3j77kgv87vv3haackzz/Carrasco-dos-Deuses-717332807152.flac?rlkey=3oiil9hca6sb8hz5sadij7vho&amp;st=aouam3jb&amp;dl=1</t>
  </si>
  <si>
    <t>BKTOK2300098</t>
  </si>
  <si>
    <t>https://www.dropbox.com/scl/fi/lj2dn0ly5un1ngvtpb7fr/Malvado-Favorito-717332976605.flac?rlkey=e4oijqn2rndyvzbil20gzp76i&amp;st=1axlhggv&amp;dl=1</t>
  </si>
  <si>
    <t>BKTOK2300099</t>
  </si>
  <si>
    <t>https://www.dropbox.com/scl/fi/j91s55ub1mfg1b098fei6/Malvado-Favorito-717332976582.flac?rlkey=p7xa9bbqjpo8hesq4ulbo4g3w&amp;st=2fswtld2&amp;dl=1</t>
  </si>
  <si>
    <t>BKTOK2300103</t>
  </si>
  <si>
    <t>https://www.dropbox.com/scl/fi/n7ad0t39pmpzmbnuoppfq/Imperador-e-o-Ego-sta-761861734588.flac?rlkey=z2249w6oaa0b5ebwtmrubo0z2&amp;st=kox4hcpw&amp;dl=1</t>
  </si>
  <si>
    <t>BKTOK2300104</t>
  </si>
  <si>
    <t>https://www.dropbox.com/scl/fi/918etta3mszgbc0st7avj/Imperador-e-o-Ego-sta-761861734434.flac?rlkey=d08q7viuvb8tg46nt2iv6e0mw&amp;st=9j72kr18&amp;dl=1</t>
  </si>
  <si>
    <t>BKTOK2300105</t>
  </si>
  <si>
    <t>https://www.dropbox.com/scl/fi/hwx39lzu0tty585k1hc86/L-grimas-de-Drag-o-711709655070-BKTOK2300105.flac?rlkey=uim0noae7t71rslvkpzsr4cvs&amp;st=zh8lwmi6&amp;dl=1</t>
  </si>
  <si>
    <t>BKTOK2300106</t>
  </si>
  <si>
    <t>https://www.dropbox.com/scl/fi/hwx39lzu0tty585k1hc86/L-grimas-de-Drag-o-711709655070-BKTOK2300105.flac?rlkey=uim0noae7t71rslvkpzsr4cvs&amp;st=168kcpr3&amp;dl=1</t>
  </si>
  <si>
    <t>BKTOK2300112</t>
  </si>
  <si>
    <t>https://www.dropbox.com/scl/fi/dmwfbaz8k7b0nxnqtombe/Yonkou-do-Sol-711709929256.flac?rlkey=qjbiu4ao268yl69gwqhkc9i4r&amp;st=ba3tym8e&amp;dl=1</t>
  </si>
  <si>
    <t>BKTOK2300113</t>
  </si>
  <si>
    <t>https://www.dropbox.com/scl/fi/xdewhggoy4kbco80vndy3/Yonkou-do-Sol-711709929065.flac?rlkey=jspj9xylhggcqdo29qh5ghzgy&amp;st=g9ac4b2u&amp;dl=1</t>
  </si>
  <si>
    <t>BKTOK2300117</t>
  </si>
  <si>
    <t>https://www.dropbox.com/scl/fi/wlwr5ads4ccirh9xcqmig/O-Melhor-da-Gera-o-717931735153.flac?rlkey=dhg8uq0ckm12pwty60l5vpxoz&amp;st=97k0r8du&amp;dl=1</t>
  </si>
  <si>
    <t>BKTOK2300118</t>
  </si>
  <si>
    <t>https://www.dropbox.com/scl/fi/gjul84l75lq8xvdbdpcu0/O-Melhor-da-Gera-o-717931735078.flac?rlkey=b79m821bt40hx0p6l6ejmvffs&amp;st=2p51igw4&amp;dl=1</t>
  </si>
  <si>
    <t>BKTOK2300120</t>
  </si>
  <si>
    <t>https://www.dropbox.com/scl/fi/wnf0pqkvcd6vlnvx1jl59/A-Cara-do-Pirata-717931999371.flac?rlkey=nqaj3qy5yi61dh3ut8b5mk48g&amp;st=d30dyqe9&amp;dl=1</t>
  </si>
  <si>
    <t>BKTOK2300121</t>
  </si>
  <si>
    <t>https://www.dropbox.com/scl/fi/1uc016eekvrcuidnyx8wx/A-Cara-do-Pirata-728204525944.flac?rlkey=uas2p3murdlvwm7fl3pyndzmy&amp;st=hdlj4euv&amp;dl=1</t>
  </si>
  <si>
    <t>BKTOK2300122</t>
  </si>
  <si>
    <t>https://www.dropbox.com/scl/fi/gd7ky5nw2xz86yqsnhz5m/Rei-de-Esparta-728204550458.flac?rlkey=tb7bdj66uk5735m457a3qr7p0&amp;st=nprd8qr7&amp;dl=1</t>
  </si>
  <si>
    <t>BKTOK2300123</t>
  </si>
  <si>
    <t>https://www.dropbox.com/scl/fi/f3x3te6d7hbsz0fgh0xoj/Rei-de-Esparta-728204550526.flac?rlkey=h6j9xfbuddxftdhv7ba0lhjiz&amp;st=bzj3t23z&amp;dl=1</t>
  </si>
  <si>
    <t>BKTOK2300129</t>
  </si>
  <si>
    <t>https://www.dropbox.com/scl/fi/wf94lc9ibmg7zd36ludr2/Vis-o-de-Cobra-728204702956.flac?rlkey=j1rxopu6s7ja69iwq3z8jcgtm&amp;st=9njmtz8w&amp;dl=1</t>
  </si>
  <si>
    <t>BKTOK2300130</t>
  </si>
  <si>
    <t>https://www.dropbox.com/scl/fi/s4pfq7do74aqvomuo6956/Vis-o-de-Cobra-728204702765.flac?rlkey=cj8sdscr6qg6pner5eder082o&amp;st=zvo8f0t9&amp;dl=1</t>
  </si>
  <si>
    <t>BKTOK2300131</t>
  </si>
  <si>
    <t>https://www.dropbox.com/scl/fi/yoxlybqxwaqzryx8ne14u/Deus-da-Mentira-728204981139.flac?rlkey=i3ukdzxpn05v61zkkpfti4o40&amp;st=ldqmvqsq&amp;dl=1</t>
  </si>
  <si>
    <t>BKTOK2300132</t>
  </si>
  <si>
    <t>https://www.dropbox.com/scl/fi/o6lqqon9klg38rp6rtoyu/Deus-da-Mentira-728204981191.flac?rlkey=7st1pvt5kg0qgb8eyvrlkmpb2&amp;st=lsmmnx1a&amp;dl=1</t>
  </si>
  <si>
    <t>BKTOK2300136</t>
  </si>
  <si>
    <t>https://www.dropbox.com/scl/fi/citc42yymmluj60y7bbv5/Caramelo-761861262388.flac?rlkey=1jrrwjiqgei6thaj4ey4pxer3&amp;st=5830zky3&amp;dl=1</t>
  </si>
  <si>
    <t>BKTOK2300137</t>
  </si>
  <si>
    <t>https://www.dropbox.com/scl/fi/p7f8bzq2wxtj9uu1hirb9/Caramelo-761861262494.flac?rlkey=xo65knt9f7p3qqwxixng8s268&amp;st=t01hw7jl&amp;dl=1</t>
  </si>
  <si>
    <t>BKTOK2300139</t>
  </si>
  <si>
    <t>https://www.dropbox.com/scl/fi/mjxws66fa1j8dcjng117j/Matei-Satoru-Gojo-761861822230.flac?rlkey=fo6ntc1l8kaxu1ecag3gks7st&amp;st=a4py4lux&amp;dl=1</t>
  </si>
  <si>
    <t>BKTOK2300140</t>
  </si>
  <si>
    <t>https://www.dropbox.com/scl/fi/1j1lh5fdzcsvc5mtkz6zf/Matei-Satoru-Gojo-761861822261.flac?rlkey=92bpn4wtsq1lm26ym85fbc7q9&amp;st=ty7wkd49&amp;dl=1</t>
  </si>
  <si>
    <t>BKTOK2300142</t>
  </si>
  <si>
    <t>https://www.dropbox.com/scl/fi/6j9i1bciyo6xf1ddf2085/Reinado-Vazio-761861953071.flac?rlkey=ebmu0ovs7jxifi5swense782j&amp;st=4wurqdcz&amp;dl=1</t>
  </si>
  <si>
    <t>BKTOK2300143</t>
  </si>
  <si>
    <t>https://www.dropbox.com/scl/fi/vbtn88ww73al5u4bdqvpr/Reinado-Vazio-761861952869.flac?rlkey=dfypnmxhgj4ay0t6h7lzf1jb9&amp;st=gbb2yu16&amp;dl=1</t>
  </si>
  <si>
    <t>BKTOK2300144</t>
  </si>
  <si>
    <t>https://www.dropbox.com/scl/fi/lt020wg97chj226iak647/General-Divino-783385158862.flac?rlkey=c7c1qk8guwdf4chwwfc0724q2&amp;st=3hezwddh&amp;dl=1</t>
  </si>
  <si>
    <t>BKTOK2300145</t>
  </si>
  <si>
    <t>https://www.dropbox.com/scl/fi/xydufmumam8xv1iypegvh/General-Divino-783385158855.flac?rlkey=7n9hw59moy24dzxpqh06wr3vy&amp;st=jq742vc3&amp;dl=1</t>
  </si>
  <si>
    <t>BKTOK2300148</t>
  </si>
  <si>
    <t>https://www.dropbox.com/scl/fi/92mfjhkbc5p03n1lpgnvf/Jogo-de-Reis-783385386753.flac?rlkey=gmstwsl8rjq6wob1cz47gshbo&amp;st=ivtr0m8n&amp;dl=1</t>
  </si>
  <si>
    <t>BKTOK2300149</t>
  </si>
  <si>
    <t>https://www.dropbox.com/scl/fi/z5g72130lpgvil9dbu7ep/Jogo-de-Reis-783385386807.flac?rlkey=xbo9ftntiz2ia7g8wsr75kq6f&amp;st=vq6nwbnd&amp;dl=1</t>
  </si>
  <si>
    <t>BKTOK2300150</t>
  </si>
  <si>
    <t>https://www.dropbox.com/scl/fi/g4vuosp8dpghzcdneu0jm/Deus-do-Sol-707337563603.flac?rlkey=skzswjmanmevq3o2nv7u7532l&amp;st=p0sqtq9r&amp;dl=1</t>
  </si>
  <si>
    <t>BKTOK2300151</t>
  </si>
  <si>
    <t>https://www.dropbox.com/scl/fi/hoxu2bbgrmrapqprelnxz/Deus-do-Sol-707337563382.flac?rlkey=dhv5op8b3xqkyjtn99v2sg16d&amp;st=yisgda90&amp;dl=1</t>
  </si>
  <si>
    <t>BKTOK2300154</t>
  </si>
  <si>
    <t>https://www.dropbox.com/scl/fi/tdakfnaeoqw9aytslwesi/Entre-Maldi-es-707337786262.flac?rlkey=207j9jy63ihdldbyrc7cxig0g&amp;st=7yy8t6gh&amp;dl=1</t>
  </si>
  <si>
    <t>BKTOK2300155</t>
  </si>
  <si>
    <t>https://www.dropbox.com/scl/fi/iuzkocxkj67rbyhwu01zn/Entre-Maldi-es-707337786323.flac?rlkey=usgdvm5ikanifkpbwjynusd8d&amp;st=6axqm984&amp;dl=1</t>
  </si>
  <si>
    <t>BKTOK2300157</t>
  </si>
  <si>
    <t>https://www.dropbox.com/scl/fi/drc6cdlg73kjh7frbkfog/Jogo-da-Vida-707337996203.flac?rlkey=418t2ylmwh8hmzd1ssgjaxtxi&amp;st=vxvvtp9h&amp;dl=1</t>
  </si>
  <si>
    <t>BKTOK2300160</t>
  </si>
  <si>
    <t>https://www.dropbox.com/scl/fi/nvtd0egcvj6d6o13mrfek/Matador-de-Reis-713317594550.flac?rlkey=9zwgug7x6kec8wes4hh4n6vd7&amp;st=75ewnswn&amp;dl=1</t>
  </si>
  <si>
    <t>BKTOK2300161</t>
  </si>
  <si>
    <t>https://www.dropbox.com/scl/fi/zav7vsmse4pubrtgkg6sk/Matador-de-Reis-713317594574.flac?rlkey=vkowz0pyq9b84paa4635udzza&amp;st=p4augv3v&amp;dl=1</t>
  </si>
  <si>
    <t>BKTOK2300172</t>
  </si>
  <si>
    <t>https://www.dropbox.com/scl/fi/0eq9q68acbmqakrex26mw/Golden-Boy-713317781110.flac?rlkey=ukt4vawy2gvfkx0eujdm4zz5y&amp;st=y9lgtvfx&amp;dl=1</t>
  </si>
  <si>
    <t>BKTOK2300173</t>
  </si>
  <si>
    <t>https://www.dropbox.com/scl/fi/h86aew4omsuola43wkgjy/Golden-Boy-713317781165.flac?rlkey=kn4zmyxs7a46wkm689oo0bd0w&amp;st=vy8tt4v6&amp;dl=1</t>
  </si>
  <si>
    <t>BKTOK2300176</t>
  </si>
  <si>
    <t>https://www.dropbox.com/scl/fi/iliwrakxm4fbhni64c5gf/Yonkou-Celestial-713317948056.flac?rlkey=utsc0ycxs3c0iby7n1coqgwk6&amp;st=bpoot0ho&amp;dl=1</t>
  </si>
  <si>
    <t>BKTOK2300177</t>
  </si>
  <si>
    <t>https://www.dropbox.com/scl/fi/fm55vtxxfgefx9iipzrtk/Yonkou-Celestial-713317947950.flac?rlkey=s4ditegq0qzzhsb7slfbv286s&amp;st=r0mmlrbo&amp;dl=1</t>
  </si>
  <si>
    <t>BKTOK2300182</t>
  </si>
  <si>
    <t>https://www.dropbox.com/scl/fi/wsp3iczlmd1xzq7k0u809/O-Iluminado-720167407312.flac?rlkey=vyrxpbug93nbnxr7qghyjdfts&amp;st=c5wqfs4g&amp;dl=1</t>
  </si>
  <si>
    <t>BKTOK2300183</t>
  </si>
  <si>
    <t>https://www.dropbox.com/scl/fi/wsp3iczlmd1xzq7k0u809/O-Iluminado-720167407312.flac?rlkey=vyrxpbug93nbnxr7qghyjdfts&amp;st=2hwpkuyr&amp;dl=1</t>
  </si>
  <si>
    <t>US7VG2448942</t>
  </si>
  <si>
    <t>https://www.dropbox.com/scl/fi/12qyl179fl084s7uifr8b/Filho-da-Luz-726665446556.flac?rlkey=xid2aw6u0h9la8kbblkg09zxd&amp;st=x5jgmizb&amp;dl=1</t>
  </si>
  <si>
    <t>BKTOK2400006</t>
  </si>
  <si>
    <t>https://www.dropbox.com/scl/fi/8jig7nrwehka5i4qfylh9/Verdadeiro-Imperador-762795744360.flac?rlkey=ka4dwi6nh5xg3lzu848pnsfkc&amp;st=d452sacr&amp;dl=1</t>
  </si>
  <si>
    <t>BKTOK2400007</t>
  </si>
  <si>
    <t>https://www.dropbox.com/scl/fi/omirlnaee4e7ihnf3n1ze/Trio-Monstro-762795744391.flac?rlkey=ayvmpyxi8soo3on76d0yby37s&amp;st=8n5hozly&amp;dl=1</t>
  </si>
  <si>
    <t>BKTOK2400008</t>
  </si>
  <si>
    <t>https://www.dropbox.com/scl/fi/2sqebaab4riyjbsll6mau/Matei-Satoru-Gojo-De-Novo-762795744438.flac?rlkey=pfj0kzhek4fee5lzz999lhave&amp;st=ssgyd204&amp;dl=1</t>
  </si>
  <si>
    <t>BKTOK2400012</t>
  </si>
  <si>
    <t>https://www.dropbox.com/scl/fi/bd1zzdsqyiplw5xnwzrig/A-Volta-do-Mais-Forte-798239503538.flac?rlkey=57xxyb1428x2wqlj1mkuqni63&amp;st=3436932c&amp;dl=1</t>
  </si>
  <si>
    <t>BKTOK2400011</t>
  </si>
  <si>
    <t>https://www.dropbox.com/scl/fi/ysxiekt0ubcj76zdmn5kh/Matei-o-Sukuna-798239503569.flac?rlkey=jwf1kez7ktqmhn2dq6ongqzqa&amp;st=8zup932j&amp;dl=1</t>
  </si>
  <si>
    <t>BKTOK2400014</t>
  </si>
  <si>
    <t>https://www.dropbox.com/scl/fi/k2gu7ryd3tb128b5odula/Caminho-At-o-Topo-798239717645.flac?rlkey=ix929qs1k12e471tpfqgv5gbw&amp;st=lhlgl3y1&amp;dl=1</t>
  </si>
  <si>
    <t>BKTOK2400018</t>
  </si>
  <si>
    <t>https://www.dropbox.com/scl/fi/i999hud4lkxm9ss4e7avr/Kenjaku.flac?rlkey=jzv5rpx65bmzn6uaj8ab17azg&amp;st=vte44y8k&amp;dl=1</t>
  </si>
  <si>
    <t>BKTOK2400019</t>
  </si>
  <si>
    <t>https://www.dropbox.com/scl/fi/fl6nnf5i2p0vl5yfjo819/Entre-Sombras-737558342466.flac?rlkey=fz70plyivhtj1s3kuyd9iofwg&amp;st=ul1xoxe9&amp;dl=1</t>
  </si>
  <si>
    <t>BKTOK2400021</t>
  </si>
  <si>
    <t>https://www.dropbox.com/scl/fi/s9np872fbvtu0yzt1fugs/Uchihas-742526160652.flac?rlkey=kz9yiljnjpud8er5oppyw3bll&amp;st=vo328dvz&amp;dl=1</t>
  </si>
  <si>
    <t>BKTOK2400022</t>
  </si>
  <si>
    <t>https://www.dropbox.com/scl/fi/elohwkyft1eoz6pwe7eka/Drag-o-de-Paris-742526160638.flac?rlkey=599kbc1ks50xt74pwkwddnkh9&amp;st=bo5hph9w&amp;dl=1</t>
  </si>
  <si>
    <t>BKTOK2400025</t>
  </si>
  <si>
    <t>https://www.dropbox.com/scl/fi/rsgd26di47zb66p5hc1ok/Circo-do-Yonkou-742526380012.flac?rlkey=9p3xej3s3ah6bj6ho5onw3un9&amp;st=jwt4hdvn&amp;dl=1</t>
  </si>
  <si>
    <t>BKTOK2400026</t>
  </si>
  <si>
    <t>https://www.dropbox.com/scl/fi/t02yas8ne2kefbjbgt7a4/Rei-Celestial.flac?rlkey=8agqvbnnnjso0zopfk6wzadqp&amp;st=iklnozea&amp;dl=1</t>
  </si>
  <si>
    <t>QZMZ92419412</t>
  </si>
  <si>
    <t>https://www.dropbox.com/scl/fi/nwyc9t03ktw59df9jnhyp/Guerra-de-Yonkou-760944130965.flac?rlkey=ukdgvelgk3ty6t4al36jrvjda&amp;st=78lnf0jo&amp;dl=1</t>
  </si>
  <si>
    <t>QZMZ92448046</t>
  </si>
  <si>
    <t>https://www.dropbox.com/scl/fi/vq1ca93q8bw7oinjrsr4k/Bloodtrix-760944327051.flac?rlkey=r5qxkow3mz5624c3vh2qsk1hk&amp;st=0pqdsoa5&amp;dl=1</t>
  </si>
  <si>
    <t>QZMZ92468967</t>
  </si>
  <si>
    <t>https://www.dropbox.com/scl/fi/2slcj28e86ran3xjf1q0g/Cora-o-De-Paris-760944472065.flac?rlkey=w3taz1iqarf4yvl75dxwfnhw2&amp;st=41ehmegb&amp;dl=1</t>
  </si>
  <si>
    <t>BKTOK2300068</t>
  </si>
  <si>
    <t>https://www.dropbox.com/scl/fi/6yzse3gasuu2pddf72j5k/Pr-ncipe-do-Drible-744553950657.flac?rlkey=cz3z2q5oro0tgy60zzr8dzzdc&amp;st=fto0ipfu&amp;dl=1</t>
  </si>
  <si>
    <t>BKTOK2300069</t>
  </si>
  <si>
    <t>Príncipe do Drible (Speed Up)</t>
  </si>
  <si>
    <t>https://www.dropbox.com/scl/fi/pe3ojuzutffx3vs16gzi8/Pr-ncipe-do-Drible-Speed-Up-744553950596.flac?rlkey=wrlss5li3amq5tbn5q6r35j0y&amp;st=t2s57ayb&amp;dl=1</t>
  </si>
  <si>
    <t>QZW9N2232053</t>
  </si>
  <si>
    <t>TRACK LEVEL - Artist&lt;&gt;ISRC/ID: One Arist per row.  If a Track has multiple Artists, add the same Track ISRC/ID to a new row for each Artist.</t>
  </si>
  <si>
    <t>update Artists set ReleasesCount=(select count (distinct ReleaseId) from Releases where ArtistId=(select max(ArtistId) from Artists where Name=N'' and EnterpriseId="&amp;EntId&amp;")),</t>
  </si>
  <si>
    <t>set TracksCount=(select count (distinct TrackId) from Tracks where ArtistId=(select max(ArtistId) from Artists where Name=N'' and EnterpriseId="&amp;EntId&amp;")))</t>
  </si>
  <si>
    <t>from Release_Track tab</t>
  </si>
  <si>
    <t>auto-fills if Track Code/Id matches 
Code/Id in Release_Track tab</t>
  </si>
  <si>
    <t>ONE ARTIST PER ROW
select from Artists list, start typing or drag</t>
  </si>
  <si>
    <t>where ArtistId=(select max(ArtistId) from Artists where Name=N'' and EnterpriseId="&amp;EntId&amp;"))</t>
  </si>
  <si>
    <t>List all Composition Parties to Import</t>
  </si>
  <si>
    <t>List all Compostion Publishers to Import</t>
  </si>
  <si>
    <t>Composition Contributor</t>
  </si>
  <si>
    <t>Publisher Name</t>
  </si>
  <si>
    <t>Must be a person's LEGAL NAME 
(first and last name)</t>
  </si>
  <si>
    <t>Only publishers that manage compositions.
Do not include publishers that are self-publishing.</t>
  </si>
  <si>
    <t>Agnaldo Paulino de Jesus Júnior</t>
  </si>
  <si>
    <t>update Artists set ReleasesCount=(select count (distinct ReleaseId) from Releases where ArtistId=(select max(ArtistId) from Artists where Name=N'' and EnterpriseId= )),</t>
  </si>
  <si>
    <t>set TracksCount=(select count (distinct TrackId) from Tracks where ArtistId=(select max(ArtistId) from Artists where Name=N'' and EnterpriseId= )))</t>
  </si>
  <si>
    <t>Anthony Gabriel Nunes Tenório</t>
  </si>
  <si>
    <t>where ArtistId=(select max(ArtistId) from Artists where Name=N'' and EnterpriseId= ))</t>
  </si>
  <si>
    <t>Atilla Nascimento</t>
  </si>
  <si>
    <t>Aureliano Lopes</t>
  </si>
  <si>
    <t>Chrigor Xavier Cruz</t>
  </si>
  <si>
    <t>Daniel Pinto Perez</t>
  </si>
  <si>
    <t>DOUGLAS LIMA</t>
  </si>
  <si>
    <t>FRANCISCO HERICK CARVALHO VIEIRA</t>
  </si>
  <si>
    <t>Franklin Silva Santana Junior</t>
  </si>
  <si>
    <t>Gabriel de Souza Bezerra</t>
  </si>
  <si>
    <t>Gabriel Gediel Alves</t>
  </si>
  <si>
    <t>Gabriel Siqueira Felix da Silva</t>
  </si>
  <si>
    <t>Jackson Bertholdo Dos Santos</t>
  </si>
  <si>
    <t>João Vitor Rosário Santana</t>
  </si>
  <si>
    <t>Lucas Gonçalves</t>
  </si>
  <si>
    <t>Marcio Henrique Ribeiro Brito</t>
  </si>
  <si>
    <t>Matheus Sales Ferreira dos Santos</t>
  </si>
  <si>
    <t>Mayara Abreu de Souza Rodrigues</t>
  </si>
  <si>
    <t>Maysa Trevelin Moreira Dos Santos</t>
  </si>
  <si>
    <t>Otavio Bortoli de Arruda</t>
  </si>
  <si>
    <t>Ciro Daniel Serrão</t>
  </si>
  <si>
    <t>Plauto Poeckel</t>
  </si>
  <si>
    <t>Ruan Lucas Gerônimo do Nascimento</t>
  </si>
  <si>
    <t>Thalis Henrique Silva Tenório</t>
  </si>
  <si>
    <t>Thiago Santos Santana</t>
  </si>
  <si>
    <t>Vitor Piassa</t>
  </si>
  <si>
    <t>Rick Palmieri</t>
  </si>
  <si>
    <t>Marcio Henrique JKZ</t>
  </si>
  <si>
    <t>Marcio Henrique Second Time</t>
  </si>
  <si>
    <t>TRACK LEVEL - Composition&lt;&gt;ISRC/ID: One composition Contributor per row.  If a Track has multiple Contributors, add the same Track ISRC/ID to a new row for each Contributor.</t>
  </si>
  <si>
    <t>COMPOSITION CONTRIBUTOR</t>
  </si>
  <si>
    <t>ROLE</t>
  </si>
  <si>
    <t>SHARE%</t>
  </si>
  <si>
    <t>TOTAL%</t>
  </si>
  <si>
    <t>PUBLISHING</t>
  </si>
  <si>
    <t>PUBLISHER</t>
  </si>
  <si>
    <t>(select from Comp Contributors list, start typing or drag)</t>
  </si>
  <si>
    <t>read note</t>
  </si>
  <si>
    <t>auto sums</t>
  </si>
  <si>
    <t>fill out ONLY when 'Published' selected</t>
  </si>
  <si>
    <t>Composer &amp; Lyricist</t>
  </si>
  <si>
    <t>Copyright control (self-published)</t>
  </si>
  <si>
    <t>TRACK LEVEL - Special Audio Properties&lt;&gt;ISRC/ID: Relates to the track's recording, meaning its master metadata.  (Multiple options can be selected for each track)</t>
  </si>
  <si>
    <t>SPECIAL AUDIO PROPERTIES</t>
  </si>
  <si>
    <t>REMIX or 
DERIVATIVE</t>
  </si>
  <si>
    <t>SAMPLES
or STOCK</t>
  </si>
  <si>
    <t>MIx or 
COMPILATION</t>
  </si>
  <si>
    <t>ALTERNATE 
VERSION</t>
  </si>
  <si>
    <t>SPECIAL
GENRE</t>
  </si>
  <si>
    <t>NON MUSICAL
CONTENT</t>
  </si>
  <si>
    <t>INCLUDES
 AI</t>
  </si>
  <si>
    <t>NONE APPLY</t>
  </si>
  <si>
    <t>Sample Data</t>
  </si>
  <si>
    <t>1) Artists list</t>
  </si>
  <si>
    <t>Bob Dylan</t>
  </si>
  <si>
    <t>https://artlistdata.blob.core.windows.net/artlist-artistpage/Assaf_Ayalon_-_P_-_3000.jpg</t>
  </si>
  <si>
    <t>The Doors</t>
  </si>
  <si>
    <t>2) Labels list</t>
  </si>
  <si>
    <t>Epic</t>
  </si>
  <si>
    <t>3) Release_Label</t>
  </si>
  <si>
    <t>RELEASE IMAGE URL</t>
  </si>
  <si>
    <t>public URL triggering DIRECT DOWNLOAD of file
(required if distributing content)</t>
  </si>
  <si>
    <t>UPC: 12 digits
EAN: 13 digits
blank if no code yet</t>
  </si>
  <si>
    <t>Internal Ref. ID
required if no code yet</t>
  </si>
  <si>
    <t>Genre
(select from list, start typing or drag)</t>
  </si>
  <si>
    <t>Other/Sub-genre
(select from list, start typing or drag)</t>
  </si>
  <si>
    <t>https://artlistdata.blob.core.windows.net/artlist-images/Soul_Salvation_-_3000_-_18.6.19.jpg</t>
  </si>
  <si>
    <t>Soul Salvation</t>
  </si>
  <si>
    <t>Artlist Original</t>
  </si>
  <si>
    <t>Indie Rock</t>
  </si>
  <si>
    <t>4) Release_Artist(s)</t>
  </si>
  <si>
    <t>ONE ARTIST PER ROW
select from Artists list, start typing or drag
If compilation: Various Artists</t>
  </si>
  <si>
    <t>filter(A:B,F:F="Primary - Top")</t>
  </si>
  <si>
    <t>Primary - Top</t>
  </si>
  <si>
    <t>5) Release_Track</t>
  </si>
  <si>
    <t>ISRC</t>
  </si>
  <si>
    <t>CCXXXYY#####
blank if no ISRC yet</t>
  </si>
  <si>
    <t>Internal Ref. ID required if no ISRC/vISRC</t>
  </si>
  <si>
    <t>(select from list, start 
typing or drag)
If no lyrics, select Instrumental</t>
  </si>
  <si>
    <t>public URL triggering audio file DOWNLOAD</t>
  </si>
  <si>
    <t>IL6651901116</t>
  </si>
  <si>
    <t>https://artlistdata.blob.core.windows.net/artlist-wave/Soul_Salvation_-_Soul_Salvation_-_Master_(16-44.1).wav</t>
  </si>
  <si>
    <t>wav</t>
  </si>
  <si>
    <t>IL6651901117</t>
  </si>
  <si>
    <t>Instrumental</t>
  </si>
  <si>
    <t>https://artlistdata.blob.core.windows.net/artlist-wave/Soul_Salvation_-_Soul_Salvation_-_Instrumental_-_Master_(16-44.1).wav</t>
  </si>
  <si>
    <t>IL6651901128</t>
  </si>
  <si>
    <t>Going Back</t>
  </si>
  <si>
    <t>https://artlistdata.blob.core.windows.net/artlist-wave/Soul_Salvation_-_Going_Back_(16-44.1).wav</t>
  </si>
  <si>
    <t>6) Track_Artist(s)</t>
  </si>
  <si>
    <t>7) Comp Contributor/Publisher lists</t>
  </si>
  <si>
    <t>Jan Dough</t>
  </si>
  <si>
    <t>AK publishing, LLC (BMI)</t>
  </si>
  <si>
    <t>Elliot Cook</t>
  </si>
  <si>
    <t>AK The Savior Publishing (BMI)</t>
  </si>
  <si>
    <t>8) Track_Composition(s)</t>
  </si>
  <si>
    <t>Published (managed by a publisher)</t>
  </si>
  <si>
    <t>Income Participant</t>
  </si>
  <si>
    <t>DO NOT REMOVE THESE COLUMNS</t>
  </si>
  <si>
    <t>GENRES</t>
  </si>
  <si>
    <t>Genre ID</t>
  </si>
  <si>
    <t>Language</t>
  </si>
  <si>
    <t>Language ID</t>
  </si>
  <si>
    <t>Track Type</t>
  </si>
  <si>
    <t>Track Type ID</t>
  </si>
  <si>
    <t>RightsName</t>
  </si>
  <si>
    <t>RightsId</t>
  </si>
  <si>
    <t>Composition Role</t>
  </si>
  <si>
    <t>Track Properties</t>
  </si>
  <si>
    <t>TrackRecordingFileFormats</t>
  </si>
  <si>
    <t>This genre list is the same as the one used by iTunes/Apple Music. If you wish to use a genre that isn't listed, please select the closest match.</t>
  </si>
  <si>
    <t>Acoustic Blues</t>
  </si>
  <si>
    <t>Abkhazian</t>
  </si>
  <si>
    <t>Cover</t>
  </si>
  <si>
    <t>Adaptor</t>
  </si>
  <si>
    <t>Remix or Derivative</t>
  </si>
  <si>
    <t>Subgenres can also be used as genres.</t>
  </si>
  <si>
    <t>Adult Alternative</t>
  </si>
  <si>
    <t>-- KEY ARTIST --</t>
  </si>
  <si>
    <t>Afar</t>
  </si>
  <si>
    <t>Arranger</t>
  </si>
  <si>
    <t>Samples or Stock</t>
  </si>
  <si>
    <t>Genres</t>
  </si>
  <si>
    <t>Subgenre</t>
  </si>
  <si>
    <t>Adult Contemporary</t>
  </si>
  <si>
    <t>Afrikaans</t>
  </si>
  <si>
    <t>Public domain</t>
  </si>
  <si>
    <t>Public domain (no publisher)</t>
  </si>
  <si>
    <t>Composer</t>
  </si>
  <si>
    <t>Mix or Compilation</t>
  </si>
  <si>
    <t>mp3</t>
  </si>
  <si>
    <t>Name</t>
  </si>
  <si>
    <t>Keywords</t>
  </si>
  <si>
    <t>Video</t>
  </si>
  <si>
    <t>African</t>
  </si>
  <si>
    <t>Akan</t>
  </si>
  <si>
    <t>Undeclared</t>
  </si>
  <si>
    <t>Alternate Version</t>
  </si>
  <si>
    <t>|Africa|Morocco|</t>
  </si>
  <si>
    <t>Ringtone</t>
  </si>
  <si>
    <t>African Dancehall</t>
  </si>
  <si>
    <t>Remixer</t>
  </si>
  <si>
    <t>Albanian</t>
  </si>
  <si>
    <t>Special Genre</t>
  </si>
  <si>
    <t>Alternative</t>
  </si>
  <si>
    <t>|00s Alternative|10s Alternative|80s Alternative|90s Alternative|Alt-Rock|Alt. Rock|Alternative Rock|Alternative-Rock|</t>
  </si>
  <si>
    <t>Britpop</t>
  </si>
  <si>
    <t>|Brit-Pop|Brit Pop|Brit Pop/Brit Rock|</t>
  </si>
  <si>
    <t>African Reggae</t>
  </si>
  <si>
    <t>With</t>
  </si>
  <si>
    <t>Amharic</t>
  </si>
  <si>
    <t>Lyricist</t>
  </si>
  <si>
    <t>Non-Musical Content</t>
  </si>
  <si>
    <t>Anime</t>
  </si>
  <si>
    <t>|Cartoon Music|</t>
  </si>
  <si>
    <t>French Pop</t>
  </si>
  <si>
    <t>|French|Variete Francaise|French Rock|</t>
  </si>
  <si>
    <t>-- PRODUCER &amp; ENGINEER --</t>
  </si>
  <si>
    <t>Arabic</t>
  </si>
  <si>
    <t>Sub Arranger</t>
  </si>
  <si>
    <t>Includes AI</t>
  </si>
  <si>
    <t>|Arabic Belly-Dance|Arabic Children|Arabic Classic|Arabic Dance|Arabic Folklore|Arabic Rock|Arabic Romantic|Middle East|Middle Eastern|Pakistan|Rai|</t>
  </si>
  <si>
    <t>German Pop</t>
  </si>
  <si>
    <t>|German|German Rock|</t>
  </si>
  <si>
    <t>Afro House</t>
  </si>
  <si>
    <t>Aragonese</t>
  </si>
  <si>
    <t>Sub-Author</t>
  </si>
  <si>
    <t>Blues</t>
  </si>
  <si>
    <t>|Blues Revival|Boogie Woogie|Harmonica Blues|Juke Joint Blues|Jump-Blues|New Orleans R&amp;B|Piano Blues|Piedmont Blues|Pre-War|Songster|Texas Blues|Traditional Blues|Urban Blues|Vaudeville Blues|Work Song|</t>
  </si>
  <si>
    <t>Indo Pop</t>
  </si>
  <si>
    <t>|Indo|</t>
  </si>
  <si>
    <t>Afro Soul</t>
  </si>
  <si>
    <t>Art Direction</t>
  </si>
  <si>
    <t>Armenian</t>
  </si>
  <si>
    <t>Translator</t>
  </si>
  <si>
    <t>Brazilian</t>
  </si>
  <si>
    <t>|Afro|Afro Brazilian|Afro-Brazilian|Baiao|Boi Bumba|Bossa Nova|Brazil|Brazilian|Brazilian Afro|Brazilian Alternative/Indie|Brazilian Blues|Brazilian Boi Bumba|Brazilian Brega|Brazilian Caipira|Brazilian Candomble|Brazilian Capoiera|Brazilian Children's|Brazilian Children’s|Brazilian Christian|Brazilian Classical|Brazilian Gaucho|Brazilian Hip Hop|Brazilian Hip-Hop|Brazilian Instrumental|Brazilian Jovem Guarda|Brazilian Mangue Beat/Pernambuco|Brazilian Metal|Brazilian Pop|Brazilian Reggae|Brazilian Regional|Brazilian Rock|Brazilian Soul|Brazilian Spoken Word|Brazilian Tropicalia|Brazilian-Afro|Brazilian-Boi Bumba|Brazilian-Brega|Brazilian-Caipira|Brazilian-Candomble|Brazilian-Capoiera|Brazilian-Children's|Brazilian-Children’s|Brazilian-Christian|Brazilian-Classical|Brazilian-Gaucho|Brazilian-Instrumental|Brazilian-Jovem Guarda|Brazilian-Mangue Beat/Pernambuco|Brazilian-Regional|Brazilian-Spoken Word|Brazilian-Tropicalia|Brega|Caipira|Candomble|Capoiera|Funk Carioca|Gaucho|Jovem Guarda|Mangue Beat/Pernambuco|Musica Religiosa|Pop Brasileiro|Tropicalia|</t>
  </si>
  <si>
    <t>J-Pop</t>
  </si>
  <si>
    <t>Afro-Beat</t>
  </si>
  <si>
    <t>Artwork</t>
  </si>
  <si>
    <t>Assamese</t>
  </si>
  <si>
    <t>Writer</t>
  </si>
  <si>
    <t>Children's Music</t>
  </si>
  <si>
    <t>|Ancient Tales|Children's|Children’s|Children's Classical|Children’s Classical|Circus|Educational|Horspiele Fur Kinder|Kindermusik|Portuguese Children's Music|Portuguese Children’s Music|Rhymes/Fairytales|Spanish Children's Music|Spanish Children’s Music|</t>
  </si>
  <si>
    <t>Kayokyoku</t>
  </si>
  <si>
    <t>Afro-Pop</t>
  </si>
  <si>
    <t>Assistant Director</t>
  </si>
  <si>
    <t>Avaric</t>
  </si>
  <si>
    <t>Chinese</t>
  </si>
  <si>
    <t>|Chinese Children's|Chinese Children’s|Chinese Comedy|Chinese Electrical|Chinese Instrumental|Chinese R&amp;B|Chinese Singer/Songwriter|Chinese Soundtrack|Chinese Soundtracks|Chinese Spoken Word|Chinese Vocalist|</t>
  </si>
  <si>
    <t>Malaysian Pop</t>
  </si>
  <si>
    <t>Afro-folk</t>
  </si>
  <si>
    <t>Assistant Mastering Engineer</t>
  </si>
  <si>
    <t>Avestan</t>
  </si>
  <si>
    <t>Christian &amp; Gospel</t>
  </si>
  <si>
    <t>|Alt Contemporary Christian|Christian|Christian/Gospel|Contemporary Christian|</t>
  </si>
  <si>
    <t>Mandopop</t>
  </si>
  <si>
    <t>|Mandarin Pop|Mandarin-Pop|</t>
  </si>
  <si>
    <t>Afro-fusion</t>
  </si>
  <si>
    <t>Assistant Mixing Engineer</t>
  </si>
  <si>
    <t>Aymara</t>
  </si>
  <si>
    <t>Classical</t>
  </si>
  <si>
    <t>|Ballet|Classical Period|Classical Sacred|Zarzuela|</t>
  </si>
  <si>
    <t>Manilla Sound</t>
  </si>
  <si>
    <t>Afrobeats</t>
  </si>
  <si>
    <t>Assistant Producer</t>
  </si>
  <si>
    <t>Azerbaijani</t>
  </si>
  <si>
    <t>Comedy</t>
  </si>
  <si>
    <t>|Blue Humor|Christian Comedy|Ethnic Comedy|Gay Comedy|Musical Comedy|Observational Humor|Political Humor|Prank Calls|Radio Comedy|Satire|Sketch Comedy|Standup|</t>
  </si>
  <si>
    <t>Oldies</t>
  </si>
  <si>
    <t>Alte</t>
  </si>
  <si>
    <t>Assistant Recording Engineer</t>
  </si>
  <si>
    <t>Bambara</t>
  </si>
  <si>
    <t>Country</t>
  </si>
  <si>
    <t>|Classic Country|Country Boogie|Country Folk|Country Pop|Country-Pop|Country Singer-Songwriter|Country Singer/Songwriter|Live Country|Nashville Sound/Countrypolitan|Old-Timey|String Bands|Western Swing|Yodeling|</t>
  </si>
  <si>
    <t>Original Pilipino Music</t>
  </si>
  <si>
    <t>Assistant Sound Engineer</t>
  </si>
  <si>
    <t>Bashkir</t>
  </si>
  <si>
    <t>Cuban</t>
  </si>
  <si>
    <t>|Cuba|</t>
  </si>
  <si>
    <t>Pinoy Pop</t>
  </si>
  <si>
    <t>Alternative &amp; Rock in Spanish</t>
  </si>
  <si>
    <t>Co-Producer</t>
  </si>
  <si>
    <t>Basque</t>
  </si>
  <si>
    <t>Dance</t>
  </si>
  <si>
    <t>|Abstract|Acid Jazz|Acid-Jazz|Big Beat|Chill|Chill Out|Club/Dance|Dance Compilations|Dance Crossover|Dark|Dark Wave|DJ|DJ Mix|Euro-Beat|Euro-Dance|Dance/Electronic|Freestyle|Funky Breaks|Future Pop-Synth|Gabba|Glitch|Global Groove|Gloom Wave|Groove|Illbient|Newbeat|Nu Breaks|Nu-Jazz/Broken Beat|Psychedelic|Rave|Remix|Space|Tribal|Trip Hop|</t>
  </si>
  <si>
    <t>Pop/Rock</t>
  </si>
  <si>
    <t>Alternative Country</t>
  </si>
  <si>
    <t>Cover Art</t>
  </si>
  <si>
    <t>Belarusian</t>
  </si>
  <si>
    <t>Disney</t>
  </si>
  <si>
    <t>Shows</t>
  </si>
  <si>
    <t>Alternative Folk</t>
  </si>
  <si>
    <t>Creative Director</t>
  </si>
  <si>
    <t>Bengali</t>
  </si>
  <si>
    <t>Easy Listening</t>
  </si>
  <si>
    <t>Soft Rock</t>
  </si>
  <si>
    <t>Alternative Rap</t>
  </si>
  <si>
    <t>Bhojpuri</t>
  </si>
  <si>
    <t>Electronic</t>
  </si>
  <si>
    <t>|Electro|Electro Dark|Electroclash|Electropop|Electronic 12-inches|Electronic Dub|</t>
  </si>
  <si>
    <t>Tai-Pop</t>
  </si>
  <si>
    <t>|Tai|</t>
  </si>
  <si>
    <t>Amapiano</t>
  </si>
  <si>
    <t>Executive Producer</t>
  </si>
  <si>
    <t>Fitness &amp; Workout</t>
  </si>
  <si>
    <t>|Exercise|</t>
  </si>
  <si>
    <t>Teen Pop</t>
  </si>
  <si>
    <t>|Teen|</t>
  </si>
  <si>
    <t>Ambient</t>
  </si>
  <si>
    <t>Illustration</t>
  </si>
  <si>
    <t>Bihari languages</t>
  </si>
  <si>
    <t>Folk</t>
  </si>
  <si>
    <t>|Modern Folk|Neo Folk|Neo-Folk|</t>
  </si>
  <si>
    <t>Thai Pop</t>
  </si>
  <si>
    <t>|Thai|</t>
  </si>
  <si>
    <t>American Trad Rock</t>
  </si>
  <si>
    <t>Mastering Engineer</t>
  </si>
  <si>
    <t>Bislama</t>
  </si>
  <si>
    <t>|00s Hip-Hop|10s Hip-Hop|80s Hip-Hop|90s Hip-Hop|A Cappellas|Beats &amp; Breaks|Comedy Rap|Electro-Funk|Foreign Language Rap|French Hip-Hop|German Hip-Hop|Grime|Hip-Hop Hitmakers|Hip-Hop/Rap|Indie/Underground Hip-Hop|Instrumental Hip-Hop|International Hip-Hop|Italian Hip-Hop|Midwest Hip-Hop|New Jack Swing|Southern Hip-Hop|Turntablism|UK Hip-Hop|</t>
  </si>
  <si>
    <t>|Adult Alternative Pop/Rock|Adult Contemporary|Commercial Alternative|</t>
  </si>
  <si>
    <t>Americana</t>
  </si>
  <si>
    <t>Mixer</t>
  </si>
  <si>
    <t>Bosnian</t>
  </si>
  <si>
    <t>Holiday</t>
  </si>
  <si>
    <t>|Buddhist|Hindu|Kwaanza|Muslim|Zorastrian|Holiday: Other|Holiday - Other|Holiday Other|</t>
  </si>
  <si>
    <t>|Americana|</t>
  </si>
  <si>
    <t>Mixing Engineer</t>
  </si>
  <si>
    <t>Breton</t>
  </si>
  <si>
    <t>Indian</t>
  </si>
  <si>
    <t>|Indian DJ|Indian-DJ|Indian-Fusion|Indian Fusion|</t>
  </si>
  <si>
    <t>Arena Rock</t>
  </si>
  <si>
    <t>|Arena|</t>
  </si>
  <si>
    <t>Arabesque</t>
  </si>
  <si>
    <t>Package Design</t>
  </si>
  <si>
    <t>Bulgarian</t>
  </si>
  <si>
    <t>Indian Classical</t>
  </si>
  <si>
    <t>Blues-Rock</t>
  </si>
  <si>
    <t>|Blues Rock|</t>
  </si>
  <si>
    <t>Photographer</t>
  </si>
  <si>
    <t>Burmese</t>
  </si>
  <si>
    <t>Inspirational</t>
  </si>
  <si>
    <t>British Invasion</t>
  </si>
  <si>
    <t>Arabic Pop</t>
  </si>
  <si>
    <t>Post-Production</t>
  </si>
  <si>
    <t>Cantonese</t>
  </si>
  <si>
    <t>Death Metal/Black Metal</t>
  </si>
  <si>
    <t>|Black|Black/Death Metal|Death|Doom|Doom Metal|</t>
  </si>
  <si>
    <t>Production Assistant</t>
  </si>
  <si>
    <t>Catalan</t>
  </si>
  <si>
    <t>Jazz</t>
  </si>
  <si>
    <t>|African Jazz|Bop|Brass Bands|Cabaret|Classic Jazz|Electronic Jazz|Free Jazz|Funk Jazz|Jazz/Blues|Jazz Vocals|Jive|Live Jazz|Post-Bop|Progressive Jazz|Soul Jazz|</t>
  </si>
  <si>
    <t>Glam Rock</t>
  </si>
  <si>
    <t>|Glam|</t>
  </si>
  <si>
    <t>Art Song</t>
  </si>
  <si>
    <t>Recording Engineer</t>
  </si>
  <si>
    <t>Central Khmer</t>
  </si>
  <si>
    <t>Karaoke</t>
  </si>
  <si>
    <t>Hair Metal</t>
  </si>
  <si>
    <t>|Hair Band|</t>
  </si>
  <si>
    <t>Asia</t>
  </si>
  <si>
    <t>Sound Editor</t>
  </si>
  <si>
    <t>Chamorro</t>
  </si>
  <si>
    <t>Korean</t>
  </si>
  <si>
    <t>|Korean Ballads|Korean CCM|Korean Children's Music|Korean Dance/Electronic|Korean OST|Korean R&amp;B|Korean Religion|Korean Trot|</t>
  </si>
  <si>
    <t>Hard Rock</t>
  </si>
  <si>
    <t>Sound Engineer</t>
  </si>
  <si>
    <t>Chechen</t>
  </si>
  <si>
    <t>Latin</t>
  </si>
  <si>
    <t>|Afro-Cuban|Afro-Peruvian|Argentine Folklore|Bachata|Banda|Big Band Latino|Bomba|Can|Candombe|Cantautor|Caribbean|Cha Cha Cha|Conjunto|Copla|Cuatro|Cumbia|Danzon|Guaganco|Italian|Jibaro|Latin Folk|Latin Music|Latin Soul|Mariachi|Merengue|Norte|Nueva Canci|Pachanga|Piena|Quechua|Ranchero|Rumba|Son|Spanish|Tejano|Toque|Trova|Vallenato|</t>
  </si>
  <si>
    <t>Heavy Metal</t>
  </si>
  <si>
    <t>|70's Metal|70’s Metal|80's Metal|80’s Metal|90's Metal|90’s Metal|Alt Metal|British Metal|Classic Metal|Funk Metal|Glitter|Goth-Metal|Grindcore|Guitar Virtuoso|Heavy|Industrial Metal|Instrumental Metal|Metal|Metal/Punk|Metalcore|Neo-Classical Metal|New Wave of British Heavy Metal|Pop-Metal|Pop Metal|Power Metal|Progressive Metal|Punk Metal|Rap Metal|Scandinavian Metal|Sludge|Sludge Metal|Speed|Speedcore|Speed Metal|Stoner Metal|Stoner Rock|Straight-Edge|Teenager|Thrash|Thrash/Speed Metal|</t>
  </si>
  <si>
    <t>Australia</t>
  </si>
  <si>
    <t>Tonmeister</t>
  </si>
  <si>
    <t>Chichewa</t>
  </si>
  <si>
    <t>Marching Bands</t>
  </si>
  <si>
    <t>Jam Bands</t>
  </si>
  <si>
    <t>|Jam Band|Jam Rock|</t>
  </si>
  <si>
    <t>Avant-Garde</t>
  </si>
  <si>
    <t>Vocal Producer</t>
  </si>
  <si>
    <t>Chinese Simplified</t>
  </si>
  <si>
    <t>New Age</t>
  </si>
  <si>
    <t>|Ambient/Atmospheres|Contemporary Instrumental|Electro-Acoustic|Ethnic Fusion|Minimalism|Neo-Classical|(New Age) Instrumental|Self-Help|Self Help|Spiritual|</t>
  </si>
  <si>
    <t>Prog-Rock/Art Rock</t>
  </si>
  <si>
    <t>|Art Rock|Art-Rock|Experimental Rock|Krautrock|Progressive Rock|Progressive/Art Rock|Prog-Rock|Post-Rock/Experimental|Post-Rock|Synthrock|</t>
  </si>
  <si>
    <t>Avant-Garde Jazz</t>
  </si>
  <si>
    <t>-- PERFORMER --</t>
  </si>
  <si>
    <t>Chinese Traditional</t>
  </si>
  <si>
    <t>Opera</t>
  </si>
  <si>
    <t>Psychedelic</t>
  </si>
  <si>
    <t>|Psychedelic Rock|Psychobilly|</t>
  </si>
  <si>
    <t>Axé</t>
  </si>
  <si>
    <t>Singer</t>
  </si>
  <si>
    <t>Church Slavic</t>
  </si>
  <si>
    <t>Orchestral</t>
  </si>
  <si>
    <t>Rock &amp; Roll</t>
  </si>
  <si>
    <t>|50s Rock 'n' Roll|Rock 'n' Roll|Rock and Roll|</t>
  </si>
  <si>
    <t>Bachata</t>
  </si>
  <si>
    <t>Alto</t>
  </si>
  <si>
    <t>Chuvash</t>
  </si>
  <si>
    <t>Pop</t>
  </si>
  <si>
    <t>|50s Pop|60s Pop|70s Pop|80s Pop|90s Pop|00s Pop|10s Pop|Bubble Gum|Chamber Pop|Dance-Pop|Dance Pop|Diva|Dream Pop|Dream-Pop|Euro-Pop|Girl Group|Parody|Power Pop|Power-Pop|</t>
  </si>
  <si>
    <t>Rockabilly</t>
  </si>
  <si>
    <t>Baile Funk</t>
  </si>
  <si>
    <t>Baritone</t>
  </si>
  <si>
    <t>Cornish</t>
  </si>
  <si>
    <t>R&amp;B/Soul</t>
  </si>
  <si>
    <t>|Classic R&amp;B|Funk|Go-Go|Golden Age|Quiet Storm|R&amp;B|R&amp;B Pop Crossover|R&amp;B Rap mix|R&amp;B Soul|R&amp;B-Soul|R&amp;B/Soul Gospel|Rhythm &amp; Blues|Soul / R&amp;B|Traditional R&amp;B|Urban|Urban Adult Contemporary|Urban/R&amp;B|</t>
  </si>
  <si>
    <t>Roots Rock</t>
  </si>
  <si>
    <t>Baladas y Boleros</t>
  </si>
  <si>
    <t>Chorus</t>
  </si>
  <si>
    <t>Corsican</t>
  </si>
  <si>
    <t>Reggae</t>
  </si>
  <si>
    <t>|Ragga|Reggae Gospel|Reggae/Ska|</t>
  </si>
  <si>
    <t>Singer/Songwriter</t>
  </si>
  <si>
    <t>Baroque Era</t>
  </si>
  <si>
    <t>Conductor</t>
  </si>
  <si>
    <t>Cree</t>
  </si>
  <si>
    <t>Regional Indian</t>
  </si>
  <si>
    <t>|Bhangra|Hindi|Hindi Devotional|Hindi Film|Hindi Non-Film|Indian Bhangra|Indian Hindi|Indian Hindi Devotional|Indian Hindi Film|Indian Hindi Non Film|Indian Konkani|Indian Oriya|Indian Oriya Film|Indian Regional|Indian-Bhangra|Indian-Hindi|Indian-Hindi Devotional|Indian-Hindi Film|Indian-Hindi Non-Film|Indian-Konkani|Indian-Oriya|Indian-Oriya Film|Konkani|Oriya|Oriya Film|</t>
  </si>
  <si>
    <t>Southern Rock</t>
  </si>
  <si>
    <t>Bass</t>
  </si>
  <si>
    <t>Ensemble</t>
  </si>
  <si>
    <t>Croatian</t>
  </si>
  <si>
    <t>Rock</t>
  </si>
  <si>
    <t>|00s Rock|00's Rock|10s Rock|10's Rock|60s Rock|60's Rock|70s Rock|70's Rock|80's|80s Rock|90s Rock|90's Rock|Boogie Rock|Classic Rock|Country Rock|Country-Rock|Digital Rock|Digital-Rock|Drone|Duro|Electronic Rock|Electrorock|Folk Rock|Folk-Rock|Foreign Language Rock|Funk Rock|Garage Rock|Goth|Grunge|Indie Rock|Instrumental Rock|Instrumental-Rock|Live Rock|Lo-fi|Math Rock|Modern Rock|New Wave|New-Wave|Noise-Rock|Pop Rock|Pop-Rock|Proto-Punk|Radical|Rock Brasileiro|Rock Instrumental|Rock-Instrumental|Soft Rock|Techno Rock|Techno-rock|Urbano|</t>
  </si>
  <si>
    <t>Surf</t>
  </si>
  <si>
    <t>Bebop</t>
  </si>
  <si>
    <t>Mezzo Soprano</t>
  </si>
  <si>
    <t>Czech</t>
  </si>
  <si>
    <t>|Singer-Songwriter|</t>
  </si>
  <si>
    <t>Tex-Mex</t>
  </si>
  <si>
    <t>Benga</t>
  </si>
  <si>
    <t>Orchestra</t>
  </si>
  <si>
    <t>Danish</t>
  </si>
  <si>
    <t>Soundtrack</t>
  </si>
  <si>
    <t>|Radio|Soundtracks|Soundtracks/Cast Albums|</t>
  </si>
  <si>
    <t>|Ambient Dub|</t>
  </si>
  <si>
    <t>Soloist</t>
  </si>
  <si>
    <t>Divehi</t>
  </si>
  <si>
    <t>Spoken Word</t>
  </si>
  <si>
    <t>|Comedy/Spoken Word/Other|Horbucher|Hörbücher|Horspiele|Hörspiele|Lectures|Poetry|</t>
  </si>
  <si>
    <t>Soprano</t>
  </si>
  <si>
    <t>Dutch</t>
  </si>
  <si>
    <t>Turkish</t>
  </si>
  <si>
    <t>|Turkish Arabesque|Turkish Ashik Songs|Turkish Blacksee Reg.|Turkish Children's|Turkish Children’s|Turkish Classical|Turkish Dance|Turkish Electronic|Turkish Hip Hop|Turkish Hip-Hop|Turkish Instrumental|Turkish Islamic and Sufi|Turkish Islamic Spoken|Turkish Jazz|Turkish Metal|Turkish New Age|Turkish Oriental|Turkish Poetry|Turkish Punk|Turkish Sountrack|Turkish Standup|Turkish Tango|Turkish Techno|Turkish Traditional|Turkish Trip Hop|Turkish World|Turkish Arabesk|</t>
  </si>
  <si>
    <t>Downtempo</t>
  </si>
  <si>
    <t>|Downbeat|</t>
  </si>
  <si>
    <t>Big Band</t>
  </si>
  <si>
    <t>Tenor</t>
  </si>
  <si>
    <t>Dzongkha</t>
  </si>
  <si>
    <t>Vocal</t>
  </si>
  <si>
    <t>|Cocktail/Lounge|Female Vocalist|Male Vocalist|Vocal/Easy Listening|</t>
  </si>
  <si>
    <t>Dubstep</t>
  </si>
  <si>
    <t>Bluegrass</t>
  </si>
  <si>
    <t>Accordion</t>
  </si>
  <si>
    <t>World</t>
  </si>
  <si>
    <t>|Drinking Songs|Folklore|Indigenous|International Pop|Mediterranean|Music Francophone|Pacific Islands|Pan Global|South Pacific|World Chants|World Classical|World Country-Rock|World Electronic|World Electronica|World Folk|World Folklore|World Jazz|World Metal|World Music|World New Age|World Pop|World Punk|World R&amp;B|World Rock|World Soundtrack|World Soundtracks|</t>
  </si>
  <si>
    <t>Electronica</t>
  </si>
  <si>
    <t>Acoustic Baritone Guitar</t>
  </si>
  <si>
    <t>Esperanto</t>
  </si>
  <si>
    <t>IDM/Experimental</t>
  </si>
  <si>
    <t>|I.D.M.|IDM Experimental|Experimental|</t>
  </si>
  <si>
    <t>Acoustic Bass Guitar</t>
  </si>
  <si>
    <t>Estonian</t>
  </si>
  <si>
    <t>Industrial</t>
  </si>
  <si>
    <t>Bolero</t>
  </si>
  <si>
    <t>Acoustic Fretless Guitar</t>
  </si>
  <si>
    <t>Ewe</t>
  </si>
  <si>
    <t>Classic/Modern Dancehall</t>
  </si>
  <si>
    <t>|Dancehall|</t>
  </si>
  <si>
    <t>Bollywood</t>
  </si>
  <si>
    <t>Acoustic Guitar</t>
  </si>
  <si>
    <t>Faroese</t>
  </si>
  <si>
    <t>Dub</t>
  </si>
  <si>
    <t>Bongo-Flava</t>
  </si>
  <si>
    <t>Actor</t>
  </si>
  <si>
    <t>Fijian</t>
  </si>
  <si>
    <t>Lovers Rock</t>
  </si>
  <si>
    <t>Bossa Nova</t>
  </si>
  <si>
    <t>Alto Clarinet</t>
  </si>
  <si>
    <t>Finnish</t>
  </si>
  <si>
    <t>Roots Reggae</t>
  </si>
  <si>
    <t>Brass &amp; Woodwinds</t>
  </si>
  <si>
    <t>Alto Flute</t>
  </si>
  <si>
    <t>French</t>
  </si>
  <si>
    <t>Ska</t>
  </si>
  <si>
    <t>|Rocksteady|Ska/Rocksteady|</t>
  </si>
  <si>
    <t>Alto Horn</t>
  </si>
  <si>
    <t>Fulah</t>
  </si>
  <si>
    <t>Breakbeat</t>
  </si>
  <si>
    <t>Alto Recorder</t>
  </si>
  <si>
    <t>Gaelic</t>
  </si>
  <si>
    <t>Contemporary Folk</t>
  </si>
  <si>
    <t>|Progressive Folk|</t>
  </si>
  <si>
    <t>Alto Saxophone</t>
  </si>
  <si>
    <t>Galician</t>
  </si>
  <si>
    <t>Contemporary Singer/Songwriter</t>
  </si>
  <si>
    <t>|Contemporary Singer-Songwriter|</t>
  </si>
  <si>
    <t>Alto Trombone</t>
  </si>
  <si>
    <t>Ganda</t>
  </si>
  <si>
    <t>Folk-Rock</t>
  </si>
  <si>
    <t>|Folk|</t>
  </si>
  <si>
    <t>CCM</t>
  </si>
  <si>
    <t>Alto Violin</t>
  </si>
  <si>
    <t>Georgian</t>
  </si>
  <si>
    <t>New Acoustic</t>
  </si>
  <si>
    <t>Cajun</t>
  </si>
  <si>
    <t>Alto Vocals</t>
  </si>
  <si>
    <t>German</t>
  </si>
  <si>
    <t>Traditional Folk</t>
  </si>
  <si>
    <t>|Acoustic|Anti-Folk|Bluegrass|Chassidic|Field Recordings|Folk Revival|Folk Spoken Word|Folk Traditional|Gypsy|Historical|Jota|Jug Bands|Live Folk|Medieval Folk|Mediterranean Folk|Old Times|Political/Protest|Sardana|Scottish Folk|Sea Shanties|Sepharad|Skiffle|</t>
  </si>
  <si>
    <t>Calypso</t>
  </si>
  <si>
    <t>Appalachian Dulcimer</t>
  </si>
  <si>
    <t>Greek</t>
  </si>
  <si>
    <t>Cantata</t>
  </si>
  <si>
    <t>Archlute</t>
  </si>
  <si>
    <t>Guarani</t>
  </si>
  <si>
    <t>|Afro Beat|Afrobeat|</t>
  </si>
  <si>
    <t>Cantopop</t>
  </si>
  <si>
    <t>Assistant Conductor</t>
  </si>
  <si>
    <t>Gujarati</t>
  </si>
  <si>
    <t>|Afro Pop|African Pop|</t>
  </si>
  <si>
    <t>Caribbean</t>
  </si>
  <si>
    <t>Autoharp</t>
  </si>
  <si>
    <t>Haitian</t>
  </si>
  <si>
    <t>Carnatic Classical</t>
  </si>
  <si>
    <t>Background Vocals</t>
  </si>
  <si>
    <t>Haryanvi</t>
  </si>
  <si>
    <t>|Central Asian|East Asia|Far Eastern|Gamelan|Indonesia|South Asia|Southeast Asian|</t>
  </si>
  <si>
    <t>Cello</t>
  </si>
  <si>
    <t>Baglama</t>
  </si>
  <si>
    <t>|Australian|Australian Folk|Australian Indigenous|Australian Rock|Australia/South Pacific|Maori Traditional|</t>
  </si>
  <si>
    <t>Celtic</t>
  </si>
  <si>
    <t>Bagpipes</t>
  </si>
  <si>
    <t>Hausa</t>
  </si>
  <si>
    <t>Celtic Folk</t>
  </si>
  <si>
    <t>Balafon</t>
  </si>
  <si>
    <t>Hebrew</t>
  </si>
  <si>
    <t>Chachacha</t>
  </si>
  <si>
    <t>Balalaika</t>
  </si>
  <si>
    <t>Herero</t>
  </si>
  <si>
    <t>|Cap-verde|Mestizo|</t>
  </si>
  <si>
    <t>Chamber Music</t>
  </si>
  <si>
    <t>Band</t>
  </si>
  <si>
    <t>Hindi</t>
  </si>
  <si>
    <t>Chant</t>
  </si>
  <si>
    <t>Bandoneon</t>
  </si>
  <si>
    <t>Hiri Motu</t>
  </si>
  <si>
    <t>Chanukah</t>
  </si>
  <si>
    <t>Bandurria</t>
  </si>
  <si>
    <t>Hungarian</t>
  </si>
  <si>
    <t>Contemporary Celtic</t>
  </si>
  <si>
    <t>Chicago Blues</t>
  </si>
  <si>
    <t>Banjo</t>
  </si>
  <si>
    <t>Icelandic</t>
  </si>
  <si>
    <t>Dangdut</t>
  </si>
  <si>
    <t>Bansuri</t>
  </si>
  <si>
    <t>Ido</t>
  </si>
  <si>
    <t>Dini</t>
  </si>
  <si>
    <t>Barbat</t>
  </si>
  <si>
    <t>Igbo</t>
  </si>
  <si>
    <t>Enka</t>
  </si>
  <si>
    <t>Chinese Alt</t>
  </si>
  <si>
    <t>Baritone Guitar</t>
  </si>
  <si>
    <t>Indonesian</t>
  </si>
  <si>
    <t>Europe</t>
  </si>
  <si>
    <t>|Alternative/Indie Aus Deutschland|Asturias|Basque|Belgian|Castilla|Central Europe|Central European|Eastern Europe|Eastern European|English Folk|Levenslied|Galicia|Greece|Greek|Irish|Italy|Nordic|Portugal|Romanian|Romanian Manele|Scandinavian|Scottish|Schlager|Swiss|Viennese Folk|Western Europe|Western European|</t>
  </si>
  <si>
    <t>Chinese Classical</t>
  </si>
  <si>
    <t>Baritone Horn</t>
  </si>
  <si>
    <t>Interlingua</t>
  </si>
  <si>
    <t>Fado</t>
  </si>
  <si>
    <t>|Novo Fado|</t>
  </si>
  <si>
    <t>Chinese Flute</t>
  </si>
  <si>
    <t>Baritone Vocals</t>
  </si>
  <si>
    <t>Interlingue</t>
  </si>
  <si>
    <t>Farsi</t>
  </si>
  <si>
    <t>Chinese Hip-Hop</t>
  </si>
  <si>
    <t>Baroque guitar</t>
  </si>
  <si>
    <t>Inuktitut</t>
  </si>
  <si>
    <t>Flamenco</t>
  </si>
  <si>
    <t>|Nuevo Flamenco|</t>
  </si>
  <si>
    <t>Chinese Opera</t>
  </si>
  <si>
    <t>Barrel Organ</t>
  </si>
  <si>
    <t>Inupiaq</t>
  </si>
  <si>
    <t>France</t>
  </si>
  <si>
    <t>Chinese Orchestral</t>
  </si>
  <si>
    <t>Irish</t>
  </si>
  <si>
    <t>German Folk</t>
  </si>
  <si>
    <t>Chinese Regional Folk</t>
  </si>
  <si>
    <t>Bass Clarinet</t>
  </si>
  <si>
    <t>Italian</t>
  </si>
  <si>
    <t>Halk</t>
  </si>
  <si>
    <t>|Turkish Folk|</t>
  </si>
  <si>
    <t>Chinese Rock</t>
  </si>
  <si>
    <t>Bass Drum</t>
  </si>
  <si>
    <t>Japanese</t>
  </si>
  <si>
    <t>Hawaii</t>
  </si>
  <si>
    <t>Chinese Strings</t>
  </si>
  <si>
    <t>Bass Flute</t>
  </si>
  <si>
    <t>Javanese</t>
  </si>
  <si>
    <t>Iberia</t>
  </si>
  <si>
    <t>|Cantautores|Spanish Traditional|Spain|Spain-Asturias|Spain-Castillian|Spain-Galician|</t>
  </si>
  <si>
    <t>Choral</t>
  </si>
  <si>
    <t>Bass Guitar</t>
  </si>
  <si>
    <t>Kalaallisut</t>
  </si>
  <si>
    <t>Indonesian Religious</t>
  </si>
  <si>
    <t>Choro</t>
  </si>
  <si>
    <t>Bass Harmonica</t>
  </si>
  <si>
    <t>Kannada</t>
  </si>
  <si>
    <t>Israeli</t>
  </si>
  <si>
    <t>Bass Oboe</t>
  </si>
  <si>
    <t>Kanuri</t>
  </si>
  <si>
    <t>Japan</t>
  </si>
  <si>
    <t>|J-Rock|Japan Anime|Japan Dance/Electronic|Japan Hip-Hop/Rap|Japanese Pop|Japan Rock|</t>
  </si>
  <si>
    <t>Christian Metal</t>
  </si>
  <si>
    <t>Bass Recorder</t>
  </si>
  <si>
    <t>Kashmiri</t>
  </si>
  <si>
    <t>Klezmer</t>
  </si>
  <si>
    <t>|Jewish Folk|</t>
  </si>
  <si>
    <t>Christian Pop</t>
  </si>
  <si>
    <t>Bass Saxaphone</t>
  </si>
  <si>
    <t>Kazakh</t>
  </si>
  <si>
    <t>North America</t>
  </si>
  <si>
    <t>|Native American|</t>
  </si>
  <si>
    <t>Christian Rap</t>
  </si>
  <si>
    <t>Bass Trombone</t>
  </si>
  <si>
    <t>Kikuyu</t>
  </si>
  <si>
    <t>Polka</t>
  </si>
  <si>
    <t>Christian Rock</t>
  </si>
  <si>
    <t>Bass Trumpet</t>
  </si>
  <si>
    <t>Kinyarwanda</t>
  </si>
  <si>
    <t>Russian</t>
  </si>
  <si>
    <t>|Russian Alternative|Russian Banner Singing|Russian Bard Songs|Russian Church Choir Singing|Russian Estrada|Russian Folk|Russian Folk-Chastooshkas|Russian Folk-Cossack's singing|Russian Folk-Cossack’s singing|Russian Folk-Cossacks' chorus singing|Russian Folk-Cossacks’ chorus singing|Russian Folk-Feast songs|Russian Folk-Russian gypsy songs|Russian Folk-Russian humour|Russian Folk-Russian romances|Russian Folk-Weeping|Russian Great Patronimic War Songs|Russian Hard-rock|Russian Military Marches|Russian Military Songs|Russian National Music|Russian Opera|Russian Pop|Russian Revolution Songs|Russian Rock|Russian Symphonic|Russian WWI Songs|Soviet Times Songs|</t>
  </si>
  <si>
    <t>Christmas</t>
  </si>
  <si>
    <t>Bass Vocals</t>
  </si>
  <si>
    <t>Kirghiz</t>
  </si>
  <si>
    <t>Russian Chanson</t>
  </si>
  <si>
    <t>|Shanson|</t>
  </si>
  <si>
    <t>Christmas: Children's</t>
  </si>
  <si>
    <t>Basset Clarinet</t>
  </si>
  <si>
    <t>Komi</t>
  </si>
  <si>
    <t>Sanat</t>
  </si>
  <si>
    <t>Christmas: Classic</t>
  </si>
  <si>
    <t>Basset Horn</t>
  </si>
  <si>
    <t>Kongo</t>
  </si>
  <si>
    <t>Soca</t>
  </si>
  <si>
    <t>Christmas: Classical</t>
  </si>
  <si>
    <t>Bassoon</t>
  </si>
  <si>
    <t>Konkani</t>
  </si>
  <si>
    <t>South Africa</t>
  </si>
  <si>
    <t>Christmas: Country</t>
  </si>
  <si>
    <t>Batá Drums</t>
  </si>
  <si>
    <t>South America</t>
  </si>
  <si>
    <t>|Mexico|Peru|South American|</t>
  </si>
  <si>
    <t>Christmas: Jazz</t>
  </si>
  <si>
    <t>Beat Boxing</t>
  </si>
  <si>
    <t>Tango</t>
  </si>
  <si>
    <t>|Flamenco/Tango|</t>
  </si>
  <si>
    <t>Christmas: Modern</t>
  </si>
  <si>
    <t>Bells</t>
  </si>
  <si>
    <t>Kuanyama</t>
  </si>
  <si>
    <t>Traditional Celtic</t>
  </si>
  <si>
    <t>Christmas: Pop</t>
  </si>
  <si>
    <t>Bendir</t>
  </si>
  <si>
    <t>Kurdish</t>
  </si>
  <si>
    <t>Worldbeat</t>
  </si>
  <si>
    <t>Christmas: R&amp;B</t>
  </si>
  <si>
    <t>Berimbau</t>
  </si>
  <si>
    <t>Lao</t>
  </si>
  <si>
    <t>Zydeco</t>
  </si>
  <si>
    <t>|Cajun &amp; Zydeco|</t>
  </si>
  <si>
    <t>Christmas: Religious</t>
  </si>
  <si>
    <t>Biwa</t>
  </si>
  <si>
    <t>|Break Beat|Breaks|</t>
  </si>
  <si>
    <t>Christmas: Rock</t>
  </si>
  <si>
    <t>Bonang</t>
  </si>
  <si>
    <t>Latvian</t>
  </si>
  <si>
    <t>Garage</t>
  </si>
  <si>
    <t>|2-Step/British Garage|UK Garage|</t>
  </si>
  <si>
    <t>Classic Blues</t>
  </si>
  <si>
    <t>Bongos</t>
  </si>
  <si>
    <t>Limburgan</t>
  </si>
  <si>
    <t>Hardcore</t>
  </si>
  <si>
    <t>|Happy Hardcore|Hi-NRG|</t>
  </si>
  <si>
    <t>Classic Christian</t>
  </si>
  <si>
    <t>Bouzouki</t>
  </si>
  <si>
    <t>Lingala</t>
  </si>
  <si>
    <t>House</t>
  </si>
  <si>
    <t>|Deep House|Hard House|Tech-House|Tribal House|</t>
  </si>
  <si>
    <t>Bugle</t>
  </si>
  <si>
    <t>Lithuanian</t>
  </si>
  <si>
    <t>Jungle/Drum'n'bass</t>
  </si>
  <si>
    <t>|Drum'n'Bass/Jungle|Drum‘n’Bass/Jungle|Jungle/Drum&amp;Bass|</t>
  </si>
  <si>
    <t>Button Accordion</t>
  </si>
  <si>
    <t>Luba-Katanga</t>
  </si>
  <si>
    <t>Techno</t>
  </si>
  <si>
    <t>|Hard Techno|Minimal Techno|Techno Clash|Techno Dark|Techno Dub|Teknobody|</t>
  </si>
  <si>
    <t>Classical Crossover</t>
  </si>
  <si>
    <t>Cajon</t>
  </si>
  <si>
    <t>Luxembourgish</t>
  </si>
  <si>
    <t>Trance</t>
  </si>
  <si>
    <t>Classical Era</t>
  </si>
  <si>
    <t>Calliope</t>
  </si>
  <si>
    <t>Macedonian</t>
  </si>
  <si>
    <t>|Rock en Espa|Rock En Espanol|Alternativo &amp; Rock Latino|Latin Alternative|Rock Latino|</t>
  </si>
  <si>
    <t>College Rock</t>
  </si>
  <si>
    <t>Castanets</t>
  </si>
  <si>
    <t>Malagasy</t>
  </si>
  <si>
    <t>Cavaquinho</t>
  </si>
  <si>
    <t>Malay</t>
  </si>
  <si>
    <t>Contemporary Latin</t>
  </si>
  <si>
    <t>Contemporary Bluegrass</t>
  </si>
  <si>
    <t>Caxixi</t>
  </si>
  <si>
    <t>Malayalam</t>
  </si>
  <si>
    <t>Latin Jazz</t>
  </si>
  <si>
    <t>Contemporary Blues</t>
  </si>
  <si>
    <t>Celeste</t>
  </si>
  <si>
    <t>Maltese</t>
  </si>
  <si>
    <t>Pop in Spanish</t>
  </si>
  <si>
    <t>|Latin Pop|Pop Latino|Pop Rock Latino|</t>
  </si>
  <si>
    <t>Manx</t>
  </si>
  <si>
    <t>Raices</t>
  </si>
  <si>
    <t>|Raíces|</t>
  </si>
  <si>
    <t>Contemporary Country</t>
  </si>
  <si>
    <t>Chamber Organ</t>
  </si>
  <si>
    <t>Maori</t>
  </si>
  <si>
    <t>Reggaeton / Latin Urban</t>
  </si>
  <si>
    <t>|Reggaeton|Reggaeton y Hip-Hop|</t>
  </si>
  <si>
    <t>Contemporary Era</t>
  </si>
  <si>
    <t>Chamberlin</t>
  </si>
  <si>
    <t>Marathi</t>
  </si>
  <si>
    <t>Regional Mexicano</t>
  </si>
  <si>
    <t>|Regional Mexican|</t>
  </si>
  <si>
    <t>Chant Vocals</t>
  </si>
  <si>
    <t>Marshallese</t>
  </si>
  <si>
    <t>Salsa y Tropical</t>
  </si>
  <si>
    <t>|Salsa|</t>
  </si>
  <si>
    <t>Contemporary Gospel</t>
  </si>
  <si>
    <t>Chapman Stick</t>
  </si>
  <si>
    <t>Mongolian</t>
  </si>
  <si>
    <t>Healing</t>
  </si>
  <si>
    <t>Contemporary Jazz</t>
  </si>
  <si>
    <t>Charango</t>
  </si>
  <si>
    <t>Nauru</t>
  </si>
  <si>
    <t>Meditation</t>
  </si>
  <si>
    <t>|Meditation/Relaxation|</t>
  </si>
  <si>
    <t>Chekere</t>
  </si>
  <si>
    <t>Navajo</t>
  </si>
  <si>
    <t>Nature</t>
  </si>
  <si>
    <t>|Environmental|Nature Sounds|</t>
  </si>
  <si>
    <t>Contemporary R&amp;B</t>
  </si>
  <si>
    <t>Chimes</t>
  </si>
  <si>
    <t>Ndonga</t>
  </si>
  <si>
    <t>Relaxation</t>
  </si>
  <si>
    <t>Choir</t>
  </si>
  <si>
    <t>Nepali</t>
  </si>
  <si>
    <t>Travel</t>
  </si>
  <si>
    <t>|World|</t>
  </si>
  <si>
    <t>Cool</t>
  </si>
  <si>
    <t>Choir Conductor</t>
  </si>
  <si>
    <t>North Ndebele</t>
  </si>
  <si>
    <t>Yoga</t>
  </si>
  <si>
    <t>Chorus Master</t>
  </si>
  <si>
    <t>Northern Sami</t>
  </si>
  <si>
    <t>|Hanukkah|</t>
  </si>
  <si>
    <t>Country Blues</t>
  </si>
  <si>
    <t>Chromatic Harmonica</t>
  </si>
  <si>
    <t>Norwegian</t>
  </si>
  <si>
    <t>Country Gospel</t>
  </si>
  <si>
    <t>Cimbalom</t>
  </si>
  <si>
    <t>Norwegian Bokmål</t>
  </si>
  <si>
    <t>Coupé-Décalé</t>
  </si>
  <si>
    <t>Cittern</t>
  </si>
  <si>
    <t>Norwegian Nynorsk</t>
  </si>
  <si>
    <t>Crossover Jazz</t>
  </si>
  <si>
    <t>Clarinet</t>
  </si>
  <si>
    <t>Occitan</t>
  </si>
  <si>
    <t>Classical Guitar</t>
  </si>
  <si>
    <t>Ojibwa</t>
  </si>
  <si>
    <t>Cumbia</t>
  </si>
  <si>
    <t>Claves</t>
  </si>
  <si>
    <t>Oriya</t>
  </si>
  <si>
    <t>Dabke</t>
  </si>
  <si>
    <t>Clavichord</t>
  </si>
  <si>
    <t>Oromo</t>
  </si>
  <si>
    <t>Clavinet</t>
  </si>
  <si>
    <t>C-Melody Sax</t>
  </si>
  <si>
    <t>Ossetian</t>
  </si>
  <si>
    <t>Concert Harp</t>
  </si>
  <si>
    <t>Pali</t>
  </si>
  <si>
    <t>Delta Blues</t>
  </si>
  <si>
    <t>Concertina</t>
  </si>
  <si>
    <t>Pashto</t>
  </si>
  <si>
    <t>Easter</t>
  </si>
  <si>
    <t>Devotional &amp; Spiritual</t>
  </si>
  <si>
    <t>Conch Shells</t>
  </si>
  <si>
    <t>Persian</t>
  </si>
  <si>
    <t>Halloween</t>
  </si>
  <si>
    <t>Congas</t>
  </si>
  <si>
    <t>Polish</t>
  </si>
  <si>
    <t>Thanksgiving</t>
  </si>
  <si>
    <t>Dirty South</t>
  </si>
  <si>
    <t>Contrabass</t>
  </si>
  <si>
    <t>Disco</t>
  </si>
  <si>
    <t>Contrabass Clarinet</t>
  </si>
  <si>
    <t>Punjabi</t>
  </si>
  <si>
    <t>Islamic</t>
  </si>
  <si>
    <t>Contrabass Flute</t>
  </si>
  <si>
    <t>Quechua</t>
  </si>
  <si>
    <t>Khaleeji</t>
  </si>
  <si>
    <t>Dixieland</t>
  </si>
  <si>
    <t>Contrabass Recorder</t>
  </si>
  <si>
    <t>Rajasthani</t>
  </si>
  <si>
    <t>North African</t>
  </si>
  <si>
    <t>Doo Wop</t>
  </si>
  <si>
    <t>Contrabass Sarrusophone</t>
  </si>
  <si>
    <t>|Avant Garde Jazz|</t>
  </si>
  <si>
    <t>Contrabass Saxophone</t>
  </si>
  <si>
    <t>Romanian</t>
  </si>
  <si>
    <t>Contrabass Trombone</t>
  </si>
  <si>
    <t>Romansh</t>
  </si>
  <si>
    <t>Contrabassoon</t>
  </si>
  <si>
    <t>Rundi</t>
  </si>
  <si>
    <t>EMO</t>
  </si>
  <si>
    <t>Contralto Clarinet</t>
  </si>
  <si>
    <t>Early Music</t>
  </si>
  <si>
    <t>Contralto Vocals</t>
  </si>
  <si>
    <t>Samoan</t>
  </si>
  <si>
    <t>|Cool Jazz|Cool/West Coast Jazz|</t>
  </si>
  <si>
    <t>East Coast Rap</t>
  </si>
  <si>
    <t>Cornet</t>
  </si>
  <si>
    <t>Sango</t>
  </si>
  <si>
    <t>|Crossover-Jazz|</t>
  </si>
  <si>
    <t>Counter Tenor</t>
  </si>
  <si>
    <t>Sanskrit</t>
  </si>
  <si>
    <t>Cowbell</t>
  </si>
  <si>
    <t>Sardinian</t>
  </si>
  <si>
    <t>Fusion</t>
  </si>
  <si>
    <t>|Afro-Cuban Jazz|World Fusion|</t>
  </si>
  <si>
    <t>Egyptian Hip-Hop</t>
  </si>
  <si>
    <t>Crotales</t>
  </si>
  <si>
    <t>Serbian</t>
  </si>
  <si>
    <t>Hard Bop</t>
  </si>
  <si>
    <t>Egyptian Pop</t>
  </si>
  <si>
    <t>Crumhorn</t>
  </si>
  <si>
    <t>Shona</t>
  </si>
  <si>
    <t>Egyptian Tarab</t>
  </si>
  <si>
    <t>Cuatro</t>
  </si>
  <si>
    <t>Sichuan Yi</t>
  </si>
  <si>
    <t>Mainstream Jazz</t>
  </si>
  <si>
    <t>|New Orleans Jazz|Orchestral Jazz|</t>
  </si>
  <si>
    <t>Electric Blues</t>
  </si>
  <si>
    <t>Cuesnophone</t>
  </si>
  <si>
    <t>Sindhi</t>
  </si>
  <si>
    <t>Ragtime</t>
  </si>
  <si>
    <t>Electro-Cha'abi</t>
  </si>
  <si>
    <t>Curtal</t>
  </si>
  <si>
    <t>Sinhala</t>
  </si>
  <si>
    <t>Smooth Jazz</t>
  </si>
  <si>
    <t>Cymbals</t>
  </si>
  <si>
    <t>Slovak</t>
  </si>
  <si>
    <t>Trad Jazz</t>
  </si>
  <si>
    <t>|Traditional Jazz|</t>
  </si>
  <si>
    <t>Daf</t>
  </si>
  <si>
    <t>Slovenian</t>
  </si>
  <si>
    <t>Lullabies</t>
  </si>
  <si>
    <t>Somali</t>
  </si>
  <si>
    <t>Sing-Along</t>
  </si>
  <si>
    <t>Dancer</t>
  </si>
  <si>
    <t>South Ndebele</t>
  </si>
  <si>
    <t>Stories</t>
  </si>
  <si>
    <t>Dhol</t>
  </si>
  <si>
    <t>Southern Sotho</t>
  </si>
  <si>
    <t>|Contemporary Urban|</t>
  </si>
  <si>
    <t>Diddley Bow</t>
  </si>
  <si>
    <t>Spanish</t>
  </si>
  <si>
    <t>|Disco (R&amp;B)|</t>
  </si>
  <si>
    <t>Fantezi</t>
  </si>
  <si>
    <t>Didgeridoo</t>
  </si>
  <si>
    <t>Spanish (Latin America)</t>
  </si>
  <si>
    <t>|Doo-Wop|</t>
  </si>
  <si>
    <t>Director</t>
  </si>
  <si>
    <t>Sundanese</t>
  </si>
  <si>
    <t>Funk</t>
  </si>
  <si>
    <t>|Deep Funk|</t>
  </si>
  <si>
    <t>Film Soundtrack</t>
  </si>
  <si>
    <t>DJ</t>
  </si>
  <si>
    <t>Swahili</t>
  </si>
  <si>
    <t>Motown</t>
  </si>
  <si>
    <t>Djembe</t>
  </si>
  <si>
    <t>Swati</t>
  </si>
  <si>
    <t>Neo-Soul</t>
  </si>
  <si>
    <t>|Neo Soul|</t>
  </si>
  <si>
    <t>Dobro Guitar</t>
  </si>
  <si>
    <t>Swedish</t>
  </si>
  <si>
    <t>Soul</t>
  </si>
  <si>
    <t>|Blaxploitation|Blue-Eyed Soul|Brown-Eyed Soul|Chicago Soul|Classic Soul|Country-Soul|Deep Soul|Memphis Soul|Northern Soul|Philly Soul|Psychedelic Soul|Retro-Soul|Smooth Soul|Southern Soul|</t>
  </si>
  <si>
    <t>Double Bass</t>
  </si>
  <si>
    <t>Tagalog</t>
  </si>
  <si>
    <t>Doumbek</t>
  </si>
  <si>
    <t>Tahitian</t>
  </si>
  <si>
    <t>Foreign Cinema</t>
  </si>
  <si>
    <t>Drum Machine</t>
  </si>
  <si>
    <t>Tajik</t>
  </si>
  <si>
    <t>Goth Rock</t>
  </si>
  <si>
    <t>|Goth/Industrial|</t>
  </si>
  <si>
    <t>Forró</t>
  </si>
  <si>
    <t>Drum Programming</t>
  </si>
  <si>
    <t>Tamil</t>
  </si>
  <si>
    <t>Grunge</t>
  </si>
  <si>
    <t>Drums</t>
  </si>
  <si>
    <t>Tatar</t>
  </si>
  <si>
    <t>Indie Pop</t>
  </si>
  <si>
    <t>|Indie-Pop|</t>
  </si>
  <si>
    <t>Duduk</t>
  </si>
  <si>
    <t>Telugu</t>
  </si>
  <si>
    <t>|Alternative/Indie|Indie|</t>
  </si>
  <si>
    <t>Frevo</t>
  </si>
  <si>
    <t>Dulcimer</t>
  </si>
  <si>
    <t>Thai</t>
  </si>
  <si>
    <t>New Wave</t>
  </si>
  <si>
    <t>|New Wave/Post-Punk|</t>
  </si>
  <si>
    <t>E-Bow</t>
  </si>
  <si>
    <t>Tibetan</t>
  </si>
  <si>
    <t>Pop Punk</t>
  </si>
  <si>
    <t>Effects</t>
  </si>
  <si>
    <t>Tigrinya</t>
  </si>
  <si>
    <t>Punk</t>
  </si>
  <si>
    <t>|Alt/Punk Ska|American Punk|Anarchist|Brit-Punk|British Punk|Cowpunk|Digital Hardcore|Emo/Hardcore|Garage Punk|Hardcore|Hardcore Punk|International Punk|L.A. Punk|Live Alt/Punk|New York Punk|No Wave|Oi!|Oil|Pop-Punk|Post-Grunge|Post-Hardcore|Post-Punk|Punkabilly|Queencore|Queercore|Rapcore|Riot Girl|Ska-Punk|Skate-Punk|Skatepunk|Straight Edge|</t>
  </si>
  <si>
    <t>Gangsta Rap</t>
  </si>
  <si>
    <t>Electric Bass Guitar</t>
  </si>
  <si>
    <t>Tonga</t>
  </si>
  <si>
    <t>|Acoustic/Folk Blues|</t>
  </si>
  <si>
    <t>Electric Cello</t>
  </si>
  <si>
    <t>Tsonga</t>
  </si>
  <si>
    <t>Electric Fretless Guitar</t>
  </si>
  <si>
    <t>Tswana</t>
  </si>
  <si>
    <t>Electric Guitar</t>
  </si>
  <si>
    <t>Ghazals</t>
  </si>
  <si>
    <t>Electric Piano</t>
  </si>
  <si>
    <t>Turkmen</t>
  </si>
  <si>
    <t>Electric Sitar</t>
  </si>
  <si>
    <t>Twi</t>
  </si>
  <si>
    <t>|Dirty Blues|Louisiana Blues|Memphis Blues|Swamp Blues|</t>
  </si>
  <si>
    <t>Gospel</t>
  </si>
  <si>
    <t>Electric Upright Bass</t>
  </si>
  <si>
    <t>Uighur</t>
  </si>
  <si>
    <t>Electric Viola</t>
  </si>
  <si>
    <t>Ukrainian</t>
  </si>
  <si>
    <t>|Ax|Axe|Brazilian Ax|Brazilian Axe|Brazilian-Ax|Brazilian-Axe|</t>
  </si>
  <si>
    <t>Gqom</t>
  </si>
  <si>
    <t>Electric Violin</t>
  </si>
  <si>
    <t>Urdu</t>
  </si>
  <si>
    <t>|Brazilian Baiao|Brazilian-Baile|Brazilian Baile|Brazilian-Baiao|Brazilian Funk|Brazilian Funk Carioca|Brazilian-Funk Carioca|</t>
  </si>
  <si>
    <t>Electronic Valve Instrument</t>
  </si>
  <si>
    <t>Uzbek</t>
  </si>
  <si>
    <t>|Brazilian-Bossa Nova|</t>
  </si>
  <si>
    <t>Guajira</t>
  </si>
  <si>
    <t>Electronic Wind Instrument</t>
  </si>
  <si>
    <t>Venda</t>
  </si>
  <si>
    <t>|Brazilian Choro|Brazilian-Choro|Choro|</t>
  </si>
  <si>
    <t>Guaracha</t>
  </si>
  <si>
    <t>English Horn</t>
  </si>
  <si>
    <t>Vietnamese</t>
  </si>
  <si>
    <t>|Brazilian Forr|Brazilian-Forr|Brazilian Forro|Brazilian-Forro|Forr|Forro|</t>
  </si>
  <si>
    <t>Guitar</t>
  </si>
  <si>
    <t>Euphonium</t>
  </si>
  <si>
    <t>Volapük</t>
  </si>
  <si>
    <t>Farfisa</t>
  </si>
  <si>
    <t>Walloon</t>
  </si>
  <si>
    <t>MPB</t>
  </si>
  <si>
    <t>|Brazilian MPB|Brazilian-MPB|MPB|Musica Popular Brasileira (MPB)|</t>
  </si>
  <si>
    <t>Fender Rhodes</t>
  </si>
  <si>
    <t>Welsh</t>
  </si>
  <si>
    <t>Pagode</t>
  </si>
  <si>
    <t>Fiddle</t>
  </si>
  <si>
    <t>Western Frisian</t>
  </si>
  <si>
    <t>Samba</t>
  </si>
  <si>
    <t>|Brazilian Samba/Pagode|Brazilian-Samba/Pagode|Samba Rock|</t>
  </si>
  <si>
    <t>Fife</t>
  </si>
  <si>
    <t>Wolof</t>
  </si>
  <si>
    <t>Sertanejo</t>
  </si>
  <si>
    <t>|Brazilian Sertaneja|Brazilian-Sertaneja|</t>
  </si>
  <si>
    <t>Finger Cymbals</t>
  </si>
  <si>
    <t>Xhosa</t>
  </si>
  <si>
    <t>C-Pop</t>
  </si>
  <si>
    <t>|Chinese Pop|Chinese-Pop|</t>
  </si>
  <si>
    <t>Finger Snaps</t>
  </si>
  <si>
    <t>Yiddish</t>
  </si>
  <si>
    <t>|Cantopop/HK-Pop|Cantopop / HK-Pop|Cantopop / HK Pop|Cantopop/HK Pop|</t>
  </si>
  <si>
    <t>First Cello</t>
  </si>
  <si>
    <t>Yoruba</t>
  </si>
  <si>
    <t>|Chinese Alternative|</t>
  </si>
  <si>
    <t>Hardcore Rap</t>
  </si>
  <si>
    <t>First Violin</t>
  </si>
  <si>
    <t>Zhuang</t>
  </si>
  <si>
    <t>Flamenco Guitar</t>
  </si>
  <si>
    <t>Zulu</t>
  </si>
  <si>
    <t>Flugelhorn</t>
  </si>
  <si>
    <t>Flute</t>
  </si>
  <si>
    <t>|Chinese Traditional Opera|Chinese Local Opera|Peking Opera|Local Opera|Traditional Opera|</t>
  </si>
  <si>
    <t>Fortepiano</t>
  </si>
  <si>
    <t>Highlife</t>
  </si>
  <si>
    <t>Frame Drum</t>
  </si>
  <si>
    <t>|Chinese Folk|</t>
  </si>
  <si>
    <t>Hindustani Classical</t>
  </si>
  <si>
    <t>French Horn</t>
  </si>
  <si>
    <t>Gendèr</t>
  </si>
  <si>
    <t>Hip-Hop</t>
  </si>
  <si>
    <t>Ghatam</t>
  </si>
  <si>
    <t>Taiwanese Folk</t>
  </si>
  <si>
    <t>Gitern</t>
  </si>
  <si>
    <t>Tibetan Native Music</t>
  </si>
  <si>
    <t>Honky Tonk</t>
  </si>
  <si>
    <t>Glockenspiel</t>
  </si>
  <si>
    <t>|Alternative CCM|</t>
  </si>
  <si>
    <t>Gong</t>
  </si>
  <si>
    <t>Hörspiele</t>
  </si>
  <si>
    <t>Group</t>
  </si>
  <si>
    <t>Guest Vocals</t>
  </si>
  <si>
    <t>Güiro</t>
  </si>
  <si>
    <t>|Christian Punk|</t>
  </si>
  <si>
    <t>Impressionist</t>
  </si>
  <si>
    <t>Hag'houge</t>
  </si>
  <si>
    <t>Hammered Dulcimer</t>
  </si>
  <si>
    <t>|Gospel Choir|Instrumental Gospel|</t>
  </si>
  <si>
    <t>Indian Folk</t>
  </si>
  <si>
    <t>Hammond Organ</t>
  </si>
  <si>
    <t>Praise &amp; Worship</t>
  </si>
  <si>
    <t>Indian Pop</t>
  </si>
  <si>
    <t>Handclaps</t>
  </si>
  <si>
    <t>Southern Gospel</t>
  </si>
  <si>
    <t>Indie Egyptian</t>
  </si>
  <si>
    <t>Hardingfele</t>
  </si>
  <si>
    <t>Traditional Gospel</t>
  </si>
  <si>
    <t>Indie Levant</t>
  </si>
  <si>
    <t>Harmonica</t>
  </si>
  <si>
    <t>Indie Maghreb</t>
  </si>
  <si>
    <t>Harmonium</t>
  </si>
  <si>
    <t>|Avant Garde|</t>
  </si>
  <si>
    <t>Harmony Vocals</t>
  </si>
  <si>
    <t>|Pre-Baroque|Baroque|</t>
  </si>
  <si>
    <t>Harp</t>
  </si>
  <si>
    <t>Harpsichord</t>
  </si>
  <si>
    <t>Horn Section</t>
  </si>
  <si>
    <t>Horns</t>
  </si>
  <si>
    <t>Hurdy Gurdy</t>
  </si>
  <si>
    <t>|Classical Vocal|Lieder|Vocal Classics|</t>
  </si>
  <si>
    <t>Kalimba</t>
  </si>
  <si>
    <t>|Choral Music|</t>
  </si>
  <si>
    <t>Iraqi Folk</t>
  </si>
  <si>
    <t>Karkaba (Metal Castanets)</t>
  </si>
  <si>
    <t>Iraqi Pop</t>
  </si>
  <si>
    <t>Kazoo</t>
  </si>
  <si>
    <t>Iraqi Tarab</t>
  </si>
  <si>
    <t>Kendang</t>
  </si>
  <si>
    <t>Kenong/Kethuk</t>
  </si>
  <si>
    <t>Keyboard Bass</t>
  </si>
  <si>
    <t>Keyboards</t>
  </si>
  <si>
    <t>|Classical Guitar|</t>
  </si>
  <si>
    <t>Keytar</t>
  </si>
  <si>
    <t>Kora</t>
  </si>
  <si>
    <t>Medieval Era</t>
  </si>
  <si>
    <t>|Medieval|Gregorian|</t>
  </si>
  <si>
    <t>Koto</t>
  </si>
  <si>
    <t>Minimalism</t>
  </si>
  <si>
    <t>Lap Steel Guitar</t>
  </si>
  <si>
    <t>Modern Era</t>
  </si>
  <si>
    <t>|Keyboard Music|Modern Classical|Postmodern Classical|Modern Composition|</t>
  </si>
  <si>
    <t>K-Pop</t>
  </si>
  <si>
    <t>Lead Guitar</t>
  </si>
  <si>
    <t>Lead Violin</t>
  </si>
  <si>
    <t>Oratorio</t>
  </si>
  <si>
    <t>Lead Vocals</t>
  </si>
  <si>
    <t>|Orchestra|</t>
  </si>
  <si>
    <t>Low Whistle</t>
  </si>
  <si>
    <t>Percussion</t>
  </si>
  <si>
    <t>Lute</t>
  </si>
  <si>
    <t>Piano</t>
  </si>
  <si>
    <t>Khaleeji Folk</t>
  </si>
  <si>
    <t>Lyricon</t>
  </si>
  <si>
    <t>Renaissance</t>
  </si>
  <si>
    <t>|Medieval/Renaissance|</t>
  </si>
  <si>
    <t>Khaleeji Hip-Hop</t>
  </si>
  <si>
    <t>Mandocello</t>
  </si>
  <si>
    <t>Romantic Era</t>
  </si>
  <si>
    <t>|Romantic|</t>
  </si>
  <si>
    <t>Khaleeji Jalsat</t>
  </si>
  <si>
    <t>Mandola</t>
  </si>
  <si>
    <t>Sacred</t>
  </si>
  <si>
    <t>Khaleeji Pop</t>
  </si>
  <si>
    <t>Mandolin</t>
  </si>
  <si>
    <t>Solo Instrumental</t>
  </si>
  <si>
    <t>Khaleeji Shailat</t>
  </si>
  <si>
    <t>Manzello</t>
  </si>
  <si>
    <t>Violin</t>
  </si>
  <si>
    <t>Khaleeji Tarab</t>
  </si>
  <si>
    <t>Maracas</t>
  </si>
  <si>
    <t>Wedding Music</t>
  </si>
  <si>
    <t>Kizomba</t>
  </si>
  <si>
    <t>Marimba</t>
  </si>
  <si>
    <t>Novelty</t>
  </si>
  <si>
    <t>MC</t>
  </si>
  <si>
    <t>Standup Comedy</t>
  </si>
  <si>
    <t>Mellophone</t>
  </si>
  <si>
    <t>|Alt. Country|Alt Country|</t>
  </si>
  <si>
    <t>Korean Folk-Pop</t>
  </si>
  <si>
    <t>Mellophonium</t>
  </si>
  <si>
    <t>Korean Hip-Hop</t>
  </si>
  <si>
    <t>Mellotron</t>
  </si>
  <si>
    <t>Korean Indie</t>
  </si>
  <si>
    <t>Melodica</t>
  </si>
  <si>
    <t>Korean Rock</t>
  </si>
  <si>
    <t>Mezzo-soprano Vocals</t>
  </si>
  <si>
    <t>|Modern Country|Progressive Country|</t>
  </si>
  <si>
    <t>Korean Traditional</t>
  </si>
  <si>
    <t>Modular Synth</t>
  </si>
  <si>
    <t>Kuduro</t>
  </si>
  <si>
    <t>Mouth Organ</t>
  </si>
  <si>
    <t>Kwaito</t>
  </si>
  <si>
    <t>Mridangam</t>
  </si>
  <si>
    <t>Outlaw Country</t>
  </si>
  <si>
    <t>|Outlaw|</t>
  </si>
  <si>
    <t>Musette</t>
  </si>
  <si>
    <t>Thai Country</t>
  </si>
  <si>
    <t>Narrator</t>
  </si>
  <si>
    <t>Traditional Bluegrass</t>
  </si>
  <si>
    <t>Ney</t>
  </si>
  <si>
    <t>Traditional Country</t>
  </si>
  <si>
    <t>Latin Rap</t>
  </si>
  <si>
    <t>Noises</t>
  </si>
  <si>
    <t>Urban Cowboy</t>
  </si>
  <si>
    <t>|Cowboy|</t>
  </si>
  <si>
    <t>Levant</t>
  </si>
  <si>
    <t>Nylon-String Guitar</t>
  </si>
  <si>
    <t>Levant Electronic</t>
  </si>
  <si>
    <t>Oboe</t>
  </si>
  <si>
    <t>|Dirty South/Crunk|</t>
  </si>
  <si>
    <t>Levant Hip-Hop</t>
  </si>
  <si>
    <t>Oboe D'Amore</t>
  </si>
  <si>
    <t>|East Coast|East Coast Hip-Hop|</t>
  </si>
  <si>
    <t>Levant Pop</t>
  </si>
  <si>
    <t>Ocarina</t>
  </si>
  <si>
    <t>|Gangsta|</t>
  </si>
  <si>
    <t>Lounge</t>
  </si>
  <si>
    <t>Omnichord</t>
  </si>
  <si>
    <t>Ondes Martenot</t>
  </si>
  <si>
    <t>|Hip-Hop 12-inches|Live Urban/Hip-Hop|</t>
  </si>
  <si>
    <t>Organ</t>
  </si>
  <si>
    <t>|Hip-Hop En Espanol|</t>
  </si>
  <si>
    <t>Oud</t>
  </si>
  <si>
    <t>Old School Rap</t>
  </si>
  <si>
    <t>|Old School Hip-Hop|</t>
  </si>
  <si>
    <t>Maghreb Dance</t>
  </si>
  <si>
    <t>Pan Flute</t>
  </si>
  <si>
    <t>Rap</t>
  </si>
  <si>
    <t>|Party Rap|</t>
  </si>
  <si>
    <t>Maghreb Electronic</t>
  </si>
  <si>
    <t>Panpipes</t>
  </si>
  <si>
    <t>Turkish Hip-Hop/Rap</t>
  </si>
  <si>
    <t>Maghreb Hip-Hop</t>
  </si>
  <si>
    <t>Parlour Guitar</t>
  </si>
  <si>
    <t>UK Hip Hop</t>
  </si>
  <si>
    <t>Maghreb Pop</t>
  </si>
  <si>
    <t>Pedal Steel Guitar</t>
  </si>
  <si>
    <t>Underground Rap</t>
  </si>
  <si>
    <t>|Underground|</t>
  </si>
  <si>
    <t>Maghreb Rai</t>
  </si>
  <si>
    <t>Peking</t>
  </si>
  <si>
    <t>West Coast Rap</t>
  </si>
  <si>
    <t>|West Coast|West Coast Hip Hop|West Coast Hip-Hop|</t>
  </si>
  <si>
    <t>Penny Whistle</t>
  </si>
  <si>
    <t>|Indian Devotional/Spiritual|</t>
  </si>
  <si>
    <t>|Ghazal|Indian Ghazal|Indian-Ghazal|</t>
  </si>
  <si>
    <t>Mambo</t>
  </si>
  <si>
    <t>Piccolo</t>
  </si>
  <si>
    <t>Piccolo Bass</t>
  </si>
  <si>
    <t>|Indian-Pop|</t>
  </si>
  <si>
    <t>Piccolo Oboe</t>
  </si>
  <si>
    <t>Sufi</t>
  </si>
  <si>
    <t>Piccolo Trumpet</t>
  </si>
  <si>
    <t>|Indian Tamil|Indian Tamil Film|Indian-Tamil|Indian-Tamil Film|Tamil|Tamil Film|</t>
  </si>
  <si>
    <t>Pikasa Guitar</t>
  </si>
  <si>
    <t>|Indian Telegu|Indian Telegu Film|Indian-Telegu|Indian-Telegu Film|Telegu|Telegu Film|</t>
  </si>
  <si>
    <t>Maskandi</t>
  </si>
  <si>
    <t>Pipe Organ</t>
  </si>
  <si>
    <t>Mbalax</t>
  </si>
  <si>
    <t>Portuguese Guitar</t>
  </si>
  <si>
    <t>|Korean Folk|</t>
  </si>
  <si>
    <t>Prepared Piano</t>
  </si>
  <si>
    <t>Programmer</t>
  </si>
  <si>
    <t>|Korean Alternative/Indie|</t>
  </si>
  <si>
    <t>Merengue</t>
  </si>
  <si>
    <t>Psaltery</t>
  </si>
  <si>
    <t>|Korean Classical|Korean-Classical|Korean Traditional Music|Korean Trad Instrumental|Korean Trad Song|Korean Trad Theater|</t>
  </si>
  <si>
    <t>Rebab</t>
  </si>
  <si>
    <t>|Film Music|Film Scores|Film Soundtracks|</t>
  </si>
  <si>
    <t>Rebec</t>
  </si>
  <si>
    <t>|Theatre Scores|</t>
  </si>
  <si>
    <t>Musicals</t>
  </si>
  <si>
    <t>Recorder</t>
  </si>
  <si>
    <t>|Musical Theatre|</t>
  </si>
  <si>
    <t>Reed Organ</t>
  </si>
  <si>
    <t>Original Score</t>
  </si>
  <si>
    <t>Ndombolo</t>
  </si>
  <si>
    <t>Requinto Guitar</t>
  </si>
  <si>
    <t>Sound Effects</t>
  </si>
  <si>
    <t>Rhodes Piano</t>
  </si>
  <si>
    <t>TV Soundtrack</t>
  </si>
  <si>
    <t>|TV Soundtracks|</t>
  </si>
  <si>
    <t>Rhythm Guitar</t>
  </si>
  <si>
    <t>Video Game</t>
  </si>
  <si>
    <t>Sackbut</t>
  </si>
  <si>
    <t>Standards</t>
  </si>
  <si>
    <t>|Vocal/Nostalgia|</t>
  </si>
  <si>
    <t>Sampler</t>
  </si>
  <si>
    <t>Traditional Pop</t>
  </si>
  <si>
    <t>Santoor</t>
  </si>
  <si>
    <t>Trot</t>
  </si>
  <si>
    <t>Santur</t>
  </si>
  <si>
    <t>Vocal Jazz</t>
  </si>
  <si>
    <t>Sarangi</t>
  </si>
  <si>
    <t>Vocal Pop</t>
  </si>
  <si>
    <t>Odia</t>
  </si>
  <si>
    <t>Sarod</t>
  </si>
  <si>
    <t>Saron</t>
  </si>
  <si>
    <t>Swing</t>
  </si>
  <si>
    <t>Sarrusophone</t>
  </si>
  <si>
    <t>|Indian Carnatic Classical|Indian-Carnatic Classical|</t>
  </si>
  <si>
    <t>Saxello</t>
  </si>
  <si>
    <t>|Indian Hindustani Classical|Indian-Hindustani Classical|</t>
  </si>
  <si>
    <t>Saxophone</t>
  </si>
  <si>
    <t>|Assamese Film|Indian Assamese|Indian Assamese Film|Indian-Assamese|Indian-Assamese Film|</t>
  </si>
  <si>
    <t>Saz</t>
  </si>
  <si>
    <t>|Bengali Film|Indian Bengali|Indian Bengali Film|Indian-Bengali|Indian-Bengali Film|</t>
  </si>
  <si>
    <t>Second Cello</t>
  </si>
  <si>
    <t>|Punjabi Punjabi Pop|Punjabi-Punjabi Pop|Regional Indian Punjabi Pop|Regional Indian-Punjabi Pop|Indian Punjabi Pop|Indian-Punjabi Pop|</t>
  </si>
  <si>
    <t>Second Soprano Vocals</t>
  </si>
  <si>
    <t>|Gujarati Film|Gujurati|Gujurati Film|Indian Gujarati|Indian Gujarati Film|Indian Gujurati|Indian Gujurati Film|Indian-Gujarati|Indian-Gujarati Film|Indian-Gujurati|Indian-Gujurati Film|</t>
  </si>
  <si>
    <t>Second Violin</t>
  </si>
  <si>
    <t>Serpent</t>
  </si>
  <si>
    <t>|Kannada Film|Indian Kannada|Indian Kannada Film|Indian-Kannada|Indian-Kannada Film|</t>
  </si>
  <si>
    <t>Shakers</t>
  </si>
  <si>
    <t>|Indian Malayalam|Indian Malayalam Film|Indian-Malayalam|Indian-Malayalam Film|Malayalam Film|</t>
  </si>
  <si>
    <t>Shakuhachi</t>
  </si>
  <si>
    <t>|Indian Marathi|Indian Marathi Film|Indian-Marathi|Indian-Marathi Film|Marathi Film|</t>
  </si>
  <si>
    <t>Shawm</t>
  </si>
  <si>
    <t>Shekere</t>
  </si>
  <si>
    <t>|Indian Punjabi|Indian Punjabi Film|Indian-Punjabi|Indian-Punjabi Film|Punjabi Film|</t>
  </si>
  <si>
    <t>Shenai</t>
  </si>
  <si>
    <t>Punjabi Pop</t>
  </si>
  <si>
    <t>Sitar</t>
  </si>
  <si>
    <t>Rabindra Sangeet</t>
  </si>
  <si>
    <t>|Bengali Rabindra Sangeet|Bengali-Rabindra Sangeet|Regional Indian Rabindra Sangeet|Regional Indian-Rabindra Sangeet|Indian Rabindra Sangeet|Indian-Rabindra Sangeet|</t>
  </si>
  <si>
    <t>Sleigh Bells</t>
  </si>
  <si>
    <t>Slenthem</t>
  </si>
  <si>
    <t>Slide Guitar</t>
  </si>
  <si>
    <t>Slide Saxophone</t>
  </si>
  <si>
    <t>Slide Trumpet</t>
  </si>
  <si>
    <t>Slide Whistle</t>
  </si>
  <si>
    <t>Snare Drum</t>
  </si>
  <si>
    <t>Solo Flute</t>
  </si>
  <si>
    <t>Solo Guitar</t>
  </si>
  <si>
    <t>Sopranino Clarinet</t>
  </si>
  <si>
    <t>Sopranino Saxophone</t>
  </si>
  <si>
    <t>Soprano Clarinet</t>
  </si>
  <si>
    <t>Soprano Flute</t>
  </si>
  <si>
    <t>Soprano Recorder</t>
  </si>
  <si>
    <t>Soprano Saxophone</t>
  </si>
  <si>
    <t>Soprano Violin</t>
  </si>
  <si>
    <t>Soprano Vocals</t>
  </si>
  <si>
    <t>Shangaan Electro</t>
  </si>
  <si>
    <t>Sousaphone</t>
  </si>
  <si>
    <t>Soukous</t>
  </si>
  <si>
    <t>Spanish Guitar</t>
  </si>
  <si>
    <t>Taarab</t>
  </si>
  <si>
    <t>Spinet</t>
  </si>
  <si>
    <t>Zouglou</t>
  </si>
  <si>
    <t>Religious</t>
  </si>
  <si>
    <t>Spoken word</t>
  </si>
  <si>
    <t>Spoons</t>
  </si>
  <si>
    <t>Steel Drums</t>
  </si>
  <si>
    <t>Turkish Alternative</t>
  </si>
  <si>
    <t>String Bass</t>
  </si>
  <si>
    <t>Turkish Pop</t>
  </si>
  <si>
    <t>Strings</t>
  </si>
  <si>
    <t>Turkish Rock</t>
  </si>
  <si>
    <t>Strings Conductor</t>
  </si>
  <si>
    <t>Ozgün</t>
  </si>
  <si>
    <t>Stritch</t>
  </si>
  <si>
    <t>Surdo</t>
  </si>
  <si>
    <t>Synclavier</t>
  </si>
  <si>
    <t>Russian Bard</t>
  </si>
  <si>
    <t>Synthesizer</t>
  </si>
  <si>
    <t>Tabla</t>
  </si>
  <si>
    <t>Russian Hip-Hop</t>
  </si>
  <si>
    <t>Tabor Pipe</t>
  </si>
  <si>
    <t>Son</t>
  </si>
  <si>
    <t>Russian Pop</t>
  </si>
  <si>
    <t>Tack Piano</t>
  </si>
  <si>
    <t>Timba</t>
  </si>
  <si>
    <t>Russian Rock</t>
  </si>
  <si>
    <t>Talkbox</t>
  </si>
  <si>
    <t>Russian Romance</t>
  </si>
  <si>
    <t>Talking Drum</t>
  </si>
  <si>
    <t>Tamborim</t>
  </si>
  <si>
    <t>Tamboura</t>
  </si>
  <si>
    <t>Tambourine</t>
  </si>
  <si>
    <t>Tanpura</t>
  </si>
  <si>
    <t>Tarogato</t>
  </si>
  <si>
    <t>Temple Blocks</t>
  </si>
  <si>
    <t>Tenor Banjo</t>
  </si>
  <si>
    <t>Tenor Drum</t>
  </si>
  <si>
    <t>Tenor Guitar</t>
  </si>
  <si>
    <t>Tenor Horn</t>
  </si>
  <si>
    <t>Tenor Recorder</t>
  </si>
  <si>
    <t>Tenor Saxophone</t>
  </si>
  <si>
    <t>Tenor Trombone</t>
  </si>
  <si>
    <t>Tenor Violin</t>
  </si>
  <si>
    <t>Tenor Vocals</t>
  </si>
  <si>
    <t>Thavil</t>
  </si>
  <si>
    <t>Theorbo</t>
  </si>
  <si>
    <t>Theremin</t>
  </si>
  <si>
    <t>Timbales</t>
  </si>
  <si>
    <t>Timpani</t>
  </si>
  <si>
    <t>Tin Whistle</t>
  </si>
  <si>
    <t>Toy Piano</t>
  </si>
  <si>
    <t>Tres</t>
  </si>
  <si>
    <t>Triangle</t>
  </si>
  <si>
    <t>Trombone</t>
  </si>
  <si>
    <t>Trombonium</t>
  </si>
  <si>
    <t>Trumpet</t>
  </si>
  <si>
    <t>Tuba</t>
  </si>
  <si>
    <t>Tubular Bells</t>
  </si>
  <si>
    <t>Turntable</t>
  </si>
  <si>
    <t>Udu</t>
  </si>
  <si>
    <t>Uilleann Pipes</t>
  </si>
  <si>
    <t>Ukulele</t>
  </si>
  <si>
    <t>Upright Piano</t>
  </si>
  <si>
    <t>Valve Trombone</t>
  </si>
  <si>
    <t>Veena</t>
  </si>
  <si>
    <t>Vibraphone</t>
  </si>
  <si>
    <t>Tarab</t>
  </si>
  <si>
    <t>Vibraslap</t>
  </si>
  <si>
    <t>Vielle</t>
  </si>
  <si>
    <t>Viol</t>
  </si>
  <si>
    <t>Viola</t>
  </si>
  <si>
    <t>Viola Da Gamba</t>
  </si>
  <si>
    <t>Violoncello</t>
  </si>
  <si>
    <t>Vocals</t>
  </si>
  <si>
    <t>Vocoder</t>
  </si>
  <si>
    <t>Washboard</t>
  </si>
  <si>
    <t>Whistle</t>
  </si>
  <si>
    <t>Wood Block</t>
  </si>
  <si>
    <t>Wood Flute</t>
  </si>
  <si>
    <t>Wurlitzer</t>
  </si>
  <si>
    <t>Xylophone</t>
  </si>
  <si>
    <t>Zarb</t>
  </si>
  <si>
    <t>Zither</t>
  </si>
  <si>
    <t>Özgün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</si>
</sst>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h:mm:ss"/>
    <numFmt numFmtId="165" formatCode="yyyy-mm-dd"/>
    <numFmt numFmtId="166" formatCode="yyyy&quot;-&quot;mm&quot;-&quot;dd"/>
    <numFmt numFmtId="167" formatCode="yyyy-mm"/>
  </numFmts>
  <fonts count="63">
    <font>
      <sz val="10.0"/>
      <color rgb="FF000000"/>
      <name val="Arial"/>
      <scheme val="minor"/>
    </font>
    <font>
      <color theme="1"/>
      <name val="Arial"/>
      <scheme val="minor"/>
    </font>
    <font>
      <b/>
      <color rgb="FFFFFFFF"/>
      <name val="Arial"/>
      <scheme val="minor"/>
    </font>
    <font>
      <b/>
      <color theme="1"/>
      <name val="Arial"/>
    </font>
    <font>
      <i/>
      <color rgb="FF000000"/>
      <name val="Arial"/>
      <scheme val="minor"/>
    </font>
    <font>
      <b/>
      <color theme="1"/>
      <name val="-apple-system"/>
    </font>
    <font>
      <b/>
      <color rgb="FFFF0000"/>
      <name val="Arial"/>
    </font>
    <font>
      <sz val="11.0"/>
      <color rgb="FF172B4D"/>
      <name val="-apple-system"/>
    </font>
    <font>
      <sz val="11.0"/>
      <color rgb="FF172B4D"/>
      <name val="Arial"/>
    </font>
    <font>
      <b/>
      <sz val="9.0"/>
      <color rgb="FF000000"/>
      <name val="Calibri"/>
    </font>
    <font>
      <sz val="9.0"/>
      <color rgb="FF000000"/>
      <name val="Calibri"/>
    </font>
    <font>
      <sz val="9.0"/>
      <color theme="1"/>
      <name val="Calibri"/>
    </font>
    <font>
      <b/>
      <sz val="9.0"/>
      <color theme="1"/>
      <name val="Calibri"/>
    </font>
    <font>
      <b/>
      <sz val="9.0"/>
      <color theme="1"/>
      <name val="Arial"/>
    </font>
    <font>
      <b/>
      <sz val="10.0"/>
      <color theme="1"/>
      <name val="Arial"/>
    </font>
    <font>
      <color theme="1"/>
      <name val="'Consolas'"/>
    </font>
    <font>
      <b/>
      <color rgb="FF000000"/>
      <name val="Arial"/>
    </font>
    <font>
      <color theme="1"/>
      <name val="Arial"/>
    </font>
    <font>
      <color rgb="FF000000"/>
      <name val="Arial"/>
    </font>
    <font>
      <sz val="11.0"/>
      <color rgb="FF000000"/>
      <name val="Arial"/>
    </font>
    <font>
      <color theme="1"/>
      <name val="Consolas"/>
    </font>
    <font>
      <sz val="11.0"/>
      <color rgb="FF000000"/>
      <name val="&quot;Aptos Narrow&quot;"/>
    </font>
    <font>
      <b/>
      <color theme="1"/>
      <name val="Arial"/>
      <scheme val="minor"/>
    </font>
    <font>
      <sz val="12.0"/>
      <color theme="1"/>
      <name val="Calibri"/>
    </font>
    <font>
      <b/>
      <sz val="13.0"/>
      <color rgb="FFFFFFFF"/>
      <name val="Calibri"/>
    </font>
    <font>
      <u/>
      <color rgb="FF0000FF"/>
      <name val="'Consolas'"/>
    </font>
    <font>
      <sz val="11.0"/>
      <color rgb="FF000000"/>
      <name val="Calibri"/>
    </font>
    <font>
      <u/>
      <color rgb="FF0000FF"/>
    </font>
    <font>
      <u/>
      <color rgb="FF0000FF"/>
    </font>
    <font>
      <u/>
      <color rgb="FF1155CC"/>
      <name val="Arial"/>
    </font>
    <font>
      <sz val="11.0"/>
      <color theme="1"/>
      <name val="Aptos Narrow"/>
    </font>
    <font>
      <sz val="11.0"/>
      <color theme="1"/>
      <name val="Arial"/>
    </font>
    <font>
      <sz val="11.0"/>
      <color theme="1"/>
      <name val="Calibri"/>
    </font>
    <font>
      <u/>
      <color rgb="FF1155CC"/>
      <name val="Consolas"/>
    </font>
    <font>
      <u/>
      <color rgb="FF1155CC"/>
      <name val="Arial"/>
    </font>
    <font>
      <b/>
      <i/>
      <color rgb="FF0000FF"/>
      <name val="Consolas"/>
    </font>
    <font>
      <b/>
      <sz val="14.0"/>
      <color rgb="FFFFFFFF"/>
      <name val="Calibri"/>
    </font>
    <font>
      <sz val="10.0"/>
      <color theme="1"/>
      <name val="Arial"/>
    </font>
    <font>
      <sz val="11.0"/>
      <color rgb="FF000000"/>
      <name val="Inconsolata"/>
    </font>
    <font>
      <sz val="11.0"/>
      <color theme="1"/>
      <name val="Inconsolata"/>
    </font>
    <font>
      <b/>
      <sz val="11.0"/>
      <color rgb="FF000000"/>
      <name val="Inconsolata"/>
    </font>
    <font>
      <color theme="1"/>
      <name val="Calibri"/>
    </font>
    <font>
      <sz val="9.0"/>
      <color theme="1"/>
      <name val="Arial"/>
    </font>
    <font>
      <u/>
      <color rgb="FF0000FF"/>
      <name val="'Consolas'"/>
    </font>
    <font>
      <color rgb="FF0033B3"/>
      <name val="Consolas"/>
    </font>
    <font>
      <u/>
      <color rgb="FF1155CC"/>
      <name val="Arial"/>
    </font>
    <font>
      <i/>
      <color rgb="FF1750EB"/>
      <name val="Consolas"/>
    </font>
    <font>
      <sz val="10.0"/>
      <color rgb="FF222222"/>
      <name val="Arial"/>
      <scheme val="minor"/>
    </font>
    <font>
      <sz val="11.0"/>
      <color rgb="FF222222"/>
      <name val="&quot;Google Sans&quot;"/>
    </font>
    <font>
      <name val="'Consolas'"/>
    </font>
    <font>
      <sz val="11.0"/>
      <color rgb="FF222222"/>
      <name val="Arial"/>
    </font>
    <font/>
    <font>
      <sz val="12.0"/>
      <color rgb="FFFF0000"/>
      <name val="Calibri"/>
    </font>
    <font>
      <sz val="12.0"/>
      <color rgb="FF000000"/>
      <name val="Calibri"/>
    </font>
    <font>
      <b/>
      <sz val="12.0"/>
      <color rgb="FFFF0000"/>
      <name val="Calibri"/>
    </font>
    <font>
      <sz val="12.0"/>
      <color rgb="FFFFFFFF"/>
      <name val="Calibri"/>
    </font>
    <font>
      <sz val="10.0"/>
      <color rgb="FFFF0000"/>
      <name val="Arial"/>
    </font>
    <font>
      <sz val="12.0"/>
      <color rgb="FF000000"/>
      <name val="Arial"/>
    </font>
    <font>
      <sz val="12.0"/>
      <color theme="1"/>
      <name val="Arial"/>
    </font>
    <font>
      <b/>
      <sz val="12.0"/>
      <color theme="1"/>
      <name val="Arial"/>
    </font>
    <font>
      <sz val="12.0"/>
      <color rgb="FFFFFFFF"/>
      <name val="Arial"/>
    </font>
    <font>
      <b/>
      <sz val="12.0"/>
      <color rgb="FF000000"/>
      <name val="Arial"/>
    </font>
    <font>
      <color rgb="FF080808"/>
      <name val="Consolas"/>
    </font>
  </fonts>
  <fills count="17">
    <fill>
      <patternFill patternType="none"/>
    </fill>
    <fill>
      <patternFill patternType="lightGray"/>
    </fill>
    <fill>
      <patternFill patternType="solid">
        <fgColor rgb="FFFFFFFF"/>
        <bgColor rgb="FFFFFFFF"/>
      </patternFill>
    </fill>
    <fill>
      <patternFill patternType="solid">
        <fgColor rgb="FF4611EA"/>
        <bgColor rgb="FF4611EA"/>
      </patternFill>
    </fill>
    <fill>
      <patternFill patternType="solid">
        <fgColor rgb="FFD9D9D9"/>
        <bgColor rgb="FFD9D9D9"/>
      </patternFill>
    </fill>
    <fill>
      <patternFill patternType="solid">
        <fgColor rgb="FF000000"/>
        <bgColor rgb="FF000000"/>
      </patternFill>
    </fill>
    <fill>
      <patternFill patternType="solid">
        <fgColor rgb="FFFFF2CC"/>
        <bgColor rgb="FFFFF2CC"/>
      </patternFill>
    </fill>
    <fill>
      <patternFill patternType="solid">
        <fgColor rgb="FFCFE2F3"/>
        <bgColor rgb="FFCFE2F3"/>
      </patternFill>
    </fill>
    <fill>
      <patternFill patternType="solid">
        <fgColor rgb="FFEAD1DC"/>
        <bgColor rgb="FFEAD1DC"/>
      </patternFill>
    </fill>
    <fill>
      <patternFill patternType="solid">
        <fgColor rgb="FFB7E1CD"/>
        <bgColor rgb="FFB7E1CD"/>
      </patternFill>
    </fill>
    <fill>
      <patternFill patternType="solid">
        <fgColor rgb="FF4711EA"/>
        <bgColor rgb="FF4711EA"/>
      </patternFill>
    </fill>
    <fill>
      <patternFill patternType="solid">
        <fgColor rgb="FFFF9900"/>
        <bgColor rgb="FFFF9900"/>
      </patternFill>
    </fill>
    <fill>
      <patternFill patternType="solid">
        <fgColor rgb="FFEFEFEF"/>
        <bgColor rgb="FFEFEFEF"/>
      </patternFill>
    </fill>
    <fill>
      <patternFill patternType="solid">
        <fgColor rgb="FF434343"/>
        <bgColor rgb="FF434343"/>
      </patternFill>
    </fill>
    <fill>
      <patternFill patternType="solid">
        <fgColor rgb="FF00FFFF"/>
        <bgColor rgb="FF00FFFF"/>
      </patternFill>
    </fill>
    <fill>
      <patternFill patternType="solid">
        <fgColor rgb="FF999999"/>
        <bgColor rgb="FF999999"/>
      </patternFill>
    </fill>
    <fill>
      <patternFill patternType="solid">
        <fgColor rgb="FF4A86E8"/>
        <bgColor rgb="FF4A86E8"/>
      </patternFill>
    </fill>
  </fills>
  <borders count="14">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right/>
      <top/>
    </border>
    <border>
      <bottom/>
    </border>
    <border>
      <left/>
      <right/>
      <top/>
      <bottom/>
    </border>
    <border>
      <left/>
      <right/>
    </border>
    <border>
      <left/>
      <right style="thin">
        <color rgb="FFFFFFFF"/>
      </right>
      <bottom/>
    </border>
    <border>
      <left style="thin">
        <color rgb="FFFFFFFF"/>
      </left>
      <right/>
      <top/>
      <bottom/>
    </border>
  </borders>
  <cellStyleXfs count="1">
    <xf borderId="0" fillId="0" fontId="0" numFmtId="0" applyAlignment="1" applyFont="1"/>
  </cellStyleXfs>
  <cellXfs count="276">
    <xf borderId="0" fillId="0" fontId="0" numFmtId="0" xfId="0" applyAlignment="1" applyFont="1">
      <alignment readingOrder="0" shrinkToFit="0" vertical="bottom" wrapText="0"/>
    </xf>
    <xf borderId="0" fillId="2" fontId="1" numFmtId="0" xfId="0" applyFill="1" applyFont="1"/>
    <xf borderId="0" fillId="3" fontId="2" numFmtId="0" xfId="0" applyAlignment="1" applyFill="1" applyFont="1">
      <alignment horizontal="center" readingOrder="0"/>
    </xf>
    <xf borderId="0" fillId="2" fontId="1" numFmtId="0" xfId="0" applyAlignment="1" applyFont="1">
      <alignment horizontal="right" readingOrder="0"/>
    </xf>
    <xf borderId="1" fillId="2" fontId="3" numFmtId="0" xfId="0" applyAlignment="1" applyBorder="1" applyFont="1">
      <alignment shrinkToFit="0" vertical="bottom" wrapText="0"/>
    </xf>
    <xf borderId="1" fillId="2" fontId="3" numFmtId="0" xfId="0" applyAlignment="1" applyBorder="1" applyFont="1">
      <alignment readingOrder="0" shrinkToFit="0" vertical="bottom" wrapText="0"/>
    </xf>
    <xf borderId="0" fillId="2" fontId="3" numFmtId="0" xfId="0" applyAlignment="1" applyFont="1">
      <alignment readingOrder="0"/>
    </xf>
    <xf borderId="0" fillId="2" fontId="4" numFmtId="0" xfId="0" applyAlignment="1" applyFont="1">
      <alignment readingOrder="0"/>
    </xf>
    <xf borderId="0" fillId="0" fontId="1" numFmtId="0" xfId="0" applyAlignment="1" applyFont="1">
      <alignment readingOrder="0"/>
    </xf>
    <xf borderId="0" fillId="2" fontId="5" numFmtId="0" xfId="0" applyFont="1"/>
    <xf borderId="0" fillId="2" fontId="6" numFmtId="0" xfId="0" applyAlignment="1" applyFont="1">
      <alignment readingOrder="0"/>
    </xf>
    <xf borderId="0" fillId="0" fontId="7" numFmtId="0" xfId="0" applyAlignment="1" applyFont="1">
      <alignment readingOrder="0"/>
    </xf>
    <xf borderId="0" fillId="0" fontId="8" numFmtId="0" xfId="0" applyAlignment="1" applyFont="1">
      <alignment readingOrder="0"/>
    </xf>
    <xf borderId="0" fillId="4" fontId="9" numFmtId="0" xfId="0" applyAlignment="1" applyFill="1" applyFont="1">
      <alignment horizontal="center" shrinkToFit="0" wrapText="1"/>
    </xf>
    <xf borderId="0" fillId="5" fontId="2" numFmtId="0" xfId="0" applyAlignment="1" applyFill="1" applyFont="1">
      <alignment horizontal="center" readingOrder="0"/>
    </xf>
    <xf borderId="0" fillId="4" fontId="10" numFmtId="0" xfId="0" applyAlignment="1" applyFont="1">
      <alignment horizontal="center" shrinkToFit="0" vertical="bottom" wrapText="1"/>
    </xf>
    <xf borderId="0" fillId="4" fontId="9" numFmtId="0" xfId="0" applyAlignment="1" applyFont="1">
      <alignment horizontal="center" shrinkToFit="0" vertical="bottom" wrapText="1"/>
    </xf>
    <xf borderId="0" fillId="4" fontId="11" numFmtId="0" xfId="0" applyAlignment="1" applyFont="1">
      <alignment horizontal="center" shrinkToFit="0" vertical="bottom" wrapText="1"/>
    </xf>
    <xf borderId="0" fillId="4" fontId="12" numFmtId="0" xfId="0" applyAlignment="1" applyFont="1">
      <alignment horizontal="center" shrinkToFit="0" vertical="bottom" wrapText="1"/>
    </xf>
    <xf borderId="0" fillId="0" fontId="13" numFmtId="0" xfId="0" applyAlignment="1" applyFont="1">
      <alignment horizontal="right" shrinkToFit="0" vertical="bottom" wrapText="0"/>
    </xf>
    <xf borderId="0" fillId="0" fontId="1" numFmtId="0" xfId="0" applyFont="1"/>
    <xf borderId="0" fillId="0" fontId="1" numFmtId="164" xfId="0" applyAlignment="1" applyFont="1" applyNumberFormat="1">
      <alignment readingOrder="0"/>
    </xf>
    <xf borderId="0" fillId="6" fontId="14" numFmtId="49" xfId="0" applyAlignment="1" applyFill="1" applyFont="1" applyNumberFormat="1">
      <alignment horizontal="center" shrinkToFit="0" vertical="center" wrapText="1"/>
    </xf>
    <xf borderId="0" fillId="7" fontId="14" numFmtId="49" xfId="0" applyAlignment="1" applyFill="1" applyFont="1" applyNumberFormat="1">
      <alignment horizontal="center" shrinkToFit="0" vertical="center" wrapText="1"/>
    </xf>
    <xf borderId="0" fillId="8" fontId="3" numFmtId="0" xfId="0" applyAlignment="1" applyFill="1" applyFont="1">
      <alignment horizontal="center" vertical="bottom"/>
    </xf>
    <xf quotePrefix="1" borderId="0" fillId="8" fontId="3" numFmtId="0" xfId="0" applyAlignment="1" applyFont="1">
      <alignment horizontal="right" vertical="bottom"/>
    </xf>
    <xf borderId="0" fillId="7" fontId="3" numFmtId="49" xfId="0" applyAlignment="1" applyFont="1" applyNumberFormat="1">
      <alignment shrinkToFit="0" wrapText="1"/>
    </xf>
    <xf borderId="0" fillId="4" fontId="12" numFmtId="0" xfId="0" applyAlignment="1" applyFont="1">
      <alignment horizontal="center" shrinkToFit="0" vertical="bottom" wrapText="1"/>
    </xf>
    <xf borderId="0" fillId="2" fontId="15" numFmtId="0" xfId="0" applyAlignment="1" applyFont="1">
      <alignment readingOrder="0"/>
    </xf>
    <xf borderId="0" fillId="6" fontId="14" numFmtId="49" xfId="0" applyAlignment="1" applyFont="1" applyNumberFormat="1">
      <alignment horizontal="center" readingOrder="0" shrinkToFit="0" vertical="center" wrapText="1"/>
    </xf>
    <xf borderId="0" fillId="7" fontId="3" numFmtId="0" xfId="0" applyAlignment="1" applyFont="1">
      <alignment horizontal="center" readingOrder="0"/>
    </xf>
    <xf borderId="0" fillId="8" fontId="16" numFmtId="0" xfId="0" applyAlignment="1" applyFont="1">
      <alignment horizontal="center" shrinkToFit="0" vertical="bottom" wrapText="1"/>
    </xf>
    <xf borderId="0" fillId="8" fontId="3" numFmtId="0" xfId="0" applyAlignment="1" applyFont="1">
      <alignment horizontal="center" shrinkToFit="0" vertical="bottom" wrapText="1"/>
    </xf>
    <xf borderId="0" fillId="7" fontId="3" numFmtId="0" xfId="0" applyAlignment="1" applyFont="1">
      <alignment horizontal="center" vertical="bottom"/>
    </xf>
    <xf borderId="0" fillId="0" fontId="17" numFmtId="0" xfId="0" applyAlignment="1" applyFont="1">
      <alignment vertical="bottom"/>
    </xf>
    <xf borderId="0" fillId="6" fontId="17" numFmtId="0" xfId="0" applyAlignment="1" applyFont="1">
      <alignment horizontal="center" readingOrder="0" shrinkToFit="0" wrapText="1"/>
    </xf>
    <xf borderId="0" fillId="7" fontId="17" numFmtId="0" xfId="0" applyAlignment="1" applyFont="1">
      <alignment horizontal="center" readingOrder="0" shrinkToFit="0" wrapText="1"/>
    </xf>
    <xf borderId="0" fillId="8" fontId="18" numFmtId="0" xfId="0" applyAlignment="1" applyFont="1">
      <alignment horizontal="center" shrinkToFit="0" vertical="bottom" wrapText="1"/>
    </xf>
    <xf borderId="0" fillId="8" fontId="17" numFmtId="0" xfId="0" applyAlignment="1" applyFont="1">
      <alignment horizontal="center" shrinkToFit="0" vertical="bottom" wrapText="1"/>
    </xf>
    <xf borderId="0" fillId="7" fontId="17" numFmtId="0" xfId="0" applyAlignment="1" applyFont="1">
      <alignment horizontal="center" shrinkToFit="0" vertical="bottom" wrapText="1"/>
    </xf>
    <xf borderId="0" fillId="7" fontId="17" numFmtId="0" xfId="0" applyAlignment="1" applyFont="1">
      <alignment horizontal="center" shrinkToFit="0" vertical="bottom" wrapText="1"/>
    </xf>
    <xf borderId="0" fillId="9" fontId="12" numFmtId="0" xfId="0" applyAlignment="1" applyFill="1" applyFont="1">
      <alignment horizontal="center" shrinkToFit="0" vertical="bottom" wrapText="1"/>
    </xf>
    <xf borderId="0" fillId="2" fontId="15" numFmtId="164" xfId="0" applyAlignment="1" applyFont="1" applyNumberFormat="1">
      <alignment readingOrder="0"/>
    </xf>
    <xf borderId="0" fillId="0" fontId="19" numFmtId="0" xfId="0" applyAlignment="1" applyFont="1">
      <alignment readingOrder="0" shrinkToFit="0" vertical="bottom" wrapText="0"/>
    </xf>
    <xf borderId="0" fillId="0" fontId="17" numFmtId="0" xfId="0" applyAlignment="1" applyFont="1">
      <alignment vertical="bottom"/>
    </xf>
    <xf borderId="0" fillId="2" fontId="20" numFmtId="0" xfId="0" applyAlignment="1" applyFont="1">
      <alignment vertical="bottom"/>
    </xf>
    <xf borderId="0" fillId="0" fontId="1" numFmtId="165" xfId="0" applyAlignment="1" applyFont="1" applyNumberFormat="1">
      <alignment readingOrder="0"/>
    </xf>
    <xf borderId="0" fillId="6" fontId="3" numFmtId="0" xfId="0" applyAlignment="1" applyFont="1">
      <alignment horizontal="center" readingOrder="0" shrinkToFit="0" wrapText="1"/>
    </xf>
    <xf borderId="0" fillId="0" fontId="9" numFmtId="0" xfId="0" applyAlignment="1" applyFont="1">
      <alignment horizontal="center" shrinkToFit="0" vertical="bottom" wrapText="1"/>
    </xf>
    <xf borderId="0" fillId="0" fontId="21" numFmtId="0" xfId="0" applyAlignment="1" applyFont="1">
      <alignment readingOrder="0" shrinkToFit="0" vertical="bottom" wrapText="0"/>
    </xf>
    <xf borderId="0" fillId="2" fontId="20" numFmtId="0" xfId="0" applyAlignment="1" applyFont="1">
      <alignment vertical="bottom"/>
    </xf>
    <xf quotePrefix="1" borderId="0" fillId="8" fontId="22" numFmtId="49" xfId="0" applyAlignment="1" applyFont="1" applyNumberFormat="1">
      <alignment readingOrder="0"/>
    </xf>
    <xf quotePrefix="1" borderId="0" fillId="7" fontId="14" numFmtId="49" xfId="0" applyAlignment="1" applyFont="1" applyNumberFormat="1">
      <alignment horizontal="center" readingOrder="0" shrinkToFit="0" vertical="center" wrapText="1"/>
    </xf>
    <xf borderId="0" fillId="4" fontId="9" numFmtId="49" xfId="0" applyAlignment="1" applyFont="1" applyNumberFormat="1">
      <alignment horizontal="center" shrinkToFit="0" wrapText="1"/>
    </xf>
    <xf borderId="0" fillId="0" fontId="23" numFmtId="49" xfId="0" applyFont="1" applyNumberFormat="1"/>
    <xf borderId="0" fillId="0" fontId="23" numFmtId="0" xfId="0" applyFont="1"/>
    <xf quotePrefix="1" borderId="0" fillId="7" fontId="14" numFmtId="166" xfId="0" applyAlignment="1" applyFont="1" applyNumberFormat="1">
      <alignment horizontal="center" readingOrder="0" shrinkToFit="0" vertical="center" wrapText="1"/>
    </xf>
    <xf borderId="0" fillId="0" fontId="1" numFmtId="0" xfId="0" applyFont="1"/>
    <xf borderId="0" fillId="10" fontId="24" numFmtId="0" xfId="0" applyAlignment="1" applyFill="1" applyFont="1">
      <alignment readingOrder="0" shrinkToFit="0" vertical="bottom" wrapText="0"/>
    </xf>
    <xf borderId="0" fillId="10" fontId="17" numFmtId="0" xfId="0" applyAlignment="1" applyFont="1">
      <alignment vertical="bottom"/>
    </xf>
    <xf borderId="0" fillId="10" fontId="17" numFmtId="49" xfId="0" applyAlignment="1" applyFont="1" applyNumberFormat="1">
      <alignment vertical="bottom"/>
    </xf>
    <xf borderId="0" fillId="10" fontId="17" numFmtId="0" xfId="0" applyAlignment="1" applyFont="1">
      <alignment vertical="bottom"/>
    </xf>
    <xf borderId="0" fillId="10" fontId="17" numFmtId="166" xfId="0" applyAlignment="1" applyFont="1" applyNumberFormat="1">
      <alignment vertical="bottom"/>
    </xf>
    <xf borderId="0" fillId="6" fontId="3" numFmtId="0" xfId="0" applyAlignment="1" applyFont="1">
      <alignment horizontal="center" shrinkToFit="0" wrapText="1"/>
    </xf>
    <xf borderId="0" fillId="8" fontId="3" numFmtId="49" xfId="0" applyAlignment="1" applyFont="1" applyNumberFormat="1">
      <alignment horizontal="center" readingOrder="0" shrinkToFit="0" wrapText="1"/>
    </xf>
    <xf borderId="0" fillId="8" fontId="3" numFmtId="49" xfId="0" applyAlignment="1" applyFont="1" applyNumberFormat="1">
      <alignment horizontal="center" shrinkToFit="0" vertical="bottom" wrapText="1"/>
    </xf>
    <xf borderId="0" fillId="8" fontId="3" numFmtId="49" xfId="0" applyAlignment="1" applyFont="1" applyNumberFormat="1">
      <alignment horizontal="center" shrinkToFit="0" wrapText="1"/>
    </xf>
    <xf borderId="0" fillId="8" fontId="3" numFmtId="49" xfId="0" applyAlignment="1" applyFont="1" applyNumberFormat="1">
      <alignment horizontal="center" readingOrder="0" shrinkToFit="0" wrapText="1"/>
    </xf>
    <xf borderId="0" fillId="6" fontId="3" numFmtId="49" xfId="0" applyAlignment="1" applyFont="1" applyNumberFormat="1">
      <alignment horizontal="center" shrinkToFit="0" wrapText="1"/>
    </xf>
    <xf borderId="0" fillId="7" fontId="3" numFmtId="49" xfId="0" applyAlignment="1" applyFont="1" applyNumberFormat="1">
      <alignment horizontal="center" shrinkToFit="0" wrapText="1"/>
    </xf>
    <xf borderId="0" fillId="6" fontId="3" numFmtId="0" xfId="0" applyAlignment="1" applyFont="1">
      <alignment horizontal="left" readingOrder="0" shrinkToFit="0" wrapText="0"/>
    </xf>
    <xf borderId="0" fillId="7" fontId="3" numFmtId="166" xfId="0" applyAlignment="1" applyFont="1" applyNumberFormat="1">
      <alignment horizontal="center" shrinkToFit="0" wrapText="1"/>
    </xf>
    <xf borderId="0" fillId="6" fontId="3" numFmtId="0" xfId="0" applyAlignment="1" applyFont="1">
      <alignment horizontal="center" shrinkToFit="0" vertical="bottom" wrapText="1"/>
    </xf>
    <xf borderId="0" fillId="7" fontId="3" numFmtId="0" xfId="0" applyAlignment="1" applyFont="1">
      <alignment horizontal="center" shrinkToFit="0" vertical="bottom" wrapText="1"/>
    </xf>
    <xf borderId="0" fillId="2" fontId="17" numFmtId="0" xfId="0" applyAlignment="1" applyFont="1">
      <alignment vertical="bottom"/>
    </xf>
    <xf borderId="0" fillId="6" fontId="18" numFmtId="0" xfId="0" applyAlignment="1" applyFont="1">
      <alignment horizontal="center" readingOrder="0" shrinkToFit="0" wrapText="1"/>
    </xf>
    <xf borderId="0" fillId="8" fontId="17" numFmtId="49" xfId="0" applyAlignment="1" applyFont="1" applyNumberFormat="1">
      <alignment horizontal="center" readingOrder="0" shrinkToFit="0" wrapText="1"/>
    </xf>
    <xf borderId="0" fillId="8" fontId="17" numFmtId="49" xfId="0" applyAlignment="1" applyFont="1" applyNumberFormat="1">
      <alignment horizontal="center" readingOrder="0" shrinkToFit="0" wrapText="1"/>
    </xf>
    <xf borderId="0" fillId="8" fontId="17" numFmtId="49" xfId="0" applyAlignment="1" applyFont="1" applyNumberFormat="1">
      <alignment horizontal="center" readingOrder="0" shrinkToFit="0" wrapText="1"/>
    </xf>
    <xf borderId="0" fillId="6" fontId="17" numFmtId="49" xfId="0" applyAlignment="1" applyFont="1" applyNumberFormat="1">
      <alignment horizontal="center" readingOrder="0" shrinkToFit="0" wrapText="1"/>
    </xf>
    <xf borderId="0" fillId="7" fontId="17" numFmtId="0" xfId="0" applyAlignment="1" applyFont="1">
      <alignment horizontal="center" shrinkToFit="0" wrapText="1"/>
    </xf>
    <xf borderId="0" fillId="11" fontId="17" numFmtId="0" xfId="0" applyAlignment="1" applyFill="1" applyFont="1">
      <alignment horizontal="center" vertical="bottom"/>
    </xf>
    <xf borderId="0" fillId="2" fontId="25" numFmtId="0" xfId="0" applyAlignment="1" applyFont="1">
      <alignment readingOrder="0"/>
    </xf>
    <xf borderId="0" fillId="0" fontId="21" numFmtId="0" xfId="0" applyAlignment="1" applyFont="1">
      <alignment horizontal="right" readingOrder="0" shrinkToFit="0" vertical="bottom" wrapText="0"/>
    </xf>
    <xf borderId="0" fillId="0" fontId="17" numFmtId="49" xfId="0" applyAlignment="1" applyFont="1" applyNumberFormat="1">
      <alignment vertical="bottom"/>
    </xf>
    <xf borderId="0" fillId="0" fontId="17" numFmtId="49" xfId="0" applyAlignment="1" applyFont="1" applyNumberFormat="1">
      <alignment readingOrder="0" vertical="bottom"/>
    </xf>
    <xf borderId="0" fillId="0" fontId="1" numFmtId="166" xfId="0" applyAlignment="1" applyFont="1" applyNumberFormat="1">
      <alignment readingOrder="0"/>
    </xf>
    <xf borderId="0" fillId="0" fontId="26" numFmtId="0" xfId="0" applyAlignment="1" applyFont="1">
      <alignment horizontal="left" readingOrder="0" shrinkToFit="0" vertical="bottom" wrapText="0"/>
    </xf>
    <xf borderId="0" fillId="0" fontId="17" numFmtId="0" xfId="0" applyAlignment="1" applyFont="1">
      <alignment horizontal="center"/>
    </xf>
    <xf borderId="0" fillId="2" fontId="15" numFmtId="166" xfId="0" applyAlignment="1" applyFont="1" applyNumberFormat="1">
      <alignment readingOrder="0"/>
    </xf>
    <xf borderId="0" fillId="0" fontId="27" numFmtId="0" xfId="0" applyAlignment="1" applyFont="1">
      <alignment readingOrder="0"/>
    </xf>
    <xf borderId="0" fillId="0" fontId="28" numFmtId="0" xfId="0" applyAlignment="1" applyFont="1">
      <alignment readingOrder="0"/>
    </xf>
    <xf borderId="0" fillId="0" fontId="29" numFmtId="0" xfId="0" applyAlignment="1" applyFont="1">
      <alignment vertical="bottom"/>
    </xf>
    <xf borderId="0" fillId="0" fontId="17" numFmtId="0" xfId="0" applyAlignment="1" applyFont="1">
      <alignment horizontal="center" vertical="bottom"/>
    </xf>
    <xf borderId="0" fillId="0" fontId="30" numFmtId="0" xfId="0" applyAlignment="1" applyFont="1">
      <alignment horizontal="right" vertical="bottom"/>
    </xf>
    <xf borderId="0" fillId="0" fontId="17" numFmtId="0" xfId="0" applyAlignment="1" applyFont="1">
      <alignment horizontal="right" vertical="bottom"/>
    </xf>
    <xf borderId="0" fillId="0" fontId="31" numFmtId="0" xfId="0" applyAlignment="1" applyFont="1">
      <alignment vertical="bottom"/>
    </xf>
    <xf borderId="0" fillId="0" fontId="17" numFmtId="166" xfId="0" applyAlignment="1" applyFont="1" applyNumberFormat="1">
      <alignment horizontal="right" vertical="bottom"/>
    </xf>
    <xf borderId="0" fillId="0" fontId="32" numFmtId="0" xfId="0" applyAlignment="1" applyFont="1">
      <alignment vertical="bottom"/>
    </xf>
    <xf borderId="0" fillId="2" fontId="33" numFmtId="0" xfId="0" applyAlignment="1" applyFont="1">
      <alignment vertical="bottom"/>
    </xf>
    <xf borderId="0" fillId="2" fontId="17" numFmtId="0" xfId="0" applyAlignment="1" applyFont="1">
      <alignment vertical="bottom"/>
    </xf>
    <xf borderId="0" fillId="2" fontId="34" numFmtId="0" xfId="0" applyAlignment="1" applyFont="1">
      <alignment vertical="bottom"/>
    </xf>
    <xf borderId="0" fillId="2" fontId="30" numFmtId="0" xfId="0" applyAlignment="1" applyFont="1">
      <alignment horizontal="right" vertical="bottom"/>
    </xf>
    <xf borderId="0" fillId="2" fontId="17" numFmtId="49" xfId="0" applyAlignment="1" applyFont="1" applyNumberFormat="1">
      <alignment vertical="bottom"/>
    </xf>
    <xf borderId="0" fillId="2" fontId="17" numFmtId="0" xfId="0" applyAlignment="1" applyFont="1">
      <alignment horizontal="right" vertical="bottom"/>
    </xf>
    <xf borderId="0" fillId="2" fontId="31" numFmtId="0" xfId="0" applyAlignment="1" applyFont="1">
      <alignment vertical="bottom"/>
    </xf>
    <xf borderId="0" fillId="2" fontId="17" numFmtId="166" xfId="0" applyAlignment="1" applyFont="1" applyNumberFormat="1">
      <alignment horizontal="right" vertical="bottom"/>
    </xf>
    <xf borderId="0" fillId="2" fontId="32" numFmtId="0" xfId="0" applyAlignment="1" applyFont="1">
      <alignment vertical="bottom"/>
    </xf>
    <xf borderId="0" fillId="2" fontId="30" numFmtId="0" xfId="0" applyAlignment="1" applyFont="1">
      <alignment horizontal="right" vertical="bottom"/>
    </xf>
    <xf borderId="0" fillId="2" fontId="32" numFmtId="0" xfId="0" applyAlignment="1" applyFont="1">
      <alignment vertical="bottom"/>
    </xf>
    <xf borderId="0" fillId="0" fontId="30" numFmtId="0" xfId="0" applyAlignment="1" applyFont="1">
      <alignment horizontal="right" vertical="bottom"/>
    </xf>
    <xf borderId="0" fillId="0" fontId="32" numFmtId="0" xfId="0" applyAlignment="1" applyFont="1">
      <alignment vertical="bottom"/>
    </xf>
    <xf borderId="0" fillId="0" fontId="31" numFmtId="0" xfId="0" applyAlignment="1" applyFont="1">
      <alignment horizontal="right" vertical="bottom"/>
    </xf>
    <xf borderId="0" fillId="0" fontId="17" numFmtId="0" xfId="0" applyAlignment="1" applyFont="1">
      <alignment horizontal="right" vertical="bottom"/>
    </xf>
    <xf borderId="0" fillId="0" fontId="1" numFmtId="166" xfId="0" applyFont="1" applyNumberFormat="1"/>
    <xf borderId="0" fillId="0" fontId="26" numFmtId="0" xfId="0" applyAlignment="1" applyFont="1">
      <alignment horizontal="right" readingOrder="0" shrinkToFit="0" vertical="bottom" wrapText="0"/>
    </xf>
    <xf borderId="0" fillId="0" fontId="1" numFmtId="49" xfId="0" applyFont="1" applyNumberFormat="1"/>
    <xf borderId="0" fillId="0" fontId="1" numFmtId="0" xfId="0" applyAlignment="1" applyFont="1">
      <alignment horizontal="center"/>
    </xf>
    <xf quotePrefix="1" borderId="0" fillId="4" fontId="3" numFmtId="49" xfId="0" applyAlignment="1" applyFont="1" applyNumberFormat="1">
      <alignment horizontal="left" readingOrder="0" shrinkToFit="0" wrapText="0"/>
    </xf>
    <xf borderId="0" fillId="4" fontId="17" numFmtId="49" xfId="0" applyAlignment="1" applyFont="1" applyNumberFormat="1">
      <alignment horizontal="center" readingOrder="0" shrinkToFit="0" wrapText="1"/>
    </xf>
    <xf quotePrefix="1" borderId="0" fillId="8" fontId="3" numFmtId="0" xfId="0" applyAlignment="1" applyFont="1">
      <alignment vertical="bottom"/>
    </xf>
    <xf borderId="0" fillId="2" fontId="35" numFmtId="0" xfId="0" applyAlignment="1" applyFont="1">
      <alignment readingOrder="0"/>
    </xf>
    <xf borderId="0" fillId="10" fontId="24" numFmtId="0" xfId="0" applyAlignment="1" applyFont="1">
      <alignment readingOrder="0"/>
    </xf>
    <xf borderId="0" fillId="10" fontId="23" numFmtId="49" xfId="0" applyFont="1" applyNumberFormat="1"/>
    <xf borderId="0" fillId="10" fontId="36" numFmtId="0" xfId="0" applyAlignment="1" applyFont="1">
      <alignment readingOrder="0"/>
    </xf>
    <xf borderId="0" fillId="10" fontId="23" numFmtId="0" xfId="0" applyFont="1"/>
    <xf borderId="0" fillId="12" fontId="3" numFmtId="49" xfId="0" applyAlignment="1" applyFill="1" applyFont="1" applyNumberFormat="1">
      <alignment horizontal="center" shrinkToFit="0" wrapText="1"/>
    </xf>
    <xf borderId="0" fillId="6" fontId="3" numFmtId="49" xfId="0" applyAlignment="1" applyFont="1" applyNumberFormat="1">
      <alignment horizontal="center" readingOrder="0" shrinkToFit="0" wrapText="1"/>
    </xf>
    <xf borderId="0" fillId="12" fontId="3" numFmtId="49" xfId="0" applyAlignment="1" applyFont="1" applyNumberFormat="1">
      <alignment horizontal="center" shrinkToFit="0" vertical="bottom" wrapText="1"/>
    </xf>
    <xf borderId="0" fillId="12" fontId="17" numFmtId="49" xfId="0" applyAlignment="1" applyFont="1" applyNumberFormat="1">
      <alignment horizontal="center" readingOrder="0" shrinkToFit="0" wrapText="1"/>
    </xf>
    <xf borderId="0" fillId="6" fontId="37" numFmtId="49" xfId="0" applyAlignment="1" applyFont="1" applyNumberFormat="1">
      <alignment horizontal="center" readingOrder="0" shrinkToFit="0" vertical="bottom" wrapText="1"/>
    </xf>
    <xf borderId="0" fillId="12" fontId="17" numFmtId="0" xfId="0" applyAlignment="1" applyFont="1">
      <alignment horizontal="center" shrinkToFit="0" vertical="bottom" wrapText="1"/>
    </xf>
    <xf borderId="0" fillId="2" fontId="38" numFmtId="0" xfId="0" applyAlignment="1" applyFont="1">
      <alignment readingOrder="0"/>
    </xf>
    <xf borderId="0" fillId="2" fontId="15" numFmtId="49" xfId="0" applyAlignment="1" applyFont="1" applyNumberFormat="1">
      <alignment readingOrder="0"/>
    </xf>
    <xf borderId="0" fillId="12" fontId="17" numFmtId="0" xfId="0" applyAlignment="1" applyFont="1">
      <alignment vertical="bottom"/>
    </xf>
    <xf borderId="0" fillId="0" fontId="17" numFmtId="0" xfId="0" applyAlignment="1" applyFont="1">
      <alignment horizontal="center" readingOrder="0"/>
    </xf>
    <xf borderId="0" fillId="12" fontId="17" numFmtId="0" xfId="0" applyAlignment="1" applyFont="1">
      <alignment horizontal="center" vertical="bottom"/>
    </xf>
    <xf borderId="0" fillId="2" fontId="39" numFmtId="0" xfId="0" applyAlignment="1" applyFont="1">
      <alignment vertical="bottom"/>
    </xf>
    <xf borderId="0" fillId="0" fontId="15" numFmtId="0" xfId="0" applyAlignment="1" applyFont="1">
      <alignment readingOrder="0"/>
    </xf>
    <xf borderId="0" fillId="2" fontId="40" numFmtId="0" xfId="0" applyAlignment="1" applyFont="1">
      <alignment readingOrder="0"/>
    </xf>
    <xf borderId="0" fillId="0" fontId="17" numFmtId="0" xfId="0" applyAlignment="1" applyFont="1">
      <alignment horizontal="center" readingOrder="0" vertical="bottom"/>
    </xf>
    <xf borderId="0" fillId="0" fontId="30" numFmtId="0" xfId="0" applyAlignment="1" applyFont="1">
      <alignment vertical="bottom"/>
    </xf>
    <xf borderId="0" fillId="2" fontId="17" numFmtId="0" xfId="0" applyAlignment="1" applyFont="1">
      <alignment horizontal="center" readingOrder="0" vertical="bottom"/>
    </xf>
    <xf borderId="0" fillId="12" fontId="15" numFmtId="0" xfId="0" applyAlignment="1" applyFont="1">
      <alignment readingOrder="0"/>
    </xf>
    <xf borderId="0" fillId="10" fontId="23" numFmtId="0" xfId="0" applyAlignment="1" applyFont="1">
      <alignment horizontal="center"/>
    </xf>
    <xf borderId="0" fillId="10" fontId="23" numFmtId="0" xfId="0" applyAlignment="1" applyFont="1">
      <alignment horizontal="left"/>
    </xf>
    <xf borderId="0" fillId="0" fontId="41" numFmtId="0" xfId="0" applyFont="1"/>
    <xf borderId="0" fillId="8" fontId="3" numFmtId="0" xfId="0" applyAlignment="1" applyFont="1">
      <alignment horizontal="center" readingOrder="0" shrinkToFit="0" wrapText="1"/>
    </xf>
    <xf borderId="0" fillId="7" fontId="3" numFmtId="0" xfId="0" applyAlignment="1" applyFont="1">
      <alignment horizontal="center" shrinkToFit="0" wrapText="1"/>
    </xf>
    <xf borderId="0" fillId="7" fontId="3" numFmtId="0" xfId="0" applyAlignment="1" applyFont="1">
      <alignment horizontal="center" readingOrder="0" shrinkToFit="0" wrapText="1"/>
    </xf>
    <xf borderId="0" fillId="12" fontId="17" numFmtId="49" xfId="0" applyAlignment="1" applyFont="1" applyNumberFormat="1">
      <alignment horizontal="center" readingOrder="0" shrinkToFit="0" wrapText="0"/>
    </xf>
    <xf borderId="0" fillId="12" fontId="16" numFmtId="49" xfId="0" applyAlignment="1" applyFont="1" applyNumberFormat="1">
      <alignment horizontal="center" readingOrder="0" vertical="center"/>
    </xf>
    <xf borderId="0" fillId="8" fontId="42" numFmtId="49" xfId="0" applyAlignment="1" applyFont="1" applyNumberFormat="1">
      <alignment horizontal="center" readingOrder="0" shrinkToFit="0" wrapText="1"/>
    </xf>
    <xf borderId="0" fillId="6" fontId="37" numFmtId="49" xfId="0" applyAlignment="1" applyFont="1" applyNumberFormat="1">
      <alignment horizontal="center" readingOrder="0" shrinkToFit="0" wrapText="1"/>
    </xf>
    <xf borderId="0" fillId="8" fontId="17" numFmtId="49" xfId="0" applyAlignment="1" applyFont="1" applyNumberFormat="1">
      <alignment horizontal="center" shrinkToFit="0" vertical="bottom" wrapText="1"/>
    </xf>
    <xf borderId="0" fillId="7" fontId="17" numFmtId="0" xfId="0" applyAlignment="1" applyFont="1">
      <alignment vertical="bottom"/>
    </xf>
    <xf borderId="0" fillId="0" fontId="17" numFmtId="0" xfId="0" applyAlignment="1" applyFont="1">
      <alignment horizontal="right" readingOrder="0" vertical="bottom"/>
    </xf>
    <xf borderId="0" fillId="12" fontId="15" numFmtId="0" xfId="0" applyAlignment="1" applyFont="1">
      <alignment horizontal="left" readingOrder="0"/>
    </xf>
    <xf borderId="0" fillId="2" fontId="15" numFmtId="0" xfId="0" applyAlignment="1" applyFont="1">
      <alignment horizontal="left" readingOrder="0"/>
    </xf>
    <xf borderId="0" fillId="0" fontId="1" numFmtId="0" xfId="0" applyAlignment="1" applyFont="1">
      <alignment horizontal="center" readingOrder="0"/>
    </xf>
    <xf borderId="0" fillId="0" fontId="43" numFmtId="0" xfId="0" applyAlignment="1" applyFont="1">
      <alignment readingOrder="0" shrinkToFit="0" wrapText="0"/>
    </xf>
    <xf borderId="0" fillId="2" fontId="44" numFmtId="0" xfId="0" applyAlignment="1" applyFont="1">
      <alignment readingOrder="0"/>
    </xf>
    <xf borderId="0" fillId="0" fontId="18" numFmtId="0" xfId="0" applyAlignment="1" applyFont="1">
      <alignment readingOrder="0" shrinkToFit="0" vertical="bottom" wrapText="0"/>
    </xf>
    <xf borderId="0" fillId="0" fontId="1" numFmtId="0" xfId="0" applyAlignment="1" applyFont="1">
      <alignment horizontal="left" readingOrder="0"/>
    </xf>
    <xf borderId="0" fillId="12" fontId="20" numFmtId="0" xfId="0" applyAlignment="1" applyFont="1">
      <alignment vertical="bottom"/>
    </xf>
    <xf borderId="0" fillId="0" fontId="45" numFmtId="0" xfId="0" applyAlignment="1" applyFont="1">
      <alignment shrinkToFit="0" vertical="bottom" wrapText="0"/>
    </xf>
    <xf borderId="0" fillId="0" fontId="1" numFmtId="0" xfId="0" applyAlignment="1" applyFont="1">
      <alignment horizontal="left"/>
    </xf>
    <xf borderId="0" fillId="2" fontId="46" numFmtId="0" xfId="0" applyAlignment="1" applyFont="1">
      <alignment readingOrder="0"/>
    </xf>
    <xf borderId="0" fillId="10" fontId="36" numFmtId="0" xfId="0" applyFont="1"/>
    <xf borderId="2" fillId="2" fontId="20" numFmtId="0" xfId="0" applyAlignment="1" applyBorder="1" applyFont="1">
      <alignment vertical="bottom"/>
    </xf>
    <xf borderId="0" fillId="12" fontId="3" numFmtId="49" xfId="0" applyAlignment="1" applyFont="1" applyNumberFormat="1">
      <alignment horizontal="center" readingOrder="0" shrinkToFit="0" wrapText="1"/>
    </xf>
    <xf borderId="3" fillId="2" fontId="20" numFmtId="0" xfId="0" applyAlignment="1" applyBorder="1" applyFont="1">
      <alignment vertical="bottom"/>
    </xf>
    <xf borderId="0" fillId="8" fontId="17" numFmtId="49" xfId="0" applyAlignment="1" applyFont="1" applyNumberFormat="1">
      <alignment horizontal="center" readingOrder="0" shrinkToFit="0" vertical="bottom" wrapText="1"/>
    </xf>
    <xf borderId="4" fillId="2" fontId="20" numFmtId="0" xfId="0" applyAlignment="1" applyBorder="1" applyFont="1">
      <alignment vertical="bottom"/>
    </xf>
    <xf borderId="0" fillId="0" fontId="17" numFmtId="167" xfId="0" applyAlignment="1" applyFont="1" applyNumberFormat="1">
      <alignment vertical="bottom"/>
    </xf>
    <xf borderId="0" fillId="2" fontId="39" numFmtId="0" xfId="0" applyAlignment="1" applyFont="1">
      <alignment vertical="bottom"/>
    </xf>
    <xf borderId="0" fillId="2" fontId="20" numFmtId="0" xfId="0" applyAlignment="1" applyFont="1">
      <alignment readingOrder="0" vertical="bottom"/>
    </xf>
    <xf borderId="0" fillId="12" fontId="17" numFmtId="0" xfId="0" applyAlignment="1" applyFont="1">
      <alignment vertical="bottom"/>
    </xf>
    <xf quotePrefix="1" borderId="0" fillId="8" fontId="22" numFmtId="0" xfId="0" applyAlignment="1" applyFont="1">
      <alignment horizontal="center" readingOrder="0"/>
    </xf>
    <xf borderId="0" fillId="6" fontId="17" numFmtId="49" xfId="0" applyAlignment="1" applyFont="1" applyNumberFormat="1">
      <alignment horizontal="center" readingOrder="0" shrinkToFit="0" wrapText="1"/>
    </xf>
    <xf borderId="0" fillId="2" fontId="31" numFmtId="0" xfId="0" applyAlignment="1" applyFont="1">
      <alignment readingOrder="0" shrinkToFit="0" wrapText="0"/>
    </xf>
    <xf borderId="0" fillId="2" fontId="31" numFmtId="0" xfId="0" applyAlignment="1" applyFont="1">
      <alignment readingOrder="0"/>
    </xf>
    <xf quotePrefix="1" borderId="0" fillId="12" fontId="3" numFmtId="49" xfId="0" applyAlignment="1" applyFont="1" applyNumberFormat="1">
      <alignment horizontal="left" readingOrder="0" shrinkToFit="0" wrapText="0"/>
    </xf>
    <xf borderId="0" fillId="4" fontId="9" numFmtId="4" xfId="0" applyAlignment="1" applyFont="1" applyNumberFormat="1">
      <alignment horizontal="center" shrinkToFit="0" wrapText="1"/>
    </xf>
    <xf borderId="5" fillId="10" fontId="36" numFmtId="0" xfId="0" applyAlignment="1" applyBorder="1" applyFont="1">
      <alignment readingOrder="0" shrinkToFit="0" vertical="bottom" wrapText="0"/>
    </xf>
    <xf quotePrefix="1" borderId="0" fillId="8" fontId="22" numFmtId="0" xfId="0" applyAlignment="1" applyFont="1">
      <alignment readingOrder="0"/>
    </xf>
    <xf borderId="0" fillId="8" fontId="22" numFmtId="0" xfId="0" applyAlignment="1" applyFont="1">
      <alignment readingOrder="0"/>
    </xf>
    <xf borderId="0" fillId="6" fontId="3" numFmtId="10" xfId="0" applyAlignment="1" applyFont="1" applyNumberFormat="1">
      <alignment horizontal="center" readingOrder="0" shrinkToFit="0" wrapText="1"/>
    </xf>
    <xf borderId="0" fillId="6" fontId="37" numFmtId="10" xfId="0" applyAlignment="1" applyFont="1" applyNumberFormat="1">
      <alignment horizontal="center" readingOrder="0" shrinkToFit="0" vertical="bottom" wrapText="1"/>
    </xf>
    <xf borderId="0" fillId="8" fontId="17" numFmtId="0" xfId="0" applyAlignment="1" applyFont="1">
      <alignment horizontal="center" readingOrder="0" shrinkToFit="0" wrapText="1"/>
    </xf>
    <xf borderId="0" fillId="2" fontId="19" numFmtId="0" xfId="0" applyAlignment="1" applyFont="1">
      <alignment readingOrder="0"/>
    </xf>
    <xf borderId="0" fillId="0" fontId="1" numFmtId="10" xfId="0" applyAlignment="1" applyFont="1" applyNumberFormat="1">
      <alignment readingOrder="0"/>
    </xf>
    <xf borderId="0" fillId="12" fontId="15" numFmtId="10" xfId="0" applyAlignment="1" applyFont="1" applyNumberFormat="1">
      <alignment readingOrder="0"/>
    </xf>
    <xf borderId="0" fillId="0" fontId="18" numFmtId="0" xfId="0" applyAlignment="1" applyFont="1">
      <alignment horizontal="left" readingOrder="0"/>
    </xf>
    <xf borderId="0" fillId="0" fontId="17" numFmtId="0" xfId="0" applyAlignment="1" applyFont="1">
      <alignment horizontal="left" readingOrder="0"/>
    </xf>
    <xf borderId="0" fillId="0" fontId="31" numFmtId="0" xfId="0" applyAlignment="1" applyFont="1">
      <alignment vertical="bottom"/>
    </xf>
    <xf borderId="0" fillId="0" fontId="17" numFmtId="10" xfId="0" applyAlignment="1" applyFont="1" applyNumberFormat="1">
      <alignment horizontal="right" vertical="bottom"/>
    </xf>
    <xf borderId="0" fillId="0" fontId="30" numFmtId="0" xfId="0" applyAlignment="1" applyFont="1">
      <alignment vertical="bottom"/>
    </xf>
    <xf borderId="0" fillId="2" fontId="30" numFmtId="0" xfId="0" applyAlignment="1" applyFont="1">
      <alignment vertical="bottom"/>
    </xf>
    <xf borderId="0" fillId="2" fontId="17" numFmtId="0" xfId="0" applyAlignment="1" applyFont="1">
      <alignment horizontal="center" vertical="bottom"/>
    </xf>
    <xf borderId="0" fillId="2" fontId="17" numFmtId="10" xfId="0" applyAlignment="1" applyFont="1" applyNumberFormat="1">
      <alignment horizontal="right" vertical="bottom"/>
    </xf>
    <xf borderId="0" fillId="0" fontId="17" numFmtId="10" xfId="0" applyAlignment="1" applyFont="1" applyNumberFormat="1">
      <alignment horizontal="right" readingOrder="0" vertical="bottom"/>
    </xf>
    <xf borderId="0" fillId="2" fontId="31" numFmtId="0" xfId="0" applyAlignment="1" applyFont="1">
      <alignment vertical="bottom"/>
    </xf>
    <xf borderId="0" fillId="0" fontId="1" numFmtId="10" xfId="0" applyFont="1" applyNumberFormat="1"/>
    <xf borderId="0" fillId="6" fontId="14" numFmtId="49" xfId="0" applyAlignment="1" applyFont="1" applyNumberFormat="1">
      <alignment horizontal="left" shrinkToFit="0" vertical="center" wrapText="0"/>
    </xf>
    <xf borderId="0" fillId="6" fontId="3" numFmtId="49" xfId="0" applyAlignment="1" applyFont="1" applyNumberFormat="1">
      <alignment horizontal="center" readingOrder="0" shrinkToFit="0" vertical="center" wrapText="0"/>
    </xf>
    <xf borderId="0" fillId="0" fontId="1" numFmtId="49" xfId="0" applyAlignment="1" applyFont="1" applyNumberFormat="1">
      <alignment readingOrder="0"/>
    </xf>
    <xf borderId="0" fillId="13" fontId="17" numFmtId="0" xfId="0" applyAlignment="1" applyFill="1" applyFont="1">
      <alignment horizontal="center"/>
    </xf>
    <xf borderId="0" fillId="14" fontId="47" numFmtId="0" xfId="0" applyAlignment="1" applyFill="1" applyFont="1">
      <alignment readingOrder="0"/>
    </xf>
    <xf borderId="5" fillId="2" fontId="48" numFmtId="0" xfId="0" applyAlignment="1" applyBorder="1" applyFont="1">
      <alignment readingOrder="0"/>
    </xf>
    <xf borderId="0" fillId="14" fontId="17" numFmtId="0" xfId="0" applyAlignment="1" applyFont="1">
      <alignment vertical="bottom"/>
    </xf>
    <xf borderId="0" fillId="14" fontId="49" numFmtId="0" xfId="0" applyAlignment="1" applyFont="1">
      <alignment readingOrder="0" shrinkToFit="0" wrapText="0"/>
    </xf>
    <xf borderId="0" fillId="14" fontId="15" numFmtId="0" xfId="0" applyFont="1"/>
    <xf borderId="0" fillId="14" fontId="18" numFmtId="0" xfId="0" applyAlignment="1" applyFont="1">
      <alignment vertical="bottom"/>
    </xf>
    <xf borderId="0" fillId="0" fontId="9" numFmtId="0" xfId="0" applyAlignment="1" applyFont="1">
      <alignment horizontal="center" readingOrder="0" shrinkToFit="0" vertical="bottom" wrapText="1"/>
    </xf>
    <xf borderId="0" fillId="14" fontId="17" numFmtId="0" xfId="0" applyAlignment="1" applyFont="1">
      <alignment readingOrder="0"/>
    </xf>
    <xf borderId="5" fillId="2" fontId="50" numFmtId="0" xfId="0" applyAlignment="1" applyBorder="1" applyFont="1">
      <alignment readingOrder="0"/>
    </xf>
    <xf borderId="0" fillId="14" fontId="1" numFmtId="0" xfId="0" applyAlignment="1" applyFont="1">
      <alignment readingOrder="0"/>
    </xf>
    <xf borderId="0" fillId="14" fontId="49" numFmtId="0" xfId="0" applyAlignment="1" applyFont="1">
      <alignment readingOrder="0"/>
    </xf>
    <xf borderId="0" fillId="14" fontId="15" numFmtId="0" xfId="0" applyAlignment="1" applyFont="1">
      <alignment horizontal="center" readingOrder="0"/>
    </xf>
    <xf borderId="0" fillId="14" fontId="15" numFmtId="0" xfId="0" applyAlignment="1" applyFont="1">
      <alignment readingOrder="0"/>
    </xf>
    <xf borderId="0" fillId="14" fontId="15" numFmtId="0" xfId="0" applyAlignment="1" applyFont="1">
      <alignment horizontal="center" readingOrder="0"/>
    </xf>
    <xf borderId="0" fillId="14" fontId="1" numFmtId="0" xfId="0" applyFont="1"/>
    <xf borderId="0" fillId="14" fontId="17" numFmtId="0" xfId="0" applyAlignment="1" applyFont="1">
      <alignment horizontal="center" readingOrder="0"/>
    </xf>
    <xf borderId="0" fillId="14" fontId="17" numFmtId="0" xfId="0" applyAlignment="1" applyFont="1">
      <alignment horizontal="center"/>
    </xf>
    <xf borderId="5" fillId="2" fontId="48" numFmtId="0" xfId="0" applyAlignment="1" applyBorder="1" applyFont="1">
      <alignment readingOrder="0"/>
    </xf>
    <xf borderId="0" fillId="4" fontId="9" numFmtId="0" xfId="0" applyAlignment="1" applyFont="1">
      <alignment horizontal="center" readingOrder="0" shrinkToFit="0" wrapText="1"/>
    </xf>
    <xf borderId="0" fillId="12" fontId="15" numFmtId="0" xfId="0" applyAlignment="1" applyFont="1">
      <alignment horizontal="center" readingOrder="0"/>
    </xf>
    <xf borderId="0" fillId="14" fontId="17" numFmtId="0" xfId="0" applyAlignment="1" applyFont="1">
      <alignment horizontal="left" readingOrder="0"/>
    </xf>
    <xf borderId="0" fillId="14" fontId="1" numFmtId="0" xfId="0" applyAlignment="1" applyFont="1">
      <alignment horizontal="center" readingOrder="0"/>
    </xf>
    <xf borderId="0" fillId="14" fontId="51" numFmtId="0" xfId="0" applyAlignment="1" applyFont="1">
      <alignment readingOrder="0" shrinkToFit="0" wrapText="0"/>
    </xf>
    <xf borderId="0" fillId="14" fontId="17" numFmtId="0" xfId="0" applyAlignment="1" applyFont="1">
      <alignment readingOrder="0" vertical="bottom"/>
    </xf>
    <xf borderId="6" fillId="2" fontId="50" numFmtId="0" xfId="0" applyAlignment="1" applyBorder="1" applyFont="1">
      <alignment readingOrder="0"/>
    </xf>
    <xf borderId="7" fillId="0" fontId="1" numFmtId="0" xfId="0" applyBorder="1" applyFont="1"/>
    <xf borderId="0" fillId="14" fontId="17" numFmtId="0" xfId="0" applyAlignment="1" applyFont="1">
      <alignment vertical="bottom"/>
    </xf>
    <xf borderId="0" fillId="14" fontId="17" numFmtId="0" xfId="0" applyAlignment="1" applyFont="1">
      <alignment readingOrder="0" vertical="bottom"/>
    </xf>
    <xf borderId="0" fillId="2" fontId="48" numFmtId="0" xfId="0" applyAlignment="1" applyFont="1">
      <alignment readingOrder="0"/>
    </xf>
    <xf borderId="0" fillId="14" fontId="1" numFmtId="10" xfId="0" applyAlignment="1" applyFont="1" applyNumberFormat="1">
      <alignment readingOrder="0"/>
    </xf>
    <xf borderId="0" fillId="14" fontId="18" numFmtId="0" xfId="0" applyAlignment="1" applyFont="1">
      <alignment horizontal="left" readingOrder="0"/>
    </xf>
    <xf borderId="0" fillId="14" fontId="15" numFmtId="10" xfId="0" applyAlignment="1" applyFont="1" applyNumberFormat="1">
      <alignment readingOrder="0"/>
    </xf>
    <xf borderId="0" fillId="2" fontId="52" numFmtId="0" xfId="0" applyAlignment="1" applyFont="1">
      <alignment shrinkToFit="0" wrapText="0"/>
    </xf>
    <xf borderId="0" fillId="0" fontId="53" numFmtId="0" xfId="0" applyAlignment="1" applyFont="1">
      <alignment readingOrder="0" shrinkToFit="0" wrapText="0"/>
    </xf>
    <xf borderId="0" fillId="0" fontId="53" numFmtId="0" xfId="0" applyAlignment="1" applyFont="1">
      <alignment shrinkToFit="0" wrapText="0"/>
    </xf>
    <xf borderId="8" fillId="15" fontId="54" numFmtId="0" xfId="0" applyAlignment="1" applyBorder="1" applyFill="1" applyFont="1">
      <alignment shrinkToFit="0" vertical="bottom" wrapText="0"/>
    </xf>
    <xf borderId="9" fillId="15" fontId="17" numFmtId="0" xfId="0" applyAlignment="1" applyBorder="1" applyFont="1">
      <alignment horizontal="center" vertical="bottom"/>
    </xf>
    <xf borderId="9" fillId="15" fontId="17" numFmtId="0" xfId="0" applyAlignment="1" applyBorder="1" applyFont="1">
      <alignment horizontal="center" vertical="bottom"/>
    </xf>
    <xf borderId="9" fillId="15" fontId="17" numFmtId="0" xfId="0" applyAlignment="1" applyBorder="1" applyFont="1">
      <alignment vertical="bottom"/>
    </xf>
    <xf borderId="8" fillId="15" fontId="55" numFmtId="0" xfId="0" applyAlignment="1" applyBorder="1" applyFont="1">
      <alignment vertical="bottom"/>
    </xf>
    <xf borderId="10" fillId="15" fontId="55" numFmtId="0" xfId="0" applyAlignment="1" applyBorder="1" applyFont="1">
      <alignment vertical="bottom"/>
    </xf>
    <xf borderId="0" fillId="15" fontId="55" numFmtId="0" xfId="0" applyAlignment="1" applyFont="1">
      <alignment vertical="bottom"/>
    </xf>
    <xf borderId="8" fillId="15" fontId="55" numFmtId="0" xfId="0" applyAlignment="1" applyBorder="1" applyFont="1">
      <alignment vertical="bottom"/>
    </xf>
    <xf borderId="11" fillId="15" fontId="55" numFmtId="0" xfId="0" applyAlignment="1" applyBorder="1" applyFont="1">
      <alignment vertical="bottom"/>
    </xf>
    <xf borderId="11" fillId="15" fontId="55" numFmtId="0" xfId="0" applyAlignment="1" applyBorder="1" applyFont="1">
      <alignment vertical="bottom"/>
    </xf>
    <xf borderId="0" fillId="15" fontId="55" numFmtId="0" xfId="0" applyAlignment="1" applyFont="1">
      <alignment vertical="bottom"/>
    </xf>
    <xf borderId="0" fillId="2" fontId="56" numFmtId="0" xfId="0" applyAlignment="1" applyFont="1">
      <alignment readingOrder="0" shrinkToFit="0" vertical="center" wrapText="0"/>
    </xf>
    <xf borderId="0" fillId="2" fontId="57" numFmtId="0" xfId="0" applyAlignment="1" applyFont="1">
      <alignment shrinkToFit="0" wrapText="0"/>
    </xf>
    <xf borderId="0" fillId="0" fontId="23" numFmtId="0" xfId="0" applyAlignment="1" applyFont="1">
      <alignment vertical="bottom"/>
    </xf>
    <xf borderId="0" fillId="0" fontId="32" numFmtId="0" xfId="0" applyAlignment="1" applyFont="1">
      <alignment horizontal="right" vertical="bottom"/>
    </xf>
    <xf borderId="8" fillId="2" fontId="58" numFmtId="0" xfId="0" applyAlignment="1" applyBorder="1" applyFont="1">
      <alignment vertical="bottom"/>
    </xf>
    <xf borderId="0" fillId="0" fontId="58" numFmtId="0" xfId="0" applyAlignment="1" applyFont="1">
      <alignment vertical="bottom"/>
    </xf>
    <xf borderId="0" fillId="0" fontId="58" numFmtId="0" xfId="0" applyAlignment="1" applyFont="1">
      <alignment horizontal="right" vertical="bottom"/>
    </xf>
    <xf borderId="0" fillId="0" fontId="56" numFmtId="0" xfId="0" applyAlignment="1" applyFont="1">
      <alignment readingOrder="0" shrinkToFit="0" vertical="center" wrapText="0"/>
    </xf>
    <xf borderId="0" fillId="0" fontId="57" numFmtId="0" xfId="0" applyAlignment="1" applyFont="1">
      <alignment shrinkToFit="0" wrapText="0"/>
    </xf>
    <xf borderId="0" fillId="0" fontId="23" numFmtId="0" xfId="0" applyAlignment="1" applyFont="1">
      <alignment vertical="bottom"/>
    </xf>
    <xf borderId="8" fillId="2" fontId="59" numFmtId="0" xfId="0" applyAlignment="1" applyBorder="1" applyFont="1">
      <alignment vertical="bottom"/>
    </xf>
    <xf borderId="0" fillId="0" fontId="58" numFmtId="0" xfId="0" applyAlignment="1" applyFont="1">
      <alignment vertical="bottom"/>
    </xf>
    <xf borderId="12" fillId="16" fontId="60" numFmtId="0" xfId="0" applyAlignment="1" applyBorder="1" applyFill="1" applyFont="1">
      <alignment horizontal="center" readingOrder="0" shrinkToFit="0" wrapText="0"/>
    </xf>
    <xf borderId="13" fillId="16" fontId="60" numFmtId="0" xfId="0" applyAlignment="1" applyBorder="1" applyFont="1">
      <alignment horizontal="center" shrinkToFit="0" wrapText="0"/>
    </xf>
    <xf borderId="0" fillId="0" fontId="61" numFmtId="0" xfId="0" applyAlignment="1" applyFont="1">
      <alignment readingOrder="0" shrinkToFit="0" wrapText="0"/>
    </xf>
    <xf borderId="1" fillId="0" fontId="58" numFmtId="0" xfId="0" applyAlignment="1" applyBorder="1" applyFont="1">
      <alignment vertical="bottom"/>
    </xf>
    <xf borderId="1" fillId="0" fontId="58" numFmtId="0" xfId="0" applyAlignment="1" applyBorder="1" applyFont="1">
      <alignment horizontal="right" vertical="bottom"/>
    </xf>
    <xf borderId="0" fillId="2" fontId="62" numFmtId="0" xfId="0" applyAlignment="1" applyFont="1">
      <alignment vertical="bottom"/>
    </xf>
    <xf borderId="0" fillId="0" fontId="57" numFmtId="0" xfId="0" applyAlignment="1" applyFont="1">
      <alignment readingOrder="0" shrinkToFit="0" wrapText="0"/>
    </xf>
    <xf borderId="0" fillId="0" fontId="59" numFmtId="0" xfId="0" applyAlignment="1" applyFont="1">
      <alignment vertical="bottom"/>
    </xf>
    <xf borderId="0" fillId="0" fontId="59" numFmtId="0" xfId="0" applyAlignment="1" applyFont="1">
      <alignment vertical="bottom"/>
    </xf>
    <xf borderId="0" fillId="0" fontId="58" numFmtId="0" xfId="0" applyAlignment="1" applyFont="1">
      <alignment horizontal="right" vertical="bottom"/>
    </xf>
  </cellXfs>
  <cellStyles count="1">
    <cellStyle xfId="0" name="Normal" builtinId="0"/>
  </cellStyles>
  <dxfs count="11">
    <dxf>
      <font/>
      <fill>
        <patternFill patternType="solid">
          <fgColor rgb="FFFFFF00"/>
          <bgColor rgb="FFFFFF00"/>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FF9900"/>
          <bgColor rgb="FFFF9900"/>
        </patternFill>
      </fill>
      <border/>
    </dxf>
    <dxf>
      <font/>
      <fill>
        <patternFill patternType="solid">
          <fgColor rgb="FFF4CCCC"/>
          <bgColor rgb="FFF4CCCC"/>
        </patternFill>
      </fill>
      <border/>
    </dxf>
    <dxf>
      <font/>
      <fill>
        <patternFill patternType="solid">
          <fgColor rgb="FFF9CB9C"/>
          <bgColor rgb="FFF9CB9C"/>
        </patternFill>
      </fill>
      <border/>
    </dxf>
    <dxf>
      <font/>
      <fill>
        <patternFill patternType="solid">
          <fgColor rgb="FFCC0000"/>
          <bgColor rgb="FFCC0000"/>
        </patternFill>
      </fill>
      <border/>
    </dxf>
    <dxf>
      <font/>
      <fill>
        <patternFill patternType="solid">
          <fgColor rgb="FFFFF2CC"/>
          <bgColor rgb="FFFFF2CC"/>
        </patternFill>
      </fill>
      <border/>
    </dxf>
    <dxf>
      <font/>
      <fill>
        <patternFill patternType="solid">
          <fgColor rgb="FFE6B8AF"/>
          <bgColor rgb="FFE6B8AF"/>
        </patternFill>
      </fill>
      <border/>
    </dxf>
    <dxf>
      <font/>
      <fill>
        <patternFill patternType="solid">
          <fgColor rgb="FF434343"/>
          <bgColor rgb="FF434343"/>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dropbox.com/scl/fi/0zmt2f7ayteg2w70k60b6/Deus-Amaldi-oado-766310960488.jpg?rlkey=w3g5nzu8b0tnp9x306psvujv5&amp;st=ud0m2bsg&amp;dl=1" TargetMode="External"/><Relationship Id="rId190" Type="http://schemas.openxmlformats.org/officeDocument/2006/relationships/hyperlink" Target="https://www.dropbox.com/scl/fi/wj97xuyqh5uodyhxojvf4/Espadachim-Lunar-744553565172.jpg?rlkey=602fev5xs12v5b9rktzmpism9&amp;st=ghrrdgt2&amp;dl=1" TargetMode="External"/><Relationship Id="rId42" Type="http://schemas.openxmlformats.org/officeDocument/2006/relationships/hyperlink" Target="https://www.dropbox.com/scl/fi/i3l51yinz9thdr9b6jw3l/Verdadeiro-Rei-821555705604.jpg?rlkey=jwmsg6x96b0uszgaczf2sykgd&amp;st=xdzb196a&amp;dl=1" TargetMode="External"/><Relationship Id="rId41" Type="http://schemas.openxmlformats.org/officeDocument/2006/relationships/hyperlink" Target="https://www.dropbox.com/scl/fi/qtsk1apgqu0alfos7oczv/Gravity-Falls-821555510963.jpg?rlkey=4ffxl6uh963w2a2geqmmg2x6a&amp;st=w290yckb&amp;dl=1" TargetMode="External"/><Relationship Id="rId44" Type="http://schemas.openxmlformats.org/officeDocument/2006/relationships/hyperlink" Target="https://www.dropbox.com/scl/fi/h5kiw8fuxs0uwle3a49p9/Genki-Dama-821555746522.jpg?rlkey=flkxojukf5ac2smt8p5dzcq8k&amp;st=xl08mh3c&amp;dl=1" TargetMode="External"/><Relationship Id="rId194" Type="http://schemas.openxmlformats.org/officeDocument/2006/relationships/hyperlink" Target="https://www.dropbox.com/scl/fi/h58bki1fvdmyjshnhhnax/Deus-da-It-lia-752503853934.jpg?rlkey=j413ge0z1s7b60ym5znv6gyct&amp;st=5wfs3pz8&amp;dl=1" TargetMode="External"/><Relationship Id="rId43" Type="http://schemas.openxmlformats.org/officeDocument/2006/relationships/hyperlink" Target="https://www.dropbox.com/scl/fi/hjtz42vdkgiyhf6bqq69h/Lavinho-Pai-T-On-821555747420.jpg?rlkey=vidlcsgy3ridq50k7ycb0uls8&amp;st=2wiktlef&amp;dl=1" TargetMode="External"/><Relationship Id="rId193" Type="http://schemas.openxmlformats.org/officeDocument/2006/relationships/hyperlink" Target="https://www.dropbox.com/scl/fi/l9dnmh3npgl9fjc28n91x/Nika-Speed-Up-752503647168.jpg?rlkey=ygi5pz3xbs22cc8xjv79so344&amp;st=7ju2w5x4&amp;dl=1" TargetMode="External"/><Relationship Id="rId46" Type="http://schemas.openxmlformats.org/officeDocument/2006/relationships/hyperlink" Target="https://www.dropbox.com/scl/fi/f3h71f8v2baoyzbi6qzfo/Flow-Minato-821555857921.jpg?rlkey=su85i2qzptp0xs0c31n27ophs&amp;st=oht620fn&amp;dl=1" TargetMode="External"/><Relationship Id="rId192" Type="http://schemas.openxmlformats.org/officeDocument/2006/relationships/hyperlink" Target="https://www.dropbox.com/scl/fi/eskix5e4uo9bio8fketp8/Nika-752503647182.jpg?rlkey=xvz0s66b3lgr7uda3g2kw3izn&amp;st=g9twqwis&amp;dl=1" TargetMode="External"/><Relationship Id="rId45" Type="http://schemas.openxmlformats.org/officeDocument/2006/relationships/hyperlink" Target="https://www.dropbox.com/scl/fi/od27fv71w4d87wwkztug3/Novo-Recept-culo-Style-Sukuna-821555779513.jpg?rlkey=ekn2hj6ess8wvdn908ppa4o9o&amp;st=ite4py0s&amp;dl=1" TargetMode="External"/><Relationship Id="rId191" Type="http://schemas.openxmlformats.org/officeDocument/2006/relationships/hyperlink" Target="https://www.dropbox.com/scl/fi/moxjtj4esvp8ejtwjeyja/Deus-da-Velocidade-744553772662-BKTOK2300065.jpg?rlkey=3c7p1doaxk7kv7qwlmkvre6pq&amp;st=ni4fnml5&amp;dl=1" TargetMode="External"/><Relationship Id="rId48" Type="http://schemas.openxmlformats.org/officeDocument/2006/relationships/hyperlink" Target="https://www.dropbox.com/scl/fi/fn4avefcfom3936v82jdz/Flow-Lampi-o-656464699153.jpg?rlkey=3rlgex278ivmoit29sgmi8i1n&amp;st=614pe1r7&amp;dl=1" TargetMode="External"/><Relationship Id="rId187" Type="http://schemas.openxmlformats.org/officeDocument/2006/relationships/hyperlink" Target="https://www.dropbox.com/scl/fi/0ox2ih7yvmtawe9mt5o0a/Rei-da-Italia-718114547778.jpg?rlkey=ywkinjze9a3zqtiwal18bd7bu&amp;st=3btnsbqn&amp;dl=1" TargetMode="External"/><Relationship Id="rId47" Type="http://schemas.openxmlformats.org/officeDocument/2006/relationships/hyperlink" Target="https://www.dropbox.com/scl/fi/9t8m1j508oublhggb1r9d/Estilo-Brazuca-821555943280.jpg?rlkey=kb83c8z4mqghakhbr5glomng5&amp;st=y59scxbw&amp;dl=1" TargetMode="External"/><Relationship Id="rId186" Type="http://schemas.openxmlformats.org/officeDocument/2006/relationships/hyperlink" Target="https://www.dropbox.com/scl/fi/hmg5vgvynsx3vsuulyx4d/A-Asa-Esquerda-do-Rei-707331797301.jpg?rlkey=11mtdakzsjdf2840v1kply7n4&amp;st=rb6z4t1d&amp;dl=1" TargetMode="External"/><Relationship Id="rId185" Type="http://schemas.openxmlformats.org/officeDocument/2006/relationships/hyperlink" Target="https://www.dropbox.com/scl/fi/mvlatqbrdb36xvw1ttphe/A-Asa-Esquerda-do-Rei-707331797356.jpg?rlkey=3zzufyn1q636f1txct7vxr2pr&amp;st=vjineeps&amp;dl=1" TargetMode="External"/><Relationship Id="rId49" Type="http://schemas.openxmlformats.org/officeDocument/2006/relationships/hyperlink" Target="https://www.dropbox.com/scl/fi/13ztly3jkjfzb00sbydyg/Justi-a-Kira-Vs-L-656464696732.jpg?rlkey=fpc0rjk3nnl0gw3ovtajuv9ur&amp;st=h9eq2xtc&amp;dl=1" TargetMode="External"/><Relationship Id="rId184" Type="http://schemas.openxmlformats.org/officeDocument/2006/relationships/hyperlink" Target="https://www.dropbox.com/scl/fi/7ayczlwlpb4h78wh697yu/Zumbi-707331606689.jpg?rlkey=y18f5x26p77jiziaip6hpo4wo&amp;st=4sul1j4i&amp;dl=1" TargetMode="External"/><Relationship Id="rId189" Type="http://schemas.openxmlformats.org/officeDocument/2006/relationships/hyperlink" Target="https://www.dropbox.com/scl/fi/xhsp8348xcfor7uhz7ahi/Espadachim-Lunar-744553565462.jpg?rlkey=4ys5r8cavm7bhigftjgsxt96h&amp;st=233n2ba9&amp;dl=1" TargetMode="External"/><Relationship Id="rId188" Type="http://schemas.openxmlformats.org/officeDocument/2006/relationships/hyperlink" Target="https://www.dropbox.com/scl/fi/4nhbjmzywffrhdll5xgik/Rei-Da-Italia-718114547709.jpg?rlkey=wiu15kzjyplebmt3za9pktw7m&amp;st=ov3x1nvb&amp;dl=1" TargetMode="External"/><Relationship Id="rId31" Type="http://schemas.openxmlformats.org/officeDocument/2006/relationships/hyperlink" Target="https://www.dropbox.com/scl/fi/2gr7tc8sg9zwfi2pi49ks/O-nico-Deus-717337816876.jpg?rlkey=ohbb2p4vnmicekqi32sof7kk3&amp;st=59lp6cr1&amp;dl=1" TargetMode="External"/><Relationship Id="rId30" Type="http://schemas.openxmlformats.org/officeDocument/2006/relationships/hyperlink" Target="https://www.dropbox.com/scl/fi/mleyr2oz4znufuxmlr56i/Castelo-Infinito-717337817071.jpg?rlkey=trd8jzpdwc2px098xmxh976kx&amp;st=28v0cym8&amp;dl=1" TargetMode="External"/><Relationship Id="rId33" Type="http://schemas.openxmlformats.org/officeDocument/2006/relationships/hyperlink" Target="https://www.dropbox.com/scl/fi/jp8pux17mk555a24zx0ij/Bela-Dan-a-755909801493.jpg?rlkey=btxiaezgncxizo3fvr43kz3tx&amp;st=fc6su8wn&amp;dl=1" TargetMode="External"/><Relationship Id="rId183" Type="http://schemas.openxmlformats.org/officeDocument/2006/relationships/hyperlink" Target="https://www.dropbox.com/scl/fi/d584l06buc8ijmi7nly4j/Zumbi-707331606726.jpg?rlkey=6lqs213rszql1a3stic4jc692&amp;st=o6k3ehja&amp;dl=1" TargetMode="External"/><Relationship Id="rId32" Type="http://schemas.openxmlformats.org/officeDocument/2006/relationships/hyperlink" Target="https://www.dropbox.com/scl/fi/mfzilg11ncq93g0hurxkh/Style-Eren-Jaeger-755909569751.jpg?rlkey=2zd7w1xca9n7w5shod9u1lx1m&amp;st=r3n2hbh7&amp;dl=1" TargetMode="External"/><Relationship Id="rId182" Type="http://schemas.openxmlformats.org/officeDocument/2006/relationships/hyperlink" Target="https://www.dropbox.com/scl/fi/5ji5wtofnyyjd1muuc57m/Mundo-Roxo-656464912573.jpg?rlkey=bkv00awbx5e5xyba3uc8xmtqw&amp;st=2yj8ijig&amp;dl=1" TargetMode="External"/><Relationship Id="rId35" Type="http://schemas.openxmlformats.org/officeDocument/2006/relationships/hyperlink" Target="https://www.dropbox.com/scl/fi/4e7zf4i089r3ultkp20bp/O-Monstro-Rei-755909918245.jpg?rlkey=sev2ugbssr49bthf1iuhyvq8i&amp;st=q2bqep2s&amp;dl=1" TargetMode="External"/><Relationship Id="rId181" Type="http://schemas.openxmlformats.org/officeDocument/2006/relationships/hyperlink" Target="https://www.dropbox.com/scl/fi/k33xrl0du30h1mosy72zr/Mundo-Roxo-656464912733-1.jpg?rlkey=z9g2l5z51a4uhzpvuo8r0f7ng&amp;st=0f9v18fq&amp;dl=1" TargetMode="External"/><Relationship Id="rId34" Type="http://schemas.openxmlformats.org/officeDocument/2006/relationships/hyperlink" Target="https://www.dropbox.com/scl/fi/fmx624oynmclp1q6sdhn5/O-Menino-Que-Sobreviveu-755909801486.jpg?rlkey=aqq7nb3izbztdbn9eglpfxm5m&amp;st=u8kta623&amp;dl=1" TargetMode="External"/><Relationship Id="rId180" Type="http://schemas.openxmlformats.org/officeDocument/2006/relationships/hyperlink" Target="https://www.dropbox.com/scl/fi/69jn001es2trehhsooino/Maldi-o-656464699054.jpg?rlkey=r04tk6g91pr5p5umauniycmha&amp;st=aqlvevge&amp;dl=1" TargetMode="External"/><Relationship Id="rId37" Type="http://schemas.openxmlformats.org/officeDocument/2006/relationships/hyperlink" Target="https://www.dropbox.com/scl/fi/aws0lkwcm7haoodnhy5ph/O-N-mero-1-766310726763.jpg?rlkey=9spbxfk006n5gu4tkwa8l1dym&amp;st=unurj4ug&amp;dl=1" TargetMode="External"/><Relationship Id="rId176" Type="http://schemas.openxmlformats.org/officeDocument/2006/relationships/hyperlink" Target="https://www.dropbox.com/scl/fi/ls8mh6ll6664om1xnnotm/A-Asa-do-Rei-821555706168.jpg?rlkey=8vuanfaj53t39pd2k4tvv22oo&amp;st=rf41tper&amp;dl=1" TargetMode="External"/><Relationship Id="rId36" Type="http://schemas.openxmlformats.org/officeDocument/2006/relationships/hyperlink" Target="https://www.dropbox.com/scl/fi/56jgni6n64fnloybuetds/Castelo-Infinito-II-766310525632.jpg?rlkey=ljht52t6begf8trbkhy4bdd2f&amp;st=fh2gfiyh&amp;dl=1" TargetMode="External"/><Relationship Id="rId175" Type="http://schemas.openxmlformats.org/officeDocument/2006/relationships/hyperlink" Target="https://www.dropbox.com/scl/fi/znf41ukqrbvjoa9fpnlut/Roboz-o-Speed-Up-821555571476.jpg?rlkey=l3ivy464kduyho6tgprybflqe&amp;st=3x9j1ol4&amp;dl=1" TargetMode="External"/><Relationship Id="rId39" Type="http://schemas.openxmlformats.org/officeDocument/2006/relationships/hyperlink" Target="https://www.dropbox.com/scl/fi/yxfqf7izcbb1pu5g8w4qy/Control-766310846638.jpg?rlkey=47yapiy0yc3qrwzulzeo00351&amp;st=9xmk3yts&amp;dl=1" TargetMode="External"/><Relationship Id="rId174" Type="http://schemas.openxmlformats.org/officeDocument/2006/relationships/hyperlink" Target="https://www.dropbox.com/scl/fi/el3nnlo9cyjmyh0c8jehf/Roboz-o-821555571490.jpg?rlkey=csetdrjy0pr9houdkpc22800u&amp;st=csjnlkt3&amp;dl=1" TargetMode="External"/><Relationship Id="rId38" Type="http://schemas.openxmlformats.org/officeDocument/2006/relationships/hyperlink" Target="https://www.dropbox.com/scl/fi/dfvdwj824qp74724r0p2g/Lampi-o-Capit-o-do-Sert-o-766310760330.jpg?rlkey=ivq466vksjhj71uegactjxv96&amp;st=co5b34gz&amp;dl=1" TargetMode="External"/><Relationship Id="rId173" Type="http://schemas.openxmlformats.org/officeDocument/2006/relationships/hyperlink" Target="https://www.dropbox.com/scl/fi/9ev0m078r4drf6tbh2f12/Os-Melhores-do-Mundo-766310710199.jpg?rlkey=2fgs82h5ttt0ubos8dc5pdekj&amp;st=yv495t5k&amp;dl=1" TargetMode="External"/><Relationship Id="rId179" Type="http://schemas.openxmlformats.org/officeDocument/2006/relationships/hyperlink" Target="https://www.dropbox.com/scl/fi/uvqr81df4cw7lx7w5advg/Rei-de-Munique-Speed-Up-821555942696.jpg?rlkey=usqiaf1frmkjabr0eeawzlxt2&amp;st=f0lyxak5&amp;dl=1" TargetMode="External"/><Relationship Id="rId178" Type="http://schemas.openxmlformats.org/officeDocument/2006/relationships/hyperlink" Target="https://www.dropbox.com/scl/fi/nkz46xlytzak5xi36ckfw/Rei-de-Munique-821555942849.jpg?rlkey=vsu25nmlmbsp8ghcqbmef9jek&amp;st=ya5hw702&amp;dl=1" TargetMode="External"/><Relationship Id="rId177" Type="http://schemas.openxmlformats.org/officeDocument/2006/relationships/hyperlink" Target="https://www.dropbox.com/scl/fi/gu3gh4xiqbt2ulnz649ia/A-Asa-do-Rei-Speed-Up-821555706113.jpg?rlkey=ajhr6dnwtpy2fu0u3tfmi4n5i&amp;st=8bo4e5bb&amp;dl=1" TargetMode="External"/><Relationship Id="rId20" Type="http://schemas.openxmlformats.org/officeDocument/2006/relationships/hyperlink" Target="https://www.dropbox.com/scl/fi/p2wp6ailwxh0w745i7jb4/Implac-vel-704522994907.jpg?rlkey=g9wwy1zm2at5stt06zfebde10&amp;st=mj5jo36h&amp;dl=1" TargetMode="External"/><Relationship Id="rId22" Type="http://schemas.openxmlformats.org/officeDocument/2006/relationships/hyperlink" Target="https://www.dropbox.com/scl/fi/v2m8rq5v6wbq6ocp4uzy1/Alcan-ar-a-Paz-713312393479.jpg?rlkey=e772z8vcx373qxpz1op79gx6z&amp;st=ns6n06b5&amp;dl=1" TargetMode="External"/><Relationship Id="rId21" Type="http://schemas.openxmlformats.org/officeDocument/2006/relationships/hyperlink" Target="https://www.dropbox.com/scl/fi/hmj5m3hb5jhwgrub0y0fn/Implac-vel-Speed-Up-704522995126.jpg?rlkey=qapv8hcd35076yysh0e541ru4&amp;st=2iiw30ng&amp;dl=1" TargetMode="External"/><Relationship Id="rId24" Type="http://schemas.openxmlformats.org/officeDocument/2006/relationships/hyperlink" Target="https://www.dropbox.com/scl/fi/9xadwran1wms1xhxxngnq/Bachira-Monstro-Egoista-Speed-Up-713312581357.jpg?rlkey=5rycuj2255y4etsmni1koqdil&amp;st=mpgwkxzc&amp;dl=1" TargetMode="External"/><Relationship Id="rId23" Type="http://schemas.openxmlformats.org/officeDocument/2006/relationships/hyperlink" Target="https://www.dropbox.com/scl/fi/df1wf2rniaqm7eb0wt5fj/Bachira-Monstro-Egoista-713312581449.jpg?rlkey=g09eikyj4d66k67bquv4d583s&amp;st=2vaaagjr&amp;dl=1" TargetMode="External"/><Relationship Id="rId26" Type="http://schemas.openxmlformats.org/officeDocument/2006/relationships/hyperlink" Target="https://www.dropbox.com/scl/fi/t2rq5xum76vibovq1p6i3/Sanji-Jambe-Enflamm-e-713312800953.jpg?rlkey=k8mih2y6zrg4sob5ikh8xpl4p&amp;st=duo76u9l&amp;dl=1" TargetMode="External"/><Relationship Id="rId25" Type="http://schemas.openxmlformats.org/officeDocument/2006/relationships/hyperlink" Target="https://www.dropbox.com/scl/fi/hm5bsmmv1bo6wo96la602/A-Morte-Vermelha-713312581487.jpg?rlkey=j4c5v0nkxw1bonoyln823kzg1&amp;st=8duf0cst&amp;dl=1" TargetMode="External"/><Relationship Id="rId28" Type="http://schemas.openxmlformats.org/officeDocument/2006/relationships/hyperlink" Target="https://www.dropbox.com/scl/fi/9bbcxn4za0dwxtan4213q/A-Lenda-Destemida-717337383682.jpg?rlkey=4iu6ls7dbfsc1fdezk1txzj35&amp;st=vhpqzuov&amp;dl=1" TargetMode="External"/><Relationship Id="rId27" Type="http://schemas.openxmlformats.org/officeDocument/2006/relationships/hyperlink" Target="https://www.dropbox.com/scl/fi/n8m8svwvdfh4ppzyk37oe/Poder-do-Simbionte-713312800878.jpg?rlkey=1oj94tr9iywhbobcrbndh20xh&amp;st=r9p8mn75&amp;dl=1" TargetMode="External"/><Relationship Id="rId29" Type="http://schemas.openxmlformats.org/officeDocument/2006/relationships/hyperlink" Target="https://www.dropbox.com/scl/fi/rzkc1uaiirm7yvuim7rcn/Gato-Vs-Lobo-Ultimo-Pedido-717337466736.jpg?rlkey=lgnz85bvtnutcdwkq1lkorydu&amp;st=5y81e4cr&amp;dl=1" TargetMode="External"/><Relationship Id="rId11" Type="http://schemas.openxmlformats.org/officeDocument/2006/relationships/hyperlink" Target="https://www.dropbox.com/scl/fi/ld5zx9kt1frwtrkytx1p5/A-Vontade-de-um-Saiyajin-789550780463.jpg?rlkey=qp2i3pp8gzb3d123nnsl68bhq&amp;st=bh9tc068&amp;dl=1" TargetMode="External"/><Relationship Id="rId10" Type="http://schemas.openxmlformats.org/officeDocument/2006/relationships/hyperlink" Target="https://www.dropbox.com/scl/fi/he0nfgs093nb3uxn0qeuf/Esse-Era-o-Seu-Sonho-789550583668.jpg?rlkey=8e9c9gls1mtozcxvb9usi2xra&amp;st=tkujelql&amp;dl=1" TargetMode="External"/><Relationship Id="rId13" Type="http://schemas.openxmlformats.org/officeDocument/2006/relationships/hyperlink" Target="https://www.dropbox.com/scl/fi/yd7rl6sf0qq417vq0993t/Rei-do-Drible-789550892579.jpg?rlkey=hbrbd93z3imc4t71xmouhmiiv&amp;st=n7b5j964&amp;dl=1" TargetMode="External"/><Relationship Id="rId12" Type="http://schemas.openxmlformats.org/officeDocument/2006/relationships/hyperlink" Target="https://www.dropbox.com/scl/fi/gknzri7hkw9k43juo7f0h/Animes-no-Topo-789550850920.jpg?rlkey=8nqmleappocujzahyl5irpild&amp;st=8nmfdm6i&amp;dl=1" TargetMode="External"/><Relationship Id="rId15" Type="http://schemas.openxmlformats.org/officeDocument/2006/relationships/hyperlink" Target="https://www.dropbox.com/scl/fi/cceojdokmdomicams4kl1/O-Rei-da-Decis-o-704522572761.jpg?rlkey=qyyvashy54zy0qve5nvb4zapp&amp;st=ypbyxdvz&amp;dl=1" TargetMode="External"/><Relationship Id="rId198" Type="http://schemas.openxmlformats.org/officeDocument/2006/relationships/hyperlink" Target="https://www.dropbox.com/scl/fi/l5ucedhmhkik0l2qzz3dp/Carrasco-dos-Deuses-717332807206.jpg?rlkey=dpdbkaonp2p3o7lcc9n7vhigm&amp;st=t59ln9lw&amp;dl=1" TargetMode="External"/><Relationship Id="rId14" Type="http://schemas.openxmlformats.org/officeDocument/2006/relationships/hyperlink" Target="https://www.dropbox.com/scl/fi/gu3i0zm110idy2y0vv09z/For-a-e-Talento-704522504014.jpg?rlkey=rkzgyinui5g7b0xrpvhqhwufr&amp;st=dz76zlas&amp;dl=1" TargetMode="External"/><Relationship Id="rId197" Type="http://schemas.openxmlformats.org/officeDocument/2006/relationships/hyperlink" Target="https://www.dropbox.com/scl/fi/qgmhjvspiwe9mv7mwtlad/Entre-Aranhas-717332571749-1.jpg?rlkey=vog7sh19lghvmw25e0ao6f135&amp;st=7vh2kedq&amp;dl=1" TargetMode="External"/><Relationship Id="rId17" Type="http://schemas.openxmlformats.org/officeDocument/2006/relationships/hyperlink" Target="https://www.dropbox.com/scl/fi/mmda100cl2h0gam0rgtye/Genialidade-704522736279.jpg?rlkey=kmfu9jawzvqhfgz7qvjtixcb9&amp;st=knqjymvp&amp;dl=1" TargetMode="External"/><Relationship Id="rId196" Type="http://schemas.openxmlformats.org/officeDocument/2006/relationships/hyperlink" Target="https://www.dropbox.com/scl/fi/0cmk5qmcl9xtiowx4ve8v/Entre-Aranhas-717332571749.jpg?rlkey=sn7vpyka7s54lnwx5o0c3ntix&amp;st=1vzf3kv9&amp;dl=1" TargetMode="External"/><Relationship Id="rId16" Type="http://schemas.openxmlformats.org/officeDocument/2006/relationships/hyperlink" Target="https://www.dropbox.com/scl/fi/ul0u2nd34gumss52xfztx/Orgulhoso-e-Egoista-704522648756.jpg?rlkey=6u9pfjby9t2e8mm9703nlmige&amp;st=n6srog88&amp;dl=1" TargetMode="External"/><Relationship Id="rId195" Type="http://schemas.openxmlformats.org/officeDocument/2006/relationships/hyperlink" Target="https://www.dropbox.com/scl/fi/ddadil48451bp4gb8j8fl/Deus-da-It-lia-752503853880.jpg?rlkey=0g0bqkhf9rpd1n36kz9c9vals&amp;st=3lmabbta&amp;dl=1" TargetMode="External"/><Relationship Id="rId19" Type="http://schemas.openxmlformats.org/officeDocument/2006/relationships/hyperlink" Target="https://www.dropbox.com/scl/fi/6xzlot0qhqcuflldsvnni/Vazio-704522760274.jpg?rlkey=tsma8gqzl0n9tdyf6nu8g9da0&amp;st=enupggd4&amp;dl=1" TargetMode="External"/><Relationship Id="rId18" Type="http://schemas.openxmlformats.org/officeDocument/2006/relationships/hyperlink" Target="https://www.dropbox.com/scl/fi/2jzsbvw24bfaeohtj1igf/Lendas-do-Futebol-Blue-Lock-704522738020.jpg?rlkey=z779fetvfv86etel86qbuaw2g&amp;st=363e28qn&amp;dl=1" TargetMode="External"/><Relationship Id="rId199" Type="http://schemas.openxmlformats.org/officeDocument/2006/relationships/hyperlink" Target="https://www.dropbox.com/scl/fi/cm2727euk4bemxqz4k3ni/Carrasco-dos-Deuses-717332807152.jpg?rlkey=24jfltl7diw6ww4urdz30ygyc&amp;st=mckr5fzq&amp;dl=1" TargetMode="External"/><Relationship Id="rId84" Type="http://schemas.openxmlformats.org/officeDocument/2006/relationships/hyperlink" Target="https://www.dropbox.com/scl/fi/vw65brmjsfsdgi6e9q4ua/Cobra-Kai-717332908132.jpg?rlkey=jormuyedofzfa88pre1zi9pa6&amp;st=5b7sffg1&amp;dl=1" TargetMode="External"/><Relationship Id="rId83" Type="http://schemas.openxmlformats.org/officeDocument/2006/relationships/hyperlink" Target="https://www.dropbox.com/scl/fi/nnl3rroqoor0z4glfyp1e/Areia-de-Ferro-717332976827.jpg?rlkey=f61dkf33t2lkthexq8nlkwkwn&amp;st=7y347q24&amp;dl=1" TargetMode="External"/><Relationship Id="rId86" Type="http://schemas.openxmlformats.org/officeDocument/2006/relationships/hyperlink" Target="https://www.dropbox.com/scl/fi/k1ou4dgvpz0zrheifx2zt/Animes-Hype-2-717332907975.jpg?rlkey=s0iqywlz28y1vl6pc8y6eshc5&amp;st=qs8rgj9u&amp;dl=1" TargetMode="External"/><Relationship Id="rId85" Type="http://schemas.openxmlformats.org/officeDocument/2006/relationships/hyperlink" Target="https://www.dropbox.com/scl/fi/epch4c5im8mz3g7d1xk6w/Nosso-Amor-717332908026.jpg?rlkey=sw1b03ct4s8bonw3r9j9lh8ic&amp;st=4uv91wym&amp;dl=1" TargetMode="External"/><Relationship Id="rId88" Type="http://schemas.openxmlformats.org/officeDocument/2006/relationships/hyperlink" Target="https://www.dropbox.com/scl/fi/zwrjqh7uz7m7zqbs4md7n/Jumanji-761861542268.jpg?rlkey=qi4fr1xywmpzgptwwmer50vxk&amp;st=4bpi822c&amp;dl=1" TargetMode="External"/><Relationship Id="rId150" Type="http://schemas.openxmlformats.org/officeDocument/2006/relationships/hyperlink" Target="https://www.dropbox.com/scl/fi/szp4rscr5xv6bxz9fjm99/Rei-de-Paris-789550872748.jpg?rlkey=9pj1ex62z6j2e2tkm0eu7o0pm&amp;st=4bwuhop4&amp;dl=1" TargetMode="External"/><Relationship Id="rId87" Type="http://schemas.openxmlformats.org/officeDocument/2006/relationships/hyperlink" Target="https://www.dropbox.com/scl/fi/0n7ktcwirx4pru5lxdr22/Mitsuya-e-Taiju-717332976674.jpg?rlkey=wifm6dq0f3j19hk8wal9gbt55&amp;st=7kv0eg3e&amp;dl=1" TargetMode="External"/><Relationship Id="rId89" Type="http://schemas.openxmlformats.org/officeDocument/2006/relationships/hyperlink" Target="https://www.dropbox.com/scl/fi/rnzadhqjpetnvzld45e5d/Apenas-um-Show-761861542176.jpg?rlkey=199qjmhmvseyiohr4zsyveqje&amp;st=zjol82pd&amp;dl=1" TargetMode="External"/><Relationship Id="rId80" Type="http://schemas.openxmlformats.org/officeDocument/2006/relationships/hyperlink" Target="https://www.dropbox.com/scl/fi/h39pqmw887z24f7jczxgg/Toxicidade-717332794544.jpg?rlkey=uo11pxudvc1qec00pmkpu3kd9&amp;st=7nze7lqs&amp;dl=1" TargetMode="External"/><Relationship Id="rId82" Type="http://schemas.openxmlformats.org/officeDocument/2006/relationships/hyperlink" Target="https://www.dropbox.com/scl/fi/3xn9tf7q309jxpzqft5uf/Respira-o-do-Vento-711709661521.jpg?rlkey=9c20d41cxt8m6zj6hsdkzwgj2&amp;st=e9g4smb3&amp;dl=1" TargetMode="External"/><Relationship Id="rId81" Type="http://schemas.openxmlformats.org/officeDocument/2006/relationships/hyperlink" Target="https://www.dropbox.com/scl/fi/too67iqfez1p5r3rwgiun/Sem-Erros-717332807091.jpg?rlkey=swerl37pok947y0qf9hxinxsc&amp;st=4055c0n9&amp;dl=1" TargetMode="External"/><Relationship Id="rId1" Type="http://schemas.openxmlformats.org/officeDocument/2006/relationships/comments" Target="../comments4.xml"/><Relationship Id="rId2" Type="http://schemas.openxmlformats.org/officeDocument/2006/relationships/hyperlink" Target="https://www.dropbox.com/scl/fi/7safoetk4p2k4vwi29k4c/Receba-789294845633-UPC.jpg?rlkey=3vty6hb78ol10iv3y6h4md8h3&amp;st=m30ox0p4&amp;dl=1" TargetMode="External"/><Relationship Id="rId3" Type="http://schemas.openxmlformats.org/officeDocument/2006/relationships/hyperlink" Target="https://www.dropbox.com/scl/fi/wky0ryb739s0xs3wo5qop/A-Cl-usula-do-Contrato-789294962088-UPC.jpg?rlkey=91bp85llgb8ho5lnfcs56105s&amp;st=dn12pxrd&amp;dl=1" TargetMode="External"/><Relationship Id="rId149" Type="http://schemas.openxmlformats.org/officeDocument/2006/relationships/hyperlink" Target="https://www.dropbox.com/scl/fi/xns0mtu29i93rtzq1oy95/Cria-de-Tokyo-Speed-Up-789550780425.jpg?rlkey=saay3i576vmtj6ecj3qicc6hd&amp;st=zj0uzj2l&amp;dl=1" TargetMode="External"/><Relationship Id="rId4" Type="http://schemas.openxmlformats.org/officeDocument/2006/relationships/hyperlink" Target="https://www.dropbox.com/scl/fi/dqjqfshagm1d4ljm5stl0/Lados-da-Escurid-o-789294992757.jpg?rlkey=rideoabl2oms63hx8npzuthum&amp;st=0ddb2quc&amp;dl=1" TargetMode="External"/><Relationship Id="rId148" Type="http://schemas.openxmlformats.org/officeDocument/2006/relationships/hyperlink" Target="https://www.dropbox.com/scl/fi/qqbjx0uzpabspdcwvwgou/Cria-de-Tokyo-789550732523.jpg?rlkey=hvmeq513jhiumj5qj9uutroov&amp;st=9nqzph47&amp;dl=1" TargetMode="External"/><Relationship Id="rId9" Type="http://schemas.openxmlformats.org/officeDocument/2006/relationships/hyperlink" Target="https://www.dropbox.com/scl/fi/2ts06rutve1qc0x8vicp9/Benihime-792268943372.jpg?rlkey=t8n41f1r23j6qc66t60ppuogj&amp;st=lpdwvsvg&amp;dl=1" TargetMode="External"/><Relationship Id="rId143" Type="http://schemas.openxmlformats.org/officeDocument/2006/relationships/hyperlink" Target="https://www.dropbox.com/scl/fi/mdhxwudwcm82tqosqf6wv/Tokyo_Future_789294822498_UPC.jpg?rlkey=93u43gk5ozwctxl9rqpbc0ig9&amp;st=ysaw9t8p&amp;dl=1" TargetMode="External"/><Relationship Id="rId142" Type="http://schemas.openxmlformats.org/officeDocument/2006/relationships/hyperlink" Target="https://www.dropbox.com/scl/fi/std3gqapd723cu31czp7g/Poesia_Geek_3_Magia_750667091469_UPC.jpg?rlkey=8f07n0t9sh8rsdi621dsclir3&amp;st=3ntvibjy&amp;dl=1" TargetMode="External"/><Relationship Id="rId141" Type="http://schemas.openxmlformats.org/officeDocument/2006/relationships/hyperlink" Target="https://www.dropbox.com/scl/fi/wkr4hwvwszluxlq7p4sm2/As-Nodt-798239979241.jpg?rlkey=1hs2blmnttqiw127kwmu7zcd7&amp;st=8hms0itd&amp;dl=1" TargetMode="External"/><Relationship Id="rId140" Type="http://schemas.openxmlformats.org/officeDocument/2006/relationships/hyperlink" Target="https://www.dropbox.com/scl/fi/mpsjf2pe7fhnokml9rxgz/Poema-742526296122.jpg?rlkey=uqdi98a0lsh94e1niolhpwiuc&amp;st=dq7j4hx0&amp;dl=1" TargetMode="External"/><Relationship Id="rId261" Type="http://schemas.openxmlformats.org/officeDocument/2006/relationships/vmlDrawing" Target="../drawings/vmlDrawing4.vml"/><Relationship Id="rId5" Type="http://schemas.openxmlformats.org/officeDocument/2006/relationships/hyperlink" Target="https://www.dropbox.com/scl/fi/blmctlmn6nfrk0ujbtczw/Popstar-792268556299.jpg?rlkey=n3zqjo7zk3o1wrl2ldft0jn5m&amp;st=v3qjma2z&amp;dl=1" TargetMode="External"/><Relationship Id="rId147" Type="http://schemas.openxmlformats.org/officeDocument/2006/relationships/hyperlink" Target="https://www.dropbox.com/scl/fi/s8qvq7wylva3hgirs4pxa/Pilar-da-gua-789550654306.jpg?rlkey=zstagqubuqnpt7oeass0d2vwc&amp;st=u8cf4ejb&amp;dl=1" TargetMode="External"/><Relationship Id="rId6" Type="http://schemas.openxmlformats.org/officeDocument/2006/relationships/hyperlink" Target="https://www.dropbox.com/scl/fi/7qqovwhyxr3ekwx99c063/O-Jogador-Perfeito-792268807506.jpg?rlkey=6ai66ll7d71aickysg0akc9d2&amp;st=5ktpi03d&amp;dl=1" TargetMode="External"/><Relationship Id="rId146" Type="http://schemas.openxmlformats.org/officeDocument/2006/relationships/hyperlink" Target="https://www.dropbox.com/scl/fi/2wchm9jfjx2u7ivn940o5/Revolucion-rio-789550641856.jpg?rlkey=gv4k8uie33zgkyysydukh7nny&amp;st=cotyq5xn&amp;dl=1" TargetMode="External"/><Relationship Id="rId7" Type="http://schemas.openxmlformats.org/officeDocument/2006/relationships/hyperlink" Target="https://www.dropbox.com/scl/fi/32fuvvke82rpdn3lum3ig/Batalha-Final-792268807018.jpg?rlkey=aey3xeo229ic9p2d3n8d1iqr9&amp;st=fp8syszy&amp;dl=1" TargetMode="External"/><Relationship Id="rId145" Type="http://schemas.openxmlformats.org/officeDocument/2006/relationships/hyperlink" Target="https://www.dropbox.com/scl/fi/dn7ipz2ii95gg1xjvbc2k/Draven-do-Brtt-792268806912.jpg?rlkey=ngov9e5zat2oqmhndgtrnlv41&amp;st=323dpajg&amp;dl=1" TargetMode="External"/><Relationship Id="rId8" Type="http://schemas.openxmlformats.org/officeDocument/2006/relationships/hyperlink" Target="https://www.dropbox.com/scl/fi/rlqmtrkfyra4crnd7obpc/O-Rei-da-Velocidade-792268849940.jpg?rlkey=2fru68gauf66dkowv4es7io1r&amp;st=p4qvumog&amp;dl=1" TargetMode="External"/><Relationship Id="rId144" Type="http://schemas.openxmlformats.org/officeDocument/2006/relationships/hyperlink" Target="https://www.dropbox.com/scl/fi/5eii62ca1kks8ya5h8cmv/Japan-World-792268563464.jpg?rlkey=hzwz0qjobb2qqeptymic1sy8k&amp;st=q3l4gtif&amp;dl=1" TargetMode="External"/><Relationship Id="rId73" Type="http://schemas.openxmlformats.org/officeDocument/2006/relationships/hyperlink" Target="https://www.dropbox.com/scl/fi/ru1c2748vk7a3zfnquycc/Senpai-717332519086.jpg?rlkey=lhnnaccxx3pv32e8hefk1l924&amp;st=4wp8lcjc&amp;dl=1" TargetMode="External"/><Relationship Id="rId72" Type="http://schemas.openxmlformats.org/officeDocument/2006/relationships/hyperlink" Target="https://www.dropbox.com/scl/fi/p1agnori94rupkm1qjiwf/Eu-Vou-Vencer-752503857345.jpg?rlkey=49dvglvlahgoej41upz7tp9xw&amp;st=c98zculv&amp;dl=1" TargetMode="External"/><Relationship Id="rId75" Type="http://schemas.openxmlformats.org/officeDocument/2006/relationships/hyperlink" Target="https://www.dropbox.com/scl/fi/ymtfu6ssvex2j2haa6rka/P-talas-717332654367.jpg?rlkey=bymyu87maneevqbd7uq7y5tmg&amp;st=qacj8syi&amp;dl=1" TargetMode="External"/><Relationship Id="rId74" Type="http://schemas.openxmlformats.org/officeDocument/2006/relationships/hyperlink" Target="https://www.dropbox.com/scl/fi/1rtui8pggdsp79ciri95b/Mash-Vision-rio-Divino-717332519079.jpg?rlkey=ey0uakkqvswywyl9r1eeobtea&amp;st=5119ay23&amp;dl=1" TargetMode="External"/><Relationship Id="rId77" Type="http://schemas.openxmlformats.org/officeDocument/2006/relationships/hyperlink" Target="https://www.dropbox.com/scl/fi/186bnjsqvk9oik2dnzv1q/Imperador-717332698125.jpg?rlkey=iwx2d2uaqgkbgawmqhgq8unoe&amp;st=vjnsfsvk&amp;dl=1" TargetMode="External"/><Relationship Id="rId260" Type="http://schemas.openxmlformats.org/officeDocument/2006/relationships/drawing" Target="../drawings/drawing4.xml"/><Relationship Id="rId76" Type="http://schemas.openxmlformats.org/officeDocument/2006/relationships/hyperlink" Target="https://www.dropbox.com/scl/fi/cnwh1zev41z9aut1v3pjz/Pedra-Lunar-717332698316.jpg?rlkey=cfgm142azvjjbhkve5c77tr2w&amp;st=hr215nwf&amp;dl=1" TargetMode="External"/><Relationship Id="rId79" Type="http://schemas.openxmlformats.org/officeDocument/2006/relationships/hyperlink" Target="https://www.dropbox.com/scl/fi/vl49l133itlhhnwdejslw/Her-i-do-Escudo-717332735790.jpg?rlkey=zuafqyerf4y3iuc7erxo9nr9y&amp;st=fe422vzi&amp;dl=1" TargetMode="External"/><Relationship Id="rId78" Type="http://schemas.openxmlformats.org/officeDocument/2006/relationships/hyperlink" Target="https://www.dropbox.com/scl/fi/6r2emlyn2mhpv8csvv4fw/Rindou-717332698002.jpg?rlkey=7a9il1ww2nycf8010v4ue8ht9&amp;st=vm4yyuny&amp;dl=1" TargetMode="External"/><Relationship Id="rId71" Type="http://schemas.openxmlformats.org/officeDocument/2006/relationships/hyperlink" Target="https://www.dropbox.com/scl/fi/5nd7irrcz2j6t5nkqcl6p/Super-Drag-o-Guerreiro-752503698818.jpg?rlkey=99cawxcedmvuew42jf8b3j0vy&amp;st=c6f1cxq3&amp;dl=1" TargetMode="External"/><Relationship Id="rId70" Type="http://schemas.openxmlformats.org/officeDocument/2006/relationships/hyperlink" Target="https://www.dropbox.com/scl/fi/xw4c1392ro1fiqx21dc1t/Carta-pra-Nasa-752503656092.jpg?rlkey=hzfrwau4iu1b5fw0hqy8v7vpc&amp;st=0hl4f5pc&amp;dl=1" TargetMode="External"/><Relationship Id="rId139" Type="http://schemas.openxmlformats.org/officeDocument/2006/relationships/hyperlink" Target="https://www.dropbox.com/scl/fi/z5f80jfaoowthwho8cl08/Aomine-Daiki-742526765314.jpg?rlkey=ehji58hr2frwn0hs7chi0k8z3&amp;st=fj9wooa7&amp;dl=1" TargetMode="External"/><Relationship Id="rId138" Type="http://schemas.openxmlformats.org/officeDocument/2006/relationships/hyperlink" Target="https://www.dropbox.com/scl/fi/rusw7js9ekujrdfe0tasi/Tentando-Esquecer-742526295026.jpg?rlkey=sp5di24csjvto396dvp9ocxjk&amp;st=nc5yxmn1&amp;dl=1" TargetMode="External"/><Relationship Id="rId259" Type="http://schemas.openxmlformats.org/officeDocument/2006/relationships/hyperlink" Target="https://www.dropbox.com/scl/fi/lrau7ozy98f36m3z33kh9/Rei-de-Tokyo-789550641795.jpg?rlkey=e16wrmaw80rwtdixskdsapv2l&amp;st=1rdgg805&amp;dl=1" TargetMode="External"/><Relationship Id="rId137" Type="http://schemas.openxmlformats.org/officeDocument/2006/relationships/hyperlink" Target="https://www.dropbox.com/scl/fi/aekh8q079kzexx23qlzz1/Qin-Shi-Huang-Humano-Mais-Forte-742526296047.jpg?rlkey=6493tkpeerfbzkydpc8qb4jot&amp;st=75elnbye&amp;dl=1" TargetMode="External"/><Relationship Id="rId258" Type="http://schemas.openxmlformats.org/officeDocument/2006/relationships/hyperlink" Target="https://www.dropbox.com/scl/fi/7tlgljobp18q76uw7kzxz/Pr-ncipe-do-Drible-Speed-Up-744553950596.jpg?rlkey=kwtr9vvjptstce8gpf3bxtrh1&amp;st=q10m1nsb&amp;dl=1" TargetMode="External"/><Relationship Id="rId132" Type="http://schemas.openxmlformats.org/officeDocument/2006/relationships/hyperlink" Target="https://www.dropbox.com/scl/fi/u0u45bykeqze01ajf4vc5/Tai-Lung-762795957388.jpg?rlkey=ir644dr544ryb00q3vg43z1yz&amp;st=e50fekte&amp;dl=1" TargetMode="External"/><Relationship Id="rId253" Type="http://schemas.openxmlformats.org/officeDocument/2006/relationships/hyperlink" Target="https://www.dropbox.com/scl/fi/zuxqsw69lld1thbegqgzj/92qWl4dyRusrC5e7ximR.orig.jpg?rlkey=zs2sn765w1eo48u9yqx1pahxf&amp;st=2fhu8quk&amp;dl=1" TargetMode="External"/><Relationship Id="rId131" Type="http://schemas.openxmlformats.org/officeDocument/2006/relationships/hyperlink" Target="https://www.dropbox.com/scl/fi/rpwr7c74f6ivm5m9qk3un/Kaboom-762795957500.jpg?rlkey=kxqzt8oyxcflhfpesek18yhfe&amp;st=f09r1nvf&amp;dl=1" TargetMode="External"/><Relationship Id="rId252" Type="http://schemas.openxmlformats.org/officeDocument/2006/relationships/hyperlink" Target="https://www.dropbox.com/scl/fi/lthxpn1azz3bzm8w7pcta/Circo-do-Yonkou-742526380012.jpg?rlkey=skpqrv2y1lsnzni51hwdikdev&amp;st=anmjs4hr&amp;dl=1" TargetMode="External"/><Relationship Id="rId130" Type="http://schemas.openxmlformats.org/officeDocument/2006/relationships/hyperlink" Target="https://www.dropbox.com/scl/fi/akqyhpx4v3066ix8p5u7k/Dentro-da-Zona-762795744285.jpg?rlkey=5fthtgza998ibwkaybwbofnvp&amp;st=8bxegs7x&amp;dl=1" TargetMode="External"/><Relationship Id="rId251" Type="http://schemas.openxmlformats.org/officeDocument/2006/relationships/hyperlink" Target="https://www.dropbox.com/scl/fi/ywz8neik22qtdijt28mna/Drag-o-de-Paris-742526160638.jpg?rlkey=4q9mvolu1p5ki2k752brmg8fe&amp;st=ra8ql7c0&amp;dl=1" TargetMode="External"/><Relationship Id="rId250" Type="http://schemas.openxmlformats.org/officeDocument/2006/relationships/hyperlink" Target="https://www.dropbox.com/scl/fi/ygkmxugwp0vrqvlscc3es/Uchihas-742526160652.jpg?rlkey=d3vy069h7je20vwe8xleaa8hj&amp;st=myqwvr8b&amp;dl=1" TargetMode="External"/><Relationship Id="rId136" Type="http://schemas.openxmlformats.org/officeDocument/2006/relationships/hyperlink" Target="https://www.dropbox.com/scl/fi/r1t0so8ujr4uc5r4xvflf/Silver-Dinossauro-Impar-vel-737558419854.jpg?rlkey=all1jqyetmr0yon39x7s2w0vr&amp;st=4k3nybrx&amp;dl=1" TargetMode="External"/><Relationship Id="rId257" Type="http://schemas.openxmlformats.org/officeDocument/2006/relationships/hyperlink" Target="https://www.dropbox.com/scl/fi/dhvtb7yn2lkuchf5q5i4x/Pr-ncipe-do-Drible-744553950657.jpg?rlkey=l02s0wwgmyutdq1udymxvhble&amp;st=lba1eomq&amp;dl=1" TargetMode="External"/><Relationship Id="rId135" Type="http://schemas.openxmlformats.org/officeDocument/2006/relationships/hyperlink" Target="https://www.dropbox.com/scl/fi/dvm1phwabq19m77994jn0/Fantoche-798239938521.jpg?rlkey=macsw37gxpnvi8zet3dudq83q&amp;st=6ikl159d&amp;dl=1" TargetMode="External"/><Relationship Id="rId256" Type="http://schemas.openxmlformats.org/officeDocument/2006/relationships/hyperlink" Target="https://www.dropbox.com/scl/fi/eb7layg18f2uamqwrdldp/Cora-o-De-Paris-760944472065.jpg?rlkey=1jq1cy5cl77pk3nzeo58tlcwk&amp;st=b7xsfpz3&amp;dl=1" TargetMode="External"/><Relationship Id="rId134" Type="http://schemas.openxmlformats.org/officeDocument/2006/relationships/hyperlink" Target="https://www.dropbox.com/scl/fi/byx0995crwnbrd00t1luy/Speedlord-6-Eletricidade-798239938347.jpg?rlkey=nivnoadwtgsqkjp7mjz21qlte&amp;st=6e2u0arg&amp;dl=1" TargetMode="External"/><Relationship Id="rId255" Type="http://schemas.openxmlformats.org/officeDocument/2006/relationships/hyperlink" Target="https://www.dropbox.com/scl/fi/0mr768kbxxuteqhzh2gbg/Bloodtrix-760944327051.jpg?rlkey=xritfhoezih0esqth8wscgevq&amp;st=e31r9rz8&amp;dl=1" TargetMode="External"/><Relationship Id="rId133" Type="http://schemas.openxmlformats.org/officeDocument/2006/relationships/hyperlink" Target="https://www.dropbox.com/scl/fi/xabj8dyg0rz3061curjyn/Dean-Ca-ador-Dem-nio-798239503484.jpg?rlkey=0rrayzyoa1gwnavrh82t5rfes&amp;st=5w91rrly&amp;dl=1" TargetMode="External"/><Relationship Id="rId254" Type="http://schemas.openxmlformats.org/officeDocument/2006/relationships/hyperlink" Target="https://www.dropbox.com/scl/fi/8fratsnkvo2o165g4n17r/Guerra-de-Yonkou-760944130965.jpg?rlkey=d48dtpcqaceia31aeyotgev94&amp;st=owppb4jf&amp;dl=1" TargetMode="External"/><Relationship Id="rId62" Type="http://schemas.openxmlformats.org/officeDocument/2006/relationships/hyperlink" Target="https://www.dropbox.com/scl/fi/r7ww6s0t6l3cqi0gwpksb/Incr-vel-Velocidade-718114636397.jpg?rlkey=nummbj063k255cfhbdrcobmqe&amp;st=bd9m43sk&amp;dl=1" TargetMode="External"/><Relationship Id="rId61" Type="http://schemas.openxmlformats.org/officeDocument/2006/relationships/hyperlink" Target="https://www.dropbox.com/scl/fi/fnl8jvuu7vbcxwaiatkrw/Um-Tiro-Genya-Shinazugawa-718114635277.jpg?rlkey=t0dhsccqf6z8q1b0eizy7i9s1&amp;st=4b5cezgo&amp;dl=1" TargetMode="External"/><Relationship Id="rId64" Type="http://schemas.openxmlformats.org/officeDocument/2006/relationships/hyperlink" Target="https://www.dropbox.com/scl/fi/nzpe0oxpysvq4i8c2098p/Sharkboy-744553603836.jpg?rlkey=40zcxzenevv93e4ol96du738w&amp;st=9ygzmo6t&amp;dl=1" TargetMode="External"/><Relationship Id="rId63" Type="http://schemas.openxmlformats.org/officeDocument/2006/relationships/hyperlink" Target="https://www.dropbox.com/scl/fi/h9o046nx0nm4oabi0tzti/O-Meu-Destino-744553564946.jpg?rlkey=dyysol98n2059lswk3t264rpy&amp;st=i3udkeov&amp;dl=1" TargetMode="External"/><Relationship Id="rId66" Type="http://schemas.openxmlformats.org/officeDocument/2006/relationships/hyperlink" Target="https://www.dropbox.com/scl/fi/rm4pvfachpvrn721s4ah2/Rock-Hero-744553773041.jpg?rlkey=suc2tzmzx7gqq7t1xa054gidi&amp;st=09oajlyc&amp;dl=1" TargetMode="External"/><Relationship Id="rId172" Type="http://schemas.openxmlformats.org/officeDocument/2006/relationships/hyperlink" Target="https://www.dropbox.com/scl/fi/olaz142vpmut3gnzgxxj2/Filho-da-Luz-Speed-Up-766310525823.jpg?rlkey=e3k6g2e5cxc5eiwkzqnw75cyo&amp;st=nw5xjpa1&amp;dl=1" TargetMode="External"/><Relationship Id="rId65" Type="http://schemas.openxmlformats.org/officeDocument/2006/relationships/hyperlink" Target="https://www.dropbox.com/scl/fi/rluau35ekcf4xhbymuww1/Dark-Village-744553773133.jpg?rlkey=4krloh0bnpji2ouhtlo4ewo9o&amp;st=o7fnw6au&amp;dl=1" TargetMode="External"/><Relationship Id="rId171" Type="http://schemas.openxmlformats.org/officeDocument/2006/relationships/hyperlink" Target="https://www.dropbox.com/scl/fi/yt40gd1c5rowzcwppz6jf/Filho-da-Luz-766310525878.jpg?rlkey=it194udxsm4bfjyq4u0626d70&amp;st=gesybsig&amp;dl=1" TargetMode="External"/><Relationship Id="rId68" Type="http://schemas.openxmlformats.org/officeDocument/2006/relationships/hyperlink" Target="https://www.dropbox.com/scl/fi/hrf4vnbz64fjfh0zn4m1y/Frio-744553887472.jpg?rlkey=ot616meb2e13xgvzdy6by0f4z&amp;st=qv56x9jo&amp;dl=1" TargetMode="External"/><Relationship Id="rId170" Type="http://schemas.openxmlformats.org/officeDocument/2006/relationships/hyperlink" Target="https://www.dropbox.com/scl/fi/81p2xfnxu35yi6hx4ac0v/Rei-da-Dan-a-Speed-Up-755909950375.jpg?rlkey=3sei151pdcatdi75nsm0a4pk1&amp;st=1uhotzgu&amp;dl=1" TargetMode="External"/><Relationship Id="rId67" Type="http://schemas.openxmlformats.org/officeDocument/2006/relationships/hyperlink" Target="https://www.dropbox.com/scl/fi/22pu7iy0sp5erlsnvh4cq/Sacrif-cio-do-Pilar-744553772976.jpg?rlkey=2hwiasa7w39mqfddqy5y8kcay&amp;st=5qmppkp4&amp;dl=1" TargetMode="External"/><Relationship Id="rId60" Type="http://schemas.openxmlformats.org/officeDocument/2006/relationships/hyperlink" Target="https://www.dropbox.com/scl/fi/p0v30p72afqjzs3ybeg8w/Detroid-Smash-718114547075.jpg?rlkey=86ezmg060ea0t93upo6npdj10&amp;st=p3suzxp0&amp;dl=1" TargetMode="External"/><Relationship Id="rId165" Type="http://schemas.openxmlformats.org/officeDocument/2006/relationships/hyperlink" Target="https://www.dropbox.com/scl/fi/z2yfe2hfh5umvqjeyfgsi/Yonkou-das-Sombras-717337710808.jpg?rlkey=ol7prh64u2uv55kt82qr0y2fs&amp;st=xhft9k1g&amp;dl=1" TargetMode="External"/><Relationship Id="rId69" Type="http://schemas.openxmlformats.org/officeDocument/2006/relationships/hyperlink" Target="https://www.dropbox.com/scl/fi/zsaeu9iw0dwgh944c22sb/Eu-Te-Vi-Dan-ando-744553943109.jpg?rlkey=9xbdtuda33kipfjukuwah229p&amp;st=6oi96rqo&amp;dl=1" TargetMode="External"/><Relationship Id="rId164" Type="http://schemas.openxmlformats.org/officeDocument/2006/relationships/hyperlink" Target="https://www.dropbox.com/scl/fi/67cb6yhtrxy1d6gb70668/O-Melhor-do-Mundo-Speed-Up-713312800694.jpg?rlkey=loe3llico7jd36qg2wb8qxp72&amp;st=0yg9hmcq&amp;dl=1" TargetMode="External"/><Relationship Id="rId163" Type="http://schemas.openxmlformats.org/officeDocument/2006/relationships/hyperlink" Target="https://www.dropbox.com/scl/fi/vt7ky94m0yxtipin7tcit/O-Melhor-do-Mundo-713312800816.jpg?rlkey=btg1xxevv72aa3ecouvy9jo7r&amp;st=uwilcphh&amp;dl=1" TargetMode="External"/><Relationship Id="rId162" Type="http://schemas.openxmlformats.org/officeDocument/2006/relationships/hyperlink" Target="https://www.dropbox.com/scl/fi/6pxxdryf27smmvp4ffmef/Can-o-dos-Jogadores-Speed-Up-713312502062.jpg?rlkey=zev8xpyfk3a2wlc0nkqut9cwm&amp;st=ve68zp6z&amp;dl=1" TargetMode="External"/><Relationship Id="rId169" Type="http://schemas.openxmlformats.org/officeDocument/2006/relationships/hyperlink" Target="https://www.dropbox.com/scl/fi/gi7450zki8ztnzkgq08ro/Rei-da-Dan-a-755909776982.jpg?rlkey=a5tig42nbud7b14818wmymoyv&amp;st=yd97jvu8&amp;dl=1" TargetMode="External"/><Relationship Id="rId168" Type="http://schemas.openxmlformats.org/officeDocument/2006/relationships/hyperlink" Target="https://www.dropbox.com/scl/fi/bg1o4glg1nd7byy2t4fpl/Escolhido-por-Deus-Speed-Up-755909603882.jpg?rlkey=8vl5egl115o2oz65b0p9i9hui&amp;st=ay2w9vrz&amp;dl=1" TargetMode="External"/><Relationship Id="rId167" Type="http://schemas.openxmlformats.org/officeDocument/2006/relationships/hyperlink" Target="https://www.dropbox.com/scl/fi/5xytp8j1hx0bott2tmufd/Escolhido-por-Deus-755909569744.jpg?rlkey=kna9ca9i7pp0nz1yefnpi85j1&amp;st=h17wsebi&amp;dl=1" TargetMode="External"/><Relationship Id="rId166" Type="http://schemas.openxmlformats.org/officeDocument/2006/relationships/hyperlink" Target="https://www.dropbox.com/scl/fi/52rova0rd90gvdnbjuytk/Yonkou-das-Sombras-Speed-Up-717337710761.jpg?rlkey=b1pbh3ptmlmg02ozv87kl9sz3&amp;st=77z8e74f&amp;dl=1" TargetMode="External"/><Relationship Id="rId51" Type="http://schemas.openxmlformats.org/officeDocument/2006/relationships/hyperlink" Target="https://www.dropbox.com/scl/fi/8ec43relffjv0h327v76l/Skin-Sayajin-656464820731.jpg?rlkey=6yp4sud4gpi3izlnjwqdhrctf&amp;st=wd19x5nw&amp;dl=1" TargetMode="External"/><Relationship Id="rId50" Type="http://schemas.openxmlformats.org/officeDocument/2006/relationships/hyperlink" Target="https://www.dropbox.com/scl/fi/bnw1n881p0d18nnjyxja8/Maldi-es-V-o-Queimar-656464772467.jpg?rlkey=g0nzv9eozzmnc59x0aqkqy021&amp;st=it6po52t&amp;dl=1" TargetMode="External"/><Relationship Id="rId53" Type="http://schemas.openxmlformats.org/officeDocument/2006/relationships/hyperlink" Target="https://www.dropbox.com/scl/fi/jegk147b4p9vdx77ppq5s/Punch-707331676521.jpg?rlkey=jdts6cbdi6w71gmofu95dg85e&amp;st=k0luhush&amp;dl=1" TargetMode="External"/><Relationship Id="rId52" Type="http://schemas.openxmlformats.org/officeDocument/2006/relationships/hyperlink" Target="https://www.dropbox.com/scl/fi/pavaw410arlj74l94n72u/King-Player-Kaiser-656464987823.jpg?rlkey=qsjd39rxmdbxzzre3hg64w9nl&amp;st=qamcpmru&amp;dl=1" TargetMode="External"/><Relationship Id="rId55" Type="http://schemas.openxmlformats.org/officeDocument/2006/relationships/hyperlink" Target="https://www.dropbox.com/scl/fi/zriuzon3bds11lsdjzd0g/Inosuke-Dupla-Nichirin-707331872626.jpg?rlkey=xckiwm5atuyzqhwz7f28bj5fw&amp;st=7n46es98&amp;dl=1" TargetMode="External"/><Relationship Id="rId161" Type="http://schemas.openxmlformats.org/officeDocument/2006/relationships/hyperlink" Target="https://www.dropbox.com/scl/fi/70bx17ganxqe3aulgpvtz/Can-o-dos-Jogadores-713312502055.jpg?rlkey=2kcxngkeseioja6xvuywa2oe1&amp;st=23m3tgaj&amp;dl=1" TargetMode="External"/><Relationship Id="rId54" Type="http://schemas.openxmlformats.org/officeDocument/2006/relationships/hyperlink" Target="https://www.dropbox.com/scl/fi/wvybspnugplpz4nrhkftz/Anjo-do-Senhor-707331831982.jpg?rlkey=au2361kwncrpsw3zxmabged28&amp;st=kjk154tn&amp;dl=1" TargetMode="External"/><Relationship Id="rId160" Type="http://schemas.openxmlformats.org/officeDocument/2006/relationships/hyperlink" Target="https://www.dropbox.com/scl/fi/dm8g9uw0ug2oemyipq23t/Poesia-Geek-3-Magia-713312393462.jpg?rlkey=itc3fj546dcrn2zhk1jrry9a0&amp;st=zdann9fo&amp;dl=1" TargetMode="External"/><Relationship Id="rId57" Type="http://schemas.openxmlformats.org/officeDocument/2006/relationships/hyperlink" Target="https://www.dropbox.com/scl/fi/qbbyu5k31q4006b9e3d1n/Denji-The-Runner-707331915873.jpg?rlkey=zgeyy447kpcj4j7vmwwxb6b1p&amp;st=jy94kngd&amp;dl=1" TargetMode="External"/><Relationship Id="rId56" Type="http://schemas.openxmlformats.org/officeDocument/2006/relationships/hyperlink" Target="https://www.dropbox.com/scl/fi/aq1e4bof15casjzd6cw9w/Mundo-Sem-Cor-707331906413.jpg?rlkey=h10hr6uj3q9qlb62c3q56dgh6&amp;st=mi735mc5&amp;dl=1" TargetMode="External"/><Relationship Id="rId159" Type="http://schemas.openxmlformats.org/officeDocument/2006/relationships/hyperlink" Target="https://www.dropbox.com/scl/fi/2wpu8cbygh5r9n5kfzf1g/Ora-es-Speed-Up-704522977320.jpg?rlkey=srhe98rod8nwcdljhhxcuwe5k&amp;st=0uqdhtmb&amp;dl=1" TargetMode="External"/><Relationship Id="rId59" Type="http://schemas.openxmlformats.org/officeDocument/2006/relationships/hyperlink" Target="https://www.dropbox.com/scl/fi/k1pudlpqdptskqgrlaffc/Dem-nio-do-Futebol-718114547983.jpg?rlkey=upaj9bc7zui71x9sgahhb8h7s&amp;st=4t9vmh97&amp;dl=1" TargetMode="External"/><Relationship Id="rId154" Type="http://schemas.openxmlformats.org/officeDocument/2006/relationships/hyperlink" Target="https://www.dropbox.com/scl/fi/6s7niy40wh1kjpfwkew8u/G-nio-704522736187.jpg?rlkey=pxm5ajqlvaaqklvee2x2ujkcs&amp;st=kj7eh5kh&amp;dl=1" TargetMode="External"/><Relationship Id="rId58" Type="http://schemas.openxmlformats.org/officeDocument/2006/relationships/hyperlink" Target="https://www.dropbox.com/scl/fi/hik7rok4nz1pl52ci13pu/Yoriichi-e-Kokushibo-Sol-e-a-Lua-707331947010.jpg?rlkey=vjqh2siw47xwgs54q8dh1gi8u&amp;st=93pz8qa4&amp;dl=1" TargetMode="External"/><Relationship Id="rId153" Type="http://schemas.openxmlformats.org/officeDocument/2006/relationships/hyperlink" Target="https://www.dropbox.com/scl/fi/2b61ddvdhayt1nmn7o5mh/Vis-o-do-Futuro-Speed-Up-704522504069.jpg?rlkey=jpaunttefh1ndtsilxzcve6eh&amp;st=htxecdwx&amp;dl=1" TargetMode="External"/><Relationship Id="rId152" Type="http://schemas.openxmlformats.org/officeDocument/2006/relationships/hyperlink" Target="https://www.dropbox.com/scl/fi/m588de56cv4lnonztq0n6/Vis-o-do-Futuro-704522504106.jpg?rlkey=9v903bxd41cbwvfkp9w7n77um&amp;st=lgaluys3&amp;dl=1" TargetMode="External"/><Relationship Id="rId151" Type="http://schemas.openxmlformats.org/officeDocument/2006/relationships/hyperlink" Target="https://www.dropbox.com/scl/fi/53hi0agiinyczxknln3y5/Rei-de-Paris-Speed-Up-789550872663.jpg?rlkey=m5d9yh7jxt2xszido8vj3mc2f&amp;st=5wedgiwf&amp;dl=1" TargetMode="External"/><Relationship Id="rId158" Type="http://schemas.openxmlformats.org/officeDocument/2006/relationships/hyperlink" Target="https://www.dropbox.com/scl/fi/swvub9oabmgrmvbomkbh3/Ora-es-704522977375.jpg?rlkey=oev7who2kbrqv5xbv48lpzoek&amp;st=7qvg78p9&amp;dl=1" TargetMode="External"/><Relationship Id="rId157" Type="http://schemas.openxmlformats.org/officeDocument/2006/relationships/hyperlink" Target="https://www.dropbox.com/scl/fi/ts2ncwu30s3raewvdb0da/Drag-o-Divino-Speed-Up-704522738105.jpg?rlkey=4bu5iaqpfu6ojxw5x1rbxceuz&amp;st=l0fe3m23&amp;dl=1" TargetMode="External"/><Relationship Id="rId156" Type="http://schemas.openxmlformats.org/officeDocument/2006/relationships/hyperlink" Target="https://www.dropbox.com/scl/fi/m76uw96rpqp3e1unu1963/Drag-o-Divino-704522738242-_.jpg?rlkey=rp4px04cn2yfpqqbs7xul6kji&amp;st=vci1jub5&amp;dl=1" TargetMode="External"/><Relationship Id="rId155" Type="http://schemas.openxmlformats.org/officeDocument/2006/relationships/hyperlink" Target="https://www.dropbox.com/scl/fi/wt6ga20adwr3ta3spwk63/G-nio-Speed-Up-704522736149.jpg?rlkey=0jadjhxkbbch85b5xrsbmxzgw&amp;st=rv6rrkjc&amp;dl=1" TargetMode="External"/><Relationship Id="rId107" Type="http://schemas.openxmlformats.org/officeDocument/2006/relationships/hyperlink" Target="https://www.dropbox.com/scl/fi/8o3v5p7bns3xq8kq5g2wt/Gojo-Rei-das-Maldi-es-761861891991.jpg?rlkey=hlzgkvne8fmup9e21e4qtr6r6&amp;st=3ygzdyzx&amp;dl=1" TargetMode="External"/><Relationship Id="rId228" Type="http://schemas.openxmlformats.org/officeDocument/2006/relationships/hyperlink" Target="https://www.dropbox.com/scl/fi/tk7y49j5ydi5uqqyhd9ng/Deus-do-Sol-707337563603.jpg?rlkey=x6rjcy6w726s93zjawdm0j19v&amp;st=ntijn0np&amp;dl=1" TargetMode="External"/><Relationship Id="rId106" Type="http://schemas.openxmlformats.org/officeDocument/2006/relationships/hyperlink" Target="https://www.dropbox.com/scl/fi/j3subtyvmwzu5refcf97j/Assassino-de-Xam-s-761861480478.jpg?rlkey=oueql1ex5s4bysdhox90otsb1&amp;st=3sxrrva3&amp;dl=1" TargetMode="External"/><Relationship Id="rId227" Type="http://schemas.openxmlformats.org/officeDocument/2006/relationships/hyperlink" Target="https://www.dropbox.com/scl/fi/jx3g17xdtk77qprt2hv6v/Jogo-de-Reis-783385386807.jpg?rlkey=2wfdt2uydwujzj16i3y45z5hs&amp;st=mn5t5agg&amp;dl=1" TargetMode="External"/><Relationship Id="rId105" Type="http://schemas.openxmlformats.org/officeDocument/2006/relationships/hyperlink" Target="https://www.dropbox.com/scl/fi/pbf3egjlx3lenujngqmoj/Patolino-Mago-Implac-vel-761861262272.jpg?rlkey=kotb3jbmg9pr0xrsv9obmqplv&amp;st=bdjacg1j&amp;dl=1" TargetMode="External"/><Relationship Id="rId226" Type="http://schemas.openxmlformats.org/officeDocument/2006/relationships/hyperlink" Target="https://www.dropbox.com/scl/fi/dbhu96i1emwx6iw5x1c2o/Jogo-de-Reis-783385386753.jpg?rlkey=141iio72j8pfrjisth383wh8k&amp;st=cdjltsqk&amp;dl=1" TargetMode="External"/><Relationship Id="rId104" Type="http://schemas.openxmlformats.org/officeDocument/2006/relationships/hyperlink" Target="https://www.dropbox.com/scl/fi/jydwfm95uzvrjc1m4xh81/Maldi-o-e-Feiticeiro-761861043987.jpg?rlkey=1w3fji8adsz30et8zv2gpe2pa&amp;st=53ul567a&amp;dl=1" TargetMode="External"/><Relationship Id="rId225" Type="http://schemas.openxmlformats.org/officeDocument/2006/relationships/hyperlink" Target="https://www.dropbox.com/scl/fi/pca4tq3dyamnpfrr5uxvz/General-Divino-783385158855.jpg?rlkey=rjgwugyb6qz0rgn3cvrww2y3y&amp;st=9m5gte79&amp;dl=1" TargetMode="External"/><Relationship Id="rId109" Type="http://schemas.openxmlformats.org/officeDocument/2006/relationships/hyperlink" Target="https://www.dropbox.com/scl/fi/ebqaarvdbwuovltiq566l/Rock-Lee-Punho-da-Besta-783385159258.jpg?rlkey=4tciki17fz95dc595cuoxk775&amp;st=c9pcpgru&amp;dl=1" TargetMode="External"/><Relationship Id="rId108" Type="http://schemas.openxmlformats.org/officeDocument/2006/relationships/hyperlink" Target="https://www.dropbox.com/scl/fi/gnpxn1o1gzwn4m5p52c7j/Rei-das-Maldi-es-783385158794.jpg?rlkey=myhcqci9ojulpshyz2afx9k9g&amp;st=5xi6x1hi&amp;dl=1" TargetMode="External"/><Relationship Id="rId229" Type="http://schemas.openxmlformats.org/officeDocument/2006/relationships/hyperlink" Target="https://www.dropbox.com/scl/fi/xh4tld8bfl5dm2ulapoe7/Deus-do-Sol-707337563382.jpg?rlkey=nxd3m064se06iyglozq27w94v&amp;st=0n2mvqlj&amp;dl=1" TargetMode="External"/><Relationship Id="rId220" Type="http://schemas.openxmlformats.org/officeDocument/2006/relationships/hyperlink" Target="https://www.dropbox.com/scl/fi/2j6ouhq59scdqr8xqs2dt/Matei-Satoru-Gojo-761861822230.jpg?rlkey=909f0n08oj268oxwqf9troxu0&amp;st=7d5t5ewc&amp;dl=1" TargetMode="External"/><Relationship Id="rId103" Type="http://schemas.openxmlformats.org/officeDocument/2006/relationships/hyperlink" Target="https://www.dropbox.com/scl/fi/jwy3dt097gsifzugauhcn/Zom-100-728204981061.jpg?rlkey=59qcpxkqq9vsmg3xn8fc1yjw7&amp;st=38xp9pvv&amp;dl=1" TargetMode="External"/><Relationship Id="rId224" Type="http://schemas.openxmlformats.org/officeDocument/2006/relationships/hyperlink" Target="https://www.dropbox.com/scl/fi/fzr6mmkj88ojsmpkeus76/General-Divino-783385158862.jpg?rlkey=yxa0tltg8xlqvwujlv4d7m204&amp;st=zsxn8tym&amp;dl=1" TargetMode="External"/><Relationship Id="rId102" Type="http://schemas.openxmlformats.org/officeDocument/2006/relationships/hyperlink" Target="https://www.dropbox.com/scl/fi/1myyrws0wdf40srtsrijy/Freddy-O-Pesadelo-Sem-Fim-728204703038.jpg?rlkey=9m5st8ri2cy6qi8bdmehdnobf&amp;st=jduubuze&amp;dl=1" TargetMode="External"/><Relationship Id="rId223" Type="http://schemas.openxmlformats.org/officeDocument/2006/relationships/hyperlink" Target="https://www.dropbox.com/scl/fi/9gvkxn5ydqp4mbfg0lk38/Reinado-Vazio-761861952869.jpg?rlkey=uwc28jfvrbtkge4hui3ydj57j&amp;st=24lrgo44&amp;dl=1" TargetMode="External"/><Relationship Id="rId101" Type="http://schemas.openxmlformats.org/officeDocument/2006/relationships/hyperlink" Target="https://www.dropbox.com/scl/fi/o8iakss44hqpq13q1yyjm/Call-Me-Baby-728204629321.jpg?rlkey=t2k0rxxgwg9xr10wsag377f1e&amp;st=wkuu18pr&amp;dl=1" TargetMode="External"/><Relationship Id="rId222" Type="http://schemas.openxmlformats.org/officeDocument/2006/relationships/hyperlink" Target="https://www.dropbox.com/scl/fi/4mhe9wqs05bt694610yaa/Reinado-Vazio-761861953071.jpg?rlkey=r7zz4z2ou1uuu4z4xjea8xdw2&amp;st=35ylmnyp&amp;dl=1" TargetMode="External"/><Relationship Id="rId100" Type="http://schemas.openxmlformats.org/officeDocument/2006/relationships/hyperlink" Target="https://www.dropbox.com/scl/fi/zqwxafnz6tmv94lbmqkjw/The-Ghost-Mixtape-761861016776-BKTOK2300126-Ghost-Ride.jpg?rlkey=2sx7mpqvo3xywpyy5fq9jjcta&amp;st=ftfmch2l&amp;dl=1" TargetMode="External"/><Relationship Id="rId221" Type="http://schemas.openxmlformats.org/officeDocument/2006/relationships/hyperlink" Target="https://www.dropbox.com/scl/fi/wu8t232y6f0ehjbqqx5oj/Matei-Satoru-Gojo-761861822261.jpg?rlkey=9xe06zs6ctemjs23zuoafze79&amp;st=id4szrja&amp;dl=1" TargetMode="External"/><Relationship Id="rId217" Type="http://schemas.openxmlformats.org/officeDocument/2006/relationships/hyperlink" Target="https://www.dropbox.com/scl/fi/c4quq6mpj9nbz2cymzvet/Deus-da-Mentira-728204981191.jpg?rlkey=7fjm15uwo1hz7xj6xfeyib1fw&amp;st=si5ndilg&amp;dl=1" TargetMode="External"/><Relationship Id="rId216" Type="http://schemas.openxmlformats.org/officeDocument/2006/relationships/hyperlink" Target="https://www.dropbox.com/scl/fi/jl9i2eiowkhkruy4is48t/Deus-da-Mentira-728204981139.jpg?rlkey=76igf1wxg2955javf4ap3haki&amp;st=fkeww5pn&amp;dl=1" TargetMode="External"/><Relationship Id="rId215" Type="http://schemas.openxmlformats.org/officeDocument/2006/relationships/hyperlink" Target="https://www.dropbox.com/scl/fi/l7re05j9demymbx8agtcl/Vis-o-de-Cobra-728204702765.jpg?rlkey=y5j4q5pvkgust1hlzah1ug7lr&amp;st=zn7yh0g2&amp;dl=1" TargetMode="External"/><Relationship Id="rId214" Type="http://schemas.openxmlformats.org/officeDocument/2006/relationships/hyperlink" Target="https://www.dropbox.com/scl/fi/otjdbrj1xw7krngbsqnv1/Vis-o-de-Cobra-728204702956.jpg?rlkey=ki74u7rzyl6zju8dtnf5wyu44&amp;st=5milirwa&amp;dl=1" TargetMode="External"/><Relationship Id="rId219" Type="http://schemas.openxmlformats.org/officeDocument/2006/relationships/hyperlink" Target="https://www.dropbox.com/scl/fi/3ld5orrwlqe7foefaw7h1/Caramelo-761861262494.jpg?rlkey=0cjerbefb13f83e40sphh66rk&amp;st=l3o145gb&amp;dl=1" TargetMode="External"/><Relationship Id="rId218" Type="http://schemas.openxmlformats.org/officeDocument/2006/relationships/hyperlink" Target="https://www.dropbox.com/scl/fi/4yvs2oc1ah2p6gsx4ftvu/Caramelo-761861262388.jpg?rlkey=aoao71vm8pk3a7cwqi63f9xoi&amp;st=y5z1ia7u&amp;dl=1" TargetMode="External"/><Relationship Id="rId213" Type="http://schemas.openxmlformats.org/officeDocument/2006/relationships/hyperlink" Target="https://www.dropbox.com/scl/fi/j8vcwa6k98rxo34177jwo/Rei-de-Esparta-728204550526.jpg?rlkey=djnhti3wzgm8rformktrnw667&amp;st=5s2o2ngn&amp;dl=1" TargetMode="External"/><Relationship Id="rId212" Type="http://schemas.openxmlformats.org/officeDocument/2006/relationships/hyperlink" Target="https://www.dropbox.com/scl/fi/y8065u03gb8p7gzk4msby/Rei-de-Esparta-728204550458.jpg?rlkey=h9c574jevc7s7xuhtytfeyecl&amp;st=ixmzdsok&amp;dl=1" TargetMode="External"/><Relationship Id="rId211" Type="http://schemas.openxmlformats.org/officeDocument/2006/relationships/hyperlink" Target="https://www.dropbox.com/scl/fi/xgm9asiat671umf4q4ddn/A-Cara-do-Pirata-728204525944.jpg?rlkey=8tak358uo95mlxpp3zmhoz6ls&amp;st=gpg8ns97&amp;dl=1" TargetMode="External"/><Relationship Id="rId210" Type="http://schemas.openxmlformats.org/officeDocument/2006/relationships/hyperlink" Target="https://www.dropbox.com/scl/fi/s3nhdrq7fko7r15b9k0vc/A-Cara-do-Pirata-717931999371.jpg?rlkey=hrj8awugcyh69sd7nmlx8zqax&amp;st=0vlv7xv6&amp;dl=1" TargetMode="External"/><Relationship Id="rId129" Type="http://schemas.openxmlformats.org/officeDocument/2006/relationships/hyperlink" Target="https://www.dropbox.com/scl/fi/i1bvc6hub9xaywovyflps/Wake-Up-762795506593.jpg?rlkey=qpqw3f1udheu2pblrwgxy66dp&amp;st=g78h7yzn&amp;dl=1" TargetMode="External"/><Relationship Id="rId128" Type="http://schemas.openxmlformats.org/officeDocument/2006/relationships/hyperlink" Target="https://www.dropbox.com/scl/fi/vazi80tiil9t1zhirsgab/Mois-s-Quando-o-Mar-Se-Abrir-762795505183.jpg?rlkey=lmhh3e5di69i69g78y35swlqj&amp;st=u6yf09fx&amp;dl=1" TargetMode="External"/><Relationship Id="rId249" Type="http://schemas.openxmlformats.org/officeDocument/2006/relationships/hyperlink" Target="https://www.dropbox.com/scl/fi/6wr8fwo92kaozq3fdtqkn/Entre-Sombras-737558342466.jpg?rlkey=o31hqpx6l0wtnppihaobd47rc&amp;st=7zkiwhfc&amp;dl=1" TargetMode="External"/><Relationship Id="rId127" Type="http://schemas.openxmlformats.org/officeDocument/2006/relationships/hyperlink" Target="https://www.dropbox.com/scl/fi/w4zfuujb9g5w3qd1odmo9/Pomnie-Sanidade-Mental-726665218658.jpg?rlkey=hd4ehlundlt1xb7sb20t658lz&amp;st=j0dxofy2&amp;dl=1" TargetMode="External"/><Relationship Id="rId248" Type="http://schemas.openxmlformats.org/officeDocument/2006/relationships/hyperlink" Target="https://www.dropbox.com/scl/fi/jxu8jomrhv4n52fgz5ga0/3fmbWMa4dxKkKPp942Qx.orig.jpg?rlkey=cpw2t3jnfzf2o7x0vx9bjmcsw&amp;st=1v027rk9&amp;dl=1" TargetMode="External"/><Relationship Id="rId126" Type="http://schemas.openxmlformats.org/officeDocument/2006/relationships/hyperlink" Target="https://www.dropbox.com/scl/fi/8482j6ht31jn0dxiqn0p0/Pickle-Dem-nio-Selvagem-726665218672.jpg?rlkey=jniduddgctgwujen4dbztbmb8&amp;st=hym1zhe9&amp;dl=1" TargetMode="External"/><Relationship Id="rId247" Type="http://schemas.openxmlformats.org/officeDocument/2006/relationships/hyperlink" Target="https://www.dropbox.com/scl/fi/va5za06t9rmkdctiibycy/Caminho-At-o-Topo-798239717645.jpg?rlkey=q738doejneetyqywcbs7lmxtj&amp;st=sf3kemim&amp;dl=1" TargetMode="External"/><Relationship Id="rId121" Type="http://schemas.openxmlformats.org/officeDocument/2006/relationships/hyperlink" Target="https://www.dropbox.com/scl/fi/gi605fjg266j555rlqf0p/Da-Folha-713317947936.jpg?rlkey=be1v91pqyx0ruwud358lzy026&amp;st=qyrjbnoj&amp;dl=1" TargetMode="External"/><Relationship Id="rId242" Type="http://schemas.openxmlformats.org/officeDocument/2006/relationships/hyperlink" Target="https://www.dropbox.com/scl/fi/cwid85q28tu85d4bixdld/Verdadeiro-Imperador-762795744360.jpg?rlkey=4ogy24is0phwg5b5euswc5b4d&amp;st=knr2m4xk&amp;dl=1" TargetMode="External"/><Relationship Id="rId120" Type="http://schemas.openxmlformats.org/officeDocument/2006/relationships/hyperlink" Target="https://www.dropbox.com/scl/fi/g565o1mb35jehbnpc9j8m/Kratos-e-Le-nidas-Ira-de-Esparta-713317800620.jpg?rlkey=l8y9nka3q38iebndsw0ndh74r&amp;st=1x6gfthw&amp;dl=1" TargetMode="External"/><Relationship Id="rId241" Type="http://schemas.openxmlformats.org/officeDocument/2006/relationships/hyperlink" Target="https://www.dropbox.com/scl/fi/t3m337fk3jrj07vjp2107/Filho-da-Luz-726665446556.jpg?rlkey=z7xy8h1mohiwgmbh616t0k4n2&amp;st=27t39dwr&amp;dl=1" TargetMode="External"/><Relationship Id="rId240" Type="http://schemas.openxmlformats.org/officeDocument/2006/relationships/hyperlink" Target="https://www.dropbox.com/scl/fi/0uikdd34bqy85wz24lhgw/O-Iluminado-720167407312.jpg?rlkey=nvi934xjrlyz1cmuuuq0ypjqj&amp;st=f8v33x2v&amp;dl=1" TargetMode="External"/><Relationship Id="rId125" Type="http://schemas.openxmlformats.org/officeDocument/2006/relationships/hyperlink" Target="https://www.dropbox.com/scl/fi/wswlhyzcvk3wleq2oumhs/Jesus-Luz-da-Humanidade-726665122153.jpg?rlkey=tmgyzzahj80l2xn81c9b8i6ey&amp;st=00929h2l&amp;dl=1" TargetMode="External"/><Relationship Id="rId246" Type="http://schemas.openxmlformats.org/officeDocument/2006/relationships/hyperlink" Target="https://www.dropbox.com/scl/fi/3zdbjefcrj2mcqhrihhjj/Matei-o-Sukuna-798239503569.jpg?rlkey=ds94twkpe8ke02mt093570kpk&amp;st=zhx6bmhe&amp;dl=1" TargetMode="External"/><Relationship Id="rId124" Type="http://schemas.openxmlformats.org/officeDocument/2006/relationships/hyperlink" Target="https://www.dropbox.com/scl/fi/lxbqy706shrhqnyqodsho/Hajime-Volts-720167407398.jpg?rlkey=kasaoz3l2ulmoq3wkd3ccxdqa&amp;st=cuidca1q&amp;dl=1" TargetMode="External"/><Relationship Id="rId245" Type="http://schemas.openxmlformats.org/officeDocument/2006/relationships/hyperlink" Target="https://www.dropbox.com/scl/fi/bd1zzdsqyiplw5xnwzrig/A-Volta-do-Mais-Forte-798239503538.flac?rlkey=57xxyb1428x2wqlj1mkuqni63&amp;st=tv461t2x&amp;dl=1" TargetMode="External"/><Relationship Id="rId123" Type="http://schemas.openxmlformats.org/officeDocument/2006/relationships/hyperlink" Target="https://www.dropbox.com/scl/fi/552bwvl96023aa2i1aot8/Tempestade-Sombria-720167218642.jpg?rlkey=2pl73taqzhjdntiyt4jo7uv22&amp;st=lzfk9f80&amp;dl=1" TargetMode="External"/><Relationship Id="rId244" Type="http://schemas.openxmlformats.org/officeDocument/2006/relationships/hyperlink" Target="https://www.dropbox.com/scl/fi/u584a6ipt5w0mtvcteyzw/Matei-Satoru-Gojo-De-Novo-762795744438.jpg?rlkey=784lnv4xf8q141qye6o90sel9&amp;st=q0ieoytv&amp;dl=1" TargetMode="External"/><Relationship Id="rId122" Type="http://schemas.openxmlformats.org/officeDocument/2006/relationships/hyperlink" Target="https://www.dropbox.com/scl/fi/v9p3q9bkeddnzxghpba2c/Guy-A-Besta-Vermelha-2-720167026704.jpg?rlkey=maie2ll5686zpizj1lz3lqx00&amp;st=8g58d799&amp;dl=1" TargetMode="External"/><Relationship Id="rId243" Type="http://schemas.openxmlformats.org/officeDocument/2006/relationships/hyperlink" Target="https://www.dropbox.com/scl/fi/4sp338qi8zn8si1t1iuu0/Trio-Monstro-762795744391.jpg?rlkey=imlbu6ytkvckm44jdehdwkxpf&amp;st=km3ip4nw&amp;dl=1" TargetMode="External"/><Relationship Id="rId95" Type="http://schemas.openxmlformats.org/officeDocument/2006/relationships/hyperlink" Target="https://www.dropbox.com/scl/fi/65tvrnu7ukadkqi5o8thq/Jimmy-Hopkins-717931601021.jpg?rlkey=aa41hqt3o1b32ctmri66g9q5n&amp;st=xd7rfrr1&amp;dl=1" TargetMode="External"/><Relationship Id="rId94" Type="http://schemas.openxmlformats.org/officeDocument/2006/relationships/hyperlink" Target="https://www.dropbox.com/scl/fi/kfaap1zypvrlus2xfhk58/Eu-Sou-o-Anjo-Ca-do-711709821642.jpg?rlkey=infmkk1loyzs4vw86rqhzo3rg&amp;st=6khx9u2h&amp;dl=1" TargetMode="External"/><Relationship Id="rId97" Type="http://schemas.openxmlformats.org/officeDocument/2006/relationships/hyperlink" Target="https://www.dropbox.com/scl/fi/72wwej1oabq50o9hzb42a/A-Verdadeira-Quinta-Marcha-717931735313.jpg?rlkey=zs8bs1ss53gw1n0o9bjaydyzl&amp;st=oo73gfeg&amp;dl=1" TargetMode="External"/><Relationship Id="rId96" Type="http://schemas.openxmlformats.org/officeDocument/2006/relationships/hyperlink" Target="https://www.dropbox.com/scl/fi/ia0oxc09v7dyycs860ibr/O-Vazio-717931735344.jpg?rlkey=ei7da0pd21u1achkdkwo8kvby&amp;st=fhe9458f&amp;dl=1" TargetMode="External"/><Relationship Id="rId99" Type="http://schemas.openxmlformats.org/officeDocument/2006/relationships/hyperlink" Target="https://www.dropbox.com/scl/fi/ns928qqqhpyk4vnpvjnc8/Zaraki-Kenpachi-Bleach-Minha-Bankai-717931999302.jpg?rlkey=d1sx4k7gm036ynq3cgp4kzvf3&amp;st=rqocv66w&amp;dl=1" TargetMode="External"/><Relationship Id="rId98" Type="http://schemas.openxmlformats.org/officeDocument/2006/relationships/hyperlink" Target="https://www.dropbox.com/scl/fi/hhk3lc6qog1qwflsoxo7z/Slim-Shine-717931735252.jpg?rlkey=t60x8ncg4zaj9u59s0dv6f8wr&amp;st=7bc1tca5&amp;dl=1" TargetMode="External"/><Relationship Id="rId91" Type="http://schemas.openxmlformats.org/officeDocument/2006/relationships/hyperlink" Target="https://www.dropbox.com/scl/fi/n5l5wy6ipuso195s1wc0t/Style-Nika-711709708288.jpg?rlkey=ds4cwf3hzez9jktogjoefyo9e&amp;st=ifg0lo32&amp;dl=1" TargetMode="External"/><Relationship Id="rId90" Type="http://schemas.openxmlformats.org/officeDocument/2006/relationships/hyperlink" Target="https://www.dropbox.com/scl/fi/k4ge4y7ixq9p3zrz3rfga/Gold-Experience-R-quiem-761861562518.jpg?rlkey=kqtlc29jainu7hps9iw9j7zu5&amp;st=jsbxcl5o&amp;dl=1" TargetMode="External"/><Relationship Id="rId93" Type="http://schemas.openxmlformats.org/officeDocument/2006/relationships/hyperlink" Target="https://www.dropbox.com/scl/fi/z8cts690bbv7em3zx82ef/N-de-Liga-o-711709823097.jpg?rlkey=6o4h9w4vl6pwa87wkjbu0kcb8&amp;st=ap26c1z0&amp;dl=1" TargetMode="External"/><Relationship Id="rId92" Type="http://schemas.openxmlformats.org/officeDocument/2006/relationships/hyperlink" Target="https://www.dropbox.com/scl/fi/1l1rk0zpallwxbwp9u2fx/Carburando-711709708158.jpg?rlkey=wz104wd0zs1sepelsx7fdszdy&amp;st=2hue63q0&amp;dl=1" TargetMode="External"/><Relationship Id="rId118" Type="http://schemas.openxmlformats.org/officeDocument/2006/relationships/hyperlink" Target="https://www.dropbox.com/scl/fi/8aabsc2d9ga6fwfs9nzoy/Gravidade-Luar-713317749837.jpg?rlkey=mbw6gdv9u38u6bz3bewhk9sem&amp;st=p6fqgb6o&amp;dl=1" TargetMode="External"/><Relationship Id="rId239" Type="http://schemas.openxmlformats.org/officeDocument/2006/relationships/hyperlink" Target="https://www.dropbox.com/scl/fi/38z61wtpo9evqtav61o3f/O-Iluminado-720167407350.jpg?rlkey=h12spvq3np5ynmbi3kr5wvq4o&amp;st=gecosyfk&amp;dl=1" TargetMode="External"/><Relationship Id="rId117" Type="http://schemas.openxmlformats.org/officeDocument/2006/relationships/hyperlink" Target="https://www.dropbox.com/scl/fi/op8fjebmikdhs9j9s6yer/Dias-Depois-de-Diamantes-713317738589-BKTOK2300170-facetime.jpg?rlkey=0ycxn9dbm9th45nw0ueb5648z&amp;st=his31ce4&amp;dl=1" TargetMode="External"/><Relationship Id="rId238" Type="http://schemas.openxmlformats.org/officeDocument/2006/relationships/hyperlink" Target="https://www.dropbox.com/scl/fi/f8si4kjwo89pajqgadmld/Yonkou-Celestial-713317947950.jpg?rlkey=yibzndwmhn1c9vecu5hdmag7i&amp;st=fmtlgx3x&amp;dl=1" TargetMode="External"/><Relationship Id="rId116" Type="http://schemas.openxmlformats.org/officeDocument/2006/relationships/hyperlink" Target="https://www.dropbox.com/scl/fi/vhd7dl83a9nkpozapa8p0/derfWCqeIHt2NIAjPD9t.orig.jpg?rlkey=blnpm8wmidrgunvv9uecpdp9z&amp;st=t9ebdfvx&amp;dl=1" TargetMode="External"/><Relationship Id="rId237" Type="http://schemas.openxmlformats.org/officeDocument/2006/relationships/hyperlink" Target="https://www.dropbox.com/scl/fi/biqvar7cfdjdsma84247u/Yonkou-Celestial-713317948056.jpg?rlkey=07o87sf52gpho8x1hltqbdag9&amp;st=uvtrwsgy&amp;dl=1" TargetMode="External"/><Relationship Id="rId115" Type="http://schemas.openxmlformats.org/officeDocument/2006/relationships/hyperlink" Target="https://www.dropbox.com/scl/fi/6z2fd2u5swqjxrjotfddf/Isso-Esparta-707337995527.jpg?rlkey=fry1cues4g63zglp3lbgz0zw8&amp;st=mk0c05g1&amp;dl=1" TargetMode="External"/><Relationship Id="rId236" Type="http://schemas.openxmlformats.org/officeDocument/2006/relationships/hyperlink" Target="https://www.dropbox.com/scl/fi/agf4ipsnnt24n0bc7on8n/Golden-Boy-713317781165.jpg?rlkey=b8we38h465mxv7pru72iyr680&amp;st=31v1f2pc&amp;dl=1" TargetMode="External"/><Relationship Id="rId119" Type="http://schemas.openxmlformats.org/officeDocument/2006/relationships/hyperlink" Target="https://www.dropbox.com/scl/fi/eff5xat55bcrb9bss0vd3/Sonic-Eu-Sou-um-Deus-713317816775.jpg?rlkey=2iu84r5dp1vyx58z0in3cbzv9&amp;st=f32jtf02&amp;dl=1" TargetMode="External"/><Relationship Id="rId110" Type="http://schemas.openxmlformats.org/officeDocument/2006/relationships/hyperlink" Target="https://www.dropbox.com/scl/fi/g3zl4jaadf9klzsuqn6rg/Apolo-Deus-Do-Sol-707337563320.jpg?rlkey=elplu5bisf7enlqy1p7of57tv&amp;st=rb3can3s&amp;dl=1" TargetMode="External"/><Relationship Id="rId231" Type="http://schemas.openxmlformats.org/officeDocument/2006/relationships/hyperlink" Target="https://www.dropbox.com/scl/fi/25wvkrw1z2n1vrw5xvclr/Entre-Maldi-es-707337786323.jpg?rlkey=91tgi0drw7bn1g8l3q68gpu36&amp;st=5w2ph3wx&amp;dl=1" TargetMode="External"/><Relationship Id="rId230" Type="http://schemas.openxmlformats.org/officeDocument/2006/relationships/hyperlink" Target="https://www.dropbox.com/scl/fi/tmbc25gsy4h2c0csne38v/Entre-Maldi-es-707337786262.jpg?rlkey=nyha1scw2xlarpie595xdzz2s&amp;st=gc2nkd0a&amp;dl=1" TargetMode="External"/><Relationship Id="rId114" Type="http://schemas.openxmlformats.org/officeDocument/2006/relationships/hyperlink" Target="https://www.dropbox.com/scl/fi/tzzrm56axjqx5x3js592r/Hare-Baba-707337694413.jpg?rlkey=0tcnqa4g789m5gsd9lk0iask5&amp;st=u9sms1en&amp;dl=1" TargetMode="External"/><Relationship Id="rId235" Type="http://schemas.openxmlformats.org/officeDocument/2006/relationships/hyperlink" Target="https://www.dropbox.com/scl/fi/1mgd0v7asjahqzgva26vs/Golden-Boy-713317781110.jpg?rlkey=94m0it6xj481dpom942jybzly&amp;st=vf2ri47r&amp;dl=1" TargetMode="External"/><Relationship Id="rId113" Type="http://schemas.openxmlformats.org/officeDocument/2006/relationships/hyperlink" Target="https://www.dropbox.com/scl/fi/yhq1kg4s116ojy01ux0cl/Feiticeiro-Imortal-707337694352.jpg?rlkey=wlgkc358hihpq4l845vttibew&amp;st=r09my7hg&amp;dl=1" TargetMode="External"/><Relationship Id="rId234" Type="http://schemas.openxmlformats.org/officeDocument/2006/relationships/hyperlink" Target="https://www.dropbox.com/scl/fi/5zzqag7pvxphtntq8xbx6/Matador-de-Reis-713317594574.jpg?rlkey=h9t3ycyxk2v0qmvgaihv7ihm9&amp;st=lg4bdqol&amp;dl=1" TargetMode="External"/><Relationship Id="rId112" Type="http://schemas.openxmlformats.org/officeDocument/2006/relationships/hyperlink" Target="https://www.dropbox.com/scl/fi/7q8zqx42pqfqgpqh5q88z/Le-nidas-This-Is-Sparta-707337692785.jpg?rlkey=19raexzin0zznao923xk36pbh&amp;st=913x0p6v&amp;dl=1" TargetMode="External"/><Relationship Id="rId233" Type="http://schemas.openxmlformats.org/officeDocument/2006/relationships/hyperlink" Target="https://www.dropbox.com/scl/fi/z8v283ggqzq9sriuvpiol/Matador-de-Reis-713317594550.jpg?rlkey=uvc1h004v1yeqy7i4e5bp6h5i&amp;st=suwbdgop&amp;dl=1" TargetMode="External"/><Relationship Id="rId111" Type="http://schemas.openxmlformats.org/officeDocument/2006/relationships/hyperlink" Target="https://www.dropbox.com/scl/fi/ksyf3ze1yzasyt8yxgfny/Ruas-707337660678.jpg?rlkey=ftw8i1kyao0lmwoj10kahwrdj&amp;st=2lmqa8b4&amp;dl=1" TargetMode="External"/><Relationship Id="rId232" Type="http://schemas.openxmlformats.org/officeDocument/2006/relationships/hyperlink" Target="https://www.dropbox.com/scl/fi/apke24u90l2mytuk72jg9/Jogo-da-Vida-707337996203.jpg?rlkey=88790i8mqtjr4lo5c0q9r1df3&amp;st=u35v7zl9&amp;dl=1" TargetMode="External"/><Relationship Id="rId206" Type="http://schemas.openxmlformats.org/officeDocument/2006/relationships/hyperlink" Target="https://www.dropbox.com/scl/fi/jenh6sb9qt9d1snq1d9ej/Yonkou-do-Sol-711709929256.jpg?rlkey=7xjlmlwd7b8x1j3jo0jw3upez&amp;st=ywosf5wa&amp;dl=1" TargetMode="External"/><Relationship Id="rId205" Type="http://schemas.openxmlformats.org/officeDocument/2006/relationships/hyperlink" Target="https://www.dropbox.com/scl/fi/zy3n1gozxgn3ulsp7b3oy/L-grimas-de-Drag-o-711709655070-BKTOK2300105.jpg?rlkey=3ikasmlia9p51np4xkdocad71&amp;st=vji65ojl&amp;dl=1" TargetMode="External"/><Relationship Id="rId204" Type="http://schemas.openxmlformats.org/officeDocument/2006/relationships/hyperlink" Target="https://www.dropbox.com/scl/fi/zy3n1gozxgn3ulsp7b3oy/L-grimas-de-Drag-o-711709655070-BKTOK2300105.jpg?rlkey=3ikasmlia9p51np4xkdocad71&amp;st=1mpewh5i&amp;dl=1" TargetMode="External"/><Relationship Id="rId203" Type="http://schemas.openxmlformats.org/officeDocument/2006/relationships/hyperlink" Target="https://www.dropbox.com/scl/fi/1saxmraeuoudwcocqhtbp/Imperador-e-o-Ego-sta-761861734434.jpg?rlkey=l0e19k5hoofo4rzx6ytma1u0r&amp;st=pmzphy53&amp;dl=1" TargetMode="External"/><Relationship Id="rId209" Type="http://schemas.openxmlformats.org/officeDocument/2006/relationships/hyperlink" Target="https://www.dropbox.com/scl/fi/mg0i37py8t5ducq8nn8cc/O-Melhor-da-Gera-o-717931735153.jpg?rlkey=3pyi1namj8tr2vh96psd6xj6j&amp;st=dx9u87dh&amp;dl=1" TargetMode="External"/><Relationship Id="rId208" Type="http://schemas.openxmlformats.org/officeDocument/2006/relationships/hyperlink" Target="https://www.dropbox.com/scl/fi/d5bymquwgv7zq9t4tbd7h/O-Melhor-da-Gera-o-717931735153.jpg?rlkey=aa1c9tgzd5yxwqz4g6r13kqvi&amp;st=q2qy0d7e&amp;dl=1" TargetMode="External"/><Relationship Id="rId207" Type="http://schemas.openxmlformats.org/officeDocument/2006/relationships/hyperlink" Target="https://www.dropbox.com/scl/fi/2tbk4lhluhtb55r64kjbw/Yonkou-do-Sol-711709929065.jpg?rlkey=y9cf002zgo3y1hcoglms0nzjd&amp;st=nw41qoln&amp;dl=1" TargetMode="External"/><Relationship Id="rId202" Type="http://schemas.openxmlformats.org/officeDocument/2006/relationships/hyperlink" Target="https://www.dropbox.com/scl/fi/le50nx446pm8xulwtx4by/Imperador-e-o-Ego-sta-761861734588.jpg?rlkey=c4akax27vwh0f5408bjztk3rm&amp;st=3fsj1dqj&amp;dl=1" TargetMode="External"/><Relationship Id="rId201" Type="http://schemas.openxmlformats.org/officeDocument/2006/relationships/hyperlink" Target="https://www.dropbox.com/scl/fi/io6mbsjc99x6d7ga0d5wo/Malvado-Favorito-717332976582.jpg?rlkey=x7y8kocdgso8tgelwnt8pb2ba&amp;st=swm9mrl7&amp;dl=1" TargetMode="External"/><Relationship Id="rId200" Type="http://schemas.openxmlformats.org/officeDocument/2006/relationships/hyperlink" Target="https://www.dropbox.com/scl/fi/g6nuijugmatly2aei85ac/Malvado-Favorito-717332976605.jpg?rlkey=d8lj9ioggmph527fkaj8b8maf&amp;st=bpaslvyt&amp;dl=1"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40" Type="http://schemas.openxmlformats.org/officeDocument/2006/relationships/hyperlink" Target="https://www.dropbox.com/scl/fi/9lupqtr21k6xm5tpcs7yq/Deus-Amaldi-oado-766310960488.flac?rlkey=tm30i1sw6cpfiacpx1pzyih4c&amp;st=weu5iiyu&amp;dl=1" TargetMode="External"/><Relationship Id="rId190" Type="http://schemas.openxmlformats.org/officeDocument/2006/relationships/hyperlink" Target="https://www.dropbox.com/scl/fi/g3aunepz1x7yxu8p3rkq7/Mundo-Roxo-656464912733.flac?rlkey=vul54qne53q51c4zytohw75qw&amp;st=1r32ycz9&amp;dl=1" TargetMode="External"/><Relationship Id="rId42" Type="http://schemas.openxmlformats.org/officeDocument/2006/relationships/hyperlink" Target="https://www.dropbox.com/scl/fi/x1i0gnb1uopuuiv5map6m/Verdadeiro-Rei-821555705604.flac?rlkey=ifg61xrcf6goa3q4phsft7ul1&amp;st=iltwxa0u&amp;dl=1" TargetMode="External"/><Relationship Id="rId41" Type="http://schemas.openxmlformats.org/officeDocument/2006/relationships/hyperlink" Target="https://www.dropbox.com/scl/fi/glf4kj7lcdfz1uma3wc4x/Gravity-Falls-821555510963.flac?rlkey=e7aka7w7sap0g3jeu4j4sjnqo&amp;st=cq99vhmo&amp;dl=1" TargetMode="External"/><Relationship Id="rId44" Type="http://schemas.openxmlformats.org/officeDocument/2006/relationships/hyperlink" Target="https://www.dropbox.com/scl/fi/syuhr6t8owe4o4adywuw2/Genki-Dama-821555746522.flac?rlkey=zea68loeofzx6b70fhtbnc0qb&amp;st=e83c2rrl&amp;dl=1" TargetMode="External"/><Relationship Id="rId194" Type="http://schemas.openxmlformats.org/officeDocument/2006/relationships/hyperlink" Target="https://www.dropbox.com/scl/fi/qs0lcvbg6i8jkk4e7z9ag/A-Asa-Esquerda-do-Rei-707331797356.flac?rlkey=8okmv0538h4yh0fnpnxi81zds&amp;st=09914jm6&amp;dl=1" TargetMode="External"/><Relationship Id="rId43" Type="http://schemas.openxmlformats.org/officeDocument/2006/relationships/hyperlink" Target="https://www.dropbox.com/scl/fi/3zfoi0zq1l4nm4nva0w2h/Lavinho-Pai-T-On-821555747420.flac?rlkey=h0cskme56p7ctdog2novk787x&amp;st=yivnk9p4&amp;dl=1" TargetMode="External"/><Relationship Id="rId193" Type="http://schemas.openxmlformats.org/officeDocument/2006/relationships/hyperlink" Target="https://www.dropbox.com/scl/fi/yokyxk1v14minzddfw8ad/Zumbi-707331606689.flac?rlkey=pz1usvpa3qqnr22czjg2ndrz1&amp;st=7jlsrtzx&amp;dl=1" TargetMode="External"/><Relationship Id="rId46" Type="http://schemas.openxmlformats.org/officeDocument/2006/relationships/hyperlink" Target="https://www.dropbox.com/scl/fi/qk4cozjwo1pk71p6e6zl6/Flow-Minato-821555857921.flac?rlkey=f5e5iwpywzw0k2nbfgtj0u9e3&amp;st=mn3uywbq&amp;dl=1" TargetMode="External"/><Relationship Id="rId192" Type="http://schemas.openxmlformats.org/officeDocument/2006/relationships/hyperlink" Target="https://www.dropbox.com/scl/fi/7rlgwa8f1xl9aeu1malvz/Zumbi-707331606726.flac?rlkey=oyje5x0khkhgnfo5ufswpfuuc&amp;st=egonp17z&amp;dl=1" TargetMode="External"/><Relationship Id="rId45" Type="http://schemas.openxmlformats.org/officeDocument/2006/relationships/hyperlink" Target="https://www.dropbox.com/scl/fi/0wqlmx3978kfyhudpkkxj/Novo-Recept-culo-Style-Sukuna-821555779513.flac?rlkey=c11nwf54njnmix97cuivdru8z&amp;st=ui4uqpwu&amp;dl=1" TargetMode="External"/><Relationship Id="rId191" Type="http://schemas.openxmlformats.org/officeDocument/2006/relationships/hyperlink" Target="https://www.dropbox.com/scl/fi/mafn5no4uxdn2kmk7wzwi/Mundo-Roxo-656464912573.flac?rlkey=fgo2wrzgk4n4n2get8zct1anr&amp;st=9bmwip2a&amp;dl=1" TargetMode="External"/><Relationship Id="rId48" Type="http://schemas.openxmlformats.org/officeDocument/2006/relationships/hyperlink" Target="https://www.dropbox.com/scl/fi/t2lih5xeccgo6hyohug0g/Flow-Lampi-o-656464699153.flac?rlkey=vj120cz83dpaw1i4mlybjiblg&amp;st=22wymhax&amp;dl=1" TargetMode="External"/><Relationship Id="rId187" Type="http://schemas.openxmlformats.org/officeDocument/2006/relationships/hyperlink" Target="https://www.dropbox.com/scl/fi/qlmsts2yxejpghpqmowr7/Rei-de-Munique-821555942849.flac?rlkey=5knpqvxc4zl4fu2176d7dyy40&amp;st=sfn0ndc9&amp;dl=1" TargetMode="External"/><Relationship Id="rId47" Type="http://schemas.openxmlformats.org/officeDocument/2006/relationships/hyperlink" Target="https://www.dropbox.com/scl/fi/8fdjv0sx7uu2rl3bnc6z8/Estilo-Brazuca-821555943280.flac?rlkey=6odho3xa11nia9lk5dgfcpues&amp;st=d0cn5feo&amp;dl=1" TargetMode="External"/><Relationship Id="rId186" Type="http://schemas.openxmlformats.org/officeDocument/2006/relationships/hyperlink" Target="https://www.dropbox.com/scl/fi/5rrpshnflgbjfix6ivrsx/A-Asa-do-Rei-Speed-Up-821555706113.flac?rlkey=d1i2ble78s8tihlwgo5r1rbdx&amp;st=pop0wdb4&amp;dl=1" TargetMode="External"/><Relationship Id="rId185" Type="http://schemas.openxmlformats.org/officeDocument/2006/relationships/hyperlink" Target="https://www.dropbox.com/scl/fi/c8s18wsbjnveut8wlh0th/A-Asa-do-Rei-821555706168.flac?rlkey=4a6qo1sijik7asf28bnmh1wx8&amp;st=4neyhy0w&amp;dl=1" TargetMode="External"/><Relationship Id="rId49" Type="http://schemas.openxmlformats.org/officeDocument/2006/relationships/hyperlink" Target="https://www.dropbox.com/scl/fi/rj3xy656i53bae1jxiu48/Justi-a-Kira-Vs-L-656464696732.flac?rlkey=so84s8rj1i8cv8a2tcrw6qqc9&amp;st=5hjr2q6j&amp;dl=1" TargetMode="External"/><Relationship Id="rId184" Type="http://schemas.openxmlformats.org/officeDocument/2006/relationships/hyperlink" Target="https://www.dropbox.com/scl/fi/iea0ziuqz5fby9jpjg3j6/Roboz-o-Speed-Up-821555571476.flac?rlkey=fex6hwe4g6h8zcdfzczsd7f4n&amp;st=cig6j1o3&amp;dl=1" TargetMode="External"/><Relationship Id="rId189" Type="http://schemas.openxmlformats.org/officeDocument/2006/relationships/hyperlink" Target="https://www.dropbox.com/scl/fi/5i07zr5csrldpf09u0bnf/Maldi-es-V-o-Queimar-656464772467.flac?rlkey=txaz5o6vyn3edhfs71zh3xmvp&amp;st=zsqfhrmy&amp;dl=1" TargetMode="External"/><Relationship Id="rId188" Type="http://schemas.openxmlformats.org/officeDocument/2006/relationships/hyperlink" Target="https://www.dropbox.com/scl/fi/y4dfc6cifkngwkpjn3pi1/Rei-de-Munique-Speed-Up-821555942696.flac?rlkey=ent3g3xhhv5yelu1j4vx2x3yx&amp;st=84ayb5ft&amp;dl=1" TargetMode="External"/><Relationship Id="rId31" Type="http://schemas.openxmlformats.org/officeDocument/2006/relationships/hyperlink" Target="https://www.dropbox.com/scl/fi/mwydux98ws21n8eiy0uwy/O-nico-Deus-717337816876.flac?rlkey=vsbesipprreu0mchvnp6k2tn6&amp;st=9mcxtotn&amp;dl=1" TargetMode="External"/><Relationship Id="rId30" Type="http://schemas.openxmlformats.org/officeDocument/2006/relationships/hyperlink" Target="https://www.dropbox.com/scl/fi/y4txklj1v37g22wzilwkg/Castelo-Infinito-717337817071.flac?rlkey=8wafr5ihhnljzz9wullbjuh2o&amp;st=ap444y6d&amp;dl=1" TargetMode="External"/><Relationship Id="rId33" Type="http://schemas.openxmlformats.org/officeDocument/2006/relationships/hyperlink" Target="https://www.dropbox.com/scl/fi/ffjrko1y2f7rhq8vl51sh/Bela-Dan-a-755909801493.flac?rlkey=hbgm9475dxcw9ao2dd1rw1mj3&amp;st=okti87sk&amp;dl=1" TargetMode="External"/><Relationship Id="rId183" Type="http://schemas.openxmlformats.org/officeDocument/2006/relationships/hyperlink" Target="https://www.dropbox.com/scl/fi/864kfunvabassg85xozcq/Roboz-o-821555571490.flac?rlkey=emwsup69vrazeg4pj6bgyncdd&amp;st=18n49t5t&amp;dl=1" TargetMode="External"/><Relationship Id="rId32" Type="http://schemas.openxmlformats.org/officeDocument/2006/relationships/hyperlink" Target="https://www.dropbox.com/scl/fi/zr1zgkyypbns1oyeyw0ng/Style-Eren-Jaeger-755909569751.flac?rlkey=p2qos6p6mwt0633g1nay638jo&amp;st=nc3nzkng&amp;dl=1" TargetMode="External"/><Relationship Id="rId182" Type="http://schemas.openxmlformats.org/officeDocument/2006/relationships/hyperlink" Target="https://www.dropbox.com/scl/fi/0y3cnxtk48oq7yqwcqk38/Os-Melhores-do-Mundo-766310710199.flac?rlkey=q8sclmm1stbw1pzr9eofuqtwn&amp;st=6a8lo7id&amp;dl=1" TargetMode="External"/><Relationship Id="rId35" Type="http://schemas.openxmlformats.org/officeDocument/2006/relationships/hyperlink" Target="https://www.dropbox.com/scl/fi/zwaon5vjh5dcnve8xvyx7/O-Monstro-Rei-755909918245.flac?rlkey=pbtxs2fpdlko3ev2phvaqsypz&amp;st=ehr1qyj2&amp;dl=1" TargetMode="External"/><Relationship Id="rId181" Type="http://schemas.openxmlformats.org/officeDocument/2006/relationships/hyperlink" Target="https://www.dropbox.com/scl/fi/gs57b2fiftowftzpa3qoz/Filho-da-Luz-Speed-Up-766310525823.flac?rlkey=kisohrnkdsmejyp71uczj6vv6&amp;st=whbnsn5z&amp;dl=1" TargetMode="External"/><Relationship Id="rId34" Type="http://schemas.openxmlformats.org/officeDocument/2006/relationships/hyperlink" Target="https://www.dropbox.com/scl/fi/p1hn4kf12sde4e6ktqu23/O-Menino-Que-Sobreviveu-755909801486.flac?rlkey=h9qokavniiccb5ee6qy060u32&amp;st=4ch3qm5m&amp;dl=1" TargetMode="External"/><Relationship Id="rId180" Type="http://schemas.openxmlformats.org/officeDocument/2006/relationships/hyperlink" Target="https://www.dropbox.com/scl/fi/44ci40u4oey4zi36ivdxr/Filho-da-Luz-766310525878.flac?rlkey=4n7qsd9c3uh01gpnr42rcprz0&amp;st=sulmc8mp&amp;dl=1" TargetMode="External"/><Relationship Id="rId37" Type="http://schemas.openxmlformats.org/officeDocument/2006/relationships/hyperlink" Target="https://www.dropbox.com/scl/fi/lvivm4jk6cag46eh9dr66/O-N-mero-1-766310726763.flac?rlkey=mev8t8zr2g2unlwfxougljcve&amp;st=h7numnc9&amp;dl=1" TargetMode="External"/><Relationship Id="rId176" Type="http://schemas.openxmlformats.org/officeDocument/2006/relationships/hyperlink" Target="https://www.dropbox.com/scl/fi/4ita01fcpdfsvenawut9h/Escolhido-por-Deus-755909569744.flac?rlkey=8b4bbjss2uonjyojtr4yq03pq&amp;st=pzhsyxiy&amp;dl=1" TargetMode="External"/><Relationship Id="rId36" Type="http://schemas.openxmlformats.org/officeDocument/2006/relationships/hyperlink" Target="https://www.dropbox.com/scl/fi/p72ioiqfc6t2bs4vk23m4/Castelo-Infinito-II-766310525632.flac?rlkey=ppua5zkg82pkptwfvay2k3o4d&amp;st=eg0704r8&amp;dl=1" TargetMode="External"/><Relationship Id="rId175" Type="http://schemas.openxmlformats.org/officeDocument/2006/relationships/hyperlink" Target="https://www.dropbox.com/scl/fi/vl5imiiv7xtk9u4lfyeu4/Yonkou-das-Sombras-Speed-Up-717337710761.flac?rlkey=nu7hczgk50khwxbv3975w8x8y&amp;st=4j6bgqzg&amp;dl=1" TargetMode="External"/><Relationship Id="rId39" Type="http://schemas.openxmlformats.org/officeDocument/2006/relationships/hyperlink" Target="https://www.dropbox.com/scl/fi/uq9jjw4s9zute9nwh8c54/Control-766310846638.flac?rlkey=avwllrrlbvva219itludbefce&amp;st=04d171vs&amp;dl=1" TargetMode="External"/><Relationship Id="rId174" Type="http://schemas.openxmlformats.org/officeDocument/2006/relationships/hyperlink" Target="https://www.dropbox.com/scl/fi/emi16llmbddnc72wk34kj/Yonkou-das-Sombras-717337710808.flac?rlkey=ky674fubhhg8zrn5t1up638uc&amp;st=zhf0sqsn&amp;dl=1" TargetMode="External"/><Relationship Id="rId38" Type="http://schemas.openxmlformats.org/officeDocument/2006/relationships/hyperlink" Target="https://www.dropbox.com/scl/fi/mueaj8zc7pd0zst24zuq1/Lampi-o-Capit-o-do-Sert-o-766310760330.flac?rlkey=hc3mk4mmdza17b9klj2si0pl6&amp;st=et12slpg&amp;dl=1" TargetMode="External"/><Relationship Id="rId173" Type="http://schemas.openxmlformats.org/officeDocument/2006/relationships/hyperlink" Target="https://www.dropbox.com/scl/fi/v9iifrogpg5r7yzldcx3x/O-Melhor-do-Mundo-Speed-Up-713312800694.flac?rlkey=ylfnnit9b9cdldbnpyches9g1&amp;st=poruy3if&amp;dl=1" TargetMode="External"/><Relationship Id="rId179" Type="http://schemas.openxmlformats.org/officeDocument/2006/relationships/hyperlink" Target="https://www.dropbox.com/scl/fi/dehvleizxcd5qy0b5i014/Rei-da-Dan-a-Speed-Up-755909950375.flac?rlkey=j38giljkzxk3pjrctpjl8y11j&amp;st=oedmrouh&amp;dl=1" TargetMode="External"/><Relationship Id="rId178" Type="http://schemas.openxmlformats.org/officeDocument/2006/relationships/hyperlink" Target="https://www.dropbox.com/scl/fi/a9apad8r9zndhip98x01x/Rei-da-Dan-a-755909776982.flac?rlkey=2ys9ojy8f9vaoezb9pv9ow10r&amp;st=xcemghcn&amp;dl=1" TargetMode="External"/><Relationship Id="rId177" Type="http://schemas.openxmlformats.org/officeDocument/2006/relationships/hyperlink" Target="https://www.dropbox.com/scl/fi/6bz5bagb575bsuw6bajoy/Escolhido-por-Deus-Speed-Up-755909603882.flac?rlkey=1qq54m3mj6q7x2z13lkbhzh47&amp;st=9fsa1v5g&amp;dl=1" TargetMode="External"/><Relationship Id="rId20" Type="http://schemas.openxmlformats.org/officeDocument/2006/relationships/hyperlink" Target="https://www.dropbox.com/scl/fi/f1xmdq8y5h3utk0gldgfi/Implac-vel-704522994907.flac?rlkey=sdcpigdg197hre9x99e9l7cyu&amp;st=sutulwis&amp;dl=1" TargetMode="External"/><Relationship Id="rId22" Type="http://schemas.openxmlformats.org/officeDocument/2006/relationships/hyperlink" Target="https://www.dropbox.com/scl/fi/9i06st6d0yeoukrpq30hm/Alcan-ar-a-Paz-713312393479.flac?rlkey=rc5dxxj3b7k2686vwan2q0yfo&amp;st=p3bitz4l&amp;dl=1" TargetMode="External"/><Relationship Id="rId21" Type="http://schemas.openxmlformats.org/officeDocument/2006/relationships/hyperlink" Target="https://www.dropbox.com/scl/fi/kskso3adtqa05tpk1bakv/Implac-vel-Speed-Up-704522995126.flac?rlkey=06bh6cshax6fhq7y81c93czfo&amp;st=cqu1cuzn&amp;dl=1" TargetMode="External"/><Relationship Id="rId24" Type="http://schemas.openxmlformats.org/officeDocument/2006/relationships/hyperlink" Target="https://www.dropbox.com/scl/fi/cu5bf1isq0r3ixnpj1yw2/Bachira-Monstro-Egoista-Speed-Up-713312581357.flac?rlkey=udlrt2xhjhvioi0a3byn8irh5&amp;st=tc4lk56s&amp;dl=1" TargetMode="External"/><Relationship Id="rId23" Type="http://schemas.openxmlformats.org/officeDocument/2006/relationships/hyperlink" Target="https://www.dropbox.com/scl/fi/m5tm7kal9brmtsh1rpqu0/Bachira-Monstro-Egoista-713312581449.flac?rlkey=oyghskxejcy8oy56yt32j178f&amp;st=7au487ia&amp;dl=1" TargetMode="External"/><Relationship Id="rId26" Type="http://schemas.openxmlformats.org/officeDocument/2006/relationships/hyperlink" Target="https://www.dropbox.com/scl/fi/x0rw18idvax77iegwkhyv/Sanji-Jambe-Enflamm-e-713312800953.flac?rlkey=auv29yhc435tpel7k3rifea85&amp;st=9dygpgrp&amp;dl=1" TargetMode="External"/><Relationship Id="rId25" Type="http://schemas.openxmlformats.org/officeDocument/2006/relationships/hyperlink" Target="https://www.dropbox.com/scl/fi/cvd7jls4z0wmnx18pw761/A-Morte-Vermelha-713312581487.flac?rlkey=2azs9tayv3paq319yqrmfqrom&amp;st=mzh69kns&amp;dl=1" TargetMode="External"/><Relationship Id="rId28" Type="http://schemas.openxmlformats.org/officeDocument/2006/relationships/hyperlink" Target="https://www.dropbox.com/scl/fi/00eowc058v4v51md88oj4/A-Lenda-Destemida-717337383682.flac?rlkey=osy7zp1bntb9fx1xgpitkxcfi&amp;st=ajyiakz5&amp;dl=1" TargetMode="External"/><Relationship Id="rId27" Type="http://schemas.openxmlformats.org/officeDocument/2006/relationships/hyperlink" Target="https://www.dropbox.com/scl/fi/npype2uvyu2rqrqggcfmd/Poder-do-Simbionte-713312800878.flac?rlkey=453eoee0b6mbj7eklw5ygg4u7&amp;st=x9fxwdk0&amp;dl=1" TargetMode="External"/><Relationship Id="rId29" Type="http://schemas.openxmlformats.org/officeDocument/2006/relationships/hyperlink" Target="https://www.dropbox.com/scl/fi/xzjg6oe31nhs2ciktjuxx/Gato-Vs-Lobo-Ultimo-Pedido-717337466736.flac?rlkey=hb16rx7q9yybl925znuezdxai&amp;st=83i4yde9&amp;dl=1" TargetMode="External"/><Relationship Id="rId11" Type="http://schemas.openxmlformats.org/officeDocument/2006/relationships/hyperlink" Target="https://www.dropbox.com/scl/fi/yfb0luf7crjyhflcpkzrq/A-Vontade-de-um-Saiyajin-789550780463.flac?rlkey=if1dfncoxt9jrxji2rrfowthb&amp;st=zvoqks2d&amp;dl=1" TargetMode="External"/><Relationship Id="rId10" Type="http://schemas.openxmlformats.org/officeDocument/2006/relationships/hyperlink" Target="https://www.dropbox.com/scl/fi/36dhi8x82suj3ejiw49y8/Esse-Era-o-Seu-Sonho-789550583668.flac?rlkey=ik1r9t8nxrsxucqx46xaosy3x&amp;st=5y545ute&amp;dl=1" TargetMode="External"/><Relationship Id="rId13" Type="http://schemas.openxmlformats.org/officeDocument/2006/relationships/hyperlink" Target="https://www.dropbox.com/scl/fi/n4qjyfi49tvr6n6amq1fi/Rei-do-Drible-789550892579.flac?rlkey=4m4c0kh5x1exgqu5pwyfnxx98&amp;st=8zsy3ghp&amp;dl=1" TargetMode="External"/><Relationship Id="rId12" Type="http://schemas.openxmlformats.org/officeDocument/2006/relationships/hyperlink" Target="https://www.dropbox.com/scl/fi/2i0g79dc32b35u45ek151/Animes-no-Topo-789550850920.flac?rlkey=3w3fiwzojrf3l972myg9uurst&amp;st=oafd02s9&amp;dl=1" TargetMode="External"/><Relationship Id="rId15" Type="http://schemas.openxmlformats.org/officeDocument/2006/relationships/hyperlink" Target="https://www.dropbox.com/scl/fi/s6dcotz5x51fz1hkruptl/O-Rei-da-Decis-o-704522572761.flac?rlkey=ollb3avc7lnziipblrwxqrv93&amp;st=d7agecao&amp;dl=1" TargetMode="External"/><Relationship Id="rId198" Type="http://schemas.openxmlformats.org/officeDocument/2006/relationships/hyperlink" Target="https://www.dropbox.com/scl/fi/n0sqch62go3xe0pqutuli/Espadachim-Lunar-744553565462.flac?rlkey=gg7r9l3exngfpm0mdowk5cx32&amp;st=r6vg63wa&amp;dl=1" TargetMode="External"/><Relationship Id="rId14" Type="http://schemas.openxmlformats.org/officeDocument/2006/relationships/hyperlink" Target="https://www.dropbox.com/scl/fi/8lvcwkuqiavovqwli9kc2/For-a-e-Talento-704522504014.flac?rlkey=h2vjws1utap66037ibfkot9kw&amp;st=u2wjx6xo&amp;dl=1" TargetMode="External"/><Relationship Id="rId197" Type="http://schemas.openxmlformats.org/officeDocument/2006/relationships/hyperlink" Target="https://www.dropbox.com/scl/fi/whzeuziqhhpnnhym0xm09/Rei-Da-Italia-718114547709.flac?rlkey=mcr1ax6uozdpjkj5qrwh07h9g&amp;st=acwgdoww&amp;dl=1" TargetMode="External"/><Relationship Id="rId17" Type="http://schemas.openxmlformats.org/officeDocument/2006/relationships/hyperlink" Target="https://www.dropbox.com/scl/fi/5g445olbl3d51pq5desxf/Genialidade-704522736279.flac?rlkey=o6mu63mi9i94azaqq0b1exli0&amp;st=hraifviz&amp;dl=1" TargetMode="External"/><Relationship Id="rId196" Type="http://schemas.openxmlformats.org/officeDocument/2006/relationships/hyperlink" Target="https://www.dropbox.com/scl/fi/o6y2etippxdvc0j74k5d9/Rei-da-Italia-718114547778.flac?rlkey=tizbhowcs9noav37q9bvze94z&amp;st=llyl47m1&amp;dl=1" TargetMode="External"/><Relationship Id="rId16" Type="http://schemas.openxmlformats.org/officeDocument/2006/relationships/hyperlink" Target="https://www.dropbox.com/scl/fi/dupckw7225vnxvw12jwjd/Orgulhoso-e-Egoista-704522648756.flac?rlkey=ivp05w0cs57ycz2t16l7f34tu&amp;st=xa1frybr&amp;dl=1" TargetMode="External"/><Relationship Id="rId195" Type="http://schemas.openxmlformats.org/officeDocument/2006/relationships/hyperlink" Target="https://www.dropbox.com/scl/fi/09ym5a2k8qjx49dngou57/A-Asa-Esquerda-do-Rei-707331797301.flac?rlkey=wv428cvfvgrvovd1y5ccbczq6&amp;st=4sxt1d9q&amp;dl=1" TargetMode="External"/><Relationship Id="rId19" Type="http://schemas.openxmlformats.org/officeDocument/2006/relationships/hyperlink" Target="https://www.dropbox.com/scl/fi/qoiz24lr45niropi4pemr/Vazio-704522760274.flac?rlkey=003vo8tgbte3s3h36c6fuog59&amp;st=ff2fyfkq&amp;dl=1" TargetMode="External"/><Relationship Id="rId18" Type="http://schemas.openxmlformats.org/officeDocument/2006/relationships/hyperlink" Target="https://www.dropbox.com/scl/fi/loipz76p2vo44okqzwb0s/Lendas-do-Futebol-Blue-Lock-704522738020.flac?rlkey=jxbq6fybajvyly9kedwhk3ks4&amp;st=axaizvyf&amp;dl=1" TargetMode="External"/><Relationship Id="rId199" Type="http://schemas.openxmlformats.org/officeDocument/2006/relationships/hyperlink" Target="https://www.dropbox.com/scl/fi/kiq4lcg3bjk34r56t5if2/Espadachim-Lunar-744553565172.flac?rlkey=3g5qgunj43ni4rviwje92ahgh&amp;st=wrswlcam&amp;dl=1" TargetMode="External"/><Relationship Id="rId84" Type="http://schemas.openxmlformats.org/officeDocument/2006/relationships/hyperlink" Target="https://www.dropbox.com/scl/fi/uqf1khsss4b9fmi1hymta/Cobra-Kai-717332908132.flac?rlkey=o33b0f3apetcd70a7wmdzl4gt&amp;st=t1o6hmnd&amp;dl=1" TargetMode="External"/><Relationship Id="rId83" Type="http://schemas.openxmlformats.org/officeDocument/2006/relationships/hyperlink" Target="https://www.dropbox.com/scl/fi/ubuly3igo2vc82tjsrxlq/Areia-de-Ferro-717332976827.flac?rlkey=an846bdh8hfem0bf7khxladvq&amp;st=7exnwwq6&amp;dl=1" TargetMode="External"/><Relationship Id="rId86" Type="http://schemas.openxmlformats.org/officeDocument/2006/relationships/hyperlink" Target="https://www.dropbox.com/scl/fi/qyuykuvy802cpkqqm80ux/Animes-Hype-2-717332907975.flac?rlkey=0m1tmq3cemhauhzzfyrlbf08a&amp;st=dt9th6dk&amp;dl=1" TargetMode="External"/><Relationship Id="rId85" Type="http://schemas.openxmlformats.org/officeDocument/2006/relationships/hyperlink" Target="https://www.dropbox.com/scl/fi/4drkjhd4sktitsxr6ozir/Nosso-Amor-717332908026.flac?rlkey=hme5f2o2ikcmmznibraqae7dr&amp;st=64u0vilj&amp;dl=1" TargetMode="External"/><Relationship Id="rId88" Type="http://schemas.openxmlformats.org/officeDocument/2006/relationships/hyperlink" Target="https://www.dropbox.com/scl/fi/h1b2k1m4krz7wyy2anll6/Jumanji-761861542268.flac?rlkey=u9h9ttw11taf63m83gme6og60&amp;st=6w1mvrbx&amp;dl=1" TargetMode="External"/><Relationship Id="rId150" Type="http://schemas.openxmlformats.org/officeDocument/2006/relationships/hyperlink" Target="https://www.dropbox.com/scl/fi/c0syt6uehva2cmk6vph41/Aomine-Daiki-742526765314.flac?rlkey=j5bewtopv82oc4x8nxjtutvi9&amp;st=j5hfd1cf&amp;dl=1" TargetMode="External"/><Relationship Id="rId87" Type="http://schemas.openxmlformats.org/officeDocument/2006/relationships/hyperlink" Target="https://www.dropbox.com/scl/fi/vupawodsxqb09wgg77ykl/Mitsuya-e-Taiju-717332976674.flac?rlkey=rjlc6q2xhfbxh1y75lupfznt9&amp;st=8trkhwqr&amp;dl=1" TargetMode="External"/><Relationship Id="rId270" Type="http://schemas.openxmlformats.org/officeDocument/2006/relationships/vmlDrawing" Target="../drawings/vmlDrawing6.vml"/><Relationship Id="rId89" Type="http://schemas.openxmlformats.org/officeDocument/2006/relationships/hyperlink" Target="https://www.dropbox.com/scl/fi/2og0tab2svs4j1ye11dqb/Apenas-um-Show-761861542176.flac?rlkey=foesey19r71s8tqixt0jnilk0&amp;st=z3bw85d6&amp;dl=1" TargetMode="External"/><Relationship Id="rId80" Type="http://schemas.openxmlformats.org/officeDocument/2006/relationships/hyperlink" Target="https://www.dropbox.com/scl/fi/8zlt6muri8jyb6immbjet/Toxicidade-717332794544.flac?rlkey=qlbt3azqma6flh6ohradyoy8z&amp;st=i31sikja&amp;dl=1" TargetMode="External"/><Relationship Id="rId82" Type="http://schemas.openxmlformats.org/officeDocument/2006/relationships/hyperlink" Target="https://www.dropbox.com/scl/fi/ugwyjru9seatvbdow3s7p/Respira-o-do-Vento-711709661521.flac?rlkey=xiooxmoihhrcualeilyehxdqy&amp;st=fys21xmb&amp;dl=1" TargetMode="External"/><Relationship Id="rId81" Type="http://schemas.openxmlformats.org/officeDocument/2006/relationships/hyperlink" Target="https://www.dropbox.com/scl/fi/be0xk6mctvipz74n90cpn/Sem-Erros-717332807091.flac?rlkey=gwi3ser8oe54cy2q8g6z3biu7&amp;st=urpfj3vg&amp;dl=1" TargetMode="External"/><Relationship Id="rId1" Type="http://schemas.openxmlformats.org/officeDocument/2006/relationships/comments" Target="../comments6.xml"/><Relationship Id="rId2" Type="http://schemas.openxmlformats.org/officeDocument/2006/relationships/hyperlink" Target="https://www.dropbox.com/scl/fi/g6ch1pcun31eep1am9mkv/Receba-789294845633-UPC.flac?rlkey=mxh9w3x6d82jmu7mmv2a9trio&amp;st=i02exo9k&amp;dl=1" TargetMode="External"/><Relationship Id="rId3" Type="http://schemas.openxmlformats.org/officeDocument/2006/relationships/hyperlink" Target="https://www.dropbox.com/scl/fi/i5lnp58jvdvz99rmvukp3/A-Cl-usula-do-Contrato-789294962088-UPC.flac?rlkey=hr2u9fvf5lq6u33enhqm3ui3f&amp;st=m6hlmmgt&amp;dl=1" TargetMode="External"/><Relationship Id="rId149" Type="http://schemas.openxmlformats.org/officeDocument/2006/relationships/hyperlink" Target="https://www.dropbox.com/scl/fi/tenr11780m7g14390a7st/Tentando-Esquecer-742526295026.flac?rlkey=qibllrcbb6bzei6wndn626e3n&amp;st=bdbi20u0&amp;dl=1" TargetMode="External"/><Relationship Id="rId4" Type="http://schemas.openxmlformats.org/officeDocument/2006/relationships/hyperlink" Target="https://www.dropbox.com/scl/fi/0r6u1kbxfig77mjqqorre/Lados-da-Escurid-o-789294992757.flac?rlkey=s9w7lerdz0zgazag0h7awxpoz&amp;st=nnviav04&amp;dl=1" TargetMode="External"/><Relationship Id="rId148" Type="http://schemas.openxmlformats.org/officeDocument/2006/relationships/hyperlink" Target="https://www.dropbox.com/scl/fi/rp0cn96p18et0r6l5ro8r/Poema-742526296122.flac?rlkey=wqjswxgo7qbyekzhkdti7dvmt&amp;st=87vsz4n7&amp;dl=1" TargetMode="External"/><Relationship Id="rId269" Type="http://schemas.openxmlformats.org/officeDocument/2006/relationships/drawing" Target="../drawings/drawing6.xml"/><Relationship Id="rId9" Type="http://schemas.openxmlformats.org/officeDocument/2006/relationships/hyperlink" Target="https://www.dropbox.com/scl/fi/h7pbr1hysu3ukg7xgap8y/Benihime-792268943372.flac?rlkey=x0o69z759dpqhfov3et3bz9os&amp;st=wmmt3iyn&amp;dl=1" TargetMode="External"/><Relationship Id="rId143" Type="http://schemas.openxmlformats.org/officeDocument/2006/relationships/hyperlink" Target="https://www.dropbox.com/scl/fi/h4k67ztu9x6avwawpxat7/Speedlord-6-Eletricidade-798239938347.flac?rlkey=q86e1436yv20n5n6butun9t7o&amp;st=oi6t9m7i&amp;dl=1" TargetMode="External"/><Relationship Id="rId264" Type="http://schemas.openxmlformats.org/officeDocument/2006/relationships/hyperlink" Target="https://www.dropbox.com/scl/fi/vq1ca93q8bw7oinjrsr4k/Bloodtrix-760944327051.flac?rlkey=r5qxkow3mz5624c3vh2qsk1hk&amp;st=0pqdsoa5&amp;dl=1" TargetMode="External"/><Relationship Id="rId142" Type="http://schemas.openxmlformats.org/officeDocument/2006/relationships/hyperlink" Target="https://www.dropbox.com/scl/fi/alttsek09s22ai6bnltmd/Dean-Ca-ador-Dem-nio-798239503484.flac?rlkey=y7zqi1htwsmmov1f7gtk9op9u&amp;st=mt2n5bem&amp;dl=1" TargetMode="External"/><Relationship Id="rId263" Type="http://schemas.openxmlformats.org/officeDocument/2006/relationships/hyperlink" Target="https://www.dropbox.com/scl/fi/nwyc9t03ktw59df9jnhyp/Guerra-de-Yonkou-760944130965.flac?rlkey=ukdgvelgk3ty6t4al36jrvjda&amp;st=78lnf0jo&amp;dl=1" TargetMode="External"/><Relationship Id="rId141" Type="http://schemas.openxmlformats.org/officeDocument/2006/relationships/hyperlink" Target="https://www.dropbox.com/scl/fi/111wmilmyzs392obfxcdu/Tai-Lung-762795957388.flac?rlkey=86fyzei5hxrup4wlc3rjrhozp&amp;st=0ujqu644&amp;dl=1" TargetMode="External"/><Relationship Id="rId262" Type="http://schemas.openxmlformats.org/officeDocument/2006/relationships/hyperlink" Target="https://www.dropbox.com/scl/fi/t02yas8ne2kefbjbgt7a4/Rei-Celestial.flac?rlkey=8agqvbnnnjso0zopfk6wzadqp&amp;st=iklnozea&amp;dl=1" TargetMode="External"/><Relationship Id="rId140" Type="http://schemas.openxmlformats.org/officeDocument/2006/relationships/hyperlink" Target="https://www.dropbox.com/scl/fi/e9kcl2vbrqxdplf9bkpju/Kaboom-762795957500.flac?rlkey=dgzgij3lht3dpi1cv60n7lb7o&amp;st=ve30cbxp&amp;dl=1" TargetMode="External"/><Relationship Id="rId261" Type="http://schemas.openxmlformats.org/officeDocument/2006/relationships/hyperlink" Target="https://www.dropbox.com/scl/fi/rsgd26di47zb66p5hc1ok/Circo-do-Yonkou-742526380012.flac?rlkey=9p3xej3s3ah6bj6ho5onw3un9&amp;st=jwt4hdvn&amp;dl=1" TargetMode="External"/><Relationship Id="rId5" Type="http://schemas.openxmlformats.org/officeDocument/2006/relationships/hyperlink" Target="https://www.dropbox.com/scl/fi/kdfl07cwacsn12vtssc0w/Popstar-792268556299.flac?rlkey=3p4ci6ttqs96tm8hige32x6l3&amp;st=joeq2443&amp;dl=1" TargetMode="External"/><Relationship Id="rId147" Type="http://schemas.openxmlformats.org/officeDocument/2006/relationships/hyperlink" Target="https://www.dropbox.com/scl/fi/imixl0e0reao2n010v7jk/Qin-Shi-Huang_-Humano-Mais-Forte.flac?rlkey=w66kbeykx6p5eu7ksmh9tbqoo&amp;st=z0w59hrz&amp;dl=1" TargetMode="External"/><Relationship Id="rId268" Type="http://schemas.openxmlformats.org/officeDocument/2006/relationships/hyperlink" Target="https://www.dropbox.com/scl/fi/8t5pt44bcyh9oei0f87t3/Rei-de-Tokyo-789550641795.flac?rlkey=1npaakcr4eqv3ap3ske9f6jkj&amp;st=4wjn8c47&amp;dl=1" TargetMode="External"/><Relationship Id="rId6" Type="http://schemas.openxmlformats.org/officeDocument/2006/relationships/hyperlink" Target="https://www.dropbox.com/scl/fi/n3hh5l2xhkcaf8kjef1f3/O-Jogador-Perfeito-792268807506.flac?rlkey=c22q0tkrsjsookmrj965beppt&amp;st=3kp4fw04&amp;dl=1" TargetMode="External"/><Relationship Id="rId146" Type="http://schemas.openxmlformats.org/officeDocument/2006/relationships/hyperlink" Target="https://www.dropbox.com/scl/fi/gihz99a2ms46vdxjafm91/Silver-Dinossauro-Impar-vel-737558419854.flac?rlkey=9s86e1hk452gjsff9ztitbi1i&amp;st=jamgr4f8&amp;dl=1" TargetMode="External"/><Relationship Id="rId267" Type="http://schemas.openxmlformats.org/officeDocument/2006/relationships/hyperlink" Target="https://www.dropbox.com/scl/fi/pe3ojuzutffx3vs16gzi8/Pr-ncipe-do-Drible-Speed-Up-744553950596.flac?rlkey=wrlss5li3amq5tbn5q6r35j0y&amp;st=t2s57ayb&amp;dl=1" TargetMode="External"/><Relationship Id="rId7" Type="http://schemas.openxmlformats.org/officeDocument/2006/relationships/hyperlink" Target="https://www.dropbox.com/scl/fi/cqn5m9cjfthdwngao4hzn/Batalha-Final-792268807018.flac?rlkey=66nhka7ibxlnj2rbkjeh4uzkt&amp;st=seedc3cr&amp;dl=1" TargetMode="External"/><Relationship Id="rId145" Type="http://schemas.openxmlformats.org/officeDocument/2006/relationships/hyperlink" Target="https://www.dropbox.com/scl/fi/9s45qqouvrgzy4lgnne10/As-Nodt-798239979241.flac?rlkey=w4mwap2kmnko3i9rkwg3ufm1c&amp;st=5k9w2igx&amp;dl=1" TargetMode="External"/><Relationship Id="rId266" Type="http://schemas.openxmlformats.org/officeDocument/2006/relationships/hyperlink" Target="https://www.dropbox.com/scl/fi/6yzse3gasuu2pddf72j5k/Pr-ncipe-do-Drible-744553950657.flac?rlkey=cz3z2q5oro0tgy60zzr8dzzdc&amp;st=fto0ipfu&amp;dl=1" TargetMode="External"/><Relationship Id="rId8" Type="http://schemas.openxmlformats.org/officeDocument/2006/relationships/hyperlink" Target="https://www.dropbox.com/scl/fi/6dq7nmy6he1ak3b0h0jms/O-Rei-da-Velocidade-792268849940.flac?rlkey=i5jqpewgoywxdrw1e21kue0mw&amp;st=wyhj9udt&amp;dl=1" TargetMode="External"/><Relationship Id="rId144" Type="http://schemas.openxmlformats.org/officeDocument/2006/relationships/hyperlink" Target="https://www.dropbox.com/scl/fi/at8hhnad0yt72lr20e5ud/Fantoche-798239938521.flac?rlkey=p060puzi4ltwwqrpt70qvcqbe&amp;st=8o5ttrwj&amp;dl=1" TargetMode="External"/><Relationship Id="rId265" Type="http://schemas.openxmlformats.org/officeDocument/2006/relationships/hyperlink" Target="https://www.dropbox.com/scl/fi/2slcj28e86ran3xjf1q0g/Cora-o-De-Paris-760944472065.flac?rlkey=w3taz1iqarf4yvl75dxwfnhw2&amp;st=41ehmegb&amp;dl=1" TargetMode="External"/><Relationship Id="rId73" Type="http://schemas.openxmlformats.org/officeDocument/2006/relationships/hyperlink" Target="https://www.dropbox.com/scl/fi/xhvjlvagbonpm7ki83fcf/Senpai-717332519086.flac?rlkey=vn253445zrorsno0to7a9hmn5&amp;st=v995hrcn&amp;dl=1" TargetMode="External"/><Relationship Id="rId72" Type="http://schemas.openxmlformats.org/officeDocument/2006/relationships/hyperlink" Target="https://www.dropbox.com/scl/fi/za6zbxaj5yirzi4ozbbkm/Eu-Vou-Vencer-752503857345.flac?rlkey=nl7noxtibzihsa13ko4qa58t0&amp;st=k8bg5evf&amp;dl=1" TargetMode="External"/><Relationship Id="rId75" Type="http://schemas.openxmlformats.org/officeDocument/2006/relationships/hyperlink" Target="https://www.dropbox.com/scl/fi/ms305wpirz26koiq3eq1c/P-talas-717332654367.flac?rlkey=2k6f3i31zwgs9fwffxcz711u7&amp;st=9l1q3pxb&amp;dl=1" TargetMode="External"/><Relationship Id="rId74" Type="http://schemas.openxmlformats.org/officeDocument/2006/relationships/hyperlink" Target="https://www.dropbox.com/scl/fi/2p7covg1pw79cex4b844p/Mash-Vision-rio-Divino-717332519079.flac?rlkey=w1i5illivjelsxcopw94y573i&amp;st=oafwa0kn&amp;dl=1" TargetMode="External"/><Relationship Id="rId77" Type="http://schemas.openxmlformats.org/officeDocument/2006/relationships/hyperlink" Target="https://www.dropbox.com/scl/fi/4bhlym192noiy7ungj2ml/Imperador-717332698125.flac?rlkey=u3r1ock5trbb9zblerkkckbpz&amp;st=oep2if57&amp;dl=1" TargetMode="External"/><Relationship Id="rId260" Type="http://schemas.openxmlformats.org/officeDocument/2006/relationships/hyperlink" Target="https://www.dropbox.com/scl/fi/elohwkyft1eoz6pwe7eka/Drag-o-de-Paris-742526160638.flac?rlkey=599kbc1ks50xt74pwkwddnkh9&amp;st=bo5hph9w&amp;dl=1" TargetMode="External"/><Relationship Id="rId76" Type="http://schemas.openxmlformats.org/officeDocument/2006/relationships/hyperlink" Target="https://www.dropbox.com/scl/fi/2fuaayji1omu9v8be25ae/Pedra-Lunar-717332698316.flac?rlkey=vnqiiq5ez1mqfcpcoa964kizt&amp;st=1qyyotd2&amp;dl=1" TargetMode="External"/><Relationship Id="rId79" Type="http://schemas.openxmlformats.org/officeDocument/2006/relationships/hyperlink" Target="https://www.dropbox.com/scl/fi/4dbmvm0wac46nfc3ewo42/Her-i-do-Escudo-717332735790.flac?rlkey=jlq5ftseqxd98xq6ksm9b58fm&amp;st=jbf4459y&amp;dl=1" TargetMode="External"/><Relationship Id="rId78" Type="http://schemas.openxmlformats.org/officeDocument/2006/relationships/hyperlink" Target="https://www.dropbox.com/scl/fi/vlvbz7k4gboo3h5sin1ni/Rindou-717332698002.flac?rlkey=on0a1t4hupeecaen3kpxczfpr&amp;st=s7tsemjk&amp;dl=1" TargetMode="External"/><Relationship Id="rId71" Type="http://schemas.openxmlformats.org/officeDocument/2006/relationships/hyperlink" Target="https://www.dropbox.com/scl/fi/z2nm70tivu2166uel0yto/Super-Drag-o-Guerreiro-752503698818.flac?rlkey=5tued25inf5et40b8ftvqqdu4&amp;st=z1sxunwb&amp;dl=1" TargetMode="External"/><Relationship Id="rId70" Type="http://schemas.openxmlformats.org/officeDocument/2006/relationships/hyperlink" Target="https://www.dropbox.com/scl/fi/cw7ti8nzlngiy53ygzifg/Carta-pra-Nasa-752503656092.flac?rlkey=zoyqkq1cj1ki1awf6x07alcje&amp;st=jsodrxq3&amp;dl=1" TargetMode="External"/><Relationship Id="rId139" Type="http://schemas.openxmlformats.org/officeDocument/2006/relationships/hyperlink" Target="https://www.dropbox.com/scl/fi/fdhxz9v3ttjj8va4llqzi/Dentro-da-Zona-762795744285.flac?rlkey=uy9mvm2bxolwdjy98jtakwg0a&amp;st=35hs82ng&amp;dl=1" TargetMode="External"/><Relationship Id="rId138" Type="http://schemas.openxmlformats.org/officeDocument/2006/relationships/hyperlink" Target="https://www.dropbox.com/scl/fi/0adkubth8cuh04lhtd40s/Wake-Up-762795506593.flac?rlkey=vkkogeahgwkpobvovd1i8m9xi&amp;st=dzs1oefb&amp;dl=1" TargetMode="External"/><Relationship Id="rId259" Type="http://schemas.openxmlformats.org/officeDocument/2006/relationships/hyperlink" Target="https://www.dropbox.com/scl/fi/s9np872fbvtu0yzt1fugs/Uchihas-742526160652.flac?rlkey=kz9yiljnjpud8er5oppyw3bll&amp;st=vo328dvz&amp;dl=1" TargetMode="External"/><Relationship Id="rId137" Type="http://schemas.openxmlformats.org/officeDocument/2006/relationships/hyperlink" Target="https://www.dropbox.com/scl/fi/o4l4rtlcrx7vqk2sszq14/Mois-s-Quando-o-Mar-Se-Abrir-762795505183.flac?rlkey=vl73qvmpoycisn0s6eguwjqet&amp;st=ziihbda7&amp;dl=1" TargetMode="External"/><Relationship Id="rId258" Type="http://schemas.openxmlformats.org/officeDocument/2006/relationships/hyperlink" Target="https://www.dropbox.com/scl/fi/fl6nnf5i2p0vl5yfjo819/Entre-Sombras-737558342466.flac?rlkey=fz70plyivhtj1s3kuyd9iofwg&amp;st=ul1xoxe9&amp;dl=1" TargetMode="External"/><Relationship Id="rId132" Type="http://schemas.openxmlformats.org/officeDocument/2006/relationships/hyperlink" Target="https://www.dropbox.com/scl/fi/l1mofohbhnrsdxbhtsshh/Tempestade-Sombria-720167218642.flac?rlkey=urin01vz9i8wgqh3tysayyume&amp;st=vsixbkrj&amp;dl=1" TargetMode="External"/><Relationship Id="rId253" Type="http://schemas.openxmlformats.org/officeDocument/2006/relationships/hyperlink" Target="https://www.dropbox.com/scl/fi/2sqebaab4riyjbsll6mau/Matei-Satoru-Gojo-De-Novo-762795744438.flac?rlkey=pfj0kzhek4fee5lzz999lhave&amp;st=ssgyd204&amp;dl=1" TargetMode="External"/><Relationship Id="rId131" Type="http://schemas.openxmlformats.org/officeDocument/2006/relationships/hyperlink" Target="https://www.dropbox.com/scl/fi/mx5eg7ezl8kmb31hd5f1n/Guy-A-Besta-Vermelha-2-720167026704.flac?rlkey=cy74kp1xugx2o501ko3ksyqxs&amp;st=8iih242f&amp;dl=1" TargetMode="External"/><Relationship Id="rId252" Type="http://schemas.openxmlformats.org/officeDocument/2006/relationships/hyperlink" Target="https://www.dropbox.com/scl/fi/omirlnaee4e7ihnf3n1ze/Trio-Monstro-762795744391.flac?rlkey=ayvmpyxi8soo3on76d0yby37s&amp;st=8n5hozly&amp;dl=1" TargetMode="External"/><Relationship Id="rId130" Type="http://schemas.openxmlformats.org/officeDocument/2006/relationships/hyperlink" Target="https://www.dropbox.com/scl/fi/ogx92hu9o5bw6brb1gpeg/Da-Folha-713317947936.flac?rlkey=6lymuesnlddzodat6cgy1woee&amp;st=s9rq8aqd&amp;dl=1" TargetMode="External"/><Relationship Id="rId251" Type="http://schemas.openxmlformats.org/officeDocument/2006/relationships/hyperlink" Target="https://www.dropbox.com/scl/fi/8jig7nrwehka5i4qfylh9/Verdadeiro-Imperador-762795744360.flac?rlkey=ka4dwi6nh5xg3lzu848pnsfkc&amp;st=d452sacr&amp;dl=1" TargetMode="External"/><Relationship Id="rId250" Type="http://schemas.openxmlformats.org/officeDocument/2006/relationships/hyperlink" Target="https://www.dropbox.com/scl/fi/12qyl179fl084s7uifr8b/Filho-da-Luz-726665446556.flac?rlkey=xid2aw6u0h9la8kbblkg09zxd&amp;st=x5jgmizb&amp;dl=1" TargetMode="External"/><Relationship Id="rId136" Type="http://schemas.openxmlformats.org/officeDocument/2006/relationships/hyperlink" Target="https://www.dropbox.com/scl/fi/o56ia8wnyj6degbl07zpz/Pomnie-Sanidade-Mental-726665218658.flac?rlkey=y8japphny943eamw5u5id97ma&amp;st=yzepuwuq&amp;dl=1" TargetMode="External"/><Relationship Id="rId257" Type="http://schemas.openxmlformats.org/officeDocument/2006/relationships/hyperlink" Target="https://www.dropbox.com/scl/fi/i999hud4lkxm9ss4e7avr/Kenjaku.flac?rlkey=jzv5rpx65bmzn6uaj8ab17azg&amp;st=vte44y8k&amp;dl=1" TargetMode="External"/><Relationship Id="rId135" Type="http://schemas.openxmlformats.org/officeDocument/2006/relationships/hyperlink" Target="https://www.dropbox.com/scl/fi/te5hw9qyk8o86quibukw5/Pickle-Dem-nio-Selvagem-726665218672.flac?rlkey=yom1a422o6ffi8soqw39b5mrm&amp;st=07cffnvc&amp;dl=1" TargetMode="External"/><Relationship Id="rId256" Type="http://schemas.openxmlformats.org/officeDocument/2006/relationships/hyperlink" Target="https://www.dropbox.com/scl/fi/k2gu7ryd3tb128b5odula/Caminho-At-o-Topo-798239717645.flac?rlkey=ix929qs1k12e471tpfqgv5gbw&amp;st=lhlgl3y1&amp;dl=1" TargetMode="External"/><Relationship Id="rId134" Type="http://schemas.openxmlformats.org/officeDocument/2006/relationships/hyperlink" Target="https://www.dropbox.com/scl/fi/jpgacfbrmx8iqqiej029g/Jesus-Luz-da-Humanidade-726665122153.flac?rlkey=btd0t01n004sl2rqorrwrqh5z&amp;st=qsgd402j&amp;dl=1" TargetMode="External"/><Relationship Id="rId255" Type="http://schemas.openxmlformats.org/officeDocument/2006/relationships/hyperlink" Target="https://www.dropbox.com/scl/fi/ysxiekt0ubcj76zdmn5kh/Matei-o-Sukuna-798239503569.flac?rlkey=jwf1kez7ktqmhn2dq6ongqzqa&amp;st=8zup932j&amp;dl=1" TargetMode="External"/><Relationship Id="rId133" Type="http://schemas.openxmlformats.org/officeDocument/2006/relationships/hyperlink" Target="https://www.dropbox.com/scl/fi/ovga06huu0gbxeb3wonea/Hajime-Volts-720167407398.flac?rlkey=z1mbcncazcou14q94shb2969j&amp;st=0001w70u&amp;dl=1" TargetMode="External"/><Relationship Id="rId254" Type="http://schemas.openxmlformats.org/officeDocument/2006/relationships/hyperlink" Target="https://www.dropbox.com/scl/fi/bd1zzdsqyiplw5xnwzrig/A-Volta-do-Mais-Forte-798239503538.flac?rlkey=57xxyb1428x2wqlj1mkuqni63&amp;st=3436932c&amp;dl=1" TargetMode="External"/><Relationship Id="rId62" Type="http://schemas.openxmlformats.org/officeDocument/2006/relationships/hyperlink" Target="https://www.dropbox.com/scl/fi/4d1petpn45hidcc8o1cy2/Incr-vel-Velocidade-718114636397.flac?rlkey=rg1qgxgsla5dmfnms1w7a4l1g&amp;st=2h647k2v&amp;dl=1" TargetMode="External"/><Relationship Id="rId61" Type="http://schemas.openxmlformats.org/officeDocument/2006/relationships/hyperlink" Target="https://www.dropbox.com/scl/fi/3c3pdr4fickpeoys37sj6/Um-Tiro-Genya-Shinazugawa-718114635277.flac?rlkey=ru8g76sf2oj1v8s1viygxl64h&amp;st=jm3dcvc0&amp;dl=1" TargetMode="External"/><Relationship Id="rId64" Type="http://schemas.openxmlformats.org/officeDocument/2006/relationships/hyperlink" Target="https://www.dropbox.com/scl/fi/tyns123ee9aarvjwd69kp/Sharkboy-744553603836.flac?rlkey=xp74icpfyb6zl689hp8b1je0t&amp;st=qafu5p8g&amp;dl=1" TargetMode="External"/><Relationship Id="rId63" Type="http://schemas.openxmlformats.org/officeDocument/2006/relationships/hyperlink" Target="https://www.dropbox.com/scl/fi/yeejv4rxnkax9doyw9mdg/O-Meu-Destino-744553564946.flac?rlkey=tefsrty7ltff4szm8cp2ano1j&amp;st=jlkpk37h&amp;dl=1" TargetMode="External"/><Relationship Id="rId66" Type="http://schemas.openxmlformats.org/officeDocument/2006/relationships/hyperlink" Target="https://www.dropbox.com/scl/fi/yjhgegg5b1xey00gkow1s/Rock-Hero-744553773041.flac?rlkey=twl913bcxgihmdnwsp35aelkd&amp;st=1bdytrsu&amp;dl=1" TargetMode="External"/><Relationship Id="rId172" Type="http://schemas.openxmlformats.org/officeDocument/2006/relationships/hyperlink" Target="https://www.dropbox.com/scl/fi/wesdxzv9ua025klmlvq0h/O-Melhor-do-Mundo-713312800816.flac?rlkey=zqs3dfx73u99xs6yd1xhildtn&amp;st=pp6lqg0q&amp;dl=1" TargetMode="External"/><Relationship Id="rId65" Type="http://schemas.openxmlformats.org/officeDocument/2006/relationships/hyperlink" Target="https://www.dropbox.com/scl/fi/1fif5d0v7lh681k9icdxo/Dark-Village-744553773133.flac?rlkey=7mhjrkaz2ib7jhgkbi4hle00t&amp;st=lg15kzl0&amp;dl=1" TargetMode="External"/><Relationship Id="rId171" Type="http://schemas.openxmlformats.org/officeDocument/2006/relationships/hyperlink" Target="https://www.dropbox.com/scl/fi/h4i00qb5dom72ues55itm/Can-o-dos-Jogadores-Speed-Up-713312502062.flac?rlkey=ui2oc5j53qekqzol43zlvgsrw&amp;st=92qlkw74&amp;dl=1" TargetMode="External"/><Relationship Id="rId68" Type="http://schemas.openxmlformats.org/officeDocument/2006/relationships/hyperlink" Target="https://www.dropbox.com/scl/fi/say5t3vwg9apcj6hsf0x6/Frio-744553887472.flac?rlkey=69ruaeevf3ipzyiyyfhp37jg6&amp;st=9a5aiejh&amp;dl=1" TargetMode="External"/><Relationship Id="rId170" Type="http://schemas.openxmlformats.org/officeDocument/2006/relationships/hyperlink" Target="https://www.dropbox.com/scl/fi/y53l1bohje4fawzbzb06u/Can-o-dos-Jogadores-713312502055.flac?rlkey=8krkegaahx0lhd3nbb5e6akqj&amp;st=fgbn8ttg&amp;dl=1" TargetMode="External"/><Relationship Id="rId67" Type="http://schemas.openxmlformats.org/officeDocument/2006/relationships/hyperlink" Target="https://www.dropbox.com/scl/fi/xo6927l4staxa173290fy/Sacrif-cio-do-Pilar-744553772976.flac?rlkey=fv9mlovt7arvdogl6xlp5stn3&amp;st=4r4mir8m&amp;dl=1" TargetMode="External"/><Relationship Id="rId60" Type="http://schemas.openxmlformats.org/officeDocument/2006/relationships/hyperlink" Target="https://www.dropbox.com/scl/fi/iex3824u2z0px6proesqr/Detroid-Smash-718114547075.flac?rlkey=p5frdgafsp23td96sa2zqibid&amp;st=mnd3qjuv&amp;dl=1" TargetMode="External"/><Relationship Id="rId165" Type="http://schemas.openxmlformats.org/officeDocument/2006/relationships/hyperlink" Target="https://www.dropbox.com/scl/fi/2btaubqk9gstve6xuud1b/Drag-o-Divino-704522738242.flac?rlkey=tz5tcvkbtdkl45o1y8cfxibfg&amp;st=ah2bkmbz&amp;dl=1" TargetMode="External"/><Relationship Id="rId69" Type="http://schemas.openxmlformats.org/officeDocument/2006/relationships/hyperlink" Target="https://www.dropbox.com/scl/fi/m8sj6spd12rfjb5w3sj0u/Eu-Te-Vi-Dan-ando-744553943109.flac?rlkey=9or7blyhsq9xxldwcje2wkeo1&amp;st=0myelaj9&amp;dl=1" TargetMode="External"/><Relationship Id="rId164" Type="http://schemas.openxmlformats.org/officeDocument/2006/relationships/hyperlink" Target="https://www.dropbox.com/scl/fi/vuwtcofwkc2g5qppd1wcv/G-nio-Speed-Up-704522736149.flac?rlkey=87zzak09pknvn8j3avu80leh9&amp;st=9zpg73zv&amp;dl=1" TargetMode="External"/><Relationship Id="rId163" Type="http://schemas.openxmlformats.org/officeDocument/2006/relationships/hyperlink" Target="https://www.dropbox.com/scl/fi/60eipan5hlanfdu2vtsno/G-nio-704522736187.flac?rlkey=7scbp5wr3nh8nsqt4ozn3my2u&amp;st=hfjvknb0&amp;dl=1" TargetMode="External"/><Relationship Id="rId162" Type="http://schemas.openxmlformats.org/officeDocument/2006/relationships/hyperlink" Target="https://www.dropbox.com/scl/fi/2c39kzavxixxskwpk89rs/Vis-o-do-Futuro-Speed-Up-704522504069.flac?rlkey=54sjp5q5wczd1i72e6z4vhsvw&amp;st=lzndw74u&amp;dl=1" TargetMode="External"/><Relationship Id="rId169" Type="http://schemas.openxmlformats.org/officeDocument/2006/relationships/hyperlink" Target="https://www.dropbox.com/scl/fi/dv2ev4dnvj4eimd0mliz0/Poesia-Geek-3-Magia-713312393462.flac?rlkey=fiy9kfymjx1cvo6vmuigs8eza&amp;st=5c7ty6g6&amp;dl=1" TargetMode="External"/><Relationship Id="rId168" Type="http://schemas.openxmlformats.org/officeDocument/2006/relationships/hyperlink" Target="https://www.dropbox.com/scl/fi/x2r9ot30gpfvu12k88ad8/Ora-es-Speed-Up-704522977320.flac?rlkey=xy9blfhr3lfcevirxrbperpm2&amp;st=vyrqjv8z&amp;dl=1" TargetMode="External"/><Relationship Id="rId167" Type="http://schemas.openxmlformats.org/officeDocument/2006/relationships/hyperlink" Target="https://www.dropbox.com/scl/fi/9z9ark4i40qwzx585x8kj/Ora-es-704522977375.flac?rlkey=jo86bmm6o1ucqfdyr1rk1097m&amp;st=c38v44v0&amp;dl=1" TargetMode="External"/><Relationship Id="rId166" Type="http://schemas.openxmlformats.org/officeDocument/2006/relationships/hyperlink" Target="https://www.dropbox.com/scl/fi/tx68mqy3940u53smk20zz/Drag-o-Divino-Speed-Up-704522738105.flac?rlkey=q8xilvj44ktyrwep1v597zu7x&amp;st=tdqynl0f&amp;dl=1" TargetMode="External"/><Relationship Id="rId51" Type="http://schemas.openxmlformats.org/officeDocument/2006/relationships/hyperlink" Target="https://www.dropbox.com/scl/fi/g61twbwqgpu9uwn9t0sd1/Skin-Sayajin-656464820731.flac?rlkey=lnich0uvrt2s2ebnzurly9oeo&amp;st=ruim0m2e&amp;dl=1" TargetMode="External"/><Relationship Id="rId50" Type="http://schemas.openxmlformats.org/officeDocument/2006/relationships/hyperlink" Target="https://www.dropbox.com/scl/fi/5i07zr5csrldpf09u0bnf/Maldi-es-V-o-Queimar-656464772467.flac?rlkey=txaz5o6vyn3edhfs71zh3xmvp&amp;st=aqkcyy3a&amp;dl=1" TargetMode="External"/><Relationship Id="rId53" Type="http://schemas.openxmlformats.org/officeDocument/2006/relationships/hyperlink" Target="https://www.dropbox.com/scl/fi/6d8y7qm23jhqzicmtszk3/Punch-707331676521.flac?rlkey=g5srvr8iikx5bwsrj003ou261&amp;st=u3mor9i7&amp;dl=1" TargetMode="External"/><Relationship Id="rId52" Type="http://schemas.openxmlformats.org/officeDocument/2006/relationships/hyperlink" Target="https://www.dropbox.com/scl/fi/lwfz6cb6tn8yvsgox563x/King-Player-Kaiser-656464987823.flac?rlkey=fdk337n1h31f942y8u605xpgg&amp;st=gkgtotta&amp;dl=1" TargetMode="External"/><Relationship Id="rId55" Type="http://schemas.openxmlformats.org/officeDocument/2006/relationships/hyperlink" Target="https://www.dropbox.com/scl/fi/fwmupj7u1eniftfa56i8f/Inosuke-Dupla-Nichirin-707331872626.flac?rlkey=ptrsv7ip7k0fztnbo2fguhbua&amp;st=eei9twde&amp;dl=1" TargetMode="External"/><Relationship Id="rId161" Type="http://schemas.openxmlformats.org/officeDocument/2006/relationships/hyperlink" Target="https://www.dropbox.com/scl/fi/ukmz10yd5q46nwlgqzecs/Vis-o-do-Futuro-704522504106.flac?rlkey=c9l7yzvshw8dknxivzj0m0amz&amp;st=49lo9o3l&amp;dl=1" TargetMode="External"/><Relationship Id="rId54" Type="http://schemas.openxmlformats.org/officeDocument/2006/relationships/hyperlink" Target="https://www.dropbox.com/scl/fi/vi07jocp4671z8oyvl4xs/Anjo-do-Senhor-707331831982.flac?rlkey=lvaqnmjsxexh21otgjk9u2at4&amp;st=pkypishy&amp;dl=1" TargetMode="External"/><Relationship Id="rId160" Type="http://schemas.openxmlformats.org/officeDocument/2006/relationships/hyperlink" Target="https://www.dropbox.com/scl/fi/e0yv6lkhxei9z36bfu3vd/Rei-de-Paris-Speed-Up-789550872663.flac?rlkey=zs8auqmkoly76zruwu5hoq64v&amp;st=a58zmkmg&amp;dl=1" TargetMode="External"/><Relationship Id="rId57" Type="http://schemas.openxmlformats.org/officeDocument/2006/relationships/hyperlink" Target="https://www.dropbox.com/scl/fi/jy003pl8we14vdh50z6rq/Denji-The-Runner-707331915873.flac?rlkey=xjpk1f8l9u8sdlve5s2209ta2&amp;st=u0ihr68g&amp;dl=1" TargetMode="External"/><Relationship Id="rId56" Type="http://schemas.openxmlformats.org/officeDocument/2006/relationships/hyperlink" Target="https://www.dropbox.com/scl/fi/5jo9flb8que2qcdq1eb5u/Mundo-Sem-Cor-707331906413.flac?rlkey=3fvp46x5w2ddbvmc955y57iuc&amp;st=khgbvl3f&amp;dl=1" TargetMode="External"/><Relationship Id="rId159" Type="http://schemas.openxmlformats.org/officeDocument/2006/relationships/hyperlink" Target="https://www.dropbox.com/scl/fi/z82fa5hm8k1l7sxz8oaj5/Rei-de-Paris-789550872748.flac?rlkey=qz6df6vpgiizf4v25vdmldwrp&amp;st=vvgo45f8&amp;dl=1" TargetMode="External"/><Relationship Id="rId59" Type="http://schemas.openxmlformats.org/officeDocument/2006/relationships/hyperlink" Target="https://www.dropbox.com/scl/fi/9j9cr3tkhmr9y12xlp4oq/Dem-nio-do-Futebol-718114547983.flac?rlkey=10ko2l6by939rvbc8o11rczh8&amp;st=dqrdcj7q&amp;dl=1" TargetMode="External"/><Relationship Id="rId154" Type="http://schemas.openxmlformats.org/officeDocument/2006/relationships/hyperlink" Target="https://www.dropbox.com/scl/fi/jnrzvut49h0p0zxjnzmvw/Draven-do-Brtt-792268806912.flac?rlkey=o3melni6duf1g7zzh1txbtcax&amp;st=op5vdauo&amp;dl=1" TargetMode="External"/><Relationship Id="rId58" Type="http://schemas.openxmlformats.org/officeDocument/2006/relationships/hyperlink" Target="https://www.dropbox.com/scl/fi/xy3bq33mezpgvo07ajw09/Yoriichi-e-Kokushibo-Sol-e-a-Lua-707331947010.flac?rlkey=rfdxh28zpwer5kv6jq8yornj9&amp;st=p6ssw6uh&amp;dl=1" TargetMode="External"/><Relationship Id="rId153" Type="http://schemas.openxmlformats.org/officeDocument/2006/relationships/hyperlink" Target="https://www.dropbox.com/scl/fi/1xjbmx7ucwwdixe5wcj13/Japan-World-792268563464.flac?rlkey=xomnpxsxz2p4fvug6guc0mntb&amp;st=h9cmqlz7&amp;dl=1" TargetMode="External"/><Relationship Id="rId152" Type="http://schemas.openxmlformats.org/officeDocument/2006/relationships/hyperlink" Target="https://www.dropbox.com/scl/fi/y64tpuegetcz9fpb0czvd/Tokyo-Future-789294822498-UPC.flac?rlkey=4gmwzav9fg6nf0rlyvrligoae&amp;st=gn69u5si&amp;dl=1" TargetMode="External"/><Relationship Id="rId151" Type="http://schemas.openxmlformats.org/officeDocument/2006/relationships/hyperlink" Target="https://www.dropbox.com/scl/fi/wc56xi0iarij9m456b7cu/Poesia-Geek-3_-Magia-750667091469-UPC.flac?rlkey=wd7bbv664gixk6svbv5d9no35&amp;st=8p9paq39&amp;dl=1" TargetMode="External"/><Relationship Id="rId158" Type="http://schemas.openxmlformats.org/officeDocument/2006/relationships/hyperlink" Target="https://www.dropbox.com/scl/fi/3cra7ayl2exximfny3xjo/Cria-de-Tokyo-Speed-Up-789550780425.flac?rlkey=l8qsqqxp0iiu46he9zqf7ox44&amp;st=uixxz25t&amp;dl=1" TargetMode="External"/><Relationship Id="rId157" Type="http://schemas.openxmlformats.org/officeDocument/2006/relationships/hyperlink" Target="https://www.dropbox.com/scl/fi/rhlmnqj35d0n6k73j0nnj/Cria-de-Tokyo-789550732523.flac?rlkey=v2x3k6iw7vd2ootptn7z8kejv&amp;st=rpkuj0q5&amp;dl=1" TargetMode="External"/><Relationship Id="rId156" Type="http://schemas.openxmlformats.org/officeDocument/2006/relationships/hyperlink" Target="https://www.dropbox.com/scl/fi/k3kgvckxspekzkldn0a5f/Pilar-da-gua-789550654306.flac?rlkey=vxohe9sxeibhcbut21g8vkj8b&amp;st=om0o52j1&amp;dl=1" TargetMode="External"/><Relationship Id="rId155" Type="http://schemas.openxmlformats.org/officeDocument/2006/relationships/hyperlink" Target="https://www.dropbox.com/scl/fi/8t5pt44bcyh9oei0f87t3/Rei-de-Tokyo-789550641795.flac?rlkey=1npaakcr4eqv3ap3ske9f6jkj&amp;st=4wjn8c47&amp;dl=1" TargetMode="External"/><Relationship Id="rId107" Type="http://schemas.openxmlformats.org/officeDocument/2006/relationships/hyperlink" Target="https://www.dropbox.com/scl/fi/vc2eqiyess2qk5bm3jrji/Patolino-Mago-Implac-vel-761861262272.flac?rlkey=r6k827v4om3cihnuf2in4lsm8&amp;st=3p4cetls&amp;dl=1" TargetMode="External"/><Relationship Id="rId228" Type="http://schemas.openxmlformats.org/officeDocument/2006/relationships/hyperlink" Target="https://www.dropbox.com/scl/fi/p7f8bzq2wxtj9uu1hirb9/Caramelo-761861262494.flac?rlkey=xo65knt9f7p3qqwxixng8s268&amp;st=t01hw7jl&amp;dl=1" TargetMode="External"/><Relationship Id="rId106" Type="http://schemas.openxmlformats.org/officeDocument/2006/relationships/hyperlink" Target="https://www.dropbox.com/scl/fi/7i27sk8lnvi1qv9eiaz2f/Maldi-o-e-Feiticeiro-761861043987.flac?rlkey=kow8nuwq7sridbemt5y6v5qw2&amp;st=c9ubhf41&amp;dl=1" TargetMode="External"/><Relationship Id="rId227" Type="http://schemas.openxmlformats.org/officeDocument/2006/relationships/hyperlink" Target="https://www.dropbox.com/scl/fi/citc42yymmluj60y7bbv5/Caramelo-761861262388.flac?rlkey=1jrrwjiqgei6thaj4ey4pxer3&amp;st=5830zky3&amp;dl=1" TargetMode="External"/><Relationship Id="rId105" Type="http://schemas.openxmlformats.org/officeDocument/2006/relationships/hyperlink" Target="https://www.dropbox.com/scl/fi/xc7usvv4t28s1ys7lug11/Zom-100-728204981061.flac?rlkey=s3cau15by8wik9pp75hgrcumo&amp;st=cc0p58th&amp;dl=1" TargetMode="External"/><Relationship Id="rId226" Type="http://schemas.openxmlformats.org/officeDocument/2006/relationships/hyperlink" Target="https://www.dropbox.com/scl/fi/o6lqqon9klg38rp6rtoyu/Deus-da-Mentira-728204981191.flac?rlkey=7st1pvt5kg0qgb8eyvrlkmpb2&amp;st=lsmmnx1a&amp;dl=1" TargetMode="External"/><Relationship Id="rId104" Type="http://schemas.openxmlformats.org/officeDocument/2006/relationships/hyperlink" Target="https://www.dropbox.com/scl/fi/uj0epqwetinmrgzr8l7d3/Freddy-O-Pesadelo-Sem-Fim-728204703038.flac?rlkey=68e266zt3np5zp47nffll6okf&amp;st=ha2t3hx1&amp;dl=1" TargetMode="External"/><Relationship Id="rId225" Type="http://schemas.openxmlformats.org/officeDocument/2006/relationships/hyperlink" Target="https://www.dropbox.com/scl/fi/yoxlybqxwaqzryx8ne14u/Deus-da-Mentira-728204981139.flac?rlkey=i3ukdzxpn05v61zkkpfti4o40&amp;st=ldqmvqsq&amp;dl=1" TargetMode="External"/><Relationship Id="rId109" Type="http://schemas.openxmlformats.org/officeDocument/2006/relationships/hyperlink" Target="https://www.dropbox.com/scl/fi/kjp8dk29dqdleb8lxby3e/Gojo-Rei-das-Maldi-es-761861891991.flac?rlkey=70avd3ddb0rpnz43ak5twa3lx&amp;st=6zyzpwbq&amp;dl=1" TargetMode="External"/><Relationship Id="rId108" Type="http://schemas.openxmlformats.org/officeDocument/2006/relationships/hyperlink" Target="https://www.dropbox.com/scl/fi/2zhnd12bakghidhdu24mc/Assassino-de-Xam-s-761861480478.flac?rlkey=sqs5c7utk503n5f6ojqi5h3p2&amp;st=m1wccpxf&amp;dl=1" TargetMode="External"/><Relationship Id="rId229" Type="http://schemas.openxmlformats.org/officeDocument/2006/relationships/hyperlink" Target="https://www.dropbox.com/scl/fi/mjxws66fa1j8dcjng117j/Matei-Satoru-Gojo-761861822230.flac?rlkey=fo6ntc1l8kaxu1ecag3gks7st&amp;st=a4py4lux&amp;dl=1" TargetMode="External"/><Relationship Id="rId220" Type="http://schemas.openxmlformats.org/officeDocument/2006/relationships/hyperlink" Target="https://www.dropbox.com/scl/fi/1uc016eekvrcuidnyx8wx/A-Cara-do-Pirata-728204525944.flac?rlkey=uas2p3murdlvwm7fl3pyndzmy&amp;st=hdlj4euv&amp;dl=1" TargetMode="External"/><Relationship Id="rId103" Type="http://schemas.openxmlformats.org/officeDocument/2006/relationships/hyperlink" Target="https://www.dropbox.com/scl/fi/6t28w3sx76tsw65lv6gtw/Call-Me-Baby-728204629321.flac?rlkey=209wap1qzy3pizdda25y1kos7&amp;st=jsev6stc&amp;dl=1" TargetMode="External"/><Relationship Id="rId224" Type="http://schemas.openxmlformats.org/officeDocument/2006/relationships/hyperlink" Target="https://www.dropbox.com/scl/fi/s4pfq7do74aqvomuo6956/Vis-o-de-Cobra-728204702765.flac?rlkey=cj8sdscr6qg6pner5eder082o&amp;st=zvo8f0t9&amp;dl=1" TargetMode="External"/><Relationship Id="rId102" Type="http://schemas.openxmlformats.org/officeDocument/2006/relationships/hyperlink" Target="https://www.dropbox.com/scl/fi/xxwj37mzbfhplwr5r9r2y/The-Ghost-Mixtape-761861016776-BKTOK2300126-Ghost-Ride.flac?rlkey=rmhyvyl4wm83i6ifwz4nmhk82&amp;st=q6t59xyt&amp;dl=1" TargetMode="External"/><Relationship Id="rId223" Type="http://schemas.openxmlformats.org/officeDocument/2006/relationships/hyperlink" Target="https://www.dropbox.com/scl/fi/wf94lc9ibmg7zd36ludr2/Vis-o-de-Cobra-728204702956.flac?rlkey=j1rxopu6s7ja69iwq3z8jcgtm&amp;st=9njmtz8w&amp;dl=1" TargetMode="External"/><Relationship Id="rId101" Type="http://schemas.openxmlformats.org/officeDocument/2006/relationships/hyperlink" Target="https://www.dropbox.com/scl/fi/9j6hrjnp0tmq51p6i4tc5/The-Ghost-Mixtape-761861016776-BKTOK2300125-Danny-Phantom.flac?rlkey=mrui2byqrehkaaq7u7tybn61h&amp;st=38j15xgs&amp;dl=1" TargetMode="External"/><Relationship Id="rId222" Type="http://schemas.openxmlformats.org/officeDocument/2006/relationships/hyperlink" Target="https://www.dropbox.com/scl/fi/f3x3te6d7hbsz0fgh0xoj/Rei-de-Esparta-728204550526.flac?rlkey=h6j9xfbuddxftdhv7ba0lhjiz&amp;st=bzj3t23z&amp;dl=1" TargetMode="External"/><Relationship Id="rId100" Type="http://schemas.openxmlformats.org/officeDocument/2006/relationships/hyperlink" Target="https://www.dropbox.com/scl/fi/wlg2bmfeksdbe8ghoowpe/The-Ghost-Mixtape-761861016776-BKTOK2300124-gengar.flac?rlkey=njcq5ty3w9cnwytrrfimr3law&amp;st=45cjlpgz&amp;dl=1" TargetMode="External"/><Relationship Id="rId221" Type="http://schemas.openxmlformats.org/officeDocument/2006/relationships/hyperlink" Target="https://www.dropbox.com/scl/fi/gd7ky5nw2xz86yqsnhz5m/Rei-de-Esparta-728204550458.flac?rlkey=tb7bdj66uk5735m457a3qr7p0&amp;st=nprd8qr7&amp;dl=1" TargetMode="External"/><Relationship Id="rId217" Type="http://schemas.openxmlformats.org/officeDocument/2006/relationships/hyperlink" Target="https://www.dropbox.com/scl/fi/wlwr5ads4ccirh9xcqmig/O-Melhor-da-Gera-o-717931735153.flac?rlkey=dhg8uq0ckm12pwty60l5vpxoz&amp;st=97k0r8du&amp;dl=1" TargetMode="External"/><Relationship Id="rId216" Type="http://schemas.openxmlformats.org/officeDocument/2006/relationships/hyperlink" Target="https://www.dropbox.com/scl/fi/xdewhggoy4kbco80vndy3/Yonkou-do-Sol-711709929065.flac?rlkey=jspj9xylhggcqdo29qh5ghzgy&amp;st=g9ac4b2u&amp;dl=1" TargetMode="External"/><Relationship Id="rId215" Type="http://schemas.openxmlformats.org/officeDocument/2006/relationships/hyperlink" Target="https://www.dropbox.com/scl/fi/dmwfbaz8k7b0nxnqtombe/Yonkou-do-Sol-711709929256.flac?rlkey=qjbiu4ao268yl69gwqhkc9i4r&amp;st=ba3tym8e&amp;dl=1" TargetMode="External"/><Relationship Id="rId214" Type="http://schemas.openxmlformats.org/officeDocument/2006/relationships/hyperlink" Target="https://www.dropbox.com/scl/fi/hwx39lzu0tty585k1hc86/L-grimas-de-Drag-o-711709655070-BKTOK2300105.flac?rlkey=uim0noae7t71rslvkpzsr4cvs&amp;st=168kcpr3&amp;dl=1" TargetMode="External"/><Relationship Id="rId219" Type="http://schemas.openxmlformats.org/officeDocument/2006/relationships/hyperlink" Target="https://www.dropbox.com/scl/fi/wnf0pqkvcd6vlnvx1jl59/A-Cara-do-Pirata-717931999371.flac?rlkey=nqaj3qy5yi61dh3ut8b5mk48g&amp;st=d30dyqe9&amp;dl=1" TargetMode="External"/><Relationship Id="rId218" Type="http://schemas.openxmlformats.org/officeDocument/2006/relationships/hyperlink" Target="https://www.dropbox.com/scl/fi/gjul84l75lq8xvdbdpcu0/O-Melhor-da-Gera-o-717931735078.flac?rlkey=b79m821bt40hx0p6l6ejmvffs&amp;st=2p51igw4&amp;dl=1" TargetMode="External"/><Relationship Id="rId213" Type="http://schemas.openxmlformats.org/officeDocument/2006/relationships/hyperlink" Target="https://www.dropbox.com/scl/fi/hwx39lzu0tty585k1hc86/L-grimas-de-Drag-o-711709655070-BKTOK2300105.flac?rlkey=uim0noae7t71rslvkpzsr4cvs&amp;st=zh8lwmi6&amp;dl=1" TargetMode="External"/><Relationship Id="rId212" Type="http://schemas.openxmlformats.org/officeDocument/2006/relationships/hyperlink" Target="https://www.dropbox.com/scl/fi/918etta3mszgbc0st7avj/Imperador-e-o-Ego-sta-761861734434.flac?rlkey=d08q7viuvb8tg46nt2iv6e0mw&amp;st=9j72kr18&amp;dl=1" TargetMode="External"/><Relationship Id="rId211" Type="http://schemas.openxmlformats.org/officeDocument/2006/relationships/hyperlink" Target="https://www.dropbox.com/scl/fi/n7ad0t39pmpzmbnuoppfq/Imperador-e-o-Ego-sta-761861734588.flac?rlkey=z2249w6oaa0b5ebwtmrubo0z2&amp;st=kox4hcpw&amp;dl=1" TargetMode="External"/><Relationship Id="rId210" Type="http://schemas.openxmlformats.org/officeDocument/2006/relationships/hyperlink" Target="https://www.dropbox.com/scl/fi/j91s55ub1mfg1b098fei6/Malvado-Favorito-717332976582.flac?rlkey=p7xa9bbqjpo8hesq4ulbo4g3w&amp;st=2fswtld2&amp;dl=1" TargetMode="External"/><Relationship Id="rId129" Type="http://schemas.openxmlformats.org/officeDocument/2006/relationships/hyperlink" Target="https://www.dropbox.com/scl/fi/s63h7kzmxemr12wxyhczg/Kratos-e-Le-nidas-Ira-de-Esparta-713317800620.flac?rlkey=aev4d2d3fscynz6qtyrkt5xii&amp;st=g1uq4zup&amp;dl=1" TargetMode="External"/><Relationship Id="rId128" Type="http://schemas.openxmlformats.org/officeDocument/2006/relationships/hyperlink" Target="https://www.dropbox.com/scl/fi/n5vzqz7yw827swdwhfr2t/Sonic-Eu-Sou-um-Deus-713317816775.flac?rlkey=2o7rmbig1a7c90gubgau0vj26&amp;st=l9jpko4b&amp;dl=1" TargetMode="External"/><Relationship Id="rId249" Type="http://schemas.openxmlformats.org/officeDocument/2006/relationships/hyperlink" Target="https://www.dropbox.com/scl/fi/wsp3iczlmd1xzq7k0u809/O-Iluminado-720167407312.flac?rlkey=vyrxpbug93nbnxr7qghyjdfts&amp;st=2hwpkuyr&amp;dl=1" TargetMode="External"/><Relationship Id="rId127" Type="http://schemas.openxmlformats.org/officeDocument/2006/relationships/hyperlink" Target="https://www.dropbox.com/scl/fi/88q1e3lx6n8hahg3kbyx3/Gravidade-Luar-713317749837.flac?rlkey=0ot9n4zokm9wvzv8thl3jfyrf&amp;st=23edi9oa&amp;dl=1" TargetMode="External"/><Relationship Id="rId248" Type="http://schemas.openxmlformats.org/officeDocument/2006/relationships/hyperlink" Target="https://www.dropbox.com/scl/fi/wsp3iczlmd1xzq7k0u809/O-Iluminado-720167407312.flac?rlkey=vyrxpbug93nbnxr7qghyjdfts&amp;st=c5wqfs4g&amp;dl=1" TargetMode="External"/><Relationship Id="rId126" Type="http://schemas.openxmlformats.org/officeDocument/2006/relationships/hyperlink" Target="https://www.dropbox.com/scl/fi/u0vmp8adwse4pr2dcs8wh/Dias-Depois-de-Diamantes-713317738589-BKTOK2300170-facetime.flac?rlkey=a1iuj6f2wao1qpw01uynxcdh6&amp;st=exggljfv&amp;dl=1" TargetMode="External"/><Relationship Id="rId247" Type="http://schemas.openxmlformats.org/officeDocument/2006/relationships/hyperlink" Target="https://www.dropbox.com/scl/fi/fm55vtxxfgefx9iipzrtk/Yonkou-Celestial-713317947950.flac?rlkey=s4ditegq0qzzhsb7slfbv286s&amp;st=r0mmlrbo&amp;dl=1" TargetMode="External"/><Relationship Id="rId121" Type="http://schemas.openxmlformats.org/officeDocument/2006/relationships/hyperlink" Target="https://www.dropbox.com/scl/fi/x9320w4xhgylm3l8zljab/Dias-Depois-de-Diamantes-713317738589-BKTOK2300164-fast-gang.flac?rlkey=sm50r9a4lkl26ndx5cn4fdvac&amp;st=04f0mepp&amp;dl=1" TargetMode="External"/><Relationship Id="rId242" Type="http://schemas.openxmlformats.org/officeDocument/2006/relationships/hyperlink" Target="https://www.dropbox.com/scl/fi/nvtd0egcvj6d6o13mrfek/Matador-de-Reis-713317594550.flac?rlkey=9zwgug7x6kec8wes4hh4n6vd7&amp;st=75ewnswn&amp;dl=1" TargetMode="External"/><Relationship Id="rId120" Type="http://schemas.openxmlformats.org/officeDocument/2006/relationships/hyperlink" Target="https://www.dropbox.com/scl/fi/9kshc9myonrxptnkr0amd/Dias-Depois-de-Diamantes-713317738589-BKTOK2300163-diamantes-2.flac?rlkey=oxymtnfpnq4at51yt2ulc20da&amp;st=bo8ly8sh&amp;dl=1" TargetMode="External"/><Relationship Id="rId241" Type="http://schemas.openxmlformats.org/officeDocument/2006/relationships/hyperlink" Target="https://www.dropbox.com/scl/fi/drc6cdlg73kjh7frbkfog/Jogo-da-Vida-707337996203.flac?rlkey=418t2ylmwh8hmzd1ssgjaxtxi&amp;st=vxvvtp9h&amp;dl=1" TargetMode="External"/><Relationship Id="rId240" Type="http://schemas.openxmlformats.org/officeDocument/2006/relationships/hyperlink" Target="https://www.dropbox.com/scl/fi/iuzkocxkj67rbyhwu01zn/Entre-Maldi-es-707337786323.flac?rlkey=usgdvm5ikanifkpbwjynusd8d&amp;st=6axqm984&amp;dl=1" TargetMode="External"/><Relationship Id="rId125" Type="http://schemas.openxmlformats.org/officeDocument/2006/relationships/hyperlink" Target="https://www.dropbox.com/scl/fi/xcunh8ttab83tuft3kfaa/Dias-Depois-de-Diamantes-713317738589-BKTOK2300169-mcflurry.flac?rlkey=ll98yx5uct0ls3jj5fvtwsiug&amp;st=c3fehgev&amp;dl=1" TargetMode="External"/><Relationship Id="rId246" Type="http://schemas.openxmlformats.org/officeDocument/2006/relationships/hyperlink" Target="https://www.dropbox.com/scl/fi/iliwrakxm4fbhni64c5gf/Yonkou-Celestial-713317948056.flac?rlkey=utsc0ycxs3c0iby7n1coqgwk6&amp;st=bpoot0ho&amp;dl=1" TargetMode="External"/><Relationship Id="rId124" Type="http://schemas.openxmlformats.org/officeDocument/2006/relationships/hyperlink" Target="https://www.dropbox.com/scl/fi/t5yxr7f9d27cbge08d5we/Dias-Depois-de-Diamantes-713317738589-BKTOK2300166-grove-street.flac?rlkey=9m850hwiqhvb2aidwmceuk3la&amp;st=84692r6l&amp;dl=1" TargetMode="External"/><Relationship Id="rId245" Type="http://schemas.openxmlformats.org/officeDocument/2006/relationships/hyperlink" Target="https://www.dropbox.com/scl/fi/h86aew4omsuola43wkgjy/Golden-Boy-713317781165.flac?rlkey=kn4zmyxs7a46wkm689oo0bd0w&amp;st=vy8tt4v6&amp;dl=1" TargetMode="External"/><Relationship Id="rId123" Type="http://schemas.openxmlformats.org/officeDocument/2006/relationships/hyperlink" Target="https://www.dropbox.com/scl/fi/njkwnlcizj3cuhp7sdwh7/Dias-Depois-de-Diamantes-713317738589-BKTOK2300168-pentakill.flac?rlkey=jwjj2z6ugsafhdzbrf2f31tzq&amp;st=tauvdylx&amp;dl=1" TargetMode="External"/><Relationship Id="rId244" Type="http://schemas.openxmlformats.org/officeDocument/2006/relationships/hyperlink" Target="https://www.dropbox.com/scl/fi/0eq9q68acbmqakrex26mw/Golden-Boy-713317781110.flac?rlkey=ukt4vawy2gvfkx0eujdm4zz5y&amp;st=y9lgtvfx&amp;dl=1" TargetMode="External"/><Relationship Id="rId122" Type="http://schemas.openxmlformats.org/officeDocument/2006/relationships/hyperlink" Target="https://www.dropbox.com/scl/fi/vprcfa3gsmdg4bhlxeya8/Dias-Depois-de-Diamantes-713317738589-BKTOK2300165-forever-life.flac?rlkey=6whc6cctu4iecw426kr6dpqs0&amp;st=960g9hbc&amp;dl=1" TargetMode="External"/><Relationship Id="rId243" Type="http://schemas.openxmlformats.org/officeDocument/2006/relationships/hyperlink" Target="https://www.dropbox.com/scl/fi/zav7vsmse4pubrtgkg6sk/Matador-de-Reis-713317594574.flac?rlkey=vkowz0pyq9b84paa4635udzza&amp;st=p4augv3v&amp;dl=1" TargetMode="External"/><Relationship Id="rId95" Type="http://schemas.openxmlformats.org/officeDocument/2006/relationships/hyperlink" Target="https://www.dropbox.com/scl/fi/0hpfvahyia2kt2ggtsdx6/Jimmy-Hopkins-717931601021.flac?rlkey=fh19y6c7obfem5j522hg0hjz0&amp;st=5m9vivbt&amp;dl=1" TargetMode="External"/><Relationship Id="rId94" Type="http://schemas.openxmlformats.org/officeDocument/2006/relationships/hyperlink" Target="https://www.dropbox.com/scl/fi/kthufkctqvvtu8kqw1ifl/Eu-Sou-o-Anjo-Ca-do-711709821642.flac?rlkey=vb9g91vqfneoihisbecv5cabj&amp;st=v9d6hnkw&amp;dl=1" TargetMode="External"/><Relationship Id="rId97" Type="http://schemas.openxmlformats.org/officeDocument/2006/relationships/hyperlink" Target="https://www.dropbox.com/scl/fi/k9cu0x2hmapw5sanf7o0t/A-Verdadeira-Quinta-Marcha-717931735313.flac?rlkey=oby0m46i5sopmy4se4smdnfc8&amp;st=u9tc12ly&amp;dl=1" TargetMode="External"/><Relationship Id="rId96" Type="http://schemas.openxmlformats.org/officeDocument/2006/relationships/hyperlink" Target="https://www.dropbox.com/scl/fi/scu2vfip1r5d3remol0hq/O-Vazio-717931735344.flac?rlkey=ufu0t2syvrj5xc3brywp85gcs&amp;st=r6zc1490&amp;dl=1" TargetMode="External"/><Relationship Id="rId99" Type="http://schemas.openxmlformats.org/officeDocument/2006/relationships/hyperlink" Target="https://www.dropbox.com/scl/fi/hap55r58cea4cohs39avc/Zaraki-Kenpachi-Bleach-Minha-Bankai-717931999302.flac?rlkey=wub2rioxni1ertknjmywqok2g&amp;st=xfk7mo9h&amp;dl=1" TargetMode="External"/><Relationship Id="rId98" Type="http://schemas.openxmlformats.org/officeDocument/2006/relationships/hyperlink" Target="https://www.dropbox.com/scl/fi/rz5zm281edusjnmdwhge2/Slim-Shine-717931735252.flac?rlkey=hs7x5ubugtavhgyyj8wldpq9q&amp;st=b954z0wq&amp;dl=1" TargetMode="External"/><Relationship Id="rId91" Type="http://schemas.openxmlformats.org/officeDocument/2006/relationships/hyperlink" Target="https://www.dropbox.com/scl/fi/h45tvo7bn6v2nn1q2dxdy/Style-Nika-711709708288.flac?rlkey=9ssl7i89658s91i8e1lo9i437&amp;st=td1jnkdg&amp;dl=1" TargetMode="External"/><Relationship Id="rId90" Type="http://schemas.openxmlformats.org/officeDocument/2006/relationships/hyperlink" Target="https://www.dropbox.com/scl/fi/bhsymiw7qxv7kiak485ob/Gold-Experience-R-quiem-761861562518.flac?rlkey=l67fjqduaw47rzijy9fhia6bc&amp;st=xdp9ai8c&amp;dl=1" TargetMode="External"/><Relationship Id="rId93" Type="http://schemas.openxmlformats.org/officeDocument/2006/relationships/hyperlink" Target="https://www.dropbox.com/scl/fi/g4fkvf8dhky87w3x1fbg9/N-de-Liga-o-711709823097.flac?rlkey=ziwvbqcgdpvcfeiowynzdjv1r&amp;st=zems303w&amp;dl=1" TargetMode="External"/><Relationship Id="rId92" Type="http://schemas.openxmlformats.org/officeDocument/2006/relationships/hyperlink" Target="https://www.dropbox.com/scl/fi/bxfpp7h2qoqf5uoz2c1lz/Carburando-711709708158.flac?rlkey=t7h4gdbugxioc1aenh3obdrrq&amp;st=rou581jw&amp;dl=1" TargetMode="External"/><Relationship Id="rId118" Type="http://schemas.openxmlformats.org/officeDocument/2006/relationships/hyperlink" Target="https://www.dropbox.com/scl/fi/gh85zequ12wdvmuxsc7nk/Isso-Esparta.flac?rlkey=5crcnh13av81cgcpr6o9416fg&amp;st=onkvt29i&amp;dl=1" TargetMode="External"/><Relationship Id="rId239" Type="http://schemas.openxmlformats.org/officeDocument/2006/relationships/hyperlink" Target="https://www.dropbox.com/scl/fi/tdakfnaeoqw9aytslwesi/Entre-Maldi-es-707337786262.flac?rlkey=207j9jy63ihdldbyrc7cxig0g&amp;st=7yy8t6gh&amp;dl=1" TargetMode="External"/><Relationship Id="rId117" Type="http://schemas.openxmlformats.org/officeDocument/2006/relationships/hyperlink" Target="https://www.dropbox.com/scl/fi/pxi875mrkzm589791b1sr/Isso-Esparta-707337995527.flac?rlkey=m10dsjov5seme6u8qqnhikneb&amp;st=93glt6gr&amp;dl=1" TargetMode="External"/><Relationship Id="rId238" Type="http://schemas.openxmlformats.org/officeDocument/2006/relationships/hyperlink" Target="https://www.dropbox.com/scl/fi/hoxu2bbgrmrapqprelnxz/Deus-do-Sol-707337563382.flac?rlkey=dhv5op8b3xqkyjtn99v2sg16d&amp;st=yisgda90&amp;dl=1" TargetMode="External"/><Relationship Id="rId116" Type="http://schemas.openxmlformats.org/officeDocument/2006/relationships/hyperlink" Target="https://www.dropbox.com/scl/fi/ntbyac4qdhlzjkcim9gq3/Hare-Baba-707337694413.flac?rlkey=akutekcne5x59ya44r3o2eqf8&amp;st=7gw8vv34&amp;dl=1" TargetMode="External"/><Relationship Id="rId237" Type="http://schemas.openxmlformats.org/officeDocument/2006/relationships/hyperlink" Target="https://www.dropbox.com/scl/fi/g4vuosp8dpghzcdneu0jm/Deus-do-Sol-707337563603.flac?rlkey=skzswjmanmevq3o2nv7u7532l&amp;st=p0sqtq9r&amp;dl=1" TargetMode="External"/><Relationship Id="rId115" Type="http://schemas.openxmlformats.org/officeDocument/2006/relationships/hyperlink" Target="https://www.dropbox.com/scl/fi/41qjt8kah92qrixn6v9do/Feiticeiro-Imortal-707337694352.flac?rlkey=s2fue54slh0mw096s19dmy8nx&amp;st=c6k41jsp&amp;dl=1" TargetMode="External"/><Relationship Id="rId236" Type="http://schemas.openxmlformats.org/officeDocument/2006/relationships/hyperlink" Target="https://www.dropbox.com/scl/fi/z5g72130lpgvil9dbu7ep/Jogo-de-Reis-783385386807.flac?rlkey=xbo9ftntiz2ia7g8wsr75kq6f&amp;st=vq6nwbnd&amp;dl=1" TargetMode="External"/><Relationship Id="rId119" Type="http://schemas.openxmlformats.org/officeDocument/2006/relationships/hyperlink" Target="https://www.dropbox.com/scl/fi/a7ziluhgtczp5nam39f6e/Dias-Depois-de-Diamantes-713317738589-BKTOK2300162-aposta.flac?rlkey=leor6a3063l0zviwmxghzcr5y&amp;st=42ce4s6y&amp;dl=1" TargetMode="External"/><Relationship Id="rId110" Type="http://schemas.openxmlformats.org/officeDocument/2006/relationships/hyperlink" Target="https://www.dropbox.com/scl/fi/hvqcdktc90mejku2fqtb5/Rei-das-Maldi-es-783385158794.flac?rlkey=4fxesdnq44rh0afpjgdgnpfpk&amp;st=48ns97au&amp;dl=1" TargetMode="External"/><Relationship Id="rId231" Type="http://schemas.openxmlformats.org/officeDocument/2006/relationships/hyperlink" Target="https://www.dropbox.com/scl/fi/6j9i1bciyo6xf1ddf2085/Reinado-Vazio-761861953071.flac?rlkey=ebmu0ovs7jxifi5swense782j&amp;st=4wurqdcz&amp;dl=1" TargetMode="External"/><Relationship Id="rId230" Type="http://schemas.openxmlformats.org/officeDocument/2006/relationships/hyperlink" Target="https://www.dropbox.com/scl/fi/1j1lh5fdzcsvc5mtkz6zf/Matei-Satoru-Gojo-761861822261.flac?rlkey=92bpn4wtsq1lm26ym85fbc7q9&amp;st=ty7wkd49&amp;dl=1" TargetMode="External"/><Relationship Id="rId114" Type="http://schemas.openxmlformats.org/officeDocument/2006/relationships/hyperlink" Target="https://www.dropbox.com/scl/fi/d83564sf9ro03uvq1e7tz/Le-nidas-This-Is-Sparta-707337692785.flac?rlkey=1tvzhg1mwkz3lf9mouog2tfym&amp;st=n8ignrmh&amp;dl=1" TargetMode="External"/><Relationship Id="rId235" Type="http://schemas.openxmlformats.org/officeDocument/2006/relationships/hyperlink" Target="https://www.dropbox.com/scl/fi/92mfjhkbc5p03n1lpgnvf/Jogo-de-Reis-783385386753.flac?rlkey=gmstwsl8rjq6wob1cz47gshbo&amp;st=ivtr0m8n&amp;dl=1" TargetMode="External"/><Relationship Id="rId113" Type="http://schemas.openxmlformats.org/officeDocument/2006/relationships/hyperlink" Target="https://www.dropbox.com/scl/fi/zht065vge8cmwjagiid4h/Ruas-707337660678.flac?rlkey=0zjoqxivsxpy9l6szxt3f9gab&amp;st=vyexpblr&amp;dl=1" TargetMode="External"/><Relationship Id="rId234" Type="http://schemas.openxmlformats.org/officeDocument/2006/relationships/hyperlink" Target="https://www.dropbox.com/scl/fi/xydufmumam8xv1iypegvh/General-Divino-783385158855.flac?rlkey=7n9hw59moy24dzxpqh06wr3vy&amp;st=jq742vc3&amp;dl=1" TargetMode="External"/><Relationship Id="rId112" Type="http://schemas.openxmlformats.org/officeDocument/2006/relationships/hyperlink" Target="https://www.dropbox.com/scl/fi/fe0tpdz974b43pn4vs8f1/Apolo-Deus-Do-Sol-707337563320.flac?rlkey=ce39djm3oxxjzvzdnj56aalc5&amp;st=ucuywj8p&amp;dl=1" TargetMode="External"/><Relationship Id="rId233" Type="http://schemas.openxmlformats.org/officeDocument/2006/relationships/hyperlink" Target="https://www.dropbox.com/scl/fi/lt020wg97chj226iak647/General-Divino-783385158862.flac?rlkey=c7c1qk8guwdf4chwwfc0724q2&amp;st=3hezwddh&amp;dl=1" TargetMode="External"/><Relationship Id="rId111" Type="http://schemas.openxmlformats.org/officeDocument/2006/relationships/hyperlink" Target="https://www.dropbox.com/scl/fi/y0fldigqnfwd7px97kad2/Rock-Lee-Punho-da-Besta-783385159258.flac?rlkey=2wcgxb6zc4qna7m46edyprhoy&amp;st=g43hrxgs&amp;dl=1" TargetMode="External"/><Relationship Id="rId232" Type="http://schemas.openxmlformats.org/officeDocument/2006/relationships/hyperlink" Target="https://www.dropbox.com/scl/fi/vbtn88ww73al5u4bdqvpr/Reinado-Vazio-761861952869.flac?rlkey=dfypnmxhgj4ay0t6h7lzf1jb9&amp;st=gbb2yu16&amp;dl=1" TargetMode="External"/><Relationship Id="rId206" Type="http://schemas.openxmlformats.org/officeDocument/2006/relationships/hyperlink" Target="https://www.dropbox.com/scl/fi/0v7jln9k62xdr1x0iimko/Entre-Aranhas-717332571725.flac?rlkey=qbjm9xp452lgugpzac4o07y40&amp;st=coplnycb&amp;dl=1" TargetMode="External"/><Relationship Id="rId205" Type="http://schemas.openxmlformats.org/officeDocument/2006/relationships/hyperlink" Target="https://www.dropbox.com/scl/fi/n0f9m2c35rbppegd7219l/Entre-Aranhas-717332571749.flac?rlkey=f5n5o7rvthqc5bdwnq009ttqj&amp;st=kbb9mbeg&amp;dl=1" TargetMode="External"/><Relationship Id="rId204" Type="http://schemas.openxmlformats.org/officeDocument/2006/relationships/hyperlink" Target="https://www.dropbox.com/scl/fi/c9dybhkhsl2bxs9v8oj60/Deus-da-It-lia-752503853880.flac?rlkey=5e23sww66k8muv4dcfsk7l88b&amp;st=4tkxldmx&amp;dl=1" TargetMode="External"/><Relationship Id="rId203" Type="http://schemas.openxmlformats.org/officeDocument/2006/relationships/hyperlink" Target="https://www.dropbox.com/scl/fi/3eq7wa6crbn6vtw5sfpal/Deus-da-It-lia-752503853934.flac?rlkey=5318impdld7b9828akj1yy13k&amp;st=7qnkvgtt&amp;dl=1" TargetMode="External"/><Relationship Id="rId209" Type="http://schemas.openxmlformats.org/officeDocument/2006/relationships/hyperlink" Target="https://www.dropbox.com/scl/fi/lj2dn0ly5un1ngvtpb7fr/Malvado-Favorito-717332976605.flac?rlkey=e4oijqn2rndyvzbil20gzp76i&amp;st=1axlhggv&amp;dl=1" TargetMode="External"/><Relationship Id="rId208" Type="http://schemas.openxmlformats.org/officeDocument/2006/relationships/hyperlink" Target="https://www.dropbox.com/scl/fi/go3j77kgv87vv3haackzz/Carrasco-dos-Deuses-717332807152.flac?rlkey=3oiil9hca6sb8hz5sadij7vho&amp;st=aouam3jb&amp;dl=1" TargetMode="External"/><Relationship Id="rId207" Type="http://schemas.openxmlformats.org/officeDocument/2006/relationships/hyperlink" Target="https://www.dropbox.com/scl/fi/r2zuwaolqzxlh0vxhul3i/Carrasco-dos-Deuses-717332807206.flac?rlkey=0au6fcq3e9psajrzipztyba8q&amp;st=zx0b67c5&amp;dl=1" TargetMode="External"/><Relationship Id="rId202" Type="http://schemas.openxmlformats.org/officeDocument/2006/relationships/hyperlink" Target="https://www.dropbox.com/scl/fi/3u0nexzsrqm9tfgr5ccfk/Nika-Speed-Up-752503647168.flac?rlkey=228k179hjqrg6ztnuw1i8vucw&amp;st=wjgweytg&amp;dl=1" TargetMode="External"/><Relationship Id="rId201" Type="http://schemas.openxmlformats.org/officeDocument/2006/relationships/hyperlink" Target="https://www.dropbox.com/scl/fi/c4vaqexs249j4gd0ovj4z/Nika-752503647182.flac?rlkey=vxuk4aif5322d2ys0rhaivv23&amp;st=wsdxmtqg&amp;dl=1" TargetMode="External"/><Relationship Id="rId200" Type="http://schemas.openxmlformats.org/officeDocument/2006/relationships/hyperlink" Target="https://www.dropbox.com/scl/fi/0px3jip6guv8goncdhys1/Deus-da-Velocidade-744553772662-BKTOK2300065.flac?rlkey=vvoj34jc5jpppbv4txwbsdv6o&amp;st=muf0h98f&amp;dl=1"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artlistdata.blob.core.windows.net/artlist-artistpage/Assaf_Ayalon_-_P_-_3000.jpg" TargetMode="External"/><Relationship Id="rId3" Type="http://schemas.openxmlformats.org/officeDocument/2006/relationships/hyperlink" Target="https://artlistdata.blob.core.windows.net/artlist-images/Soul_Salvation_-_3000_-_18.6.19.jpg" TargetMode="External"/><Relationship Id="rId4" Type="http://schemas.openxmlformats.org/officeDocument/2006/relationships/hyperlink" Target="https://artlistdata.blob.core.windows.net/artlist-wave/Soul_Salvation_-_Soul_Salvation_-_Master_(16-44.1).wav" TargetMode="External"/><Relationship Id="rId5" Type="http://schemas.openxmlformats.org/officeDocument/2006/relationships/hyperlink" Target="https://artlistdata.blob.core.windows.net/artlist-wave/Soul_Salvation_-_Soul_Salvation_-_Instrumental_-_Master_(16-44.1).wav" TargetMode="External"/><Relationship Id="rId6" Type="http://schemas.openxmlformats.org/officeDocument/2006/relationships/hyperlink" Target="https://artlistdata.blob.core.windows.net/artlist-wave/Soul_Salvation_-_Going_Back_(16-44.1).wav" TargetMode="External"/><Relationship Id="rId7" Type="http://schemas.openxmlformats.org/officeDocument/2006/relationships/drawing" Target="../drawings/drawing11.xml"/><Relationship Id="rId8"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showGridLines="0" workbookViewId="0"/>
  </sheetViews>
  <sheetFormatPr customHeight="1" defaultColWidth="12.63" defaultRowHeight="15.75"/>
  <cols>
    <col customWidth="1" min="2" max="2" width="14.13"/>
  </cols>
  <sheetData>
    <row r="1">
      <c r="A1" s="1"/>
      <c r="B1" s="2" t="s">
        <v>0</v>
      </c>
      <c r="C1" s="1"/>
      <c r="D1" s="1"/>
      <c r="E1" s="1"/>
      <c r="F1" s="1"/>
      <c r="G1" s="1"/>
      <c r="H1" s="1"/>
      <c r="I1" s="1"/>
      <c r="J1" s="1"/>
      <c r="K1" s="1"/>
      <c r="L1" s="1"/>
      <c r="M1" s="1"/>
      <c r="N1" s="1"/>
      <c r="O1" s="1"/>
      <c r="P1" s="1"/>
    </row>
    <row r="2">
      <c r="A2" s="3" t="s">
        <v>1</v>
      </c>
      <c r="B2" s="4" t="s">
        <v>2</v>
      </c>
      <c r="C2" s="1"/>
      <c r="D2" s="1"/>
      <c r="E2" s="1"/>
      <c r="F2" s="1"/>
      <c r="G2" s="1"/>
      <c r="H2" s="1"/>
      <c r="I2" s="1"/>
      <c r="J2" s="1"/>
      <c r="K2" s="1"/>
      <c r="L2" s="1"/>
      <c r="M2" s="1"/>
      <c r="N2" s="1"/>
      <c r="O2" s="1"/>
      <c r="P2" s="1"/>
    </row>
    <row r="3">
      <c r="A3" s="3" t="s">
        <v>3</v>
      </c>
      <c r="B3" s="5" t="s">
        <v>4</v>
      </c>
      <c r="C3" s="1"/>
      <c r="D3" s="1"/>
      <c r="E3" s="1"/>
      <c r="F3" s="1"/>
      <c r="G3" s="1"/>
      <c r="H3" s="1"/>
      <c r="I3" s="1"/>
      <c r="J3" s="1"/>
      <c r="K3" s="1"/>
      <c r="L3" s="1"/>
      <c r="M3" s="1"/>
      <c r="N3" s="1"/>
      <c r="O3" s="1"/>
      <c r="P3" s="1"/>
    </row>
    <row r="4">
      <c r="A4" s="3" t="s">
        <v>5</v>
      </c>
      <c r="B4" s="6" t="s">
        <v>6</v>
      </c>
      <c r="C4" s="1"/>
      <c r="D4" s="1"/>
      <c r="E4" s="1"/>
      <c r="F4" s="1"/>
      <c r="G4" s="1"/>
      <c r="H4" s="1"/>
      <c r="I4" s="1"/>
      <c r="J4" s="1"/>
      <c r="K4" s="1"/>
      <c r="L4" s="1"/>
      <c r="M4" s="1"/>
      <c r="N4" s="1"/>
      <c r="O4" s="1"/>
      <c r="P4" s="1"/>
    </row>
    <row r="5">
      <c r="A5" s="1"/>
      <c r="B5" s="7" t="s">
        <v>7</v>
      </c>
      <c r="C5" s="1"/>
      <c r="D5" s="1"/>
      <c r="E5" s="1"/>
      <c r="F5" s="1"/>
      <c r="G5" s="1"/>
      <c r="H5" s="1"/>
      <c r="I5" s="1"/>
      <c r="J5" s="1"/>
      <c r="K5" s="1"/>
      <c r="L5" s="1"/>
      <c r="M5" s="1"/>
      <c r="N5" s="1"/>
      <c r="O5" s="1"/>
      <c r="P5" s="1"/>
    </row>
    <row r="6">
      <c r="A6" s="1"/>
      <c r="C6" s="1"/>
      <c r="D6" s="1"/>
      <c r="E6" s="1"/>
      <c r="F6" s="1"/>
      <c r="G6" s="1"/>
      <c r="H6" s="1"/>
      <c r="I6" s="1"/>
      <c r="J6" s="1"/>
      <c r="K6" s="1"/>
      <c r="L6" s="1"/>
      <c r="M6" s="1"/>
      <c r="N6" s="1"/>
      <c r="O6" s="1"/>
      <c r="P6" s="1"/>
    </row>
    <row r="7">
      <c r="A7" s="1"/>
      <c r="B7" s="6" t="s">
        <v>8</v>
      </c>
      <c r="C7" s="1"/>
      <c r="D7" s="1"/>
      <c r="E7" s="1"/>
      <c r="F7" s="1"/>
      <c r="G7" s="1"/>
      <c r="H7" s="1"/>
      <c r="I7" s="1"/>
      <c r="J7" s="1"/>
      <c r="K7" s="1"/>
      <c r="L7" s="1"/>
      <c r="M7" s="1"/>
      <c r="N7" s="1"/>
      <c r="O7" s="1"/>
      <c r="P7" s="1"/>
    </row>
    <row r="8">
      <c r="A8" s="1"/>
      <c r="B8" s="6"/>
      <c r="C8" s="1"/>
      <c r="D8" s="1"/>
      <c r="E8" s="1"/>
      <c r="F8" s="1"/>
      <c r="G8" s="1"/>
      <c r="H8" s="1"/>
      <c r="I8" s="1"/>
      <c r="J8" s="1"/>
      <c r="K8" s="1"/>
      <c r="L8" s="1"/>
      <c r="M8" s="1"/>
      <c r="N8" s="1"/>
      <c r="O8" s="1"/>
      <c r="P8" s="1"/>
    </row>
    <row r="9">
      <c r="A9" s="1"/>
      <c r="B9" s="6" t="s">
        <v>9</v>
      </c>
      <c r="C9" s="1"/>
      <c r="D9" s="1"/>
      <c r="E9" s="1"/>
      <c r="F9" s="1"/>
      <c r="G9" s="1"/>
      <c r="H9" s="1"/>
      <c r="I9" s="1"/>
      <c r="J9" s="1"/>
      <c r="K9" s="1"/>
      <c r="L9" s="1"/>
      <c r="M9" s="1"/>
      <c r="N9" s="1"/>
      <c r="O9" s="1"/>
      <c r="P9" s="1"/>
    </row>
    <row r="10">
      <c r="A10" s="1"/>
      <c r="B10" s="6" t="s">
        <v>10</v>
      </c>
      <c r="C10" s="1"/>
      <c r="D10" s="1"/>
      <c r="E10" s="1"/>
      <c r="F10" s="1"/>
      <c r="G10" s="1"/>
      <c r="H10" s="1"/>
      <c r="I10" s="1"/>
      <c r="J10" s="1"/>
      <c r="K10" s="1"/>
      <c r="L10" s="1"/>
      <c r="M10" s="1"/>
      <c r="N10" s="1"/>
      <c r="O10" s="1"/>
      <c r="P10" s="1"/>
    </row>
    <row r="11">
      <c r="A11" s="1"/>
      <c r="B11" s="6" t="s">
        <v>11</v>
      </c>
      <c r="C11" s="1"/>
      <c r="D11" s="1"/>
      <c r="E11" s="1"/>
      <c r="F11" s="1"/>
      <c r="G11" s="1"/>
      <c r="H11" s="1"/>
      <c r="I11" s="1"/>
      <c r="J11" s="1"/>
      <c r="K11" s="1"/>
      <c r="L11" s="1"/>
      <c r="M11" s="1"/>
      <c r="N11" s="1"/>
      <c r="O11" s="1"/>
      <c r="P11" s="1"/>
    </row>
    <row r="12">
      <c r="A12" s="1"/>
      <c r="B12" s="6"/>
      <c r="C12" s="1"/>
      <c r="D12" s="1"/>
      <c r="E12" s="1"/>
      <c r="F12" s="1"/>
      <c r="G12" s="1"/>
      <c r="H12" s="1"/>
      <c r="I12" s="1"/>
      <c r="J12" s="1"/>
      <c r="K12" s="1"/>
      <c r="L12" s="1"/>
      <c r="M12" s="1"/>
      <c r="N12" s="1"/>
      <c r="O12" s="1"/>
      <c r="P12" s="1"/>
    </row>
    <row r="13">
      <c r="A13" s="1"/>
      <c r="B13" s="6" t="s">
        <v>12</v>
      </c>
      <c r="C13" s="1"/>
      <c r="D13" s="1"/>
      <c r="E13" s="1"/>
      <c r="F13" s="1"/>
      <c r="G13" s="1"/>
      <c r="H13" s="1"/>
      <c r="I13" s="1"/>
      <c r="J13" s="1"/>
      <c r="K13" s="1"/>
      <c r="L13" s="1"/>
      <c r="M13" s="1"/>
      <c r="N13" s="1"/>
      <c r="O13" s="1"/>
      <c r="P13" s="1"/>
    </row>
    <row r="14">
      <c r="A14" s="1"/>
      <c r="B14" s="1"/>
      <c r="C14" s="1"/>
      <c r="D14" s="1"/>
      <c r="E14" s="1"/>
      <c r="F14" s="1"/>
      <c r="G14" s="1"/>
      <c r="H14" s="1"/>
      <c r="I14" s="1"/>
      <c r="J14" s="1"/>
      <c r="K14" s="1"/>
      <c r="L14" s="1"/>
      <c r="M14" s="1"/>
      <c r="N14" s="1"/>
      <c r="O14" s="1"/>
      <c r="P14" s="1"/>
    </row>
    <row r="15">
      <c r="A15" s="1"/>
      <c r="B15" s="8" t="s">
        <v>13</v>
      </c>
      <c r="C15" s="1"/>
      <c r="D15" s="1"/>
      <c r="E15" s="1"/>
      <c r="F15" s="1"/>
      <c r="G15" s="1"/>
      <c r="H15" s="1"/>
      <c r="I15" s="1"/>
      <c r="J15" s="1"/>
      <c r="K15" s="1"/>
      <c r="L15" s="1"/>
      <c r="M15" s="1"/>
      <c r="N15" s="1"/>
      <c r="O15" s="1"/>
      <c r="P15" s="1"/>
    </row>
    <row r="16">
      <c r="A16" s="1"/>
      <c r="B16" s="8" t="s">
        <v>14</v>
      </c>
      <c r="C16" s="1"/>
      <c r="D16" s="1"/>
      <c r="E16" s="1"/>
      <c r="F16" s="1"/>
      <c r="G16" s="1"/>
      <c r="H16" s="1"/>
      <c r="I16" s="1"/>
      <c r="J16" s="1"/>
      <c r="K16" s="1"/>
      <c r="L16" s="1"/>
      <c r="M16" s="1"/>
      <c r="N16" s="1"/>
      <c r="O16" s="1"/>
      <c r="P16" s="1"/>
    </row>
    <row r="17">
      <c r="A17" s="1"/>
      <c r="B17" s="9"/>
      <c r="C17" s="1"/>
      <c r="D17" s="1"/>
      <c r="E17" s="1"/>
      <c r="F17" s="1"/>
      <c r="G17" s="1"/>
      <c r="H17" s="1"/>
      <c r="I17" s="1"/>
      <c r="J17" s="1"/>
      <c r="K17" s="1"/>
      <c r="L17" s="1"/>
      <c r="M17" s="1"/>
      <c r="N17" s="1"/>
      <c r="O17" s="1"/>
      <c r="P17" s="1"/>
    </row>
    <row r="18">
      <c r="A18" s="1"/>
      <c r="B18" s="10" t="s">
        <v>15</v>
      </c>
      <c r="C18" s="1"/>
      <c r="D18" s="1"/>
      <c r="E18" s="1"/>
      <c r="F18" s="1"/>
      <c r="G18" s="1"/>
      <c r="H18" s="1"/>
      <c r="I18" s="1"/>
      <c r="J18" s="1"/>
      <c r="K18" s="1"/>
      <c r="L18" s="1"/>
      <c r="M18" s="1"/>
      <c r="N18" s="1"/>
      <c r="O18" s="1"/>
      <c r="P18" s="1"/>
    </row>
    <row r="19">
      <c r="A19" s="1"/>
      <c r="B19" s="6"/>
      <c r="C19" s="1"/>
      <c r="D19" s="1"/>
      <c r="E19" s="1"/>
      <c r="F19" s="1"/>
      <c r="G19" s="1"/>
      <c r="H19" s="1"/>
      <c r="I19" s="1"/>
      <c r="J19" s="1"/>
      <c r="K19" s="1"/>
      <c r="L19" s="1"/>
      <c r="M19" s="1"/>
      <c r="N19" s="1"/>
      <c r="O19" s="1"/>
      <c r="P19" s="1"/>
    </row>
    <row r="20">
      <c r="A20" s="1"/>
      <c r="B20" s="1"/>
      <c r="C20" s="1"/>
      <c r="D20" s="1"/>
      <c r="E20" s="1"/>
      <c r="F20" s="1"/>
      <c r="G20" s="1"/>
      <c r="H20" s="1"/>
      <c r="I20" s="1"/>
      <c r="J20" s="1"/>
      <c r="K20" s="1"/>
      <c r="L20" s="1"/>
      <c r="M20" s="1"/>
      <c r="N20" s="1"/>
      <c r="O20" s="1"/>
      <c r="P20" s="1"/>
    </row>
    <row r="21">
      <c r="A21" s="1"/>
      <c r="B21" s="11" t="s">
        <v>16</v>
      </c>
      <c r="C21" s="1"/>
      <c r="D21" s="1"/>
      <c r="E21" s="1"/>
      <c r="F21" s="1"/>
      <c r="G21" s="1"/>
      <c r="H21" s="1"/>
      <c r="I21" s="1"/>
      <c r="J21" s="1"/>
      <c r="K21" s="1"/>
      <c r="L21" s="1"/>
      <c r="M21" s="1"/>
      <c r="N21" s="1"/>
      <c r="O21" s="1"/>
      <c r="P21" s="1"/>
    </row>
    <row r="22">
      <c r="A22" s="1"/>
      <c r="B22" s="12" t="s">
        <v>17</v>
      </c>
      <c r="C22" s="1"/>
      <c r="D22" s="1"/>
      <c r="E22" s="1"/>
      <c r="F22" s="1"/>
      <c r="G22" s="1"/>
      <c r="H22" s="1"/>
      <c r="I22" s="1"/>
      <c r="J22" s="1"/>
      <c r="K22" s="1"/>
      <c r="L22" s="1"/>
      <c r="M22" s="1"/>
      <c r="N22" s="1"/>
      <c r="O22" s="1"/>
      <c r="P22" s="1"/>
    </row>
    <row r="23">
      <c r="A23" s="1"/>
      <c r="B23" s="12" t="s">
        <v>18</v>
      </c>
      <c r="C23" s="1"/>
      <c r="D23" s="1"/>
      <c r="E23" s="1"/>
      <c r="F23" s="1"/>
      <c r="G23" s="1"/>
      <c r="H23" s="1"/>
      <c r="I23" s="1"/>
      <c r="J23" s="1"/>
      <c r="K23" s="1"/>
      <c r="L23" s="1"/>
      <c r="M23" s="1"/>
      <c r="N23" s="1"/>
      <c r="O23" s="1"/>
      <c r="P23" s="1"/>
    </row>
    <row r="24">
      <c r="A24" s="1"/>
      <c r="B24" s="12" t="s">
        <v>19</v>
      </c>
      <c r="C24" s="1"/>
      <c r="D24" s="1"/>
      <c r="E24" s="1"/>
      <c r="F24" s="1"/>
      <c r="G24" s="1"/>
      <c r="H24" s="1"/>
      <c r="I24" s="1"/>
      <c r="J24" s="1"/>
      <c r="K24" s="1"/>
      <c r="L24" s="1"/>
      <c r="M24" s="1"/>
      <c r="N24" s="1"/>
      <c r="O24" s="1"/>
      <c r="P24" s="1"/>
    </row>
    <row r="25">
      <c r="A25" s="1"/>
      <c r="B25" s="12" t="s">
        <v>20</v>
      </c>
      <c r="C25" s="1"/>
      <c r="D25" s="1"/>
      <c r="E25" s="1"/>
      <c r="F25" s="1"/>
      <c r="G25" s="1"/>
      <c r="H25" s="1"/>
      <c r="I25" s="1"/>
      <c r="J25" s="1"/>
      <c r="K25" s="1"/>
      <c r="L25" s="1"/>
      <c r="M25" s="1"/>
      <c r="N25" s="1"/>
      <c r="O25" s="1"/>
      <c r="P25" s="1"/>
    </row>
    <row r="26">
      <c r="A26" s="1"/>
      <c r="B26" s="12" t="s">
        <v>21</v>
      </c>
      <c r="C26" s="1"/>
      <c r="D26" s="1"/>
      <c r="E26" s="1"/>
      <c r="F26" s="1"/>
      <c r="G26" s="1"/>
      <c r="H26" s="1"/>
      <c r="I26" s="1"/>
      <c r="J26" s="1"/>
      <c r="K26" s="1"/>
      <c r="L26" s="1"/>
      <c r="M26" s="1"/>
      <c r="N26" s="1"/>
      <c r="O26" s="1"/>
      <c r="P26" s="1"/>
    </row>
    <row r="27">
      <c r="A27" s="1"/>
      <c r="B27" s="11"/>
      <c r="C27" s="1"/>
      <c r="D27" s="1"/>
      <c r="E27" s="1"/>
      <c r="F27" s="1"/>
      <c r="G27" s="1"/>
      <c r="H27" s="1"/>
      <c r="I27" s="1"/>
      <c r="J27" s="1"/>
      <c r="K27" s="1"/>
      <c r="L27" s="1"/>
      <c r="M27" s="1"/>
      <c r="N27" s="1"/>
      <c r="O27" s="1"/>
      <c r="P27" s="1"/>
    </row>
    <row r="28">
      <c r="A28" s="1"/>
      <c r="B28" s="11" t="s">
        <v>22</v>
      </c>
      <c r="C28" s="1"/>
      <c r="D28" s="1"/>
      <c r="E28" s="1"/>
      <c r="F28" s="1"/>
      <c r="G28" s="1"/>
      <c r="H28" s="1"/>
      <c r="I28" s="1"/>
      <c r="J28" s="1"/>
      <c r="K28" s="1"/>
      <c r="L28" s="1"/>
      <c r="M28" s="1"/>
      <c r="N28" s="1"/>
      <c r="O28" s="1"/>
      <c r="P28" s="1"/>
    </row>
    <row r="29">
      <c r="A29" s="1"/>
      <c r="B29" s="12" t="s">
        <v>23</v>
      </c>
      <c r="C29" s="1"/>
      <c r="D29" s="1"/>
      <c r="E29" s="1"/>
      <c r="F29" s="1"/>
      <c r="G29" s="1"/>
      <c r="H29" s="1"/>
      <c r="I29" s="1"/>
      <c r="J29" s="1"/>
      <c r="K29" s="1"/>
      <c r="L29" s="1"/>
      <c r="M29" s="1"/>
      <c r="N29" s="1"/>
      <c r="O29" s="1"/>
      <c r="P29" s="1"/>
    </row>
    <row r="30">
      <c r="A30" s="1"/>
      <c r="B30" s="12" t="s">
        <v>24</v>
      </c>
      <c r="C30" s="1"/>
      <c r="D30" s="1"/>
      <c r="E30" s="1"/>
      <c r="F30" s="1"/>
      <c r="G30" s="1"/>
      <c r="H30" s="1"/>
      <c r="I30" s="1"/>
      <c r="J30" s="1"/>
      <c r="K30" s="1"/>
      <c r="L30" s="1"/>
      <c r="M30" s="1"/>
      <c r="N30" s="1"/>
      <c r="O30" s="1"/>
      <c r="P30" s="1"/>
    </row>
    <row r="31">
      <c r="A31" s="1"/>
      <c r="B31" s="1"/>
      <c r="C31" s="1"/>
      <c r="D31" s="1"/>
      <c r="E31" s="1"/>
      <c r="F31" s="1"/>
      <c r="G31" s="1"/>
      <c r="H31" s="1"/>
      <c r="I31" s="1"/>
      <c r="J31" s="1"/>
      <c r="K31" s="1"/>
      <c r="L31" s="1"/>
      <c r="M31" s="1"/>
      <c r="N31" s="1"/>
      <c r="O31" s="1"/>
      <c r="P31" s="1"/>
    </row>
    <row r="32">
      <c r="A32" s="1"/>
      <c r="B32" s="1"/>
      <c r="C32" s="1"/>
      <c r="D32" s="1"/>
      <c r="E32" s="1"/>
      <c r="F32" s="1"/>
      <c r="G32" s="1"/>
      <c r="H32" s="1"/>
      <c r="I32" s="1"/>
      <c r="J32" s="1"/>
      <c r="K32" s="1"/>
      <c r="L32" s="1"/>
      <c r="M32" s="1"/>
      <c r="N32" s="1"/>
      <c r="O32" s="1"/>
      <c r="P32" s="1"/>
    </row>
    <row r="33">
      <c r="A33" s="1"/>
      <c r="B33" s="1"/>
      <c r="C33" s="1"/>
      <c r="D33" s="1"/>
      <c r="E33" s="1"/>
      <c r="F33" s="1"/>
      <c r="G33" s="1"/>
      <c r="H33" s="1"/>
      <c r="I33" s="1"/>
      <c r="J33" s="1"/>
      <c r="K33" s="1"/>
      <c r="L33" s="1"/>
      <c r="M33" s="1"/>
      <c r="N33" s="1"/>
      <c r="O33" s="1"/>
      <c r="P33" s="1"/>
    </row>
    <row r="34">
      <c r="A34" s="1"/>
      <c r="B34" s="1"/>
      <c r="C34" s="1"/>
      <c r="D34" s="1"/>
      <c r="E34" s="1"/>
      <c r="F34" s="1"/>
      <c r="G34" s="1"/>
      <c r="H34" s="1"/>
      <c r="I34" s="1"/>
      <c r="J34" s="1"/>
      <c r="K34" s="1"/>
      <c r="L34" s="1"/>
      <c r="M34" s="1"/>
      <c r="N34" s="1"/>
      <c r="O34" s="1"/>
      <c r="P34" s="1"/>
    </row>
    <row r="35">
      <c r="A35" s="1"/>
      <c r="B35" s="1"/>
      <c r="C35" s="1"/>
      <c r="D35" s="1"/>
      <c r="E35" s="1"/>
      <c r="F35" s="1"/>
      <c r="G35" s="1"/>
      <c r="H35" s="1"/>
      <c r="I35" s="1"/>
      <c r="J35" s="1"/>
      <c r="K35" s="1"/>
      <c r="L35" s="1"/>
      <c r="M35" s="1"/>
      <c r="N35" s="1"/>
      <c r="O35" s="1"/>
      <c r="P35" s="1"/>
    </row>
    <row r="36">
      <c r="A36" s="1"/>
      <c r="B36" s="1"/>
      <c r="C36" s="1"/>
      <c r="D36" s="1"/>
      <c r="E36" s="1"/>
      <c r="F36" s="1"/>
      <c r="G36" s="1"/>
      <c r="H36" s="1"/>
      <c r="I36" s="1"/>
      <c r="J36" s="1"/>
      <c r="K36" s="1"/>
      <c r="L36" s="1"/>
      <c r="M36" s="1"/>
      <c r="N36" s="1"/>
      <c r="O36" s="1"/>
      <c r="P36" s="1"/>
    </row>
    <row r="37">
      <c r="A37" s="1"/>
      <c r="B37" s="1"/>
      <c r="C37" s="1"/>
      <c r="D37" s="1"/>
      <c r="E37" s="1"/>
      <c r="F37" s="1"/>
      <c r="G37" s="1"/>
      <c r="H37" s="1"/>
      <c r="I37" s="1"/>
      <c r="J37" s="1"/>
      <c r="K37" s="1"/>
      <c r="L37" s="1"/>
      <c r="M37" s="1"/>
      <c r="N37" s="1"/>
      <c r="O37" s="1"/>
      <c r="P37" s="1"/>
    </row>
    <row r="38">
      <c r="A38" s="1"/>
      <c r="B38" s="1"/>
      <c r="C38" s="1"/>
      <c r="D38" s="1"/>
      <c r="E38" s="1"/>
      <c r="F38" s="1"/>
      <c r="G38" s="1"/>
      <c r="H38" s="1"/>
      <c r="I38" s="1"/>
      <c r="J38" s="1"/>
      <c r="K38" s="1"/>
      <c r="L38" s="1"/>
      <c r="M38" s="1"/>
      <c r="N38" s="1"/>
      <c r="O38" s="1"/>
      <c r="P38" s="1"/>
    </row>
    <row r="39">
      <c r="A39" s="1"/>
      <c r="B39" s="1"/>
      <c r="C39" s="1"/>
      <c r="D39" s="1"/>
      <c r="E39" s="1"/>
      <c r="F39" s="1"/>
      <c r="G39" s="1"/>
      <c r="H39" s="1"/>
      <c r="I39" s="1"/>
      <c r="J39" s="1"/>
      <c r="K39" s="1"/>
      <c r="L39" s="1"/>
      <c r="M39" s="1"/>
      <c r="N39" s="1"/>
      <c r="O39" s="1"/>
      <c r="P39" s="1"/>
    </row>
    <row r="40">
      <c r="A40" s="1"/>
      <c r="B40" s="1"/>
      <c r="C40" s="1"/>
      <c r="D40" s="1"/>
      <c r="E40" s="1"/>
      <c r="F40" s="1"/>
      <c r="G40" s="1"/>
      <c r="H40" s="1"/>
      <c r="I40" s="1"/>
      <c r="J40" s="1"/>
      <c r="K40" s="1"/>
      <c r="L40" s="1"/>
      <c r="M40" s="1"/>
      <c r="N40" s="1"/>
      <c r="O40" s="1"/>
      <c r="P40" s="1"/>
    </row>
    <row r="41">
      <c r="A41" s="1"/>
      <c r="B41" s="1"/>
      <c r="C41" s="1"/>
      <c r="D41" s="1"/>
      <c r="E41" s="1"/>
      <c r="F41" s="1"/>
      <c r="G41" s="1"/>
      <c r="H41" s="1"/>
      <c r="I41" s="1"/>
      <c r="J41" s="1"/>
      <c r="K41" s="1"/>
      <c r="L41" s="1"/>
      <c r="M41" s="1"/>
      <c r="N41" s="1"/>
      <c r="O41" s="1"/>
      <c r="P41" s="1"/>
    </row>
    <row r="42">
      <c r="A42" s="1"/>
      <c r="B42" s="1"/>
      <c r="C42" s="1"/>
      <c r="D42" s="1"/>
      <c r="E42" s="1"/>
      <c r="F42" s="1"/>
      <c r="G42" s="1"/>
      <c r="H42" s="1"/>
      <c r="I42" s="1"/>
      <c r="J42" s="1"/>
      <c r="K42" s="1"/>
      <c r="L42" s="1"/>
      <c r="M42" s="1"/>
      <c r="N42" s="1"/>
      <c r="O42" s="1"/>
      <c r="P42" s="1"/>
    </row>
    <row r="43">
      <c r="A43" s="1"/>
      <c r="B43" s="1"/>
      <c r="C43" s="1"/>
      <c r="D43" s="1"/>
      <c r="E43" s="1"/>
      <c r="F43" s="1"/>
      <c r="G43" s="1"/>
      <c r="H43" s="1"/>
      <c r="I43" s="1"/>
      <c r="J43" s="1"/>
      <c r="K43" s="1"/>
      <c r="L43" s="1"/>
      <c r="M43" s="1"/>
      <c r="N43" s="1"/>
      <c r="O43" s="1"/>
      <c r="P43" s="1"/>
    </row>
    <row r="44">
      <c r="A44" s="1"/>
      <c r="B44" s="1"/>
      <c r="C44" s="1"/>
      <c r="D44" s="1"/>
      <c r="E44" s="1"/>
      <c r="F44" s="1"/>
      <c r="G44" s="1"/>
      <c r="H44" s="1"/>
      <c r="I44" s="1"/>
      <c r="J44" s="1"/>
      <c r="K44" s="1"/>
      <c r="L44" s="1"/>
      <c r="M44" s="1"/>
      <c r="N44" s="1"/>
      <c r="O44" s="1"/>
      <c r="P44" s="1"/>
    </row>
    <row r="45">
      <c r="A45" s="1"/>
      <c r="B45" s="1"/>
      <c r="C45" s="1"/>
      <c r="D45" s="1"/>
      <c r="E45" s="1"/>
      <c r="F45" s="1"/>
      <c r="G45" s="1"/>
      <c r="H45" s="1"/>
      <c r="I45" s="1"/>
      <c r="J45" s="1"/>
      <c r="K45" s="1"/>
      <c r="L45" s="1"/>
      <c r="M45" s="1"/>
      <c r="N45" s="1"/>
      <c r="O45" s="1"/>
      <c r="P45" s="1"/>
    </row>
    <row r="46">
      <c r="A46" s="1"/>
      <c r="B46" s="1"/>
      <c r="C46" s="1"/>
      <c r="D46" s="1"/>
      <c r="E46" s="1"/>
      <c r="F46" s="1"/>
      <c r="G46" s="1"/>
      <c r="H46" s="1"/>
      <c r="I46" s="1"/>
      <c r="J46" s="1"/>
      <c r="K46" s="1"/>
      <c r="L46" s="1"/>
      <c r="M46" s="1"/>
      <c r="N46" s="1"/>
      <c r="O46" s="1"/>
      <c r="P46" s="1"/>
    </row>
    <row r="47">
      <c r="A47" s="1"/>
      <c r="B47" s="1"/>
      <c r="C47" s="1"/>
      <c r="D47" s="1"/>
      <c r="E47" s="1"/>
      <c r="F47" s="1"/>
      <c r="G47" s="1"/>
      <c r="H47" s="1"/>
      <c r="I47" s="1"/>
      <c r="J47" s="1"/>
      <c r="K47" s="1"/>
      <c r="L47" s="1"/>
      <c r="M47" s="1"/>
      <c r="N47" s="1"/>
      <c r="O47" s="1"/>
      <c r="P47" s="1"/>
    </row>
    <row r="48">
      <c r="A48" s="1"/>
      <c r="B48" s="1"/>
      <c r="C48" s="1"/>
      <c r="D48" s="1"/>
      <c r="E48" s="1"/>
      <c r="F48" s="1"/>
      <c r="G48" s="1"/>
      <c r="H48" s="1"/>
      <c r="I48" s="1"/>
      <c r="J48" s="1"/>
      <c r="K48" s="1"/>
      <c r="L48" s="1"/>
      <c r="M48" s="1"/>
      <c r="N48" s="1"/>
      <c r="O48" s="1"/>
      <c r="P48" s="1"/>
    </row>
    <row r="49">
      <c r="A49" s="1"/>
      <c r="B49" s="1"/>
      <c r="C49" s="1"/>
      <c r="D49" s="1"/>
      <c r="E49" s="1"/>
      <c r="F49" s="1"/>
      <c r="G49" s="1"/>
      <c r="H49" s="1"/>
      <c r="I49" s="1"/>
      <c r="J49" s="1"/>
      <c r="K49" s="1"/>
      <c r="L49" s="1"/>
      <c r="M49" s="1"/>
      <c r="N49" s="1"/>
      <c r="O49" s="1"/>
      <c r="P49" s="1"/>
    </row>
    <row r="50">
      <c r="A50" s="1"/>
      <c r="B50" s="1"/>
      <c r="C50" s="1"/>
      <c r="D50" s="1"/>
      <c r="E50" s="1"/>
      <c r="F50" s="1"/>
      <c r="G50" s="1"/>
      <c r="H50" s="1"/>
      <c r="I50" s="1"/>
      <c r="J50" s="1"/>
      <c r="K50" s="1"/>
      <c r="L50" s="1"/>
      <c r="M50" s="1"/>
      <c r="N50" s="1"/>
      <c r="O50" s="1"/>
      <c r="P50" s="1"/>
    </row>
    <row r="51">
      <c r="A51" s="1"/>
      <c r="B51" s="1"/>
      <c r="C51" s="1"/>
      <c r="D51" s="1"/>
      <c r="E51" s="1"/>
      <c r="F51" s="1"/>
      <c r="G51" s="1"/>
      <c r="H51" s="1"/>
      <c r="I51" s="1"/>
      <c r="J51" s="1"/>
      <c r="K51" s="1"/>
      <c r="L51" s="1"/>
      <c r="M51" s="1"/>
      <c r="N51" s="1"/>
      <c r="O51" s="1"/>
      <c r="P51" s="1"/>
    </row>
    <row r="52">
      <c r="A52" s="1"/>
      <c r="B52" s="1"/>
      <c r="C52" s="1"/>
      <c r="D52" s="1"/>
      <c r="E52" s="1"/>
      <c r="F52" s="1"/>
      <c r="G52" s="1"/>
      <c r="H52" s="1"/>
      <c r="I52" s="1"/>
      <c r="J52" s="1"/>
      <c r="K52" s="1"/>
      <c r="L52" s="1"/>
      <c r="M52" s="1"/>
      <c r="N52" s="1"/>
      <c r="O52" s="1"/>
      <c r="P52" s="1"/>
    </row>
    <row r="53">
      <c r="A53" s="1"/>
      <c r="B53" s="1"/>
      <c r="C53" s="1"/>
      <c r="D53" s="1"/>
      <c r="E53" s="1"/>
      <c r="F53" s="1"/>
      <c r="G53" s="1"/>
      <c r="H53" s="1"/>
      <c r="I53" s="1"/>
      <c r="J53" s="1"/>
      <c r="K53" s="1"/>
      <c r="L53" s="1"/>
      <c r="M53" s="1"/>
      <c r="N53" s="1"/>
      <c r="O53" s="1"/>
      <c r="P53" s="1"/>
    </row>
    <row r="54">
      <c r="A54" s="1"/>
      <c r="B54" s="1"/>
      <c r="C54" s="1"/>
      <c r="D54" s="1"/>
      <c r="E54" s="1"/>
      <c r="F54" s="1"/>
      <c r="G54" s="1"/>
      <c r="H54" s="1"/>
      <c r="I54" s="1"/>
      <c r="J54" s="1"/>
      <c r="K54" s="1"/>
      <c r="L54" s="1"/>
      <c r="M54" s="1"/>
      <c r="N54" s="1"/>
      <c r="O54" s="1"/>
      <c r="P54" s="1"/>
    </row>
    <row r="55">
      <c r="A55" s="1"/>
      <c r="B55" s="1"/>
      <c r="C55" s="1"/>
      <c r="D55" s="1"/>
      <c r="E55" s="1"/>
      <c r="F55" s="1"/>
      <c r="G55" s="1"/>
      <c r="H55" s="1"/>
      <c r="I55" s="1"/>
      <c r="J55" s="1"/>
      <c r="K55" s="1"/>
      <c r="L55" s="1"/>
      <c r="M55" s="1"/>
      <c r="N55" s="1"/>
      <c r="O55" s="1"/>
      <c r="P55" s="1"/>
    </row>
    <row r="56">
      <c r="A56" s="1"/>
      <c r="B56" s="1"/>
      <c r="C56" s="1"/>
      <c r="D56" s="1"/>
      <c r="E56" s="1"/>
      <c r="F56" s="1"/>
      <c r="G56" s="1"/>
      <c r="H56" s="1"/>
      <c r="I56" s="1"/>
      <c r="J56" s="1"/>
      <c r="K56" s="1"/>
      <c r="L56" s="1"/>
      <c r="M56" s="1"/>
      <c r="N56" s="1"/>
      <c r="O56" s="1"/>
      <c r="P56" s="1"/>
    </row>
    <row r="57">
      <c r="A57" s="1"/>
      <c r="B57" s="1"/>
      <c r="C57" s="1"/>
      <c r="D57" s="1"/>
      <c r="E57" s="1"/>
      <c r="F57" s="1"/>
      <c r="G57" s="1"/>
      <c r="H57" s="1"/>
      <c r="I57" s="1"/>
      <c r="J57" s="1"/>
      <c r="K57" s="1"/>
      <c r="L57" s="1"/>
      <c r="M57" s="1"/>
      <c r="N57" s="1"/>
      <c r="O57" s="1"/>
      <c r="P57" s="1"/>
    </row>
    <row r="58">
      <c r="A58" s="1"/>
      <c r="B58" s="1"/>
      <c r="C58" s="1"/>
      <c r="D58" s="1"/>
      <c r="E58" s="1"/>
      <c r="F58" s="1"/>
      <c r="G58" s="1"/>
      <c r="H58" s="1"/>
      <c r="I58" s="1"/>
      <c r="J58" s="1"/>
      <c r="K58" s="1"/>
      <c r="L58" s="1"/>
      <c r="M58" s="1"/>
      <c r="N58" s="1"/>
      <c r="O58" s="1"/>
      <c r="P58" s="1"/>
    </row>
    <row r="59">
      <c r="A59" s="1"/>
      <c r="B59" s="1"/>
      <c r="C59" s="1"/>
      <c r="D59" s="1"/>
      <c r="E59" s="1"/>
      <c r="F59" s="1"/>
      <c r="G59" s="1"/>
      <c r="H59" s="1"/>
      <c r="I59" s="1"/>
      <c r="J59" s="1"/>
      <c r="K59" s="1"/>
      <c r="L59" s="1"/>
      <c r="M59" s="1"/>
      <c r="N59" s="1"/>
      <c r="O59" s="1"/>
      <c r="P59" s="1"/>
    </row>
    <row r="60">
      <c r="A60" s="1"/>
      <c r="B60" s="1"/>
      <c r="C60" s="1"/>
      <c r="D60" s="1"/>
      <c r="E60" s="1"/>
      <c r="F60" s="1"/>
      <c r="G60" s="1"/>
      <c r="H60" s="1"/>
      <c r="I60" s="1"/>
      <c r="J60" s="1"/>
      <c r="K60" s="1"/>
      <c r="L60" s="1"/>
      <c r="M60" s="1"/>
      <c r="N60" s="1"/>
      <c r="O60" s="1"/>
      <c r="P60" s="1"/>
    </row>
    <row r="61">
      <c r="A61" s="1"/>
      <c r="B61" s="1"/>
      <c r="C61" s="1"/>
      <c r="D61" s="1"/>
      <c r="E61" s="1"/>
      <c r="F61" s="1"/>
      <c r="G61" s="1"/>
      <c r="H61" s="1"/>
      <c r="I61" s="1"/>
      <c r="J61" s="1"/>
      <c r="K61" s="1"/>
      <c r="L61" s="1"/>
      <c r="M61" s="1"/>
      <c r="N61" s="1"/>
      <c r="O61" s="1"/>
      <c r="P61" s="1"/>
    </row>
    <row r="62">
      <c r="A62" s="1"/>
      <c r="B62" s="1"/>
      <c r="C62" s="1"/>
      <c r="D62" s="1"/>
      <c r="E62" s="1"/>
      <c r="F62" s="1"/>
      <c r="G62" s="1"/>
      <c r="H62" s="1"/>
      <c r="I62" s="1"/>
      <c r="J62" s="1"/>
      <c r="K62" s="1"/>
      <c r="L62" s="1"/>
      <c r="M62" s="1"/>
      <c r="N62" s="1"/>
      <c r="O62" s="1"/>
      <c r="P62" s="1"/>
    </row>
    <row r="63">
      <c r="A63" s="1"/>
      <c r="B63" s="1"/>
      <c r="C63" s="1"/>
      <c r="D63" s="1"/>
      <c r="E63" s="1"/>
      <c r="F63" s="1"/>
      <c r="G63" s="1"/>
      <c r="H63" s="1"/>
      <c r="I63" s="1"/>
      <c r="J63" s="1"/>
      <c r="K63" s="1"/>
      <c r="L63" s="1"/>
      <c r="M63" s="1"/>
      <c r="N63" s="1"/>
      <c r="O63" s="1"/>
      <c r="P63" s="1"/>
    </row>
    <row r="64">
      <c r="A64" s="1"/>
      <c r="B64" s="1"/>
      <c r="C64" s="1"/>
      <c r="D64" s="1"/>
      <c r="E64" s="1"/>
      <c r="F64" s="1"/>
      <c r="G64" s="1"/>
      <c r="H64" s="1"/>
      <c r="I64" s="1"/>
      <c r="J64" s="1"/>
      <c r="K64" s="1"/>
      <c r="L64" s="1"/>
      <c r="M64" s="1"/>
      <c r="N64" s="1"/>
      <c r="O64" s="1"/>
      <c r="P64" s="1"/>
    </row>
    <row r="65">
      <c r="A65" s="1"/>
      <c r="B65" s="1"/>
      <c r="C65" s="1"/>
      <c r="D65" s="1"/>
      <c r="E65" s="1"/>
      <c r="F65" s="1"/>
      <c r="G65" s="1"/>
      <c r="H65" s="1"/>
      <c r="I65" s="1"/>
      <c r="J65" s="1"/>
      <c r="K65" s="1"/>
      <c r="L65" s="1"/>
      <c r="M65" s="1"/>
      <c r="N65" s="1"/>
      <c r="O65" s="1"/>
      <c r="P65" s="1"/>
    </row>
    <row r="66">
      <c r="A66" s="1"/>
      <c r="B66" s="1"/>
      <c r="C66" s="1"/>
      <c r="D66" s="1"/>
      <c r="E66" s="1"/>
      <c r="F66" s="1"/>
      <c r="G66" s="1"/>
      <c r="H66" s="1"/>
      <c r="I66" s="1"/>
      <c r="J66" s="1"/>
      <c r="K66" s="1"/>
      <c r="L66" s="1"/>
      <c r="M66" s="1"/>
      <c r="N66" s="1"/>
      <c r="O66" s="1"/>
      <c r="P66" s="1"/>
    </row>
    <row r="67">
      <c r="A67" s="1"/>
      <c r="B67" s="1"/>
      <c r="C67" s="1"/>
      <c r="D67" s="1"/>
      <c r="E67" s="1"/>
      <c r="F67" s="1"/>
      <c r="G67" s="1"/>
      <c r="H67" s="1"/>
      <c r="I67" s="1"/>
      <c r="J67" s="1"/>
      <c r="K67" s="1"/>
      <c r="L67" s="1"/>
      <c r="M67" s="1"/>
      <c r="N67" s="1"/>
      <c r="O67" s="1"/>
      <c r="P67" s="1"/>
    </row>
    <row r="68">
      <c r="A68" s="1"/>
      <c r="B68" s="1"/>
      <c r="C68" s="1"/>
      <c r="D68" s="1"/>
      <c r="E68" s="1"/>
      <c r="F68" s="1"/>
      <c r="G68" s="1"/>
      <c r="H68" s="1"/>
      <c r="I68" s="1"/>
      <c r="J68" s="1"/>
      <c r="K68" s="1"/>
      <c r="L68" s="1"/>
      <c r="M68" s="1"/>
      <c r="N68" s="1"/>
      <c r="O68" s="1"/>
      <c r="P68" s="1"/>
    </row>
    <row r="69">
      <c r="A69" s="1"/>
      <c r="B69" s="1"/>
      <c r="C69" s="1"/>
      <c r="D69" s="1"/>
      <c r="E69" s="1"/>
      <c r="F69" s="1"/>
      <c r="G69" s="1"/>
      <c r="H69" s="1"/>
      <c r="I69" s="1"/>
      <c r="J69" s="1"/>
      <c r="K69" s="1"/>
      <c r="L69" s="1"/>
      <c r="M69" s="1"/>
      <c r="N69" s="1"/>
      <c r="O69" s="1"/>
      <c r="P69" s="1"/>
    </row>
    <row r="70">
      <c r="A70" s="1"/>
      <c r="B70" s="1"/>
      <c r="C70" s="1"/>
      <c r="D70" s="1"/>
      <c r="E70" s="1"/>
      <c r="F70" s="1"/>
      <c r="G70" s="1"/>
      <c r="H70" s="1"/>
      <c r="I70" s="1"/>
      <c r="J70" s="1"/>
      <c r="K70" s="1"/>
      <c r="L70" s="1"/>
      <c r="M70" s="1"/>
      <c r="N70" s="1"/>
      <c r="O70" s="1"/>
      <c r="P70" s="1"/>
    </row>
    <row r="71">
      <c r="A71" s="1"/>
      <c r="B71" s="1"/>
      <c r="C71" s="1"/>
      <c r="D71" s="1"/>
      <c r="E71" s="1"/>
      <c r="F71" s="1"/>
      <c r="G71" s="1"/>
      <c r="H71" s="1"/>
      <c r="I71" s="1"/>
      <c r="J71" s="1"/>
      <c r="K71" s="1"/>
      <c r="L71" s="1"/>
      <c r="M71" s="1"/>
      <c r="N71" s="1"/>
      <c r="O71" s="1"/>
      <c r="P71" s="1"/>
    </row>
    <row r="72">
      <c r="A72" s="1"/>
      <c r="B72" s="1"/>
      <c r="C72" s="1"/>
      <c r="D72" s="1"/>
      <c r="E72" s="1"/>
      <c r="F72" s="1"/>
      <c r="G72" s="1"/>
      <c r="H72" s="1"/>
      <c r="I72" s="1"/>
      <c r="J72" s="1"/>
      <c r="K72" s="1"/>
      <c r="L72" s="1"/>
      <c r="M72" s="1"/>
      <c r="N72" s="1"/>
      <c r="O72" s="1"/>
      <c r="P72" s="1"/>
    </row>
    <row r="73">
      <c r="A73" s="1"/>
      <c r="B73" s="1"/>
      <c r="C73" s="1"/>
      <c r="D73" s="1"/>
      <c r="E73" s="1"/>
      <c r="F73" s="1"/>
      <c r="G73" s="1"/>
      <c r="H73" s="1"/>
      <c r="I73" s="1"/>
      <c r="J73" s="1"/>
      <c r="K73" s="1"/>
      <c r="L73" s="1"/>
      <c r="M73" s="1"/>
      <c r="N73" s="1"/>
      <c r="O73" s="1"/>
      <c r="P73" s="1"/>
    </row>
    <row r="74">
      <c r="A74" s="1"/>
      <c r="B74" s="1"/>
      <c r="C74" s="1"/>
      <c r="D74" s="1"/>
      <c r="E74" s="1"/>
      <c r="F74" s="1"/>
      <c r="G74" s="1"/>
      <c r="H74" s="1"/>
      <c r="I74" s="1"/>
      <c r="J74" s="1"/>
      <c r="K74" s="1"/>
      <c r="L74" s="1"/>
      <c r="M74" s="1"/>
      <c r="N74" s="1"/>
      <c r="O74" s="1"/>
      <c r="P74" s="1"/>
    </row>
    <row r="75">
      <c r="A75" s="1"/>
      <c r="B75" s="1"/>
      <c r="C75" s="1"/>
      <c r="D75" s="1"/>
      <c r="E75" s="1"/>
      <c r="F75" s="1"/>
      <c r="G75" s="1"/>
      <c r="H75" s="1"/>
      <c r="I75" s="1"/>
      <c r="J75" s="1"/>
      <c r="K75" s="1"/>
      <c r="L75" s="1"/>
      <c r="M75" s="1"/>
      <c r="N75" s="1"/>
      <c r="O75" s="1"/>
      <c r="P75" s="1"/>
    </row>
    <row r="76">
      <c r="A76" s="1"/>
      <c r="B76" s="1"/>
      <c r="C76" s="1"/>
      <c r="D76" s="1"/>
      <c r="E76" s="1"/>
      <c r="F76" s="1"/>
      <c r="G76" s="1"/>
      <c r="H76" s="1"/>
      <c r="I76" s="1"/>
      <c r="J76" s="1"/>
      <c r="K76" s="1"/>
      <c r="L76" s="1"/>
      <c r="M76" s="1"/>
      <c r="N76" s="1"/>
      <c r="O76" s="1"/>
      <c r="P76" s="1"/>
    </row>
    <row r="77">
      <c r="A77" s="1"/>
      <c r="B77" s="1"/>
      <c r="C77" s="1"/>
      <c r="D77" s="1"/>
      <c r="E77" s="1"/>
      <c r="F77" s="1"/>
      <c r="G77" s="1"/>
      <c r="H77" s="1"/>
      <c r="I77" s="1"/>
      <c r="J77" s="1"/>
      <c r="K77" s="1"/>
      <c r="L77" s="1"/>
      <c r="M77" s="1"/>
      <c r="N77" s="1"/>
      <c r="O77" s="1"/>
      <c r="P77" s="1"/>
    </row>
    <row r="78">
      <c r="A78" s="1"/>
      <c r="B78" s="1"/>
      <c r="C78" s="1"/>
      <c r="D78" s="1"/>
      <c r="E78" s="1"/>
      <c r="F78" s="1"/>
      <c r="G78" s="1"/>
      <c r="H78" s="1"/>
      <c r="I78" s="1"/>
      <c r="J78" s="1"/>
      <c r="K78" s="1"/>
      <c r="L78" s="1"/>
      <c r="M78" s="1"/>
      <c r="N78" s="1"/>
      <c r="O78" s="1"/>
      <c r="P78" s="1"/>
    </row>
    <row r="79">
      <c r="A79" s="1"/>
      <c r="B79" s="1"/>
      <c r="C79" s="1"/>
      <c r="D79" s="1"/>
      <c r="E79" s="1"/>
      <c r="F79" s="1"/>
      <c r="G79" s="1"/>
      <c r="H79" s="1"/>
      <c r="I79" s="1"/>
      <c r="J79" s="1"/>
      <c r="K79" s="1"/>
      <c r="L79" s="1"/>
      <c r="M79" s="1"/>
      <c r="N79" s="1"/>
      <c r="O79" s="1"/>
      <c r="P79" s="1"/>
    </row>
    <row r="80">
      <c r="A80" s="1"/>
      <c r="B80" s="1"/>
      <c r="C80" s="1"/>
      <c r="D80" s="1"/>
      <c r="E80" s="1"/>
      <c r="F80" s="1"/>
      <c r="G80" s="1"/>
      <c r="H80" s="1"/>
      <c r="I80" s="1"/>
      <c r="J80" s="1"/>
      <c r="K80" s="1"/>
      <c r="L80" s="1"/>
      <c r="M80" s="1"/>
      <c r="N80" s="1"/>
      <c r="O80" s="1"/>
      <c r="P80" s="1"/>
    </row>
    <row r="81">
      <c r="A81" s="1"/>
      <c r="B81" s="1"/>
      <c r="C81" s="1"/>
      <c r="D81" s="1"/>
      <c r="E81" s="1"/>
      <c r="F81" s="1"/>
      <c r="G81" s="1"/>
      <c r="H81" s="1"/>
      <c r="I81" s="1"/>
      <c r="J81" s="1"/>
      <c r="K81" s="1"/>
      <c r="L81" s="1"/>
      <c r="M81" s="1"/>
      <c r="N81" s="1"/>
      <c r="O81" s="1"/>
      <c r="P81" s="1"/>
    </row>
    <row r="82">
      <c r="A82" s="1"/>
      <c r="B82" s="1"/>
      <c r="C82" s="1"/>
      <c r="D82" s="1"/>
      <c r="E82" s="1"/>
      <c r="F82" s="1"/>
      <c r="G82" s="1"/>
      <c r="H82" s="1"/>
      <c r="I82" s="1"/>
      <c r="J82" s="1"/>
      <c r="K82" s="1"/>
      <c r="L82" s="1"/>
      <c r="M82" s="1"/>
      <c r="N82" s="1"/>
      <c r="O82" s="1"/>
      <c r="P82" s="1"/>
    </row>
    <row r="83">
      <c r="A83" s="1"/>
      <c r="B83" s="1"/>
      <c r="C83" s="1"/>
      <c r="D83" s="1"/>
      <c r="E83" s="1"/>
      <c r="F83" s="1"/>
      <c r="G83" s="1"/>
      <c r="H83" s="1"/>
      <c r="I83" s="1"/>
      <c r="J83" s="1"/>
      <c r="K83" s="1"/>
      <c r="L83" s="1"/>
      <c r="M83" s="1"/>
      <c r="N83" s="1"/>
      <c r="O83" s="1"/>
      <c r="P83" s="1"/>
    </row>
    <row r="84">
      <c r="A84" s="1"/>
      <c r="B84" s="1"/>
      <c r="C84" s="1"/>
      <c r="D84" s="1"/>
      <c r="E84" s="1"/>
      <c r="F84" s="1"/>
      <c r="G84" s="1"/>
      <c r="H84" s="1"/>
      <c r="I84" s="1"/>
      <c r="J84" s="1"/>
      <c r="K84" s="1"/>
      <c r="L84" s="1"/>
      <c r="M84" s="1"/>
      <c r="N84" s="1"/>
      <c r="O84" s="1"/>
      <c r="P84" s="1"/>
    </row>
    <row r="85">
      <c r="A85" s="1"/>
      <c r="B85" s="1"/>
      <c r="C85" s="1"/>
      <c r="D85" s="1"/>
      <c r="E85" s="1"/>
      <c r="F85" s="1"/>
      <c r="G85" s="1"/>
      <c r="H85" s="1"/>
      <c r="I85" s="1"/>
      <c r="J85" s="1"/>
      <c r="K85" s="1"/>
      <c r="L85" s="1"/>
      <c r="M85" s="1"/>
      <c r="N85" s="1"/>
      <c r="O85" s="1"/>
      <c r="P85" s="1"/>
    </row>
    <row r="86">
      <c r="A86" s="1"/>
      <c r="B86" s="1"/>
      <c r="C86" s="1"/>
      <c r="D86" s="1"/>
      <c r="E86" s="1"/>
      <c r="F86" s="1"/>
      <c r="G86" s="1"/>
      <c r="H86" s="1"/>
      <c r="I86" s="1"/>
      <c r="J86" s="1"/>
      <c r="K86" s="1"/>
      <c r="L86" s="1"/>
      <c r="M86" s="1"/>
      <c r="N86" s="1"/>
      <c r="O86" s="1"/>
      <c r="P86" s="1"/>
    </row>
    <row r="87">
      <c r="A87" s="1"/>
      <c r="B87" s="1"/>
      <c r="C87" s="1"/>
      <c r="D87" s="1"/>
      <c r="E87" s="1"/>
      <c r="F87" s="1"/>
      <c r="G87" s="1"/>
      <c r="H87" s="1"/>
      <c r="I87" s="1"/>
      <c r="J87" s="1"/>
      <c r="K87" s="1"/>
      <c r="L87" s="1"/>
      <c r="M87" s="1"/>
      <c r="N87" s="1"/>
      <c r="O87" s="1"/>
      <c r="P87" s="1"/>
    </row>
    <row r="88">
      <c r="A88" s="1"/>
      <c r="B88" s="1"/>
      <c r="C88" s="1"/>
      <c r="D88" s="1"/>
      <c r="E88" s="1"/>
      <c r="F88" s="1"/>
      <c r="G88" s="1"/>
      <c r="H88" s="1"/>
      <c r="I88" s="1"/>
      <c r="J88" s="1"/>
      <c r="K88" s="1"/>
      <c r="L88" s="1"/>
      <c r="M88" s="1"/>
      <c r="N88" s="1"/>
      <c r="O88" s="1"/>
      <c r="P88" s="1"/>
    </row>
    <row r="89">
      <c r="A89" s="1"/>
      <c r="B89" s="1"/>
      <c r="C89" s="1"/>
      <c r="D89" s="1"/>
      <c r="E89" s="1"/>
      <c r="F89" s="1"/>
      <c r="G89" s="1"/>
      <c r="H89" s="1"/>
      <c r="I89" s="1"/>
      <c r="J89" s="1"/>
      <c r="K89" s="1"/>
      <c r="L89" s="1"/>
      <c r="M89" s="1"/>
      <c r="N89" s="1"/>
      <c r="O89" s="1"/>
      <c r="P89" s="1"/>
    </row>
    <row r="90">
      <c r="A90" s="1"/>
      <c r="B90" s="1"/>
      <c r="C90" s="1"/>
      <c r="D90" s="1"/>
      <c r="E90" s="1"/>
      <c r="F90" s="1"/>
      <c r="G90" s="1"/>
      <c r="H90" s="1"/>
      <c r="I90" s="1"/>
      <c r="J90" s="1"/>
      <c r="K90" s="1"/>
      <c r="L90" s="1"/>
      <c r="M90" s="1"/>
      <c r="N90" s="1"/>
      <c r="O90" s="1"/>
      <c r="P90" s="1"/>
    </row>
    <row r="91">
      <c r="A91" s="1"/>
      <c r="B91" s="1"/>
      <c r="C91" s="1"/>
      <c r="D91" s="1"/>
      <c r="E91" s="1"/>
      <c r="F91" s="1"/>
      <c r="G91" s="1"/>
      <c r="H91" s="1"/>
      <c r="I91" s="1"/>
      <c r="J91" s="1"/>
      <c r="K91" s="1"/>
      <c r="L91" s="1"/>
      <c r="M91" s="1"/>
      <c r="N91" s="1"/>
      <c r="O91" s="1"/>
      <c r="P91" s="1"/>
    </row>
    <row r="92">
      <c r="A92" s="1"/>
      <c r="B92" s="1"/>
      <c r="C92" s="1"/>
      <c r="D92" s="1"/>
      <c r="E92" s="1"/>
      <c r="F92" s="1"/>
      <c r="G92" s="1"/>
      <c r="H92" s="1"/>
      <c r="I92" s="1"/>
      <c r="J92" s="1"/>
      <c r="K92" s="1"/>
      <c r="L92" s="1"/>
      <c r="M92" s="1"/>
      <c r="N92" s="1"/>
      <c r="O92" s="1"/>
      <c r="P92" s="1"/>
    </row>
    <row r="93">
      <c r="A93" s="1"/>
      <c r="B93" s="1"/>
      <c r="C93" s="1"/>
      <c r="D93" s="1"/>
      <c r="E93" s="1"/>
      <c r="F93" s="1"/>
      <c r="G93" s="1"/>
      <c r="H93" s="1"/>
      <c r="I93" s="1"/>
      <c r="J93" s="1"/>
      <c r="K93" s="1"/>
      <c r="L93" s="1"/>
      <c r="M93" s="1"/>
      <c r="N93" s="1"/>
      <c r="O93" s="1"/>
      <c r="P93" s="1"/>
    </row>
    <row r="94">
      <c r="A94" s="1"/>
      <c r="B94" s="1"/>
      <c r="C94" s="1"/>
      <c r="D94" s="1"/>
      <c r="E94" s="1"/>
      <c r="F94" s="1"/>
      <c r="G94" s="1"/>
      <c r="H94" s="1"/>
      <c r="I94" s="1"/>
      <c r="J94" s="1"/>
      <c r="K94" s="1"/>
      <c r="L94" s="1"/>
      <c r="M94" s="1"/>
      <c r="N94" s="1"/>
      <c r="O94" s="1"/>
      <c r="P94" s="1"/>
    </row>
    <row r="95">
      <c r="A95" s="1"/>
      <c r="B95" s="1"/>
      <c r="C95" s="1"/>
      <c r="D95" s="1"/>
      <c r="E95" s="1"/>
      <c r="F95" s="1"/>
      <c r="G95" s="1"/>
      <c r="H95" s="1"/>
      <c r="I95" s="1"/>
      <c r="J95" s="1"/>
      <c r="K95" s="1"/>
      <c r="L95" s="1"/>
      <c r="M95" s="1"/>
      <c r="N95" s="1"/>
      <c r="O95" s="1"/>
      <c r="P95" s="1"/>
    </row>
    <row r="96">
      <c r="A96" s="1"/>
      <c r="B96" s="1"/>
      <c r="C96" s="1"/>
      <c r="D96" s="1"/>
      <c r="E96" s="1"/>
      <c r="F96" s="1"/>
      <c r="G96" s="1"/>
      <c r="H96" s="1"/>
      <c r="I96" s="1"/>
      <c r="J96" s="1"/>
      <c r="K96" s="1"/>
      <c r="L96" s="1"/>
      <c r="M96" s="1"/>
      <c r="N96" s="1"/>
      <c r="O96" s="1"/>
      <c r="P96" s="1"/>
    </row>
    <row r="97">
      <c r="A97" s="1"/>
      <c r="B97" s="1"/>
      <c r="C97" s="1"/>
      <c r="D97" s="1"/>
      <c r="E97" s="1"/>
      <c r="F97" s="1"/>
      <c r="G97" s="1"/>
      <c r="H97" s="1"/>
      <c r="I97" s="1"/>
      <c r="J97" s="1"/>
      <c r="K97" s="1"/>
      <c r="L97" s="1"/>
      <c r="M97" s="1"/>
      <c r="N97" s="1"/>
      <c r="O97" s="1"/>
      <c r="P97" s="1"/>
    </row>
    <row r="98">
      <c r="A98" s="1"/>
      <c r="B98" s="1"/>
      <c r="C98" s="1"/>
      <c r="D98" s="1"/>
      <c r="E98" s="1"/>
      <c r="F98" s="1"/>
      <c r="G98" s="1"/>
      <c r="H98" s="1"/>
      <c r="I98" s="1"/>
      <c r="J98" s="1"/>
      <c r="K98" s="1"/>
      <c r="L98" s="1"/>
      <c r="M98" s="1"/>
      <c r="N98" s="1"/>
      <c r="O98" s="1"/>
      <c r="P98" s="1"/>
    </row>
    <row r="99">
      <c r="A99" s="1"/>
      <c r="B99" s="1"/>
      <c r="C99" s="1"/>
      <c r="D99" s="1"/>
      <c r="E99" s="1"/>
      <c r="F99" s="1"/>
      <c r="G99" s="1"/>
      <c r="H99" s="1"/>
      <c r="I99" s="1"/>
      <c r="J99" s="1"/>
      <c r="K99" s="1"/>
      <c r="L99" s="1"/>
      <c r="M99" s="1"/>
      <c r="N99" s="1"/>
      <c r="O99" s="1"/>
      <c r="P99" s="1"/>
    </row>
    <row r="100">
      <c r="A100" s="1"/>
      <c r="B100" s="1"/>
      <c r="C100" s="1"/>
      <c r="D100" s="1"/>
      <c r="E100" s="1"/>
      <c r="F100" s="1"/>
      <c r="G100" s="1"/>
      <c r="H100" s="1"/>
      <c r="I100" s="1"/>
      <c r="J100" s="1"/>
      <c r="K100" s="1"/>
      <c r="L100" s="1"/>
      <c r="M100" s="1"/>
      <c r="N100" s="1"/>
      <c r="O100" s="1"/>
      <c r="P100" s="1"/>
    </row>
    <row r="101">
      <c r="A101" s="1"/>
      <c r="B101" s="1"/>
      <c r="C101" s="1"/>
      <c r="D101" s="1"/>
      <c r="E101" s="1"/>
      <c r="F101" s="1"/>
      <c r="G101" s="1"/>
      <c r="H101" s="1"/>
      <c r="I101" s="1"/>
      <c r="J101" s="1"/>
      <c r="K101" s="1"/>
      <c r="L101" s="1"/>
      <c r="M101" s="1"/>
      <c r="N101" s="1"/>
      <c r="O101" s="1"/>
      <c r="P101" s="1"/>
    </row>
    <row r="102">
      <c r="A102" s="1"/>
      <c r="B102" s="1"/>
      <c r="C102" s="1"/>
      <c r="D102" s="1"/>
      <c r="E102" s="1"/>
      <c r="F102" s="1"/>
      <c r="G102" s="1"/>
      <c r="H102" s="1"/>
      <c r="I102" s="1"/>
      <c r="J102" s="1"/>
      <c r="K102" s="1"/>
      <c r="L102" s="1"/>
      <c r="M102" s="1"/>
      <c r="N102" s="1"/>
      <c r="O102" s="1"/>
      <c r="P102" s="1"/>
    </row>
    <row r="103">
      <c r="A103" s="1"/>
      <c r="B103" s="1"/>
      <c r="C103" s="1"/>
      <c r="D103" s="1"/>
      <c r="E103" s="1"/>
      <c r="F103" s="1"/>
      <c r="G103" s="1"/>
      <c r="H103" s="1"/>
      <c r="I103" s="1"/>
      <c r="J103" s="1"/>
      <c r="K103" s="1"/>
      <c r="L103" s="1"/>
      <c r="M103" s="1"/>
      <c r="N103" s="1"/>
      <c r="O103" s="1"/>
      <c r="P103" s="1"/>
    </row>
    <row r="104">
      <c r="A104" s="1"/>
      <c r="B104" s="1"/>
      <c r="C104" s="1"/>
      <c r="D104" s="1"/>
      <c r="E104" s="1"/>
      <c r="F104" s="1"/>
      <c r="G104" s="1"/>
      <c r="H104" s="1"/>
      <c r="I104" s="1"/>
      <c r="J104" s="1"/>
      <c r="K104" s="1"/>
      <c r="L104" s="1"/>
      <c r="M104" s="1"/>
      <c r="N104" s="1"/>
      <c r="O104" s="1"/>
      <c r="P104" s="1"/>
    </row>
    <row r="105">
      <c r="A105" s="1"/>
      <c r="B105" s="1"/>
      <c r="C105" s="1"/>
      <c r="D105" s="1"/>
      <c r="E105" s="1"/>
      <c r="F105" s="1"/>
      <c r="G105" s="1"/>
      <c r="H105" s="1"/>
      <c r="I105" s="1"/>
      <c r="J105" s="1"/>
      <c r="K105" s="1"/>
      <c r="L105" s="1"/>
      <c r="M105" s="1"/>
      <c r="N105" s="1"/>
      <c r="O105" s="1"/>
      <c r="P105" s="1"/>
    </row>
    <row r="106">
      <c r="A106" s="1"/>
      <c r="B106" s="1"/>
      <c r="C106" s="1"/>
      <c r="D106" s="1"/>
      <c r="E106" s="1"/>
      <c r="F106" s="1"/>
      <c r="G106" s="1"/>
      <c r="H106" s="1"/>
      <c r="I106" s="1"/>
      <c r="J106" s="1"/>
      <c r="K106" s="1"/>
      <c r="L106" s="1"/>
      <c r="M106" s="1"/>
      <c r="N106" s="1"/>
      <c r="O106" s="1"/>
      <c r="P106" s="1"/>
    </row>
    <row r="107">
      <c r="A107" s="1"/>
      <c r="B107" s="1"/>
      <c r="C107" s="1"/>
      <c r="D107" s="1"/>
      <c r="E107" s="1"/>
      <c r="F107" s="1"/>
      <c r="G107" s="1"/>
      <c r="H107" s="1"/>
      <c r="I107" s="1"/>
      <c r="J107" s="1"/>
      <c r="K107" s="1"/>
      <c r="L107" s="1"/>
      <c r="M107" s="1"/>
      <c r="N107" s="1"/>
      <c r="O107" s="1"/>
      <c r="P107" s="1"/>
    </row>
    <row r="108">
      <c r="A108" s="1"/>
      <c r="B108" s="1"/>
      <c r="C108" s="1"/>
      <c r="D108" s="1"/>
      <c r="E108" s="1"/>
      <c r="F108" s="1"/>
      <c r="G108" s="1"/>
      <c r="H108" s="1"/>
      <c r="I108" s="1"/>
      <c r="J108" s="1"/>
      <c r="K108" s="1"/>
      <c r="L108" s="1"/>
      <c r="M108" s="1"/>
      <c r="N108" s="1"/>
      <c r="O108" s="1"/>
      <c r="P108" s="1"/>
    </row>
    <row r="109">
      <c r="A109" s="1"/>
      <c r="B109" s="1"/>
      <c r="C109" s="1"/>
      <c r="D109" s="1"/>
      <c r="E109" s="1"/>
      <c r="F109" s="1"/>
      <c r="G109" s="1"/>
      <c r="H109" s="1"/>
      <c r="I109" s="1"/>
      <c r="J109" s="1"/>
      <c r="K109" s="1"/>
      <c r="L109" s="1"/>
      <c r="M109" s="1"/>
      <c r="N109" s="1"/>
      <c r="O109" s="1"/>
      <c r="P109" s="1"/>
    </row>
    <row r="110">
      <c r="A110" s="1"/>
      <c r="B110" s="1"/>
      <c r="C110" s="1"/>
      <c r="D110" s="1"/>
      <c r="E110" s="1"/>
      <c r="F110" s="1"/>
      <c r="G110" s="1"/>
      <c r="H110" s="1"/>
      <c r="I110" s="1"/>
      <c r="J110" s="1"/>
      <c r="K110" s="1"/>
      <c r="L110" s="1"/>
      <c r="M110" s="1"/>
      <c r="N110" s="1"/>
      <c r="O110" s="1"/>
      <c r="P110" s="1"/>
    </row>
    <row r="111">
      <c r="A111" s="1"/>
      <c r="B111" s="1"/>
      <c r="C111" s="1"/>
      <c r="D111" s="1"/>
      <c r="E111" s="1"/>
      <c r="F111" s="1"/>
      <c r="G111" s="1"/>
      <c r="H111" s="1"/>
      <c r="I111" s="1"/>
      <c r="J111" s="1"/>
      <c r="K111" s="1"/>
      <c r="L111" s="1"/>
      <c r="M111" s="1"/>
      <c r="N111" s="1"/>
      <c r="O111" s="1"/>
      <c r="P111" s="1"/>
    </row>
    <row r="112">
      <c r="A112" s="1"/>
      <c r="B112" s="1"/>
      <c r="C112" s="1"/>
      <c r="D112" s="1"/>
      <c r="E112" s="1"/>
      <c r="F112" s="1"/>
      <c r="G112" s="1"/>
      <c r="H112" s="1"/>
      <c r="I112" s="1"/>
      <c r="J112" s="1"/>
      <c r="K112" s="1"/>
      <c r="L112" s="1"/>
      <c r="M112" s="1"/>
      <c r="N112" s="1"/>
      <c r="O112" s="1"/>
      <c r="P112" s="1"/>
    </row>
    <row r="113">
      <c r="A113" s="1"/>
      <c r="B113" s="1"/>
      <c r="C113" s="1"/>
      <c r="D113" s="1"/>
      <c r="E113" s="1"/>
      <c r="F113" s="1"/>
      <c r="G113" s="1"/>
      <c r="H113" s="1"/>
      <c r="I113" s="1"/>
      <c r="J113" s="1"/>
      <c r="K113" s="1"/>
      <c r="L113" s="1"/>
      <c r="M113" s="1"/>
      <c r="N113" s="1"/>
      <c r="O113" s="1"/>
      <c r="P113" s="1"/>
    </row>
    <row r="114">
      <c r="A114" s="1"/>
      <c r="B114" s="1"/>
      <c r="C114" s="1"/>
      <c r="D114" s="1"/>
      <c r="E114" s="1"/>
      <c r="F114" s="1"/>
      <c r="G114" s="1"/>
      <c r="H114" s="1"/>
      <c r="I114" s="1"/>
      <c r="J114" s="1"/>
      <c r="K114" s="1"/>
      <c r="L114" s="1"/>
      <c r="M114" s="1"/>
      <c r="N114" s="1"/>
      <c r="O114" s="1"/>
      <c r="P114" s="1"/>
    </row>
    <row r="115">
      <c r="A115" s="1"/>
      <c r="B115" s="1"/>
      <c r="C115" s="1"/>
      <c r="D115" s="1"/>
      <c r="E115" s="1"/>
      <c r="F115" s="1"/>
      <c r="G115" s="1"/>
      <c r="H115" s="1"/>
      <c r="I115" s="1"/>
      <c r="J115" s="1"/>
      <c r="K115" s="1"/>
      <c r="L115" s="1"/>
      <c r="M115" s="1"/>
      <c r="N115" s="1"/>
      <c r="O115" s="1"/>
      <c r="P115" s="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7.75"/>
    <col customWidth="1" min="2" max="2" width="31.25"/>
    <col customWidth="1" min="3" max="3" width="18.38"/>
    <col customWidth="1" min="4" max="4" width="34.88"/>
    <col customWidth="1" min="5" max="5" width="20.0"/>
    <col customWidth="1" min="6" max="6" width="18.0"/>
    <col customWidth="1" min="7" max="7" width="14.5"/>
    <col customWidth="1" min="8" max="8" width="11.5"/>
    <col customWidth="1" min="9" max="9" width="8.38"/>
    <col customWidth="1" min="10" max="10" width="16.13"/>
    <col customWidth="1" min="11" max="11" width="12.75"/>
    <col customWidth="1" min="12" max="12" width="12.13"/>
    <col customWidth="1" min="13" max="13" width="8.0"/>
    <col customWidth="1" min="14" max="14" width="6.5"/>
    <col customWidth="1" min="15" max="15" width="6.38"/>
    <col customWidth="1" min="16" max="16" width="9.75"/>
    <col customWidth="1" min="17" max="17" width="9.5"/>
    <col customWidth="1" min="18" max="18" width="9.0"/>
    <col customWidth="1" min="19" max="19" width="12.5"/>
    <col customWidth="1" min="20" max="20" width="4.38"/>
    <col customWidth="1" min="21" max="21" width="7.38"/>
    <col customWidth="1" min="22" max="22" width="7.88"/>
  </cols>
  <sheetData>
    <row r="1">
      <c r="A1" s="13">
        <f>IFERROR(__xludf.DUMMYFUNCTION("COUNTUNIQUE(A5:A990)-if(COUNTIF('4) Release_Artist(s)'!E:E, ""Various Artists"")&gt;0,0,1)"),48.0)</f>
        <v>48</v>
      </c>
      <c r="B1" s="14" t="s">
        <v>25</v>
      </c>
      <c r="C1" s="15">
        <f>IFERROR(__xludf.DUMMYFUNCTION("COUNTUNIQUE(C5:C990)"),48.0)</f>
        <v>48</v>
      </c>
      <c r="D1" s="16">
        <f>IFERROR(__xludf.DUMMYFUNCTION("COUNTUNIQUE(D5:D990)"),48.0)</f>
        <v>48</v>
      </c>
      <c r="E1" s="17">
        <f>IFERROR(__xludf.DUMMYFUNCTION("COUNTUNIQUE(E5:E990)"),0.0)</f>
        <v>0</v>
      </c>
      <c r="F1" s="18">
        <f>IFERROR(__xludf.DUMMYFUNCTION("COUNTUNIQUE(F5:F990)"),0.0)</f>
        <v>0</v>
      </c>
      <c r="G1" s="18">
        <f>IFERROR(__xludf.DUMMYFUNCTION("COUNTUNIQUE(B5:B990)"),0.0)</f>
        <v>0</v>
      </c>
      <c r="H1" s="19" t="s">
        <v>26</v>
      </c>
      <c r="I1" s="8">
        <v>647322.0</v>
      </c>
      <c r="J1" s="20" t="str">
        <f>"SELECT * FROM Artists where EntId="&amp;EntId</f>
        <v>SELECT * FROM Artists where EntId=647322</v>
      </c>
      <c r="N1" s="8"/>
      <c r="O1" s="8"/>
      <c r="Q1" s="8"/>
      <c r="R1" s="8"/>
      <c r="S1" s="8"/>
      <c r="T1" s="8"/>
      <c r="U1" s="8"/>
      <c r="V1" s="8"/>
      <c r="W1" s="8"/>
      <c r="X1" s="21"/>
      <c r="Y1" s="8"/>
    </row>
    <row r="2">
      <c r="A2" s="22" t="s">
        <v>27</v>
      </c>
      <c r="B2" s="23" t="s">
        <v>28</v>
      </c>
      <c r="C2" s="24"/>
      <c r="D2" s="25" t="s">
        <v>29</v>
      </c>
      <c r="E2" s="26"/>
      <c r="F2" s="26" t="s">
        <v>28</v>
      </c>
      <c r="G2" s="27">
        <f>countif(B5:B990,"&lt;&gt;""")-countif(B5:B990,"")</f>
        <v>0</v>
      </c>
      <c r="H2" s="19" t="s">
        <v>30</v>
      </c>
      <c r="I2" s="28">
        <v>645898.0</v>
      </c>
      <c r="J2" s="28"/>
      <c r="K2" s="28"/>
      <c r="L2" s="28"/>
      <c r="M2" s="28"/>
      <c r="N2" s="28"/>
      <c r="O2" s="28"/>
      <c r="P2" s="28"/>
      <c r="Q2" s="28"/>
      <c r="R2" s="28"/>
      <c r="S2" s="28"/>
      <c r="T2" s="28"/>
      <c r="U2" s="28"/>
      <c r="V2" s="28"/>
    </row>
    <row r="3">
      <c r="A3" s="29" t="s">
        <v>31</v>
      </c>
      <c r="B3" s="30" t="s">
        <v>32</v>
      </c>
      <c r="C3" s="31" t="s">
        <v>33</v>
      </c>
      <c r="D3" s="32" t="s">
        <v>34</v>
      </c>
      <c r="E3" s="33" t="s">
        <v>35</v>
      </c>
      <c r="F3" s="33" t="s">
        <v>36</v>
      </c>
      <c r="G3" s="34"/>
      <c r="H3" s="18" t="s">
        <v>37</v>
      </c>
      <c r="I3" s="28"/>
      <c r="J3" s="28"/>
      <c r="K3" s="28"/>
      <c r="L3" s="28"/>
      <c r="M3" s="28"/>
      <c r="N3" s="28"/>
      <c r="O3" s="28"/>
      <c r="P3" s="28"/>
      <c r="Q3" s="28"/>
      <c r="R3" s="28"/>
      <c r="S3" s="28"/>
      <c r="T3" s="28"/>
      <c r="U3" s="28"/>
      <c r="V3" s="28"/>
      <c r="W3" s="28"/>
      <c r="X3" s="28"/>
    </row>
    <row r="4">
      <c r="A4" s="35" t="s">
        <v>38</v>
      </c>
      <c r="B4" s="36" t="s">
        <v>39</v>
      </c>
      <c r="C4" s="37" t="s">
        <v>40</v>
      </c>
      <c r="D4" s="38" t="s">
        <v>41</v>
      </c>
      <c r="E4" s="39" t="s">
        <v>42</v>
      </c>
      <c r="F4" s="40" t="s">
        <v>43</v>
      </c>
      <c r="G4" s="34"/>
      <c r="H4" s="41">
        <f>IFERROR(__xludf.DUMMYFUNCTION("counta(A5:A990)-COUNTUNIQUE(A5:A990)"),0.0)</f>
        <v>0</v>
      </c>
      <c r="I4" s="28"/>
      <c r="J4" s="28"/>
      <c r="K4" s="28"/>
      <c r="L4" s="42"/>
      <c r="M4" s="42"/>
      <c r="N4" s="28"/>
      <c r="O4" s="28"/>
      <c r="P4" s="28"/>
      <c r="Q4" s="28"/>
      <c r="R4" s="28"/>
      <c r="S4" s="28"/>
      <c r="T4" s="28"/>
      <c r="U4" s="28"/>
      <c r="V4" s="28"/>
      <c r="W4" s="28"/>
      <c r="X4" s="28"/>
    </row>
    <row r="5">
      <c r="A5" s="43" t="s">
        <v>44</v>
      </c>
      <c r="C5" s="8">
        <v>1.499145438E9</v>
      </c>
      <c r="D5" s="8" t="s">
        <v>45</v>
      </c>
      <c r="E5" s="34"/>
      <c r="F5" s="34"/>
      <c r="G5" s="44"/>
      <c r="H5" s="34" t="str">
        <f>IFERROR(__xludf.DUMMYFUNCTION("if(B5="""","""",""insert into Images VALUES (NEWID(),'""&amp;REGEXREPLACE(A5,""[^[:alnum:]]"","""")&amp;EntId&amp;G5&amp;""', '""&amp;G5&amp;""', getdate(), 0, null, '""&amp;trim(B5)&amp;""', 0, getdate(), null, null)"")"),"")</f>
        <v/>
      </c>
      <c r="I5" s="45" t="str">
        <f>IFERROR(__xludf.DUMMYFUNCTION("""Insert into Artists VALUES(N'""&amp;SUBSTITUTE(trim(A5),""'"",""''"")&amp;""', (select CreatedBy from Enterprises where EnterpriseId=""&amp;EntId&amp;""), (select ImageId from Images where Filename='""&amp;REGEXREPLACE(A5,""[^[:alnum:]]"","""")&amp;EntId&amp;G5&amp;""'), null, null, g"&amp;"etdate(), null, null, null, null, ""&amp;EntId&amp;"", null, null, null, null, 0, null, null, ""&amp;TenantId&amp;"", null, null, null, null, null, null, 0, 0)"""),"Insert into Artists VALUES(N'SecondTime', (select CreatedBy from Enterprises where EnterpriseId=647322), (select ImageId from Images where Filename='SecondTime647322'), null, null, getdate(), null, null, null, null, 647322, null, null, null, null, 0, null"&amp;", null, 645898, null, null, null, null, null, null, 0, 0)")</f>
        <v>Insert into Artists VALUES(N'SecondTime', (select CreatedBy from Enterprises where EnterpriseId=647322), (select ImageId from Images where Filename='SecondTime647322'), null, null, getdate(), null, null, null, null, 647322, null, null, null, null, 0, null, null, 645898, null, null, null, null, null, null, 0, 0)</v>
      </c>
      <c r="J5" s="34" t="str">
        <f>if(C5="","","insert into Artists_ExternalIds values ( (select ArtistId from Artists where Name=N'"&amp;SUBSTITUTE(trim($A5),"'","''")&amp;"' and EnterpriseId="&amp;EntId&amp;"), "&amp;if(trim(C5)="new","null","'"&amp;trim(C5)&amp;"'")&amp;", 1)")</f>
        <v>insert into Artists_ExternalIds values ( (select ArtistId from Artists where Name=N'SecondTime' and EnterpriseId=647322), '1499145438', 1)</v>
      </c>
      <c r="K5" s="34" t="str">
        <f>if(D5="","","insert into Artists_ExternalIds values ( (select ArtistId from Artists where Name=N'"&amp;SUBSTITUTE(trim($A5),"'","''")&amp;"' and EnterpriseId="&amp;EntId&amp;"), "&amp;if(trim(D5)="new","null","'"&amp;right(trim(D5),22)&amp;"'")&amp;", 9)")</f>
        <v>insert into Artists_ExternalIds values ( (select ArtistId from Artists where Name=N'SecondTime' and EnterpriseId=647322), '3VHXkk0ftpwA6CIYWm7Qjk', 9)</v>
      </c>
      <c r="V5" s="28" t="s">
        <v>46</v>
      </c>
      <c r="X5" s="21"/>
    </row>
    <row r="6">
      <c r="A6" s="43" t="s">
        <v>47</v>
      </c>
      <c r="C6" s="8">
        <v>1.533589252E9</v>
      </c>
      <c r="D6" s="8" t="s">
        <v>48</v>
      </c>
      <c r="E6" s="34"/>
      <c r="F6" s="34"/>
      <c r="G6" s="44"/>
      <c r="H6" s="34"/>
      <c r="I6" s="45" t="str">
        <f>IFERROR(__xludf.DUMMYFUNCTION("""Insert into Artists VALUES(N'""&amp;SUBSTITUTE(trim(A6),""'"",""''"")&amp;""', (select CreatedBy from Enterprises where EnterpriseId=""&amp;EntId&amp;""), (select ImageId from Images where Filename='""&amp;REGEXREPLACE(A6,""[^[:alnum:]]"","""")&amp;EntId&amp;G6&amp;""'), null, null, g"&amp;"etdate(), null, null, null, null, ""&amp;EntId&amp;"", null, null, null, null, 0, null, null, ""&amp;TenantId&amp;"", null, null, null, null, null, null, 0, 0)"""),"Insert into Artists VALUES(N'ÉoDan', (select CreatedBy from Enterprises where EnterpriseId=647322), (select ImageId from Images where Filename='oDan647322'), null, null, getdate(), null, null, null, null, 647322, null, null, null, null, 0, null, null, 645"&amp;"898, null, null, null, null, null, null, 0, 0)")</f>
        <v>Insert into Artists VALUES(N'ÉoDan', (select CreatedBy from Enterprises where EnterpriseId=647322), (select ImageId from Images where Filename='oDan647322'), null, null, getdate(), null, null, null, null, 647322, null, null, null, null, 0, null, null, 645898, null, null, null, null, null, null, 0, 0)</v>
      </c>
      <c r="J6" s="34" t="str">
        <f>if(C6="","","insert into Artists_ExternalIds values ( (select ArtistId from Artists where Name=N'"&amp;SUBSTITUTE(trim($A6),"'","''")&amp;"' and EnterpriseId="&amp;EntId&amp;"), "&amp;if(trim(C6)="new","null","'"&amp;trim(C6)&amp;"'")&amp;", 1)")</f>
        <v>insert into Artists_ExternalIds values ( (select ArtistId from Artists where Name=N'ÉoDan' and EnterpriseId=647322), '1533589252', 1)</v>
      </c>
      <c r="K6" s="34" t="str">
        <f>if(D6="","","insert into Artists_ExternalIds values ( (select ArtistId from Artists where Name=N'"&amp;SUBSTITUTE(trim($A6),"'","''")&amp;"' and EnterpriseId="&amp;EntId&amp;"), "&amp;if(trim(D6)="new","null","'"&amp;right(trim(D6),22)&amp;"'")&amp;", 9)")</f>
        <v>insert into Artists_ExternalIds values ( (select ArtistId from Artists where Name=N'ÉoDan' and EnterpriseId=647322), '2wJTFunFUfIEZBoSRtgGzl', 9)</v>
      </c>
      <c r="V6" s="28"/>
      <c r="X6" s="21"/>
    </row>
    <row r="7">
      <c r="A7" s="43" t="s">
        <v>49</v>
      </c>
      <c r="C7" s="8">
        <v>1.532352644E9</v>
      </c>
      <c r="D7" s="8" t="s">
        <v>50</v>
      </c>
      <c r="E7" s="34"/>
      <c r="F7" s="34"/>
      <c r="G7" s="44"/>
      <c r="H7" s="34"/>
      <c r="I7" s="45" t="str">
        <f>IFERROR(__xludf.DUMMYFUNCTION("""Insert into Artists VALUES(N'""&amp;SUBSTITUTE(trim(A7),""'"",""''"")&amp;""', (select CreatedBy from Enterprises where EnterpriseId=""&amp;EntId&amp;""), (select ImageId from Images where Filename='""&amp;REGEXREPLACE(A7,""[^[:alnum:]]"","""")&amp;EntId&amp;G7&amp;""'), null, null, g"&amp;"etdate(), null, null, null, null, ""&amp;EntId&amp;"", null, null, null, null, 0, null, null, ""&amp;TenantId&amp;"", null, null, null, null, null, null, 0, 0)"""),"Insert into Artists VALUES(N'JKZ', (select CreatedBy from Enterprises where EnterpriseId=647322), (select ImageId from Images where Filename='JKZ647322'), null, null, getdate(), null, null, null, null, 647322, null, null, null, null, 0, null, null, 645898"&amp;", null, null, null, null, null, null, 0, 0)")</f>
        <v>Insert into Artists VALUES(N'JKZ', (select CreatedBy from Enterprises where EnterpriseId=647322), (select ImageId from Images where Filename='JKZ647322'), null, null, getdate(), null, null, null, null, 647322, null, null, null, null, 0, null, null, 645898, null, null, null, null, null, null, 0, 0)</v>
      </c>
      <c r="J7" s="34" t="str">
        <f>if(C7="","","insert into Artists_ExternalIds values ( (select ArtistId from Artists where Name=N'"&amp;SUBSTITUTE(trim($A7),"'","''")&amp;"' and EnterpriseId="&amp;EntId&amp;"), "&amp;if(trim(C7)="new","null","'"&amp;trim(C7)&amp;"'")&amp;", 1)")</f>
        <v>insert into Artists_ExternalIds values ( (select ArtistId from Artists where Name=N'JKZ' and EnterpriseId=647322), '1532352644', 1)</v>
      </c>
      <c r="K7" s="34" t="str">
        <f>if(D7="","","insert into Artists_ExternalIds values ( (select ArtistId from Artists where Name=N'"&amp;SUBSTITUTE(trim($A7),"'","''")&amp;"' and EnterpriseId="&amp;EntId&amp;"), "&amp;if(trim(D7)="new","null","'"&amp;right(trim(D7),22)&amp;"'")&amp;", 9)")</f>
        <v>insert into Artists_ExternalIds values ( (select ArtistId from Artists where Name=N'JKZ' and EnterpriseId=647322), '1Gn8eEXtOWHA7XU8wEWXOb', 9)</v>
      </c>
      <c r="V7" s="28"/>
      <c r="X7" s="21"/>
    </row>
    <row r="8">
      <c r="A8" s="43" t="s">
        <v>51</v>
      </c>
      <c r="C8" s="8">
        <v>1.535597799E9</v>
      </c>
      <c r="D8" s="8" t="s">
        <v>52</v>
      </c>
      <c r="E8" s="34"/>
      <c r="F8" s="34"/>
      <c r="G8" s="44"/>
      <c r="H8" s="34"/>
      <c r="I8" s="45" t="str">
        <f>IFERROR(__xludf.DUMMYFUNCTION("""Insert into Artists VALUES(N'""&amp;SUBSTITUTE(trim(A8),""'"",""''"")&amp;""', (select CreatedBy from Enterprises where EnterpriseId=""&amp;EntId&amp;""), (select ImageId from Images where Filename='""&amp;REGEXREPLACE(A8,""[^[:alnum:]]"","""")&amp;EntId&amp;G8&amp;""'), null, null, g"&amp;"etdate(), null, null, null, null, ""&amp;EntId&amp;"", null, null, null, null, 0, null, null, ""&amp;TenantId&amp;"", null, null, null, null, null, null, 0, 0)"""),"Insert into Artists VALUES(N'oNinho', (select CreatedBy from Enterprises where EnterpriseId=647322), (select ImageId from Images where Filename='oNinho647322'), null, null, getdate(), null, null, null, null, 647322, null, null, null, null, 0, null, null, "&amp;"645898, null, null, null, null, null, null, 0, 0)")</f>
        <v>Insert into Artists VALUES(N'oNinho', (select CreatedBy from Enterprises where EnterpriseId=647322), (select ImageId from Images where Filename='oNinho647322'), null, null, getdate(), null, null, null, null, 647322, null, null, null, null, 0, null, null, 645898, null, null, null, null, null, null, 0, 0)</v>
      </c>
      <c r="J8" s="34" t="str">
        <f>if(C8="","","insert into Artists_ExternalIds values ( (select ArtistId from Artists where Name=N'"&amp;SUBSTITUTE(trim($A8),"'","''")&amp;"' and EnterpriseId="&amp;EntId&amp;"), "&amp;if(trim(C8)="new","null","'"&amp;trim(C8)&amp;"'")&amp;", 1)")</f>
        <v>insert into Artists_ExternalIds values ( (select ArtistId from Artists where Name=N'oNinho' and EnterpriseId=647322), '1535597799', 1)</v>
      </c>
      <c r="K8" s="34" t="str">
        <f>if(D8="","","insert into Artists_ExternalIds values ( (select ArtistId from Artists where Name=N'"&amp;SUBSTITUTE(trim($A8),"'","''")&amp;"' and EnterpriseId="&amp;EntId&amp;"), "&amp;if(trim(D8)="new","null","'"&amp;right(trim(D8),22)&amp;"'")&amp;", 9)")</f>
        <v>insert into Artists_ExternalIds values ( (select ArtistId from Artists where Name=N'oNinho' and EnterpriseId=647322), '0WquBWDTKlnaj3LZbza26V', 9)</v>
      </c>
      <c r="V8" s="28"/>
      <c r="X8" s="21"/>
    </row>
    <row r="9">
      <c r="A9" s="43" t="s">
        <v>53</v>
      </c>
      <c r="C9" s="8">
        <v>1.651431092E9</v>
      </c>
      <c r="D9" s="8" t="s">
        <v>54</v>
      </c>
      <c r="E9" s="34"/>
      <c r="F9" s="34"/>
      <c r="G9" s="44"/>
      <c r="H9" s="34"/>
      <c r="I9" s="45" t="str">
        <f>IFERROR(__xludf.DUMMYFUNCTION("""Insert into Artists VALUES(N'""&amp;SUBSTITUTE(trim(A9),""'"",""''"")&amp;""', (select CreatedBy from Enterprises where EnterpriseId=""&amp;EntId&amp;""), (select ImageId from Images where Filename='""&amp;REGEXREPLACE(A9,""[^[:alnum:]]"","""")&amp;EntId&amp;G9&amp;""'), null, null, g"&amp;"etdate(), null, null, null, null, ""&amp;EntId&amp;"", null, null, null, null, 0, null, null, ""&amp;TenantId&amp;"", null, null, null, null, null, null, 0, 0)"""),"Insert into Artists VALUES(N'PeJota10*', (select CreatedBy from Enterprises where EnterpriseId=647322), (select ImageId from Images where Filename='PeJota10647322'), null, null, getdate(), null, null, null, null, 647322, null, null, null, null, 0, null, n"&amp;"ull, 645898, null, null, null, null, null, null, 0, 0)")</f>
        <v>Insert into Artists VALUES(N'PeJota10*', (select CreatedBy from Enterprises where EnterpriseId=647322), (select ImageId from Images where Filename='PeJota10647322'), null, null, getdate(), null, null, null, null, 647322, null, null, null, null, 0, null, null, 645898, null, null, null, null, null, null, 0, 0)</v>
      </c>
      <c r="J9" s="34" t="str">
        <f>if(C9="","","insert into Artists_ExternalIds values ( (select ArtistId from Artists where Name=N'"&amp;SUBSTITUTE(trim($A9),"'","''")&amp;"' and EnterpriseId="&amp;EntId&amp;"), "&amp;if(trim(C9)="new","null","'"&amp;trim(C9)&amp;"'")&amp;", 1)")</f>
        <v>insert into Artists_ExternalIds values ( (select ArtistId from Artists where Name=N'PeJota10*' and EnterpriseId=647322), '1651431092', 1)</v>
      </c>
      <c r="K9" s="34" t="str">
        <f>if(D9="","","insert into Artists_ExternalIds values ( (select ArtistId from Artists where Name=N'"&amp;SUBSTITUTE(trim($A9),"'","''")&amp;"' and EnterpriseId="&amp;EntId&amp;"), "&amp;if(trim(D9)="new","null","'"&amp;right(trim(D9),22)&amp;"'")&amp;", 9)")</f>
        <v>insert into Artists_ExternalIds values ( (select ArtistId from Artists where Name=N'PeJota10*' and EnterpriseId=647322), '71bDh3rgDjrRQI2OVFkymu', 9)</v>
      </c>
      <c r="V9" s="28"/>
      <c r="X9" s="21"/>
    </row>
    <row r="10">
      <c r="A10" s="43" t="s">
        <v>55</v>
      </c>
      <c r="C10" s="8">
        <v>1.525256442E9</v>
      </c>
      <c r="D10" s="8" t="s">
        <v>56</v>
      </c>
      <c r="E10" s="34"/>
      <c r="F10" s="34"/>
      <c r="G10" s="44"/>
      <c r="H10" s="34"/>
      <c r="I10" s="45" t="str">
        <f>IFERROR(__xludf.DUMMYFUNCTION("""Insert into Artists VALUES(N'""&amp;SUBSTITUTE(trim(A10),""'"",""''"")&amp;""', (select CreatedBy from Enterprises where EnterpriseId=""&amp;EntId&amp;""), (select ImageId from Images where Filename='""&amp;REGEXREPLACE(A10,""[^[:alnum:]]"","""")&amp;EntId&amp;G10&amp;""'), null, null"&amp;", getdate(), null, null, null, null, ""&amp;EntId&amp;"", null, null, null, null, 0, null, null, ""&amp;TenantId&amp;"", null, null, null, null, null, null, 0, 0)"""),"Insert into Artists VALUES(N'VMZ', (select CreatedBy from Enterprises where EnterpriseId=647322), (select ImageId from Images where Filename='VMZ647322'), null, null, getdate(), null, null, null, null, 647322, null, null, null, null, 0, null, null, 645898"&amp;", null, null, null, null, null, null, 0, 0)")</f>
        <v>Insert into Artists VALUES(N'VMZ', (select CreatedBy from Enterprises where EnterpriseId=647322), (select ImageId from Images where Filename='VMZ647322'), null, null, getdate(), null, null, null, null, 647322, null, null, null, null, 0, null, null, 645898, null, null, null, null, null, null, 0, 0)</v>
      </c>
      <c r="J10" s="34" t="str">
        <f>if(C10="","","insert into Artists_ExternalIds values ( (select ArtistId from Artists where Name=N'"&amp;SUBSTITUTE(trim($A10),"'","''")&amp;"' and EnterpriseId="&amp;EntId&amp;"), "&amp;if(trim(C10)="new","null","'"&amp;trim(C10)&amp;"'")&amp;", 1)")</f>
        <v>insert into Artists_ExternalIds values ( (select ArtistId from Artists where Name=N'VMZ' and EnterpriseId=647322), '1525256442', 1)</v>
      </c>
      <c r="K10" s="34" t="str">
        <f>if(D10="","","insert into Artists_ExternalIds values ( (select ArtistId from Artists where Name=N'"&amp;SUBSTITUTE(trim($A10),"'","''")&amp;"' and EnterpriseId="&amp;EntId&amp;"), "&amp;if(trim(D10)="new","null","'"&amp;right(trim(D10),22)&amp;"'")&amp;", 9)")</f>
        <v>insert into Artists_ExternalIds values ( (select ArtistId from Artists where Name=N'VMZ' and EnterpriseId=647322), '5sgcRRQA3HrL1AVk6oMUeg', 9)</v>
      </c>
      <c r="V10" s="28"/>
      <c r="X10" s="21"/>
    </row>
    <row r="11">
      <c r="A11" s="43" t="s">
        <v>57</v>
      </c>
      <c r="C11" s="8">
        <v>1.143842827E9</v>
      </c>
      <c r="D11" s="8" t="s">
        <v>58</v>
      </c>
      <c r="E11" s="34"/>
      <c r="F11" s="34"/>
      <c r="G11" s="44"/>
      <c r="H11" s="34"/>
      <c r="I11" s="45" t="str">
        <f>IFERROR(__xludf.DUMMYFUNCTION("""Insert into Artists VALUES(N'""&amp;SUBSTITUTE(trim(A11),""'"",""''"")&amp;""', (select CreatedBy from Enterprises where EnterpriseId=""&amp;EntId&amp;""), (select ImageId from Images where Filename='""&amp;REGEXREPLACE(A11,""[^[:alnum:]]"","""")&amp;EntId&amp;G11&amp;""'), null, null"&amp;", getdate(), null, null, null, null, ""&amp;EntId&amp;"", null, null, null, null, 0, null, null, ""&amp;TenantId&amp;"", null, null, null, null, null, null, 0, 0)"""),"Insert into Artists VALUES(N'Tauz', (select CreatedBy from Enterprises where EnterpriseId=647322), (select ImageId from Images where Filename='Tauz647322'), null, null, getdate(), null, null, null, null, 647322, null, null, null, null, 0, null, null, 6458"&amp;"98, null, null, null, null, null, null, 0, 0)")</f>
        <v>Insert into Artists VALUES(N'Tauz', (select CreatedBy from Enterprises where EnterpriseId=647322), (select ImageId from Images where Filename='Tauz647322'), null, null, getdate(), null, null, null, null, 647322, null, null, null, null, 0, null, null, 645898, null, null, null, null, null, null, 0, 0)</v>
      </c>
      <c r="J11" s="34" t="str">
        <f>if(C11="","","insert into Artists_ExternalIds values ( (select ArtistId from Artists where Name=N'"&amp;SUBSTITUTE(trim($A11),"'","''")&amp;"' and EnterpriseId="&amp;EntId&amp;"), "&amp;if(trim(C11)="new","null","'"&amp;trim(C11)&amp;"'")&amp;", 1)")</f>
        <v>insert into Artists_ExternalIds values ( (select ArtistId from Artists where Name=N'Tauz' and EnterpriseId=647322), '1143842827', 1)</v>
      </c>
      <c r="K11" s="34" t="str">
        <f>if(D11="","","insert into Artists_ExternalIds values ( (select ArtistId from Artists where Name=N'"&amp;SUBSTITUTE(trim($A11),"'","''")&amp;"' and EnterpriseId="&amp;EntId&amp;"), "&amp;if(trim(D11)="new","null","'"&amp;right(trim(D11),22)&amp;"'")&amp;", 9)")</f>
        <v>insert into Artists_ExternalIds values ( (select ArtistId from Artists where Name=N'Tauz' and EnterpriseId=647322), '2fbeD4DgpQGFbowONHP6uj', 9)</v>
      </c>
      <c r="V11" s="28"/>
      <c r="X11" s="21"/>
    </row>
    <row r="12">
      <c r="A12" s="43" t="s">
        <v>59</v>
      </c>
      <c r="C12" s="8">
        <v>1.273441946E9</v>
      </c>
      <c r="D12" s="8" t="s">
        <v>60</v>
      </c>
      <c r="E12" s="34"/>
      <c r="F12" s="34"/>
      <c r="G12" s="44"/>
      <c r="H12" s="34"/>
      <c r="I12" s="45" t="str">
        <f>IFERROR(__xludf.DUMMYFUNCTION("""Insert into Artists VALUES(N'""&amp;SUBSTITUTE(trim(A12),""'"",""''"")&amp;""', (select CreatedBy from Enterprises where EnterpriseId=""&amp;EntId&amp;""), (select ImageId from Images where Filename='""&amp;REGEXREPLACE(A12,""[^[:alnum:]]"","""")&amp;EntId&amp;G12&amp;""'), null, null"&amp;", getdate(), null, null, null, null, ""&amp;EntId&amp;"", null, null, null, null, 0, null, null, ""&amp;TenantId&amp;"", null, null, null, null, null, null, 0, 0)"""),"Insert into Artists VALUES(N'Rodrigo Zin', (select CreatedBy from Enterprises where EnterpriseId=647322), (select ImageId from Images where Filename='RodrigoZin647322'), null, null, getdate(), null, null, null, null, 647322, null, null, null, null, 0, nul"&amp;"l, null, 645898, null, null, null, null, null, null, 0, 0)")</f>
        <v>Insert into Artists VALUES(N'Rodrigo Zin', (select CreatedBy from Enterprises where EnterpriseId=647322), (select ImageId from Images where Filename='RodrigoZin647322'), null, null, getdate(), null, null, null, null, 647322, null, null, null, null, 0, null, null, 645898, null, null, null, null, null, null, 0, 0)</v>
      </c>
      <c r="J12" s="34" t="str">
        <f>if(C12="","","insert into Artists_ExternalIds values ( (select ArtistId from Artists where Name=N'"&amp;SUBSTITUTE(trim($A12),"'","''")&amp;"' and EnterpriseId="&amp;EntId&amp;"), "&amp;if(trim(C12)="new","null","'"&amp;trim(C12)&amp;"'")&amp;", 1)")</f>
        <v>insert into Artists_ExternalIds values ( (select ArtistId from Artists where Name=N'Rodrigo Zin' and EnterpriseId=647322), '1273441946', 1)</v>
      </c>
      <c r="K12" s="34" t="str">
        <f>if(D12="","","insert into Artists_ExternalIds values ( (select ArtistId from Artists where Name=N'"&amp;SUBSTITUTE(trim($A12),"'","''")&amp;"' and EnterpriseId="&amp;EntId&amp;"), "&amp;if(trim(D12)="new","null","'"&amp;right(trim(D12),22)&amp;"'")&amp;", 9)")</f>
        <v>insert into Artists_ExternalIds values ( (select ArtistId from Artists where Name=N'Rodrigo Zin' and EnterpriseId=647322), '7MnW2177xZAOVo5U0cn5sH', 9)</v>
      </c>
      <c r="V12" s="28"/>
      <c r="X12" s="21"/>
    </row>
    <row r="13">
      <c r="A13" s="43" t="s">
        <v>61</v>
      </c>
      <c r="C13" s="8">
        <v>1.503123427E9</v>
      </c>
      <c r="D13" s="8" t="s">
        <v>62</v>
      </c>
      <c r="E13" s="34"/>
      <c r="F13" s="34"/>
      <c r="G13" s="44"/>
      <c r="H13" s="34"/>
      <c r="I13" s="45" t="str">
        <f>IFERROR(__xludf.DUMMYFUNCTION("""Insert into Artists VALUES(N'""&amp;SUBSTITUTE(trim(A13),""'"",""''"")&amp;""', (select CreatedBy from Enterprises where EnterpriseId=""&amp;EntId&amp;""), (select ImageId from Images where Filename='""&amp;REGEXREPLACE(A13,""[^[:alnum:]]"","""")&amp;EntId&amp;G13&amp;""'), null, null"&amp;", getdate(), null, null, null, null, ""&amp;EntId&amp;"", null, null, null, null, 0, null, null, ""&amp;TenantId&amp;"", null, null, null, null, null, null, 0, 0)"""),"Insert into Artists VALUES(N'Lylo Tri$', (select CreatedBy from Enterprises where EnterpriseId=647322), (select ImageId from Images where Filename='LyloTri647322'), null, null, getdate(), null, null, null, null, 647322, null, null, null, null, 0, null, nu"&amp;"ll, 645898, null, null, null, null, null, null, 0, 0)")</f>
        <v>Insert into Artists VALUES(N'Lylo Tri$', (select CreatedBy from Enterprises where EnterpriseId=647322), (select ImageId from Images where Filename='LyloTri647322'), null, null, getdate(), null, null, null, null, 647322, null, null, null, null, 0, null, null, 645898, null, null, null, null, null, null, 0, 0)</v>
      </c>
      <c r="J13" s="34" t="str">
        <f>if(C13="","","insert into Artists_ExternalIds values ( (select ArtistId from Artists where Name=N'"&amp;SUBSTITUTE(trim($A13),"'","''")&amp;"' and EnterpriseId="&amp;EntId&amp;"), "&amp;if(trim(C13)="new","null","'"&amp;trim(C13)&amp;"'")&amp;", 1)")</f>
        <v>insert into Artists_ExternalIds values ( (select ArtistId from Artists where Name=N'Lylo Tri$' and EnterpriseId=647322), '1503123427', 1)</v>
      </c>
      <c r="K13" s="34" t="str">
        <f>if(D13="","","insert into Artists_ExternalIds values ( (select ArtistId from Artists where Name=N'"&amp;SUBSTITUTE(trim($A13),"'","''")&amp;"' and EnterpriseId="&amp;EntId&amp;"), "&amp;if(trim(D13)="new","null","'"&amp;right(trim(D13),22)&amp;"'")&amp;", 9)")</f>
        <v>insert into Artists_ExternalIds values ( (select ArtistId from Artists where Name=N'Lylo Tri$' and EnterpriseId=647322), '0mkRk6CxGtiflpT59FD1pK', 9)</v>
      </c>
      <c r="V13" s="28"/>
      <c r="X13" s="21"/>
    </row>
    <row r="14">
      <c r="A14" s="43" t="s">
        <v>63</v>
      </c>
      <c r="C14" s="8">
        <v>1.544817777E9</v>
      </c>
      <c r="D14" s="8" t="s">
        <v>64</v>
      </c>
      <c r="E14" s="34"/>
      <c r="F14" s="34"/>
      <c r="G14" s="44"/>
      <c r="H14" s="34"/>
      <c r="I14" s="45" t="str">
        <f>IFERROR(__xludf.DUMMYFUNCTION("""Insert into Artists VALUES(N'""&amp;SUBSTITUTE(trim(A14),""'"",""''"")&amp;""', (select CreatedBy from Enterprises where EnterpriseId=""&amp;EntId&amp;""), (select ImageId from Images where Filename='""&amp;REGEXREPLACE(A14,""[^[:alnum:]]"","""")&amp;EntId&amp;G14&amp;""'), null, null"&amp;", getdate(), null, null, null, null, ""&amp;EntId&amp;"", null, null, null, null, 0, null, null, ""&amp;TenantId&amp;"", null, null, null, null, null, null, 0, 0)"""),"Insert into Artists VALUES(N'LexClash', (select CreatedBy from Enterprises where EnterpriseId=647322), (select ImageId from Images where Filename='LexClash647322'), null, null, getdate(), null, null, null, null, 647322, null, null, null, null, 0, null, nu"&amp;"ll, 645898, null, null, null, null, null, null, 0, 0)")</f>
        <v>Insert into Artists VALUES(N'LexClash', (select CreatedBy from Enterprises where EnterpriseId=647322), (select ImageId from Images where Filename='LexClash647322'), null, null, getdate(), null, null, null, null, 647322, null, null, null, null, 0, null, null, 645898, null, null, null, null, null, null, 0, 0)</v>
      </c>
      <c r="J14" s="34" t="str">
        <f>if(C14="","","insert into Artists_ExternalIds values ( (select ArtistId from Artists where Name=N'"&amp;SUBSTITUTE(trim($A14),"'","''")&amp;"' and EnterpriseId="&amp;EntId&amp;"), "&amp;if(trim(C14)="new","null","'"&amp;trim(C14)&amp;"'")&amp;", 1)")</f>
        <v>insert into Artists_ExternalIds values ( (select ArtistId from Artists where Name=N'LexClash' and EnterpriseId=647322), '1544817777', 1)</v>
      </c>
      <c r="K14" s="34" t="str">
        <f>if(D14="","","insert into Artists_ExternalIds values ( (select ArtistId from Artists where Name=N'"&amp;SUBSTITUTE(trim($A14),"'","''")&amp;"' and EnterpriseId="&amp;EntId&amp;"), "&amp;if(trim(D14)="new","null","'"&amp;right(trim(D14),22)&amp;"'")&amp;", 9)")</f>
        <v>insert into Artists_ExternalIds values ( (select ArtistId from Artists where Name=N'LexClash' and EnterpriseId=647322), '0jIeRlorghBkdkljyh8293', 9)</v>
      </c>
      <c r="V14" s="28"/>
      <c r="X14" s="21"/>
    </row>
    <row r="15">
      <c r="A15" s="43" t="s">
        <v>65</v>
      </c>
      <c r="C15" s="8">
        <v>1.273474273E9</v>
      </c>
      <c r="D15" s="8" t="s">
        <v>66</v>
      </c>
      <c r="E15" s="34"/>
      <c r="F15" s="34"/>
      <c r="G15" s="44"/>
      <c r="H15" s="34"/>
      <c r="I15" s="45" t="str">
        <f>IFERROR(__xludf.DUMMYFUNCTION("""Insert into Artists VALUES(N'""&amp;SUBSTITUTE(trim(A15),""'"",""''"")&amp;""', (select CreatedBy from Enterprises where EnterpriseId=""&amp;EntId&amp;""), (select ImageId from Images where Filename='""&amp;REGEXREPLACE(A15,""[^[:alnum:]]"","""")&amp;EntId&amp;G15&amp;""'), null, null"&amp;", getdate(), null, null, null, null, ""&amp;EntId&amp;"", null, null, null, null, 0, null, null, ""&amp;TenantId&amp;"", null, null, null, null, null, null, 0, 0)"""),"Insert into Artists VALUES(N'Sid', (select CreatedBy from Enterprises where EnterpriseId=647322), (select ImageId from Images where Filename='Sid647322'), null, null, getdate(), null, null, null, null, 647322, null, null, null, null, 0, null, null, 645898"&amp;", null, null, null, null, null, null, 0, 0)")</f>
        <v>Insert into Artists VALUES(N'Sid', (select CreatedBy from Enterprises where EnterpriseId=647322), (select ImageId from Images where Filename='Sid647322'), null, null, getdate(), null, null, null, null, 647322, null, null, null, null, 0, null, null, 645898, null, null, null, null, null, null, 0, 0)</v>
      </c>
      <c r="J15" s="34" t="str">
        <f>if(C15="","","insert into Artists_ExternalIds values ( (select ArtistId from Artists where Name=N'"&amp;SUBSTITUTE(trim($A15),"'","''")&amp;"' and EnterpriseId="&amp;EntId&amp;"), "&amp;if(trim(C15)="new","null","'"&amp;trim(C15)&amp;"'")&amp;", 1)")</f>
        <v>insert into Artists_ExternalIds values ( (select ArtistId from Artists where Name=N'Sid' and EnterpriseId=647322), '1273474273', 1)</v>
      </c>
      <c r="K15" s="34" t="str">
        <f>if(D15="","","insert into Artists_ExternalIds values ( (select ArtistId from Artists where Name=N'"&amp;SUBSTITUTE(trim($A15),"'","''")&amp;"' and EnterpriseId="&amp;EntId&amp;"), "&amp;if(trim(D15)="new","null","'"&amp;right(trim(D15),22)&amp;"'")&amp;", 9)")</f>
        <v>insert into Artists_ExternalIds values ( (select ArtistId from Artists where Name=N'Sid' and EnterpriseId=647322), '05BrFNfdik79RdmOG1Ux1Q', 9)</v>
      </c>
    </row>
    <row r="16">
      <c r="A16" s="43" t="s">
        <v>67</v>
      </c>
      <c r="C16" s="8">
        <v>1.60113962E9</v>
      </c>
      <c r="D16" s="8" t="s">
        <v>68</v>
      </c>
      <c r="E16" s="34"/>
      <c r="F16" s="34"/>
      <c r="G16" s="34"/>
      <c r="H16" s="34"/>
      <c r="I16" s="45" t="str">
        <f>IFERROR(__xludf.DUMMYFUNCTION("""Insert into Artists VALUES(N'""&amp;SUBSTITUTE(trim(A16),""'"",""''"")&amp;""', (select CreatedBy from Enterprises where EnterpriseId=""&amp;EntId&amp;""), (select ImageId from Images where Filename='""&amp;REGEXREPLACE(A16,""[^[:alnum:]]"","""")&amp;EntId&amp;G16&amp;""'), null, null"&amp;", getdate(), null, null, null, null, ""&amp;EntId&amp;"", null, null, null, null, 0, null, null, ""&amp;TenantId&amp;"", null, null, null, null, null, null, 0, 0)"""),"Insert into Artists VALUES(N'Flash Beats Manow', (select CreatedBy from Enterprises where EnterpriseId=647322), (select ImageId from Images where Filename='FlashBeatsManow647322'), null, null, getdate(), null, null, null, null, 647322, null, null, null, n"&amp;"ull, 0, null, null, 645898, null, null, null, null, null, null, 0, 0)")</f>
        <v>Insert into Artists VALUES(N'Flash Beats Manow', (select CreatedBy from Enterprises where EnterpriseId=647322), (select ImageId from Images where Filename='FlashBeatsManow647322'), null, null, getdate(), null, null, null, null, 647322, null, null, null, null, 0, null, null, 645898, null, null, null, null, null, null, 0, 0)</v>
      </c>
      <c r="J16" s="34" t="str">
        <f>if(C16="","","insert into Artists_ExternalIds values ( (select ArtistId from Artists where Name=N'"&amp;SUBSTITUTE(trim($A16),"'","''")&amp;"' and EnterpriseId="&amp;EntId&amp;"), "&amp;if(trim(C16)="new","null","'"&amp;trim(C16)&amp;"'")&amp;", 1)")</f>
        <v>insert into Artists_ExternalIds values ( (select ArtistId from Artists where Name=N'Flash Beats Manow' and EnterpriseId=647322), '1601139620', 1)</v>
      </c>
      <c r="K16" s="34" t="str">
        <f>if(D16="","","insert into Artists_ExternalIds values ( (select ArtistId from Artists where Name=N'"&amp;SUBSTITUTE(trim($A16),"'","''")&amp;"' and EnterpriseId="&amp;EntId&amp;"), "&amp;if(trim(D16)="new","null","'"&amp;right(trim(D16),22)&amp;"'")&amp;", 9)")</f>
        <v>insert into Artists_ExternalIds values ( (select ArtistId from Artists where Name=N'Flash Beats Manow' and EnterpriseId=647322), '0ZIlwtVZkqtMZUpbHrz8TL', 9)</v>
      </c>
    </row>
    <row r="17">
      <c r="A17" s="43" t="s">
        <v>69</v>
      </c>
      <c r="C17" s="8">
        <v>1.513003618E9</v>
      </c>
      <c r="D17" s="8" t="s">
        <v>70</v>
      </c>
      <c r="E17" s="34"/>
      <c r="F17" s="34"/>
      <c r="G17" s="34"/>
      <c r="H17" s="34"/>
      <c r="I17" s="45" t="str">
        <f>IFERROR(__xludf.DUMMYFUNCTION("""Insert into Artists VALUES(N'""&amp;SUBSTITUTE(trim(A17),""'"",""''"")&amp;""', (select CreatedBy from Enterprises where EnterpriseId=""&amp;EntId&amp;""), (select ImageId from Images where Filename='""&amp;REGEXREPLACE(A17,""[^[:alnum:]]"","""")&amp;EntId&amp;G17&amp;""'), null, null"&amp;", getdate(), null, null, null, null, ""&amp;EntId&amp;"", null, null, null, null, 0, null, null, ""&amp;TenantId&amp;"", null, null, null, null, null, null, 0, 0)"""),"Insert into Artists VALUES(N'Tavin', (select CreatedBy from Enterprises where EnterpriseId=647322), (select ImageId from Images where Filename='Tavin647322'), null, null, getdate(), null, null, null, null, 647322, null, null, null, null, 0, null, null, 64"&amp;"5898, null, null, null, null, null, null, 0, 0)")</f>
        <v>Insert into Artists VALUES(N'Tavin', (select CreatedBy from Enterprises where EnterpriseId=647322), (select ImageId from Images where Filename='Tavin647322'), null, null, getdate(), null, null, null, null, 647322, null, null, null, null, 0, null, null, 645898, null, null, null, null, null, null, 0, 0)</v>
      </c>
      <c r="J17" s="34" t="str">
        <f>if(C17="","","insert into Artists_ExternalIds values ( (select ArtistId from Artists where Name=N'"&amp;SUBSTITUTE(trim($A17),"'","''")&amp;"' and EnterpriseId="&amp;EntId&amp;"), "&amp;if(trim(C17)="new","null","'"&amp;trim(C17)&amp;"'")&amp;", 1)")</f>
        <v>insert into Artists_ExternalIds values ( (select ArtistId from Artists where Name=N'Tavin' and EnterpriseId=647322), '1513003618', 1)</v>
      </c>
      <c r="K17" s="34" t="str">
        <f>if(D17="","","insert into Artists_ExternalIds values ( (select ArtistId from Artists where Name=N'"&amp;SUBSTITUTE(trim($A17),"'","''")&amp;"' and EnterpriseId="&amp;EntId&amp;"), "&amp;if(trim(D17)="new","null","'"&amp;right(trim(D17),22)&amp;"'")&amp;", 9)")</f>
        <v>insert into Artists_ExternalIds values ( (select ArtistId from Artists where Name=N'Tavin' and EnterpriseId=647322), '6VpeQWZIGXFlj8uBK38aWw', 9)</v>
      </c>
    </row>
    <row r="18">
      <c r="A18" s="43" t="s">
        <v>71</v>
      </c>
      <c r="C18" s="8">
        <v>1.482101483E9</v>
      </c>
      <c r="D18" s="8" t="s">
        <v>72</v>
      </c>
      <c r="E18" s="34"/>
      <c r="F18" s="34"/>
      <c r="G18" s="34"/>
      <c r="H18" s="34"/>
      <c r="I18" s="45" t="str">
        <f>IFERROR(__xludf.DUMMYFUNCTION("""Insert into Artists VALUES(N'""&amp;SUBSTITUTE(trim(A18),""'"",""''"")&amp;""', (select CreatedBy from Enterprises where EnterpriseId=""&amp;EntId&amp;""), (select ImageId from Images where Filename='""&amp;REGEXREPLACE(A18,""[^[:alnum:]]"","""")&amp;EntId&amp;G18&amp;""'), null, null"&amp;", getdate(), null, null, null, null, ""&amp;EntId&amp;"", null, null, null, null, 0, null, null, ""&amp;TenantId&amp;"", null, null, null, null, null, null, 0, 0)"""),"Insert into Artists VALUES(N'Gabriza', (select CreatedBy from Enterprises where EnterpriseId=647322), (select ImageId from Images where Filename='Gabriza647322'), null, null, getdate(), null, null, null, null, 647322, null, null, null, null, 0, null, null"&amp;", 645898, null, null, null, null, null, null, 0, 0)")</f>
        <v>Insert into Artists VALUES(N'Gabriza', (select CreatedBy from Enterprises where EnterpriseId=647322), (select ImageId from Images where Filename='Gabriza647322'), null, null, getdate(), null, null, null, null, 647322, null, null, null, null, 0, null, null, 645898, null, null, null, null, null, null, 0, 0)</v>
      </c>
      <c r="J18" s="34" t="str">
        <f>if(C18="","","insert into Artists_ExternalIds values ( (select ArtistId from Artists where Name=N'"&amp;SUBSTITUTE(trim($A18),"'","''")&amp;"' and EnterpriseId="&amp;EntId&amp;"), "&amp;if(trim(C18)="new","null","'"&amp;trim(C18)&amp;"'")&amp;", 1)")</f>
        <v>insert into Artists_ExternalIds values ( (select ArtistId from Artists where Name=N'Gabriza' and EnterpriseId=647322), '1482101483', 1)</v>
      </c>
      <c r="K18" s="34" t="str">
        <f>if(D18="","","insert into Artists_ExternalIds values ( (select ArtistId from Artists where Name=N'"&amp;SUBSTITUTE(trim($A18),"'","''")&amp;"' and EnterpriseId="&amp;EntId&amp;"), "&amp;if(trim(D18)="new","null","'"&amp;right(trim(D18),22)&amp;"'")&amp;", 9)")</f>
        <v>insert into Artists_ExternalIds values ( (select ArtistId from Artists where Name=N'Gabriza' and EnterpriseId=647322), '3vOhUXBJNwHxeWXZpRjSMe', 9)</v>
      </c>
    </row>
    <row r="19">
      <c r="A19" s="43" t="s">
        <v>73</v>
      </c>
      <c r="C19" s="8">
        <v>1.585224753E9</v>
      </c>
      <c r="D19" s="8" t="s">
        <v>74</v>
      </c>
      <c r="E19" s="34"/>
      <c r="F19" s="34"/>
      <c r="G19" s="34"/>
      <c r="H19" s="34"/>
      <c r="I19" s="45" t="str">
        <f>IFERROR(__xludf.DUMMYFUNCTION("""Insert into Artists VALUES(N'""&amp;SUBSTITUTE(trim(A19),""'"",""''"")&amp;""', (select CreatedBy from Enterprises where EnterpriseId=""&amp;EntId&amp;""), (select ImageId from Images where Filename='""&amp;REGEXREPLACE(A19,""[^[:alnum:]]"","""")&amp;EntId&amp;G19&amp;""'), null, null"&amp;", getdate(), null, null, null, null, ""&amp;EntId&amp;"", null, null, null, null, 0, null, null, ""&amp;TenantId&amp;"", null, null, null, null, null, null, 0, 0)"""),"Insert into Artists VALUES(N'DKF Oficial', (select CreatedBy from Enterprises where EnterpriseId=647322), (select ImageId from Images where Filename='DKFOficial647322'), null, null, getdate(), null, null, null, null, 647322, null, null, null, null, 0, nul"&amp;"l, null, 645898, null, null, null, null, null, null, 0, 0)")</f>
        <v>Insert into Artists VALUES(N'DKF Oficial', (select CreatedBy from Enterprises where EnterpriseId=647322), (select ImageId from Images where Filename='DKFOficial647322'), null, null, getdate(), null, null, null, null, 647322, null, null, null, null, 0, null, null, 645898, null, null, null, null, null, null, 0, 0)</v>
      </c>
      <c r="J19" s="34" t="str">
        <f>if(C19="","","insert into Artists_ExternalIds values ( (select ArtistId from Artists where Name=N'"&amp;SUBSTITUTE(trim($A19),"'","''")&amp;"' and EnterpriseId="&amp;EntId&amp;"), "&amp;if(trim(C19)="new","null","'"&amp;trim(C19)&amp;"'")&amp;", 1)")</f>
        <v>insert into Artists_ExternalIds values ( (select ArtistId from Artists where Name=N'DKF Oficial' and EnterpriseId=647322), '1585224753', 1)</v>
      </c>
      <c r="K19" s="34" t="str">
        <f>if(D19="","","insert into Artists_ExternalIds values ( (select ArtistId from Artists where Name=N'"&amp;SUBSTITUTE(trim($A19),"'","''")&amp;"' and EnterpriseId="&amp;EntId&amp;"), "&amp;if(trim(D19)="new","null","'"&amp;right(trim(D19),22)&amp;"'")&amp;", 9)")</f>
        <v>insert into Artists_ExternalIds values ( (select ArtistId from Artists where Name=N'DKF Oficial' and EnterpriseId=647322), '6GF2oJ8NV7s3l421BS74PP', 9)</v>
      </c>
    </row>
    <row r="20">
      <c r="A20" s="43" t="s">
        <v>75</v>
      </c>
      <c r="C20" s="8">
        <v>1.560563139E9</v>
      </c>
      <c r="D20" s="8" t="s">
        <v>76</v>
      </c>
      <c r="E20" s="34"/>
      <c r="F20" s="34"/>
      <c r="G20" s="34"/>
      <c r="H20" s="34"/>
      <c r="I20" s="45" t="str">
        <f>IFERROR(__xludf.DUMMYFUNCTION("""Insert into Artists VALUES(N'""&amp;SUBSTITUTE(trim(A20),""'"",""''"")&amp;""', (select CreatedBy from Enterprises where EnterpriseId=""&amp;EntId&amp;""), (select ImageId from Images where Filename='""&amp;REGEXREPLACE(A20,""[^[:alnum:]]"","""")&amp;EntId&amp;G20&amp;""'), null, null"&amp;", getdate(), null, null, null, null, ""&amp;EntId&amp;"", null, null, null, null, 0, null, null, ""&amp;TenantId&amp;"", null, null, null, null, null, null, 0, 0)"""),"Insert into Artists VALUES(N'Shiny_sz', (select CreatedBy from Enterprises where EnterpriseId=647322), (select ImageId from Images where Filename='Shinysz647322'), null, null, getdate(), null, null, null, null, 647322, null, null, null, null, 0, null, nul"&amp;"l, 645898, null, null, null, null, null, null, 0, 0)")</f>
        <v>Insert into Artists VALUES(N'Shiny_sz', (select CreatedBy from Enterprises where EnterpriseId=647322), (select ImageId from Images where Filename='Shinysz647322'), null, null, getdate(), null, null, null, null, 647322, null, null, null, null, 0, null, null, 645898, null, null, null, null, null, null, 0, 0)</v>
      </c>
      <c r="J20" s="34" t="str">
        <f>if(C20="","","insert into Artists_ExternalIds values ( (select ArtistId from Artists where Name=N'"&amp;SUBSTITUTE(trim($A20),"'","''")&amp;"' and EnterpriseId="&amp;EntId&amp;"), "&amp;if(trim(C20)="new","null","'"&amp;trim(C20)&amp;"'")&amp;", 1)")</f>
        <v>insert into Artists_ExternalIds values ( (select ArtistId from Artists where Name=N'Shiny_sz' and EnterpriseId=647322), '1560563139', 1)</v>
      </c>
      <c r="K20" s="34" t="str">
        <f>if(D20="","","insert into Artists_ExternalIds values ( (select ArtistId from Artists where Name=N'"&amp;SUBSTITUTE(trim($A20),"'","''")&amp;"' and EnterpriseId="&amp;EntId&amp;"), "&amp;if(trim(D20)="new","null","'"&amp;right(trim(D20),22)&amp;"'")&amp;", 9)")</f>
        <v>insert into Artists_ExternalIds values ( (select ArtistId from Artists where Name=N'Shiny_sz' and EnterpriseId=647322), '5rql3sMywDu8xVUiynddPu', 9)</v>
      </c>
    </row>
    <row r="21">
      <c r="A21" s="43" t="s">
        <v>77</v>
      </c>
      <c r="C21" s="8">
        <v>1.535137505E9</v>
      </c>
      <c r="D21" s="8" t="s">
        <v>78</v>
      </c>
      <c r="E21" s="34"/>
      <c r="F21" s="34"/>
      <c r="G21" s="34"/>
      <c r="H21" s="34"/>
      <c r="I21" s="45" t="str">
        <f>IFERROR(__xludf.DUMMYFUNCTION("""Insert into Artists VALUES(N'""&amp;SUBSTITUTE(trim(A21),""'"",""''"")&amp;""', (select CreatedBy from Enterprises where EnterpriseId=""&amp;EntId&amp;""), (select ImageId from Images where Filename='""&amp;REGEXREPLACE(A21,""[^[:alnum:]]"","""")&amp;EntId&amp;G21&amp;""'), null, null"&amp;", getdate(), null, null, null, null, ""&amp;EntId&amp;"", null, null, null, null, 0, null, null, ""&amp;TenantId&amp;"", null, null, null, null, null, null, 0, 0)"""),"Insert into Artists VALUES(N'Akashi Cruz', (select CreatedBy from Enterprises where EnterpriseId=647322), (select ImageId from Images where Filename='AkashiCruz647322'), null, null, getdate(), null, null, null, null, 647322, null, null, null, null, 0, nul"&amp;"l, null, 645898, null, null, null, null, null, null, 0, 0)")</f>
        <v>Insert into Artists VALUES(N'Akashi Cruz', (select CreatedBy from Enterprises where EnterpriseId=647322), (select ImageId from Images where Filename='AkashiCruz647322'), null, null, getdate(), null, null, null, null, 647322, null, null, null, null, 0, null, null, 645898, null, null, null, null, null, null, 0, 0)</v>
      </c>
      <c r="J21" s="34" t="str">
        <f>if(C21="","","insert into Artists_ExternalIds values ( (select ArtistId from Artists where Name=N'"&amp;SUBSTITUTE(trim($A21),"'","''")&amp;"' and EnterpriseId="&amp;EntId&amp;"), "&amp;if(trim(C21)="new","null","'"&amp;trim(C21)&amp;"'")&amp;", 1)")</f>
        <v>insert into Artists_ExternalIds values ( (select ArtistId from Artists where Name=N'Akashi Cruz' and EnterpriseId=647322), '1535137505', 1)</v>
      </c>
      <c r="K21" s="34" t="str">
        <f>if(D21="","","insert into Artists_ExternalIds values ( (select ArtistId from Artists where Name=N'"&amp;SUBSTITUTE(trim($A21),"'","''")&amp;"' and EnterpriseId="&amp;EntId&amp;"), "&amp;if(trim(D21)="new","null","'"&amp;right(trim(D21),22)&amp;"'")&amp;", 9)")</f>
        <v>insert into Artists_ExternalIds values ( (select ArtistId from Artists where Name=N'Akashi Cruz' and EnterpriseId=647322), '68wF4X9K8JFav3YlPFtsR2', 9)</v>
      </c>
    </row>
    <row r="22">
      <c r="A22" s="43" t="s">
        <v>79</v>
      </c>
      <c r="C22" s="8">
        <v>1.590909764E9</v>
      </c>
      <c r="D22" s="8" t="s">
        <v>80</v>
      </c>
      <c r="E22" s="34"/>
      <c r="F22" s="34"/>
      <c r="G22" s="34"/>
      <c r="H22" s="34"/>
      <c r="I22" s="45" t="str">
        <f>IFERROR(__xludf.DUMMYFUNCTION("""Insert into Artists VALUES(N'""&amp;SUBSTITUTE(trim(A22),""'"",""''"")&amp;""', (select CreatedBy from Enterprises where EnterpriseId=""&amp;EntId&amp;""), (select ImageId from Images where Filename='""&amp;REGEXREPLACE(A22,""[^[:alnum:]]"","""")&amp;EntId&amp;G22&amp;""'), null, null"&amp;", getdate(), null, null, null, null, ""&amp;EntId&amp;"", null, null, null, null, 0, null, null, ""&amp;TenantId&amp;"", null, null, null, null, null, null, 0, 0)"""),"Insert into Artists VALUES(N'$hinepsj', (select CreatedBy from Enterprises where EnterpriseId=647322), (select ImageId from Images where Filename='hinepsj647322'), null, null, getdate(), null, null, null, null, 647322, null, null, null, null, 0, null, nul"&amp;"l, 645898, null, null, null, null, null, null, 0, 0)")</f>
        <v>Insert into Artists VALUES(N'$hinepsj', (select CreatedBy from Enterprises where EnterpriseId=647322), (select ImageId from Images where Filename='hinepsj647322'), null, null, getdate(), null, null, null, null, 647322, null, null, null, null, 0, null, null, 645898, null, null, null, null, null, null, 0, 0)</v>
      </c>
      <c r="J22" s="34" t="str">
        <f>if(C22="","","insert into Artists_ExternalIds values ( (select ArtistId from Artists where Name=N'"&amp;SUBSTITUTE(trim($A22),"'","''")&amp;"' and EnterpriseId="&amp;EntId&amp;"), "&amp;if(trim(C22)="new","null","'"&amp;trim(C22)&amp;"'")&amp;", 1)")</f>
        <v>insert into Artists_ExternalIds values ( (select ArtistId from Artists where Name=N'$hinepsj' and EnterpriseId=647322), '1590909764', 1)</v>
      </c>
      <c r="K22" s="34" t="str">
        <f>if(D22="","","insert into Artists_ExternalIds values ( (select ArtistId from Artists where Name=N'"&amp;SUBSTITUTE(trim($A22),"'","''")&amp;"' and EnterpriseId="&amp;EntId&amp;"), "&amp;if(trim(D22)="new","null","'"&amp;right(trim(D22),22)&amp;"'")&amp;", 9)")</f>
        <v>insert into Artists_ExternalIds values ( (select ArtistId from Artists where Name=N'$hinepsj' and EnterpriseId=647322), '4uNR3TyutEZ9VhHGTs24Ye', 9)</v>
      </c>
    </row>
    <row r="23">
      <c r="A23" s="43" t="s">
        <v>81</v>
      </c>
      <c r="C23" s="8">
        <v>1.598385027E9</v>
      </c>
      <c r="D23" s="8" t="s">
        <v>82</v>
      </c>
      <c r="E23" s="34"/>
      <c r="F23" s="34"/>
      <c r="G23" s="34"/>
      <c r="H23" s="34"/>
      <c r="I23" s="45" t="str">
        <f>IFERROR(__xludf.DUMMYFUNCTION("""Insert into Artists VALUES(N'""&amp;SUBSTITUTE(trim(A23),""'"",""''"")&amp;""', (select CreatedBy from Enterprises where EnterpriseId=""&amp;EntId&amp;""), (select ImageId from Images where Filename='""&amp;REGEXREPLACE(A23,""[^[:alnum:]]"","""")&amp;EntId&amp;G23&amp;""'), null, null"&amp;", getdate(), null, null, null, null, ""&amp;EntId&amp;"", null, null, null, null, 0, null, null, ""&amp;TenantId&amp;"", null, null, null, null, null, null, 0, 0)"""),"Insert into Artists VALUES(N'Azura', (select CreatedBy from Enterprises where EnterpriseId=647322), (select ImageId from Images where Filename='Azura647322'), null, null, getdate(), null, null, null, null, 647322, null, null, null, null, 0, null, null, 64"&amp;"5898, null, null, null, null, null, null, 0, 0)")</f>
        <v>Insert into Artists VALUES(N'Azura', (select CreatedBy from Enterprises where EnterpriseId=647322), (select ImageId from Images where Filename='Azura647322'), null, null, getdate(), null, null, null, null, 647322, null, null, null, null, 0, null, null, 645898, null, null, null, null, null, null, 0, 0)</v>
      </c>
      <c r="J23" s="34" t="str">
        <f>if(C23="","","insert into Artists_ExternalIds values ( (select ArtistId from Artists where Name=N'"&amp;SUBSTITUTE(trim($A23),"'","''")&amp;"' and EnterpriseId="&amp;EntId&amp;"), "&amp;if(trim(C23)="new","null","'"&amp;trim(C23)&amp;"'")&amp;", 1)")</f>
        <v>insert into Artists_ExternalIds values ( (select ArtistId from Artists where Name=N'Azura' and EnterpriseId=647322), '1598385027', 1)</v>
      </c>
      <c r="K23" s="34" t="str">
        <f>if(D23="","","insert into Artists_ExternalIds values ( (select ArtistId from Artists where Name=N'"&amp;SUBSTITUTE(trim($A23),"'","''")&amp;"' and EnterpriseId="&amp;EntId&amp;"), "&amp;if(trim(D23)="new","null","'"&amp;right(trim(D23),22)&amp;"'")&amp;", 9)")</f>
        <v>insert into Artists_ExternalIds values ( (select ArtistId from Artists where Name=N'Azura' and EnterpriseId=647322), '5AZYV3DaCisQN46eMHPAv8', 9)</v>
      </c>
    </row>
    <row r="24">
      <c r="A24" s="43" t="s">
        <v>83</v>
      </c>
      <c r="C24" s="8">
        <v>1.120901226E9</v>
      </c>
      <c r="D24" s="8" t="s">
        <v>84</v>
      </c>
      <c r="E24" s="34"/>
      <c r="F24" s="34"/>
      <c r="G24" s="34"/>
      <c r="H24" s="34"/>
      <c r="I24" s="45" t="str">
        <f>IFERROR(__xludf.DUMMYFUNCTION("""Insert into Artists VALUES(N'""&amp;SUBSTITUTE(trim(A24),""'"",""''"")&amp;""', (select CreatedBy from Enterprises where EnterpriseId=""&amp;EntId&amp;""), (select ImageId from Images where Filename='""&amp;REGEXREPLACE(A24,""[^[:alnum:]]"","""")&amp;EntId&amp;G24&amp;""'), null, null"&amp;", getdate(), null, null, null, null, ""&amp;EntId&amp;"", null, null, null, null, 0, null, null, ""&amp;TenantId&amp;"", null, null, null, null, null, null, 0, 0)"""),"Insert into Artists VALUES(N'Dreicon', (select CreatedBy from Enterprises where EnterpriseId=647322), (select ImageId from Images where Filename='Dreicon647322'), null, null, getdate(), null, null, null, null, 647322, null, null, null, null, 0, null, null"&amp;", 645898, null, null, null, null, null, null, 0, 0)")</f>
        <v>Insert into Artists VALUES(N'Dreicon', (select CreatedBy from Enterprises where EnterpriseId=647322), (select ImageId from Images where Filename='Dreicon647322'), null, null, getdate(), null, null, null, null, 647322, null, null, null, null, 0, null, null, 645898, null, null, null, null, null, null, 0, 0)</v>
      </c>
      <c r="J24" s="34" t="str">
        <f>if(C24="","","insert into Artists_ExternalIds values ( (select ArtistId from Artists where Name=N'"&amp;SUBSTITUTE(trim($A24),"'","''")&amp;"' and EnterpriseId="&amp;EntId&amp;"), "&amp;if(trim(C24)="new","null","'"&amp;trim(C24)&amp;"'")&amp;", 1)")</f>
        <v>insert into Artists_ExternalIds values ( (select ArtistId from Artists where Name=N'Dreicon' and EnterpriseId=647322), '1120901226', 1)</v>
      </c>
      <c r="K24" s="34" t="str">
        <f>if(D24="","","insert into Artists_ExternalIds values ( (select ArtistId from Artists where Name=N'"&amp;SUBSTITUTE(trim($A24),"'","''")&amp;"' and EnterpriseId="&amp;EntId&amp;"), "&amp;if(trim(D24)="new","null","'"&amp;right(trim(D24),22)&amp;"'")&amp;", 9)")</f>
        <v>insert into Artists_ExternalIds values ( (select ArtistId from Artists where Name=N'Dreicon' and EnterpriseId=647322), '2LISPU6eTTWHZeJmkElmMv', 9)</v>
      </c>
    </row>
    <row r="25">
      <c r="A25" s="43" t="s">
        <v>85</v>
      </c>
      <c r="C25" s="8">
        <v>1.574689123E9</v>
      </c>
      <c r="D25" s="8" t="s">
        <v>86</v>
      </c>
      <c r="E25" s="34"/>
      <c r="F25" s="34"/>
      <c r="G25" s="34"/>
      <c r="H25" s="34"/>
      <c r="I25" s="45" t="str">
        <f>IFERROR(__xludf.DUMMYFUNCTION("""Insert into Artists VALUES(N'""&amp;SUBSTITUTE(trim(A25),""'"",""''"")&amp;""', (select CreatedBy from Enterprises where EnterpriseId=""&amp;EntId&amp;""), (select ImageId from Images where Filename='""&amp;REGEXREPLACE(A25,""[^[:alnum:]]"","""")&amp;EntId&amp;G25&amp;""'), null, null"&amp;", getdate(), null, null, null, null, ""&amp;EntId&amp;"", null, null, null, null, 0, null, null, ""&amp;TenantId&amp;"", null, null, null, null, null, null, 0, 0)"""),"Insert into Artists VALUES(N'Giu Matsu', (select CreatedBy from Enterprises where EnterpriseId=647322), (select ImageId from Images where Filename='GiuMatsu647322'), null, null, getdate(), null, null, null, null, 647322, null, null, null, null, 0, null, n"&amp;"ull, 645898, null, null, null, null, null, null, 0, 0)")</f>
        <v>Insert into Artists VALUES(N'Giu Matsu', (select CreatedBy from Enterprises where EnterpriseId=647322), (select ImageId from Images where Filename='GiuMatsu647322'), null, null, getdate(), null, null, null, null, 647322, null, null, null, null, 0, null, null, 645898, null, null, null, null, null, null, 0, 0)</v>
      </c>
      <c r="J25" s="34" t="str">
        <f>if(C25="","","insert into Artists_ExternalIds values ( (select ArtistId from Artists where Name=N'"&amp;SUBSTITUTE(trim($A25),"'","''")&amp;"' and EnterpriseId="&amp;EntId&amp;"), "&amp;if(trim(C25)="new","null","'"&amp;trim(C25)&amp;"'")&amp;", 1)")</f>
        <v>insert into Artists_ExternalIds values ( (select ArtistId from Artists where Name=N'Giu Matsu' and EnterpriseId=647322), '1574689123', 1)</v>
      </c>
      <c r="K25" s="34" t="str">
        <f>if(D25="","","insert into Artists_ExternalIds values ( (select ArtistId from Artists where Name=N'"&amp;SUBSTITUTE(trim($A25),"'","''")&amp;"' and EnterpriseId="&amp;EntId&amp;"), "&amp;if(trim(D25)="new","null","'"&amp;right(trim(D25),22)&amp;"'")&amp;", 9)")</f>
        <v>insert into Artists_ExternalIds values ( (select ArtistId from Artists where Name=N'Giu Matsu' and EnterpriseId=647322), '7oToeSeC96jLehJy3ChGS5', 9)</v>
      </c>
    </row>
    <row r="26">
      <c r="A26" s="43" t="s">
        <v>87</v>
      </c>
      <c r="C26" s="8">
        <v>1.601113441E9</v>
      </c>
      <c r="D26" s="8" t="s">
        <v>88</v>
      </c>
      <c r="E26" s="34"/>
      <c r="F26" s="34"/>
      <c r="G26" s="34"/>
      <c r="H26" s="34"/>
      <c r="I26" s="45" t="str">
        <f>IFERROR(__xludf.DUMMYFUNCTION("""Insert into Artists VALUES(N'""&amp;SUBSTITUTE(trim(A26),""'"",""''"")&amp;""', (select CreatedBy from Enterprises where EnterpriseId=""&amp;EntId&amp;""), (select ImageId from Images where Filename='""&amp;REGEXREPLACE(A26,""[^[:alnum:]]"","""")&amp;EntId&amp;G26&amp;""'), null, null"&amp;", getdate(), null, null, null, null, ""&amp;EntId&amp;"", null, null, null, null, 0, null, null, ""&amp;TenantId&amp;"", null, null, null, null, null, null, 0, 0)"""),"Insert into Artists VALUES(N'Nathy SC', (select CreatedBy from Enterprises where EnterpriseId=647322), (select ImageId from Images where Filename='NathySC647322'), null, null, getdate(), null, null, null, null, 647322, null, null, null, null, 0, null, nul"&amp;"l, 645898, null, null, null, null, null, null, 0, 0)")</f>
        <v>Insert into Artists VALUES(N'Nathy SC', (select CreatedBy from Enterprises where EnterpriseId=647322), (select ImageId from Images where Filename='NathySC647322'), null, null, getdate(), null, null, null, null, 647322, null, null, null, null, 0, null, null, 645898, null, null, null, null, null, null, 0, 0)</v>
      </c>
      <c r="J26" s="34" t="str">
        <f>if(C26="","","insert into Artists_ExternalIds values ( (select ArtistId from Artists where Name=N'"&amp;SUBSTITUTE(trim($A26),"'","''")&amp;"' and EnterpriseId="&amp;EntId&amp;"), "&amp;if(trim(C26)="new","null","'"&amp;trim(C26)&amp;"'")&amp;", 1)")</f>
        <v>insert into Artists_ExternalIds values ( (select ArtistId from Artists where Name=N'Nathy SC' and EnterpriseId=647322), '1601113441', 1)</v>
      </c>
      <c r="K26" s="34" t="str">
        <f>if(D26="","","insert into Artists_ExternalIds values ( (select ArtistId from Artists where Name=N'"&amp;SUBSTITUTE(trim($A26),"'","''")&amp;"' and EnterpriseId="&amp;EntId&amp;"), "&amp;if(trim(D26)="new","null","'"&amp;right(trim(D26),22)&amp;"'")&amp;", 9)")</f>
        <v>insert into Artists_ExternalIds values ( (select ArtistId from Artists where Name=N'Nathy SC' and EnterpriseId=647322), '2wM9ZyIRZ23vAFdCEMetN1', 9)</v>
      </c>
    </row>
    <row r="27">
      <c r="A27" s="43" t="s">
        <v>89</v>
      </c>
      <c r="C27" s="8">
        <v>1.610779147E9</v>
      </c>
      <c r="D27" s="8" t="s">
        <v>90</v>
      </c>
      <c r="E27" s="34"/>
      <c r="F27" s="34"/>
      <c r="G27" s="34"/>
      <c r="H27" s="34"/>
      <c r="I27" s="45" t="str">
        <f>IFERROR(__xludf.DUMMYFUNCTION("""Insert into Artists VALUES(N'""&amp;SUBSTITUTE(trim(A27),""'"",""''"")&amp;""', (select CreatedBy from Enterprises where EnterpriseId=""&amp;EntId&amp;""), (select ImageId from Images where Filename='""&amp;REGEXREPLACE(A27,""[^[:alnum:]]"","""")&amp;EntId&amp;G27&amp;""'), null, null"&amp;", getdate(), null, null, null, null, ""&amp;EntId&amp;"", null, null, null, null, 0, null, null, ""&amp;TenantId&amp;"", null, null, null, null, null, null, 0, 0)"""),"Insert into Artists VALUES(N'JRP', (select CreatedBy from Enterprises where EnterpriseId=647322), (select ImageId from Images where Filename='JRP647322'), null, null, getdate(), null, null, null, null, 647322, null, null, null, null, 0, null, null, 645898"&amp;", null, null, null, null, null, null, 0, 0)")</f>
        <v>Insert into Artists VALUES(N'JRP', (select CreatedBy from Enterprises where EnterpriseId=647322), (select ImageId from Images where Filename='JRP647322'), null, null, getdate(), null, null, null, null, 647322, null, null, null, null, 0, null, null, 645898, null, null, null, null, null, null, 0, 0)</v>
      </c>
      <c r="J27" s="34" t="str">
        <f>if(C27="","","insert into Artists_ExternalIds values ( (select ArtistId from Artists where Name=N'"&amp;SUBSTITUTE(trim($A27),"'","''")&amp;"' and EnterpriseId="&amp;EntId&amp;"), "&amp;if(trim(C27)="new","null","'"&amp;trim(C27)&amp;"'")&amp;", 1)")</f>
        <v>insert into Artists_ExternalIds values ( (select ArtistId from Artists where Name=N'JRP' and EnterpriseId=647322), '1610779147', 1)</v>
      </c>
      <c r="K27" s="34" t="str">
        <f>if(D27="","","insert into Artists_ExternalIds values ( (select ArtistId from Artists where Name=N'"&amp;SUBSTITUTE(trim($A27),"'","''")&amp;"' and EnterpriseId="&amp;EntId&amp;"), "&amp;if(trim(D27)="new","null","'"&amp;right(trim(D27),22)&amp;"'")&amp;", 9)")</f>
        <v>insert into Artists_ExternalIds values ( (select ArtistId from Artists where Name=N'JRP' and EnterpriseId=647322), '7ArdMRig6lnwbNKVlqsFA1', 9)</v>
      </c>
    </row>
    <row r="28">
      <c r="A28" s="43" t="s">
        <v>91</v>
      </c>
      <c r="C28" s="8">
        <v>1.534051822E9</v>
      </c>
      <c r="D28" s="8" t="s">
        <v>92</v>
      </c>
      <c r="E28" s="34"/>
      <c r="F28" s="34"/>
      <c r="G28" s="34"/>
      <c r="H28" s="34"/>
      <c r="I28" s="45" t="str">
        <f>IFERROR(__xludf.DUMMYFUNCTION("""Insert into Artists VALUES(N'""&amp;SUBSTITUTE(trim(A28),""'"",""''"")&amp;""', (select CreatedBy from Enterprises where EnterpriseId=""&amp;EntId&amp;""), (select ImageId from Images where Filename='""&amp;REGEXREPLACE(A28,""[^[:alnum:]]"","""")&amp;EntId&amp;G28&amp;""'), null, null"&amp;", getdate(), null, null, null, null, ""&amp;EntId&amp;"", null, null, null, null, 0, null, null, ""&amp;TenantId&amp;"", null, null, null, null, null, null, 0, 0)"""),"Insert into Artists VALUES(N'May Abreu', (select CreatedBy from Enterprises where EnterpriseId=647322), (select ImageId from Images where Filename='MayAbreu647322'), null, null, getdate(), null, null, null, null, 647322, null, null, null, null, 0, null, n"&amp;"ull, 645898, null, null, null, null, null, null, 0, 0)")</f>
        <v>Insert into Artists VALUES(N'May Abreu', (select CreatedBy from Enterprises where EnterpriseId=647322), (select ImageId from Images where Filename='MayAbreu647322'), null, null, getdate(), null, null, null, null, 647322, null, null, null, null, 0, null, null, 645898, null, null, null, null, null, null, 0, 0)</v>
      </c>
      <c r="J28" s="34" t="str">
        <f>if(C28="","","insert into Artists_ExternalIds values ( (select ArtistId from Artists where Name=N'"&amp;SUBSTITUTE(trim($A28),"'","''")&amp;"' and EnterpriseId="&amp;EntId&amp;"), "&amp;if(trim(C28)="new","null","'"&amp;trim(C28)&amp;"'")&amp;", 1)")</f>
        <v>insert into Artists_ExternalIds values ( (select ArtistId from Artists where Name=N'May Abreu' and EnterpriseId=647322), '1534051822', 1)</v>
      </c>
      <c r="K28" s="34" t="str">
        <f>if(D28="","","insert into Artists_ExternalIds values ( (select ArtistId from Artists where Name=N'"&amp;SUBSTITUTE(trim($A28),"'","''")&amp;"' and EnterpriseId="&amp;EntId&amp;"), "&amp;if(trim(D28)="new","null","'"&amp;right(trim(D28),22)&amp;"'")&amp;", 9)")</f>
        <v>insert into Artists_ExternalIds values ( (select ArtistId from Artists where Name=N'May Abreu' and EnterpriseId=647322), '256OMVVIbxw3PvfTNm2QP8', 9)</v>
      </c>
    </row>
    <row r="29">
      <c r="A29" s="43" t="s">
        <v>93</v>
      </c>
      <c r="C29" s="8">
        <v>1.631929037E9</v>
      </c>
      <c r="D29" s="8" t="s">
        <v>94</v>
      </c>
      <c r="E29" s="34"/>
      <c r="F29" s="34"/>
      <c r="G29" s="34"/>
      <c r="H29" s="34"/>
      <c r="I29" s="45" t="str">
        <f>IFERROR(__xludf.DUMMYFUNCTION("""Insert into Artists VALUES(N'""&amp;SUBSTITUTE(trim(A29),""'"",""''"")&amp;""', (select CreatedBy from Enterprises where EnterpriseId=""&amp;EntId&amp;""), (select ImageId from Images where Filename='""&amp;REGEXREPLACE(A29,""[^[:alnum:]]"","""")&amp;EntId&amp;G29&amp;""'), null, null"&amp;", getdate(), null, null, null, null, ""&amp;EntId&amp;"", null, null, null, null, 0, null, null, ""&amp;TenantId&amp;"", null, null, null, null, null, null, 0, 0)"""),"Insert into Artists VALUES(N'Nikmouu', (select CreatedBy from Enterprises where EnterpriseId=647322), (select ImageId from Images where Filename='Nikmouu647322'), null, null, getdate(), null, null, null, null, 647322, null, null, null, null, 0, null, null"&amp;", 645898, null, null, null, null, null, null, 0, 0)")</f>
        <v>Insert into Artists VALUES(N'Nikmouu', (select CreatedBy from Enterprises where EnterpriseId=647322), (select ImageId from Images where Filename='Nikmouu647322'), null, null, getdate(), null, null, null, null, 647322, null, null, null, null, 0, null, null, 645898, null, null, null, null, null, null, 0, 0)</v>
      </c>
      <c r="J29" s="34" t="str">
        <f>if(C29="","","insert into Artists_ExternalIds values ( (select ArtistId from Artists where Name=N'"&amp;SUBSTITUTE(trim($A29),"'","''")&amp;"' and EnterpriseId="&amp;EntId&amp;"), "&amp;if(trim(C29)="new","null","'"&amp;trim(C29)&amp;"'")&amp;", 1)")</f>
        <v>insert into Artists_ExternalIds values ( (select ArtistId from Artists where Name=N'Nikmouu' and EnterpriseId=647322), '1631929037', 1)</v>
      </c>
      <c r="K29" s="34" t="str">
        <f>if(D29="","","insert into Artists_ExternalIds values ( (select ArtistId from Artists where Name=N'"&amp;SUBSTITUTE(trim($A29),"'","''")&amp;"' and EnterpriseId="&amp;EntId&amp;"), "&amp;if(trim(D29)="new","null","'"&amp;right(trim(D29),22)&amp;"'")&amp;", 9)")</f>
        <v>insert into Artists_ExternalIds values ( (select ArtistId from Artists where Name=N'Nikmouu' and EnterpriseId=647322), '2axcIy3POt1ETAkww3mPHJ', 9)</v>
      </c>
    </row>
    <row r="30">
      <c r="A30" s="43" t="s">
        <v>95</v>
      </c>
      <c r="C30" s="8">
        <v>1.557486885E9</v>
      </c>
      <c r="D30" s="8" t="s">
        <v>96</v>
      </c>
      <c r="E30" s="34"/>
      <c r="F30" s="34"/>
      <c r="G30" s="34"/>
      <c r="H30" s="34"/>
      <c r="I30" s="45" t="str">
        <f>IFERROR(__xludf.DUMMYFUNCTION("""Insert into Artists VALUES(N'""&amp;SUBSTITUTE(trim(A30),""'"",""''"")&amp;""', (select CreatedBy from Enterprises where EnterpriseId=""&amp;EntId&amp;""), (select ImageId from Images where Filename='""&amp;REGEXREPLACE(A30,""[^[:alnum:]]"","""")&amp;EntId&amp;G30&amp;""'), null, null"&amp;", getdate(), null, null, null, null, ""&amp;EntId&amp;"", null, null, null, null, 0, null, null, ""&amp;TenantId&amp;"", null, null, null, null, null, null, 0, 0)"""),"Insert into Artists VALUES(N'YuzoDeen Music', (select CreatedBy from Enterprises where EnterpriseId=647322), (select ImageId from Images where Filename='YuzoDeenMusic647322'), null, null, getdate(), null, null, null, null, 647322, null, null, null, null, "&amp;"0, null, null, 645898, null, null, null, null, null, null, 0, 0)")</f>
        <v>Insert into Artists VALUES(N'YuzoDeen Music', (select CreatedBy from Enterprises where EnterpriseId=647322), (select ImageId from Images where Filename='YuzoDeenMusic647322'), null, null, getdate(), null, null, null, null, 647322, null, null, null, null, 0, null, null, 645898, null, null, null, null, null, null, 0, 0)</v>
      </c>
      <c r="J30" s="34" t="str">
        <f>if(C30="","","insert into Artists_ExternalIds values ( (select ArtistId from Artists where Name=N'"&amp;SUBSTITUTE(trim($A30),"'","''")&amp;"' and EnterpriseId="&amp;EntId&amp;"), "&amp;if(trim(C30)="new","null","'"&amp;trim(C30)&amp;"'")&amp;", 1)")</f>
        <v>insert into Artists_ExternalIds values ( (select ArtistId from Artists where Name=N'YuzoDeen Music' and EnterpriseId=647322), '1557486885', 1)</v>
      </c>
      <c r="K30" s="34" t="str">
        <f>if(D30="","","insert into Artists_ExternalIds values ( (select ArtistId from Artists where Name=N'"&amp;SUBSTITUTE(trim($A30),"'","''")&amp;"' and EnterpriseId="&amp;EntId&amp;"), "&amp;if(trim(D30)="new","null","'"&amp;right(trim(D30),22)&amp;"'")&amp;", 9)")</f>
        <v>insert into Artists_ExternalIds values ( (select ArtistId from Artists where Name=N'YuzoDeen Music' and EnterpriseId=647322), '231oursveyExZ74VUbuS4h', 9)</v>
      </c>
    </row>
    <row r="31">
      <c r="A31" s="43" t="s">
        <v>97</v>
      </c>
      <c r="C31" s="8">
        <v>2.00597253E8</v>
      </c>
      <c r="D31" s="8" t="s">
        <v>98</v>
      </c>
      <c r="E31" s="34"/>
      <c r="F31" s="34"/>
      <c r="G31" s="34"/>
      <c r="H31" s="34"/>
      <c r="I31" s="45" t="str">
        <f>IFERROR(__xludf.DUMMYFUNCTION("""Insert into Artists VALUES(N'""&amp;SUBSTITUTE(trim(A31),""'"",""''"")&amp;""', (select CreatedBy from Enterprises where EnterpriseId=""&amp;EntId&amp;""), (select ImageId from Images where Filename='""&amp;REGEXREPLACE(A31,""[^[:alnum:]]"","""")&amp;EntId&amp;G31&amp;""'), null, null"&amp;", getdate(), null, null, null, null, ""&amp;EntId&amp;"", null, null, null, null, 0, null, null, ""&amp;TenantId&amp;"", null, null, null, null, null, null, 0, 0)"""),"Insert into Artists VALUES(N'Atilla', (select CreatedBy from Enterprises where EnterpriseId=647322), (select ImageId from Images where Filename='Atilla647322'), null, null, getdate(), null, null, null, null, 647322, null, null, null, null, 0, null, null, "&amp;"645898, null, null, null, null, null, null, 0, 0)")</f>
        <v>Insert into Artists VALUES(N'Atilla', (select CreatedBy from Enterprises where EnterpriseId=647322), (select ImageId from Images where Filename='Atilla647322'), null, null, getdate(), null, null, null, null, 647322, null, null, null, null, 0, null, null, 645898, null, null, null, null, null, null, 0, 0)</v>
      </c>
      <c r="J31" s="34" t="str">
        <f>if(C31="","","insert into Artists_ExternalIds values ( (select ArtistId from Artists where Name=N'"&amp;SUBSTITUTE(trim($A31),"'","''")&amp;"' and EnterpriseId="&amp;EntId&amp;"), "&amp;if(trim(C31)="new","null","'"&amp;trim(C31)&amp;"'")&amp;", 1)")</f>
        <v>insert into Artists_ExternalIds values ( (select ArtistId from Artists where Name=N'Atilla' and EnterpriseId=647322), '200597253', 1)</v>
      </c>
      <c r="K31" s="34" t="str">
        <f>if(D31="","","insert into Artists_ExternalIds values ( (select ArtistId from Artists where Name=N'"&amp;SUBSTITUTE(trim($A31),"'","''")&amp;"' and EnterpriseId="&amp;EntId&amp;"), "&amp;if(trim(D31)="new","null","'"&amp;right(trim(D31),22)&amp;"'")&amp;", 9)")</f>
        <v>insert into Artists_ExternalIds values ( (select ArtistId from Artists where Name=N'Atilla' and EnterpriseId=647322), '4Uv5bceTJ2h3tLlssUNDNP', 9)</v>
      </c>
    </row>
    <row r="32">
      <c r="A32" s="43" t="s">
        <v>99</v>
      </c>
      <c r="C32" s="8">
        <v>1.11001193E8</v>
      </c>
      <c r="D32" s="8" t="s">
        <v>100</v>
      </c>
      <c r="E32" s="34"/>
      <c r="F32" s="34"/>
      <c r="G32" s="34"/>
      <c r="H32" s="34"/>
      <c r="I32" s="45" t="str">
        <f>IFERROR(__xludf.DUMMYFUNCTION("""Insert into Artists VALUES(N'""&amp;SUBSTITUTE(trim(A32),""'"",""''"")&amp;""', (select CreatedBy from Enterprises where EnterpriseId=""&amp;EntId&amp;""), (select ImageId from Images where Filename='""&amp;REGEXREPLACE(A32,""[^[:alnum:]]"","""")&amp;EntId&amp;G32&amp;""'), null, null"&amp;", getdate(), null, null, null, null, ""&amp;EntId&amp;"", null, null, null, null, 0, null, null, ""&amp;TenantId&amp;"", null, null, null, null, null, null, 0, 0)"""),"Insert into Artists VALUES(N'Mistery', (select CreatedBy from Enterprises where EnterpriseId=647322), (select ImageId from Images where Filename='Mistery647322'), null, null, getdate(), null, null, null, null, 647322, null, null, null, null, 0, null, null"&amp;", 645898, null, null, null, null, null, null, 0, 0)")</f>
        <v>Insert into Artists VALUES(N'Mistery', (select CreatedBy from Enterprises where EnterpriseId=647322), (select ImageId from Images where Filename='Mistery647322'), null, null, getdate(), null, null, null, null, 647322, null, null, null, null, 0, null, null, 645898, null, null, null, null, null, null, 0, 0)</v>
      </c>
      <c r="J32" s="34" t="str">
        <f>if(C32="","","insert into Artists_ExternalIds values ( (select ArtistId from Artists where Name=N'"&amp;SUBSTITUTE(trim($A32),"'","''")&amp;"' and EnterpriseId="&amp;EntId&amp;"), "&amp;if(trim(C32)="new","null","'"&amp;trim(C32)&amp;"'")&amp;", 1)")</f>
        <v>insert into Artists_ExternalIds values ( (select ArtistId from Artists where Name=N'Mistery' and EnterpriseId=647322), '111001193', 1)</v>
      </c>
      <c r="K32" s="34" t="str">
        <f>if(D32="","","insert into Artists_ExternalIds values ( (select ArtistId from Artists where Name=N'"&amp;SUBSTITUTE(trim($A32),"'","''")&amp;"' and EnterpriseId="&amp;EntId&amp;"), "&amp;if(trim(D32)="new","null","'"&amp;right(trim(D32),22)&amp;"'")&amp;", 9)")</f>
        <v>insert into Artists_ExternalIds values ( (select ArtistId from Artists where Name=N'Mistery' and EnterpriseId=647322), '5tXGJbbT8kC46qteRRIwGx', 9)</v>
      </c>
    </row>
    <row r="33">
      <c r="A33" s="43" t="s">
        <v>101</v>
      </c>
      <c r="C33" s="8">
        <v>1.290332566E9</v>
      </c>
      <c r="D33" s="8" t="s">
        <v>102</v>
      </c>
      <c r="E33" s="34"/>
      <c r="F33" s="34"/>
      <c r="G33" s="34"/>
      <c r="H33" s="34"/>
      <c r="I33" s="45" t="str">
        <f>IFERROR(__xludf.DUMMYFUNCTION("""Insert into Artists VALUES(N'""&amp;SUBSTITUTE(trim(A33),""'"",""''"")&amp;""', (select CreatedBy from Enterprises where EnterpriseId=""&amp;EntId&amp;""), (select ImageId from Images where Filename='""&amp;REGEXREPLACE(A33,""[^[:alnum:]]"","""")&amp;EntId&amp;G33&amp;""'), null, null"&amp;", getdate(), null, null, null, null, ""&amp;EntId&amp;"", null, null, null, null, 0, null, null, ""&amp;TenantId&amp;"", null, null, null, null, null, null, 0, 0)"""),"Insert into Artists VALUES(N'Trezze', (select CreatedBy from Enterprises where EnterpriseId=647322), (select ImageId from Images where Filename='Trezze647322'), null, null, getdate(), null, null, null, null, 647322, null, null, null, null, 0, null, null, "&amp;"645898, null, null, null, null, null, null, 0, 0)")</f>
        <v>Insert into Artists VALUES(N'Trezze', (select CreatedBy from Enterprises where EnterpriseId=647322), (select ImageId from Images where Filename='Trezze647322'), null, null, getdate(), null, null, null, null, 647322, null, null, null, null, 0, null, null, 645898, null, null, null, null, null, null, 0, 0)</v>
      </c>
      <c r="J33" s="34" t="str">
        <f>if(C33="","","insert into Artists_ExternalIds values ( (select ArtistId from Artists where Name=N'"&amp;SUBSTITUTE(trim($A33),"'","''")&amp;"' and EnterpriseId="&amp;EntId&amp;"), "&amp;if(trim(C33)="new","null","'"&amp;trim(C33)&amp;"'")&amp;", 1)")</f>
        <v>insert into Artists_ExternalIds values ( (select ArtistId from Artists where Name=N'Trezze' and EnterpriseId=647322), '1290332566', 1)</v>
      </c>
      <c r="K33" s="34" t="str">
        <f>if(D33="","","insert into Artists_ExternalIds values ( (select ArtistId from Artists where Name=N'"&amp;SUBSTITUTE(trim($A33),"'","''")&amp;"' and EnterpriseId="&amp;EntId&amp;"), "&amp;if(trim(D33)="new","null","'"&amp;right(trim(D33),22)&amp;"'")&amp;", 9)")</f>
        <v>insert into Artists_ExternalIds values ( (select ArtistId from Artists where Name=N'Trezze' and EnterpriseId=647322), '4qjw6Lah71HMDGZmZ1zzXV', 9)</v>
      </c>
    </row>
    <row r="34">
      <c r="A34" s="43" t="s">
        <v>103</v>
      </c>
      <c r="C34" s="8">
        <v>1.547972173E9</v>
      </c>
      <c r="D34" s="8" t="s">
        <v>104</v>
      </c>
      <c r="E34" s="34"/>
      <c r="F34" s="34"/>
      <c r="G34" s="34"/>
      <c r="H34" s="34"/>
      <c r="I34" s="45" t="str">
        <f>IFERROR(__xludf.DUMMYFUNCTION("""Insert into Artists VALUES(N'""&amp;SUBSTITUTE(trim(A34),""'"",""''"")&amp;""', (select CreatedBy from Enterprises where EnterpriseId=""&amp;EntId&amp;""), (select ImageId from Images where Filename='""&amp;REGEXREPLACE(A34,""[^[:alnum:]]"","""")&amp;EntId&amp;G34&amp;""'), null, null"&amp;", getdate(), null, null, null, null, ""&amp;EntId&amp;"", null, null, null, null, 0, null, null, ""&amp;TenantId&amp;"", null, null, null, null, null, null, 0, 0)"""),"Insert into Artists VALUES(N'Th3agu', (select CreatedBy from Enterprises where EnterpriseId=647322), (select ImageId from Images where Filename='Th3agu647322'), null, null, getdate(), null, null, null, null, 647322, null, null, null, null, 0, null, null, "&amp;"645898, null, null, null, null, null, null, 0, 0)")</f>
        <v>Insert into Artists VALUES(N'Th3agu', (select CreatedBy from Enterprises where EnterpriseId=647322), (select ImageId from Images where Filename='Th3agu647322'), null, null, getdate(), null, null, null, null, 647322, null, null, null, null, 0, null, null, 645898, null, null, null, null, null, null, 0, 0)</v>
      </c>
      <c r="J34" s="34" t="str">
        <f>if(C34="","","insert into Artists_ExternalIds values ( (select ArtistId from Artists where Name=N'"&amp;SUBSTITUTE(trim($A34),"'","''")&amp;"' and EnterpriseId="&amp;EntId&amp;"), "&amp;if(trim(C34)="new","null","'"&amp;trim(C34)&amp;"'")&amp;", 1)")</f>
        <v>insert into Artists_ExternalIds values ( (select ArtistId from Artists where Name=N'Th3agu' and EnterpriseId=647322), '1547972173', 1)</v>
      </c>
      <c r="K34" s="34" t="str">
        <f>if(D34="","","insert into Artists_ExternalIds values ( (select ArtistId from Artists where Name=N'"&amp;SUBSTITUTE(trim($A34),"'","''")&amp;"' and EnterpriseId="&amp;EntId&amp;"), "&amp;if(trim(D34)="new","null","'"&amp;right(trim(D34),22)&amp;"'")&amp;", 9)")</f>
        <v>insert into Artists_ExternalIds values ( (select ArtistId from Artists where Name=N'Th3agu' and EnterpriseId=647322), '1BSyYgyxKlccjpmya2pNYB', 9)</v>
      </c>
    </row>
    <row r="35">
      <c r="A35" s="43" t="s">
        <v>105</v>
      </c>
      <c r="C35" s="8">
        <v>3.13030654E8</v>
      </c>
      <c r="D35" s="8" t="s">
        <v>106</v>
      </c>
      <c r="E35" s="34"/>
      <c r="F35" s="34"/>
      <c r="G35" s="34"/>
      <c r="H35" s="34"/>
      <c r="I35" s="45" t="str">
        <f>IFERROR(__xludf.DUMMYFUNCTION("""Insert into Artists VALUES(N'""&amp;SUBSTITUTE(trim(A35),""'"",""''"")&amp;""', (select CreatedBy from Enterprises where EnterpriseId=""&amp;EntId&amp;""), (select ImageId from Images where Filename='""&amp;REGEXREPLACE(A35,""[^[:alnum:]]"","""")&amp;EntId&amp;G35&amp;""'), null, null"&amp;", getdate(), null, null, null, null, ""&amp;EntId&amp;"", null, null, null, null, 0, null, null, ""&amp;TenantId&amp;"", null, null, null, null, null, null, 0, 0)"""),"Insert into Artists VALUES(N'Onze', (select CreatedBy from Enterprises where EnterpriseId=647322), (select ImageId from Images where Filename='Onze647322'), null, null, getdate(), null, null, null, null, 647322, null, null, null, null, 0, null, null, 6458"&amp;"98, null, null, null, null, null, null, 0, 0)")</f>
        <v>Insert into Artists VALUES(N'Onze', (select CreatedBy from Enterprises where EnterpriseId=647322), (select ImageId from Images where Filename='Onze647322'), null, null, getdate(), null, null, null, null, 647322, null, null, null, null, 0, null, null, 645898, null, null, null, null, null, null, 0, 0)</v>
      </c>
      <c r="J35" s="34" t="str">
        <f>if(C35="","","insert into Artists_ExternalIds values ( (select ArtistId from Artists where Name=N'"&amp;SUBSTITUTE(trim($A35),"'","''")&amp;"' and EnterpriseId="&amp;EntId&amp;"), "&amp;if(trim(C35)="new","null","'"&amp;trim(C35)&amp;"'")&amp;", 1)")</f>
        <v>insert into Artists_ExternalIds values ( (select ArtistId from Artists where Name=N'Onze' and EnterpriseId=647322), '313030654', 1)</v>
      </c>
      <c r="K35" s="34" t="str">
        <f>if(D35="","","insert into Artists_ExternalIds values ( (select ArtistId from Artists where Name=N'"&amp;SUBSTITUTE(trim($A35),"'","''")&amp;"' and EnterpriseId="&amp;EntId&amp;"), "&amp;if(trim(D35)="new","null","'"&amp;right(trim(D35),22)&amp;"'")&amp;", 9)")</f>
        <v>insert into Artists_ExternalIds values ( (select ArtistId from Artists where Name=N'Onze' and EnterpriseId=647322), '1UdYf1iGZmwJ6h0BGs5ep4', 9)</v>
      </c>
    </row>
    <row r="36">
      <c r="A36" s="43" t="s">
        <v>107</v>
      </c>
      <c r="C36" s="8">
        <v>1.607681484E9</v>
      </c>
      <c r="D36" s="8" t="s">
        <v>108</v>
      </c>
      <c r="E36" s="34"/>
      <c r="F36" s="34"/>
      <c r="G36" s="34"/>
      <c r="H36" s="34"/>
      <c r="I36" s="45" t="str">
        <f>IFERROR(__xludf.DUMMYFUNCTION("""Insert into Artists VALUES(N'""&amp;SUBSTITUTE(trim(A36),""'"",""''"")&amp;""', (select CreatedBy from Enterprises where EnterpriseId=""&amp;EntId&amp;""), (select ImageId from Images where Filename='""&amp;REGEXREPLACE(A36,""[^[:alnum:]]"","""")&amp;EntId&amp;G36&amp;""'), null, null"&amp;", getdate(), null, null, null, null, ""&amp;EntId&amp;"", null, null, null, null, 0, null, null, ""&amp;TenantId&amp;"", null, null, null, null, null, null, 0, 0)"""),"Insert into Artists VALUES(N'SSKuro', (select CreatedBy from Enterprises where EnterpriseId=647322), (select ImageId from Images where Filename='SSKuro647322'), null, null, getdate(), null, null, null, null, 647322, null, null, null, null, 0, null, null, "&amp;"645898, null, null, null, null, null, null, 0, 0)")</f>
        <v>Insert into Artists VALUES(N'SSKuro', (select CreatedBy from Enterprises where EnterpriseId=647322), (select ImageId from Images where Filename='SSKuro647322'), null, null, getdate(), null, null, null, null, 647322, null, null, null, null, 0, null, null, 645898, null, null, null, null, null, null, 0, 0)</v>
      </c>
      <c r="J36" s="34" t="str">
        <f>if(C36="","","insert into Artists_ExternalIds values ( (select ArtistId from Artists where Name=N'"&amp;SUBSTITUTE(trim($A36),"'","''")&amp;"' and EnterpriseId="&amp;EntId&amp;"), "&amp;if(trim(C36)="new","null","'"&amp;trim(C36)&amp;"'")&amp;", 1)")</f>
        <v>insert into Artists_ExternalIds values ( (select ArtistId from Artists where Name=N'SSKuro' and EnterpriseId=647322), '1607681484', 1)</v>
      </c>
      <c r="K36" s="34" t="str">
        <f>if(D36="","","insert into Artists_ExternalIds values ( (select ArtistId from Artists where Name=N'"&amp;SUBSTITUTE(trim($A36),"'","''")&amp;"' and EnterpriseId="&amp;EntId&amp;"), "&amp;if(trim(D36)="new","null","'"&amp;right(trim(D36),22)&amp;"'")&amp;", 9)")</f>
        <v>insert into Artists_ExternalIds values ( (select ArtistId from Artists where Name=N'SSKuro' and EnterpriseId=647322), '3NrT2HtiPnrGXtLirPyBmG', 9)</v>
      </c>
    </row>
    <row r="37">
      <c r="A37" s="43" t="s">
        <v>109</v>
      </c>
      <c r="C37" s="8">
        <v>1.640923233E9</v>
      </c>
      <c r="D37" s="8" t="s">
        <v>110</v>
      </c>
      <c r="E37" s="34"/>
      <c r="F37" s="34"/>
      <c r="G37" s="34"/>
      <c r="H37" s="34"/>
      <c r="I37" s="45" t="str">
        <f>IFERROR(__xludf.DUMMYFUNCTION("""Insert into Artists VALUES(N'""&amp;SUBSTITUTE(trim(A37),""'"",""''"")&amp;""', (select CreatedBy from Enterprises where EnterpriseId=""&amp;EntId&amp;""), (select ImageId from Images where Filename='""&amp;REGEXREPLACE(A37,""[^[:alnum:]]"","""")&amp;EntId&amp;G37&amp;""'), null, null"&amp;", getdate(), null, null, null, null, ""&amp;EntId&amp;"", null, null, null, null, 0, null, null, ""&amp;TenantId&amp;"", null, null, null, null, null, null, 0, 0)"""),"Insert into Artists VALUES(N'Novatroop', (select CreatedBy from Enterprises where EnterpriseId=647322), (select ImageId from Images where Filename='Novatroop647322'), null, null, getdate(), null, null, null, null, 647322, null, null, null, null, 0, null, "&amp;"null, 645898, null, null, null, null, null, null, 0, 0)")</f>
        <v>Insert into Artists VALUES(N'Novatroop', (select CreatedBy from Enterprises where EnterpriseId=647322), (select ImageId from Images where Filename='Novatroop647322'), null, null, getdate(), null, null, null, null, 647322, null, null, null, null, 0, null, null, 645898, null, null, null, null, null, null, 0, 0)</v>
      </c>
      <c r="J37" s="34" t="str">
        <f>if(C37="","","insert into Artists_ExternalIds values ( (select ArtistId from Artists where Name=N'"&amp;SUBSTITUTE(trim($A37),"'","''")&amp;"' and EnterpriseId="&amp;EntId&amp;"), "&amp;if(trim(C37)="new","null","'"&amp;trim(C37)&amp;"'")&amp;", 1)")</f>
        <v>insert into Artists_ExternalIds values ( (select ArtistId from Artists where Name=N'Novatroop' and EnterpriseId=647322), '1640923233', 1)</v>
      </c>
      <c r="K37" s="34" t="str">
        <f>if(D37="","","insert into Artists_ExternalIds values ( (select ArtistId from Artists where Name=N'"&amp;SUBSTITUTE(trim($A37),"'","''")&amp;"' and EnterpriseId="&amp;EntId&amp;"), "&amp;if(trim(D37)="new","null","'"&amp;right(trim(D37),22)&amp;"'")&amp;", 9)")</f>
        <v>insert into Artists_ExternalIds values ( (select ArtistId from Artists where Name=N'Novatroop' and EnterpriseId=647322), '1D2DCKg6e7z32LNCqFNday', 9)</v>
      </c>
    </row>
    <row r="38">
      <c r="A38" s="43" t="s">
        <v>111</v>
      </c>
      <c r="C38" s="8">
        <v>1.668835958E9</v>
      </c>
      <c r="D38" s="8" t="s">
        <v>112</v>
      </c>
      <c r="E38" s="34"/>
      <c r="F38" s="34"/>
      <c r="G38" s="34"/>
      <c r="H38" s="34"/>
      <c r="I38" s="45" t="str">
        <f>IFERROR(__xludf.DUMMYFUNCTION("""Insert into Artists VALUES(N'""&amp;SUBSTITUTE(trim(A38),""'"",""''"")&amp;""', (select CreatedBy from Enterprises where EnterpriseId=""&amp;EntId&amp;""), (select ImageId from Images where Filename='""&amp;REGEXREPLACE(A38,""[^[:alnum:]]"","""")&amp;EntId&amp;G38&amp;""'), null, null"&amp;", getdate(), null, null, null, null, ""&amp;EntId&amp;"", null, null, null, null, 0, null, null, ""&amp;TenantId&amp;"", null, null, null, null, null, null, 0, 0)"""),"Insert into Artists VALUES(N'ML Studio Oficial', (select CreatedBy from Enterprises where EnterpriseId=647322), (select ImageId from Images where Filename='MLStudioOficial647322'), null, null, getdate(), null, null, null, null, 647322, null, null, null, n"&amp;"ull, 0, null, null, 645898, null, null, null, null, null, null, 0, 0)")</f>
        <v>Insert into Artists VALUES(N'ML Studio Oficial', (select CreatedBy from Enterprises where EnterpriseId=647322), (select ImageId from Images where Filename='MLStudioOficial647322'), null, null, getdate(), null, null, null, null, 647322, null, null, null, null, 0, null, null, 645898, null, null, null, null, null, null, 0, 0)</v>
      </c>
      <c r="J38" s="34" t="str">
        <f>if(C38="","","insert into Artists_ExternalIds values ( (select ArtistId from Artists where Name=N'"&amp;SUBSTITUTE(trim($A38),"'","''")&amp;"' and EnterpriseId="&amp;EntId&amp;"), "&amp;if(trim(C38)="new","null","'"&amp;trim(C38)&amp;"'")&amp;", 1)")</f>
        <v>insert into Artists_ExternalIds values ( (select ArtistId from Artists where Name=N'ML Studio Oficial' and EnterpriseId=647322), '1668835958', 1)</v>
      </c>
      <c r="K38" s="34" t="str">
        <f>if(D38="","","insert into Artists_ExternalIds values ( (select ArtistId from Artists where Name=N'"&amp;SUBSTITUTE(trim($A38),"'","''")&amp;"' and EnterpriseId="&amp;EntId&amp;"), "&amp;if(trim(D38)="new","null","'"&amp;right(trim(D38),22)&amp;"'")&amp;", 9)")</f>
        <v>insert into Artists_ExternalIds values ( (select ArtistId from Artists where Name=N'ML Studio Oficial' and EnterpriseId=647322), '3QhGULiNjMszseqS6U8v0n', 9)</v>
      </c>
    </row>
    <row r="39">
      <c r="A39" s="43" t="s">
        <v>113</v>
      </c>
      <c r="C39" s="8">
        <v>1.275105097E9</v>
      </c>
      <c r="D39" s="8" t="s">
        <v>114</v>
      </c>
      <c r="E39" s="34"/>
      <c r="F39" s="34"/>
      <c r="G39" s="34"/>
      <c r="H39" s="34"/>
      <c r="I39" s="45" t="str">
        <f>IFERROR(__xludf.DUMMYFUNCTION("""Insert into Artists VALUES(N'""&amp;SUBSTITUTE(trim(A39),""'"",""''"")&amp;""', (select CreatedBy from Enterprises where EnterpriseId=""&amp;EntId&amp;""), (select ImageId from Images where Filename='""&amp;REGEXREPLACE(A39,""[^[:alnum:]]"","""")&amp;EntId&amp;G39&amp;""'), null, null"&amp;", getdate(), null, null, null, null, ""&amp;EntId&amp;"", null, null, null, null, 0, null, null, ""&amp;TenantId&amp;"", null, null, null, null, null, null, 0, 0)"""),"Insert into Artists VALUES(N'Lerym', (select CreatedBy from Enterprises where EnterpriseId=647322), (select ImageId from Images where Filename='Lerym647322'), null, null, getdate(), null, null, null, null, 647322, null, null, null, null, 0, null, null, 64"&amp;"5898, null, null, null, null, null, null, 0, 0)")</f>
        <v>Insert into Artists VALUES(N'Lerym', (select CreatedBy from Enterprises where EnterpriseId=647322), (select ImageId from Images where Filename='Lerym647322'), null, null, getdate(), null, null, null, null, 647322, null, null, null, null, 0, null, null, 645898, null, null, null, null, null, null, 0, 0)</v>
      </c>
      <c r="J39" s="34" t="str">
        <f>if(C39="","","insert into Artists_ExternalIds values ( (select ArtistId from Artists where Name=N'"&amp;SUBSTITUTE(trim($A39),"'","''")&amp;"' and EnterpriseId="&amp;EntId&amp;"), "&amp;if(trim(C39)="new","null","'"&amp;trim(C39)&amp;"'")&amp;", 1)")</f>
        <v>insert into Artists_ExternalIds values ( (select ArtistId from Artists where Name=N'Lerym' and EnterpriseId=647322), '1275105097', 1)</v>
      </c>
      <c r="K39" s="34" t="str">
        <f>if(D39="","","insert into Artists_ExternalIds values ( (select ArtistId from Artists where Name=N'"&amp;SUBSTITUTE(trim($A39),"'","''")&amp;"' and EnterpriseId="&amp;EntId&amp;"), "&amp;if(trim(D39)="new","null","'"&amp;right(trim(D39),22)&amp;"'")&amp;", 9)")</f>
        <v>insert into Artists_ExternalIds values ( (select ArtistId from Artists where Name=N'Lerym' and EnterpriseId=647322), '3MrkfEHXUASPYRgRzzeZHb', 9)</v>
      </c>
    </row>
    <row r="40">
      <c r="A40" s="43" t="s">
        <v>115</v>
      </c>
      <c r="C40" s="8">
        <v>1.462057081E9</v>
      </c>
      <c r="D40" s="8" t="s">
        <v>116</v>
      </c>
      <c r="E40" s="34"/>
      <c r="F40" s="34"/>
      <c r="G40" s="34"/>
      <c r="H40" s="34"/>
      <c r="I40" s="45" t="str">
        <f>IFERROR(__xludf.DUMMYFUNCTION("""Insert into Artists VALUES(N'""&amp;SUBSTITUTE(trim(A40),""'"",""''"")&amp;""', (select CreatedBy from Enterprises where EnterpriseId=""&amp;EntId&amp;""), (select ImageId from Images where Filename='""&amp;REGEXREPLACE(A40,""[^[:alnum:]]"","""")&amp;EntId&amp;G40&amp;""'), null, null"&amp;", getdate(), null, null, null, null, ""&amp;EntId&amp;"", null, null, null, null, 0, null, null, ""&amp;TenantId&amp;"", null, null, null, null, null, null, 0, 0)"""),"Insert into Artists VALUES(N'Ugo Ludovico', (select CreatedBy from Enterprises where EnterpriseId=647322), (select ImageId from Images where Filename='UgoLudovico647322'), null, null, getdate(), null, null, null, null, 647322, null, null, null, null, 0, n"&amp;"ull, null, 645898, null, null, null, null, null, null, 0, 0)")</f>
        <v>Insert into Artists VALUES(N'Ugo Ludovico', (select CreatedBy from Enterprises where EnterpriseId=647322), (select ImageId from Images where Filename='UgoLudovico647322'), null, null, getdate(), null, null, null, null, 647322, null, null, null, null, 0, null, null, 645898, null, null, null, null, null, null, 0, 0)</v>
      </c>
      <c r="J40" s="34" t="str">
        <f>if(C40="","","insert into Artists_ExternalIds values ( (select ArtistId from Artists where Name=N'"&amp;SUBSTITUTE(trim($A40),"'","''")&amp;"' and EnterpriseId="&amp;EntId&amp;"), "&amp;if(trim(C40)="new","null","'"&amp;trim(C40)&amp;"'")&amp;", 1)")</f>
        <v>insert into Artists_ExternalIds values ( (select ArtistId from Artists where Name=N'Ugo Ludovico' and EnterpriseId=647322), '1462057081', 1)</v>
      </c>
      <c r="K40" s="34" t="str">
        <f>if(D40="","","insert into Artists_ExternalIds values ( (select ArtistId from Artists where Name=N'"&amp;SUBSTITUTE(trim($A40),"'","''")&amp;"' and EnterpriseId="&amp;EntId&amp;"), "&amp;if(trim(D40)="new","null","'"&amp;right(trim(D40),22)&amp;"'")&amp;", 9)")</f>
        <v>insert into Artists_ExternalIds values ( (select ArtistId from Artists where Name=N'Ugo Ludovico' and EnterpriseId=647322), '3lS2IDHU8A8fzP5M2CjXeR', 9)</v>
      </c>
    </row>
    <row r="41">
      <c r="A41" s="43" t="s">
        <v>117</v>
      </c>
      <c r="C41" s="8">
        <v>1.704869961E9</v>
      </c>
      <c r="D41" s="8" t="s">
        <v>118</v>
      </c>
      <c r="E41" s="34"/>
      <c r="F41" s="34"/>
      <c r="G41" s="34"/>
      <c r="H41" s="34"/>
      <c r="I41" s="45" t="str">
        <f>IFERROR(__xludf.DUMMYFUNCTION("""Insert into Artists VALUES(N'""&amp;SUBSTITUTE(trim(A41),""'"",""''"")&amp;""', (select CreatedBy from Enterprises where EnterpriseId=""&amp;EntId&amp;""), (select ImageId from Images where Filename='""&amp;REGEXREPLACE(A41,""[^[:alnum:]]"","""")&amp;EntId&amp;G41&amp;""'), null, null"&amp;", getdate(), null, null, null, null, ""&amp;EntId&amp;"", null, null, null, null, 0, null, null, ""&amp;TenantId&amp;"", null, null, null, null, null, null, 0, 0)"""),"Insert into Artists VALUES(N'Meizy', (select CreatedBy from Enterprises where EnterpriseId=647322), (select ImageId from Images where Filename='Meizy647322'), null, null, getdate(), null, null, null, null, 647322, null, null, null, null, 0, null, null, 64"&amp;"5898, null, null, null, null, null, null, 0, 0)")</f>
        <v>Insert into Artists VALUES(N'Meizy', (select CreatedBy from Enterprises where EnterpriseId=647322), (select ImageId from Images where Filename='Meizy647322'), null, null, getdate(), null, null, null, null, 647322, null, null, null, null, 0, null, null, 645898, null, null, null, null, null, null, 0, 0)</v>
      </c>
      <c r="J41" s="34" t="str">
        <f>if(C41="","","insert into Artists_ExternalIds values ( (select ArtistId from Artists where Name=N'"&amp;SUBSTITUTE(trim($A41),"'","''")&amp;"' and EnterpriseId="&amp;EntId&amp;"), "&amp;if(trim(C41)="new","null","'"&amp;trim(C41)&amp;"'")&amp;", 1)")</f>
        <v>insert into Artists_ExternalIds values ( (select ArtistId from Artists where Name=N'Meizy' and EnterpriseId=647322), '1704869961', 1)</v>
      </c>
      <c r="K41" s="34" t="str">
        <f>if(D41="","","insert into Artists_ExternalIds values ( (select ArtistId from Artists where Name=N'"&amp;SUBSTITUTE(trim($A41),"'","''")&amp;"' and EnterpriseId="&amp;EntId&amp;"), "&amp;if(trim(D41)="new","null","'"&amp;right(trim(D41),22)&amp;"'")&amp;", 9)")</f>
        <v>insert into Artists_ExternalIds values ( (select ArtistId from Artists where Name=N'Meizy' and EnterpriseId=647322), '0clDJpwOLYyz4kcWcVja5X', 9)</v>
      </c>
    </row>
    <row r="42">
      <c r="A42" s="43" t="s">
        <v>119</v>
      </c>
      <c r="C42" s="8">
        <v>1.505326564E9</v>
      </c>
      <c r="D42" s="8" t="s">
        <v>120</v>
      </c>
      <c r="E42" s="34"/>
      <c r="F42" s="34"/>
      <c r="G42" s="34"/>
      <c r="H42" s="34"/>
      <c r="I42" s="45" t="str">
        <f>IFERROR(__xludf.DUMMYFUNCTION("""Insert into Artists VALUES(N'""&amp;SUBSTITUTE(trim(A42),""'"",""''"")&amp;""', (select CreatedBy from Enterprises where EnterpriseId=""&amp;EntId&amp;""), (select ImageId from Images where Filename='""&amp;REGEXREPLACE(A42,""[^[:alnum:]]"","""")&amp;EntId&amp;G42&amp;""'), null, null"&amp;", getdate(), null, null, null, null, ""&amp;EntId&amp;"", null, null, null, null, 0, null, null, ""&amp;TenantId&amp;"", null, null, null, null, null, null, 0, 0)"""),"Insert into Artists VALUES(N'JL', (select CreatedBy from Enterprises where EnterpriseId=647322), (select ImageId from Images where Filename='JL647322'), null, null, getdate(), null, null, null, null, 647322, null, null, null, null, 0, null, null, 645898, "&amp;"null, null, null, null, null, null, 0, 0)")</f>
        <v>Insert into Artists VALUES(N'JL', (select CreatedBy from Enterprises where EnterpriseId=647322), (select ImageId from Images where Filename='JL647322'), null, null, getdate(), null, null, null, null, 647322, null, null, null, null, 0, null, null, 645898, null, null, null, null, null, null, 0, 0)</v>
      </c>
      <c r="J42" s="34" t="str">
        <f>if(C42="","","insert into Artists_ExternalIds values ( (select ArtistId from Artists where Name=N'"&amp;SUBSTITUTE(trim($A42),"'","''")&amp;"' and EnterpriseId="&amp;EntId&amp;"), "&amp;if(trim(C42)="new","null","'"&amp;trim(C42)&amp;"'")&amp;", 1)")</f>
        <v>insert into Artists_ExternalIds values ( (select ArtistId from Artists where Name=N'JL' and EnterpriseId=647322), '1505326564', 1)</v>
      </c>
      <c r="K42" s="34" t="str">
        <f>if(D42="","","insert into Artists_ExternalIds values ( (select ArtistId from Artists where Name=N'"&amp;SUBSTITUTE(trim($A42),"'","''")&amp;"' and EnterpriseId="&amp;EntId&amp;"), "&amp;if(trim(D42)="new","null","'"&amp;right(trim(D42),22)&amp;"'")&amp;", 9)")</f>
        <v>insert into Artists_ExternalIds values ( (select ArtistId from Artists where Name=N'JL' and EnterpriseId=647322), '3qVhTBR41N5fDJmAcmrCBL', 9)</v>
      </c>
    </row>
    <row r="43">
      <c r="A43" s="43" t="s">
        <v>121</v>
      </c>
      <c r="C43" s="8">
        <v>1.555913043E9</v>
      </c>
      <c r="D43" s="8" t="s">
        <v>122</v>
      </c>
      <c r="E43" s="34"/>
      <c r="F43" s="34"/>
      <c r="G43" s="34"/>
      <c r="H43" s="34"/>
      <c r="I43" s="45" t="str">
        <f>IFERROR(__xludf.DUMMYFUNCTION("""Insert into Artists VALUES(N'""&amp;SUBSTITUTE(trim(A43),""'"",""''"")&amp;""', (select CreatedBy from Enterprises where EnterpriseId=""&amp;EntId&amp;""), (select ImageId from Images where Filename='""&amp;REGEXREPLACE(A43,""[^[:alnum:]]"","""")&amp;EntId&amp;G43&amp;""'), null, null"&amp;", getdate(), null, null, null, null, ""&amp;EntId&amp;"", null, null, null, null, 0, null, null, ""&amp;TenantId&amp;"", null, null, null, null, null, null, 0, 0)"""),"Insert into Artists VALUES(N'Slow GM', (select CreatedBy from Enterprises where EnterpriseId=647322), (select ImageId from Images where Filename='SlowGM647322'), null, null, getdate(), null, null, null, null, 647322, null, null, null, null, 0, null, null,"&amp;" 645898, null, null, null, null, null, null, 0, 0)")</f>
        <v>Insert into Artists VALUES(N'Slow GM', (select CreatedBy from Enterprises where EnterpriseId=647322), (select ImageId from Images where Filename='SlowGM647322'), null, null, getdate(), null, null, null, null, 647322, null, null, null, null, 0, null, null, 645898, null, null, null, null, null, null, 0, 0)</v>
      </c>
      <c r="J43" s="34" t="str">
        <f>if(C43="","","insert into Artists_ExternalIds values ( (select ArtistId from Artists where Name=N'"&amp;SUBSTITUTE(trim($A43),"'","''")&amp;"' and EnterpriseId="&amp;EntId&amp;"), "&amp;if(trim(C43)="new","null","'"&amp;trim(C43)&amp;"'")&amp;", 1)")</f>
        <v>insert into Artists_ExternalIds values ( (select ArtistId from Artists where Name=N'Slow GM' and EnterpriseId=647322), '1555913043', 1)</v>
      </c>
      <c r="K43" s="34" t="str">
        <f>if(D43="","","insert into Artists_ExternalIds values ( (select ArtistId from Artists where Name=N'"&amp;SUBSTITUTE(trim($A43),"'","''")&amp;"' and EnterpriseId="&amp;EntId&amp;"), "&amp;if(trim(D43)="new","null","'"&amp;right(trim(D43),22)&amp;"'")&amp;", 9)")</f>
        <v>insert into Artists_ExternalIds values ( (select ArtistId from Artists where Name=N'Slow GM' and EnterpriseId=647322), '2sEK5ZUDmUEgVu9TxsC6Dc', 9)</v>
      </c>
    </row>
    <row r="44">
      <c r="A44" s="43" t="s">
        <v>123</v>
      </c>
      <c r="C44" s="8">
        <v>1.542540187E9</v>
      </c>
      <c r="D44" s="8" t="s">
        <v>124</v>
      </c>
      <c r="E44" s="34"/>
      <c r="F44" s="34"/>
      <c r="G44" s="34"/>
      <c r="H44" s="34"/>
      <c r="I44" s="45" t="str">
        <f>IFERROR(__xludf.DUMMYFUNCTION("""Insert into Artists VALUES(N'""&amp;SUBSTITUTE(trim(A44),""'"",""''"")&amp;""', (select CreatedBy from Enterprises where EnterpriseId=""&amp;EntId&amp;""), (select ImageId from Images where Filename='""&amp;REGEXREPLACE(A44,""[^[:alnum:]]"","""")&amp;EntId&amp;G44&amp;""'), null, null"&amp;", getdate(), null, null, null, null, ""&amp;EntId&amp;"", null, null, null, null, 0, null, null, ""&amp;TenantId&amp;"", null, null, null, null, null, null, 0, 0)"""),"Insert into Artists VALUES(N'Riick Palmieri', (select CreatedBy from Enterprises where EnterpriseId=647322), (select ImageId from Images where Filename='RiickPalmieri647322'), null, null, getdate(), null, null, null, null, 647322, null, null, null, null, "&amp;"0, null, null, 645898, null, null, null, null, null, null, 0, 0)")</f>
        <v>Insert into Artists VALUES(N'Riick Palmieri', (select CreatedBy from Enterprises where EnterpriseId=647322), (select ImageId from Images where Filename='RiickPalmieri647322'), null, null, getdate(), null, null, null, null, 647322, null, null, null, null, 0, null, null, 645898, null, null, null, null, null, null, 0, 0)</v>
      </c>
      <c r="J44" s="34" t="str">
        <f>if(C44="","","insert into Artists_ExternalIds values ( (select ArtistId from Artists where Name=N'"&amp;SUBSTITUTE(trim($A44),"'","''")&amp;"' and EnterpriseId="&amp;EntId&amp;"), "&amp;if(trim(C44)="new","null","'"&amp;trim(C44)&amp;"'")&amp;", 1)")</f>
        <v>insert into Artists_ExternalIds values ( (select ArtistId from Artists where Name=N'Riick Palmieri' and EnterpriseId=647322), '1542540187', 1)</v>
      </c>
      <c r="K44" s="34" t="str">
        <f>if(D44="","","insert into Artists_ExternalIds values ( (select ArtistId from Artists where Name=N'"&amp;SUBSTITUTE(trim($A44),"'","''")&amp;"' and EnterpriseId="&amp;EntId&amp;"), "&amp;if(trim(D44)="new","null","'"&amp;right(trim(D44),22)&amp;"'")&amp;", 9)")</f>
        <v>insert into Artists_ExternalIds values ( (select ArtistId from Artists where Name=N'Riick Palmieri' and EnterpriseId=647322), '2Rkrr1KqfRj9i9RMqVqWl9', 9)</v>
      </c>
    </row>
    <row r="45">
      <c r="A45" s="43" t="s">
        <v>125</v>
      </c>
      <c r="C45" s="8">
        <v>1.640924037E9</v>
      </c>
      <c r="D45" s="8" t="s">
        <v>126</v>
      </c>
      <c r="E45" s="34"/>
      <c r="F45" s="34"/>
      <c r="G45" s="34"/>
      <c r="H45" s="34"/>
      <c r="I45" s="45" t="str">
        <f>IFERROR(__xludf.DUMMYFUNCTION("""Insert into Artists VALUES(N'""&amp;SUBSTITUTE(trim(A45),""'"",""''"")&amp;""', (select CreatedBy from Enterprises where EnterpriseId=""&amp;EntId&amp;""), (select ImageId from Images where Filename='""&amp;REGEXREPLACE(A45,""[^[:alnum:]]"","""")&amp;EntId&amp;G45&amp;""'), null, null"&amp;", getdate(), null, null, null, null, ""&amp;EntId&amp;"", null, null, null, null, 0, null, null, ""&amp;TenantId&amp;"", null, null, null, null, null, null, 0, 0)"""),"Insert into Artists VALUES(N'NATI OFICIAL', (select CreatedBy from Enterprises where EnterpriseId=647322), (select ImageId from Images where Filename='NATIOFICIAL647322'), null, null, getdate(), null, null, null, null, 647322, null, null, null, null, 0, n"&amp;"ull, null, 645898, null, null, null, null, null, null, 0, 0)")</f>
        <v>Insert into Artists VALUES(N'NATI OFICIAL', (select CreatedBy from Enterprises where EnterpriseId=647322), (select ImageId from Images where Filename='NATIOFICIAL647322'), null, null, getdate(), null, null, null, null, 647322, null, null, null, null, 0, null, null, 645898, null, null, null, null, null, null, 0, 0)</v>
      </c>
      <c r="J45" s="34" t="str">
        <f>if(C45="","","insert into Artists_ExternalIds values ( (select ArtistId from Artists where Name=N'"&amp;SUBSTITUTE(trim($A45),"'","''")&amp;"' and EnterpriseId="&amp;EntId&amp;"), "&amp;if(trim(C45)="new","null","'"&amp;trim(C45)&amp;"'")&amp;", 1)")</f>
        <v>insert into Artists_ExternalIds values ( (select ArtistId from Artists where Name=N'NATI OFICIAL' and EnterpriseId=647322), '1640924037', 1)</v>
      </c>
      <c r="K45" s="34" t="str">
        <f>if(D45="","","insert into Artists_ExternalIds values ( (select ArtistId from Artists where Name=N'"&amp;SUBSTITUTE(trim($A45),"'","''")&amp;"' and EnterpriseId="&amp;EntId&amp;"), "&amp;if(trim(D45)="new","null","'"&amp;right(trim(D45),22)&amp;"'")&amp;", 9)")</f>
        <v>insert into Artists_ExternalIds values ( (select ArtistId from Artists where Name=N'NATI OFICIAL' and EnterpriseId=647322), '0hKYGll2ZuRZFNNHkrexY4', 9)</v>
      </c>
    </row>
    <row r="46">
      <c r="A46" s="43" t="s">
        <v>127</v>
      </c>
      <c r="C46" s="8">
        <v>1.555065514E9</v>
      </c>
      <c r="D46" s="8" t="s">
        <v>128</v>
      </c>
      <c r="E46" s="34"/>
      <c r="F46" s="34"/>
      <c r="G46" s="34"/>
      <c r="H46" s="34"/>
      <c r="I46" s="45" t="str">
        <f>IFERROR(__xludf.DUMMYFUNCTION("""Insert into Artists VALUES(N'""&amp;SUBSTITUTE(trim(A46),""'"",""''"")&amp;""', (select CreatedBy from Enterprises where EnterpriseId=""&amp;EntId&amp;""), (select ImageId from Images where Filename='""&amp;REGEXREPLACE(A46,""[^[:alnum:]]"","""")&amp;EntId&amp;G46&amp;""'), null, null"&amp;", getdate(), null, null, null, null, ""&amp;EntId&amp;"", null, null, null, null, 0, null, null, ""&amp;TenantId&amp;"", null, null, null, null, null, null, 0, 0)"""),"Insert into Artists VALUES(N'Ciro Daniel', (select CreatedBy from Enterprises where EnterpriseId=647322), (select ImageId from Images where Filename='CiroDaniel647322'), null, null, getdate(), null, null, null, null, 647322, null, null, null, null, 0, nul"&amp;"l, null, 645898, null, null, null, null, null, null, 0, 0)")</f>
        <v>Insert into Artists VALUES(N'Ciro Daniel', (select CreatedBy from Enterprises where EnterpriseId=647322), (select ImageId from Images where Filename='CiroDaniel647322'), null, null, getdate(), null, null, null, null, 647322, null, null, null, null, 0, null, null, 645898, null, null, null, null, null, null, 0, 0)</v>
      </c>
      <c r="J46" s="34" t="str">
        <f>if(C46="","","insert into Artists_ExternalIds values ( (select ArtistId from Artists where Name=N'"&amp;SUBSTITUTE(trim($A46),"'","''")&amp;"' and EnterpriseId="&amp;EntId&amp;"), "&amp;if(trim(C46)="new","null","'"&amp;trim(C46)&amp;"'")&amp;", 1)")</f>
        <v>insert into Artists_ExternalIds values ( (select ArtistId from Artists where Name=N'Ciro Daniel' and EnterpriseId=647322), '1555065514', 1)</v>
      </c>
      <c r="K46" s="34" t="str">
        <f>if(D46="","","insert into Artists_ExternalIds values ( (select ArtistId from Artists where Name=N'"&amp;SUBSTITUTE(trim($A46),"'","''")&amp;"' and EnterpriseId="&amp;EntId&amp;"), "&amp;if(trim(D46)="new","null","'"&amp;right(trim(D46),22)&amp;"'")&amp;", 9)")</f>
        <v>insert into Artists_ExternalIds values ( (select ArtistId from Artists where Name=N'Ciro Daniel' and EnterpriseId=647322), '3Rso0khSv7X2ENbc0OsjxJ', 9)</v>
      </c>
    </row>
    <row r="47">
      <c r="A47" s="43" t="s">
        <v>129</v>
      </c>
      <c r="C47" s="8">
        <v>1.561223678E9</v>
      </c>
      <c r="D47" s="8" t="s">
        <v>130</v>
      </c>
      <c r="E47" s="34"/>
      <c r="F47" s="34"/>
      <c r="G47" s="34"/>
      <c r="H47" s="34"/>
      <c r="I47" s="45" t="str">
        <f>IFERROR(__xludf.DUMMYFUNCTION("""Insert into Artists VALUES(N'""&amp;SUBSTITUTE(trim(A47),""'"",""''"")&amp;""', (select CreatedBy from Enterprises where EnterpriseId=""&amp;EntId&amp;""), (select ImageId from Images where Filename='""&amp;REGEXREPLACE(A47,""[^[:alnum:]]"","""")&amp;EntId&amp;G47&amp;""'), null, null"&amp;", getdate(), null, null, null, null, ""&amp;EntId&amp;"", null, null, null, null, 0, null, null, ""&amp;TenantId&amp;"", null, null, null, null, null, null, 0, 0)"""),"Insert into Artists VALUES(N'Henrique Mendonça', (select CreatedBy from Enterprises where EnterpriseId=647322), (select ImageId from Images where Filename='HenriqueMendona647322'), null, null, getdate(), null, null, null, null, 647322, null, null, null, n"&amp;"ull, 0, null, null, 645898, null, null, null, null, null, null, 0, 0)")</f>
        <v>Insert into Artists VALUES(N'Henrique Mendonça', (select CreatedBy from Enterprises where EnterpriseId=647322), (select ImageId from Images where Filename='HenriqueMendona647322'), null, null, getdate(), null, null, null, null, 647322, null, null, null, null, 0, null, null, 645898, null, null, null, null, null, null, 0, 0)</v>
      </c>
      <c r="J47" s="34" t="str">
        <f>if(C47="","","insert into Artists_ExternalIds values ( (select ArtistId from Artists where Name=N'"&amp;SUBSTITUTE(trim($A47),"'","''")&amp;"' and EnterpriseId="&amp;EntId&amp;"), "&amp;if(trim(C47)="new","null","'"&amp;trim(C47)&amp;"'")&amp;", 1)")</f>
        <v>insert into Artists_ExternalIds values ( (select ArtistId from Artists where Name=N'Henrique Mendonça' and EnterpriseId=647322), '1561223678', 1)</v>
      </c>
      <c r="K47" s="34" t="str">
        <f>if(D47="","","insert into Artists_ExternalIds values ( (select ArtistId from Artists where Name=N'"&amp;SUBSTITUTE(trim($A47),"'","''")&amp;"' and EnterpriseId="&amp;EntId&amp;"), "&amp;if(trim(D47)="new","null","'"&amp;right(trim(D47),22)&amp;"'")&amp;", 9)")</f>
        <v>insert into Artists_ExternalIds values ( (select ArtistId from Artists where Name=N'Henrique Mendonça' and EnterpriseId=647322), '4zEqUhpfZ5M3b2jZsH1A2O', 9)</v>
      </c>
    </row>
    <row r="48">
      <c r="A48" s="43" t="s">
        <v>131</v>
      </c>
      <c r="C48" s="8">
        <v>1.719177334E9</v>
      </c>
      <c r="D48" s="8" t="s">
        <v>132</v>
      </c>
      <c r="E48" s="34"/>
      <c r="F48" s="34"/>
      <c r="G48" s="34"/>
      <c r="H48" s="34"/>
      <c r="I48" s="45" t="str">
        <f>IFERROR(__xludf.DUMMYFUNCTION("""Insert into Artists VALUES(N'""&amp;SUBSTITUTE(trim(A48),""'"",""''"")&amp;""', (select CreatedBy from Enterprises where EnterpriseId=""&amp;EntId&amp;""), (select ImageId from Images where Filename='""&amp;REGEXREPLACE(A48,""[^[:alnum:]]"","""")&amp;EntId&amp;G48&amp;""'), null, null"&amp;", getdate(), null, null, null, null, ""&amp;EntId&amp;"", null, null, null, null, 0, null, null, ""&amp;TenantId&amp;"", null, null, null, null, null, null, 0, 0)"""),"Insert into Artists VALUES(N'Pablo Matheus', (select CreatedBy from Enterprises where EnterpriseId=647322), (select ImageId from Images where Filename='PabloMatheus647322'), null, null, getdate(), null, null, null, null, 647322, null, null, null, null, 0,"&amp;" null, null, 645898, null, null, null, null, null, null, 0, 0)")</f>
        <v>Insert into Artists VALUES(N'Pablo Matheus', (select CreatedBy from Enterprises where EnterpriseId=647322), (select ImageId from Images where Filename='PabloMatheus647322'), null, null, getdate(), null, null, null, null, 647322, null, null, null, null, 0, null, null, 645898, null, null, null, null, null, null, 0, 0)</v>
      </c>
      <c r="J48" s="34" t="str">
        <f>if(C48="","","insert into Artists_ExternalIds values ( (select ArtistId from Artists where Name=N'"&amp;SUBSTITUTE(trim($A48),"'","''")&amp;"' and EnterpriseId="&amp;EntId&amp;"), "&amp;if(trim(C48)="new","null","'"&amp;trim(C48)&amp;"'")&amp;", 1)")</f>
        <v>insert into Artists_ExternalIds values ( (select ArtistId from Artists where Name=N'Pablo Matheus' and EnterpriseId=647322), '1719177334', 1)</v>
      </c>
      <c r="K48" s="34" t="str">
        <f>if(D48="","","insert into Artists_ExternalIds values ( (select ArtistId from Artists where Name=N'"&amp;SUBSTITUTE(trim($A48),"'","''")&amp;"' and EnterpriseId="&amp;EntId&amp;"), "&amp;if(trim(D48)="new","null","'"&amp;right(trim(D48),22)&amp;"'")&amp;", 9)")</f>
        <v>insert into Artists_ExternalIds values ( (select ArtistId from Artists where Name=N'Pablo Matheus' and EnterpriseId=647322), '4tA8hU33kmQMWANoWQj78K', 9)</v>
      </c>
    </row>
    <row r="49">
      <c r="A49" s="43" t="s">
        <v>133</v>
      </c>
      <c r="C49" s="8">
        <v>1.729824468E9</v>
      </c>
      <c r="D49" s="8" t="s">
        <v>134</v>
      </c>
      <c r="E49" s="34"/>
      <c r="F49" s="34"/>
      <c r="G49" s="34"/>
      <c r="H49" s="34"/>
      <c r="I49" s="45" t="str">
        <f>IFERROR(__xludf.DUMMYFUNCTION("""Insert into Artists VALUES(N'""&amp;SUBSTITUTE(trim(A49),""'"",""''"")&amp;""', (select CreatedBy from Enterprises where EnterpriseId=""&amp;EntId&amp;""), (select ImageId from Images where Filename='""&amp;REGEXREPLACE(A49,""[^[:alnum:]]"","""")&amp;EntId&amp;G49&amp;""'), null, null"&amp;", getdate(), null, null, null, null, ""&amp;EntId&amp;"", null, null, null, null, 0, null, null, ""&amp;TenantId&amp;"", null, null, null, null, null, null, 0, 0)"""),"Insert into Artists VALUES(N'Anny', (select CreatedBy from Enterprises where EnterpriseId=647322), (select ImageId from Images where Filename='Anny647322'), null, null, getdate(), null, null, null, null, 647322, null, null, null, null, 0, null, null, 6458"&amp;"98, null, null, null, null, null, null, 0, 0)")</f>
        <v>Insert into Artists VALUES(N'Anny', (select CreatedBy from Enterprises where EnterpriseId=647322), (select ImageId from Images where Filename='Anny647322'), null, null, getdate(), null, null, null, null, 647322, null, null, null, null, 0, null, null, 645898, null, null, null, null, null, null, 0, 0)</v>
      </c>
      <c r="J49" s="34" t="str">
        <f>if(C49="","","insert into Artists_ExternalIds values ( (select ArtistId from Artists where Name=N'"&amp;SUBSTITUTE(trim($A49),"'","''")&amp;"' and EnterpriseId="&amp;EntId&amp;"), "&amp;if(trim(C49)="new","null","'"&amp;trim(C49)&amp;"'")&amp;", 1)")</f>
        <v>insert into Artists_ExternalIds values ( (select ArtistId from Artists where Name=N'Anny' and EnterpriseId=647322), '1729824468', 1)</v>
      </c>
      <c r="K49" s="34" t="str">
        <f>if(D49="","","insert into Artists_ExternalIds values ( (select ArtistId from Artists where Name=N'"&amp;SUBSTITUTE(trim($A49),"'","''")&amp;"' and EnterpriseId="&amp;EntId&amp;"), "&amp;if(trim(D49)="new","null","'"&amp;right(trim(D49),22)&amp;"'")&amp;", 9)")</f>
        <v>insert into Artists_ExternalIds values ( (select ArtistId from Artists where Name=N'Anny' and EnterpriseId=647322), '2cK4L8fSVVqvW2gyePXeJw', 9)</v>
      </c>
    </row>
    <row r="50">
      <c r="A50" s="43" t="s">
        <v>135</v>
      </c>
      <c r="C50" s="8">
        <v>1.467621974E9</v>
      </c>
      <c r="D50" s="8" t="s">
        <v>136</v>
      </c>
      <c r="E50" s="34"/>
      <c r="F50" s="34"/>
      <c r="G50" s="34"/>
      <c r="H50" s="34"/>
      <c r="I50" s="45" t="str">
        <f>IFERROR(__xludf.DUMMYFUNCTION("""Insert into Artists VALUES(N'""&amp;SUBSTITUTE(trim(A50),""'"",""''"")&amp;""', (select CreatedBy from Enterprises where EnterpriseId=""&amp;EntId&amp;""), (select ImageId from Images where Filename='""&amp;REGEXREPLACE(A50,""[^[:alnum:]]"","""")&amp;EntId&amp;G50&amp;""'), null, null"&amp;", getdate(), null, null, null, null, ""&amp;EntId&amp;"", null, null, null, null, 0, null, null, ""&amp;TenantId&amp;"", null, null, null, null, null, null, 0, 0)"""),"Insert into Artists VALUES(N'Negol', (select CreatedBy from Enterprises where EnterpriseId=647322), (select ImageId from Images where Filename='Negol647322'), null, null, getdate(), null, null, null, null, 647322, null, null, null, null, 0, null, null, 64"&amp;"5898, null, null, null, null, null, null, 0, 0)")</f>
        <v>Insert into Artists VALUES(N'Negol', (select CreatedBy from Enterprises where EnterpriseId=647322), (select ImageId from Images where Filename='Negol647322'), null, null, getdate(), null, null, null, null, 647322, null, null, null, null, 0, null, null, 645898, null, null, null, null, null, null, 0, 0)</v>
      </c>
      <c r="J50" s="34" t="str">
        <f>if(C50="","","insert into Artists_ExternalIds values ( (select ArtistId from Artists where Name=N'"&amp;SUBSTITUTE(trim($A50),"'","''")&amp;"' and EnterpriseId="&amp;EntId&amp;"), "&amp;if(trim(C50)="new","null","'"&amp;trim(C50)&amp;"'")&amp;", 1)")</f>
        <v>insert into Artists_ExternalIds values ( (select ArtistId from Artists where Name=N'Negol' and EnterpriseId=647322), '1467621974', 1)</v>
      </c>
      <c r="K50" s="34" t="str">
        <f>if(D50="","","insert into Artists_ExternalIds values ( (select ArtistId from Artists where Name=N'"&amp;SUBSTITUTE(trim($A50),"'","''")&amp;"' and EnterpriseId="&amp;EntId&amp;"), "&amp;if(trim(D50)="new","null","'"&amp;right(trim(D50),22)&amp;"'")&amp;", 9)")</f>
        <v>insert into Artists_ExternalIds values ( (select ArtistId from Artists where Name=N'Negol' and EnterpriseId=647322), '6IGgkjgWytlqoHWng0RxqV', 9)</v>
      </c>
    </row>
    <row r="51">
      <c r="A51" s="43" t="s">
        <v>137</v>
      </c>
      <c r="C51" s="8">
        <v>1.599550832E9</v>
      </c>
      <c r="D51" s="8" t="s">
        <v>138</v>
      </c>
      <c r="E51" s="34"/>
      <c r="F51" s="34"/>
      <c r="G51" s="34"/>
      <c r="H51" s="34"/>
      <c r="I51" s="45" t="str">
        <f>IFERROR(__xludf.DUMMYFUNCTION("""Insert into Artists VALUES(N'""&amp;SUBSTITUTE(trim(A51),""'"",""''"")&amp;""', (select CreatedBy from Enterprises where EnterpriseId=""&amp;EntId&amp;""), (select ImageId from Images where Filename='""&amp;REGEXREPLACE(A51,""[^[:alnum:]]"","""")&amp;EntId&amp;G51&amp;""'), null, null"&amp;", getdate(), null, null, null, null, ""&amp;EntId&amp;"", null, null, null, null, 0, null, null, ""&amp;TenantId&amp;"", null, null, null, null, null, null, 0, 0)"""),"Insert into Artists VALUES(N'Ark King', (select CreatedBy from Enterprises where EnterpriseId=647322), (select ImageId from Images where Filename='ArkKing647322'), null, null, getdate(), null, null, null, null, 647322, null, null, null, null, 0, null, nul"&amp;"l, 645898, null, null, null, null, null, null, 0, 0)")</f>
        <v>Insert into Artists VALUES(N'Ark King', (select CreatedBy from Enterprises where EnterpriseId=647322), (select ImageId from Images where Filename='ArkKing647322'), null, null, getdate(), null, null, null, null, 647322, null, null, null, null, 0, null, null, 645898, null, null, null, null, null, null, 0, 0)</v>
      </c>
      <c r="J51" s="34" t="str">
        <f>if(C51="","","insert into Artists_ExternalIds values ( (select ArtistId from Artists where Name=N'"&amp;SUBSTITUTE(trim($A51),"'","''")&amp;"' and EnterpriseId="&amp;EntId&amp;"), "&amp;if(trim(C51)="new","null","'"&amp;trim(C51)&amp;"'")&amp;", 1)")</f>
        <v>insert into Artists_ExternalIds values ( (select ArtistId from Artists where Name=N'Ark King' and EnterpriseId=647322), '1599550832', 1)</v>
      </c>
      <c r="K51" s="34" t="str">
        <f>if(D51="","","insert into Artists_ExternalIds values ( (select ArtistId from Artists where Name=N'"&amp;SUBSTITUTE(trim($A51),"'","''")&amp;"' and EnterpriseId="&amp;EntId&amp;"), "&amp;if(trim(D51)="new","null","'"&amp;right(trim(D51),22)&amp;"'")&amp;", 9)")</f>
        <v>insert into Artists_ExternalIds values ( (select ArtistId from Artists where Name=N'Ark King' and EnterpriseId=647322), '3114ETHIEusupn7YoNe8sv', 9)</v>
      </c>
    </row>
    <row r="52">
      <c r="A52" s="8" t="s">
        <v>139</v>
      </c>
      <c r="C52" s="8">
        <v>1.608982017E9</v>
      </c>
      <c r="D52" s="8" t="s">
        <v>140</v>
      </c>
      <c r="E52" s="34"/>
      <c r="F52" s="34"/>
      <c r="G52" s="34"/>
      <c r="H52" s="34"/>
      <c r="I52" s="45" t="str">
        <f>IFERROR(__xludf.DUMMYFUNCTION("""Insert into Artists VALUES(N'""&amp;SUBSTITUTE(trim(A52),""'"",""''"")&amp;""', (select CreatedBy from Enterprises where EnterpriseId=""&amp;EntId&amp;""), (select ImageId from Images where Filename='""&amp;REGEXREPLACE(A52,""[^[:alnum:]]"","""")&amp;EntId&amp;G52&amp;""'), null, null"&amp;", getdate(), null, null, null, null, ""&amp;EntId&amp;"", null, null, null, null, 0, null, null, ""&amp;TenantId&amp;"", null, null, null, null, null, null, 0, 0)"""),"Insert into Artists VALUES(N'oShaman', (select CreatedBy from Enterprises where EnterpriseId=647322), (select ImageId from Images where Filename='oShaman647322'), null, null, getdate(), null, null, null, null, 647322, null, null, null, null, 0, null, null"&amp;", 645898, null, null, null, null, null, null, 0, 0)")</f>
        <v>Insert into Artists VALUES(N'oShaman', (select CreatedBy from Enterprises where EnterpriseId=647322), (select ImageId from Images where Filename='oShaman647322'), null, null, getdate(), null, null, null, null, 647322, null, null, null, null, 0, null, null, 645898, null, null, null, null, null, null, 0, 0)</v>
      </c>
      <c r="J52" s="34" t="str">
        <f>if(C52="","","insert into Artists_ExternalIds values ( (select ArtistId from Artists where Name=N'"&amp;SUBSTITUTE(trim($A52),"'","''")&amp;"' and EnterpriseId="&amp;EntId&amp;"), "&amp;if(trim(C52)="new","null","'"&amp;trim(C52)&amp;"'")&amp;", 1)")</f>
        <v>insert into Artists_ExternalIds values ( (select ArtistId from Artists where Name=N'oShaman' and EnterpriseId=647322), '1608982017', 1)</v>
      </c>
      <c r="K52" s="34" t="str">
        <f>if(D52="","","insert into Artists_ExternalIds values ( (select ArtistId from Artists where Name=N'"&amp;SUBSTITUTE(trim($A52),"'","''")&amp;"' and EnterpriseId="&amp;EntId&amp;"), "&amp;if(trim(D52)="new","null","'"&amp;right(trim(D52),22)&amp;"'")&amp;", 9)")</f>
        <v>insert into Artists_ExternalIds values ( (select ArtistId from Artists where Name=N'oShaman' and EnterpriseId=647322), '3PJUNKtVgEfUKj67HhRY2X', 9)</v>
      </c>
    </row>
    <row r="53">
      <c r="E53" s="34"/>
      <c r="F53" s="34"/>
      <c r="G53" s="34"/>
      <c r="H53" s="34"/>
    </row>
    <row r="54">
      <c r="E54" s="34"/>
      <c r="F54" s="34"/>
      <c r="G54" s="34"/>
      <c r="H54" s="34"/>
    </row>
    <row r="55">
      <c r="E55" s="34"/>
      <c r="F55" s="34"/>
      <c r="G55" s="34"/>
      <c r="H55" s="34"/>
    </row>
    <row r="56">
      <c r="E56" s="34"/>
      <c r="F56" s="34"/>
      <c r="G56" s="34"/>
      <c r="H56" s="34"/>
    </row>
    <row r="57">
      <c r="E57" s="34"/>
      <c r="F57" s="34"/>
      <c r="G57" s="34"/>
      <c r="H57" s="34"/>
    </row>
    <row r="58">
      <c r="E58" s="34"/>
      <c r="F58" s="34"/>
      <c r="G58" s="34"/>
      <c r="H58" s="34"/>
    </row>
    <row r="59">
      <c r="E59" s="34"/>
      <c r="F59" s="34"/>
      <c r="G59" s="34"/>
      <c r="H59" s="34"/>
    </row>
    <row r="60">
      <c r="E60" s="34"/>
      <c r="F60" s="34"/>
      <c r="G60" s="34"/>
      <c r="H60" s="34"/>
    </row>
    <row r="61">
      <c r="E61" s="34"/>
      <c r="F61" s="34"/>
      <c r="G61" s="34"/>
      <c r="H61" s="34"/>
    </row>
    <row r="62">
      <c r="E62" s="34"/>
      <c r="F62" s="34"/>
      <c r="G62" s="34"/>
      <c r="H62" s="34"/>
    </row>
    <row r="63">
      <c r="E63" s="34"/>
      <c r="F63" s="34"/>
      <c r="G63" s="34"/>
      <c r="H63" s="34"/>
    </row>
    <row r="64">
      <c r="E64" s="34"/>
      <c r="F64" s="34"/>
      <c r="G64" s="34"/>
      <c r="H64" s="34"/>
    </row>
    <row r="65">
      <c r="E65" s="34"/>
      <c r="F65" s="34"/>
      <c r="G65" s="34"/>
      <c r="H65" s="34"/>
    </row>
    <row r="66">
      <c r="E66" s="34"/>
      <c r="F66" s="34"/>
      <c r="G66" s="34"/>
      <c r="H66" s="34"/>
    </row>
    <row r="67">
      <c r="E67" s="34"/>
      <c r="F67" s="34"/>
      <c r="G67" s="34"/>
      <c r="H67" s="34"/>
    </row>
    <row r="68">
      <c r="E68" s="34"/>
      <c r="F68" s="34"/>
      <c r="G68" s="34"/>
      <c r="H68" s="34"/>
    </row>
    <row r="69">
      <c r="E69" s="34"/>
      <c r="F69" s="34"/>
      <c r="G69" s="34"/>
      <c r="H69" s="34"/>
    </row>
    <row r="70">
      <c r="E70" s="34"/>
      <c r="F70" s="34"/>
      <c r="G70" s="34"/>
      <c r="H70" s="34"/>
    </row>
    <row r="71">
      <c r="E71" s="34"/>
      <c r="F71" s="34"/>
      <c r="G71" s="34"/>
      <c r="H71" s="34"/>
    </row>
    <row r="72">
      <c r="E72" s="34"/>
      <c r="F72" s="34"/>
      <c r="G72" s="34"/>
      <c r="H72" s="34"/>
    </row>
    <row r="73">
      <c r="E73" s="34"/>
      <c r="F73" s="34"/>
      <c r="G73" s="34"/>
      <c r="H73" s="34"/>
    </row>
    <row r="74">
      <c r="E74" s="34"/>
      <c r="F74" s="34"/>
      <c r="G74" s="34"/>
      <c r="H74" s="34"/>
    </row>
    <row r="75">
      <c r="E75" s="34"/>
      <c r="F75" s="34"/>
      <c r="G75" s="34"/>
      <c r="H75" s="34"/>
    </row>
    <row r="76">
      <c r="E76" s="34"/>
      <c r="F76" s="34"/>
      <c r="G76" s="34"/>
      <c r="H76" s="34"/>
    </row>
    <row r="77">
      <c r="E77" s="34"/>
      <c r="F77" s="34"/>
      <c r="G77" s="34"/>
      <c r="H77" s="34"/>
    </row>
    <row r="78">
      <c r="E78" s="34"/>
      <c r="F78" s="34"/>
      <c r="G78" s="34"/>
      <c r="H78" s="34"/>
    </row>
    <row r="79">
      <c r="E79" s="34"/>
      <c r="F79" s="34"/>
      <c r="G79" s="34"/>
      <c r="H79" s="34"/>
    </row>
    <row r="80">
      <c r="E80" s="34"/>
      <c r="F80" s="34"/>
      <c r="G80" s="34"/>
      <c r="H80" s="34"/>
    </row>
    <row r="81">
      <c r="E81" s="34"/>
      <c r="F81" s="34"/>
      <c r="G81" s="34"/>
      <c r="H81" s="34"/>
    </row>
    <row r="82">
      <c r="E82" s="34"/>
      <c r="F82" s="34"/>
      <c r="G82" s="34"/>
      <c r="H82" s="34"/>
    </row>
    <row r="83">
      <c r="E83" s="34"/>
      <c r="F83" s="34"/>
      <c r="G83" s="34"/>
      <c r="H83" s="34"/>
    </row>
    <row r="84">
      <c r="E84" s="34"/>
      <c r="F84" s="34"/>
      <c r="G84" s="34"/>
      <c r="H84" s="34"/>
    </row>
    <row r="85">
      <c r="E85" s="34"/>
      <c r="F85" s="34"/>
      <c r="G85" s="34"/>
      <c r="H85" s="34"/>
    </row>
    <row r="86">
      <c r="E86" s="34"/>
      <c r="F86" s="34"/>
      <c r="G86" s="34"/>
      <c r="H86" s="34"/>
    </row>
    <row r="87">
      <c r="E87" s="34"/>
      <c r="F87" s="34"/>
      <c r="G87" s="34"/>
      <c r="H87" s="34"/>
    </row>
    <row r="88">
      <c r="E88" s="34"/>
      <c r="F88" s="34"/>
      <c r="G88" s="34"/>
      <c r="H88" s="34"/>
    </row>
    <row r="89">
      <c r="E89" s="34"/>
      <c r="F89" s="34"/>
      <c r="G89" s="34"/>
      <c r="H89" s="34"/>
    </row>
    <row r="90">
      <c r="E90" s="34"/>
      <c r="F90" s="34"/>
      <c r="G90" s="34"/>
      <c r="H90" s="34"/>
    </row>
    <row r="91">
      <c r="E91" s="34"/>
      <c r="F91" s="34"/>
      <c r="G91" s="34"/>
      <c r="H91" s="34"/>
    </row>
    <row r="92">
      <c r="E92" s="34"/>
      <c r="F92" s="34"/>
      <c r="G92" s="34"/>
      <c r="H92" s="34"/>
    </row>
    <row r="93">
      <c r="E93" s="34"/>
      <c r="F93" s="34"/>
      <c r="G93" s="34"/>
      <c r="H93" s="34"/>
    </row>
    <row r="94">
      <c r="E94" s="34"/>
      <c r="F94" s="34"/>
      <c r="G94" s="34"/>
      <c r="H94" s="34"/>
    </row>
    <row r="95">
      <c r="E95" s="34"/>
      <c r="F95" s="34"/>
      <c r="G95" s="34"/>
      <c r="H95" s="34"/>
    </row>
    <row r="96">
      <c r="E96" s="34"/>
      <c r="F96" s="34"/>
      <c r="G96" s="34"/>
      <c r="H96" s="34"/>
    </row>
    <row r="97">
      <c r="E97" s="34"/>
      <c r="F97" s="34"/>
      <c r="G97" s="34"/>
      <c r="H97" s="34"/>
    </row>
    <row r="98">
      <c r="E98" s="34"/>
      <c r="F98" s="34"/>
      <c r="G98" s="34"/>
      <c r="H98" s="34"/>
    </row>
    <row r="99">
      <c r="E99" s="34"/>
      <c r="F99" s="34"/>
      <c r="G99" s="34"/>
      <c r="H99" s="34"/>
    </row>
    <row r="100">
      <c r="E100" s="34"/>
      <c r="F100" s="34"/>
      <c r="G100" s="34"/>
      <c r="H100" s="34"/>
    </row>
    <row r="101">
      <c r="E101" s="34"/>
      <c r="F101" s="34"/>
      <c r="G101" s="34"/>
      <c r="H101" s="34"/>
    </row>
    <row r="102">
      <c r="E102" s="34"/>
      <c r="F102" s="34"/>
      <c r="G102" s="34"/>
      <c r="H102" s="34"/>
    </row>
    <row r="103">
      <c r="E103" s="34"/>
      <c r="F103" s="34"/>
      <c r="G103" s="34"/>
      <c r="H103" s="34"/>
    </row>
    <row r="104">
      <c r="E104" s="34"/>
      <c r="F104" s="34"/>
      <c r="G104" s="34"/>
      <c r="H104" s="34"/>
    </row>
    <row r="105">
      <c r="E105" s="34"/>
      <c r="F105" s="34"/>
      <c r="G105" s="34"/>
      <c r="H105" s="34"/>
    </row>
    <row r="106">
      <c r="E106" s="34"/>
      <c r="F106" s="34"/>
      <c r="G106" s="34"/>
      <c r="H106" s="34"/>
    </row>
    <row r="107">
      <c r="E107" s="34"/>
      <c r="F107" s="34"/>
      <c r="G107" s="34"/>
      <c r="H107" s="34"/>
    </row>
    <row r="108">
      <c r="E108" s="34"/>
      <c r="F108" s="34"/>
      <c r="G108" s="34"/>
      <c r="H108" s="34"/>
    </row>
    <row r="109">
      <c r="E109" s="34"/>
      <c r="F109" s="34"/>
      <c r="G109" s="34"/>
      <c r="H109" s="34"/>
    </row>
    <row r="110">
      <c r="E110" s="34"/>
      <c r="F110" s="34"/>
      <c r="G110" s="34"/>
      <c r="H110" s="34"/>
    </row>
    <row r="111">
      <c r="E111" s="34"/>
      <c r="F111" s="34"/>
      <c r="G111" s="34"/>
      <c r="H111" s="34"/>
    </row>
    <row r="112">
      <c r="E112" s="34"/>
      <c r="F112" s="34"/>
      <c r="G112" s="34"/>
      <c r="H112" s="34"/>
    </row>
    <row r="113">
      <c r="E113" s="34"/>
      <c r="F113" s="34"/>
      <c r="G113" s="34"/>
      <c r="H113" s="34"/>
    </row>
    <row r="114">
      <c r="E114" s="34"/>
      <c r="F114" s="34"/>
      <c r="G114" s="34"/>
      <c r="H114" s="34"/>
    </row>
    <row r="115">
      <c r="E115" s="34"/>
      <c r="F115" s="34"/>
      <c r="G115" s="34"/>
      <c r="H115" s="34"/>
    </row>
    <row r="116">
      <c r="E116" s="34"/>
      <c r="F116" s="34"/>
      <c r="G116" s="34"/>
      <c r="H116" s="34"/>
    </row>
    <row r="117">
      <c r="E117" s="34"/>
      <c r="F117" s="34"/>
      <c r="G117" s="34"/>
      <c r="H117" s="34"/>
    </row>
    <row r="118">
      <c r="E118" s="34"/>
      <c r="F118" s="34"/>
      <c r="G118" s="34"/>
      <c r="H118" s="34"/>
    </row>
    <row r="119">
      <c r="E119" s="34"/>
      <c r="F119" s="34"/>
      <c r="G119" s="34"/>
      <c r="H119" s="34"/>
    </row>
    <row r="120">
      <c r="E120" s="34"/>
      <c r="F120" s="34"/>
      <c r="G120" s="34"/>
      <c r="H120" s="34"/>
    </row>
    <row r="121">
      <c r="E121" s="34"/>
      <c r="F121" s="34"/>
      <c r="G121" s="34"/>
      <c r="H121" s="34"/>
    </row>
    <row r="122">
      <c r="E122" s="34"/>
      <c r="F122" s="34"/>
      <c r="G122" s="34"/>
      <c r="H122" s="34"/>
    </row>
    <row r="123">
      <c r="E123" s="34"/>
      <c r="F123" s="34"/>
      <c r="G123" s="34"/>
      <c r="H123" s="34"/>
    </row>
    <row r="124">
      <c r="E124" s="34"/>
      <c r="F124" s="34"/>
      <c r="G124" s="34"/>
      <c r="H124" s="34"/>
    </row>
    <row r="125">
      <c r="E125" s="34"/>
      <c r="F125" s="34"/>
      <c r="G125" s="34"/>
      <c r="H125" s="34"/>
    </row>
    <row r="126">
      <c r="E126" s="34"/>
      <c r="F126" s="34"/>
      <c r="G126" s="34"/>
      <c r="H126" s="34"/>
    </row>
    <row r="127">
      <c r="E127" s="34"/>
      <c r="F127" s="34"/>
      <c r="G127" s="34"/>
      <c r="H127" s="34"/>
    </row>
    <row r="128">
      <c r="E128" s="34"/>
      <c r="F128" s="34"/>
      <c r="G128" s="34"/>
      <c r="H128" s="34"/>
    </row>
    <row r="129">
      <c r="E129" s="34"/>
      <c r="F129" s="34"/>
      <c r="G129" s="34"/>
      <c r="H129" s="34"/>
    </row>
    <row r="130">
      <c r="E130" s="34"/>
      <c r="F130" s="34"/>
      <c r="G130" s="34"/>
      <c r="H130" s="34"/>
    </row>
    <row r="131">
      <c r="E131" s="34"/>
      <c r="F131" s="34"/>
      <c r="G131" s="34"/>
      <c r="H131" s="34"/>
    </row>
    <row r="132">
      <c r="E132" s="34"/>
      <c r="F132" s="34"/>
      <c r="G132" s="34"/>
      <c r="H132" s="34"/>
    </row>
    <row r="133">
      <c r="E133" s="34"/>
      <c r="F133" s="34"/>
      <c r="G133" s="34"/>
      <c r="H133" s="34"/>
    </row>
    <row r="134">
      <c r="E134" s="34"/>
      <c r="F134" s="34"/>
      <c r="G134" s="34"/>
      <c r="H134" s="34"/>
    </row>
    <row r="135">
      <c r="E135" s="34"/>
      <c r="F135" s="34"/>
      <c r="G135" s="34"/>
      <c r="H135" s="34"/>
    </row>
    <row r="136">
      <c r="E136" s="34"/>
      <c r="F136" s="34"/>
      <c r="G136" s="34"/>
      <c r="H136" s="34"/>
    </row>
    <row r="137">
      <c r="E137" s="34"/>
      <c r="F137" s="34"/>
      <c r="G137" s="34"/>
      <c r="H137" s="34"/>
    </row>
    <row r="138">
      <c r="E138" s="34"/>
      <c r="F138" s="34"/>
      <c r="G138" s="34"/>
      <c r="H138" s="34"/>
    </row>
    <row r="139">
      <c r="E139" s="34"/>
      <c r="F139" s="34"/>
      <c r="G139" s="34"/>
      <c r="H139" s="34"/>
    </row>
    <row r="140">
      <c r="E140" s="34"/>
      <c r="F140" s="34"/>
      <c r="G140" s="34"/>
      <c r="H140" s="34"/>
    </row>
    <row r="141">
      <c r="E141" s="34"/>
      <c r="F141" s="34"/>
      <c r="G141" s="34"/>
      <c r="H141" s="34"/>
    </row>
    <row r="142">
      <c r="E142" s="34"/>
      <c r="F142" s="34"/>
      <c r="G142" s="34"/>
      <c r="H142" s="34"/>
    </row>
    <row r="143">
      <c r="E143" s="34"/>
      <c r="F143" s="34"/>
      <c r="G143" s="34"/>
      <c r="H143" s="34"/>
    </row>
    <row r="144">
      <c r="E144" s="34"/>
      <c r="F144" s="34"/>
      <c r="G144" s="34"/>
      <c r="H144" s="34"/>
    </row>
    <row r="145">
      <c r="E145" s="34"/>
      <c r="F145" s="34"/>
      <c r="G145" s="34"/>
      <c r="H145" s="34"/>
    </row>
    <row r="146">
      <c r="E146" s="34"/>
      <c r="F146" s="34"/>
      <c r="G146" s="34"/>
      <c r="H146" s="34"/>
    </row>
    <row r="147">
      <c r="E147" s="34"/>
      <c r="F147" s="34"/>
      <c r="G147" s="34"/>
      <c r="H147" s="34"/>
    </row>
    <row r="148">
      <c r="E148" s="34"/>
      <c r="F148" s="34"/>
      <c r="G148" s="34"/>
      <c r="H148" s="34"/>
    </row>
    <row r="149">
      <c r="E149" s="34"/>
      <c r="F149" s="34"/>
      <c r="G149" s="34"/>
      <c r="H149" s="34"/>
    </row>
    <row r="150">
      <c r="E150" s="34"/>
      <c r="F150" s="34"/>
      <c r="G150" s="34"/>
      <c r="H150" s="34"/>
    </row>
    <row r="151">
      <c r="E151" s="34"/>
      <c r="F151" s="34"/>
      <c r="G151" s="34"/>
      <c r="H151" s="34"/>
    </row>
    <row r="152">
      <c r="E152" s="34"/>
      <c r="F152" s="34"/>
      <c r="G152" s="34"/>
      <c r="H152" s="34"/>
    </row>
    <row r="153">
      <c r="E153" s="34"/>
      <c r="F153" s="34"/>
      <c r="G153" s="34"/>
      <c r="H153" s="34"/>
    </row>
    <row r="154">
      <c r="E154" s="34"/>
      <c r="F154" s="34"/>
      <c r="G154" s="34"/>
      <c r="H154" s="34"/>
    </row>
    <row r="155">
      <c r="E155" s="34"/>
      <c r="F155" s="34"/>
      <c r="G155" s="34"/>
      <c r="H155" s="34"/>
    </row>
    <row r="156">
      <c r="E156" s="34"/>
      <c r="F156" s="34"/>
      <c r="G156" s="34"/>
      <c r="H156" s="34"/>
    </row>
    <row r="157">
      <c r="E157" s="34"/>
      <c r="F157" s="34"/>
      <c r="G157" s="34"/>
      <c r="H157" s="34"/>
    </row>
    <row r="158">
      <c r="E158" s="34"/>
      <c r="F158" s="34"/>
      <c r="G158" s="34"/>
      <c r="H158" s="34"/>
    </row>
    <row r="159">
      <c r="E159" s="34"/>
      <c r="F159" s="34"/>
      <c r="G159" s="34"/>
      <c r="H159" s="34"/>
    </row>
    <row r="160">
      <c r="E160" s="34"/>
      <c r="F160" s="34"/>
      <c r="G160" s="34"/>
      <c r="H160" s="34"/>
    </row>
    <row r="161">
      <c r="E161" s="34"/>
      <c r="F161" s="34"/>
      <c r="G161" s="34"/>
      <c r="H161" s="34"/>
    </row>
    <row r="162">
      <c r="E162" s="34"/>
      <c r="F162" s="34"/>
      <c r="G162" s="34"/>
      <c r="H162" s="34"/>
    </row>
    <row r="163">
      <c r="E163" s="34"/>
      <c r="F163" s="34"/>
      <c r="G163" s="34"/>
      <c r="H163" s="34"/>
    </row>
    <row r="164">
      <c r="E164" s="34"/>
      <c r="F164" s="34"/>
      <c r="G164" s="34"/>
      <c r="H164" s="34"/>
    </row>
    <row r="165">
      <c r="E165" s="34"/>
      <c r="F165" s="34"/>
      <c r="G165" s="34"/>
      <c r="H165" s="34"/>
    </row>
    <row r="166">
      <c r="E166" s="34"/>
      <c r="F166" s="34"/>
      <c r="G166" s="34"/>
      <c r="H166" s="34"/>
    </row>
    <row r="167">
      <c r="E167" s="34"/>
      <c r="F167" s="34"/>
      <c r="G167" s="34"/>
      <c r="H167" s="34"/>
    </row>
    <row r="168">
      <c r="E168" s="34"/>
      <c r="F168" s="34"/>
      <c r="G168" s="34"/>
      <c r="H168" s="34"/>
    </row>
    <row r="169">
      <c r="E169" s="34"/>
      <c r="F169" s="34"/>
      <c r="G169" s="34"/>
      <c r="H169" s="34"/>
    </row>
    <row r="170">
      <c r="E170" s="34"/>
      <c r="F170" s="34"/>
      <c r="G170" s="34"/>
      <c r="H170" s="34"/>
    </row>
    <row r="171">
      <c r="E171" s="34"/>
      <c r="F171" s="34"/>
      <c r="G171" s="34"/>
      <c r="H171" s="34"/>
    </row>
    <row r="172">
      <c r="E172" s="34"/>
      <c r="F172" s="34"/>
      <c r="G172" s="34"/>
      <c r="H172" s="34"/>
    </row>
    <row r="173">
      <c r="E173" s="34"/>
      <c r="F173" s="34"/>
      <c r="G173" s="34"/>
      <c r="H173" s="34"/>
    </row>
    <row r="174">
      <c r="E174" s="34"/>
      <c r="F174" s="34"/>
      <c r="G174" s="34"/>
      <c r="H174" s="34"/>
    </row>
    <row r="175">
      <c r="E175" s="34"/>
      <c r="F175" s="34"/>
      <c r="G175" s="34"/>
      <c r="H175" s="34"/>
    </row>
    <row r="176">
      <c r="E176" s="34"/>
      <c r="F176" s="34"/>
      <c r="G176" s="34"/>
      <c r="H176" s="34"/>
    </row>
    <row r="177">
      <c r="E177" s="34"/>
      <c r="F177" s="34"/>
      <c r="G177" s="34"/>
      <c r="H177" s="34"/>
    </row>
    <row r="178">
      <c r="E178" s="34"/>
      <c r="F178" s="34"/>
      <c r="G178" s="34"/>
      <c r="H178" s="34"/>
    </row>
    <row r="179">
      <c r="E179" s="34"/>
      <c r="F179" s="34"/>
      <c r="G179" s="34"/>
      <c r="H179" s="34"/>
    </row>
    <row r="180">
      <c r="E180" s="34"/>
      <c r="F180" s="34"/>
      <c r="G180" s="34"/>
      <c r="H180" s="34"/>
    </row>
    <row r="181">
      <c r="E181" s="34"/>
      <c r="F181" s="34"/>
      <c r="G181" s="34"/>
      <c r="H181" s="34"/>
    </row>
    <row r="182">
      <c r="E182" s="34"/>
      <c r="F182" s="34"/>
      <c r="G182" s="34"/>
      <c r="H182" s="34"/>
    </row>
    <row r="183">
      <c r="E183" s="34"/>
      <c r="F183" s="34"/>
      <c r="G183" s="34"/>
      <c r="H183" s="34"/>
    </row>
    <row r="184">
      <c r="E184" s="34"/>
      <c r="F184" s="34"/>
      <c r="G184" s="34"/>
      <c r="H184" s="34"/>
    </row>
    <row r="185">
      <c r="E185" s="34"/>
      <c r="F185" s="34"/>
      <c r="G185" s="34"/>
      <c r="H185" s="34"/>
    </row>
    <row r="186">
      <c r="E186" s="34"/>
      <c r="F186" s="34"/>
      <c r="G186" s="34"/>
      <c r="H186" s="34"/>
    </row>
    <row r="187">
      <c r="E187" s="34"/>
      <c r="F187" s="34"/>
      <c r="G187" s="34"/>
      <c r="H187" s="34"/>
    </row>
    <row r="188">
      <c r="E188" s="34"/>
      <c r="F188" s="34"/>
      <c r="G188" s="34"/>
      <c r="H188" s="34"/>
    </row>
    <row r="189">
      <c r="E189" s="34"/>
      <c r="F189" s="34"/>
      <c r="G189" s="34"/>
      <c r="H189" s="34"/>
    </row>
    <row r="190">
      <c r="E190" s="34"/>
      <c r="F190" s="34"/>
      <c r="G190" s="34"/>
      <c r="H190" s="34"/>
    </row>
    <row r="191">
      <c r="E191" s="34"/>
      <c r="F191" s="34"/>
      <c r="G191" s="34"/>
      <c r="H191" s="34"/>
    </row>
    <row r="192">
      <c r="E192" s="34"/>
      <c r="F192" s="34"/>
      <c r="G192" s="34"/>
      <c r="H192" s="34"/>
    </row>
    <row r="193">
      <c r="E193" s="34"/>
      <c r="F193" s="34"/>
      <c r="G193" s="34"/>
      <c r="H193" s="34"/>
    </row>
    <row r="194">
      <c r="E194" s="34"/>
      <c r="F194" s="34"/>
      <c r="G194" s="34"/>
      <c r="H194" s="34"/>
    </row>
    <row r="195">
      <c r="E195" s="34"/>
      <c r="F195" s="34"/>
      <c r="G195" s="34"/>
      <c r="H195" s="34"/>
    </row>
    <row r="196">
      <c r="E196" s="34"/>
      <c r="F196" s="34"/>
      <c r="G196" s="34"/>
      <c r="H196" s="34"/>
    </row>
    <row r="197">
      <c r="E197" s="34"/>
      <c r="F197" s="34"/>
      <c r="G197" s="34"/>
      <c r="H197" s="34"/>
    </row>
    <row r="198">
      <c r="E198" s="34"/>
      <c r="F198" s="34"/>
      <c r="G198" s="34"/>
      <c r="H198" s="34"/>
    </row>
    <row r="199">
      <c r="E199" s="34"/>
      <c r="F199" s="34"/>
      <c r="G199" s="34"/>
      <c r="H199" s="34"/>
    </row>
    <row r="200">
      <c r="E200" s="34"/>
      <c r="F200" s="34"/>
      <c r="G200" s="34"/>
      <c r="H200" s="34"/>
    </row>
    <row r="201">
      <c r="E201" s="34"/>
      <c r="F201" s="34"/>
      <c r="G201" s="34"/>
      <c r="H201" s="34"/>
    </row>
    <row r="202">
      <c r="E202" s="34"/>
      <c r="F202" s="34"/>
      <c r="G202" s="34"/>
      <c r="H202" s="34"/>
    </row>
    <row r="203">
      <c r="E203" s="34"/>
      <c r="F203" s="34"/>
      <c r="G203" s="34"/>
      <c r="H203" s="34"/>
    </row>
    <row r="204">
      <c r="E204" s="34"/>
      <c r="F204" s="34"/>
      <c r="G204" s="34"/>
      <c r="H204" s="34"/>
    </row>
    <row r="205">
      <c r="E205" s="34"/>
      <c r="F205" s="34"/>
      <c r="G205" s="34"/>
      <c r="H205" s="34"/>
    </row>
    <row r="206">
      <c r="E206" s="34"/>
      <c r="F206" s="34"/>
      <c r="G206" s="34"/>
      <c r="H206" s="34"/>
    </row>
    <row r="207">
      <c r="E207" s="34"/>
      <c r="F207" s="34"/>
      <c r="G207" s="34"/>
      <c r="H207" s="34"/>
    </row>
    <row r="208">
      <c r="E208" s="34"/>
      <c r="F208" s="34"/>
      <c r="G208" s="34"/>
      <c r="H208" s="34"/>
    </row>
    <row r="209">
      <c r="E209" s="34"/>
      <c r="F209" s="34"/>
      <c r="G209" s="34"/>
      <c r="H209" s="34"/>
    </row>
    <row r="210">
      <c r="E210" s="34"/>
      <c r="F210" s="34"/>
      <c r="G210" s="34"/>
      <c r="H210" s="34"/>
    </row>
    <row r="211">
      <c r="E211" s="34"/>
      <c r="F211" s="34"/>
      <c r="G211" s="34"/>
      <c r="H211" s="34"/>
    </row>
    <row r="212">
      <c r="E212" s="34"/>
      <c r="F212" s="34"/>
      <c r="G212" s="34"/>
      <c r="H212" s="34"/>
    </row>
    <row r="213">
      <c r="E213" s="34"/>
      <c r="F213" s="34"/>
      <c r="G213" s="34"/>
      <c r="H213" s="34"/>
    </row>
    <row r="214">
      <c r="E214" s="34"/>
      <c r="F214" s="34"/>
      <c r="G214" s="34"/>
      <c r="H214" s="34"/>
    </row>
    <row r="215">
      <c r="E215" s="34"/>
      <c r="F215" s="34"/>
      <c r="G215" s="34"/>
      <c r="H215" s="34"/>
    </row>
    <row r="216">
      <c r="E216" s="34"/>
      <c r="F216" s="34"/>
      <c r="G216" s="34"/>
      <c r="H216" s="34"/>
    </row>
    <row r="217">
      <c r="E217" s="34"/>
      <c r="F217" s="34"/>
      <c r="G217" s="34"/>
      <c r="H217" s="34"/>
    </row>
    <row r="218">
      <c r="E218" s="34"/>
      <c r="F218" s="34"/>
      <c r="G218" s="34"/>
      <c r="H218" s="34"/>
    </row>
    <row r="219">
      <c r="E219" s="34"/>
      <c r="F219" s="34"/>
      <c r="G219" s="34"/>
      <c r="H219" s="34"/>
    </row>
    <row r="220">
      <c r="E220" s="34"/>
      <c r="F220" s="34"/>
      <c r="G220" s="34"/>
      <c r="H220" s="34"/>
    </row>
    <row r="221">
      <c r="E221" s="34"/>
      <c r="F221" s="34"/>
      <c r="G221" s="34"/>
      <c r="H221" s="34"/>
    </row>
    <row r="222">
      <c r="E222" s="34"/>
      <c r="F222" s="34"/>
      <c r="G222" s="34"/>
      <c r="H222" s="34"/>
    </row>
    <row r="223">
      <c r="E223" s="34"/>
      <c r="F223" s="34"/>
      <c r="G223" s="34"/>
      <c r="H223" s="34"/>
    </row>
    <row r="224">
      <c r="E224" s="34"/>
      <c r="F224" s="34"/>
      <c r="G224" s="34"/>
      <c r="H224" s="34"/>
    </row>
    <row r="225">
      <c r="E225" s="34"/>
      <c r="F225" s="34"/>
      <c r="G225" s="34"/>
      <c r="H225" s="34"/>
    </row>
    <row r="226">
      <c r="E226" s="34"/>
      <c r="F226" s="34"/>
      <c r="G226" s="34"/>
      <c r="H226" s="34"/>
    </row>
    <row r="227">
      <c r="E227" s="34"/>
      <c r="F227" s="34"/>
      <c r="G227" s="34"/>
      <c r="H227" s="34"/>
    </row>
    <row r="228">
      <c r="E228" s="34"/>
      <c r="F228" s="34"/>
      <c r="G228" s="34"/>
      <c r="H228" s="34"/>
    </row>
    <row r="229">
      <c r="E229" s="34"/>
      <c r="F229" s="34"/>
      <c r="G229" s="34"/>
      <c r="H229" s="34"/>
    </row>
    <row r="230">
      <c r="E230" s="34"/>
      <c r="F230" s="34"/>
      <c r="G230" s="34"/>
      <c r="H230" s="34"/>
    </row>
    <row r="231">
      <c r="E231" s="34"/>
      <c r="F231" s="34"/>
      <c r="G231" s="34"/>
      <c r="H231" s="34"/>
    </row>
    <row r="232">
      <c r="E232" s="34"/>
      <c r="F232" s="34"/>
      <c r="G232" s="34"/>
      <c r="H232" s="34"/>
    </row>
    <row r="233">
      <c r="E233" s="34"/>
      <c r="F233" s="34"/>
      <c r="G233" s="34"/>
      <c r="H233" s="34"/>
    </row>
    <row r="234">
      <c r="E234" s="34"/>
      <c r="F234" s="34"/>
      <c r="G234" s="34"/>
      <c r="H234" s="34"/>
    </row>
    <row r="235">
      <c r="E235" s="34"/>
      <c r="F235" s="34"/>
      <c r="G235" s="34"/>
      <c r="H235" s="34"/>
    </row>
    <row r="236">
      <c r="E236" s="34"/>
      <c r="F236" s="34"/>
      <c r="G236" s="34"/>
      <c r="H236" s="34"/>
    </row>
    <row r="237">
      <c r="E237" s="34"/>
      <c r="F237" s="34"/>
      <c r="G237" s="34"/>
      <c r="H237" s="34"/>
    </row>
    <row r="238">
      <c r="E238" s="34"/>
      <c r="F238" s="34"/>
      <c r="G238" s="34"/>
      <c r="H238" s="34"/>
    </row>
    <row r="239">
      <c r="E239" s="34"/>
      <c r="F239" s="34"/>
      <c r="G239" s="34"/>
      <c r="H239" s="34"/>
    </row>
    <row r="240">
      <c r="E240" s="34"/>
      <c r="F240" s="34"/>
      <c r="G240" s="34"/>
      <c r="H240" s="34"/>
    </row>
    <row r="241">
      <c r="E241" s="34"/>
      <c r="F241" s="34"/>
      <c r="G241" s="34"/>
      <c r="H241" s="34"/>
    </row>
    <row r="242">
      <c r="E242" s="34"/>
      <c r="F242" s="34"/>
      <c r="G242" s="34"/>
      <c r="H242" s="34"/>
    </row>
    <row r="243">
      <c r="E243" s="34"/>
      <c r="F243" s="34"/>
      <c r="G243" s="34"/>
      <c r="H243" s="34"/>
    </row>
    <row r="244">
      <c r="E244" s="34"/>
      <c r="F244" s="34"/>
      <c r="G244" s="34"/>
      <c r="H244" s="34"/>
    </row>
    <row r="245">
      <c r="E245" s="34"/>
      <c r="F245" s="34"/>
      <c r="G245" s="34"/>
      <c r="H245" s="34"/>
    </row>
    <row r="246">
      <c r="E246" s="34"/>
      <c r="F246" s="34"/>
      <c r="G246" s="34"/>
      <c r="H246" s="34"/>
    </row>
    <row r="247">
      <c r="E247" s="34"/>
      <c r="F247" s="34"/>
      <c r="G247" s="34"/>
      <c r="H247" s="34"/>
    </row>
    <row r="248">
      <c r="E248" s="34"/>
      <c r="F248" s="34"/>
      <c r="G248" s="34"/>
      <c r="H248" s="34"/>
    </row>
    <row r="249">
      <c r="E249" s="34"/>
      <c r="F249" s="34"/>
      <c r="G249" s="34"/>
      <c r="H249" s="34"/>
    </row>
    <row r="250">
      <c r="E250" s="34"/>
      <c r="F250" s="34"/>
      <c r="G250" s="34"/>
      <c r="H250" s="34"/>
    </row>
    <row r="251">
      <c r="E251" s="34"/>
      <c r="F251" s="34"/>
      <c r="G251" s="34"/>
      <c r="H251" s="34"/>
    </row>
    <row r="252">
      <c r="E252" s="34"/>
      <c r="F252" s="34"/>
      <c r="G252" s="34"/>
      <c r="H252" s="34"/>
    </row>
    <row r="253">
      <c r="E253" s="34"/>
      <c r="F253" s="34"/>
      <c r="G253" s="34"/>
      <c r="H253" s="34"/>
    </row>
    <row r="254">
      <c r="E254" s="34"/>
      <c r="F254" s="34"/>
      <c r="G254" s="34"/>
      <c r="H254" s="34"/>
    </row>
    <row r="255">
      <c r="E255" s="34"/>
      <c r="F255" s="34"/>
      <c r="G255" s="34"/>
      <c r="H255" s="34"/>
    </row>
    <row r="256">
      <c r="E256" s="34"/>
      <c r="F256" s="34"/>
      <c r="G256" s="34"/>
      <c r="H256" s="34"/>
    </row>
    <row r="257">
      <c r="E257" s="34"/>
      <c r="F257" s="34"/>
      <c r="G257" s="34"/>
      <c r="H257" s="34"/>
    </row>
    <row r="258">
      <c r="E258" s="34"/>
      <c r="F258" s="34"/>
      <c r="G258" s="34"/>
      <c r="H258" s="34"/>
    </row>
    <row r="259">
      <c r="E259" s="34"/>
      <c r="F259" s="34"/>
      <c r="G259" s="34"/>
      <c r="H259" s="34"/>
    </row>
    <row r="260">
      <c r="E260" s="34"/>
      <c r="F260" s="34"/>
      <c r="G260" s="34"/>
      <c r="H260" s="34"/>
    </row>
    <row r="261">
      <c r="E261" s="34"/>
      <c r="F261" s="34"/>
      <c r="G261" s="34"/>
      <c r="H261" s="34"/>
    </row>
    <row r="262">
      <c r="E262" s="34"/>
      <c r="F262" s="34"/>
      <c r="G262" s="34"/>
      <c r="H262" s="34"/>
    </row>
    <row r="263">
      <c r="E263" s="34"/>
      <c r="F263" s="34"/>
      <c r="G263" s="34"/>
      <c r="H263" s="34"/>
    </row>
    <row r="264">
      <c r="E264" s="34"/>
      <c r="F264" s="34"/>
      <c r="G264" s="34"/>
      <c r="H264" s="34"/>
    </row>
    <row r="265">
      <c r="E265" s="34"/>
      <c r="F265" s="34"/>
      <c r="G265" s="34"/>
      <c r="H265" s="34"/>
    </row>
    <row r="266">
      <c r="E266" s="34"/>
      <c r="F266" s="34"/>
      <c r="G266" s="34"/>
      <c r="H266" s="34"/>
    </row>
    <row r="267">
      <c r="E267" s="34"/>
      <c r="F267" s="34"/>
      <c r="G267" s="34"/>
      <c r="H267" s="34"/>
    </row>
    <row r="268">
      <c r="E268" s="34"/>
      <c r="F268" s="34"/>
      <c r="G268" s="34"/>
      <c r="H268" s="34"/>
    </row>
    <row r="269">
      <c r="E269" s="34"/>
      <c r="F269" s="34"/>
      <c r="G269" s="34"/>
      <c r="H269" s="34"/>
    </row>
    <row r="270">
      <c r="E270" s="34"/>
      <c r="F270" s="34"/>
      <c r="G270" s="34"/>
      <c r="H270" s="34"/>
    </row>
    <row r="271">
      <c r="E271" s="34"/>
      <c r="F271" s="34"/>
      <c r="G271" s="34"/>
      <c r="H271" s="34"/>
    </row>
    <row r="272">
      <c r="E272" s="34"/>
      <c r="F272" s="34"/>
      <c r="G272" s="34"/>
      <c r="H272" s="34"/>
    </row>
    <row r="273">
      <c r="E273" s="34"/>
      <c r="F273" s="34"/>
      <c r="G273" s="34"/>
      <c r="H273" s="34"/>
    </row>
    <row r="274">
      <c r="E274" s="34"/>
      <c r="F274" s="34"/>
      <c r="G274" s="34"/>
      <c r="H274" s="34"/>
    </row>
    <row r="275">
      <c r="E275" s="34"/>
      <c r="F275" s="34"/>
      <c r="G275" s="34"/>
      <c r="H275" s="34"/>
    </row>
    <row r="276">
      <c r="E276" s="34"/>
      <c r="F276" s="34"/>
      <c r="G276" s="34"/>
      <c r="H276" s="34"/>
    </row>
    <row r="277">
      <c r="E277" s="34"/>
      <c r="F277" s="34"/>
      <c r="G277" s="34"/>
      <c r="H277" s="34"/>
    </row>
    <row r="278">
      <c r="E278" s="34"/>
      <c r="F278" s="34"/>
      <c r="G278" s="34"/>
      <c r="H278" s="34"/>
    </row>
    <row r="279">
      <c r="E279" s="34"/>
      <c r="F279" s="34"/>
      <c r="G279" s="34"/>
      <c r="H279" s="34"/>
    </row>
    <row r="280">
      <c r="E280" s="34"/>
      <c r="F280" s="34"/>
      <c r="G280" s="34"/>
      <c r="H280" s="34"/>
    </row>
    <row r="281">
      <c r="E281" s="34"/>
      <c r="F281" s="34"/>
      <c r="G281" s="34"/>
      <c r="H281" s="34"/>
    </row>
    <row r="282">
      <c r="E282" s="34"/>
      <c r="F282" s="34"/>
      <c r="G282" s="34"/>
      <c r="H282" s="34"/>
    </row>
    <row r="283">
      <c r="E283" s="34"/>
      <c r="F283" s="34"/>
      <c r="G283" s="34"/>
      <c r="H283" s="34"/>
    </row>
    <row r="284">
      <c r="E284" s="34"/>
      <c r="F284" s="34"/>
      <c r="G284" s="34"/>
      <c r="H284" s="34"/>
    </row>
    <row r="285">
      <c r="E285" s="34"/>
      <c r="F285" s="34"/>
      <c r="G285" s="34"/>
      <c r="H285" s="34"/>
    </row>
    <row r="286">
      <c r="E286" s="34"/>
      <c r="F286" s="34"/>
      <c r="G286" s="34"/>
      <c r="H286" s="34"/>
    </row>
    <row r="287">
      <c r="E287" s="34"/>
      <c r="F287" s="34"/>
      <c r="G287" s="34"/>
      <c r="H287" s="34"/>
    </row>
    <row r="288">
      <c r="E288" s="34"/>
      <c r="F288" s="34"/>
      <c r="G288" s="34"/>
      <c r="H288" s="34"/>
    </row>
    <row r="289">
      <c r="E289" s="34"/>
      <c r="F289" s="34"/>
      <c r="G289" s="34"/>
      <c r="H289" s="34"/>
    </row>
    <row r="290">
      <c r="E290" s="34"/>
      <c r="F290" s="34"/>
      <c r="G290" s="34"/>
      <c r="H290" s="34"/>
    </row>
    <row r="291">
      <c r="E291" s="34"/>
      <c r="F291" s="34"/>
      <c r="G291" s="34"/>
      <c r="H291" s="34"/>
    </row>
    <row r="292">
      <c r="E292" s="34"/>
      <c r="F292" s="34"/>
      <c r="G292" s="34"/>
      <c r="H292" s="34"/>
    </row>
    <row r="293">
      <c r="E293" s="34"/>
      <c r="F293" s="34"/>
      <c r="G293" s="34"/>
      <c r="H293" s="34"/>
    </row>
    <row r="294">
      <c r="E294" s="34"/>
      <c r="F294" s="34"/>
      <c r="G294" s="34"/>
      <c r="H294" s="34"/>
    </row>
    <row r="295">
      <c r="E295" s="34"/>
      <c r="F295" s="34"/>
      <c r="G295" s="34"/>
      <c r="H295" s="34"/>
    </row>
    <row r="296">
      <c r="E296" s="34"/>
      <c r="F296" s="34"/>
      <c r="G296" s="34"/>
      <c r="H296" s="34"/>
    </row>
    <row r="297">
      <c r="E297" s="34"/>
      <c r="F297" s="34"/>
      <c r="G297" s="34"/>
      <c r="H297" s="34"/>
    </row>
    <row r="298">
      <c r="E298" s="34"/>
      <c r="F298" s="34"/>
      <c r="G298" s="34"/>
      <c r="H298" s="34"/>
    </row>
    <row r="299">
      <c r="E299" s="34"/>
      <c r="F299" s="34"/>
      <c r="G299" s="34"/>
      <c r="H299" s="34"/>
    </row>
    <row r="300">
      <c r="E300" s="34"/>
      <c r="F300" s="34"/>
      <c r="G300" s="34"/>
      <c r="H300" s="34"/>
    </row>
    <row r="301">
      <c r="E301" s="34"/>
      <c r="F301" s="34"/>
      <c r="G301" s="34"/>
      <c r="H301" s="34"/>
    </row>
    <row r="302">
      <c r="E302" s="34"/>
      <c r="F302" s="34"/>
      <c r="G302" s="34"/>
      <c r="H302" s="34"/>
    </row>
    <row r="303">
      <c r="E303" s="34"/>
      <c r="F303" s="34"/>
      <c r="G303" s="34"/>
      <c r="H303" s="34"/>
    </row>
    <row r="304">
      <c r="E304" s="34"/>
      <c r="F304" s="34"/>
      <c r="G304" s="34"/>
      <c r="H304" s="34"/>
    </row>
    <row r="305">
      <c r="E305" s="34"/>
      <c r="F305" s="34"/>
      <c r="G305" s="34"/>
      <c r="H305" s="34"/>
    </row>
    <row r="306">
      <c r="E306" s="34"/>
      <c r="F306" s="34"/>
      <c r="G306" s="34"/>
      <c r="H306" s="34"/>
    </row>
    <row r="307">
      <c r="E307" s="34"/>
      <c r="F307" s="34"/>
      <c r="G307" s="34"/>
      <c r="H307" s="34"/>
    </row>
    <row r="308">
      <c r="E308" s="34"/>
      <c r="F308" s="34"/>
      <c r="G308" s="34"/>
      <c r="H308" s="34"/>
    </row>
    <row r="309">
      <c r="E309" s="34"/>
      <c r="F309" s="34"/>
      <c r="G309" s="34"/>
      <c r="H309" s="34"/>
    </row>
    <row r="310">
      <c r="E310" s="34"/>
      <c r="F310" s="34"/>
      <c r="G310" s="34"/>
      <c r="H310" s="34"/>
    </row>
    <row r="311">
      <c r="E311" s="34"/>
      <c r="F311" s="34"/>
      <c r="G311" s="34"/>
      <c r="H311" s="34"/>
    </row>
    <row r="312">
      <c r="E312" s="34"/>
      <c r="F312" s="34"/>
      <c r="G312" s="34"/>
      <c r="H312" s="34"/>
    </row>
    <row r="313">
      <c r="E313" s="34"/>
      <c r="F313" s="34"/>
      <c r="G313" s="34"/>
      <c r="H313" s="34"/>
    </row>
    <row r="314">
      <c r="E314" s="34"/>
      <c r="F314" s="34"/>
      <c r="G314" s="34"/>
      <c r="H314" s="34"/>
    </row>
    <row r="315">
      <c r="E315" s="34"/>
      <c r="F315" s="34"/>
      <c r="G315" s="34"/>
      <c r="H315" s="34"/>
    </row>
    <row r="316">
      <c r="E316" s="34"/>
      <c r="F316" s="34"/>
      <c r="G316" s="34"/>
      <c r="H316" s="34"/>
    </row>
    <row r="317">
      <c r="E317" s="34"/>
      <c r="F317" s="34"/>
      <c r="G317" s="34"/>
      <c r="H317" s="34"/>
    </row>
    <row r="318">
      <c r="E318" s="34"/>
      <c r="F318" s="34"/>
      <c r="G318" s="34"/>
      <c r="H318" s="34"/>
    </row>
    <row r="319">
      <c r="E319" s="34"/>
      <c r="F319" s="34"/>
      <c r="G319" s="34"/>
      <c r="H319" s="34"/>
    </row>
    <row r="320">
      <c r="E320" s="34"/>
      <c r="F320" s="34"/>
      <c r="G320" s="34"/>
      <c r="H320" s="34"/>
    </row>
    <row r="321">
      <c r="E321" s="34"/>
      <c r="F321" s="34"/>
      <c r="G321" s="34"/>
      <c r="H321" s="34"/>
    </row>
    <row r="322">
      <c r="E322" s="34"/>
      <c r="F322" s="34"/>
      <c r="G322" s="34"/>
      <c r="H322" s="34"/>
    </row>
    <row r="323">
      <c r="E323" s="34"/>
      <c r="F323" s="34"/>
      <c r="G323" s="34"/>
      <c r="H323" s="34"/>
    </row>
    <row r="324">
      <c r="E324" s="34"/>
      <c r="F324" s="34"/>
      <c r="G324" s="34"/>
      <c r="H324" s="34"/>
    </row>
    <row r="325">
      <c r="E325" s="34"/>
      <c r="F325" s="34"/>
      <c r="G325" s="34"/>
      <c r="H325" s="34"/>
    </row>
    <row r="326">
      <c r="E326" s="34"/>
      <c r="F326" s="34"/>
      <c r="G326" s="34"/>
      <c r="H326" s="34"/>
    </row>
    <row r="327">
      <c r="E327" s="34"/>
      <c r="F327" s="34"/>
      <c r="G327" s="34"/>
      <c r="H327" s="34"/>
    </row>
    <row r="328">
      <c r="E328" s="34"/>
      <c r="F328" s="34"/>
      <c r="G328" s="34"/>
      <c r="H328" s="34"/>
    </row>
    <row r="329">
      <c r="E329" s="34"/>
      <c r="F329" s="34"/>
      <c r="G329" s="34"/>
      <c r="H329" s="34"/>
    </row>
    <row r="330">
      <c r="E330" s="34"/>
      <c r="F330" s="34"/>
      <c r="G330" s="34"/>
      <c r="H330" s="34"/>
    </row>
    <row r="331">
      <c r="E331" s="34"/>
      <c r="F331" s="34"/>
      <c r="G331" s="34"/>
      <c r="H331" s="34"/>
    </row>
    <row r="332">
      <c r="E332" s="34"/>
      <c r="F332" s="34"/>
      <c r="G332" s="34"/>
      <c r="H332" s="34"/>
    </row>
    <row r="333">
      <c r="E333" s="34"/>
      <c r="F333" s="34"/>
      <c r="G333" s="34"/>
      <c r="H333" s="34"/>
    </row>
    <row r="334">
      <c r="E334" s="34"/>
      <c r="F334" s="34"/>
      <c r="G334" s="34"/>
      <c r="H334" s="34"/>
    </row>
    <row r="335">
      <c r="E335" s="34"/>
      <c r="F335" s="34"/>
      <c r="G335" s="34"/>
      <c r="H335" s="34"/>
    </row>
    <row r="336">
      <c r="E336" s="34"/>
      <c r="F336" s="34"/>
      <c r="G336" s="34"/>
      <c r="H336" s="34"/>
    </row>
    <row r="337">
      <c r="E337" s="34"/>
      <c r="F337" s="34"/>
      <c r="G337" s="34"/>
      <c r="H337" s="34"/>
    </row>
    <row r="338">
      <c r="E338" s="34"/>
      <c r="F338" s="34"/>
      <c r="G338" s="34"/>
      <c r="H338" s="34"/>
    </row>
    <row r="339">
      <c r="E339" s="34"/>
      <c r="F339" s="34"/>
      <c r="G339" s="34"/>
      <c r="H339" s="34"/>
    </row>
    <row r="340">
      <c r="E340" s="34"/>
      <c r="F340" s="34"/>
      <c r="G340" s="34"/>
      <c r="H340" s="34"/>
    </row>
    <row r="341">
      <c r="E341" s="34"/>
      <c r="F341" s="34"/>
      <c r="G341" s="34"/>
      <c r="H341" s="34"/>
    </row>
    <row r="342">
      <c r="E342" s="34"/>
      <c r="F342" s="34"/>
      <c r="G342" s="34"/>
      <c r="H342" s="34"/>
    </row>
    <row r="343">
      <c r="E343" s="34"/>
      <c r="F343" s="34"/>
      <c r="G343" s="34"/>
      <c r="H343" s="34"/>
    </row>
    <row r="344">
      <c r="E344" s="34"/>
      <c r="F344" s="34"/>
      <c r="G344" s="34"/>
      <c r="H344" s="34"/>
    </row>
    <row r="345">
      <c r="E345" s="34"/>
      <c r="F345" s="34"/>
      <c r="G345" s="34"/>
      <c r="H345" s="34"/>
    </row>
    <row r="346">
      <c r="E346" s="34"/>
      <c r="F346" s="34"/>
      <c r="G346" s="34"/>
      <c r="H346" s="34"/>
    </row>
    <row r="347">
      <c r="E347" s="34"/>
      <c r="F347" s="34"/>
      <c r="G347" s="34"/>
      <c r="H347" s="34"/>
    </row>
    <row r="348">
      <c r="E348" s="34"/>
      <c r="F348" s="34"/>
      <c r="G348" s="34"/>
      <c r="H348" s="34"/>
    </row>
    <row r="349">
      <c r="E349" s="34"/>
      <c r="F349" s="34"/>
      <c r="G349" s="34"/>
      <c r="H349" s="34"/>
    </row>
    <row r="350">
      <c r="E350" s="34"/>
      <c r="F350" s="34"/>
      <c r="G350" s="34"/>
      <c r="H350" s="34"/>
    </row>
    <row r="351">
      <c r="E351" s="34"/>
      <c r="F351" s="34"/>
      <c r="G351" s="34"/>
      <c r="H351" s="34"/>
    </row>
    <row r="352">
      <c r="E352" s="34"/>
      <c r="F352" s="34"/>
      <c r="G352" s="34"/>
      <c r="H352" s="34"/>
    </row>
    <row r="353">
      <c r="E353" s="34"/>
      <c r="F353" s="34"/>
      <c r="G353" s="34"/>
      <c r="H353" s="34"/>
    </row>
    <row r="354">
      <c r="E354" s="34"/>
      <c r="F354" s="34"/>
      <c r="G354" s="34"/>
      <c r="H354" s="34"/>
    </row>
    <row r="355">
      <c r="E355" s="34"/>
      <c r="F355" s="34"/>
      <c r="G355" s="34"/>
      <c r="H355" s="34"/>
    </row>
    <row r="356">
      <c r="E356" s="34"/>
      <c r="F356" s="34"/>
      <c r="G356" s="34"/>
      <c r="H356" s="34"/>
    </row>
    <row r="357">
      <c r="E357" s="34"/>
      <c r="F357" s="34"/>
      <c r="G357" s="34"/>
      <c r="H357" s="34"/>
    </row>
    <row r="358">
      <c r="E358" s="34"/>
      <c r="F358" s="34"/>
      <c r="G358" s="34"/>
      <c r="H358" s="34"/>
    </row>
    <row r="359">
      <c r="E359" s="34"/>
      <c r="F359" s="34"/>
      <c r="G359" s="34"/>
      <c r="H359" s="34"/>
    </row>
    <row r="360">
      <c r="E360" s="34"/>
      <c r="F360" s="34"/>
      <c r="G360" s="34"/>
      <c r="H360" s="34"/>
    </row>
    <row r="361">
      <c r="E361" s="34"/>
      <c r="F361" s="34"/>
      <c r="G361" s="34"/>
      <c r="H361" s="34"/>
    </row>
    <row r="362">
      <c r="E362" s="34"/>
      <c r="F362" s="34"/>
      <c r="G362" s="34"/>
      <c r="H362" s="34"/>
    </row>
    <row r="363">
      <c r="E363" s="34"/>
      <c r="F363" s="34"/>
      <c r="G363" s="34"/>
      <c r="H363" s="34"/>
    </row>
    <row r="364">
      <c r="E364" s="34"/>
      <c r="F364" s="34"/>
      <c r="G364" s="34"/>
      <c r="H364" s="34"/>
    </row>
    <row r="365">
      <c r="E365" s="34"/>
      <c r="F365" s="34"/>
      <c r="G365" s="34"/>
      <c r="H365" s="34"/>
    </row>
    <row r="366">
      <c r="E366" s="34"/>
      <c r="F366" s="34"/>
      <c r="G366" s="34"/>
      <c r="H366" s="34"/>
    </row>
    <row r="367">
      <c r="E367" s="34"/>
      <c r="F367" s="34"/>
      <c r="G367" s="34"/>
      <c r="H367" s="34"/>
    </row>
    <row r="368">
      <c r="E368" s="34"/>
      <c r="F368" s="34"/>
      <c r="G368" s="34"/>
      <c r="H368" s="34"/>
    </row>
    <row r="369">
      <c r="E369" s="34"/>
      <c r="F369" s="34"/>
      <c r="G369" s="34"/>
      <c r="H369" s="34"/>
    </row>
    <row r="370">
      <c r="E370" s="34"/>
      <c r="F370" s="34"/>
      <c r="G370" s="34"/>
      <c r="H370" s="34"/>
    </row>
    <row r="371">
      <c r="E371" s="34"/>
      <c r="F371" s="34"/>
      <c r="G371" s="34"/>
      <c r="H371" s="34"/>
    </row>
    <row r="372">
      <c r="E372" s="34"/>
      <c r="F372" s="34"/>
      <c r="G372" s="34"/>
      <c r="H372" s="34"/>
    </row>
    <row r="373">
      <c r="E373" s="34"/>
      <c r="F373" s="34"/>
      <c r="G373" s="34"/>
      <c r="H373" s="34"/>
    </row>
    <row r="374">
      <c r="E374" s="34"/>
      <c r="F374" s="34"/>
      <c r="G374" s="34"/>
      <c r="H374" s="34"/>
    </row>
    <row r="375">
      <c r="E375" s="34"/>
      <c r="F375" s="34"/>
      <c r="G375" s="34"/>
      <c r="H375" s="34"/>
    </row>
    <row r="376">
      <c r="E376" s="34"/>
      <c r="F376" s="34"/>
      <c r="G376" s="34"/>
      <c r="H376" s="34"/>
    </row>
    <row r="377">
      <c r="E377" s="34"/>
      <c r="F377" s="34"/>
      <c r="G377" s="34"/>
      <c r="H377" s="34"/>
    </row>
    <row r="378">
      <c r="E378" s="34"/>
      <c r="F378" s="34"/>
      <c r="G378" s="34"/>
      <c r="H378" s="34"/>
    </row>
    <row r="379">
      <c r="E379" s="34"/>
      <c r="F379" s="34"/>
      <c r="G379" s="34"/>
      <c r="H379" s="34"/>
    </row>
    <row r="380">
      <c r="E380" s="34"/>
      <c r="F380" s="34"/>
      <c r="G380" s="34"/>
      <c r="H380" s="34"/>
    </row>
    <row r="381">
      <c r="E381" s="34"/>
      <c r="F381" s="34"/>
      <c r="G381" s="34"/>
      <c r="H381" s="34"/>
    </row>
    <row r="382">
      <c r="E382" s="34"/>
      <c r="F382" s="34"/>
      <c r="G382" s="34"/>
      <c r="H382" s="34"/>
    </row>
    <row r="383">
      <c r="E383" s="34"/>
      <c r="F383" s="34"/>
      <c r="G383" s="34"/>
      <c r="H383" s="34"/>
    </row>
    <row r="384">
      <c r="E384" s="34"/>
      <c r="F384" s="34"/>
      <c r="G384" s="34"/>
      <c r="H384" s="34"/>
    </row>
    <row r="385">
      <c r="E385" s="34"/>
      <c r="F385" s="34"/>
      <c r="G385" s="34"/>
      <c r="H385" s="34"/>
    </row>
    <row r="386">
      <c r="E386" s="34"/>
      <c r="F386" s="34"/>
      <c r="G386" s="34"/>
      <c r="H386" s="34"/>
    </row>
    <row r="387">
      <c r="E387" s="34"/>
      <c r="F387" s="34"/>
      <c r="G387" s="34"/>
      <c r="H387" s="34"/>
    </row>
    <row r="388">
      <c r="E388" s="34"/>
      <c r="F388" s="34"/>
      <c r="G388" s="34"/>
      <c r="H388" s="34"/>
    </row>
    <row r="389">
      <c r="E389" s="34"/>
      <c r="F389" s="34"/>
      <c r="G389" s="34"/>
      <c r="H389" s="34"/>
    </row>
    <row r="390">
      <c r="E390" s="34"/>
      <c r="F390" s="34"/>
      <c r="G390" s="34"/>
      <c r="H390" s="34"/>
    </row>
    <row r="391">
      <c r="E391" s="34"/>
      <c r="F391" s="34"/>
      <c r="G391" s="34"/>
      <c r="H391" s="34"/>
    </row>
    <row r="392">
      <c r="E392" s="34"/>
      <c r="F392" s="34"/>
      <c r="G392" s="34"/>
      <c r="H392" s="34"/>
    </row>
    <row r="393">
      <c r="E393" s="34"/>
      <c r="F393" s="34"/>
      <c r="G393" s="34"/>
      <c r="H393" s="34"/>
    </row>
    <row r="394">
      <c r="E394" s="34"/>
      <c r="F394" s="34"/>
      <c r="G394" s="34"/>
      <c r="H394" s="34"/>
    </row>
    <row r="395">
      <c r="E395" s="34"/>
      <c r="F395" s="34"/>
      <c r="G395" s="34"/>
      <c r="H395" s="34"/>
    </row>
    <row r="396">
      <c r="E396" s="34"/>
      <c r="F396" s="34"/>
      <c r="G396" s="34"/>
      <c r="H396" s="34"/>
    </row>
    <row r="397">
      <c r="E397" s="34"/>
      <c r="F397" s="34"/>
      <c r="G397" s="34"/>
      <c r="H397" s="34"/>
    </row>
    <row r="398">
      <c r="E398" s="34"/>
      <c r="F398" s="34"/>
      <c r="G398" s="34"/>
      <c r="H398" s="34"/>
    </row>
    <row r="399">
      <c r="E399" s="34"/>
      <c r="F399" s="34"/>
      <c r="G399" s="34"/>
      <c r="H399" s="34"/>
    </row>
    <row r="400">
      <c r="E400" s="34"/>
      <c r="F400" s="34"/>
      <c r="G400" s="34"/>
      <c r="H400" s="34"/>
    </row>
    <row r="401">
      <c r="E401" s="34"/>
      <c r="F401" s="34"/>
      <c r="G401" s="34"/>
      <c r="H401" s="34"/>
    </row>
    <row r="402">
      <c r="E402" s="34"/>
      <c r="F402" s="34"/>
      <c r="G402" s="34"/>
      <c r="H402" s="34"/>
    </row>
    <row r="403">
      <c r="E403" s="34"/>
      <c r="F403" s="34"/>
      <c r="G403" s="34"/>
      <c r="H403" s="34"/>
    </row>
    <row r="404">
      <c r="E404" s="34"/>
      <c r="F404" s="34"/>
      <c r="G404" s="34"/>
      <c r="H404" s="34"/>
    </row>
    <row r="405">
      <c r="E405" s="34"/>
      <c r="F405" s="34"/>
      <c r="G405" s="34"/>
      <c r="H405" s="34"/>
    </row>
    <row r="406">
      <c r="E406" s="34"/>
      <c r="F406" s="34"/>
      <c r="G406" s="34"/>
      <c r="H406" s="34"/>
    </row>
    <row r="407">
      <c r="E407" s="34"/>
      <c r="F407" s="34"/>
      <c r="G407" s="34"/>
      <c r="H407" s="34"/>
    </row>
    <row r="408">
      <c r="E408" s="34"/>
      <c r="F408" s="34"/>
      <c r="G408" s="34"/>
      <c r="H408" s="34"/>
    </row>
    <row r="409">
      <c r="E409" s="34"/>
      <c r="F409" s="34"/>
      <c r="G409" s="34"/>
      <c r="H409" s="34"/>
    </row>
    <row r="410">
      <c r="E410" s="34"/>
      <c r="F410" s="34"/>
      <c r="G410" s="34"/>
      <c r="H410" s="34"/>
    </row>
    <row r="411">
      <c r="E411" s="34"/>
      <c r="F411" s="34"/>
      <c r="G411" s="34"/>
      <c r="H411" s="34"/>
    </row>
    <row r="412">
      <c r="E412" s="34"/>
      <c r="F412" s="34"/>
      <c r="G412" s="34"/>
      <c r="H412" s="34"/>
    </row>
    <row r="413">
      <c r="E413" s="34"/>
      <c r="F413" s="34"/>
      <c r="G413" s="34"/>
      <c r="H413" s="34"/>
    </row>
    <row r="414">
      <c r="E414" s="34"/>
      <c r="F414" s="34"/>
      <c r="G414" s="34"/>
      <c r="H414" s="34"/>
    </row>
    <row r="415">
      <c r="E415" s="34"/>
      <c r="F415" s="34"/>
      <c r="G415" s="34"/>
      <c r="H415" s="34"/>
    </row>
    <row r="416">
      <c r="E416" s="34"/>
      <c r="F416" s="34"/>
      <c r="G416" s="34"/>
      <c r="H416" s="34"/>
    </row>
    <row r="417">
      <c r="E417" s="34"/>
      <c r="F417" s="34"/>
      <c r="G417" s="34"/>
      <c r="H417" s="34"/>
    </row>
    <row r="418">
      <c r="E418" s="34"/>
      <c r="F418" s="34"/>
      <c r="G418" s="34"/>
      <c r="H418" s="34"/>
    </row>
    <row r="419">
      <c r="E419" s="34"/>
      <c r="F419" s="34"/>
      <c r="G419" s="34"/>
      <c r="H419" s="34"/>
    </row>
    <row r="420">
      <c r="E420" s="34"/>
      <c r="F420" s="34"/>
      <c r="G420" s="34"/>
      <c r="H420" s="34"/>
    </row>
    <row r="421">
      <c r="E421" s="34"/>
      <c r="F421" s="34"/>
      <c r="G421" s="34"/>
      <c r="H421" s="34"/>
    </row>
    <row r="422">
      <c r="E422" s="34"/>
      <c r="F422" s="34"/>
      <c r="G422" s="34"/>
      <c r="H422" s="34"/>
    </row>
    <row r="423">
      <c r="E423" s="34"/>
      <c r="F423" s="34"/>
      <c r="G423" s="34"/>
      <c r="H423" s="34"/>
    </row>
    <row r="424">
      <c r="E424" s="34"/>
      <c r="F424" s="34"/>
      <c r="G424" s="34"/>
      <c r="H424" s="34"/>
    </row>
    <row r="425">
      <c r="E425" s="34"/>
      <c r="F425" s="34"/>
      <c r="G425" s="34"/>
      <c r="H425" s="34"/>
    </row>
    <row r="426">
      <c r="E426" s="34"/>
      <c r="F426" s="34"/>
      <c r="G426" s="34"/>
      <c r="H426" s="34"/>
    </row>
    <row r="427">
      <c r="E427" s="34"/>
      <c r="F427" s="34"/>
      <c r="G427" s="34"/>
      <c r="H427" s="34"/>
    </row>
    <row r="428">
      <c r="E428" s="34"/>
      <c r="F428" s="34"/>
      <c r="G428" s="34"/>
      <c r="H428" s="34"/>
    </row>
    <row r="429">
      <c r="E429" s="34"/>
      <c r="F429" s="34"/>
      <c r="G429" s="34"/>
      <c r="H429" s="34"/>
    </row>
    <row r="430">
      <c r="E430" s="34"/>
      <c r="F430" s="34"/>
      <c r="G430" s="34"/>
      <c r="H430" s="34"/>
    </row>
    <row r="431">
      <c r="E431" s="34"/>
      <c r="F431" s="34"/>
      <c r="G431" s="34"/>
      <c r="H431" s="34"/>
    </row>
    <row r="432">
      <c r="E432" s="34"/>
      <c r="F432" s="34"/>
      <c r="G432" s="34"/>
      <c r="H432" s="34"/>
    </row>
    <row r="433">
      <c r="E433" s="34"/>
      <c r="F433" s="34"/>
      <c r="G433" s="34"/>
      <c r="H433" s="34"/>
    </row>
    <row r="434">
      <c r="E434" s="34"/>
      <c r="F434" s="34"/>
      <c r="G434" s="34"/>
      <c r="H434" s="34"/>
    </row>
    <row r="435">
      <c r="E435" s="34"/>
      <c r="F435" s="34"/>
      <c r="G435" s="34"/>
      <c r="H435" s="34"/>
    </row>
    <row r="436">
      <c r="E436" s="34"/>
      <c r="F436" s="34"/>
      <c r="G436" s="34"/>
      <c r="H436" s="34"/>
    </row>
    <row r="437">
      <c r="E437" s="34"/>
      <c r="F437" s="34"/>
      <c r="G437" s="34"/>
      <c r="H437" s="34"/>
    </row>
    <row r="438">
      <c r="E438" s="34"/>
      <c r="F438" s="34"/>
      <c r="G438" s="34"/>
      <c r="H438" s="34"/>
    </row>
    <row r="439">
      <c r="E439" s="34"/>
      <c r="F439" s="34"/>
      <c r="G439" s="34"/>
      <c r="H439" s="34"/>
    </row>
    <row r="440">
      <c r="E440" s="34"/>
      <c r="F440" s="34"/>
      <c r="G440" s="34"/>
      <c r="H440" s="34"/>
    </row>
    <row r="441">
      <c r="E441" s="34"/>
      <c r="F441" s="34"/>
      <c r="G441" s="34"/>
      <c r="H441" s="34"/>
    </row>
    <row r="442">
      <c r="E442" s="34"/>
      <c r="F442" s="34"/>
      <c r="G442" s="34"/>
      <c r="H442" s="34"/>
    </row>
    <row r="443">
      <c r="E443" s="34"/>
      <c r="F443" s="34"/>
      <c r="G443" s="34"/>
      <c r="H443" s="34"/>
    </row>
    <row r="444">
      <c r="E444" s="34"/>
      <c r="F444" s="34"/>
      <c r="G444" s="34"/>
      <c r="H444" s="34"/>
    </row>
    <row r="445">
      <c r="E445" s="34"/>
      <c r="F445" s="34"/>
      <c r="G445" s="34"/>
      <c r="H445" s="34"/>
    </row>
    <row r="446">
      <c r="E446" s="34"/>
      <c r="F446" s="34"/>
      <c r="G446" s="34"/>
      <c r="H446" s="34"/>
    </row>
    <row r="447">
      <c r="E447" s="34"/>
      <c r="F447" s="34"/>
      <c r="G447" s="34"/>
      <c r="H447" s="34"/>
    </row>
    <row r="448">
      <c r="E448" s="34"/>
      <c r="F448" s="34"/>
      <c r="G448" s="34"/>
      <c r="H448" s="34"/>
    </row>
    <row r="449">
      <c r="E449" s="34"/>
      <c r="F449" s="34"/>
      <c r="G449" s="34"/>
      <c r="H449" s="34"/>
    </row>
    <row r="450">
      <c r="E450" s="34"/>
      <c r="F450" s="34"/>
      <c r="G450" s="34"/>
      <c r="H450" s="34"/>
    </row>
    <row r="451">
      <c r="E451" s="34"/>
      <c r="F451" s="34"/>
      <c r="G451" s="34"/>
      <c r="H451" s="34"/>
    </row>
    <row r="452">
      <c r="E452" s="34"/>
      <c r="F452" s="34"/>
      <c r="G452" s="34"/>
      <c r="H452" s="34"/>
    </row>
    <row r="453">
      <c r="E453" s="34"/>
      <c r="F453" s="34"/>
      <c r="G453" s="34"/>
      <c r="H453" s="34"/>
    </row>
    <row r="454">
      <c r="E454" s="34"/>
      <c r="F454" s="34"/>
      <c r="G454" s="34"/>
      <c r="H454" s="34"/>
    </row>
    <row r="455">
      <c r="E455" s="34"/>
      <c r="F455" s="34"/>
      <c r="G455" s="34"/>
      <c r="H455" s="34"/>
    </row>
    <row r="456">
      <c r="E456" s="34"/>
      <c r="F456" s="34"/>
      <c r="G456" s="34"/>
      <c r="H456" s="34"/>
    </row>
    <row r="457">
      <c r="E457" s="34"/>
      <c r="F457" s="34"/>
      <c r="G457" s="34"/>
      <c r="H457" s="34"/>
    </row>
    <row r="458">
      <c r="E458" s="34"/>
      <c r="F458" s="34"/>
      <c r="G458" s="34"/>
      <c r="H458" s="34"/>
    </row>
    <row r="459">
      <c r="E459" s="34"/>
      <c r="F459" s="34"/>
      <c r="G459" s="34"/>
      <c r="H459" s="34"/>
    </row>
    <row r="460">
      <c r="E460" s="34"/>
      <c r="F460" s="34"/>
      <c r="G460" s="34"/>
      <c r="H460" s="34"/>
    </row>
    <row r="461">
      <c r="E461" s="34"/>
      <c r="F461" s="34"/>
      <c r="G461" s="34"/>
      <c r="H461" s="34"/>
    </row>
    <row r="462">
      <c r="E462" s="34"/>
      <c r="F462" s="34"/>
      <c r="G462" s="34"/>
      <c r="H462" s="34"/>
    </row>
    <row r="463">
      <c r="E463" s="34"/>
      <c r="F463" s="34"/>
      <c r="G463" s="34"/>
      <c r="H463" s="34"/>
    </row>
    <row r="464">
      <c r="E464" s="34"/>
      <c r="F464" s="34"/>
      <c r="G464" s="34"/>
      <c r="H464" s="34"/>
    </row>
    <row r="465">
      <c r="E465" s="34"/>
      <c r="F465" s="34"/>
      <c r="G465" s="34"/>
      <c r="H465" s="34"/>
    </row>
    <row r="466">
      <c r="E466" s="34"/>
      <c r="F466" s="34"/>
      <c r="G466" s="34"/>
      <c r="H466" s="34"/>
    </row>
    <row r="467">
      <c r="E467" s="34"/>
      <c r="F467" s="34"/>
      <c r="G467" s="34"/>
      <c r="H467" s="34"/>
    </row>
    <row r="468">
      <c r="E468" s="34"/>
      <c r="F468" s="34"/>
      <c r="G468" s="34"/>
      <c r="H468" s="34"/>
    </row>
    <row r="469">
      <c r="E469" s="34"/>
      <c r="F469" s="34"/>
      <c r="G469" s="34"/>
      <c r="H469" s="34"/>
    </row>
    <row r="470">
      <c r="E470" s="34"/>
      <c r="F470" s="34"/>
      <c r="G470" s="34"/>
      <c r="H470" s="34"/>
    </row>
    <row r="471">
      <c r="E471" s="34"/>
      <c r="F471" s="34"/>
      <c r="G471" s="34"/>
      <c r="H471" s="34"/>
    </row>
    <row r="472">
      <c r="E472" s="34"/>
      <c r="F472" s="34"/>
      <c r="G472" s="34"/>
      <c r="H472" s="34"/>
    </row>
    <row r="473">
      <c r="E473" s="34"/>
      <c r="F473" s="34"/>
      <c r="G473" s="34"/>
      <c r="H473" s="34"/>
    </row>
    <row r="474">
      <c r="E474" s="34"/>
      <c r="F474" s="34"/>
      <c r="G474" s="34"/>
      <c r="H474" s="34"/>
    </row>
    <row r="475">
      <c r="E475" s="34"/>
      <c r="F475" s="34"/>
      <c r="G475" s="34"/>
      <c r="H475" s="34"/>
    </row>
    <row r="476">
      <c r="E476" s="34"/>
      <c r="F476" s="34"/>
      <c r="G476" s="34"/>
      <c r="H476" s="34"/>
    </row>
    <row r="477">
      <c r="E477" s="34"/>
      <c r="F477" s="34"/>
      <c r="G477" s="34"/>
      <c r="H477" s="34"/>
    </row>
    <row r="478">
      <c r="E478" s="34"/>
      <c r="F478" s="34"/>
      <c r="G478" s="34"/>
      <c r="H478" s="34"/>
    </row>
    <row r="479">
      <c r="E479" s="34"/>
      <c r="F479" s="34"/>
      <c r="G479" s="34"/>
      <c r="H479" s="34"/>
    </row>
    <row r="480">
      <c r="E480" s="34"/>
      <c r="F480" s="34"/>
      <c r="G480" s="34"/>
      <c r="H480" s="34"/>
    </row>
    <row r="481">
      <c r="E481" s="34"/>
      <c r="F481" s="34"/>
      <c r="G481" s="34"/>
      <c r="H481" s="34"/>
    </row>
    <row r="482">
      <c r="E482" s="34"/>
      <c r="F482" s="34"/>
      <c r="G482" s="34"/>
      <c r="H482" s="34"/>
    </row>
    <row r="483">
      <c r="E483" s="34"/>
      <c r="F483" s="34"/>
      <c r="G483" s="34"/>
      <c r="H483" s="34"/>
    </row>
    <row r="484">
      <c r="E484" s="34"/>
      <c r="F484" s="34"/>
      <c r="G484" s="34"/>
      <c r="H484" s="34"/>
    </row>
    <row r="485">
      <c r="E485" s="34"/>
      <c r="F485" s="34"/>
      <c r="G485" s="34"/>
      <c r="H485" s="34"/>
    </row>
    <row r="486">
      <c r="E486" s="34"/>
      <c r="F486" s="34"/>
      <c r="G486" s="34"/>
      <c r="H486" s="34"/>
    </row>
    <row r="487">
      <c r="E487" s="34"/>
      <c r="F487" s="34"/>
      <c r="G487" s="34"/>
      <c r="H487" s="34"/>
    </row>
    <row r="488">
      <c r="E488" s="34"/>
      <c r="F488" s="34"/>
      <c r="G488" s="34"/>
      <c r="H488" s="34"/>
    </row>
    <row r="489">
      <c r="E489" s="34"/>
      <c r="F489" s="34"/>
      <c r="G489" s="34"/>
      <c r="H489" s="34"/>
    </row>
    <row r="490">
      <c r="E490" s="34"/>
      <c r="F490" s="34"/>
      <c r="G490" s="34"/>
      <c r="H490" s="34"/>
    </row>
    <row r="491">
      <c r="E491" s="34"/>
      <c r="F491" s="34"/>
      <c r="G491" s="34"/>
      <c r="H491" s="34"/>
    </row>
    <row r="492">
      <c r="E492" s="34"/>
      <c r="F492" s="34"/>
      <c r="G492" s="34"/>
      <c r="H492" s="34"/>
    </row>
    <row r="493">
      <c r="E493" s="34"/>
      <c r="F493" s="34"/>
      <c r="G493" s="34"/>
      <c r="H493" s="34"/>
    </row>
    <row r="494">
      <c r="E494" s="34"/>
      <c r="F494" s="34"/>
      <c r="G494" s="34"/>
      <c r="H494" s="34"/>
    </row>
    <row r="495">
      <c r="E495" s="34"/>
      <c r="F495" s="34"/>
      <c r="G495" s="34"/>
      <c r="H495" s="34"/>
    </row>
    <row r="496">
      <c r="E496" s="34"/>
      <c r="F496" s="34"/>
      <c r="G496" s="34"/>
      <c r="H496" s="34"/>
    </row>
    <row r="497">
      <c r="E497" s="34"/>
      <c r="F497" s="34"/>
      <c r="G497" s="34"/>
      <c r="H497" s="34"/>
    </row>
    <row r="498">
      <c r="E498" s="34"/>
      <c r="F498" s="34"/>
      <c r="G498" s="34"/>
      <c r="H498" s="34"/>
    </row>
    <row r="499">
      <c r="E499" s="34"/>
      <c r="F499" s="34"/>
      <c r="G499" s="34"/>
      <c r="H499" s="34"/>
    </row>
    <row r="500">
      <c r="E500" s="34"/>
      <c r="F500" s="34"/>
      <c r="G500" s="34"/>
      <c r="H500" s="34"/>
    </row>
    <row r="501">
      <c r="E501" s="34"/>
      <c r="F501" s="34"/>
      <c r="G501" s="34"/>
      <c r="H501" s="34"/>
    </row>
    <row r="502">
      <c r="E502" s="34"/>
      <c r="F502" s="34"/>
      <c r="G502" s="34"/>
      <c r="H502" s="34"/>
    </row>
    <row r="503">
      <c r="E503" s="34"/>
      <c r="F503" s="34"/>
      <c r="G503" s="34"/>
      <c r="H503" s="34"/>
    </row>
    <row r="504">
      <c r="E504" s="34"/>
      <c r="F504" s="34"/>
      <c r="G504" s="34"/>
      <c r="H504" s="34"/>
    </row>
    <row r="505">
      <c r="E505" s="34"/>
      <c r="F505" s="34"/>
      <c r="G505" s="34"/>
      <c r="H505" s="34"/>
    </row>
    <row r="506">
      <c r="E506" s="34"/>
      <c r="F506" s="34"/>
      <c r="G506" s="34"/>
      <c r="H506" s="34"/>
    </row>
    <row r="507">
      <c r="E507" s="34"/>
      <c r="F507" s="34"/>
      <c r="G507" s="34"/>
      <c r="H507" s="34"/>
    </row>
    <row r="508">
      <c r="E508" s="34"/>
      <c r="F508" s="34"/>
      <c r="G508" s="34"/>
      <c r="H508" s="34"/>
    </row>
    <row r="509">
      <c r="E509" s="34"/>
      <c r="F509" s="34"/>
      <c r="G509" s="34"/>
      <c r="H509" s="34"/>
    </row>
    <row r="510">
      <c r="E510" s="34"/>
      <c r="F510" s="34"/>
      <c r="G510" s="34"/>
      <c r="H510" s="34"/>
    </row>
    <row r="511">
      <c r="E511" s="34"/>
      <c r="F511" s="34"/>
      <c r="G511" s="34"/>
      <c r="H511" s="34"/>
    </row>
    <row r="512">
      <c r="E512" s="34"/>
      <c r="F512" s="34"/>
      <c r="G512" s="34"/>
      <c r="H512" s="34"/>
    </row>
    <row r="513">
      <c r="E513" s="34"/>
      <c r="F513" s="34"/>
      <c r="G513" s="34"/>
      <c r="H513" s="34"/>
    </row>
    <row r="514">
      <c r="E514" s="34"/>
      <c r="F514" s="34"/>
      <c r="G514" s="34"/>
      <c r="H514" s="34"/>
    </row>
    <row r="515">
      <c r="E515" s="34"/>
      <c r="F515" s="34"/>
      <c r="G515" s="34"/>
      <c r="H515" s="34"/>
    </row>
    <row r="516">
      <c r="E516" s="34"/>
      <c r="F516" s="34"/>
      <c r="G516" s="34"/>
      <c r="H516" s="34"/>
    </row>
    <row r="517">
      <c r="E517" s="34"/>
      <c r="F517" s="34"/>
      <c r="G517" s="34"/>
      <c r="H517" s="34"/>
    </row>
    <row r="518">
      <c r="E518" s="34"/>
      <c r="F518" s="34"/>
      <c r="G518" s="34"/>
      <c r="H518" s="34"/>
    </row>
    <row r="519">
      <c r="E519" s="34"/>
      <c r="F519" s="34"/>
      <c r="G519" s="34"/>
      <c r="H519" s="34"/>
    </row>
    <row r="520">
      <c r="E520" s="34"/>
      <c r="F520" s="34"/>
      <c r="G520" s="34"/>
      <c r="H520" s="34"/>
    </row>
    <row r="521">
      <c r="E521" s="34"/>
      <c r="F521" s="34"/>
      <c r="G521" s="34"/>
      <c r="H521" s="34"/>
    </row>
    <row r="522">
      <c r="E522" s="34"/>
      <c r="F522" s="34"/>
      <c r="G522" s="34"/>
      <c r="H522" s="34"/>
    </row>
    <row r="523">
      <c r="E523" s="34"/>
      <c r="F523" s="34"/>
      <c r="G523" s="34"/>
      <c r="H523" s="34"/>
    </row>
    <row r="524">
      <c r="E524" s="34"/>
      <c r="F524" s="34"/>
      <c r="G524" s="34"/>
      <c r="H524" s="34"/>
    </row>
    <row r="525">
      <c r="E525" s="34"/>
      <c r="F525" s="34"/>
      <c r="G525" s="34"/>
      <c r="H525" s="34"/>
    </row>
    <row r="526">
      <c r="E526" s="34"/>
      <c r="F526" s="34"/>
      <c r="G526" s="34"/>
      <c r="H526" s="34"/>
    </row>
    <row r="527">
      <c r="E527" s="34"/>
      <c r="F527" s="34"/>
      <c r="G527" s="34"/>
      <c r="H527" s="34"/>
    </row>
    <row r="528">
      <c r="E528" s="34"/>
      <c r="F528" s="34"/>
      <c r="G528" s="34"/>
      <c r="H528" s="34"/>
    </row>
    <row r="529">
      <c r="E529" s="34"/>
      <c r="F529" s="34"/>
      <c r="G529" s="34"/>
      <c r="H529" s="34"/>
    </row>
    <row r="530">
      <c r="E530" s="34"/>
      <c r="F530" s="34"/>
      <c r="G530" s="34"/>
      <c r="H530" s="34"/>
    </row>
    <row r="531">
      <c r="E531" s="34"/>
      <c r="F531" s="34"/>
      <c r="G531" s="34"/>
      <c r="H531" s="34"/>
    </row>
    <row r="532">
      <c r="E532" s="34"/>
      <c r="F532" s="34"/>
      <c r="G532" s="34"/>
      <c r="H532" s="34"/>
    </row>
    <row r="533">
      <c r="E533" s="34"/>
      <c r="F533" s="34"/>
      <c r="G533" s="34"/>
      <c r="H533" s="34"/>
    </row>
    <row r="534">
      <c r="E534" s="34"/>
      <c r="F534" s="34"/>
      <c r="G534" s="34"/>
      <c r="H534" s="34"/>
    </row>
    <row r="535">
      <c r="E535" s="34"/>
      <c r="F535" s="34"/>
      <c r="G535" s="34"/>
      <c r="H535" s="34"/>
    </row>
    <row r="536">
      <c r="E536" s="34"/>
      <c r="F536" s="34"/>
      <c r="G536" s="34"/>
      <c r="H536" s="34"/>
    </row>
    <row r="537">
      <c r="E537" s="34"/>
      <c r="F537" s="34"/>
      <c r="G537" s="34"/>
      <c r="H537" s="34"/>
    </row>
    <row r="538">
      <c r="E538" s="34"/>
      <c r="F538" s="34"/>
      <c r="G538" s="34"/>
      <c r="H538" s="34"/>
    </row>
    <row r="539">
      <c r="E539" s="34"/>
      <c r="F539" s="34"/>
      <c r="G539" s="34"/>
      <c r="H539" s="34"/>
    </row>
    <row r="540">
      <c r="E540" s="34"/>
      <c r="F540" s="34"/>
      <c r="G540" s="34"/>
      <c r="H540" s="34"/>
    </row>
    <row r="541">
      <c r="E541" s="34"/>
      <c r="F541" s="34"/>
      <c r="G541" s="34"/>
      <c r="H541" s="34"/>
    </row>
    <row r="542">
      <c r="E542" s="34"/>
      <c r="F542" s="34"/>
      <c r="G542" s="34"/>
      <c r="H542" s="34"/>
    </row>
    <row r="543">
      <c r="E543" s="34"/>
      <c r="F543" s="34"/>
      <c r="G543" s="34"/>
      <c r="H543" s="34"/>
    </row>
    <row r="544">
      <c r="E544" s="34"/>
      <c r="F544" s="34"/>
      <c r="G544" s="34"/>
      <c r="H544" s="34"/>
    </row>
    <row r="545">
      <c r="E545" s="34"/>
      <c r="F545" s="34"/>
      <c r="G545" s="34"/>
      <c r="H545" s="34"/>
    </row>
    <row r="546">
      <c r="E546" s="34"/>
      <c r="F546" s="34"/>
      <c r="G546" s="34"/>
      <c r="H546" s="34"/>
    </row>
    <row r="547">
      <c r="E547" s="34"/>
      <c r="F547" s="34"/>
      <c r="G547" s="34"/>
      <c r="H547" s="34"/>
    </row>
    <row r="548">
      <c r="E548" s="34"/>
      <c r="F548" s="34"/>
      <c r="G548" s="34"/>
      <c r="H548" s="34"/>
    </row>
    <row r="549">
      <c r="E549" s="34"/>
      <c r="F549" s="34"/>
      <c r="G549" s="34"/>
      <c r="H549" s="34"/>
    </row>
    <row r="550">
      <c r="E550" s="34"/>
      <c r="F550" s="34"/>
      <c r="G550" s="34"/>
      <c r="H550" s="34"/>
    </row>
    <row r="551">
      <c r="E551" s="34"/>
      <c r="F551" s="34"/>
      <c r="G551" s="34"/>
      <c r="H551" s="34"/>
    </row>
    <row r="552">
      <c r="E552" s="34"/>
      <c r="F552" s="34"/>
      <c r="G552" s="34"/>
      <c r="H552" s="34"/>
    </row>
    <row r="553">
      <c r="E553" s="34"/>
      <c r="F553" s="34"/>
      <c r="G553" s="34"/>
      <c r="H553" s="34"/>
    </row>
    <row r="554">
      <c r="E554" s="34"/>
      <c r="F554" s="34"/>
      <c r="G554" s="34"/>
      <c r="H554" s="34"/>
    </row>
    <row r="555">
      <c r="E555" s="34"/>
      <c r="F555" s="34"/>
      <c r="G555" s="34"/>
      <c r="H555" s="34"/>
    </row>
    <row r="556">
      <c r="E556" s="34"/>
      <c r="F556" s="34"/>
      <c r="G556" s="34"/>
      <c r="H556" s="34"/>
    </row>
    <row r="557">
      <c r="E557" s="34"/>
      <c r="F557" s="34"/>
      <c r="G557" s="34"/>
      <c r="H557" s="34"/>
    </row>
    <row r="558">
      <c r="E558" s="34"/>
      <c r="F558" s="34"/>
      <c r="G558" s="34"/>
      <c r="H558" s="34"/>
    </row>
    <row r="559">
      <c r="E559" s="34"/>
      <c r="F559" s="34"/>
      <c r="G559" s="34"/>
      <c r="H559" s="34"/>
    </row>
    <row r="560">
      <c r="E560" s="34"/>
      <c r="F560" s="34"/>
      <c r="G560" s="34"/>
      <c r="H560" s="34"/>
    </row>
    <row r="561">
      <c r="E561" s="34"/>
      <c r="F561" s="34"/>
      <c r="G561" s="34"/>
      <c r="H561" s="34"/>
    </row>
    <row r="562">
      <c r="E562" s="34"/>
      <c r="F562" s="34"/>
      <c r="G562" s="34"/>
      <c r="H562" s="34"/>
    </row>
    <row r="563">
      <c r="E563" s="34"/>
      <c r="F563" s="34"/>
      <c r="G563" s="34"/>
      <c r="H563" s="34"/>
    </row>
    <row r="564">
      <c r="E564" s="34"/>
      <c r="F564" s="34"/>
      <c r="G564" s="34"/>
      <c r="H564" s="34"/>
    </row>
    <row r="565">
      <c r="E565" s="34"/>
      <c r="F565" s="34"/>
      <c r="G565" s="34"/>
      <c r="H565" s="34"/>
    </row>
    <row r="566">
      <c r="E566" s="34"/>
      <c r="F566" s="34"/>
      <c r="G566" s="34"/>
      <c r="H566" s="34"/>
    </row>
    <row r="567">
      <c r="E567" s="34"/>
      <c r="F567" s="34"/>
      <c r="G567" s="34"/>
      <c r="H567" s="34"/>
    </row>
    <row r="568">
      <c r="E568" s="34"/>
      <c r="F568" s="34"/>
      <c r="G568" s="34"/>
      <c r="H568" s="34"/>
    </row>
    <row r="569">
      <c r="E569" s="34"/>
      <c r="F569" s="34"/>
      <c r="G569" s="34"/>
      <c r="H569" s="34"/>
    </row>
    <row r="570">
      <c r="E570" s="34"/>
      <c r="F570" s="34"/>
      <c r="G570" s="34"/>
      <c r="H570" s="34"/>
    </row>
    <row r="571">
      <c r="E571" s="34"/>
      <c r="F571" s="34"/>
      <c r="G571" s="34"/>
      <c r="H571" s="34"/>
    </row>
    <row r="572">
      <c r="E572" s="34"/>
      <c r="F572" s="34"/>
      <c r="G572" s="34"/>
      <c r="H572" s="34"/>
    </row>
    <row r="573">
      <c r="E573" s="34"/>
      <c r="F573" s="34"/>
      <c r="G573" s="34"/>
      <c r="H573" s="34"/>
    </row>
    <row r="574">
      <c r="E574" s="34"/>
      <c r="F574" s="34"/>
      <c r="G574" s="34"/>
      <c r="H574" s="34"/>
    </row>
    <row r="575">
      <c r="E575" s="34"/>
      <c r="F575" s="34"/>
      <c r="G575" s="34"/>
      <c r="H575" s="34"/>
    </row>
    <row r="576">
      <c r="E576" s="34"/>
      <c r="F576" s="34"/>
      <c r="G576" s="34"/>
      <c r="H576" s="34"/>
    </row>
    <row r="577">
      <c r="E577" s="34"/>
      <c r="F577" s="34"/>
      <c r="G577" s="34"/>
      <c r="H577" s="34"/>
    </row>
    <row r="578">
      <c r="E578" s="34"/>
      <c r="F578" s="34"/>
      <c r="G578" s="34"/>
      <c r="H578" s="34"/>
    </row>
    <row r="579">
      <c r="E579" s="34"/>
      <c r="F579" s="34"/>
      <c r="G579" s="34"/>
      <c r="H579" s="34"/>
    </row>
    <row r="580">
      <c r="E580" s="34"/>
      <c r="F580" s="34"/>
      <c r="G580" s="34"/>
      <c r="H580" s="34"/>
    </row>
    <row r="581">
      <c r="E581" s="34"/>
      <c r="F581" s="34"/>
      <c r="G581" s="34"/>
      <c r="H581" s="34"/>
    </row>
    <row r="582">
      <c r="E582" s="34"/>
      <c r="F582" s="34"/>
      <c r="G582" s="34"/>
      <c r="H582" s="34"/>
    </row>
    <row r="583">
      <c r="E583" s="34"/>
      <c r="F583" s="34"/>
      <c r="G583" s="34"/>
      <c r="H583" s="34"/>
    </row>
    <row r="584">
      <c r="E584" s="34"/>
      <c r="F584" s="34"/>
      <c r="G584" s="34"/>
      <c r="H584" s="34"/>
    </row>
    <row r="585">
      <c r="E585" s="34"/>
      <c r="F585" s="34"/>
      <c r="G585" s="34"/>
      <c r="H585" s="34"/>
    </row>
    <row r="586">
      <c r="E586" s="34"/>
      <c r="F586" s="34"/>
      <c r="G586" s="34"/>
      <c r="H586" s="34"/>
    </row>
    <row r="587">
      <c r="E587" s="34"/>
      <c r="F587" s="34"/>
      <c r="G587" s="34"/>
      <c r="H587" s="34"/>
    </row>
    <row r="588">
      <c r="E588" s="34"/>
      <c r="F588" s="34"/>
      <c r="G588" s="34"/>
      <c r="H588" s="34"/>
    </row>
    <row r="589">
      <c r="E589" s="34"/>
      <c r="F589" s="34"/>
      <c r="G589" s="34"/>
      <c r="H589" s="34"/>
    </row>
    <row r="590">
      <c r="E590" s="34"/>
      <c r="F590" s="34"/>
      <c r="G590" s="34"/>
      <c r="H590" s="34"/>
    </row>
    <row r="591">
      <c r="E591" s="34"/>
      <c r="F591" s="34"/>
      <c r="G591" s="34"/>
      <c r="H591" s="34"/>
    </row>
    <row r="592">
      <c r="E592" s="34"/>
      <c r="F592" s="34"/>
      <c r="G592" s="34"/>
      <c r="H592" s="34"/>
    </row>
    <row r="593">
      <c r="E593" s="34"/>
      <c r="F593" s="34"/>
      <c r="G593" s="34"/>
      <c r="H593" s="34"/>
    </row>
    <row r="594">
      <c r="E594" s="34"/>
      <c r="F594" s="34"/>
      <c r="G594" s="34"/>
      <c r="H594" s="34"/>
    </row>
    <row r="595">
      <c r="E595" s="34"/>
      <c r="F595" s="34"/>
      <c r="G595" s="34"/>
      <c r="H595" s="34"/>
    </row>
    <row r="596">
      <c r="E596" s="34"/>
      <c r="F596" s="34"/>
      <c r="G596" s="34"/>
      <c r="H596" s="34"/>
    </row>
    <row r="597">
      <c r="E597" s="34"/>
      <c r="F597" s="34"/>
      <c r="G597" s="34"/>
      <c r="H597" s="34"/>
    </row>
    <row r="598">
      <c r="E598" s="34"/>
      <c r="F598" s="34"/>
      <c r="G598" s="34"/>
      <c r="H598" s="34"/>
    </row>
    <row r="599">
      <c r="E599" s="34"/>
      <c r="F599" s="34"/>
      <c r="G599" s="34"/>
      <c r="H599" s="34"/>
    </row>
    <row r="600">
      <c r="E600" s="34"/>
      <c r="F600" s="34"/>
      <c r="G600" s="34"/>
      <c r="H600" s="34"/>
    </row>
    <row r="601">
      <c r="E601" s="34"/>
      <c r="F601" s="34"/>
      <c r="G601" s="34"/>
      <c r="H601" s="34"/>
    </row>
    <row r="602">
      <c r="E602" s="34"/>
      <c r="F602" s="34"/>
      <c r="G602" s="34"/>
      <c r="H602" s="34"/>
    </row>
    <row r="603">
      <c r="E603" s="34"/>
      <c r="F603" s="34"/>
      <c r="G603" s="34"/>
      <c r="H603" s="34"/>
    </row>
    <row r="604">
      <c r="E604" s="34"/>
      <c r="F604" s="34"/>
      <c r="G604" s="34"/>
      <c r="H604" s="34"/>
    </row>
    <row r="605">
      <c r="E605" s="34"/>
      <c r="F605" s="34"/>
      <c r="G605" s="34"/>
      <c r="H605" s="34"/>
    </row>
    <row r="606">
      <c r="E606" s="34"/>
      <c r="F606" s="34"/>
      <c r="G606" s="34"/>
      <c r="H606" s="34"/>
    </row>
    <row r="607">
      <c r="E607" s="34"/>
      <c r="F607" s="34"/>
      <c r="G607" s="34"/>
      <c r="H607" s="34"/>
    </row>
    <row r="608">
      <c r="E608" s="34"/>
      <c r="F608" s="34"/>
      <c r="G608" s="34"/>
      <c r="H608" s="34"/>
    </row>
    <row r="609">
      <c r="E609" s="34"/>
      <c r="F609" s="34"/>
      <c r="G609" s="34"/>
      <c r="H609" s="34"/>
    </row>
    <row r="610">
      <c r="E610" s="34"/>
      <c r="F610" s="34"/>
      <c r="G610" s="34"/>
      <c r="H610" s="34"/>
    </row>
    <row r="611">
      <c r="E611" s="34"/>
      <c r="F611" s="34"/>
      <c r="G611" s="34"/>
      <c r="H611" s="34"/>
    </row>
    <row r="612">
      <c r="E612" s="34"/>
      <c r="F612" s="34"/>
      <c r="G612" s="34"/>
      <c r="H612" s="34"/>
    </row>
    <row r="613">
      <c r="E613" s="34"/>
      <c r="F613" s="34"/>
      <c r="G613" s="34"/>
      <c r="H613" s="34"/>
    </row>
    <row r="614">
      <c r="E614" s="34"/>
      <c r="F614" s="34"/>
      <c r="G614" s="34"/>
      <c r="H614" s="34"/>
    </row>
    <row r="615">
      <c r="E615" s="34"/>
      <c r="F615" s="34"/>
      <c r="G615" s="34"/>
      <c r="H615" s="34"/>
    </row>
    <row r="616">
      <c r="E616" s="34"/>
      <c r="F616" s="34"/>
      <c r="G616" s="34"/>
      <c r="H616" s="34"/>
    </row>
    <row r="617">
      <c r="E617" s="34"/>
      <c r="F617" s="34"/>
      <c r="G617" s="34"/>
      <c r="H617" s="34"/>
    </row>
    <row r="618">
      <c r="E618" s="34"/>
      <c r="F618" s="34"/>
      <c r="G618" s="34"/>
      <c r="H618" s="34"/>
    </row>
    <row r="619">
      <c r="E619" s="34"/>
      <c r="F619" s="34"/>
      <c r="G619" s="34"/>
      <c r="H619" s="34"/>
    </row>
    <row r="620">
      <c r="E620" s="34"/>
      <c r="F620" s="34"/>
      <c r="G620" s="34"/>
      <c r="H620" s="34"/>
    </row>
    <row r="621">
      <c r="E621" s="34"/>
      <c r="F621" s="34"/>
      <c r="G621" s="34"/>
      <c r="H621" s="34"/>
    </row>
    <row r="622">
      <c r="E622" s="34"/>
      <c r="F622" s="34"/>
      <c r="G622" s="34"/>
      <c r="H622" s="34"/>
    </row>
    <row r="623">
      <c r="E623" s="34"/>
      <c r="F623" s="34"/>
      <c r="G623" s="34"/>
      <c r="H623" s="34"/>
    </row>
    <row r="624">
      <c r="E624" s="34"/>
      <c r="F624" s="34"/>
      <c r="G624" s="34"/>
      <c r="H624" s="34"/>
    </row>
    <row r="625">
      <c r="E625" s="34"/>
      <c r="F625" s="34"/>
      <c r="G625" s="34"/>
      <c r="H625" s="34"/>
    </row>
    <row r="626">
      <c r="E626" s="34"/>
      <c r="F626" s="34"/>
      <c r="G626" s="34"/>
      <c r="H626" s="34"/>
    </row>
    <row r="627">
      <c r="E627" s="34"/>
      <c r="F627" s="34"/>
      <c r="G627" s="34"/>
      <c r="H627" s="34"/>
    </row>
    <row r="628">
      <c r="E628" s="34"/>
      <c r="F628" s="34"/>
      <c r="G628" s="34"/>
      <c r="H628" s="34"/>
    </row>
    <row r="629">
      <c r="E629" s="34"/>
      <c r="F629" s="34"/>
      <c r="G629" s="34"/>
      <c r="H629" s="34"/>
    </row>
    <row r="630">
      <c r="E630" s="34"/>
      <c r="F630" s="34"/>
      <c r="G630" s="34"/>
      <c r="H630" s="34"/>
    </row>
    <row r="631">
      <c r="E631" s="34"/>
      <c r="F631" s="34"/>
      <c r="G631" s="34"/>
      <c r="H631" s="34"/>
    </row>
    <row r="632">
      <c r="E632" s="34"/>
      <c r="F632" s="34"/>
      <c r="G632" s="34"/>
      <c r="H632" s="34"/>
    </row>
    <row r="633">
      <c r="E633" s="34"/>
      <c r="F633" s="34"/>
      <c r="G633" s="34"/>
      <c r="H633" s="34"/>
    </row>
    <row r="634">
      <c r="E634" s="34"/>
      <c r="F634" s="34"/>
      <c r="G634" s="34"/>
      <c r="H634" s="34"/>
    </row>
    <row r="635">
      <c r="E635" s="34"/>
      <c r="F635" s="34"/>
      <c r="G635" s="34"/>
      <c r="H635" s="34"/>
    </row>
    <row r="636">
      <c r="E636" s="34"/>
      <c r="F636" s="34"/>
      <c r="G636" s="34"/>
      <c r="H636" s="34"/>
    </row>
    <row r="637">
      <c r="E637" s="34"/>
      <c r="F637" s="34"/>
      <c r="G637" s="34"/>
      <c r="H637" s="34"/>
    </row>
    <row r="638">
      <c r="E638" s="34"/>
      <c r="F638" s="34"/>
      <c r="G638" s="34"/>
      <c r="H638" s="34"/>
    </row>
    <row r="639">
      <c r="E639" s="34"/>
      <c r="F639" s="34"/>
      <c r="G639" s="34"/>
      <c r="H639" s="34"/>
    </row>
    <row r="640">
      <c r="E640" s="34"/>
      <c r="F640" s="34"/>
      <c r="G640" s="34"/>
      <c r="H640" s="34"/>
    </row>
    <row r="641">
      <c r="E641" s="34"/>
      <c r="F641" s="34"/>
      <c r="G641" s="34"/>
      <c r="H641" s="34"/>
    </row>
    <row r="642">
      <c r="E642" s="34"/>
      <c r="F642" s="34"/>
      <c r="G642" s="34"/>
      <c r="H642" s="34"/>
    </row>
    <row r="643">
      <c r="E643" s="34"/>
      <c r="F643" s="34"/>
      <c r="G643" s="34"/>
      <c r="H643" s="34"/>
    </row>
    <row r="644">
      <c r="E644" s="34"/>
      <c r="F644" s="34"/>
      <c r="G644" s="34"/>
      <c r="H644" s="34"/>
    </row>
    <row r="645">
      <c r="E645" s="34"/>
      <c r="F645" s="34"/>
      <c r="G645" s="34"/>
      <c r="H645" s="34"/>
    </row>
    <row r="646">
      <c r="E646" s="34"/>
      <c r="F646" s="34"/>
      <c r="G646" s="34"/>
      <c r="H646" s="34"/>
    </row>
    <row r="647">
      <c r="E647" s="34"/>
      <c r="F647" s="34"/>
      <c r="G647" s="34"/>
      <c r="H647" s="34"/>
    </row>
    <row r="648">
      <c r="E648" s="34"/>
      <c r="F648" s="34"/>
      <c r="G648" s="34"/>
      <c r="H648" s="34"/>
    </row>
    <row r="649">
      <c r="E649" s="34"/>
      <c r="F649" s="34"/>
      <c r="G649" s="34"/>
      <c r="H649" s="34"/>
    </row>
    <row r="650">
      <c r="E650" s="34"/>
      <c r="F650" s="34"/>
      <c r="G650" s="34"/>
      <c r="H650" s="34"/>
    </row>
    <row r="651">
      <c r="E651" s="34"/>
      <c r="F651" s="34"/>
      <c r="G651" s="34"/>
      <c r="H651" s="34"/>
    </row>
    <row r="652">
      <c r="E652" s="34"/>
      <c r="F652" s="34"/>
      <c r="G652" s="34"/>
      <c r="H652" s="34"/>
    </row>
    <row r="653">
      <c r="E653" s="34"/>
      <c r="F653" s="34"/>
      <c r="G653" s="34"/>
      <c r="H653" s="34"/>
    </row>
    <row r="654">
      <c r="E654" s="34"/>
      <c r="F654" s="34"/>
      <c r="G654" s="34"/>
      <c r="H654" s="34"/>
    </row>
    <row r="655">
      <c r="E655" s="34"/>
      <c r="F655" s="34"/>
      <c r="G655" s="34"/>
      <c r="H655" s="34"/>
    </row>
    <row r="656">
      <c r="E656" s="34"/>
      <c r="F656" s="34"/>
      <c r="G656" s="34"/>
      <c r="H656" s="34"/>
    </row>
    <row r="657">
      <c r="E657" s="34"/>
      <c r="F657" s="34"/>
      <c r="G657" s="34"/>
      <c r="H657" s="34"/>
    </row>
    <row r="658">
      <c r="E658" s="34"/>
      <c r="F658" s="34"/>
      <c r="G658" s="34"/>
      <c r="H658" s="34"/>
    </row>
    <row r="659">
      <c r="E659" s="34"/>
      <c r="F659" s="34"/>
      <c r="G659" s="34"/>
      <c r="H659" s="34"/>
    </row>
    <row r="660">
      <c r="E660" s="34"/>
      <c r="F660" s="34"/>
      <c r="G660" s="34"/>
      <c r="H660" s="34"/>
    </row>
    <row r="661">
      <c r="E661" s="34"/>
      <c r="F661" s="34"/>
      <c r="G661" s="34"/>
      <c r="H661" s="34"/>
    </row>
    <row r="662">
      <c r="E662" s="34"/>
      <c r="F662" s="34"/>
      <c r="G662" s="34"/>
      <c r="H662" s="34"/>
    </row>
    <row r="663">
      <c r="E663" s="34"/>
      <c r="F663" s="34"/>
      <c r="G663" s="34"/>
      <c r="H663" s="34"/>
    </row>
    <row r="664">
      <c r="E664" s="34"/>
      <c r="F664" s="34"/>
      <c r="G664" s="34"/>
      <c r="H664" s="34"/>
    </row>
    <row r="665">
      <c r="E665" s="34"/>
      <c r="F665" s="34"/>
      <c r="G665" s="34"/>
      <c r="H665" s="34"/>
    </row>
    <row r="666">
      <c r="E666" s="34"/>
      <c r="F666" s="34"/>
      <c r="G666" s="34"/>
      <c r="H666" s="34"/>
    </row>
    <row r="667">
      <c r="E667" s="34"/>
      <c r="F667" s="34"/>
      <c r="G667" s="34"/>
      <c r="H667" s="34"/>
    </row>
    <row r="668">
      <c r="E668" s="34"/>
      <c r="F668" s="34"/>
      <c r="G668" s="34"/>
      <c r="H668" s="34"/>
    </row>
    <row r="669">
      <c r="E669" s="34"/>
      <c r="F669" s="34"/>
      <c r="G669" s="34"/>
      <c r="H669" s="34"/>
    </row>
    <row r="670">
      <c r="E670" s="34"/>
      <c r="F670" s="34"/>
      <c r="G670" s="34"/>
      <c r="H670" s="34"/>
    </row>
    <row r="671">
      <c r="E671" s="34"/>
      <c r="F671" s="34"/>
      <c r="G671" s="34"/>
      <c r="H671" s="34"/>
    </row>
    <row r="672">
      <c r="E672" s="34"/>
      <c r="F672" s="34"/>
      <c r="G672" s="34"/>
      <c r="H672" s="34"/>
    </row>
    <row r="673">
      <c r="E673" s="34"/>
      <c r="F673" s="34"/>
      <c r="G673" s="34"/>
      <c r="H673" s="34"/>
    </row>
    <row r="674">
      <c r="E674" s="34"/>
      <c r="F674" s="34"/>
      <c r="G674" s="34"/>
      <c r="H674" s="34"/>
    </row>
    <row r="675">
      <c r="E675" s="34"/>
      <c r="F675" s="34"/>
      <c r="G675" s="34"/>
      <c r="H675" s="34"/>
    </row>
    <row r="676">
      <c r="E676" s="34"/>
      <c r="F676" s="34"/>
      <c r="G676" s="34"/>
      <c r="H676" s="34"/>
    </row>
    <row r="677">
      <c r="E677" s="34"/>
      <c r="F677" s="34"/>
      <c r="G677" s="34"/>
      <c r="H677" s="34"/>
    </row>
    <row r="678">
      <c r="E678" s="34"/>
      <c r="F678" s="34"/>
      <c r="G678" s="34"/>
      <c r="H678" s="34"/>
    </row>
    <row r="679">
      <c r="E679" s="34"/>
      <c r="F679" s="34"/>
      <c r="G679" s="34"/>
      <c r="H679" s="34"/>
    </row>
    <row r="680">
      <c r="E680" s="34"/>
      <c r="F680" s="34"/>
      <c r="G680" s="34"/>
      <c r="H680" s="34"/>
    </row>
    <row r="681">
      <c r="E681" s="34"/>
      <c r="F681" s="34"/>
      <c r="G681" s="34"/>
      <c r="H681" s="34"/>
    </row>
    <row r="682">
      <c r="E682" s="34"/>
      <c r="F682" s="34"/>
      <c r="G682" s="34"/>
      <c r="H682" s="34"/>
    </row>
    <row r="683">
      <c r="E683" s="34"/>
      <c r="F683" s="34"/>
      <c r="G683" s="34"/>
      <c r="H683" s="34"/>
    </row>
    <row r="684">
      <c r="E684" s="34"/>
      <c r="F684" s="34"/>
      <c r="G684" s="34"/>
      <c r="H684" s="34"/>
    </row>
    <row r="685">
      <c r="E685" s="34"/>
      <c r="F685" s="34"/>
      <c r="G685" s="34"/>
      <c r="H685" s="34"/>
    </row>
    <row r="686">
      <c r="E686" s="34"/>
      <c r="F686" s="34"/>
      <c r="G686" s="34"/>
      <c r="H686" s="34"/>
    </row>
    <row r="687">
      <c r="E687" s="34"/>
      <c r="F687" s="34"/>
      <c r="G687" s="34"/>
      <c r="H687" s="34"/>
    </row>
    <row r="688">
      <c r="E688" s="34"/>
      <c r="F688" s="34"/>
      <c r="G688" s="34"/>
      <c r="H688" s="34"/>
    </row>
    <row r="689">
      <c r="E689" s="34"/>
      <c r="F689" s="34"/>
      <c r="G689" s="34"/>
      <c r="H689" s="34"/>
    </row>
    <row r="690">
      <c r="E690" s="34"/>
      <c r="F690" s="34"/>
      <c r="G690" s="34"/>
      <c r="H690" s="34"/>
    </row>
    <row r="691">
      <c r="E691" s="34"/>
      <c r="F691" s="34"/>
      <c r="G691" s="34"/>
      <c r="H691" s="34"/>
    </row>
    <row r="692">
      <c r="E692" s="34"/>
      <c r="F692" s="34"/>
      <c r="G692" s="34"/>
      <c r="H692" s="34"/>
    </row>
    <row r="693">
      <c r="E693" s="34"/>
      <c r="F693" s="34"/>
      <c r="G693" s="34"/>
      <c r="H693" s="34"/>
    </row>
    <row r="694">
      <c r="E694" s="34"/>
      <c r="F694" s="34"/>
      <c r="G694" s="34"/>
      <c r="H694" s="34"/>
    </row>
    <row r="695">
      <c r="E695" s="34"/>
      <c r="F695" s="34"/>
      <c r="G695" s="34"/>
      <c r="H695" s="34"/>
    </row>
    <row r="696">
      <c r="E696" s="34"/>
      <c r="F696" s="34"/>
      <c r="G696" s="34"/>
      <c r="H696" s="34"/>
    </row>
    <row r="697">
      <c r="E697" s="34"/>
      <c r="F697" s="34"/>
      <c r="G697" s="34"/>
      <c r="H697" s="34"/>
    </row>
    <row r="698">
      <c r="E698" s="34"/>
      <c r="F698" s="34"/>
      <c r="G698" s="34"/>
      <c r="H698" s="34"/>
    </row>
    <row r="699">
      <c r="E699" s="34"/>
      <c r="F699" s="34"/>
      <c r="G699" s="34"/>
      <c r="H699" s="34"/>
    </row>
    <row r="700">
      <c r="E700" s="34"/>
      <c r="F700" s="34"/>
      <c r="G700" s="34"/>
      <c r="H700" s="34"/>
    </row>
    <row r="701">
      <c r="E701" s="34"/>
      <c r="F701" s="34"/>
      <c r="G701" s="34"/>
      <c r="H701" s="34"/>
    </row>
    <row r="702">
      <c r="E702" s="34"/>
      <c r="F702" s="34"/>
      <c r="G702" s="34"/>
      <c r="H702" s="34"/>
    </row>
    <row r="703">
      <c r="E703" s="34"/>
      <c r="F703" s="34"/>
      <c r="G703" s="34"/>
      <c r="H703" s="34"/>
    </row>
    <row r="704">
      <c r="E704" s="34"/>
      <c r="F704" s="34"/>
      <c r="G704" s="34"/>
      <c r="H704" s="34"/>
    </row>
    <row r="705">
      <c r="E705" s="34"/>
      <c r="F705" s="34"/>
      <c r="G705" s="34"/>
      <c r="H705" s="34"/>
    </row>
    <row r="706">
      <c r="E706" s="34"/>
      <c r="F706" s="34"/>
      <c r="G706" s="34"/>
      <c r="H706" s="34"/>
    </row>
    <row r="707">
      <c r="E707" s="34"/>
      <c r="F707" s="34"/>
      <c r="G707" s="34"/>
      <c r="H707" s="34"/>
    </row>
    <row r="708">
      <c r="E708" s="34"/>
      <c r="F708" s="34"/>
      <c r="G708" s="34"/>
      <c r="H708" s="34"/>
    </row>
    <row r="709">
      <c r="E709" s="34"/>
      <c r="F709" s="34"/>
      <c r="G709" s="34"/>
      <c r="H709" s="34"/>
    </row>
    <row r="710">
      <c r="E710" s="34"/>
      <c r="F710" s="34"/>
      <c r="G710" s="34"/>
      <c r="H710" s="34"/>
    </row>
    <row r="711">
      <c r="E711" s="34"/>
      <c r="F711" s="34"/>
      <c r="G711" s="34"/>
      <c r="H711" s="34"/>
    </row>
    <row r="712">
      <c r="E712" s="34"/>
      <c r="F712" s="34"/>
      <c r="G712" s="34"/>
      <c r="H712" s="34"/>
    </row>
    <row r="713">
      <c r="E713" s="34"/>
      <c r="F713" s="34"/>
      <c r="G713" s="34"/>
      <c r="H713" s="34"/>
    </row>
    <row r="714">
      <c r="E714" s="34"/>
      <c r="F714" s="34"/>
      <c r="G714" s="34"/>
      <c r="H714" s="34"/>
    </row>
    <row r="715">
      <c r="E715" s="34"/>
      <c r="F715" s="34"/>
      <c r="G715" s="34"/>
      <c r="H715" s="34"/>
    </row>
    <row r="716">
      <c r="E716" s="34"/>
      <c r="F716" s="34"/>
      <c r="G716" s="34"/>
      <c r="H716" s="34"/>
    </row>
    <row r="717">
      <c r="E717" s="34"/>
      <c r="F717" s="34"/>
      <c r="G717" s="34"/>
      <c r="H717" s="34"/>
    </row>
    <row r="718">
      <c r="E718" s="34"/>
      <c r="F718" s="34"/>
      <c r="G718" s="34"/>
      <c r="H718" s="34"/>
    </row>
    <row r="719">
      <c r="E719" s="34"/>
      <c r="F719" s="34"/>
      <c r="G719" s="34"/>
      <c r="H719" s="34"/>
    </row>
    <row r="720">
      <c r="E720" s="34"/>
      <c r="F720" s="34"/>
      <c r="G720" s="34"/>
      <c r="H720" s="34"/>
    </row>
    <row r="721">
      <c r="E721" s="34"/>
      <c r="F721" s="34"/>
      <c r="G721" s="34"/>
      <c r="H721" s="34"/>
    </row>
    <row r="722">
      <c r="E722" s="34"/>
      <c r="F722" s="34"/>
      <c r="G722" s="34"/>
      <c r="H722" s="34"/>
    </row>
    <row r="723">
      <c r="E723" s="34"/>
      <c r="F723" s="34"/>
      <c r="G723" s="34"/>
      <c r="H723" s="34"/>
    </row>
    <row r="724">
      <c r="E724" s="34"/>
      <c r="F724" s="34"/>
      <c r="G724" s="34"/>
      <c r="H724" s="34"/>
    </row>
    <row r="725">
      <c r="E725" s="34"/>
      <c r="F725" s="34"/>
      <c r="G725" s="34"/>
      <c r="H725" s="34"/>
    </row>
    <row r="726">
      <c r="E726" s="34"/>
      <c r="F726" s="34"/>
      <c r="G726" s="34"/>
      <c r="H726" s="34"/>
    </row>
    <row r="727">
      <c r="E727" s="34"/>
      <c r="F727" s="34"/>
      <c r="G727" s="34"/>
      <c r="H727" s="34"/>
    </row>
    <row r="728">
      <c r="E728" s="34"/>
      <c r="F728" s="34"/>
      <c r="G728" s="34"/>
      <c r="H728" s="34"/>
    </row>
    <row r="729">
      <c r="E729" s="34"/>
      <c r="F729" s="34"/>
      <c r="G729" s="34"/>
      <c r="H729" s="34"/>
    </row>
    <row r="730">
      <c r="E730" s="34"/>
      <c r="F730" s="34"/>
      <c r="G730" s="34"/>
      <c r="H730" s="34"/>
    </row>
    <row r="731">
      <c r="E731" s="34"/>
      <c r="F731" s="34"/>
      <c r="G731" s="34"/>
      <c r="H731" s="34"/>
    </row>
    <row r="732">
      <c r="E732" s="34"/>
      <c r="F732" s="34"/>
      <c r="G732" s="34"/>
      <c r="H732" s="34"/>
    </row>
    <row r="733">
      <c r="E733" s="34"/>
      <c r="F733" s="34"/>
      <c r="G733" s="34"/>
      <c r="H733" s="34"/>
    </row>
    <row r="734">
      <c r="E734" s="34"/>
      <c r="F734" s="34"/>
      <c r="G734" s="34"/>
      <c r="H734" s="34"/>
    </row>
    <row r="735">
      <c r="E735" s="34"/>
      <c r="F735" s="34"/>
      <c r="G735" s="34"/>
      <c r="H735" s="34"/>
    </row>
    <row r="736">
      <c r="E736" s="34"/>
      <c r="F736" s="34"/>
      <c r="G736" s="34"/>
      <c r="H736" s="34"/>
    </row>
    <row r="737">
      <c r="E737" s="34"/>
      <c r="F737" s="34"/>
      <c r="G737" s="34"/>
      <c r="H737" s="34"/>
    </row>
    <row r="738">
      <c r="E738" s="34"/>
      <c r="F738" s="34"/>
      <c r="G738" s="34"/>
      <c r="H738" s="34"/>
    </row>
    <row r="739">
      <c r="E739" s="34"/>
      <c r="F739" s="34"/>
      <c r="G739" s="34"/>
      <c r="H739" s="34"/>
    </row>
    <row r="740">
      <c r="E740" s="34"/>
      <c r="F740" s="34"/>
      <c r="G740" s="34"/>
      <c r="H740" s="34"/>
    </row>
    <row r="741">
      <c r="E741" s="34"/>
      <c r="F741" s="34"/>
      <c r="G741" s="34"/>
      <c r="H741" s="34"/>
    </row>
    <row r="742">
      <c r="E742" s="34"/>
      <c r="F742" s="34"/>
      <c r="G742" s="34"/>
      <c r="H742" s="34"/>
    </row>
    <row r="743">
      <c r="E743" s="34"/>
      <c r="F743" s="34"/>
      <c r="G743" s="34"/>
      <c r="H743" s="34"/>
    </row>
    <row r="744">
      <c r="E744" s="34"/>
      <c r="F744" s="34"/>
      <c r="G744" s="34"/>
      <c r="H744" s="34"/>
    </row>
    <row r="745">
      <c r="E745" s="34"/>
      <c r="F745" s="34"/>
      <c r="G745" s="34"/>
      <c r="H745" s="34"/>
    </row>
    <row r="746">
      <c r="E746" s="34"/>
      <c r="F746" s="34"/>
      <c r="G746" s="34"/>
      <c r="H746" s="34"/>
    </row>
    <row r="747">
      <c r="E747" s="34"/>
      <c r="F747" s="34"/>
      <c r="G747" s="34"/>
      <c r="H747" s="34"/>
    </row>
    <row r="748">
      <c r="E748" s="34"/>
      <c r="F748" s="34"/>
      <c r="G748" s="34"/>
      <c r="H748" s="34"/>
    </row>
    <row r="749">
      <c r="E749" s="34"/>
      <c r="F749" s="34"/>
      <c r="G749" s="34"/>
      <c r="H749" s="34"/>
    </row>
    <row r="750">
      <c r="E750" s="34"/>
      <c r="F750" s="34"/>
      <c r="G750" s="34"/>
      <c r="H750" s="34"/>
    </row>
    <row r="751">
      <c r="E751" s="34"/>
      <c r="F751" s="34"/>
      <c r="G751" s="34"/>
      <c r="H751" s="34"/>
    </row>
    <row r="752">
      <c r="E752" s="34"/>
      <c r="F752" s="34"/>
      <c r="G752" s="34"/>
      <c r="H752" s="34"/>
    </row>
    <row r="753">
      <c r="E753" s="34"/>
      <c r="F753" s="34"/>
      <c r="G753" s="34"/>
      <c r="H753" s="34"/>
    </row>
    <row r="754">
      <c r="E754" s="34"/>
      <c r="F754" s="34"/>
      <c r="G754" s="34"/>
      <c r="H754" s="34"/>
    </row>
    <row r="755">
      <c r="E755" s="34"/>
      <c r="F755" s="34"/>
      <c r="G755" s="34"/>
      <c r="H755" s="34"/>
    </row>
    <row r="756">
      <c r="E756" s="34"/>
      <c r="F756" s="34"/>
      <c r="G756" s="34"/>
      <c r="H756" s="34"/>
    </row>
    <row r="757">
      <c r="E757" s="34"/>
      <c r="F757" s="34"/>
      <c r="G757" s="34"/>
      <c r="H757" s="34"/>
    </row>
    <row r="758">
      <c r="E758" s="34"/>
      <c r="F758" s="34"/>
      <c r="G758" s="34"/>
      <c r="H758" s="34"/>
    </row>
    <row r="759">
      <c r="E759" s="34"/>
      <c r="F759" s="34"/>
      <c r="G759" s="34"/>
      <c r="H759" s="34"/>
    </row>
    <row r="760">
      <c r="E760" s="34"/>
      <c r="F760" s="34"/>
      <c r="G760" s="34"/>
      <c r="H760" s="34"/>
    </row>
    <row r="761">
      <c r="E761" s="34"/>
      <c r="F761" s="34"/>
      <c r="G761" s="34"/>
      <c r="H761" s="34"/>
    </row>
    <row r="762">
      <c r="E762" s="34"/>
      <c r="F762" s="34"/>
      <c r="G762" s="34"/>
      <c r="H762" s="34"/>
    </row>
    <row r="763">
      <c r="E763" s="34"/>
      <c r="F763" s="34"/>
      <c r="G763" s="34"/>
      <c r="H763" s="34"/>
    </row>
    <row r="764">
      <c r="E764" s="34"/>
      <c r="F764" s="34"/>
      <c r="G764" s="34"/>
      <c r="H764" s="34"/>
    </row>
    <row r="765">
      <c r="E765" s="34"/>
      <c r="F765" s="34"/>
      <c r="G765" s="34"/>
      <c r="H765" s="34"/>
    </row>
    <row r="766">
      <c r="E766" s="34"/>
      <c r="F766" s="34"/>
      <c r="G766" s="34"/>
      <c r="H766" s="34"/>
    </row>
    <row r="767">
      <c r="E767" s="34"/>
      <c r="F767" s="34"/>
      <c r="G767" s="34"/>
      <c r="H767" s="34"/>
    </row>
    <row r="768">
      <c r="E768" s="34"/>
      <c r="F768" s="34"/>
      <c r="G768" s="34"/>
      <c r="H768" s="34"/>
    </row>
    <row r="769">
      <c r="E769" s="34"/>
      <c r="F769" s="34"/>
      <c r="G769" s="34"/>
      <c r="H769" s="34"/>
    </row>
    <row r="770">
      <c r="E770" s="34"/>
      <c r="F770" s="34"/>
      <c r="G770" s="34"/>
      <c r="H770" s="34"/>
    </row>
    <row r="771">
      <c r="E771" s="34"/>
      <c r="F771" s="34"/>
      <c r="G771" s="34"/>
      <c r="H771" s="34"/>
    </row>
    <row r="772">
      <c r="E772" s="34"/>
      <c r="F772" s="34"/>
      <c r="G772" s="34"/>
      <c r="H772" s="34"/>
    </row>
    <row r="773">
      <c r="E773" s="34"/>
      <c r="F773" s="34"/>
      <c r="G773" s="34"/>
      <c r="H773" s="34"/>
    </row>
    <row r="774">
      <c r="E774" s="34"/>
      <c r="F774" s="34"/>
      <c r="G774" s="34"/>
      <c r="H774" s="34"/>
    </row>
    <row r="775">
      <c r="E775" s="34"/>
      <c r="F775" s="34"/>
      <c r="G775" s="34"/>
      <c r="H775" s="34"/>
    </row>
    <row r="776">
      <c r="E776" s="34"/>
      <c r="F776" s="34"/>
      <c r="G776" s="34"/>
      <c r="H776" s="34"/>
    </row>
    <row r="777">
      <c r="E777" s="34"/>
      <c r="F777" s="34"/>
      <c r="G777" s="34"/>
      <c r="H777" s="34"/>
    </row>
    <row r="778">
      <c r="E778" s="34"/>
      <c r="F778" s="34"/>
      <c r="G778" s="34"/>
      <c r="H778" s="34"/>
    </row>
    <row r="779">
      <c r="E779" s="34"/>
      <c r="F779" s="34"/>
      <c r="G779" s="34"/>
      <c r="H779" s="34"/>
    </row>
    <row r="780">
      <c r="E780" s="34"/>
      <c r="F780" s="34"/>
      <c r="G780" s="34"/>
      <c r="H780" s="34"/>
    </row>
    <row r="781">
      <c r="E781" s="34"/>
      <c r="F781" s="34"/>
      <c r="G781" s="34"/>
      <c r="H781" s="34"/>
    </row>
    <row r="782">
      <c r="E782" s="34"/>
      <c r="F782" s="34"/>
      <c r="G782" s="34"/>
      <c r="H782" s="34"/>
    </row>
    <row r="783">
      <c r="E783" s="34"/>
      <c r="F783" s="34"/>
      <c r="G783" s="34"/>
      <c r="H783" s="34"/>
    </row>
    <row r="784">
      <c r="E784" s="34"/>
      <c r="F784" s="34"/>
      <c r="G784" s="34"/>
      <c r="H784" s="34"/>
    </row>
    <row r="785">
      <c r="E785" s="34"/>
      <c r="F785" s="34"/>
      <c r="G785" s="34"/>
      <c r="H785" s="34"/>
    </row>
    <row r="786">
      <c r="E786" s="34"/>
      <c r="F786" s="34"/>
      <c r="G786" s="34"/>
      <c r="H786" s="34"/>
    </row>
    <row r="787">
      <c r="E787" s="34"/>
      <c r="F787" s="34"/>
      <c r="G787" s="34"/>
      <c r="H787" s="34"/>
    </row>
    <row r="788">
      <c r="E788" s="34"/>
      <c r="F788" s="34"/>
      <c r="G788" s="34"/>
      <c r="H788" s="34"/>
    </row>
    <row r="789">
      <c r="E789" s="34"/>
      <c r="F789" s="34"/>
      <c r="G789" s="34"/>
      <c r="H789" s="34"/>
    </row>
    <row r="790">
      <c r="E790" s="34"/>
      <c r="F790" s="34"/>
      <c r="G790" s="34"/>
      <c r="H790" s="34"/>
    </row>
    <row r="791">
      <c r="E791" s="34"/>
      <c r="F791" s="34"/>
      <c r="G791" s="34"/>
      <c r="H791" s="34"/>
    </row>
    <row r="792">
      <c r="E792" s="34"/>
      <c r="F792" s="34"/>
      <c r="G792" s="34"/>
      <c r="H792" s="34"/>
    </row>
    <row r="793">
      <c r="E793" s="34"/>
      <c r="F793" s="34"/>
      <c r="G793" s="34"/>
      <c r="H793" s="34"/>
    </row>
    <row r="794">
      <c r="E794" s="34"/>
      <c r="F794" s="34"/>
      <c r="G794" s="34"/>
      <c r="H794" s="34"/>
    </row>
    <row r="795">
      <c r="E795" s="34"/>
      <c r="F795" s="34"/>
      <c r="G795" s="34"/>
      <c r="H795" s="34"/>
    </row>
    <row r="796">
      <c r="E796" s="34"/>
      <c r="F796" s="34"/>
      <c r="G796" s="34"/>
      <c r="H796" s="34"/>
    </row>
    <row r="797">
      <c r="E797" s="34"/>
      <c r="F797" s="34"/>
      <c r="G797" s="34"/>
      <c r="H797" s="34"/>
    </row>
    <row r="798">
      <c r="E798" s="34"/>
      <c r="F798" s="34"/>
      <c r="G798" s="34"/>
      <c r="H798" s="34"/>
    </row>
    <row r="799">
      <c r="E799" s="34"/>
      <c r="F799" s="34"/>
      <c r="G799" s="34"/>
      <c r="H799" s="34"/>
    </row>
    <row r="800">
      <c r="E800" s="34"/>
      <c r="F800" s="34"/>
      <c r="G800" s="34"/>
      <c r="H800" s="34"/>
    </row>
    <row r="801">
      <c r="E801" s="34"/>
      <c r="F801" s="34"/>
      <c r="G801" s="34"/>
      <c r="H801" s="34"/>
    </row>
    <row r="802">
      <c r="E802" s="34"/>
      <c r="F802" s="34"/>
      <c r="G802" s="34"/>
      <c r="H802" s="34"/>
    </row>
    <row r="803">
      <c r="E803" s="34"/>
      <c r="F803" s="34"/>
      <c r="G803" s="34"/>
      <c r="H803" s="34"/>
    </row>
    <row r="804">
      <c r="E804" s="34"/>
      <c r="F804" s="34"/>
      <c r="G804" s="34"/>
      <c r="H804" s="34"/>
    </row>
    <row r="805">
      <c r="E805" s="34"/>
      <c r="F805" s="34"/>
      <c r="G805" s="34"/>
      <c r="H805" s="34"/>
    </row>
    <row r="806">
      <c r="E806" s="34"/>
      <c r="F806" s="34"/>
      <c r="G806" s="34"/>
      <c r="H806" s="34"/>
    </row>
    <row r="807">
      <c r="E807" s="34"/>
      <c r="F807" s="34"/>
      <c r="G807" s="34"/>
      <c r="H807" s="34"/>
    </row>
    <row r="808">
      <c r="E808" s="34"/>
      <c r="F808" s="34"/>
      <c r="G808" s="34"/>
      <c r="H808" s="34"/>
    </row>
    <row r="809">
      <c r="E809" s="34"/>
      <c r="F809" s="34"/>
      <c r="G809" s="34"/>
      <c r="H809" s="34"/>
    </row>
    <row r="810">
      <c r="E810" s="34"/>
      <c r="F810" s="34"/>
      <c r="G810" s="34"/>
      <c r="H810" s="34"/>
    </row>
    <row r="811">
      <c r="E811" s="34"/>
      <c r="F811" s="34"/>
      <c r="G811" s="34"/>
      <c r="H811" s="34"/>
    </row>
    <row r="812">
      <c r="E812" s="34"/>
      <c r="F812" s="34"/>
      <c r="G812" s="34"/>
      <c r="H812" s="34"/>
    </row>
    <row r="813">
      <c r="E813" s="34"/>
      <c r="F813" s="34"/>
      <c r="G813" s="34"/>
      <c r="H813" s="34"/>
    </row>
    <row r="814">
      <c r="E814" s="34"/>
      <c r="F814" s="34"/>
      <c r="G814" s="34"/>
      <c r="H814" s="34"/>
    </row>
    <row r="815">
      <c r="E815" s="34"/>
      <c r="F815" s="34"/>
      <c r="G815" s="34"/>
      <c r="H815" s="34"/>
    </row>
    <row r="816">
      <c r="E816" s="34"/>
      <c r="F816" s="34"/>
      <c r="G816" s="34"/>
      <c r="H816" s="34"/>
    </row>
    <row r="817">
      <c r="E817" s="34"/>
      <c r="F817" s="34"/>
      <c r="G817" s="34"/>
      <c r="H817" s="34"/>
    </row>
    <row r="818">
      <c r="E818" s="34"/>
      <c r="F818" s="34"/>
      <c r="G818" s="34"/>
      <c r="H818" s="34"/>
    </row>
    <row r="819">
      <c r="E819" s="34"/>
      <c r="F819" s="34"/>
      <c r="G819" s="34"/>
      <c r="H819" s="34"/>
    </row>
    <row r="820">
      <c r="E820" s="34"/>
      <c r="F820" s="34"/>
      <c r="G820" s="34"/>
      <c r="H820" s="34"/>
    </row>
    <row r="821">
      <c r="E821" s="34"/>
      <c r="F821" s="34"/>
      <c r="G821" s="34"/>
      <c r="H821" s="34"/>
    </row>
    <row r="822">
      <c r="E822" s="34"/>
      <c r="F822" s="34"/>
      <c r="G822" s="34"/>
      <c r="H822" s="34"/>
    </row>
    <row r="823">
      <c r="E823" s="34"/>
      <c r="F823" s="34"/>
      <c r="G823" s="34"/>
      <c r="H823" s="34"/>
    </row>
    <row r="824">
      <c r="E824" s="34"/>
      <c r="F824" s="34"/>
      <c r="G824" s="34"/>
      <c r="H824" s="34"/>
    </row>
    <row r="825">
      <c r="E825" s="34"/>
      <c r="F825" s="34"/>
      <c r="G825" s="34"/>
      <c r="H825" s="34"/>
    </row>
    <row r="826">
      <c r="E826" s="34"/>
      <c r="F826" s="34"/>
      <c r="G826" s="34"/>
      <c r="H826" s="34"/>
    </row>
    <row r="827">
      <c r="E827" s="34"/>
      <c r="F827" s="34"/>
      <c r="G827" s="34"/>
      <c r="H827" s="34"/>
    </row>
    <row r="828">
      <c r="E828" s="34"/>
      <c r="F828" s="34"/>
      <c r="G828" s="34"/>
      <c r="H828" s="34"/>
    </row>
    <row r="829">
      <c r="E829" s="34"/>
      <c r="F829" s="34"/>
      <c r="G829" s="34"/>
      <c r="H829" s="34"/>
    </row>
    <row r="830">
      <c r="E830" s="34"/>
      <c r="F830" s="34"/>
      <c r="G830" s="34"/>
      <c r="H830" s="34"/>
    </row>
    <row r="831">
      <c r="E831" s="34"/>
      <c r="F831" s="34"/>
      <c r="G831" s="34"/>
      <c r="H831" s="34"/>
    </row>
    <row r="832">
      <c r="E832" s="34"/>
      <c r="F832" s="34"/>
      <c r="G832" s="34"/>
      <c r="H832" s="34"/>
    </row>
    <row r="833">
      <c r="E833" s="34"/>
      <c r="F833" s="34"/>
      <c r="G833" s="34"/>
      <c r="H833" s="34"/>
    </row>
    <row r="834">
      <c r="E834" s="34"/>
      <c r="F834" s="34"/>
      <c r="G834" s="34"/>
      <c r="H834" s="34"/>
    </row>
    <row r="835">
      <c r="E835" s="34"/>
      <c r="F835" s="34"/>
      <c r="G835" s="34"/>
      <c r="H835" s="34"/>
    </row>
    <row r="836">
      <c r="E836" s="34"/>
      <c r="F836" s="34"/>
      <c r="G836" s="34"/>
      <c r="H836" s="34"/>
    </row>
    <row r="837">
      <c r="E837" s="34"/>
      <c r="F837" s="34"/>
      <c r="G837" s="34"/>
      <c r="H837" s="34"/>
    </row>
    <row r="838">
      <c r="E838" s="34"/>
      <c r="F838" s="34"/>
      <c r="G838" s="34"/>
      <c r="H838" s="34"/>
    </row>
    <row r="839">
      <c r="E839" s="34"/>
      <c r="F839" s="34"/>
      <c r="G839" s="34"/>
      <c r="H839" s="34"/>
    </row>
    <row r="840">
      <c r="E840" s="34"/>
      <c r="F840" s="34"/>
      <c r="G840" s="34"/>
      <c r="H840" s="34"/>
    </row>
    <row r="841">
      <c r="E841" s="34"/>
      <c r="F841" s="34"/>
      <c r="G841" s="34"/>
      <c r="H841" s="34"/>
    </row>
    <row r="842">
      <c r="E842" s="34"/>
      <c r="F842" s="34"/>
      <c r="G842" s="34"/>
      <c r="H842" s="34"/>
    </row>
    <row r="843">
      <c r="E843" s="34"/>
      <c r="F843" s="34"/>
      <c r="G843" s="34"/>
      <c r="H843" s="34"/>
    </row>
    <row r="844">
      <c r="E844" s="34"/>
      <c r="F844" s="34"/>
      <c r="G844" s="34"/>
      <c r="H844" s="34"/>
    </row>
    <row r="845">
      <c r="E845" s="34"/>
      <c r="F845" s="34"/>
      <c r="G845" s="34"/>
      <c r="H845" s="34"/>
    </row>
    <row r="846">
      <c r="E846" s="34"/>
      <c r="F846" s="34"/>
      <c r="G846" s="34"/>
      <c r="H846" s="34"/>
    </row>
    <row r="847">
      <c r="E847" s="34"/>
      <c r="F847" s="34"/>
      <c r="G847" s="34"/>
      <c r="H847" s="34"/>
    </row>
    <row r="848">
      <c r="E848" s="34"/>
      <c r="F848" s="34"/>
      <c r="G848" s="34"/>
      <c r="H848" s="34"/>
    </row>
    <row r="849">
      <c r="E849" s="34"/>
      <c r="F849" s="34"/>
      <c r="G849" s="34"/>
      <c r="H849" s="34"/>
    </row>
    <row r="850">
      <c r="E850" s="34"/>
      <c r="F850" s="34"/>
      <c r="G850" s="34"/>
      <c r="H850" s="34"/>
    </row>
    <row r="851">
      <c r="E851" s="34"/>
      <c r="F851" s="34"/>
      <c r="G851" s="34"/>
      <c r="H851" s="34"/>
    </row>
    <row r="852">
      <c r="E852" s="34"/>
      <c r="F852" s="34"/>
      <c r="G852" s="34"/>
      <c r="H852" s="34"/>
    </row>
    <row r="853">
      <c r="E853" s="34"/>
      <c r="F853" s="34"/>
      <c r="G853" s="34"/>
      <c r="H853" s="34"/>
    </row>
    <row r="854">
      <c r="E854" s="34"/>
      <c r="F854" s="34"/>
      <c r="G854" s="34"/>
      <c r="H854" s="34"/>
    </row>
    <row r="855">
      <c r="E855" s="34"/>
      <c r="F855" s="34"/>
      <c r="G855" s="34"/>
      <c r="H855" s="34"/>
    </row>
    <row r="856">
      <c r="E856" s="34"/>
      <c r="F856" s="34"/>
      <c r="G856" s="34"/>
      <c r="H856" s="34"/>
    </row>
    <row r="857">
      <c r="E857" s="34"/>
      <c r="F857" s="34"/>
      <c r="G857" s="34"/>
      <c r="H857" s="34"/>
    </row>
    <row r="858">
      <c r="E858" s="34"/>
      <c r="F858" s="34"/>
      <c r="G858" s="34"/>
      <c r="H858" s="34"/>
    </row>
    <row r="859">
      <c r="E859" s="34"/>
      <c r="F859" s="34"/>
      <c r="G859" s="34"/>
      <c r="H859" s="34"/>
    </row>
    <row r="860">
      <c r="E860" s="34"/>
      <c r="F860" s="34"/>
      <c r="G860" s="34"/>
      <c r="H860" s="34"/>
    </row>
    <row r="861">
      <c r="E861" s="34"/>
      <c r="F861" s="34"/>
      <c r="G861" s="34"/>
      <c r="H861" s="34"/>
    </row>
    <row r="862">
      <c r="E862" s="34"/>
      <c r="F862" s="34"/>
      <c r="G862" s="34"/>
      <c r="H862" s="34"/>
    </row>
    <row r="863">
      <c r="E863" s="34"/>
      <c r="F863" s="34"/>
      <c r="G863" s="34"/>
      <c r="H863" s="34"/>
    </row>
    <row r="864">
      <c r="E864" s="34"/>
      <c r="F864" s="34"/>
      <c r="G864" s="34"/>
      <c r="H864" s="34"/>
    </row>
    <row r="865">
      <c r="E865" s="34"/>
      <c r="F865" s="34"/>
      <c r="G865" s="34"/>
      <c r="H865" s="34"/>
    </row>
    <row r="866">
      <c r="E866" s="34"/>
      <c r="F866" s="34"/>
      <c r="G866" s="34"/>
      <c r="H866" s="34"/>
    </row>
    <row r="867">
      <c r="E867" s="34"/>
      <c r="F867" s="34"/>
      <c r="G867" s="34"/>
      <c r="H867" s="34"/>
    </row>
    <row r="868">
      <c r="E868" s="34"/>
      <c r="F868" s="34"/>
      <c r="G868" s="34"/>
      <c r="H868" s="34"/>
    </row>
    <row r="869">
      <c r="E869" s="34"/>
      <c r="F869" s="34"/>
      <c r="G869" s="34"/>
      <c r="H869" s="34"/>
    </row>
    <row r="870">
      <c r="E870" s="34"/>
      <c r="F870" s="34"/>
      <c r="G870" s="34"/>
      <c r="H870" s="34"/>
    </row>
    <row r="871">
      <c r="E871" s="34"/>
      <c r="F871" s="34"/>
      <c r="G871" s="34"/>
      <c r="H871" s="34"/>
    </row>
    <row r="872">
      <c r="E872" s="34"/>
      <c r="F872" s="34"/>
      <c r="G872" s="34"/>
      <c r="H872" s="34"/>
    </row>
    <row r="873">
      <c r="E873" s="34"/>
      <c r="F873" s="34"/>
      <c r="G873" s="34"/>
      <c r="H873" s="34"/>
    </row>
    <row r="874">
      <c r="E874" s="34"/>
      <c r="F874" s="34"/>
      <c r="G874" s="34"/>
      <c r="H874" s="34"/>
    </row>
    <row r="875">
      <c r="E875" s="34"/>
      <c r="F875" s="34"/>
      <c r="G875" s="34"/>
      <c r="H875" s="34"/>
    </row>
    <row r="876">
      <c r="E876" s="34"/>
      <c r="F876" s="34"/>
      <c r="G876" s="34"/>
      <c r="H876" s="34"/>
    </row>
    <row r="877">
      <c r="E877" s="34"/>
      <c r="F877" s="34"/>
      <c r="G877" s="34"/>
      <c r="H877" s="34"/>
    </row>
    <row r="878">
      <c r="E878" s="34"/>
      <c r="F878" s="34"/>
      <c r="G878" s="34"/>
      <c r="H878" s="34"/>
    </row>
    <row r="879">
      <c r="E879" s="34"/>
      <c r="F879" s="34"/>
      <c r="G879" s="34"/>
      <c r="H879" s="34"/>
    </row>
    <row r="880">
      <c r="E880" s="34"/>
      <c r="F880" s="34"/>
      <c r="G880" s="34"/>
      <c r="H880" s="34"/>
    </row>
    <row r="881">
      <c r="E881" s="34"/>
      <c r="F881" s="34"/>
      <c r="G881" s="34"/>
      <c r="H881" s="34"/>
    </row>
    <row r="882">
      <c r="E882" s="34"/>
      <c r="F882" s="34"/>
      <c r="G882" s="34"/>
      <c r="H882" s="34"/>
    </row>
    <row r="883">
      <c r="E883" s="34"/>
      <c r="F883" s="34"/>
      <c r="G883" s="34"/>
      <c r="H883" s="34"/>
    </row>
    <row r="884">
      <c r="E884" s="34"/>
      <c r="F884" s="34"/>
      <c r="G884" s="34"/>
      <c r="H884" s="34"/>
    </row>
    <row r="885">
      <c r="E885" s="34"/>
      <c r="F885" s="34"/>
      <c r="G885" s="34"/>
      <c r="H885" s="34"/>
    </row>
    <row r="886">
      <c r="E886" s="34"/>
      <c r="F886" s="34"/>
      <c r="G886" s="34"/>
      <c r="H886" s="34"/>
    </row>
    <row r="887">
      <c r="E887" s="34"/>
      <c r="F887" s="34"/>
      <c r="G887" s="34"/>
      <c r="H887" s="34"/>
    </row>
    <row r="888">
      <c r="E888" s="34"/>
      <c r="F888" s="34"/>
      <c r="G888" s="34"/>
      <c r="H888" s="34"/>
    </row>
    <row r="889">
      <c r="E889" s="34"/>
      <c r="F889" s="34"/>
      <c r="G889" s="34"/>
      <c r="H889" s="34"/>
    </row>
    <row r="890">
      <c r="E890" s="34"/>
      <c r="F890" s="34"/>
      <c r="G890" s="34"/>
      <c r="H890" s="34"/>
    </row>
    <row r="891">
      <c r="E891" s="34"/>
      <c r="F891" s="34"/>
      <c r="G891" s="34"/>
      <c r="H891" s="34"/>
    </row>
    <row r="892">
      <c r="E892" s="34"/>
      <c r="F892" s="34"/>
      <c r="G892" s="34"/>
      <c r="H892" s="34"/>
    </row>
    <row r="893">
      <c r="E893" s="34"/>
      <c r="F893" s="34"/>
      <c r="G893" s="34"/>
      <c r="H893" s="34"/>
    </row>
    <row r="894">
      <c r="E894" s="34"/>
      <c r="F894" s="34"/>
      <c r="G894" s="34"/>
      <c r="H894" s="34"/>
    </row>
    <row r="895">
      <c r="E895" s="34"/>
      <c r="F895" s="34"/>
      <c r="G895" s="34"/>
      <c r="H895" s="34"/>
    </row>
    <row r="896">
      <c r="E896" s="34"/>
      <c r="F896" s="34"/>
      <c r="G896" s="34"/>
      <c r="H896" s="34"/>
    </row>
    <row r="897">
      <c r="E897" s="34"/>
      <c r="F897" s="34"/>
      <c r="G897" s="34"/>
      <c r="H897" s="34"/>
    </row>
    <row r="898">
      <c r="E898" s="34"/>
      <c r="F898" s="34"/>
      <c r="G898" s="34"/>
      <c r="H898" s="34"/>
    </row>
    <row r="899">
      <c r="E899" s="34"/>
      <c r="F899" s="34"/>
      <c r="G899" s="34"/>
      <c r="H899" s="34"/>
    </row>
    <row r="900">
      <c r="E900" s="34"/>
      <c r="F900" s="34"/>
      <c r="G900" s="34"/>
      <c r="H900" s="34"/>
    </row>
    <row r="901">
      <c r="E901" s="34"/>
      <c r="F901" s="34"/>
      <c r="G901" s="34"/>
      <c r="H901" s="34"/>
    </row>
    <row r="902">
      <c r="E902" s="34"/>
      <c r="F902" s="34"/>
      <c r="G902" s="34"/>
      <c r="H902" s="34"/>
    </row>
    <row r="903">
      <c r="E903" s="34"/>
      <c r="F903" s="34"/>
      <c r="G903" s="34"/>
      <c r="H903" s="34"/>
    </row>
    <row r="904">
      <c r="E904" s="34"/>
      <c r="F904" s="34"/>
      <c r="G904" s="34"/>
      <c r="H904" s="34"/>
    </row>
    <row r="905">
      <c r="E905" s="34"/>
      <c r="F905" s="34"/>
      <c r="G905" s="34"/>
      <c r="H905" s="34"/>
    </row>
    <row r="906">
      <c r="E906" s="34"/>
      <c r="F906" s="34"/>
      <c r="G906" s="34"/>
      <c r="H906" s="34"/>
    </row>
    <row r="907">
      <c r="E907" s="34"/>
      <c r="F907" s="34"/>
      <c r="G907" s="34"/>
      <c r="H907" s="34"/>
    </row>
    <row r="908">
      <c r="E908" s="34"/>
      <c r="F908" s="34"/>
      <c r="G908" s="34"/>
      <c r="H908" s="34"/>
    </row>
    <row r="909">
      <c r="E909" s="34"/>
      <c r="F909" s="34"/>
      <c r="G909" s="34"/>
      <c r="H909" s="34"/>
    </row>
    <row r="910">
      <c r="E910" s="34"/>
      <c r="F910" s="34"/>
      <c r="G910" s="34"/>
      <c r="H910" s="34"/>
    </row>
    <row r="911">
      <c r="E911" s="34"/>
      <c r="F911" s="34"/>
      <c r="G911" s="34"/>
      <c r="H911" s="34"/>
    </row>
    <row r="912">
      <c r="E912" s="34"/>
      <c r="F912" s="34"/>
      <c r="G912" s="34"/>
      <c r="H912" s="34"/>
    </row>
    <row r="913">
      <c r="E913" s="34"/>
      <c r="F913" s="34"/>
      <c r="G913" s="34"/>
      <c r="H913" s="34"/>
    </row>
    <row r="914">
      <c r="E914" s="34"/>
      <c r="F914" s="34"/>
      <c r="G914" s="34"/>
      <c r="H914" s="34"/>
    </row>
    <row r="915">
      <c r="E915" s="34"/>
      <c r="F915" s="34"/>
      <c r="G915" s="34"/>
      <c r="H915" s="34"/>
    </row>
    <row r="916">
      <c r="E916" s="34"/>
      <c r="F916" s="34"/>
      <c r="G916" s="34"/>
      <c r="H916" s="34"/>
    </row>
    <row r="917">
      <c r="E917" s="34"/>
      <c r="F917" s="34"/>
      <c r="G917" s="34"/>
      <c r="H917" s="34"/>
    </row>
    <row r="918">
      <c r="E918" s="34"/>
      <c r="F918" s="34"/>
      <c r="G918" s="34"/>
      <c r="H918" s="34"/>
    </row>
    <row r="919">
      <c r="E919" s="34"/>
      <c r="F919" s="34"/>
      <c r="G919" s="34"/>
      <c r="H919" s="34"/>
    </row>
    <row r="920">
      <c r="E920" s="34"/>
      <c r="F920" s="34"/>
      <c r="G920" s="34"/>
      <c r="H920" s="34"/>
    </row>
    <row r="921">
      <c r="E921" s="34"/>
      <c r="F921" s="34"/>
      <c r="G921" s="34"/>
      <c r="H921" s="34"/>
    </row>
    <row r="922">
      <c r="E922" s="34"/>
      <c r="F922" s="34"/>
      <c r="G922" s="34"/>
      <c r="H922" s="34"/>
    </row>
    <row r="923">
      <c r="E923" s="34"/>
      <c r="F923" s="34"/>
      <c r="G923" s="34"/>
      <c r="H923" s="34"/>
    </row>
    <row r="924">
      <c r="E924" s="34"/>
      <c r="F924" s="34"/>
      <c r="G924" s="34"/>
      <c r="H924" s="34"/>
    </row>
    <row r="925">
      <c r="E925" s="34"/>
      <c r="F925" s="34"/>
      <c r="G925" s="34"/>
      <c r="H925" s="34"/>
    </row>
    <row r="926">
      <c r="E926" s="34"/>
      <c r="F926" s="34"/>
      <c r="G926" s="34"/>
      <c r="H926" s="34"/>
    </row>
    <row r="927">
      <c r="E927" s="34"/>
      <c r="F927" s="34"/>
      <c r="G927" s="34"/>
      <c r="H927" s="34"/>
    </row>
    <row r="928">
      <c r="E928" s="34"/>
      <c r="F928" s="34"/>
      <c r="G928" s="34"/>
      <c r="H928" s="34"/>
    </row>
    <row r="929">
      <c r="E929" s="34"/>
      <c r="F929" s="34"/>
      <c r="G929" s="34"/>
      <c r="H929" s="34"/>
    </row>
    <row r="930">
      <c r="E930" s="34"/>
      <c r="F930" s="34"/>
      <c r="G930" s="34"/>
      <c r="H930" s="34"/>
    </row>
    <row r="931">
      <c r="E931" s="34"/>
      <c r="F931" s="34"/>
      <c r="G931" s="34"/>
      <c r="H931" s="34"/>
    </row>
    <row r="932">
      <c r="E932" s="34"/>
      <c r="F932" s="34"/>
      <c r="G932" s="34"/>
      <c r="H932" s="34"/>
    </row>
    <row r="933">
      <c r="E933" s="34"/>
      <c r="F933" s="34"/>
      <c r="G933" s="34"/>
      <c r="H933" s="34"/>
    </row>
    <row r="934">
      <c r="E934" s="34"/>
      <c r="F934" s="34"/>
      <c r="G934" s="34"/>
      <c r="H934" s="34"/>
    </row>
    <row r="935">
      <c r="E935" s="34"/>
      <c r="F935" s="34"/>
      <c r="G935" s="34"/>
      <c r="H935" s="34"/>
    </row>
    <row r="936">
      <c r="E936" s="34"/>
      <c r="F936" s="34"/>
      <c r="G936" s="34"/>
      <c r="H936" s="34"/>
    </row>
    <row r="937">
      <c r="E937" s="34"/>
      <c r="F937" s="34"/>
      <c r="G937" s="34"/>
      <c r="H937" s="34"/>
    </row>
    <row r="938">
      <c r="E938" s="34"/>
      <c r="F938" s="34"/>
      <c r="G938" s="34"/>
      <c r="H938" s="34"/>
    </row>
    <row r="939">
      <c r="E939" s="34"/>
      <c r="F939" s="34"/>
      <c r="G939" s="34"/>
      <c r="H939" s="34"/>
    </row>
    <row r="940">
      <c r="E940" s="34"/>
      <c r="F940" s="34"/>
      <c r="G940" s="34"/>
      <c r="H940" s="34"/>
    </row>
    <row r="941">
      <c r="E941" s="34"/>
      <c r="F941" s="34"/>
      <c r="G941" s="34"/>
      <c r="H941" s="34"/>
    </row>
    <row r="942">
      <c r="E942" s="34"/>
      <c r="F942" s="34"/>
      <c r="G942" s="34"/>
      <c r="H942" s="34"/>
    </row>
    <row r="943">
      <c r="E943" s="34"/>
      <c r="F943" s="34"/>
      <c r="G943" s="34"/>
      <c r="H943" s="34"/>
    </row>
    <row r="944">
      <c r="E944" s="34"/>
      <c r="F944" s="34"/>
      <c r="G944" s="34"/>
      <c r="H944" s="34"/>
    </row>
    <row r="945">
      <c r="E945" s="34"/>
      <c r="F945" s="34"/>
      <c r="G945" s="34"/>
      <c r="H945" s="34"/>
    </row>
    <row r="946">
      <c r="E946" s="34"/>
      <c r="F946" s="34"/>
      <c r="G946" s="34"/>
      <c r="H946" s="34"/>
    </row>
    <row r="947">
      <c r="E947" s="34"/>
      <c r="F947" s="34"/>
      <c r="G947" s="34"/>
      <c r="H947" s="34"/>
    </row>
    <row r="948">
      <c r="E948" s="34"/>
      <c r="F948" s="34"/>
      <c r="G948" s="34"/>
      <c r="H948" s="34"/>
    </row>
    <row r="949">
      <c r="E949" s="34"/>
      <c r="F949" s="34"/>
      <c r="G949" s="34"/>
      <c r="H949" s="34"/>
    </row>
    <row r="950">
      <c r="E950" s="34"/>
      <c r="F950" s="34"/>
      <c r="G950" s="34"/>
      <c r="H950" s="34"/>
    </row>
    <row r="951">
      <c r="E951" s="34"/>
      <c r="F951" s="34"/>
      <c r="G951" s="34"/>
      <c r="H951" s="34"/>
    </row>
    <row r="952">
      <c r="E952" s="34"/>
      <c r="F952" s="34"/>
      <c r="G952" s="34"/>
      <c r="H952" s="34"/>
    </row>
    <row r="953">
      <c r="E953" s="34"/>
      <c r="F953" s="34"/>
      <c r="G953" s="34"/>
      <c r="H953" s="34"/>
    </row>
    <row r="954">
      <c r="E954" s="34"/>
      <c r="F954" s="34"/>
      <c r="G954" s="34"/>
      <c r="H954" s="34"/>
    </row>
    <row r="955">
      <c r="E955" s="34"/>
      <c r="F955" s="34"/>
      <c r="G955" s="34"/>
      <c r="H955" s="34"/>
    </row>
    <row r="956">
      <c r="E956" s="34"/>
      <c r="F956" s="34"/>
      <c r="G956" s="34"/>
      <c r="H956" s="34"/>
    </row>
    <row r="957">
      <c r="E957" s="34"/>
      <c r="F957" s="34"/>
      <c r="G957" s="34"/>
      <c r="H957" s="34"/>
    </row>
    <row r="958">
      <c r="E958" s="34"/>
      <c r="F958" s="34"/>
      <c r="G958" s="34"/>
      <c r="H958" s="34"/>
    </row>
    <row r="959">
      <c r="E959" s="34"/>
      <c r="F959" s="34"/>
      <c r="G959" s="34"/>
      <c r="H959" s="34"/>
    </row>
    <row r="960">
      <c r="E960" s="34"/>
      <c r="F960" s="34"/>
      <c r="G960" s="34"/>
      <c r="H960" s="34"/>
    </row>
    <row r="961">
      <c r="E961" s="34"/>
      <c r="F961" s="34"/>
      <c r="G961" s="34"/>
      <c r="H961" s="34"/>
    </row>
    <row r="962">
      <c r="E962" s="34"/>
      <c r="F962" s="34"/>
      <c r="G962" s="34"/>
      <c r="H962" s="34"/>
    </row>
    <row r="963">
      <c r="E963" s="34"/>
      <c r="F963" s="34"/>
      <c r="G963" s="34"/>
      <c r="H963" s="34"/>
    </row>
    <row r="964">
      <c r="E964" s="34"/>
      <c r="F964" s="34"/>
      <c r="G964" s="34"/>
      <c r="H964" s="34"/>
    </row>
    <row r="965">
      <c r="E965" s="34"/>
      <c r="F965" s="34"/>
      <c r="G965" s="34"/>
      <c r="H965" s="34"/>
    </row>
    <row r="966">
      <c r="E966" s="34"/>
      <c r="F966" s="34"/>
      <c r="G966" s="34"/>
      <c r="H966" s="34"/>
    </row>
    <row r="967">
      <c r="E967" s="34"/>
      <c r="F967" s="34"/>
      <c r="G967" s="34"/>
      <c r="H967" s="34"/>
    </row>
    <row r="968">
      <c r="E968" s="34"/>
      <c r="F968" s="34"/>
      <c r="G968" s="34"/>
      <c r="H968" s="34"/>
    </row>
    <row r="969">
      <c r="E969" s="34"/>
      <c r="F969" s="34"/>
      <c r="G969" s="34"/>
      <c r="H969" s="34"/>
    </row>
    <row r="970">
      <c r="E970" s="34"/>
      <c r="F970" s="34"/>
      <c r="G970" s="34"/>
      <c r="H970" s="34"/>
    </row>
    <row r="971">
      <c r="E971" s="34"/>
      <c r="F971" s="34"/>
      <c r="G971" s="34"/>
      <c r="H971" s="34"/>
    </row>
    <row r="972">
      <c r="E972" s="34"/>
      <c r="F972" s="34"/>
      <c r="G972" s="34"/>
      <c r="H972" s="34"/>
    </row>
    <row r="973">
      <c r="E973" s="34"/>
      <c r="F973" s="34"/>
      <c r="G973" s="34"/>
      <c r="H973" s="34"/>
    </row>
    <row r="974">
      <c r="E974" s="34"/>
      <c r="F974" s="34"/>
      <c r="G974" s="34"/>
      <c r="H974" s="34"/>
    </row>
    <row r="975">
      <c r="E975" s="34"/>
      <c r="F975" s="34"/>
      <c r="G975" s="34"/>
      <c r="H975" s="34"/>
    </row>
    <row r="976">
      <c r="E976" s="34"/>
      <c r="F976" s="34"/>
      <c r="G976" s="34"/>
      <c r="H976" s="34"/>
    </row>
    <row r="977">
      <c r="E977" s="34"/>
      <c r="F977" s="34"/>
      <c r="G977" s="34"/>
      <c r="H977" s="34"/>
    </row>
    <row r="978">
      <c r="E978" s="34"/>
      <c r="F978" s="34"/>
      <c r="G978" s="34"/>
      <c r="H978" s="34"/>
    </row>
    <row r="979">
      <c r="E979" s="34"/>
      <c r="F979" s="34"/>
      <c r="G979" s="34"/>
      <c r="H979" s="34"/>
    </row>
    <row r="980">
      <c r="E980" s="34"/>
      <c r="F980" s="34"/>
      <c r="G980" s="34"/>
      <c r="H980" s="34"/>
    </row>
    <row r="981">
      <c r="E981" s="34"/>
      <c r="F981" s="34"/>
      <c r="G981" s="34"/>
      <c r="H981" s="34"/>
    </row>
    <row r="982">
      <c r="E982" s="34"/>
      <c r="F982" s="34"/>
      <c r="G982" s="34"/>
      <c r="H982" s="34"/>
    </row>
    <row r="983">
      <c r="E983" s="34"/>
      <c r="F983" s="34"/>
      <c r="G983" s="34"/>
      <c r="H983" s="34"/>
    </row>
    <row r="984">
      <c r="E984" s="34"/>
      <c r="F984" s="34"/>
      <c r="G984" s="34"/>
      <c r="H984" s="34"/>
    </row>
    <row r="985">
      <c r="E985" s="34"/>
      <c r="F985" s="34"/>
      <c r="G985" s="34"/>
      <c r="H985" s="34"/>
    </row>
    <row r="986">
      <c r="E986" s="34"/>
      <c r="F986" s="34"/>
      <c r="G986" s="34"/>
      <c r="H986" s="34"/>
    </row>
    <row r="987">
      <c r="E987" s="34"/>
      <c r="F987" s="34"/>
      <c r="G987" s="34"/>
      <c r="H987" s="34"/>
    </row>
    <row r="988">
      <c r="E988" s="34"/>
      <c r="F988" s="34"/>
      <c r="G988" s="34"/>
      <c r="H988" s="34"/>
    </row>
    <row r="989">
      <c r="E989" s="34"/>
      <c r="F989" s="34"/>
      <c r="G989" s="34"/>
      <c r="H989" s="34"/>
    </row>
    <row r="990">
      <c r="A990" s="8" t="s">
        <v>141</v>
      </c>
      <c r="E990" s="34"/>
      <c r="F990" s="34"/>
      <c r="G990" s="34"/>
      <c r="H990" s="34"/>
    </row>
  </sheetData>
  <conditionalFormatting sqref="A5:A990">
    <cfRule type="expression" dxfId="0" priority="1">
      <formula>REGEXMATCH(A5,"(?i)[\(\[\{\-][ ]*(feat|ft)| feat(ur|\.| )| ft|f\/|w\/")</formula>
    </cfRule>
  </conditionalFormatting>
  <conditionalFormatting sqref="H4">
    <cfRule type="cellIs" dxfId="1" priority="2" operator="equal">
      <formula>0</formula>
    </cfRule>
  </conditionalFormatting>
  <conditionalFormatting sqref="H4">
    <cfRule type="cellIs" dxfId="2" priority="3" operator="notEqual">
      <formula>0</formula>
    </cfRule>
  </conditionalFormatting>
  <conditionalFormatting sqref="D5:D990">
    <cfRule type="expression" dxfId="0" priority="4">
      <formula>and(D5&lt;&gt;"",D5&lt;&gt;"new",not(REGEXMATCH(D5,"(?i)spotify:artist:[[:alnum:]]{22}")))</formula>
    </cfRule>
  </conditionalFormatting>
  <conditionalFormatting sqref="A5:A990">
    <cfRule type="expression" dxfId="3" priority="5">
      <formula>countif(G:G,A5)&gt;0</formula>
    </cfRule>
  </conditionalFormatting>
  <conditionalFormatting sqref="C5:C990">
    <cfRule type="expression" dxfId="0" priority="6">
      <formula>and(C5&lt;&gt;"",C5&lt;&gt;"new",not(REGEXMATCH(C5,"^[[:digit:]]+$")))</formula>
    </cfRule>
  </conditionalFormatting>
  <conditionalFormatting sqref="E5:E990">
    <cfRule type="expression" dxfId="0" priority="7">
      <formula>and(E5&lt;&gt;"",E5&lt;&gt;"new",not(REGEXMATCH(E5,"^[[:digit:]]+$")))</formula>
    </cfRule>
  </conditionalFormatting>
  <conditionalFormatting sqref="F5:F990">
    <cfRule type="expression" dxfId="0" priority="8">
      <formula>and(F5&lt;&gt;"",F5&lt;&gt;"new",not(REGEXMATCH(F5,"^[[:alnum:]-]+$")))</formula>
    </cfRule>
  </conditionalFormatting>
  <conditionalFormatting sqref="G2">
    <cfRule type="cellIs" dxfId="4" priority="9" operator="notEqual">
      <formula>G1</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7.5"/>
    <col customWidth="1" min="2" max="2" width="20.88"/>
    <col customWidth="1" min="3" max="3" width="34.75"/>
    <col customWidth="1" min="4" max="4" width="10.5"/>
    <col customWidth="1" min="5" max="5" width="9.13"/>
    <col customWidth="1" min="6" max="6" width="21.75"/>
    <col customWidth="1" min="7" max="7" width="21.88"/>
    <col customWidth="1" min="8" max="8" width="8.38"/>
    <col customWidth="1" min="9" max="9" width="16.0"/>
    <col customWidth="1" min="10" max="10" width="12.13"/>
    <col customWidth="1" min="11" max="11" width="12.75"/>
    <col customWidth="1" min="12" max="12" width="9.75"/>
    <col customWidth="1" min="13" max="13" width="8.0"/>
    <col customWidth="1" min="14" max="14" width="9.5"/>
    <col customWidth="1" min="15" max="15" width="9.0"/>
    <col customWidth="1" min="16" max="16" width="12.5"/>
    <col customWidth="1" min="17" max="17" width="4.38"/>
    <col customWidth="1" min="18" max="18" width="8.38"/>
  </cols>
  <sheetData>
    <row r="1">
      <c r="A1" s="14" t="s">
        <v>142</v>
      </c>
      <c r="B1" s="13">
        <f>IFERROR(__xludf.DUMMYFUNCTION("COUNTUNIQUE(A5:A999)"),3.0)</f>
        <v>3</v>
      </c>
      <c r="F1" s="46"/>
      <c r="G1" s="46"/>
      <c r="H1" s="8"/>
      <c r="I1" s="8"/>
      <c r="J1" s="8"/>
      <c r="K1" s="8"/>
      <c r="L1" s="8"/>
      <c r="N1" s="8"/>
      <c r="O1" s="8"/>
      <c r="P1" s="8"/>
      <c r="Q1" s="8"/>
      <c r="R1" s="8"/>
    </row>
    <row r="2">
      <c r="A2" s="22" t="s">
        <v>27</v>
      </c>
      <c r="B2" s="16" t="s">
        <v>37</v>
      </c>
      <c r="F2" s="8"/>
      <c r="G2" s="8"/>
      <c r="H2" s="8"/>
      <c r="I2" s="8"/>
      <c r="J2" s="8"/>
      <c r="K2" s="8"/>
      <c r="L2" s="8"/>
      <c r="M2" s="8"/>
      <c r="N2" s="8"/>
      <c r="O2" s="8"/>
      <c r="P2" s="8"/>
      <c r="Q2" s="8"/>
      <c r="R2" s="8"/>
    </row>
    <row r="3">
      <c r="A3" s="47" t="s">
        <v>143</v>
      </c>
      <c r="B3" s="48">
        <f>IFERROR(__xludf.DUMMYFUNCTION("counta(A5:A999)-COUNTUNIQUE(A5:A999)"),0.0)</f>
        <v>0</v>
      </c>
    </row>
    <row r="4">
      <c r="A4" s="35" t="s">
        <v>38</v>
      </c>
      <c r="I4" s="21"/>
    </row>
    <row r="5">
      <c r="A5" s="49" t="s">
        <v>44</v>
      </c>
      <c r="C5" s="50" t="str">
        <f>"Insert into Labels VALUES(N'"&amp;SUBSTITUTE(trim(A5),"'","''")&amp;"', (select CreatedBy from Enterprises where EnterpriseId="&amp;EntId&amp;"), null, null, null, null, null, getdate(), null, null, "&amp;EntId&amp;", null, null, null, null, null, null, "&amp;TenantId&amp;")"</f>
        <v>Insert into Labels VALUES(N'SecondTime', (select CreatedBy from Enterprises where EnterpriseId=647322), null, null, null, null, null, getdate(), null, null, 647322, null, null, null, null, null, null, 645898)</v>
      </c>
      <c r="N5" s="8" t="s">
        <v>46</v>
      </c>
      <c r="O5" s="8" t="s">
        <v>46</v>
      </c>
      <c r="P5" s="8" t="s">
        <v>46</v>
      </c>
      <c r="Q5" s="8" t="s">
        <v>46</v>
      </c>
      <c r="R5" s="8"/>
    </row>
    <row r="6">
      <c r="A6" s="49" t="s">
        <v>144</v>
      </c>
      <c r="C6" s="50" t="str">
        <f>"Insert into Labels VALUES(N'"&amp;SUBSTITUTE(trim(A6),"'","''")&amp;"', (select CreatedBy from Enterprises where EnterpriseId="&amp;EntId&amp;"), null, null, null, null, null, getdate(), null, null, "&amp;EntId&amp;", null, null, null, null, null, null, "&amp;TenantId&amp;")"</f>
        <v>Insert into Labels VALUES(N'TokyoRecords', (select CreatedBy from Enterprises where EnterpriseId=647322), null, null, null, null, null, getdate(), null, null, 647322, null, null, null, null, null, null, 645898)</v>
      </c>
    </row>
    <row r="7">
      <c r="A7" s="8" t="s">
        <v>145</v>
      </c>
      <c r="C7" s="50" t="str">
        <f>"Insert into Labels VALUES(N'"&amp;SUBSTITUTE(trim(A7),"'","''")&amp;"', (select CreatedBy from Enterprises where EnterpriseId="&amp;EntId&amp;"), null, null, null, null, null, getdate(), null, null, "&amp;EntId&amp;", null, null, null, null, null, null, "&amp;TenantId&amp;")"</f>
        <v>Insert into Labels VALUES(N'PEJOTA10*', (select CreatedBy from Enterprises where EnterpriseId=647322), null, null, null, null, null, getdate(), null, null, 647322, null, null, null, null, null, null, 645898)</v>
      </c>
    </row>
  </sheetData>
  <conditionalFormatting sqref="B3">
    <cfRule type="cellIs" dxfId="1" priority="1" operator="equal">
      <formula>0</formula>
    </cfRule>
  </conditionalFormatting>
  <conditionalFormatting sqref="B3">
    <cfRule type="cellIs" dxfId="2" priority="2" operator="notEqual">
      <formula>0</formula>
    </cfRule>
  </conditionalFormatting>
  <conditionalFormatting sqref="A5:A999">
    <cfRule type="expression" dxfId="3" priority="3">
      <formula>countif(B:B,A5)&gt;0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7.63"/>
    <col customWidth="1" min="2" max="2" width="37.25"/>
    <col customWidth="1" min="3" max="3" width="7.25"/>
    <col customWidth="1" min="4" max="4" width="16.38"/>
    <col customWidth="1" min="5" max="5" width="13.0"/>
    <col customWidth="1" min="6" max="6" width="27.75"/>
    <col customWidth="1" min="7" max="8" width="13.38"/>
    <col customWidth="1" min="9" max="9" width="15.0"/>
    <col customWidth="1" min="10" max="10" width="5.5"/>
    <col customWidth="1" min="11" max="11" width="17.0"/>
    <col customWidth="1" min="12" max="12" width="6.25"/>
    <col customWidth="1" min="13" max="13" width="16.5"/>
    <col customWidth="1" min="14" max="14" width="15.13"/>
    <col customWidth="1" min="15" max="16" width="16.0"/>
    <col customWidth="1" min="17" max="17" width="10.0"/>
    <col customWidth="1" min="18" max="18" width="9.5"/>
    <col customWidth="1" min="19" max="19" width="9.0"/>
    <col customWidth="1" min="20" max="20" width="69.38"/>
    <col customWidth="1" min="21" max="21" width="4.38"/>
    <col customWidth="1" min="22" max="22" width="11.25"/>
    <col customWidth="1" min="23" max="23" width="6.75"/>
    <col customWidth="1" min="27" max="27" width="11.0"/>
  </cols>
  <sheetData>
    <row r="1">
      <c r="A1" s="13">
        <f>IFERROR(__xludf.DUMMYFUNCTION("COUNTUNIQUE(A5:A880)"),1.0)</f>
        <v>1</v>
      </c>
      <c r="B1" s="22" t="s">
        <v>27</v>
      </c>
      <c r="C1" s="13">
        <f>IFERROR(__xludf.DUMMYFUNCTION("COUNTUNIQUE(B5:B880)"),258.0)</f>
        <v>258</v>
      </c>
      <c r="D1" s="13">
        <f>IFERROR(__xludf.DUMMYFUNCTION("COUNTUNIQUE(D5:D880)"),258.0)</f>
        <v>258</v>
      </c>
      <c r="E1" s="13">
        <f>IFERROR(__xludf.DUMMYFUNCTION("COUNTUNIQUE(E5:E880)"),0.0)</f>
        <v>0</v>
      </c>
      <c r="F1" s="51" t="s">
        <v>29</v>
      </c>
      <c r="G1" s="13">
        <f>COUNTA(F5:F880)</f>
        <v>258</v>
      </c>
      <c r="H1" s="52" t="s">
        <v>146</v>
      </c>
      <c r="I1" s="53">
        <f>countif(I5:I880,"Video")+countif(I5:I880,"Ringtone")</f>
        <v>0</v>
      </c>
      <c r="J1" s="54"/>
      <c r="L1" s="55"/>
      <c r="M1" s="22" t="s">
        <v>27</v>
      </c>
      <c r="N1" s="56" t="s">
        <v>146</v>
      </c>
      <c r="O1" s="57"/>
      <c r="P1" s="57"/>
      <c r="Q1" s="34"/>
      <c r="R1" s="34" t="str">
        <f>"SELECT count(distinct (ReleaseId)) FROM v_kr_catalog where EnterpriseId="&amp;EntId</f>
        <v>SELECT count(distinct (ReleaseId)) FROM v_kr_catalog where EnterpriseId=647322</v>
      </c>
      <c r="S1" s="34"/>
      <c r="T1" s="34"/>
    </row>
    <row r="2">
      <c r="A2" s="58" t="s">
        <v>147</v>
      </c>
      <c r="B2" s="59"/>
      <c r="C2" s="59"/>
      <c r="D2" s="59"/>
      <c r="E2" s="60"/>
      <c r="F2" s="59"/>
      <c r="G2" s="59"/>
      <c r="H2" s="59"/>
      <c r="I2" s="61"/>
      <c r="J2" s="59"/>
      <c r="K2" s="59"/>
      <c r="L2" s="59"/>
      <c r="M2" s="59"/>
      <c r="N2" s="62"/>
      <c r="O2" s="61"/>
      <c r="P2" s="61"/>
      <c r="Q2" s="34"/>
      <c r="R2" s="34" t="str">
        <f>"SELECT count(*) FROM Releases where CreatedBy=(select CreatedBy from Enterprises where EnterpriseId="&amp;EntId&amp;")"</f>
        <v>SELECT count(*) FROM Releases where CreatedBy=(select CreatedBy from Enterprises where EnterpriseId=647322)</v>
      </c>
      <c r="S2" s="34"/>
      <c r="T2" s="34"/>
    </row>
    <row r="3">
      <c r="A3" s="63" t="s">
        <v>148</v>
      </c>
      <c r="B3" s="64" t="s">
        <v>149</v>
      </c>
      <c r="C3" s="65" t="s">
        <v>150</v>
      </c>
      <c r="D3" s="66" t="s">
        <v>151</v>
      </c>
      <c r="E3" s="67" t="s">
        <v>152</v>
      </c>
      <c r="F3" s="68" t="s">
        <v>153</v>
      </c>
      <c r="G3" s="68" t="s">
        <v>154</v>
      </c>
      <c r="H3" s="69" t="s">
        <v>155</v>
      </c>
      <c r="I3" s="63" t="s">
        <v>156</v>
      </c>
      <c r="J3" s="70" t="s">
        <v>157</v>
      </c>
      <c r="K3" s="70"/>
      <c r="L3" s="70" t="s">
        <v>158</v>
      </c>
      <c r="M3" s="70"/>
      <c r="N3" s="71" t="s">
        <v>159</v>
      </c>
      <c r="O3" s="72" t="s">
        <v>160</v>
      </c>
      <c r="P3" s="73" t="s">
        <v>161</v>
      </c>
      <c r="Q3" s="34"/>
      <c r="R3" s="34"/>
      <c r="S3" s="74"/>
      <c r="T3" s="34"/>
    </row>
    <row r="4">
      <c r="A4" s="75" t="s">
        <v>162</v>
      </c>
      <c r="B4" s="76" t="s">
        <v>163</v>
      </c>
      <c r="C4" s="77" t="s">
        <v>164</v>
      </c>
      <c r="D4" s="76" t="s">
        <v>165</v>
      </c>
      <c r="E4" s="78" t="s">
        <v>166</v>
      </c>
      <c r="F4" s="79" t="s">
        <v>167</v>
      </c>
      <c r="G4" s="79" t="s">
        <v>168</v>
      </c>
      <c r="H4" s="80" t="s">
        <v>169</v>
      </c>
      <c r="I4" s="35" t="s">
        <v>170</v>
      </c>
      <c r="J4" s="35" t="s">
        <v>171</v>
      </c>
      <c r="K4" s="79" t="s">
        <v>172</v>
      </c>
      <c r="L4" s="35" t="s">
        <v>171</v>
      </c>
      <c r="M4" s="79" t="s">
        <v>172</v>
      </c>
      <c r="N4" s="36" t="s">
        <v>173</v>
      </c>
      <c r="O4" s="35" t="s">
        <v>170</v>
      </c>
      <c r="P4" s="36" t="s">
        <v>174</v>
      </c>
      <c r="Q4" s="81" t="s">
        <v>175</v>
      </c>
      <c r="R4" s="34"/>
      <c r="S4" s="34"/>
      <c r="T4" s="34" t="s">
        <v>176</v>
      </c>
    </row>
    <row r="5">
      <c r="A5" s="28" t="s">
        <v>144</v>
      </c>
      <c r="B5" s="82" t="s">
        <v>177</v>
      </c>
      <c r="C5" s="8" t="s">
        <v>178</v>
      </c>
      <c r="D5" s="83">
        <v>7.89294845633E11</v>
      </c>
      <c r="E5" s="84"/>
      <c r="F5" s="85" t="s">
        <v>179</v>
      </c>
      <c r="G5" s="8" t="s">
        <v>180</v>
      </c>
      <c r="H5" s="28"/>
      <c r="I5" s="8" t="s">
        <v>181</v>
      </c>
      <c r="J5" s="8">
        <v>2022.0</v>
      </c>
      <c r="K5" s="43" t="s">
        <v>144</v>
      </c>
      <c r="L5" s="8">
        <v>2022.0</v>
      </c>
      <c r="M5" s="43" t="s">
        <v>144</v>
      </c>
      <c r="N5" s="86">
        <v>44886.0</v>
      </c>
      <c r="O5" s="87" t="s">
        <v>182</v>
      </c>
      <c r="P5" s="88"/>
      <c r="Q5" s="44"/>
      <c r="R5" s="74" t="str">
        <f t="shared" ref="R5:R262" si="1">if(B5="","","insert into Images VALUES (NEWID(),'"&amp;if(D5="",trim(E5)&amp;"."&amp;C5,D5&amp;"."&amp;C5)&amp;"', '."&amp;C5&amp;"', getdate(), 0, null, '"&amp;SUBSTITUTE(trim(B5),"'","''")&amp;"', 0, getdate(), null, null)")</f>
        <v>insert into Images VALUES (NEWID(),'789294845633.jpg', '.jpg', getdate(), 0, null, 'https://www.dropbox.com/scl/fi/7safoetk4p2k4vwi29k4c/Receba-789294845633-UPC.jpg?rlkey=3vty6hb78ol10iv3y6h4md8h3&amp;st=m30ox0p4&amp;dl=1', 0, getdate(), null, null)</v>
      </c>
      <c r="S5" s="34" t="str">
        <f>"Insert into Releases VALUES((select ReleaseTypeId from ReleaseTypes where Title='"&amp;I5&amp;"'), N'"&amp;SUBSTITUTE(trim(F5),"'","''")&amp;"', null, (select LabelId from Labels where Name=N'"&amp;SUBSTITUTE(trim(A5),"'","''")&amp;"' and EnterpriseId="&amp;EntId&amp;"), "&amp;IF(D5="","null",D5)&amp;", null, null, "&amp;IF(H5="","null","N'"&amp;SUBSTITUTE(trim(H5),"'","''")&amp;"'")&amp;", N'"&amp;J5&amp;" "&amp;SUBSTITUTE(trim(K5),"'","''")&amp;"', N'"&amp;L5&amp;" "&amp;SUBSTITUTE(trim(M5),"'","''")&amp;"', "&amp;IF(N5="","null","'"&amp;TEXT(N5,"yyyy-mm-dd")&amp;"'")&amp;",  "&amp;IF(E5="","null","'"&amp;SUBSTITUTE(trim(E5),"'","''")&amp;"'")&amp;", "&amp;if(B5="","null",if(D5="","(select ImageId from Images where Filename='"&amp;E5&amp;"."&amp;C5&amp;"' and ExternalUrl='"&amp;SUBSTITUTE(trim(B5),"'","''")&amp;"')","(select ImageId from Images where Filename='"&amp;D5&amp;"."&amp;C5&amp;"' and ExternalUrl='"&amp;SUBSTITUTE(trim(B5),"'","''")&amp;"')"))&amp;", null, null, null, (select min(LanguageId) from Languages where LanguageName='"&amp;G5&amp;"' and IsValidMetadataLanguage=1), getdate(), (select CreatedBy from Enterprises where EnterpriseId="&amp;EntId&amp;"), null, '34F4C88E-B410-461E-AD75-6C01536FDCD3', null, null, null, null, null, null, null, null, null, 1, null, null, null, "&amp;VLOOKUP(O5,'Reference info'!H:I,2,FALSE)&amp;", "&amp;IF(P5="","null",VLOOKUP(P5,'Reference info'!H:I,2,FALSE))&amp;", 0, null, null, null,"&amp;IF(N5="",0,1)&amp;", 1, null, null, null, null, null, null, null, null, null, 1, null, (NEXT VALUE FOR [AssetIdSequence]), null, null, null, "&amp;TenantId&amp;", "&amp;EntId&amp;", null, "&amp;if(D5&lt;&gt;"",countif('5) Release_Track'!A:A,D5),countif('5) Release_Track'!B:B,E5))&amp;")"</f>
        <v>Insert into Releases VALUES((select ReleaseTypeId from ReleaseTypes where Title='Single'), N'Receba', null, (select LabelId from Labels where Name=N'TokyoRecords' and EnterpriseId=647322), 789294845633, null, null, null, N'2022 TokyoRecords', N'2022 TokyoRecords', '2022-11-21',  null, (select ImageId from Images where Filename='789294845633.jpg' and ExternalUrl='https://www.dropbox.com/scl/fi/7safoetk4p2k4vwi29k4c/Receba-789294845633-UPC.jpg?rlkey=3vty6hb78ol10iv3y6h4md8h3&amp;st=m30ox0p4&amp;dl=1'),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 s="34" t="str">
        <f>"update Releases set RevelatorExternalUsageReleaseId=AssetId where ReleaseId=(select max(ReleaseId) from Releases where "&amp;IF(D5="","Catalog='"&amp;E5&amp;"'","UPC="&amp;D5)&amp;" and EnterpriseId="&amp;EntId&amp;")"</f>
        <v>update Releases set RevelatorExternalUsageReleaseId=AssetId where ReleaseId=(select max(ReleaseId) from Releases where UPC=789294845633 and EnterpriseId=647322)</v>
      </c>
      <c r="U5" s="28"/>
      <c r="V5" s="28">
        <f>VLOOKUP(D5,'4) Release_Artist(s)'!A:A,1,0)</f>
        <v>789294845633</v>
      </c>
      <c r="W5" s="83"/>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row>
    <row r="6">
      <c r="A6" s="28" t="s">
        <v>144</v>
      </c>
      <c r="B6" s="82" t="s">
        <v>183</v>
      </c>
      <c r="C6" s="8" t="s">
        <v>178</v>
      </c>
      <c r="D6" s="83">
        <v>7.89294962088E11</v>
      </c>
      <c r="E6" s="85"/>
      <c r="F6" s="85" t="s">
        <v>184</v>
      </c>
      <c r="G6" s="8" t="s">
        <v>180</v>
      </c>
      <c r="H6" s="28"/>
      <c r="I6" s="8" t="s">
        <v>181</v>
      </c>
      <c r="J6" s="8">
        <v>2022.0</v>
      </c>
      <c r="K6" s="43" t="s">
        <v>144</v>
      </c>
      <c r="L6" s="8">
        <v>2022.0</v>
      </c>
      <c r="M6" s="43" t="s">
        <v>144</v>
      </c>
      <c r="N6" s="86">
        <v>44889.0</v>
      </c>
      <c r="O6" s="87" t="s">
        <v>182</v>
      </c>
      <c r="P6" s="88"/>
      <c r="Q6" s="28"/>
      <c r="R6" s="74" t="str">
        <f t="shared" si="1"/>
        <v>insert into Images VALUES (NEWID(),'789294962088.jpg', '.jpg', getdate(), 0, null, 'https://www.dropbox.com/scl/fi/wky0ryb739s0xs3wo5qop/A-Cl-usula-do-Contrato-789294962088-UPC.jpg?rlkey=91bp85llgb8ho5lnfcs56105s&amp;st=dn12pxrd&amp;dl=1', 0, getdate(), null, null)</v>
      </c>
      <c r="S6" s="34" t="str">
        <f>"Insert into Releases VALUES((select ReleaseTypeId from ReleaseTypes where Title='"&amp;I6&amp;"'), N'"&amp;SUBSTITUTE(trim(F6),"'","''")&amp;"', null, (select LabelId from Labels where Name=N'"&amp;SUBSTITUTE(trim(A6),"'","''")&amp;"' and EnterpriseId="&amp;EntId&amp;"), "&amp;IF(D6="","null",D6)&amp;", null, null, "&amp;IF(H6="","null","N'"&amp;SUBSTITUTE(trim(H6),"'","''")&amp;"'")&amp;", N'"&amp;J6&amp;" "&amp;SUBSTITUTE(trim(K6),"'","''")&amp;"', N'"&amp;L6&amp;" "&amp;SUBSTITUTE(trim(M6),"'","''")&amp;"', "&amp;IF(N6="","null","'"&amp;TEXT(N6,"yyyy-mm-dd")&amp;"'")&amp;",  "&amp;IF(E6="","null","'"&amp;SUBSTITUTE(trim(E6),"'","''")&amp;"'")&amp;", "&amp;if(B6="","null",if(D6="","(select ImageId from Images where Filename='"&amp;E6&amp;"."&amp;C6&amp;"' and ExternalUrl='"&amp;SUBSTITUTE(trim(B6),"'","''")&amp;"')","(select ImageId from Images where Filename='"&amp;D6&amp;"."&amp;C6&amp;"' and ExternalUrl='"&amp;SUBSTITUTE(trim(B6),"'","''")&amp;"')"))&amp;", null, null, null, (select min(LanguageId) from Languages where LanguageName='"&amp;G6&amp;"' and IsValidMetadataLanguage=1), getdate(), (select CreatedBy from Enterprises where EnterpriseId="&amp;EntId&amp;"), null, '34F4C88E-B410-461E-AD75-6C01536FDCD3', null, null, null, null, null, null, null, null, null, 1, null, null, null, "&amp;VLOOKUP(O6,'Reference info'!H:I,2,FALSE)&amp;", "&amp;IF(P6="","null",VLOOKUP(P6,'Reference info'!H:I,2,FALSE))&amp;", 0, null, null, null,"&amp;IF(N6="",0,1)&amp;", 1, null, null, null, null, null, null, null, null, null, 1, null, (NEXT VALUE FOR [AssetIdSequence]), null, null, null, "&amp;TenantId&amp;", "&amp;EntId&amp;", null, "&amp;if(D6&lt;&gt;"",countif('5) Release_Track'!A:A,D6),countif('5) Release_Track'!B:B,E6))&amp;")"</f>
        <v>Insert into Releases VALUES((select ReleaseTypeId from ReleaseTypes where Title='Single'), N'A Cláusula do Contrato', null, (select LabelId from Labels where Name=N'TokyoRecords' and EnterpriseId=647322), 789294962088, null, null, null, N'2022 TokyoRecords', N'2022 TokyoRecords', '2022-11-24',  null, (select ImageId from Images where Filename='789294962088.jpg' and ExternalUrl='https://www.dropbox.com/scl/fi/wky0ryb739s0xs3wo5qop/A-Cl-usula-do-Contrato-789294962088-UPC.jpg?rlkey=91bp85llgb8ho5lnfcs56105s&amp;st=dn12pxrd&amp;dl=1'),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 s="34" t="str">
        <f>"update Releases set RevelatorExternalUsageReleaseId=AssetId where ReleaseId=(select max(ReleaseId) from Releases where "&amp;IF(D6="","Catalog='"&amp;E6&amp;"'","UPC="&amp;D6)&amp;" and EnterpriseId="&amp;EntId&amp;")"</f>
        <v>update Releases set RevelatorExternalUsageReleaseId=AssetId where ReleaseId=(select max(ReleaseId) from Releases where UPC=789294962088 and EnterpriseId=647322)</v>
      </c>
      <c r="U6" s="28"/>
      <c r="V6" s="28">
        <f>VLOOKUP(D6,'4) Release_Artist(s)'!A:A,1,0)</f>
        <v>789294962088</v>
      </c>
      <c r="W6" s="83"/>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row>
    <row r="7">
      <c r="A7" s="28" t="s">
        <v>144</v>
      </c>
      <c r="B7" s="82" t="s">
        <v>185</v>
      </c>
      <c r="C7" s="8" t="s">
        <v>178</v>
      </c>
      <c r="D7" s="83">
        <v>7.89294992757E11</v>
      </c>
      <c r="E7" s="84"/>
      <c r="F7" s="85" t="s">
        <v>186</v>
      </c>
      <c r="G7" s="8" t="s">
        <v>180</v>
      </c>
      <c r="H7" s="28"/>
      <c r="I7" s="8" t="s">
        <v>181</v>
      </c>
      <c r="J7" s="8">
        <v>2022.0</v>
      </c>
      <c r="K7" s="43" t="s">
        <v>144</v>
      </c>
      <c r="L7" s="8">
        <v>2022.0</v>
      </c>
      <c r="M7" s="43" t="s">
        <v>144</v>
      </c>
      <c r="N7" s="86">
        <v>44890.0</v>
      </c>
      <c r="O7" s="87" t="s">
        <v>182</v>
      </c>
      <c r="P7" s="88"/>
      <c r="Q7" s="28"/>
      <c r="R7" s="74" t="str">
        <f t="shared" si="1"/>
        <v>insert into Images VALUES (NEWID(),'789294992757.jpg', '.jpg', getdate(), 0, null, 'https://www.dropbox.com/scl/fi/dqjqfshagm1d4ljm5stl0/Lados-da-Escurid-o-789294992757.jpg?rlkey=rideoabl2oms63hx8npzuthum&amp;st=0ddb2quc&amp;dl=1', 0, getdate(), null, null)</v>
      </c>
      <c r="S7" s="34" t="str">
        <f>"Insert into Releases VALUES((select ReleaseTypeId from ReleaseTypes where Title='"&amp;I7&amp;"'), N'"&amp;SUBSTITUTE(trim(F7),"'","''")&amp;"', null, (select LabelId from Labels where Name=N'"&amp;SUBSTITUTE(trim(A7),"'","''")&amp;"' and EnterpriseId="&amp;EntId&amp;"), "&amp;IF(D7="","null",D7)&amp;", null, null, "&amp;IF(H7="","null","N'"&amp;SUBSTITUTE(trim(H7),"'","''")&amp;"'")&amp;", N'"&amp;J7&amp;" "&amp;SUBSTITUTE(trim(K7),"'","''")&amp;"', N'"&amp;L7&amp;" "&amp;SUBSTITUTE(trim(M7),"'","''")&amp;"', "&amp;IF(N7="","null","'"&amp;TEXT(N7,"yyyy-mm-dd")&amp;"'")&amp;",  "&amp;IF(E7="","null","'"&amp;SUBSTITUTE(trim(E7),"'","''")&amp;"'")&amp;", "&amp;if(B7="","null",if(D7="","(select ImageId from Images where Filename='"&amp;E7&amp;"."&amp;C7&amp;"' and ExternalUrl='"&amp;SUBSTITUTE(trim(B7),"'","''")&amp;"')","(select ImageId from Images where Filename='"&amp;D7&amp;"."&amp;C7&amp;"' and ExternalUrl='"&amp;SUBSTITUTE(trim(B7),"'","''")&amp;"')"))&amp;", null, null, null, (select min(LanguageId) from Languages where LanguageName='"&amp;G7&amp;"' and IsValidMetadataLanguage=1), getdate(), (select CreatedBy from Enterprises where EnterpriseId="&amp;EntId&amp;"), null, '34F4C88E-B410-461E-AD75-6C01536FDCD3', null, null, null, null, null, null, null, null, null, 1, null, null, null, "&amp;VLOOKUP(O7,'Reference info'!H:I,2,FALSE)&amp;", "&amp;IF(P7="","null",VLOOKUP(P7,'Reference info'!H:I,2,FALSE))&amp;", 0, null, null, null,"&amp;IF(N7="",0,1)&amp;", 1, null, null, null, null, null, null, null, null, null, 1, null, (NEXT VALUE FOR [AssetIdSequence]), null, null, null, "&amp;TenantId&amp;", "&amp;EntId&amp;", null, "&amp;if(D7&lt;&gt;"",countif('5) Release_Track'!A:A,D7),countif('5) Release_Track'!B:B,E7))&amp;")"</f>
        <v>Insert into Releases VALUES((select ReleaseTypeId from ReleaseTypes where Title='Single'), N'Lados da Escuridão', null, (select LabelId from Labels where Name=N'TokyoRecords' and EnterpriseId=647322), 789294992757, null, null, null, N'2022 TokyoRecords', N'2022 TokyoRecords', '2022-11-25',  null, (select ImageId from Images where Filename='789294992757.jpg' and ExternalUrl='https://www.dropbox.com/scl/fi/dqjqfshagm1d4ljm5stl0/Lados-da-Escurid-o-789294992757.jpg?rlkey=rideoabl2oms63hx8npzuthum&amp;st=0ddb2quc&amp;dl=1'),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 s="34" t="str">
        <f>"update Releases set RevelatorExternalUsageReleaseId=AssetId where ReleaseId=(select max(ReleaseId) from Releases where "&amp;IF(D7="","Catalog='"&amp;E7&amp;"'","UPC="&amp;D7)&amp;" and EnterpriseId="&amp;EntId&amp;")"</f>
        <v>update Releases set RevelatorExternalUsageReleaseId=AssetId where ReleaseId=(select max(ReleaseId) from Releases where UPC=789294992757 and EnterpriseId=647322)</v>
      </c>
      <c r="U7" s="28"/>
      <c r="V7" s="28">
        <f>VLOOKUP(D7,'4) Release_Artist(s)'!A:A,1,0)</f>
        <v>789294992757</v>
      </c>
      <c r="W7" s="83"/>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row>
    <row r="8">
      <c r="A8" s="28" t="s">
        <v>144</v>
      </c>
      <c r="B8" s="82" t="s">
        <v>187</v>
      </c>
      <c r="C8" s="8" t="s">
        <v>178</v>
      </c>
      <c r="D8" s="83">
        <v>7.92268556299E11</v>
      </c>
      <c r="E8" s="84"/>
      <c r="F8" s="85" t="s">
        <v>188</v>
      </c>
      <c r="G8" s="8" t="s">
        <v>189</v>
      </c>
      <c r="H8" s="28"/>
      <c r="I8" s="8" t="s">
        <v>181</v>
      </c>
      <c r="J8" s="8">
        <v>2022.0</v>
      </c>
      <c r="K8" s="43" t="s">
        <v>144</v>
      </c>
      <c r="L8" s="8">
        <v>2022.0</v>
      </c>
      <c r="M8" s="43" t="s">
        <v>144</v>
      </c>
      <c r="N8" s="86">
        <v>44904.0</v>
      </c>
      <c r="O8" s="87" t="s">
        <v>182</v>
      </c>
      <c r="P8" s="88"/>
      <c r="Q8" s="28"/>
      <c r="R8" s="74" t="str">
        <f t="shared" si="1"/>
        <v>insert into Images VALUES (NEWID(),'792268556299.jpg', '.jpg', getdate(), 0, null, 'https://www.dropbox.com/scl/fi/blmctlmn6nfrk0ujbtczw/Popstar-792268556299.jpg?rlkey=n3zqjo7zk3o1wrl2ldft0jn5m&amp;st=v3qjma2z&amp;dl=1', 0, getdate(), null, null)</v>
      </c>
      <c r="S8" s="34" t="str">
        <f>"Insert into Releases VALUES((select ReleaseTypeId from ReleaseTypes where Title='"&amp;I8&amp;"'), N'"&amp;SUBSTITUTE(trim(F8),"'","''")&amp;"', null, (select LabelId from Labels where Name=N'"&amp;SUBSTITUTE(trim(A8),"'","''")&amp;"' and EnterpriseId="&amp;EntId&amp;"), "&amp;IF(D8="","null",D8)&amp;", null, null, "&amp;IF(H8="","null","N'"&amp;SUBSTITUTE(trim(H8),"'","''")&amp;"'")&amp;", N'"&amp;J8&amp;" "&amp;SUBSTITUTE(trim(K8),"'","''")&amp;"', N'"&amp;L8&amp;" "&amp;SUBSTITUTE(trim(M8),"'","''")&amp;"', "&amp;IF(N8="","null","'"&amp;TEXT(N8,"yyyy-mm-dd")&amp;"'")&amp;",  "&amp;IF(E8="","null","'"&amp;SUBSTITUTE(trim(E8),"'","''")&amp;"'")&amp;", "&amp;if(B8="","null",if(D8="","(select ImageId from Images where Filename='"&amp;E8&amp;"."&amp;C8&amp;"' and ExternalUrl='"&amp;SUBSTITUTE(trim(B8),"'","''")&amp;"')","(select ImageId from Images where Filename='"&amp;D8&amp;"."&amp;C8&amp;"' and ExternalUrl='"&amp;SUBSTITUTE(trim(B8),"'","''")&amp;"')"))&amp;", null, null, null, (select min(LanguageId) from Languages where LanguageName='"&amp;G8&amp;"' and IsValidMetadataLanguage=1), getdate(), (select CreatedBy from Enterprises where EnterpriseId="&amp;EntId&amp;"), null, '34F4C88E-B410-461E-AD75-6C01536FDCD3', null, null, null, null, null, null, null, null, null, 1, null, null, null, "&amp;VLOOKUP(O8,'Reference info'!H:I,2,FALSE)&amp;", "&amp;IF(P8="","null",VLOOKUP(P8,'Reference info'!H:I,2,FALSE))&amp;", 0, null, null, null,"&amp;IF(N8="",0,1)&amp;", 1, null, null, null, null, null, null, null, null, null, 1, null, (NEXT VALUE FOR [AssetIdSequence]), null, null, null, "&amp;TenantId&amp;", "&amp;EntId&amp;", null, "&amp;if(D8&lt;&gt;"",countif('5) Release_Track'!A:A,D8),countif('5) Release_Track'!B:B,E8))&amp;")"</f>
        <v>Insert into Releases VALUES((select ReleaseTypeId from ReleaseTypes where Title='Single'), N'Popstar', null, (select LabelId from Labels where Name=N'TokyoRecords' and EnterpriseId=647322), 792268556299, null, null, null, N'2022 TokyoRecords', N'2022 TokyoRecords', '2022-12-09',  null, (select ImageId from Images where Filename='792268556299.jpg' and ExternalUrl='https://www.dropbox.com/scl/fi/blmctlmn6nfrk0ujbtczw/Popstar-792268556299.jpg?rlkey=n3zqjo7zk3o1wrl2ldft0jn5m&amp;st=v3qjma2z&amp;dl=1'),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 s="34" t="str">
        <f>"update Releases set RevelatorExternalUsageReleaseId=AssetId where ReleaseId=(select max(ReleaseId) from Releases where "&amp;IF(D8="","Catalog='"&amp;E8&amp;"'","UPC="&amp;D8)&amp;" and EnterpriseId="&amp;EntId&amp;")"</f>
        <v>update Releases set RevelatorExternalUsageReleaseId=AssetId where ReleaseId=(select max(ReleaseId) from Releases where UPC=792268556299 and EnterpriseId=647322)</v>
      </c>
      <c r="U8" s="28"/>
      <c r="V8" s="28">
        <f>VLOOKUP(D8,'4) Release_Artist(s)'!A:A,1,0)</f>
        <v>792268556299</v>
      </c>
      <c r="W8" s="83"/>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row>
    <row r="9">
      <c r="A9" s="28" t="s">
        <v>144</v>
      </c>
      <c r="B9" s="82" t="s">
        <v>190</v>
      </c>
      <c r="C9" s="8" t="s">
        <v>178</v>
      </c>
      <c r="D9" s="83">
        <v>7.92268807506E11</v>
      </c>
      <c r="E9" s="84"/>
      <c r="F9" s="85" t="s">
        <v>191</v>
      </c>
      <c r="G9" s="8" t="s">
        <v>180</v>
      </c>
      <c r="H9" s="28"/>
      <c r="I9" s="8" t="s">
        <v>181</v>
      </c>
      <c r="J9" s="8">
        <v>2022.0</v>
      </c>
      <c r="K9" s="43" t="s">
        <v>144</v>
      </c>
      <c r="L9" s="8">
        <v>2022.0</v>
      </c>
      <c r="M9" s="43" t="s">
        <v>144</v>
      </c>
      <c r="N9" s="86">
        <v>44897.0</v>
      </c>
      <c r="O9" s="87" t="s">
        <v>182</v>
      </c>
      <c r="P9" s="88"/>
      <c r="Q9" s="28"/>
      <c r="R9" s="74" t="str">
        <f t="shared" si="1"/>
        <v>insert into Images VALUES (NEWID(),'792268807506.jpg', '.jpg', getdate(), 0, null, 'https://www.dropbox.com/scl/fi/7qqovwhyxr3ekwx99c063/O-Jogador-Perfeito-792268807506.jpg?rlkey=6ai66ll7d71aickysg0akc9d2&amp;st=5ktpi03d&amp;dl=1', 0, getdate(), null, null)</v>
      </c>
      <c r="S9" s="34" t="str">
        <f>"Insert into Releases VALUES((select ReleaseTypeId from ReleaseTypes where Title='"&amp;I9&amp;"'), N'"&amp;SUBSTITUTE(trim(F9),"'","''")&amp;"', null, (select LabelId from Labels where Name=N'"&amp;SUBSTITUTE(trim(A9),"'","''")&amp;"' and EnterpriseId="&amp;EntId&amp;"), "&amp;IF(D9="","null",D9)&amp;", null, null, "&amp;IF(H9="","null","N'"&amp;SUBSTITUTE(trim(H9),"'","''")&amp;"'")&amp;", N'"&amp;J9&amp;" "&amp;SUBSTITUTE(trim(K9),"'","''")&amp;"', N'"&amp;L9&amp;" "&amp;SUBSTITUTE(trim(M9),"'","''")&amp;"', "&amp;IF(N9="","null","'"&amp;TEXT(N9,"yyyy-mm-dd")&amp;"'")&amp;",  "&amp;IF(E9="","null","'"&amp;SUBSTITUTE(trim(E9),"'","''")&amp;"'")&amp;", "&amp;if(B9="","null",if(D9="","(select ImageId from Images where Filename='"&amp;E9&amp;"."&amp;C9&amp;"' and ExternalUrl='"&amp;SUBSTITUTE(trim(B9),"'","''")&amp;"')","(select ImageId from Images where Filename='"&amp;D9&amp;"."&amp;C9&amp;"' and ExternalUrl='"&amp;SUBSTITUTE(trim(B9),"'","''")&amp;"')"))&amp;", null, null, null, (select min(LanguageId) from Languages where LanguageName='"&amp;G9&amp;"' and IsValidMetadataLanguage=1), getdate(), (select CreatedBy from Enterprises where EnterpriseId="&amp;EntId&amp;"), null, '34F4C88E-B410-461E-AD75-6C01536FDCD3', null, null, null, null, null, null, null, null, null, 1, null, null, null, "&amp;VLOOKUP(O9,'Reference info'!H:I,2,FALSE)&amp;", "&amp;IF(P9="","null",VLOOKUP(P9,'Reference info'!H:I,2,FALSE))&amp;", 0, null, null, null,"&amp;IF(N9="",0,1)&amp;", 1, null, null, null, null, null, null, null, null, null, 1, null, (NEXT VALUE FOR [AssetIdSequence]), null, null, null, "&amp;TenantId&amp;", "&amp;EntId&amp;", null, "&amp;if(D9&lt;&gt;"",countif('5) Release_Track'!A:A,D9),countif('5) Release_Track'!B:B,E9))&amp;")"</f>
        <v>Insert into Releases VALUES((select ReleaseTypeId from ReleaseTypes where Title='Single'), N'O Jogador Perfeito', null, (select LabelId from Labels where Name=N'TokyoRecords' and EnterpriseId=647322), 792268807506, null, null, null, N'2022 TokyoRecords', N'2022 TokyoRecords', '2022-12-02',  null, (select ImageId from Images where Filename='792268807506.jpg' and ExternalUrl='https://www.dropbox.com/scl/fi/7qqovwhyxr3ekwx99c063/O-Jogador-Perfeito-792268807506.jpg?rlkey=6ai66ll7d71aickysg0akc9d2&amp;st=5ktpi03d&amp;dl=1'),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 s="34" t="str">
        <f>"update Releases set RevelatorExternalUsageReleaseId=AssetId where ReleaseId=(select max(ReleaseId) from Releases where "&amp;IF(D9="","Catalog='"&amp;E9&amp;"'","UPC="&amp;D9)&amp;" and EnterpriseId="&amp;EntId&amp;")"</f>
        <v>update Releases set RevelatorExternalUsageReleaseId=AssetId where ReleaseId=(select max(ReleaseId) from Releases where UPC=792268807506 and EnterpriseId=647322)</v>
      </c>
      <c r="U9" s="28"/>
      <c r="V9" s="28">
        <f>VLOOKUP(D9,'4) Release_Artist(s)'!A:A,1,0)</f>
        <v>792268807506</v>
      </c>
      <c r="W9" s="83"/>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row>
    <row r="10">
      <c r="A10" s="28" t="s">
        <v>144</v>
      </c>
      <c r="B10" s="82" t="s">
        <v>192</v>
      </c>
      <c r="C10" s="8" t="s">
        <v>178</v>
      </c>
      <c r="D10" s="83">
        <v>7.92268807018E11</v>
      </c>
      <c r="E10" s="84"/>
      <c r="F10" s="85" t="s">
        <v>193</v>
      </c>
      <c r="G10" s="8" t="s">
        <v>180</v>
      </c>
      <c r="H10" s="28"/>
      <c r="I10" s="8" t="s">
        <v>181</v>
      </c>
      <c r="J10" s="8">
        <v>2022.0</v>
      </c>
      <c r="K10" s="43" t="s">
        <v>144</v>
      </c>
      <c r="L10" s="8">
        <v>2022.0</v>
      </c>
      <c r="M10" s="43" t="s">
        <v>144</v>
      </c>
      <c r="N10" s="86">
        <v>44898.0</v>
      </c>
      <c r="O10" s="87" t="s">
        <v>182</v>
      </c>
      <c r="P10" s="88"/>
      <c r="Q10" s="28"/>
      <c r="R10" s="74" t="str">
        <f t="shared" si="1"/>
        <v>insert into Images VALUES (NEWID(),'792268807018.jpg', '.jpg', getdate(), 0, null, 'https://www.dropbox.com/scl/fi/32fuvvke82rpdn3lum3ig/Batalha-Final-792268807018.jpg?rlkey=aey3xeo229ic9p2d3n8d1iqr9&amp;st=fp8syszy&amp;dl=1', 0, getdate(), null, null)</v>
      </c>
      <c r="S10" s="34" t="str">
        <f>"Insert into Releases VALUES((select ReleaseTypeId from ReleaseTypes where Title='"&amp;I10&amp;"'), N'"&amp;SUBSTITUTE(trim(F10),"'","''")&amp;"', null, (select LabelId from Labels where Name=N'"&amp;SUBSTITUTE(trim(A10),"'","''")&amp;"' and EnterpriseId="&amp;EntId&amp;"), "&amp;IF(D10="","null",D10)&amp;", null, null, "&amp;IF(H10="","null","N'"&amp;SUBSTITUTE(trim(H10),"'","''")&amp;"'")&amp;", N'"&amp;J10&amp;" "&amp;SUBSTITUTE(trim(K10),"'","''")&amp;"', N'"&amp;L10&amp;" "&amp;SUBSTITUTE(trim(M10),"'","''")&amp;"', "&amp;IF(N10="","null","'"&amp;TEXT(N10,"yyyy-mm-dd")&amp;"'")&amp;",  "&amp;IF(E10="","null","'"&amp;SUBSTITUTE(trim(E10),"'","''")&amp;"'")&amp;", "&amp;if(B10="","null",if(D10="","(select ImageId from Images where Filename='"&amp;E10&amp;"."&amp;C10&amp;"' and ExternalUrl='"&amp;SUBSTITUTE(trim(B10),"'","''")&amp;"')","(select ImageId from Images where Filename='"&amp;D10&amp;"."&amp;C10&amp;"' and ExternalUrl='"&amp;SUBSTITUTE(trim(B10),"'","''")&amp;"')"))&amp;", null, null, null, (select min(LanguageId) from Languages where LanguageName='"&amp;G10&amp;"' and IsValidMetadataLanguage=1), getdate(), (select CreatedBy from Enterprises where EnterpriseId="&amp;EntId&amp;"), null, '34F4C88E-B410-461E-AD75-6C01536FDCD3', null, null, null, null, null, null, null, null, null, 1, null, null, null, "&amp;VLOOKUP(O10,'Reference info'!H:I,2,FALSE)&amp;", "&amp;IF(P10="","null",VLOOKUP(P10,'Reference info'!H:I,2,FALSE))&amp;", 0, null, null, null,"&amp;IF(N10="",0,1)&amp;", 1, null, null, null, null, null, null, null, null, null, 1, null, (NEXT VALUE FOR [AssetIdSequence]), null, null, null, "&amp;TenantId&amp;", "&amp;EntId&amp;", null, "&amp;if(D10&lt;&gt;"",countif('5) Release_Track'!A:A,D10),countif('5) Release_Track'!B:B,E10))&amp;")"</f>
        <v>Insert into Releases VALUES((select ReleaseTypeId from ReleaseTypes where Title='Single'), N'Batalha Final', null, (select LabelId from Labels where Name=N'TokyoRecords' and EnterpriseId=647322), 792268807018, null, null, null, N'2022 TokyoRecords', N'2022 TokyoRecords', '2022-12-03',  null, (select ImageId from Images where Filename='792268807018.jpg' and ExternalUrl='https://www.dropbox.com/scl/fi/32fuvvke82rpdn3lum3ig/Batalha-Final-792268807018.jpg?rlkey=aey3xeo229ic9p2d3n8d1iqr9&amp;st=fp8syszy&amp;dl=1'),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 s="34" t="str">
        <f>"update Releases set RevelatorExternalUsageReleaseId=AssetId where ReleaseId=(select max(ReleaseId) from Releases where "&amp;IF(D10="","Catalog='"&amp;E10&amp;"'","UPC="&amp;D10)&amp;" and EnterpriseId="&amp;EntId&amp;")"</f>
        <v>update Releases set RevelatorExternalUsageReleaseId=AssetId where ReleaseId=(select max(ReleaseId) from Releases where UPC=792268807018 and EnterpriseId=647322)</v>
      </c>
      <c r="U10" s="28"/>
      <c r="V10" s="28">
        <f>VLOOKUP(D10,'4) Release_Artist(s)'!A:A,1,0)</f>
        <v>792268807018</v>
      </c>
      <c r="W10" s="83"/>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row>
    <row r="11">
      <c r="A11" s="28" t="s">
        <v>144</v>
      </c>
      <c r="B11" s="82" t="s">
        <v>194</v>
      </c>
      <c r="C11" s="8" t="s">
        <v>178</v>
      </c>
      <c r="D11" s="83">
        <v>7.9226884994E11</v>
      </c>
      <c r="E11" s="84"/>
      <c r="F11" s="85" t="s">
        <v>195</v>
      </c>
      <c r="G11" s="8" t="s">
        <v>180</v>
      </c>
      <c r="H11" s="28"/>
      <c r="I11" s="8" t="s">
        <v>181</v>
      </c>
      <c r="J11" s="8">
        <v>2022.0</v>
      </c>
      <c r="K11" s="43" t="s">
        <v>144</v>
      </c>
      <c r="L11" s="8">
        <v>2022.0</v>
      </c>
      <c r="M11" s="43" t="s">
        <v>144</v>
      </c>
      <c r="N11" s="89">
        <v>44907.0</v>
      </c>
      <c r="O11" s="87" t="s">
        <v>182</v>
      </c>
      <c r="P11" s="28"/>
      <c r="Q11" s="28"/>
      <c r="R11" s="74" t="str">
        <f t="shared" si="1"/>
        <v>insert into Images VALUES (NEWID(),'792268849940.jpg', '.jpg', getdate(), 0, null, 'https://www.dropbox.com/scl/fi/rlqmtrkfyra4crnd7obpc/O-Rei-da-Velocidade-792268849940.jpg?rlkey=2fru68gauf66dkowv4es7io1r&amp;st=p4qvumog&amp;dl=1', 0, getdate(), null, null)</v>
      </c>
      <c r="S11" s="34" t="str">
        <f>"Insert into Releases VALUES((select ReleaseTypeId from ReleaseTypes where Title='"&amp;I11&amp;"'), N'"&amp;SUBSTITUTE(trim(F11),"'","''")&amp;"', null, (select LabelId from Labels where Name=N'"&amp;SUBSTITUTE(trim(A11),"'","''")&amp;"' and EnterpriseId="&amp;EntId&amp;"), "&amp;IF(D11="","null",D11)&amp;", null, null, "&amp;IF(H11="","null","N'"&amp;SUBSTITUTE(trim(H11),"'","''")&amp;"'")&amp;", N'"&amp;J11&amp;" "&amp;SUBSTITUTE(trim(K11),"'","''")&amp;"', N'"&amp;L11&amp;" "&amp;SUBSTITUTE(trim(M11),"'","''")&amp;"', "&amp;IF(N11="","null","'"&amp;TEXT(N11,"yyyy-mm-dd")&amp;"'")&amp;",  "&amp;IF(E11="","null","'"&amp;SUBSTITUTE(trim(E11),"'","''")&amp;"'")&amp;", "&amp;if(B11="","null",if(D11="","(select ImageId from Images where Filename='"&amp;E11&amp;"."&amp;C11&amp;"' and ExternalUrl='"&amp;SUBSTITUTE(trim(B11),"'","''")&amp;"')","(select ImageId from Images where Filename='"&amp;D11&amp;"."&amp;C11&amp;"' and ExternalUrl='"&amp;SUBSTITUTE(trim(B11),"'","''")&amp;"')"))&amp;", null, null, null, (select min(LanguageId) from Languages where LanguageName='"&amp;G11&amp;"' and IsValidMetadataLanguage=1), getdate(), (select CreatedBy from Enterprises where EnterpriseId="&amp;EntId&amp;"), null, '34F4C88E-B410-461E-AD75-6C01536FDCD3', null, null, null, null, null, null, null, null, null, 1, null, null, null, "&amp;VLOOKUP(O11,'Reference info'!H:I,2,FALSE)&amp;", "&amp;IF(P11="","null",VLOOKUP(P11,'Reference info'!H:I,2,FALSE))&amp;", 0, null, null, null,"&amp;IF(N11="",0,1)&amp;", 1, null, null, null, null, null, null, null, null, null, 1, null, (NEXT VALUE FOR [AssetIdSequence]), null, null, null, "&amp;TenantId&amp;", "&amp;EntId&amp;", null, "&amp;if(D11&lt;&gt;"",countif('5) Release_Track'!A:A,D11),countif('5) Release_Track'!B:B,E11))&amp;")"</f>
        <v>Insert into Releases VALUES((select ReleaseTypeId from ReleaseTypes where Title='Single'), N'O Rei da Velocidade', null, (select LabelId from Labels where Name=N'TokyoRecords' and EnterpriseId=647322), 792268849940, null, null, null, N'2022 TokyoRecords', N'2022 TokyoRecords', '2022-12-12',  null, (select ImageId from Images where Filename='792268849940.jpg' and ExternalUrl='https://www.dropbox.com/scl/fi/rlqmtrkfyra4crnd7obpc/O-Rei-da-Velocidade-792268849940.jpg?rlkey=2fru68gauf66dkowv4es7io1r&amp;st=p4qvumog&amp;dl=1'),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 s="34" t="str">
        <f>"update Releases set RevelatorExternalUsageReleaseId=AssetId where ReleaseId=(select max(ReleaseId) from Releases where "&amp;IF(D11="","Catalog='"&amp;E11&amp;"'","UPC="&amp;D11)&amp;" and EnterpriseId="&amp;EntId&amp;")"</f>
        <v>update Releases set RevelatorExternalUsageReleaseId=AssetId where ReleaseId=(select max(ReleaseId) from Releases where UPC=792268849940 and EnterpriseId=647322)</v>
      </c>
      <c r="U11" s="28"/>
      <c r="V11" s="28">
        <f>VLOOKUP(D11,'4) Release_Artist(s)'!A:A,1,0)</f>
        <v>792268849940</v>
      </c>
      <c r="W11" s="83"/>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row>
    <row r="12">
      <c r="A12" s="28" t="s">
        <v>144</v>
      </c>
      <c r="B12" s="82" t="s">
        <v>196</v>
      </c>
      <c r="C12" s="8" t="s">
        <v>178</v>
      </c>
      <c r="D12" s="83">
        <v>7.92268943372E11</v>
      </c>
      <c r="E12" s="84"/>
      <c r="F12" s="85" t="s">
        <v>197</v>
      </c>
      <c r="G12" s="8" t="s">
        <v>180</v>
      </c>
      <c r="H12" s="28"/>
      <c r="I12" s="8" t="s">
        <v>181</v>
      </c>
      <c r="J12" s="8">
        <v>2022.0</v>
      </c>
      <c r="K12" s="43" t="s">
        <v>144</v>
      </c>
      <c r="L12" s="8">
        <v>2022.0</v>
      </c>
      <c r="M12" s="43" t="s">
        <v>144</v>
      </c>
      <c r="N12" s="89">
        <v>44906.0</v>
      </c>
      <c r="O12" s="87" t="s">
        <v>182</v>
      </c>
      <c r="P12" s="28"/>
      <c r="Q12" s="28"/>
      <c r="R12" s="74" t="str">
        <f t="shared" si="1"/>
        <v>insert into Images VALUES (NEWID(),'792268943372.jpg', '.jpg', getdate(), 0, null, 'https://www.dropbox.com/scl/fi/2ts06rutve1qc0x8vicp9/Benihime-792268943372.jpg?rlkey=t8n41f1r23j6qc66t60ppuogj&amp;st=lpdwvsvg&amp;dl=1', 0, getdate(), null, null)</v>
      </c>
      <c r="S12" s="34" t="str">
        <f>"Insert into Releases VALUES((select ReleaseTypeId from ReleaseTypes where Title='"&amp;I12&amp;"'), N'"&amp;SUBSTITUTE(trim(F12),"'","''")&amp;"', null, (select LabelId from Labels where Name=N'"&amp;SUBSTITUTE(trim(A12),"'","''")&amp;"' and EnterpriseId="&amp;EntId&amp;"), "&amp;IF(D12="","null",D12)&amp;", null, null, "&amp;IF(H12="","null","N'"&amp;SUBSTITUTE(trim(H12),"'","''")&amp;"'")&amp;", N'"&amp;J12&amp;" "&amp;SUBSTITUTE(trim(K12),"'","''")&amp;"', N'"&amp;L12&amp;" "&amp;SUBSTITUTE(trim(M12),"'","''")&amp;"', "&amp;IF(N12="","null","'"&amp;TEXT(N12,"yyyy-mm-dd")&amp;"'")&amp;",  "&amp;IF(E12="","null","'"&amp;SUBSTITUTE(trim(E12),"'","''")&amp;"'")&amp;", "&amp;if(B12="","null",if(D12="","(select ImageId from Images where Filename='"&amp;E12&amp;"."&amp;C12&amp;"' and ExternalUrl='"&amp;SUBSTITUTE(trim(B12),"'","''")&amp;"')","(select ImageId from Images where Filename='"&amp;D12&amp;"."&amp;C12&amp;"' and ExternalUrl='"&amp;SUBSTITUTE(trim(B12),"'","''")&amp;"')"))&amp;", null, null, null, (select min(LanguageId) from Languages where LanguageName='"&amp;G12&amp;"' and IsValidMetadataLanguage=1), getdate(), (select CreatedBy from Enterprises where EnterpriseId="&amp;EntId&amp;"), null, '34F4C88E-B410-461E-AD75-6C01536FDCD3', null, null, null, null, null, null, null, null, null, 1, null, null, null, "&amp;VLOOKUP(O12,'Reference info'!H:I,2,FALSE)&amp;", "&amp;IF(P12="","null",VLOOKUP(P12,'Reference info'!H:I,2,FALSE))&amp;", 0, null, null, null,"&amp;IF(N12="",0,1)&amp;", 1, null, null, null, null, null, null, null, null, null, 1, null, (NEXT VALUE FOR [AssetIdSequence]), null, null, null, "&amp;TenantId&amp;", "&amp;EntId&amp;", null, "&amp;if(D12&lt;&gt;"",countif('5) Release_Track'!A:A,D12),countif('5) Release_Track'!B:B,E12))&amp;")"</f>
        <v>Insert into Releases VALUES((select ReleaseTypeId from ReleaseTypes where Title='Single'), N'Benihime', null, (select LabelId from Labels where Name=N'TokyoRecords' and EnterpriseId=647322), 792268943372, null, null, null, N'2022 TokyoRecords', N'2022 TokyoRecords', '2022-12-11',  null, (select ImageId from Images where Filename='792268943372.jpg' and ExternalUrl='https://www.dropbox.com/scl/fi/2ts06rutve1qc0x8vicp9/Benihime-792268943372.jpg?rlkey=t8n41f1r23j6qc66t60ppuogj&amp;st=lpdwvsvg&amp;dl=1'),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 s="34" t="str">
        <f>"update Releases set RevelatorExternalUsageReleaseId=AssetId where ReleaseId=(select max(ReleaseId) from Releases where "&amp;IF(D12="","Catalog='"&amp;E12&amp;"'","UPC="&amp;D12)&amp;" and EnterpriseId="&amp;EntId&amp;")"</f>
        <v>update Releases set RevelatorExternalUsageReleaseId=AssetId where ReleaseId=(select max(ReleaseId) from Releases where UPC=792268943372 and EnterpriseId=647322)</v>
      </c>
      <c r="U12" s="28"/>
      <c r="V12" s="28">
        <f>VLOOKUP(D12,'4) Release_Artist(s)'!A:A,1,0)</f>
        <v>792268943372</v>
      </c>
      <c r="W12" s="83"/>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row>
    <row r="13">
      <c r="A13" s="28" t="s">
        <v>144</v>
      </c>
      <c r="B13" s="90" t="s">
        <v>198</v>
      </c>
      <c r="C13" s="8" t="s">
        <v>178</v>
      </c>
      <c r="D13" s="83">
        <v>7.89550583668E11</v>
      </c>
      <c r="E13" s="84"/>
      <c r="F13" s="85" t="s">
        <v>199</v>
      </c>
      <c r="G13" s="8" t="s">
        <v>180</v>
      </c>
      <c r="I13" s="8" t="s">
        <v>181</v>
      </c>
      <c r="J13" s="8">
        <v>2022.0</v>
      </c>
      <c r="K13" s="43" t="s">
        <v>144</v>
      </c>
      <c r="L13" s="8">
        <v>2022.0</v>
      </c>
      <c r="M13" s="43" t="s">
        <v>144</v>
      </c>
      <c r="N13" s="86">
        <v>44911.0</v>
      </c>
      <c r="O13" s="87" t="s">
        <v>182</v>
      </c>
      <c r="P13" s="57"/>
      <c r="R13" s="74" t="str">
        <f t="shared" si="1"/>
        <v>insert into Images VALUES (NEWID(),'789550583668.jpg', '.jpg', getdate(), 0, null, 'https://www.dropbox.com/scl/fi/he0nfgs093nb3uxn0qeuf/Esse-Era-o-Seu-Sonho-789550583668.jpg?rlkey=8e9c9gls1mtozcxvb9usi2xra&amp;st=tkujelql&amp;dl=1', 0, getdate(), null, null)</v>
      </c>
      <c r="S13" s="34" t="str">
        <f>"Insert into Releases VALUES((select ReleaseTypeId from ReleaseTypes where Title='"&amp;I13&amp;"'), N'"&amp;SUBSTITUTE(trim(F13),"'","''")&amp;"', null, (select LabelId from Labels where Name=N'"&amp;SUBSTITUTE(trim(A13),"'","''")&amp;"' and EnterpriseId="&amp;EntId&amp;"), "&amp;IF(D13="","null",D13)&amp;", null, null, "&amp;IF(H13="","null","N'"&amp;SUBSTITUTE(trim(H13),"'","''")&amp;"'")&amp;", N'"&amp;J13&amp;" "&amp;SUBSTITUTE(trim(K13),"'","''")&amp;"', N'"&amp;L13&amp;" "&amp;SUBSTITUTE(trim(M13),"'","''")&amp;"', "&amp;IF(N13="","null","'"&amp;TEXT(N13,"yyyy-mm-dd")&amp;"'")&amp;",  "&amp;IF(E13="","null","'"&amp;SUBSTITUTE(trim(E13),"'","''")&amp;"'")&amp;", "&amp;if(B13="","null",if(D13="","(select ImageId from Images where Filename='"&amp;E13&amp;"."&amp;C13&amp;"' and ExternalUrl='"&amp;SUBSTITUTE(trim(B13),"'","''")&amp;"')","(select ImageId from Images where Filename='"&amp;D13&amp;"."&amp;C13&amp;"' and ExternalUrl='"&amp;SUBSTITUTE(trim(B13),"'","''")&amp;"')"))&amp;", null, null, null, (select min(LanguageId) from Languages where LanguageName='"&amp;G13&amp;"' and IsValidMetadataLanguage=1), getdate(), (select CreatedBy from Enterprises where EnterpriseId="&amp;EntId&amp;"), null, '34F4C88E-B410-461E-AD75-6C01536FDCD3', null, null, null, null, null, null, null, null, null, 1, null, null, null, "&amp;VLOOKUP(O13,'Reference info'!H:I,2,FALSE)&amp;", "&amp;IF(P13="","null",VLOOKUP(P13,'Reference info'!H:I,2,FALSE))&amp;", 0, null, null, null,"&amp;IF(N13="",0,1)&amp;", 1, null, null, null, null, null, null, null, null, null, 1, null, (NEXT VALUE FOR [AssetIdSequence]), null, null, null, "&amp;TenantId&amp;", "&amp;EntId&amp;", null, "&amp;if(D13&lt;&gt;"",countif('5) Release_Track'!A:A,D13),countif('5) Release_Track'!B:B,E13))&amp;")"</f>
        <v>Insert into Releases VALUES((select ReleaseTypeId from ReleaseTypes where Title='Single'), N'Esse Era o Seu Sonho?', null, (select LabelId from Labels where Name=N'TokyoRecords' and EnterpriseId=647322), 789550583668, null, null, null, N'2022 TokyoRecords', N'2022 TokyoRecords', '2022-12-16',  null, (select ImageId from Images where Filename='789550583668.jpg' and ExternalUrl='https://www.dropbox.com/scl/fi/he0nfgs093nb3uxn0qeuf/Esse-Era-o-Seu-Sonho-789550583668.jpg?rlkey=8e9c9gls1mtozcxvb9usi2xra&amp;st=tkujelql&amp;dl=1'),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 s="34" t="str">
        <f>"update Releases set RevelatorExternalUsageReleaseId=AssetId where ReleaseId=(select max(ReleaseId) from Releases where "&amp;IF(D13="","Catalog='"&amp;E13&amp;"'","UPC="&amp;D13)&amp;" and EnterpriseId="&amp;EntId&amp;")"</f>
        <v>update Releases set RevelatorExternalUsageReleaseId=AssetId where ReleaseId=(select max(ReleaseId) from Releases where UPC=789550583668 and EnterpriseId=647322)</v>
      </c>
      <c r="V13" s="28">
        <f>VLOOKUP(D13,'4) Release_Artist(s)'!A:A,1,0)</f>
        <v>789550583668</v>
      </c>
      <c r="W13" s="83"/>
    </row>
    <row r="14">
      <c r="A14" s="28" t="s">
        <v>144</v>
      </c>
      <c r="B14" s="90" t="s">
        <v>200</v>
      </c>
      <c r="C14" s="8" t="s">
        <v>178</v>
      </c>
      <c r="D14" s="83">
        <v>7.89550780463E11</v>
      </c>
      <c r="E14" s="84"/>
      <c r="F14" s="85" t="s">
        <v>201</v>
      </c>
      <c r="G14" s="8" t="s">
        <v>180</v>
      </c>
      <c r="I14" s="8" t="s">
        <v>181</v>
      </c>
      <c r="J14" s="8">
        <v>2022.0</v>
      </c>
      <c r="K14" s="43" t="s">
        <v>144</v>
      </c>
      <c r="L14" s="8">
        <v>2022.0</v>
      </c>
      <c r="M14" s="43" t="s">
        <v>144</v>
      </c>
      <c r="N14" s="86">
        <v>44925.0</v>
      </c>
      <c r="O14" s="87" t="s">
        <v>182</v>
      </c>
      <c r="P14" s="57"/>
      <c r="R14" s="74" t="str">
        <f t="shared" si="1"/>
        <v>insert into Images VALUES (NEWID(),'789550780463.jpg', '.jpg', getdate(), 0, null, 'https://www.dropbox.com/scl/fi/ld5zx9kt1frwtrkytx1p5/A-Vontade-de-um-Saiyajin-789550780463.jpg?rlkey=qp2i3pp8gzb3d123nnsl68bhq&amp;st=bh9tc068&amp;dl=1', 0, getdate(), null, null)</v>
      </c>
      <c r="S14" s="34" t="str">
        <f>"Insert into Releases VALUES((select ReleaseTypeId from ReleaseTypes where Title='"&amp;I14&amp;"'), N'"&amp;SUBSTITUTE(trim(F14),"'","''")&amp;"', null, (select LabelId from Labels where Name=N'"&amp;SUBSTITUTE(trim(A14),"'","''")&amp;"' and EnterpriseId="&amp;EntId&amp;"), "&amp;IF(D14="","null",D14)&amp;", null, null, "&amp;IF(H14="","null","N'"&amp;SUBSTITUTE(trim(H14),"'","''")&amp;"'")&amp;", N'"&amp;J14&amp;" "&amp;SUBSTITUTE(trim(K14),"'","''")&amp;"', N'"&amp;L14&amp;" "&amp;SUBSTITUTE(trim(M14),"'","''")&amp;"', "&amp;IF(N14="","null","'"&amp;TEXT(N14,"yyyy-mm-dd")&amp;"'")&amp;",  "&amp;IF(E14="","null","'"&amp;SUBSTITUTE(trim(E14),"'","''")&amp;"'")&amp;", "&amp;if(B14="","null",if(D14="","(select ImageId from Images where Filename='"&amp;E14&amp;"."&amp;C14&amp;"' and ExternalUrl='"&amp;SUBSTITUTE(trim(B14),"'","''")&amp;"')","(select ImageId from Images where Filename='"&amp;D14&amp;"."&amp;C14&amp;"' and ExternalUrl='"&amp;SUBSTITUTE(trim(B14),"'","''")&amp;"')"))&amp;", null, null, null, (select min(LanguageId) from Languages where LanguageName='"&amp;G14&amp;"' and IsValidMetadataLanguage=1), getdate(), (select CreatedBy from Enterprises where EnterpriseId="&amp;EntId&amp;"), null, '34F4C88E-B410-461E-AD75-6C01536FDCD3', null, null, null, null, null, null, null, null, null, 1, null, null, null, "&amp;VLOOKUP(O14,'Reference info'!H:I,2,FALSE)&amp;", "&amp;IF(P14="","null",VLOOKUP(P14,'Reference info'!H:I,2,FALSE))&amp;", 0, null, null, null,"&amp;IF(N14="",0,1)&amp;", 1, null, null, null, null, null, null, null, null, null, 1, null, (NEXT VALUE FOR [AssetIdSequence]), null, null, null, "&amp;TenantId&amp;", "&amp;EntId&amp;", null, "&amp;if(D14&lt;&gt;"",countif('5) Release_Track'!A:A,D14),countif('5) Release_Track'!B:B,E14))&amp;")"</f>
        <v>Insert into Releases VALUES((select ReleaseTypeId from ReleaseTypes where Title='Single'), N'A Vontade de um Saiyajin', null, (select LabelId from Labels where Name=N'TokyoRecords' and EnterpriseId=647322), 789550780463, null, null, null, N'2022 TokyoRecords', N'2022 TokyoRecords', '2022-12-30',  null, (select ImageId from Images where Filename='789550780463.jpg' and ExternalUrl='https://www.dropbox.com/scl/fi/ld5zx9kt1frwtrkytx1p5/A-Vontade-de-um-Saiyajin-789550780463.jpg?rlkey=qp2i3pp8gzb3d123nnsl68bhq&amp;st=bh9tc068&amp;dl=1'),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 s="34" t="str">
        <f>"update Releases set RevelatorExternalUsageReleaseId=AssetId where ReleaseId=(select max(ReleaseId) from Releases where "&amp;IF(D14="","Catalog='"&amp;E14&amp;"'","UPC="&amp;D14)&amp;" and EnterpriseId="&amp;EntId&amp;")"</f>
        <v>update Releases set RevelatorExternalUsageReleaseId=AssetId where ReleaseId=(select max(ReleaseId) from Releases where UPC=789550780463 and EnterpriseId=647322)</v>
      </c>
      <c r="V14" s="28">
        <f>VLOOKUP(D14,'4) Release_Artist(s)'!A:A,1,0)</f>
        <v>789550780463</v>
      </c>
      <c r="W14" s="83"/>
    </row>
    <row r="15">
      <c r="A15" s="28" t="s">
        <v>144</v>
      </c>
      <c r="B15" s="90" t="s">
        <v>202</v>
      </c>
      <c r="C15" s="8" t="s">
        <v>178</v>
      </c>
      <c r="D15" s="83">
        <v>7.8955085092E11</v>
      </c>
      <c r="E15" s="84"/>
      <c r="F15" s="85" t="s">
        <v>203</v>
      </c>
      <c r="G15" s="8" t="s">
        <v>180</v>
      </c>
      <c r="I15" s="8" t="s">
        <v>181</v>
      </c>
      <c r="J15" s="8">
        <v>2022.0</v>
      </c>
      <c r="K15" s="43" t="s">
        <v>144</v>
      </c>
      <c r="L15" s="8">
        <v>2022.0</v>
      </c>
      <c r="M15" s="43" t="s">
        <v>144</v>
      </c>
      <c r="N15" s="86">
        <v>44924.0</v>
      </c>
      <c r="O15" s="87" t="s">
        <v>182</v>
      </c>
      <c r="P15" s="57"/>
      <c r="R15" s="74" t="str">
        <f t="shared" si="1"/>
        <v>insert into Images VALUES (NEWID(),'789550850920.jpg', '.jpg', getdate(), 0, null, 'https://www.dropbox.com/scl/fi/gknzri7hkw9k43juo7f0h/Animes-no-Topo-789550850920.jpg?rlkey=8nqmleappocujzahyl5irpild&amp;st=8nmfdm6i&amp;dl=1', 0, getdate(), null, null)</v>
      </c>
      <c r="S15" s="34" t="str">
        <f>"Insert into Releases VALUES((select ReleaseTypeId from ReleaseTypes where Title='"&amp;I15&amp;"'), N'"&amp;SUBSTITUTE(trim(F15),"'","''")&amp;"', null, (select LabelId from Labels where Name=N'"&amp;SUBSTITUTE(trim(A15),"'","''")&amp;"' and EnterpriseId="&amp;EntId&amp;"), "&amp;IF(D15="","null",D15)&amp;", null, null, "&amp;IF(H15="","null","N'"&amp;SUBSTITUTE(trim(H15),"'","''")&amp;"'")&amp;", N'"&amp;J15&amp;" "&amp;SUBSTITUTE(trim(K15),"'","''")&amp;"', N'"&amp;L15&amp;" "&amp;SUBSTITUTE(trim(M15),"'","''")&amp;"', "&amp;IF(N15="","null","'"&amp;TEXT(N15,"yyyy-mm-dd")&amp;"'")&amp;",  "&amp;IF(E15="","null","'"&amp;SUBSTITUTE(trim(E15),"'","''")&amp;"'")&amp;", "&amp;if(B15="","null",if(D15="","(select ImageId from Images where Filename='"&amp;E15&amp;"."&amp;C15&amp;"' and ExternalUrl='"&amp;SUBSTITUTE(trim(B15),"'","''")&amp;"')","(select ImageId from Images where Filename='"&amp;D15&amp;"."&amp;C15&amp;"' and ExternalUrl='"&amp;SUBSTITUTE(trim(B15),"'","''")&amp;"')"))&amp;", null, null, null, (select min(LanguageId) from Languages where LanguageName='"&amp;G15&amp;"' and IsValidMetadataLanguage=1), getdate(), (select CreatedBy from Enterprises where EnterpriseId="&amp;EntId&amp;"), null, '34F4C88E-B410-461E-AD75-6C01536FDCD3', null, null, null, null, null, null, null, null, null, 1, null, null, null, "&amp;VLOOKUP(O15,'Reference info'!H:I,2,FALSE)&amp;", "&amp;IF(P15="","null",VLOOKUP(P15,'Reference info'!H:I,2,FALSE))&amp;", 0, null, null, null,"&amp;IF(N15="",0,1)&amp;", 1, null, null, null, null, null, null, null, null, null, 1, null, (NEXT VALUE FOR [AssetIdSequence]), null, null, null, "&amp;TenantId&amp;", "&amp;EntId&amp;", null, "&amp;if(D15&lt;&gt;"",countif('5) Release_Track'!A:A,D15),countif('5) Release_Track'!B:B,E15))&amp;")"</f>
        <v>Insert into Releases VALUES((select ReleaseTypeId from ReleaseTypes where Title='Single'), N'Animes no Topo', null, (select LabelId from Labels where Name=N'TokyoRecords' and EnterpriseId=647322), 789550850920, null, null, null, N'2022 TokyoRecords', N'2022 TokyoRecords', '2022-12-29',  null, (select ImageId from Images where Filename='789550850920.jpg' and ExternalUrl='https://www.dropbox.com/scl/fi/gknzri7hkw9k43juo7f0h/Animes-no-Topo-789550850920.jpg?rlkey=8nqmleappocujzahyl5irpild&amp;st=8nmfdm6i&amp;dl=1'),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 s="34" t="str">
        <f>"update Releases set RevelatorExternalUsageReleaseId=AssetId where ReleaseId=(select max(ReleaseId) from Releases where "&amp;IF(D15="","Catalog='"&amp;E15&amp;"'","UPC="&amp;D15)&amp;" and EnterpriseId="&amp;EntId&amp;")"</f>
        <v>update Releases set RevelatorExternalUsageReleaseId=AssetId where ReleaseId=(select max(ReleaseId) from Releases where UPC=789550850920 and EnterpriseId=647322)</v>
      </c>
      <c r="V15" s="28">
        <f>VLOOKUP(D15,'4) Release_Artist(s)'!A:A,1,0)</f>
        <v>789550850920</v>
      </c>
      <c r="W15" s="83"/>
    </row>
    <row r="16">
      <c r="A16" s="28" t="s">
        <v>144</v>
      </c>
      <c r="B16" s="90" t="s">
        <v>204</v>
      </c>
      <c r="C16" s="8" t="s">
        <v>178</v>
      </c>
      <c r="D16" s="83">
        <v>7.89550892579E11</v>
      </c>
      <c r="E16" s="84"/>
      <c r="F16" s="85" t="s">
        <v>205</v>
      </c>
      <c r="G16" s="8" t="s">
        <v>180</v>
      </c>
      <c r="I16" s="8" t="s">
        <v>181</v>
      </c>
      <c r="J16" s="8">
        <v>2023.0</v>
      </c>
      <c r="K16" s="43" t="s">
        <v>144</v>
      </c>
      <c r="L16" s="8">
        <v>2023.0</v>
      </c>
      <c r="M16" s="43" t="s">
        <v>144</v>
      </c>
      <c r="N16" s="86">
        <v>44948.0</v>
      </c>
      <c r="O16" s="87" t="s">
        <v>182</v>
      </c>
      <c r="P16" s="57"/>
      <c r="R16" s="74" t="str">
        <f t="shared" si="1"/>
        <v>insert into Images VALUES (NEWID(),'789550892579.jpg', '.jpg', getdate(), 0, null, 'https://www.dropbox.com/scl/fi/yd7rl6sf0qq417vq0993t/Rei-do-Drible-789550892579.jpg?rlkey=hbrbd93z3imc4t71xmouhmiiv&amp;st=n7b5j964&amp;dl=1', 0, getdate(), null, null)</v>
      </c>
      <c r="S16" s="34" t="str">
        <f>"Insert into Releases VALUES((select ReleaseTypeId from ReleaseTypes where Title='"&amp;I16&amp;"'), N'"&amp;SUBSTITUTE(trim(F16),"'","''")&amp;"', null, (select LabelId from Labels where Name=N'"&amp;SUBSTITUTE(trim(A16),"'","''")&amp;"' and EnterpriseId="&amp;EntId&amp;"), "&amp;IF(D16="","null",D16)&amp;", null, null, "&amp;IF(H16="","null","N'"&amp;SUBSTITUTE(trim(H16),"'","''")&amp;"'")&amp;", N'"&amp;J16&amp;" "&amp;SUBSTITUTE(trim(K16),"'","''")&amp;"', N'"&amp;L16&amp;" "&amp;SUBSTITUTE(trim(M16),"'","''")&amp;"', "&amp;IF(N16="","null","'"&amp;TEXT(N16,"yyyy-mm-dd")&amp;"'")&amp;",  "&amp;IF(E16="","null","'"&amp;SUBSTITUTE(trim(E16),"'","''")&amp;"'")&amp;", "&amp;if(B16="","null",if(D16="","(select ImageId from Images where Filename='"&amp;E16&amp;"."&amp;C16&amp;"' and ExternalUrl='"&amp;SUBSTITUTE(trim(B16),"'","''")&amp;"')","(select ImageId from Images where Filename='"&amp;D16&amp;"."&amp;C16&amp;"' and ExternalUrl='"&amp;SUBSTITUTE(trim(B16),"'","''")&amp;"')"))&amp;", null, null, null, (select min(LanguageId) from Languages where LanguageName='"&amp;G16&amp;"' and IsValidMetadataLanguage=1), getdate(), (select CreatedBy from Enterprises where EnterpriseId="&amp;EntId&amp;"), null, '34F4C88E-B410-461E-AD75-6C01536FDCD3', null, null, null, null, null, null, null, null, null, 1, null, null, null, "&amp;VLOOKUP(O16,'Reference info'!H:I,2,FALSE)&amp;", "&amp;IF(P16="","null",VLOOKUP(P16,'Reference info'!H:I,2,FALSE))&amp;", 0, null, null, null,"&amp;IF(N16="",0,1)&amp;", 1, null, null, null, null, null, null, null, null, null, 1, null, (NEXT VALUE FOR [AssetIdSequence]), null, null, null, "&amp;TenantId&amp;", "&amp;EntId&amp;", null, "&amp;if(D16&lt;&gt;"",countif('5) Release_Track'!A:A,D16),countif('5) Release_Track'!B:B,E16))&amp;")"</f>
        <v>Insert into Releases VALUES((select ReleaseTypeId from ReleaseTypes where Title='Single'), N'Rei do Drible', null, (select LabelId from Labels where Name=N'TokyoRecords' and EnterpriseId=647322), 789550892579, null, null, null, N'2023 TokyoRecords', N'2023 TokyoRecords', '2023-01-22',  null, (select ImageId from Images where Filename='789550892579.jpg' and ExternalUrl='https://www.dropbox.com/scl/fi/yd7rl6sf0qq417vq0993t/Rei-do-Drible-789550892579.jpg?rlkey=hbrbd93z3imc4t71xmouhmiiv&amp;st=n7b5j964&amp;dl=1'),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 s="34" t="str">
        <f>"update Releases set RevelatorExternalUsageReleaseId=AssetId where ReleaseId=(select max(ReleaseId) from Releases where "&amp;IF(D16="","Catalog='"&amp;E16&amp;"'","UPC="&amp;D16)&amp;" and EnterpriseId="&amp;EntId&amp;")"</f>
        <v>update Releases set RevelatorExternalUsageReleaseId=AssetId where ReleaseId=(select max(ReleaseId) from Releases where UPC=789550892579 and EnterpriseId=647322)</v>
      </c>
      <c r="V16" s="28">
        <f>VLOOKUP(D16,'4) Release_Artist(s)'!A:A,1,0)</f>
        <v>789550892579</v>
      </c>
      <c r="W16" s="83"/>
    </row>
    <row r="17">
      <c r="A17" s="28" t="s">
        <v>144</v>
      </c>
      <c r="B17" s="90" t="s">
        <v>206</v>
      </c>
      <c r="C17" s="8" t="s">
        <v>178</v>
      </c>
      <c r="D17" s="83">
        <v>7.04522504014E11</v>
      </c>
      <c r="E17" s="84"/>
      <c r="F17" s="85" t="s">
        <v>207</v>
      </c>
      <c r="G17" s="8" t="s">
        <v>180</v>
      </c>
      <c r="I17" s="8" t="s">
        <v>181</v>
      </c>
      <c r="J17" s="8">
        <v>2023.0</v>
      </c>
      <c r="K17" s="43" t="s">
        <v>144</v>
      </c>
      <c r="L17" s="8">
        <v>2023.0</v>
      </c>
      <c r="M17" s="43" t="s">
        <v>144</v>
      </c>
      <c r="N17" s="86">
        <v>44935.0</v>
      </c>
      <c r="O17" s="87" t="s">
        <v>182</v>
      </c>
      <c r="P17" s="57"/>
      <c r="R17" s="74" t="str">
        <f t="shared" si="1"/>
        <v>insert into Images VALUES (NEWID(),'704522504014.jpg', '.jpg', getdate(), 0, null, 'https://www.dropbox.com/scl/fi/gu3i0zm110idy2y0vv09z/For-a-e-Talento-704522504014.jpg?rlkey=rkzgyinui5g7b0xrpvhqhwufr&amp;st=dz76zlas&amp;dl=1', 0, getdate(), null, null)</v>
      </c>
      <c r="S17" s="34" t="str">
        <f>"Insert into Releases VALUES((select ReleaseTypeId from ReleaseTypes where Title='"&amp;I17&amp;"'), N'"&amp;SUBSTITUTE(trim(F17),"'","''")&amp;"', null, (select LabelId from Labels where Name=N'"&amp;SUBSTITUTE(trim(A17),"'","''")&amp;"' and EnterpriseId="&amp;EntId&amp;"), "&amp;IF(D17="","null",D17)&amp;", null, null, "&amp;IF(H17="","null","N'"&amp;SUBSTITUTE(trim(H17),"'","''")&amp;"'")&amp;", N'"&amp;J17&amp;" "&amp;SUBSTITUTE(trim(K17),"'","''")&amp;"', N'"&amp;L17&amp;" "&amp;SUBSTITUTE(trim(M17),"'","''")&amp;"', "&amp;IF(N17="","null","'"&amp;TEXT(N17,"yyyy-mm-dd")&amp;"'")&amp;",  "&amp;IF(E17="","null","'"&amp;SUBSTITUTE(trim(E17),"'","''")&amp;"'")&amp;", "&amp;if(B17="","null",if(D17="","(select ImageId from Images where Filename='"&amp;E17&amp;"."&amp;C17&amp;"' and ExternalUrl='"&amp;SUBSTITUTE(trim(B17),"'","''")&amp;"')","(select ImageId from Images where Filename='"&amp;D17&amp;"."&amp;C17&amp;"' and ExternalUrl='"&amp;SUBSTITUTE(trim(B17),"'","''")&amp;"')"))&amp;", null, null, null, (select min(LanguageId) from Languages where LanguageName='"&amp;G17&amp;"' and IsValidMetadataLanguage=1), getdate(), (select CreatedBy from Enterprises where EnterpriseId="&amp;EntId&amp;"), null, '34F4C88E-B410-461E-AD75-6C01536FDCD3', null, null, null, null, null, null, null, null, null, 1, null, null, null, "&amp;VLOOKUP(O17,'Reference info'!H:I,2,FALSE)&amp;", "&amp;IF(P17="","null",VLOOKUP(P17,'Reference info'!H:I,2,FALSE))&amp;", 0, null, null, null,"&amp;IF(N17="",0,1)&amp;", 1, null, null, null, null, null, null, null, null, null, 1, null, (NEXT VALUE FOR [AssetIdSequence]), null, null, null, "&amp;TenantId&amp;", "&amp;EntId&amp;", null, "&amp;if(D17&lt;&gt;"",countif('5) Release_Track'!A:A,D17),countif('5) Release_Track'!B:B,E17))&amp;")"</f>
        <v>Insert into Releases VALUES((select ReleaseTypeId from ReleaseTypes where Title='Single'), N'Força e Talento', null, (select LabelId from Labels where Name=N'TokyoRecords' and EnterpriseId=647322), 704522504014, null, null, null, N'2023 TokyoRecords', N'2023 TokyoRecords', '2023-01-09',  null, (select ImageId from Images where Filename='704522504014.jpg' and ExternalUrl='https://www.dropbox.com/scl/fi/gu3i0zm110idy2y0vv09z/For-a-e-Talento-704522504014.jpg?rlkey=rkzgyinui5g7b0xrpvhqhwufr&amp;st=dz76zlas&amp;dl=1'),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 s="34" t="str">
        <f>"update Releases set RevelatorExternalUsageReleaseId=AssetId where ReleaseId=(select max(ReleaseId) from Releases where "&amp;IF(D17="","Catalog='"&amp;E17&amp;"'","UPC="&amp;D17)&amp;" and EnterpriseId="&amp;EntId&amp;")"</f>
        <v>update Releases set RevelatorExternalUsageReleaseId=AssetId where ReleaseId=(select max(ReleaseId) from Releases where UPC=704522504014 and EnterpriseId=647322)</v>
      </c>
      <c r="V17" s="28">
        <f>VLOOKUP(D17,'4) Release_Artist(s)'!A:A,1,0)</f>
        <v>704522504014</v>
      </c>
      <c r="W17" s="83"/>
    </row>
    <row r="18">
      <c r="A18" s="28" t="s">
        <v>144</v>
      </c>
      <c r="B18" s="90" t="s">
        <v>208</v>
      </c>
      <c r="C18" s="8" t="s">
        <v>178</v>
      </c>
      <c r="D18" s="83">
        <v>7.04522572761E11</v>
      </c>
      <c r="E18" s="84"/>
      <c r="F18" s="85" t="s">
        <v>209</v>
      </c>
      <c r="G18" s="8" t="s">
        <v>180</v>
      </c>
      <c r="I18" s="8" t="s">
        <v>181</v>
      </c>
      <c r="J18" s="8">
        <v>2023.0</v>
      </c>
      <c r="K18" s="43" t="s">
        <v>144</v>
      </c>
      <c r="L18" s="8">
        <v>2023.0</v>
      </c>
      <c r="M18" s="43" t="s">
        <v>144</v>
      </c>
      <c r="N18" s="86">
        <v>44946.0</v>
      </c>
      <c r="O18" s="87" t="s">
        <v>182</v>
      </c>
      <c r="P18" s="57"/>
      <c r="R18" s="74" t="str">
        <f t="shared" si="1"/>
        <v>insert into Images VALUES (NEWID(),'704522572761.jpg', '.jpg', getdate(), 0, null, 'https://www.dropbox.com/scl/fi/cceojdokmdomicams4kl1/O-Rei-da-Decis-o-704522572761.jpg?rlkey=qyyvashy54zy0qve5nvb4zapp&amp;st=ypbyxdvz&amp;dl=1', 0, getdate(), null, null)</v>
      </c>
      <c r="S18" s="34" t="str">
        <f>"Insert into Releases VALUES((select ReleaseTypeId from ReleaseTypes where Title='"&amp;I18&amp;"'), N'"&amp;SUBSTITUTE(trim(F18),"'","''")&amp;"', null, (select LabelId from Labels where Name=N'"&amp;SUBSTITUTE(trim(A18),"'","''")&amp;"' and EnterpriseId="&amp;EntId&amp;"), "&amp;IF(D18="","null",D18)&amp;", null, null, "&amp;IF(H18="","null","N'"&amp;SUBSTITUTE(trim(H18),"'","''")&amp;"'")&amp;", N'"&amp;J18&amp;" "&amp;SUBSTITUTE(trim(K18),"'","''")&amp;"', N'"&amp;L18&amp;" "&amp;SUBSTITUTE(trim(M18),"'","''")&amp;"', "&amp;IF(N18="","null","'"&amp;TEXT(N18,"yyyy-mm-dd")&amp;"'")&amp;",  "&amp;IF(E18="","null","'"&amp;SUBSTITUTE(trim(E18),"'","''")&amp;"'")&amp;", "&amp;if(B18="","null",if(D18="","(select ImageId from Images where Filename='"&amp;E18&amp;"."&amp;C18&amp;"' and ExternalUrl='"&amp;SUBSTITUTE(trim(B18),"'","''")&amp;"')","(select ImageId from Images where Filename='"&amp;D18&amp;"."&amp;C18&amp;"' and ExternalUrl='"&amp;SUBSTITUTE(trim(B18),"'","''")&amp;"')"))&amp;", null, null, null, (select min(LanguageId) from Languages where LanguageName='"&amp;G18&amp;"' and IsValidMetadataLanguage=1), getdate(), (select CreatedBy from Enterprises where EnterpriseId="&amp;EntId&amp;"), null, '34F4C88E-B410-461E-AD75-6C01536FDCD3', null, null, null, null, null, null, null, null, null, 1, null, null, null, "&amp;VLOOKUP(O18,'Reference info'!H:I,2,FALSE)&amp;", "&amp;IF(P18="","null",VLOOKUP(P18,'Reference info'!H:I,2,FALSE))&amp;", 0, null, null, null,"&amp;IF(N18="",0,1)&amp;", 1, null, null, null, null, null, null, null, null, null, 1, null, (NEXT VALUE FOR [AssetIdSequence]), null, null, null, "&amp;TenantId&amp;", "&amp;EntId&amp;", null, "&amp;if(D18&lt;&gt;"",countif('5) Release_Track'!A:A,D18),countif('5) Release_Track'!B:B,E18))&amp;")"</f>
        <v>Insert into Releases VALUES((select ReleaseTypeId from ReleaseTypes where Title='Single'), N'O Rei da Decisão', null, (select LabelId from Labels where Name=N'TokyoRecords' and EnterpriseId=647322), 704522572761, null, null, null, N'2023 TokyoRecords', N'2023 TokyoRecords', '2023-01-20',  null, (select ImageId from Images where Filename='704522572761.jpg' and ExternalUrl='https://www.dropbox.com/scl/fi/cceojdokmdomicams4kl1/O-Rei-da-Decis-o-704522572761.jpg?rlkey=qyyvashy54zy0qve5nvb4zapp&amp;st=ypbyxdvz&amp;dl=1'),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 s="34" t="str">
        <f>"update Releases set RevelatorExternalUsageReleaseId=AssetId where ReleaseId=(select max(ReleaseId) from Releases where "&amp;IF(D18="","Catalog='"&amp;E18&amp;"'","UPC="&amp;D18)&amp;" and EnterpriseId="&amp;EntId&amp;")"</f>
        <v>update Releases set RevelatorExternalUsageReleaseId=AssetId where ReleaseId=(select max(ReleaseId) from Releases where UPC=704522572761 and EnterpriseId=647322)</v>
      </c>
      <c r="V18" s="28">
        <f>VLOOKUP(D18,'4) Release_Artist(s)'!A:A,1,0)</f>
        <v>704522572761</v>
      </c>
      <c r="W18" s="83"/>
    </row>
    <row r="19">
      <c r="A19" s="28" t="s">
        <v>144</v>
      </c>
      <c r="B19" s="90" t="s">
        <v>210</v>
      </c>
      <c r="C19" s="8" t="s">
        <v>178</v>
      </c>
      <c r="D19" s="83">
        <v>7.04522648756E11</v>
      </c>
      <c r="E19" s="84"/>
      <c r="F19" s="85" t="s">
        <v>211</v>
      </c>
      <c r="G19" s="8" t="s">
        <v>180</v>
      </c>
      <c r="I19" s="8" t="s">
        <v>181</v>
      </c>
      <c r="J19" s="8">
        <v>2023.0</v>
      </c>
      <c r="K19" s="43" t="s">
        <v>144</v>
      </c>
      <c r="L19" s="8">
        <v>2023.0</v>
      </c>
      <c r="M19" s="43" t="s">
        <v>144</v>
      </c>
      <c r="N19" s="86">
        <v>44946.0</v>
      </c>
      <c r="O19" s="87" t="s">
        <v>182</v>
      </c>
      <c r="P19" s="57"/>
      <c r="R19" s="74" t="str">
        <f t="shared" si="1"/>
        <v>insert into Images VALUES (NEWID(),'704522648756.jpg', '.jpg', getdate(), 0, null, 'https://www.dropbox.com/scl/fi/ul0u2nd34gumss52xfztx/Orgulhoso-e-Egoista-704522648756.jpg?rlkey=6u9pfjby9t2e8mm9703nlmige&amp;st=n6srog88&amp;dl=1', 0, getdate(), null, null)</v>
      </c>
      <c r="S19" s="34" t="str">
        <f>"Insert into Releases VALUES((select ReleaseTypeId from ReleaseTypes where Title='"&amp;I19&amp;"'), N'"&amp;SUBSTITUTE(trim(F19),"'","''")&amp;"', null, (select LabelId from Labels where Name=N'"&amp;SUBSTITUTE(trim(A19),"'","''")&amp;"' and EnterpriseId="&amp;EntId&amp;"), "&amp;IF(D19="","null",D19)&amp;", null, null, "&amp;IF(H19="","null","N'"&amp;SUBSTITUTE(trim(H19),"'","''")&amp;"'")&amp;", N'"&amp;J19&amp;" "&amp;SUBSTITUTE(trim(K19),"'","''")&amp;"', N'"&amp;L19&amp;" "&amp;SUBSTITUTE(trim(M19),"'","''")&amp;"', "&amp;IF(N19="","null","'"&amp;TEXT(N19,"yyyy-mm-dd")&amp;"'")&amp;",  "&amp;IF(E19="","null","'"&amp;SUBSTITUTE(trim(E19),"'","''")&amp;"'")&amp;", "&amp;if(B19="","null",if(D19="","(select ImageId from Images where Filename='"&amp;E19&amp;"."&amp;C19&amp;"' and ExternalUrl='"&amp;SUBSTITUTE(trim(B19),"'","''")&amp;"')","(select ImageId from Images where Filename='"&amp;D19&amp;"."&amp;C19&amp;"' and ExternalUrl='"&amp;SUBSTITUTE(trim(B19),"'","''")&amp;"')"))&amp;", null, null, null, (select min(LanguageId) from Languages where LanguageName='"&amp;G19&amp;"' and IsValidMetadataLanguage=1), getdate(), (select CreatedBy from Enterprises where EnterpriseId="&amp;EntId&amp;"), null, '34F4C88E-B410-461E-AD75-6C01536FDCD3', null, null, null, null, null, null, null, null, null, 1, null, null, null, "&amp;VLOOKUP(O19,'Reference info'!H:I,2,FALSE)&amp;", "&amp;IF(P19="","null",VLOOKUP(P19,'Reference info'!H:I,2,FALSE))&amp;", 0, null, null, null,"&amp;IF(N19="",0,1)&amp;", 1, null, null, null, null, null, null, null, null, null, 1, null, (NEXT VALUE FOR [AssetIdSequence]), null, null, null, "&amp;TenantId&amp;", "&amp;EntId&amp;", null, "&amp;if(D19&lt;&gt;"",countif('5) Release_Track'!A:A,D19),countif('5) Release_Track'!B:B,E19))&amp;")"</f>
        <v>Insert into Releases VALUES((select ReleaseTypeId from ReleaseTypes where Title='Single'), N'Orgulhoso e Egoista', null, (select LabelId from Labels where Name=N'TokyoRecords' and EnterpriseId=647322), 704522648756, null, null, null, N'2023 TokyoRecords', N'2023 TokyoRecords', '2023-01-20',  null, (select ImageId from Images where Filename='704522648756.jpg' and ExternalUrl='https://www.dropbox.com/scl/fi/ul0u2nd34gumss52xfztx/Orgulhoso-e-Egoista-704522648756.jpg?rlkey=6u9pfjby9t2e8mm9703nlmige&amp;st=n6srog88&amp;dl=1'),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 s="34" t="str">
        <f>"update Releases set RevelatorExternalUsageReleaseId=AssetId where ReleaseId=(select max(ReleaseId) from Releases where "&amp;IF(D19="","Catalog='"&amp;E19&amp;"'","UPC="&amp;D19)&amp;" and EnterpriseId="&amp;EntId&amp;")"</f>
        <v>update Releases set RevelatorExternalUsageReleaseId=AssetId where ReleaseId=(select max(ReleaseId) from Releases where UPC=704522648756 and EnterpriseId=647322)</v>
      </c>
      <c r="V19" s="28">
        <f>VLOOKUP(D19,'4) Release_Artist(s)'!A:A,1,0)</f>
        <v>704522648756</v>
      </c>
      <c r="W19" s="83"/>
    </row>
    <row r="20">
      <c r="A20" s="28" t="s">
        <v>144</v>
      </c>
      <c r="B20" s="90" t="s">
        <v>212</v>
      </c>
      <c r="C20" s="8" t="s">
        <v>178</v>
      </c>
      <c r="D20" s="83">
        <v>7.04522736279E11</v>
      </c>
      <c r="E20" s="84"/>
      <c r="F20" s="85" t="s">
        <v>213</v>
      </c>
      <c r="G20" s="8" t="s">
        <v>180</v>
      </c>
      <c r="I20" s="8" t="s">
        <v>181</v>
      </c>
      <c r="J20" s="8">
        <v>2023.0</v>
      </c>
      <c r="K20" s="43" t="s">
        <v>144</v>
      </c>
      <c r="L20" s="8">
        <v>2023.0</v>
      </c>
      <c r="M20" s="43" t="s">
        <v>144</v>
      </c>
      <c r="N20" s="86">
        <v>44946.0</v>
      </c>
      <c r="O20" s="87" t="s">
        <v>182</v>
      </c>
      <c r="P20" s="57"/>
      <c r="R20" s="74" t="str">
        <f t="shared" si="1"/>
        <v>insert into Images VALUES (NEWID(),'704522736279.jpg', '.jpg', getdate(), 0, null, 'https://www.dropbox.com/scl/fi/mmda100cl2h0gam0rgtye/Genialidade-704522736279.jpg?rlkey=kmfu9jawzvqhfgz7qvjtixcb9&amp;st=knqjymvp&amp;dl=1', 0, getdate(), null, null)</v>
      </c>
      <c r="S20" s="34" t="str">
        <f>"Insert into Releases VALUES((select ReleaseTypeId from ReleaseTypes where Title='"&amp;I20&amp;"'), N'"&amp;SUBSTITUTE(trim(F20),"'","''")&amp;"', null, (select LabelId from Labels where Name=N'"&amp;SUBSTITUTE(trim(A20),"'","''")&amp;"' and EnterpriseId="&amp;EntId&amp;"), "&amp;IF(D20="","null",D20)&amp;", null, null, "&amp;IF(H20="","null","N'"&amp;SUBSTITUTE(trim(H20),"'","''")&amp;"'")&amp;", N'"&amp;J20&amp;" "&amp;SUBSTITUTE(trim(K20),"'","''")&amp;"', N'"&amp;L20&amp;" "&amp;SUBSTITUTE(trim(M20),"'","''")&amp;"', "&amp;IF(N20="","null","'"&amp;TEXT(N20,"yyyy-mm-dd")&amp;"'")&amp;",  "&amp;IF(E20="","null","'"&amp;SUBSTITUTE(trim(E20),"'","''")&amp;"'")&amp;", "&amp;if(B20="","null",if(D20="","(select ImageId from Images where Filename='"&amp;E20&amp;"."&amp;C20&amp;"' and ExternalUrl='"&amp;SUBSTITUTE(trim(B20),"'","''")&amp;"')","(select ImageId from Images where Filename='"&amp;D20&amp;"."&amp;C20&amp;"' and ExternalUrl='"&amp;SUBSTITUTE(trim(B20),"'","''")&amp;"')"))&amp;", null, null, null, (select min(LanguageId) from Languages where LanguageName='"&amp;G20&amp;"' and IsValidMetadataLanguage=1), getdate(), (select CreatedBy from Enterprises where EnterpriseId="&amp;EntId&amp;"), null, '34F4C88E-B410-461E-AD75-6C01536FDCD3', null, null, null, null, null, null, null, null, null, 1, null, null, null, "&amp;VLOOKUP(O20,'Reference info'!H:I,2,FALSE)&amp;", "&amp;IF(P20="","null",VLOOKUP(P20,'Reference info'!H:I,2,FALSE))&amp;", 0, null, null, null,"&amp;IF(N20="",0,1)&amp;", 1, null, null, null, null, null, null, null, null, null, 1, null, (NEXT VALUE FOR [AssetIdSequence]), null, null, null, "&amp;TenantId&amp;", "&amp;EntId&amp;", null, "&amp;if(D20&lt;&gt;"",countif('5) Release_Track'!A:A,D20),countif('5) Release_Track'!B:B,E20))&amp;")"</f>
        <v>Insert into Releases VALUES((select ReleaseTypeId from ReleaseTypes where Title='Single'), N'Genialidade', null, (select LabelId from Labels where Name=N'TokyoRecords' and EnterpriseId=647322), 704522736279, null, null, null, N'2023 TokyoRecords', N'2023 TokyoRecords', '2023-01-20',  null, (select ImageId from Images where Filename='704522736279.jpg' and ExternalUrl='https://www.dropbox.com/scl/fi/mmda100cl2h0gam0rgtye/Genialidade-704522736279.jpg?rlkey=kmfu9jawzvqhfgz7qvjtixcb9&amp;st=knqjymvp&amp;dl=1'),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 s="34" t="str">
        <f>"update Releases set RevelatorExternalUsageReleaseId=AssetId where ReleaseId=(select max(ReleaseId) from Releases where "&amp;IF(D20="","Catalog='"&amp;E20&amp;"'","UPC="&amp;D20)&amp;" and EnterpriseId="&amp;EntId&amp;")"</f>
        <v>update Releases set RevelatorExternalUsageReleaseId=AssetId where ReleaseId=(select max(ReleaseId) from Releases where UPC=704522736279 and EnterpriseId=647322)</v>
      </c>
      <c r="V20" s="28">
        <f>VLOOKUP(D20,'4) Release_Artist(s)'!A:A,1,0)</f>
        <v>704522736279</v>
      </c>
      <c r="W20" s="83"/>
    </row>
    <row r="21">
      <c r="A21" s="28" t="s">
        <v>144</v>
      </c>
      <c r="B21" s="90" t="s">
        <v>214</v>
      </c>
      <c r="C21" s="8" t="s">
        <v>178</v>
      </c>
      <c r="D21" s="83">
        <v>7.0452273802E11</v>
      </c>
      <c r="E21" s="84"/>
      <c r="F21" s="85" t="s">
        <v>215</v>
      </c>
      <c r="G21" s="8" t="s">
        <v>180</v>
      </c>
      <c r="H21" s="8" t="s">
        <v>216</v>
      </c>
      <c r="I21" s="8" t="s">
        <v>181</v>
      </c>
      <c r="J21" s="8">
        <v>2023.0</v>
      </c>
      <c r="K21" s="43" t="s">
        <v>144</v>
      </c>
      <c r="L21" s="8">
        <v>2023.0</v>
      </c>
      <c r="M21" s="43" t="s">
        <v>144</v>
      </c>
      <c r="N21" s="86">
        <v>44955.0</v>
      </c>
      <c r="O21" s="87" t="s">
        <v>182</v>
      </c>
      <c r="P21" s="57"/>
      <c r="R21" s="74" t="str">
        <f t="shared" si="1"/>
        <v>insert into Images VALUES (NEWID(),'704522738020.jpg', '.jpg', getdate(), 0, null, 'https://www.dropbox.com/scl/fi/2jzsbvw24bfaeohtj1igf/Lendas-do-Futebol-Blue-Lock-704522738020.jpg?rlkey=z779fetvfv86etel86qbuaw2g&amp;st=363e28qn&amp;dl=1', 0, getdate(), null, null)</v>
      </c>
      <c r="S21" s="34" t="str">
        <f>"Insert into Releases VALUES((select ReleaseTypeId from ReleaseTypes where Title='"&amp;I21&amp;"'), N'"&amp;SUBSTITUTE(trim(F21),"'","''")&amp;"', null, (select LabelId from Labels where Name=N'"&amp;SUBSTITUTE(trim(A21),"'","''")&amp;"' and EnterpriseId="&amp;EntId&amp;"), "&amp;IF(D21="","null",D21)&amp;", null, null, "&amp;IF(H21="","null","N'"&amp;SUBSTITUTE(trim(H21),"'","''")&amp;"'")&amp;", N'"&amp;J21&amp;" "&amp;SUBSTITUTE(trim(K21),"'","''")&amp;"', N'"&amp;L21&amp;" "&amp;SUBSTITUTE(trim(M21),"'","''")&amp;"', "&amp;IF(N21="","null","'"&amp;TEXT(N21,"yyyy-mm-dd")&amp;"'")&amp;",  "&amp;IF(E21="","null","'"&amp;SUBSTITUTE(trim(E21),"'","''")&amp;"'")&amp;", "&amp;if(B21="","null",if(D21="","(select ImageId from Images where Filename='"&amp;E21&amp;"."&amp;C21&amp;"' and ExternalUrl='"&amp;SUBSTITUTE(trim(B21),"'","''")&amp;"')","(select ImageId from Images where Filename='"&amp;D21&amp;"."&amp;C21&amp;"' and ExternalUrl='"&amp;SUBSTITUTE(trim(B21),"'","''")&amp;"')"))&amp;", null, null, null, (select min(LanguageId) from Languages where LanguageName='"&amp;G21&amp;"' and IsValidMetadataLanguage=1), getdate(), (select CreatedBy from Enterprises where EnterpriseId="&amp;EntId&amp;"), null, '34F4C88E-B410-461E-AD75-6C01536FDCD3', null, null, null, null, null, null, null, null, null, 1, null, null, null, "&amp;VLOOKUP(O21,'Reference info'!H:I,2,FALSE)&amp;", "&amp;IF(P21="","null",VLOOKUP(P21,'Reference info'!H:I,2,FALSE))&amp;", 0, null, null, null,"&amp;IF(N21="",0,1)&amp;", 1, null, null, null, null, null, null, null, null, null, 1, null, (NEXT VALUE FOR [AssetIdSequence]), null, null, null, "&amp;TenantId&amp;", "&amp;EntId&amp;", null, "&amp;if(D21&lt;&gt;"",countif('5) Release_Track'!A:A,D21),countif('5) Release_Track'!B:B,E21))&amp;")"</f>
        <v>Insert into Releases VALUES((select ReleaseTypeId from ReleaseTypes where Title='Single'), N'Lendas do Futebol', null, (select LabelId from Labels where Name=N'TokyoRecords' and EnterpriseId=647322), 704522738020, null, null, N'Blue Lock', N'2023 TokyoRecords', N'2023 TokyoRecords', '2023-01-29',  null, (select ImageId from Images where Filename='704522738020.jpg' and ExternalUrl='https://www.dropbox.com/scl/fi/2jzsbvw24bfaeohtj1igf/Lendas-do-Futebol-Blue-Lock-704522738020.jpg?rlkey=z779fetvfv86etel86qbuaw2g&amp;st=363e28qn&amp;dl=1'),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 s="34" t="str">
        <f>"update Releases set RevelatorExternalUsageReleaseId=AssetId where ReleaseId=(select max(ReleaseId) from Releases where "&amp;IF(D21="","Catalog='"&amp;E21&amp;"'","UPC="&amp;D21)&amp;" and EnterpriseId="&amp;EntId&amp;")"</f>
        <v>update Releases set RevelatorExternalUsageReleaseId=AssetId where ReleaseId=(select max(ReleaseId) from Releases where UPC=704522738020 and EnterpriseId=647322)</v>
      </c>
      <c r="V21" s="28">
        <f>VLOOKUP(D21,'4) Release_Artist(s)'!A:A,1,0)</f>
        <v>704522738020</v>
      </c>
      <c r="W21" s="83"/>
    </row>
    <row r="22">
      <c r="A22" s="28" t="s">
        <v>144</v>
      </c>
      <c r="B22" s="90" t="s">
        <v>217</v>
      </c>
      <c r="C22" s="8" t="s">
        <v>178</v>
      </c>
      <c r="D22" s="83">
        <v>7.04522760274E11</v>
      </c>
      <c r="E22" s="84"/>
      <c r="F22" s="85" t="s">
        <v>218</v>
      </c>
      <c r="G22" s="8" t="s">
        <v>180</v>
      </c>
      <c r="I22" s="8" t="s">
        <v>181</v>
      </c>
      <c r="J22" s="8">
        <v>2023.0</v>
      </c>
      <c r="K22" s="43" t="s">
        <v>144</v>
      </c>
      <c r="L22" s="8">
        <v>2023.0</v>
      </c>
      <c r="M22" s="43" t="s">
        <v>144</v>
      </c>
      <c r="N22" s="86">
        <v>44949.0</v>
      </c>
      <c r="O22" s="87" t="s">
        <v>182</v>
      </c>
      <c r="P22" s="57"/>
      <c r="R22" s="74" t="str">
        <f t="shared" si="1"/>
        <v>insert into Images VALUES (NEWID(),'704522760274.jpg', '.jpg', getdate(), 0, null, 'https://www.dropbox.com/scl/fi/6xzlot0qhqcuflldsvnni/Vazio-704522760274.jpg?rlkey=tsma8gqzl0n9tdyf6nu8g9da0&amp;st=enupggd4&amp;dl=1', 0, getdate(), null, null)</v>
      </c>
      <c r="S22" s="34" t="str">
        <f>"Insert into Releases VALUES((select ReleaseTypeId from ReleaseTypes where Title='"&amp;I22&amp;"'), N'"&amp;SUBSTITUTE(trim(F22),"'","''")&amp;"', null, (select LabelId from Labels where Name=N'"&amp;SUBSTITUTE(trim(A22),"'","''")&amp;"' and EnterpriseId="&amp;EntId&amp;"), "&amp;IF(D22="","null",D22)&amp;", null, null, "&amp;IF(H22="","null","N'"&amp;SUBSTITUTE(trim(H22),"'","''")&amp;"'")&amp;", N'"&amp;J22&amp;" "&amp;SUBSTITUTE(trim(K22),"'","''")&amp;"', N'"&amp;L22&amp;" "&amp;SUBSTITUTE(trim(M22),"'","''")&amp;"', "&amp;IF(N22="","null","'"&amp;TEXT(N22,"yyyy-mm-dd")&amp;"'")&amp;",  "&amp;IF(E22="","null","'"&amp;SUBSTITUTE(trim(E22),"'","''")&amp;"'")&amp;", "&amp;if(B22="","null",if(D22="","(select ImageId from Images where Filename='"&amp;E22&amp;"."&amp;C22&amp;"' and ExternalUrl='"&amp;SUBSTITUTE(trim(B22),"'","''")&amp;"')","(select ImageId from Images where Filename='"&amp;D22&amp;"."&amp;C22&amp;"' and ExternalUrl='"&amp;SUBSTITUTE(trim(B22),"'","''")&amp;"')"))&amp;", null, null, null, (select min(LanguageId) from Languages where LanguageName='"&amp;G22&amp;"' and IsValidMetadataLanguage=1), getdate(), (select CreatedBy from Enterprises where EnterpriseId="&amp;EntId&amp;"), null, '34F4C88E-B410-461E-AD75-6C01536FDCD3', null, null, null, null, null, null, null, null, null, 1, null, null, null, "&amp;VLOOKUP(O22,'Reference info'!H:I,2,FALSE)&amp;", "&amp;IF(P22="","null",VLOOKUP(P22,'Reference info'!H:I,2,FALSE))&amp;", 0, null, null, null,"&amp;IF(N22="",0,1)&amp;", 1, null, null, null, null, null, null, null, null, null, 1, null, (NEXT VALUE FOR [AssetIdSequence]), null, null, null, "&amp;TenantId&amp;", "&amp;EntId&amp;", null, "&amp;if(D22&lt;&gt;"",countif('5) Release_Track'!A:A,D22),countif('5) Release_Track'!B:B,E22))&amp;")"</f>
        <v>Insert into Releases VALUES((select ReleaseTypeId from ReleaseTypes where Title='Single'), N'Vazio', null, (select LabelId from Labels where Name=N'TokyoRecords' and EnterpriseId=647322), 704522760274, null, null, null, N'2023 TokyoRecords', N'2023 TokyoRecords', '2023-01-23',  null, (select ImageId from Images where Filename='704522760274.jpg' and ExternalUrl='https://www.dropbox.com/scl/fi/6xzlot0qhqcuflldsvnni/Vazio-704522760274.jpg?rlkey=tsma8gqzl0n9tdyf6nu8g9da0&amp;st=enupggd4&amp;dl=1'),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 s="34" t="str">
        <f>"update Releases set RevelatorExternalUsageReleaseId=AssetId where ReleaseId=(select max(ReleaseId) from Releases where "&amp;IF(D22="","Catalog='"&amp;E22&amp;"'","UPC="&amp;D22)&amp;" and EnterpriseId="&amp;EntId&amp;")"</f>
        <v>update Releases set RevelatorExternalUsageReleaseId=AssetId where ReleaseId=(select max(ReleaseId) from Releases where UPC=704522760274 and EnterpriseId=647322)</v>
      </c>
      <c r="V22" s="28">
        <f>VLOOKUP(D22,'4) Release_Artist(s)'!A:A,1,0)</f>
        <v>704522760274</v>
      </c>
      <c r="W22" s="83"/>
    </row>
    <row r="23">
      <c r="A23" s="28" t="s">
        <v>144</v>
      </c>
      <c r="B23" s="90" t="s">
        <v>219</v>
      </c>
      <c r="C23" s="8" t="s">
        <v>178</v>
      </c>
      <c r="D23" s="83">
        <v>7.04522994907E11</v>
      </c>
      <c r="E23" s="84"/>
      <c r="F23" s="85" t="s">
        <v>220</v>
      </c>
      <c r="G23" s="8" t="s">
        <v>180</v>
      </c>
      <c r="I23" s="8" t="s">
        <v>181</v>
      </c>
      <c r="J23" s="8">
        <v>2023.0</v>
      </c>
      <c r="K23" s="43" t="s">
        <v>144</v>
      </c>
      <c r="L23" s="8">
        <v>2023.0</v>
      </c>
      <c r="M23" s="43" t="s">
        <v>144</v>
      </c>
      <c r="N23" s="86">
        <v>44960.0</v>
      </c>
      <c r="O23" s="87" t="s">
        <v>182</v>
      </c>
      <c r="P23" s="57"/>
      <c r="R23" s="74" t="str">
        <f t="shared" si="1"/>
        <v>insert into Images VALUES (NEWID(),'704522994907.jpg', '.jpg', getdate(), 0, null, 'https://www.dropbox.com/scl/fi/p2wp6ailwxh0w745i7jb4/Implac-vel-704522994907.jpg?rlkey=g9wwy1zm2at5stt06zfebde10&amp;st=mj5jo36h&amp;dl=1', 0, getdate(), null, null)</v>
      </c>
      <c r="S23" s="34" t="str">
        <f>"Insert into Releases VALUES((select ReleaseTypeId from ReleaseTypes where Title='"&amp;I23&amp;"'), N'"&amp;SUBSTITUTE(trim(F23),"'","''")&amp;"', null, (select LabelId from Labels where Name=N'"&amp;SUBSTITUTE(trim(A23),"'","''")&amp;"' and EnterpriseId="&amp;EntId&amp;"), "&amp;IF(D23="","null",D23)&amp;", null, null, "&amp;IF(H23="","null","N'"&amp;SUBSTITUTE(trim(H23),"'","''")&amp;"'")&amp;", N'"&amp;J23&amp;" "&amp;SUBSTITUTE(trim(K23),"'","''")&amp;"', N'"&amp;L23&amp;" "&amp;SUBSTITUTE(trim(M23),"'","''")&amp;"', "&amp;IF(N23="","null","'"&amp;TEXT(N23,"yyyy-mm-dd")&amp;"'")&amp;",  "&amp;IF(E23="","null","'"&amp;SUBSTITUTE(trim(E23),"'","''")&amp;"'")&amp;", "&amp;if(B23="","null",if(D23="","(select ImageId from Images where Filename='"&amp;E23&amp;"."&amp;C23&amp;"' and ExternalUrl='"&amp;SUBSTITUTE(trim(B23),"'","''")&amp;"')","(select ImageId from Images where Filename='"&amp;D23&amp;"."&amp;C23&amp;"' and ExternalUrl='"&amp;SUBSTITUTE(trim(B23),"'","''")&amp;"')"))&amp;", null, null, null, (select min(LanguageId) from Languages where LanguageName='"&amp;G23&amp;"' and IsValidMetadataLanguage=1), getdate(), (select CreatedBy from Enterprises where EnterpriseId="&amp;EntId&amp;"), null, '34F4C88E-B410-461E-AD75-6C01536FDCD3', null, null, null, null, null, null, null, null, null, 1, null, null, null, "&amp;VLOOKUP(O23,'Reference info'!H:I,2,FALSE)&amp;", "&amp;IF(P23="","null",VLOOKUP(P23,'Reference info'!H:I,2,FALSE))&amp;", 0, null, null, null,"&amp;IF(N23="",0,1)&amp;", 1, null, null, null, null, null, null, null, null, null, 1, null, (NEXT VALUE FOR [AssetIdSequence]), null, null, null, "&amp;TenantId&amp;", "&amp;EntId&amp;", null, "&amp;if(D23&lt;&gt;"",countif('5) Release_Track'!A:A,D23),countif('5) Release_Track'!B:B,E23))&amp;")"</f>
        <v>Insert into Releases VALUES((select ReleaseTypeId from ReleaseTypes where Title='Single'), N'Implacável', null, (select LabelId from Labels where Name=N'TokyoRecords' and EnterpriseId=647322), 704522994907, null, null, null, N'2023 TokyoRecords', N'2023 TokyoRecords', '2023-02-03',  null, (select ImageId from Images where Filename='704522994907.jpg' and ExternalUrl='https://www.dropbox.com/scl/fi/p2wp6ailwxh0w745i7jb4/Implac-vel-704522994907.jpg?rlkey=g9wwy1zm2at5stt06zfebde10&amp;st=mj5jo36h&amp;dl=1'),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 s="34" t="str">
        <f>"update Releases set RevelatorExternalUsageReleaseId=AssetId where ReleaseId=(select max(ReleaseId) from Releases where "&amp;IF(D23="","Catalog='"&amp;E23&amp;"'","UPC="&amp;D23)&amp;" and EnterpriseId="&amp;EntId&amp;")"</f>
        <v>update Releases set RevelatorExternalUsageReleaseId=AssetId where ReleaseId=(select max(ReleaseId) from Releases where UPC=704522994907 and EnterpriseId=647322)</v>
      </c>
      <c r="V23" s="28">
        <f>VLOOKUP(D23,'4) Release_Artist(s)'!A:A,1,0)</f>
        <v>704522994907</v>
      </c>
      <c r="W23" s="83"/>
    </row>
    <row r="24">
      <c r="A24" s="28" t="s">
        <v>144</v>
      </c>
      <c r="B24" s="90" t="s">
        <v>221</v>
      </c>
      <c r="C24" s="8" t="s">
        <v>178</v>
      </c>
      <c r="D24" s="83">
        <v>7.04522995126E11</v>
      </c>
      <c r="E24" s="84"/>
      <c r="F24" s="85" t="s">
        <v>220</v>
      </c>
      <c r="G24" s="8" t="s">
        <v>180</v>
      </c>
      <c r="H24" s="8" t="s">
        <v>222</v>
      </c>
      <c r="I24" s="8" t="s">
        <v>181</v>
      </c>
      <c r="J24" s="8">
        <v>2023.0</v>
      </c>
      <c r="K24" s="43" t="s">
        <v>144</v>
      </c>
      <c r="L24" s="8">
        <v>2023.0</v>
      </c>
      <c r="M24" s="43" t="s">
        <v>144</v>
      </c>
      <c r="N24" s="86">
        <v>44960.0</v>
      </c>
      <c r="O24" s="87" t="s">
        <v>182</v>
      </c>
      <c r="P24" s="57"/>
      <c r="R24" s="74" t="str">
        <f t="shared" si="1"/>
        <v>insert into Images VALUES (NEWID(),'704522995126.jpg', '.jpg', getdate(), 0, null, 'https://www.dropbox.com/scl/fi/hmj5m3hb5jhwgrub0y0fn/Implac-vel-Speed-Up-704522995126.jpg?rlkey=qapv8hcd35076yysh0e541ru4&amp;st=2iiw30ng&amp;dl=1', 0, getdate(), null, null)</v>
      </c>
      <c r="S24" s="34" t="str">
        <f>"Insert into Releases VALUES((select ReleaseTypeId from ReleaseTypes where Title='"&amp;I24&amp;"'), N'"&amp;SUBSTITUTE(trim(F24),"'","''")&amp;"', null, (select LabelId from Labels where Name=N'"&amp;SUBSTITUTE(trim(A24),"'","''")&amp;"' and EnterpriseId="&amp;EntId&amp;"), "&amp;IF(D24="","null",D24)&amp;", null, null, "&amp;IF(H24="","null","N'"&amp;SUBSTITUTE(trim(H24),"'","''")&amp;"'")&amp;", N'"&amp;J24&amp;" "&amp;SUBSTITUTE(trim(K24),"'","''")&amp;"', N'"&amp;L24&amp;" "&amp;SUBSTITUTE(trim(M24),"'","''")&amp;"', "&amp;IF(N24="","null","'"&amp;TEXT(N24,"yyyy-mm-dd")&amp;"'")&amp;",  "&amp;IF(E24="","null","'"&amp;SUBSTITUTE(trim(E24),"'","''")&amp;"'")&amp;", "&amp;if(B24="","null",if(D24="","(select ImageId from Images where Filename='"&amp;E24&amp;"."&amp;C24&amp;"' and ExternalUrl='"&amp;SUBSTITUTE(trim(B24),"'","''")&amp;"')","(select ImageId from Images where Filename='"&amp;D24&amp;"."&amp;C24&amp;"' and ExternalUrl='"&amp;SUBSTITUTE(trim(B24),"'","''")&amp;"')"))&amp;", null, null, null, (select min(LanguageId) from Languages where LanguageName='"&amp;G24&amp;"' and IsValidMetadataLanguage=1), getdate(), (select CreatedBy from Enterprises where EnterpriseId="&amp;EntId&amp;"), null, '34F4C88E-B410-461E-AD75-6C01536FDCD3', null, null, null, null, null, null, null, null, null, 1, null, null, null, "&amp;VLOOKUP(O24,'Reference info'!H:I,2,FALSE)&amp;", "&amp;IF(P24="","null",VLOOKUP(P24,'Reference info'!H:I,2,FALSE))&amp;", 0, null, null, null,"&amp;IF(N24="",0,1)&amp;", 1, null, null, null, null, null, null, null, null, null, 1, null, (NEXT VALUE FOR [AssetIdSequence]), null, null, null, "&amp;TenantId&amp;", "&amp;EntId&amp;", null, "&amp;if(D24&lt;&gt;"",countif('5) Release_Track'!A:A,D24),countif('5) Release_Track'!B:B,E24))&amp;")"</f>
        <v>Insert into Releases VALUES((select ReleaseTypeId from ReleaseTypes where Title='Single'), N'Implacável', null, (select LabelId from Labels where Name=N'TokyoRecords' and EnterpriseId=647322), 704522995126, null, null, N'Speed Up', N'2023 TokyoRecords', N'2023 TokyoRecords', '2023-02-03',  null, (select ImageId from Images where Filename='704522995126.jpg' and ExternalUrl='https://www.dropbox.com/scl/fi/hmj5m3hb5jhwgrub0y0fn/Implac-vel-Speed-Up-704522995126.jpg?rlkey=qapv8hcd35076yysh0e541ru4&amp;st=2iiw30ng&amp;dl=1'),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 s="34" t="str">
        <f>"update Releases set RevelatorExternalUsageReleaseId=AssetId where ReleaseId=(select max(ReleaseId) from Releases where "&amp;IF(D24="","Catalog='"&amp;E24&amp;"'","UPC="&amp;D24)&amp;" and EnterpriseId="&amp;EntId&amp;")"</f>
        <v>update Releases set RevelatorExternalUsageReleaseId=AssetId where ReleaseId=(select max(ReleaseId) from Releases where UPC=704522995126 and EnterpriseId=647322)</v>
      </c>
      <c r="V24" s="28">
        <f>VLOOKUP(D24,'4) Release_Artist(s)'!A:A,1,0)</f>
        <v>704522995126</v>
      </c>
      <c r="W24" s="83"/>
    </row>
    <row r="25">
      <c r="A25" s="28" t="s">
        <v>144</v>
      </c>
      <c r="B25" s="90" t="s">
        <v>223</v>
      </c>
      <c r="C25" s="8" t="s">
        <v>178</v>
      </c>
      <c r="D25" s="83">
        <v>7.13312393479E11</v>
      </c>
      <c r="E25" s="84"/>
      <c r="F25" s="85" t="s">
        <v>224</v>
      </c>
      <c r="G25" s="8" t="s">
        <v>180</v>
      </c>
      <c r="I25" s="8" t="s">
        <v>181</v>
      </c>
      <c r="J25" s="8">
        <v>2023.0</v>
      </c>
      <c r="K25" s="43" t="s">
        <v>144</v>
      </c>
      <c r="L25" s="8">
        <v>2023.0</v>
      </c>
      <c r="M25" s="43" t="s">
        <v>144</v>
      </c>
      <c r="N25" s="86">
        <v>44964.0</v>
      </c>
      <c r="O25" s="87" t="s">
        <v>182</v>
      </c>
      <c r="P25" s="57"/>
      <c r="R25" s="74" t="str">
        <f t="shared" si="1"/>
        <v>insert into Images VALUES (NEWID(),'713312393479.jpg', '.jpg', getdate(), 0, null, 'https://www.dropbox.com/scl/fi/v2m8rq5v6wbq6ocp4uzy1/Alcan-ar-a-Paz-713312393479.jpg?rlkey=e772z8vcx373qxpz1op79gx6z&amp;st=ns6n06b5&amp;dl=1', 0, getdate(), null, null)</v>
      </c>
      <c r="S25" s="34" t="str">
        <f>"Insert into Releases VALUES((select ReleaseTypeId from ReleaseTypes where Title='"&amp;I25&amp;"'), N'"&amp;SUBSTITUTE(trim(F25),"'","''")&amp;"', null, (select LabelId from Labels where Name=N'"&amp;SUBSTITUTE(trim(A25),"'","''")&amp;"' and EnterpriseId="&amp;EntId&amp;"), "&amp;IF(D25="","null",D25)&amp;", null, null, "&amp;IF(H25="","null","N'"&amp;SUBSTITUTE(trim(H25),"'","''")&amp;"'")&amp;", N'"&amp;J25&amp;" "&amp;SUBSTITUTE(trim(K25),"'","''")&amp;"', N'"&amp;L25&amp;" "&amp;SUBSTITUTE(trim(M25),"'","''")&amp;"', "&amp;IF(N25="","null","'"&amp;TEXT(N25,"yyyy-mm-dd")&amp;"'")&amp;",  "&amp;IF(E25="","null","'"&amp;SUBSTITUTE(trim(E25),"'","''")&amp;"'")&amp;", "&amp;if(B25="","null",if(D25="","(select ImageId from Images where Filename='"&amp;E25&amp;"."&amp;C25&amp;"' and ExternalUrl='"&amp;SUBSTITUTE(trim(B25),"'","''")&amp;"')","(select ImageId from Images where Filename='"&amp;D25&amp;"."&amp;C25&amp;"' and ExternalUrl='"&amp;SUBSTITUTE(trim(B25),"'","''")&amp;"')"))&amp;", null, null, null, (select min(LanguageId) from Languages where LanguageName='"&amp;G25&amp;"' and IsValidMetadataLanguage=1), getdate(), (select CreatedBy from Enterprises where EnterpriseId="&amp;EntId&amp;"), null, '34F4C88E-B410-461E-AD75-6C01536FDCD3', null, null, null, null, null, null, null, null, null, 1, null, null, null, "&amp;VLOOKUP(O25,'Reference info'!H:I,2,FALSE)&amp;", "&amp;IF(P25="","null",VLOOKUP(P25,'Reference info'!H:I,2,FALSE))&amp;", 0, null, null, null,"&amp;IF(N25="",0,1)&amp;", 1, null, null, null, null, null, null, null, null, null, 1, null, (NEXT VALUE FOR [AssetIdSequence]), null, null, null, "&amp;TenantId&amp;", "&amp;EntId&amp;", null, "&amp;if(D25&lt;&gt;"",countif('5) Release_Track'!A:A,D25),countif('5) Release_Track'!B:B,E25))&amp;")"</f>
        <v>Insert into Releases VALUES((select ReleaseTypeId from ReleaseTypes where Title='Single'), N'Alcançar a Paz', null, (select LabelId from Labels where Name=N'TokyoRecords' and EnterpriseId=647322), 713312393479, null, null, null, N'2023 TokyoRecords', N'2023 TokyoRecords', '2023-02-07',  null, (select ImageId from Images where Filename='713312393479.jpg' and ExternalUrl='https://www.dropbox.com/scl/fi/v2m8rq5v6wbq6ocp4uzy1/Alcan-ar-a-Paz-713312393479.jpg?rlkey=e772z8vcx373qxpz1op79gx6z&amp;st=ns6n06b5&amp;dl=1'),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 s="34" t="str">
        <f>"update Releases set RevelatorExternalUsageReleaseId=AssetId where ReleaseId=(select max(ReleaseId) from Releases where "&amp;IF(D25="","Catalog='"&amp;E25&amp;"'","UPC="&amp;D25)&amp;" and EnterpriseId="&amp;EntId&amp;")"</f>
        <v>update Releases set RevelatorExternalUsageReleaseId=AssetId where ReleaseId=(select max(ReleaseId) from Releases where UPC=713312393479 and EnterpriseId=647322)</v>
      </c>
      <c r="V25" s="28">
        <f>VLOOKUP(D25,'4) Release_Artist(s)'!A:A,1,0)</f>
        <v>713312393479</v>
      </c>
      <c r="W25" s="83"/>
    </row>
    <row r="26">
      <c r="A26" s="28" t="s">
        <v>144</v>
      </c>
      <c r="B26" s="90" t="s">
        <v>225</v>
      </c>
      <c r="C26" s="8" t="s">
        <v>178</v>
      </c>
      <c r="D26" s="83">
        <v>7.13312581449E11</v>
      </c>
      <c r="E26" s="84"/>
      <c r="F26" s="85" t="s">
        <v>226</v>
      </c>
      <c r="G26" s="8" t="s">
        <v>180</v>
      </c>
      <c r="I26" s="8" t="s">
        <v>181</v>
      </c>
      <c r="J26" s="8">
        <v>2023.0</v>
      </c>
      <c r="K26" s="43" t="s">
        <v>144</v>
      </c>
      <c r="L26" s="8">
        <v>2023.0</v>
      </c>
      <c r="M26" s="43" t="s">
        <v>144</v>
      </c>
      <c r="N26" s="86">
        <v>44963.0</v>
      </c>
      <c r="O26" s="87" t="s">
        <v>182</v>
      </c>
      <c r="P26" s="57"/>
      <c r="R26" s="74" t="str">
        <f t="shared" si="1"/>
        <v>insert into Images VALUES (NEWID(),'713312581449.jpg', '.jpg', getdate(), 0, null, 'https://www.dropbox.com/scl/fi/df1wf2rniaqm7eb0wt5fj/Bachira-Monstro-Egoista-713312581449.jpg?rlkey=g09eikyj4d66k67bquv4d583s&amp;st=2vaaagjr&amp;dl=1', 0, getdate(), null, null)</v>
      </c>
      <c r="S26" s="34" t="str">
        <f>"Insert into Releases VALUES((select ReleaseTypeId from ReleaseTypes where Title='"&amp;I26&amp;"'), N'"&amp;SUBSTITUTE(trim(F26),"'","''")&amp;"', null, (select LabelId from Labels where Name=N'"&amp;SUBSTITUTE(trim(A26),"'","''")&amp;"' and EnterpriseId="&amp;EntId&amp;"), "&amp;IF(D26="","null",D26)&amp;", null, null, "&amp;IF(H26="","null","N'"&amp;SUBSTITUTE(trim(H26),"'","''")&amp;"'")&amp;", N'"&amp;J26&amp;" "&amp;SUBSTITUTE(trim(K26),"'","''")&amp;"', N'"&amp;L26&amp;" "&amp;SUBSTITUTE(trim(M26),"'","''")&amp;"', "&amp;IF(N26="","null","'"&amp;TEXT(N26,"yyyy-mm-dd")&amp;"'")&amp;",  "&amp;IF(E26="","null","'"&amp;SUBSTITUTE(trim(E26),"'","''")&amp;"'")&amp;", "&amp;if(B26="","null",if(D26="","(select ImageId from Images where Filename='"&amp;E26&amp;"."&amp;C26&amp;"' and ExternalUrl='"&amp;SUBSTITUTE(trim(B26),"'","''")&amp;"')","(select ImageId from Images where Filename='"&amp;D26&amp;"."&amp;C26&amp;"' and ExternalUrl='"&amp;SUBSTITUTE(trim(B26),"'","''")&amp;"')"))&amp;", null, null, null, (select min(LanguageId) from Languages where LanguageName='"&amp;G26&amp;"' and IsValidMetadataLanguage=1), getdate(), (select CreatedBy from Enterprises where EnterpriseId="&amp;EntId&amp;"), null, '34F4C88E-B410-461E-AD75-6C01536FDCD3', null, null, null, null, null, null, null, null, null, 1, null, null, null, "&amp;VLOOKUP(O26,'Reference info'!H:I,2,FALSE)&amp;", "&amp;IF(P26="","null",VLOOKUP(P26,'Reference info'!H:I,2,FALSE))&amp;", 0, null, null, null,"&amp;IF(N26="",0,1)&amp;", 1, null, null, null, null, null, null, null, null, null, 1, null, (NEXT VALUE FOR [AssetIdSequence]), null, null, null, "&amp;TenantId&amp;", "&amp;EntId&amp;", null, "&amp;if(D26&lt;&gt;"",countif('5) Release_Track'!A:A,D26),countif('5) Release_Track'!B:B,E26))&amp;")"</f>
        <v>Insert into Releases VALUES((select ReleaseTypeId from ReleaseTypes where Title='Single'), N'Bachira - Monstro Egoista', null, (select LabelId from Labels where Name=N'TokyoRecords' and EnterpriseId=647322), 713312581449, null, null, null, N'2023 TokyoRecords', N'2023 TokyoRecords', '2023-02-06',  null, (select ImageId from Images where Filename='713312581449.jpg' and ExternalUrl='https://www.dropbox.com/scl/fi/df1wf2rniaqm7eb0wt5fj/Bachira-Monstro-Egoista-713312581449.jpg?rlkey=g09eikyj4d66k67bquv4d583s&amp;st=2vaaagjr&amp;dl=1'),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6" s="34" t="str">
        <f>"update Releases set RevelatorExternalUsageReleaseId=AssetId where ReleaseId=(select max(ReleaseId) from Releases where "&amp;IF(D26="","Catalog='"&amp;E26&amp;"'","UPC="&amp;D26)&amp;" and EnterpriseId="&amp;EntId&amp;")"</f>
        <v>update Releases set RevelatorExternalUsageReleaseId=AssetId where ReleaseId=(select max(ReleaseId) from Releases where UPC=713312581449 and EnterpriseId=647322)</v>
      </c>
      <c r="V26" s="28">
        <f>VLOOKUP(D26,'4) Release_Artist(s)'!A:A,1,0)</f>
        <v>713312581449</v>
      </c>
      <c r="W26" s="83"/>
    </row>
    <row r="27">
      <c r="A27" s="28" t="s">
        <v>144</v>
      </c>
      <c r="B27" s="90" t="s">
        <v>227</v>
      </c>
      <c r="C27" s="8" t="s">
        <v>178</v>
      </c>
      <c r="D27" s="83">
        <v>7.13312581357E11</v>
      </c>
      <c r="E27" s="84"/>
      <c r="F27" s="85" t="s">
        <v>226</v>
      </c>
      <c r="G27" s="8" t="s">
        <v>180</v>
      </c>
      <c r="H27" s="8" t="s">
        <v>222</v>
      </c>
      <c r="I27" s="8" t="s">
        <v>181</v>
      </c>
      <c r="J27" s="8">
        <v>2023.0</v>
      </c>
      <c r="K27" s="43" t="s">
        <v>144</v>
      </c>
      <c r="L27" s="8">
        <v>2023.0</v>
      </c>
      <c r="M27" s="43" t="s">
        <v>144</v>
      </c>
      <c r="N27" s="86">
        <v>44963.0</v>
      </c>
      <c r="O27" s="87" t="s">
        <v>182</v>
      </c>
      <c r="P27" s="57"/>
      <c r="R27" s="74" t="str">
        <f t="shared" si="1"/>
        <v>insert into Images VALUES (NEWID(),'713312581357.jpg', '.jpg', getdate(), 0, null, 'https://www.dropbox.com/scl/fi/9xadwran1wms1xhxxngnq/Bachira-Monstro-Egoista-Speed-Up-713312581357.jpg?rlkey=5rycuj2255y4etsmni1koqdil&amp;st=mpgwkxzc&amp;dl=1', 0, getdate(), null, null)</v>
      </c>
      <c r="S27" s="34" t="str">
        <f>"Insert into Releases VALUES((select ReleaseTypeId from ReleaseTypes where Title='"&amp;I27&amp;"'), N'"&amp;SUBSTITUTE(trim(F27),"'","''")&amp;"', null, (select LabelId from Labels where Name=N'"&amp;SUBSTITUTE(trim(A27),"'","''")&amp;"' and EnterpriseId="&amp;EntId&amp;"), "&amp;IF(D27="","null",D27)&amp;", null, null, "&amp;IF(H27="","null","N'"&amp;SUBSTITUTE(trim(H27),"'","''")&amp;"'")&amp;", N'"&amp;J27&amp;" "&amp;SUBSTITUTE(trim(K27),"'","''")&amp;"', N'"&amp;L27&amp;" "&amp;SUBSTITUTE(trim(M27),"'","''")&amp;"', "&amp;IF(N27="","null","'"&amp;TEXT(N27,"yyyy-mm-dd")&amp;"'")&amp;",  "&amp;IF(E27="","null","'"&amp;SUBSTITUTE(trim(E27),"'","''")&amp;"'")&amp;", "&amp;if(B27="","null",if(D27="","(select ImageId from Images where Filename='"&amp;E27&amp;"."&amp;C27&amp;"' and ExternalUrl='"&amp;SUBSTITUTE(trim(B27),"'","''")&amp;"')","(select ImageId from Images where Filename='"&amp;D27&amp;"."&amp;C27&amp;"' and ExternalUrl='"&amp;SUBSTITUTE(trim(B27),"'","''")&amp;"')"))&amp;", null, null, null, (select min(LanguageId) from Languages where LanguageName='"&amp;G27&amp;"' and IsValidMetadataLanguage=1), getdate(), (select CreatedBy from Enterprises where EnterpriseId="&amp;EntId&amp;"), null, '34F4C88E-B410-461E-AD75-6C01536FDCD3', null, null, null, null, null, null, null, null, null, 1, null, null, null, "&amp;VLOOKUP(O27,'Reference info'!H:I,2,FALSE)&amp;", "&amp;IF(P27="","null",VLOOKUP(P27,'Reference info'!H:I,2,FALSE))&amp;", 0, null, null, null,"&amp;IF(N27="",0,1)&amp;", 1, null, null, null, null, null, null, null, null, null, 1, null, (NEXT VALUE FOR [AssetIdSequence]), null, null, null, "&amp;TenantId&amp;", "&amp;EntId&amp;", null, "&amp;if(D27&lt;&gt;"",countif('5) Release_Track'!A:A,D27),countif('5) Release_Track'!B:B,E27))&amp;")"</f>
        <v>Insert into Releases VALUES((select ReleaseTypeId from ReleaseTypes where Title='Single'), N'Bachira - Monstro Egoista', null, (select LabelId from Labels where Name=N'TokyoRecords' and EnterpriseId=647322), 713312581357, null, null, N'Speed Up', N'2023 TokyoRecords', N'2023 TokyoRecords', '2023-02-06',  null, (select ImageId from Images where Filename='713312581357.jpg' and ExternalUrl='https://www.dropbox.com/scl/fi/9xadwran1wms1xhxxngnq/Bachira-Monstro-Egoista-Speed-Up-713312581357.jpg?rlkey=5rycuj2255y4etsmni1koqdil&amp;st=mpgwkxzc&amp;dl=1'),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7" s="34" t="str">
        <f>"update Releases set RevelatorExternalUsageReleaseId=AssetId where ReleaseId=(select max(ReleaseId) from Releases where "&amp;IF(D27="","Catalog='"&amp;E27&amp;"'","UPC="&amp;D27)&amp;" and EnterpriseId="&amp;EntId&amp;")"</f>
        <v>update Releases set RevelatorExternalUsageReleaseId=AssetId where ReleaseId=(select max(ReleaseId) from Releases where UPC=713312581357 and EnterpriseId=647322)</v>
      </c>
      <c r="V27" s="28">
        <f>VLOOKUP(D27,'4) Release_Artist(s)'!A:A,1,0)</f>
        <v>713312581357</v>
      </c>
      <c r="W27" s="83"/>
    </row>
    <row r="28">
      <c r="A28" s="28" t="s">
        <v>144</v>
      </c>
      <c r="B28" s="90" t="s">
        <v>228</v>
      </c>
      <c r="C28" s="8" t="s">
        <v>178</v>
      </c>
      <c r="D28" s="83">
        <v>7.13312581487E11</v>
      </c>
      <c r="E28" s="84"/>
      <c r="F28" s="85" t="s">
        <v>229</v>
      </c>
      <c r="G28" s="8" t="s">
        <v>180</v>
      </c>
      <c r="I28" s="8" t="s">
        <v>181</v>
      </c>
      <c r="J28" s="8">
        <v>2023.0</v>
      </c>
      <c r="K28" s="43" t="s">
        <v>144</v>
      </c>
      <c r="L28" s="8">
        <v>2023.0</v>
      </c>
      <c r="M28" s="43" t="s">
        <v>144</v>
      </c>
      <c r="N28" s="86">
        <v>44970.0</v>
      </c>
      <c r="O28" s="87" t="s">
        <v>182</v>
      </c>
      <c r="P28" s="57"/>
      <c r="R28" s="74" t="str">
        <f t="shared" si="1"/>
        <v>insert into Images VALUES (NEWID(),'713312581487.jpg', '.jpg', getdate(), 0, null, 'https://www.dropbox.com/scl/fi/hm5bsmmv1bo6wo96la602/A-Morte-Vermelha-713312581487.jpg?rlkey=j4c5v0nkxw1bonoyln823kzg1&amp;st=8duf0cst&amp;dl=1', 0, getdate(), null, null)</v>
      </c>
      <c r="S28" s="34" t="str">
        <f>"Insert into Releases VALUES((select ReleaseTypeId from ReleaseTypes where Title='"&amp;I28&amp;"'), N'"&amp;SUBSTITUTE(trim(F28),"'","''")&amp;"', null, (select LabelId from Labels where Name=N'"&amp;SUBSTITUTE(trim(A28),"'","''")&amp;"' and EnterpriseId="&amp;EntId&amp;"), "&amp;IF(D28="","null",D28)&amp;", null, null, "&amp;IF(H28="","null","N'"&amp;SUBSTITUTE(trim(H28),"'","''")&amp;"'")&amp;", N'"&amp;J28&amp;" "&amp;SUBSTITUTE(trim(K28),"'","''")&amp;"', N'"&amp;L28&amp;" "&amp;SUBSTITUTE(trim(M28),"'","''")&amp;"', "&amp;IF(N28="","null","'"&amp;TEXT(N28,"yyyy-mm-dd")&amp;"'")&amp;",  "&amp;IF(E28="","null","'"&amp;SUBSTITUTE(trim(E28),"'","''")&amp;"'")&amp;", "&amp;if(B28="","null",if(D28="","(select ImageId from Images where Filename='"&amp;E28&amp;"."&amp;C28&amp;"' and ExternalUrl='"&amp;SUBSTITUTE(trim(B28),"'","''")&amp;"')","(select ImageId from Images where Filename='"&amp;D28&amp;"."&amp;C28&amp;"' and ExternalUrl='"&amp;SUBSTITUTE(trim(B28),"'","''")&amp;"')"))&amp;", null, null, null, (select min(LanguageId) from Languages where LanguageName='"&amp;G28&amp;"' and IsValidMetadataLanguage=1), getdate(), (select CreatedBy from Enterprises where EnterpriseId="&amp;EntId&amp;"), null, '34F4C88E-B410-461E-AD75-6C01536FDCD3', null, null, null, null, null, null, null, null, null, 1, null, null, null, "&amp;VLOOKUP(O28,'Reference info'!H:I,2,FALSE)&amp;", "&amp;IF(P28="","null",VLOOKUP(P28,'Reference info'!H:I,2,FALSE))&amp;", 0, null, null, null,"&amp;IF(N28="",0,1)&amp;", 1, null, null, null, null, null, null, null, null, null, 1, null, (NEXT VALUE FOR [AssetIdSequence]), null, null, null, "&amp;TenantId&amp;", "&amp;EntId&amp;", null, "&amp;if(D28&lt;&gt;"",countif('5) Release_Track'!A:A,D28),countif('5) Release_Track'!B:B,E28))&amp;")"</f>
        <v>Insert into Releases VALUES((select ReleaseTypeId from ReleaseTypes where Title='Single'), N'A Morte Vermelha', null, (select LabelId from Labels where Name=N'TokyoRecords' and EnterpriseId=647322), 713312581487, null, null, null, N'2023 TokyoRecords', N'2023 TokyoRecords', '2023-02-13',  null, (select ImageId from Images where Filename='713312581487.jpg' and ExternalUrl='https://www.dropbox.com/scl/fi/hm5bsmmv1bo6wo96la602/A-Morte-Vermelha-713312581487.jpg?rlkey=j4c5v0nkxw1bonoyln823kzg1&amp;st=8duf0cst&amp;dl=1'),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8" s="34" t="str">
        <f>"update Releases set RevelatorExternalUsageReleaseId=AssetId where ReleaseId=(select max(ReleaseId) from Releases where "&amp;IF(D28="","Catalog='"&amp;E28&amp;"'","UPC="&amp;D28)&amp;" and EnterpriseId="&amp;EntId&amp;")"</f>
        <v>update Releases set RevelatorExternalUsageReleaseId=AssetId where ReleaseId=(select max(ReleaseId) from Releases where UPC=713312581487 and EnterpriseId=647322)</v>
      </c>
      <c r="V28" s="28">
        <f>VLOOKUP(D28,'4) Release_Artist(s)'!A:A,1,0)</f>
        <v>713312581487</v>
      </c>
      <c r="W28" s="83"/>
    </row>
    <row r="29">
      <c r="A29" s="28" t="s">
        <v>144</v>
      </c>
      <c r="B29" s="90" t="s">
        <v>230</v>
      </c>
      <c r="C29" s="8" t="s">
        <v>178</v>
      </c>
      <c r="D29" s="83">
        <v>7.13312800953E11</v>
      </c>
      <c r="E29" s="84"/>
      <c r="F29" s="85" t="s">
        <v>231</v>
      </c>
      <c r="G29" s="8" t="s">
        <v>180</v>
      </c>
      <c r="I29" s="8" t="s">
        <v>181</v>
      </c>
      <c r="J29" s="8">
        <v>2023.0</v>
      </c>
      <c r="K29" s="43" t="s">
        <v>144</v>
      </c>
      <c r="L29" s="8">
        <v>2023.0</v>
      </c>
      <c r="M29" s="43" t="s">
        <v>144</v>
      </c>
      <c r="N29" s="86">
        <v>44970.0</v>
      </c>
      <c r="O29" s="87" t="s">
        <v>182</v>
      </c>
      <c r="P29" s="57"/>
      <c r="R29" s="74" t="str">
        <f t="shared" si="1"/>
        <v>insert into Images VALUES (NEWID(),'713312800953.jpg', '.jpg', getdate(), 0, null, 'https://www.dropbox.com/scl/fi/t2rq5xum76vibovq1p6i3/Sanji-Jambe-Enflamm-e-713312800953.jpg?rlkey=k8mih2y6zrg4sob5ikh8xpl4p&amp;st=duo76u9l&amp;dl=1', 0, getdate(), null, null)</v>
      </c>
      <c r="S29" s="34" t="str">
        <f>"Insert into Releases VALUES((select ReleaseTypeId from ReleaseTypes where Title='"&amp;I29&amp;"'), N'"&amp;SUBSTITUTE(trim(F29),"'","''")&amp;"', null, (select LabelId from Labels where Name=N'"&amp;SUBSTITUTE(trim(A29),"'","''")&amp;"' and EnterpriseId="&amp;EntId&amp;"), "&amp;IF(D29="","null",D29)&amp;", null, null, "&amp;IF(H29="","null","N'"&amp;SUBSTITUTE(trim(H29),"'","''")&amp;"'")&amp;", N'"&amp;J29&amp;" "&amp;SUBSTITUTE(trim(K29),"'","''")&amp;"', N'"&amp;L29&amp;" "&amp;SUBSTITUTE(trim(M29),"'","''")&amp;"', "&amp;IF(N29="","null","'"&amp;TEXT(N29,"yyyy-mm-dd")&amp;"'")&amp;",  "&amp;IF(E29="","null","'"&amp;SUBSTITUTE(trim(E29),"'","''")&amp;"'")&amp;", "&amp;if(B29="","null",if(D29="","(select ImageId from Images where Filename='"&amp;E29&amp;"."&amp;C29&amp;"' and ExternalUrl='"&amp;SUBSTITUTE(trim(B29),"'","''")&amp;"')","(select ImageId from Images where Filename='"&amp;D29&amp;"."&amp;C29&amp;"' and ExternalUrl='"&amp;SUBSTITUTE(trim(B29),"'","''")&amp;"')"))&amp;", null, null, null, (select min(LanguageId) from Languages where LanguageName='"&amp;G29&amp;"' and IsValidMetadataLanguage=1), getdate(), (select CreatedBy from Enterprises where EnterpriseId="&amp;EntId&amp;"), null, '34F4C88E-B410-461E-AD75-6C01536FDCD3', null, null, null, null, null, null, null, null, null, 1, null, null, null, "&amp;VLOOKUP(O29,'Reference info'!H:I,2,FALSE)&amp;", "&amp;IF(P29="","null",VLOOKUP(P29,'Reference info'!H:I,2,FALSE))&amp;", 0, null, null, null,"&amp;IF(N29="",0,1)&amp;", 1, null, null, null, null, null, null, null, null, null, 1, null, (NEXT VALUE FOR [AssetIdSequence]), null, null, null, "&amp;TenantId&amp;", "&amp;EntId&amp;", null, "&amp;if(D29&lt;&gt;"",countif('5) Release_Track'!A:A,D29),countif('5) Release_Track'!B:B,E29))&amp;")"</f>
        <v>Insert into Releases VALUES((select ReleaseTypeId from ReleaseTypes where Title='Single'), N'Sanji, Jambe Enflammée', null, (select LabelId from Labels where Name=N'TokyoRecords' and EnterpriseId=647322), 713312800953, null, null, null, N'2023 TokyoRecords', N'2023 TokyoRecords', '2023-02-13',  null, (select ImageId from Images where Filename='713312800953.jpg' and ExternalUrl='https://www.dropbox.com/scl/fi/t2rq5xum76vibovq1p6i3/Sanji-Jambe-Enflamm-e-713312800953.jpg?rlkey=k8mih2y6zrg4sob5ikh8xpl4p&amp;st=duo76u9l&amp;dl=1'),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9" s="34" t="str">
        <f>"update Releases set RevelatorExternalUsageReleaseId=AssetId where ReleaseId=(select max(ReleaseId) from Releases where "&amp;IF(D29="","Catalog='"&amp;E29&amp;"'","UPC="&amp;D29)&amp;" and EnterpriseId="&amp;EntId&amp;")"</f>
        <v>update Releases set RevelatorExternalUsageReleaseId=AssetId where ReleaseId=(select max(ReleaseId) from Releases where UPC=713312800953 and EnterpriseId=647322)</v>
      </c>
      <c r="V29" s="28">
        <f>VLOOKUP(D29,'4) Release_Artist(s)'!A:A,1,0)</f>
        <v>713312800953</v>
      </c>
      <c r="W29" s="83"/>
    </row>
    <row r="30">
      <c r="A30" s="28" t="s">
        <v>144</v>
      </c>
      <c r="B30" s="90" t="s">
        <v>232</v>
      </c>
      <c r="C30" s="8" t="s">
        <v>178</v>
      </c>
      <c r="D30" s="83">
        <v>7.13312800878E11</v>
      </c>
      <c r="E30" s="84"/>
      <c r="F30" s="85" t="s">
        <v>233</v>
      </c>
      <c r="G30" s="8" t="s">
        <v>180</v>
      </c>
      <c r="I30" s="8" t="s">
        <v>181</v>
      </c>
      <c r="J30" s="8">
        <v>2023.0</v>
      </c>
      <c r="K30" s="43" t="s">
        <v>144</v>
      </c>
      <c r="L30" s="8">
        <v>2023.0</v>
      </c>
      <c r="M30" s="43" t="s">
        <v>144</v>
      </c>
      <c r="N30" s="86">
        <v>44985.0</v>
      </c>
      <c r="O30" s="87" t="s">
        <v>182</v>
      </c>
      <c r="P30" s="57"/>
      <c r="R30" s="74" t="str">
        <f t="shared" si="1"/>
        <v>insert into Images VALUES (NEWID(),'713312800878.jpg', '.jpg', getdate(), 0, null, 'https://www.dropbox.com/scl/fi/n8m8svwvdfh4ppzyk37oe/Poder-do-Simbionte-713312800878.jpg?rlkey=1oj94tr9iywhbobcrbndh20xh&amp;st=r9p8mn75&amp;dl=1', 0, getdate(), null, null)</v>
      </c>
      <c r="S30" s="34" t="str">
        <f>"Insert into Releases VALUES((select ReleaseTypeId from ReleaseTypes where Title='"&amp;I30&amp;"'), N'"&amp;SUBSTITUTE(trim(F30),"'","''")&amp;"', null, (select LabelId from Labels where Name=N'"&amp;SUBSTITUTE(trim(A30),"'","''")&amp;"' and EnterpriseId="&amp;EntId&amp;"), "&amp;IF(D30="","null",D30)&amp;", null, null, "&amp;IF(H30="","null","N'"&amp;SUBSTITUTE(trim(H30),"'","''")&amp;"'")&amp;", N'"&amp;J30&amp;" "&amp;SUBSTITUTE(trim(K30),"'","''")&amp;"', N'"&amp;L30&amp;" "&amp;SUBSTITUTE(trim(M30),"'","''")&amp;"', "&amp;IF(N30="","null","'"&amp;TEXT(N30,"yyyy-mm-dd")&amp;"'")&amp;",  "&amp;IF(E30="","null","'"&amp;SUBSTITUTE(trim(E30),"'","''")&amp;"'")&amp;", "&amp;if(B30="","null",if(D30="","(select ImageId from Images where Filename='"&amp;E30&amp;"."&amp;C30&amp;"' and ExternalUrl='"&amp;SUBSTITUTE(trim(B30),"'","''")&amp;"')","(select ImageId from Images where Filename='"&amp;D30&amp;"."&amp;C30&amp;"' and ExternalUrl='"&amp;SUBSTITUTE(trim(B30),"'","''")&amp;"')"))&amp;", null, null, null, (select min(LanguageId) from Languages where LanguageName='"&amp;G30&amp;"' and IsValidMetadataLanguage=1), getdate(), (select CreatedBy from Enterprises where EnterpriseId="&amp;EntId&amp;"), null, '34F4C88E-B410-461E-AD75-6C01536FDCD3', null, null, null, null, null, null, null, null, null, 1, null, null, null, "&amp;VLOOKUP(O30,'Reference info'!H:I,2,FALSE)&amp;", "&amp;IF(P30="","null",VLOOKUP(P30,'Reference info'!H:I,2,FALSE))&amp;", 0, null, null, null,"&amp;IF(N30="",0,1)&amp;", 1, null, null, null, null, null, null, null, null, null, 1, null, (NEXT VALUE FOR [AssetIdSequence]), null, null, null, "&amp;TenantId&amp;", "&amp;EntId&amp;", null, "&amp;if(D30&lt;&gt;"",countif('5) Release_Track'!A:A,D30),countif('5) Release_Track'!B:B,E30))&amp;")"</f>
        <v>Insert into Releases VALUES((select ReleaseTypeId from ReleaseTypes where Title='Single'), N'Poder do Simbionte', null, (select LabelId from Labels where Name=N'TokyoRecords' and EnterpriseId=647322), 713312800878, null, null, null, N'2023 TokyoRecords', N'2023 TokyoRecords', '2023-02-28',  null, (select ImageId from Images where Filename='713312800878.jpg' and ExternalUrl='https://www.dropbox.com/scl/fi/n8m8svwvdfh4ppzyk37oe/Poder-do-Simbionte-713312800878.jpg?rlkey=1oj94tr9iywhbobcrbndh20xh&amp;st=r9p8mn75&amp;dl=1'),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0" s="34" t="str">
        <f>"update Releases set RevelatorExternalUsageReleaseId=AssetId where ReleaseId=(select max(ReleaseId) from Releases where "&amp;IF(D30="","Catalog='"&amp;E30&amp;"'","UPC="&amp;D30)&amp;" and EnterpriseId="&amp;EntId&amp;")"</f>
        <v>update Releases set RevelatorExternalUsageReleaseId=AssetId where ReleaseId=(select max(ReleaseId) from Releases where UPC=713312800878 and EnterpriseId=647322)</v>
      </c>
      <c r="V30" s="28">
        <f>VLOOKUP(D30,'4) Release_Artist(s)'!A:A,1,0)</f>
        <v>713312800878</v>
      </c>
      <c r="W30" s="83"/>
    </row>
    <row r="31">
      <c r="A31" s="28" t="s">
        <v>144</v>
      </c>
      <c r="B31" s="90" t="s">
        <v>234</v>
      </c>
      <c r="C31" s="8" t="s">
        <v>178</v>
      </c>
      <c r="D31" s="83">
        <v>7.17337383682E11</v>
      </c>
      <c r="E31" s="84"/>
      <c r="F31" s="85" t="s">
        <v>235</v>
      </c>
      <c r="G31" s="8" t="s">
        <v>180</v>
      </c>
      <c r="I31" s="8" t="s">
        <v>181</v>
      </c>
      <c r="J31" s="8">
        <v>2023.0</v>
      </c>
      <c r="K31" s="43" t="s">
        <v>144</v>
      </c>
      <c r="L31" s="8">
        <v>2023.0</v>
      </c>
      <c r="M31" s="43" t="s">
        <v>144</v>
      </c>
      <c r="N31" s="86">
        <v>44979.0</v>
      </c>
      <c r="O31" s="87" t="s">
        <v>182</v>
      </c>
      <c r="P31" s="57"/>
      <c r="R31" s="74" t="str">
        <f t="shared" si="1"/>
        <v>insert into Images VALUES (NEWID(),'717337383682.jpg', '.jpg', getdate(), 0, null, 'https://www.dropbox.com/scl/fi/9bbcxn4za0dwxtan4213q/A-Lenda-Destemida-717337383682.jpg?rlkey=4iu6ls7dbfsc1fdezk1txzj35&amp;st=vhpqzuov&amp;dl=1', 0, getdate(), null, null)</v>
      </c>
      <c r="S31" s="34" t="str">
        <f>"Insert into Releases VALUES((select ReleaseTypeId from ReleaseTypes where Title='"&amp;I31&amp;"'), N'"&amp;SUBSTITUTE(trim(F31),"'","''")&amp;"', null, (select LabelId from Labels where Name=N'"&amp;SUBSTITUTE(trim(A31),"'","''")&amp;"' and EnterpriseId="&amp;EntId&amp;"), "&amp;IF(D31="","null",D31)&amp;", null, null, "&amp;IF(H31="","null","N'"&amp;SUBSTITUTE(trim(H31),"'","''")&amp;"'")&amp;", N'"&amp;J31&amp;" "&amp;SUBSTITUTE(trim(K31),"'","''")&amp;"', N'"&amp;L31&amp;" "&amp;SUBSTITUTE(trim(M31),"'","''")&amp;"', "&amp;IF(N31="","null","'"&amp;TEXT(N31,"yyyy-mm-dd")&amp;"'")&amp;",  "&amp;IF(E31="","null","'"&amp;SUBSTITUTE(trim(E31),"'","''")&amp;"'")&amp;", "&amp;if(B31="","null",if(D31="","(select ImageId from Images where Filename='"&amp;E31&amp;"."&amp;C31&amp;"' and ExternalUrl='"&amp;SUBSTITUTE(trim(B31),"'","''")&amp;"')","(select ImageId from Images where Filename='"&amp;D31&amp;"."&amp;C31&amp;"' and ExternalUrl='"&amp;SUBSTITUTE(trim(B31),"'","''")&amp;"')"))&amp;", null, null, null, (select min(LanguageId) from Languages where LanguageName='"&amp;G31&amp;"' and IsValidMetadataLanguage=1), getdate(), (select CreatedBy from Enterprises where EnterpriseId="&amp;EntId&amp;"), null, '34F4C88E-B410-461E-AD75-6C01536FDCD3', null, null, null, null, null, null, null, null, null, 1, null, null, null, "&amp;VLOOKUP(O31,'Reference info'!H:I,2,FALSE)&amp;", "&amp;IF(P31="","null",VLOOKUP(P31,'Reference info'!H:I,2,FALSE))&amp;", 0, null, null, null,"&amp;IF(N31="",0,1)&amp;", 1, null, null, null, null, null, null, null, null, null, 1, null, (NEXT VALUE FOR [AssetIdSequence]), null, null, null, "&amp;TenantId&amp;", "&amp;EntId&amp;", null, "&amp;if(D31&lt;&gt;"",countif('5) Release_Track'!A:A,D31),countif('5) Release_Track'!B:B,E31))&amp;")"</f>
        <v>Insert into Releases VALUES((select ReleaseTypeId from ReleaseTypes where Title='Single'), N'A Lenda Destemida', null, (select LabelId from Labels where Name=N'TokyoRecords' and EnterpriseId=647322), 717337383682, null, null, null, N'2023 TokyoRecords', N'2023 TokyoRecords', '2023-02-22',  null, (select ImageId from Images where Filename='717337383682.jpg' and ExternalUrl='https://www.dropbox.com/scl/fi/9bbcxn4za0dwxtan4213q/A-Lenda-Destemida-717337383682.jpg?rlkey=4iu6ls7dbfsc1fdezk1txzj35&amp;st=vhpqzuov&amp;dl=1'),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1" s="34" t="str">
        <f>"update Releases set RevelatorExternalUsageReleaseId=AssetId where ReleaseId=(select max(ReleaseId) from Releases where "&amp;IF(D31="","Catalog='"&amp;E31&amp;"'","UPC="&amp;D31)&amp;" and EnterpriseId="&amp;EntId&amp;")"</f>
        <v>update Releases set RevelatorExternalUsageReleaseId=AssetId where ReleaseId=(select max(ReleaseId) from Releases where UPC=717337383682 and EnterpriseId=647322)</v>
      </c>
      <c r="V31" s="28">
        <f>VLOOKUP(D31,'4) Release_Artist(s)'!A:A,1,0)</f>
        <v>717337383682</v>
      </c>
      <c r="W31" s="83"/>
    </row>
    <row r="32">
      <c r="A32" s="28" t="s">
        <v>144</v>
      </c>
      <c r="B32" s="90" t="s">
        <v>236</v>
      </c>
      <c r="C32" s="8" t="s">
        <v>178</v>
      </c>
      <c r="D32" s="83">
        <v>7.17337466736E11</v>
      </c>
      <c r="E32" s="84"/>
      <c r="F32" s="85" t="s">
        <v>237</v>
      </c>
      <c r="G32" s="8" t="s">
        <v>180</v>
      </c>
      <c r="I32" s="8" t="s">
        <v>181</v>
      </c>
      <c r="J32" s="8">
        <v>2023.0</v>
      </c>
      <c r="K32" s="43" t="s">
        <v>144</v>
      </c>
      <c r="L32" s="8">
        <v>2023.0</v>
      </c>
      <c r="M32" s="43" t="s">
        <v>144</v>
      </c>
      <c r="N32" s="86">
        <v>44980.0</v>
      </c>
      <c r="O32" s="87" t="s">
        <v>182</v>
      </c>
      <c r="P32" s="57"/>
      <c r="R32" s="74" t="str">
        <f t="shared" si="1"/>
        <v>insert into Images VALUES (NEWID(),'717337466736.jpg', '.jpg', getdate(), 0, null, 'https://www.dropbox.com/scl/fi/rzkc1uaiirm7yvuim7rcn/Gato-Vs-Lobo-Ultimo-Pedido-717337466736.jpg?rlkey=lgnz85bvtnutcdwkq1lkorydu&amp;st=5y81e4cr&amp;dl=1', 0, getdate(), null, null)</v>
      </c>
      <c r="S32" s="34" t="str">
        <f>"Insert into Releases VALUES((select ReleaseTypeId from ReleaseTypes where Title='"&amp;I32&amp;"'), N'"&amp;SUBSTITUTE(trim(F32),"'","''")&amp;"', null, (select LabelId from Labels where Name=N'"&amp;SUBSTITUTE(trim(A32),"'","''")&amp;"' and EnterpriseId="&amp;EntId&amp;"), "&amp;IF(D32="","null",D32)&amp;", null, null, "&amp;IF(H32="","null","N'"&amp;SUBSTITUTE(trim(H32),"'","''")&amp;"'")&amp;", N'"&amp;J32&amp;" "&amp;SUBSTITUTE(trim(K32),"'","''")&amp;"', N'"&amp;L32&amp;" "&amp;SUBSTITUTE(trim(M32),"'","''")&amp;"', "&amp;IF(N32="","null","'"&amp;TEXT(N32,"yyyy-mm-dd")&amp;"'")&amp;",  "&amp;IF(E32="","null","'"&amp;SUBSTITUTE(trim(E32),"'","''")&amp;"'")&amp;", "&amp;if(B32="","null",if(D32="","(select ImageId from Images where Filename='"&amp;E32&amp;"."&amp;C32&amp;"' and ExternalUrl='"&amp;SUBSTITUTE(trim(B32),"'","''")&amp;"')","(select ImageId from Images where Filename='"&amp;D32&amp;"."&amp;C32&amp;"' and ExternalUrl='"&amp;SUBSTITUTE(trim(B32),"'","''")&amp;"')"))&amp;", null, null, null, (select min(LanguageId) from Languages where LanguageName='"&amp;G32&amp;"' and IsValidMetadataLanguage=1), getdate(), (select CreatedBy from Enterprises where EnterpriseId="&amp;EntId&amp;"), null, '34F4C88E-B410-461E-AD75-6C01536FDCD3', null, null, null, null, null, null, null, null, null, 1, null, null, null, "&amp;VLOOKUP(O32,'Reference info'!H:I,2,FALSE)&amp;", "&amp;IF(P32="","null",VLOOKUP(P32,'Reference info'!H:I,2,FALSE))&amp;", 0, null, null, null,"&amp;IF(N32="",0,1)&amp;", 1, null, null, null, null, null, null, null, null, null, 1, null, (NEXT VALUE FOR [AssetIdSequence]), null, null, null, "&amp;TenantId&amp;", "&amp;EntId&amp;", null, "&amp;if(D32&lt;&gt;"",countif('5) Release_Track'!A:A,D32),countif('5) Release_Track'!B:B,E32))&amp;")"</f>
        <v>Insert into Releases VALUES((select ReleaseTypeId from ReleaseTypes where Title='Single'), N'Gato Vs Lobo, Ultimo Pedido', null, (select LabelId from Labels where Name=N'TokyoRecords' and EnterpriseId=647322), 717337466736, null, null, null, N'2023 TokyoRecords', N'2023 TokyoRecords', '2023-02-23',  null, (select ImageId from Images where Filename='717337466736.jpg' and ExternalUrl='https://www.dropbox.com/scl/fi/rzkc1uaiirm7yvuim7rcn/Gato-Vs-Lobo-Ultimo-Pedido-717337466736.jpg?rlkey=lgnz85bvtnutcdwkq1lkorydu&amp;st=5y81e4cr&amp;dl=1'),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2" s="34" t="str">
        <f>"update Releases set RevelatorExternalUsageReleaseId=AssetId where ReleaseId=(select max(ReleaseId) from Releases where "&amp;IF(D32="","Catalog='"&amp;E32&amp;"'","UPC="&amp;D32)&amp;" and EnterpriseId="&amp;EntId&amp;")"</f>
        <v>update Releases set RevelatorExternalUsageReleaseId=AssetId where ReleaseId=(select max(ReleaseId) from Releases where UPC=717337466736 and EnterpriseId=647322)</v>
      </c>
      <c r="V32" s="28">
        <f>VLOOKUP(D32,'4) Release_Artist(s)'!A:A,1,0)</f>
        <v>717337466736</v>
      </c>
      <c r="W32" s="83"/>
    </row>
    <row r="33">
      <c r="A33" s="28" t="s">
        <v>144</v>
      </c>
      <c r="B33" s="90" t="s">
        <v>238</v>
      </c>
      <c r="C33" s="8" t="s">
        <v>178</v>
      </c>
      <c r="D33" s="83">
        <v>7.17337817071E11</v>
      </c>
      <c r="E33" s="84"/>
      <c r="F33" s="85" t="s">
        <v>239</v>
      </c>
      <c r="G33" s="8" t="s">
        <v>180</v>
      </c>
      <c r="I33" s="8" t="s">
        <v>181</v>
      </c>
      <c r="J33" s="8">
        <v>2023.0</v>
      </c>
      <c r="K33" s="43" t="s">
        <v>144</v>
      </c>
      <c r="L33" s="8">
        <v>2023.0</v>
      </c>
      <c r="M33" s="43" t="s">
        <v>144</v>
      </c>
      <c r="N33" s="86">
        <v>44986.0</v>
      </c>
      <c r="O33" s="87" t="s">
        <v>182</v>
      </c>
      <c r="P33" s="57"/>
      <c r="R33" s="74" t="str">
        <f t="shared" si="1"/>
        <v>insert into Images VALUES (NEWID(),'717337817071.jpg', '.jpg', getdate(), 0, null, 'https://www.dropbox.com/scl/fi/mleyr2oz4znufuxmlr56i/Castelo-Infinito-717337817071.jpg?rlkey=trd8jzpdwc2px098xmxh976kx&amp;st=28v0cym8&amp;dl=1', 0, getdate(), null, null)</v>
      </c>
      <c r="S33" s="34" t="str">
        <f>"Insert into Releases VALUES((select ReleaseTypeId from ReleaseTypes where Title='"&amp;I33&amp;"'), N'"&amp;SUBSTITUTE(trim(F33),"'","''")&amp;"', null, (select LabelId from Labels where Name=N'"&amp;SUBSTITUTE(trim(A33),"'","''")&amp;"' and EnterpriseId="&amp;EntId&amp;"), "&amp;IF(D33="","null",D33)&amp;", null, null, "&amp;IF(H33="","null","N'"&amp;SUBSTITUTE(trim(H33),"'","''")&amp;"'")&amp;", N'"&amp;J33&amp;" "&amp;SUBSTITUTE(trim(K33),"'","''")&amp;"', N'"&amp;L33&amp;" "&amp;SUBSTITUTE(trim(M33),"'","''")&amp;"', "&amp;IF(N33="","null","'"&amp;TEXT(N33,"yyyy-mm-dd")&amp;"'")&amp;",  "&amp;IF(E33="","null","'"&amp;SUBSTITUTE(trim(E33),"'","''")&amp;"'")&amp;", "&amp;if(B33="","null",if(D33="","(select ImageId from Images where Filename='"&amp;E33&amp;"."&amp;C33&amp;"' and ExternalUrl='"&amp;SUBSTITUTE(trim(B33),"'","''")&amp;"')","(select ImageId from Images where Filename='"&amp;D33&amp;"."&amp;C33&amp;"' and ExternalUrl='"&amp;SUBSTITUTE(trim(B33),"'","''")&amp;"')"))&amp;", null, null, null, (select min(LanguageId) from Languages where LanguageName='"&amp;G33&amp;"' and IsValidMetadataLanguage=1), getdate(), (select CreatedBy from Enterprises where EnterpriseId="&amp;EntId&amp;"), null, '34F4C88E-B410-461E-AD75-6C01536FDCD3', null, null, null, null, null, null, null, null, null, 1, null, null, null, "&amp;VLOOKUP(O33,'Reference info'!H:I,2,FALSE)&amp;", "&amp;IF(P33="","null",VLOOKUP(P33,'Reference info'!H:I,2,FALSE))&amp;", 0, null, null, null,"&amp;IF(N33="",0,1)&amp;", 1, null, null, null, null, null, null, null, null, null, 1, null, (NEXT VALUE FOR [AssetIdSequence]), null, null, null, "&amp;TenantId&amp;", "&amp;EntId&amp;", null, "&amp;if(D33&lt;&gt;"",countif('5) Release_Track'!A:A,D33),countif('5) Release_Track'!B:B,E33))&amp;")"</f>
        <v>Insert into Releases VALUES((select ReleaseTypeId from ReleaseTypes where Title='Single'), N'Castelo Infinito', null, (select LabelId from Labels where Name=N'TokyoRecords' and EnterpriseId=647322), 717337817071, null, null, null, N'2023 TokyoRecords', N'2023 TokyoRecords', '2023-03-01',  null, (select ImageId from Images where Filename='717337817071.jpg' and ExternalUrl='https://www.dropbox.com/scl/fi/mleyr2oz4znufuxmlr56i/Castelo-Infinito-717337817071.jpg?rlkey=trd8jzpdwc2px098xmxh976kx&amp;st=28v0cym8&amp;dl=1'),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3" s="34" t="str">
        <f>"update Releases set RevelatorExternalUsageReleaseId=AssetId where ReleaseId=(select max(ReleaseId) from Releases where "&amp;IF(D33="","Catalog='"&amp;E33&amp;"'","UPC="&amp;D33)&amp;" and EnterpriseId="&amp;EntId&amp;")"</f>
        <v>update Releases set RevelatorExternalUsageReleaseId=AssetId where ReleaseId=(select max(ReleaseId) from Releases where UPC=717337817071 and EnterpriseId=647322)</v>
      </c>
      <c r="V33" s="28">
        <f>VLOOKUP(D33,'4) Release_Artist(s)'!A:A,1,0)</f>
        <v>717337817071</v>
      </c>
      <c r="W33" s="83"/>
    </row>
    <row r="34">
      <c r="A34" s="28" t="s">
        <v>144</v>
      </c>
      <c r="B34" s="90" t="s">
        <v>240</v>
      </c>
      <c r="C34" s="8" t="s">
        <v>178</v>
      </c>
      <c r="D34" s="83">
        <v>7.17337816876E11</v>
      </c>
      <c r="E34" s="84"/>
      <c r="F34" s="85" t="s">
        <v>241</v>
      </c>
      <c r="G34" s="8" t="s">
        <v>180</v>
      </c>
      <c r="I34" s="8" t="s">
        <v>181</v>
      </c>
      <c r="J34" s="8">
        <v>2023.0</v>
      </c>
      <c r="K34" s="43" t="s">
        <v>144</v>
      </c>
      <c r="L34" s="8">
        <v>2023.0</v>
      </c>
      <c r="M34" s="43" t="s">
        <v>144</v>
      </c>
      <c r="N34" s="86">
        <v>44990.0</v>
      </c>
      <c r="O34" s="87" t="s">
        <v>182</v>
      </c>
      <c r="P34" s="57"/>
      <c r="R34" s="74" t="str">
        <f t="shared" si="1"/>
        <v>insert into Images VALUES (NEWID(),'717337816876.jpg', '.jpg', getdate(), 0, null, 'https://www.dropbox.com/scl/fi/2gr7tc8sg9zwfi2pi49ks/O-nico-Deus-717337816876.jpg?rlkey=ohbb2p4vnmicekqi32sof7kk3&amp;st=59lp6cr1&amp;dl=1', 0, getdate(), null, null)</v>
      </c>
      <c r="S34" s="34" t="str">
        <f>"Insert into Releases VALUES((select ReleaseTypeId from ReleaseTypes where Title='"&amp;I34&amp;"'), N'"&amp;SUBSTITUTE(trim(F34),"'","''")&amp;"', null, (select LabelId from Labels where Name=N'"&amp;SUBSTITUTE(trim(A34),"'","''")&amp;"' and EnterpriseId="&amp;EntId&amp;"), "&amp;IF(D34="","null",D34)&amp;", null, null, "&amp;IF(H34="","null","N'"&amp;SUBSTITUTE(trim(H34),"'","''")&amp;"'")&amp;", N'"&amp;J34&amp;" "&amp;SUBSTITUTE(trim(K34),"'","''")&amp;"', N'"&amp;L34&amp;" "&amp;SUBSTITUTE(trim(M34),"'","''")&amp;"', "&amp;IF(N34="","null","'"&amp;TEXT(N34,"yyyy-mm-dd")&amp;"'")&amp;",  "&amp;IF(E34="","null","'"&amp;SUBSTITUTE(trim(E34),"'","''")&amp;"'")&amp;", "&amp;if(B34="","null",if(D34="","(select ImageId from Images where Filename='"&amp;E34&amp;"."&amp;C34&amp;"' and ExternalUrl='"&amp;SUBSTITUTE(trim(B34),"'","''")&amp;"')","(select ImageId from Images where Filename='"&amp;D34&amp;"."&amp;C34&amp;"' and ExternalUrl='"&amp;SUBSTITUTE(trim(B34),"'","''")&amp;"')"))&amp;", null, null, null, (select min(LanguageId) from Languages where LanguageName='"&amp;G34&amp;"' and IsValidMetadataLanguage=1), getdate(), (select CreatedBy from Enterprises where EnterpriseId="&amp;EntId&amp;"), null, '34F4C88E-B410-461E-AD75-6C01536FDCD3', null, null, null, null, null, null, null, null, null, 1, null, null, null, "&amp;VLOOKUP(O34,'Reference info'!H:I,2,FALSE)&amp;", "&amp;IF(P34="","null",VLOOKUP(P34,'Reference info'!H:I,2,FALSE))&amp;", 0, null, null, null,"&amp;IF(N34="",0,1)&amp;", 1, null, null, null, null, null, null, null, null, null, 1, null, (NEXT VALUE FOR [AssetIdSequence]), null, null, null, "&amp;TenantId&amp;", "&amp;EntId&amp;", null, "&amp;if(D34&lt;&gt;"",countif('5) Release_Track'!A:A,D34),countif('5) Release_Track'!B:B,E34))&amp;")"</f>
        <v>Insert into Releases VALUES((select ReleaseTypeId from ReleaseTypes where Title='Single'), N'O Único Deus', null, (select LabelId from Labels where Name=N'TokyoRecords' and EnterpriseId=647322), 717337816876, null, null, null, N'2023 TokyoRecords', N'2023 TokyoRecords', '2023-03-05',  null, (select ImageId from Images where Filename='717337816876.jpg' and ExternalUrl='https://www.dropbox.com/scl/fi/2gr7tc8sg9zwfi2pi49ks/O-nico-Deus-717337816876.jpg?rlkey=ohbb2p4vnmicekqi32sof7kk3&amp;st=59lp6cr1&amp;dl=1'),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4" s="34" t="str">
        <f>"update Releases set RevelatorExternalUsageReleaseId=AssetId where ReleaseId=(select max(ReleaseId) from Releases where "&amp;IF(D34="","Catalog='"&amp;E34&amp;"'","UPC="&amp;D34)&amp;" and EnterpriseId="&amp;EntId&amp;")"</f>
        <v>update Releases set RevelatorExternalUsageReleaseId=AssetId where ReleaseId=(select max(ReleaseId) from Releases where UPC=717337816876 and EnterpriseId=647322)</v>
      </c>
      <c r="V34" s="28">
        <f>VLOOKUP(D34,'4) Release_Artist(s)'!A:A,1,0)</f>
        <v>717337816876</v>
      </c>
      <c r="W34" s="83"/>
    </row>
    <row r="35">
      <c r="A35" s="28" t="s">
        <v>144</v>
      </c>
      <c r="B35" s="90" t="s">
        <v>242</v>
      </c>
      <c r="C35" s="8" t="s">
        <v>178</v>
      </c>
      <c r="D35" s="83">
        <v>7.55909569751E11</v>
      </c>
      <c r="E35" s="84"/>
      <c r="F35" s="85" t="s">
        <v>243</v>
      </c>
      <c r="G35" s="8" t="s">
        <v>189</v>
      </c>
      <c r="I35" s="8" t="s">
        <v>181</v>
      </c>
      <c r="J35" s="8">
        <v>2023.0</v>
      </c>
      <c r="K35" s="43" t="s">
        <v>144</v>
      </c>
      <c r="L35" s="8">
        <v>2023.0</v>
      </c>
      <c r="M35" s="43" t="s">
        <v>144</v>
      </c>
      <c r="N35" s="86">
        <v>44991.0</v>
      </c>
      <c r="O35" s="87" t="s">
        <v>182</v>
      </c>
      <c r="P35" s="57"/>
      <c r="R35" s="74" t="str">
        <f t="shared" si="1"/>
        <v>insert into Images VALUES (NEWID(),'755909569751.jpg', '.jpg', getdate(), 0, null, 'https://www.dropbox.com/scl/fi/mfzilg11ncq93g0hurxkh/Style-Eren-Jaeger-755909569751.jpg?rlkey=2zd7w1xca9n7w5shod9u1lx1m&amp;st=r3n2hbh7&amp;dl=1', 0, getdate(), null, null)</v>
      </c>
      <c r="S35" s="34" t="str">
        <f>"Insert into Releases VALUES((select ReleaseTypeId from ReleaseTypes where Title='"&amp;I35&amp;"'), N'"&amp;SUBSTITUTE(trim(F35),"'","''")&amp;"', null, (select LabelId from Labels where Name=N'"&amp;SUBSTITUTE(trim(A35),"'","''")&amp;"' and EnterpriseId="&amp;EntId&amp;"), "&amp;IF(D35="","null",D35)&amp;", null, null, "&amp;IF(H35="","null","N'"&amp;SUBSTITUTE(trim(H35),"'","''")&amp;"'")&amp;", N'"&amp;J35&amp;" "&amp;SUBSTITUTE(trim(K35),"'","''")&amp;"', N'"&amp;L35&amp;" "&amp;SUBSTITUTE(trim(M35),"'","''")&amp;"', "&amp;IF(N35="","null","'"&amp;TEXT(N35,"yyyy-mm-dd")&amp;"'")&amp;",  "&amp;IF(E35="","null","'"&amp;SUBSTITUTE(trim(E35),"'","''")&amp;"'")&amp;", "&amp;if(B35="","null",if(D35="","(select ImageId from Images where Filename='"&amp;E35&amp;"."&amp;C35&amp;"' and ExternalUrl='"&amp;SUBSTITUTE(trim(B35),"'","''")&amp;"')","(select ImageId from Images where Filename='"&amp;D35&amp;"."&amp;C35&amp;"' and ExternalUrl='"&amp;SUBSTITUTE(trim(B35),"'","''")&amp;"')"))&amp;", null, null, null, (select min(LanguageId) from Languages where LanguageName='"&amp;G35&amp;"' and IsValidMetadataLanguage=1), getdate(), (select CreatedBy from Enterprises where EnterpriseId="&amp;EntId&amp;"), null, '34F4C88E-B410-461E-AD75-6C01536FDCD3', null, null, null, null, null, null, null, null, null, 1, null, null, null, "&amp;VLOOKUP(O35,'Reference info'!H:I,2,FALSE)&amp;", "&amp;IF(P35="","null",VLOOKUP(P35,'Reference info'!H:I,2,FALSE))&amp;", 0, null, null, null,"&amp;IF(N35="",0,1)&amp;", 1, null, null, null, null, null, null, null, null, null, 1, null, (NEXT VALUE FOR [AssetIdSequence]), null, null, null, "&amp;TenantId&amp;", "&amp;EntId&amp;", null, "&amp;if(D35&lt;&gt;"",countif('5) Release_Track'!A:A,D35),countif('5) Release_Track'!B:B,E35))&amp;")"</f>
        <v>Insert into Releases VALUES((select ReleaseTypeId from ReleaseTypes where Title='Single'), N'Style Eren Jaeger', null, (select LabelId from Labels where Name=N'TokyoRecords' and EnterpriseId=647322), 755909569751, null, null, null, N'2023 TokyoRecords', N'2023 TokyoRecords', '2023-03-06',  null, (select ImageId from Images where Filename='755909569751.jpg' and ExternalUrl='https://www.dropbox.com/scl/fi/mfzilg11ncq93g0hurxkh/Style-Eren-Jaeger-755909569751.jpg?rlkey=2zd7w1xca9n7w5shod9u1lx1m&amp;st=r3n2hbh7&amp;dl=1'),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5" s="34" t="str">
        <f>"update Releases set RevelatorExternalUsageReleaseId=AssetId where ReleaseId=(select max(ReleaseId) from Releases where "&amp;IF(D35="","Catalog='"&amp;E35&amp;"'","UPC="&amp;D35)&amp;" and EnterpriseId="&amp;EntId&amp;")"</f>
        <v>update Releases set RevelatorExternalUsageReleaseId=AssetId where ReleaseId=(select max(ReleaseId) from Releases where UPC=755909569751 and EnterpriseId=647322)</v>
      </c>
      <c r="V35" s="28">
        <f>VLOOKUP(D35,'4) Release_Artist(s)'!A:A,1,0)</f>
        <v>755909569751</v>
      </c>
      <c r="W35" s="83"/>
    </row>
    <row r="36">
      <c r="A36" s="28" t="s">
        <v>144</v>
      </c>
      <c r="B36" s="90" t="s">
        <v>244</v>
      </c>
      <c r="C36" s="8" t="s">
        <v>178</v>
      </c>
      <c r="D36" s="83">
        <v>7.55909801493E11</v>
      </c>
      <c r="E36" s="84"/>
      <c r="F36" s="85" t="s">
        <v>245</v>
      </c>
      <c r="G36" s="8" t="s">
        <v>180</v>
      </c>
      <c r="I36" s="8" t="s">
        <v>181</v>
      </c>
      <c r="J36" s="8">
        <v>2023.0</v>
      </c>
      <c r="K36" s="43" t="s">
        <v>144</v>
      </c>
      <c r="L36" s="8">
        <v>2023.0</v>
      </c>
      <c r="M36" s="43" t="s">
        <v>144</v>
      </c>
      <c r="N36" s="86">
        <v>44999.0</v>
      </c>
      <c r="O36" s="87" t="s">
        <v>182</v>
      </c>
      <c r="P36" s="57"/>
      <c r="R36" s="74" t="str">
        <f t="shared" si="1"/>
        <v>insert into Images VALUES (NEWID(),'755909801493.jpg', '.jpg', getdate(), 0, null, 'https://www.dropbox.com/scl/fi/jp8pux17mk555a24zx0ij/Bela-Dan-a-755909801493.jpg?rlkey=btxiaezgncxizo3fvr43kz3tx&amp;st=fc6su8wn&amp;dl=1', 0, getdate(), null, null)</v>
      </c>
      <c r="S36" s="34" t="str">
        <f>"Insert into Releases VALUES((select ReleaseTypeId from ReleaseTypes where Title='"&amp;I36&amp;"'), N'"&amp;SUBSTITUTE(trim(F36),"'","''")&amp;"', null, (select LabelId from Labels where Name=N'"&amp;SUBSTITUTE(trim(A36),"'","''")&amp;"' and EnterpriseId="&amp;EntId&amp;"), "&amp;IF(D36="","null",D36)&amp;", null, null, "&amp;IF(H36="","null","N'"&amp;SUBSTITUTE(trim(H36),"'","''")&amp;"'")&amp;", N'"&amp;J36&amp;" "&amp;SUBSTITUTE(trim(K36),"'","''")&amp;"', N'"&amp;L36&amp;" "&amp;SUBSTITUTE(trim(M36),"'","''")&amp;"', "&amp;IF(N36="","null","'"&amp;TEXT(N36,"yyyy-mm-dd")&amp;"'")&amp;",  "&amp;IF(E36="","null","'"&amp;SUBSTITUTE(trim(E36),"'","''")&amp;"'")&amp;", "&amp;if(B36="","null",if(D36="","(select ImageId from Images where Filename='"&amp;E36&amp;"."&amp;C36&amp;"' and ExternalUrl='"&amp;SUBSTITUTE(trim(B36),"'","''")&amp;"')","(select ImageId from Images where Filename='"&amp;D36&amp;"."&amp;C36&amp;"' and ExternalUrl='"&amp;SUBSTITUTE(trim(B36),"'","''")&amp;"')"))&amp;", null, null, null, (select min(LanguageId) from Languages where LanguageName='"&amp;G36&amp;"' and IsValidMetadataLanguage=1), getdate(), (select CreatedBy from Enterprises where EnterpriseId="&amp;EntId&amp;"), null, '34F4C88E-B410-461E-AD75-6C01536FDCD3', null, null, null, null, null, null, null, null, null, 1, null, null, null, "&amp;VLOOKUP(O36,'Reference info'!H:I,2,FALSE)&amp;", "&amp;IF(P36="","null",VLOOKUP(P36,'Reference info'!H:I,2,FALSE))&amp;", 0, null, null, null,"&amp;IF(N36="",0,1)&amp;", 1, null, null, null, null, null, null, null, null, null, 1, null, (NEXT VALUE FOR [AssetIdSequence]), null, null, null, "&amp;TenantId&amp;", "&amp;EntId&amp;", null, "&amp;if(D36&lt;&gt;"",countif('5) Release_Track'!A:A,D36),countif('5) Release_Track'!B:B,E36))&amp;")"</f>
        <v>Insert into Releases VALUES((select ReleaseTypeId from ReleaseTypes where Title='Single'), N'Bela Dança', null, (select LabelId from Labels where Name=N'TokyoRecords' and EnterpriseId=647322), 755909801493, null, null, null, N'2023 TokyoRecords', N'2023 TokyoRecords', '2023-03-14',  null, (select ImageId from Images where Filename='755909801493.jpg' and ExternalUrl='https://www.dropbox.com/scl/fi/jp8pux17mk555a24zx0ij/Bela-Dan-a-755909801493.jpg?rlkey=btxiaezgncxizo3fvr43kz3tx&amp;st=fc6su8wn&amp;dl=1'),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6" s="34" t="str">
        <f>"update Releases set RevelatorExternalUsageReleaseId=AssetId where ReleaseId=(select max(ReleaseId) from Releases where "&amp;IF(D36="","Catalog='"&amp;E36&amp;"'","UPC="&amp;D36)&amp;" and EnterpriseId="&amp;EntId&amp;")"</f>
        <v>update Releases set RevelatorExternalUsageReleaseId=AssetId where ReleaseId=(select max(ReleaseId) from Releases where UPC=755909801493 and EnterpriseId=647322)</v>
      </c>
      <c r="V36" s="28">
        <f>VLOOKUP(D36,'4) Release_Artist(s)'!A:A,1,0)</f>
        <v>755909801493</v>
      </c>
      <c r="W36" s="83"/>
    </row>
    <row r="37">
      <c r="A37" s="28" t="s">
        <v>144</v>
      </c>
      <c r="B37" s="90" t="s">
        <v>246</v>
      </c>
      <c r="C37" s="8" t="s">
        <v>178</v>
      </c>
      <c r="D37" s="83">
        <v>7.55909801486E11</v>
      </c>
      <c r="E37" s="84"/>
      <c r="F37" s="85" t="s">
        <v>247</v>
      </c>
      <c r="G37" s="8" t="s">
        <v>180</v>
      </c>
      <c r="I37" s="8" t="s">
        <v>181</v>
      </c>
      <c r="J37" s="8">
        <v>2023.0</v>
      </c>
      <c r="K37" s="43" t="s">
        <v>144</v>
      </c>
      <c r="L37" s="8">
        <v>2023.0</v>
      </c>
      <c r="M37" s="43" t="s">
        <v>144</v>
      </c>
      <c r="N37" s="86">
        <v>44998.0</v>
      </c>
      <c r="O37" s="87" t="s">
        <v>182</v>
      </c>
      <c r="P37" s="57"/>
      <c r="R37" s="74" t="str">
        <f t="shared" si="1"/>
        <v>insert into Images VALUES (NEWID(),'755909801486.jpg', '.jpg', getdate(), 0, null, 'https://www.dropbox.com/scl/fi/fmx624oynmclp1q6sdhn5/O-Menino-Que-Sobreviveu-755909801486.jpg?rlkey=aqq7nb3izbztdbn9eglpfxm5m&amp;st=u8kta623&amp;dl=1', 0, getdate(), null, null)</v>
      </c>
      <c r="S37" s="34" t="str">
        <f>"Insert into Releases VALUES((select ReleaseTypeId from ReleaseTypes where Title='"&amp;I37&amp;"'), N'"&amp;SUBSTITUTE(trim(F37),"'","''")&amp;"', null, (select LabelId from Labels where Name=N'"&amp;SUBSTITUTE(trim(A37),"'","''")&amp;"' and EnterpriseId="&amp;EntId&amp;"), "&amp;IF(D37="","null",D37)&amp;", null, null, "&amp;IF(H37="","null","N'"&amp;SUBSTITUTE(trim(H37),"'","''")&amp;"'")&amp;", N'"&amp;J37&amp;" "&amp;SUBSTITUTE(trim(K37),"'","''")&amp;"', N'"&amp;L37&amp;" "&amp;SUBSTITUTE(trim(M37),"'","''")&amp;"', "&amp;IF(N37="","null","'"&amp;TEXT(N37,"yyyy-mm-dd")&amp;"'")&amp;",  "&amp;IF(E37="","null","'"&amp;SUBSTITUTE(trim(E37),"'","''")&amp;"'")&amp;", "&amp;if(B37="","null",if(D37="","(select ImageId from Images where Filename='"&amp;E37&amp;"."&amp;C37&amp;"' and ExternalUrl='"&amp;SUBSTITUTE(trim(B37),"'","''")&amp;"')","(select ImageId from Images where Filename='"&amp;D37&amp;"."&amp;C37&amp;"' and ExternalUrl='"&amp;SUBSTITUTE(trim(B37),"'","''")&amp;"')"))&amp;", null, null, null, (select min(LanguageId) from Languages where LanguageName='"&amp;G37&amp;"' and IsValidMetadataLanguage=1), getdate(), (select CreatedBy from Enterprises where EnterpriseId="&amp;EntId&amp;"), null, '34F4C88E-B410-461E-AD75-6C01536FDCD3', null, null, null, null, null, null, null, null, null, 1, null, null, null, "&amp;VLOOKUP(O37,'Reference info'!H:I,2,FALSE)&amp;", "&amp;IF(P37="","null",VLOOKUP(P37,'Reference info'!H:I,2,FALSE))&amp;", 0, null, null, null,"&amp;IF(N37="",0,1)&amp;", 1, null, null, null, null, null, null, null, null, null, 1, null, (NEXT VALUE FOR [AssetIdSequence]), null, null, null, "&amp;TenantId&amp;", "&amp;EntId&amp;", null, "&amp;if(D37&lt;&gt;"",countif('5) Release_Track'!A:A,D37),countif('5) Release_Track'!B:B,E37))&amp;")"</f>
        <v>Insert into Releases VALUES((select ReleaseTypeId from ReleaseTypes where Title='Single'), N'O Menino Que Sobreviveu', null, (select LabelId from Labels where Name=N'TokyoRecords' and EnterpriseId=647322), 755909801486, null, null, null, N'2023 TokyoRecords', N'2023 TokyoRecords', '2023-03-13',  null, (select ImageId from Images where Filename='755909801486.jpg' and ExternalUrl='https://www.dropbox.com/scl/fi/fmx624oynmclp1q6sdhn5/O-Menino-Que-Sobreviveu-755909801486.jpg?rlkey=aqq7nb3izbztdbn9eglpfxm5m&amp;st=u8kta623&amp;dl=1'),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7" s="34" t="str">
        <f>"update Releases set RevelatorExternalUsageReleaseId=AssetId where ReleaseId=(select max(ReleaseId) from Releases where "&amp;IF(D37="","Catalog='"&amp;E37&amp;"'","UPC="&amp;D37)&amp;" and EnterpriseId="&amp;EntId&amp;")"</f>
        <v>update Releases set RevelatorExternalUsageReleaseId=AssetId where ReleaseId=(select max(ReleaseId) from Releases where UPC=755909801486 and EnterpriseId=647322)</v>
      </c>
      <c r="V37" s="28">
        <f>VLOOKUP(D37,'4) Release_Artist(s)'!A:A,1,0)</f>
        <v>755909801486</v>
      </c>
      <c r="W37" s="83"/>
    </row>
    <row r="38">
      <c r="A38" s="28" t="s">
        <v>144</v>
      </c>
      <c r="B38" s="90" t="s">
        <v>248</v>
      </c>
      <c r="C38" s="8" t="s">
        <v>178</v>
      </c>
      <c r="D38" s="83">
        <v>7.55909918245E11</v>
      </c>
      <c r="E38" s="84"/>
      <c r="F38" s="85" t="s">
        <v>249</v>
      </c>
      <c r="G38" s="8" t="s">
        <v>180</v>
      </c>
      <c r="I38" s="8" t="s">
        <v>181</v>
      </c>
      <c r="J38" s="8">
        <v>2023.0</v>
      </c>
      <c r="K38" s="43" t="s">
        <v>144</v>
      </c>
      <c r="L38" s="8">
        <v>2023.0</v>
      </c>
      <c r="M38" s="43" t="s">
        <v>144</v>
      </c>
      <c r="N38" s="86">
        <v>45004.0</v>
      </c>
      <c r="O38" s="87" t="s">
        <v>182</v>
      </c>
      <c r="P38" s="57"/>
      <c r="R38" s="74" t="str">
        <f t="shared" si="1"/>
        <v>insert into Images VALUES (NEWID(),'755909918245.jpg', '.jpg', getdate(), 0, null, 'https://www.dropbox.com/scl/fi/4e7zf4i089r3ultkp20bp/O-Monstro-Rei-755909918245.jpg?rlkey=sev2ugbssr49bthf1iuhyvq8i&amp;st=q2bqep2s&amp;dl=1', 0, getdate(), null, null)</v>
      </c>
      <c r="S38" s="34" t="str">
        <f>"Insert into Releases VALUES((select ReleaseTypeId from ReleaseTypes where Title='"&amp;I38&amp;"'), N'"&amp;SUBSTITUTE(trim(F38),"'","''")&amp;"', null, (select LabelId from Labels where Name=N'"&amp;SUBSTITUTE(trim(A38),"'","''")&amp;"' and EnterpriseId="&amp;EntId&amp;"), "&amp;IF(D38="","null",D38)&amp;", null, null, "&amp;IF(H38="","null","N'"&amp;SUBSTITUTE(trim(H38),"'","''")&amp;"'")&amp;", N'"&amp;J38&amp;" "&amp;SUBSTITUTE(trim(K38),"'","''")&amp;"', N'"&amp;L38&amp;" "&amp;SUBSTITUTE(trim(M38),"'","''")&amp;"', "&amp;IF(N38="","null","'"&amp;TEXT(N38,"yyyy-mm-dd")&amp;"'")&amp;",  "&amp;IF(E38="","null","'"&amp;SUBSTITUTE(trim(E38),"'","''")&amp;"'")&amp;", "&amp;if(B38="","null",if(D38="","(select ImageId from Images where Filename='"&amp;E38&amp;"."&amp;C38&amp;"' and ExternalUrl='"&amp;SUBSTITUTE(trim(B38),"'","''")&amp;"')","(select ImageId from Images where Filename='"&amp;D38&amp;"."&amp;C38&amp;"' and ExternalUrl='"&amp;SUBSTITUTE(trim(B38),"'","''")&amp;"')"))&amp;", null, null, null, (select min(LanguageId) from Languages where LanguageName='"&amp;G38&amp;"' and IsValidMetadataLanguage=1), getdate(), (select CreatedBy from Enterprises where EnterpriseId="&amp;EntId&amp;"), null, '34F4C88E-B410-461E-AD75-6C01536FDCD3', null, null, null, null, null, null, null, null, null, 1, null, null, null, "&amp;VLOOKUP(O38,'Reference info'!H:I,2,FALSE)&amp;", "&amp;IF(P38="","null",VLOOKUP(P38,'Reference info'!H:I,2,FALSE))&amp;", 0, null, null, null,"&amp;IF(N38="",0,1)&amp;", 1, null, null, null, null, null, null, null, null, null, 1, null, (NEXT VALUE FOR [AssetIdSequence]), null, null, null, "&amp;TenantId&amp;", "&amp;EntId&amp;", null, "&amp;if(D38&lt;&gt;"",countif('5) Release_Track'!A:A,D38),countif('5) Release_Track'!B:B,E38))&amp;")"</f>
        <v>Insert into Releases VALUES((select ReleaseTypeId from ReleaseTypes where Title='Single'), N'O Monstro Rei', null, (select LabelId from Labels where Name=N'TokyoRecords' and EnterpriseId=647322), 755909918245, null, null, null, N'2023 TokyoRecords', N'2023 TokyoRecords', '2023-03-19',  null, (select ImageId from Images where Filename='755909918245.jpg' and ExternalUrl='https://www.dropbox.com/scl/fi/4e7zf4i089r3ultkp20bp/O-Monstro-Rei-755909918245.jpg?rlkey=sev2ugbssr49bthf1iuhyvq8i&amp;st=q2bqep2s&amp;dl=1'),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8" s="34" t="str">
        <f>"update Releases set RevelatorExternalUsageReleaseId=AssetId where ReleaseId=(select max(ReleaseId) from Releases where "&amp;IF(D38="","Catalog='"&amp;E38&amp;"'","UPC="&amp;D38)&amp;" and EnterpriseId="&amp;EntId&amp;")"</f>
        <v>update Releases set RevelatorExternalUsageReleaseId=AssetId where ReleaseId=(select max(ReleaseId) from Releases where UPC=755909918245 and EnterpriseId=647322)</v>
      </c>
      <c r="V38" s="28">
        <f>VLOOKUP(D38,'4) Release_Artist(s)'!A:A,1,0)</f>
        <v>755909918245</v>
      </c>
      <c r="W38" s="83"/>
    </row>
    <row r="39">
      <c r="A39" s="28" t="s">
        <v>144</v>
      </c>
      <c r="B39" s="90" t="s">
        <v>250</v>
      </c>
      <c r="C39" s="8" t="s">
        <v>178</v>
      </c>
      <c r="D39" s="83">
        <v>7.66310525632E11</v>
      </c>
      <c r="E39" s="84"/>
      <c r="F39" s="85" t="s">
        <v>251</v>
      </c>
      <c r="G39" s="8" t="s">
        <v>180</v>
      </c>
      <c r="I39" s="8" t="s">
        <v>181</v>
      </c>
      <c r="J39" s="8">
        <v>2023.0</v>
      </c>
      <c r="K39" s="43" t="s">
        <v>144</v>
      </c>
      <c r="L39" s="8">
        <v>2023.0</v>
      </c>
      <c r="M39" s="43" t="s">
        <v>144</v>
      </c>
      <c r="N39" s="86">
        <v>45005.0</v>
      </c>
      <c r="O39" s="87" t="s">
        <v>182</v>
      </c>
      <c r="P39" s="57"/>
      <c r="R39" s="74" t="str">
        <f t="shared" si="1"/>
        <v>insert into Images VALUES (NEWID(),'766310525632.jpg', '.jpg', getdate(), 0, null, 'https://www.dropbox.com/scl/fi/56jgni6n64fnloybuetds/Castelo-Infinito-II-766310525632.jpg?rlkey=ljht52t6begf8trbkhy4bdd2f&amp;st=fh2gfiyh&amp;dl=1', 0, getdate(), null, null)</v>
      </c>
      <c r="S39" s="34" t="str">
        <f>"Insert into Releases VALUES((select ReleaseTypeId from ReleaseTypes where Title='"&amp;I39&amp;"'), N'"&amp;SUBSTITUTE(trim(F39),"'","''")&amp;"', null, (select LabelId from Labels where Name=N'"&amp;SUBSTITUTE(trim(A39),"'","''")&amp;"' and EnterpriseId="&amp;EntId&amp;"), "&amp;IF(D39="","null",D39)&amp;", null, null, "&amp;IF(H39="","null","N'"&amp;SUBSTITUTE(trim(H39),"'","''")&amp;"'")&amp;", N'"&amp;J39&amp;" "&amp;SUBSTITUTE(trim(K39),"'","''")&amp;"', N'"&amp;L39&amp;" "&amp;SUBSTITUTE(trim(M39),"'","''")&amp;"', "&amp;IF(N39="","null","'"&amp;TEXT(N39,"yyyy-mm-dd")&amp;"'")&amp;",  "&amp;IF(E39="","null","'"&amp;SUBSTITUTE(trim(E39),"'","''")&amp;"'")&amp;", "&amp;if(B39="","null",if(D39="","(select ImageId from Images where Filename='"&amp;E39&amp;"."&amp;C39&amp;"' and ExternalUrl='"&amp;SUBSTITUTE(trim(B39),"'","''")&amp;"')","(select ImageId from Images where Filename='"&amp;D39&amp;"."&amp;C39&amp;"' and ExternalUrl='"&amp;SUBSTITUTE(trim(B39),"'","''")&amp;"')"))&amp;", null, null, null, (select min(LanguageId) from Languages where LanguageName='"&amp;G39&amp;"' and IsValidMetadataLanguage=1), getdate(), (select CreatedBy from Enterprises where EnterpriseId="&amp;EntId&amp;"), null, '34F4C88E-B410-461E-AD75-6C01536FDCD3', null, null, null, null, null, null, null, null, null, 1, null, null, null, "&amp;VLOOKUP(O39,'Reference info'!H:I,2,FALSE)&amp;", "&amp;IF(P39="","null",VLOOKUP(P39,'Reference info'!H:I,2,FALSE))&amp;", 0, null, null, null,"&amp;IF(N39="",0,1)&amp;", 1, null, null, null, null, null, null, null, null, null, 1, null, (NEXT VALUE FOR [AssetIdSequence]), null, null, null, "&amp;TenantId&amp;", "&amp;EntId&amp;", null, "&amp;if(D39&lt;&gt;"",countif('5) Release_Track'!A:A,D39),countif('5) Release_Track'!B:B,E39))&amp;")"</f>
        <v>Insert into Releases VALUES((select ReleaseTypeId from ReleaseTypes where Title='Single'), N'Castelo Infinito II', null, (select LabelId from Labels where Name=N'TokyoRecords' and EnterpriseId=647322), 766310525632, null, null, null, N'2023 TokyoRecords', N'2023 TokyoRecords', '2023-03-20',  null, (select ImageId from Images where Filename='766310525632.jpg' and ExternalUrl='https://www.dropbox.com/scl/fi/56jgni6n64fnloybuetds/Castelo-Infinito-II-766310525632.jpg?rlkey=ljht52t6begf8trbkhy4bdd2f&amp;st=fh2gfiyh&amp;dl=1'),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39" s="34" t="str">
        <f>"update Releases set RevelatorExternalUsageReleaseId=AssetId where ReleaseId=(select max(ReleaseId) from Releases where "&amp;IF(D39="","Catalog='"&amp;E39&amp;"'","UPC="&amp;D39)&amp;" and EnterpriseId="&amp;EntId&amp;")"</f>
        <v>update Releases set RevelatorExternalUsageReleaseId=AssetId where ReleaseId=(select max(ReleaseId) from Releases where UPC=766310525632 and EnterpriseId=647322)</v>
      </c>
      <c r="V39" s="28">
        <f>VLOOKUP(D39,'4) Release_Artist(s)'!A:A,1,0)</f>
        <v>766310525632</v>
      </c>
      <c r="W39" s="83"/>
    </row>
    <row r="40">
      <c r="A40" s="28" t="s">
        <v>144</v>
      </c>
      <c r="B40" s="90" t="s">
        <v>252</v>
      </c>
      <c r="C40" s="8" t="s">
        <v>178</v>
      </c>
      <c r="D40" s="83">
        <v>7.66310726763E11</v>
      </c>
      <c r="E40" s="84"/>
      <c r="F40" s="85" t="s">
        <v>253</v>
      </c>
      <c r="G40" s="8" t="s">
        <v>180</v>
      </c>
      <c r="I40" s="8" t="s">
        <v>181</v>
      </c>
      <c r="J40" s="8">
        <v>2023.0</v>
      </c>
      <c r="K40" s="43" t="s">
        <v>144</v>
      </c>
      <c r="L40" s="8">
        <v>2023.0</v>
      </c>
      <c r="M40" s="43" t="s">
        <v>144</v>
      </c>
      <c r="N40" s="86">
        <v>45012.0</v>
      </c>
      <c r="O40" s="87" t="s">
        <v>182</v>
      </c>
      <c r="P40" s="57"/>
      <c r="R40" s="74" t="str">
        <f t="shared" si="1"/>
        <v>insert into Images VALUES (NEWID(),'766310726763.jpg', '.jpg', getdate(), 0, null, 'https://www.dropbox.com/scl/fi/aws0lkwcm7haoodnhy5ph/O-N-mero-1-766310726763.jpg?rlkey=9spbxfk006n5gu4tkwa8l1dym&amp;st=unurj4ug&amp;dl=1', 0, getdate(), null, null)</v>
      </c>
      <c r="S40" s="34" t="str">
        <f>"Insert into Releases VALUES((select ReleaseTypeId from ReleaseTypes where Title='"&amp;I40&amp;"'), N'"&amp;SUBSTITUTE(trim(F40),"'","''")&amp;"', null, (select LabelId from Labels where Name=N'"&amp;SUBSTITUTE(trim(A40),"'","''")&amp;"' and EnterpriseId="&amp;EntId&amp;"), "&amp;IF(D40="","null",D40)&amp;", null, null, "&amp;IF(H40="","null","N'"&amp;SUBSTITUTE(trim(H40),"'","''")&amp;"'")&amp;", N'"&amp;J40&amp;" "&amp;SUBSTITUTE(trim(K40),"'","''")&amp;"', N'"&amp;L40&amp;" "&amp;SUBSTITUTE(trim(M40),"'","''")&amp;"', "&amp;IF(N40="","null","'"&amp;TEXT(N40,"yyyy-mm-dd")&amp;"'")&amp;",  "&amp;IF(E40="","null","'"&amp;SUBSTITUTE(trim(E40),"'","''")&amp;"'")&amp;", "&amp;if(B40="","null",if(D40="","(select ImageId from Images where Filename='"&amp;E40&amp;"."&amp;C40&amp;"' and ExternalUrl='"&amp;SUBSTITUTE(trim(B40),"'","''")&amp;"')","(select ImageId from Images where Filename='"&amp;D40&amp;"."&amp;C40&amp;"' and ExternalUrl='"&amp;SUBSTITUTE(trim(B40),"'","''")&amp;"')"))&amp;", null, null, null, (select min(LanguageId) from Languages where LanguageName='"&amp;G40&amp;"' and IsValidMetadataLanguage=1), getdate(), (select CreatedBy from Enterprises where EnterpriseId="&amp;EntId&amp;"), null, '34F4C88E-B410-461E-AD75-6C01536FDCD3', null, null, null, null, null, null, null, null, null, 1, null, null, null, "&amp;VLOOKUP(O40,'Reference info'!H:I,2,FALSE)&amp;", "&amp;IF(P40="","null",VLOOKUP(P40,'Reference info'!H:I,2,FALSE))&amp;", 0, null, null, null,"&amp;IF(N40="",0,1)&amp;", 1, null, null, null, null, null, null, null, null, null, 1, null, (NEXT VALUE FOR [AssetIdSequence]), null, null, null, "&amp;TenantId&amp;", "&amp;EntId&amp;", null, "&amp;if(D40&lt;&gt;"",countif('5) Release_Track'!A:A,D40),countif('5) Release_Track'!B:B,E40))&amp;")"</f>
        <v>Insert into Releases VALUES((select ReleaseTypeId from ReleaseTypes where Title='Single'), N'O Número 1', null, (select LabelId from Labels where Name=N'TokyoRecords' and EnterpriseId=647322), 766310726763, null, null, null, N'2023 TokyoRecords', N'2023 TokyoRecords', '2023-03-27',  null, (select ImageId from Images where Filename='766310726763.jpg' and ExternalUrl='https://www.dropbox.com/scl/fi/aws0lkwcm7haoodnhy5ph/O-N-mero-1-766310726763.jpg?rlkey=9spbxfk006n5gu4tkwa8l1dym&amp;st=unurj4ug&amp;dl=1'),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0" s="34" t="str">
        <f>"update Releases set RevelatorExternalUsageReleaseId=AssetId where ReleaseId=(select max(ReleaseId) from Releases where "&amp;IF(D40="","Catalog='"&amp;E40&amp;"'","UPC="&amp;D40)&amp;" and EnterpriseId="&amp;EntId&amp;")"</f>
        <v>update Releases set RevelatorExternalUsageReleaseId=AssetId where ReleaseId=(select max(ReleaseId) from Releases where UPC=766310726763 and EnterpriseId=647322)</v>
      </c>
      <c r="V40" s="28">
        <f>VLOOKUP(D40,'4) Release_Artist(s)'!A:A,1,0)</f>
        <v>766310726763</v>
      </c>
      <c r="W40" s="83"/>
    </row>
    <row r="41">
      <c r="A41" s="28" t="s">
        <v>144</v>
      </c>
      <c r="B41" s="90" t="s">
        <v>254</v>
      </c>
      <c r="C41" s="8" t="s">
        <v>178</v>
      </c>
      <c r="D41" s="83">
        <v>7.6631076033E11</v>
      </c>
      <c r="E41" s="84"/>
      <c r="F41" s="85" t="s">
        <v>255</v>
      </c>
      <c r="G41" s="8" t="s">
        <v>180</v>
      </c>
      <c r="I41" s="8" t="s">
        <v>181</v>
      </c>
      <c r="J41" s="8">
        <v>2023.0</v>
      </c>
      <c r="K41" s="43" t="s">
        <v>144</v>
      </c>
      <c r="L41" s="8">
        <v>2023.0</v>
      </c>
      <c r="M41" s="43" t="s">
        <v>144</v>
      </c>
      <c r="N41" s="86">
        <v>45013.0</v>
      </c>
      <c r="O41" s="87" t="s">
        <v>182</v>
      </c>
      <c r="P41" s="57"/>
      <c r="R41" s="74" t="str">
        <f t="shared" si="1"/>
        <v>insert into Images VALUES (NEWID(),'766310760330.jpg', '.jpg', getdate(), 0, null, 'https://www.dropbox.com/scl/fi/dfvdwj824qp74724r0p2g/Lampi-o-Capit-o-do-Sert-o-766310760330.jpg?rlkey=ivq466vksjhj71uegactjxv96&amp;st=co5b34gz&amp;dl=1', 0, getdate(), null, null)</v>
      </c>
      <c r="S41" s="34" t="str">
        <f>"Insert into Releases VALUES((select ReleaseTypeId from ReleaseTypes where Title='"&amp;I41&amp;"'), N'"&amp;SUBSTITUTE(trim(F41),"'","''")&amp;"', null, (select LabelId from Labels where Name=N'"&amp;SUBSTITUTE(trim(A41),"'","''")&amp;"' and EnterpriseId="&amp;EntId&amp;"), "&amp;IF(D41="","null",D41)&amp;", null, null, "&amp;IF(H41="","null","N'"&amp;SUBSTITUTE(trim(H41),"'","''")&amp;"'")&amp;", N'"&amp;J41&amp;" "&amp;SUBSTITUTE(trim(K41),"'","''")&amp;"', N'"&amp;L41&amp;" "&amp;SUBSTITUTE(trim(M41),"'","''")&amp;"', "&amp;IF(N41="","null","'"&amp;TEXT(N41,"yyyy-mm-dd")&amp;"'")&amp;",  "&amp;IF(E41="","null","'"&amp;SUBSTITUTE(trim(E41),"'","''")&amp;"'")&amp;", "&amp;if(B41="","null",if(D41="","(select ImageId from Images where Filename='"&amp;E41&amp;"."&amp;C41&amp;"' and ExternalUrl='"&amp;SUBSTITUTE(trim(B41),"'","''")&amp;"')","(select ImageId from Images where Filename='"&amp;D41&amp;"."&amp;C41&amp;"' and ExternalUrl='"&amp;SUBSTITUTE(trim(B41),"'","''")&amp;"')"))&amp;", null, null, null, (select min(LanguageId) from Languages where LanguageName='"&amp;G41&amp;"' and IsValidMetadataLanguage=1), getdate(), (select CreatedBy from Enterprises where EnterpriseId="&amp;EntId&amp;"), null, '34F4C88E-B410-461E-AD75-6C01536FDCD3', null, null, null, null, null, null, null, null, null, 1, null, null, null, "&amp;VLOOKUP(O41,'Reference info'!H:I,2,FALSE)&amp;", "&amp;IF(P41="","null",VLOOKUP(P41,'Reference info'!H:I,2,FALSE))&amp;", 0, null, null, null,"&amp;IF(N41="",0,1)&amp;", 1, null, null, null, null, null, null, null, null, null, 1, null, (NEXT VALUE FOR [AssetIdSequence]), null, null, null, "&amp;TenantId&amp;", "&amp;EntId&amp;", null, "&amp;if(D41&lt;&gt;"",countif('5) Release_Track'!A:A,D41),countif('5) Release_Track'!B:B,E41))&amp;")"</f>
        <v>Insert into Releases VALUES((select ReleaseTypeId from ReleaseTypes where Title='Single'), N'Lampião, Capitão do Sertão', null, (select LabelId from Labels where Name=N'TokyoRecords' and EnterpriseId=647322), 766310760330, null, null, null, N'2023 TokyoRecords', N'2023 TokyoRecords', '2023-03-28',  null, (select ImageId from Images where Filename='766310760330.jpg' and ExternalUrl='https://www.dropbox.com/scl/fi/dfvdwj824qp74724r0p2g/Lampi-o-Capit-o-do-Sert-o-766310760330.jpg?rlkey=ivq466vksjhj71uegactjxv96&amp;st=co5b34gz&amp;dl=1'),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1" s="34" t="str">
        <f>"update Releases set RevelatorExternalUsageReleaseId=AssetId where ReleaseId=(select max(ReleaseId) from Releases where "&amp;IF(D41="","Catalog='"&amp;E41&amp;"'","UPC="&amp;D41)&amp;" and EnterpriseId="&amp;EntId&amp;")"</f>
        <v>update Releases set RevelatorExternalUsageReleaseId=AssetId where ReleaseId=(select max(ReleaseId) from Releases where UPC=766310760330 and EnterpriseId=647322)</v>
      </c>
      <c r="V41" s="28">
        <f>VLOOKUP(D41,'4) Release_Artist(s)'!A:A,1,0)</f>
        <v>766310760330</v>
      </c>
      <c r="W41" s="83"/>
    </row>
    <row r="42">
      <c r="A42" s="28" t="s">
        <v>144</v>
      </c>
      <c r="B42" s="90" t="s">
        <v>256</v>
      </c>
      <c r="C42" s="8" t="s">
        <v>178</v>
      </c>
      <c r="D42" s="83">
        <v>7.66310846638E11</v>
      </c>
      <c r="E42" s="84"/>
      <c r="F42" s="85" t="s">
        <v>257</v>
      </c>
      <c r="G42" s="8" t="s">
        <v>189</v>
      </c>
      <c r="I42" s="8" t="s">
        <v>181</v>
      </c>
      <c r="J42" s="8">
        <v>2023.0</v>
      </c>
      <c r="K42" s="43" t="s">
        <v>144</v>
      </c>
      <c r="L42" s="8">
        <v>2023.0</v>
      </c>
      <c r="M42" s="43" t="s">
        <v>144</v>
      </c>
      <c r="N42" s="86">
        <v>45017.0</v>
      </c>
      <c r="O42" s="87" t="s">
        <v>182</v>
      </c>
      <c r="P42" s="57"/>
      <c r="R42" s="74" t="str">
        <f t="shared" si="1"/>
        <v>insert into Images VALUES (NEWID(),'766310846638.jpg', '.jpg', getdate(), 0, null, 'https://www.dropbox.com/scl/fi/yxfqf7izcbb1pu5g8w4qy/Control-766310846638.jpg?rlkey=47yapiy0yc3qrwzulzeo00351&amp;st=9xmk3yts&amp;dl=1', 0, getdate(), null, null)</v>
      </c>
      <c r="S42" s="34" t="str">
        <f>"Insert into Releases VALUES((select ReleaseTypeId from ReleaseTypes where Title='"&amp;I42&amp;"'), N'"&amp;SUBSTITUTE(trim(F42),"'","''")&amp;"', null, (select LabelId from Labels where Name=N'"&amp;SUBSTITUTE(trim(A42),"'","''")&amp;"' and EnterpriseId="&amp;EntId&amp;"), "&amp;IF(D42="","null",D42)&amp;", null, null, "&amp;IF(H42="","null","N'"&amp;SUBSTITUTE(trim(H42),"'","''")&amp;"'")&amp;", N'"&amp;J42&amp;" "&amp;SUBSTITUTE(trim(K42),"'","''")&amp;"', N'"&amp;L42&amp;" "&amp;SUBSTITUTE(trim(M42),"'","''")&amp;"', "&amp;IF(N42="","null","'"&amp;TEXT(N42,"yyyy-mm-dd")&amp;"'")&amp;",  "&amp;IF(E42="","null","'"&amp;SUBSTITUTE(trim(E42),"'","''")&amp;"'")&amp;", "&amp;if(B42="","null",if(D42="","(select ImageId from Images where Filename='"&amp;E42&amp;"."&amp;C42&amp;"' and ExternalUrl='"&amp;SUBSTITUTE(trim(B42),"'","''")&amp;"')","(select ImageId from Images where Filename='"&amp;D42&amp;"."&amp;C42&amp;"' and ExternalUrl='"&amp;SUBSTITUTE(trim(B42),"'","''")&amp;"')"))&amp;", null, null, null, (select min(LanguageId) from Languages where LanguageName='"&amp;G42&amp;"' and IsValidMetadataLanguage=1), getdate(), (select CreatedBy from Enterprises where EnterpriseId="&amp;EntId&amp;"), null, '34F4C88E-B410-461E-AD75-6C01536FDCD3', null, null, null, null, null, null, null, null, null, 1, null, null, null, "&amp;VLOOKUP(O42,'Reference info'!H:I,2,FALSE)&amp;", "&amp;IF(P42="","null",VLOOKUP(P42,'Reference info'!H:I,2,FALSE))&amp;", 0, null, null, null,"&amp;IF(N42="",0,1)&amp;", 1, null, null, null, null, null, null, null, null, null, 1, null, (NEXT VALUE FOR [AssetIdSequence]), null, null, null, "&amp;TenantId&amp;", "&amp;EntId&amp;", null, "&amp;if(D42&lt;&gt;"",countif('5) Release_Track'!A:A,D42),countif('5) Release_Track'!B:B,E42))&amp;")"</f>
        <v>Insert into Releases VALUES((select ReleaseTypeId from ReleaseTypes where Title='Single'), N'Control', null, (select LabelId from Labels where Name=N'TokyoRecords' and EnterpriseId=647322), 766310846638, null, null, null, N'2023 TokyoRecords', N'2023 TokyoRecords', '2023-04-01',  null, (select ImageId from Images where Filename='766310846638.jpg' and ExternalUrl='https://www.dropbox.com/scl/fi/yxfqf7izcbb1pu5g8w4qy/Control-766310846638.jpg?rlkey=47yapiy0yc3qrwzulzeo00351&amp;st=9xmk3yts&amp;dl=1'),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2" s="34" t="str">
        <f>"update Releases set RevelatorExternalUsageReleaseId=AssetId where ReleaseId=(select max(ReleaseId) from Releases where "&amp;IF(D42="","Catalog='"&amp;E42&amp;"'","UPC="&amp;D42)&amp;" and EnterpriseId="&amp;EntId&amp;")"</f>
        <v>update Releases set RevelatorExternalUsageReleaseId=AssetId where ReleaseId=(select max(ReleaseId) from Releases where UPC=766310846638 and EnterpriseId=647322)</v>
      </c>
      <c r="V42" s="28">
        <f>VLOOKUP(D42,'4) Release_Artist(s)'!A:A,1,0)</f>
        <v>766310846638</v>
      </c>
      <c r="W42" s="83"/>
    </row>
    <row r="43">
      <c r="A43" s="28" t="s">
        <v>144</v>
      </c>
      <c r="B43" s="90" t="s">
        <v>258</v>
      </c>
      <c r="C43" s="8" t="s">
        <v>178</v>
      </c>
      <c r="D43" s="83">
        <v>7.66310960488E11</v>
      </c>
      <c r="E43" s="84"/>
      <c r="F43" s="85" t="s">
        <v>259</v>
      </c>
      <c r="G43" s="8" t="s">
        <v>180</v>
      </c>
      <c r="I43" s="8" t="s">
        <v>181</v>
      </c>
      <c r="J43" s="8">
        <v>2023.0</v>
      </c>
      <c r="K43" s="43" t="s">
        <v>144</v>
      </c>
      <c r="L43" s="8">
        <v>2023.0</v>
      </c>
      <c r="M43" s="43" t="s">
        <v>144</v>
      </c>
      <c r="N43" s="86">
        <v>45019.0</v>
      </c>
      <c r="O43" s="87" t="s">
        <v>182</v>
      </c>
      <c r="P43" s="57"/>
      <c r="R43" s="74" t="str">
        <f t="shared" si="1"/>
        <v>insert into Images VALUES (NEWID(),'766310960488.jpg', '.jpg', getdate(), 0, null, 'https://www.dropbox.com/scl/fi/0zmt2f7ayteg2w70k60b6/Deus-Amaldi-oado-766310960488.jpg?rlkey=w3g5nzu8b0tnp9x306psvujv5&amp;st=ud0m2bsg&amp;dl=1', 0, getdate(), null, null)</v>
      </c>
      <c r="S43" s="34" t="str">
        <f>"Insert into Releases VALUES((select ReleaseTypeId from ReleaseTypes where Title='"&amp;I43&amp;"'), N'"&amp;SUBSTITUTE(trim(F43),"'","''")&amp;"', null, (select LabelId from Labels where Name=N'"&amp;SUBSTITUTE(trim(A43),"'","''")&amp;"' and EnterpriseId="&amp;EntId&amp;"), "&amp;IF(D43="","null",D43)&amp;", null, null, "&amp;IF(H43="","null","N'"&amp;SUBSTITUTE(trim(H43),"'","''")&amp;"'")&amp;", N'"&amp;J43&amp;" "&amp;SUBSTITUTE(trim(K43),"'","''")&amp;"', N'"&amp;L43&amp;" "&amp;SUBSTITUTE(trim(M43),"'","''")&amp;"', "&amp;IF(N43="","null","'"&amp;TEXT(N43,"yyyy-mm-dd")&amp;"'")&amp;",  "&amp;IF(E43="","null","'"&amp;SUBSTITUTE(trim(E43),"'","''")&amp;"'")&amp;", "&amp;if(B43="","null",if(D43="","(select ImageId from Images where Filename='"&amp;E43&amp;"."&amp;C43&amp;"' and ExternalUrl='"&amp;SUBSTITUTE(trim(B43),"'","''")&amp;"')","(select ImageId from Images where Filename='"&amp;D43&amp;"."&amp;C43&amp;"' and ExternalUrl='"&amp;SUBSTITUTE(trim(B43),"'","''")&amp;"')"))&amp;", null, null, null, (select min(LanguageId) from Languages where LanguageName='"&amp;G43&amp;"' and IsValidMetadataLanguage=1), getdate(), (select CreatedBy from Enterprises where EnterpriseId="&amp;EntId&amp;"), null, '34F4C88E-B410-461E-AD75-6C01536FDCD3', null, null, null, null, null, null, null, null, null, 1, null, null, null, "&amp;VLOOKUP(O43,'Reference info'!H:I,2,FALSE)&amp;", "&amp;IF(P43="","null",VLOOKUP(P43,'Reference info'!H:I,2,FALSE))&amp;", 0, null, null, null,"&amp;IF(N43="",0,1)&amp;", 1, null, null, null, null, null, null, null, null, null, 1, null, (NEXT VALUE FOR [AssetIdSequence]), null, null, null, "&amp;TenantId&amp;", "&amp;EntId&amp;", null, "&amp;if(D43&lt;&gt;"",countif('5) Release_Track'!A:A,D43),countif('5) Release_Track'!B:B,E43))&amp;")"</f>
        <v>Insert into Releases VALUES((select ReleaseTypeId from ReleaseTypes where Title='Single'), N'Deus Amaldiçoado', null, (select LabelId from Labels where Name=N'TokyoRecords' and EnterpriseId=647322), 766310960488, null, null, null, N'2023 TokyoRecords', N'2023 TokyoRecords', '2023-04-03',  null, (select ImageId from Images where Filename='766310960488.jpg' and ExternalUrl='https://www.dropbox.com/scl/fi/0zmt2f7ayteg2w70k60b6/Deus-Amaldi-oado-766310960488.jpg?rlkey=w3g5nzu8b0tnp9x306psvujv5&amp;st=ud0m2bsg&amp;dl=1'),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3" s="34" t="str">
        <f>"update Releases set RevelatorExternalUsageReleaseId=AssetId where ReleaseId=(select max(ReleaseId) from Releases where "&amp;IF(D43="","Catalog='"&amp;E43&amp;"'","UPC="&amp;D43)&amp;" and EnterpriseId="&amp;EntId&amp;")"</f>
        <v>update Releases set RevelatorExternalUsageReleaseId=AssetId where ReleaseId=(select max(ReleaseId) from Releases where UPC=766310960488 and EnterpriseId=647322)</v>
      </c>
      <c r="V43" s="28">
        <f>VLOOKUP(D43,'4) Release_Artist(s)'!A:A,1,0)</f>
        <v>766310960488</v>
      </c>
      <c r="W43" s="83"/>
    </row>
    <row r="44">
      <c r="A44" s="28" t="s">
        <v>144</v>
      </c>
      <c r="B44" s="90" t="s">
        <v>260</v>
      </c>
      <c r="C44" s="8" t="s">
        <v>178</v>
      </c>
      <c r="D44" s="83">
        <v>8.21555510963E11</v>
      </c>
      <c r="E44" s="84"/>
      <c r="F44" s="85" t="s">
        <v>261</v>
      </c>
      <c r="G44" s="8" t="s">
        <v>180</v>
      </c>
      <c r="I44" s="8" t="s">
        <v>181</v>
      </c>
      <c r="J44" s="8">
        <v>2023.0</v>
      </c>
      <c r="K44" s="43" t="s">
        <v>144</v>
      </c>
      <c r="L44" s="8">
        <v>2023.0</v>
      </c>
      <c r="M44" s="43" t="s">
        <v>144</v>
      </c>
      <c r="N44" s="86">
        <v>45020.0</v>
      </c>
      <c r="O44" s="87" t="s">
        <v>182</v>
      </c>
      <c r="P44" s="57"/>
      <c r="R44" s="74" t="str">
        <f t="shared" si="1"/>
        <v>insert into Images VALUES (NEWID(),'821555510963.jpg', '.jpg', getdate(), 0, null, 'https://www.dropbox.com/scl/fi/qtsk1apgqu0alfos7oczv/Gravity-Falls-821555510963.jpg?rlkey=4ffxl6uh963w2a2geqmmg2x6a&amp;st=w290yckb&amp;dl=1', 0, getdate(), null, null)</v>
      </c>
      <c r="S44" s="34" t="str">
        <f>"Insert into Releases VALUES((select ReleaseTypeId from ReleaseTypes where Title='"&amp;I44&amp;"'), N'"&amp;SUBSTITUTE(trim(F44),"'","''")&amp;"', null, (select LabelId from Labels where Name=N'"&amp;SUBSTITUTE(trim(A44),"'","''")&amp;"' and EnterpriseId="&amp;EntId&amp;"), "&amp;IF(D44="","null",D44)&amp;", null, null, "&amp;IF(H44="","null","N'"&amp;SUBSTITUTE(trim(H44),"'","''")&amp;"'")&amp;", N'"&amp;J44&amp;" "&amp;SUBSTITUTE(trim(K44),"'","''")&amp;"', N'"&amp;L44&amp;" "&amp;SUBSTITUTE(trim(M44),"'","''")&amp;"', "&amp;IF(N44="","null","'"&amp;TEXT(N44,"yyyy-mm-dd")&amp;"'")&amp;",  "&amp;IF(E44="","null","'"&amp;SUBSTITUTE(trim(E44),"'","''")&amp;"'")&amp;", "&amp;if(B44="","null",if(D44="","(select ImageId from Images where Filename='"&amp;E44&amp;"."&amp;C44&amp;"' and ExternalUrl='"&amp;SUBSTITUTE(trim(B44),"'","''")&amp;"')","(select ImageId from Images where Filename='"&amp;D44&amp;"."&amp;C44&amp;"' and ExternalUrl='"&amp;SUBSTITUTE(trim(B44),"'","''")&amp;"')"))&amp;", null, null, null, (select min(LanguageId) from Languages where LanguageName='"&amp;G44&amp;"' and IsValidMetadataLanguage=1), getdate(), (select CreatedBy from Enterprises where EnterpriseId="&amp;EntId&amp;"), null, '34F4C88E-B410-461E-AD75-6C01536FDCD3', null, null, null, null, null, null, null, null, null, 1, null, null, null, "&amp;VLOOKUP(O44,'Reference info'!H:I,2,FALSE)&amp;", "&amp;IF(P44="","null",VLOOKUP(P44,'Reference info'!H:I,2,FALSE))&amp;", 0, null, null, null,"&amp;IF(N44="",0,1)&amp;", 1, null, null, null, null, null, null, null, null, null, 1, null, (NEXT VALUE FOR [AssetIdSequence]), null, null, null, "&amp;TenantId&amp;", "&amp;EntId&amp;", null, "&amp;if(D44&lt;&gt;"",countif('5) Release_Track'!A:A,D44),countif('5) Release_Track'!B:B,E44))&amp;")"</f>
        <v>Insert into Releases VALUES((select ReleaseTypeId from ReleaseTypes where Title='Single'), N'Gravity Falls', null, (select LabelId from Labels where Name=N'TokyoRecords' and EnterpriseId=647322), 821555510963, null, null, null, N'2023 TokyoRecords', N'2023 TokyoRecords', '2023-04-04',  null, (select ImageId from Images where Filename='821555510963.jpg' and ExternalUrl='https://www.dropbox.com/scl/fi/qtsk1apgqu0alfos7oczv/Gravity-Falls-821555510963.jpg?rlkey=4ffxl6uh963w2a2geqmmg2x6a&amp;st=w290yckb&amp;dl=1'),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4" s="34" t="str">
        <f>"update Releases set RevelatorExternalUsageReleaseId=AssetId where ReleaseId=(select max(ReleaseId) from Releases where "&amp;IF(D44="","Catalog='"&amp;E44&amp;"'","UPC="&amp;D44)&amp;" and EnterpriseId="&amp;EntId&amp;")"</f>
        <v>update Releases set RevelatorExternalUsageReleaseId=AssetId where ReleaseId=(select max(ReleaseId) from Releases where UPC=821555510963 and EnterpriseId=647322)</v>
      </c>
      <c r="V44" s="28">
        <f>VLOOKUP(D44,'4) Release_Artist(s)'!A:A,1,0)</f>
        <v>821555510963</v>
      </c>
      <c r="W44" s="83"/>
    </row>
    <row r="45">
      <c r="A45" s="28" t="s">
        <v>144</v>
      </c>
      <c r="B45" s="90" t="s">
        <v>262</v>
      </c>
      <c r="C45" s="8" t="s">
        <v>178</v>
      </c>
      <c r="D45" s="83">
        <v>8.21555705604E11</v>
      </c>
      <c r="E45" s="84"/>
      <c r="F45" s="85" t="s">
        <v>263</v>
      </c>
      <c r="G45" s="8" t="s">
        <v>189</v>
      </c>
      <c r="I45" s="8" t="s">
        <v>181</v>
      </c>
      <c r="J45" s="8">
        <v>2023.0</v>
      </c>
      <c r="K45" s="43" t="s">
        <v>144</v>
      </c>
      <c r="L45" s="8">
        <v>2023.0</v>
      </c>
      <c r="M45" s="43" t="s">
        <v>144</v>
      </c>
      <c r="N45" s="86">
        <v>45026.0</v>
      </c>
      <c r="O45" s="87" t="s">
        <v>182</v>
      </c>
      <c r="P45" s="57"/>
      <c r="R45" s="74" t="str">
        <f t="shared" si="1"/>
        <v>insert into Images VALUES (NEWID(),'821555705604.jpg', '.jpg', getdate(), 0, null, 'https://www.dropbox.com/scl/fi/i3l51yinz9thdr9b6jw3l/Verdadeiro-Rei-821555705604.jpg?rlkey=jwmsg6x96b0uszgaczf2sykgd&amp;st=xdzb196a&amp;dl=1', 0, getdate(), null, null)</v>
      </c>
      <c r="S45" s="34" t="str">
        <f>"Insert into Releases VALUES((select ReleaseTypeId from ReleaseTypes where Title='"&amp;I45&amp;"'), N'"&amp;SUBSTITUTE(trim(F45),"'","''")&amp;"', null, (select LabelId from Labels where Name=N'"&amp;SUBSTITUTE(trim(A45),"'","''")&amp;"' and EnterpriseId="&amp;EntId&amp;"), "&amp;IF(D45="","null",D45)&amp;", null, null, "&amp;IF(H45="","null","N'"&amp;SUBSTITUTE(trim(H45),"'","''")&amp;"'")&amp;", N'"&amp;J45&amp;" "&amp;SUBSTITUTE(trim(K45),"'","''")&amp;"', N'"&amp;L45&amp;" "&amp;SUBSTITUTE(trim(M45),"'","''")&amp;"', "&amp;IF(N45="","null","'"&amp;TEXT(N45,"yyyy-mm-dd")&amp;"'")&amp;",  "&amp;IF(E45="","null","'"&amp;SUBSTITUTE(trim(E45),"'","''")&amp;"'")&amp;", "&amp;if(B45="","null",if(D45="","(select ImageId from Images where Filename='"&amp;E45&amp;"."&amp;C45&amp;"' and ExternalUrl='"&amp;SUBSTITUTE(trim(B45),"'","''")&amp;"')","(select ImageId from Images where Filename='"&amp;D45&amp;"."&amp;C45&amp;"' and ExternalUrl='"&amp;SUBSTITUTE(trim(B45),"'","''")&amp;"')"))&amp;", null, null, null, (select min(LanguageId) from Languages where LanguageName='"&amp;G45&amp;"' and IsValidMetadataLanguage=1), getdate(), (select CreatedBy from Enterprises where EnterpriseId="&amp;EntId&amp;"), null, '34F4C88E-B410-461E-AD75-6C01536FDCD3', null, null, null, null, null, null, null, null, null, 1, null, null, null, "&amp;VLOOKUP(O45,'Reference info'!H:I,2,FALSE)&amp;", "&amp;IF(P45="","null",VLOOKUP(P45,'Reference info'!H:I,2,FALSE))&amp;", 0, null, null, null,"&amp;IF(N45="",0,1)&amp;", 1, null, null, null, null, null, null, null, null, null, 1, null, (NEXT VALUE FOR [AssetIdSequence]), null, null, null, "&amp;TenantId&amp;", "&amp;EntId&amp;", null, "&amp;if(D45&lt;&gt;"",countif('5) Release_Track'!A:A,D45),countif('5) Release_Track'!B:B,E45))&amp;")"</f>
        <v>Insert into Releases VALUES((select ReleaseTypeId from ReleaseTypes where Title='Single'), N'Verdadeiro Rei', null, (select LabelId from Labels where Name=N'TokyoRecords' and EnterpriseId=647322), 821555705604, null, null, null, N'2023 TokyoRecords', N'2023 TokyoRecords', '2023-04-10',  null, (select ImageId from Images where Filename='821555705604.jpg' and ExternalUrl='https://www.dropbox.com/scl/fi/i3l51yinz9thdr9b6jw3l/Verdadeiro-Rei-821555705604.jpg?rlkey=jwmsg6x96b0uszgaczf2sykgd&amp;st=xdzb196a&amp;dl=1'),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5" s="34" t="str">
        <f>"update Releases set RevelatorExternalUsageReleaseId=AssetId where ReleaseId=(select max(ReleaseId) from Releases where "&amp;IF(D45="","Catalog='"&amp;E45&amp;"'","UPC="&amp;D45)&amp;" and EnterpriseId="&amp;EntId&amp;")"</f>
        <v>update Releases set RevelatorExternalUsageReleaseId=AssetId where ReleaseId=(select max(ReleaseId) from Releases where UPC=821555705604 and EnterpriseId=647322)</v>
      </c>
      <c r="V45" s="28">
        <f>VLOOKUP(D45,'4) Release_Artist(s)'!A:A,1,0)</f>
        <v>821555705604</v>
      </c>
      <c r="W45" s="83"/>
    </row>
    <row r="46">
      <c r="A46" s="28" t="s">
        <v>144</v>
      </c>
      <c r="B46" s="90" t="s">
        <v>264</v>
      </c>
      <c r="C46" s="8" t="s">
        <v>178</v>
      </c>
      <c r="D46" s="83">
        <v>8.2155574742E11</v>
      </c>
      <c r="E46" s="84"/>
      <c r="F46" s="85" t="s">
        <v>265</v>
      </c>
      <c r="G46" s="8" t="s">
        <v>180</v>
      </c>
      <c r="I46" s="8" t="s">
        <v>181</v>
      </c>
      <c r="J46" s="8">
        <v>2023.0</v>
      </c>
      <c r="K46" s="43" t="s">
        <v>144</v>
      </c>
      <c r="L46" s="8">
        <v>2023.0</v>
      </c>
      <c r="M46" s="43" t="s">
        <v>144</v>
      </c>
      <c r="N46" s="86">
        <v>45028.0</v>
      </c>
      <c r="O46" s="87" t="s">
        <v>182</v>
      </c>
      <c r="P46" s="57"/>
      <c r="R46" s="74" t="str">
        <f t="shared" si="1"/>
        <v>insert into Images VALUES (NEWID(),'821555747420.jpg', '.jpg', getdate(), 0, null, 'https://www.dropbox.com/scl/fi/hjtz42vdkgiyhf6bqq69h/Lavinho-Pai-T-On-821555747420.jpg?rlkey=vidlcsgy3ridq50k7ycb0uls8&amp;st=2wiktlef&amp;dl=1', 0, getdate(), null, null)</v>
      </c>
      <c r="S46" s="34" t="str">
        <f>"Insert into Releases VALUES((select ReleaseTypeId from ReleaseTypes where Title='"&amp;I46&amp;"'), N'"&amp;SUBSTITUTE(trim(F46),"'","''")&amp;"', null, (select LabelId from Labels where Name=N'"&amp;SUBSTITUTE(trim(A46),"'","''")&amp;"' and EnterpriseId="&amp;EntId&amp;"), "&amp;IF(D46="","null",D46)&amp;", null, null, "&amp;IF(H46="","null","N'"&amp;SUBSTITUTE(trim(H46),"'","''")&amp;"'")&amp;", N'"&amp;J46&amp;" "&amp;SUBSTITUTE(trim(K46),"'","''")&amp;"', N'"&amp;L46&amp;" "&amp;SUBSTITUTE(trim(M46),"'","''")&amp;"', "&amp;IF(N46="","null","'"&amp;TEXT(N46,"yyyy-mm-dd")&amp;"'")&amp;",  "&amp;IF(E46="","null","'"&amp;SUBSTITUTE(trim(E46),"'","''")&amp;"'")&amp;", "&amp;if(B46="","null",if(D46="","(select ImageId from Images where Filename='"&amp;E46&amp;"."&amp;C46&amp;"' and ExternalUrl='"&amp;SUBSTITUTE(trim(B46),"'","''")&amp;"')","(select ImageId from Images where Filename='"&amp;D46&amp;"."&amp;C46&amp;"' and ExternalUrl='"&amp;SUBSTITUTE(trim(B46),"'","''")&amp;"')"))&amp;", null, null, null, (select min(LanguageId) from Languages where LanguageName='"&amp;G46&amp;"' and IsValidMetadataLanguage=1), getdate(), (select CreatedBy from Enterprises where EnterpriseId="&amp;EntId&amp;"), null, '34F4C88E-B410-461E-AD75-6C01536FDCD3', null, null, null, null, null, null, null, null, null, 1, null, null, null, "&amp;VLOOKUP(O46,'Reference info'!H:I,2,FALSE)&amp;", "&amp;IF(P46="","null",VLOOKUP(P46,'Reference info'!H:I,2,FALSE))&amp;", 0, null, null, null,"&amp;IF(N46="",0,1)&amp;", 1, null, null, null, null, null, null, null, null, null, 1, null, (NEXT VALUE FOR [AssetIdSequence]), null, null, null, "&amp;TenantId&amp;", "&amp;EntId&amp;", null, "&amp;if(D46&lt;&gt;"",countif('5) Release_Track'!A:A,D46),countif('5) Release_Track'!B:B,E46))&amp;")"</f>
        <v>Insert into Releases VALUES((select ReleaseTypeId from ReleaseTypes where Title='Single'), N'Lavinho, Pai Tá On', null, (select LabelId from Labels where Name=N'TokyoRecords' and EnterpriseId=647322), 821555747420, null, null, null, N'2023 TokyoRecords', N'2023 TokyoRecords', '2023-04-12',  null, (select ImageId from Images where Filename='821555747420.jpg' and ExternalUrl='https://www.dropbox.com/scl/fi/hjtz42vdkgiyhf6bqq69h/Lavinho-Pai-T-On-821555747420.jpg?rlkey=vidlcsgy3ridq50k7ycb0uls8&amp;st=2wiktlef&amp;dl=1'),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6" s="34" t="str">
        <f>"update Releases set RevelatorExternalUsageReleaseId=AssetId where ReleaseId=(select max(ReleaseId) from Releases where "&amp;IF(D46="","Catalog='"&amp;E46&amp;"'","UPC="&amp;D46)&amp;" and EnterpriseId="&amp;EntId&amp;")"</f>
        <v>update Releases set RevelatorExternalUsageReleaseId=AssetId where ReleaseId=(select max(ReleaseId) from Releases where UPC=821555747420 and EnterpriseId=647322)</v>
      </c>
      <c r="V46" s="28">
        <f>VLOOKUP(D46,'4) Release_Artist(s)'!A:A,1,0)</f>
        <v>821555747420</v>
      </c>
      <c r="W46" s="83"/>
    </row>
    <row r="47">
      <c r="A47" s="28" t="s">
        <v>144</v>
      </c>
      <c r="B47" s="90" t="s">
        <v>266</v>
      </c>
      <c r="C47" s="8" t="s">
        <v>178</v>
      </c>
      <c r="D47" s="83">
        <v>8.21555746522E11</v>
      </c>
      <c r="E47" s="84"/>
      <c r="F47" s="85" t="s">
        <v>267</v>
      </c>
      <c r="G47" s="8" t="s">
        <v>180</v>
      </c>
      <c r="I47" s="8" t="s">
        <v>181</v>
      </c>
      <c r="J47" s="8">
        <v>2023.0</v>
      </c>
      <c r="K47" s="43" t="s">
        <v>144</v>
      </c>
      <c r="L47" s="8">
        <v>2023.0</v>
      </c>
      <c r="M47" s="43" t="s">
        <v>144</v>
      </c>
      <c r="N47" s="86">
        <v>45030.0</v>
      </c>
      <c r="O47" s="87" t="s">
        <v>182</v>
      </c>
      <c r="P47" s="57"/>
      <c r="R47" s="74" t="str">
        <f t="shared" si="1"/>
        <v>insert into Images VALUES (NEWID(),'821555746522.jpg', '.jpg', getdate(), 0, null, 'https://www.dropbox.com/scl/fi/h5kiw8fuxs0uwle3a49p9/Genki-Dama-821555746522.jpg?rlkey=flkxojukf5ac2smt8p5dzcq8k&amp;st=xl08mh3c&amp;dl=1', 0, getdate(), null, null)</v>
      </c>
      <c r="S47" s="34" t="str">
        <f>"Insert into Releases VALUES((select ReleaseTypeId from ReleaseTypes where Title='"&amp;I47&amp;"'), N'"&amp;SUBSTITUTE(trim(F47),"'","''")&amp;"', null, (select LabelId from Labels where Name=N'"&amp;SUBSTITUTE(trim(A47),"'","''")&amp;"' and EnterpriseId="&amp;EntId&amp;"), "&amp;IF(D47="","null",D47)&amp;", null, null, "&amp;IF(H47="","null","N'"&amp;SUBSTITUTE(trim(H47),"'","''")&amp;"'")&amp;", N'"&amp;J47&amp;" "&amp;SUBSTITUTE(trim(K47),"'","''")&amp;"', N'"&amp;L47&amp;" "&amp;SUBSTITUTE(trim(M47),"'","''")&amp;"', "&amp;IF(N47="","null","'"&amp;TEXT(N47,"yyyy-mm-dd")&amp;"'")&amp;",  "&amp;IF(E47="","null","'"&amp;SUBSTITUTE(trim(E47),"'","''")&amp;"'")&amp;", "&amp;if(B47="","null",if(D47="","(select ImageId from Images where Filename='"&amp;E47&amp;"."&amp;C47&amp;"' and ExternalUrl='"&amp;SUBSTITUTE(trim(B47),"'","''")&amp;"')","(select ImageId from Images where Filename='"&amp;D47&amp;"."&amp;C47&amp;"' and ExternalUrl='"&amp;SUBSTITUTE(trim(B47),"'","''")&amp;"')"))&amp;", null, null, null, (select min(LanguageId) from Languages where LanguageName='"&amp;G47&amp;"' and IsValidMetadataLanguage=1), getdate(), (select CreatedBy from Enterprises where EnterpriseId="&amp;EntId&amp;"), null, '34F4C88E-B410-461E-AD75-6C01536FDCD3', null, null, null, null, null, null, null, null, null, 1, null, null, null, "&amp;VLOOKUP(O47,'Reference info'!H:I,2,FALSE)&amp;", "&amp;IF(P47="","null",VLOOKUP(P47,'Reference info'!H:I,2,FALSE))&amp;", 0, null, null, null,"&amp;IF(N47="",0,1)&amp;", 1, null, null, null, null, null, null, null, null, null, 1, null, (NEXT VALUE FOR [AssetIdSequence]), null, null, null, "&amp;TenantId&amp;", "&amp;EntId&amp;", null, "&amp;if(D47&lt;&gt;"",countif('5) Release_Track'!A:A,D47),countif('5) Release_Track'!B:B,E47))&amp;")"</f>
        <v>Insert into Releases VALUES((select ReleaseTypeId from ReleaseTypes where Title='Single'), N'Genki Dama', null, (select LabelId from Labels where Name=N'TokyoRecords' and EnterpriseId=647322), 821555746522, null, null, null, N'2023 TokyoRecords', N'2023 TokyoRecords', '2023-04-14',  null, (select ImageId from Images where Filename='821555746522.jpg' and ExternalUrl='https://www.dropbox.com/scl/fi/h5kiw8fuxs0uwle3a49p9/Genki-Dama-821555746522.jpg?rlkey=flkxojukf5ac2smt8p5dzcq8k&amp;st=xl08mh3c&amp;dl=1'),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7" s="34" t="str">
        <f>"update Releases set RevelatorExternalUsageReleaseId=AssetId where ReleaseId=(select max(ReleaseId) from Releases where "&amp;IF(D47="","Catalog='"&amp;E47&amp;"'","UPC="&amp;D47)&amp;" and EnterpriseId="&amp;EntId&amp;")"</f>
        <v>update Releases set RevelatorExternalUsageReleaseId=AssetId where ReleaseId=(select max(ReleaseId) from Releases where UPC=821555746522 and EnterpriseId=647322)</v>
      </c>
      <c r="V47" s="28">
        <f>VLOOKUP(D47,'4) Release_Artist(s)'!A:A,1,0)</f>
        <v>821555746522</v>
      </c>
      <c r="W47" s="83"/>
    </row>
    <row r="48">
      <c r="A48" s="28" t="s">
        <v>144</v>
      </c>
      <c r="B48" s="90" t="s">
        <v>268</v>
      </c>
      <c r="C48" s="8" t="s">
        <v>178</v>
      </c>
      <c r="D48" s="83">
        <v>8.21555779513E11</v>
      </c>
      <c r="E48" s="84"/>
      <c r="F48" s="85" t="s">
        <v>269</v>
      </c>
      <c r="G48" s="8" t="s">
        <v>180</v>
      </c>
      <c r="I48" s="8" t="s">
        <v>181</v>
      </c>
      <c r="J48" s="8">
        <v>2023.0</v>
      </c>
      <c r="K48" s="43" t="s">
        <v>144</v>
      </c>
      <c r="L48" s="8">
        <v>2023.0</v>
      </c>
      <c r="M48" s="43" t="s">
        <v>144</v>
      </c>
      <c r="N48" s="86">
        <v>45029.0</v>
      </c>
      <c r="O48" s="87" t="s">
        <v>182</v>
      </c>
      <c r="P48" s="57"/>
      <c r="R48" s="74" t="str">
        <f t="shared" si="1"/>
        <v>insert into Images VALUES (NEWID(),'821555779513.jpg', '.jpg', getdate(), 0, null, 'https://www.dropbox.com/scl/fi/od27fv71w4d87wwkztug3/Novo-Recept-culo-Style-Sukuna-821555779513.jpg?rlkey=ekn2hj6ess8wvdn908ppa4o9o&amp;st=ite4py0s&amp;dl=1', 0, getdate(), null, null)</v>
      </c>
      <c r="S48" s="34" t="str">
        <f>"Insert into Releases VALUES((select ReleaseTypeId from ReleaseTypes where Title='"&amp;I48&amp;"'), N'"&amp;SUBSTITUTE(trim(F48),"'","''")&amp;"', null, (select LabelId from Labels where Name=N'"&amp;SUBSTITUTE(trim(A48),"'","''")&amp;"' and EnterpriseId="&amp;EntId&amp;"), "&amp;IF(D48="","null",D48)&amp;", null, null, "&amp;IF(H48="","null","N'"&amp;SUBSTITUTE(trim(H48),"'","''")&amp;"'")&amp;", N'"&amp;J48&amp;" "&amp;SUBSTITUTE(trim(K48),"'","''")&amp;"', N'"&amp;L48&amp;" "&amp;SUBSTITUTE(trim(M48),"'","''")&amp;"', "&amp;IF(N48="","null","'"&amp;TEXT(N48,"yyyy-mm-dd")&amp;"'")&amp;",  "&amp;IF(E48="","null","'"&amp;SUBSTITUTE(trim(E48),"'","''")&amp;"'")&amp;", "&amp;if(B48="","null",if(D48="","(select ImageId from Images where Filename='"&amp;E48&amp;"."&amp;C48&amp;"' and ExternalUrl='"&amp;SUBSTITUTE(trim(B48),"'","''")&amp;"')","(select ImageId from Images where Filename='"&amp;D48&amp;"."&amp;C48&amp;"' and ExternalUrl='"&amp;SUBSTITUTE(trim(B48),"'","''")&amp;"')"))&amp;", null, null, null, (select min(LanguageId) from Languages where LanguageName='"&amp;G48&amp;"' and IsValidMetadataLanguage=1), getdate(), (select CreatedBy from Enterprises where EnterpriseId="&amp;EntId&amp;"), null, '34F4C88E-B410-461E-AD75-6C01536FDCD3', null, null, null, null, null, null, null, null, null, 1, null, null, null, "&amp;VLOOKUP(O48,'Reference info'!H:I,2,FALSE)&amp;", "&amp;IF(P48="","null",VLOOKUP(P48,'Reference info'!H:I,2,FALSE))&amp;", 0, null, null, null,"&amp;IF(N48="",0,1)&amp;", 1, null, null, null, null, null, null, null, null, null, 1, null, (NEXT VALUE FOR [AssetIdSequence]), null, null, null, "&amp;TenantId&amp;", "&amp;EntId&amp;", null, "&amp;if(D48&lt;&gt;"",countif('5) Release_Track'!A:A,D48),countif('5) Release_Track'!B:B,E48))&amp;")"</f>
        <v>Insert into Releases VALUES((select ReleaseTypeId from ReleaseTypes where Title='Single'), N'Novo Receptáculo (Style Sukuna)', null, (select LabelId from Labels where Name=N'TokyoRecords' and EnterpriseId=647322), 821555779513, null, null, null, N'2023 TokyoRecords', N'2023 TokyoRecords', '2023-04-13',  null, (select ImageId from Images where Filename='821555779513.jpg' and ExternalUrl='https://www.dropbox.com/scl/fi/od27fv71w4d87wwkztug3/Novo-Recept-culo-Style-Sukuna-821555779513.jpg?rlkey=ekn2hj6ess8wvdn908ppa4o9o&amp;st=ite4py0s&amp;dl=1'),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8" s="34" t="str">
        <f>"update Releases set RevelatorExternalUsageReleaseId=AssetId where ReleaseId=(select max(ReleaseId) from Releases where "&amp;IF(D48="","Catalog='"&amp;E48&amp;"'","UPC="&amp;D48)&amp;" and EnterpriseId="&amp;EntId&amp;")"</f>
        <v>update Releases set RevelatorExternalUsageReleaseId=AssetId where ReleaseId=(select max(ReleaseId) from Releases where UPC=821555779513 and EnterpriseId=647322)</v>
      </c>
      <c r="V48" s="28">
        <f>VLOOKUP(D48,'4) Release_Artist(s)'!A:A,1,0)</f>
        <v>821555779513</v>
      </c>
      <c r="W48" s="83"/>
    </row>
    <row r="49">
      <c r="A49" s="28" t="s">
        <v>144</v>
      </c>
      <c r="B49" s="90" t="s">
        <v>270</v>
      </c>
      <c r="C49" s="8" t="s">
        <v>178</v>
      </c>
      <c r="D49" s="83">
        <v>8.21555857921E11</v>
      </c>
      <c r="E49" s="84"/>
      <c r="F49" s="85" t="s">
        <v>271</v>
      </c>
      <c r="G49" s="8" t="s">
        <v>180</v>
      </c>
      <c r="I49" s="8" t="s">
        <v>181</v>
      </c>
      <c r="J49" s="8">
        <v>2023.0</v>
      </c>
      <c r="K49" s="43" t="s">
        <v>144</v>
      </c>
      <c r="L49" s="8">
        <v>2023.0</v>
      </c>
      <c r="M49" s="43" t="s">
        <v>144</v>
      </c>
      <c r="N49" s="86">
        <v>45033.0</v>
      </c>
      <c r="O49" s="87" t="s">
        <v>182</v>
      </c>
      <c r="P49" s="57"/>
      <c r="R49" s="74" t="str">
        <f t="shared" si="1"/>
        <v>insert into Images VALUES (NEWID(),'821555857921.jpg', '.jpg', getdate(), 0, null, 'https://www.dropbox.com/scl/fi/f3h71f8v2baoyzbi6qzfo/Flow-Minato-821555857921.jpg?rlkey=su85i2qzptp0xs0c31n27ophs&amp;st=oht620fn&amp;dl=1', 0, getdate(), null, null)</v>
      </c>
      <c r="S49" s="34" t="str">
        <f>"Insert into Releases VALUES((select ReleaseTypeId from ReleaseTypes where Title='"&amp;I49&amp;"'), N'"&amp;SUBSTITUTE(trim(F49),"'","''")&amp;"', null, (select LabelId from Labels where Name=N'"&amp;SUBSTITUTE(trim(A49),"'","''")&amp;"' and EnterpriseId="&amp;EntId&amp;"), "&amp;IF(D49="","null",D49)&amp;", null, null, "&amp;IF(H49="","null","N'"&amp;SUBSTITUTE(trim(H49),"'","''")&amp;"'")&amp;", N'"&amp;J49&amp;" "&amp;SUBSTITUTE(trim(K49),"'","''")&amp;"', N'"&amp;L49&amp;" "&amp;SUBSTITUTE(trim(M49),"'","''")&amp;"', "&amp;IF(N49="","null","'"&amp;TEXT(N49,"yyyy-mm-dd")&amp;"'")&amp;",  "&amp;IF(E49="","null","'"&amp;SUBSTITUTE(trim(E49),"'","''")&amp;"'")&amp;", "&amp;if(B49="","null",if(D49="","(select ImageId from Images where Filename='"&amp;E49&amp;"."&amp;C49&amp;"' and ExternalUrl='"&amp;SUBSTITUTE(trim(B49),"'","''")&amp;"')","(select ImageId from Images where Filename='"&amp;D49&amp;"."&amp;C49&amp;"' and ExternalUrl='"&amp;SUBSTITUTE(trim(B49),"'","''")&amp;"')"))&amp;", null, null, null, (select min(LanguageId) from Languages where LanguageName='"&amp;G49&amp;"' and IsValidMetadataLanguage=1), getdate(), (select CreatedBy from Enterprises where EnterpriseId="&amp;EntId&amp;"), null, '34F4C88E-B410-461E-AD75-6C01536FDCD3', null, null, null, null, null, null, null, null, null, 1, null, null, null, "&amp;VLOOKUP(O49,'Reference info'!H:I,2,FALSE)&amp;", "&amp;IF(P49="","null",VLOOKUP(P49,'Reference info'!H:I,2,FALSE))&amp;", 0, null, null, null,"&amp;IF(N49="",0,1)&amp;", 1, null, null, null, null, null, null, null, null, null, 1, null, (NEXT VALUE FOR [AssetIdSequence]), null, null, null, "&amp;TenantId&amp;", "&amp;EntId&amp;", null, "&amp;if(D49&lt;&gt;"",countif('5) Release_Track'!A:A,D49),countif('5) Release_Track'!B:B,E49))&amp;")"</f>
        <v>Insert into Releases VALUES((select ReleaseTypeId from ReleaseTypes where Title='Single'), N'Flow Minato', null, (select LabelId from Labels where Name=N'TokyoRecords' and EnterpriseId=647322), 821555857921, null, null, null, N'2023 TokyoRecords', N'2023 TokyoRecords', '2023-04-17',  null, (select ImageId from Images where Filename='821555857921.jpg' and ExternalUrl='https://www.dropbox.com/scl/fi/f3h71f8v2baoyzbi6qzfo/Flow-Minato-821555857921.jpg?rlkey=su85i2qzptp0xs0c31n27ophs&amp;st=oht620fn&amp;dl=1'),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49" s="34" t="str">
        <f>"update Releases set RevelatorExternalUsageReleaseId=AssetId where ReleaseId=(select max(ReleaseId) from Releases where "&amp;IF(D49="","Catalog='"&amp;E49&amp;"'","UPC="&amp;D49)&amp;" and EnterpriseId="&amp;EntId&amp;")"</f>
        <v>update Releases set RevelatorExternalUsageReleaseId=AssetId where ReleaseId=(select max(ReleaseId) from Releases where UPC=821555857921 and EnterpriseId=647322)</v>
      </c>
      <c r="V49" s="28">
        <f>VLOOKUP(D49,'4) Release_Artist(s)'!A:A,1,0)</f>
        <v>821555857921</v>
      </c>
      <c r="W49" s="83"/>
    </row>
    <row r="50">
      <c r="A50" s="28" t="s">
        <v>144</v>
      </c>
      <c r="B50" s="90" t="s">
        <v>272</v>
      </c>
      <c r="C50" s="8" t="s">
        <v>178</v>
      </c>
      <c r="D50" s="83">
        <v>8.2155594328E11</v>
      </c>
      <c r="E50" s="84"/>
      <c r="F50" s="85" t="s">
        <v>273</v>
      </c>
      <c r="G50" s="8" t="s">
        <v>180</v>
      </c>
      <c r="I50" s="8" t="s">
        <v>181</v>
      </c>
      <c r="J50" s="8">
        <v>2023.0</v>
      </c>
      <c r="K50" s="43" t="s">
        <v>144</v>
      </c>
      <c r="L50" s="8">
        <v>2023.0</v>
      </c>
      <c r="M50" s="43" t="s">
        <v>144</v>
      </c>
      <c r="N50" s="86">
        <v>45034.0</v>
      </c>
      <c r="O50" s="87" t="s">
        <v>182</v>
      </c>
      <c r="P50" s="57"/>
      <c r="R50" s="74" t="str">
        <f t="shared" si="1"/>
        <v>insert into Images VALUES (NEWID(),'821555943280.jpg', '.jpg', getdate(), 0, null, 'https://www.dropbox.com/scl/fi/9t8m1j508oublhggb1r9d/Estilo-Brazuca-821555943280.jpg?rlkey=kb83c8z4mqghakhbr5glomng5&amp;st=y59scxbw&amp;dl=1', 0, getdate(), null, null)</v>
      </c>
      <c r="S50" s="34" t="str">
        <f>"Insert into Releases VALUES((select ReleaseTypeId from ReleaseTypes where Title='"&amp;I50&amp;"'), N'"&amp;SUBSTITUTE(trim(F50),"'","''")&amp;"', null, (select LabelId from Labels where Name=N'"&amp;SUBSTITUTE(trim(A50),"'","''")&amp;"' and EnterpriseId="&amp;EntId&amp;"), "&amp;IF(D50="","null",D50)&amp;", null, null, "&amp;IF(H50="","null","N'"&amp;SUBSTITUTE(trim(H50),"'","''")&amp;"'")&amp;", N'"&amp;J50&amp;" "&amp;SUBSTITUTE(trim(K50),"'","''")&amp;"', N'"&amp;L50&amp;" "&amp;SUBSTITUTE(trim(M50),"'","''")&amp;"', "&amp;IF(N50="","null","'"&amp;TEXT(N50,"yyyy-mm-dd")&amp;"'")&amp;",  "&amp;IF(E50="","null","'"&amp;SUBSTITUTE(trim(E50),"'","''")&amp;"'")&amp;", "&amp;if(B50="","null",if(D50="","(select ImageId from Images where Filename='"&amp;E50&amp;"."&amp;C50&amp;"' and ExternalUrl='"&amp;SUBSTITUTE(trim(B50),"'","''")&amp;"')","(select ImageId from Images where Filename='"&amp;D50&amp;"."&amp;C50&amp;"' and ExternalUrl='"&amp;SUBSTITUTE(trim(B50),"'","''")&amp;"')"))&amp;", null, null, null, (select min(LanguageId) from Languages where LanguageName='"&amp;G50&amp;"' and IsValidMetadataLanguage=1), getdate(), (select CreatedBy from Enterprises where EnterpriseId="&amp;EntId&amp;"), null, '34F4C88E-B410-461E-AD75-6C01536FDCD3', null, null, null, null, null, null, null, null, null, 1, null, null, null, "&amp;VLOOKUP(O50,'Reference info'!H:I,2,FALSE)&amp;", "&amp;IF(P50="","null",VLOOKUP(P50,'Reference info'!H:I,2,FALSE))&amp;", 0, null, null, null,"&amp;IF(N50="",0,1)&amp;", 1, null, null, null, null, null, null, null, null, null, 1, null, (NEXT VALUE FOR [AssetIdSequence]), null, null, null, "&amp;TenantId&amp;", "&amp;EntId&amp;", null, "&amp;if(D50&lt;&gt;"",countif('5) Release_Track'!A:A,D50),countif('5) Release_Track'!B:B,E50))&amp;")"</f>
        <v>Insert into Releases VALUES((select ReleaseTypeId from ReleaseTypes where Title='Single'), N'Estilo Brazuca', null, (select LabelId from Labels where Name=N'TokyoRecords' and EnterpriseId=647322), 821555943280, null, null, null, N'2023 TokyoRecords', N'2023 TokyoRecords', '2023-04-18',  null, (select ImageId from Images where Filename='821555943280.jpg' and ExternalUrl='https://www.dropbox.com/scl/fi/9t8m1j508oublhggb1r9d/Estilo-Brazuca-821555943280.jpg?rlkey=kb83c8z4mqghakhbr5glomng5&amp;st=y59scxbw&amp;dl=1'),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0" s="34" t="str">
        <f>"update Releases set RevelatorExternalUsageReleaseId=AssetId where ReleaseId=(select max(ReleaseId) from Releases where "&amp;IF(D50="","Catalog='"&amp;E50&amp;"'","UPC="&amp;D50)&amp;" and EnterpriseId="&amp;EntId&amp;")"</f>
        <v>update Releases set RevelatorExternalUsageReleaseId=AssetId where ReleaseId=(select max(ReleaseId) from Releases where UPC=821555943280 and EnterpriseId=647322)</v>
      </c>
      <c r="V50" s="28">
        <f>VLOOKUP(D50,'4) Release_Artist(s)'!A:A,1,0)</f>
        <v>821555943280</v>
      </c>
      <c r="W50" s="83"/>
    </row>
    <row r="51">
      <c r="A51" s="28" t="s">
        <v>144</v>
      </c>
      <c r="B51" s="90" t="s">
        <v>274</v>
      </c>
      <c r="C51" s="8" t="s">
        <v>178</v>
      </c>
      <c r="D51" s="83">
        <v>6.56464699153E11</v>
      </c>
      <c r="E51" s="84"/>
      <c r="F51" s="85" t="s">
        <v>275</v>
      </c>
      <c r="G51" s="8" t="s">
        <v>180</v>
      </c>
      <c r="I51" s="8" t="s">
        <v>181</v>
      </c>
      <c r="J51" s="8">
        <v>2023.0</v>
      </c>
      <c r="K51" s="43" t="s">
        <v>144</v>
      </c>
      <c r="L51" s="8">
        <v>2023.0</v>
      </c>
      <c r="M51" s="43" t="s">
        <v>144</v>
      </c>
      <c r="N51" s="86">
        <v>45044.0</v>
      </c>
      <c r="O51" s="87" t="s">
        <v>182</v>
      </c>
      <c r="P51" s="57"/>
      <c r="R51" s="74" t="str">
        <f t="shared" si="1"/>
        <v>insert into Images VALUES (NEWID(),'656464699153.jpg', '.jpg', getdate(), 0, null, 'https://www.dropbox.com/scl/fi/fn4avefcfom3936v82jdz/Flow-Lampi-o-656464699153.jpg?rlkey=3rlgex278ivmoit29sgmi8i1n&amp;st=614pe1r7&amp;dl=1', 0, getdate(), null, null)</v>
      </c>
      <c r="S51" s="34" t="str">
        <f>"Insert into Releases VALUES((select ReleaseTypeId from ReleaseTypes where Title='"&amp;I51&amp;"'), N'"&amp;SUBSTITUTE(trim(F51),"'","''")&amp;"', null, (select LabelId from Labels where Name=N'"&amp;SUBSTITUTE(trim(A51),"'","''")&amp;"' and EnterpriseId="&amp;EntId&amp;"), "&amp;IF(D51="","null",D51)&amp;", null, null, "&amp;IF(H51="","null","N'"&amp;SUBSTITUTE(trim(H51),"'","''")&amp;"'")&amp;", N'"&amp;J51&amp;" "&amp;SUBSTITUTE(trim(K51),"'","''")&amp;"', N'"&amp;L51&amp;" "&amp;SUBSTITUTE(trim(M51),"'","''")&amp;"', "&amp;IF(N51="","null","'"&amp;TEXT(N51,"yyyy-mm-dd")&amp;"'")&amp;",  "&amp;IF(E51="","null","'"&amp;SUBSTITUTE(trim(E51),"'","''")&amp;"'")&amp;", "&amp;if(B51="","null",if(D51="","(select ImageId from Images where Filename='"&amp;E51&amp;"."&amp;C51&amp;"' and ExternalUrl='"&amp;SUBSTITUTE(trim(B51),"'","''")&amp;"')","(select ImageId from Images where Filename='"&amp;D51&amp;"."&amp;C51&amp;"' and ExternalUrl='"&amp;SUBSTITUTE(trim(B51),"'","''")&amp;"')"))&amp;", null, null, null, (select min(LanguageId) from Languages where LanguageName='"&amp;G51&amp;"' and IsValidMetadataLanguage=1), getdate(), (select CreatedBy from Enterprises where EnterpriseId="&amp;EntId&amp;"), null, '34F4C88E-B410-461E-AD75-6C01536FDCD3', null, null, null, null, null, null, null, null, null, 1, null, null, null, "&amp;VLOOKUP(O51,'Reference info'!H:I,2,FALSE)&amp;", "&amp;IF(P51="","null",VLOOKUP(P51,'Reference info'!H:I,2,FALSE))&amp;", 0, null, null, null,"&amp;IF(N51="",0,1)&amp;", 1, null, null, null, null, null, null, null, null, null, 1, null, (NEXT VALUE FOR [AssetIdSequence]), null, null, null, "&amp;TenantId&amp;", "&amp;EntId&amp;", null, "&amp;if(D51&lt;&gt;"",countif('5) Release_Track'!A:A,D51),countif('5) Release_Track'!B:B,E51))&amp;")"</f>
        <v>Insert into Releases VALUES((select ReleaseTypeId from ReleaseTypes where Title='Single'), N'Flow Lampião', null, (select LabelId from Labels where Name=N'TokyoRecords' and EnterpriseId=647322), 656464699153, null, null, null, N'2023 TokyoRecords', N'2023 TokyoRecords', '2023-04-28',  null, (select ImageId from Images where Filename='656464699153.jpg' and ExternalUrl='https://www.dropbox.com/scl/fi/fn4avefcfom3936v82jdz/Flow-Lampi-o-656464699153.jpg?rlkey=3rlgex278ivmoit29sgmi8i1n&amp;st=614pe1r7&amp;dl=1'),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1" s="34" t="str">
        <f>"update Releases set RevelatorExternalUsageReleaseId=AssetId where ReleaseId=(select max(ReleaseId) from Releases where "&amp;IF(D51="","Catalog='"&amp;E51&amp;"'","UPC="&amp;D51)&amp;" and EnterpriseId="&amp;EntId&amp;")"</f>
        <v>update Releases set RevelatorExternalUsageReleaseId=AssetId where ReleaseId=(select max(ReleaseId) from Releases where UPC=656464699153 and EnterpriseId=647322)</v>
      </c>
      <c r="V51" s="28">
        <f>VLOOKUP(D51,'4) Release_Artist(s)'!A:A,1,0)</f>
        <v>656464699153</v>
      </c>
      <c r="W51" s="83"/>
    </row>
    <row r="52">
      <c r="A52" s="28" t="s">
        <v>144</v>
      </c>
      <c r="B52" s="90" t="s">
        <v>276</v>
      </c>
      <c r="C52" s="8" t="s">
        <v>178</v>
      </c>
      <c r="D52" s="83">
        <v>6.56464696732E11</v>
      </c>
      <c r="E52" s="84"/>
      <c r="F52" s="85" t="s">
        <v>277</v>
      </c>
      <c r="G52" s="8" t="s">
        <v>180</v>
      </c>
      <c r="I52" s="8" t="s">
        <v>181</v>
      </c>
      <c r="J52" s="8">
        <v>2023.0</v>
      </c>
      <c r="K52" s="43" t="s">
        <v>144</v>
      </c>
      <c r="L52" s="8">
        <v>2023.0</v>
      </c>
      <c r="M52" s="43" t="s">
        <v>144</v>
      </c>
      <c r="N52" s="86">
        <v>45041.0</v>
      </c>
      <c r="O52" s="87" t="s">
        <v>182</v>
      </c>
      <c r="P52" s="57"/>
      <c r="R52" s="74" t="str">
        <f t="shared" si="1"/>
        <v>insert into Images VALUES (NEWID(),'656464696732.jpg', '.jpg', getdate(), 0, null, 'https://www.dropbox.com/scl/fi/13ztly3jkjfzb00sbydyg/Justi-a-Kira-Vs-L-656464696732.jpg?rlkey=fpc0rjk3nnl0gw3ovtajuv9ur&amp;st=h9eq2xtc&amp;dl=1', 0, getdate(), null, null)</v>
      </c>
      <c r="S52" s="34" t="str">
        <f>"Insert into Releases VALUES((select ReleaseTypeId from ReleaseTypes where Title='"&amp;I52&amp;"'), N'"&amp;SUBSTITUTE(trim(F52),"'","''")&amp;"', null, (select LabelId from Labels where Name=N'"&amp;SUBSTITUTE(trim(A52),"'","''")&amp;"' and EnterpriseId="&amp;EntId&amp;"), "&amp;IF(D52="","null",D52)&amp;", null, null, "&amp;IF(H52="","null","N'"&amp;SUBSTITUTE(trim(H52),"'","''")&amp;"'")&amp;", N'"&amp;J52&amp;" "&amp;SUBSTITUTE(trim(K52),"'","''")&amp;"', N'"&amp;L52&amp;" "&amp;SUBSTITUTE(trim(M52),"'","''")&amp;"', "&amp;IF(N52="","null","'"&amp;TEXT(N52,"yyyy-mm-dd")&amp;"'")&amp;",  "&amp;IF(E52="","null","'"&amp;SUBSTITUTE(trim(E52),"'","''")&amp;"'")&amp;", "&amp;if(B52="","null",if(D52="","(select ImageId from Images where Filename='"&amp;E52&amp;"."&amp;C52&amp;"' and ExternalUrl='"&amp;SUBSTITUTE(trim(B52),"'","''")&amp;"')","(select ImageId from Images where Filename='"&amp;D52&amp;"."&amp;C52&amp;"' and ExternalUrl='"&amp;SUBSTITUTE(trim(B52),"'","''")&amp;"')"))&amp;", null, null, null, (select min(LanguageId) from Languages where LanguageName='"&amp;G52&amp;"' and IsValidMetadataLanguage=1), getdate(), (select CreatedBy from Enterprises where EnterpriseId="&amp;EntId&amp;"), null, '34F4C88E-B410-461E-AD75-6C01536FDCD3', null, null, null, null, null, null, null, null, null, 1, null, null, null, "&amp;VLOOKUP(O52,'Reference info'!H:I,2,FALSE)&amp;", "&amp;IF(P52="","null",VLOOKUP(P52,'Reference info'!H:I,2,FALSE))&amp;", 0, null, null, null,"&amp;IF(N52="",0,1)&amp;", 1, null, null, null, null, null, null, null, null, null, 1, null, (NEXT VALUE FOR [AssetIdSequence]), null, null, null, "&amp;TenantId&amp;", "&amp;EntId&amp;", null, "&amp;if(D52&lt;&gt;"",countif('5) Release_Track'!A:A,D52),countif('5) Release_Track'!B:B,E52))&amp;")"</f>
        <v>Insert into Releases VALUES((select ReleaseTypeId from ReleaseTypes where Title='Single'), N'Justiça (Kira Vs L)', null, (select LabelId from Labels where Name=N'TokyoRecords' and EnterpriseId=647322), 656464696732, null, null, null, N'2023 TokyoRecords', N'2023 TokyoRecords', '2023-04-25',  null, (select ImageId from Images where Filename='656464696732.jpg' and ExternalUrl='https://www.dropbox.com/scl/fi/13ztly3jkjfzb00sbydyg/Justi-a-Kira-Vs-L-656464696732.jpg?rlkey=fpc0rjk3nnl0gw3ovtajuv9ur&amp;st=h9eq2xtc&amp;dl=1'),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2" s="34" t="str">
        <f>"update Releases set RevelatorExternalUsageReleaseId=AssetId where ReleaseId=(select max(ReleaseId) from Releases where "&amp;IF(D52="","Catalog='"&amp;E52&amp;"'","UPC="&amp;D52)&amp;" and EnterpriseId="&amp;EntId&amp;")"</f>
        <v>update Releases set RevelatorExternalUsageReleaseId=AssetId where ReleaseId=(select max(ReleaseId) from Releases where UPC=656464696732 and EnterpriseId=647322)</v>
      </c>
      <c r="V52" s="28">
        <f>VLOOKUP(D52,'4) Release_Artist(s)'!A:A,1,0)</f>
        <v>656464696732</v>
      </c>
      <c r="W52" s="83"/>
    </row>
    <row r="53">
      <c r="A53" s="28" t="s">
        <v>144</v>
      </c>
      <c r="B53" s="90" t="s">
        <v>278</v>
      </c>
      <c r="C53" s="8" t="s">
        <v>178</v>
      </c>
      <c r="D53" s="83">
        <v>6.56464772467E11</v>
      </c>
      <c r="E53" s="84"/>
      <c r="F53" s="85" t="s">
        <v>279</v>
      </c>
      <c r="G53" s="8" t="s">
        <v>180</v>
      </c>
      <c r="I53" s="8" t="s">
        <v>181</v>
      </c>
      <c r="J53" s="8">
        <v>2023.0</v>
      </c>
      <c r="K53" s="43" t="s">
        <v>144</v>
      </c>
      <c r="L53" s="8">
        <v>2023.0</v>
      </c>
      <c r="M53" s="43" t="s">
        <v>144</v>
      </c>
      <c r="N53" s="86">
        <v>45043.0</v>
      </c>
      <c r="O53" s="87" t="s">
        <v>182</v>
      </c>
      <c r="P53" s="57"/>
      <c r="R53" s="74" t="str">
        <f t="shared" si="1"/>
        <v>insert into Images VALUES (NEWID(),'656464772467.jpg', '.jpg', getdate(), 0, null, 'https://www.dropbox.com/scl/fi/bnw1n881p0d18nnjyxja8/Maldi-es-V-o-Queimar-656464772467.jpg?rlkey=g0nzv9eozzmnc59x0aqkqy021&amp;st=it6po52t&amp;dl=1', 0, getdate(), null, null)</v>
      </c>
      <c r="S53" s="34" t="str">
        <f>"Insert into Releases VALUES((select ReleaseTypeId from ReleaseTypes where Title='"&amp;I53&amp;"'), N'"&amp;SUBSTITUTE(trim(F53),"'","''")&amp;"', null, (select LabelId from Labels where Name=N'"&amp;SUBSTITUTE(trim(A53),"'","''")&amp;"' and EnterpriseId="&amp;EntId&amp;"), "&amp;IF(D53="","null",D53)&amp;", null, null, "&amp;IF(H53="","null","N'"&amp;SUBSTITUTE(trim(H53),"'","''")&amp;"'")&amp;", N'"&amp;J53&amp;" "&amp;SUBSTITUTE(trim(K53),"'","''")&amp;"', N'"&amp;L53&amp;" "&amp;SUBSTITUTE(trim(M53),"'","''")&amp;"', "&amp;IF(N53="","null","'"&amp;TEXT(N53,"yyyy-mm-dd")&amp;"'")&amp;",  "&amp;IF(E53="","null","'"&amp;SUBSTITUTE(trim(E53),"'","''")&amp;"'")&amp;", "&amp;if(B53="","null",if(D53="","(select ImageId from Images where Filename='"&amp;E53&amp;"."&amp;C53&amp;"' and ExternalUrl='"&amp;SUBSTITUTE(trim(B53),"'","''")&amp;"')","(select ImageId from Images where Filename='"&amp;D53&amp;"."&amp;C53&amp;"' and ExternalUrl='"&amp;SUBSTITUTE(trim(B53),"'","''")&amp;"')"))&amp;", null, null, null, (select min(LanguageId) from Languages where LanguageName='"&amp;G53&amp;"' and IsValidMetadataLanguage=1), getdate(), (select CreatedBy from Enterprises where EnterpriseId="&amp;EntId&amp;"), null, '34F4C88E-B410-461E-AD75-6C01536FDCD3', null, null, null, null, null, null, null, null, null, 1, null, null, null, "&amp;VLOOKUP(O53,'Reference info'!H:I,2,FALSE)&amp;", "&amp;IF(P53="","null",VLOOKUP(P53,'Reference info'!H:I,2,FALSE))&amp;", 0, null, null, null,"&amp;IF(N53="",0,1)&amp;", 1, null, null, null, null, null, null, null, null, null, 1, null, (NEXT VALUE FOR [AssetIdSequence]), null, null, null, "&amp;TenantId&amp;", "&amp;EntId&amp;", null, "&amp;if(D53&lt;&gt;"",countif('5) Release_Track'!A:A,D53),countif('5) Release_Track'!B:B,E53))&amp;")"</f>
        <v>Insert into Releases VALUES((select ReleaseTypeId from ReleaseTypes where Title='Single'), N'Maldições Vão Queimar', null, (select LabelId from Labels where Name=N'TokyoRecords' and EnterpriseId=647322), 656464772467, null, null, null, N'2023 TokyoRecords', N'2023 TokyoRecords', '2023-04-27',  null, (select ImageId from Images where Filename='656464772467.jpg' and ExternalUrl='https://www.dropbox.com/scl/fi/bnw1n881p0d18nnjyxja8/Maldi-es-V-o-Queimar-656464772467.jpg?rlkey=g0nzv9eozzmnc59x0aqkqy021&amp;st=it6po52t&amp;dl=1'),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3" s="34" t="str">
        <f>"update Releases set RevelatorExternalUsageReleaseId=AssetId where ReleaseId=(select max(ReleaseId) from Releases where "&amp;IF(D53="","Catalog='"&amp;E53&amp;"'","UPC="&amp;D53)&amp;" and EnterpriseId="&amp;EntId&amp;")"</f>
        <v>update Releases set RevelatorExternalUsageReleaseId=AssetId where ReleaseId=(select max(ReleaseId) from Releases where UPC=656464772467 and EnterpriseId=647322)</v>
      </c>
      <c r="V53" s="28">
        <f>VLOOKUP(D53,'4) Release_Artist(s)'!A:A,1,0)</f>
        <v>656464772467</v>
      </c>
      <c r="W53" s="83"/>
    </row>
    <row r="54">
      <c r="A54" s="28" t="s">
        <v>144</v>
      </c>
      <c r="B54" s="90" t="s">
        <v>280</v>
      </c>
      <c r="C54" s="8" t="s">
        <v>178</v>
      </c>
      <c r="D54" s="83">
        <v>6.56464820731E11</v>
      </c>
      <c r="E54" s="84"/>
      <c r="F54" s="85" t="s">
        <v>281</v>
      </c>
      <c r="G54" s="8" t="s">
        <v>180</v>
      </c>
      <c r="I54" s="8" t="s">
        <v>181</v>
      </c>
      <c r="J54" s="8">
        <v>2023.0</v>
      </c>
      <c r="K54" s="43" t="s">
        <v>144</v>
      </c>
      <c r="L54" s="8">
        <v>2023.0</v>
      </c>
      <c r="M54" s="43" t="s">
        <v>144</v>
      </c>
      <c r="N54" s="86">
        <v>45048.0</v>
      </c>
      <c r="O54" s="87" t="s">
        <v>182</v>
      </c>
      <c r="P54" s="57"/>
      <c r="R54" s="74" t="str">
        <f t="shared" si="1"/>
        <v>insert into Images VALUES (NEWID(),'656464820731.jpg', '.jpg', getdate(), 0, null, 'https://www.dropbox.com/scl/fi/8ec43relffjv0h327v76l/Skin-Sayajin-656464820731.jpg?rlkey=6yp4sud4gpi3izlnjwqdhrctf&amp;st=wd19x5nw&amp;dl=1', 0, getdate(), null, null)</v>
      </c>
      <c r="S54" s="34" t="str">
        <f>"Insert into Releases VALUES((select ReleaseTypeId from ReleaseTypes where Title='"&amp;I54&amp;"'), N'"&amp;SUBSTITUTE(trim(F54),"'","''")&amp;"', null, (select LabelId from Labels where Name=N'"&amp;SUBSTITUTE(trim(A54),"'","''")&amp;"' and EnterpriseId="&amp;EntId&amp;"), "&amp;IF(D54="","null",D54)&amp;", null, null, "&amp;IF(H54="","null","N'"&amp;SUBSTITUTE(trim(H54),"'","''")&amp;"'")&amp;", N'"&amp;J54&amp;" "&amp;SUBSTITUTE(trim(K54),"'","''")&amp;"', N'"&amp;L54&amp;" "&amp;SUBSTITUTE(trim(M54),"'","''")&amp;"', "&amp;IF(N54="","null","'"&amp;TEXT(N54,"yyyy-mm-dd")&amp;"'")&amp;",  "&amp;IF(E54="","null","'"&amp;SUBSTITUTE(trim(E54),"'","''")&amp;"'")&amp;", "&amp;if(B54="","null",if(D54="","(select ImageId from Images where Filename='"&amp;E54&amp;"."&amp;C54&amp;"' and ExternalUrl='"&amp;SUBSTITUTE(trim(B54),"'","''")&amp;"')","(select ImageId from Images where Filename='"&amp;D54&amp;"."&amp;C54&amp;"' and ExternalUrl='"&amp;SUBSTITUTE(trim(B54),"'","''")&amp;"')"))&amp;", null, null, null, (select min(LanguageId) from Languages where LanguageName='"&amp;G54&amp;"' and IsValidMetadataLanguage=1), getdate(), (select CreatedBy from Enterprises where EnterpriseId="&amp;EntId&amp;"), null, '34F4C88E-B410-461E-AD75-6C01536FDCD3', null, null, null, null, null, null, null, null, null, 1, null, null, null, "&amp;VLOOKUP(O54,'Reference info'!H:I,2,FALSE)&amp;", "&amp;IF(P54="","null",VLOOKUP(P54,'Reference info'!H:I,2,FALSE))&amp;", 0, null, null, null,"&amp;IF(N54="",0,1)&amp;", 1, null, null, null, null, null, null, null, null, null, 1, null, (NEXT VALUE FOR [AssetIdSequence]), null, null, null, "&amp;TenantId&amp;", "&amp;EntId&amp;", null, "&amp;if(D54&lt;&gt;"",countif('5) Release_Track'!A:A,D54),countif('5) Release_Track'!B:B,E54))&amp;")"</f>
        <v>Insert into Releases VALUES((select ReleaseTypeId from ReleaseTypes where Title='Single'), N'Skin Sayajin', null, (select LabelId from Labels where Name=N'TokyoRecords' and EnterpriseId=647322), 656464820731, null, null, null, N'2023 TokyoRecords', N'2023 TokyoRecords', '2023-05-02',  null, (select ImageId from Images where Filename='656464820731.jpg' and ExternalUrl='https://www.dropbox.com/scl/fi/8ec43relffjv0h327v76l/Skin-Sayajin-656464820731.jpg?rlkey=6yp4sud4gpi3izlnjwqdhrctf&amp;st=wd19x5nw&amp;dl=1'),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4" s="34" t="str">
        <f>"update Releases set RevelatorExternalUsageReleaseId=AssetId where ReleaseId=(select max(ReleaseId) from Releases where "&amp;IF(D54="","Catalog='"&amp;E54&amp;"'","UPC="&amp;D54)&amp;" and EnterpriseId="&amp;EntId&amp;")"</f>
        <v>update Releases set RevelatorExternalUsageReleaseId=AssetId where ReleaseId=(select max(ReleaseId) from Releases where UPC=656464820731 and EnterpriseId=647322)</v>
      </c>
      <c r="V54" s="28">
        <f>VLOOKUP(D54,'4) Release_Artist(s)'!A:A,1,0)</f>
        <v>656464820731</v>
      </c>
      <c r="W54" s="83"/>
    </row>
    <row r="55">
      <c r="A55" s="28" t="s">
        <v>144</v>
      </c>
      <c r="B55" s="90" t="s">
        <v>282</v>
      </c>
      <c r="C55" s="8" t="s">
        <v>178</v>
      </c>
      <c r="D55" s="83">
        <v>6.56464987823E11</v>
      </c>
      <c r="E55" s="84"/>
      <c r="F55" s="85" t="s">
        <v>283</v>
      </c>
      <c r="G55" s="8" t="s">
        <v>180</v>
      </c>
      <c r="I55" s="8" t="s">
        <v>181</v>
      </c>
      <c r="J55" s="8">
        <v>2023.0</v>
      </c>
      <c r="K55" s="43" t="s">
        <v>144</v>
      </c>
      <c r="L55" s="8">
        <v>2023.0</v>
      </c>
      <c r="M55" s="43" t="s">
        <v>144</v>
      </c>
      <c r="N55" s="86">
        <v>45051.0</v>
      </c>
      <c r="O55" s="87" t="s">
        <v>182</v>
      </c>
      <c r="P55" s="57"/>
      <c r="R55" s="74" t="str">
        <f t="shared" si="1"/>
        <v>insert into Images VALUES (NEWID(),'656464987823.jpg', '.jpg', getdate(), 0, null, 'https://www.dropbox.com/scl/fi/pavaw410arlj74l94n72u/King-Player-Kaiser-656464987823.jpg?rlkey=qsjd39rxmdbxzzre3hg64w9nl&amp;st=qamcpmru&amp;dl=1', 0, getdate(), null, null)</v>
      </c>
      <c r="S55" s="34" t="str">
        <f>"Insert into Releases VALUES((select ReleaseTypeId from ReleaseTypes where Title='"&amp;I55&amp;"'), N'"&amp;SUBSTITUTE(trim(F55),"'","''")&amp;"', null, (select LabelId from Labels where Name=N'"&amp;SUBSTITUTE(trim(A55),"'","''")&amp;"' and EnterpriseId="&amp;EntId&amp;"), "&amp;IF(D55="","null",D55)&amp;", null, null, "&amp;IF(H55="","null","N'"&amp;SUBSTITUTE(trim(H55),"'","''")&amp;"'")&amp;", N'"&amp;J55&amp;" "&amp;SUBSTITUTE(trim(K55),"'","''")&amp;"', N'"&amp;L55&amp;" "&amp;SUBSTITUTE(trim(M55),"'","''")&amp;"', "&amp;IF(N55="","null","'"&amp;TEXT(N55,"yyyy-mm-dd")&amp;"'")&amp;",  "&amp;IF(E55="","null","'"&amp;SUBSTITUTE(trim(E55),"'","''")&amp;"'")&amp;", "&amp;if(B55="","null",if(D55="","(select ImageId from Images where Filename='"&amp;E55&amp;"."&amp;C55&amp;"' and ExternalUrl='"&amp;SUBSTITUTE(trim(B55),"'","''")&amp;"')","(select ImageId from Images where Filename='"&amp;D55&amp;"."&amp;C55&amp;"' and ExternalUrl='"&amp;SUBSTITUTE(trim(B55),"'","''")&amp;"')"))&amp;", null, null, null, (select min(LanguageId) from Languages where LanguageName='"&amp;G55&amp;"' and IsValidMetadataLanguage=1), getdate(), (select CreatedBy from Enterprises where EnterpriseId="&amp;EntId&amp;"), null, '34F4C88E-B410-461E-AD75-6C01536FDCD3', null, null, null, null, null, null, null, null, null, 1, null, null, null, "&amp;VLOOKUP(O55,'Reference info'!H:I,2,FALSE)&amp;", "&amp;IF(P55="","null",VLOOKUP(P55,'Reference info'!H:I,2,FALSE))&amp;", 0, null, null, null,"&amp;IF(N55="",0,1)&amp;", 1, null, null, null, null, null, null, null, null, null, 1, null, (NEXT VALUE FOR [AssetIdSequence]), null, null, null, "&amp;TenantId&amp;", "&amp;EntId&amp;", null, "&amp;if(D55&lt;&gt;"",countif('5) Release_Track'!A:A,D55),countif('5) Release_Track'!B:B,E55))&amp;")"</f>
        <v>Insert into Releases VALUES((select ReleaseTypeId from ReleaseTypes where Title='Single'), N'King Player (Kaiser)', null, (select LabelId from Labels where Name=N'TokyoRecords' and EnterpriseId=647322), 656464987823, null, null, null, N'2023 TokyoRecords', N'2023 TokyoRecords', '2023-05-05',  null, (select ImageId from Images where Filename='656464987823.jpg' and ExternalUrl='https://www.dropbox.com/scl/fi/pavaw410arlj74l94n72u/King-Player-Kaiser-656464987823.jpg?rlkey=qsjd39rxmdbxzzre3hg64w9nl&amp;st=qamcpmru&amp;dl=1'),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5" s="34" t="str">
        <f>"update Releases set RevelatorExternalUsageReleaseId=AssetId where ReleaseId=(select max(ReleaseId) from Releases where "&amp;IF(D55="","Catalog='"&amp;E55&amp;"'","UPC="&amp;D55)&amp;" and EnterpriseId="&amp;EntId&amp;")"</f>
        <v>update Releases set RevelatorExternalUsageReleaseId=AssetId where ReleaseId=(select max(ReleaseId) from Releases where UPC=656464987823 and EnterpriseId=647322)</v>
      </c>
      <c r="V55" s="28">
        <f>VLOOKUP(D55,'4) Release_Artist(s)'!A:A,1,0)</f>
        <v>656464987823</v>
      </c>
      <c r="W55" s="83"/>
    </row>
    <row r="56">
      <c r="A56" s="28" t="s">
        <v>144</v>
      </c>
      <c r="B56" s="90" t="s">
        <v>284</v>
      </c>
      <c r="C56" s="8" t="s">
        <v>178</v>
      </c>
      <c r="D56" s="83">
        <v>7.07331676521E11</v>
      </c>
      <c r="E56" s="84"/>
      <c r="F56" s="85" t="s">
        <v>285</v>
      </c>
      <c r="G56" s="8" t="s">
        <v>189</v>
      </c>
      <c r="I56" s="8" t="s">
        <v>181</v>
      </c>
      <c r="J56" s="8">
        <v>2023.0</v>
      </c>
      <c r="K56" s="43" t="s">
        <v>144</v>
      </c>
      <c r="L56" s="8">
        <v>2023.0</v>
      </c>
      <c r="M56" s="43" t="s">
        <v>144</v>
      </c>
      <c r="N56" s="86">
        <v>45053.0</v>
      </c>
      <c r="O56" s="87" t="s">
        <v>182</v>
      </c>
      <c r="P56" s="57"/>
      <c r="R56" s="74" t="str">
        <f t="shared" si="1"/>
        <v>insert into Images VALUES (NEWID(),'707331676521.jpg', '.jpg', getdate(), 0, null, 'https://www.dropbox.com/scl/fi/jegk147b4p9vdx77ppq5s/Punch-707331676521.jpg?rlkey=jdts6cbdi6w71gmofu95dg85e&amp;st=k0luhush&amp;dl=1', 0, getdate(), null, null)</v>
      </c>
      <c r="S56" s="34" t="str">
        <f>"Insert into Releases VALUES((select ReleaseTypeId from ReleaseTypes where Title='"&amp;I56&amp;"'), N'"&amp;SUBSTITUTE(trim(F56),"'","''")&amp;"', null, (select LabelId from Labels where Name=N'"&amp;SUBSTITUTE(trim(A56),"'","''")&amp;"' and EnterpriseId="&amp;EntId&amp;"), "&amp;IF(D56="","null",D56)&amp;", null, null, "&amp;IF(H56="","null","N'"&amp;SUBSTITUTE(trim(H56),"'","''")&amp;"'")&amp;", N'"&amp;J56&amp;" "&amp;SUBSTITUTE(trim(K56),"'","''")&amp;"', N'"&amp;L56&amp;" "&amp;SUBSTITUTE(trim(M56),"'","''")&amp;"', "&amp;IF(N56="","null","'"&amp;TEXT(N56,"yyyy-mm-dd")&amp;"'")&amp;",  "&amp;IF(E56="","null","'"&amp;SUBSTITUTE(trim(E56),"'","''")&amp;"'")&amp;", "&amp;if(B56="","null",if(D56="","(select ImageId from Images where Filename='"&amp;E56&amp;"."&amp;C56&amp;"' and ExternalUrl='"&amp;SUBSTITUTE(trim(B56),"'","''")&amp;"')","(select ImageId from Images where Filename='"&amp;D56&amp;"."&amp;C56&amp;"' and ExternalUrl='"&amp;SUBSTITUTE(trim(B56),"'","''")&amp;"')"))&amp;", null, null, null, (select min(LanguageId) from Languages where LanguageName='"&amp;G56&amp;"' and IsValidMetadataLanguage=1), getdate(), (select CreatedBy from Enterprises where EnterpriseId="&amp;EntId&amp;"), null, '34F4C88E-B410-461E-AD75-6C01536FDCD3', null, null, null, null, null, null, null, null, null, 1, null, null, null, "&amp;VLOOKUP(O56,'Reference info'!H:I,2,FALSE)&amp;", "&amp;IF(P56="","null",VLOOKUP(P56,'Reference info'!H:I,2,FALSE))&amp;", 0, null, null, null,"&amp;IF(N56="",0,1)&amp;", 1, null, null, null, null, null, null, null, null, null, 1, null, (NEXT VALUE FOR [AssetIdSequence]), null, null, null, "&amp;TenantId&amp;", "&amp;EntId&amp;", null, "&amp;if(D56&lt;&gt;"",countif('5) Release_Track'!A:A,D56),countif('5) Release_Track'!B:B,E56))&amp;")"</f>
        <v>Insert into Releases VALUES((select ReleaseTypeId from ReleaseTypes where Title='Single'), N'Punch', null, (select LabelId from Labels where Name=N'TokyoRecords' and EnterpriseId=647322), 707331676521, null, null, null, N'2023 TokyoRecords', N'2023 TokyoRecords', '2023-05-07',  null, (select ImageId from Images where Filename='707331676521.jpg' and ExternalUrl='https://www.dropbox.com/scl/fi/jegk147b4p9vdx77ppq5s/Punch-707331676521.jpg?rlkey=jdts6cbdi6w71gmofu95dg85e&amp;st=k0luhush&amp;dl=1'),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6" s="34" t="str">
        <f>"update Releases set RevelatorExternalUsageReleaseId=AssetId where ReleaseId=(select max(ReleaseId) from Releases where "&amp;IF(D56="","Catalog='"&amp;E56&amp;"'","UPC="&amp;D56)&amp;" and EnterpriseId="&amp;EntId&amp;")"</f>
        <v>update Releases set RevelatorExternalUsageReleaseId=AssetId where ReleaseId=(select max(ReleaseId) from Releases where UPC=707331676521 and EnterpriseId=647322)</v>
      </c>
      <c r="V56" s="28">
        <f>VLOOKUP(D56,'4) Release_Artist(s)'!A:A,1,0)</f>
        <v>707331676521</v>
      </c>
      <c r="W56" s="83"/>
    </row>
    <row r="57">
      <c r="A57" s="28" t="s">
        <v>144</v>
      </c>
      <c r="B57" s="90" t="s">
        <v>286</v>
      </c>
      <c r="C57" s="8" t="s">
        <v>178</v>
      </c>
      <c r="D57" s="83">
        <v>7.07331831982E11</v>
      </c>
      <c r="E57" s="84"/>
      <c r="F57" s="85" t="s">
        <v>287</v>
      </c>
      <c r="G57" s="8" t="s">
        <v>180</v>
      </c>
      <c r="I57" s="8" t="s">
        <v>181</v>
      </c>
      <c r="J57" s="8">
        <v>2023.0</v>
      </c>
      <c r="K57" s="43" t="s">
        <v>144</v>
      </c>
      <c r="L57" s="8">
        <v>2023.0</v>
      </c>
      <c r="M57" s="43" t="s">
        <v>144</v>
      </c>
      <c r="N57" s="86">
        <v>45063.0</v>
      </c>
      <c r="O57" s="87" t="s">
        <v>182</v>
      </c>
      <c r="P57" s="57"/>
      <c r="R57" s="74" t="str">
        <f t="shared" si="1"/>
        <v>insert into Images VALUES (NEWID(),'707331831982.jpg', '.jpg', getdate(), 0, null, 'https://www.dropbox.com/scl/fi/wvybspnugplpz4nrhkftz/Anjo-do-Senhor-707331831982.jpg?rlkey=au2361kwncrpsw3zxmabged28&amp;st=kjk154tn&amp;dl=1', 0, getdate(), null, null)</v>
      </c>
      <c r="S57" s="34" t="str">
        <f>"Insert into Releases VALUES((select ReleaseTypeId from ReleaseTypes where Title='"&amp;I57&amp;"'), N'"&amp;SUBSTITUTE(trim(F57),"'","''")&amp;"', null, (select LabelId from Labels where Name=N'"&amp;SUBSTITUTE(trim(A57),"'","''")&amp;"' and EnterpriseId="&amp;EntId&amp;"), "&amp;IF(D57="","null",D57)&amp;", null, null, "&amp;IF(H57="","null","N'"&amp;SUBSTITUTE(trim(H57),"'","''")&amp;"'")&amp;", N'"&amp;J57&amp;" "&amp;SUBSTITUTE(trim(K57),"'","''")&amp;"', N'"&amp;L57&amp;" "&amp;SUBSTITUTE(trim(M57),"'","''")&amp;"', "&amp;IF(N57="","null","'"&amp;TEXT(N57,"yyyy-mm-dd")&amp;"'")&amp;",  "&amp;IF(E57="","null","'"&amp;SUBSTITUTE(trim(E57),"'","''")&amp;"'")&amp;", "&amp;if(B57="","null",if(D57="","(select ImageId from Images where Filename='"&amp;E57&amp;"."&amp;C57&amp;"' and ExternalUrl='"&amp;SUBSTITUTE(trim(B57),"'","''")&amp;"')","(select ImageId from Images where Filename='"&amp;D57&amp;"."&amp;C57&amp;"' and ExternalUrl='"&amp;SUBSTITUTE(trim(B57),"'","''")&amp;"')"))&amp;", null, null, null, (select min(LanguageId) from Languages where LanguageName='"&amp;G57&amp;"' and IsValidMetadataLanguage=1), getdate(), (select CreatedBy from Enterprises where EnterpriseId="&amp;EntId&amp;"), null, '34F4C88E-B410-461E-AD75-6C01536FDCD3', null, null, null, null, null, null, null, null, null, 1, null, null, null, "&amp;VLOOKUP(O57,'Reference info'!H:I,2,FALSE)&amp;", "&amp;IF(P57="","null",VLOOKUP(P57,'Reference info'!H:I,2,FALSE))&amp;", 0, null, null, null,"&amp;IF(N57="",0,1)&amp;", 1, null, null, null, null, null, null, null, null, null, 1, null, (NEXT VALUE FOR [AssetIdSequence]), null, null, null, "&amp;TenantId&amp;", "&amp;EntId&amp;", null, "&amp;if(D57&lt;&gt;"",countif('5) Release_Track'!A:A,D57),countif('5) Release_Track'!B:B,E57))&amp;")"</f>
        <v>Insert into Releases VALUES((select ReleaseTypeId from ReleaseTypes where Title='Single'), N'Anjo do Senhor', null, (select LabelId from Labels where Name=N'TokyoRecords' and EnterpriseId=647322), 707331831982, null, null, null, N'2023 TokyoRecords', N'2023 TokyoRecords', '2023-05-17',  null, (select ImageId from Images where Filename='707331831982.jpg' and ExternalUrl='https://www.dropbox.com/scl/fi/wvybspnugplpz4nrhkftz/Anjo-do-Senhor-707331831982.jpg?rlkey=au2361kwncrpsw3zxmabged28&amp;st=kjk154tn&amp;dl=1'),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7" s="34" t="str">
        <f>"update Releases set RevelatorExternalUsageReleaseId=AssetId where ReleaseId=(select max(ReleaseId) from Releases where "&amp;IF(D57="","Catalog='"&amp;E57&amp;"'","UPC="&amp;D57)&amp;" and EnterpriseId="&amp;EntId&amp;")"</f>
        <v>update Releases set RevelatorExternalUsageReleaseId=AssetId where ReleaseId=(select max(ReleaseId) from Releases where UPC=707331831982 and EnterpriseId=647322)</v>
      </c>
      <c r="V57" s="28">
        <f>VLOOKUP(D57,'4) Release_Artist(s)'!A:A,1,0)</f>
        <v>707331831982</v>
      </c>
      <c r="W57" s="83"/>
    </row>
    <row r="58">
      <c r="A58" s="28" t="s">
        <v>144</v>
      </c>
      <c r="B58" s="90" t="s">
        <v>288</v>
      </c>
      <c r="C58" s="8" t="s">
        <v>178</v>
      </c>
      <c r="D58" s="83">
        <v>7.07331872626E11</v>
      </c>
      <c r="E58" s="84"/>
      <c r="F58" s="85" t="s">
        <v>289</v>
      </c>
      <c r="G58" s="8" t="s">
        <v>180</v>
      </c>
      <c r="I58" s="8" t="s">
        <v>181</v>
      </c>
      <c r="J58" s="8">
        <v>2023.0</v>
      </c>
      <c r="K58" s="43" t="s">
        <v>144</v>
      </c>
      <c r="L58" s="8">
        <v>2023.0</v>
      </c>
      <c r="M58" s="43" t="s">
        <v>144</v>
      </c>
      <c r="N58" s="86">
        <v>45063.0</v>
      </c>
      <c r="O58" s="87" t="s">
        <v>182</v>
      </c>
      <c r="P58" s="57"/>
      <c r="R58" s="74" t="str">
        <f t="shared" si="1"/>
        <v>insert into Images VALUES (NEWID(),'707331872626.jpg', '.jpg', getdate(), 0, null, 'https://www.dropbox.com/scl/fi/zriuzon3bds11lsdjzd0g/Inosuke-Dupla-Nichirin-707331872626.jpg?rlkey=xckiwm5atuyzqhwz7f28bj5fw&amp;st=7n46es98&amp;dl=1', 0, getdate(), null, null)</v>
      </c>
      <c r="S58" s="34" t="str">
        <f>"Insert into Releases VALUES((select ReleaseTypeId from ReleaseTypes where Title='"&amp;I58&amp;"'), N'"&amp;SUBSTITUTE(trim(F58),"'","''")&amp;"', null, (select LabelId from Labels where Name=N'"&amp;SUBSTITUTE(trim(A58),"'","''")&amp;"' and EnterpriseId="&amp;EntId&amp;"), "&amp;IF(D58="","null",D58)&amp;", null, null, "&amp;IF(H58="","null","N'"&amp;SUBSTITUTE(trim(H58),"'","''")&amp;"'")&amp;", N'"&amp;J58&amp;" "&amp;SUBSTITUTE(trim(K58),"'","''")&amp;"', N'"&amp;L58&amp;" "&amp;SUBSTITUTE(trim(M58),"'","''")&amp;"', "&amp;IF(N58="","null","'"&amp;TEXT(N58,"yyyy-mm-dd")&amp;"'")&amp;",  "&amp;IF(E58="","null","'"&amp;SUBSTITUTE(trim(E58),"'","''")&amp;"'")&amp;", "&amp;if(B58="","null",if(D58="","(select ImageId from Images where Filename='"&amp;E58&amp;"."&amp;C58&amp;"' and ExternalUrl='"&amp;SUBSTITUTE(trim(B58),"'","''")&amp;"')","(select ImageId from Images where Filename='"&amp;D58&amp;"."&amp;C58&amp;"' and ExternalUrl='"&amp;SUBSTITUTE(trim(B58),"'","''")&amp;"')"))&amp;", null, null, null, (select min(LanguageId) from Languages where LanguageName='"&amp;G58&amp;"' and IsValidMetadataLanguage=1), getdate(), (select CreatedBy from Enterprises where EnterpriseId="&amp;EntId&amp;"), null, '34F4C88E-B410-461E-AD75-6C01536FDCD3', null, null, null, null, null, null, null, null, null, 1, null, null, null, "&amp;VLOOKUP(O58,'Reference info'!H:I,2,FALSE)&amp;", "&amp;IF(P58="","null",VLOOKUP(P58,'Reference info'!H:I,2,FALSE))&amp;", 0, null, null, null,"&amp;IF(N58="",0,1)&amp;", 1, null, null, null, null, null, null, null, null, null, 1, null, (NEXT VALUE FOR [AssetIdSequence]), null, null, null, "&amp;TenantId&amp;", "&amp;EntId&amp;", null, "&amp;if(D58&lt;&gt;"",countif('5) Release_Track'!A:A,D58),countif('5) Release_Track'!B:B,E58))&amp;")"</f>
        <v>Insert into Releases VALUES((select ReleaseTypeId from ReleaseTypes where Title='Single'), N'Inosuke - Dupla Nichirin', null, (select LabelId from Labels where Name=N'TokyoRecords' and EnterpriseId=647322), 707331872626, null, null, null, N'2023 TokyoRecords', N'2023 TokyoRecords', '2023-05-17',  null, (select ImageId from Images where Filename='707331872626.jpg' and ExternalUrl='https://www.dropbox.com/scl/fi/zriuzon3bds11lsdjzd0g/Inosuke-Dupla-Nichirin-707331872626.jpg?rlkey=xckiwm5atuyzqhwz7f28bj5fw&amp;st=7n46es98&amp;dl=1'),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8" s="34" t="str">
        <f>"update Releases set RevelatorExternalUsageReleaseId=AssetId where ReleaseId=(select max(ReleaseId) from Releases where "&amp;IF(D58="","Catalog='"&amp;E58&amp;"'","UPC="&amp;D58)&amp;" and EnterpriseId="&amp;EntId&amp;")"</f>
        <v>update Releases set RevelatorExternalUsageReleaseId=AssetId where ReleaseId=(select max(ReleaseId) from Releases where UPC=707331872626 and EnterpriseId=647322)</v>
      </c>
      <c r="V58" s="28">
        <f>VLOOKUP(D58,'4) Release_Artist(s)'!A:A,1,0)</f>
        <v>707331872626</v>
      </c>
      <c r="W58" s="83"/>
    </row>
    <row r="59">
      <c r="A59" s="28" t="s">
        <v>144</v>
      </c>
      <c r="B59" s="90" t="s">
        <v>290</v>
      </c>
      <c r="C59" s="8" t="s">
        <v>178</v>
      </c>
      <c r="D59" s="83">
        <v>7.07331906413E11</v>
      </c>
      <c r="E59" s="84"/>
      <c r="F59" s="85" t="s">
        <v>291</v>
      </c>
      <c r="G59" s="8" t="s">
        <v>180</v>
      </c>
      <c r="I59" s="8" t="s">
        <v>181</v>
      </c>
      <c r="J59" s="8">
        <v>2023.0</v>
      </c>
      <c r="K59" s="43" t="s">
        <v>144</v>
      </c>
      <c r="L59" s="8">
        <v>2023.0</v>
      </c>
      <c r="M59" s="43" t="s">
        <v>144</v>
      </c>
      <c r="N59" s="86">
        <v>45063.0</v>
      </c>
      <c r="O59" s="87" t="s">
        <v>182</v>
      </c>
      <c r="P59" s="57"/>
      <c r="R59" s="74" t="str">
        <f t="shared" si="1"/>
        <v>insert into Images VALUES (NEWID(),'707331906413.jpg', '.jpg', getdate(), 0, null, 'https://www.dropbox.com/scl/fi/aq1e4bof15casjzd6cw9w/Mundo-Sem-Cor-707331906413.jpg?rlkey=h10hr6uj3q9qlb62c3q56dgh6&amp;st=mi735mc5&amp;dl=1', 0, getdate(), null, null)</v>
      </c>
      <c r="S59" s="34" t="str">
        <f>"Insert into Releases VALUES((select ReleaseTypeId from ReleaseTypes where Title='"&amp;I59&amp;"'), N'"&amp;SUBSTITUTE(trim(F59),"'","''")&amp;"', null, (select LabelId from Labels where Name=N'"&amp;SUBSTITUTE(trim(A59),"'","''")&amp;"' and EnterpriseId="&amp;EntId&amp;"), "&amp;IF(D59="","null",D59)&amp;", null, null, "&amp;IF(H59="","null","N'"&amp;SUBSTITUTE(trim(H59),"'","''")&amp;"'")&amp;", N'"&amp;J59&amp;" "&amp;SUBSTITUTE(trim(K59),"'","''")&amp;"', N'"&amp;L59&amp;" "&amp;SUBSTITUTE(trim(M59),"'","''")&amp;"', "&amp;IF(N59="","null","'"&amp;TEXT(N59,"yyyy-mm-dd")&amp;"'")&amp;",  "&amp;IF(E59="","null","'"&amp;SUBSTITUTE(trim(E59),"'","''")&amp;"'")&amp;", "&amp;if(B59="","null",if(D59="","(select ImageId from Images where Filename='"&amp;E59&amp;"."&amp;C59&amp;"' and ExternalUrl='"&amp;SUBSTITUTE(trim(B59),"'","''")&amp;"')","(select ImageId from Images where Filename='"&amp;D59&amp;"."&amp;C59&amp;"' and ExternalUrl='"&amp;SUBSTITUTE(trim(B59),"'","''")&amp;"')"))&amp;", null, null, null, (select min(LanguageId) from Languages where LanguageName='"&amp;G59&amp;"' and IsValidMetadataLanguage=1), getdate(), (select CreatedBy from Enterprises where EnterpriseId="&amp;EntId&amp;"), null, '34F4C88E-B410-461E-AD75-6C01536FDCD3', null, null, null, null, null, null, null, null, null, 1, null, null, null, "&amp;VLOOKUP(O59,'Reference info'!H:I,2,FALSE)&amp;", "&amp;IF(P59="","null",VLOOKUP(P59,'Reference info'!H:I,2,FALSE))&amp;", 0, null, null, null,"&amp;IF(N59="",0,1)&amp;", 1, null, null, null, null, null, null, null, null, null, 1, null, (NEXT VALUE FOR [AssetIdSequence]), null, null, null, "&amp;TenantId&amp;", "&amp;EntId&amp;", null, "&amp;if(D59&lt;&gt;"",countif('5) Release_Track'!A:A,D59),countif('5) Release_Track'!B:B,E59))&amp;")"</f>
        <v>Insert into Releases VALUES((select ReleaseTypeId from ReleaseTypes where Title='Single'), N'Mundo Sem Cor', null, (select LabelId from Labels where Name=N'TokyoRecords' and EnterpriseId=647322), 707331906413, null, null, null, N'2023 TokyoRecords', N'2023 TokyoRecords', '2023-05-17',  null, (select ImageId from Images where Filename='707331906413.jpg' and ExternalUrl='https://www.dropbox.com/scl/fi/aq1e4bof15casjzd6cw9w/Mundo-Sem-Cor-707331906413.jpg?rlkey=h10hr6uj3q9qlb62c3q56dgh6&amp;st=mi735mc5&amp;dl=1'),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59" s="34" t="str">
        <f>"update Releases set RevelatorExternalUsageReleaseId=AssetId where ReleaseId=(select max(ReleaseId) from Releases where "&amp;IF(D59="","Catalog='"&amp;E59&amp;"'","UPC="&amp;D59)&amp;" and EnterpriseId="&amp;EntId&amp;")"</f>
        <v>update Releases set RevelatorExternalUsageReleaseId=AssetId where ReleaseId=(select max(ReleaseId) from Releases where UPC=707331906413 and EnterpriseId=647322)</v>
      </c>
      <c r="V59" s="28">
        <f>VLOOKUP(D59,'4) Release_Artist(s)'!A:A,1,0)</f>
        <v>707331906413</v>
      </c>
      <c r="W59" s="83"/>
    </row>
    <row r="60">
      <c r="A60" s="28" t="s">
        <v>144</v>
      </c>
      <c r="B60" s="90" t="s">
        <v>292</v>
      </c>
      <c r="C60" s="8" t="s">
        <v>178</v>
      </c>
      <c r="D60" s="83">
        <v>7.07331915873E11</v>
      </c>
      <c r="E60" s="84"/>
      <c r="F60" s="85" t="s">
        <v>293</v>
      </c>
      <c r="G60" s="8" t="s">
        <v>180</v>
      </c>
      <c r="I60" s="8" t="s">
        <v>181</v>
      </c>
      <c r="J60" s="8">
        <v>2023.0</v>
      </c>
      <c r="K60" s="43" t="s">
        <v>144</v>
      </c>
      <c r="L60" s="8">
        <v>2023.0</v>
      </c>
      <c r="M60" s="43" t="s">
        <v>144</v>
      </c>
      <c r="N60" s="86">
        <v>45064.0</v>
      </c>
      <c r="O60" s="87" t="s">
        <v>182</v>
      </c>
      <c r="P60" s="57"/>
      <c r="R60" s="74" t="str">
        <f t="shared" si="1"/>
        <v>insert into Images VALUES (NEWID(),'707331915873.jpg', '.jpg', getdate(), 0, null, 'https://www.dropbox.com/scl/fi/qbbyu5k31q4006b9e3d1n/Denji-The-Runner-707331915873.jpg?rlkey=zgeyy447kpcj4j7vmwwxb6b1p&amp;st=jy94kngd&amp;dl=1', 0, getdate(), null, null)</v>
      </c>
      <c r="S60" s="34" t="str">
        <f>"Insert into Releases VALUES((select ReleaseTypeId from ReleaseTypes where Title='"&amp;I60&amp;"'), N'"&amp;SUBSTITUTE(trim(F60),"'","''")&amp;"', null, (select LabelId from Labels where Name=N'"&amp;SUBSTITUTE(trim(A60),"'","''")&amp;"' and EnterpriseId="&amp;EntId&amp;"), "&amp;IF(D60="","null",D60)&amp;", null, null, "&amp;IF(H60="","null","N'"&amp;SUBSTITUTE(trim(H60),"'","''")&amp;"'")&amp;", N'"&amp;J60&amp;" "&amp;SUBSTITUTE(trim(K60),"'","''")&amp;"', N'"&amp;L60&amp;" "&amp;SUBSTITUTE(trim(M60),"'","''")&amp;"', "&amp;IF(N60="","null","'"&amp;TEXT(N60,"yyyy-mm-dd")&amp;"'")&amp;",  "&amp;IF(E60="","null","'"&amp;SUBSTITUTE(trim(E60),"'","''")&amp;"'")&amp;", "&amp;if(B60="","null",if(D60="","(select ImageId from Images where Filename='"&amp;E60&amp;"."&amp;C60&amp;"' and ExternalUrl='"&amp;SUBSTITUTE(trim(B60),"'","''")&amp;"')","(select ImageId from Images where Filename='"&amp;D60&amp;"."&amp;C60&amp;"' and ExternalUrl='"&amp;SUBSTITUTE(trim(B60),"'","''")&amp;"')"))&amp;", null, null, null, (select min(LanguageId) from Languages where LanguageName='"&amp;G60&amp;"' and IsValidMetadataLanguage=1), getdate(), (select CreatedBy from Enterprises where EnterpriseId="&amp;EntId&amp;"), null, '34F4C88E-B410-461E-AD75-6C01536FDCD3', null, null, null, null, null, null, null, null, null, 1, null, null, null, "&amp;VLOOKUP(O60,'Reference info'!H:I,2,FALSE)&amp;", "&amp;IF(P60="","null",VLOOKUP(P60,'Reference info'!H:I,2,FALSE))&amp;", 0, null, null, null,"&amp;IF(N60="",0,1)&amp;", 1, null, null, null, null, null, null, null, null, null, 1, null, (NEXT VALUE FOR [AssetIdSequence]), null, null, null, "&amp;TenantId&amp;", "&amp;EntId&amp;", null, "&amp;if(D60&lt;&gt;"",countif('5) Release_Track'!A:A,D60),countif('5) Release_Track'!B:B,E60))&amp;")"</f>
        <v>Insert into Releases VALUES((select ReleaseTypeId from ReleaseTypes where Title='Single'), N'Denji The Runner', null, (select LabelId from Labels where Name=N'TokyoRecords' and EnterpriseId=647322), 707331915873, null, null, null, N'2023 TokyoRecords', N'2023 TokyoRecords', '2023-05-18',  null, (select ImageId from Images where Filename='707331915873.jpg' and ExternalUrl='https://www.dropbox.com/scl/fi/qbbyu5k31q4006b9e3d1n/Denji-The-Runner-707331915873.jpg?rlkey=zgeyy447kpcj4j7vmwwxb6b1p&amp;st=jy94kngd&amp;dl=1'),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0" s="34" t="str">
        <f>"update Releases set RevelatorExternalUsageReleaseId=AssetId where ReleaseId=(select max(ReleaseId) from Releases where "&amp;IF(D60="","Catalog='"&amp;E60&amp;"'","UPC="&amp;D60)&amp;" and EnterpriseId="&amp;EntId&amp;")"</f>
        <v>update Releases set RevelatorExternalUsageReleaseId=AssetId where ReleaseId=(select max(ReleaseId) from Releases where UPC=707331915873 and EnterpriseId=647322)</v>
      </c>
      <c r="V60" s="28">
        <f>VLOOKUP(D60,'4) Release_Artist(s)'!A:A,1,0)</f>
        <v>707331915873</v>
      </c>
      <c r="W60" s="83"/>
    </row>
    <row r="61">
      <c r="A61" s="28" t="s">
        <v>144</v>
      </c>
      <c r="B61" s="90" t="s">
        <v>294</v>
      </c>
      <c r="C61" s="8" t="s">
        <v>178</v>
      </c>
      <c r="D61" s="83">
        <v>7.0733194701E11</v>
      </c>
      <c r="E61" s="84"/>
      <c r="F61" s="85" t="s">
        <v>295</v>
      </c>
      <c r="G61" s="8" t="s">
        <v>180</v>
      </c>
      <c r="I61" s="8" t="s">
        <v>181</v>
      </c>
      <c r="J61" s="8">
        <v>2023.0</v>
      </c>
      <c r="K61" s="43" t="s">
        <v>144</v>
      </c>
      <c r="L61" s="8">
        <v>2023.0</v>
      </c>
      <c r="M61" s="43" t="s">
        <v>144</v>
      </c>
      <c r="N61" s="86">
        <v>45064.0</v>
      </c>
      <c r="O61" s="87" t="s">
        <v>182</v>
      </c>
      <c r="P61" s="57"/>
      <c r="R61" s="74" t="str">
        <f t="shared" si="1"/>
        <v>insert into Images VALUES (NEWID(),'707331947010.jpg', '.jpg', getdate(), 0, null, 'https://www.dropbox.com/scl/fi/hik7rok4nz1pl52ci13pu/Yoriichi-e-Kokushibo-Sol-e-a-Lua-707331947010.jpg?rlkey=vjqh2siw47xwgs54q8dh1gi8u&amp;st=93pz8qa4&amp;dl=1', 0, getdate(), null, null)</v>
      </c>
      <c r="S61" s="34" t="str">
        <f>"Insert into Releases VALUES((select ReleaseTypeId from ReleaseTypes where Title='"&amp;I61&amp;"'), N'"&amp;SUBSTITUTE(trim(F61),"'","''")&amp;"', null, (select LabelId from Labels where Name=N'"&amp;SUBSTITUTE(trim(A61),"'","''")&amp;"' and EnterpriseId="&amp;EntId&amp;"), "&amp;IF(D61="","null",D61)&amp;", null, null, "&amp;IF(H61="","null","N'"&amp;SUBSTITUTE(trim(H61),"'","''")&amp;"'")&amp;", N'"&amp;J61&amp;" "&amp;SUBSTITUTE(trim(K61),"'","''")&amp;"', N'"&amp;L61&amp;" "&amp;SUBSTITUTE(trim(M61),"'","''")&amp;"', "&amp;IF(N61="","null","'"&amp;TEXT(N61,"yyyy-mm-dd")&amp;"'")&amp;",  "&amp;IF(E61="","null","'"&amp;SUBSTITUTE(trim(E61),"'","''")&amp;"'")&amp;", "&amp;if(B61="","null",if(D61="","(select ImageId from Images where Filename='"&amp;E61&amp;"."&amp;C61&amp;"' and ExternalUrl='"&amp;SUBSTITUTE(trim(B61),"'","''")&amp;"')","(select ImageId from Images where Filename='"&amp;D61&amp;"."&amp;C61&amp;"' and ExternalUrl='"&amp;SUBSTITUTE(trim(B61),"'","''")&amp;"')"))&amp;", null, null, null, (select min(LanguageId) from Languages where LanguageName='"&amp;G61&amp;"' and IsValidMetadataLanguage=1), getdate(), (select CreatedBy from Enterprises where EnterpriseId="&amp;EntId&amp;"), null, '34F4C88E-B410-461E-AD75-6C01536FDCD3', null, null, null, null, null, null, null, null, null, 1, null, null, null, "&amp;VLOOKUP(O61,'Reference info'!H:I,2,FALSE)&amp;", "&amp;IF(P61="","null",VLOOKUP(P61,'Reference info'!H:I,2,FALSE))&amp;", 0, null, null, null,"&amp;IF(N61="",0,1)&amp;", 1, null, null, null, null, null, null, null, null, null, 1, null, (NEXT VALUE FOR [AssetIdSequence]), null, null, null, "&amp;TenantId&amp;", "&amp;EntId&amp;", null, "&amp;if(D61&lt;&gt;"",countif('5) Release_Track'!A:A,D61),countif('5) Release_Track'!B:B,E61))&amp;")"</f>
        <v>Insert into Releases VALUES((select ReleaseTypeId from ReleaseTypes where Title='Single'), N'Yoriichi e Kokushibo - Sol e a Lua', null, (select LabelId from Labels where Name=N'TokyoRecords' and EnterpriseId=647322), 707331947010, null, null, null, N'2023 TokyoRecords', N'2023 TokyoRecords', '2023-05-18',  null, (select ImageId from Images where Filename='707331947010.jpg' and ExternalUrl='https://www.dropbox.com/scl/fi/hik7rok4nz1pl52ci13pu/Yoriichi-e-Kokushibo-Sol-e-a-Lua-707331947010.jpg?rlkey=vjqh2siw47xwgs54q8dh1gi8u&amp;st=93pz8qa4&amp;dl=1'),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1" s="34" t="str">
        <f>"update Releases set RevelatorExternalUsageReleaseId=AssetId where ReleaseId=(select max(ReleaseId) from Releases where "&amp;IF(D61="","Catalog='"&amp;E61&amp;"'","UPC="&amp;D61)&amp;" and EnterpriseId="&amp;EntId&amp;")"</f>
        <v>update Releases set RevelatorExternalUsageReleaseId=AssetId where ReleaseId=(select max(ReleaseId) from Releases where UPC=707331947010 and EnterpriseId=647322)</v>
      </c>
      <c r="V61" s="28">
        <f>VLOOKUP(D61,'4) Release_Artist(s)'!A:A,1,0)</f>
        <v>707331947010</v>
      </c>
      <c r="W61" s="83"/>
    </row>
    <row r="62">
      <c r="A62" s="28" t="s">
        <v>144</v>
      </c>
      <c r="B62" s="90" t="s">
        <v>296</v>
      </c>
      <c r="C62" s="8" t="s">
        <v>178</v>
      </c>
      <c r="D62" s="83">
        <v>7.18114547983E11</v>
      </c>
      <c r="E62" s="84"/>
      <c r="F62" s="85" t="s">
        <v>297</v>
      </c>
      <c r="G62" s="8" t="s">
        <v>180</v>
      </c>
      <c r="I62" s="8" t="s">
        <v>181</v>
      </c>
      <c r="J62" s="8">
        <v>2023.0</v>
      </c>
      <c r="K62" s="43" t="s">
        <v>144</v>
      </c>
      <c r="L62" s="8">
        <v>2023.0</v>
      </c>
      <c r="M62" s="43" t="s">
        <v>144</v>
      </c>
      <c r="N62" s="86">
        <v>45073.0</v>
      </c>
      <c r="O62" s="87" t="s">
        <v>182</v>
      </c>
      <c r="P62" s="57"/>
      <c r="R62" s="74" t="str">
        <f t="shared" si="1"/>
        <v>insert into Images VALUES (NEWID(),'718114547983.jpg', '.jpg', getdate(), 0, null, 'https://www.dropbox.com/scl/fi/k1pudlpqdptskqgrlaffc/Dem-nio-do-Futebol-718114547983.jpg?rlkey=upaj9bc7zui71x9sgahhb8h7s&amp;st=4t9vmh97&amp;dl=1', 0, getdate(), null, null)</v>
      </c>
      <c r="S62" s="34" t="str">
        <f>"Insert into Releases VALUES((select ReleaseTypeId from ReleaseTypes where Title='"&amp;I62&amp;"'), N'"&amp;SUBSTITUTE(trim(F62),"'","''")&amp;"', null, (select LabelId from Labels where Name=N'"&amp;SUBSTITUTE(trim(A62),"'","''")&amp;"' and EnterpriseId="&amp;EntId&amp;"), "&amp;IF(D62="","null",D62)&amp;", null, null, "&amp;IF(H62="","null","N'"&amp;SUBSTITUTE(trim(H62),"'","''")&amp;"'")&amp;", N'"&amp;J62&amp;" "&amp;SUBSTITUTE(trim(K62),"'","''")&amp;"', N'"&amp;L62&amp;" "&amp;SUBSTITUTE(trim(M62),"'","''")&amp;"', "&amp;IF(N62="","null","'"&amp;TEXT(N62,"yyyy-mm-dd")&amp;"'")&amp;",  "&amp;IF(E62="","null","'"&amp;SUBSTITUTE(trim(E62),"'","''")&amp;"'")&amp;", "&amp;if(B62="","null",if(D62="","(select ImageId from Images where Filename='"&amp;E62&amp;"."&amp;C62&amp;"' and ExternalUrl='"&amp;SUBSTITUTE(trim(B62),"'","''")&amp;"')","(select ImageId from Images where Filename='"&amp;D62&amp;"."&amp;C62&amp;"' and ExternalUrl='"&amp;SUBSTITUTE(trim(B62),"'","''")&amp;"')"))&amp;", null, null, null, (select min(LanguageId) from Languages where LanguageName='"&amp;G62&amp;"' and IsValidMetadataLanguage=1), getdate(), (select CreatedBy from Enterprises where EnterpriseId="&amp;EntId&amp;"), null, '34F4C88E-B410-461E-AD75-6C01536FDCD3', null, null, null, null, null, null, null, null, null, 1, null, null, null, "&amp;VLOOKUP(O62,'Reference info'!H:I,2,FALSE)&amp;", "&amp;IF(P62="","null",VLOOKUP(P62,'Reference info'!H:I,2,FALSE))&amp;", 0, null, null, null,"&amp;IF(N62="",0,1)&amp;", 1, null, null, null, null, null, null, null, null, null, 1, null, (NEXT VALUE FOR [AssetIdSequence]), null, null, null, "&amp;TenantId&amp;", "&amp;EntId&amp;", null, "&amp;if(D62&lt;&gt;"",countif('5) Release_Track'!A:A,D62),countif('5) Release_Track'!B:B,E62))&amp;")"</f>
        <v>Insert into Releases VALUES((select ReleaseTypeId from ReleaseTypes where Title='Single'), N'Demônio do Futebol', null, (select LabelId from Labels where Name=N'TokyoRecords' and EnterpriseId=647322), 718114547983, null, null, null, N'2023 TokyoRecords', N'2023 TokyoRecords', '2023-05-27',  null, (select ImageId from Images where Filename='718114547983.jpg' and ExternalUrl='https://www.dropbox.com/scl/fi/k1pudlpqdptskqgrlaffc/Dem-nio-do-Futebol-718114547983.jpg?rlkey=upaj9bc7zui71x9sgahhb8h7s&amp;st=4t9vmh97&amp;dl=1'),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2" s="34" t="str">
        <f>"update Releases set RevelatorExternalUsageReleaseId=AssetId where ReleaseId=(select max(ReleaseId) from Releases where "&amp;IF(D62="","Catalog='"&amp;E62&amp;"'","UPC="&amp;D62)&amp;" and EnterpriseId="&amp;EntId&amp;")"</f>
        <v>update Releases set RevelatorExternalUsageReleaseId=AssetId where ReleaseId=(select max(ReleaseId) from Releases where UPC=718114547983 and EnterpriseId=647322)</v>
      </c>
      <c r="V62" s="28">
        <f>VLOOKUP(D62,'4) Release_Artist(s)'!A:A,1,0)</f>
        <v>718114547983</v>
      </c>
      <c r="W62" s="83"/>
    </row>
    <row r="63">
      <c r="A63" s="28" t="s">
        <v>144</v>
      </c>
      <c r="B63" s="90" t="s">
        <v>298</v>
      </c>
      <c r="C63" s="8" t="s">
        <v>178</v>
      </c>
      <c r="D63" s="83">
        <v>7.18114547075E11</v>
      </c>
      <c r="E63" s="84"/>
      <c r="F63" s="85" t="s">
        <v>299</v>
      </c>
      <c r="G63" s="8" t="s">
        <v>189</v>
      </c>
      <c r="I63" s="8" t="s">
        <v>181</v>
      </c>
      <c r="J63" s="8">
        <v>2023.0</v>
      </c>
      <c r="K63" s="43" t="s">
        <v>144</v>
      </c>
      <c r="L63" s="8">
        <v>2023.0</v>
      </c>
      <c r="M63" s="43" t="s">
        <v>144</v>
      </c>
      <c r="N63" s="86">
        <v>45089.0</v>
      </c>
      <c r="O63" s="87" t="s">
        <v>182</v>
      </c>
      <c r="P63" s="57"/>
      <c r="R63" s="74" t="str">
        <f t="shared" si="1"/>
        <v>insert into Images VALUES (NEWID(),'718114547075.jpg', '.jpg', getdate(), 0, null, 'https://www.dropbox.com/scl/fi/p0v30p72afqjzs3ybeg8w/Detroid-Smash-718114547075.jpg?rlkey=86ezmg060ea0t93upo6npdj10&amp;st=p3suzxp0&amp;dl=1', 0, getdate(), null, null)</v>
      </c>
      <c r="S63" s="34" t="str">
        <f>"Insert into Releases VALUES((select ReleaseTypeId from ReleaseTypes where Title='"&amp;I63&amp;"'), N'"&amp;SUBSTITUTE(trim(F63),"'","''")&amp;"', null, (select LabelId from Labels where Name=N'"&amp;SUBSTITUTE(trim(A63),"'","''")&amp;"' and EnterpriseId="&amp;EntId&amp;"), "&amp;IF(D63="","null",D63)&amp;", null, null, "&amp;IF(H63="","null","N'"&amp;SUBSTITUTE(trim(H63),"'","''")&amp;"'")&amp;", N'"&amp;J63&amp;" "&amp;SUBSTITUTE(trim(K63),"'","''")&amp;"', N'"&amp;L63&amp;" "&amp;SUBSTITUTE(trim(M63),"'","''")&amp;"', "&amp;IF(N63="","null","'"&amp;TEXT(N63,"yyyy-mm-dd")&amp;"'")&amp;",  "&amp;IF(E63="","null","'"&amp;SUBSTITUTE(trim(E63),"'","''")&amp;"'")&amp;", "&amp;if(B63="","null",if(D63="","(select ImageId from Images where Filename='"&amp;E63&amp;"."&amp;C63&amp;"' and ExternalUrl='"&amp;SUBSTITUTE(trim(B63),"'","''")&amp;"')","(select ImageId from Images where Filename='"&amp;D63&amp;"."&amp;C63&amp;"' and ExternalUrl='"&amp;SUBSTITUTE(trim(B63),"'","''")&amp;"')"))&amp;", null, null, null, (select min(LanguageId) from Languages where LanguageName='"&amp;G63&amp;"' and IsValidMetadataLanguage=1), getdate(), (select CreatedBy from Enterprises where EnterpriseId="&amp;EntId&amp;"), null, '34F4C88E-B410-461E-AD75-6C01536FDCD3', null, null, null, null, null, null, null, null, null, 1, null, null, null, "&amp;VLOOKUP(O63,'Reference info'!H:I,2,FALSE)&amp;", "&amp;IF(P63="","null",VLOOKUP(P63,'Reference info'!H:I,2,FALSE))&amp;", 0, null, null, null,"&amp;IF(N63="",0,1)&amp;", 1, null, null, null, null, null, null, null, null, null, 1, null, (NEXT VALUE FOR [AssetIdSequence]), null, null, null, "&amp;TenantId&amp;", "&amp;EntId&amp;", null, "&amp;if(D63&lt;&gt;"",countif('5) Release_Track'!A:A,D63),countif('5) Release_Track'!B:B,E63))&amp;")"</f>
        <v>Insert into Releases VALUES((select ReleaseTypeId from ReleaseTypes where Title='Single'), N'Detroid Smash', null, (select LabelId from Labels where Name=N'TokyoRecords' and EnterpriseId=647322), 718114547075, null, null, null, N'2023 TokyoRecords', N'2023 TokyoRecords', '2023-06-12',  null, (select ImageId from Images where Filename='718114547075.jpg' and ExternalUrl='https://www.dropbox.com/scl/fi/p0v30p72afqjzs3ybeg8w/Detroid-Smash-718114547075.jpg?rlkey=86ezmg060ea0t93upo6npdj10&amp;st=p3suzxp0&amp;dl=1'),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3" s="34" t="str">
        <f>"update Releases set RevelatorExternalUsageReleaseId=AssetId where ReleaseId=(select max(ReleaseId) from Releases where "&amp;IF(D63="","Catalog='"&amp;E63&amp;"'","UPC="&amp;D63)&amp;" and EnterpriseId="&amp;EntId&amp;")"</f>
        <v>update Releases set RevelatorExternalUsageReleaseId=AssetId where ReleaseId=(select max(ReleaseId) from Releases where UPC=718114547075 and EnterpriseId=647322)</v>
      </c>
      <c r="V63" s="28">
        <f>VLOOKUP(D63,'4) Release_Artist(s)'!A:A,1,0)</f>
        <v>718114547075</v>
      </c>
      <c r="W63" s="83"/>
    </row>
    <row r="64">
      <c r="A64" s="28" t="s">
        <v>144</v>
      </c>
      <c r="B64" s="90" t="s">
        <v>300</v>
      </c>
      <c r="C64" s="8" t="s">
        <v>178</v>
      </c>
      <c r="D64" s="83">
        <v>7.18114635277E11</v>
      </c>
      <c r="E64" s="84"/>
      <c r="F64" s="85" t="s">
        <v>301</v>
      </c>
      <c r="G64" s="8" t="s">
        <v>180</v>
      </c>
      <c r="I64" s="8" t="s">
        <v>181</v>
      </c>
      <c r="J64" s="8">
        <v>2023.0</v>
      </c>
      <c r="K64" s="43" t="s">
        <v>144</v>
      </c>
      <c r="L64" s="8">
        <v>2023.0</v>
      </c>
      <c r="M64" s="43" t="s">
        <v>144</v>
      </c>
      <c r="N64" s="86">
        <v>45070.0</v>
      </c>
      <c r="O64" s="87" t="s">
        <v>182</v>
      </c>
      <c r="P64" s="57"/>
      <c r="R64" s="74" t="str">
        <f t="shared" si="1"/>
        <v>insert into Images VALUES (NEWID(),'718114635277.jpg', '.jpg', getdate(), 0, null, 'https://www.dropbox.com/scl/fi/fnl8jvuu7vbcxwaiatkrw/Um-Tiro-Genya-Shinazugawa-718114635277.jpg?rlkey=t0dhsccqf6z8q1b0eizy7i9s1&amp;st=4b5cezgo&amp;dl=1', 0, getdate(), null, null)</v>
      </c>
      <c r="S64" s="34" t="str">
        <f>"Insert into Releases VALUES((select ReleaseTypeId from ReleaseTypes where Title='"&amp;I64&amp;"'), N'"&amp;SUBSTITUTE(trim(F64),"'","''")&amp;"', null, (select LabelId from Labels where Name=N'"&amp;SUBSTITUTE(trim(A64),"'","''")&amp;"' and EnterpriseId="&amp;EntId&amp;"), "&amp;IF(D64="","null",D64)&amp;", null, null, "&amp;IF(H64="","null","N'"&amp;SUBSTITUTE(trim(H64),"'","''")&amp;"'")&amp;", N'"&amp;J64&amp;" "&amp;SUBSTITUTE(trim(K64),"'","''")&amp;"', N'"&amp;L64&amp;" "&amp;SUBSTITUTE(trim(M64),"'","''")&amp;"', "&amp;IF(N64="","null","'"&amp;TEXT(N64,"yyyy-mm-dd")&amp;"'")&amp;",  "&amp;IF(E64="","null","'"&amp;SUBSTITUTE(trim(E64),"'","''")&amp;"'")&amp;", "&amp;if(B64="","null",if(D64="","(select ImageId from Images where Filename='"&amp;E64&amp;"."&amp;C64&amp;"' and ExternalUrl='"&amp;SUBSTITUTE(trim(B64),"'","''")&amp;"')","(select ImageId from Images where Filename='"&amp;D64&amp;"."&amp;C64&amp;"' and ExternalUrl='"&amp;SUBSTITUTE(trim(B64),"'","''")&amp;"')"))&amp;", null, null, null, (select min(LanguageId) from Languages where LanguageName='"&amp;G64&amp;"' and IsValidMetadataLanguage=1), getdate(), (select CreatedBy from Enterprises where EnterpriseId="&amp;EntId&amp;"), null, '34F4C88E-B410-461E-AD75-6C01536FDCD3', null, null, null, null, null, null, null, null, null, 1, null, null, null, "&amp;VLOOKUP(O64,'Reference info'!H:I,2,FALSE)&amp;", "&amp;IF(P64="","null",VLOOKUP(P64,'Reference info'!H:I,2,FALSE))&amp;", 0, null, null, null,"&amp;IF(N64="",0,1)&amp;", 1, null, null, null, null, null, null, null, null, null, 1, null, (NEXT VALUE FOR [AssetIdSequence]), null, null, null, "&amp;TenantId&amp;", "&amp;EntId&amp;", null, "&amp;if(D64&lt;&gt;"",countif('5) Release_Track'!A:A,D64),countif('5) Release_Track'!B:B,E64))&amp;")"</f>
        <v>Insert into Releases VALUES((select ReleaseTypeId from ReleaseTypes where Title='Single'), N'Um Tiro - Genya Shinazugawa', null, (select LabelId from Labels where Name=N'TokyoRecords' and EnterpriseId=647322), 718114635277, null, null, null, N'2023 TokyoRecords', N'2023 TokyoRecords', '2023-05-24',  null, (select ImageId from Images where Filename='718114635277.jpg' and ExternalUrl='https://www.dropbox.com/scl/fi/fnl8jvuu7vbcxwaiatkrw/Um-Tiro-Genya-Shinazugawa-718114635277.jpg?rlkey=t0dhsccqf6z8q1b0eizy7i9s1&amp;st=4b5cezgo&amp;dl=1'),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4" s="34" t="str">
        <f>"update Releases set RevelatorExternalUsageReleaseId=AssetId where ReleaseId=(select max(ReleaseId) from Releases where "&amp;IF(D64="","Catalog='"&amp;E64&amp;"'","UPC="&amp;D64)&amp;" and EnterpriseId="&amp;EntId&amp;")"</f>
        <v>update Releases set RevelatorExternalUsageReleaseId=AssetId where ReleaseId=(select max(ReleaseId) from Releases where UPC=718114635277 and EnterpriseId=647322)</v>
      </c>
      <c r="V64" s="28">
        <f>VLOOKUP(D64,'4) Release_Artist(s)'!A:A,1,0)</f>
        <v>718114635277</v>
      </c>
      <c r="W64" s="83"/>
    </row>
    <row r="65">
      <c r="A65" s="28" t="s">
        <v>144</v>
      </c>
      <c r="B65" s="90" t="s">
        <v>302</v>
      </c>
      <c r="C65" s="8" t="s">
        <v>178</v>
      </c>
      <c r="D65" s="83">
        <v>7.18114636397E11</v>
      </c>
      <c r="E65" s="84"/>
      <c r="F65" s="85" t="s">
        <v>303</v>
      </c>
      <c r="G65" s="8" t="s">
        <v>180</v>
      </c>
      <c r="I65" s="8" t="s">
        <v>181</v>
      </c>
      <c r="J65" s="8">
        <v>2023.0</v>
      </c>
      <c r="K65" s="43" t="s">
        <v>144</v>
      </c>
      <c r="L65" s="8">
        <v>2023.0</v>
      </c>
      <c r="M65" s="43" t="s">
        <v>144</v>
      </c>
      <c r="N65" s="86">
        <v>45076.0</v>
      </c>
      <c r="O65" s="87" t="s">
        <v>182</v>
      </c>
      <c r="P65" s="57"/>
      <c r="R65" s="74" t="str">
        <f t="shared" si="1"/>
        <v>insert into Images VALUES (NEWID(),'718114636397.jpg', '.jpg', getdate(), 0, null, 'https://www.dropbox.com/scl/fi/r7ww6s0t6l3cqi0gwpksb/Incr-vel-Velocidade-718114636397.jpg?rlkey=nummbj063k255cfhbdrcobmqe&amp;st=bd9m43sk&amp;dl=1', 0, getdate(), null, null)</v>
      </c>
      <c r="S65" s="34" t="str">
        <f>"Insert into Releases VALUES((select ReleaseTypeId from ReleaseTypes where Title='"&amp;I65&amp;"'), N'"&amp;SUBSTITUTE(trim(F65),"'","''")&amp;"', null, (select LabelId from Labels where Name=N'"&amp;SUBSTITUTE(trim(A65),"'","''")&amp;"' and EnterpriseId="&amp;EntId&amp;"), "&amp;IF(D65="","null",D65)&amp;", null, null, "&amp;IF(H65="","null","N'"&amp;SUBSTITUTE(trim(H65),"'","''")&amp;"'")&amp;", N'"&amp;J65&amp;" "&amp;SUBSTITUTE(trim(K65),"'","''")&amp;"', N'"&amp;L65&amp;" "&amp;SUBSTITUTE(trim(M65),"'","''")&amp;"', "&amp;IF(N65="","null","'"&amp;TEXT(N65,"yyyy-mm-dd")&amp;"'")&amp;",  "&amp;IF(E65="","null","'"&amp;SUBSTITUTE(trim(E65),"'","''")&amp;"'")&amp;", "&amp;if(B65="","null",if(D65="","(select ImageId from Images where Filename='"&amp;E65&amp;"."&amp;C65&amp;"' and ExternalUrl='"&amp;SUBSTITUTE(trim(B65),"'","''")&amp;"')","(select ImageId from Images where Filename='"&amp;D65&amp;"."&amp;C65&amp;"' and ExternalUrl='"&amp;SUBSTITUTE(trim(B65),"'","''")&amp;"')"))&amp;", null, null, null, (select min(LanguageId) from Languages where LanguageName='"&amp;G65&amp;"' and IsValidMetadataLanguage=1), getdate(), (select CreatedBy from Enterprises where EnterpriseId="&amp;EntId&amp;"), null, '34F4C88E-B410-461E-AD75-6C01536FDCD3', null, null, null, null, null, null, null, null, null, 1, null, null, null, "&amp;VLOOKUP(O65,'Reference info'!H:I,2,FALSE)&amp;", "&amp;IF(P65="","null",VLOOKUP(P65,'Reference info'!H:I,2,FALSE))&amp;", 0, null, null, null,"&amp;IF(N65="",0,1)&amp;", 1, null, null, null, null, null, null, null, null, null, 1, null, (NEXT VALUE FOR [AssetIdSequence]), null, null, null, "&amp;TenantId&amp;", "&amp;EntId&amp;", null, "&amp;if(D65&lt;&gt;"",countif('5) Release_Track'!A:A,D65),countif('5) Release_Track'!B:B,E65))&amp;")"</f>
        <v>Insert into Releases VALUES((select ReleaseTypeId from ReleaseTypes where Title='Single'), N'Incrível Velocidade', null, (select LabelId from Labels where Name=N'TokyoRecords' and EnterpriseId=647322), 718114636397, null, null, null, N'2023 TokyoRecords', N'2023 TokyoRecords', '2023-05-30',  null, (select ImageId from Images where Filename='718114636397.jpg' and ExternalUrl='https://www.dropbox.com/scl/fi/r7ww6s0t6l3cqi0gwpksb/Incr-vel-Velocidade-718114636397.jpg?rlkey=nummbj063k255cfhbdrcobmqe&amp;st=bd9m43sk&amp;dl=1'),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5" s="34" t="str">
        <f>"update Releases set RevelatorExternalUsageReleaseId=AssetId where ReleaseId=(select max(ReleaseId) from Releases where "&amp;IF(D65="","Catalog='"&amp;E65&amp;"'","UPC="&amp;D65)&amp;" and EnterpriseId="&amp;EntId&amp;")"</f>
        <v>update Releases set RevelatorExternalUsageReleaseId=AssetId where ReleaseId=(select max(ReleaseId) from Releases where UPC=718114636397 and EnterpriseId=647322)</v>
      </c>
      <c r="V65" s="28">
        <f>VLOOKUP(D65,'4) Release_Artist(s)'!A:A,1,0)</f>
        <v>718114636397</v>
      </c>
      <c r="W65" s="83"/>
    </row>
    <row r="66">
      <c r="A66" s="28" t="s">
        <v>144</v>
      </c>
      <c r="B66" s="90" t="s">
        <v>304</v>
      </c>
      <c r="C66" s="8" t="s">
        <v>178</v>
      </c>
      <c r="D66" s="83">
        <v>7.44553564946E11</v>
      </c>
      <c r="E66" s="84"/>
      <c r="F66" s="85" t="s">
        <v>305</v>
      </c>
      <c r="G66" s="8" t="s">
        <v>180</v>
      </c>
      <c r="I66" s="8" t="s">
        <v>181</v>
      </c>
      <c r="J66" s="8">
        <v>2023.0</v>
      </c>
      <c r="K66" s="43" t="s">
        <v>144</v>
      </c>
      <c r="L66" s="8">
        <v>2023.0</v>
      </c>
      <c r="M66" s="43" t="s">
        <v>144</v>
      </c>
      <c r="N66" s="86">
        <v>45083.0</v>
      </c>
      <c r="O66" s="87" t="s">
        <v>182</v>
      </c>
      <c r="P66" s="57"/>
      <c r="R66" s="74" t="str">
        <f t="shared" si="1"/>
        <v>insert into Images VALUES (NEWID(),'744553564946.jpg', '.jpg', getdate(), 0, null, 'https://www.dropbox.com/scl/fi/h9o046nx0nm4oabi0tzti/O-Meu-Destino-744553564946.jpg?rlkey=dyysol98n2059lswk3t264rpy&amp;st=i3udkeov&amp;dl=1', 0, getdate(), null, null)</v>
      </c>
      <c r="S66" s="34" t="str">
        <f>"Insert into Releases VALUES((select ReleaseTypeId from ReleaseTypes where Title='"&amp;I66&amp;"'), N'"&amp;SUBSTITUTE(trim(F66),"'","''")&amp;"', null, (select LabelId from Labels where Name=N'"&amp;SUBSTITUTE(trim(A66),"'","''")&amp;"' and EnterpriseId="&amp;EntId&amp;"), "&amp;IF(D66="","null",D66)&amp;", null, null, "&amp;IF(H66="","null","N'"&amp;SUBSTITUTE(trim(H66),"'","''")&amp;"'")&amp;", N'"&amp;J66&amp;" "&amp;SUBSTITUTE(trim(K66),"'","''")&amp;"', N'"&amp;L66&amp;" "&amp;SUBSTITUTE(trim(M66),"'","''")&amp;"', "&amp;IF(N66="","null","'"&amp;TEXT(N66,"yyyy-mm-dd")&amp;"'")&amp;",  "&amp;IF(E66="","null","'"&amp;SUBSTITUTE(trim(E66),"'","''")&amp;"'")&amp;", "&amp;if(B66="","null",if(D66="","(select ImageId from Images where Filename='"&amp;E66&amp;"."&amp;C66&amp;"' and ExternalUrl='"&amp;SUBSTITUTE(trim(B66),"'","''")&amp;"')","(select ImageId from Images where Filename='"&amp;D66&amp;"."&amp;C66&amp;"' and ExternalUrl='"&amp;SUBSTITUTE(trim(B66),"'","''")&amp;"')"))&amp;", null, null, null, (select min(LanguageId) from Languages where LanguageName='"&amp;G66&amp;"' and IsValidMetadataLanguage=1), getdate(), (select CreatedBy from Enterprises where EnterpriseId="&amp;EntId&amp;"), null, '34F4C88E-B410-461E-AD75-6C01536FDCD3', null, null, null, null, null, null, null, null, null, 1, null, null, null, "&amp;VLOOKUP(O66,'Reference info'!H:I,2,FALSE)&amp;", "&amp;IF(P66="","null",VLOOKUP(P66,'Reference info'!H:I,2,FALSE))&amp;", 0, null, null, null,"&amp;IF(N66="",0,1)&amp;", 1, null, null, null, null, null, null, null, null, null, 1, null, (NEXT VALUE FOR [AssetIdSequence]), null, null, null, "&amp;TenantId&amp;", "&amp;EntId&amp;", null, "&amp;if(D66&lt;&gt;"",countif('5) Release_Track'!A:A,D66),countif('5) Release_Track'!B:B,E66))&amp;")"</f>
        <v>Insert into Releases VALUES((select ReleaseTypeId from ReleaseTypes where Title='Single'), N'O Meu Destino', null, (select LabelId from Labels where Name=N'TokyoRecords' and EnterpriseId=647322), 744553564946, null, null, null, N'2023 TokyoRecords', N'2023 TokyoRecords', '2023-06-06',  null, (select ImageId from Images where Filename='744553564946.jpg' and ExternalUrl='https://www.dropbox.com/scl/fi/h9o046nx0nm4oabi0tzti/O-Meu-Destino-744553564946.jpg?rlkey=dyysol98n2059lswk3t264rpy&amp;st=i3udkeov&amp;dl=1'),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6" s="34" t="str">
        <f>"update Releases set RevelatorExternalUsageReleaseId=AssetId where ReleaseId=(select max(ReleaseId) from Releases where "&amp;IF(D66="","Catalog='"&amp;E66&amp;"'","UPC="&amp;D66)&amp;" and EnterpriseId="&amp;EntId&amp;")"</f>
        <v>update Releases set RevelatorExternalUsageReleaseId=AssetId where ReleaseId=(select max(ReleaseId) from Releases where UPC=744553564946 and EnterpriseId=647322)</v>
      </c>
      <c r="V66" s="28">
        <f>VLOOKUP(D66,'4) Release_Artist(s)'!A:A,1,0)</f>
        <v>744553564946</v>
      </c>
      <c r="W66" s="83"/>
    </row>
    <row r="67">
      <c r="A67" s="28" t="s">
        <v>144</v>
      </c>
      <c r="B67" s="90" t="s">
        <v>306</v>
      </c>
      <c r="C67" s="8" t="s">
        <v>178</v>
      </c>
      <c r="D67" s="83">
        <v>7.44553603836E11</v>
      </c>
      <c r="E67" s="84"/>
      <c r="F67" s="85" t="s">
        <v>307</v>
      </c>
      <c r="G67" s="8" t="s">
        <v>189</v>
      </c>
      <c r="I67" s="8" t="s">
        <v>181</v>
      </c>
      <c r="J67" s="8">
        <v>2023.0</v>
      </c>
      <c r="K67" s="43" t="s">
        <v>144</v>
      </c>
      <c r="L67" s="8">
        <v>2023.0</v>
      </c>
      <c r="M67" s="43" t="s">
        <v>144</v>
      </c>
      <c r="N67" s="86">
        <v>45090.0</v>
      </c>
      <c r="O67" s="87" t="s">
        <v>182</v>
      </c>
      <c r="P67" s="57"/>
      <c r="R67" s="74" t="str">
        <f t="shared" si="1"/>
        <v>insert into Images VALUES (NEWID(),'744553603836.jpg', '.jpg', getdate(), 0, null, 'https://www.dropbox.com/scl/fi/nzpe0oxpysvq4i8c2098p/Sharkboy-744553603836.jpg?rlkey=40zcxzenevv93e4ol96du738w&amp;st=9ygzmo6t&amp;dl=1', 0, getdate(), null, null)</v>
      </c>
      <c r="S67" s="34" t="str">
        <f>"Insert into Releases VALUES((select ReleaseTypeId from ReleaseTypes where Title='"&amp;I67&amp;"'), N'"&amp;SUBSTITUTE(trim(F67),"'","''")&amp;"', null, (select LabelId from Labels where Name=N'"&amp;SUBSTITUTE(trim(A67),"'","''")&amp;"' and EnterpriseId="&amp;EntId&amp;"), "&amp;IF(D67="","null",D67)&amp;", null, null, "&amp;IF(H67="","null","N'"&amp;SUBSTITUTE(trim(H67),"'","''")&amp;"'")&amp;", N'"&amp;J67&amp;" "&amp;SUBSTITUTE(trim(K67),"'","''")&amp;"', N'"&amp;L67&amp;" "&amp;SUBSTITUTE(trim(M67),"'","''")&amp;"', "&amp;IF(N67="","null","'"&amp;TEXT(N67,"yyyy-mm-dd")&amp;"'")&amp;",  "&amp;IF(E67="","null","'"&amp;SUBSTITUTE(trim(E67),"'","''")&amp;"'")&amp;", "&amp;if(B67="","null",if(D67="","(select ImageId from Images where Filename='"&amp;E67&amp;"."&amp;C67&amp;"' and ExternalUrl='"&amp;SUBSTITUTE(trim(B67),"'","''")&amp;"')","(select ImageId from Images where Filename='"&amp;D67&amp;"."&amp;C67&amp;"' and ExternalUrl='"&amp;SUBSTITUTE(trim(B67),"'","''")&amp;"')"))&amp;", null, null, null, (select min(LanguageId) from Languages where LanguageName='"&amp;G67&amp;"' and IsValidMetadataLanguage=1), getdate(), (select CreatedBy from Enterprises where EnterpriseId="&amp;EntId&amp;"), null, '34F4C88E-B410-461E-AD75-6C01536FDCD3', null, null, null, null, null, null, null, null, null, 1, null, null, null, "&amp;VLOOKUP(O67,'Reference info'!H:I,2,FALSE)&amp;", "&amp;IF(P67="","null",VLOOKUP(P67,'Reference info'!H:I,2,FALSE))&amp;", 0, null, null, null,"&amp;IF(N67="",0,1)&amp;", 1, null, null, null, null, null, null, null, null, null, 1, null, (NEXT VALUE FOR [AssetIdSequence]), null, null, null, "&amp;TenantId&amp;", "&amp;EntId&amp;", null, "&amp;if(D67&lt;&gt;"",countif('5) Release_Track'!A:A,D67),countif('5) Release_Track'!B:B,E67))&amp;")"</f>
        <v>Insert into Releases VALUES((select ReleaseTypeId from ReleaseTypes where Title='Single'), N'Sharkboy', null, (select LabelId from Labels where Name=N'TokyoRecords' and EnterpriseId=647322), 744553603836, null, null, null, N'2023 TokyoRecords', N'2023 TokyoRecords', '2023-06-13',  null, (select ImageId from Images where Filename='744553603836.jpg' and ExternalUrl='https://www.dropbox.com/scl/fi/nzpe0oxpysvq4i8c2098p/Sharkboy-744553603836.jpg?rlkey=40zcxzenevv93e4ol96du738w&amp;st=9ygzmo6t&amp;dl=1'),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7" s="34" t="str">
        <f>"update Releases set RevelatorExternalUsageReleaseId=AssetId where ReleaseId=(select max(ReleaseId) from Releases where "&amp;IF(D67="","Catalog='"&amp;E67&amp;"'","UPC="&amp;D67)&amp;" and EnterpriseId="&amp;EntId&amp;")"</f>
        <v>update Releases set RevelatorExternalUsageReleaseId=AssetId where ReleaseId=(select max(ReleaseId) from Releases where UPC=744553603836 and EnterpriseId=647322)</v>
      </c>
      <c r="V67" s="28">
        <f>VLOOKUP(D67,'4) Release_Artist(s)'!A:A,1,0)</f>
        <v>744553603836</v>
      </c>
      <c r="W67" s="83"/>
    </row>
    <row r="68">
      <c r="A68" s="28" t="s">
        <v>144</v>
      </c>
      <c r="B68" s="90" t="s">
        <v>308</v>
      </c>
      <c r="C68" s="8" t="s">
        <v>178</v>
      </c>
      <c r="D68" s="83">
        <v>7.44553773133E11</v>
      </c>
      <c r="E68" s="84"/>
      <c r="F68" s="85" t="s">
        <v>309</v>
      </c>
      <c r="G68" s="8" t="s">
        <v>189</v>
      </c>
      <c r="I68" s="8" t="s">
        <v>181</v>
      </c>
      <c r="J68" s="8">
        <v>2023.0</v>
      </c>
      <c r="K68" s="43" t="s">
        <v>144</v>
      </c>
      <c r="L68" s="8">
        <v>2023.0</v>
      </c>
      <c r="M68" s="43" t="s">
        <v>144</v>
      </c>
      <c r="N68" s="86">
        <v>45090.0</v>
      </c>
      <c r="O68" s="87" t="s">
        <v>182</v>
      </c>
      <c r="P68" s="57"/>
      <c r="R68" s="74" t="str">
        <f t="shared" si="1"/>
        <v>insert into Images VALUES (NEWID(),'744553773133.jpg', '.jpg', getdate(), 0, null, 'https://www.dropbox.com/scl/fi/rluau35ekcf4xhbymuww1/Dark-Village-744553773133.jpg?rlkey=4krloh0bnpji2ouhtlo4ewo9o&amp;st=o7fnw6au&amp;dl=1', 0, getdate(), null, null)</v>
      </c>
      <c r="S68" s="34" t="str">
        <f>"Insert into Releases VALUES((select ReleaseTypeId from ReleaseTypes where Title='"&amp;I68&amp;"'), N'"&amp;SUBSTITUTE(trim(F68),"'","''")&amp;"', null, (select LabelId from Labels where Name=N'"&amp;SUBSTITUTE(trim(A68),"'","''")&amp;"' and EnterpriseId="&amp;EntId&amp;"), "&amp;IF(D68="","null",D68)&amp;", null, null, "&amp;IF(H68="","null","N'"&amp;SUBSTITUTE(trim(H68),"'","''")&amp;"'")&amp;", N'"&amp;J68&amp;" "&amp;SUBSTITUTE(trim(K68),"'","''")&amp;"', N'"&amp;L68&amp;" "&amp;SUBSTITUTE(trim(M68),"'","''")&amp;"', "&amp;IF(N68="","null","'"&amp;TEXT(N68,"yyyy-mm-dd")&amp;"'")&amp;",  "&amp;IF(E68="","null","'"&amp;SUBSTITUTE(trim(E68),"'","''")&amp;"'")&amp;", "&amp;if(B68="","null",if(D68="","(select ImageId from Images where Filename='"&amp;E68&amp;"."&amp;C68&amp;"' and ExternalUrl='"&amp;SUBSTITUTE(trim(B68),"'","''")&amp;"')","(select ImageId from Images where Filename='"&amp;D68&amp;"."&amp;C68&amp;"' and ExternalUrl='"&amp;SUBSTITUTE(trim(B68),"'","''")&amp;"')"))&amp;", null, null, null, (select min(LanguageId) from Languages where LanguageName='"&amp;G68&amp;"' and IsValidMetadataLanguage=1), getdate(), (select CreatedBy from Enterprises where EnterpriseId="&amp;EntId&amp;"), null, '34F4C88E-B410-461E-AD75-6C01536FDCD3', null, null, null, null, null, null, null, null, null, 1, null, null, null, "&amp;VLOOKUP(O68,'Reference info'!H:I,2,FALSE)&amp;", "&amp;IF(P68="","null",VLOOKUP(P68,'Reference info'!H:I,2,FALSE))&amp;", 0, null, null, null,"&amp;IF(N68="",0,1)&amp;", 1, null, null, null, null, null, null, null, null, null, 1, null, (NEXT VALUE FOR [AssetIdSequence]), null, null, null, "&amp;TenantId&amp;", "&amp;EntId&amp;", null, "&amp;if(D68&lt;&gt;"",countif('5) Release_Track'!A:A,D68),countif('5) Release_Track'!B:B,E68))&amp;")"</f>
        <v>Insert into Releases VALUES((select ReleaseTypeId from ReleaseTypes where Title='Single'), N'Dark Village', null, (select LabelId from Labels where Name=N'TokyoRecords' and EnterpriseId=647322), 744553773133, null, null, null, N'2023 TokyoRecords', N'2023 TokyoRecords', '2023-06-13',  null, (select ImageId from Images where Filename='744553773133.jpg' and ExternalUrl='https://www.dropbox.com/scl/fi/rluau35ekcf4xhbymuww1/Dark-Village-744553773133.jpg?rlkey=4krloh0bnpji2ouhtlo4ewo9o&amp;st=o7fnw6au&amp;dl=1'),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8" s="34" t="str">
        <f>"update Releases set RevelatorExternalUsageReleaseId=AssetId where ReleaseId=(select max(ReleaseId) from Releases where "&amp;IF(D68="","Catalog='"&amp;E68&amp;"'","UPC="&amp;D68)&amp;" and EnterpriseId="&amp;EntId&amp;")"</f>
        <v>update Releases set RevelatorExternalUsageReleaseId=AssetId where ReleaseId=(select max(ReleaseId) from Releases where UPC=744553773133 and EnterpriseId=647322)</v>
      </c>
      <c r="V68" s="28">
        <f>VLOOKUP(D68,'4) Release_Artist(s)'!A:A,1,0)</f>
        <v>744553773133</v>
      </c>
      <c r="W68" s="83"/>
    </row>
    <row r="69">
      <c r="A69" s="28" t="s">
        <v>144</v>
      </c>
      <c r="B69" s="90" t="s">
        <v>310</v>
      </c>
      <c r="C69" s="8" t="s">
        <v>178</v>
      </c>
      <c r="D69" s="83">
        <v>7.44553773041E11</v>
      </c>
      <c r="E69" s="84"/>
      <c r="F69" s="85" t="s">
        <v>311</v>
      </c>
      <c r="G69" s="8" t="s">
        <v>189</v>
      </c>
      <c r="I69" s="8" t="s">
        <v>181</v>
      </c>
      <c r="J69" s="8">
        <v>2023.0</v>
      </c>
      <c r="K69" s="43" t="s">
        <v>144</v>
      </c>
      <c r="L69" s="8">
        <v>2023.0</v>
      </c>
      <c r="M69" s="43" t="s">
        <v>144</v>
      </c>
      <c r="N69" s="86">
        <v>45090.0</v>
      </c>
      <c r="O69" s="87" t="s">
        <v>182</v>
      </c>
      <c r="P69" s="57"/>
      <c r="R69" s="74" t="str">
        <f t="shared" si="1"/>
        <v>insert into Images VALUES (NEWID(),'744553773041.jpg', '.jpg', getdate(), 0, null, 'https://www.dropbox.com/scl/fi/rm4pvfachpvrn721s4ah2/Rock-Hero-744553773041.jpg?rlkey=suc2tzmzx7gqq7t1xa054gidi&amp;st=09oajlyc&amp;dl=1', 0, getdate(), null, null)</v>
      </c>
      <c r="S69" s="34" t="str">
        <f>"Insert into Releases VALUES((select ReleaseTypeId from ReleaseTypes where Title='"&amp;I69&amp;"'), N'"&amp;SUBSTITUTE(trim(F69),"'","''")&amp;"', null, (select LabelId from Labels where Name=N'"&amp;SUBSTITUTE(trim(A69),"'","''")&amp;"' and EnterpriseId="&amp;EntId&amp;"), "&amp;IF(D69="","null",D69)&amp;", null, null, "&amp;IF(H69="","null","N'"&amp;SUBSTITUTE(trim(H69),"'","''")&amp;"'")&amp;", N'"&amp;J69&amp;" "&amp;SUBSTITUTE(trim(K69),"'","''")&amp;"', N'"&amp;L69&amp;" "&amp;SUBSTITUTE(trim(M69),"'","''")&amp;"', "&amp;IF(N69="","null","'"&amp;TEXT(N69,"yyyy-mm-dd")&amp;"'")&amp;",  "&amp;IF(E69="","null","'"&amp;SUBSTITUTE(trim(E69),"'","''")&amp;"'")&amp;", "&amp;if(B69="","null",if(D69="","(select ImageId from Images where Filename='"&amp;E69&amp;"."&amp;C69&amp;"' and ExternalUrl='"&amp;SUBSTITUTE(trim(B69),"'","''")&amp;"')","(select ImageId from Images where Filename='"&amp;D69&amp;"."&amp;C69&amp;"' and ExternalUrl='"&amp;SUBSTITUTE(trim(B69),"'","''")&amp;"')"))&amp;", null, null, null, (select min(LanguageId) from Languages where LanguageName='"&amp;G69&amp;"' and IsValidMetadataLanguage=1), getdate(), (select CreatedBy from Enterprises where EnterpriseId="&amp;EntId&amp;"), null, '34F4C88E-B410-461E-AD75-6C01536FDCD3', null, null, null, null, null, null, null, null, null, 1, null, null, null, "&amp;VLOOKUP(O69,'Reference info'!H:I,2,FALSE)&amp;", "&amp;IF(P69="","null",VLOOKUP(P69,'Reference info'!H:I,2,FALSE))&amp;", 0, null, null, null,"&amp;IF(N69="",0,1)&amp;", 1, null, null, null, null, null, null, null, null, null, 1, null, (NEXT VALUE FOR [AssetIdSequence]), null, null, null, "&amp;TenantId&amp;", "&amp;EntId&amp;", null, "&amp;if(D69&lt;&gt;"",countif('5) Release_Track'!A:A,D69),countif('5) Release_Track'!B:B,E69))&amp;")"</f>
        <v>Insert into Releases VALUES((select ReleaseTypeId from ReleaseTypes where Title='Single'), N'Rock Hero', null, (select LabelId from Labels where Name=N'TokyoRecords' and EnterpriseId=647322), 744553773041, null, null, null, N'2023 TokyoRecords', N'2023 TokyoRecords', '2023-06-13',  null, (select ImageId from Images where Filename='744553773041.jpg' and ExternalUrl='https://www.dropbox.com/scl/fi/rm4pvfachpvrn721s4ah2/Rock-Hero-744553773041.jpg?rlkey=suc2tzmzx7gqq7t1xa054gidi&amp;st=09oajlyc&amp;dl=1'),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69" s="34" t="str">
        <f>"update Releases set RevelatorExternalUsageReleaseId=AssetId where ReleaseId=(select max(ReleaseId) from Releases where "&amp;IF(D69="","Catalog='"&amp;E69&amp;"'","UPC="&amp;D69)&amp;" and EnterpriseId="&amp;EntId&amp;")"</f>
        <v>update Releases set RevelatorExternalUsageReleaseId=AssetId where ReleaseId=(select max(ReleaseId) from Releases where UPC=744553773041 and EnterpriseId=647322)</v>
      </c>
      <c r="V69" s="28">
        <f>VLOOKUP(D69,'4) Release_Artist(s)'!A:A,1,0)</f>
        <v>744553773041</v>
      </c>
      <c r="W69" s="83"/>
    </row>
    <row r="70">
      <c r="A70" s="28" t="s">
        <v>144</v>
      </c>
      <c r="B70" s="90" t="s">
        <v>312</v>
      </c>
      <c r="C70" s="8" t="s">
        <v>178</v>
      </c>
      <c r="D70" s="83">
        <v>7.44553772976E11</v>
      </c>
      <c r="E70" s="84"/>
      <c r="F70" s="85" t="s">
        <v>313</v>
      </c>
      <c r="G70" s="8" t="s">
        <v>180</v>
      </c>
      <c r="I70" s="8" t="s">
        <v>181</v>
      </c>
      <c r="J70" s="8">
        <v>2023.0</v>
      </c>
      <c r="K70" s="43" t="s">
        <v>144</v>
      </c>
      <c r="L70" s="8">
        <v>2023.0</v>
      </c>
      <c r="M70" s="43" t="s">
        <v>144</v>
      </c>
      <c r="N70" s="86">
        <v>45090.0</v>
      </c>
      <c r="O70" s="87" t="s">
        <v>182</v>
      </c>
      <c r="P70" s="57"/>
      <c r="R70" s="74" t="str">
        <f t="shared" si="1"/>
        <v>insert into Images VALUES (NEWID(),'744553772976.jpg', '.jpg', getdate(), 0, null, 'https://www.dropbox.com/scl/fi/22pu7iy0sp5erlsnvh4cq/Sacrif-cio-do-Pilar-744553772976.jpg?rlkey=2hwiasa7w39mqfddqy5y8kcay&amp;st=5qmppkp4&amp;dl=1', 0, getdate(), null, null)</v>
      </c>
      <c r="S70" s="34" t="str">
        <f>"Insert into Releases VALUES((select ReleaseTypeId from ReleaseTypes where Title='"&amp;I70&amp;"'), N'"&amp;SUBSTITUTE(trim(F70),"'","''")&amp;"', null, (select LabelId from Labels where Name=N'"&amp;SUBSTITUTE(trim(A70),"'","''")&amp;"' and EnterpriseId="&amp;EntId&amp;"), "&amp;IF(D70="","null",D70)&amp;", null, null, "&amp;IF(H70="","null","N'"&amp;SUBSTITUTE(trim(H70),"'","''")&amp;"'")&amp;", N'"&amp;J70&amp;" "&amp;SUBSTITUTE(trim(K70),"'","''")&amp;"', N'"&amp;L70&amp;" "&amp;SUBSTITUTE(trim(M70),"'","''")&amp;"', "&amp;IF(N70="","null","'"&amp;TEXT(N70,"yyyy-mm-dd")&amp;"'")&amp;",  "&amp;IF(E70="","null","'"&amp;SUBSTITUTE(trim(E70),"'","''")&amp;"'")&amp;", "&amp;if(B70="","null",if(D70="","(select ImageId from Images where Filename='"&amp;E70&amp;"."&amp;C70&amp;"' and ExternalUrl='"&amp;SUBSTITUTE(trim(B70),"'","''")&amp;"')","(select ImageId from Images where Filename='"&amp;D70&amp;"."&amp;C70&amp;"' and ExternalUrl='"&amp;SUBSTITUTE(trim(B70),"'","''")&amp;"')"))&amp;", null, null, null, (select min(LanguageId) from Languages where LanguageName='"&amp;G70&amp;"' and IsValidMetadataLanguage=1), getdate(), (select CreatedBy from Enterprises where EnterpriseId="&amp;EntId&amp;"), null, '34F4C88E-B410-461E-AD75-6C01536FDCD3', null, null, null, null, null, null, null, null, null, 1, null, null, null, "&amp;VLOOKUP(O70,'Reference info'!H:I,2,FALSE)&amp;", "&amp;IF(P70="","null",VLOOKUP(P70,'Reference info'!H:I,2,FALSE))&amp;", 0, null, null, null,"&amp;IF(N70="",0,1)&amp;", 1, null, null, null, null, null, null, null, null, null, 1, null, (NEXT VALUE FOR [AssetIdSequence]), null, null, null, "&amp;TenantId&amp;", "&amp;EntId&amp;", null, "&amp;if(D70&lt;&gt;"",countif('5) Release_Track'!A:A,D70),countif('5) Release_Track'!B:B,E70))&amp;")"</f>
        <v>Insert into Releases VALUES((select ReleaseTypeId from ReleaseTypes where Title='Single'), N'Sacrifício do Pilar', null, (select LabelId from Labels where Name=N'TokyoRecords' and EnterpriseId=647322), 744553772976, null, null, null, N'2023 TokyoRecords', N'2023 TokyoRecords', '2023-06-13',  null, (select ImageId from Images where Filename='744553772976.jpg' and ExternalUrl='https://www.dropbox.com/scl/fi/22pu7iy0sp5erlsnvh4cq/Sacrif-cio-do-Pilar-744553772976.jpg?rlkey=2hwiasa7w39mqfddqy5y8kcay&amp;st=5qmppkp4&amp;dl=1'),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0" s="34" t="str">
        <f>"update Releases set RevelatorExternalUsageReleaseId=AssetId where ReleaseId=(select max(ReleaseId) from Releases where "&amp;IF(D70="","Catalog='"&amp;E70&amp;"'","UPC="&amp;D70)&amp;" and EnterpriseId="&amp;EntId&amp;")"</f>
        <v>update Releases set RevelatorExternalUsageReleaseId=AssetId where ReleaseId=(select max(ReleaseId) from Releases where UPC=744553772976 and EnterpriseId=647322)</v>
      </c>
      <c r="V70" s="28">
        <f>VLOOKUP(D70,'4) Release_Artist(s)'!A:A,1,0)</f>
        <v>744553772976</v>
      </c>
      <c r="W70" s="83"/>
    </row>
    <row r="71">
      <c r="A71" s="28" t="s">
        <v>144</v>
      </c>
      <c r="B71" s="91" t="s">
        <v>314</v>
      </c>
      <c r="C71" s="8" t="s">
        <v>178</v>
      </c>
      <c r="D71" s="83">
        <v>7.44553887472E11</v>
      </c>
      <c r="E71" s="84"/>
      <c r="F71" s="85" t="s">
        <v>315</v>
      </c>
      <c r="G71" s="8" t="s">
        <v>180</v>
      </c>
      <c r="I71" s="8" t="s">
        <v>181</v>
      </c>
      <c r="J71" s="8">
        <v>2023.0</v>
      </c>
      <c r="K71" s="43" t="s">
        <v>144</v>
      </c>
      <c r="L71" s="8">
        <v>2023.0</v>
      </c>
      <c r="M71" s="43" t="s">
        <v>144</v>
      </c>
      <c r="N71" s="86">
        <v>45094.0</v>
      </c>
      <c r="O71" s="87" t="s">
        <v>182</v>
      </c>
      <c r="P71" s="57"/>
      <c r="R71" s="74" t="str">
        <f t="shared" si="1"/>
        <v>insert into Images VALUES (NEWID(),'744553887472.jpg', '.jpg', getdate(), 0, null, 'https://www.dropbox.com/scl/fi/hrf4vnbz64fjfh0zn4m1y/Frio-744553887472.jpg?rlkey=ot616meb2e13xgvzdy6by0f4z&amp;st=qv56x9jo&amp;dl=1', 0, getdate(), null, null)</v>
      </c>
      <c r="S71" s="34" t="str">
        <f>"Insert into Releases VALUES((select ReleaseTypeId from ReleaseTypes where Title='"&amp;I71&amp;"'), N'"&amp;SUBSTITUTE(trim(F71),"'","''")&amp;"', null, (select LabelId from Labels where Name=N'"&amp;SUBSTITUTE(trim(A71),"'","''")&amp;"' and EnterpriseId="&amp;EntId&amp;"), "&amp;IF(D71="","null",D71)&amp;", null, null, "&amp;IF(H71="","null","N'"&amp;SUBSTITUTE(trim(H71),"'","''")&amp;"'")&amp;", N'"&amp;J71&amp;" "&amp;SUBSTITUTE(trim(K71),"'","''")&amp;"', N'"&amp;L71&amp;" "&amp;SUBSTITUTE(trim(M71),"'","''")&amp;"', "&amp;IF(N71="","null","'"&amp;TEXT(N71,"yyyy-mm-dd")&amp;"'")&amp;",  "&amp;IF(E71="","null","'"&amp;SUBSTITUTE(trim(E71),"'","''")&amp;"'")&amp;", "&amp;if(B71="","null",if(D71="","(select ImageId from Images where Filename='"&amp;E71&amp;"."&amp;C71&amp;"' and ExternalUrl='"&amp;SUBSTITUTE(trim(B71),"'","''")&amp;"')","(select ImageId from Images where Filename='"&amp;D71&amp;"."&amp;C71&amp;"' and ExternalUrl='"&amp;SUBSTITUTE(trim(B71),"'","''")&amp;"')"))&amp;", null, null, null, (select min(LanguageId) from Languages where LanguageName='"&amp;G71&amp;"' and IsValidMetadataLanguage=1), getdate(), (select CreatedBy from Enterprises where EnterpriseId="&amp;EntId&amp;"), null, '34F4C88E-B410-461E-AD75-6C01536FDCD3', null, null, null, null, null, null, null, null, null, 1, null, null, null, "&amp;VLOOKUP(O71,'Reference info'!H:I,2,FALSE)&amp;", "&amp;IF(P71="","null",VLOOKUP(P71,'Reference info'!H:I,2,FALSE))&amp;", 0, null, null, null,"&amp;IF(N71="",0,1)&amp;", 1, null, null, null, null, null, null, null, null, null, 1, null, (NEXT VALUE FOR [AssetIdSequence]), null, null, null, "&amp;TenantId&amp;", "&amp;EntId&amp;", null, "&amp;if(D71&lt;&gt;"",countif('5) Release_Track'!A:A,D71),countif('5) Release_Track'!B:B,E71))&amp;")"</f>
        <v>Insert into Releases VALUES((select ReleaseTypeId from ReleaseTypes where Title='Single'), N'Frio', null, (select LabelId from Labels where Name=N'TokyoRecords' and EnterpriseId=647322), 744553887472, null, null, null, N'2023 TokyoRecords', N'2023 TokyoRecords', '2023-06-17',  null, (select ImageId from Images where Filename='744553887472.jpg' and ExternalUrl='https://www.dropbox.com/scl/fi/hrf4vnbz64fjfh0zn4m1y/Frio-744553887472.jpg?rlkey=ot616meb2e13xgvzdy6by0f4z&amp;st=qv56x9jo&amp;dl=1'),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1" s="34" t="str">
        <f>"update Releases set RevelatorExternalUsageReleaseId=AssetId where ReleaseId=(select max(ReleaseId) from Releases where "&amp;IF(D71="","Catalog='"&amp;E71&amp;"'","UPC="&amp;D71)&amp;" and EnterpriseId="&amp;EntId&amp;")"</f>
        <v>update Releases set RevelatorExternalUsageReleaseId=AssetId where ReleaseId=(select max(ReleaseId) from Releases where UPC=744553887472 and EnterpriseId=647322)</v>
      </c>
      <c r="V71" s="28">
        <f>VLOOKUP(D71,'4) Release_Artist(s)'!A:A,1,0)</f>
        <v>744553887472</v>
      </c>
      <c r="W71" s="83"/>
    </row>
    <row r="72">
      <c r="A72" s="28" t="s">
        <v>144</v>
      </c>
      <c r="B72" s="90" t="s">
        <v>316</v>
      </c>
      <c r="C72" s="8" t="s">
        <v>178</v>
      </c>
      <c r="D72" s="83">
        <v>7.44553943109E11</v>
      </c>
      <c r="E72" s="84"/>
      <c r="F72" s="85" t="s">
        <v>317</v>
      </c>
      <c r="G72" s="8" t="s">
        <v>180</v>
      </c>
      <c r="I72" s="8" t="s">
        <v>181</v>
      </c>
      <c r="J72" s="8">
        <v>2023.0</v>
      </c>
      <c r="K72" s="43" t="s">
        <v>144</v>
      </c>
      <c r="L72" s="8">
        <v>2023.0</v>
      </c>
      <c r="M72" s="43" t="s">
        <v>144</v>
      </c>
      <c r="N72" s="86">
        <v>45107.0</v>
      </c>
      <c r="O72" s="87" t="s">
        <v>182</v>
      </c>
      <c r="P72" s="57"/>
      <c r="R72" s="74" t="str">
        <f t="shared" si="1"/>
        <v>insert into Images VALUES (NEWID(),'744553943109.jpg', '.jpg', getdate(), 0, null, 'https://www.dropbox.com/scl/fi/zsaeu9iw0dwgh944c22sb/Eu-Te-Vi-Dan-ando-744553943109.jpg?rlkey=9xbdtuda33kipfjukuwah229p&amp;st=6oi96rqo&amp;dl=1', 0, getdate(), null, null)</v>
      </c>
      <c r="S72" s="34" t="str">
        <f>"Insert into Releases VALUES((select ReleaseTypeId from ReleaseTypes where Title='"&amp;I72&amp;"'), N'"&amp;SUBSTITUTE(trim(F72),"'","''")&amp;"', null, (select LabelId from Labels where Name=N'"&amp;SUBSTITUTE(trim(A72),"'","''")&amp;"' and EnterpriseId="&amp;EntId&amp;"), "&amp;IF(D72="","null",D72)&amp;", null, null, "&amp;IF(H72="","null","N'"&amp;SUBSTITUTE(trim(H72),"'","''")&amp;"'")&amp;", N'"&amp;J72&amp;" "&amp;SUBSTITUTE(trim(K72),"'","''")&amp;"', N'"&amp;L72&amp;" "&amp;SUBSTITUTE(trim(M72),"'","''")&amp;"', "&amp;IF(N72="","null","'"&amp;TEXT(N72,"yyyy-mm-dd")&amp;"'")&amp;",  "&amp;IF(E72="","null","'"&amp;SUBSTITUTE(trim(E72),"'","''")&amp;"'")&amp;", "&amp;if(B72="","null",if(D72="","(select ImageId from Images where Filename='"&amp;E72&amp;"."&amp;C72&amp;"' and ExternalUrl='"&amp;SUBSTITUTE(trim(B72),"'","''")&amp;"')","(select ImageId from Images where Filename='"&amp;D72&amp;"."&amp;C72&amp;"' and ExternalUrl='"&amp;SUBSTITUTE(trim(B72),"'","''")&amp;"')"))&amp;", null, null, null, (select min(LanguageId) from Languages where LanguageName='"&amp;G72&amp;"' and IsValidMetadataLanguage=1), getdate(), (select CreatedBy from Enterprises where EnterpriseId="&amp;EntId&amp;"), null, '34F4C88E-B410-461E-AD75-6C01536FDCD3', null, null, null, null, null, null, null, null, null, 1, null, null, null, "&amp;VLOOKUP(O72,'Reference info'!H:I,2,FALSE)&amp;", "&amp;IF(P72="","null",VLOOKUP(P72,'Reference info'!H:I,2,FALSE))&amp;", 0, null, null, null,"&amp;IF(N72="",0,1)&amp;", 1, null, null, null, null, null, null, null, null, null, 1, null, (NEXT VALUE FOR [AssetIdSequence]), null, null, null, "&amp;TenantId&amp;", "&amp;EntId&amp;", null, "&amp;if(D72&lt;&gt;"",countif('5) Release_Track'!A:A,D72),countif('5) Release_Track'!B:B,E72))&amp;")"</f>
        <v>Insert into Releases VALUES((select ReleaseTypeId from ReleaseTypes where Title='Single'), N'Eu Te Vi Dançando', null, (select LabelId from Labels where Name=N'TokyoRecords' and EnterpriseId=647322), 744553943109, null, null, null, N'2023 TokyoRecords', N'2023 TokyoRecords', '2023-06-30',  null, (select ImageId from Images where Filename='744553943109.jpg' and ExternalUrl='https://www.dropbox.com/scl/fi/zsaeu9iw0dwgh944c22sb/Eu-Te-Vi-Dan-ando-744553943109.jpg?rlkey=9xbdtuda33kipfjukuwah229p&amp;st=6oi96rqo&amp;dl=1'),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2" s="34" t="str">
        <f>"update Releases set RevelatorExternalUsageReleaseId=AssetId where ReleaseId=(select max(ReleaseId) from Releases where "&amp;IF(D72="","Catalog='"&amp;E72&amp;"'","UPC="&amp;D72)&amp;" and EnterpriseId="&amp;EntId&amp;")"</f>
        <v>update Releases set RevelatorExternalUsageReleaseId=AssetId where ReleaseId=(select max(ReleaseId) from Releases where UPC=744553943109 and EnterpriseId=647322)</v>
      </c>
      <c r="V72" s="28">
        <f>VLOOKUP(D72,'4) Release_Artist(s)'!A:A,1,0)</f>
        <v>744553943109</v>
      </c>
      <c r="W72" s="83"/>
    </row>
    <row r="73">
      <c r="A73" s="28" t="s">
        <v>144</v>
      </c>
      <c r="B73" s="90" t="s">
        <v>318</v>
      </c>
      <c r="C73" s="8" t="s">
        <v>178</v>
      </c>
      <c r="D73" s="83">
        <v>7.52503656092E11</v>
      </c>
      <c r="E73" s="84"/>
      <c r="F73" s="85" t="s">
        <v>319</v>
      </c>
      <c r="G73" s="8" t="s">
        <v>180</v>
      </c>
      <c r="I73" s="8" t="s">
        <v>181</v>
      </c>
      <c r="J73" s="8">
        <v>2023.0</v>
      </c>
      <c r="K73" s="43" t="s">
        <v>144</v>
      </c>
      <c r="L73" s="8">
        <v>2023.0</v>
      </c>
      <c r="M73" s="43" t="s">
        <v>144</v>
      </c>
      <c r="N73" s="86">
        <v>45114.0</v>
      </c>
      <c r="O73" s="87" t="s">
        <v>182</v>
      </c>
      <c r="P73" s="57"/>
      <c r="R73" s="74" t="str">
        <f t="shared" si="1"/>
        <v>insert into Images VALUES (NEWID(),'752503656092.jpg', '.jpg', getdate(), 0, null, 'https://www.dropbox.com/scl/fi/xw4c1392ro1fiqx21dc1t/Carta-pra-Nasa-752503656092.jpg?rlkey=hzfrwau4iu1b5fw0hqy8v7vpc&amp;st=0hl4f5pc&amp;dl=1', 0, getdate(), null, null)</v>
      </c>
      <c r="S73" s="34" t="str">
        <f>"Insert into Releases VALUES((select ReleaseTypeId from ReleaseTypes where Title='"&amp;I73&amp;"'), N'"&amp;SUBSTITUTE(trim(F73),"'","''")&amp;"', null, (select LabelId from Labels where Name=N'"&amp;SUBSTITUTE(trim(A73),"'","''")&amp;"' and EnterpriseId="&amp;EntId&amp;"), "&amp;IF(D73="","null",D73)&amp;", null, null, "&amp;IF(H73="","null","N'"&amp;SUBSTITUTE(trim(H73),"'","''")&amp;"'")&amp;", N'"&amp;J73&amp;" "&amp;SUBSTITUTE(trim(K73),"'","''")&amp;"', N'"&amp;L73&amp;" "&amp;SUBSTITUTE(trim(M73),"'","''")&amp;"', "&amp;IF(N73="","null","'"&amp;TEXT(N73,"yyyy-mm-dd")&amp;"'")&amp;",  "&amp;IF(E73="","null","'"&amp;SUBSTITUTE(trim(E73),"'","''")&amp;"'")&amp;", "&amp;if(B73="","null",if(D73="","(select ImageId from Images where Filename='"&amp;E73&amp;"."&amp;C73&amp;"' and ExternalUrl='"&amp;SUBSTITUTE(trim(B73),"'","''")&amp;"')","(select ImageId from Images where Filename='"&amp;D73&amp;"."&amp;C73&amp;"' and ExternalUrl='"&amp;SUBSTITUTE(trim(B73),"'","''")&amp;"')"))&amp;", null, null, null, (select min(LanguageId) from Languages where LanguageName='"&amp;G73&amp;"' and IsValidMetadataLanguage=1), getdate(), (select CreatedBy from Enterprises where EnterpriseId="&amp;EntId&amp;"), null, '34F4C88E-B410-461E-AD75-6C01536FDCD3', null, null, null, null, null, null, null, null, null, 1, null, null, null, "&amp;VLOOKUP(O73,'Reference info'!H:I,2,FALSE)&amp;", "&amp;IF(P73="","null",VLOOKUP(P73,'Reference info'!H:I,2,FALSE))&amp;", 0, null, null, null,"&amp;IF(N73="",0,1)&amp;", 1, null, null, null, null, null, null, null, null, null, 1, null, (NEXT VALUE FOR [AssetIdSequence]), null, null, null, "&amp;TenantId&amp;", "&amp;EntId&amp;", null, "&amp;if(D73&lt;&gt;"",countif('5) Release_Track'!A:A,D73),countif('5) Release_Track'!B:B,E73))&amp;")"</f>
        <v>Insert into Releases VALUES((select ReleaseTypeId from ReleaseTypes where Title='Single'), N'Carta pra Nasa', null, (select LabelId from Labels where Name=N'TokyoRecords' and EnterpriseId=647322), 752503656092, null, null, null, N'2023 TokyoRecords', N'2023 TokyoRecords', '2023-07-07',  null, (select ImageId from Images where Filename='752503656092.jpg' and ExternalUrl='https://www.dropbox.com/scl/fi/xw4c1392ro1fiqx21dc1t/Carta-pra-Nasa-752503656092.jpg?rlkey=hzfrwau4iu1b5fw0hqy8v7vpc&amp;st=0hl4f5pc&amp;dl=1'),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3" s="34" t="str">
        <f>"update Releases set RevelatorExternalUsageReleaseId=AssetId where ReleaseId=(select max(ReleaseId) from Releases where "&amp;IF(D73="","Catalog='"&amp;E73&amp;"'","UPC="&amp;D73)&amp;" and EnterpriseId="&amp;EntId&amp;")"</f>
        <v>update Releases set RevelatorExternalUsageReleaseId=AssetId where ReleaseId=(select max(ReleaseId) from Releases where UPC=752503656092 and EnterpriseId=647322)</v>
      </c>
      <c r="V73" s="28">
        <f>VLOOKUP(D73,'4) Release_Artist(s)'!A:A,1,0)</f>
        <v>752503656092</v>
      </c>
      <c r="W73" s="83"/>
    </row>
    <row r="74">
      <c r="A74" s="28" t="s">
        <v>144</v>
      </c>
      <c r="B74" s="90" t="s">
        <v>320</v>
      </c>
      <c r="C74" s="8" t="s">
        <v>178</v>
      </c>
      <c r="D74" s="83">
        <v>7.52503698818E11</v>
      </c>
      <c r="E74" s="84"/>
      <c r="F74" s="85" t="s">
        <v>321</v>
      </c>
      <c r="G74" s="8" t="s">
        <v>180</v>
      </c>
      <c r="I74" s="8" t="s">
        <v>181</v>
      </c>
      <c r="J74" s="8">
        <v>2023.0</v>
      </c>
      <c r="K74" s="43" t="s">
        <v>144</v>
      </c>
      <c r="L74" s="8">
        <v>2023.0</v>
      </c>
      <c r="M74" s="43" t="s">
        <v>144</v>
      </c>
      <c r="N74" s="86">
        <v>45107.0</v>
      </c>
      <c r="O74" s="87" t="s">
        <v>182</v>
      </c>
      <c r="P74" s="57"/>
      <c r="R74" s="74" t="str">
        <f t="shared" si="1"/>
        <v>insert into Images VALUES (NEWID(),'752503698818.jpg', '.jpg', getdate(), 0, null, 'https://www.dropbox.com/scl/fi/5nd7irrcz2j6t5nkqcl6p/Super-Drag-o-Guerreiro-752503698818.jpg?rlkey=99cawxcedmvuew42jf8b3j0vy&amp;st=c6f1cxq3&amp;dl=1', 0, getdate(), null, null)</v>
      </c>
      <c r="S74" s="34" t="str">
        <f>"Insert into Releases VALUES((select ReleaseTypeId from ReleaseTypes where Title='"&amp;I74&amp;"'), N'"&amp;SUBSTITUTE(trim(F74),"'","''")&amp;"', null, (select LabelId from Labels where Name=N'"&amp;SUBSTITUTE(trim(A74),"'","''")&amp;"' and EnterpriseId="&amp;EntId&amp;"), "&amp;IF(D74="","null",D74)&amp;", null, null, "&amp;IF(H74="","null","N'"&amp;SUBSTITUTE(trim(H74),"'","''")&amp;"'")&amp;", N'"&amp;J74&amp;" "&amp;SUBSTITUTE(trim(K74),"'","''")&amp;"', N'"&amp;L74&amp;" "&amp;SUBSTITUTE(trim(M74),"'","''")&amp;"', "&amp;IF(N74="","null","'"&amp;TEXT(N74,"yyyy-mm-dd")&amp;"'")&amp;",  "&amp;IF(E74="","null","'"&amp;SUBSTITUTE(trim(E74),"'","''")&amp;"'")&amp;", "&amp;if(B74="","null",if(D74="","(select ImageId from Images where Filename='"&amp;E74&amp;"."&amp;C74&amp;"' and ExternalUrl='"&amp;SUBSTITUTE(trim(B74),"'","''")&amp;"')","(select ImageId from Images where Filename='"&amp;D74&amp;"."&amp;C74&amp;"' and ExternalUrl='"&amp;SUBSTITUTE(trim(B74),"'","''")&amp;"')"))&amp;", null, null, null, (select min(LanguageId) from Languages where LanguageName='"&amp;G74&amp;"' and IsValidMetadataLanguage=1), getdate(), (select CreatedBy from Enterprises where EnterpriseId="&amp;EntId&amp;"), null, '34F4C88E-B410-461E-AD75-6C01536FDCD3', null, null, null, null, null, null, null, null, null, 1, null, null, null, "&amp;VLOOKUP(O74,'Reference info'!H:I,2,FALSE)&amp;", "&amp;IF(P74="","null",VLOOKUP(P74,'Reference info'!H:I,2,FALSE))&amp;", 0, null, null, null,"&amp;IF(N74="",0,1)&amp;", 1, null, null, null, null, null, null, null, null, null, 1, null, (NEXT VALUE FOR [AssetIdSequence]), null, null, null, "&amp;TenantId&amp;", "&amp;EntId&amp;", null, "&amp;if(D74&lt;&gt;"",countif('5) Release_Track'!A:A,D74),countif('5) Release_Track'!B:B,E74))&amp;")"</f>
        <v>Insert into Releases VALUES((select ReleaseTypeId from ReleaseTypes where Title='Single'), N'Super Dragão Guerreiro', null, (select LabelId from Labels where Name=N'TokyoRecords' and EnterpriseId=647322), 752503698818, null, null, null, N'2023 TokyoRecords', N'2023 TokyoRecords', '2023-06-30',  null, (select ImageId from Images where Filename='752503698818.jpg' and ExternalUrl='https://www.dropbox.com/scl/fi/5nd7irrcz2j6t5nkqcl6p/Super-Drag-o-Guerreiro-752503698818.jpg?rlkey=99cawxcedmvuew42jf8b3j0vy&amp;st=c6f1cxq3&amp;dl=1'),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4" s="34" t="str">
        <f>"update Releases set RevelatorExternalUsageReleaseId=AssetId where ReleaseId=(select max(ReleaseId) from Releases where "&amp;IF(D74="","Catalog='"&amp;E74&amp;"'","UPC="&amp;D74)&amp;" and EnterpriseId="&amp;EntId&amp;")"</f>
        <v>update Releases set RevelatorExternalUsageReleaseId=AssetId where ReleaseId=(select max(ReleaseId) from Releases where UPC=752503698818 and EnterpriseId=647322)</v>
      </c>
      <c r="V74" s="28">
        <f>VLOOKUP(D74,'4) Release_Artist(s)'!A:A,1,0)</f>
        <v>752503698818</v>
      </c>
      <c r="W74" s="83"/>
    </row>
    <row r="75">
      <c r="A75" s="28" t="s">
        <v>144</v>
      </c>
      <c r="B75" s="90" t="s">
        <v>322</v>
      </c>
      <c r="C75" s="8" t="s">
        <v>178</v>
      </c>
      <c r="D75" s="83">
        <v>7.52503857345E11</v>
      </c>
      <c r="E75" s="84"/>
      <c r="F75" s="85" t="s">
        <v>323</v>
      </c>
      <c r="G75" s="8" t="s">
        <v>180</v>
      </c>
      <c r="I75" s="8" t="s">
        <v>181</v>
      </c>
      <c r="J75" s="8">
        <v>2023.0</v>
      </c>
      <c r="K75" s="43" t="s">
        <v>144</v>
      </c>
      <c r="L75" s="8">
        <v>2023.0</v>
      </c>
      <c r="M75" s="43" t="s">
        <v>144</v>
      </c>
      <c r="N75" s="86">
        <v>45109.0</v>
      </c>
      <c r="O75" s="87" t="s">
        <v>182</v>
      </c>
      <c r="P75" s="57"/>
      <c r="R75" s="74" t="str">
        <f t="shared" si="1"/>
        <v>insert into Images VALUES (NEWID(),'752503857345.jpg', '.jpg', getdate(), 0, null, 'https://www.dropbox.com/scl/fi/p1agnori94rupkm1qjiwf/Eu-Vou-Vencer-752503857345.jpg?rlkey=49dvglvlahgoej41upz7tp9xw&amp;st=c98zculv&amp;dl=1', 0, getdate(), null, null)</v>
      </c>
      <c r="S75" s="34" t="str">
        <f>"Insert into Releases VALUES((select ReleaseTypeId from ReleaseTypes where Title='"&amp;I75&amp;"'), N'"&amp;SUBSTITUTE(trim(F75),"'","''")&amp;"', null, (select LabelId from Labels where Name=N'"&amp;SUBSTITUTE(trim(A75),"'","''")&amp;"' and EnterpriseId="&amp;EntId&amp;"), "&amp;IF(D75="","null",D75)&amp;", null, null, "&amp;IF(H75="","null","N'"&amp;SUBSTITUTE(trim(H75),"'","''")&amp;"'")&amp;", N'"&amp;J75&amp;" "&amp;SUBSTITUTE(trim(K75),"'","''")&amp;"', N'"&amp;L75&amp;" "&amp;SUBSTITUTE(trim(M75),"'","''")&amp;"', "&amp;IF(N75="","null","'"&amp;TEXT(N75,"yyyy-mm-dd")&amp;"'")&amp;",  "&amp;IF(E75="","null","'"&amp;SUBSTITUTE(trim(E75),"'","''")&amp;"'")&amp;", "&amp;if(B75="","null",if(D75="","(select ImageId from Images where Filename='"&amp;E75&amp;"."&amp;C75&amp;"' and ExternalUrl='"&amp;SUBSTITUTE(trim(B75),"'","''")&amp;"')","(select ImageId from Images where Filename='"&amp;D75&amp;"."&amp;C75&amp;"' and ExternalUrl='"&amp;SUBSTITUTE(trim(B75),"'","''")&amp;"')"))&amp;", null, null, null, (select min(LanguageId) from Languages where LanguageName='"&amp;G75&amp;"' and IsValidMetadataLanguage=1), getdate(), (select CreatedBy from Enterprises where EnterpriseId="&amp;EntId&amp;"), null, '34F4C88E-B410-461E-AD75-6C01536FDCD3', null, null, null, null, null, null, null, null, null, 1, null, null, null, "&amp;VLOOKUP(O75,'Reference info'!H:I,2,FALSE)&amp;", "&amp;IF(P75="","null",VLOOKUP(P75,'Reference info'!H:I,2,FALSE))&amp;", 0, null, null, null,"&amp;IF(N75="",0,1)&amp;", 1, null, null, null, null, null, null, null, null, null, 1, null, (NEXT VALUE FOR [AssetIdSequence]), null, null, null, "&amp;TenantId&amp;", "&amp;EntId&amp;", null, "&amp;if(D75&lt;&gt;"",countif('5) Release_Track'!A:A,D75),countif('5) Release_Track'!B:B,E75))&amp;")"</f>
        <v>Insert into Releases VALUES((select ReleaseTypeId from ReleaseTypes where Title='Single'), N'Eu Vou Vencer', null, (select LabelId from Labels where Name=N'TokyoRecords' and EnterpriseId=647322), 752503857345, null, null, null, N'2023 TokyoRecords', N'2023 TokyoRecords', '2023-07-02',  null, (select ImageId from Images where Filename='752503857345.jpg' and ExternalUrl='https://www.dropbox.com/scl/fi/p1agnori94rupkm1qjiwf/Eu-Vou-Vencer-752503857345.jpg?rlkey=49dvglvlahgoej41upz7tp9xw&amp;st=c98zculv&amp;dl=1'),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5" s="34" t="str">
        <f>"update Releases set RevelatorExternalUsageReleaseId=AssetId where ReleaseId=(select max(ReleaseId) from Releases where "&amp;IF(D75="","Catalog='"&amp;E75&amp;"'","UPC="&amp;D75)&amp;" and EnterpriseId="&amp;EntId&amp;")"</f>
        <v>update Releases set RevelatorExternalUsageReleaseId=AssetId where ReleaseId=(select max(ReleaseId) from Releases where UPC=752503857345 and EnterpriseId=647322)</v>
      </c>
      <c r="V75" s="28">
        <f>VLOOKUP(D75,'4) Release_Artist(s)'!A:A,1,0)</f>
        <v>752503857345</v>
      </c>
      <c r="W75" s="83"/>
    </row>
    <row r="76">
      <c r="A76" s="28" t="s">
        <v>144</v>
      </c>
      <c r="B76" s="90" t="s">
        <v>324</v>
      </c>
      <c r="C76" s="8" t="s">
        <v>178</v>
      </c>
      <c r="D76" s="83">
        <v>7.17332519086E11</v>
      </c>
      <c r="E76" s="84"/>
      <c r="F76" s="85" t="s">
        <v>325</v>
      </c>
      <c r="G76" s="8" t="s">
        <v>180</v>
      </c>
      <c r="I76" s="8" t="s">
        <v>181</v>
      </c>
      <c r="J76" s="8">
        <v>2023.0</v>
      </c>
      <c r="K76" s="43" t="s">
        <v>144</v>
      </c>
      <c r="L76" s="8">
        <v>2023.0</v>
      </c>
      <c r="M76" s="43" t="s">
        <v>144</v>
      </c>
      <c r="N76" s="86">
        <v>45115.0</v>
      </c>
      <c r="O76" s="87" t="s">
        <v>182</v>
      </c>
      <c r="P76" s="57"/>
      <c r="R76" s="74" t="str">
        <f t="shared" si="1"/>
        <v>insert into Images VALUES (NEWID(),'717332519086.jpg', '.jpg', getdate(), 0, null, 'https://www.dropbox.com/scl/fi/ru1c2748vk7a3zfnquycc/Senpai-717332519086.jpg?rlkey=lhnnaccxx3pv32e8hefk1l924&amp;st=4wp8lcjc&amp;dl=1', 0, getdate(), null, null)</v>
      </c>
      <c r="S76" s="34" t="str">
        <f>"Insert into Releases VALUES((select ReleaseTypeId from ReleaseTypes where Title='"&amp;I76&amp;"'), N'"&amp;SUBSTITUTE(trim(F76),"'","''")&amp;"', null, (select LabelId from Labels where Name=N'"&amp;SUBSTITUTE(trim(A76),"'","''")&amp;"' and EnterpriseId="&amp;EntId&amp;"), "&amp;IF(D76="","null",D76)&amp;", null, null, "&amp;IF(H76="","null","N'"&amp;SUBSTITUTE(trim(H76),"'","''")&amp;"'")&amp;", N'"&amp;J76&amp;" "&amp;SUBSTITUTE(trim(K76),"'","''")&amp;"', N'"&amp;L76&amp;" "&amp;SUBSTITUTE(trim(M76),"'","''")&amp;"', "&amp;IF(N76="","null","'"&amp;TEXT(N76,"yyyy-mm-dd")&amp;"'")&amp;",  "&amp;IF(E76="","null","'"&amp;SUBSTITUTE(trim(E76),"'","''")&amp;"'")&amp;", "&amp;if(B76="","null",if(D76="","(select ImageId from Images where Filename='"&amp;E76&amp;"."&amp;C76&amp;"' and ExternalUrl='"&amp;SUBSTITUTE(trim(B76),"'","''")&amp;"')","(select ImageId from Images where Filename='"&amp;D76&amp;"."&amp;C76&amp;"' and ExternalUrl='"&amp;SUBSTITUTE(trim(B76),"'","''")&amp;"')"))&amp;", null, null, null, (select min(LanguageId) from Languages where LanguageName='"&amp;G76&amp;"' and IsValidMetadataLanguage=1), getdate(), (select CreatedBy from Enterprises where EnterpriseId="&amp;EntId&amp;"), null, '34F4C88E-B410-461E-AD75-6C01536FDCD3', null, null, null, null, null, null, null, null, null, 1, null, null, null, "&amp;VLOOKUP(O76,'Reference info'!H:I,2,FALSE)&amp;", "&amp;IF(P76="","null",VLOOKUP(P76,'Reference info'!H:I,2,FALSE))&amp;", 0, null, null, null,"&amp;IF(N76="",0,1)&amp;", 1, null, null, null, null, null, null, null, null, null, 1, null, (NEXT VALUE FOR [AssetIdSequence]), null, null, null, "&amp;TenantId&amp;", "&amp;EntId&amp;", null, "&amp;if(D76&lt;&gt;"",countif('5) Release_Track'!A:A,D76),countif('5) Release_Track'!B:B,E76))&amp;")"</f>
        <v>Insert into Releases VALUES((select ReleaseTypeId from ReleaseTypes where Title='Single'), N'Senpai', null, (select LabelId from Labels where Name=N'TokyoRecords' and EnterpriseId=647322), 717332519086, null, null, null, N'2023 TokyoRecords', N'2023 TokyoRecords', '2023-07-08',  null, (select ImageId from Images where Filename='717332519086.jpg' and ExternalUrl='https://www.dropbox.com/scl/fi/ru1c2748vk7a3zfnquycc/Senpai-717332519086.jpg?rlkey=lhnnaccxx3pv32e8hefk1l924&amp;st=4wp8lcjc&amp;dl=1'),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6" s="34" t="str">
        <f>"update Releases set RevelatorExternalUsageReleaseId=AssetId where ReleaseId=(select max(ReleaseId) from Releases where "&amp;IF(D76="","Catalog='"&amp;E76&amp;"'","UPC="&amp;D76)&amp;" and EnterpriseId="&amp;EntId&amp;")"</f>
        <v>update Releases set RevelatorExternalUsageReleaseId=AssetId where ReleaseId=(select max(ReleaseId) from Releases where UPC=717332519086 and EnterpriseId=647322)</v>
      </c>
      <c r="V76" s="28">
        <f>VLOOKUP(D76,'4) Release_Artist(s)'!A:A,1,0)</f>
        <v>717332519086</v>
      </c>
      <c r="W76" s="83"/>
    </row>
    <row r="77">
      <c r="A77" s="28" t="s">
        <v>144</v>
      </c>
      <c r="B77" s="90" t="s">
        <v>326</v>
      </c>
      <c r="C77" s="8" t="s">
        <v>178</v>
      </c>
      <c r="D77" s="83">
        <v>7.17332519079E11</v>
      </c>
      <c r="E77" s="84"/>
      <c r="F77" s="85" t="s">
        <v>327</v>
      </c>
      <c r="G77" s="8" t="s">
        <v>180</v>
      </c>
      <c r="I77" s="8" t="s">
        <v>181</v>
      </c>
      <c r="J77" s="8">
        <v>2023.0</v>
      </c>
      <c r="K77" s="43" t="s">
        <v>144</v>
      </c>
      <c r="L77" s="8">
        <v>2023.0</v>
      </c>
      <c r="M77" s="43" t="s">
        <v>144</v>
      </c>
      <c r="N77" s="86">
        <v>45115.0</v>
      </c>
      <c r="O77" s="87" t="s">
        <v>182</v>
      </c>
      <c r="P77" s="57"/>
      <c r="R77" s="74" t="str">
        <f t="shared" si="1"/>
        <v>insert into Images VALUES (NEWID(),'717332519079.jpg', '.jpg', getdate(), 0, null, 'https://www.dropbox.com/scl/fi/1rtui8pggdsp79ciri95b/Mash-Vision-rio-Divino-717332519079.jpg?rlkey=ey0uakkqvswywyl9r1eeobtea&amp;st=5119ay23&amp;dl=1', 0, getdate(), null, null)</v>
      </c>
      <c r="S77" s="34" t="str">
        <f>"Insert into Releases VALUES((select ReleaseTypeId from ReleaseTypes where Title='"&amp;I77&amp;"'), N'"&amp;SUBSTITUTE(trim(F77),"'","''")&amp;"', null, (select LabelId from Labels where Name=N'"&amp;SUBSTITUTE(trim(A77),"'","''")&amp;"' and EnterpriseId="&amp;EntId&amp;"), "&amp;IF(D77="","null",D77)&amp;", null, null, "&amp;IF(H77="","null","N'"&amp;SUBSTITUTE(trim(H77),"'","''")&amp;"'")&amp;", N'"&amp;J77&amp;" "&amp;SUBSTITUTE(trim(K77),"'","''")&amp;"', N'"&amp;L77&amp;" "&amp;SUBSTITUTE(trim(M77),"'","''")&amp;"', "&amp;IF(N77="","null","'"&amp;TEXT(N77,"yyyy-mm-dd")&amp;"'")&amp;",  "&amp;IF(E77="","null","'"&amp;SUBSTITUTE(trim(E77),"'","''")&amp;"'")&amp;", "&amp;if(B77="","null",if(D77="","(select ImageId from Images where Filename='"&amp;E77&amp;"."&amp;C77&amp;"' and ExternalUrl='"&amp;SUBSTITUTE(trim(B77),"'","''")&amp;"')","(select ImageId from Images where Filename='"&amp;D77&amp;"."&amp;C77&amp;"' and ExternalUrl='"&amp;SUBSTITUTE(trim(B77),"'","''")&amp;"')"))&amp;", null, null, null, (select min(LanguageId) from Languages where LanguageName='"&amp;G77&amp;"' and IsValidMetadataLanguage=1), getdate(), (select CreatedBy from Enterprises where EnterpriseId="&amp;EntId&amp;"), null, '34F4C88E-B410-461E-AD75-6C01536FDCD3', null, null, null, null, null, null, null, null, null, 1, null, null, null, "&amp;VLOOKUP(O77,'Reference info'!H:I,2,FALSE)&amp;", "&amp;IF(P77="","null",VLOOKUP(P77,'Reference info'!H:I,2,FALSE))&amp;", 0, null, null, null,"&amp;IF(N77="",0,1)&amp;", 1, null, null, null, null, null, null, null, null, null, 1, null, (NEXT VALUE FOR [AssetIdSequence]), null, null, null, "&amp;TenantId&amp;", "&amp;EntId&amp;", null, "&amp;if(D77&lt;&gt;"",countif('5) Release_Track'!A:A,D77),countif('5) Release_Track'!B:B,E77))&amp;")"</f>
        <v>Insert into Releases VALUES((select ReleaseTypeId from ReleaseTypes where Title='Single'), N'Mash - Visionário Divino', null, (select LabelId from Labels where Name=N'TokyoRecords' and EnterpriseId=647322), 717332519079, null, null, null, N'2023 TokyoRecords', N'2023 TokyoRecords', '2023-07-08',  null, (select ImageId from Images where Filename='717332519079.jpg' and ExternalUrl='https://www.dropbox.com/scl/fi/1rtui8pggdsp79ciri95b/Mash-Vision-rio-Divino-717332519079.jpg?rlkey=ey0uakkqvswywyl9r1eeobtea&amp;st=5119ay23&amp;dl=1'),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7" s="34" t="str">
        <f>"update Releases set RevelatorExternalUsageReleaseId=AssetId where ReleaseId=(select max(ReleaseId) from Releases where "&amp;IF(D77="","Catalog='"&amp;E77&amp;"'","UPC="&amp;D77)&amp;" and EnterpriseId="&amp;EntId&amp;")"</f>
        <v>update Releases set RevelatorExternalUsageReleaseId=AssetId where ReleaseId=(select max(ReleaseId) from Releases where UPC=717332519079 and EnterpriseId=647322)</v>
      </c>
      <c r="V77" s="28">
        <f>VLOOKUP(D77,'4) Release_Artist(s)'!A:A,1,0)</f>
        <v>717332519079</v>
      </c>
      <c r="W77" s="83"/>
    </row>
    <row r="78">
      <c r="A78" s="28" t="s">
        <v>144</v>
      </c>
      <c r="B78" s="90" t="s">
        <v>328</v>
      </c>
      <c r="C78" s="8" t="s">
        <v>178</v>
      </c>
      <c r="D78" s="83">
        <v>7.17332654367E11</v>
      </c>
      <c r="E78" s="84"/>
      <c r="F78" s="85" t="s">
        <v>329</v>
      </c>
      <c r="G78" s="8" t="s">
        <v>180</v>
      </c>
      <c r="I78" s="8" t="s">
        <v>181</v>
      </c>
      <c r="J78" s="8">
        <v>2023.0</v>
      </c>
      <c r="K78" s="43" t="s">
        <v>144</v>
      </c>
      <c r="L78" s="8">
        <v>2023.0</v>
      </c>
      <c r="M78" s="43" t="s">
        <v>144</v>
      </c>
      <c r="N78" s="86">
        <v>45121.0</v>
      </c>
      <c r="O78" s="87" t="s">
        <v>182</v>
      </c>
      <c r="P78" s="57"/>
      <c r="R78" s="74" t="str">
        <f t="shared" si="1"/>
        <v>insert into Images VALUES (NEWID(),'717332654367.jpg', '.jpg', getdate(), 0, null, 'https://www.dropbox.com/scl/fi/ymtfu6ssvex2j2haa6rka/P-talas-717332654367.jpg?rlkey=bymyu87maneevqbd7uq7y5tmg&amp;st=qacj8syi&amp;dl=1', 0, getdate(), null, null)</v>
      </c>
      <c r="S78" s="34" t="str">
        <f>"Insert into Releases VALUES((select ReleaseTypeId from ReleaseTypes where Title='"&amp;I78&amp;"'), N'"&amp;SUBSTITUTE(trim(F78),"'","''")&amp;"', null, (select LabelId from Labels where Name=N'"&amp;SUBSTITUTE(trim(A78),"'","''")&amp;"' and EnterpriseId="&amp;EntId&amp;"), "&amp;IF(D78="","null",D78)&amp;", null, null, "&amp;IF(H78="","null","N'"&amp;SUBSTITUTE(trim(H78),"'","''")&amp;"'")&amp;", N'"&amp;J78&amp;" "&amp;SUBSTITUTE(trim(K78),"'","''")&amp;"', N'"&amp;L78&amp;" "&amp;SUBSTITUTE(trim(M78),"'","''")&amp;"', "&amp;IF(N78="","null","'"&amp;TEXT(N78,"yyyy-mm-dd")&amp;"'")&amp;",  "&amp;IF(E78="","null","'"&amp;SUBSTITUTE(trim(E78),"'","''")&amp;"'")&amp;", "&amp;if(B78="","null",if(D78="","(select ImageId from Images where Filename='"&amp;E78&amp;"."&amp;C78&amp;"' and ExternalUrl='"&amp;SUBSTITUTE(trim(B78),"'","''")&amp;"')","(select ImageId from Images where Filename='"&amp;D78&amp;"."&amp;C78&amp;"' and ExternalUrl='"&amp;SUBSTITUTE(trim(B78),"'","''")&amp;"')"))&amp;", null, null, null, (select min(LanguageId) from Languages where LanguageName='"&amp;G78&amp;"' and IsValidMetadataLanguage=1), getdate(), (select CreatedBy from Enterprises where EnterpriseId="&amp;EntId&amp;"), null, '34F4C88E-B410-461E-AD75-6C01536FDCD3', null, null, null, null, null, null, null, null, null, 1, null, null, null, "&amp;VLOOKUP(O78,'Reference info'!H:I,2,FALSE)&amp;", "&amp;IF(P78="","null",VLOOKUP(P78,'Reference info'!H:I,2,FALSE))&amp;", 0, null, null, null,"&amp;IF(N78="",0,1)&amp;", 1, null, null, null, null, null, null, null, null, null, 1, null, (NEXT VALUE FOR [AssetIdSequence]), null, null, null, "&amp;TenantId&amp;", "&amp;EntId&amp;", null, "&amp;if(D78&lt;&gt;"",countif('5) Release_Track'!A:A,D78),countif('5) Release_Track'!B:B,E78))&amp;")"</f>
        <v>Insert into Releases VALUES((select ReleaseTypeId from ReleaseTypes where Title='Single'), N'Pétalas', null, (select LabelId from Labels where Name=N'TokyoRecords' and EnterpriseId=647322), 717332654367, null, null, null, N'2023 TokyoRecords', N'2023 TokyoRecords', '2023-07-14',  null, (select ImageId from Images where Filename='717332654367.jpg' and ExternalUrl='https://www.dropbox.com/scl/fi/ymtfu6ssvex2j2haa6rka/P-talas-717332654367.jpg?rlkey=bymyu87maneevqbd7uq7y5tmg&amp;st=qacj8syi&amp;dl=1'),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8" s="34" t="str">
        <f>"update Releases set RevelatorExternalUsageReleaseId=AssetId where ReleaseId=(select max(ReleaseId) from Releases where "&amp;IF(D78="","Catalog='"&amp;E78&amp;"'","UPC="&amp;D78)&amp;" and EnterpriseId="&amp;EntId&amp;")"</f>
        <v>update Releases set RevelatorExternalUsageReleaseId=AssetId where ReleaseId=(select max(ReleaseId) from Releases where UPC=717332654367 and EnterpriseId=647322)</v>
      </c>
      <c r="V78" s="28">
        <f>VLOOKUP(D78,'4) Release_Artist(s)'!A:A,1,0)</f>
        <v>717332654367</v>
      </c>
      <c r="W78" s="83"/>
    </row>
    <row r="79">
      <c r="A79" s="28" t="s">
        <v>144</v>
      </c>
      <c r="B79" s="90" t="s">
        <v>330</v>
      </c>
      <c r="C79" s="8" t="s">
        <v>178</v>
      </c>
      <c r="D79" s="83">
        <v>7.17332698316E11</v>
      </c>
      <c r="E79" s="84"/>
      <c r="F79" s="85" t="s">
        <v>331</v>
      </c>
      <c r="G79" s="8" t="s">
        <v>180</v>
      </c>
      <c r="I79" s="8" t="s">
        <v>181</v>
      </c>
      <c r="J79" s="8">
        <v>2023.0</v>
      </c>
      <c r="K79" s="43" t="s">
        <v>144</v>
      </c>
      <c r="L79" s="8">
        <v>2023.0</v>
      </c>
      <c r="M79" s="43" t="s">
        <v>144</v>
      </c>
      <c r="N79" s="86">
        <v>45120.0</v>
      </c>
      <c r="O79" s="87" t="s">
        <v>182</v>
      </c>
      <c r="P79" s="57"/>
      <c r="R79" s="74" t="str">
        <f t="shared" si="1"/>
        <v>insert into Images VALUES (NEWID(),'717332698316.jpg', '.jpg', getdate(), 0, null, 'https://www.dropbox.com/scl/fi/cnwh1zev41z9aut1v3pjz/Pedra-Lunar-717332698316.jpg?rlkey=cfgm142azvjjbhkve5c77tr2w&amp;st=hr215nwf&amp;dl=1', 0, getdate(), null, null)</v>
      </c>
      <c r="S79" s="34" t="str">
        <f>"Insert into Releases VALUES((select ReleaseTypeId from ReleaseTypes where Title='"&amp;I79&amp;"'), N'"&amp;SUBSTITUTE(trim(F79),"'","''")&amp;"', null, (select LabelId from Labels where Name=N'"&amp;SUBSTITUTE(trim(A79),"'","''")&amp;"' and EnterpriseId="&amp;EntId&amp;"), "&amp;IF(D79="","null",D79)&amp;", null, null, "&amp;IF(H79="","null","N'"&amp;SUBSTITUTE(trim(H79),"'","''")&amp;"'")&amp;", N'"&amp;J79&amp;" "&amp;SUBSTITUTE(trim(K79),"'","''")&amp;"', N'"&amp;L79&amp;" "&amp;SUBSTITUTE(trim(M79),"'","''")&amp;"', "&amp;IF(N79="","null","'"&amp;TEXT(N79,"yyyy-mm-dd")&amp;"'")&amp;",  "&amp;IF(E79="","null","'"&amp;SUBSTITUTE(trim(E79),"'","''")&amp;"'")&amp;", "&amp;if(B79="","null",if(D79="","(select ImageId from Images where Filename='"&amp;E79&amp;"."&amp;C79&amp;"' and ExternalUrl='"&amp;SUBSTITUTE(trim(B79),"'","''")&amp;"')","(select ImageId from Images where Filename='"&amp;D79&amp;"."&amp;C79&amp;"' and ExternalUrl='"&amp;SUBSTITUTE(trim(B79),"'","''")&amp;"')"))&amp;", null, null, null, (select min(LanguageId) from Languages where LanguageName='"&amp;G79&amp;"' and IsValidMetadataLanguage=1), getdate(), (select CreatedBy from Enterprises where EnterpriseId="&amp;EntId&amp;"), null, '34F4C88E-B410-461E-AD75-6C01536FDCD3', null, null, null, null, null, null, null, null, null, 1, null, null, null, "&amp;VLOOKUP(O79,'Reference info'!H:I,2,FALSE)&amp;", "&amp;IF(P79="","null",VLOOKUP(P79,'Reference info'!H:I,2,FALSE))&amp;", 0, null, null, null,"&amp;IF(N79="",0,1)&amp;", 1, null, null, null, null, null, null, null, null, null, 1, null, (NEXT VALUE FOR [AssetIdSequence]), null, null, null, "&amp;TenantId&amp;", "&amp;EntId&amp;", null, "&amp;if(D79&lt;&gt;"",countif('5) Release_Track'!A:A,D79),countif('5) Release_Track'!B:B,E79))&amp;")"</f>
        <v>Insert into Releases VALUES((select ReleaseTypeId from ReleaseTypes where Title='Single'), N'Pedra Lunar', null, (select LabelId from Labels where Name=N'TokyoRecords' and EnterpriseId=647322), 717332698316, null, null, null, N'2023 TokyoRecords', N'2023 TokyoRecords', '2023-07-13',  null, (select ImageId from Images where Filename='717332698316.jpg' and ExternalUrl='https://www.dropbox.com/scl/fi/cnwh1zev41z9aut1v3pjz/Pedra-Lunar-717332698316.jpg?rlkey=cfgm142azvjjbhkve5c77tr2w&amp;st=hr215nwf&amp;dl=1'),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79" s="34" t="str">
        <f>"update Releases set RevelatorExternalUsageReleaseId=AssetId where ReleaseId=(select max(ReleaseId) from Releases where "&amp;IF(D79="","Catalog='"&amp;E79&amp;"'","UPC="&amp;D79)&amp;" and EnterpriseId="&amp;EntId&amp;")"</f>
        <v>update Releases set RevelatorExternalUsageReleaseId=AssetId where ReleaseId=(select max(ReleaseId) from Releases where UPC=717332698316 and EnterpriseId=647322)</v>
      </c>
      <c r="V79" s="28">
        <f>VLOOKUP(D79,'4) Release_Artist(s)'!A:A,1,0)</f>
        <v>717332698316</v>
      </c>
      <c r="W79" s="83"/>
    </row>
    <row r="80">
      <c r="A80" s="28" t="s">
        <v>144</v>
      </c>
      <c r="B80" s="90" t="s">
        <v>332</v>
      </c>
      <c r="C80" s="8" t="s">
        <v>178</v>
      </c>
      <c r="D80" s="83">
        <v>7.17332698125E11</v>
      </c>
      <c r="E80" s="84"/>
      <c r="F80" s="85" t="s">
        <v>333</v>
      </c>
      <c r="G80" s="8" t="s">
        <v>180</v>
      </c>
      <c r="I80" s="8" t="s">
        <v>181</v>
      </c>
      <c r="J80" s="8">
        <v>2023.0</v>
      </c>
      <c r="K80" s="43" t="s">
        <v>144</v>
      </c>
      <c r="L80" s="8">
        <v>2023.0</v>
      </c>
      <c r="M80" s="43" t="s">
        <v>144</v>
      </c>
      <c r="N80" s="86">
        <v>45122.0</v>
      </c>
      <c r="O80" s="87" t="s">
        <v>182</v>
      </c>
      <c r="P80" s="57"/>
      <c r="R80" s="74" t="str">
        <f t="shared" si="1"/>
        <v>insert into Images VALUES (NEWID(),'717332698125.jpg', '.jpg', getdate(), 0, null, 'https://www.dropbox.com/scl/fi/186bnjsqvk9oik2dnzv1q/Imperador-717332698125.jpg?rlkey=iwx2d2uaqgkbgawmqhgq8unoe&amp;st=vjnsfsvk&amp;dl=1', 0, getdate(), null, null)</v>
      </c>
      <c r="S80" s="34" t="str">
        <f>"Insert into Releases VALUES((select ReleaseTypeId from ReleaseTypes where Title='"&amp;I80&amp;"'), N'"&amp;SUBSTITUTE(trim(F80),"'","''")&amp;"', null, (select LabelId from Labels where Name=N'"&amp;SUBSTITUTE(trim(A80),"'","''")&amp;"' and EnterpriseId="&amp;EntId&amp;"), "&amp;IF(D80="","null",D80)&amp;", null, null, "&amp;IF(H80="","null","N'"&amp;SUBSTITUTE(trim(H80),"'","''")&amp;"'")&amp;", N'"&amp;J80&amp;" "&amp;SUBSTITUTE(trim(K80),"'","''")&amp;"', N'"&amp;L80&amp;" "&amp;SUBSTITUTE(trim(M80),"'","''")&amp;"', "&amp;IF(N80="","null","'"&amp;TEXT(N80,"yyyy-mm-dd")&amp;"'")&amp;",  "&amp;IF(E80="","null","'"&amp;SUBSTITUTE(trim(E80),"'","''")&amp;"'")&amp;", "&amp;if(B80="","null",if(D80="","(select ImageId from Images where Filename='"&amp;E80&amp;"."&amp;C80&amp;"' and ExternalUrl='"&amp;SUBSTITUTE(trim(B80),"'","''")&amp;"')","(select ImageId from Images where Filename='"&amp;D80&amp;"."&amp;C80&amp;"' and ExternalUrl='"&amp;SUBSTITUTE(trim(B80),"'","''")&amp;"')"))&amp;", null, null, null, (select min(LanguageId) from Languages where LanguageName='"&amp;G80&amp;"' and IsValidMetadataLanguage=1), getdate(), (select CreatedBy from Enterprises where EnterpriseId="&amp;EntId&amp;"), null, '34F4C88E-B410-461E-AD75-6C01536FDCD3', null, null, null, null, null, null, null, null, null, 1, null, null, null, "&amp;VLOOKUP(O80,'Reference info'!H:I,2,FALSE)&amp;", "&amp;IF(P80="","null",VLOOKUP(P80,'Reference info'!H:I,2,FALSE))&amp;", 0, null, null, null,"&amp;IF(N80="",0,1)&amp;", 1, null, null, null, null, null, null, null, null, null, 1, null, (NEXT VALUE FOR [AssetIdSequence]), null, null, null, "&amp;TenantId&amp;", "&amp;EntId&amp;", null, "&amp;if(D80&lt;&gt;"",countif('5) Release_Track'!A:A,D80),countif('5) Release_Track'!B:B,E80))&amp;")"</f>
        <v>Insert into Releases VALUES((select ReleaseTypeId from ReleaseTypes where Title='Single'), N'Imperador', null, (select LabelId from Labels where Name=N'TokyoRecords' and EnterpriseId=647322), 717332698125, null, null, null, N'2023 TokyoRecords', N'2023 TokyoRecords', '2023-07-15',  null, (select ImageId from Images where Filename='717332698125.jpg' and ExternalUrl='https://www.dropbox.com/scl/fi/186bnjsqvk9oik2dnzv1q/Imperador-717332698125.jpg?rlkey=iwx2d2uaqgkbgawmqhgq8unoe&amp;st=vjnsfsvk&amp;dl=1'),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0" s="34" t="str">
        <f>"update Releases set RevelatorExternalUsageReleaseId=AssetId where ReleaseId=(select max(ReleaseId) from Releases where "&amp;IF(D80="","Catalog='"&amp;E80&amp;"'","UPC="&amp;D80)&amp;" and EnterpriseId="&amp;EntId&amp;")"</f>
        <v>update Releases set RevelatorExternalUsageReleaseId=AssetId where ReleaseId=(select max(ReleaseId) from Releases where UPC=717332698125 and EnterpriseId=647322)</v>
      </c>
      <c r="V80" s="28">
        <f>VLOOKUP(D80,'4) Release_Artist(s)'!A:A,1,0)</f>
        <v>717332698125</v>
      </c>
      <c r="W80" s="83"/>
    </row>
    <row r="81">
      <c r="A81" s="28" t="s">
        <v>144</v>
      </c>
      <c r="B81" s="90" t="s">
        <v>334</v>
      </c>
      <c r="C81" s="8" t="s">
        <v>178</v>
      </c>
      <c r="D81" s="83">
        <v>7.17332698002E11</v>
      </c>
      <c r="E81" s="84"/>
      <c r="F81" s="85" t="s">
        <v>335</v>
      </c>
      <c r="G81" s="8" t="s">
        <v>180</v>
      </c>
      <c r="I81" s="8" t="s">
        <v>181</v>
      </c>
      <c r="J81" s="8">
        <v>2023.0</v>
      </c>
      <c r="K81" s="43" t="s">
        <v>144</v>
      </c>
      <c r="L81" s="8">
        <v>2023.0</v>
      </c>
      <c r="M81" s="43" t="s">
        <v>144</v>
      </c>
      <c r="N81" s="86">
        <v>45125.0</v>
      </c>
      <c r="O81" s="87" t="s">
        <v>182</v>
      </c>
      <c r="P81" s="57"/>
      <c r="R81" s="74" t="str">
        <f t="shared" si="1"/>
        <v>insert into Images VALUES (NEWID(),'717332698002.jpg', '.jpg', getdate(), 0, null, 'https://www.dropbox.com/scl/fi/6r2emlyn2mhpv8csvv4fw/Rindou-717332698002.jpg?rlkey=7a9il1ww2nycf8010v4ue8ht9&amp;st=vm4yyuny&amp;dl=1', 0, getdate(), null, null)</v>
      </c>
      <c r="S81" s="34" t="str">
        <f>"Insert into Releases VALUES((select ReleaseTypeId from ReleaseTypes where Title='"&amp;I81&amp;"'), N'"&amp;SUBSTITUTE(trim(F81),"'","''")&amp;"', null, (select LabelId from Labels where Name=N'"&amp;SUBSTITUTE(trim(A81),"'","''")&amp;"' and EnterpriseId="&amp;EntId&amp;"), "&amp;IF(D81="","null",D81)&amp;", null, null, "&amp;IF(H81="","null","N'"&amp;SUBSTITUTE(trim(H81),"'","''")&amp;"'")&amp;", N'"&amp;J81&amp;" "&amp;SUBSTITUTE(trim(K81),"'","''")&amp;"', N'"&amp;L81&amp;" "&amp;SUBSTITUTE(trim(M81),"'","''")&amp;"', "&amp;IF(N81="","null","'"&amp;TEXT(N81,"yyyy-mm-dd")&amp;"'")&amp;",  "&amp;IF(E81="","null","'"&amp;SUBSTITUTE(trim(E81),"'","''")&amp;"'")&amp;", "&amp;if(B81="","null",if(D81="","(select ImageId from Images where Filename='"&amp;E81&amp;"."&amp;C81&amp;"' and ExternalUrl='"&amp;SUBSTITUTE(trim(B81),"'","''")&amp;"')","(select ImageId from Images where Filename='"&amp;D81&amp;"."&amp;C81&amp;"' and ExternalUrl='"&amp;SUBSTITUTE(trim(B81),"'","''")&amp;"')"))&amp;", null, null, null, (select min(LanguageId) from Languages where LanguageName='"&amp;G81&amp;"' and IsValidMetadataLanguage=1), getdate(), (select CreatedBy from Enterprises where EnterpriseId="&amp;EntId&amp;"), null, '34F4C88E-B410-461E-AD75-6C01536FDCD3', null, null, null, null, null, null, null, null, null, 1, null, null, null, "&amp;VLOOKUP(O81,'Reference info'!H:I,2,FALSE)&amp;", "&amp;IF(P81="","null",VLOOKUP(P81,'Reference info'!H:I,2,FALSE))&amp;", 0, null, null, null,"&amp;IF(N81="",0,1)&amp;", 1, null, null, null, null, null, null, null, null, null, 1, null, (NEXT VALUE FOR [AssetIdSequence]), null, null, null, "&amp;TenantId&amp;", "&amp;EntId&amp;", null, "&amp;if(D81&lt;&gt;"",countif('5) Release_Track'!A:A,D81),countif('5) Release_Track'!B:B,E81))&amp;")"</f>
        <v>Insert into Releases VALUES((select ReleaseTypeId from ReleaseTypes where Title='Single'), N'Rindou', null, (select LabelId from Labels where Name=N'TokyoRecords' and EnterpriseId=647322), 717332698002, null, null, null, N'2023 TokyoRecords', N'2023 TokyoRecords', '2023-07-18',  null, (select ImageId from Images where Filename='717332698002.jpg' and ExternalUrl='https://www.dropbox.com/scl/fi/6r2emlyn2mhpv8csvv4fw/Rindou-717332698002.jpg?rlkey=7a9il1ww2nycf8010v4ue8ht9&amp;st=vm4yyuny&amp;dl=1'),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1" s="34" t="str">
        <f>"update Releases set RevelatorExternalUsageReleaseId=AssetId where ReleaseId=(select max(ReleaseId) from Releases where "&amp;IF(D81="","Catalog='"&amp;E81&amp;"'","UPC="&amp;D81)&amp;" and EnterpriseId="&amp;EntId&amp;")"</f>
        <v>update Releases set RevelatorExternalUsageReleaseId=AssetId where ReleaseId=(select max(ReleaseId) from Releases where UPC=717332698002 and EnterpriseId=647322)</v>
      </c>
      <c r="V81" s="28">
        <f>VLOOKUP(D81,'4) Release_Artist(s)'!A:A,1,0)</f>
        <v>717332698002</v>
      </c>
      <c r="W81" s="83"/>
    </row>
    <row r="82">
      <c r="A82" s="28" t="s">
        <v>144</v>
      </c>
      <c r="B82" s="90" t="s">
        <v>336</v>
      </c>
      <c r="C82" s="8" t="s">
        <v>178</v>
      </c>
      <c r="D82" s="83">
        <v>7.1733273579E11</v>
      </c>
      <c r="E82" s="84"/>
      <c r="F82" s="85" t="s">
        <v>337</v>
      </c>
      <c r="G82" s="8" t="s">
        <v>180</v>
      </c>
      <c r="I82" s="8" t="s">
        <v>181</v>
      </c>
      <c r="J82" s="8">
        <v>2023.0</v>
      </c>
      <c r="K82" s="43" t="s">
        <v>144</v>
      </c>
      <c r="L82" s="8">
        <v>2023.0</v>
      </c>
      <c r="M82" s="43" t="s">
        <v>144</v>
      </c>
      <c r="N82" s="86">
        <v>45129.0</v>
      </c>
      <c r="O82" s="87" t="s">
        <v>182</v>
      </c>
      <c r="P82" s="57"/>
      <c r="R82" s="74" t="str">
        <f t="shared" si="1"/>
        <v>insert into Images VALUES (NEWID(),'717332735790.jpg', '.jpg', getdate(), 0, null, 'https://www.dropbox.com/scl/fi/vl49l133itlhhnwdejslw/Her-i-do-Escudo-717332735790.jpg?rlkey=zuafqyerf4y3iuc7erxo9nr9y&amp;st=fe422vzi&amp;dl=1', 0, getdate(), null, null)</v>
      </c>
      <c r="S82" s="34" t="str">
        <f>"Insert into Releases VALUES((select ReleaseTypeId from ReleaseTypes where Title='"&amp;I82&amp;"'), N'"&amp;SUBSTITUTE(trim(F82),"'","''")&amp;"', null, (select LabelId from Labels where Name=N'"&amp;SUBSTITUTE(trim(A82),"'","''")&amp;"' and EnterpriseId="&amp;EntId&amp;"), "&amp;IF(D82="","null",D82)&amp;", null, null, "&amp;IF(H82="","null","N'"&amp;SUBSTITUTE(trim(H82),"'","''")&amp;"'")&amp;", N'"&amp;J82&amp;" "&amp;SUBSTITUTE(trim(K82),"'","''")&amp;"', N'"&amp;L82&amp;" "&amp;SUBSTITUTE(trim(M82),"'","''")&amp;"', "&amp;IF(N82="","null","'"&amp;TEXT(N82,"yyyy-mm-dd")&amp;"'")&amp;",  "&amp;IF(E82="","null","'"&amp;SUBSTITUTE(trim(E82),"'","''")&amp;"'")&amp;", "&amp;if(B82="","null",if(D82="","(select ImageId from Images where Filename='"&amp;E82&amp;"."&amp;C82&amp;"' and ExternalUrl='"&amp;SUBSTITUTE(trim(B82),"'","''")&amp;"')","(select ImageId from Images where Filename='"&amp;D82&amp;"."&amp;C82&amp;"' and ExternalUrl='"&amp;SUBSTITUTE(trim(B82),"'","''")&amp;"')"))&amp;", null, null, null, (select min(LanguageId) from Languages where LanguageName='"&amp;G82&amp;"' and IsValidMetadataLanguage=1), getdate(), (select CreatedBy from Enterprises where EnterpriseId="&amp;EntId&amp;"), null, '34F4C88E-B410-461E-AD75-6C01536FDCD3', null, null, null, null, null, null, null, null, null, 1, null, null, null, "&amp;VLOOKUP(O82,'Reference info'!H:I,2,FALSE)&amp;", "&amp;IF(P82="","null",VLOOKUP(P82,'Reference info'!H:I,2,FALSE))&amp;", 0, null, null, null,"&amp;IF(N82="",0,1)&amp;", 1, null, null, null, null, null, null, null, null, null, 1, null, (NEXT VALUE FOR [AssetIdSequence]), null, null, null, "&amp;TenantId&amp;", "&amp;EntId&amp;", null, "&amp;if(D82&lt;&gt;"",countif('5) Release_Track'!A:A,D82),countif('5) Release_Track'!B:B,E82))&amp;")"</f>
        <v>Insert into Releases VALUES((select ReleaseTypeId from ReleaseTypes where Title='Single'), N'Herói do Escudo', null, (select LabelId from Labels where Name=N'TokyoRecords' and EnterpriseId=647322), 717332735790, null, null, null, N'2023 TokyoRecords', N'2023 TokyoRecords', '2023-07-22',  null, (select ImageId from Images where Filename='717332735790.jpg' and ExternalUrl='https://www.dropbox.com/scl/fi/vl49l133itlhhnwdejslw/Her-i-do-Escudo-717332735790.jpg?rlkey=zuafqyerf4y3iuc7erxo9nr9y&amp;st=fe422vzi&amp;dl=1'),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2" s="34" t="str">
        <f>"update Releases set RevelatorExternalUsageReleaseId=AssetId where ReleaseId=(select max(ReleaseId) from Releases where "&amp;IF(D82="","Catalog='"&amp;E82&amp;"'","UPC="&amp;D82)&amp;" and EnterpriseId="&amp;EntId&amp;")"</f>
        <v>update Releases set RevelatorExternalUsageReleaseId=AssetId where ReleaseId=(select max(ReleaseId) from Releases where UPC=717332735790 and EnterpriseId=647322)</v>
      </c>
      <c r="V82" s="28">
        <f>VLOOKUP(D82,'4) Release_Artist(s)'!A:A,1,0)</f>
        <v>717332735790</v>
      </c>
      <c r="W82" s="83"/>
    </row>
    <row r="83">
      <c r="A83" s="28" t="s">
        <v>144</v>
      </c>
      <c r="B83" s="90" t="s">
        <v>338</v>
      </c>
      <c r="C83" s="8" t="s">
        <v>178</v>
      </c>
      <c r="D83" s="83">
        <v>7.17332794544E11</v>
      </c>
      <c r="E83" s="84"/>
      <c r="F83" s="85" t="s">
        <v>339</v>
      </c>
      <c r="G83" s="8" t="s">
        <v>180</v>
      </c>
      <c r="I83" s="8" t="s">
        <v>181</v>
      </c>
      <c r="J83" s="8">
        <v>2023.0</v>
      </c>
      <c r="K83" s="43" t="s">
        <v>144</v>
      </c>
      <c r="L83" s="8">
        <v>2023.0</v>
      </c>
      <c r="M83" s="43" t="s">
        <v>144</v>
      </c>
      <c r="N83" s="86">
        <v>45135.0</v>
      </c>
      <c r="O83" s="87" t="s">
        <v>182</v>
      </c>
      <c r="P83" s="57"/>
      <c r="R83" s="74" t="str">
        <f t="shared" si="1"/>
        <v>insert into Images VALUES (NEWID(),'717332794544.jpg', '.jpg', getdate(), 0, null, 'https://www.dropbox.com/scl/fi/h39pqmw887z24f7jczxgg/Toxicidade-717332794544.jpg?rlkey=uo11pxudvc1qec00pmkpu3kd9&amp;st=7nze7lqs&amp;dl=1', 0, getdate(), null, null)</v>
      </c>
      <c r="S83" s="34" t="str">
        <f>"Insert into Releases VALUES((select ReleaseTypeId from ReleaseTypes where Title='"&amp;I83&amp;"'), N'"&amp;SUBSTITUTE(trim(F83),"'","''")&amp;"', null, (select LabelId from Labels where Name=N'"&amp;SUBSTITUTE(trim(A83),"'","''")&amp;"' and EnterpriseId="&amp;EntId&amp;"), "&amp;IF(D83="","null",D83)&amp;", null, null, "&amp;IF(H83="","null","N'"&amp;SUBSTITUTE(trim(H83),"'","''")&amp;"'")&amp;", N'"&amp;J83&amp;" "&amp;SUBSTITUTE(trim(K83),"'","''")&amp;"', N'"&amp;L83&amp;" "&amp;SUBSTITUTE(trim(M83),"'","''")&amp;"', "&amp;IF(N83="","null","'"&amp;TEXT(N83,"yyyy-mm-dd")&amp;"'")&amp;",  "&amp;IF(E83="","null","'"&amp;SUBSTITUTE(trim(E83),"'","''")&amp;"'")&amp;", "&amp;if(B83="","null",if(D83="","(select ImageId from Images where Filename='"&amp;E83&amp;"."&amp;C83&amp;"' and ExternalUrl='"&amp;SUBSTITUTE(trim(B83),"'","''")&amp;"')","(select ImageId from Images where Filename='"&amp;D83&amp;"."&amp;C83&amp;"' and ExternalUrl='"&amp;SUBSTITUTE(trim(B83),"'","''")&amp;"')"))&amp;", null, null, null, (select min(LanguageId) from Languages where LanguageName='"&amp;G83&amp;"' and IsValidMetadataLanguage=1), getdate(), (select CreatedBy from Enterprises where EnterpriseId="&amp;EntId&amp;"), null, '34F4C88E-B410-461E-AD75-6C01536FDCD3', null, null, null, null, null, null, null, null, null, 1, null, null, null, "&amp;VLOOKUP(O83,'Reference info'!H:I,2,FALSE)&amp;", "&amp;IF(P83="","null",VLOOKUP(P83,'Reference info'!H:I,2,FALSE))&amp;", 0, null, null, null,"&amp;IF(N83="",0,1)&amp;", 1, null, null, null, null, null, null, null, null, null, 1, null, (NEXT VALUE FOR [AssetIdSequence]), null, null, null, "&amp;TenantId&amp;", "&amp;EntId&amp;", null, "&amp;if(D83&lt;&gt;"",countif('5) Release_Track'!A:A,D83),countif('5) Release_Track'!B:B,E83))&amp;")"</f>
        <v>Insert into Releases VALUES((select ReleaseTypeId from ReleaseTypes where Title='Single'), N'Toxicidade', null, (select LabelId from Labels where Name=N'TokyoRecords' and EnterpriseId=647322), 717332794544, null, null, null, N'2023 TokyoRecords', N'2023 TokyoRecords', '2023-07-28',  null, (select ImageId from Images where Filename='717332794544.jpg' and ExternalUrl='https://www.dropbox.com/scl/fi/h39pqmw887z24f7jczxgg/Toxicidade-717332794544.jpg?rlkey=uo11pxudvc1qec00pmkpu3kd9&amp;st=7nze7lqs&amp;dl=1'),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3" s="34" t="str">
        <f>"update Releases set RevelatorExternalUsageReleaseId=AssetId where ReleaseId=(select max(ReleaseId) from Releases where "&amp;IF(D83="","Catalog='"&amp;E83&amp;"'","UPC="&amp;D83)&amp;" and EnterpriseId="&amp;EntId&amp;")"</f>
        <v>update Releases set RevelatorExternalUsageReleaseId=AssetId where ReleaseId=(select max(ReleaseId) from Releases where UPC=717332794544 and EnterpriseId=647322)</v>
      </c>
      <c r="V83" s="28">
        <f>VLOOKUP(D83,'4) Release_Artist(s)'!A:A,1,0)</f>
        <v>717332794544</v>
      </c>
      <c r="W83" s="83"/>
    </row>
    <row r="84">
      <c r="A84" s="28" t="s">
        <v>144</v>
      </c>
      <c r="B84" s="90" t="s">
        <v>340</v>
      </c>
      <c r="C84" s="8" t="s">
        <v>178</v>
      </c>
      <c r="D84" s="83">
        <v>7.17332807091E11</v>
      </c>
      <c r="E84" s="84"/>
      <c r="F84" s="85" t="s">
        <v>341</v>
      </c>
      <c r="G84" s="8" t="s">
        <v>180</v>
      </c>
      <c r="I84" s="8" t="s">
        <v>181</v>
      </c>
      <c r="J84" s="8">
        <v>2023.0</v>
      </c>
      <c r="K84" s="43" t="s">
        <v>144</v>
      </c>
      <c r="L84" s="8">
        <v>2023.0</v>
      </c>
      <c r="M84" s="43" t="s">
        <v>144</v>
      </c>
      <c r="N84" s="86">
        <v>45125.0</v>
      </c>
      <c r="O84" s="87" t="s">
        <v>182</v>
      </c>
      <c r="P84" s="57"/>
      <c r="R84" s="74" t="str">
        <f t="shared" si="1"/>
        <v>insert into Images VALUES (NEWID(),'717332807091.jpg', '.jpg', getdate(), 0, null, 'https://www.dropbox.com/scl/fi/too67iqfez1p5r3rwgiun/Sem-Erros-717332807091.jpg?rlkey=swerl37pok947y0qf9hxinxsc&amp;st=4055c0n9&amp;dl=1', 0, getdate(), null, null)</v>
      </c>
      <c r="S84" s="34" t="str">
        <f>"Insert into Releases VALUES((select ReleaseTypeId from ReleaseTypes where Title='"&amp;I84&amp;"'), N'"&amp;SUBSTITUTE(trim(F84),"'","''")&amp;"', null, (select LabelId from Labels where Name=N'"&amp;SUBSTITUTE(trim(A84),"'","''")&amp;"' and EnterpriseId="&amp;EntId&amp;"), "&amp;IF(D84="","null",D84)&amp;", null, null, "&amp;IF(H84="","null","N'"&amp;SUBSTITUTE(trim(H84),"'","''")&amp;"'")&amp;", N'"&amp;J84&amp;" "&amp;SUBSTITUTE(trim(K84),"'","''")&amp;"', N'"&amp;L84&amp;" "&amp;SUBSTITUTE(trim(M84),"'","''")&amp;"', "&amp;IF(N84="","null","'"&amp;TEXT(N84,"yyyy-mm-dd")&amp;"'")&amp;",  "&amp;IF(E84="","null","'"&amp;SUBSTITUTE(trim(E84),"'","''")&amp;"'")&amp;", "&amp;if(B84="","null",if(D84="","(select ImageId from Images where Filename='"&amp;E84&amp;"."&amp;C84&amp;"' and ExternalUrl='"&amp;SUBSTITUTE(trim(B84),"'","''")&amp;"')","(select ImageId from Images where Filename='"&amp;D84&amp;"."&amp;C84&amp;"' and ExternalUrl='"&amp;SUBSTITUTE(trim(B84),"'","''")&amp;"')"))&amp;", null, null, null, (select min(LanguageId) from Languages where LanguageName='"&amp;G84&amp;"' and IsValidMetadataLanguage=1), getdate(), (select CreatedBy from Enterprises where EnterpriseId="&amp;EntId&amp;"), null, '34F4C88E-B410-461E-AD75-6C01536FDCD3', null, null, null, null, null, null, null, null, null, 1, null, null, null, "&amp;VLOOKUP(O84,'Reference info'!H:I,2,FALSE)&amp;", "&amp;IF(P84="","null",VLOOKUP(P84,'Reference info'!H:I,2,FALSE))&amp;", 0, null, null, null,"&amp;IF(N84="",0,1)&amp;", 1, null, null, null, null, null, null, null, null, null, 1, null, (NEXT VALUE FOR [AssetIdSequence]), null, null, null, "&amp;TenantId&amp;", "&amp;EntId&amp;", null, "&amp;if(D84&lt;&gt;"",countif('5) Release_Track'!A:A,D84),countif('5) Release_Track'!B:B,E84))&amp;")"</f>
        <v>Insert into Releases VALUES((select ReleaseTypeId from ReleaseTypes where Title='Single'), N'Sem Erros', null, (select LabelId from Labels where Name=N'TokyoRecords' and EnterpriseId=647322), 717332807091, null, null, null, N'2023 TokyoRecords', N'2023 TokyoRecords', '2023-07-18',  null, (select ImageId from Images where Filename='717332807091.jpg' and ExternalUrl='https://www.dropbox.com/scl/fi/too67iqfez1p5r3rwgiun/Sem-Erros-717332807091.jpg?rlkey=swerl37pok947y0qf9hxinxsc&amp;st=4055c0n9&amp;dl=1'),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4" s="34" t="str">
        <f>"update Releases set RevelatorExternalUsageReleaseId=AssetId where ReleaseId=(select max(ReleaseId) from Releases where "&amp;IF(D84="","Catalog='"&amp;E84&amp;"'","UPC="&amp;D84)&amp;" and EnterpriseId="&amp;EntId&amp;")"</f>
        <v>update Releases set RevelatorExternalUsageReleaseId=AssetId where ReleaseId=(select max(ReleaseId) from Releases where UPC=717332807091 and EnterpriseId=647322)</v>
      </c>
      <c r="V84" s="28">
        <f>VLOOKUP(D84,'4) Release_Artist(s)'!A:A,1,0)</f>
        <v>717332807091</v>
      </c>
      <c r="W84" s="83"/>
    </row>
    <row r="85">
      <c r="A85" s="28" t="s">
        <v>144</v>
      </c>
      <c r="B85" s="90" t="s">
        <v>342</v>
      </c>
      <c r="C85" s="8" t="s">
        <v>178</v>
      </c>
      <c r="D85" s="83">
        <v>7.11709661521E11</v>
      </c>
      <c r="E85" s="84"/>
      <c r="F85" s="85" t="s">
        <v>343</v>
      </c>
      <c r="G85" s="8" t="s">
        <v>180</v>
      </c>
      <c r="I85" s="8" t="s">
        <v>181</v>
      </c>
      <c r="J85" s="8">
        <v>2023.0</v>
      </c>
      <c r="K85" s="43" t="s">
        <v>144</v>
      </c>
      <c r="L85" s="8">
        <v>2023.0</v>
      </c>
      <c r="M85" s="43" t="s">
        <v>144</v>
      </c>
      <c r="N85" s="86">
        <v>45146.0</v>
      </c>
      <c r="O85" s="87" t="s">
        <v>182</v>
      </c>
      <c r="P85" s="57"/>
      <c r="R85" s="74" t="str">
        <f t="shared" si="1"/>
        <v>insert into Images VALUES (NEWID(),'711709661521.jpg', '.jpg', getdate(), 0, null, 'https://www.dropbox.com/scl/fi/3xn9tf7q309jxpzqft5uf/Respira-o-do-Vento-711709661521.jpg?rlkey=9c20d41cxt8m6zj6hsdkzwgj2&amp;st=e9g4smb3&amp;dl=1', 0, getdate(), null, null)</v>
      </c>
      <c r="S85" s="34" t="str">
        <f>"Insert into Releases VALUES((select ReleaseTypeId from ReleaseTypes where Title='"&amp;I85&amp;"'), N'"&amp;SUBSTITUTE(trim(F85),"'","''")&amp;"', null, (select LabelId from Labels where Name=N'"&amp;SUBSTITUTE(trim(A85),"'","''")&amp;"' and EnterpriseId="&amp;EntId&amp;"), "&amp;IF(D85="","null",D85)&amp;", null, null, "&amp;IF(H85="","null","N'"&amp;SUBSTITUTE(trim(H85),"'","''")&amp;"'")&amp;", N'"&amp;J85&amp;" "&amp;SUBSTITUTE(trim(K85),"'","''")&amp;"', N'"&amp;L85&amp;" "&amp;SUBSTITUTE(trim(M85),"'","''")&amp;"', "&amp;IF(N85="","null","'"&amp;TEXT(N85,"yyyy-mm-dd")&amp;"'")&amp;",  "&amp;IF(E85="","null","'"&amp;SUBSTITUTE(trim(E85),"'","''")&amp;"'")&amp;", "&amp;if(B85="","null",if(D85="","(select ImageId from Images where Filename='"&amp;E85&amp;"."&amp;C85&amp;"' and ExternalUrl='"&amp;SUBSTITUTE(trim(B85),"'","''")&amp;"')","(select ImageId from Images where Filename='"&amp;D85&amp;"."&amp;C85&amp;"' and ExternalUrl='"&amp;SUBSTITUTE(trim(B85),"'","''")&amp;"')"))&amp;", null, null, null, (select min(LanguageId) from Languages where LanguageName='"&amp;G85&amp;"' and IsValidMetadataLanguage=1), getdate(), (select CreatedBy from Enterprises where EnterpriseId="&amp;EntId&amp;"), null, '34F4C88E-B410-461E-AD75-6C01536FDCD3', null, null, null, null, null, null, null, null, null, 1, null, null, null, "&amp;VLOOKUP(O85,'Reference info'!H:I,2,FALSE)&amp;", "&amp;IF(P85="","null",VLOOKUP(P85,'Reference info'!H:I,2,FALSE))&amp;", 0, null, null, null,"&amp;IF(N85="",0,1)&amp;", 1, null, null, null, null, null, null, null, null, null, 1, null, (NEXT VALUE FOR [AssetIdSequence]), null, null, null, "&amp;TenantId&amp;", "&amp;EntId&amp;", null, "&amp;if(D85&lt;&gt;"",countif('5) Release_Track'!A:A,D85),countif('5) Release_Track'!B:B,E85))&amp;")"</f>
        <v>Insert into Releases VALUES((select ReleaseTypeId from ReleaseTypes where Title='Single'), N'Respiração do Vento', null, (select LabelId from Labels where Name=N'TokyoRecords' and EnterpriseId=647322), 711709661521, null, null, null, N'2023 TokyoRecords', N'2023 TokyoRecords', '2023-08-08',  null, (select ImageId from Images where Filename='711709661521.jpg' and ExternalUrl='https://www.dropbox.com/scl/fi/3xn9tf7q309jxpzqft5uf/Respira-o-do-Vento-711709661521.jpg?rlkey=9c20d41cxt8m6zj6hsdkzwgj2&amp;st=e9g4smb3&amp;dl=1'),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5" s="34" t="str">
        <f>"update Releases set RevelatorExternalUsageReleaseId=AssetId where ReleaseId=(select max(ReleaseId) from Releases where "&amp;IF(D85="","Catalog='"&amp;E85&amp;"'","UPC="&amp;D85)&amp;" and EnterpriseId="&amp;EntId&amp;")"</f>
        <v>update Releases set RevelatorExternalUsageReleaseId=AssetId where ReleaseId=(select max(ReleaseId) from Releases where UPC=711709661521 and EnterpriseId=647322)</v>
      </c>
      <c r="V85" s="28">
        <f>VLOOKUP(D85,'4) Release_Artist(s)'!A:A,1,0)</f>
        <v>711709661521</v>
      </c>
      <c r="W85" s="83"/>
    </row>
    <row r="86">
      <c r="A86" s="28" t="s">
        <v>144</v>
      </c>
      <c r="B86" s="90" t="s">
        <v>344</v>
      </c>
      <c r="C86" s="8" t="s">
        <v>178</v>
      </c>
      <c r="D86" s="83">
        <v>7.17332976827E11</v>
      </c>
      <c r="E86" s="84"/>
      <c r="F86" s="85" t="s">
        <v>345</v>
      </c>
      <c r="G86" s="8" t="s">
        <v>180</v>
      </c>
      <c r="I86" s="8" t="s">
        <v>181</v>
      </c>
      <c r="J86" s="8">
        <v>2023.0</v>
      </c>
      <c r="K86" s="43" t="s">
        <v>144</v>
      </c>
      <c r="L86" s="8">
        <v>2023.0</v>
      </c>
      <c r="M86" s="43" t="s">
        <v>144</v>
      </c>
      <c r="N86" s="86">
        <v>45132.0</v>
      </c>
      <c r="O86" s="87" t="s">
        <v>182</v>
      </c>
      <c r="P86" s="57"/>
      <c r="R86" s="74" t="str">
        <f t="shared" si="1"/>
        <v>insert into Images VALUES (NEWID(),'717332976827.jpg', '.jpg', getdate(), 0, null, 'https://www.dropbox.com/scl/fi/nnl3rroqoor0z4glfyp1e/Areia-de-Ferro-717332976827.jpg?rlkey=f61dkf33t2lkthexq8nlkwkwn&amp;st=7y347q24&amp;dl=1', 0, getdate(), null, null)</v>
      </c>
      <c r="S86" s="34" t="str">
        <f>"Insert into Releases VALUES((select ReleaseTypeId from ReleaseTypes where Title='"&amp;I86&amp;"'), N'"&amp;SUBSTITUTE(trim(F86),"'","''")&amp;"', null, (select LabelId from Labels where Name=N'"&amp;SUBSTITUTE(trim(A86),"'","''")&amp;"' and EnterpriseId="&amp;EntId&amp;"), "&amp;IF(D86="","null",D86)&amp;", null, null, "&amp;IF(H86="","null","N'"&amp;SUBSTITUTE(trim(H86),"'","''")&amp;"'")&amp;", N'"&amp;J86&amp;" "&amp;SUBSTITUTE(trim(K86),"'","''")&amp;"', N'"&amp;L86&amp;" "&amp;SUBSTITUTE(trim(M86),"'","''")&amp;"', "&amp;IF(N86="","null","'"&amp;TEXT(N86,"yyyy-mm-dd")&amp;"'")&amp;",  "&amp;IF(E86="","null","'"&amp;SUBSTITUTE(trim(E86),"'","''")&amp;"'")&amp;", "&amp;if(B86="","null",if(D86="","(select ImageId from Images where Filename='"&amp;E86&amp;"."&amp;C86&amp;"' and ExternalUrl='"&amp;SUBSTITUTE(trim(B86),"'","''")&amp;"')","(select ImageId from Images where Filename='"&amp;D86&amp;"."&amp;C86&amp;"' and ExternalUrl='"&amp;SUBSTITUTE(trim(B86),"'","''")&amp;"')"))&amp;", null, null, null, (select min(LanguageId) from Languages where LanguageName='"&amp;G86&amp;"' and IsValidMetadataLanguage=1), getdate(), (select CreatedBy from Enterprises where EnterpriseId="&amp;EntId&amp;"), null, '34F4C88E-B410-461E-AD75-6C01536FDCD3', null, null, null, null, null, null, null, null, null, 1, null, null, null, "&amp;VLOOKUP(O86,'Reference info'!H:I,2,FALSE)&amp;", "&amp;IF(P86="","null",VLOOKUP(P86,'Reference info'!H:I,2,FALSE))&amp;", 0, null, null, null,"&amp;IF(N86="",0,1)&amp;", 1, null, null, null, null, null, null, null, null, null, 1, null, (NEXT VALUE FOR [AssetIdSequence]), null, null, null, "&amp;TenantId&amp;", "&amp;EntId&amp;", null, "&amp;if(D86&lt;&gt;"",countif('5) Release_Track'!A:A,D86),countif('5) Release_Track'!B:B,E86))&amp;")"</f>
        <v>Insert into Releases VALUES((select ReleaseTypeId from ReleaseTypes where Title='Single'), N'Areia de Ferro', null, (select LabelId from Labels where Name=N'TokyoRecords' and EnterpriseId=647322), 717332976827, null, null, null, N'2023 TokyoRecords', N'2023 TokyoRecords', '2023-07-25',  null, (select ImageId from Images where Filename='717332976827.jpg' and ExternalUrl='https://www.dropbox.com/scl/fi/nnl3rroqoor0z4glfyp1e/Areia-de-Ferro-717332976827.jpg?rlkey=f61dkf33t2lkthexq8nlkwkwn&amp;st=7y347q24&amp;dl=1'),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6" s="34" t="str">
        <f>"update Releases set RevelatorExternalUsageReleaseId=AssetId where ReleaseId=(select max(ReleaseId) from Releases where "&amp;IF(D86="","Catalog='"&amp;E86&amp;"'","UPC="&amp;D86)&amp;" and EnterpriseId="&amp;EntId&amp;")"</f>
        <v>update Releases set RevelatorExternalUsageReleaseId=AssetId where ReleaseId=(select max(ReleaseId) from Releases where UPC=717332976827 and EnterpriseId=647322)</v>
      </c>
      <c r="V86" s="28">
        <f>VLOOKUP(D86,'4) Release_Artist(s)'!A:A,1,0)</f>
        <v>717332976827</v>
      </c>
      <c r="W86" s="83"/>
    </row>
    <row r="87">
      <c r="A87" s="28" t="s">
        <v>144</v>
      </c>
      <c r="B87" s="90" t="s">
        <v>346</v>
      </c>
      <c r="C87" s="8" t="s">
        <v>178</v>
      </c>
      <c r="D87" s="83">
        <v>7.17332908132E11</v>
      </c>
      <c r="E87" s="84"/>
      <c r="F87" s="85" t="s">
        <v>347</v>
      </c>
      <c r="G87" s="8" t="s">
        <v>180</v>
      </c>
      <c r="I87" s="8" t="s">
        <v>181</v>
      </c>
      <c r="J87" s="8">
        <v>2023.0</v>
      </c>
      <c r="K87" s="43" t="s">
        <v>144</v>
      </c>
      <c r="L87" s="8">
        <v>2023.0</v>
      </c>
      <c r="M87" s="43" t="s">
        <v>144</v>
      </c>
      <c r="N87" s="86">
        <v>45136.0</v>
      </c>
      <c r="O87" s="87" t="s">
        <v>182</v>
      </c>
      <c r="P87" s="57"/>
      <c r="R87" s="74" t="str">
        <f t="shared" si="1"/>
        <v>insert into Images VALUES (NEWID(),'717332908132.jpg', '.jpg', getdate(), 0, null, 'https://www.dropbox.com/scl/fi/vw65brmjsfsdgi6e9q4ua/Cobra-Kai-717332908132.jpg?rlkey=jormuyedofzfa88pre1zi9pa6&amp;st=5b7sffg1&amp;dl=1', 0, getdate(), null, null)</v>
      </c>
      <c r="S87" s="34" t="str">
        <f>"Insert into Releases VALUES((select ReleaseTypeId from ReleaseTypes where Title='"&amp;I87&amp;"'), N'"&amp;SUBSTITUTE(trim(F87),"'","''")&amp;"', null, (select LabelId from Labels where Name=N'"&amp;SUBSTITUTE(trim(A87),"'","''")&amp;"' and EnterpriseId="&amp;EntId&amp;"), "&amp;IF(D87="","null",D87)&amp;", null, null, "&amp;IF(H87="","null","N'"&amp;SUBSTITUTE(trim(H87),"'","''")&amp;"'")&amp;", N'"&amp;J87&amp;" "&amp;SUBSTITUTE(trim(K87),"'","''")&amp;"', N'"&amp;L87&amp;" "&amp;SUBSTITUTE(trim(M87),"'","''")&amp;"', "&amp;IF(N87="","null","'"&amp;TEXT(N87,"yyyy-mm-dd")&amp;"'")&amp;",  "&amp;IF(E87="","null","'"&amp;SUBSTITUTE(trim(E87),"'","''")&amp;"'")&amp;", "&amp;if(B87="","null",if(D87="","(select ImageId from Images where Filename='"&amp;E87&amp;"."&amp;C87&amp;"' and ExternalUrl='"&amp;SUBSTITUTE(trim(B87),"'","''")&amp;"')","(select ImageId from Images where Filename='"&amp;D87&amp;"."&amp;C87&amp;"' and ExternalUrl='"&amp;SUBSTITUTE(trim(B87),"'","''")&amp;"')"))&amp;", null, null, null, (select min(LanguageId) from Languages where LanguageName='"&amp;G87&amp;"' and IsValidMetadataLanguage=1), getdate(), (select CreatedBy from Enterprises where EnterpriseId="&amp;EntId&amp;"), null, '34F4C88E-B410-461E-AD75-6C01536FDCD3', null, null, null, null, null, null, null, null, null, 1, null, null, null, "&amp;VLOOKUP(O87,'Reference info'!H:I,2,FALSE)&amp;", "&amp;IF(P87="","null",VLOOKUP(P87,'Reference info'!H:I,2,FALSE))&amp;", 0, null, null, null,"&amp;IF(N87="",0,1)&amp;", 1, null, null, null, null, null, null, null, null, null, 1, null, (NEXT VALUE FOR [AssetIdSequence]), null, null, null, "&amp;TenantId&amp;", "&amp;EntId&amp;", null, "&amp;if(D87&lt;&gt;"",countif('5) Release_Track'!A:A,D87),countif('5) Release_Track'!B:B,E87))&amp;")"</f>
        <v>Insert into Releases VALUES((select ReleaseTypeId from ReleaseTypes where Title='Single'), N'Cobra Kai', null, (select LabelId from Labels where Name=N'TokyoRecords' and EnterpriseId=647322), 717332908132, null, null, null, N'2023 TokyoRecords', N'2023 TokyoRecords', '2023-07-29',  null, (select ImageId from Images where Filename='717332908132.jpg' and ExternalUrl='https://www.dropbox.com/scl/fi/vw65brmjsfsdgi6e9q4ua/Cobra-Kai-717332908132.jpg?rlkey=jormuyedofzfa88pre1zi9pa6&amp;st=5b7sffg1&amp;dl=1'),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7" s="34" t="str">
        <f>"update Releases set RevelatorExternalUsageReleaseId=AssetId where ReleaseId=(select max(ReleaseId) from Releases where "&amp;IF(D87="","Catalog='"&amp;E87&amp;"'","UPC="&amp;D87)&amp;" and EnterpriseId="&amp;EntId&amp;")"</f>
        <v>update Releases set RevelatorExternalUsageReleaseId=AssetId where ReleaseId=(select max(ReleaseId) from Releases where UPC=717332908132 and EnterpriseId=647322)</v>
      </c>
      <c r="V87" s="28">
        <f>VLOOKUP(D87,'4) Release_Artist(s)'!A:A,1,0)</f>
        <v>717332908132</v>
      </c>
      <c r="W87" s="83"/>
    </row>
    <row r="88">
      <c r="A88" s="28" t="s">
        <v>144</v>
      </c>
      <c r="B88" s="90" t="s">
        <v>348</v>
      </c>
      <c r="C88" s="8" t="s">
        <v>178</v>
      </c>
      <c r="D88" s="83">
        <v>7.17332908026E11</v>
      </c>
      <c r="E88" s="84"/>
      <c r="F88" s="85" t="s">
        <v>349</v>
      </c>
      <c r="G88" s="8" t="s">
        <v>180</v>
      </c>
      <c r="I88" s="8" t="s">
        <v>181</v>
      </c>
      <c r="J88" s="8">
        <v>2023.0</v>
      </c>
      <c r="K88" s="43" t="s">
        <v>144</v>
      </c>
      <c r="L88" s="8">
        <v>2023.0</v>
      </c>
      <c r="M88" s="43" t="s">
        <v>144</v>
      </c>
      <c r="N88" s="86">
        <v>45139.0</v>
      </c>
      <c r="O88" s="87" t="s">
        <v>182</v>
      </c>
      <c r="P88" s="57"/>
      <c r="R88" s="74" t="str">
        <f t="shared" si="1"/>
        <v>insert into Images VALUES (NEWID(),'717332908026.jpg', '.jpg', getdate(), 0, null, 'https://www.dropbox.com/scl/fi/epch4c5im8mz3g7d1xk6w/Nosso-Amor-717332908026.jpg?rlkey=sw1b03ct4s8bonw3r9j9lh8ic&amp;st=4uv91wym&amp;dl=1', 0, getdate(), null, null)</v>
      </c>
      <c r="S88" s="34" t="str">
        <f>"Insert into Releases VALUES((select ReleaseTypeId from ReleaseTypes where Title='"&amp;I88&amp;"'), N'"&amp;SUBSTITUTE(trim(F88),"'","''")&amp;"', null, (select LabelId from Labels where Name=N'"&amp;SUBSTITUTE(trim(A88),"'","''")&amp;"' and EnterpriseId="&amp;EntId&amp;"), "&amp;IF(D88="","null",D88)&amp;", null, null, "&amp;IF(H88="","null","N'"&amp;SUBSTITUTE(trim(H88),"'","''")&amp;"'")&amp;", N'"&amp;J88&amp;" "&amp;SUBSTITUTE(trim(K88),"'","''")&amp;"', N'"&amp;L88&amp;" "&amp;SUBSTITUTE(trim(M88),"'","''")&amp;"', "&amp;IF(N88="","null","'"&amp;TEXT(N88,"yyyy-mm-dd")&amp;"'")&amp;",  "&amp;IF(E88="","null","'"&amp;SUBSTITUTE(trim(E88),"'","''")&amp;"'")&amp;", "&amp;if(B88="","null",if(D88="","(select ImageId from Images where Filename='"&amp;E88&amp;"."&amp;C88&amp;"' and ExternalUrl='"&amp;SUBSTITUTE(trim(B88),"'","''")&amp;"')","(select ImageId from Images where Filename='"&amp;D88&amp;"."&amp;C88&amp;"' and ExternalUrl='"&amp;SUBSTITUTE(trim(B88),"'","''")&amp;"')"))&amp;", null, null, null, (select min(LanguageId) from Languages where LanguageName='"&amp;G88&amp;"' and IsValidMetadataLanguage=1), getdate(), (select CreatedBy from Enterprises where EnterpriseId="&amp;EntId&amp;"), null, '34F4C88E-B410-461E-AD75-6C01536FDCD3', null, null, null, null, null, null, null, null, null, 1, null, null, null, "&amp;VLOOKUP(O88,'Reference info'!H:I,2,FALSE)&amp;", "&amp;IF(P88="","null",VLOOKUP(P88,'Reference info'!H:I,2,FALSE))&amp;", 0, null, null, null,"&amp;IF(N88="",0,1)&amp;", 1, null, null, null, null, null, null, null, null, null, 1, null, (NEXT VALUE FOR [AssetIdSequence]), null, null, null, "&amp;TenantId&amp;", "&amp;EntId&amp;", null, "&amp;if(D88&lt;&gt;"",countif('5) Release_Track'!A:A,D88),countif('5) Release_Track'!B:B,E88))&amp;")"</f>
        <v>Insert into Releases VALUES((select ReleaseTypeId from ReleaseTypes where Title='Single'), N'Nosso Amor', null, (select LabelId from Labels where Name=N'TokyoRecords' and EnterpriseId=647322), 717332908026, null, null, null, N'2023 TokyoRecords', N'2023 TokyoRecords', '2023-08-01',  null, (select ImageId from Images where Filename='717332908026.jpg' and ExternalUrl='https://www.dropbox.com/scl/fi/epch4c5im8mz3g7d1xk6w/Nosso-Amor-717332908026.jpg?rlkey=sw1b03ct4s8bonw3r9j9lh8ic&amp;st=4uv91wym&amp;dl=1'),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8" s="34" t="str">
        <f>"update Releases set RevelatorExternalUsageReleaseId=AssetId where ReleaseId=(select max(ReleaseId) from Releases where "&amp;IF(D88="","Catalog='"&amp;E88&amp;"'","UPC="&amp;D88)&amp;" and EnterpriseId="&amp;EntId&amp;")"</f>
        <v>update Releases set RevelatorExternalUsageReleaseId=AssetId where ReleaseId=(select max(ReleaseId) from Releases where UPC=717332908026 and EnterpriseId=647322)</v>
      </c>
      <c r="V88" s="28">
        <f>VLOOKUP(D88,'4) Release_Artist(s)'!A:A,1,0)</f>
        <v>717332908026</v>
      </c>
      <c r="W88" s="83"/>
    </row>
    <row r="89">
      <c r="A89" s="28" t="s">
        <v>144</v>
      </c>
      <c r="B89" s="90" t="s">
        <v>350</v>
      </c>
      <c r="C89" s="8" t="s">
        <v>178</v>
      </c>
      <c r="D89" s="83">
        <v>7.17332907975E11</v>
      </c>
      <c r="E89" s="84"/>
      <c r="F89" s="85" t="s">
        <v>351</v>
      </c>
      <c r="G89" s="8" t="s">
        <v>180</v>
      </c>
      <c r="I89" s="8" t="s">
        <v>181</v>
      </c>
      <c r="J89" s="8">
        <v>2023.0</v>
      </c>
      <c r="K89" s="43" t="s">
        <v>144</v>
      </c>
      <c r="L89" s="8">
        <v>2023.0</v>
      </c>
      <c r="M89" s="43" t="s">
        <v>144</v>
      </c>
      <c r="N89" s="86">
        <v>45147.0</v>
      </c>
      <c r="O89" s="87" t="s">
        <v>182</v>
      </c>
      <c r="P89" s="57"/>
      <c r="R89" s="74" t="str">
        <f t="shared" si="1"/>
        <v>insert into Images VALUES (NEWID(),'717332907975.jpg', '.jpg', getdate(), 0, null, 'https://www.dropbox.com/scl/fi/k1ou4dgvpz0zrheifx2zt/Animes-Hype-2-717332907975.jpg?rlkey=s0iqywlz28y1vl6pc8y6eshc5&amp;st=qs8rgj9u&amp;dl=1', 0, getdate(), null, null)</v>
      </c>
      <c r="S89" s="34" t="str">
        <f>"Insert into Releases VALUES((select ReleaseTypeId from ReleaseTypes where Title='"&amp;I89&amp;"'), N'"&amp;SUBSTITUTE(trim(F89),"'","''")&amp;"', null, (select LabelId from Labels where Name=N'"&amp;SUBSTITUTE(trim(A89),"'","''")&amp;"' and EnterpriseId="&amp;EntId&amp;"), "&amp;IF(D89="","null",D89)&amp;", null, null, "&amp;IF(H89="","null","N'"&amp;SUBSTITUTE(trim(H89),"'","''")&amp;"'")&amp;", N'"&amp;J89&amp;" "&amp;SUBSTITUTE(trim(K89),"'","''")&amp;"', N'"&amp;L89&amp;" "&amp;SUBSTITUTE(trim(M89),"'","''")&amp;"', "&amp;IF(N89="","null","'"&amp;TEXT(N89,"yyyy-mm-dd")&amp;"'")&amp;",  "&amp;IF(E89="","null","'"&amp;SUBSTITUTE(trim(E89),"'","''")&amp;"'")&amp;", "&amp;if(B89="","null",if(D89="","(select ImageId from Images where Filename='"&amp;E89&amp;"."&amp;C89&amp;"' and ExternalUrl='"&amp;SUBSTITUTE(trim(B89),"'","''")&amp;"')","(select ImageId from Images where Filename='"&amp;D89&amp;"."&amp;C89&amp;"' and ExternalUrl='"&amp;SUBSTITUTE(trim(B89),"'","''")&amp;"')"))&amp;", null, null, null, (select min(LanguageId) from Languages where LanguageName='"&amp;G89&amp;"' and IsValidMetadataLanguage=1), getdate(), (select CreatedBy from Enterprises where EnterpriseId="&amp;EntId&amp;"), null, '34F4C88E-B410-461E-AD75-6C01536FDCD3', null, null, null, null, null, null, null, null, null, 1, null, null, null, "&amp;VLOOKUP(O89,'Reference info'!H:I,2,FALSE)&amp;", "&amp;IF(P89="","null",VLOOKUP(P89,'Reference info'!H:I,2,FALSE))&amp;", 0, null, null, null,"&amp;IF(N89="",0,1)&amp;", 1, null, null, null, null, null, null, null, null, null, 1, null, (NEXT VALUE FOR [AssetIdSequence]), null, null, null, "&amp;TenantId&amp;", "&amp;EntId&amp;", null, "&amp;if(D89&lt;&gt;"",countif('5) Release_Track'!A:A,D89),countif('5) Release_Track'!B:B,E89))&amp;")"</f>
        <v>Insert into Releases VALUES((select ReleaseTypeId from ReleaseTypes where Title='Single'), N'Animes Hype 2', null, (select LabelId from Labels where Name=N'TokyoRecords' and EnterpriseId=647322), 717332907975, null, null, null, N'2023 TokyoRecords', N'2023 TokyoRecords', '2023-08-09',  null, (select ImageId from Images where Filename='717332907975.jpg' and ExternalUrl='https://www.dropbox.com/scl/fi/k1ou4dgvpz0zrheifx2zt/Animes-Hype-2-717332907975.jpg?rlkey=s0iqywlz28y1vl6pc8y6eshc5&amp;st=qs8rgj9u&amp;dl=1'),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89" s="34" t="str">
        <f>"update Releases set RevelatorExternalUsageReleaseId=AssetId where ReleaseId=(select max(ReleaseId) from Releases where "&amp;IF(D89="","Catalog='"&amp;E89&amp;"'","UPC="&amp;D89)&amp;" and EnterpriseId="&amp;EntId&amp;")"</f>
        <v>update Releases set RevelatorExternalUsageReleaseId=AssetId where ReleaseId=(select max(ReleaseId) from Releases where UPC=717332907975 and EnterpriseId=647322)</v>
      </c>
      <c r="V89" s="28">
        <f>VLOOKUP(D89,'4) Release_Artist(s)'!A:A,1,0)</f>
        <v>717332907975</v>
      </c>
      <c r="W89" s="83"/>
    </row>
    <row r="90">
      <c r="A90" s="28" t="s">
        <v>144</v>
      </c>
      <c r="B90" s="90" t="s">
        <v>352</v>
      </c>
      <c r="C90" s="8" t="s">
        <v>178</v>
      </c>
      <c r="D90" s="83">
        <v>7.17332976674E11</v>
      </c>
      <c r="E90" s="84"/>
      <c r="F90" s="85" t="s">
        <v>353</v>
      </c>
      <c r="G90" s="8" t="s">
        <v>180</v>
      </c>
      <c r="I90" s="8" t="s">
        <v>181</v>
      </c>
      <c r="J90" s="8">
        <v>2023.0</v>
      </c>
      <c r="K90" s="43" t="s">
        <v>144</v>
      </c>
      <c r="L90" s="8">
        <v>2023.0</v>
      </c>
      <c r="M90" s="43" t="s">
        <v>144</v>
      </c>
      <c r="N90" s="86">
        <v>45146.0</v>
      </c>
      <c r="O90" s="87" t="s">
        <v>182</v>
      </c>
      <c r="P90" s="57"/>
      <c r="R90" s="74" t="str">
        <f t="shared" si="1"/>
        <v>insert into Images VALUES (NEWID(),'717332976674.jpg', '.jpg', getdate(), 0, null, 'https://www.dropbox.com/scl/fi/0n7ktcwirx4pru5lxdr22/Mitsuya-e-Taiju-717332976674.jpg?rlkey=wifm6dq0f3j19hk8wal9gbt55&amp;st=7kv0eg3e&amp;dl=1', 0, getdate(), null, null)</v>
      </c>
      <c r="S90" s="34" t="str">
        <f>"Insert into Releases VALUES((select ReleaseTypeId from ReleaseTypes where Title='"&amp;I90&amp;"'), N'"&amp;SUBSTITUTE(trim(F90),"'","''")&amp;"', null, (select LabelId from Labels where Name=N'"&amp;SUBSTITUTE(trim(A90),"'","''")&amp;"' and EnterpriseId="&amp;EntId&amp;"), "&amp;IF(D90="","null",D90)&amp;", null, null, "&amp;IF(H90="","null","N'"&amp;SUBSTITUTE(trim(H90),"'","''")&amp;"'")&amp;", N'"&amp;J90&amp;" "&amp;SUBSTITUTE(trim(K90),"'","''")&amp;"', N'"&amp;L90&amp;" "&amp;SUBSTITUTE(trim(M90),"'","''")&amp;"', "&amp;IF(N90="","null","'"&amp;TEXT(N90,"yyyy-mm-dd")&amp;"'")&amp;",  "&amp;IF(E90="","null","'"&amp;SUBSTITUTE(trim(E90),"'","''")&amp;"'")&amp;", "&amp;if(B90="","null",if(D90="","(select ImageId from Images where Filename='"&amp;E90&amp;"."&amp;C90&amp;"' and ExternalUrl='"&amp;SUBSTITUTE(trim(B90),"'","''")&amp;"')","(select ImageId from Images where Filename='"&amp;D90&amp;"."&amp;C90&amp;"' and ExternalUrl='"&amp;SUBSTITUTE(trim(B90),"'","''")&amp;"')"))&amp;", null, null, null, (select min(LanguageId) from Languages where LanguageName='"&amp;G90&amp;"' and IsValidMetadataLanguage=1), getdate(), (select CreatedBy from Enterprises where EnterpriseId="&amp;EntId&amp;"), null, '34F4C88E-B410-461E-AD75-6C01536FDCD3', null, null, null, null, null, null, null, null, null, 1, null, null, null, "&amp;VLOOKUP(O90,'Reference info'!H:I,2,FALSE)&amp;", "&amp;IF(P90="","null",VLOOKUP(P90,'Reference info'!H:I,2,FALSE))&amp;", 0, null, null, null,"&amp;IF(N90="",0,1)&amp;", 1, null, null, null, null, null, null, null, null, null, 1, null, (NEXT VALUE FOR [AssetIdSequence]), null, null, null, "&amp;TenantId&amp;", "&amp;EntId&amp;", null, "&amp;if(D90&lt;&gt;"",countif('5) Release_Track'!A:A,D90),countif('5) Release_Track'!B:B,E90))&amp;")"</f>
        <v>Insert into Releases VALUES((select ReleaseTypeId from ReleaseTypes where Title='Single'), N'Mitsuya e Taiju', null, (select LabelId from Labels where Name=N'TokyoRecords' and EnterpriseId=647322), 717332976674, null, null, null, N'2023 TokyoRecords', N'2023 TokyoRecords', '2023-08-08',  null, (select ImageId from Images where Filename='717332976674.jpg' and ExternalUrl='https://www.dropbox.com/scl/fi/0n7ktcwirx4pru5lxdr22/Mitsuya-e-Taiju-717332976674.jpg?rlkey=wifm6dq0f3j19hk8wal9gbt55&amp;st=7kv0eg3e&amp;dl=1'),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0" s="34" t="str">
        <f>"update Releases set RevelatorExternalUsageReleaseId=AssetId where ReleaseId=(select max(ReleaseId) from Releases where "&amp;IF(D90="","Catalog='"&amp;E90&amp;"'","UPC="&amp;D90)&amp;" and EnterpriseId="&amp;EntId&amp;")"</f>
        <v>update Releases set RevelatorExternalUsageReleaseId=AssetId where ReleaseId=(select max(ReleaseId) from Releases where UPC=717332976674 and EnterpriseId=647322)</v>
      </c>
      <c r="V90" s="28">
        <f>VLOOKUP(D90,'4) Release_Artist(s)'!A:A,1,0)</f>
        <v>717332976674</v>
      </c>
      <c r="W90" s="83"/>
    </row>
    <row r="91">
      <c r="A91" s="28" t="s">
        <v>144</v>
      </c>
      <c r="B91" s="90" t="s">
        <v>354</v>
      </c>
      <c r="C91" s="8" t="s">
        <v>178</v>
      </c>
      <c r="D91" s="83">
        <v>7.61861542268E11</v>
      </c>
      <c r="E91" s="84"/>
      <c r="F91" s="85" t="s">
        <v>355</v>
      </c>
      <c r="G91" s="8" t="s">
        <v>180</v>
      </c>
      <c r="I91" s="8" t="s">
        <v>181</v>
      </c>
      <c r="J91" s="8">
        <v>2023.0</v>
      </c>
      <c r="K91" s="43" t="s">
        <v>144</v>
      </c>
      <c r="L91" s="8">
        <v>2023.0</v>
      </c>
      <c r="M91" s="43" t="s">
        <v>144</v>
      </c>
      <c r="N91" s="86">
        <v>45132.0</v>
      </c>
      <c r="O91" s="87" t="s">
        <v>182</v>
      </c>
      <c r="P91" s="57"/>
      <c r="R91" s="74" t="str">
        <f t="shared" si="1"/>
        <v>insert into Images VALUES (NEWID(),'761861542268.jpg', '.jpg', getdate(), 0, null, 'https://www.dropbox.com/scl/fi/zwrjqh7uz7m7zqbs4md7n/Jumanji-761861542268.jpg?rlkey=qi4fr1xywmpzgptwwmer50vxk&amp;st=4bpi822c&amp;dl=1', 0, getdate(), null, null)</v>
      </c>
      <c r="S91" s="34" t="str">
        <f>"Insert into Releases VALUES((select ReleaseTypeId from ReleaseTypes where Title='"&amp;I91&amp;"'), N'"&amp;SUBSTITUTE(trim(F91),"'","''")&amp;"', null, (select LabelId from Labels where Name=N'"&amp;SUBSTITUTE(trim(A91),"'","''")&amp;"' and EnterpriseId="&amp;EntId&amp;"), "&amp;IF(D91="","null",D91)&amp;", null, null, "&amp;IF(H91="","null","N'"&amp;SUBSTITUTE(trim(H91),"'","''")&amp;"'")&amp;", N'"&amp;J91&amp;" "&amp;SUBSTITUTE(trim(K91),"'","''")&amp;"', N'"&amp;L91&amp;" "&amp;SUBSTITUTE(trim(M91),"'","''")&amp;"', "&amp;IF(N91="","null","'"&amp;TEXT(N91,"yyyy-mm-dd")&amp;"'")&amp;",  "&amp;IF(E91="","null","'"&amp;SUBSTITUTE(trim(E91),"'","''")&amp;"'")&amp;", "&amp;if(B91="","null",if(D91="","(select ImageId from Images where Filename='"&amp;E91&amp;"."&amp;C91&amp;"' and ExternalUrl='"&amp;SUBSTITUTE(trim(B91),"'","''")&amp;"')","(select ImageId from Images where Filename='"&amp;D91&amp;"."&amp;C91&amp;"' and ExternalUrl='"&amp;SUBSTITUTE(trim(B91),"'","''")&amp;"')"))&amp;", null, null, null, (select min(LanguageId) from Languages where LanguageName='"&amp;G91&amp;"' and IsValidMetadataLanguage=1), getdate(), (select CreatedBy from Enterprises where EnterpriseId="&amp;EntId&amp;"), null, '34F4C88E-B410-461E-AD75-6C01536FDCD3', null, null, null, null, null, null, null, null, null, 1, null, null, null, "&amp;VLOOKUP(O91,'Reference info'!H:I,2,FALSE)&amp;", "&amp;IF(P91="","null",VLOOKUP(P91,'Reference info'!H:I,2,FALSE))&amp;", 0, null, null, null,"&amp;IF(N91="",0,1)&amp;", 1, null, null, null, null, null, null, null, null, null, 1, null, (NEXT VALUE FOR [AssetIdSequence]), null, null, null, "&amp;TenantId&amp;", "&amp;EntId&amp;", null, "&amp;if(D91&lt;&gt;"",countif('5) Release_Track'!A:A,D91),countif('5) Release_Track'!B:B,E91))&amp;")"</f>
        <v>Insert into Releases VALUES((select ReleaseTypeId from ReleaseTypes where Title='Single'), N'Jumanji', null, (select LabelId from Labels where Name=N'TokyoRecords' and EnterpriseId=647322), 761861542268, null, null, null, N'2023 TokyoRecords', N'2023 TokyoRecords', '2023-07-25',  null, (select ImageId from Images where Filename='761861542268.jpg' and ExternalUrl='https://www.dropbox.com/scl/fi/zwrjqh7uz7m7zqbs4md7n/Jumanji-761861542268.jpg?rlkey=qi4fr1xywmpzgptwwmer50vxk&amp;st=4bpi822c&amp;dl=1'),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1" s="34" t="str">
        <f>"update Releases set RevelatorExternalUsageReleaseId=AssetId where ReleaseId=(select max(ReleaseId) from Releases where "&amp;IF(D91="","Catalog='"&amp;E91&amp;"'","UPC="&amp;D91)&amp;" and EnterpriseId="&amp;EntId&amp;")"</f>
        <v>update Releases set RevelatorExternalUsageReleaseId=AssetId where ReleaseId=(select max(ReleaseId) from Releases where UPC=761861542268 and EnterpriseId=647322)</v>
      </c>
      <c r="V91" s="28">
        <f>VLOOKUP(D91,'4) Release_Artist(s)'!A:A,1,0)</f>
        <v>761861542268</v>
      </c>
      <c r="W91" s="83"/>
    </row>
    <row r="92">
      <c r="A92" s="28" t="s">
        <v>144</v>
      </c>
      <c r="B92" s="90" t="s">
        <v>356</v>
      </c>
      <c r="C92" s="8" t="s">
        <v>178</v>
      </c>
      <c r="D92" s="83">
        <v>7.61861542176E11</v>
      </c>
      <c r="E92" s="84"/>
      <c r="F92" s="85" t="s">
        <v>357</v>
      </c>
      <c r="G92" s="8" t="s">
        <v>180</v>
      </c>
      <c r="I92" s="8" t="s">
        <v>181</v>
      </c>
      <c r="J92" s="8">
        <v>2023.0</v>
      </c>
      <c r="K92" s="43" t="s">
        <v>144</v>
      </c>
      <c r="L92" s="8">
        <v>2023.0</v>
      </c>
      <c r="M92" s="43" t="s">
        <v>144</v>
      </c>
      <c r="N92" s="86">
        <v>45132.0</v>
      </c>
      <c r="O92" s="87" t="s">
        <v>182</v>
      </c>
      <c r="P92" s="57"/>
      <c r="R92" s="74" t="str">
        <f t="shared" si="1"/>
        <v>insert into Images VALUES (NEWID(),'761861542176.jpg', '.jpg', getdate(), 0, null, 'https://www.dropbox.com/scl/fi/rnzadhqjpetnvzld45e5d/Apenas-um-Show-761861542176.jpg?rlkey=199qjmhmvseyiohr4zsyveqje&amp;st=zjol82pd&amp;dl=1', 0, getdate(), null, null)</v>
      </c>
      <c r="S92" s="34" t="str">
        <f>"Insert into Releases VALUES((select ReleaseTypeId from ReleaseTypes where Title='"&amp;I92&amp;"'), N'"&amp;SUBSTITUTE(trim(F92),"'","''")&amp;"', null, (select LabelId from Labels where Name=N'"&amp;SUBSTITUTE(trim(A92),"'","''")&amp;"' and EnterpriseId="&amp;EntId&amp;"), "&amp;IF(D92="","null",D92)&amp;", null, null, "&amp;IF(H92="","null","N'"&amp;SUBSTITUTE(trim(H92),"'","''")&amp;"'")&amp;", N'"&amp;J92&amp;" "&amp;SUBSTITUTE(trim(K92),"'","''")&amp;"', N'"&amp;L92&amp;" "&amp;SUBSTITUTE(trim(M92),"'","''")&amp;"', "&amp;IF(N92="","null","'"&amp;TEXT(N92,"yyyy-mm-dd")&amp;"'")&amp;",  "&amp;IF(E92="","null","'"&amp;SUBSTITUTE(trim(E92),"'","''")&amp;"'")&amp;", "&amp;if(B92="","null",if(D92="","(select ImageId from Images where Filename='"&amp;E92&amp;"."&amp;C92&amp;"' and ExternalUrl='"&amp;SUBSTITUTE(trim(B92),"'","''")&amp;"')","(select ImageId from Images where Filename='"&amp;D92&amp;"."&amp;C92&amp;"' and ExternalUrl='"&amp;SUBSTITUTE(trim(B92),"'","''")&amp;"')"))&amp;", null, null, null, (select min(LanguageId) from Languages where LanguageName='"&amp;G92&amp;"' and IsValidMetadataLanguage=1), getdate(), (select CreatedBy from Enterprises where EnterpriseId="&amp;EntId&amp;"), null, '34F4C88E-B410-461E-AD75-6C01536FDCD3', null, null, null, null, null, null, null, null, null, 1, null, null, null, "&amp;VLOOKUP(O92,'Reference info'!H:I,2,FALSE)&amp;", "&amp;IF(P92="","null",VLOOKUP(P92,'Reference info'!H:I,2,FALSE))&amp;", 0, null, null, null,"&amp;IF(N92="",0,1)&amp;", 1, null, null, null, null, null, null, null, null, null, 1, null, (NEXT VALUE FOR [AssetIdSequence]), null, null, null, "&amp;TenantId&amp;", "&amp;EntId&amp;", null, "&amp;if(D92&lt;&gt;"",countif('5) Release_Track'!A:A,D92),countif('5) Release_Track'!B:B,E92))&amp;")"</f>
        <v>Insert into Releases VALUES((select ReleaseTypeId from ReleaseTypes where Title='Single'), N'Apenas um Show', null, (select LabelId from Labels where Name=N'TokyoRecords' and EnterpriseId=647322), 761861542176, null, null, null, N'2023 TokyoRecords', N'2023 TokyoRecords', '2023-07-25',  null, (select ImageId from Images where Filename='761861542176.jpg' and ExternalUrl='https://www.dropbox.com/scl/fi/rnzadhqjpetnvzld45e5d/Apenas-um-Show-761861542176.jpg?rlkey=199qjmhmvseyiohr4zsyveqje&amp;st=zjol82pd&amp;dl=1'),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2" s="34" t="str">
        <f>"update Releases set RevelatorExternalUsageReleaseId=AssetId where ReleaseId=(select max(ReleaseId) from Releases where "&amp;IF(D92="","Catalog='"&amp;E92&amp;"'","UPC="&amp;D92)&amp;" and EnterpriseId="&amp;EntId&amp;")"</f>
        <v>update Releases set RevelatorExternalUsageReleaseId=AssetId where ReleaseId=(select max(ReleaseId) from Releases where UPC=761861542176 and EnterpriseId=647322)</v>
      </c>
      <c r="V92" s="28">
        <f>VLOOKUP(D92,'4) Release_Artist(s)'!A:A,1,0)</f>
        <v>761861542176</v>
      </c>
      <c r="W92" s="83"/>
    </row>
    <row r="93">
      <c r="A93" s="28" t="s">
        <v>144</v>
      </c>
      <c r="B93" s="90" t="s">
        <v>358</v>
      </c>
      <c r="C93" s="8" t="s">
        <v>178</v>
      </c>
      <c r="D93" s="83">
        <v>7.61861562518E11</v>
      </c>
      <c r="E93" s="84"/>
      <c r="F93" s="85" t="s">
        <v>359</v>
      </c>
      <c r="G93" s="8" t="s">
        <v>189</v>
      </c>
      <c r="I93" s="8" t="s">
        <v>181</v>
      </c>
      <c r="J93" s="8">
        <v>2023.0</v>
      </c>
      <c r="K93" s="43" t="s">
        <v>144</v>
      </c>
      <c r="L93" s="8">
        <v>2023.0</v>
      </c>
      <c r="M93" s="43" t="s">
        <v>144</v>
      </c>
      <c r="N93" s="86">
        <v>45135.0</v>
      </c>
      <c r="O93" s="87" t="s">
        <v>182</v>
      </c>
      <c r="P93" s="57"/>
      <c r="R93" s="74" t="str">
        <f t="shared" si="1"/>
        <v>insert into Images VALUES (NEWID(),'761861562518.jpg', '.jpg', getdate(), 0, null, 'https://www.dropbox.com/scl/fi/k4ge4y7ixq9p3zrz3rfga/Gold-Experience-R-quiem-761861562518.jpg?rlkey=kqtlc29jainu7hps9iw9j7zu5&amp;st=jsbxcl5o&amp;dl=1', 0, getdate(), null, null)</v>
      </c>
      <c r="S93" s="34" t="str">
        <f>"Insert into Releases VALUES((select ReleaseTypeId from ReleaseTypes where Title='"&amp;I93&amp;"'), N'"&amp;SUBSTITUTE(trim(F93),"'","''")&amp;"', null, (select LabelId from Labels where Name=N'"&amp;SUBSTITUTE(trim(A93),"'","''")&amp;"' and EnterpriseId="&amp;EntId&amp;"), "&amp;IF(D93="","null",D93)&amp;", null, null, "&amp;IF(H93="","null","N'"&amp;SUBSTITUTE(trim(H93),"'","''")&amp;"'")&amp;", N'"&amp;J93&amp;" "&amp;SUBSTITUTE(trim(K93),"'","''")&amp;"', N'"&amp;L93&amp;" "&amp;SUBSTITUTE(trim(M93),"'","''")&amp;"', "&amp;IF(N93="","null","'"&amp;TEXT(N93,"yyyy-mm-dd")&amp;"'")&amp;",  "&amp;IF(E93="","null","'"&amp;SUBSTITUTE(trim(E93),"'","''")&amp;"'")&amp;", "&amp;if(B93="","null",if(D93="","(select ImageId from Images where Filename='"&amp;E93&amp;"."&amp;C93&amp;"' and ExternalUrl='"&amp;SUBSTITUTE(trim(B93),"'","''")&amp;"')","(select ImageId from Images where Filename='"&amp;D93&amp;"."&amp;C93&amp;"' and ExternalUrl='"&amp;SUBSTITUTE(trim(B93),"'","''")&amp;"')"))&amp;", null, null, null, (select min(LanguageId) from Languages where LanguageName='"&amp;G93&amp;"' and IsValidMetadataLanguage=1), getdate(), (select CreatedBy from Enterprises where EnterpriseId="&amp;EntId&amp;"), null, '34F4C88E-B410-461E-AD75-6C01536FDCD3', null, null, null, null, null, null, null, null, null, 1, null, null, null, "&amp;VLOOKUP(O93,'Reference info'!H:I,2,FALSE)&amp;", "&amp;IF(P93="","null",VLOOKUP(P93,'Reference info'!H:I,2,FALSE))&amp;", 0, null, null, null,"&amp;IF(N93="",0,1)&amp;", 1, null, null, null, null, null, null, null, null, null, 1, null, (NEXT VALUE FOR [AssetIdSequence]), null, null, null, "&amp;TenantId&amp;", "&amp;EntId&amp;", null, "&amp;if(D93&lt;&gt;"",countif('5) Release_Track'!A:A,D93),countif('5) Release_Track'!B:B,E93))&amp;")"</f>
        <v>Insert into Releases VALUES((select ReleaseTypeId from ReleaseTypes where Title='Single'), N'Gold Experience Réquiem', null, (select LabelId from Labels where Name=N'TokyoRecords' and EnterpriseId=647322), 761861562518, null, null, null, N'2023 TokyoRecords', N'2023 TokyoRecords', '2023-07-28',  null, (select ImageId from Images where Filename='761861562518.jpg' and ExternalUrl='https://www.dropbox.com/scl/fi/k4ge4y7ixq9p3zrz3rfga/Gold-Experience-R-quiem-761861562518.jpg?rlkey=kqtlc29jainu7hps9iw9j7zu5&amp;st=jsbxcl5o&amp;dl=1'),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3" s="34" t="str">
        <f>"update Releases set RevelatorExternalUsageReleaseId=AssetId where ReleaseId=(select max(ReleaseId) from Releases where "&amp;IF(D93="","Catalog='"&amp;E93&amp;"'","UPC="&amp;D93)&amp;" and EnterpriseId="&amp;EntId&amp;")"</f>
        <v>update Releases set RevelatorExternalUsageReleaseId=AssetId where ReleaseId=(select max(ReleaseId) from Releases where UPC=761861562518 and EnterpriseId=647322)</v>
      </c>
      <c r="V93" s="28">
        <f>VLOOKUP(D93,'4) Release_Artist(s)'!A:A,1,0)</f>
        <v>761861562518</v>
      </c>
      <c r="W93" s="83"/>
    </row>
    <row r="94">
      <c r="A94" s="28" t="s">
        <v>144</v>
      </c>
      <c r="B94" s="90" t="s">
        <v>360</v>
      </c>
      <c r="C94" s="8" t="s">
        <v>178</v>
      </c>
      <c r="D94" s="83">
        <v>7.11709708288E11</v>
      </c>
      <c r="E94" s="84"/>
      <c r="F94" s="85" t="s">
        <v>361</v>
      </c>
      <c r="G94" s="8" t="s">
        <v>180</v>
      </c>
      <c r="I94" s="8" t="s">
        <v>181</v>
      </c>
      <c r="J94" s="8">
        <v>2023.0</v>
      </c>
      <c r="K94" s="43" t="s">
        <v>144</v>
      </c>
      <c r="L94" s="8">
        <v>2023.0</v>
      </c>
      <c r="M94" s="43" t="s">
        <v>144</v>
      </c>
      <c r="N94" s="86">
        <v>45146.0</v>
      </c>
      <c r="O94" s="87" t="s">
        <v>182</v>
      </c>
      <c r="P94" s="57"/>
      <c r="R94" s="74" t="str">
        <f t="shared" si="1"/>
        <v>insert into Images VALUES (NEWID(),'711709708288.jpg', '.jpg', getdate(), 0, null, 'https://www.dropbox.com/scl/fi/n5l5wy6ipuso195s1wc0t/Style-Nika-711709708288.jpg?rlkey=ds4cwf3hzez9jktogjoefyo9e&amp;st=ifg0lo32&amp;dl=1', 0, getdate(), null, null)</v>
      </c>
      <c r="S94" s="34" t="str">
        <f>"Insert into Releases VALUES((select ReleaseTypeId from ReleaseTypes where Title='"&amp;I94&amp;"'), N'"&amp;SUBSTITUTE(trim(F94),"'","''")&amp;"', null, (select LabelId from Labels where Name=N'"&amp;SUBSTITUTE(trim(A94),"'","''")&amp;"' and EnterpriseId="&amp;EntId&amp;"), "&amp;IF(D94="","null",D94)&amp;", null, null, "&amp;IF(H94="","null","N'"&amp;SUBSTITUTE(trim(H94),"'","''")&amp;"'")&amp;", N'"&amp;J94&amp;" "&amp;SUBSTITUTE(trim(K94),"'","''")&amp;"', N'"&amp;L94&amp;" "&amp;SUBSTITUTE(trim(M94),"'","''")&amp;"', "&amp;IF(N94="","null","'"&amp;TEXT(N94,"yyyy-mm-dd")&amp;"'")&amp;",  "&amp;IF(E94="","null","'"&amp;SUBSTITUTE(trim(E94),"'","''")&amp;"'")&amp;", "&amp;if(B94="","null",if(D94="","(select ImageId from Images where Filename='"&amp;E94&amp;"."&amp;C94&amp;"' and ExternalUrl='"&amp;SUBSTITUTE(trim(B94),"'","''")&amp;"')","(select ImageId from Images where Filename='"&amp;D94&amp;"."&amp;C94&amp;"' and ExternalUrl='"&amp;SUBSTITUTE(trim(B94),"'","''")&amp;"')"))&amp;", null, null, null, (select min(LanguageId) from Languages where LanguageName='"&amp;G94&amp;"' and IsValidMetadataLanguage=1), getdate(), (select CreatedBy from Enterprises where EnterpriseId="&amp;EntId&amp;"), null, '34F4C88E-B410-461E-AD75-6C01536FDCD3', null, null, null, null, null, null, null, null, null, 1, null, null, null, "&amp;VLOOKUP(O94,'Reference info'!H:I,2,FALSE)&amp;", "&amp;IF(P94="","null",VLOOKUP(P94,'Reference info'!H:I,2,FALSE))&amp;", 0, null, null, null,"&amp;IF(N94="",0,1)&amp;", 1, null, null, null, null, null, null, null, null, null, 1, null, (NEXT VALUE FOR [AssetIdSequence]), null, null, null, "&amp;TenantId&amp;", "&amp;EntId&amp;", null, "&amp;if(D94&lt;&gt;"",countif('5) Release_Track'!A:A,D94),countif('5) Release_Track'!B:B,E94))&amp;")"</f>
        <v>Insert into Releases VALUES((select ReleaseTypeId from ReleaseTypes where Title='Single'), N'Style Nika', null, (select LabelId from Labels where Name=N'TokyoRecords' and EnterpriseId=647322), 711709708288, null, null, null, N'2023 TokyoRecords', N'2023 TokyoRecords', '2023-08-08',  null, (select ImageId from Images where Filename='711709708288.jpg' and ExternalUrl='https://www.dropbox.com/scl/fi/n5l5wy6ipuso195s1wc0t/Style-Nika-711709708288.jpg?rlkey=ds4cwf3hzez9jktogjoefyo9e&amp;st=ifg0lo32&amp;dl=1'),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4" s="34" t="str">
        <f>"update Releases set RevelatorExternalUsageReleaseId=AssetId where ReleaseId=(select max(ReleaseId) from Releases where "&amp;IF(D94="","Catalog='"&amp;E94&amp;"'","UPC="&amp;D94)&amp;" and EnterpriseId="&amp;EntId&amp;")"</f>
        <v>update Releases set RevelatorExternalUsageReleaseId=AssetId where ReleaseId=(select max(ReleaseId) from Releases where UPC=711709708288 and EnterpriseId=647322)</v>
      </c>
      <c r="V94" s="28">
        <f>VLOOKUP(D94,'4) Release_Artist(s)'!A:A,1,0)</f>
        <v>711709708288</v>
      </c>
      <c r="W94" s="83"/>
    </row>
    <row r="95">
      <c r="A95" s="28" t="s">
        <v>144</v>
      </c>
      <c r="B95" s="90" t="s">
        <v>362</v>
      </c>
      <c r="C95" s="8" t="s">
        <v>178</v>
      </c>
      <c r="D95" s="83">
        <v>7.11709708158E11</v>
      </c>
      <c r="E95" s="84"/>
      <c r="F95" s="85" t="s">
        <v>363</v>
      </c>
      <c r="G95" s="8" t="s">
        <v>180</v>
      </c>
      <c r="I95" s="8" t="s">
        <v>181</v>
      </c>
      <c r="J95" s="8">
        <v>2023.0</v>
      </c>
      <c r="K95" s="43" t="s">
        <v>144</v>
      </c>
      <c r="L95" s="8">
        <v>2023.0</v>
      </c>
      <c r="M95" s="43" t="s">
        <v>144</v>
      </c>
      <c r="N95" s="86">
        <v>45146.0</v>
      </c>
      <c r="O95" s="87" t="s">
        <v>182</v>
      </c>
      <c r="P95" s="57"/>
      <c r="R95" s="74" t="str">
        <f t="shared" si="1"/>
        <v>insert into Images VALUES (NEWID(),'711709708158.jpg', '.jpg', getdate(), 0, null, 'https://www.dropbox.com/scl/fi/1l1rk0zpallwxbwp9u2fx/Carburando-711709708158.jpg?rlkey=wz104wd0zs1sepelsx7fdszdy&amp;st=2hue63q0&amp;dl=1', 0, getdate(), null, null)</v>
      </c>
      <c r="S95" s="34" t="str">
        <f>"Insert into Releases VALUES((select ReleaseTypeId from ReleaseTypes where Title='"&amp;I95&amp;"'), N'"&amp;SUBSTITUTE(trim(F95),"'","''")&amp;"', null, (select LabelId from Labels where Name=N'"&amp;SUBSTITUTE(trim(A95),"'","''")&amp;"' and EnterpriseId="&amp;EntId&amp;"), "&amp;IF(D95="","null",D95)&amp;", null, null, "&amp;IF(H95="","null","N'"&amp;SUBSTITUTE(trim(H95),"'","''")&amp;"'")&amp;", N'"&amp;J95&amp;" "&amp;SUBSTITUTE(trim(K95),"'","''")&amp;"', N'"&amp;L95&amp;" "&amp;SUBSTITUTE(trim(M95),"'","''")&amp;"', "&amp;IF(N95="","null","'"&amp;TEXT(N95,"yyyy-mm-dd")&amp;"'")&amp;",  "&amp;IF(E95="","null","'"&amp;SUBSTITUTE(trim(E95),"'","''")&amp;"'")&amp;", "&amp;if(B95="","null",if(D95="","(select ImageId from Images where Filename='"&amp;E95&amp;"."&amp;C95&amp;"' and ExternalUrl='"&amp;SUBSTITUTE(trim(B95),"'","''")&amp;"')","(select ImageId from Images where Filename='"&amp;D95&amp;"."&amp;C95&amp;"' and ExternalUrl='"&amp;SUBSTITUTE(trim(B95),"'","''")&amp;"')"))&amp;", null, null, null, (select min(LanguageId) from Languages where LanguageName='"&amp;G95&amp;"' and IsValidMetadataLanguage=1), getdate(), (select CreatedBy from Enterprises where EnterpriseId="&amp;EntId&amp;"), null, '34F4C88E-B410-461E-AD75-6C01536FDCD3', null, null, null, null, null, null, null, null, null, 1, null, null, null, "&amp;VLOOKUP(O95,'Reference info'!H:I,2,FALSE)&amp;", "&amp;IF(P95="","null",VLOOKUP(P95,'Reference info'!H:I,2,FALSE))&amp;", 0, null, null, null,"&amp;IF(N95="",0,1)&amp;", 1, null, null, null, null, null, null, null, null, null, 1, null, (NEXT VALUE FOR [AssetIdSequence]), null, null, null, "&amp;TenantId&amp;", "&amp;EntId&amp;", null, "&amp;if(D95&lt;&gt;"",countif('5) Release_Track'!A:A,D95),countif('5) Release_Track'!B:B,E95))&amp;")"</f>
        <v>Insert into Releases VALUES((select ReleaseTypeId from ReleaseTypes where Title='Single'), N'Carburando', null, (select LabelId from Labels where Name=N'TokyoRecords' and EnterpriseId=647322), 711709708158, null, null, null, N'2023 TokyoRecords', N'2023 TokyoRecords', '2023-08-08',  null, (select ImageId from Images where Filename='711709708158.jpg' and ExternalUrl='https://www.dropbox.com/scl/fi/1l1rk0zpallwxbwp9u2fx/Carburando-711709708158.jpg?rlkey=wz104wd0zs1sepelsx7fdszdy&amp;st=2hue63q0&amp;dl=1'),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5" s="34" t="str">
        <f>"update Releases set RevelatorExternalUsageReleaseId=AssetId where ReleaseId=(select max(ReleaseId) from Releases where "&amp;IF(D95="","Catalog='"&amp;E95&amp;"'","UPC="&amp;D95)&amp;" and EnterpriseId="&amp;EntId&amp;")"</f>
        <v>update Releases set RevelatorExternalUsageReleaseId=AssetId where ReleaseId=(select max(ReleaseId) from Releases where UPC=711709708158 and EnterpriseId=647322)</v>
      </c>
      <c r="V95" s="28">
        <f>VLOOKUP(D95,'4) Release_Artist(s)'!A:A,1,0)</f>
        <v>711709708158</v>
      </c>
      <c r="W95" s="83"/>
    </row>
    <row r="96">
      <c r="A96" s="28" t="s">
        <v>144</v>
      </c>
      <c r="B96" s="90" t="s">
        <v>364</v>
      </c>
      <c r="C96" s="8" t="s">
        <v>178</v>
      </c>
      <c r="D96" s="83">
        <v>7.11709823097E11</v>
      </c>
      <c r="E96" s="84"/>
      <c r="F96" s="85" t="s">
        <v>365</v>
      </c>
      <c r="G96" s="8" t="s">
        <v>180</v>
      </c>
      <c r="I96" s="8" t="s">
        <v>181</v>
      </c>
      <c r="J96" s="8">
        <v>2023.0</v>
      </c>
      <c r="K96" s="43" t="s">
        <v>144</v>
      </c>
      <c r="L96" s="8">
        <v>2023.0</v>
      </c>
      <c r="M96" s="43" t="s">
        <v>144</v>
      </c>
      <c r="N96" s="86">
        <v>45162.0</v>
      </c>
      <c r="O96" s="87" t="s">
        <v>182</v>
      </c>
      <c r="P96" s="57"/>
      <c r="R96" s="74" t="str">
        <f t="shared" si="1"/>
        <v>insert into Images VALUES (NEWID(),'711709823097.jpg', '.jpg', getdate(), 0, null, 'https://www.dropbox.com/scl/fi/z8cts690bbv7em3zx82ef/N-de-Liga-o-711709823097.jpg?rlkey=6o4h9w4vl6pwa87wkjbu0kcb8&amp;st=ap26c1z0&amp;dl=1', 0, getdate(), null, null)</v>
      </c>
      <c r="S96" s="34" t="str">
        <f>"Insert into Releases VALUES((select ReleaseTypeId from ReleaseTypes where Title='"&amp;I96&amp;"'), N'"&amp;SUBSTITUTE(trim(F96),"'","''")&amp;"', null, (select LabelId from Labels where Name=N'"&amp;SUBSTITUTE(trim(A96),"'","''")&amp;"' and EnterpriseId="&amp;EntId&amp;"), "&amp;IF(D96="","null",D96)&amp;", null, null, "&amp;IF(H96="","null","N'"&amp;SUBSTITUTE(trim(H96),"'","''")&amp;"'")&amp;", N'"&amp;J96&amp;" "&amp;SUBSTITUTE(trim(K96),"'","''")&amp;"', N'"&amp;L96&amp;" "&amp;SUBSTITUTE(trim(M96),"'","''")&amp;"', "&amp;IF(N96="","null","'"&amp;TEXT(N96,"yyyy-mm-dd")&amp;"'")&amp;",  "&amp;IF(E96="","null","'"&amp;SUBSTITUTE(trim(E96),"'","''")&amp;"'")&amp;", "&amp;if(B96="","null",if(D96="","(select ImageId from Images where Filename='"&amp;E96&amp;"."&amp;C96&amp;"' and ExternalUrl='"&amp;SUBSTITUTE(trim(B96),"'","''")&amp;"')","(select ImageId from Images where Filename='"&amp;D96&amp;"."&amp;C96&amp;"' and ExternalUrl='"&amp;SUBSTITUTE(trim(B96),"'","''")&amp;"')"))&amp;", null, null, null, (select min(LanguageId) from Languages where LanguageName='"&amp;G96&amp;"' and IsValidMetadataLanguage=1), getdate(), (select CreatedBy from Enterprises where EnterpriseId="&amp;EntId&amp;"), null, '34F4C88E-B410-461E-AD75-6C01536FDCD3', null, null, null, null, null, null, null, null, null, 1, null, null, null, "&amp;VLOOKUP(O96,'Reference info'!H:I,2,FALSE)&amp;", "&amp;IF(P96="","null",VLOOKUP(P96,'Reference info'!H:I,2,FALSE))&amp;", 0, null, null, null,"&amp;IF(N96="",0,1)&amp;", 1, null, null, null, null, null, null, null, null, null, 1, null, (NEXT VALUE FOR [AssetIdSequence]), null, null, null, "&amp;TenantId&amp;", "&amp;EntId&amp;", null, "&amp;if(D96&lt;&gt;"",countif('5) Release_Track'!A:A,D96),countif('5) Release_Track'!B:B,E96))&amp;")"</f>
        <v>Insert into Releases VALUES((select ReleaseTypeId from ReleaseTypes where Title='Single'), N'Nó de Ligação', null, (select LabelId from Labels where Name=N'TokyoRecords' and EnterpriseId=647322), 711709823097, null, null, null, N'2023 TokyoRecords', N'2023 TokyoRecords', '2023-08-24',  null, (select ImageId from Images where Filename='711709823097.jpg' and ExternalUrl='https://www.dropbox.com/scl/fi/z8cts690bbv7em3zx82ef/N-de-Liga-o-711709823097.jpg?rlkey=6o4h9w4vl6pwa87wkjbu0kcb8&amp;st=ap26c1z0&amp;dl=1'),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6" s="34" t="str">
        <f>"update Releases set RevelatorExternalUsageReleaseId=AssetId where ReleaseId=(select max(ReleaseId) from Releases where "&amp;IF(D96="","Catalog='"&amp;E96&amp;"'","UPC="&amp;D96)&amp;" and EnterpriseId="&amp;EntId&amp;")"</f>
        <v>update Releases set RevelatorExternalUsageReleaseId=AssetId where ReleaseId=(select max(ReleaseId) from Releases where UPC=711709823097 and EnterpriseId=647322)</v>
      </c>
      <c r="V96" s="28">
        <f>VLOOKUP(D96,'4) Release_Artist(s)'!A:A,1,0)</f>
        <v>711709823097</v>
      </c>
      <c r="W96" s="83"/>
    </row>
    <row r="97">
      <c r="A97" s="28" t="s">
        <v>144</v>
      </c>
      <c r="B97" s="90" t="s">
        <v>366</v>
      </c>
      <c r="C97" s="8" t="s">
        <v>178</v>
      </c>
      <c r="D97" s="83">
        <v>7.11709821642E11</v>
      </c>
      <c r="E97" s="84"/>
      <c r="F97" s="85" t="s">
        <v>367</v>
      </c>
      <c r="G97" s="8" t="s">
        <v>180</v>
      </c>
      <c r="I97" s="8" t="s">
        <v>181</v>
      </c>
      <c r="J97" s="8">
        <v>2023.0</v>
      </c>
      <c r="K97" s="43" t="s">
        <v>144</v>
      </c>
      <c r="L97" s="8">
        <v>2023.0</v>
      </c>
      <c r="M97" s="43" t="s">
        <v>144</v>
      </c>
      <c r="N97" s="86">
        <v>45148.0</v>
      </c>
      <c r="O97" s="87" t="s">
        <v>182</v>
      </c>
      <c r="P97" s="57"/>
      <c r="R97" s="74" t="str">
        <f t="shared" si="1"/>
        <v>insert into Images VALUES (NEWID(),'711709821642.jpg', '.jpg', getdate(), 0, null, 'https://www.dropbox.com/scl/fi/kfaap1zypvrlus2xfhk58/Eu-Sou-o-Anjo-Ca-do-711709821642.jpg?rlkey=infmkk1loyzs4vw86rqhzo3rg&amp;st=6khx9u2h&amp;dl=1', 0, getdate(), null, null)</v>
      </c>
      <c r="S97" s="34" t="str">
        <f>"Insert into Releases VALUES((select ReleaseTypeId from ReleaseTypes where Title='"&amp;I97&amp;"'), N'"&amp;SUBSTITUTE(trim(F97),"'","''")&amp;"', null, (select LabelId from Labels where Name=N'"&amp;SUBSTITUTE(trim(A97),"'","''")&amp;"' and EnterpriseId="&amp;EntId&amp;"), "&amp;IF(D97="","null",D97)&amp;", null, null, "&amp;IF(H97="","null","N'"&amp;SUBSTITUTE(trim(H97),"'","''")&amp;"'")&amp;", N'"&amp;J97&amp;" "&amp;SUBSTITUTE(trim(K97),"'","''")&amp;"', N'"&amp;L97&amp;" "&amp;SUBSTITUTE(trim(M97),"'","''")&amp;"', "&amp;IF(N97="","null","'"&amp;TEXT(N97,"yyyy-mm-dd")&amp;"'")&amp;",  "&amp;IF(E97="","null","'"&amp;SUBSTITUTE(trim(E97),"'","''")&amp;"'")&amp;", "&amp;if(B97="","null",if(D97="","(select ImageId from Images where Filename='"&amp;E97&amp;"."&amp;C97&amp;"' and ExternalUrl='"&amp;SUBSTITUTE(trim(B97),"'","''")&amp;"')","(select ImageId from Images where Filename='"&amp;D97&amp;"."&amp;C97&amp;"' and ExternalUrl='"&amp;SUBSTITUTE(trim(B97),"'","''")&amp;"')"))&amp;", null, null, null, (select min(LanguageId) from Languages where LanguageName='"&amp;G97&amp;"' and IsValidMetadataLanguage=1), getdate(), (select CreatedBy from Enterprises where EnterpriseId="&amp;EntId&amp;"), null, '34F4C88E-B410-461E-AD75-6C01536FDCD3', null, null, null, null, null, null, null, null, null, 1, null, null, null, "&amp;VLOOKUP(O97,'Reference info'!H:I,2,FALSE)&amp;", "&amp;IF(P97="","null",VLOOKUP(P97,'Reference info'!H:I,2,FALSE))&amp;", 0, null, null, null,"&amp;IF(N97="",0,1)&amp;", 1, null, null, null, null, null, null, null, null, null, 1, null, (NEXT VALUE FOR [AssetIdSequence]), null, null, null, "&amp;TenantId&amp;", "&amp;EntId&amp;", null, "&amp;if(D97&lt;&gt;"",countif('5) Release_Track'!A:A,D97),countif('5) Release_Track'!B:B,E97))&amp;")"</f>
        <v>Insert into Releases VALUES((select ReleaseTypeId from ReleaseTypes where Title='Single'), N'Eu Sou o Anjo Caído', null, (select LabelId from Labels where Name=N'TokyoRecords' and EnterpriseId=647322), 711709821642, null, null, null, N'2023 TokyoRecords', N'2023 TokyoRecords', '2023-08-10',  null, (select ImageId from Images where Filename='711709821642.jpg' and ExternalUrl='https://www.dropbox.com/scl/fi/kfaap1zypvrlus2xfhk58/Eu-Sou-o-Anjo-Ca-do-711709821642.jpg?rlkey=infmkk1loyzs4vw86rqhzo3rg&amp;st=6khx9u2h&amp;dl=1'),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7" s="34" t="str">
        <f>"update Releases set RevelatorExternalUsageReleaseId=AssetId where ReleaseId=(select max(ReleaseId) from Releases where "&amp;IF(D97="","Catalog='"&amp;E97&amp;"'","UPC="&amp;D97)&amp;" and EnterpriseId="&amp;EntId&amp;")"</f>
        <v>update Releases set RevelatorExternalUsageReleaseId=AssetId where ReleaseId=(select max(ReleaseId) from Releases where UPC=711709821642 and EnterpriseId=647322)</v>
      </c>
      <c r="V97" s="28">
        <f>VLOOKUP(D97,'4) Release_Artist(s)'!A:A,1,0)</f>
        <v>711709821642</v>
      </c>
      <c r="W97" s="83"/>
    </row>
    <row r="98">
      <c r="A98" s="28" t="s">
        <v>144</v>
      </c>
      <c r="B98" s="90" t="s">
        <v>368</v>
      </c>
      <c r="C98" s="8" t="s">
        <v>178</v>
      </c>
      <c r="D98" s="83">
        <v>7.17931601021E11</v>
      </c>
      <c r="E98" s="84"/>
      <c r="F98" s="85" t="s">
        <v>369</v>
      </c>
      <c r="G98" s="8" t="s">
        <v>180</v>
      </c>
      <c r="I98" s="8" t="s">
        <v>181</v>
      </c>
      <c r="J98" s="8">
        <v>2023.0</v>
      </c>
      <c r="K98" s="43" t="s">
        <v>144</v>
      </c>
      <c r="L98" s="8">
        <v>2023.0</v>
      </c>
      <c r="M98" s="43" t="s">
        <v>144</v>
      </c>
      <c r="N98" s="86">
        <v>45152.0</v>
      </c>
      <c r="O98" s="87" t="s">
        <v>182</v>
      </c>
      <c r="P98" s="57"/>
      <c r="R98" s="74" t="str">
        <f t="shared" si="1"/>
        <v>insert into Images VALUES (NEWID(),'717931601021.jpg', '.jpg', getdate(), 0, null, 'https://www.dropbox.com/scl/fi/65tvrnu7ukadkqi5o8thq/Jimmy-Hopkins-717931601021.jpg?rlkey=aa41hqt3o1b32ctmri66g9q5n&amp;st=xd7rfrr1&amp;dl=1', 0, getdate(), null, null)</v>
      </c>
      <c r="S98" s="34" t="str">
        <f>"Insert into Releases VALUES((select ReleaseTypeId from ReleaseTypes where Title='"&amp;I98&amp;"'), N'"&amp;SUBSTITUTE(trim(F98),"'","''")&amp;"', null, (select LabelId from Labels where Name=N'"&amp;SUBSTITUTE(trim(A98),"'","''")&amp;"' and EnterpriseId="&amp;EntId&amp;"), "&amp;IF(D98="","null",D98)&amp;", null, null, "&amp;IF(H98="","null","N'"&amp;SUBSTITUTE(trim(H98),"'","''")&amp;"'")&amp;", N'"&amp;J98&amp;" "&amp;SUBSTITUTE(trim(K98),"'","''")&amp;"', N'"&amp;L98&amp;" "&amp;SUBSTITUTE(trim(M98),"'","''")&amp;"', "&amp;IF(N98="","null","'"&amp;TEXT(N98,"yyyy-mm-dd")&amp;"'")&amp;",  "&amp;IF(E98="","null","'"&amp;SUBSTITUTE(trim(E98),"'","''")&amp;"'")&amp;", "&amp;if(B98="","null",if(D98="","(select ImageId from Images where Filename='"&amp;E98&amp;"."&amp;C98&amp;"' and ExternalUrl='"&amp;SUBSTITUTE(trim(B98),"'","''")&amp;"')","(select ImageId from Images where Filename='"&amp;D98&amp;"."&amp;C98&amp;"' and ExternalUrl='"&amp;SUBSTITUTE(trim(B98),"'","''")&amp;"')"))&amp;", null, null, null, (select min(LanguageId) from Languages where LanguageName='"&amp;G98&amp;"' and IsValidMetadataLanguage=1), getdate(), (select CreatedBy from Enterprises where EnterpriseId="&amp;EntId&amp;"), null, '34F4C88E-B410-461E-AD75-6C01536FDCD3', null, null, null, null, null, null, null, null, null, 1, null, null, null, "&amp;VLOOKUP(O98,'Reference info'!H:I,2,FALSE)&amp;", "&amp;IF(P98="","null",VLOOKUP(P98,'Reference info'!H:I,2,FALSE))&amp;", 0, null, null, null,"&amp;IF(N98="",0,1)&amp;", 1, null, null, null, null, null, null, null, null, null, 1, null, (NEXT VALUE FOR [AssetIdSequence]), null, null, null, "&amp;TenantId&amp;", "&amp;EntId&amp;", null, "&amp;if(D98&lt;&gt;"",countif('5) Release_Track'!A:A,D98),countif('5) Release_Track'!B:B,E98))&amp;")"</f>
        <v>Insert into Releases VALUES((select ReleaseTypeId from ReleaseTypes where Title='Single'), N'Jimmy Hopkins', null, (select LabelId from Labels where Name=N'TokyoRecords' and EnterpriseId=647322), 717931601021, null, null, null, N'2023 TokyoRecords', N'2023 TokyoRecords', '2023-08-14',  null, (select ImageId from Images where Filename='717931601021.jpg' and ExternalUrl='https://www.dropbox.com/scl/fi/65tvrnu7ukadkqi5o8thq/Jimmy-Hopkins-717931601021.jpg?rlkey=aa41hqt3o1b32ctmri66g9q5n&amp;st=xd7rfrr1&amp;dl=1'),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8" s="34" t="str">
        <f>"update Releases set RevelatorExternalUsageReleaseId=AssetId where ReleaseId=(select max(ReleaseId) from Releases where "&amp;IF(D98="","Catalog='"&amp;E98&amp;"'","UPC="&amp;D98)&amp;" and EnterpriseId="&amp;EntId&amp;")"</f>
        <v>update Releases set RevelatorExternalUsageReleaseId=AssetId where ReleaseId=(select max(ReleaseId) from Releases where UPC=717931601021 and EnterpriseId=647322)</v>
      </c>
      <c r="V98" s="28">
        <f>VLOOKUP(D98,'4) Release_Artist(s)'!A:A,1,0)</f>
        <v>717931601021</v>
      </c>
      <c r="W98" s="83"/>
    </row>
    <row r="99">
      <c r="A99" s="28" t="s">
        <v>144</v>
      </c>
      <c r="B99" s="90" t="s">
        <v>370</v>
      </c>
      <c r="C99" s="8" t="s">
        <v>178</v>
      </c>
      <c r="D99" s="83">
        <v>7.17931735344E11</v>
      </c>
      <c r="E99" s="84"/>
      <c r="F99" s="85" t="s">
        <v>371</v>
      </c>
      <c r="G99" s="8" t="s">
        <v>180</v>
      </c>
      <c r="I99" s="8" t="s">
        <v>181</v>
      </c>
      <c r="J99" s="8">
        <v>2023.0</v>
      </c>
      <c r="K99" s="43" t="s">
        <v>144</v>
      </c>
      <c r="L99" s="8">
        <v>2023.0</v>
      </c>
      <c r="M99" s="43" t="s">
        <v>144</v>
      </c>
      <c r="N99" s="86">
        <v>45163.0</v>
      </c>
      <c r="O99" s="87" t="s">
        <v>182</v>
      </c>
      <c r="P99" s="57"/>
      <c r="R99" s="74" t="str">
        <f t="shared" si="1"/>
        <v>insert into Images VALUES (NEWID(),'717931735344.jpg', '.jpg', getdate(), 0, null, 'https://www.dropbox.com/scl/fi/ia0oxc09v7dyycs860ibr/O-Vazio-717931735344.jpg?rlkey=ei7da0pd21u1achkdkwo8kvby&amp;st=fhe9458f&amp;dl=1', 0, getdate(), null, null)</v>
      </c>
      <c r="S99" s="34" t="str">
        <f>"Insert into Releases VALUES((select ReleaseTypeId from ReleaseTypes where Title='"&amp;I99&amp;"'), N'"&amp;SUBSTITUTE(trim(F99),"'","''")&amp;"', null, (select LabelId from Labels where Name=N'"&amp;SUBSTITUTE(trim(A99),"'","''")&amp;"' and EnterpriseId="&amp;EntId&amp;"), "&amp;IF(D99="","null",D99)&amp;", null, null, "&amp;IF(H99="","null","N'"&amp;SUBSTITUTE(trim(H99),"'","''")&amp;"'")&amp;", N'"&amp;J99&amp;" "&amp;SUBSTITUTE(trim(K99),"'","''")&amp;"', N'"&amp;L99&amp;" "&amp;SUBSTITUTE(trim(M99),"'","''")&amp;"', "&amp;IF(N99="","null","'"&amp;TEXT(N99,"yyyy-mm-dd")&amp;"'")&amp;",  "&amp;IF(E99="","null","'"&amp;SUBSTITUTE(trim(E99),"'","''")&amp;"'")&amp;", "&amp;if(B99="","null",if(D99="","(select ImageId from Images where Filename='"&amp;E99&amp;"."&amp;C99&amp;"' and ExternalUrl='"&amp;SUBSTITUTE(trim(B99),"'","''")&amp;"')","(select ImageId from Images where Filename='"&amp;D99&amp;"."&amp;C99&amp;"' and ExternalUrl='"&amp;SUBSTITUTE(trim(B99),"'","''")&amp;"')"))&amp;", null, null, null, (select min(LanguageId) from Languages where LanguageName='"&amp;G99&amp;"' and IsValidMetadataLanguage=1), getdate(), (select CreatedBy from Enterprises where EnterpriseId="&amp;EntId&amp;"), null, '34F4C88E-B410-461E-AD75-6C01536FDCD3', null, null, null, null, null, null, null, null, null, 1, null, null, null, "&amp;VLOOKUP(O99,'Reference info'!H:I,2,FALSE)&amp;", "&amp;IF(P99="","null",VLOOKUP(P99,'Reference info'!H:I,2,FALSE))&amp;", 0, null, null, null,"&amp;IF(N99="",0,1)&amp;", 1, null, null, null, null, null, null, null, null, null, 1, null, (NEXT VALUE FOR [AssetIdSequence]), null, null, null, "&amp;TenantId&amp;", "&amp;EntId&amp;", null, "&amp;if(D99&lt;&gt;"",countif('5) Release_Track'!A:A,D99),countif('5) Release_Track'!B:B,E99))&amp;")"</f>
        <v>Insert into Releases VALUES((select ReleaseTypeId from ReleaseTypes where Title='Single'), N'O Vazio', null, (select LabelId from Labels where Name=N'TokyoRecords' and EnterpriseId=647322), 717931735344, null, null, null, N'2023 TokyoRecords', N'2023 TokyoRecords', '2023-08-25',  null, (select ImageId from Images where Filename='717931735344.jpg' and ExternalUrl='https://www.dropbox.com/scl/fi/ia0oxc09v7dyycs860ibr/O-Vazio-717931735344.jpg?rlkey=ei7da0pd21u1achkdkwo8kvby&amp;st=fhe9458f&amp;dl=1'),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99" s="34" t="str">
        <f>"update Releases set RevelatorExternalUsageReleaseId=AssetId where ReleaseId=(select max(ReleaseId) from Releases where "&amp;IF(D99="","Catalog='"&amp;E99&amp;"'","UPC="&amp;D99)&amp;" and EnterpriseId="&amp;EntId&amp;")"</f>
        <v>update Releases set RevelatorExternalUsageReleaseId=AssetId where ReleaseId=(select max(ReleaseId) from Releases where UPC=717931735344 and EnterpriseId=647322)</v>
      </c>
      <c r="V99" s="28">
        <f>VLOOKUP(D99,'4) Release_Artist(s)'!A:A,1,0)</f>
        <v>717931735344</v>
      </c>
      <c r="W99" s="83"/>
    </row>
    <row r="100">
      <c r="A100" s="28" t="s">
        <v>144</v>
      </c>
      <c r="B100" s="90" t="s">
        <v>372</v>
      </c>
      <c r="C100" s="8" t="s">
        <v>178</v>
      </c>
      <c r="D100" s="83">
        <v>7.17931735313E11</v>
      </c>
      <c r="E100" s="84"/>
      <c r="F100" s="85" t="s">
        <v>373</v>
      </c>
      <c r="G100" s="8" t="s">
        <v>180</v>
      </c>
      <c r="I100" s="8" t="s">
        <v>181</v>
      </c>
      <c r="J100" s="8">
        <v>2023.0</v>
      </c>
      <c r="K100" s="43" t="s">
        <v>144</v>
      </c>
      <c r="L100" s="8">
        <v>2023.0</v>
      </c>
      <c r="M100" s="43" t="s">
        <v>144</v>
      </c>
      <c r="N100" s="86">
        <v>45163.0</v>
      </c>
      <c r="O100" s="87" t="s">
        <v>182</v>
      </c>
      <c r="P100" s="57"/>
      <c r="R100" s="74" t="str">
        <f t="shared" si="1"/>
        <v>insert into Images VALUES (NEWID(),'717931735313.jpg', '.jpg', getdate(), 0, null, 'https://www.dropbox.com/scl/fi/72wwej1oabq50o9hzb42a/A-Verdadeira-Quinta-Marcha-717931735313.jpg?rlkey=zs8bs1ss53gw1n0o9bjaydyzl&amp;st=oo73gfeg&amp;dl=1', 0, getdate(), null, null)</v>
      </c>
      <c r="S100" s="34" t="str">
        <f>"Insert into Releases VALUES((select ReleaseTypeId from ReleaseTypes where Title='"&amp;I100&amp;"'), N'"&amp;SUBSTITUTE(trim(F100),"'","''")&amp;"', null, (select LabelId from Labels where Name=N'"&amp;SUBSTITUTE(trim(A100),"'","''")&amp;"' and EnterpriseId="&amp;EntId&amp;"), "&amp;IF(D100="","null",D100)&amp;", null, null, "&amp;IF(H100="","null","N'"&amp;SUBSTITUTE(trim(H100),"'","''")&amp;"'")&amp;", N'"&amp;J100&amp;" "&amp;SUBSTITUTE(trim(K100),"'","''")&amp;"', N'"&amp;L100&amp;" "&amp;SUBSTITUTE(trim(M100),"'","''")&amp;"', "&amp;IF(N100="","null","'"&amp;TEXT(N100,"yyyy-mm-dd")&amp;"'")&amp;",  "&amp;IF(E100="","null","'"&amp;SUBSTITUTE(trim(E100),"'","''")&amp;"'")&amp;", "&amp;if(B100="","null",if(D100="","(select ImageId from Images where Filename='"&amp;E100&amp;"."&amp;C100&amp;"' and ExternalUrl='"&amp;SUBSTITUTE(trim(B100),"'","''")&amp;"')","(select ImageId from Images where Filename='"&amp;D100&amp;"."&amp;C100&amp;"' and ExternalUrl='"&amp;SUBSTITUTE(trim(B100),"'","''")&amp;"')"))&amp;", null, null, null, (select min(LanguageId) from Languages where LanguageName='"&amp;G100&amp;"' and IsValidMetadataLanguage=1), getdate(), (select CreatedBy from Enterprises where EnterpriseId="&amp;EntId&amp;"), null, '34F4C88E-B410-461E-AD75-6C01536FDCD3', null, null, null, null, null, null, null, null, null, 1, null, null, null, "&amp;VLOOKUP(O100,'Reference info'!H:I,2,FALSE)&amp;", "&amp;IF(P100="","null",VLOOKUP(P100,'Reference info'!H:I,2,FALSE))&amp;", 0, null, null, null,"&amp;IF(N100="",0,1)&amp;", 1, null, null, null, null, null, null, null, null, null, 1, null, (NEXT VALUE FOR [AssetIdSequence]), null, null, null, "&amp;TenantId&amp;", "&amp;EntId&amp;", null, "&amp;if(D100&lt;&gt;"",countif('5) Release_Track'!A:A,D100),countif('5) Release_Track'!B:B,E100))&amp;")"</f>
        <v>Insert into Releases VALUES((select ReleaseTypeId from ReleaseTypes where Title='Single'), N'A Verdadeira Quinta Marcha', null, (select LabelId from Labels where Name=N'TokyoRecords' and EnterpriseId=647322), 717931735313, null, null, null, N'2023 TokyoRecords', N'2023 TokyoRecords', '2023-08-25',  null, (select ImageId from Images where Filename='717931735313.jpg' and ExternalUrl='https://www.dropbox.com/scl/fi/72wwej1oabq50o9hzb42a/A-Verdadeira-Quinta-Marcha-717931735313.jpg?rlkey=zs8bs1ss53gw1n0o9bjaydyzl&amp;st=oo73gfeg&amp;dl=1'),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0" s="34" t="str">
        <f>"update Releases set RevelatorExternalUsageReleaseId=AssetId where ReleaseId=(select max(ReleaseId) from Releases where "&amp;IF(D100="","Catalog='"&amp;E100&amp;"'","UPC="&amp;D100)&amp;" and EnterpriseId="&amp;EntId&amp;")"</f>
        <v>update Releases set RevelatorExternalUsageReleaseId=AssetId where ReleaseId=(select max(ReleaseId) from Releases where UPC=717931735313 and EnterpriseId=647322)</v>
      </c>
      <c r="V100" s="28">
        <f>VLOOKUP(D100,'4) Release_Artist(s)'!A:A,1,0)</f>
        <v>717931735313</v>
      </c>
      <c r="W100" s="83"/>
    </row>
    <row r="101">
      <c r="A101" s="28" t="s">
        <v>144</v>
      </c>
      <c r="B101" s="90" t="s">
        <v>374</v>
      </c>
      <c r="C101" s="8" t="s">
        <v>178</v>
      </c>
      <c r="D101" s="83">
        <v>7.17931735252E11</v>
      </c>
      <c r="E101" s="84"/>
      <c r="F101" s="85" t="s">
        <v>375</v>
      </c>
      <c r="G101" s="8" t="s">
        <v>180</v>
      </c>
      <c r="I101" s="8" t="s">
        <v>181</v>
      </c>
      <c r="J101" s="8">
        <v>2023.0</v>
      </c>
      <c r="K101" s="43" t="s">
        <v>144</v>
      </c>
      <c r="L101" s="8">
        <v>2023.0</v>
      </c>
      <c r="M101" s="43" t="s">
        <v>144</v>
      </c>
      <c r="N101" s="86">
        <v>45162.0</v>
      </c>
      <c r="O101" s="87" t="s">
        <v>182</v>
      </c>
      <c r="P101" s="57"/>
      <c r="R101" s="74" t="str">
        <f t="shared" si="1"/>
        <v>insert into Images VALUES (NEWID(),'717931735252.jpg', '.jpg', getdate(), 0, null, 'https://www.dropbox.com/scl/fi/hhk3lc6qog1qwflsoxo7z/Slim-Shine-717931735252.jpg?rlkey=t60x8ncg4zaj9u59s0dv6f8wr&amp;st=7bc1tca5&amp;dl=1', 0, getdate(), null, null)</v>
      </c>
      <c r="S101" s="34" t="str">
        <f>"Insert into Releases VALUES((select ReleaseTypeId from ReleaseTypes where Title='"&amp;I101&amp;"'), N'"&amp;SUBSTITUTE(trim(F101),"'","''")&amp;"', null, (select LabelId from Labels where Name=N'"&amp;SUBSTITUTE(trim(A101),"'","''")&amp;"' and EnterpriseId="&amp;EntId&amp;"), "&amp;IF(D101="","null",D101)&amp;", null, null, "&amp;IF(H101="","null","N'"&amp;SUBSTITUTE(trim(H101),"'","''")&amp;"'")&amp;", N'"&amp;J101&amp;" "&amp;SUBSTITUTE(trim(K101),"'","''")&amp;"', N'"&amp;L101&amp;" "&amp;SUBSTITUTE(trim(M101),"'","''")&amp;"', "&amp;IF(N101="","null","'"&amp;TEXT(N101,"yyyy-mm-dd")&amp;"'")&amp;",  "&amp;IF(E101="","null","'"&amp;SUBSTITUTE(trim(E101),"'","''")&amp;"'")&amp;", "&amp;if(B101="","null",if(D101="","(select ImageId from Images where Filename='"&amp;E101&amp;"."&amp;C101&amp;"' and ExternalUrl='"&amp;SUBSTITUTE(trim(B101),"'","''")&amp;"')","(select ImageId from Images where Filename='"&amp;D101&amp;"."&amp;C101&amp;"' and ExternalUrl='"&amp;SUBSTITUTE(trim(B101),"'","''")&amp;"')"))&amp;", null, null, null, (select min(LanguageId) from Languages where LanguageName='"&amp;G101&amp;"' and IsValidMetadataLanguage=1), getdate(), (select CreatedBy from Enterprises where EnterpriseId="&amp;EntId&amp;"), null, '34F4C88E-B410-461E-AD75-6C01536FDCD3', null, null, null, null, null, null, null, null, null, 1, null, null, null, "&amp;VLOOKUP(O101,'Reference info'!H:I,2,FALSE)&amp;", "&amp;IF(P101="","null",VLOOKUP(P101,'Reference info'!H:I,2,FALSE))&amp;", 0, null, null, null,"&amp;IF(N101="",0,1)&amp;", 1, null, null, null, null, null, null, null, null, null, 1, null, (NEXT VALUE FOR [AssetIdSequence]), null, null, null, "&amp;TenantId&amp;", "&amp;EntId&amp;", null, "&amp;if(D101&lt;&gt;"",countif('5) Release_Track'!A:A,D101),countif('5) Release_Track'!B:B,E101))&amp;")"</f>
        <v>Insert into Releases VALUES((select ReleaseTypeId from ReleaseTypes where Title='Single'), N'Slim Shine', null, (select LabelId from Labels where Name=N'TokyoRecords' and EnterpriseId=647322), 717931735252, null, null, null, N'2023 TokyoRecords', N'2023 TokyoRecords', '2023-08-24',  null, (select ImageId from Images where Filename='717931735252.jpg' and ExternalUrl='https://www.dropbox.com/scl/fi/hhk3lc6qog1qwflsoxo7z/Slim-Shine-717931735252.jpg?rlkey=t60x8ncg4zaj9u59s0dv6f8wr&amp;st=7bc1tca5&amp;dl=1'),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1" s="34" t="str">
        <f>"update Releases set RevelatorExternalUsageReleaseId=AssetId where ReleaseId=(select max(ReleaseId) from Releases where "&amp;IF(D101="","Catalog='"&amp;E101&amp;"'","UPC="&amp;D101)&amp;" and EnterpriseId="&amp;EntId&amp;")"</f>
        <v>update Releases set RevelatorExternalUsageReleaseId=AssetId where ReleaseId=(select max(ReleaseId) from Releases where UPC=717931735252 and EnterpriseId=647322)</v>
      </c>
      <c r="V101" s="28">
        <f>VLOOKUP(D101,'4) Release_Artist(s)'!A:A,1,0)</f>
        <v>717931735252</v>
      </c>
      <c r="W101" s="83"/>
    </row>
    <row r="102">
      <c r="A102" s="28" t="s">
        <v>144</v>
      </c>
      <c r="B102" s="90" t="s">
        <v>376</v>
      </c>
      <c r="C102" s="8" t="s">
        <v>178</v>
      </c>
      <c r="D102" s="83">
        <v>7.17931999302E11</v>
      </c>
      <c r="E102" s="84"/>
      <c r="F102" s="85" t="s">
        <v>377</v>
      </c>
      <c r="G102" s="8" t="s">
        <v>180</v>
      </c>
      <c r="I102" s="8" t="s">
        <v>181</v>
      </c>
      <c r="J102" s="8">
        <v>2023.0</v>
      </c>
      <c r="K102" s="43" t="s">
        <v>144</v>
      </c>
      <c r="L102" s="8">
        <v>2023.0</v>
      </c>
      <c r="M102" s="43" t="s">
        <v>144</v>
      </c>
      <c r="N102" s="86">
        <v>45170.0</v>
      </c>
      <c r="O102" s="87" t="s">
        <v>182</v>
      </c>
      <c r="P102" s="57"/>
      <c r="R102" s="74" t="str">
        <f t="shared" si="1"/>
        <v>insert into Images VALUES (NEWID(),'717931999302.jpg', '.jpg', getdate(), 0, null, 'https://www.dropbox.com/scl/fi/ns928qqqhpyk4vnpvjnc8/Zaraki-Kenpachi-Bleach-Minha-Bankai-717931999302.jpg?rlkey=d1sx4k7gm036ynq3cgp4kzvf3&amp;st=rqocv66w&amp;dl=1', 0, getdate(), null, null)</v>
      </c>
      <c r="S102" s="34" t="str">
        <f>"Insert into Releases VALUES((select ReleaseTypeId from ReleaseTypes where Title='"&amp;I102&amp;"'), N'"&amp;SUBSTITUTE(trim(F102),"'","''")&amp;"', null, (select LabelId from Labels where Name=N'"&amp;SUBSTITUTE(trim(A102),"'","''")&amp;"' and EnterpriseId="&amp;EntId&amp;"), "&amp;IF(D102="","null",D102)&amp;", null, null, "&amp;IF(H102="","null","N'"&amp;SUBSTITUTE(trim(H102),"'","''")&amp;"'")&amp;", N'"&amp;J102&amp;" "&amp;SUBSTITUTE(trim(K102),"'","''")&amp;"', N'"&amp;L102&amp;" "&amp;SUBSTITUTE(trim(M102),"'","''")&amp;"', "&amp;IF(N102="","null","'"&amp;TEXT(N102,"yyyy-mm-dd")&amp;"'")&amp;",  "&amp;IF(E102="","null","'"&amp;SUBSTITUTE(trim(E102),"'","''")&amp;"'")&amp;", "&amp;if(B102="","null",if(D102="","(select ImageId from Images where Filename='"&amp;E102&amp;"."&amp;C102&amp;"' and ExternalUrl='"&amp;SUBSTITUTE(trim(B102),"'","''")&amp;"')","(select ImageId from Images where Filename='"&amp;D102&amp;"."&amp;C102&amp;"' and ExternalUrl='"&amp;SUBSTITUTE(trim(B102),"'","''")&amp;"')"))&amp;", null, null, null, (select min(LanguageId) from Languages where LanguageName='"&amp;G102&amp;"' and IsValidMetadataLanguage=1), getdate(), (select CreatedBy from Enterprises where EnterpriseId="&amp;EntId&amp;"), null, '34F4C88E-B410-461E-AD75-6C01536FDCD3', null, null, null, null, null, null, null, null, null, 1, null, null, null, "&amp;VLOOKUP(O102,'Reference info'!H:I,2,FALSE)&amp;", "&amp;IF(P102="","null",VLOOKUP(P102,'Reference info'!H:I,2,FALSE))&amp;", 0, null, null, null,"&amp;IF(N102="",0,1)&amp;", 1, null, null, null, null, null, null, null, null, null, 1, null, (NEXT VALUE FOR [AssetIdSequence]), null, null, null, "&amp;TenantId&amp;", "&amp;EntId&amp;", null, "&amp;if(D102&lt;&gt;"",countif('5) Release_Track'!A:A,D102),countif('5) Release_Track'!B:B,E102))&amp;")"</f>
        <v>Insert into Releases VALUES((select ReleaseTypeId from ReleaseTypes where Title='Single'), N'Zaraki Kenpachi (Bleach) - Minha Bankai', null, (select LabelId from Labels where Name=N'TokyoRecords' and EnterpriseId=647322), 717931999302, null, null, null, N'2023 TokyoRecords', N'2023 TokyoRecords', '2023-09-01',  null, (select ImageId from Images where Filename='717931999302.jpg' and ExternalUrl='https://www.dropbox.com/scl/fi/ns928qqqhpyk4vnpvjnc8/Zaraki-Kenpachi-Bleach-Minha-Bankai-717931999302.jpg?rlkey=d1sx4k7gm036ynq3cgp4kzvf3&amp;st=rqocv66w&amp;dl=1'),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2" s="34" t="str">
        <f>"update Releases set RevelatorExternalUsageReleaseId=AssetId where ReleaseId=(select max(ReleaseId) from Releases where "&amp;IF(D102="","Catalog='"&amp;E102&amp;"'","UPC="&amp;D102)&amp;" and EnterpriseId="&amp;EntId&amp;")"</f>
        <v>update Releases set RevelatorExternalUsageReleaseId=AssetId where ReleaseId=(select max(ReleaseId) from Releases where UPC=717931999302 and EnterpriseId=647322)</v>
      </c>
      <c r="V102" s="28">
        <f>VLOOKUP(D102,'4) Release_Artist(s)'!A:A,1,0)</f>
        <v>717931999302</v>
      </c>
      <c r="W102" s="83"/>
    </row>
    <row r="103">
      <c r="A103" s="28" t="s">
        <v>144</v>
      </c>
      <c r="B103" s="90" t="s">
        <v>378</v>
      </c>
      <c r="C103" s="8" t="s">
        <v>178</v>
      </c>
      <c r="D103" s="83">
        <v>7.61861016776E11</v>
      </c>
      <c r="E103" s="84"/>
      <c r="F103" s="85" t="s">
        <v>379</v>
      </c>
      <c r="G103" s="8" t="s">
        <v>180</v>
      </c>
      <c r="I103" s="8" t="s">
        <v>181</v>
      </c>
      <c r="J103" s="8">
        <v>2023.0</v>
      </c>
      <c r="K103" s="43" t="s">
        <v>144</v>
      </c>
      <c r="L103" s="8">
        <v>2023.0</v>
      </c>
      <c r="M103" s="43" t="s">
        <v>144</v>
      </c>
      <c r="N103" s="86">
        <v>45177.0</v>
      </c>
      <c r="O103" s="87" t="s">
        <v>182</v>
      </c>
      <c r="P103" s="57"/>
      <c r="R103" s="74" t="str">
        <f t="shared" si="1"/>
        <v>insert into Images VALUES (NEWID(),'761861016776.jpg', '.jpg', getdate(), 0, null, 'https://www.dropbox.com/scl/fi/zqwxafnz6tmv94lbmqkjw/The-Ghost-Mixtape-761861016776-BKTOK2300126-Ghost-Ride.jpg?rlkey=2sx7mpqvo3xywpyy5fq9jjcta&amp;st=ftfmch2l&amp;dl=1', 0, getdate(), null, null)</v>
      </c>
      <c r="S103" s="34" t="str">
        <f>"Insert into Releases VALUES((select ReleaseTypeId from ReleaseTypes where Title='"&amp;I103&amp;"'), N'"&amp;SUBSTITUTE(trim(F103),"'","''")&amp;"', null, (select LabelId from Labels where Name=N'"&amp;SUBSTITUTE(trim(A103),"'","''")&amp;"' and EnterpriseId="&amp;EntId&amp;"), "&amp;IF(D103="","null",D103)&amp;", null, null, "&amp;IF(H103="","null","N'"&amp;SUBSTITUTE(trim(H103),"'","''")&amp;"'")&amp;", N'"&amp;J103&amp;" "&amp;SUBSTITUTE(trim(K103),"'","''")&amp;"', N'"&amp;L103&amp;" "&amp;SUBSTITUTE(trim(M103),"'","''")&amp;"', "&amp;IF(N103="","null","'"&amp;TEXT(N103,"yyyy-mm-dd")&amp;"'")&amp;",  "&amp;IF(E103="","null","'"&amp;SUBSTITUTE(trim(E103),"'","''")&amp;"'")&amp;", "&amp;if(B103="","null",if(D103="","(select ImageId from Images where Filename='"&amp;E103&amp;"."&amp;C103&amp;"' and ExternalUrl='"&amp;SUBSTITUTE(trim(B103),"'","''")&amp;"')","(select ImageId from Images where Filename='"&amp;D103&amp;"."&amp;C103&amp;"' and ExternalUrl='"&amp;SUBSTITUTE(trim(B103),"'","''")&amp;"')"))&amp;", null, null, null, (select min(LanguageId) from Languages where LanguageName='"&amp;G103&amp;"' and IsValidMetadataLanguage=1), getdate(), (select CreatedBy from Enterprises where EnterpriseId="&amp;EntId&amp;"), null, '34F4C88E-B410-461E-AD75-6C01536FDCD3', null, null, null, null, null, null, null, null, null, 1, null, null, null, "&amp;VLOOKUP(O103,'Reference info'!H:I,2,FALSE)&amp;", "&amp;IF(P103="","null",VLOOKUP(P103,'Reference info'!H:I,2,FALSE))&amp;", 0, null, null, null,"&amp;IF(N103="",0,1)&amp;", 1, null, null, null, null, null, null, null, null, null, 1, null, (NEXT VALUE FOR [AssetIdSequence]), null, null, null, "&amp;TenantId&amp;", "&amp;EntId&amp;", null, "&amp;if(D103&lt;&gt;"",countif('5) Release_Track'!A:A,D103),countif('5) Release_Track'!B:B,E103))&amp;")"</f>
        <v>Insert into Releases VALUES((select ReleaseTypeId from ReleaseTypes where Title='Single'), N'The Ghost Mixtape', null, (select LabelId from Labels where Name=N'TokyoRecords' and EnterpriseId=647322), 761861016776, null, null, null, N'2023 TokyoRecords', N'2023 TokyoRecords', '2023-09-08',  null, (select ImageId from Images where Filename='761861016776.jpg' and ExternalUrl='https://www.dropbox.com/scl/fi/zqwxafnz6tmv94lbmqkjw/The-Ghost-Mixtape-761861016776-BKTOK2300126-Ghost-Ride.jpg?rlkey=2sx7mpqvo3xywpyy5fq9jjcta&amp;st=ftfmch2l&amp;dl=1'),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3)</v>
      </c>
      <c r="T103" s="34" t="str">
        <f>"update Releases set RevelatorExternalUsageReleaseId=AssetId where ReleaseId=(select max(ReleaseId) from Releases where "&amp;IF(D103="","Catalog='"&amp;E103&amp;"'","UPC="&amp;D103)&amp;" and EnterpriseId="&amp;EntId&amp;")"</f>
        <v>update Releases set RevelatorExternalUsageReleaseId=AssetId where ReleaseId=(select max(ReleaseId) from Releases where UPC=761861016776 and EnterpriseId=647322)</v>
      </c>
      <c r="V103" s="28">
        <f>VLOOKUP(D103,'4) Release_Artist(s)'!A:A,1,0)</f>
        <v>761861016776</v>
      </c>
      <c r="W103" s="83"/>
    </row>
    <row r="104">
      <c r="A104" s="28" t="s">
        <v>144</v>
      </c>
      <c r="B104" s="90" t="s">
        <v>380</v>
      </c>
      <c r="C104" s="8" t="s">
        <v>178</v>
      </c>
      <c r="D104" s="83">
        <v>7.28204629321E11</v>
      </c>
      <c r="E104" s="84"/>
      <c r="F104" s="85" t="s">
        <v>381</v>
      </c>
      <c r="G104" s="8" t="s">
        <v>189</v>
      </c>
      <c r="I104" s="8" t="s">
        <v>181</v>
      </c>
      <c r="J104" s="8">
        <v>2023.0</v>
      </c>
      <c r="K104" s="43" t="s">
        <v>144</v>
      </c>
      <c r="L104" s="8">
        <v>2023.0</v>
      </c>
      <c r="M104" s="43" t="s">
        <v>144</v>
      </c>
      <c r="N104" s="86">
        <v>45174.0</v>
      </c>
      <c r="O104" s="87" t="s">
        <v>182</v>
      </c>
      <c r="P104" s="57"/>
      <c r="R104" s="74" t="str">
        <f t="shared" si="1"/>
        <v>insert into Images VALUES (NEWID(),'728204629321.jpg', '.jpg', getdate(), 0, null, 'https://www.dropbox.com/scl/fi/o8iakss44hqpq13q1yyjm/Call-Me-Baby-728204629321.jpg?rlkey=t2k0rxxgwg9xr10wsag377f1e&amp;st=wkuu18pr&amp;dl=1', 0, getdate(), null, null)</v>
      </c>
      <c r="S104" s="34" t="str">
        <f>"Insert into Releases VALUES((select ReleaseTypeId from ReleaseTypes where Title='"&amp;I104&amp;"'), N'"&amp;SUBSTITUTE(trim(F104),"'","''")&amp;"', null, (select LabelId from Labels where Name=N'"&amp;SUBSTITUTE(trim(A104),"'","''")&amp;"' and EnterpriseId="&amp;EntId&amp;"), "&amp;IF(D104="","null",D104)&amp;", null, null, "&amp;IF(H104="","null","N'"&amp;SUBSTITUTE(trim(H104),"'","''")&amp;"'")&amp;", N'"&amp;J104&amp;" "&amp;SUBSTITUTE(trim(K104),"'","''")&amp;"', N'"&amp;L104&amp;" "&amp;SUBSTITUTE(trim(M104),"'","''")&amp;"', "&amp;IF(N104="","null","'"&amp;TEXT(N104,"yyyy-mm-dd")&amp;"'")&amp;",  "&amp;IF(E104="","null","'"&amp;SUBSTITUTE(trim(E104),"'","''")&amp;"'")&amp;", "&amp;if(B104="","null",if(D104="","(select ImageId from Images where Filename='"&amp;E104&amp;"."&amp;C104&amp;"' and ExternalUrl='"&amp;SUBSTITUTE(trim(B104),"'","''")&amp;"')","(select ImageId from Images where Filename='"&amp;D104&amp;"."&amp;C104&amp;"' and ExternalUrl='"&amp;SUBSTITUTE(trim(B104),"'","''")&amp;"')"))&amp;", null, null, null, (select min(LanguageId) from Languages where LanguageName='"&amp;G104&amp;"' and IsValidMetadataLanguage=1), getdate(), (select CreatedBy from Enterprises where EnterpriseId="&amp;EntId&amp;"), null, '34F4C88E-B410-461E-AD75-6C01536FDCD3', null, null, null, null, null, null, null, null, null, 1, null, null, null, "&amp;VLOOKUP(O104,'Reference info'!H:I,2,FALSE)&amp;", "&amp;IF(P104="","null",VLOOKUP(P104,'Reference info'!H:I,2,FALSE))&amp;", 0, null, null, null,"&amp;IF(N104="",0,1)&amp;", 1, null, null, null, null, null, null, null, null, null, 1, null, (NEXT VALUE FOR [AssetIdSequence]), null, null, null, "&amp;TenantId&amp;", "&amp;EntId&amp;", null, "&amp;if(D104&lt;&gt;"",countif('5) Release_Track'!A:A,D104),countif('5) Release_Track'!B:B,E104))&amp;")"</f>
        <v>Insert into Releases VALUES((select ReleaseTypeId from ReleaseTypes where Title='Single'), N'Call Me Baby', null, (select LabelId from Labels where Name=N'TokyoRecords' and EnterpriseId=647322), 728204629321, null, null, null, N'2023 TokyoRecords', N'2023 TokyoRecords', '2023-09-05',  null, (select ImageId from Images where Filename='728204629321.jpg' and ExternalUrl='https://www.dropbox.com/scl/fi/o8iakss44hqpq13q1yyjm/Call-Me-Baby-728204629321.jpg?rlkey=t2k0rxxgwg9xr10wsag377f1e&amp;st=wkuu18pr&amp;dl=1'),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4" s="34" t="str">
        <f>"update Releases set RevelatorExternalUsageReleaseId=AssetId where ReleaseId=(select max(ReleaseId) from Releases where "&amp;IF(D104="","Catalog='"&amp;E104&amp;"'","UPC="&amp;D104)&amp;" and EnterpriseId="&amp;EntId&amp;")"</f>
        <v>update Releases set RevelatorExternalUsageReleaseId=AssetId where ReleaseId=(select max(ReleaseId) from Releases where UPC=728204629321 and EnterpriseId=647322)</v>
      </c>
      <c r="V104" s="28">
        <f>VLOOKUP(D104,'4) Release_Artist(s)'!A:A,1,0)</f>
        <v>728204629321</v>
      </c>
      <c r="W104" s="83"/>
    </row>
    <row r="105">
      <c r="A105" s="28" t="s">
        <v>144</v>
      </c>
      <c r="B105" s="90" t="s">
        <v>382</v>
      </c>
      <c r="C105" s="8" t="s">
        <v>178</v>
      </c>
      <c r="D105" s="83">
        <v>7.28204703038E11</v>
      </c>
      <c r="E105" s="84"/>
      <c r="F105" s="85" t="s">
        <v>383</v>
      </c>
      <c r="G105" s="8" t="s">
        <v>180</v>
      </c>
      <c r="I105" s="8" t="s">
        <v>181</v>
      </c>
      <c r="J105" s="8">
        <v>2023.0</v>
      </c>
      <c r="K105" s="43" t="s">
        <v>144</v>
      </c>
      <c r="L105" s="8">
        <v>2023.0</v>
      </c>
      <c r="M105" s="43" t="s">
        <v>144</v>
      </c>
      <c r="N105" s="86">
        <v>45179.0</v>
      </c>
      <c r="O105" s="87" t="s">
        <v>182</v>
      </c>
      <c r="P105" s="57"/>
      <c r="R105" s="74" t="str">
        <f t="shared" si="1"/>
        <v>insert into Images VALUES (NEWID(),'728204703038.jpg', '.jpg', getdate(), 0, null, 'https://www.dropbox.com/scl/fi/1myyrws0wdf40srtsrijy/Freddy-O-Pesadelo-Sem-Fim-728204703038.jpg?rlkey=9m5st8ri2cy6qi8bdmehdnobf&amp;st=jduubuze&amp;dl=1', 0, getdate(), null, null)</v>
      </c>
      <c r="S105" s="34" t="str">
        <f>"Insert into Releases VALUES((select ReleaseTypeId from ReleaseTypes where Title='"&amp;I105&amp;"'), N'"&amp;SUBSTITUTE(trim(F105),"'","''")&amp;"', null, (select LabelId from Labels where Name=N'"&amp;SUBSTITUTE(trim(A105),"'","''")&amp;"' and EnterpriseId="&amp;EntId&amp;"), "&amp;IF(D105="","null",D105)&amp;", null, null, "&amp;IF(H105="","null","N'"&amp;SUBSTITUTE(trim(H105),"'","''")&amp;"'")&amp;", N'"&amp;J105&amp;" "&amp;SUBSTITUTE(trim(K105),"'","''")&amp;"', N'"&amp;L105&amp;" "&amp;SUBSTITUTE(trim(M105),"'","''")&amp;"', "&amp;IF(N105="","null","'"&amp;TEXT(N105,"yyyy-mm-dd")&amp;"'")&amp;",  "&amp;IF(E105="","null","'"&amp;SUBSTITUTE(trim(E105),"'","''")&amp;"'")&amp;", "&amp;if(B105="","null",if(D105="","(select ImageId from Images where Filename='"&amp;E105&amp;"."&amp;C105&amp;"' and ExternalUrl='"&amp;SUBSTITUTE(trim(B105),"'","''")&amp;"')","(select ImageId from Images where Filename='"&amp;D105&amp;"."&amp;C105&amp;"' and ExternalUrl='"&amp;SUBSTITUTE(trim(B105),"'","''")&amp;"')"))&amp;", null, null, null, (select min(LanguageId) from Languages where LanguageName='"&amp;G105&amp;"' and IsValidMetadataLanguage=1), getdate(), (select CreatedBy from Enterprises where EnterpriseId="&amp;EntId&amp;"), null, '34F4C88E-B410-461E-AD75-6C01536FDCD3', null, null, null, null, null, null, null, null, null, 1, null, null, null, "&amp;VLOOKUP(O105,'Reference info'!H:I,2,FALSE)&amp;", "&amp;IF(P105="","null",VLOOKUP(P105,'Reference info'!H:I,2,FALSE))&amp;", 0, null, null, null,"&amp;IF(N105="",0,1)&amp;", 1, null, null, null, null, null, null, null, null, null, 1, null, (NEXT VALUE FOR [AssetIdSequence]), null, null, null, "&amp;TenantId&amp;", "&amp;EntId&amp;", null, "&amp;if(D105&lt;&gt;"",countif('5) Release_Track'!A:A,D105),countif('5) Release_Track'!B:B,E105))&amp;")"</f>
        <v>Insert into Releases VALUES((select ReleaseTypeId from ReleaseTypes where Title='Single'), N'Freddy: O Pesadelo Sem Fim', null, (select LabelId from Labels where Name=N'TokyoRecords' and EnterpriseId=647322), 728204703038, null, null, null, N'2023 TokyoRecords', N'2023 TokyoRecords', '2023-09-10',  null, (select ImageId from Images where Filename='728204703038.jpg' and ExternalUrl='https://www.dropbox.com/scl/fi/1myyrws0wdf40srtsrijy/Freddy-O-Pesadelo-Sem-Fim-728204703038.jpg?rlkey=9m5st8ri2cy6qi8bdmehdnobf&amp;st=jduubuze&amp;dl=1'),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5" s="34" t="str">
        <f>"update Releases set RevelatorExternalUsageReleaseId=AssetId where ReleaseId=(select max(ReleaseId) from Releases where "&amp;IF(D105="","Catalog='"&amp;E105&amp;"'","UPC="&amp;D105)&amp;" and EnterpriseId="&amp;EntId&amp;")"</f>
        <v>update Releases set RevelatorExternalUsageReleaseId=AssetId where ReleaseId=(select max(ReleaseId) from Releases where UPC=728204703038 and EnterpriseId=647322)</v>
      </c>
      <c r="V105" s="28">
        <f>VLOOKUP(D105,'4) Release_Artist(s)'!A:A,1,0)</f>
        <v>728204703038</v>
      </c>
      <c r="W105" s="83"/>
    </row>
    <row r="106">
      <c r="A106" s="28" t="s">
        <v>144</v>
      </c>
      <c r="B106" s="90" t="s">
        <v>384</v>
      </c>
      <c r="C106" s="8" t="s">
        <v>178</v>
      </c>
      <c r="D106" s="83">
        <v>7.28204981061E11</v>
      </c>
      <c r="E106" s="84"/>
      <c r="F106" s="85" t="s">
        <v>385</v>
      </c>
      <c r="G106" s="8" t="s">
        <v>189</v>
      </c>
      <c r="I106" s="8" t="s">
        <v>181</v>
      </c>
      <c r="J106" s="8">
        <v>2023.0</v>
      </c>
      <c r="K106" s="43" t="s">
        <v>144</v>
      </c>
      <c r="L106" s="8">
        <v>2023.0</v>
      </c>
      <c r="M106" s="43" t="s">
        <v>144</v>
      </c>
      <c r="N106" s="86">
        <v>45185.0</v>
      </c>
      <c r="O106" s="87" t="s">
        <v>182</v>
      </c>
      <c r="P106" s="57"/>
      <c r="R106" s="74" t="str">
        <f t="shared" si="1"/>
        <v>insert into Images VALUES (NEWID(),'728204981061.jpg', '.jpg', getdate(), 0, null, 'https://www.dropbox.com/scl/fi/jwy3dt097gsifzugauhcn/Zom-100-728204981061.jpg?rlkey=59qcpxkqq9vsmg3xn8fc1yjw7&amp;st=38xp9pvv&amp;dl=1', 0, getdate(), null, null)</v>
      </c>
      <c r="S106" s="34" t="str">
        <f>"Insert into Releases VALUES((select ReleaseTypeId from ReleaseTypes where Title='"&amp;I106&amp;"'), N'"&amp;SUBSTITUTE(trim(F106),"'","''")&amp;"', null, (select LabelId from Labels where Name=N'"&amp;SUBSTITUTE(trim(A106),"'","''")&amp;"' and EnterpriseId="&amp;EntId&amp;"), "&amp;IF(D106="","null",D106)&amp;", null, null, "&amp;IF(H106="","null","N'"&amp;SUBSTITUTE(trim(H106),"'","''")&amp;"'")&amp;", N'"&amp;J106&amp;" "&amp;SUBSTITUTE(trim(K106),"'","''")&amp;"', N'"&amp;L106&amp;" "&amp;SUBSTITUTE(trim(M106),"'","''")&amp;"', "&amp;IF(N106="","null","'"&amp;TEXT(N106,"yyyy-mm-dd")&amp;"'")&amp;",  "&amp;IF(E106="","null","'"&amp;SUBSTITUTE(trim(E106),"'","''")&amp;"'")&amp;", "&amp;if(B106="","null",if(D106="","(select ImageId from Images where Filename='"&amp;E106&amp;"."&amp;C106&amp;"' and ExternalUrl='"&amp;SUBSTITUTE(trim(B106),"'","''")&amp;"')","(select ImageId from Images where Filename='"&amp;D106&amp;"."&amp;C106&amp;"' and ExternalUrl='"&amp;SUBSTITUTE(trim(B106),"'","''")&amp;"')"))&amp;", null, null, null, (select min(LanguageId) from Languages where LanguageName='"&amp;G106&amp;"' and IsValidMetadataLanguage=1), getdate(), (select CreatedBy from Enterprises where EnterpriseId="&amp;EntId&amp;"), null, '34F4C88E-B410-461E-AD75-6C01536FDCD3', null, null, null, null, null, null, null, null, null, 1, null, null, null, "&amp;VLOOKUP(O106,'Reference info'!H:I,2,FALSE)&amp;", "&amp;IF(P106="","null",VLOOKUP(P106,'Reference info'!H:I,2,FALSE))&amp;", 0, null, null, null,"&amp;IF(N106="",0,1)&amp;", 1, null, null, null, null, null, null, null, null, null, 1, null, (NEXT VALUE FOR [AssetIdSequence]), null, null, null, "&amp;TenantId&amp;", "&amp;EntId&amp;", null, "&amp;if(D106&lt;&gt;"",countif('5) Release_Track'!A:A,D106),countif('5) Release_Track'!B:B,E106))&amp;")"</f>
        <v>Insert into Releases VALUES((select ReleaseTypeId from ReleaseTypes where Title='Single'), N'Zom 100', null, (select LabelId from Labels where Name=N'TokyoRecords' and EnterpriseId=647322), 728204981061, null, null, null, N'2023 TokyoRecords', N'2023 TokyoRecords', '2023-09-16',  null, (select ImageId from Images where Filename='728204981061.jpg' and ExternalUrl='https://www.dropbox.com/scl/fi/jwy3dt097gsifzugauhcn/Zom-100-728204981061.jpg?rlkey=59qcpxkqq9vsmg3xn8fc1yjw7&amp;st=38xp9pvv&amp;dl=1'),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6" s="34" t="str">
        <f>"update Releases set RevelatorExternalUsageReleaseId=AssetId where ReleaseId=(select max(ReleaseId) from Releases where "&amp;IF(D106="","Catalog='"&amp;E106&amp;"'","UPC="&amp;D106)&amp;" and EnterpriseId="&amp;EntId&amp;")"</f>
        <v>update Releases set RevelatorExternalUsageReleaseId=AssetId where ReleaseId=(select max(ReleaseId) from Releases where UPC=728204981061 and EnterpriseId=647322)</v>
      </c>
      <c r="V106" s="28">
        <f>VLOOKUP(D106,'4) Release_Artist(s)'!A:A,1,0)</f>
        <v>728204981061</v>
      </c>
      <c r="W106" s="83"/>
    </row>
    <row r="107">
      <c r="A107" s="28" t="s">
        <v>144</v>
      </c>
      <c r="B107" s="90" t="s">
        <v>386</v>
      </c>
      <c r="C107" s="8" t="s">
        <v>178</v>
      </c>
      <c r="D107" s="83">
        <v>7.61861043987E11</v>
      </c>
      <c r="E107" s="84"/>
      <c r="F107" s="85" t="s">
        <v>387</v>
      </c>
      <c r="G107" s="8" t="s">
        <v>180</v>
      </c>
      <c r="I107" s="8" t="s">
        <v>181</v>
      </c>
      <c r="J107" s="8">
        <v>2023.0</v>
      </c>
      <c r="K107" s="43" t="s">
        <v>144</v>
      </c>
      <c r="L107" s="8">
        <v>2023.0</v>
      </c>
      <c r="M107" s="43" t="s">
        <v>144</v>
      </c>
      <c r="N107" s="86">
        <v>45187.0</v>
      </c>
      <c r="O107" s="87" t="s">
        <v>182</v>
      </c>
      <c r="P107" s="57"/>
      <c r="R107" s="74" t="str">
        <f t="shared" si="1"/>
        <v>insert into Images VALUES (NEWID(),'761861043987.jpg', '.jpg', getdate(), 0, null, 'https://www.dropbox.com/scl/fi/jydwfm95uzvrjc1m4xh81/Maldi-o-e-Feiticeiro-761861043987.jpg?rlkey=1w3fji8adsz30et8zv2gpe2pa&amp;st=53ul567a&amp;dl=1', 0, getdate(), null, null)</v>
      </c>
      <c r="S107" s="34" t="str">
        <f>"Insert into Releases VALUES((select ReleaseTypeId from ReleaseTypes where Title='"&amp;I107&amp;"'), N'"&amp;SUBSTITUTE(trim(F107),"'","''")&amp;"', null, (select LabelId from Labels where Name=N'"&amp;SUBSTITUTE(trim(A107),"'","''")&amp;"' and EnterpriseId="&amp;EntId&amp;"), "&amp;IF(D107="","null",D107)&amp;", null, null, "&amp;IF(H107="","null","N'"&amp;SUBSTITUTE(trim(H107),"'","''")&amp;"'")&amp;", N'"&amp;J107&amp;" "&amp;SUBSTITUTE(trim(K107),"'","''")&amp;"', N'"&amp;L107&amp;" "&amp;SUBSTITUTE(trim(M107),"'","''")&amp;"', "&amp;IF(N107="","null","'"&amp;TEXT(N107,"yyyy-mm-dd")&amp;"'")&amp;",  "&amp;IF(E107="","null","'"&amp;SUBSTITUTE(trim(E107),"'","''")&amp;"'")&amp;", "&amp;if(B107="","null",if(D107="","(select ImageId from Images where Filename='"&amp;E107&amp;"."&amp;C107&amp;"' and ExternalUrl='"&amp;SUBSTITUTE(trim(B107),"'","''")&amp;"')","(select ImageId from Images where Filename='"&amp;D107&amp;"."&amp;C107&amp;"' and ExternalUrl='"&amp;SUBSTITUTE(trim(B107),"'","''")&amp;"')"))&amp;", null, null, null, (select min(LanguageId) from Languages where LanguageName='"&amp;G107&amp;"' and IsValidMetadataLanguage=1), getdate(), (select CreatedBy from Enterprises where EnterpriseId="&amp;EntId&amp;"), null, '34F4C88E-B410-461E-AD75-6C01536FDCD3', null, null, null, null, null, null, null, null, null, 1, null, null, null, "&amp;VLOOKUP(O107,'Reference info'!H:I,2,FALSE)&amp;", "&amp;IF(P107="","null",VLOOKUP(P107,'Reference info'!H:I,2,FALSE))&amp;", 0, null, null, null,"&amp;IF(N107="",0,1)&amp;", 1, null, null, null, null, null, null, null, null, null, 1, null, (NEXT VALUE FOR [AssetIdSequence]), null, null, null, "&amp;TenantId&amp;", "&amp;EntId&amp;", null, "&amp;if(D107&lt;&gt;"",countif('5) Release_Track'!A:A,D107),countif('5) Release_Track'!B:B,E107))&amp;")"</f>
        <v>Insert into Releases VALUES((select ReleaseTypeId from ReleaseTypes where Title='Single'), N'Maldição e Feiticeiro', null, (select LabelId from Labels where Name=N'TokyoRecords' and EnterpriseId=647322), 761861043987, null, null, null, N'2023 TokyoRecords', N'2023 TokyoRecords', '2023-09-18',  null, (select ImageId from Images where Filename='761861043987.jpg' and ExternalUrl='https://www.dropbox.com/scl/fi/jydwfm95uzvrjc1m4xh81/Maldi-o-e-Feiticeiro-761861043987.jpg?rlkey=1w3fji8adsz30et8zv2gpe2pa&amp;st=53ul567a&amp;dl=1'),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7" s="34" t="str">
        <f>"update Releases set RevelatorExternalUsageReleaseId=AssetId where ReleaseId=(select max(ReleaseId) from Releases where "&amp;IF(D107="","Catalog='"&amp;E107&amp;"'","UPC="&amp;D107)&amp;" and EnterpriseId="&amp;EntId&amp;")"</f>
        <v>update Releases set RevelatorExternalUsageReleaseId=AssetId where ReleaseId=(select max(ReleaseId) from Releases where UPC=761861043987 and EnterpriseId=647322)</v>
      </c>
      <c r="V107" s="28">
        <f>VLOOKUP(D107,'4) Release_Artist(s)'!A:A,1,0)</f>
        <v>761861043987</v>
      </c>
      <c r="W107" s="83"/>
    </row>
    <row r="108">
      <c r="A108" s="28" t="s">
        <v>144</v>
      </c>
      <c r="B108" s="90" t="s">
        <v>388</v>
      </c>
      <c r="C108" s="8" t="s">
        <v>178</v>
      </c>
      <c r="D108" s="83">
        <v>7.61861262272E11</v>
      </c>
      <c r="E108" s="84"/>
      <c r="F108" s="85" t="s">
        <v>389</v>
      </c>
      <c r="G108" s="8" t="s">
        <v>180</v>
      </c>
      <c r="I108" s="8" t="s">
        <v>181</v>
      </c>
      <c r="J108" s="8">
        <v>2023.0</v>
      </c>
      <c r="K108" s="43" t="s">
        <v>144</v>
      </c>
      <c r="L108" s="8">
        <v>2023.0</v>
      </c>
      <c r="M108" s="43" t="s">
        <v>144</v>
      </c>
      <c r="N108" s="86">
        <v>45194.0</v>
      </c>
      <c r="O108" s="87" t="s">
        <v>182</v>
      </c>
      <c r="P108" s="57"/>
      <c r="R108" s="74" t="str">
        <f t="shared" si="1"/>
        <v>insert into Images VALUES (NEWID(),'761861262272.jpg', '.jpg', getdate(), 0, null, 'https://www.dropbox.com/scl/fi/pbf3egjlx3lenujngqmoj/Patolino-Mago-Implac-vel-761861262272.jpg?rlkey=kotb3jbmg9pr0xrsv9obmqplv&amp;st=bdjacg1j&amp;dl=1', 0, getdate(), null, null)</v>
      </c>
      <c r="S108" s="34" t="str">
        <f>"Insert into Releases VALUES((select ReleaseTypeId from ReleaseTypes where Title='"&amp;I108&amp;"'), N'"&amp;SUBSTITUTE(trim(F108),"'","''")&amp;"', null, (select LabelId from Labels where Name=N'"&amp;SUBSTITUTE(trim(A108),"'","''")&amp;"' and EnterpriseId="&amp;EntId&amp;"), "&amp;IF(D108="","null",D108)&amp;", null, null, "&amp;IF(H108="","null","N'"&amp;SUBSTITUTE(trim(H108),"'","''")&amp;"'")&amp;", N'"&amp;J108&amp;" "&amp;SUBSTITUTE(trim(K108),"'","''")&amp;"', N'"&amp;L108&amp;" "&amp;SUBSTITUTE(trim(M108),"'","''")&amp;"', "&amp;IF(N108="","null","'"&amp;TEXT(N108,"yyyy-mm-dd")&amp;"'")&amp;",  "&amp;IF(E108="","null","'"&amp;SUBSTITUTE(trim(E108),"'","''")&amp;"'")&amp;", "&amp;if(B108="","null",if(D108="","(select ImageId from Images where Filename='"&amp;E108&amp;"."&amp;C108&amp;"' and ExternalUrl='"&amp;SUBSTITUTE(trim(B108),"'","''")&amp;"')","(select ImageId from Images where Filename='"&amp;D108&amp;"."&amp;C108&amp;"' and ExternalUrl='"&amp;SUBSTITUTE(trim(B108),"'","''")&amp;"')"))&amp;", null, null, null, (select min(LanguageId) from Languages where LanguageName='"&amp;G108&amp;"' and IsValidMetadataLanguage=1), getdate(), (select CreatedBy from Enterprises where EnterpriseId="&amp;EntId&amp;"), null, '34F4C88E-B410-461E-AD75-6C01536FDCD3', null, null, null, null, null, null, null, null, null, 1, null, null, null, "&amp;VLOOKUP(O108,'Reference info'!H:I,2,FALSE)&amp;", "&amp;IF(P108="","null",VLOOKUP(P108,'Reference info'!H:I,2,FALSE))&amp;", 0, null, null, null,"&amp;IF(N108="",0,1)&amp;", 1, null, null, null, null, null, null, null, null, null, 1, null, (NEXT VALUE FOR [AssetIdSequence]), null, null, null, "&amp;TenantId&amp;", "&amp;EntId&amp;", null, "&amp;if(D108&lt;&gt;"",countif('5) Release_Track'!A:A,D108),countif('5) Release_Track'!B:B,E108))&amp;")"</f>
        <v>Insert into Releases VALUES((select ReleaseTypeId from ReleaseTypes where Title='Single'), N'Patolino: Mago Implacável', null, (select LabelId from Labels where Name=N'TokyoRecords' and EnterpriseId=647322), 761861262272, null, null, null, N'2023 TokyoRecords', N'2023 TokyoRecords', '2023-09-25',  null, (select ImageId from Images where Filename='761861262272.jpg' and ExternalUrl='https://www.dropbox.com/scl/fi/pbf3egjlx3lenujngqmoj/Patolino-Mago-Implac-vel-761861262272.jpg?rlkey=kotb3jbmg9pr0xrsv9obmqplv&amp;st=bdjacg1j&amp;dl=1'),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8" s="34" t="str">
        <f>"update Releases set RevelatorExternalUsageReleaseId=AssetId where ReleaseId=(select max(ReleaseId) from Releases where "&amp;IF(D108="","Catalog='"&amp;E108&amp;"'","UPC="&amp;D108)&amp;" and EnterpriseId="&amp;EntId&amp;")"</f>
        <v>update Releases set RevelatorExternalUsageReleaseId=AssetId where ReleaseId=(select max(ReleaseId) from Releases where UPC=761861262272 and EnterpriseId=647322)</v>
      </c>
      <c r="V108" s="28">
        <f>VLOOKUP(D108,'4) Release_Artist(s)'!A:A,1,0)</f>
        <v>761861262272</v>
      </c>
      <c r="W108" s="83"/>
    </row>
    <row r="109">
      <c r="A109" s="28" t="s">
        <v>144</v>
      </c>
      <c r="B109" s="90" t="s">
        <v>390</v>
      </c>
      <c r="C109" s="8" t="s">
        <v>178</v>
      </c>
      <c r="D109" s="83">
        <v>7.61861480478E11</v>
      </c>
      <c r="E109" s="84"/>
      <c r="F109" s="85" t="s">
        <v>391</v>
      </c>
      <c r="G109" s="8" t="s">
        <v>180</v>
      </c>
      <c r="I109" s="8" t="s">
        <v>181</v>
      </c>
      <c r="J109" s="8">
        <v>2023.0</v>
      </c>
      <c r="K109" s="43" t="s">
        <v>144</v>
      </c>
      <c r="L109" s="8">
        <v>2023.0</v>
      </c>
      <c r="M109" s="43" t="s">
        <v>144</v>
      </c>
      <c r="N109" s="86">
        <v>45201.0</v>
      </c>
      <c r="O109" s="87" t="s">
        <v>182</v>
      </c>
      <c r="P109" s="57"/>
      <c r="R109" s="74" t="str">
        <f t="shared" si="1"/>
        <v>insert into Images VALUES (NEWID(),'761861480478.jpg', '.jpg', getdate(), 0, null, 'https://www.dropbox.com/scl/fi/j3subtyvmwzu5refcf97j/Assassino-de-Xam-s-761861480478.jpg?rlkey=oueql1ex5s4bysdhox90otsb1&amp;st=3sxrrva3&amp;dl=1', 0, getdate(), null, null)</v>
      </c>
      <c r="S109" s="34" t="str">
        <f>"Insert into Releases VALUES((select ReleaseTypeId from ReleaseTypes where Title='"&amp;I109&amp;"'), N'"&amp;SUBSTITUTE(trim(F109),"'","''")&amp;"', null, (select LabelId from Labels where Name=N'"&amp;SUBSTITUTE(trim(A109),"'","''")&amp;"' and EnterpriseId="&amp;EntId&amp;"), "&amp;IF(D109="","null",D109)&amp;", null, null, "&amp;IF(H109="","null","N'"&amp;SUBSTITUTE(trim(H109),"'","''")&amp;"'")&amp;", N'"&amp;J109&amp;" "&amp;SUBSTITUTE(trim(K109),"'","''")&amp;"', N'"&amp;L109&amp;" "&amp;SUBSTITUTE(trim(M109),"'","''")&amp;"', "&amp;IF(N109="","null","'"&amp;TEXT(N109,"yyyy-mm-dd")&amp;"'")&amp;",  "&amp;IF(E109="","null","'"&amp;SUBSTITUTE(trim(E109),"'","''")&amp;"'")&amp;", "&amp;if(B109="","null",if(D109="","(select ImageId from Images where Filename='"&amp;E109&amp;"."&amp;C109&amp;"' and ExternalUrl='"&amp;SUBSTITUTE(trim(B109),"'","''")&amp;"')","(select ImageId from Images where Filename='"&amp;D109&amp;"."&amp;C109&amp;"' and ExternalUrl='"&amp;SUBSTITUTE(trim(B109),"'","''")&amp;"')"))&amp;", null, null, null, (select min(LanguageId) from Languages where LanguageName='"&amp;G109&amp;"' and IsValidMetadataLanguage=1), getdate(), (select CreatedBy from Enterprises where EnterpriseId="&amp;EntId&amp;"), null, '34F4C88E-B410-461E-AD75-6C01536FDCD3', null, null, null, null, null, null, null, null, null, 1, null, null, null, "&amp;VLOOKUP(O109,'Reference info'!H:I,2,FALSE)&amp;", "&amp;IF(P109="","null",VLOOKUP(P109,'Reference info'!H:I,2,FALSE))&amp;", 0, null, null, null,"&amp;IF(N109="",0,1)&amp;", 1, null, null, null, null, null, null, null, null, null, 1, null, (NEXT VALUE FOR [AssetIdSequence]), null, null, null, "&amp;TenantId&amp;", "&amp;EntId&amp;", null, "&amp;if(D109&lt;&gt;"",countif('5) Release_Track'!A:A,D109),countif('5) Release_Track'!B:B,E109))&amp;")"</f>
        <v>Insert into Releases VALUES((select ReleaseTypeId from ReleaseTypes where Title='Single'), N'Assassino de Xamãs', null, (select LabelId from Labels where Name=N'TokyoRecords' and EnterpriseId=647322), 761861480478, null, null, null, N'2023 TokyoRecords', N'2023 TokyoRecords', '2023-10-02',  null, (select ImageId from Images where Filename='761861480478.jpg' and ExternalUrl='https://www.dropbox.com/scl/fi/j3subtyvmwzu5refcf97j/Assassino-de-Xam-s-761861480478.jpg?rlkey=oueql1ex5s4bysdhox90otsb1&amp;st=3sxrrva3&amp;dl=1'),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09" s="34" t="str">
        <f>"update Releases set RevelatorExternalUsageReleaseId=AssetId where ReleaseId=(select max(ReleaseId) from Releases where "&amp;IF(D109="","Catalog='"&amp;E109&amp;"'","UPC="&amp;D109)&amp;" and EnterpriseId="&amp;EntId&amp;")"</f>
        <v>update Releases set RevelatorExternalUsageReleaseId=AssetId where ReleaseId=(select max(ReleaseId) from Releases where UPC=761861480478 and EnterpriseId=647322)</v>
      </c>
      <c r="V109" s="28">
        <f>VLOOKUP(D109,'4) Release_Artist(s)'!A:A,1,0)</f>
        <v>761861480478</v>
      </c>
      <c r="W109" s="83"/>
    </row>
    <row r="110">
      <c r="A110" s="28" t="s">
        <v>144</v>
      </c>
      <c r="B110" s="90" t="s">
        <v>392</v>
      </c>
      <c r="C110" s="8" t="s">
        <v>178</v>
      </c>
      <c r="D110" s="83">
        <v>7.61861891991E11</v>
      </c>
      <c r="E110" s="84"/>
      <c r="F110" s="85" t="s">
        <v>393</v>
      </c>
      <c r="G110" s="8" t="s">
        <v>180</v>
      </c>
      <c r="I110" s="8" t="s">
        <v>181</v>
      </c>
      <c r="J110" s="8">
        <v>2023.0</v>
      </c>
      <c r="K110" s="43" t="s">
        <v>144</v>
      </c>
      <c r="L110" s="8">
        <v>2023.0</v>
      </c>
      <c r="M110" s="43" t="s">
        <v>144</v>
      </c>
      <c r="N110" s="86">
        <v>45207.0</v>
      </c>
      <c r="O110" s="87" t="s">
        <v>182</v>
      </c>
      <c r="P110" s="57"/>
      <c r="R110" s="74" t="str">
        <f t="shared" si="1"/>
        <v>insert into Images VALUES (NEWID(),'761861891991.jpg', '.jpg', getdate(), 0, null, 'https://www.dropbox.com/scl/fi/8o3v5p7bns3xq8kq5g2wt/Gojo-Rei-das-Maldi-es-761861891991.jpg?rlkey=hlzgkvne8fmup9e21e4qtr6r6&amp;st=3ygzdyzx&amp;dl=1', 0, getdate(), null, null)</v>
      </c>
      <c r="S110" s="34" t="str">
        <f>"Insert into Releases VALUES((select ReleaseTypeId from ReleaseTypes where Title='"&amp;I110&amp;"'), N'"&amp;SUBSTITUTE(trim(F110),"'","''")&amp;"', null, (select LabelId from Labels where Name=N'"&amp;SUBSTITUTE(trim(A110),"'","''")&amp;"' and EnterpriseId="&amp;EntId&amp;"), "&amp;IF(D110="","null",D110)&amp;", null, null, "&amp;IF(H110="","null","N'"&amp;SUBSTITUTE(trim(H110),"'","''")&amp;"'")&amp;", N'"&amp;J110&amp;" "&amp;SUBSTITUTE(trim(K110),"'","''")&amp;"', N'"&amp;L110&amp;" "&amp;SUBSTITUTE(trim(M110),"'","''")&amp;"', "&amp;IF(N110="","null","'"&amp;TEXT(N110,"yyyy-mm-dd")&amp;"'")&amp;",  "&amp;IF(E110="","null","'"&amp;SUBSTITUTE(trim(E110),"'","''")&amp;"'")&amp;", "&amp;if(B110="","null",if(D110="","(select ImageId from Images where Filename='"&amp;E110&amp;"."&amp;C110&amp;"' and ExternalUrl='"&amp;SUBSTITUTE(trim(B110),"'","''")&amp;"')","(select ImageId from Images where Filename='"&amp;D110&amp;"."&amp;C110&amp;"' and ExternalUrl='"&amp;SUBSTITUTE(trim(B110),"'","''")&amp;"')"))&amp;", null, null, null, (select min(LanguageId) from Languages where LanguageName='"&amp;G110&amp;"' and IsValidMetadataLanguage=1), getdate(), (select CreatedBy from Enterprises where EnterpriseId="&amp;EntId&amp;"), null, '34F4C88E-B410-461E-AD75-6C01536FDCD3', null, null, null, null, null, null, null, null, null, 1, null, null, null, "&amp;VLOOKUP(O110,'Reference info'!H:I,2,FALSE)&amp;", "&amp;IF(P110="","null",VLOOKUP(P110,'Reference info'!H:I,2,FALSE))&amp;", 0, null, null, null,"&amp;IF(N110="",0,1)&amp;", 1, null, null, null, null, null, null, null, null, null, 1, null, (NEXT VALUE FOR [AssetIdSequence]), null, null, null, "&amp;TenantId&amp;", "&amp;EntId&amp;", null, "&amp;if(D110&lt;&gt;"",countif('5) Release_Track'!A:A,D110),countif('5) Release_Track'!B:B,E110))&amp;")"</f>
        <v>Insert into Releases VALUES((select ReleaseTypeId from ReleaseTypes where Title='Single'), N'Gojo: Rei das Maldições', null, (select LabelId from Labels where Name=N'TokyoRecords' and EnterpriseId=647322), 761861891991, null, null, null, N'2023 TokyoRecords', N'2023 TokyoRecords', '2023-10-08',  null, (select ImageId from Images where Filename='761861891991.jpg' and ExternalUrl='https://www.dropbox.com/scl/fi/8o3v5p7bns3xq8kq5g2wt/Gojo-Rei-das-Maldi-es-761861891991.jpg?rlkey=hlzgkvne8fmup9e21e4qtr6r6&amp;st=3ygzdyzx&amp;dl=1'),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0" s="34" t="str">
        <f>"update Releases set RevelatorExternalUsageReleaseId=AssetId where ReleaseId=(select max(ReleaseId) from Releases where "&amp;IF(D110="","Catalog='"&amp;E110&amp;"'","UPC="&amp;D110)&amp;" and EnterpriseId="&amp;EntId&amp;")"</f>
        <v>update Releases set RevelatorExternalUsageReleaseId=AssetId where ReleaseId=(select max(ReleaseId) from Releases where UPC=761861891991 and EnterpriseId=647322)</v>
      </c>
      <c r="V110" s="28">
        <f>VLOOKUP(D110,'4) Release_Artist(s)'!A:A,1,0)</f>
        <v>761861891991</v>
      </c>
      <c r="W110" s="83"/>
    </row>
    <row r="111">
      <c r="A111" s="28" t="s">
        <v>144</v>
      </c>
      <c r="B111" s="90" t="s">
        <v>394</v>
      </c>
      <c r="C111" s="8" t="s">
        <v>178</v>
      </c>
      <c r="D111" s="83">
        <v>7.83385158794E11</v>
      </c>
      <c r="E111" s="84"/>
      <c r="F111" s="85" t="s">
        <v>395</v>
      </c>
      <c r="G111" s="8" t="s">
        <v>180</v>
      </c>
      <c r="I111" s="8" t="s">
        <v>181</v>
      </c>
      <c r="J111" s="8">
        <v>2023.0</v>
      </c>
      <c r="K111" s="43" t="s">
        <v>144</v>
      </c>
      <c r="L111" s="8">
        <v>2023.0</v>
      </c>
      <c r="M111" s="43" t="s">
        <v>144</v>
      </c>
      <c r="N111" s="86">
        <v>45215.0</v>
      </c>
      <c r="O111" s="87" t="s">
        <v>182</v>
      </c>
      <c r="P111" s="57"/>
      <c r="R111" s="74" t="str">
        <f t="shared" si="1"/>
        <v>insert into Images VALUES (NEWID(),'783385158794.jpg', '.jpg', getdate(), 0, null, 'https://www.dropbox.com/scl/fi/gnpxn1o1gzwn4m5p52c7j/Rei-das-Maldi-es-783385158794.jpg?rlkey=myhcqci9ojulpshyz2afx9k9g&amp;st=5xi6x1hi&amp;dl=1', 0, getdate(), null, null)</v>
      </c>
      <c r="S111" s="34" t="str">
        <f>"Insert into Releases VALUES((select ReleaseTypeId from ReleaseTypes where Title='"&amp;I111&amp;"'), N'"&amp;SUBSTITUTE(trim(F111),"'","''")&amp;"', null, (select LabelId from Labels where Name=N'"&amp;SUBSTITUTE(trim(A111),"'","''")&amp;"' and EnterpriseId="&amp;EntId&amp;"), "&amp;IF(D111="","null",D111)&amp;", null, null, "&amp;IF(H111="","null","N'"&amp;SUBSTITUTE(trim(H111),"'","''")&amp;"'")&amp;", N'"&amp;J111&amp;" "&amp;SUBSTITUTE(trim(K111),"'","''")&amp;"', N'"&amp;L111&amp;" "&amp;SUBSTITUTE(trim(M111),"'","''")&amp;"', "&amp;IF(N111="","null","'"&amp;TEXT(N111,"yyyy-mm-dd")&amp;"'")&amp;",  "&amp;IF(E111="","null","'"&amp;SUBSTITUTE(trim(E111),"'","''")&amp;"'")&amp;", "&amp;if(B111="","null",if(D111="","(select ImageId from Images where Filename='"&amp;E111&amp;"."&amp;C111&amp;"' and ExternalUrl='"&amp;SUBSTITUTE(trim(B111),"'","''")&amp;"')","(select ImageId from Images where Filename='"&amp;D111&amp;"."&amp;C111&amp;"' and ExternalUrl='"&amp;SUBSTITUTE(trim(B111),"'","''")&amp;"')"))&amp;", null, null, null, (select min(LanguageId) from Languages where LanguageName='"&amp;G111&amp;"' and IsValidMetadataLanguage=1), getdate(), (select CreatedBy from Enterprises where EnterpriseId="&amp;EntId&amp;"), null, '34F4C88E-B410-461E-AD75-6C01536FDCD3', null, null, null, null, null, null, null, null, null, 1, null, null, null, "&amp;VLOOKUP(O111,'Reference info'!H:I,2,FALSE)&amp;", "&amp;IF(P111="","null",VLOOKUP(P111,'Reference info'!H:I,2,FALSE))&amp;", 0, null, null, null,"&amp;IF(N111="",0,1)&amp;", 1, null, null, null, null, null, null, null, null, null, 1, null, (NEXT VALUE FOR [AssetIdSequence]), null, null, null, "&amp;TenantId&amp;", "&amp;EntId&amp;", null, "&amp;if(D111&lt;&gt;"",countif('5) Release_Track'!A:A,D111),countif('5) Release_Track'!B:B,E111))&amp;")"</f>
        <v>Insert into Releases VALUES((select ReleaseTypeId from ReleaseTypes where Title='Single'), N'Rei das Maldições', null, (select LabelId from Labels where Name=N'TokyoRecords' and EnterpriseId=647322), 783385158794, null, null, null, N'2023 TokyoRecords', N'2023 TokyoRecords', '2023-10-16',  null, (select ImageId from Images where Filename='783385158794.jpg' and ExternalUrl='https://www.dropbox.com/scl/fi/gnpxn1o1gzwn4m5p52c7j/Rei-das-Maldi-es-783385158794.jpg?rlkey=myhcqci9ojulpshyz2afx9k9g&amp;st=5xi6x1hi&amp;dl=1'),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1" s="34" t="str">
        <f>"update Releases set RevelatorExternalUsageReleaseId=AssetId where ReleaseId=(select max(ReleaseId) from Releases where "&amp;IF(D111="","Catalog='"&amp;E111&amp;"'","UPC="&amp;D111)&amp;" and EnterpriseId="&amp;EntId&amp;")"</f>
        <v>update Releases set RevelatorExternalUsageReleaseId=AssetId where ReleaseId=(select max(ReleaseId) from Releases where UPC=783385158794 and EnterpriseId=647322)</v>
      </c>
      <c r="V111" s="28">
        <f>VLOOKUP(D111,'4) Release_Artist(s)'!A:A,1,0)</f>
        <v>783385158794</v>
      </c>
      <c r="W111" s="83"/>
    </row>
    <row r="112">
      <c r="A112" s="28" t="s">
        <v>144</v>
      </c>
      <c r="B112" s="90" t="s">
        <v>396</v>
      </c>
      <c r="C112" s="8" t="s">
        <v>178</v>
      </c>
      <c r="D112" s="83">
        <v>7.83385159258E11</v>
      </c>
      <c r="E112" s="84"/>
      <c r="F112" s="85" t="s">
        <v>397</v>
      </c>
      <c r="G112" s="8" t="s">
        <v>180</v>
      </c>
      <c r="I112" s="8" t="s">
        <v>181</v>
      </c>
      <c r="J112" s="8">
        <v>2023.0</v>
      </c>
      <c r="K112" s="43" t="s">
        <v>144</v>
      </c>
      <c r="L112" s="8">
        <v>2023.0</v>
      </c>
      <c r="M112" s="43" t="s">
        <v>144</v>
      </c>
      <c r="N112" s="86">
        <v>45220.0</v>
      </c>
      <c r="O112" s="87" t="s">
        <v>182</v>
      </c>
      <c r="P112" s="57"/>
      <c r="R112" s="74" t="str">
        <f t="shared" si="1"/>
        <v>insert into Images VALUES (NEWID(),'783385159258.jpg', '.jpg', getdate(), 0, null, 'https://www.dropbox.com/scl/fi/ebqaarvdbwuovltiq566l/Rock-Lee-Punho-da-Besta-783385159258.jpg?rlkey=4tciki17fz95dc595cuoxk775&amp;st=c9pcpgru&amp;dl=1', 0, getdate(), null, null)</v>
      </c>
      <c r="S112" s="34" t="str">
        <f>"Insert into Releases VALUES((select ReleaseTypeId from ReleaseTypes where Title='"&amp;I112&amp;"'), N'"&amp;SUBSTITUTE(trim(F112),"'","''")&amp;"', null, (select LabelId from Labels where Name=N'"&amp;SUBSTITUTE(trim(A112),"'","''")&amp;"' and EnterpriseId="&amp;EntId&amp;"), "&amp;IF(D112="","null",D112)&amp;", null, null, "&amp;IF(H112="","null","N'"&amp;SUBSTITUTE(trim(H112),"'","''")&amp;"'")&amp;", N'"&amp;J112&amp;" "&amp;SUBSTITUTE(trim(K112),"'","''")&amp;"', N'"&amp;L112&amp;" "&amp;SUBSTITUTE(trim(M112),"'","''")&amp;"', "&amp;IF(N112="","null","'"&amp;TEXT(N112,"yyyy-mm-dd")&amp;"'")&amp;",  "&amp;IF(E112="","null","'"&amp;SUBSTITUTE(trim(E112),"'","''")&amp;"'")&amp;", "&amp;if(B112="","null",if(D112="","(select ImageId from Images where Filename='"&amp;E112&amp;"."&amp;C112&amp;"' and ExternalUrl='"&amp;SUBSTITUTE(trim(B112),"'","''")&amp;"')","(select ImageId from Images where Filename='"&amp;D112&amp;"."&amp;C112&amp;"' and ExternalUrl='"&amp;SUBSTITUTE(trim(B112),"'","''")&amp;"')"))&amp;", null, null, null, (select min(LanguageId) from Languages where LanguageName='"&amp;G112&amp;"' and IsValidMetadataLanguage=1), getdate(), (select CreatedBy from Enterprises where EnterpriseId="&amp;EntId&amp;"), null, '34F4C88E-B410-461E-AD75-6C01536FDCD3', null, null, null, null, null, null, null, null, null, 1, null, null, null, "&amp;VLOOKUP(O112,'Reference info'!H:I,2,FALSE)&amp;", "&amp;IF(P112="","null",VLOOKUP(P112,'Reference info'!H:I,2,FALSE))&amp;", 0, null, null, null,"&amp;IF(N112="",0,1)&amp;", 1, null, null, null, null, null, null, null, null, null, 1, null, (NEXT VALUE FOR [AssetIdSequence]), null, null, null, "&amp;TenantId&amp;", "&amp;EntId&amp;", null, "&amp;if(D112&lt;&gt;"",countif('5) Release_Track'!A:A,D112),countif('5) Release_Track'!B:B,E112))&amp;")"</f>
        <v>Insert into Releases VALUES((select ReleaseTypeId from ReleaseTypes where Title='Single'), N'Rock Lee: Punho da Besta', null, (select LabelId from Labels where Name=N'TokyoRecords' and EnterpriseId=647322), 783385159258, null, null, null, N'2023 TokyoRecords', N'2023 TokyoRecords', '2023-10-21',  null, (select ImageId from Images where Filename='783385159258.jpg' and ExternalUrl='https://www.dropbox.com/scl/fi/ebqaarvdbwuovltiq566l/Rock-Lee-Punho-da-Besta-783385159258.jpg?rlkey=4tciki17fz95dc595cuoxk775&amp;st=c9pcpgru&amp;dl=1'),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2" s="34" t="str">
        <f>"update Releases set RevelatorExternalUsageReleaseId=AssetId where ReleaseId=(select max(ReleaseId) from Releases where "&amp;IF(D112="","Catalog='"&amp;E112&amp;"'","UPC="&amp;D112)&amp;" and EnterpriseId="&amp;EntId&amp;")"</f>
        <v>update Releases set RevelatorExternalUsageReleaseId=AssetId where ReleaseId=(select max(ReleaseId) from Releases where UPC=783385159258 and EnterpriseId=647322)</v>
      </c>
      <c r="V112" s="28">
        <f>VLOOKUP(D112,'4) Release_Artist(s)'!A:A,1,0)</f>
        <v>783385159258</v>
      </c>
      <c r="W112" s="83"/>
    </row>
    <row r="113">
      <c r="A113" s="28" t="s">
        <v>144</v>
      </c>
      <c r="B113" s="90" t="s">
        <v>398</v>
      </c>
      <c r="C113" s="8" t="s">
        <v>178</v>
      </c>
      <c r="D113" s="83">
        <v>7.0733756332E11</v>
      </c>
      <c r="E113" s="84"/>
      <c r="F113" s="85" t="s">
        <v>399</v>
      </c>
      <c r="G113" s="8" t="s">
        <v>180</v>
      </c>
      <c r="I113" s="8" t="s">
        <v>181</v>
      </c>
      <c r="J113" s="8">
        <v>2023.0</v>
      </c>
      <c r="K113" s="43" t="s">
        <v>144</v>
      </c>
      <c r="L113" s="8">
        <v>2023.0</v>
      </c>
      <c r="M113" s="43" t="s">
        <v>144</v>
      </c>
      <c r="N113" s="86">
        <v>45229.0</v>
      </c>
      <c r="O113" s="87" t="s">
        <v>182</v>
      </c>
      <c r="P113" s="57"/>
      <c r="R113" s="74" t="str">
        <f t="shared" si="1"/>
        <v>insert into Images VALUES (NEWID(),'707337563320.jpg', '.jpg', getdate(), 0, null, 'https://www.dropbox.com/scl/fi/g3zl4jaadf9klzsuqn6rg/Apolo-Deus-Do-Sol-707337563320.jpg?rlkey=elplu5bisf7enlqy1p7of57tv&amp;st=rb3can3s&amp;dl=1', 0, getdate(), null, null)</v>
      </c>
      <c r="S113" s="34" t="str">
        <f>"Insert into Releases VALUES((select ReleaseTypeId from ReleaseTypes where Title='"&amp;I113&amp;"'), N'"&amp;SUBSTITUTE(trim(F113),"'","''")&amp;"', null, (select LabelId from Labels where Name=N'"&amp;SUBSTITUTE(trim(A113),"'","''")&amp;"' and EnterpriseId="&amp;EntId&amp;"), "&amp;IF(D113="","null",D113)&amp;", null, null, "&amp;IF(H113="","null","N'"&amp;SUBSTITUTE(trim(H113),"'","''")&amp;"'")&amp;", N'"&amp;J113&amp;" "&amp;SUBSTITUTE(trim(K113),"'","''")&amp;"', N'"&amp;L113&amp;" "&amp;SUBSTITUTE(trim(M113),"'","''")&amp;"', "&amp;IF(N113="","null","'"&amp;TEXT(N113,"yyyy-mm-dd")&amp;"'")&amp;",  "&amp;IF(E113="","null","'"&amp;SUBSTITUTE(trim(E113),"'","''")&amp;"'")&amp;", "&amp;if(B113="","null",if(D113="","(select ImageId from Images where Filename='"&amp;E113&amp;"."&amp;C113&amp;"' and ExternalUrl='"&amp;SUBSTITUTE(trim(B113),"'","''")&amp;"')","(select ImageId from Images where Filename='"&amp;D113&amp;"."&amp;C113&amp;"' and ExternalUrl='"&amp;SUBSTITUTE(trim(B113),"'","''")&amp;"')"))&amp;", null, null, null, (select min(LanguageId) from Languages where LanguageName='"&amp;G113&amp;"' and IsValidMetadataLanguage=1), getdate(), (select CreatedBy from Enterprises where EnterpriseId="&amp;EntId&amp;"), null, '34F4C88E-B410-461E-AD75-6C01536FDCD3', null, null, null, null, null, null, null, null, null, 1, null, null, null, "&amp;VLOOKUP(O113,'Reference info'!H:I,2,FALSE)&amp;", "&amp;IF(P113="","null",VLOOKUP(P113,'Reference info'!H:I,2,FALSE))&amp;", 0, null, null, null,"&amp;IF(N113="",0,1)&amp;", 1, null, null, null, null, null, null, null, null, null, 1, null, (NEXT VALUE FOR [AssetIdSequence]), null, null, null, "&amp;TenantId&amp;", "&amp;EntId&amp;", null, "&amp;if(D113&lt;&gt;"",countif('5) Release_Track'!A:A,D113),countif('5) Release_Track'!B:B,E113))&amp;")"</f>
        <v>Insert into Releases VALUES((select ReleaseTypeId from ReleaseTypes where Title='Single'), N'Apolo: Deus Do Sol', null, (select LabelId from Labels where Name=N'TokyoRecords' and EnterpriseId=647322), 707337563320, null, null, null, N'2023 TokyoRecords', N'2023 TokyoRecords', '2023-10-30',  null, (select ImageId from Images where Filename='707337563320.jpg' and ExternalUrl='https://www.dropbox.com/scl/fi/g3zl4jaadf9klzsuqn6rg/Apolo-Deus-Do-Sol-707337563320.jpg?rlkey=elplu5bisf7enlqy1p7of57tv&amp;st=rb3can3s&amp;dl=1'),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3" s="34" t="str">
        <f>"update Releases set RevelatorExternalUsageReleaseId=AssetId where ReleaseId=(select max(ReleaseId) from Releases where "&amp;IF(D113="","Catalog='"&amp;E113&amp;"'","UPC="&amp;D113)&amp;" and EnterpriseId="&amp;EntId&amp;")"</f>
        <v>update Releases set RevelatorExternalUsageReleaseId=AssetId where ReleaseId=(select max(ReleaseId) from Releases where UPC=707337563320 and EnterpriseId=647322)</v>
      </c>
      <c r="V113" s="28">
        <f>VLOOKUP(D113,'4) Release_Artist(s)'!A:A,1,0)</f>
        <v>707337563320</v>
      </c>
      <c r="W113" s="83"/>
    </row>
    <row r="114">
      <c r="A114" s="28" t="s">
        <v>144</v>
      </c>
      <c r="B114" s="90" t="s">
        <v>400</v>
      </c>
      <c r="C114" s="8" t="s">
        <v>178</v>
      </c>
      <c r="D114" s="83">
        <v>7.07337660678E11</v>
      </c>
      <c r="E114" s="84"/>
      <c r="F114" s="85" t="s">
        <v>401</v>
      </c>
      <c r="G114" s="8" t="s">
        <v>180</v>
      </c>
      <c r="I114" s="8" t="s">
        <v>181</v>
      </c>
      <c r="J114" s="8">
        <v>2023.0</v>
      </c>
      <c r="K114" s="43" t="s">
        <v>144</v>
      </c>
      <c r="L114" s="8">
        <v>2023.0</v>
      </c>
      <c r="M114" s="43" t="s">
        <v>144</v>
      </c>
      <c r="N114" s="86">
        <v>45233.0</v>
      </c>
      <c r="O114" s="87" t="s">
        <v>182</v>
      </c>
      <c r="P114" s="57"/>
      <c r="R114" s="74" t="str">
        <f t="shared" si="1"/>
        <v>insert into Images VALUES (NEWID(),'707337660678.jpg', '.jpg', getdate(), 0, null, 'https://www.dropbox.com/scl/fi/ksyf3ze1yzasyt8yxgfny/Ruas-707337660678.jpg?rlkey=ftw8i1kyao0lmwoj10kahwrdj&amp;st=2lmqa8b4&amp;dl=1', 0, getdate(), null, null)</v>
      </c>
      <c r="S114" s="34" t="str">
        <f>"Insert into Releases VALUES((select ReleaseTypeId from ReleaseTypes where Title='"&amp;I114&amp;"'), N'"&amp;SUBSTITUTE(trim(F114),"'","''")&amp;"', null, (select LabelId from Labels where Name=N'"&amp;SUBSTITUTE(trim(A114),"'","''")&amp;"' and EnterpriseId="&amp;EntId&amp;"), "&amp;IF(D114="","null",D114)&amp;", null, null, "&amp;IF(H114="","null","N'"&amp;SUBSTITUTE(trim(H114),"'","''")&amp;"'")&amp;", N'"&amp;J114&amp;" "&amp;SUBSTITUTE(trim(K114),"'","''")&amp;"', N'"&amp;L114&amp;" "&amp;SUBSTITUTE(trim(M114),"'","''")&amp;"', "&amp;IF(N114="","null","'"&amp;TEXT(N114,"yyyy-mm-dd")&amp;"'")&amp;",  "&amp;IF(E114="","null","'"&amp;SUBSTITUTE(trim(E114),"'","''")&amp;"'")&amp;", "&amp;if(B114="","null",if(D114="","(select ImageId from Images where Filename='"&amp;E114&amp;"."&amp;C114&amp;"' and ExternalUrl='"&amp;SUBSTITUTE(trim(B114),"'","''")&amp;"')","(select ImageId from Images where Filename='"&amp;D114&amp;"."&amp;C114&amp;"' and ExternalUrl='"&amp;SUBSTITUTE(trim(B114),"'","''")&amp;"')"))&amp;", null, null, null, (select min(LanguageId) from Languages where LanguageName='"&amp;G114&amp;"' and IsValidMetadataLanguage=1), getdate(), (select CreatedBy from Enterprises where EnterpriseId="&amp;EntId&amp;"), null, '34F4C88E-B410-461E-AD75-6C01536FDCD3', null, null, null, null, null, null, null, null, null, 1, null, null, null, "&amp;VLOOKUP(O114,'Reference info'!H:I,2,FALSE)&amp;", "&amp;IF(P114="","null",VLOOKUP(P114,'Reference info'!H:I,2,FALSE))&amp;", 0, null, null, null,"&amp;IF(N114="",0,1)&amp;", 1, null, null, null, null, null, null, null, null, null, 1, null, (NEXT VALUE FOR [AssetIdSequence]), null, null, null, "&amp;TenantId&amp;", "&amp;EntId&amp;", null, "&amp;if(D114&lt;&gt;"",countif('5) Release_Track'!A:A,D114),countif('5) Release_Track'!B:B,E114))&amp;")"</f>
        <v>Insert into Releases VALUES((select ReleaseTypeId from ReleaseTypes where Title='Single'), N'Ruas', null, (select LabelId from Labels where Name=N'TokyoRecords' and EnterpriseId=647322), 707337660678, null, null, null, N'2023 TokyoRecords', N'2023 TokyoRecords', '2023-11-03',  null, (select ImageId from Images where Filename='707337660678.jpg' and ExternalUrl='https://www.dropbox.com/scl/fi/ksyf3ze1yzasyt8yxgfny/Ruas-707337660678.jpg?rlkey=ftw8i1kyao0lmwoj10kahwrdj&amp;st=2lmqa8b4&amp;dl=1'),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4" s="34" t="str">
        <f>"update Releases set RevelatorExternalUsageReleaseId=AssetId where ReleaseId=(select max(ReleaseId) from Releases where "&amp;IF(D114="","Catalog='"&amp;E114&amp;"'","UPC="&amp;D114)&amp;" and EnterpriseId="&amp;EntId&amp;")"</f>
        <v>update Releases set RevelatorExternalUsageReleaseId=AssetId where ReleaseId=(select max(ReleaseId) from Releases where UPC=707337660678 and EnterpriseId=647322)</v>
      </c>
      <c r="V114" s="28">
        <f>VLOOKUP(D114,'4) Release_Artist(s)'!A:A,1,0)</f>
        <v>707337660678</v>
      </c>
      <c r="W114" s="83"/>
    </row>
    <row r="115">
      <c r="A115" s="28" t="s">
        <v>144</v>
      </c>
      <c r="B115" s="90" t="s">
        <v>402</v>
      </c>
      <c r="C115" s="8" t="s">
        <v>178</v>
      </c>
      <c r="D115" s="83">
        <v>7.07337692785E11</v>
      </c>
      <c r="E115" s="84"/>
      <c r="F115" s="85" t="s">
        <v>403</v>
      </c>
      <c r="G115" s="8" t="s">
        <v>180</v>
      </c>
      <c r="I115" s="8" t="s">
        <v>181</v>
      </c>
      <c r="J115" s="8">
        <v>2023.0</v>
      </c>
      <c r="K115" s="43" t="s">
        <v>144</v>
      </c>
      <c r="L115" s="8">
        <v>2023.0</v>
      </c>
      <c r="M115" s="43" t="s">
        <v>144</v>
      </c>
      <c r="N115" s="86">
        <v>45235.0</v>
      </c>
      <c r="O115" s="87" t="s">
        <v>182</v>
      </c>
      <c r="P115" s="57"/>
      <c r="R115" s="74" t="str">
        <f t="shared" si="1"/>
        <v>insert into Images VALUES (NEWID(),'707337692785.jpg', '.jpg', getdate(), 0, null, 'https://www.dropbox.com/scl/fi/7q8zqx42pqfqgpqh5q88z/Le-nidas-This-Is-Sparta-707337692785.jpg?rlkey=19raexzin0zznao923xk36pbh&amp;st=913x0p6v&amp;dl=1', 0, getdate(), null, null)</v>
      </c>
      <c r="S115" s="34" t="str">
        <f>"Insert into Releases VALUES((select ReleaseTypeId from ReleaseTypes where Title='"&amp;I115&amp;"'), N'"&amp;SUBSTITUTE(trim(F115),"'","''")&amp;"', null, (select LabelId from Labels where Name=N'"&amp;SUBSTITUTE(trim(A115),"'","''")&amp;"' and EnterpriseId="&amp;EntId&amp;"), "&amp;IF(D115="","null",D115)&amp;", null, null, "&amp;IF(H115="","null","N'"&amp;SUBSTITUTE(trim(H115),"'","''")&amp;"'")&amp;", N'"&amp;J115&amp;" "&amp;SUBSTITUTE(trim(K115),"'","''")&amp;"', N'"&amp;L115&amp;" "&amp;SUBSTITUTE(trim(M115),"'","''")&amp;"', "&amp;IF(N115="","null","'"&amp;TEXT(N115,"yyyy-mm-dd")&amp;"'")&amp;",  "&amp;IF(E115="","null","'"&amp;SUBSTITUTE(trim(E115),"'","''")&amp;"'")&amp;", "&amp;if(B115="","null",if(D115="","(select ImageId from Images where Filename='"&amp;E115&amp;"."&amp;C115&amp;"' and ExternalUrl='"&amp;SUBSTITUTE(trim(B115),"'","''")&amp;"')","(select ImageId from Images where Filename='"&amp;D115&amp;"."&amp;C115&amp;"' and ExternalUrl='"&amp;SUBSTITUTE(trim(B115),"'","''")&amp;"')"))&amp;", null, null, null, (select min(LanguageId) from Languages where LanguageName='"&amp;G115&amp;"' and IsValidMetadataLanguage=1), getdate(), (select CreatedBy from Enterprises where EnterpriseId="&amp;EntId&amp;"), null, '34F4C88E-B410-461E-AD75-6C01536FDCD3', null, null, null, null, null, null, null, null, null, 1, null, null, null, "&amp;VLOOKUP(O115,'Reference info'!H:I,2,FALSE)&amp;", "&amp;IF(P115="","null",VLOOKUP(P115,'Reference info'!H:I,2,FALSE))&amp;", 0, null, null, null,"&amp;IF(N115="",0,1)&amp;", 1, null, null, null, null, null, null, null, null, null, 1, null, (NEXT VALUE FOR [AssetIdSequence]), null, null, null, "&amp;TenantId&amp;", "&amp;EntId&amp;", null, "&amp;if(D115&lt;&gt;"",countif('5) Release_Track'!A:A,D115),countif('5) Release_Track'!B:B,E115))&amp;")"</f>
        <v>Insert into Releases VALUES((select ReleaseTypeId from ReleaseTypes where Title='Single'), N'Leônidas: This Is Sparta', null, (select LabelId from Labels where Name=N'TokyoRecords' and EnterpriseId=647322), 707337692785, null, null, null, N'2023 TokyoRecords', N'2023 TokyoRecords', '2023-11-05',  null, (select ImageId from Images where Filename='707337692785.jpg' and ExternalUrl='https://www.dropbox.com/scl/fi/7q8zqx42pqfqgpqh5q88z/Le-nidas-This-Is-Sparta-707337692785.jpg?rlkey=19raexzin0zznao923xk36pbh&amp;st=913x0p6v&amp;dl=1'),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5" s="34" t="str">
        <f>"update Releases set RevelatorExternalUsageReleaseId=AssetId where ReleaseId=(select max(ReleaseId) from Releases where "&amp;IF(D115="","Catalog='"&amp;E115&amp;"'","UPC="&amp;D115)&amp;" and EnterpriseId="&amp;EntId&amp;")"</f>
        <v>update Releases set RevelatorExternalUsageReleaseId=AssetId where ReleaseId=(select max(ReleaseId) from Releases where UPC=707337692785 and EnterpriseId=647322)</v>
      </c>
      <c r="V115" s="28">
        <f>VLOOKUP(D115,'4) Release_Artist(s)'!A:A,1,0)</f>
        <v>707337692785</v>
      </c>
      <c r="W115" s="83"/>
    </row>
    <row r="116">
      <c r="A116" s="28" t="s">
        <v>144</v>
      </c>
      <c r="B116" s="90" t="s">
        <v>404</v>
      </c>
      <c r="C116" s="8" t="s">
        <v>178</v>
      </c>
      <c r="D116" s="83">
        <v>7.07337694352E11</v>
      </c>
      <c r="E116" s="84"/>
      <c r="F116" s="85" t="s">
        <v>405</v>
      </c>
      <c r="G116" s="8" t="s">
        <v>180</v>
      </c>
      <c r="I116" s="8" t="s">
        <v>181</v>
      </c>
      <c r="J116" s="8">
        <v>2023.0</v>
      </c>
      <c r="K116" s="43" t="s">
        <v>144</v>
      </c>
      <c r="L116" s="8">
        <v>2023.0</v>
      </c>
      <c r="M116" s="43" t="s">
        <v>144</v>
      </c>
      <c r="N116" s="86">
        <v>45235.0</v>
      </c>
      <c r="O116" s="87" t="s">
        <v>182</v>
      </c>
      <c r="P116" s="57"/>
      <c r="R116" s="74" t="str">
        <f t="shared" si="1"/>
        <v>insert into Images VALUES (NEWID(),'707337694352.jpg', '.jpg', getdate(), 0, null, 'https://www.dropbox.com/scl/fi/yhq1kg4s116ojy01ux0cl/Feiticeiro-Imortal-707337694352.jpg?rlkey=wlgkc358hihpq4l845vttibew&amp;st=r09my7hg&amp;dl=1', 0, getdate(), null, null)</v>
      </c>
      <c r="S116" s="34" t="str">
        <f>"Insert into Releases VALUES((select ReleaseTypeId from ReleaseTypes where Title='"&amp;I116&amp;"'), N'"&amp;SUBSTITUTE(trim(F116),"'","''")&amp;"', null, (select LabelId from Labels where Name=N'"&amp;SUBSTITUTE(trim(A116),"'","''")&amp;"' and EnterpriseId="&amp;EntId&amp;"), "&amp;IF(D116="","null",D116)&amp;", null, null, "&amp;IF(H116="","null","N'"&amp;SUBSTITUTE(trim(H116),"'","''")&amp;"'")&amp;", N'"&amp;J116&amp;" "&amp;SUBSTITUTE(trim(K116),"'","''")&amp;"', N'"&amp;L116&amp;" "&amp;SUBSTITUTE(trim(M116),"'","''")&amp;"', "&amp;IF(N116="","null","'"&amp;TEXT(N116,"yyyy-mm-dd")&amp;"'")&amp;",  "&amp;IF(E116="","null","'"&amp;SUBSTITUTE(trim(E116),"'","''")&amp;"'")&amp;", "&amp;if(B116="","null",if(D116="","(select ImageId from Images where Filename='"&amp;E116&amp;"."&amp;C116&amp;"' and ExternalUrl='"&amp;SUBSTITUTE(trim(B116),"'","''")&amp;"')","(select ImageId from Images where Filename='"&amp;D116&amp;"."&amp;C116&amp;"' and ExternalUrl='"&amp;SUBSTITUTE(trim(B116),"'","''")&amp;"')"))&amp;", null, null, null, (select min(LanguageId) from Languages where LanguageName='"&amp;G116&amp;"' and IsValidMetadataLanguage=1), getdate(), (select CreatedBy from Enterprises where EnterpriseId="&amp;EntId&amp;"), null, '34F4C88E-B410-461E-AD75-6C01536FDCD3', null, null, null, null, null, null, null, null, null, 1, null, null, null, "&amp;VLOOKUP(O116,'Reference info'!H:I,2,FALSE)&amp;", "&amp;IF(P116="","null",VLOOKUP(P116,'Reference info'!H:I,2,FALSE))&amp;", 0, null, null, null,"&amp;IF(N116="",0,1)&amp;", 1, null, null, null, null, null, null, null, null, null, 1, null, (NEXT VALUE FOR [AssetIdSequence]), null, null, null, "&amp;TenantId&amp;", "&amp;EntId&amp;", null, "&amp;if(D116&lt;&gt;"",countif('5) Release_Track'!A:A,D116),countif('5) Release_Track'!B:B,E116))&amp;")"</f>
        <v>Insert into Releases VALUES((select ReleaseTypeId from ReleaseTypes where Title='Single'), N'Feiticeiro Imortal', null, (select LabelId from Labels where Name=N'TokyoRecords' and EnterpriseId=647322), 707337694352, null, null, null, N'2023 TokyoRecords', N'2023 TokyoRecords', '2023-11-05',  null, (select ImageId from Images where Filename='707337694352.jpg' and ExternalUrl='https://www.dropbox.com/scl/fi/yhq1kg4s116ojy01ux0cl/Feiticeiro-Imortal-707337694352.jpg?rlkey=wlgkc358hihpq4l845vttibew&amp;st=r09my7hg&amp;dl=1'),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6" s="34" t="str">
        <f>"update Releases set RevelatorExternalUsageReleaseId=AssetId where ReleaseId=(select max(ReleaseId) from Releases where "&amp;IF(D116="","Catalog='"&amp;E116&amp;"'","UPC="&amp;D116)&amp;" and EnterpriseId="&amp;EntId&amp;")"</f>
        <v>update Releases set RevelatorExternalUsageReleaseId=AssetId where ReleaseId=(select max(ReleaseId) from Releases where UPC=707337694352 and EnterpriseId=647322)</v>
      </c>
      <c r="V116" s="28">
        <f>VLOOKUP(D116,'4) Release_Artist(s)'!A:A,1,0)</f>
        <v>707337694352</v>
      </c>
      <c r="W116" s="83"/>
    </row>
    <row r="117">
      <c r="A117" s="28" t="s">
        <v>144</v>
      </c>
      <c r="B117" s="90" t="s">
        <v>406</v>
      </c>
      <c r="C117" s="8" t="s">
        <v>178</v>
      </c>
      <c r="D117" s="83">
        <v>7.07337694413E11</v>
      </c>
      <c r="E117" s="84"/>
      <c r="F117" s="85" t="s">
        <v>407</v>
      </c>
      <c r="G117" s="8" t="s">
        <v>180</v>
      </c>
      <c r="I117" s="8" t="s">
        <v>181</v>
      </c>
      <c r="J117" s="8">
        <v>2023.0</v>
      </c>
      <c r="K117" s="43" t="s">
        <v>144</v>
      </c>
      <c r="L117" s="8">
        <v>2023.0</v>
      </c>
      <c r="M117" s="43" t="s">
        <v>144</v>
      </c>
      <c r="N117" s="86">
        <v>45234.0</v>
      </c>
      <c r="O117" s="87" t="s">
        <v>182</v>
      </c>
      <c r="P117" s="57"/>
      <c r="R117" s="74" t="str">
        <f t="shared" si="1"/>
        <v>insert into Images VALUES (NEWID(),'707337694413.jpg', '.jpg', getdate(), 0, null, 'https://www.dropbox.com/scl/fi/tzzrm56axjqx5x3js592r/Hare-Baba-707337694413.jpg?rlkey=0tcnqa4g789m5gsd9lk0iask5&amp;st=u9sms1en&amp;dl=1', 0, getdate(), null, null)</v>
      </c>
      <c r="S117" s="34" t="str">
        <f>"Insert into Releases VALUES((select ReleaseTypeId from ReleaseTypes where Title='"&amp;I117&amp;"'), N'"&amp;SUBSTITUTE(trim(F117),"'","''")&amp;"', null, (select LabelId from Labels where Name=N'"&amp;SUBSTITUTE(trim(A117),"'","''")&amp;"' and EnterpriseId="&amp;EntId&amp;"), "&amp;IF(D117="","null",D117)&amp;", null, null, "&amp;IF(H117="","null","N'"&amp;SUBSTITUTE(trim(H117),"'","''")&amp;"'")&amp;", N'"&amp;J117&amp;" "&amp;SUBSTITUTE(trim(K117),"'","''")&amp;"', N'"&amp;L117&amp;" "&amp;SUBSTITUTE(trim(M117),"'","''")&amp;"', "&amp;IF(N117="","null","'"&amp;TEXT(N117,"yyyy-mm-dd")&amp;"'")&amp;",  "&amp;IF(E117="","null","'"&amp;SUBSTITUTE(trim(E117),"'","''")&amp;"'")&amp;", "&amp;if(B117="","null",if(D117="","(select ImageId from Images where Filename='"&amp;E117&amp;"."&amp;C117&amp;"' and ExternalUrl='"&amp;SUBSTITUTE(trim(B117),"'","''")&amp;"')","(select ImageId from Images where Filename='"&amp;D117&amp;"."&amp;C117&amp;"' and ExternalUrl='"&amp;SUBSTITUTE(trim(B117),"'","''")&amp;"')"))&amp;", null, null, null, (select min(LanguageId) from Languages where LanguageName='"&amp;G117&amp;"' and IsValidMetadataLanguage=1), getdate(), (select CreatedBy from Enterprises where EnterpriseId="&amp;EntId&amp;"), null, '34F4C88E-B410-461E-AD75-6C01536FDCD3', null, null, null, null, null, null, null, null, null, 1, null, null, null, "&amp;VLOOKUP(O117,'Reference info'!H:I,2,FALSE)&amp;", "&amp;IF(P117="","null",VLOOKUP(P117,'Reference info'!H:I,2,FALSE))&amp;", 0, null, null, null,"&amp;IF(N117="",0,1)&amp;", 1, null, null, null, null, null, null, null, null, null, 1, null, (NEXT VALUE FOR [AssetIdSequence]), null, null, null, "&amp;TenantId&amp;", "&amp;EntId&amp;", null, "&amp;if(D117&lt;&gt;"",countif('5) Release_Track'!A:A,D117),countif('5) Release_Track'!B:B,E117))&amp;")"</f>
        <v>Insert into Releases VALUES((select ReleaseTypeId from ReleaseTypes where Title='Single'), N'Hare Baba', null, (select LabelId from Labels where Name=N'TokyoRecords' and EnterpriseId=647322), 707337694413, null, null, null, N'2023 TokyoRecords', N'2023 TokyoRecords', '2023-11-04',  null, (select ImageId from Images where Filename='707337694413.jpg' and ExternalUrl='https://www.dropbox.com/scl/fi/tzzrm56axjqx5x3js592r/Hare-Baba-707337694413.jpg?rlkey=0tcnqa4g789m5gsd9lk0iask5&amp;st=u9sms1en&amp;dl=1'),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7" s="34" t="str">
        <f>"update Releases set RevelatorExternalUsageReleaseId=AssetId where ReleaseId=(select max(ReleaseId) from Releases where "&amp;IF(D117="","Catalog='"&amp;E117&amp;"'","UPC="&amp;D117)&amp;" and EnterpriseId="&amp;EntId&amp;")"</f>
        <v>update Releases set RevelatorExternalUsageReleaseId=AssetId where ReleaseId=(select max(ReleaseId) from Releases where UPC=707337694413 and EnterpriseId=647322)</v>
      </c>
      <c r="V117" s="28">
        <f>VLOOKUP(D117,'4) Release_Artist(s)'!A:A,1,0)</f>
        <v>707337694413</v>
      </c>
      <c r="W117" s="83"/>
    </row>
    <row r="118">
      <c r="A118" s="28" t="s">
        <v>144</v>
      </c>
      <c r="B118" s="90" t="s">
        <v>408</v>
      </c>
      <c r="C118" s="8" t="s">
        <v>178</v>
      </c>
      <c r="D118" s="83">
        <v>7.07337995527E11</v>
      </c>
      <c r="E118" s="84"/>
      <c r="F118" s="85" t="s">
        <v>409</v>
      </c>
      <c r="G118" s="8" t="s">
        <v>180</v>
      </c>
      <c r="I118" s="8" t="s">
        <v>181</v>
      </c>
      <c r="J118" s="8">
        <v>2023.0</v>
      </c>
      <c r="K118" s="43" t="s">
        <v>144</v>
      </c>
      <c r="L118" s="8">
        <v>2023.0</v>
      </c>
      <c r="M118" s="43" t="s">
        <v>144</v>
      </c>
      <c r="N118" s="86">
        <v>45271.0</v>
      </c>
      <c r="O118" s="87" t="s">
        <v>182</v>
      </c>
      <c r="P118" s="57"/>
      <c r="R118" s="74" t="str">
        <f t="shared" si="1"/>
        <v>insert into Images VALUES (NEWID(),'707337995527.jpg', '.jpg', getdate(), 0, null, 'https://www.dropbox.com/scl/fi/6z2fd2u5swqjxrjotfddf/Isso-Esparta-707337995527.jpg?rlkey=fry1cues4g63zglp3lbgz0zw8&amp;st=mk0c05g1&amp;dl=1', 0, getdate(), null, null)</v>
      </c>
      <c r="S118" s="34" t="str">
        <f>"Insert into Releases VALUES((select ReleaseTypeId from ReleaseTypes where Title='"&amp;I118&amp;"'), N'"&amp;SUBSTITUTE(trim(F118),"'","''")&amp;"', null, (select LabelId from Labels where Name=N'"&amp;SUBSTITUTE(trim(A118),"'","''")&amp;"' and EnterpriseId="&amp;EntId&amp;"), "&amp;IF(D118="","null",D118)&amp;", null, null, "&amp;IF(H118="","null","N'"&amp;SUBSTITUTE(trim(H118),"'","''")&amp;"'")&amp;", N'"&amp;J118&amp;" "&amp;SUBSTITUTE(trim(K118),"'","''")&amp;"', N'"&amp;L118&amp;" "&amp;SUBSTITUTE(trim(M118),"'","''")&amp;"', "&amp;IF(N118="","null","'"&amp;TEXT(N118,"yyyy-mm-dd")&amp;"'")&amp;",  "&amp;IF(E118="","null","'"&amp;SUBSTITUTE(trim(E118),"'","''")&amp;"'")&amp;", "&amp;if(B118="","null",if(D118="","(select ImageId from Images where Filename='"&amp;E118&amp;"."&amp;C118&amp;"' and ExternalUrl='"&amp;SUBSTITUTE(trim(B118),"'","''")&amp;"')","(select ImageId from Images where Filename='"&amp;D118&amp;"."&amp;C118&amp;"' and ExternalUrl='"&amp;SUBSTITUTE(trim(B118),"'","''")&amp;"')"))&amp;", null, null, null, (select min(LanguageId) from Languages where LanguageName='"&amp;G118&amp;"' and IsValidMetadataLanguage=1), getdate(), (select CreatedBy from Enterprises where EnterpriseId="&amp;EntId&amp;"), null, '34F4C88E-B410-461E-AD75-6C01536FDCD3', null, null, null, null, null, null, null, null, null, 1, null, null, null, "&amp;VLOOKUP(O118,'Reference info'!H:I,2,FALSE)&amp;", "&amp;IF(P118="","null",VLOOKUP(P118,'Reference info'!H:I,2,FALSE))&amp;", 0, null, null, null,"&amp;IF(N118="",0,1)&amp;", 1, null, null, null, null, null, null, null, null, null, 1, null, (NEXT VALUE FOR [AssetIdSequence]), null, null, null, "&amp;TenantId&amp;", "&amp;EntId&amp;", null, "&amp;if(D118&lt;&gt;"",countif('5) Release_Track'!A:A,D118),countif('5) Release_Track'!B:B,E118))&amp;")"</f>
        <v>Insert into Releases VALUES((select ReleaseTypeId from ReleaseTypes where Title='Single'), N'Deus do Sol e Rei de Esparta', null, (select LabelId from Labels where Name=N'TokyoRecords' and EnterpriseId=647322), 707337995527, null, null, null, N'2023 TokyoRecords', N'2023 TokyoRecords', '2023-12-11',  null, (select ImageId from Images where Filename='707337995527.jpg' and ExternalUrl='https://www.dropbox.com/scl/fi/6z2fd2u5swqjxrjotfddf/Isso-Esparta-707337995527.jpg?rlkey=fry1cues4g63zglp3lbgz0zw8&amp;st=mk0c05g1&amp;dl=1'),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8" s="34" t="str">
        <f>"update Releases set RevelatorExternalUsageReleaseId=AssetId where ReleaseId=(select max(ReleaseId) from Releases where "&amp;IF(D118="","Catalog='"&amp;E118&amp;"'","UPC="&amp;D118)&amp;" and EnterpriseId="&amp;EntId&amp;")"</f>
        <v>update Releases set RevelatorExternalUsageReleaseId=AssetId where ReleaseId=(select max(ReleaseId) from Releases where UPC=707337995527 and EnterpriseId=647322)</v>
      </c>
      <c r="V118" s="28">
        <f>VLOOKUP(D118,'4) Release_Artist(s)'!A:A,1,0)</f>
        <v>707337995527</v>
      </c>
      <c r="W118" s="83"/>
    </row>
    <row r="119">
      <c r="A119" s="28" t="s">
        <v>144</v>
      </c>
      <c r="B119" s="90" t="s">
        <v>410</v>
      </c>
      <c r="C119" s="8" t="s">
        <v>178</v>
      </c>
      <c r="D119" s="83">
        <v>7.07337995206E11</v>
      </c>
      <c r="E119" s="84"/>
      <c r="F119" s="85" t="s">
        <v>411</v>
      </c>
      <c r="G119" s="8" t="s">
        <v>180</v>
      </c>
      <c r="I119" s="8" t="s">
        <v>181</v>
      </c>
      <c r="J119" s="8">
        <v>2023.0</v>
      </c>
      <c r="K119" s="43" t="s">
        <v>144</v>
      </c>
      <c r="L119" s="8">
        <v>2023.0</v>
      </c>
      <c r="M119" s="43" t="s">
        <v>144</v>
      </c>
      <c r="N119" s="86">
        <v>45250.0</v>
      </c>
      <c r="O119" s="87" t="s">
        <v>182</v>
      </c>
      <c r="P119" s="57"/>
      <c r="R119" s="74" t="str">
        <f t="shared" si="1"/>
        <v>insert into Images VALUES (NEWID(),'707337995206.jpg', '.jpg', getdate(), 0, null, 'https://www.dropbox.com/scl/fi/vhd7dl83a9nkpozapa8p0/derfWCqeIHt2NIAjPD9t.orig.jpg?rlkey=blnpm8wmidrgunvv9uecpdp9z&amp;st=t9ebdfvx&amp;dl=1', 0, getdate(), null, null)</v>
      </c>
      <c r="S119" s="34" t="str">
        <f>"Insert into Releases VALUES((select ReleaseTypeId from ReleaseTypes where Title='"&amp;I119&amp;"'), N'"&amp;SUBSTITUTE(trim(F119),"'","''")&amp;"', null, (select LabelId from Labels where Name=N'"&amp;SUBSTITUTE(trim(A119),"'","''")&amp;"' and EnterpriseId="&amp;EntId&amp;"), "&amp;IF(D119="","null",D119)&amp;", null, null, "&amp;IF(H119="","null","N'"&amp;SUBSTITUTE(trim(H119),"'","''")&amp;"'")&amp;", N'"&amp;J119&amp;" "&amp;SUBSTITUTE(trim(K119),"'","''")&amp;"', N'"&amp;L119&amp;" "&amp;SUBSTITUTE(trim(M119),"'","''")&amp;"', "&amp;IF(N119="","null","'"&amp;TEXT(N119,"yyyy-mm-dd")&amp;"'")&amp;",  "&amp;IF(E119="","null","'"&amp;SUBSTITUTE(trim(E119),"'","''")&amp;"'")&amp;", "&amp;if(B119="","null",if(D119="","(select ImageId from Images where Filename='"&amp;E119&amp;"."&amp;C119&amp;"' and ExternalUrl='"&amp;SUBSTITUTE(trim(B119),"'","''")&amp;"')","(select ImageId from Images where Filename='"&amp;D119&amp;"."&amp;C119&amp;"' and ExternalUrl='"&amp;SUBSTITUTE(trim(B119),"'","''")&amp;"')"))&amp;", null, null, null, (select min(LanguageId) from Languages where LanguageName='"&amp;G119&amp;"' and IsValidMetadataLanguage=1), getdate(), (select CreatedBy from Enterprises where EnterpriseId="&amp;EntId&amp;"), null, '34F4C88E-B410-461E-AD75-6C01536FDCD3', null, null, null, null, null, null, null, null, null, 1, null, null, null, "&amp;VLOOKUP(O119,'Reference info'!H:I,2,FALSE)&amp;", "&amp;IF(P119="","null",VLOOKUP(P119,'Reference info'!H:I,2,FALSE))&amp;", 0, null, null, null,"&amp;IF(N119="",0,1)&amp;", 1, null, null, null, null, null, null, null, null, null, 1, null, (NEXT VALUE FOR [AssetIdSequence]), null, null, null, "&amp;TenantId&amp;", "&amp;EntId&amp;", null, "&amp;if(D119&lt;&gt;"",countif('5) Release_Track'!A:A,D119),countif('5) Release_Track'!B:B,E119))&amp;")"</f>
        <v>Insert into Releases VALUES((select ReleaseTypeId from ReleaseTypes where Title='Single'), N'Isso É Esparta', null, (select LabelId from Labels where Name=N'TokyoRecords' and EnterpriseId=647322), 707337995206, null, null, null, N'2023 TokyoRecords', N'2023 TokyoRecords', '2023-11-20',  null, (select ImageId from Images where Filename='707337995206.jpg' and ExternalUrl='https://www.dropbox.com/scl/fi/vhd7dl83a9nkpozapa8p0/derfWCqeIHt2NIAjPD9t.orig.jpg?rlkey=blnpm8wmidrgunvv9uecpdp9z&amp;st=t9ebdfvx&amp;dl=1'),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19" s="34" t="str">
        <f>"update Releases set RevelatorExternalUsageReleaseId=AssetId where ReleaseId=(select max(ReleaseId) from Releases where "&amp;IF(D119="","Catalog='"&amp;E119&amp;"'","UPC="&amp;D119)&amp;" and EnterpriseId="&amp;EntId&amp;")"</f>
        <v>update Releases set RevelatorExternalUsageReleaseId=AssetId where ReleaseId=(select max(ReleaseId) from Releases where UPC=707337995206 and EnterpriseId=647322)</v>
      </c>
      <c r="V119" s="28">
        <f>VLOOKUP(D119,'4) Release_Artist(s)'!A:A,1,0)</f>
        <v>707337995206</v>
      </c>
      <c r="W119" s="83"/>
    </row>
    <row r="120">
      <c r="A120" s="28" t="s">
        <v>144</v>
      </c>
      <c r="B120" s="90" t="s">
        <v>412</v>
      </c>
      <c r="C120" s="8" t="s">
        <v>178</v>
      </c>
      <c r="D120" s="83">
        <v>7.13317738589E11</v>
      </c>
      <c r="E120" s="84"/>
      <c r="F120" s="85" t="s">
        <v>413</v>
      </c>
      <c r="G120" s="8" t="s">
        <v>180</v>
      </c>
      <c r="H120" s="28"/>
      <c r="I120" s="8" t="s">
        <v>414</v>
      </c>
      <c r="J120" s="8">
        <v>2023.0</v>
      </c>
      <c r="K120" s="43" t="s">
        <v>144</v>
      </c>
      <c r="L120" s="8">
        <v>2023.0</v>
      </c>
      <c r="M120" s="43" t="s">
        <v>144</v>
      </c>
      <c r="N120" s="86">
        <v>45282.0</v>
      </c>
      <c r="O120" s="87" t="s">
        <v>182</v>
      </c>
      <c r="P120" s="57"/>
      <c r="R120" s="74" t="str">
        <f t="shared" si="1"/>
        <v>insert into Images VALUES (NEWID(),'713317738589.jpg', '.jpg', getdate(), 0, null, 'https://www.dropbox.com/scl/fi/op8fjebmikdhs9j9s6yer/Dias-Depois-de-Diamantes-713317738589-BKTOK2300170-facetime.jpg?rlkey=0ycxn9dbm9th45nw0ueb5648z&amp;st=his31ce4&amp;dl=1', 0, getdate(), null, null)</v>
      </c>
      <c r="S120" s="34" t="str">
        <f>"Insert into Releases VALUES((select ReleaseTypeId from ReleaseTypes where Title='"&amp;I120&amp;"'), N'"&amp;SUBSTITUTE(trim(F120),"'","''")&amp;"', null, (select LabelId from Labels where Name=N'"&amp;SUBSTITUTE(trim(A120),"'","''")&amp;"' and EnterpriseId="&amp;EntId&amp;"), "&amp;IF(D120="","null",D120)&amp;", null, null, "&amp;IF(H120="","null","N'"&amp;SUBSTITUTE(trim(H120),"'","''")&amp;"'")&amp;", N'"&amp;J120&amp;" "&amp;SUBSTITUTE(trim(K120),"'","''")&amp;"', N'"&amp;L120&amp;" "&amp;SUBSTITUTE(trim(M120),"'","''")&amp;"', "&amp;IF(N120="","null","'"&amp;TEXT(N120,"yyyy-mm-dd")&amp;"'")&amp;",  "&amp;IF(E120="","null","'"&amp;SUBSTITUTE(trim(E120),"'","''")&amp;"'")&amp;", "&amp;if(B120="","null",if(D120="","(select ImageId from Images where Filename='"&amp;E120&amp;"."&amp;C120&amp;"' and ExternalUrl='"&amp;SUBSTITUTE(trim(B120),"'","''")&amp;"')","(select ImageId from Images where Filename='"&amp;D120&amp;"."&amp;C120&amp;"' and ExternalUrl='"&amp;SUBSTITUTE(trim(B120),"'","''")&amp;"')"))&amp;", null, null, null, (select min(LanguageId) from Languages where LanguageName='"&amp;G120&amp;"' and IsValidMetadataLanguage=1), getdate(), (select CreatedBy from Enterprises where EnterpriseId="&amp;EntId&amp;"), null, '34F4C88E-B410-461E-AD75-6C01536FDCD3', null, null, null, null, null, null, null, null, null, 1, null, null, null, "&amp;VLOOKUP(O120,'Reference info'!H:I,2,FALSE)&amp;", "&amp;IF(P120="","null",VLOOKUP(P120,'Reference info'!H:I,2,FALSE))&amp;", 0, null, null, null,"&amp;IF(N120="",0,1)&amp;", 1, null, null, null, null, null, null, null, null, null, 1, null, (NEXT VALUE FOR [AssetIdSequence]), null, null, null, "&amp;TenantId&amp;", "&amp;EntId&amp;", null, "&amp;if(D120&lt;&gt;"",countif('5) Release_Track'!A:A,D120),countif('5) Release_Track'!B:B,E120))&amp;")"</f>
        <v>Insert into Releases VALUES((select ReleaseTypeId from ReleaseTypes where Title='Album'), N'Dias Depois de Diamantes', null, (select LabelId from Labels where Name=N'TokyoRecords' and EnterpriseId=647322), 713317738589, null, null, null, N'2023 TokyoRecords', N'2023 TokyoRecords', '2023-12-22',  null, (select ImageId from Images where Filename='713317738589.jpg' and ExternalUrl='https://www.dropbox.com/scl/fi/op8fjebmikdhs9j9s6yer/Dias-Depois-de-Diamantes-713317738589-BKTOK2300170-facetime.jpg?rlkey=0ycxn9dbm9th45nw0ueb5648z&amp;st=his31ce4&amp;dl=1'),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8)</v>
      </c>
      <c r="T120" s="34" t="str">
        <f>"update Releases set RevelatorExternalUsageReleaseId=AssetId where ReleaseId=(select max(ReleaseId) from Releases where "&amp;IF(D120="","Catalog='"&amp;E120&amp;"'","UPC="&amp;D120)&amp;" and EnterpriseId="&amp;EntId&amp;")"</f>
        <v>update Releases set RevelatorExternalUsageReleaseId=AssetId where ReleaseId=(select max(ReleaseId) from Releases where UPC=713317738589 and EnterpriseId=647322)</v>
      </c>
      <c r="V120" s="28">
        <f>VLOOKUP(D120,'4) Release_Artist(s)'!A:A,1,0)</f>
        <v>713317738589</v>
      </c>
      <c r="W120" s="83"/>
    </row>
    <row r="121">
      <c r="A121" s="28" t="s">
        <v>144</v>
      </c>
      <c r="B121" s="90" t="s">
        <v>415</v>
      </c>
      <c r="C121" s="8" t="s">
        <v>178</v>
      </c>
      <c r="D121" s="83">
        <v>7.13317749837E11</v>
      </c>
      <c r="E121" s="84"/>
      <c r="F121" s="85" t="s">
        <v>416</v>
      </c>
      <c r="G121" s="8" t="s">
        <v>180</v>
      </c>
      <c r="I121" s="8" t="s">
        <v>181</v>
      </c>
      <c r="J121" s="8">
        <v>2023.0</v>
      </c>
      <c r="K121" s="43" t="s">
        <v>144</v>
      </c>
      <c r="L121" s="8">
        <v>2023.0</v>
      </c>
      <c r="M121" s="43" t="s">
        <v>144</v>
      </c>
      <c r="N121" s="86">
        <v>45268.0</v>
      </c>
      <c r="O121" s="87" t="s">
        <v>182</v>
      </c>
      <c r="P121" s="57"/>
      <c r="R121" s="74" t="str">
        <f t="shared" si="1"/>
        <v>insert into Images VALUES (NEWID(),'713317749837.jpg', '.jpg', getdate(), 0, null, 'https://www.dropbox.com/scl/fi/8aabsc2d9ga6fwfs9nzoy/Gravidade-Luar-713317749837.jpg?rlkey=mbw6gdv9u38u6bz3bewhk9sem&amp;st=p6fqgb6o&amp;dl=1', 0, getdate(), null, null)</v>
      </c>
      <c r="S121" s="34" t="str">
        <f>"Insert into Releases VALUES((select ReleaseTypeId from ReleaseTypes where Title='"&amp;I121&amp;"'), N'"&amp;SUBSTITUTE(trim(F121),"'","''")&amp;"', null, (select LabelId from Labels where Name=N'"&amp;SUBSTITUTE(trim(A121),"'","''")&amp;"' and EnterpriseId="&amp;EntId&amp;"), "&amp;IF(D121="","null",D121)&amp;", null, null, "&amp;IF(H121="","null","N'"&amp;SUBSTITUTE(trim(H121),"'","''")&amp;"'")&amp;", N'"&amp;J121&amp;" "&amp;SUBSTITUTE(trim(K121),"'","''")&amp;"', N'"&amp;L121&amp;" "&amp;SUBSTITUTE(trim(M121),"'","''")&amp;"', "&amp;IF(N121="","null","'"&amp;TEXT(N121,"yyyy-mm-dd")&amp;"'")&amp;",  "&amp;IF(E121="","null","'"&amp;SUBSTITUTE(trim(E121),"'","''")&amp;"'")&amp;", "&amp;if(B121="","null",if(D121="","(select ImageId from Images where Filename='"&amp;E121&amp;"."&amp;C121&amp;"' and ExternalUrl='"&amp;SUBSTITUTE(trim(B121),"'","''")&amp;"')","(select ImageId from Images where Filename='"&amp;D121&amp;"."&amp;C121&amp;"' and ExternalUrl='"&amp;SUBSTITUTE(trim(B121),"'","''")&amp;"')"))&amp;", null, null, null, (select min(LanguageId) from Languages where LanguageName='"&amp;G121&amp;"' and IsValidMetadataLanguage=1), getdate(), (select CreatedBy from Enterprises where EnterpriseId="&amp;EntId&amp;"), null, '34F4C88E-B410-461E-AD75-6C01536FDCD3', null, null, null, null, null, null, null, null, null, 1, null, null, null, "&amp;VLOOKUP(O121,'Reference info'!H:I,2,FALSE)&amp;", "&amp;IF(P121="","null",VLOOKUP(P121,'Reference info'!H:I,2,FALSE))&amp;", 0, null, null, null,"&amp;IF(N121="",0,1)&amp;", 1, null, null, null, null, null, null, null, null, null, 1, null, (NEXT VALUE FOR [AssetIdSequence]), null, null, null, "&amp;TenantId&amp;", "&amp;EntId&amp;", null, "&amp;if(D121&lt;&gt;"",countif('5) Release_Track'!A:A,D121),countif('5) Release_Track'!B:B,E121))&amp;")"</f>
        <v>Insert into Releases VALUES((select ReleaseTypeId from ReleaseTypes where Title='Single'), N'Gravidade Luar', null, (select LabelId from Labels where Name=N'TokyoRecords' and EnterpriseId=647322), 713317749837, null, null, null, N'2023 TokyoRecords', N'2023 TokyoRecords', '2023-12-08',  null, (select ImageId from Images where Filename='713317749837.jpg' and ExternalUrl='https://www.dropbox.com/scl/fi/8aabsc2d9ga6fwfs9nzoy/Gravidade-Luar-713317749837.jpg?rlkey=mbw6gdv9u38u6bz3bewhk9sem&amp;st=p6fqgb6o&amp;dl=1'),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1" s="34" t="str">
        <f>"update Releases set RevelatorExternalUsageReleaseId=AssetId where ReleaseId=(select max(ReleaseId) from Releases where "&amp;IF(D121="","Catalog='"&amp;E121&amp;"'","UPC="&amp;D121)&amp;" and EnterpriseId="&amp;EntId&amp;")"</f>
        <v>update Releases set RevelatorExternalUsageReleaseId=AssetId where ReleaseId=(select max(ReleaseId) from Releases where UPC=713317749837 and EnterpriseId=647322)</v>
      </c>
      <c r="V121" s="28">
        <f>VLOOKUP(D121,'4) Release_Artist(s)'!A:A,1,0)</f>
        <v>713317749837</v>
      </c>
      <c r="W121" s="83"/>
    </row>
    <row r="122">
      <c r="A122" s="28" t="s">
        <v>144</v>
      </c>
      <c r="B122" s="90" t="s">
        <v>417</v>
      </c>
      <c r="C122" s="8" t="s">
        <v>178</v>
      </c>
      <c r="D122" s="83">
        <v>7.13317816775E11</v>
      </c>
      <c r="E122" s="84"/>
      <c r="F122" s="85" t="s">
        <v>418</v>
      </c>
      <c r="G122" s="8" t="s">
        <v>180</v>
      </c>
      <c r="I122" s="8" t="s">
        <v>181</v>
      </c>
      <c r="J122" s="8">
        <v>2023.0</v>
      </c>
      <c r="K122" s="43" t="s">
        <v>144</v>
      </c>
      <c r="L122" s="8">
        <v>2023.0</v>
      </c>
      <c r="M122" s="43" t="s">
        <v>144</v>
      </c>
      <c r="N122" s="86">
        <v>45269.0</v>
      </c>
      <c r="O122" s="87" t="s">
        <v>182</v>
      </c>
      <c r="P122" s="57"/>
      <c r="R122" s="74" t="str">
        <f t="shared" si="1"/>
        <v>insert into Images VALUES (NEWID(),'713317816775.jpg', '.jpg', getdate(), 0, null, 'https://www.dropbox.com/scl/fi/eff5xat55bcrb9bss0vd3/Sonic-Eu-Sou-um-Deus-713317816775.jpg?rlkey=2iu84r5dp1vyx58z0in3cbzv9&amp;st=f32jtf02&amp;dl=1', 0, getdate(), null, null)</v>
      </c>
      <c r="S122" s="34" t="str">
        <f>"Insert into Releases VALUES((select ReleaseTypeId from ReleaseTypes where Title='"&amp;I122&amp;"'), N'"&amp;SUBSTITUTE(trim(F122),"'","''")&amp;"', null, (select LabelId from Labels where Name=N'"&amp;SUBSTITUTE(trim(A122),"'","''")&amp;"' and EnterpriseId="&amp;EntId&amp;"), "&amp;IF(D122="","null",D122)&amp;", null, null, "&amp;IF(H122="","null","N'"&amp;SUBSTITUTE(trim(H122),"'","''")&amp;"'")&amp;", N'"&amp;J122&amp;" "&amp;SUBSTITUTE(trim(K122),"'","''")&amp;"', N'"&amp;L122&amp;" "&amp;SUBSTITUTE(trim(M122),"'","''")&amp;"', "&amp;IF(N122="","null","'"&amp;TEXT(N122,"yyyy-mm-dd")&amp;"'")&amp;",  "&amp;IF(E122="","null","'"&amp;SUBSTITUTE(trim(E122),"'","''")&amp;"'")&amp;", "&amp;if(B122="","null",if(D122="","(select ImageId from Images where Filename='"&amp;E122&amp;"."&amp;C122&amp;"' and ExternalUrl='"&amp;SUBSTITUTE(trim(B122),"'","''")&amp;"')","(select ImageId from Images where Filename='"&amp;D122&amp;"."&amp;C122&amp;"' and ExternalUrl='"&amp;SUBSTITUTE(trim(B122),"'","''")&amp;"')"))&amp;", null, null, null, (select min(LanguageId) from Languages where LanguageName='"&amp;G122&amp;"' and IsValidMetadataLanguage=1), getdate(), (select CreatedBy from Enterprises where EnterpriseId="&amp;EntId&amp;"), null, '34F4C88E-B410-461E-AD75-6C01536FDCD3', null, null, null, null, null, null, null, null, null, 1, null, null, null, "&amp;VLOOKUP(O122,'Reference info'!H:I,2,FALSE)&amp;", "&amp;IF(P122="","null",VLOOKUP(P122,'Reference info'!H:I,2,FALSE))&amp;", 0, null, null, null,"&amp;IF(N122="",0,1)&amp;", 1, null, null, null, null, null, null, null, null, null, 1, null, (NEXT VALUE FOR [AssetIdSequence]), null, null, null, "&amp;TenantId&amp;", "&amp;EntId&amp;", null, "&amp;if(D122&lt;&gt;"",countif('5) Release_Track'!A:A,D122),countif('5) Release_Track'!B:B,E122))&amp;")"</f>
        <v>Insert into Releases VALUES((select ReleaseTypeId from ReleaseTypes where Title='Single'), N'Sonic: Eu Sou um Deus', null, (select LabelId from Labels where Name=N'TokyoRecords' and EnterpriseId=647322), 713317816775, null, null, null, N'2023 TokyoRecords', N'2023 TokyoRecords', '2023-12-09',  null, (select ImageId from Images where Filename='713317816775.jpg' and ExternalUrl='https://www.dropbox.com/scl/fi/eff5xat55bcrb9bss0vd3/Sonic-Eu-Sou-um-Deus-713317816775.jpg?rlkey=2iu84r5dp1vyx58z0in3cbzv9&amp;st=f32jtf02&amp;dl=1'),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2" s="34" t="str">
        <f>"update Releases set RevelatorExternalUsageReleaseId=AssetId where ReleaseId=(select max(ReleaseId) from Releases where "&amp;IF(D122="","Catalog='"&amp;E122&amp;"'","UPC="&amp;D122)&amp;" and EnterpriseId="&amp;EntId&amp;")"</f>
        <v>update Releases set RevelatorExternalUsageReleaseId=AssetId where ReleaseId=(select max(ReleaseId) from Releases where UPC=713317816775 and EnterpriseId=647322)</v>
      </c>
      <c r="V122" s="28">
        <f>VLOOKUP(D122,'4) Release_Artist(s)'!A:A,1,0)</f>
        <v>713317816775</v>
      </c>
      <c r="W122" s="83"/>
    </row>
    <row r="123">
      <c r="A123" s="28" t="s">
        <v>144</v>
      </c>
      <c r="B123" s="90" t="s">
        <v>419</v>
      </c>
      <c r="C123" s="8" t="s">
        <v>178</v>
      </c>
      <c r="D123" s="83">
        <v>7.1331780062E11</v>
      </c>
      <c r="E123" s="84"/>
      <c r="F123" s="85" t="s">
        <v>420</v>
      </c>
      <c r="G123" s="8" t="s">
        <v>180</v>
      </c>
      <c r="I123" s="8" t="s">
        <v>181</v>
      </c>
      <c r="J123" s="8">
        <v>2023.0</v>
      </c>
      <c r="K123" s="43" t="s">
        <v>144</v>
      </c>
      <c r="L123" s="8">
        <v>2023.0</v>
      </c>
      <c r="M123" s="43" t="s">
        <v>144</v>
      </c>
      <c r="N123" s="86">
        <v>45265.0</v>
      </c>
      <c r="O123" s="87" t="s">
        <v>182</v>
      </c>
      <c r="P123" s="57"/>
      <c r="R123" s="74" t="str">
        <f t="shared" si="1"/>
        <v>insert into Images VALUES (NEWID(),'713317800620.jpg', '.jpg', getdate(), 0, null, 'https://www.dropbox.com/scl/fi/g565o1mb35jehbnpc9j8m/Kratos-e-Le-nidas-Ira-de-Esparta-713317800620.jpg?rlkey=l8y9nka3q38iebndsw0ndh74r&amp;st=1x6gfthw&amp;dl=1', 0, getdate(), null, null)</v>
      </c>
      <c r="S123" s="34" t="str">
        <f>"Insert into Releases VALUES((select ReleaseTypeId from ReleaseTypes where Title='"&amp;I123&amp;"'), N'"&amp;SUBSTITUTE(trim(F123),"'","''")&amp;"', null, (select LabelId from Labels where Name=N'"&amp;SUBSTITUTE(trim(A123),"'","''")&amp;"' and EnterpriseId="&amp;EntId&amp;"), "&amp;IF(D123="","null",D123)&amp;", null, null, "&amp;IF(H123="","null","N'"&amp;SUBSTITUTE(trim(H123),"'","''")&amp;"'")&amp;", N'"&amp;J123&amp;" "&amp;SUBSTITUTE(trim(K123),"'","''")&amp;"', N'"&amp;L123&amp;" "&amp;SUBSTITUTE(trim(M123),"'","''")&amp;"', "&amp;IF(N123="","null","'"&amp;TEXT(N123,"yyyy-mm-dd")&amp;"'")&amp;",  "&amp;IF(E123="","null","'"&amp;SUBSTITUTE(trim(E123),"'","''")&amp;"'")&amp;", "&amp;if(B123="","null",if(D123="","(select ImageId from Images where Filename='"&amp;E123&amp;"."&amp;C123&amp;"' and ExternalUrl='"&amp;SUBSTITUTE(trim(B123),"'","''")&amp;"')","(select ImageId from Images where Filename='"&amp;D123&amp;"."&amp;C123&amp;"' and ExternalUrl='"&amp;SUBSTITUTE(trim(B123),"'","''")&amp;"')"))&amp;", null, null, null, (select min(LanguageId) from Languages where LanguageName='"&amp;G123&amp;"' and IsValidMetadataLanguage=1), getdate(), (select CreatedBy from Enterprises where EnterpriseId="&amp;EntId&amp;"), null, '34F4C88E-B410-461E-AD75-6C01536FDCD3', null, null, null, null, null, null, null, null, null, 1, null, null, null, "&amp;VLOOKUP(O123,'Reference info'!H:I,2,FALSE)&amp;", "&amp;IF(P123="","null",VLOOKUP(P123,'Reference info'!H:I,2,FALSE))&amp;", 0, null, null, null,"&amp;IF(N123="",0,1)&amp;", 1, null, null, null, null, null, null, null, null, null, 1, null, (NEXT VALUE FOR [AssetIdSequence]), null, null, null, "&amp;TenantId&amp;", "&amp;EntId&amp;", null, "&amp;if(D123&lt;&gt;"",countif('5) Release_Track'!A:A,D123),countif('5) Release_Track'!B:B,E123))&amp;")"</f>
        <v>Insert into Releases VALUES((select ReleaseTypeId from ReleaseTypes where Title='Single'), N'Kratos e Leônidas: Ira de Esparta', null, (select LabelId from Labels where Name=N'TokyoRecords' and EnterpriseId=647322), 713317800620, null, null, null, N'2023 TokyoRecords', N'2023 TokyoRecords', '2023-12-05',  null, (select ImageId from Images where Filename='713317800620.jpg' and ExternalUrl='https://www.dropbox.com/scl/fi/g565o1mb35jehbnpc9j8m/Kratos-e-Le-nidas-Ira-de-Esparta-713317800620.jpg?rlkey=l8y9nka3q38iebndsw0ndh74r&amp;st=1x6gfthw&amp;dl=1'),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3" s="34" t="str">
        <f>"update Releases set RevelatorExternalUsageReleaseId=AssetId where ReleaseId=(select max(ReleaseId) from Releases where "&amp;IF(D123="","Catalog='"&amp;E123&amp;"'","UPC="&amp;D123)&amp;" and EnterpriseId="&amp;EntId&amp;")"</f>
        <v>update Releases set RevelatorExternalUsageReleaseId=AssetId where ReleaseId=(select max(ReleaseId) from Releases where UPC=713317800620 and EnterpriseId=647322)</v>
      </c>
      <c r="V123" s="28">
        <f>VLOOKUP(D123,'4) Release_Artist(s)'!A:A,1,0)</f>
        <v>713317800620</v>
      </c>
      <c r="W123" s="83"/>
    </row>
    <row r="124">
      <c r="A124" s="28" t="s">
        <v>144</v>
      </c>
      <c r="B124" s="90" t="s">
        <v>421</v>
      </c>
      <c r="C124" s="8" t="s">
        <v>178</v>
      </c>
      <c r="D124" s="83">
        <v>7.13317947936E11</v>
      </c>
      <c r="E124" s="84"/>
      <c r="F124" s="85" t="s">
        <v>422</v>
      </c>
      <c r="G124" s="8" t="s">
        <v>180</v>
      </c>
      <c r="I124" s="8" t="s">
        <v>181</v>
      </c>
      <c r="J124" s="8">
        <v>2023.0</v>
      </c>
      <c r="K124" s="43" t="s">
        <v>144</v>
      </c>
      <c r="L124" s="8">
        <v>2023.0</v>
      </c>
      <c r="M124" s="43" t="s">
        <v>144</v>
      </c>
      <c r="N124" s="86">
        <v>45271.0</v>
      </c>
      <c r="O124" s="87" t="s">
        <v>182</v>
      </c>
      <c r="P124" s="57"/>
      <c r="R124" s="74" t="str">
        <f t="shared" si="1"/>
        <v>insert into Images VALUES (NEWID(),'713317947936.jpg', '.jpg', getdate(), 0, null, 'https://www.dropbox.com/scl/fi/gi605fjg266j555rlqf0p/Da-Folha-713317947936.jpg?rlkey=be1v91pqyx0ruwud358lzy026&amp;st=qyrjbnoj&amp;dl=1', 0, getdate(), null, null)</v>
      </c>
      <c r="S124" s="34" t="str">
        <f>"Insert into Releases VALUES((select ReleaseTypeId from ReleaseTypes where Title='"&amp;I124&amp;"'), N'"&amp;SUBSTITUTE(trim(F124),"'","''")&amp;"', null, (select LabelId from Labels where Name=N'"&amp;SUBSTITUTE(trim(A124),"'","''")&amp;"' and EnterpriseId="&amp;EntId&amp;"), "&amp;IF(D124="","null",D124)&amp;", null, null, "&amp;IF(H124="","null","N'"&amp;SUBSTITUTE(trim(H124),"'","''")&amp;"'")&amp;", N'"&amp;J124&amp;" "&amp;SUBSTITUTE(trim(K124),"'","''")&amp;"', N'"&amp;L124&amp;" "&amp;SUBSTITUTE(trim(M124),"'","''")&amp;"', "&amp;IF(N124="","null","'"&amp;TEXT(N124,"yyyy-mm-dd")&amp;"'")&amp;",  "&amp;IF(E124="","null","'"&amp;SUBSTITUTE(trim(E124),"'","''")&amp;"'")&amp;", "&amp;if(B124="","null",if(D124="","(select ImageId from Images where Filename='"&amp;E124&amp;"."&amp;C124&amp;"' and ExternalUrl='"&amp;SUBSTITUTE(trim(B124),"'","''")&amp;"')","(select ImageId from Images where Filename='"&amp;D124&amp;"."&amp;C124&amp;"' and ExternalUrl='"&amp;SUBSTITUTE(trim(B124),"'","''")&amp;"')"))&amp;", null, null, null, (select min(LanguageId) from Languages where LanguageName='"&amp;G124&amp;"' and IsValidMetadataLanguage=1), getdate(), (select CreatedBy from Enterprises where EnterpriseId="&amp;EntId&amp;"), null, '34F4C88E-B410-461E-AD75-6C01536FDCD3', null, null, null, null, null, null, null, null, null, 1, null, null, null, "&amp;VLOOKUP(O124,'Reference info'!H:I,2,FALSE)&amp;", "&amp;IF(P124="","null",VLOOKUP(P124,'Reference info'!H:I,2,FALSE))&amp;", 0, null, null, null,"&amp;IF(N124="",0,1)&amp;", 1, null, null, null, null, null, null, null, null, null, 1, null, (NEXT VALUE FOR [AssetIdSequence]), null, null, null, "&amp;TenantId&amp;", "&amp;EntId&amp;", null, "&amp;if(D124&lt;&gt;"",countif('5) Release_Track'!A:A,D124),countif('5) Release_Track'!B:B,E124))&amp;")"</f>
        <v>Insert into Releases VALUES((select ReleaseTypeId from ReleaseTypes where Title='Single'), N'Da Folha', null, (select LabelId from Labels where Name=N'TokyoRecords' and EnterpriseId=647322), 713317947936, null, null, null, N'2023 TokyoRecords', N'2023 TokyoRecords', '2023-12-11',  null, (select ImageId from Images where Filename='713317947936.jpg' and ExternalUrl='https://www.dropbox.com/scl/fi/gi605fjg266j555rlqf0p/Da-Folha-713317947936.jpg?rlkey=be1v91pqyx0ruwud358lzy026&amp;st=qyrjbnoj&amp;dl=1'),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4" s="34" t="str">
        <f>"update Releases set RevelatorExternalUsageReleaseId=AssetId where ReleaseId=(select max(ReleaseId) from Releases where "&amp;IF(D124="","Catalog='"&amp;E124&amp;"'","UPC="&amp;D124)&amp;" and EnterpriseId="&amp;EntId&amp;")"</f>
        <v>update Releases set RevelatorExternalUsageReleaseId=AssetId where ReleaseId=(select max(ReleaseId) from Releases where UPC=713317947936 and EnterpriseId=647322)</v>
      </c>
      <c r="V124" s="28">
        <f>VLOOKUP(D124,'4) Release_Artist(s)'!A:A,1,0)</f>
        <v>713317947936</v>
      </c>
      <c r="W124" s="83"/>
    </row>
    <row r="125">
      <c r="A125" s="28" t="s">
        <v>144</v>
      </c>
      <c r="B125" s="91" t="s">
        <v>423</v>
      </c>
      <c r="C125" s="8" t="s">
        <v>178</v>
      </c>
      <c r="D125" s="83">
        <v>7.20167026704E11</v>
      </c>
      <c r="E125" s="84"/>
      <c r="F125" s="85" t="s">
        <v>424</v>
      </c>
      <c r="G125" s="8" t="s">
        <v>180</v>
      </c>
      <c r="I125" s="8" t="s">
        <v>181</v>
      </c>
      <c r="J125" s="8">
        <v>2023.0</v>
      </c>
      <c r="K125" s="43" t="s">
        <v>144</v>
      </c>
      <c r="L125" s="8">
        <v>2023.0</v>
      </c>
      <c r="M125" s="43" t="s">
        <v>144</v>
      </c>
      <c r="N125" s="86">
        <v>45273.0</v>
      </c>
      <c r="O125" s="87" t="s">
        <v>182</v>
      </c>
      <c r="P125" s="57"/>
      <c r="R125" s="74" t="str">
        <f t="shared" si="1"/>
        <v>insert into Images VALUES (NEWID(),'720167026704.jpg', '.jpg', getdate(), 0, null, 'https://www.dropbox.com/scl/fi/v9p3q9bkeddnzxghpba2c/Guy-A-Besta-Vermelha-2-720167026704.jpg?rlkey=maie2ll5686zpizj1lz3lqx00&amp;st=8g58d799&amp;dl=1', 0, getdate(), null, null)</v>
      </c>
      <c r="S125" s="34" t="str">
        <f>"Insert into Releases VALUES((select ReleaseTypeId from ReleaseTypes where Title='"&amp;I125&amp;"'), N'"&amp;SUBSTITUTE(trim(F125),"'","''")&amp;"', null, (select LabelId from Labels where Name=N'"&amp;SUBSTITUTE(trim(A125),"'","''")&amp;"' and EnterpriseId="&amp;EntId&amp;"), "&amp;IF(D125="","null",D125)&amp;", null, null, "&amp;IF(H125="","null","N'"&amp;SUBSTITUTE(trim(H125),"'","''")&amp;"'")&amp;", N'"&amp;J125&amp;" "&amp;SUBSTITUTE(trim(K125),"'","''")&amp;"', N'"&amp;L125&amp;" "&amp;SUBSTITUTE(trim(M125),"'","''")&amp;"', "&amp;IF(N125="","null","'"&amp;TEXT(N125,"yyyy-mm-dd")&amp;"'")&amp;",  "&amp;IF(E125="","null","'"&amp;SUBSTITUTE(trim(E125),"'","''")&amp;"'")&amp;", "&amp;if(B125="","null",if(D125="","(select ImageId from Images where Filename='"&amp;E125&amp;"."&amp;C125&amp;"' and ExternalUrl='"&amp;SUBSTITUTE(trim(B125),"'","''")&amp;"')","(select ImageId from Images where Filename='"&amp;D125&amp;"."&amp;C125&amp;"' and ExternalUrl='"&amp;SUBSTITUTE(trim(B125),"'","''")&amp;"')"))&amp;", null, null, null, (select min(LanguageId) from Languages where LanguageName='"&amp;G125&amp;"' and IsValidMetadataLanguage=1), getdate(), (select CreatedBy from Enterprises where EnterpriseId="&amp;EntId&amp;"), null, '34F4C88E-B410-461E-AD75-6C01536FDCD3', null, null, null, null, null, null, null, null, null, 1, null, null, null, "&amp;VLOOKUP(O125,'Reference info'!H:I,2,FALSE)&amp;", "&amp;IF(P125="","null",VLOOKUP(P125,'Reference info'!H:I,2,FALSE))&amp;", 0, null, null, null,"&amp;IF(N125="",0,1)&amp;", 1, null, null, null, null, null, null, null, null, null, 1, null, (NEXT VALUE FOR [AssetIdSequence]), null, null, null, "&amp;TenantId&amp;", "&amp;EntId&amp;", null, "&amp;if(D125&lt;&gt;"",countif('5) Release_Track'!A:A,D125),countif('5) Release_Track'!B:B,E125))&amp;")"</f>
        <v>Insert into Releases VALUES((select ReleaseTypeId from ReleaseTypes where Title='Single'), N'Guy: A Besta Vermelha 2', null, (select LabelId from Labels where Name=N'TokyoRecords' and EnterpriseId=647322), 720167026704, null, null, null, N'2023 TokyoRecords', N'2023 TokyoRecords', '2023-12-13',  null, (select ImageId from Images where Filename='720167026704.jpg' and ExternalUrl='https://www.dropbox.com/scl/fi/v9p3q9bkeddnzxghpba2c/Guy-A-Besta-Vermelha-2-720167026704.jpg?rlkey=maie2ll5686zpizj1lz3lqx00&amp;st=8g58d799&amp;dl=1'),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5" s="34" t="str">
        <f>"update Releases set RevelatorExternalUsageReleaseId=AssetId where ReleaseId=(select max(ReleaseId) from Releases where "&amp;IF(D125="","Catalog='"&amp;E125&amp;"'","UPC="&amp;D125)&amp;" and EnterpriseId="&amp;EntId&amp;")"</f>
        <v>update Releases set RevelatorExternalUsageReleaseId=AssetId where ReleaseId=(select max(ReleaseId) from Releases where UPC=720167026704 and EnterpriseId=647322)</v>
      </c>
      <c r="V125" s="28">
        <f>VLOOKUP(D125,'4) Release_Artist(s)'!A:A,1,0)</f>
        <v>720167026704</v>
      </c>
      <c r="W125" s="83"/>
    </row>
    <row r="126">
      <c r="A126" s="28" t="s">
        <v>144</v>
      </c>
      <c r="B126" s="90" t="s">
        <v>425</v>
      </c>
      <c r="C126" s="8" t="s">
        <v>178</v>
      </c>
      <c r="D126" s="83">
        <v>7.20167218642E11</v>
      </c>
      <c r="E126" s="84"/>
      <c r="F126" s="85" t="s">
        <v>426</v>
      </c>
      <c r="G126" s="8" t="s">
        <v>180</v>
      </c>
      <c r="I126" s="8" t="s">
        <v>181</v>
      </c>
      <c r="J126" s="8">
        <v>2023.0</v>
      </c>
      <c r="K126" s="43" t="s">
        <v>144</v>
      </c>
      <c r="L126" s="8">
        <v>2023.0</v>
      </c>
      <c r="M126" s="43" t="s">
        <v>144</v>
      </c>
      <c r="N126" s="86">
        <v>45278.0</v>
      </c>
      <c r="O126" s="87" t="s">
        <v>182</v>
      </c>
      <c r="P126" s="57"/>
      <c r="R126" s="74" t="str">
        <f t="shared" si="1"/>
        <v>insert into Images VALUES (NEWID(),'720167218642.jpg', '.jpg', getdate(), 0, null, 'https://www.dropbox.com/scl/fi/552bwvl96023aa2i1aot8/Tempestade-Sombria-720167218642.jpg?rlkey=2pl73taqzhjdntiyt4jo7uv22&amp;st=lzfk9f80&amp;dl=1', 0, getdate(), null, null)</v>
      </c>
      <c r="S126" s="34" t="str">
        <f>"Insert into Releases VALUES((select ReleaseTypeId from ReleaseTypes where Title='"&amp;I126&amp;"'), N'"&amp;SUBSTITUTE(trim(F126),"'","''")&amp;"', null, (select LabelId from Labels where Name=N'"&amp;SUBSTITUTE(trim(A126),"'","''")&amp;"' and EnterpriseId="&amp;EntId&amp;"), "&amp;IF(D126="","null",D126)&amp;", null, null, "&amp;IF(H126="","null","N'"&amp;SUBSTITUTE(trim(H126),"'","''")&amp;"'")&amp;", N'"&amp;J126&amp;" "&amp;SUBSTITUTE(trim(K126),"'","''")&amp;"', N'"&amp;L126&amp;" "&amp;SUBSTITUTE(trim(M126),"'","''")&amp;"', "&amp;IF(N126="","null","'"&amp;TEXT(N126,"yyyy-mm-dd")&amp;"'")&amp;",  "&amp;IF(E126="","null","'"&amp;SUBSTITUTE(trim(E126),"'","''")&amp;"'")&amp;", "&amp;if(B126="","null",if(D126="","(select ImageId from Images where Filename='"&amp;E126&amp;"."&amp;C126&amp;"' and ExternalUrl='"&amp;SUBSTITUTE(trim(B126),"'","''")&amp;"')","(select ImageId from Images where Filename='"&amp;D126&amp;"."&amp;C126&amp;"' and ExternalUrl='"&amp;SUBSTITUTE(trim(B126),"'","''")&amp;"')"))&amp;", null, null, null, (select min(LanguageId) from Languages where LanguageName='"&amp;G126&amp;"' and IsValidMetadataLanguage=1), getdate(), (select CreatedBy from Enterprises where EnterpriseId="&amp;EntId&amp;"), null, '34F4C88E-B410-461E-AD75-6C01536FDCD3', null, null, null, null, null, null, null, null, null, 1, null, null, null, "&amp;VLOOKUP(O126,'Reference info'!H:I,2,FALSE)&amp;", "&amp;IF(P126="","null",VLOOKUP(P126,'Reference info'!H:I,2,FALSE))&amp;", 0, null, null, null,"&amp;IF(N126="",0,1)&amp;", 1, null, null, null, null, null, null, null, null, null, 1, null, (NEXT VALUE FOR [AssetIdSequence]), null, null, null, "&amp;TenantId&amp;", "&amp;EntId&amp;", null, "&amp;if(D126&lt;&gt;"",countif('5) Release_Track'!A:A,D126),countif('5) Release_Track'!B:B,E126))&amp;")"</f>
        <v>Insert into Releases VALUES((select ReleaseTypeId from ReleaseTypes where Title='Single'), N'Tempestade Sombria', null, (select LabelId from Labels where Name=N'TokyoRecords' and EnterpriseId=647322), 720167218642, null, null, null, N'2023 TokyoRecords', N'2023 TokyoRecords', '2023-12-18',  null, (select ImageId from Images where Filename='720167218642.jpg' and ExternalUrl='https://www.dropbox.com/scl/fi/552bwvl96023aa2i1aot8/Tempestade-Sombria-720167218642.jpg?rlkey=2pl73taqzhjdntiyt4jo7uv22&amp;st=lzfk9f80&amp;dl=1'),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6" s="34" t="str">
        <f>"update Releases set RevelatorExternalUsageReleaseId=AssetId where ReleaseId=(select max(ReleaseId) from Releases where "&amp;IF(D126="","Catalog='"&amp;E126&amp;"'","UPC="&amp;D126)&amp;" and EnterpriseId="&amp;EntId&amp;")"</f>
        <v>update Releases set RevelatorExternalUsageReleaseId=AssetId where ReleaseId=(select max(ReleaseId) from Releases where UPC=720167218642 and EnterpriseId=647322)</v>
      </c>
      <c r="V126" s="28">
        <f>VLOOKUP(D126,'4) Release_Artist(s)'!A:A,1,0)</f>
        <v>720167218642</v>
      </c>
      <c r="W126" s="83"/>
    </row>
    <row r="127">
      <c r="A127" s="28" t="s">
        <v>144</v>
      </c>
      <c r="B127" s="90" t="s">
        <v>427</v>
      </c>
      <c r="C127" s="8" t="s">
        <v>178</v>
      </c>
      <c r="D127" s="83">
        <v>7.20167407398E11</v>
      </c>
      <c r="E127" s="84"/>
      <c r="F127" s="85" t="s">
        <v>428</v>
      </c>
      <c r="G127" s="8" t="s">
        <v>180</v>
      </c>
      <c r="I127" s="8" t="s">
        <v>181</v>
      </c>
      <c r="J127" s="8">
        <v>2023.0</v>
      </c>
      <c r="K127" s="43" t="s">
        <v>144</v>
      </c>
      <c r="L127" s="8">
        <v>2023.0</v>
      </c>
      <c r="M127" s="43" t="s">
        <v>144</v>
      </c>
      <c r="N127" s="86">
        <v>45283.0</v>
      </c>
      <c r="O127" s="87" t="s">
        <v>182</v>
      </c>
      <c r="P127" s="57"/>
      <c r="R127" s="74" t="str">
        <f t="shared" si="1"/>
        <v>insert into Images VALUES (NEWID(),'720167407398.jpg', '.jpg', getdate(), 0, null, 'https://www.dropbox.com/scl/fi/lxbqy706shrhqnyqodsho/Hajime-Volts-720167407398.jpg?rlkey=kasaoz3l2ulmoq3wkd3ccxdqa&amp;st=cuidca1q&amp;dl=1', 0, getdate(), null, null)</v>
      </c>
      <c r="S127" s="34" t="str">
        <f>"Insert into Releases VALUES((select ReleaseTypeId from ReleaseTypes where Title='"&amp;I127&amp;"'), N'"&amp;SUBSTITUTE(trim(F127),"'","''")&amp;"', null, (select LabelId from Labels where Name=N'"&amp;SUBSTITUTE(trim(A127),"'","''")&amp;"' and EnterpriseId="&amp;EntId&amp;"), "&amp;IF(D127="","null",D127)&amp;", null, null, "&amp;IF(H127="","null","N'"&amp;SUBSTITUTE(trim(H127),"'","''")&amp;"'")&amp;", N'"&amp;J127&amp;" "&amp;SUBSTITUTE(trim(K127),"'","''")&amp;"', N'"&amp;L127&amp;" "&amp;SUBSTITUTE(trim(M127),"'","''")&amp;"', "&amp;IF(N127="","null","'"&amp;TEXT(N127,"yyyy-mm-dd")&amp;"'")&amp;",  "&amp;IF(E127="","null","'"&amp;SUBSTITUTE(trim(E127),"'","''")&amp;"'")&amp;", "&amp;if(B127="","null",if(D127="","(select ImageId from Images where Filename='"&amp;E127&amp;"."&amp;C127&amp;"' and ExternalUrl='"&amp;SUBSTITUTE(trim(B127),"'","''")&amp;"')","(select ImageId from Images where Filename='"&amp;D127&amp;"."&amp;C127&amp;"' and ExternalUrl='"&amp;SUBSTITUTE(trim(B127),"'","''")&amp;"')"))&amp;", null, null, null, (select min(LanguageId) from Languages where LanguageName='"&amp;G127&amp;"' and IsValidMetadataLanguage=1), getdate(), (select CreatedBy from Enterprises where EnterpriseId="&amp;EntId&amp;"), null, '34F4C88E-B410-461E-AD75-6C01536FDCD3', null, null, null, null, null, null, null, null, null, 1, null, null, null, "&amp;VLOOKUP(O127,'Reference info'!H:I,2,FALSE)&amp;", "&amp;IF(P127="","null",VLOOKUP(P127,'Reference info'!H:I,2,FALSE))&amp;", 0, null, null, null,"&amp;IF(N127="",0,1)&amp;", 1, null, null, null, null, null, null, null, null, null, 1, null, (NEXT VALUE FOR [AssetIdSequence]), null, null, null, "&amp;TenantId&amp;", "&amp;EntId&amp;", null, "&amp;if(D127&lt;&gt;"",countif('5) Release_Track'!A:A,D127),countif('5) Release_Track'!B:B,E127))&amp;")"</f>
        <v>Insert into Releases VALUES((select ReleaseTypeId from ReleaseTypes where Title='Single'), N'Hajime: Volts', null, (select LabelId from Labels where Name=N'TokyoRecords' and EnterpriseId=647322), 720167407398, null, null, null, N'2023 TokyoRecords', N'2023 TokyoRecords', '2023-12-23',  null, (select ImageId from Images where Filename='720167407398.jpg' and ExternalUrl='https://www.dropbox.com/scl/fi/lxbqy706shrhqnyqodsho/Hajime-Volts-720167407398.jpg?rlkey=kasaoz3l2ulmoq3wkd3ccxdqa&amp;st=cuidca1q&amp;dl=1'),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7" s="34" t="str">
        <f>"update Releases set RevelatorExternalUsageReleaseId=AssetId where ReleaseId=(select max(ReleaseId) from Releases where "&amp;IF(D127="","Catalog='"&amp;E127&amp;"'","UPC="&amp;D127)&amp;" and EnterpriseId="&amp;EntId&amp;")"</f>
        <v>update Releases set RevelatorExternalUsageReleaseId=AssetId where ReleaseId=(select max(ReleaseId) from Releases where UPC=720167407398 and EnterpriseId=647322)</v>
      </c>
      <c r="V127" s="28">
        <f>VLOOKUP(D127,'4) Release_Artist(s)'!A:A,1,0)</f>
        <v>720167407398</v>
      </c>
      <c r="W127" s="83"/>
    </row>
    <row r="128">
      <c r="A128" s="28" t="s">
        <v>144</v>
      </c>
      <c r="B128" s="90" t="s">
        <v>429</v>
      </c>
      <c r="C128" s="8" t="s">
        <v>178</v>
      </c>
      <c r="D128" s="83">
        <v>7.26665122153E11</v>
      </c>
      <c r="E128" s="84"/>
      <c r="F128" s="85" t="s">
        <v>430</v>
      </c>
      <c r="G128" s="8" t="s">
        <v>180</v>
      </c>
      <c r="I128" s="8" t="s">
        <v>181</v>
      </c>
      <c r="J128" s="8">
        <v>2023.0</v>
      </c>
      <c r="K128" s="43" t="s">
        <v>144</v>
      </c>
      <c r="L128" s="8">
        <v>2023.0</v>
      </c>
      <c r="M128" s="43" t="s">
        <v>144</v>
      </c>
      <c r="N128" s="86">
        <v>45292.0</v>
      </c>
      <c r="O128" s="87" t="s">
        <v>182</v>
      </c>
      <c r="P128" s="57"/>
      <c r="R128" s="74" t="str">
        <f t="shared" si="1"/>
        <v>insert into Images VALUES (NEWID(),'726665122153.jpg', '.jpg', getdate(), 0, null, 'https://www.dropbox.com/scl/fi/wswlhyzcvk3wleq2oumhs/Jesus-Luz-da-Humanidade-726665122153.jpg?rlkey=tmgyzzahj80l2xn81c9b8i6ey&amp;st=00929h2l&amp;dl=1', 0, getdate(), null, null)</v>
      </c>
      <c r="S128" s="34" t="str">
        <f>"Insert into Releases VALUES((select ReleaseTypeId from ReleaseTypes where Title='"&amp;I128&amp;"'), N'"&amp;SUBSTITUTE(trim(F128),"'","''")&amp;"', null, (select LabelId from Labels where Name=N'"&amp;SUBSTITUTE(trim(A128),"'","''")&amp;"' and EnterpriseId="&amp;EntId&amp;"), "&amp;IF(D128="","null",D128)&amp;", null, null, "&amp;IF(H128="","null","N'"&amp;SUBSTITUTE(trim(H128),"'","''")&amp;"'")&amp;", N'"&amp;J128&amp;" "&amp;SUBSTITUTE(trim(K128),"'","''")&amp;"', N'"&amp;L128&amp;" "&amp;SUBSTITUTE(trim(M128),"'","''")&amp;"', "&amp;IF(N128="","null","'"&amp;TEXT(N128,"yyyy-mm-dd")&amp;"'")&amp;",  "&amp;IF(E128="","null","'"&amp;SUBSTITUTE(trim(E128),"'","''")&amp;"'")&amp;", "&amp;if(B128="","null",if(D128="","(select ImageId from Images where Filename='"&amp;E128&amp;"."&amp;C128&amp;"' and ExternalUrl='"&amp;SUBSTITUTE(trim(B128),"'","''")&amp;"')","(select ImageId from Images where Filename='"&amp;D128&amp;"."&amp;C128&amp;"' and ExternalUrl='"&amp;SUBSTITUTE(trim(B128),"'","''")&amp;"')"))&amp;", null, null, null, (select min(LanguageId) from Languages where LanguageName='"&amp;G128&amp;"' and IsValidMetadataLanguage=1), getdate(), (select CreatedBy from Enterprises where EnterpriseId="&amp;EntId&amp;"), null, '34F4C88E-B410-461E-AD75-6C01536FDCD3', null, null, null, null, null, null, null, null, null, 1, null, null, null, "&amp;VLOOKUP(O128,'Reference info'!H:I,2,FALSE)&amp;", "&amp;IF(P128="","null",VLOOKUP(P128,'Reference info'!H:I,2,FALSE))&amp;", 0, null, null, null,"&amp;IF(N128="",0,1)&amp;", 1, null, null, null, null, null, null, null, null, null, 1, null, (NEXT VALUE FOR [AssetIdSequence]), null, null, null, "&amp;TenantId&amp;", "&amp;EntId&amp;", null, "&amp;if(D128&lt;&gt;"",countif('5) Release_Track'!A:A,D128),countif('5) Release_Track'!B:B,E128))&amp;")"</f>
        <v>Insert into Releases VALUES((select ReleaseTypeId from ReleaseTypes where Title='Single'), N'Jesus: Luz da Humanidade', null, (select LabelId from Labels where Name=N'TokyoRecords' and EnterpriseId=647322), 726665122153, null, null, null, N'2023 TokyoRecords', N'2023 TokyoRecords', '2024-01-01',  null, (select ImageId from Images where Filename='726665122153.jpg' and ExternalUrl='https://www.dropbox.com/scl/fi/wswlhyzcvk3wleq2oumhs/Jesus-Luz-da-Humanidade-726665122153.jpg?rlkey=tmgyzzahj80l2xn81c9b8i6ey&amp;st=00929h2l&amp;dl=1'),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8" s="34" t="str">
        <f>"update Releases set RevelatorExternalUsageReleaseId=AssetId where ReleaseId=(select max(ReleaseId) from Releases where "&amp;IF(D128="","Catalog='"&amp;E128&amp;"'","UPC="&amp;D128)&amp;" and EnterpriseId="&amp;EntId&amp;")"</f>
        <v>update Releases set RevelatorExternalUsageReleaseId=AssetId where ReleaseId=(select max(ReleaseId) from Releases where UPC=726665122153 and EnterpriseId=647322)</v>
      </c>
      <c r="V128" s="28">
        <f>VLOOKUP(D128,'4) Release_Artist(s)'!A:A,1,0)</f>
        <v>726665122153</v>
      </c>
      <c r="W128" s="83"/>
    </row>
    <row r="129">
      <c r="A129" s="28" t="s">
        <v>144</v>
      </c>
      <c r="B129" s="90" t="s">
        <v>431</v>
      </c>
      <c r="C129" s="8" t="s">
        <v>178</v>
      </c>
      <c r="D129" s="83">
        <v>7.26665218672E11</v>
      </c>
      <c r="E129" s="84"/>
      <c r="F129" s="85" t="s">
        <v>432</v>
      </c>
      <c r="G129" s="8" t="s">
        <v>180</v>
      </c>
      <c r="I129" s="8" t="s">
        <v>181</v>
      </c>
      <c r="J129" s="8">
        <v>2024.0</v>
      </c>
      <c r="K129" s="43" t="s">
        <v>144</v>
      </c>
      <c r="L129" s="8">
        <v>2024.0</v>
      </c>
      <c r="M129" s="43" t="s">
        <v>144</v>
      </c>
      <c r="N129" s="86">
        <v>45295.0</v>
      </c>
      <c r="O129" s="87" t="s">
        <v>182</v>
      </c>
      <c r="P129" s="57"/>
      <c r="R129" s="74" t="str">
        <f t="shared" si="1"/>
        <v>insert into Images VALUES (NEWID(),'726665218672.jpg', '.jpg', getdate(), 0, null, 'https://www.dropbox.com/scl/fi/8482j6ht31jn0dxiqn0p0/Pickle-Dem-nio-Selvagem-726665218672.jpg?rlkey=jniduddgctgwujen4dbztbmb8&amp;st=hym1zhe9&amp;dl=1', 0, getdate(), null, null)</v>
      </c>
      <c r="S129" s="34" t="str">
        <f>"Insert into Releases VALUES((select ReleaseTypeId from ReleaseTypes where Title='"&amp;I129&amp;"'), N'"&amp;SUBSTITUTE(trim(F129),"'","''")&amp;"', null, (select LabelId from Labels where Name=N'"&amp;SUBSTITUTE(trim(A129),"'","''")&amp;"' and EnterpriseId="&amp;EntId&amp;"), "&amp;IF(D129="","null",D129)&amp;", null, null, "&amp;IF(H129="","null","N'"&amp;SUBSTITUTE(trim(H129),"'","''")&amp;"'")&amp;", N'"&amp;J129&amp;" "&amp;SUBSTITUTE(trim(K129),"'","''")&amp;"', N'"&amp;L129&amp;" "&amp;SUBSTITUTE(trim(M129),"'","''")&amp;"', "&amp;IF(N129="","null","'"&amp;TEXT(N129,"yyyy-mm-dd")&amp;"'")&amp;",  "&amp;IF(E129="","null","'"&amp;SUBSTITUTE(trim(E129),"'","''")&amp;"'")&amp;", "&amp;if(B129="","null",if(D129="","(select ImageId from Images where Filename='"&amp;E129&amp;"."&amp;C129&amp;"' and ExternalUrl='"&amp;SUBSTITUTE(trim(B129),"'","''")&amp;"')","(select ImageId from Images where Filename='"&amp;D129&amp;"."&amp;C129&amp;"' and ExternalUrl='"&amp;SUBSTITUTE(trim(B129),"'","''")&amp;"')"))&amp;", null, null, null, (select min(LanguageId) from Languages where LanguageName='"&amp;G129&amp;"' and IsValidMetadataLanguage=1), getdate(), (select CreatedBy from Enterprises where EnterpriseId="&amp;EntId&amp;"), null, '34F4C88E-B410-461E-AD75-6C01536FDCD3', null, null, null, null, null, null, null, null, null, 1, null, null, null, "&amp;VLOOKUP(O129,'Reference info'!H:I,2,FALSE)&amp;", "&amp;IF(P129="","null",VLOOKUP(P129,'Reference info'!H:I,2,FALSE))&amp;", 0, null, null, null,"&amp;IF(N129="",0,1)&amp;", 1, null, null, null, null, null, null, null, null, null, 1, null, (NEXT VALUE FOR [AssetIdSequence]), null, null, null, "&amp;TenantId&amp;", "&amp;EntId&amp;", null, "&amp;if(D129&lt;&gt;"",countif('5) Release_Track'!A:A,D129),countif('5) Release_Track'!B:B,E129))&amp;")"</f>
        <v>Insert into Releases VALUES((select ReleaseTypeId from ReleaseTypes where Title='Single'), N'Pickle - Demônio Selvagem', null, (select LabelId from Labels where Name=N'TokyoRecords' and EnterpriseId=647322), 726665218672, null, null, null, N'2024 TokyoRecords', N'2024 TokyoRecords', '2024-01-04',  null, (select ImageId from Images where Filename='726665218672.jpg' and ExternalUrl='https://www.dropbox.com/scl/fi/8482j6ht31jn0dxiqn0p0/Pickle-Dem-nio-Selvagem-726665218672.jpg?rlkey=jniduddgctgwujen4dbztbmb8&amp;st=hym1zhe9&amp;dl=1'),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29" s="34" t="str">
        <f>"update Releases set RevelatorExternalUsageReleaseId=AssetId where ReleaseId=(select max(ReleaseId) from Releases where "&amp;IF(D129="","Catalog='"&amp;E129&amp;"'","UPC="&amp;D129)&amp;" and EnterpriseId="&amp;EntId&amp;")"</f>
        <v>update Releases set RevelatorExternalUsageReleaseId=AssetId where ReleaseId=(select max(ReleaseId) from Releases where UPC=726665218672 and EnterpriseId=647322)</v>
      </c>
      <c r="V129" s="28">
        <f>VLOOKUP(D129,'4) Release_Artist(s)'!A:A,1,0)</f>
        <v>726665218672</v>
      </c>
      <c r="W129" s="83"/>
    </row>
    <row r="130">
      <c r="A130" s="28" t="s">
        <v>144</v>
      </c>
      <c r="B130" s="90" t="s">
        <v>433</v>
      </c>
      <c r="C130" s="8" t="s">
        <v>178</v>
      </c>
      <c r="D130" s="83">
        <v>7.26665218658E11</v>
      </c>
      <c r="E130" s="84"/>
      <c r="F130" s="85" t="s">
        <v>434</v>
      </c>
      <c r="G130" s="8" t="s">
        <v>180</v>
      </c>
      <c r="I130" s="8" t="s">
        <v>181</v>
      </c>
      <c r="J130" s="8">
        <v>2024.0</v>
      </c>
      <c r="K130" s="43" t="s">
        <v>144</v>
      </c>
      <c r="L130" s="8">
        <v>2024.0</v>
      </c>
      <c r="M130" s="43" t="s">
        <v>144</v>
      </c>
      <c r="N130" s="86">
        <v>45295.0</v>
      </c>
      <c r="O130" s="87" t="s">
        <v>182</v>
      </c>
      <c r="P130" s="57"/>
      <c r="R130" s="74" t="str">
        <f t="shared" si="1"/>
        <v>insert into Images VALUES (NEWID(),'726665218658.jpg', '.jpg', getdate(), 0, null, 'https://www.dropbox.com/scl/fi/w4zfuujb9g5w3qd1odmo9/Pomnie-Sanidade-Mental-726665218658.jpg?rlkey=hd4ehlundlt1xb7sb20t658lz&amp;st=j0dxofy2&amp;dl=1', 0, getdate(), null, null)</v>
      </c>
      <c r="S130" s="34" t="str">
        <f>"Insert into Releases VALUES((select ReleaseTypeId from ReleaseTypes where Title='"&amp;I130&amp;"'), N'"&amp;SUBSTITUTE(trim(F130),"'","''")&amp;"', null, (select LabelId from Labels where Name=N'"&amp;SUBSTITUTE(trim(A130),"'","''")&amp;"' and EnterpriseId="&amp;EntId&amp;"), "&amp;IF(D130="","null",D130)&amp;", null, null, "&amp;IF(H130="","null","N'"&amp;SUBSTITUTE(trim(H130),"'","''")&amp;"'")&amp;", N'"&amp;J130&amp;" "&amp;SUBSTITUTE(trim(K130),"'","''")&amp;"', N'"&amp;L130&amp;" "&amp;SUBSTITUTE(trim(M130),"'","''")&amp;"', "&amp;IF(N130="","null","'"&amp;TEXT(N130,"yyyy-mm-dd")&amp;"'")&amp;",  "&amp;IF(E130="","null","'"&amp;SUBSTITUTE(trim(E130),"'","''")&amp;"'")&amp;", "&amp;if(B130="","null",if(D130="","(select ImageId from Images where Filename='"&amp;E130&amp;"."&amp;C130&amp;"' and ExternalUrl='"&amp;SUBSTITUTE(trim(B130),"'","''")&amp;"')","(select ImageId from Images where Filename='"&amp;D130&amp;"."&amp;C130&amp;"' and ExternalUrl='"&amp;SUBSTITUTE(trim(B130),"'","''")&amp;"')"))&amp;", null, null, null, (select min(LanguageId) from Languages where LanguageName='"&amp;G130&amp;"' and IsValidMetadataLanguage=1), getdate(), (select CreatedBy from Enterprises where EnterpriseId="&amp;EntId&amp;"), null, '34F4C88E-B410-461E-AD75-6C01536FDCD3', null, null, null, null, null, null, null, null, null, 1, null, null, null, "&amp;VLOOKUP(O130,'Reference info'!H:I,2,FALSE)&amp;", "&amp;IF(P130="","null",VLOOKUP(P130,'Reference info'!H:I,2,FALSE))&amp;", 0, null, null, null,"&amp;IF(N130="",0,1)&amp;", 1, null, null, null, null, null, null, null, null, null, 1, null, (NEXT VALUE FOR [AssetIdSequence]), null, null, null, "&amp;TenantId&amp;", "&amp;EntId&amp;", null, "&amp;if(D130&lt;&gt;"",countif('5) Release_Track'!A:A,D130),countif('5) Release_Track'!B:B,E130))&amp;")"</f>
        <v>Insert into Releases VALUES((select ReleaseTypeId from ReleaseTypes where Title='Single'), N'Pomnie: Sanidade Mental', null, (select LabelId from Labels where Name=N'TokyoRecords' and EnterpriseId=647322), 726665218658, null, null, null, N'2024 TokyoRecords', N'2024 TokyoRecords', '2024-01-04',  null, (select ImageId from Images where Filename='726665218658.jpg' and ExternalUrl='https://www.dropbox.com/scl/fi/w4zfuujb9g5w3qd1odmo9/Pomnie-Sanidade-Mental-726665218658.jpg?rlkey=hd4ehlundlt1xb7sb20t658lz&amp;st=j0dxofy2&amp;dl=1'),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0" s="34" t="str">
        <f>"update Releases set RevelatorExternalUsageReleaseId=AssetId where ReleaseId=(select max(ReleaseId) from Releases where "&amp;IF(D130="","Catalog='"&amp;E130&amp;"'","UPC="&amp;D130)&amp;" and EnterpriseId="&amp;EntId&amp;")"</f>
        <v>update Releases set RevelatorExternalUsageReleaseId=AssetId where ReleaseId=(select max(ReleaseId) from Releases where UPC=726665218658 and EnterpriseId=647322)</v>
      </c>
      <c r="V130" s="28">
        <f>VLOOKUP(D130,'4) Release_Artist(s)'!A:A,1,0)</f>
        <v>726665218658</v>
      </c>
      <c r="W130" s="83"/>
    </row>
    <row r="131">
      <c r="A131" s="28" t="s">
        <v>144</v>
      </c>
      <c r="B131" s="90" t="s">
        <v>435</v>
      </c>
      <c r="C131" s="8" t="s">
        <v>178</v>
      </c>
      <c r="D131" s="83">
        <v>7.62795505183E11</v>
      </c>
      <c r="E131" s="84"/>
      <c r="F131" s="85" t="s">
        <v>436</v>
      </c>
      <c r="G131" s="8" t="s">
        <v>180</v>
      </c>
      <c r="I131" s="8" t="s">
        <v>181</v>
      </c>
      <c r="J131" s="8">
        <v>2024.0</v>
      </c>
      <c r="K131" s="43" t="s">
        <v>144</v>
      </c>
      <c r="L131" s="8">
        <v>2024.0</v>
      </c>
      <c r="M131" s="43" t="s">
        <v>144</v>
      </c>
      <c r="N131" s="86">
        <v>45304.0</v>
      </c>
      <c r="O131" s="87" t="s">
        <v>182</v>
      </c>
      <c r="P131" s="57"/>
      <c r="R131" s="74" t="str">
        <f t="shared" si="1"/>
        <v>insert into Images VALUES (NEWID(),'762795505183.jpg', '.jpg', getdate(), 0, null, 'https://www.dropbox.com/scl/fi/vazi80tiil9t1zhirsgab/Mois-s-Quando-o-Mar-Se-Abrir-762795505183.jpg?rlkey=lmhh3e5di69i69g78y35swlqj&amp;st=u6yf09fx&amp;dl=1', 0, getdate(), null, null)</v>
      </c>
      <c r="S131" s="34" t="str">
        <f>"Insert into Releases VALUES((select ReleaseTypeId from ReleaseTypes where Title='"&amp;I131&amp;"'), N'"&amp;SUBSTITUTE(trim(F131),"'","''")&amp;"', null, (select LabelId from Labels where Name=N'"&amp;SUBSTITUTE(trim(A131),"'","''")&amp;"' and EnterpriseId="&amp;EntId&amp;"), "&amp;IF(D131="","null",D131)&amp;", null, null, "&amp;IF(H131="","null","N'"&amp;SUBSTITUTE(trim(H131),"'","''")&amp;"'")&amp;", N'"&amp;J131&amp;" "&amp;SUBSTITUTE(trim(K131),"'","''")&amp;"', N'"&amp;L131&amp;" "&amp;SUBSTITUTE(trim(M131),"'","''")&amp;"', "&amp;IF(N131="","null","'"&amp;TEXT(N131,"yyyy-mm-dd")&amp;"'")&amp;",  "&amp;IF(E131="","null","'"&amp;SUBSTITUTE(trim(E131),"'","''")&amp;"'")&amp;", "&amp;if(B131="","null",if(D131="","(select ImageId from Images where Filename='"&amp;E131&amp;"."&amp;C131&amp;"' and ExternalUrl='"&amp;SUBSTITUTE(trim(B131),"'","''")&amp;"')","(select ImageId from Images where Filename='"&amp;D131&amp;"."&amp;C131&amp;"' and ExternalUrl='"&amp;SUBSTITUTE(trim(B131),"'","''")&amp;"')"))&amp;", null, null, null, (select min(LanguageId) from Languages where LanguageName='"&amp;G131&amp;"' and IsValidMetadataLanguage=1), getdate(), (select CreatedBy from Enterprises where EnterpriseId="&amp;EntId&amp;"), null, '34F4C88E-B410-461E-AD75-6C01536FDCD3', null, null, null, null, null, null, null, null, null, 1, null, null, null, "&amp;VLOOKUP(O131,'Reference info'!H:I,2,FALSE)&amp;", "&amp;IF(P131="","null",VLOOKUP(P131,'Reference info'!H:I,2,FALSE))&amp;", 0, null, null, null,"&amp;IF(N131="",0,1)&amp;", 1, null, null, null, null, null, null, null, null, null, 1, null, (NEXT VALUE FOR [AssetIdSequence]), null, null, null, "&amp;TenantId&amp;", "&amp;EntId&amp;", null, "&amp;if(D131&lt;&gt;"",countif('5) Release_Track'!A:A,D131),countif('5) Release_Track'!B:B,E131))&amp;")"</f>
        <v>Insert into Releases VALUES((select ReleaseTypeId from ReleaseTypes where Title='Single'), N'Moisés: Quando o Mar Se Abrir', null, (select LabelId from Labels where Name=N'TokyoRecords' and EnterpriseId=647322), 762795505183, null, null, null, N'2024 TokyoRecords', N'2024 TokyoRecords', '2024-01-13',  null, (select ImageId from Images where Filename='762795505183.jpg' and ExternalUrl='https://www.dropbox.com/scl/fi/vazi80tiil9t1zhirsgab/Mois-s-Quando-o-Mar-Se-Abrir-762795505183.jpg?rlkey=lmhh3e5di69i69g78y35swlqj&amp;st=u6yf09fx&amp;dl=1'),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1" s="34" t="str">
        <f>"update Releases set RevelatorExternalUsageReleaseId=AssetId where ReleaseId=(select max(ReleaseId) from Releases where "&amp;IF(D131="","Catalog='"&amp;E131&amp;"'","UPC="&amp;D131)&amp;" and EnterpriseId="&amp;EntId&amp;")"</f>
        <v>update Releases set RevelatorExternalUsageReleaseId=AssetId where ReleaseId=(select max(ReleaseId) from Releases where UPC=762795505183 and EnterpriseId=647322)</v>
      </c>
      <c r="V131" s="28">
        <f>VLOOKUP(D131,'4) Release_Artist(s)'!A:A,1,0)</f>
        <v>762795505183</v>
      </c>
      <c r="W131" s="83"/>
    </row>
    <row r="132">
      <c r="A132" s="28" t="s">
        <v>144</v>
      </c>
      <c r="B132" s="90" t="s">
        <v>437</v>
      </c>
      <c r="C132" s="8" t="s">
        <v>178</v>
      </c>
      <c r="D132" s="83">
        <v>7.62795506593E11</v>
      </c>
      <c r="E132" s="84"/>
      <c r="F132" s="85" t="s">
        <v>438</v>
      </c>
      <c r="G132" s="8" t="s">
        <v>189</v>
      </c>
      <c r="I132" s="8" t="s">
        <v>181</v>
      </c>
      <c r="J132" s="8">
        <v>2024.0</v>
      </c>
      <c r="K132" s="43" t="s">
        <v>144</v>
      </c>
      <c r="L132" s="8">
        <v>2024.0</v>
      </c>
      <c r="M132" s="43" t="s">
        <v>144</v>
      </c>
      <c r="N132" s="86">
        <v>45305.0</v>
      </c>
      <c r="O132" s="87" t="s">
        <v>182</v>
      </c>
      <c r="P132" s="57"/>
      <c r="R132" s="74" t="str">
        <f t="shared" si="1"/>
        <v>insert into Images VALUES (NEWID(),'762795506593.jpg', '.jpg', getdate(), 0, null, 'https://www.dropbox.com/scl/fi/i1bvc6hub9xaywovyflps/Wake-Up-762795506593.jpg?rlkey=qpqw3f1udheu2pblrwgxy66dp&amp;st=g78h7yzn&amp;dl=1', 0, getdate(), null, null)</v>
      </c>
      <c r="S132" s="34" t="str">
        <f>"Insert into Releases VALUES((select ReleaseTypeId from ReleaseTypes where Title='"&amp;I132&amp;"'), N'"&amp;SUBSTITUTE(trim(F132),"'","''")&amp;"', null, (select LabelId from Labels where Name=N'"&amp;SUBSTITUTE(trim(A132),"'","''")&amp;"' and EnterpriseId="&amp;EntId&amp;"), "&amp;IF(D132="","null",D132)&amp;", null, null, "&amp;IF(H132="","null","N'"&amp;SUBSTITUTE(trim(H132),"'","''")&amp;"'")&amp;", N'"&amp;J132&amp;" "&amp;SUBSTITUTE(trim(K132),"'","''")&amp;"', N'"&amp;L132&amp;" "&amp;SUBSTITUTE(trim(M132),"'","''")&amp;"', "&amp;IF(N132="","null","'"&amp;TEXT(N132,"yyyy-mm-dd")&amp;"'")&amp;",  "&amp;IF(E132="","null","'"&amp;SUBSTITUTE(trim(E132),"'","''")&amp;"'")&amp;", "&amp;if(B132="","null",if(D132="","(select ImageId from Images where Filename='"&amp;E132&amp;"."&amp;C132&amp;"' and ExternalUrl='"&amp;SUBSTITUTE(trim(B132),"'","''")&amp;"')","(select ImageId from Images where Filename='"&amp;D132&amp;"."&amp;C132&amp;"' and ExternalUrl='"&amp;SUBSTITUTE(trim(B132),"'","''")&amp;"')"))&amp;", null, null, null, (select min(LanguageId) from Languages where LanguageName='"&amp;G132&amp;"' and IsValidMetadataLanguage=1), getdate(), (select CreatedBy from Enterprises where EnterpriseId="&amp;EntId&amp;"), null, '34F4C88E-B410-461E-AD75-6C01536FDCD3', null, null, null, null, null, null, null, null, null, 1, null, null, null, "&amp;VLOOKUP(O132,'Reference info'!H:I,2,FALSE)&amp;", "&amp;IF(P132="","null",VLOOKUP(P132,'Reference info'!H:I,2,FALSE))&amp;", 0, null, null, null,"&amp;IF(N132="",0,1)&amp;", 1, null, null, null, null, null, null, null, null, null, 1, null, (NEXT VALUE FOR [AssetIdSequence]), null, null, null, "&amp;TenantId&amp;", "&amp;EntId&amp;", null, "&amp;if(D132&lt;&gt;"",countif('5) Release_Track'!A:A,D132),countif('5) Release_Track'!B:B,E132))&amp;")"</f>
        <v>Insert into Releases VALUES((select ReleaseTypeId from ReleaseTypes where Title='Single'), N'Wake Up', null, (select LabelId from Labels where Name=N'TokyoRecords' and EnterpriseId=647322), 762795506593, null, null, null, N'2024 TokyoRecords', N'2024 TokyoRecords', '2024-01-14',  null, (select ImageId from Images where Filename='762795506593.jpg' and ExternalUrl='https://www.dropbox.com/scl/fi/i1bvc6hub9xaywovyflps/Wake-Up-762795506593.jpg?rlkey=qpqw3f1udheu2pblrwgxy66dp&amp;st=g78h7yzn&amp;dl=1'),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2" s="34" t="str">
        <f>"update Releases set RevelatorExternalUsageReleaseId=AssetId where ReleaseId=(select max(ReleaseId) from Releases where "&amp;IF(D132="","Catalog='"&amp;E132&amp;"'","UPC="&amp;D132)&amp;" and EnterpriseId="&amp;EntId&amp;")"</f>
        <v>update Releases set RevelatorExternalUsageReleaseId=AssetId where ReleaseId=(select max(ReleaseId) from Releases where UPC=762795506593 and EnterpriseId=647322)</v>
      </c>
      <c r="V132" s="28">
        <f>VLOOKUP(D132,'4) Release_Artist(s)'!A:A,1,0)</f>
        <v>762795506593</v>
      </c>
      <c r="W132" s="83"/>
    </row>
    <row r="133">
      <c r="A133" s="28" t="s">
        <v>144</v>
      </c>
      <c r="B133" s="90" t="s">
        <v>439</v>
      </c>
      <c r="C133" s="8" t="s">
        <v>178</v>
      </c>
      <c r="D133" s="83">
        <v>7.62795744285E11</v>
      </c>
      <c r="E133" s="84"/>
      <c r="F133" s="85" t="s">
        <v>440</v>
      </c>
      <c r="G133" s="8" t="s">
        <v>180</v>
      </c>
      <c r="I133" s="8" t="s">
        <v>181</v>
      </c>
      <c r="J133" s="8">
        <v>2024.0</v>
      </c>
      <c r="K133" s="43" t="s">
        <v>144</v>
      </c>
      <c r="L133" s="8">
        <v>2024.0</v>
      </c>
      <c r="M133" s="43" t="s">
        <v>144</v>
      </c>
      <c r="N133" s="86">
        <v>45312.0</v>
      </c>
      <c r="O133" s="87" t="s">
        <v>182</v>
      </c>
      <c r="P133" s="57"/>
      <c r="R133" s="74" t="str">
        <f t="shared" si="1"/>
        <v>insert into Images VALUES (NEWID(),'762795744285.jpg', '.jpg', getdate(), 0, null, 'https://www.dropbox.com/scl/fi/akqyhpx4v3066ix8p5u7k/Dentro-da-Zona-762795744285.jpg?rlkey=5fthtgza998ibwkaybwbofnvp&amp;st=8bxegs7x&amp;dl=1', 0, getdate(), null, null)</v>
      </c>
      <c r="S133" s="34" t="str">
        <f>"Insert into Releases VALUES((select ReleaseTypeId from ReleaseTypes where Title='"&amp;I133&amp;"'), N'"&amp;SUBSTITUTE(trim(F133),"'","''")&amp;"', null, (select LabelId from Labels where Name=N'"&amp;SUBSTITUTE(trim(A133),"'","''")&amp;"' and EnterpriseId="&amp;EntId&amp;"), "&amp;IF(D133="","null",D133)&amp;", null, null, "&amp;IF(H133="","null","N'"&amp;SUBSTITUTE(trim(H133),"'","''")&amp;"'")&amp;", N'"&amp;J133&amp;" "&amp;SUBSTITUTE(trim(K133),"'","''")&amp;"', N'"&amp;L133&amp;" "&amp;SUBSTITUTE(trim(M133),"'","''")&amp;"', "&amp;IF(N133="","null","'"&amp;TEXT(N133,"yyyy-mm-dd")&amp;"'")&amp;",  "&amp;IF(E133="","null","'"&amp;SUBSTITUTE(trim(E133),"'","''")&amp;"'")&amp;", "&amp;if(B133="","null",if(D133="","(select ImageId from Images where Filename='"&amp;E133&amp;"."&amp;C133&amp;"' and ExternalUrl='"&amp;SUBSTITUTE(trim(B133),"'","''")&amp;"')","(select ImageId from Images where Filename='"&amp;D133&amp;"."&amp;C133&amp;"' and ExternalUrl='"&amp;SUBSTITUTE(trim(B133),"'","''")&amp;"')"))&amp;", null, null, null, (select min(LanguageId) from Languages where LanguageName='"&amp;G133&amp;"' and IsValidMetadataLanguage=1), getdate(), (select CreatedBy from Enterprises where EnterpriseId="&amp;EntId&amp;"), null, '34F4C88E-B410-461E-AD75-6C01536FDCD3', null, null, null, null, null, null, null, null, null, 1, null, null, null, "&amp;VLOOKUP(O133,'Reference info'!H:I,2,FALSE)&amp;", "&amp;IF(P133="","null",VLOOKUP(P133,'Reference info'!H:I,2,FALSE))&amp;", 0, null, null, null,"&amp;IF(N133="",0,1)&amp;", 1, null, null, null, null, null, null, null, null, null, 1, null, (NEXT VALUE FOR [AssetIdSequence]), null, null, null, "&amp;TenantId&amp;", "&amp;EntId&amp;", null, "&amp;if(D133&lt;&gt;"",countif('5) Release_Track'!A:A,D133),countif('5) Release_Track'!B:B,E133))&amp;")"</f>
        <v>Insert into Releases VALUES((select ReleaseTypeId from ReleaseTypes where Title='Single'), N'Dentro da Zona', null, (select LabelId from Labels where Name=N'TokyoRecords' and EnterpriseId=647322), 762795744285, null, null, null, N'2024 TokyoRecords', N'2024 TokyoRecords', '2024-01-21',  null, (select ImageId from Images where Filename='762795744285.jpg' and ExternalUrl='https://www.dropbox.com/scl/fi/akqyhpx4v3066ix8p5u7k/Dentro-da-Zona-762795744285.jpg?rlkey=5fthtgza998ibwkaybwbofnvp&amp;st=8bxegs7x&amp;dl=1'),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3" s="34" t="str">
        <f>"update Releases set RevelatorExternalUsageReleaseId=AssetId where ReleaseId=(select max(ReleaseId) from Releases where "&amp;IF(D133="","Catalog='"&amp;E133&amp;"'","UPC="&amp;D133)&amp;" and EnterpriseId="&amp;EntId&amp;")"</f>
        <v>update Releases set RevelatorExternalUsageReleaseId=AssetId where ReleaseId=(select max(ReleaseId) from Releases where UPC=762795744285 and EnterpriseId=647322)</v>
      </c>
      <c r="V133" s="28">
        <f>VLOOKUP(D133,'4) Release_Artist(s)'!A:A,1,0)</f>
        <v>762795744285</v>
      </c>
      <c r="W133" s="83"/>
    </row>
    <row r="134">
      <c r="A134" s="28" t="s">
        <v>144</v>
      </c>
      <c r="B134" s="91" t="s">
        <v>441</v>
      </c>
      <c r="C134" s="8" t="s">
        <v>178</v>
      </c>
      <c r="D134" s="83">
        <v>7.627959575E11</v>
      </c>
      <c r="E134" s="84"/>
      <c r="F134" s="85" t="s">
        <v>442</v>
      </c>
      <c r="G134" s="8" t="s">
        <v>180</v>
      </c>
      <c r="I134" s="8" t="s">
        <v>181</v>
      </c>
      <c r="J134" s="8">
        <v>2024.0</v>
      </c>
      <c r="K134" s="43" t="s">
        <v>144</v>
      </c>
      <c r="L134" s="8">
        <v>2024.0</v>
      </c>
      <c r="M134" s="43" t="s">
        <v>144</v>
      </c>
      <c r="N134" s="86">
        <v>45321.0</v>
      </c>
      <c r="O134" s="87" t="s">
        <v>182</v>
      </c>
      <c r="P134" s="57"/>
      <c r="R134" s="74" t="str">
        <f t="shared" si="1"/>
        <v>insert into Images VALUES (NEWID(),'762795957500.jpg', '.jpg', getdate(), 0, null, 'https://www.dropbox.com/scl/fi/rpwr7c74f6ivm5m9qk3un/Kaboom-762795957500.jpg?rlkey=kxqzt8oyxcflhfpesek18yhfe&amp;st=f09r1nvf&amp;dl=1', 0, getdate(), null, null)</v>
      </c>
      <c r="S134" s="34" t="str">
        <f>"Insert into Releases VALUES((select ReleaseTypeId from ReleaseTypes where Title='"&amp;I134&amp;"'), N'"&amp;SUBSTITUTE(trim(F134),"'","''")&amp;"', null, (select LabelId from Labels where Name=N'"&amp;SUBSTITUTE(trim(A134),"'","''")&amp;"' and EnterpriseId="&amp;EntId&amp;"), "&amp;IF(D134="","null",D134)&amp;", null, null, "&amp;IF(H134="","null","N'"&amp;SUBSTITUTE(trim(H134),"'","''")&amp;"'")&amp;", N'"&amp;J134&amp;" "&amp;SUBSTITUTE(trim(K134),"'","''")&amp;"', N'"&amp;L134&amp;" "&amp;SUBSTITUTE(trim(M134),"'","''")&amp;"', "&amp;IF(N134="","null","'"&amp;TEXT(N134,"yyyy-mm-dd")&amp;"'")&amp;",  "&amp;IF(E134="","null","'"&amp;SUBSTITUTE(trim(E134),"'","''")&amp;"'")&amp;", "&amp;if(B134="","null",if(D134="","(select ImageId from Images where Filename='"&amp;E134&amp;"."&amp;C134&amp;"' and ExternalUrl='"&amp;SUBSTITUTE(trim(B134),"'","''")&amp;"')","(select ImageId from Images where Filename='"&amp;D134&amp;"."&amp;C134&amp;"' and ExternalUrl='"&amp;SUBSTITUTE(trim(B134),"'","''")&amp;"')"))&amp;", null, null, null, (select min(LanguageId) from Languages where LanguageName='"&amp;G134&amp;"' and IsValidMetadataLanguage=1), getdate(), (select CreatedBy from Enterprises where EnterpriseId="&amp;EntId&amp;"), null, '34F4C88E-B410-461E-AD75-6C01536FDCD3', null, null, null, null, null, null, null, null, null, 1, null, null, null, "&amp;VLOOKUP(O134,'Reference info'!H:I,2,FALSE)&amp;", "&amp;IF(P134="","null",VLOOKUP(P134,'Reference info'!H:I,2,FALSE))&amp;", 0, null, null, null,"&amp;IF(N134="",0,1)&amp;", 1, null, null, null, null, null, null, null, null, null, 1, null, (NEXT VALUE FOR [AssetIdSequence]), null, null, null, "&amp;TenantId&amp;", "&amp;EntId&amp;", null, "&amp;if(D134&lt;&gt;"",countif('5) Release_Track'!A:A,D134),countif('5) Release_Track'!B:B,E134))&amp;")"</f>
        <v>Insert into Releases VALUES((select ReleaseTypeId from ReleaseTypes where Title='Single'), N'Kaboom', null, (select LabelId from Labels where Name=N'TokyoRecords' and EnterpriseId=647322), 762795957500, null, null, null, N'2024 TokyoRecords', N'2024 TokyoRecords', '2024-01-30',  null, (select ImageId from Images where Filename='762795957500.jpg' and ExternalUrl='https://www.dropbox.com/scl/fi/rpwr7c74f6ivm5m9qk3un/Kaboom-762795957500.jpg?rlkey=kxqzt8oyxcflhfpesek18yhfe&amp;st=f09r1nvf&amp;dl=1'),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4" s="34" t="str">
        <f>"update Releases set RevelatorExternalUsageReleaseId=AssetId where ReleaseId=(select max(ReleaseId) from Releases where "&amp;IF(D134="","Catalog='"&amp;E134&amp;"'","UPC="&amp;D134)&amp;" and EnterpriseId="&amp;EntId&amp;")"</f>
        <v>update Releases set RevelatorExternalUsageReleaseId=AssetId where ReleaseId=(select max(ReleaseId) from Releases where UPC=762795957500 and EnterpriseId=647322)</v>
      </c>
      <c r="V134" s="28">
        <f>VLOOKUP(D134,'4) Release_Artist(s)'!A:A,1,0)</f>
        <v>762795957500</v>
      </c>
      <c r="W134" s="83"/>
    </row>
    <row r="135">
      <c r="A135" s="28" t="s">
        <v>144</v>
      </c>
      <c r="B135" s="91" t="s">
        <v>443</v>
      </c>
      <c r="C135" s="8" t="s">
        <v>178</v>
      </c>
      <c r="D135" s="83">
        <v>7.62795957388E11</v>
      </c>
      <c r="E135" s="84"/>
      <c r="F135" s="85" t="s">
        <v>444</v>
      </c>
      <c r="G135" s="8" t="s">
        <v>180</v>
      </c>
      <c r="I135" s="8" t="s">
        <v>181</v>
      </c>
      <c r="J135" s="8">
        <v>2024.0</v>
      </c>
      <c r="K135" s="43" t="s">
        <v>144</v>
      </c>
      <c r="L135" s="8">
        <v>2024.0</v>
      </c>
      <c r="M135" s="43" t="s">
        <v>144</v>
      </c>
      <c r="N135" s="86">
        <v>45320.0</v>
      </c>
      <c r="O135" s="87" t="s">
        <v>182</v>
      </c>
      <c r="P135" s="57"/>
      <c r="R135" s="74" t="str">
        <f t="shared" si="1"/>
        <v>insert into Images VALUES (NEWID(),'762795957388.jpg', '.jpg', getdate(), 0, null, 'https://www.dropbox.com/scl/fi/u0u45bykeqze01ajf4vc5/Tai-Lung-762795957388.jpg?rlkey=ir644dr544ryb00q3vg43z1yz&amp;st=e50fekte&amp;dl=1', 0, getdate(), null, null)</v>
      </c>
      <c r="S135" s="34" t="str">
        <f>"Insert into Releases VALUES((select ReleaseTypeId from ReleaseTypes where Title='"&amp;I135&amp;"'), N'"&amp;SUBSTITUTE(trim(F135),"'","''")&amp;"', null, (select LabelId from Labels where Name=N'"&amp;SUBSTITUTE(trim(A135),"'","''")&amp;"' and EnterpriseId="&amp;EntId&amp;"), "&amp;IF(D135="","null",D135)&amp;", null, null, "&amp;IF(H135="","null","N'"&amp;SUBSTITUTE(trim(H135),"'","''")&amp;"'")&amp;", N'"&amp;J135&amp;" "&amp;SUBSTITUTE(trim(K135),"'","''")&amp;"', N'"&amp;L135&amp;" "&amp;SUBSTITUTE(trim(M135),"'","''")&amp;"', "&amp;IF(N135="","null","'"&amp;TEXT(N135,"yyyy-mm-dd")&amp;"'")&amp;",  "&amp;IF(E135="","null","'"&amp;SUBSTITUTE(trim(E135),"'","''")&amp;"'")&amp;", "&amp;if(B135="","null",if(D135="","(select ImageId from Images where Filename='"&amp;E135&amp;"."&amp;C135&amp;"' and ExternalUrl='"&amp;SUBSTITUTE(trim(B135),"'","''")&amp;"')","(select ImageId from Images where Filename='"&amp;D135&amp;"."&amp;C135&amp;"' and ExternalUrl='"&amp;SUBSTITUTE(trim(B135),"'","''")&amp;"')"))&amp;", null, null, null, (select min(LanguageId) from Languages where LanguageName='"&amp;G135&amp;"' and IsValidMetadataLanguage=1), getdate(), (select CreatedBy from Enterprises where EnterpriseId="&amp;EntId&amp;"), null, '34F4C88E-B410-461E-AD75-6C01536FDCD3', null, null, null, null, null, null, null, null, null, 1, null, null, null, "&amp;VLOOKUP(O135,'Reference info'!H:I,2,FALSE)&amp;", "&amp;IF(P135="","null",VLOOKUP(P135,'Reference info'!H:I,2,FALSE))&amp;", 0, null, null, null,"&amp;IF(N135="",0,1)&amp;", 1, null, null, null, null, null, null, null, null, null, 1, null, (NEXT VALUE FOR [AssetIdSequence]), null, null, null, "&amp;TenantId&amp;", "&amp;EntId&amp;", null, "&amp;if(D135&lt;&gt;"",countif('5) Release_Track'!A:A,D135),countif('5) Release_Track'!B:B,E135))&amp;")"</f>
        <v>Insert into Releases VALUES((select ReleaseTypeId from ReleaseTypes where Title='Single'), N'Tai Lung', null, (select LabelId from Labels where Name=N'TokyoRecords' and EnterpriseId=647322), 762795957388, null, null, null, N'2024 TokyoRecords', N'2024 TokyoRecords', '2024-01-29',  null, (select ImageId from Images where Filename='762795957388.jpg' and ExternalUrl='https://www.dropbox.com/scl/fi/u0u45bykeqze01ajf4vc5/Tai-Lung-762795957388.jpg?rlkey=ir644dr544ryb00q3vg43z1yz&amp;st=e50fekte&amp;dl=1'),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5" s="34" t="str">
        <f>"update Releases set RevelatorExternalUsageReleaseId=AssetId where ReleaseId=(select max(ReleaseId) from Releases where "&amp;IF(D135="","Catalog='"&amp;E135&amp;"'","UPC="&amp;D135)&amp;" and EnterpriseId="&amp;EntId&amp;")"</f>
        <v>update Releases set RevelatorExternalUsageReleaseId=AssetId where ReleaseId=(select max(ReleaseId) from Releases where UPC=762795957388 and EnterpriseId=647322)</v>
      </c>
      <c r="V135" s="28">
        <f>VLOOKUP(D135,'4) Release_Artist(s)'!A:A,1,0)</f>
        <v>762795957388</v>
      </c>
      <c r="W135" s="83"/>
    </row>
    <row r="136">
      <c r="A136" s="28" t="s">
        <v>144</v>
      </c>
      <c r="B136" s="90" t="s">
        <v>445</v>
      </c>
      <c r="C136" s="8" t="s">
        <v>178</v>
      </c>
      <c r="D136" s="83">
        <v>7.98239503484E11</v>
      </c>
      <c r="E136" s="84"/>
      <c r="F136" s="85" t="s">
        <v>446</v>
      </c>
      <c r="G136" s="8" t="s">
        <v>180</v>
      </c>
      <c r="I136" s="8" t="s">
        <v>181</v>
      </c>
      <c r="J136" s="8">
        <v>2024.0</v>
      </c>
      <c r="K136" s="43" t="s">
        <v>144</v>
      </c>
      <c r="L136" s="8">
        <v>2024.0</v>
      </c>
      <c r="M136" s="43" t="s">
        <v>144</v>
      </c>
      <c r="N136" s="86">
        <v>45324.0</v>
      </c>
      <c r="O136" s="87" t="s">
        <v>182</v>
      </c>
      <c r="P136" s="57"/>
      <c r="R136" s="74" t="str">
        <f t="shared" si="1"/>
        <v>insert into Images VALUES (NEWID(),'798239503484.jpg', '.jpg', getdate(), 0, null, 'https://www.dropbox.com/scl/fi/xabj8dyg0rz3061curjyn/Dean-Ca-ador-Dem-nio-798239503484.jpg?rlkey=0rrayzyoa1gwnavrh82t5rfes&amp;st=5w91rrly&amp;dl=1', 0, getdate(), null, null)</v>
      </c>
      <c r="S136" s="34" t="str">
        <f>"Insert into Releases VALUES((select ReleaseTypeId from ReleaseTypes where Title='"&amp;I136&amp;"'), N'"&amp;SUBSTITUTE(trim(F136),"'","''")&amp;"', null, (select LabelId from Labels where Name=N'"&amp;SUBSTITUTE(trim(A136),"'","''")&amp;"' and EnterpriseId="&amp;EntId&amp;"), "&amp;IF(D136="","null",D136)&amp;", null, null, "&amp;IF(H136="","null","N'"&amp;SUBSTITUTE(trim(H136),"'","''")&amp;"'")&amp;", N'"&amp;J136&amp;" "&amp;SUBSTITUTE(trim(K136),"'","''")&amp;"', N'"&amp;L136&amp;" "&amp;SUBSTITUTE(trim(M136),"'","''")&amp;"', "&amp;IF(N136="","null","'"&amp;TEXT(N136,"yyyy-mm-dd")&amp;"'")&amp;",  "&amp;IF(E136="","null","'"&amp;SUBSTITUTE(trim(E136),"'","''")&amp;"'")&amp;", "&amp;if(B136="","null",if(D136="","(select ImageId from Images where Filename='"&amp;E136&amp;"."&amp;C136&amp;"' and ExternalUrl='"&amp;SUBSTITUTE(trim(B136),"'","''")&amp;"')","(select ImageId from Images where Filename='"&amp;D136&amp;"."&amp;C136&amp;"' and ExternalUrl='"&amp;SUBSTITUTE(trim(B136),"'","''")&amp;"')"))&amp;", null, null, null, (select min(LanguageId) from Languages where LanguageName='"&amp;G136&amp;"' and IsValidMetadataLanguage=1), getdate(), (select CreatedBy from Enterprises where EnterpriseId="&amp;EntId&amp;"), null, '34F4C88E-B410-461E-AD75-6C01536FDCD3', null, null, null, null, null, null, null, null, null, 1, null, null, null, "&amp;VLOOKUP(O136,'Reference info'!H:I,2,FALSE)&amp;", "&amp;IF(P136="","null",VLOOKUP(P136,'Reference info'!H:I,2,FALSE))&amp;", 0, null, null, null,"&amp;IF(N136="",0,1)&amp;", 1, null, null, null, null, null, null, null, null, null, 1, null, (NEXT VALUE FOR [AssetIdSequence]), null, null, null, "&amp;TenantId&amp;", "&amp;EntId&amp;", null, "&amp;if(D136&lt;&gt;"",countif('5) Release_Track'!A:A,D136),countif('5) Release_Track'!B:B,E136))&amp;")"</f>
        <v>Insert into Releases VALUES((select ReleaseTypeId from ReleaseTypes where Title='Single'), N'Dean: Caçador Demônio', null, (select LabelId from Labels where Name=N'TokyoRecords' and EnterpriseId=647322), 798239503484, null, null, null, N'2024 TokyoRecords', N'2024 TokyoRecords', '2024-02-02',  null, (select ImageId from Images where Filename='798239503484.jpg' and ExternalUrl='https://www.dropbox.com/scl/fi/xabj8dyg0rz3061curjyn/Dean-Ca-ador-Dem-nio-798239503484.jpg?rlkey=0rrayzyoa1gwnavrh82t5rfes&amp;st=5w91rrly&amp;dl=1'),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6" s="34" t="str">
        <f>"update Releases set RevelatorExternalUsageReleaseId=AssetId where ReleaseId=(select max(ReleaseId) from Releases where "&amp;IF(D136="","Catalog='"&amp;E136&amp;"'","UPC="&amp;D136)&amp;" and EnterpriseId="&amp;EntId&amp;")"</f>
        <v>update Releases set RevelatorExternalUsageReleaseId=AssetId where ReleaseId=(select max(ReleaseId) from Releases where UPC=798239503484 and EnterpriseId=647322)</v>
      </c>
      <c r="V136" s="28">
        <f>VLOOKUP(D136,'4) Release_Artist(s)'!A:A,1,0)</f>
        <v>798239503484</v>
      </c>
      <c r="W136" s="83"/>
    </row>
    <row r="137">
      <c r="A137" s="28" t="s">
        <v>144</v>
      </c>
      <c r="B137" s="90" t="s">
        <v>447</v>
      </c>
      <c r="C137" s="8" t="s">
        <v>178</v>
      </c>
      <c r="D137" s="83">
        <v>7.98239938347E11</v>
      </c>
      <c r="E137" s="84"/>
      <c r="F137" s="85" t="s">
        <v>448</v>
      </c>
      <c r="G137" s="8" t="s">
        <v>180</v>
      </c>
      <c r="I137" s="8" t="s">
        <v>181</v>
      </c>
      <c r="J137" s="8">
        <v>2024.0</v>
      </c>
      <c r="K137" s="43" t="s">
        <v>144</v>
      </c>
      <c r="L137" s="8">
        <v>2024.0</v>
      </c>
      <c r="M137" s="43" t="s">
        <v>144</v>
      </c>
      <c r="N137" s="86">
        <v>45338.0</v>
      </c>
      <c r="O137" s="87" t="s">
        <v>182</v>
      </c>
      <c r="P137" s="57"/>
      <c r="R137" s="74" t="str">
        <f t="shared" si="1"/>
        <v>insert into Images VALUES (NEWID(),'798239938347.jpg', '.jpg', getdate(), 0, null, 'https://www.dropbox.com/scl/fi/byx0995crwnbrd00t1luy/Speedlord-6-Eletricidade-798239938347.jpg?rlkey=nivnoadwtgsqkjp7mjz21qlte&amp;st=6e2u0arg&amp;dl=1', 0, getdate(), null, null)</v>
      </c>
      <c r="S137" s="34" t="str">
        <f>"Insert into Releases VALUES((select ReleaseTypeId from ReleaseTypes where Title='"&amp;I137&amp;"'), N'"&amp;SUBSTITUTE(trim(F137),"'","''")&amp;"', null, (select LabelId from Labels where Name=N'"&amp;SUBSTITUTE(trim(A137),"'","''")&amp;"' and EnterpriseId="&amp;EntId&amp;"), "&amp;IF(D137="","null",D137)&amp;", null, null, "&amp;IF(H137="","null","N'"&amp;SUBSTITUTE(trim(H137),"'","''")&amp;"'")&amp;", N'"&amp;J137&amp;" "&amp;SUBSTITUTE(trim(K137),"'","''")&amp;"', N'"&amp;L137&amp;" "&amp;SUBSTITUTE(trim(M137),"'","''")&amp;"', "&amp;IF(N137="","null","'"&amp;TEXT(N137,"yyyy-mm-dd")&amp;"'")&amp;",  "&amp;IF(E137="","null","'"&amp;SUBSTITUTE(trim(E137),"'","''")&amp;"'")&amp;", "&amp;if(B137="","null",if(D137="","(select ImageId from Images where Filename='"&amp;E137&amp;"."&amp;C137&amp;"' and ExternalUrl='"&amp;SUBSTITUTE(trim(B137),"'","''")&amp;"')","(select ImageId from Images where Filename='"&amp;D137&amp;"."&amp;C137&amp;"' and ExternalUrl='"&amp;SUBSTITUTE(trim(B137),"'","''")&amp;"')"))&amp;", null, null, null, (select min(LanguageId) from Languages where LanguageName='"&amp;G137&amp;"' and IsValidMetadataLanguage=1), getdate(), (select CreatedBy from Enterprises where EnterpriseId="&amp;EntId&amp;"), null, '34F4C88E-B410-461E-AD75-6C01536FDCD3', null, null, null, null, null, null, null, null, null, 1, null, null, null, "&amp;VLOOKUP(O137,'Reference info'!H:I,2,FALSE)&amp;", "&amp;IF(P137="","null",VLOOKUP(P137,'Reference info'!H:I,2,FALSE))&amp;", 0, null, null, null,"&amp;IF(N137="",0,1)&amp;", 1, null, null, null, null, null, null, null, null, null, 1, null, (NEXT VALUE FOR [AssetIdSequence]), null, null, null, "&amp;TenantId&amp;", "&amp;EntId&amp;", null, "&amp;if(D137&lt;&gt;"",countif('5) Release_Track'!A:A,D137),countif('5) Release_Track'!B:B,E137))&amp;")"</f>
        <v>Insert into Releases VALUES((select ReleaseTypeId from ReleaseTypes where Title='Single'), N'Speedlord 6 - Eletricidade', null, (select LabelId from Labels where Name=N'TokyoRecords' and EnterpriseId=647322), 798239938347, null, null, null, N'2024 TokyoRecords', N'2024 TokyoRecords', '2024-02-16',  null, (select ImageId from Images where Filename='798239938347.jpg' and ExternalUrl='https://www.dropbox.com/scl/fi/byx0995crwnbrd00t1luy/Speedlord-6-Eletricidade-798239938347.jpg?rlkey=nivnoadwtgsqkjp7mjz21qlte&amp;st=6e2u0arg&amp;dl=1'),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7" s="34" t="str">
        <f>"update Releases set RevelatorExternalUsageReleaseId=AssetId where ReleaseId=(select max(ReleaseId) from Releases where "&amp;IF(D137="","Catalog='"&amp;E137&amp;"'","UPC="&amp;D137)&amp;" and EnterpriseId="&amp;EntId&amp;")"</f>
        <v>update Releases set RevelatorExternalUsageReleaseId=AssetId where ReleaseId=(select max(ReleaseId) from Releases where UPC=798239938347 and EnterpriseId=647322)</v>
      </c>
      <c r="V137" s="28">
        <f>VLOOKUP(D137,'4) Release_Artist(s)'!A:A,1,0)</f>
        <v>798239938347</v>
      </c>
      <c r="W137" s="83"/>
    </row>
    <row r="138">
      <c r="A138" s="28" t="s">
        <v>144</v>
      </c>
      <c r="B138" s="90" t="s">
        <v>449</v>
      </c>
      <c r="C138" s="8" t="s">
        <v>178</v>
      </c>
      <c r="D138" s="83">
        <v>7.98239938521E11</v>
      </c>
      <c r="E138" s="84"/>
      <c r="F138" s="85" t="s">
        <v>450</v>
      </c>
      <c r="G138" s="8" t="s">
        <v>180</v>
      </c>
      <c r="I138" s="8" t="s">
        <v>181</v>
      </c>
      <c r="J138" s="8">
        <v>2024.0</v>
      </c>
      <c r="K138" s="43" t="s">
        <v>144</v>
      </c>
      <c r="L138" s="8">
        <v>2024.0</v>
      </c>
      <c r="M138" s="43" t="s">
        <v>144</v>
      </c>
      <c r="N138" s="86">
        <v>45338.0</v>
      </c>
      <c r="O138" s="87" t="s">
        <v>182</v>
      </c>
      <c r="P138" s="57"/>
      <c r="R138" s="74" t="str">
        <f t="shared" si="1"/>
        <v>insert into Images VALUES (NEWID(),'798239938521.jpg', '.jpg', getdate(), 0, null, 'https://www.dropbox.com/scl/fi/dvm1phwabq19m77994jn0/Fantoche-798239938521.jpg?rlkey=macsw37gxpnvi8zet3dudq83q&amp;st=6ikl159d&amp;dl=1', 0, getdate(), null, null)</v>
      </c>
      <c r="S138" s="34" t="str">
        <f>"Insert into Releases VALUES((select ReleaseTypeId from ReleaseTypes where Title='"&amp;I138&amp;"'), N'"&amp;SUBSTITUTE(trim(F138),"'","''")&amp;"', null, (select LabelId from Labels where Name=N'"&amp;SUBSTITUTE(trim(A138),"'","''")&amp;"' and EnterpriseId="&amp;EntId&amp;"), "&amp;IF(D138="","null",D138)&amp;", null, null, "&amp;IF(H138="","null","N'"&amp;SUBSTITUTE(trim(H138),"'","''")&amp;"'")&amp;", N'"&amp;J138&amp;" "&amp;SUBSTITUTE(trim(K138),"'","''")&amp;"', N'"&amp;L138&amp;" "&amp;SUBSTITUTE(trim(M138),"'","''")&amp;"', "&amp;IF(N138="","null","'"&amp;TEXT(N138,"yyyy-mm-dd")&amp;"'")&amp;",  "&amp;IF(E138="","null","'"&amp;SUBSTITUTE(trim(E138),"'","''")&amp;"'")&amp;", "&amp;if(B138="","null",if(D138="","(select ImageId from Images where Filename='"&amp;E138&amp;"."&amp;C138&amp;"' and ExternalUrl='"&amp;SUBSTITUTE(trim(B138),"'","''")&amp;"')","(select ImageId from Images where Filename='"&amp;D138&amp;"."&amp;C138&amp;"' and ExternalUrl='"&amp;SUBSTITUTE(trim(B138),"'","''")&amp;"')"))&amp;", null, null, null, (select min(LanguageId) from Languages where LanguageName='"&amp;G138&amp;"' and IsValidMetadataLanguage=1), getdate(), (select CreatedBy from Enterprises where EnterpriseId="&amp;EntId&amp;"), null, '34F4C88E-B410-461E-AD75-6C01536FDCD3', null, null, null, null, null, null, null, null, null, 1, null, null, null, "&amp;VLOOKUP(O138,'Reference info'!H:I,2,FALSE)&amp;", "&amp;IF(P138="","null",VLOOKUP(P138,'Reference info'!H:I,2,FALSE))&amp;", 0, null, null, null,"&amp;IF(N138="",0,1)&amp;", 1, null, null, null, null, null, null, null, null, null, 1, null, (NEXT VALUE FOR [AssetIdSequence]), null, null, null, "&amp;TenantId&amp;", "&amp;EntId&amp;", null, "&amp;if(D138&lt;&gt;"",countif('5) Release_Track'!A:A,D138),countif('5) Release_Track'!B:B,E138))&amp;")"</f>
        <v>Insert into Releases VALUES((select ReleaseTypeId from ReleaseTypes where Title='Single'), N'Fantoche', null, (select LabelId from Labels where Name=N'TokyoRecords' and EnterpriseId=647322), 798239938521, null, null, null, N'2024 TokyoRecords', N'2024 TokyoRecords', '2024-02-16',  null, (select ImageId from Images where Filename='798239938521.jpg' and ExternalUrl='https://www.dropbox.com/scl/fi/dvm1phwabq19m77994jn0/Fantoche-798239938521.jpg?rlkey=macsw37gxpnvi8zet3dudq83q&amp;st=6ikl159d&amp;dl=1'),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8" s="34" t="str">
        <f>"update Releases set RevelatorExternalUsageReleaseId=AssetId where ReleaseId=(select max(ReleaseId) from Releases where "&amp;IF(D138="","Catalog='"&amp;E138&amp;"'","UPC="&amp;D138)&amp;" and EnterpriseId="&amp;EntId&amp;")"</f>
        <v>update Releases set RevelatorExternalUsageReleaseId=AssetId where ReleaseId=(select max(ReleaseId) from Releases where UPC=798239938521 and EnterpriseId=647322)</v>
      </c>
      <c r="V138" s="28">
        <f>VLOOKUP(D138,'4) Release_Artist(s)'!A:A,1,0)</f>
        <v>798239938521</v>
      </c>
      <c r="W138" s="83"/>
    </row>
    <row r="139">
      <c r="A139" s="28" t="s">
        <v>144</v>
      </c>
      <c r="B139" s="90" t="s">
        <v>451</v>
      </c>
      <c r="C139" s="8" t="s">
        <v>178</v>
      </c>
      <c r="D139" s="83">
        <v>7.37558419854E11</v>
      </c>
      <c r="E139" s="84"/>
      <c r="F139" s="85" t="s">
        <v>452</v>
      </c>
      <c r="G139" s="8" t="s">
        <v>180</v>
      </c>
      <c r="I139" s="8" t="s">
        <v>181</v>
      </c>
      <c r="J139" s="8">
        <v>2024.0</v>
      </c>
      <c r="K139" s="43" t="s">
        <v>144</v>
      </c>
      <c r="L139" s="8">
        <v>2024.0</v>
      </c>
      <c r="M139" s="43" t="s">
        <v>144</v>
      </c>
      <c r="N139" s="86">
        <v>45349.0</v>
      </c>
      <c r="O139" s="87" t="s">
        <v>182</v>
      </c>
      <c r="P139" s="57"/>
      <c r="R139" s="74" t="str">
        <f t="shared" si="1"/>
        <v>insert into Images VALUES (NEWID(),'737558419854.jpg', '.jpg', getdate(), 0, null, 'https://www.dropbox.com/scl/fi/r1t0so8ujr4uc5r4xvflf/Silver-Dinossauro-Impar-vel-737558419854.jpg?rlkey=all1jqyetmr0yon39x7s2w0vr&amp;st=4k3nybrx&amp;dl=1', 0, getdate(), null, null)</v>
      </c>
      <c r="S139" s="34" t="str">
        <f>"Insert into Releases VALUES((select ReleaseTypeId from ReleaseTypes where Title='"&amp;I139&amp;"'), N'"&amp;SUBSTITUTE(trim(F139),"'","''")&amp;"', null, (select LabelId from Labels where Name=N'"&amp;SUBSTITUTE(trim(A139),"'","''")&amp;"' and EnterpriseId="&amp;EntId&amp;"), "&amp;IF(D139="","null",D139)&amp;", null, null, "&amp;IF(H139="","null","N'"&amp;SUBSTITUTE(trim(H139),"'","''")&amp;"'")&amp;", N'"&amp;J139&amp;" "&amp;SUBSTITUTE(trim(K139),"'","''")&amp;"', N'"&amp;L139&amp;" "&amp;SUBSTITUTE(trim(M139),"'","''")&amp;"', "&amp;IF(N139="","null","'"&amp;TEXT(N139,"yyyy-mm-dd")&amp;"'")&amp;",  "&amp;IF(E139="","null","'"&amp;SUBSTITUTE(trim(E139),"'","''")&amp;"'")&amp;", "&amp;if(B139="","null",if(D139="","(select ImageId from Images where Filename='"&amp;E139&amp;"."&amp;C139&amp;"' and ExternalUrl='"&amp;SUBSTITUTE(trim(B139),"'","''")&amp;"')","(select ImageId from Images where Filename='"&amp;D139&amp;"."&amp;C139&amp;"' and ExternalUrl='"&amp;SUBSTITUTE(trim(B139),"'","''")&amp;"')"))&amp;", null, null, null, (select min(LanguageId) from Languages where LanguageName='"&amp;G139&amp;"' and IsValidMetadataLanguage=1), getdate(), (select CreatedBy from Enterprises where EnterpriseId="&amp;EntId&amp;"), null, '34F4C88E-B410-461E-AD75-6C01536FDCD3', null, null, null, null, null, null, null, null, null, 1, null, null, null, "&amp;VLOOKUP(O139,'Reference info'!H:I,2,FALSE)&amp;", "&amp;IF(P139="","null",VLOOKUP(P139,'Reference info'!H:I,2,FALSE))&amp;", 0, null, null, null,"&amp;IF(N139="",0,1)&amp;", 1, null, null, null, null, null, null, null, null, null, 1, null, (NEXT VALUE FOR [AssetIdSequence]), null, null, null, "&amp;TenantId&amp;", "&amp;EntId&amp;", null, "&amp;if(D139&lt;&gt;"",countif('5) Release_Track'!A:A,D139),countif('5) Release_Track'!B:B,E139))&amp;")"</f>
        <v>Insert into Releases VALUES((select ReleaseTypeId from ReleaseTypes where Title='Single'), N'Silver: Dinossauro Imparável', null, (select LabelId from Labels where Name=N'TokyoRecords' and EnterpriseId=647322), 737558419854, null, null, null, N'2024 TokyoRecords', N'2024 TokyoRecords', '2024-02-27',  null, (select ImageId from Images where Filename='737558419854.jpg' and ExternalUrl='https://www.dropbox.com/scl/fi/r1t0so8ujr4uc5r4xvflf/Silver-Dinossauro-Impar-vel-737558419854.jpg?rlkey=all1jqyetmr0yon39x7s2w0vr&amp;st=4k3nybrx&amp;dl=1'),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39" s="34" t="str">
        <f>"update Releases set RevelatorExternalUsageReleaseId=AssetId where ReleaseId=(select max(ReleaseId) from Releases where "&amp;IF(D139="","Catalog='"&amp;E139&amp;"'","UPC="&amp;D139)&amp;" and EnterpriseId="&amp;EntId&amp;")"</f>
        <v>update Releases set RevelatorExternalUsageReleaseId=AssetId where ReleaseId=(select max(ReleaseId) from Releases where UPC=737558419854 and EnterpriseId=647322)</v>
      </c>
      <c r="V139" s="28">
        <f>VLOOKUP(D139,'4) Release_Artist(s)'!A:A,1,0)</f>
        <v>737558419854</v>
      </c>
      <c r="W139" s="83"/>
    </row>
    <row r="140">
      <c r="A140" s="28" t="s">
        <v>144</v>
      </c>
      <c r="B140" s="90" t="s">
        <v>453</v>
      </c>
      <c r="C140" s="8" t="s">
        <v>178</v>
      </c>
      <c r="D140" s="83">
        <v>7.42526296047E11</v>
      </c>
      <c r="E140" s="84"/>
      <c r="F140" s="85" t="s">
        <v>454</v>
      </c>
      <c r="G140" s="8" t="s">
        <v>180</v>
      </c>
      <c r="I140" s="8" t="s">
        <v>181</v>
      </c>
      <c r="J140" s="8">
        <v>2024.0</v>
      </c>
      <c r="K140" s="43" t="s">
        <v>144</v>
      </c>
      <c r="L140" s="8">
        <v>2024.0</v>
      </c>
      <c r="M140" s="43" t="s">
        <v>144</v>
      </c>
      <c r="N140" s="86">
        <v>45362.0</v>
      </c>
      <c r="O140" s="87" t="s">
        <v>182</v>
      </c>
      <c r="P140" s="57"/>
      <c r="R140" s="74" t="str">
        <f t="shared" si="1"/>
        <v>insert into Images VALUES (NEWID(),'742526296047.jpg', '.jpg', getdate(), 0, null, 'https://www.dropbox.com/scl/fi/aekh8q079kzexx23qlzz1/Qin-Shi-Huang-Humano-Mais-Forte-742526296047.jpg?rlkey=6493tkpeerfbzkydpc8qb4jot&amp;st=75elnbye&amp;dl=1', 0, getdate(), null, null)</v>
      </c>
      <c r="S140" s="34" t="str">
        <f>"Insert into Releases VALUES((select ReleaseTypeId from ReleaseTypes where Title='"&amp;I140&amp;"'), N'"&amp;SUBSTITUTE(trim(F140),"'","''")&amp;"', null, (select LabelId from Labels where Name=N'"&amp;SUBSTITUTE(trim(A140),"'","''")&amp;"' and EnterpriseId="&amp;EntId&amp;"), "&amp;IF(D140="","null",D140)&amp;", null, null, "&amp;IF(H140="","null","N'"&amp;SUBSTITUTE(trim(H140),"'","''")&amp;"'")&amp;", N'"&amp;J140&amp;" "&amp;SUBSTITUTE(trim(K140),"'","''")&amp;"', N'"&amp;L140&amp;" "&amp;SUBSTITUTE(trim(M140),"'","''")&amp;"', "&amp;IF(N140="","null","'"&amp;TEXT(N140,"yyyy-mm-dd")&amp;"'")&amp;",  "&amp;IF(E140="","null","'"&amp;SUBSTITUTE(trim(E140),"'","''")&amp;"'")&amp;", "&amp;if(B140="","null",if(D140="","(select ImageId from Images where Filename='"&amp;E140&amp;"."&amp;C140&amp;"' and ExternalUrl='"&amp;SUBSTITUTE(trim(B140),"'","''")&amp;"')","(select ImageId from Images where Filename='"&amp;D140&amp;"."&amp;C140&amp;"' and ExternalUrl='"&amp;SUBSTITUTE(trim(B140),"'","''")&amp;"')"))&amp;", null, null, null, (select min(LanguageId) from Languages where LanguageName='"&amp;G140&amp;"' and IsValidMetadataLanguage=1), getdate(), (select CreatedBy from Enterprises where EnterpriseId="&amp;EntId&amp;"), null, '34F4C88E-B410-461E-AD75-6C01536FDCD3', null, null, null, null, null, null, null, null, null, 1, null, null, null, "&amp;VLOOKUP(O140,'Reference info'!H:I,2,FALSE)&amp;", "&amp;IF(P140="","null",VLOOKUP(P140,'Reference info'!H:I,2,FALSE))&amp;", 0, null, null, null,"&amp;IF(N140="",0,1)&amp;", 1, null, null, null, null, null, null, null, null, null, 1, null, (NEXT VALUE FOR [AssetIdSequence]), null, null, null, "&amp;TenantId&amp;", "&amp;EntId&amp;", null, "&amp;if(D140&lt;&gt;"",countif('5) Release_Track'!A:A,D140),countif('5) Release_Track'!B:B,E140))&amp;")"</f>
        <v>Insert into Releases VALUES((select ReleaseTypeId from ReleaseTypes where Title='Single'), N'Qin Shi Huang: Humano Mais Forte', null, (select LabelId from Labels where Name=N'TokyoRecords' and EnterpriseId=647322), 742526296047, null, null, null, N'2024 TokyoRecords', N'2024 TokyoRecords', '2024-03-11',  null, (select ImageId from Images where Filename='742526296047.jpg' and ExternalUrl='https://www.dropbox.com/scl/fi/aekh8q079kzexx23qlzz1/Qin-Shi-Huang-Humano-Mais-Forte-742526296047.jpg?rlkey=6493tkpeerfbzkydpc8qb4jot&amp;st=75elnbye&amp;dl=1'),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0" s="34" t="str">
        <f>"update Releases set RevelatorExternalUsageReleaseId=AssetId where ReleaseId=(select max(ReleaseId) from Releases where "&amp;IF(D140="","Catalog='"&amp;E140&amp;"'","UPC="&amp;D140)&amp;" and EnterpriseId="&amp;EntId&amp;")"</f>
        <v>update Releases set RevelatorExternalUsageReleaseId=AssetId where ReleaseId=(select max(ReleaseId) from Releases where UPC=742526296047 and EnterpriseId=647322)</v>
      </c>
      <c r="V140" s="28">
        <f>VLOOKUP(D140,'4) Release_Artist(s)'!A:A,1,0)</f>
        <v>742526296047</v>
      </c>
      <c r="W140" s="83"/>
    </row>
    <row r="141">
      <c r="A141" s="28" t="s">
        <v>144</v>
      </c>
      <c r="B141" s="90" t="s">
        <v>455</v>
      </c>
      <c r="C141" s="8" t="s">
        <v>178</v>
      </c>
      <c r="D141" s="83">
        <v>7.42526295026E11</v>
      </c>
      <c r="E141" s="84"/>
      <c r="F141" s="85" t="s">
        <v>456</v>
      </c>
      <c r="G141" s="8" t="s">
        <v>180</v>
      </c>
      <c r="I141" s="8" t="s">
        <v>181</v>
      </c>
      <c r="J141" s="8">
        <v>2024.0</v>
      </c>
      <c r="K141" s="43" t="s">
        <v>144</v>
      </c>
      <c r="L141" s="8">
        <v>2024.0</v>
      </c>
      <c r="M141" s="43" t="s">
        <v>144</v>
      </c>
      <c r="N141" s="86">
        <v>45379.0</v>
      </c>
      <c r="O141" s="87" t="s">
        <v>182</v>
      </c>
      <c r="P141" s="57"/>
      <c r="R141" s="74" t="str">
        <f t="shared" si="1"/>
        <v>insert into Images VALUES (NEWID(),'742526295026.jpg', '.jpg', getdate(), 0, null, 'https://www.dropbox.com/scl/fi/rusw7js9ekujrdfe0tasi/Tentando-Esquecer-742526295026.jpg?rlkey=sp5di24csjvto396dvp9ocxjk&amp;st=nc5yxmn1&amp;dl=1', 0, getdate(), null, null)</v>
      </c>
      <c r="S141" s="34" t="str">
        <f>"Insert into Releases VALUES((select ReleaseTypeId from ReleaseTypes where Title='"&amp;I141&amp;"'), N'"&amp;SUBSTITUTE(trim(F141),"'","''")&amp;"', null, (select LabelId from Labels where Name=N'"&amp;SUBSTITUTE(trim(A141),"'","''")&amp;"' and EnterpriseId="&amp;EntId&amp;"), "&amp;IF(D141="","null",D141)&amp;", null, null, "&amp;IF(H141="","null","N'"&amp;SUBSTITUTE(trim(H141),"'","''")&amp;"'")&amp;", N'"&amp;J141&amp;" "&amp;SUBSTITUTE(trim(K141),"'","''")&amp;"', N'"&amp;L141&amp;" "&amp;SUBSTITUTE(trim(M141),"'","''")&amp;"', "&amp;IF(N141="","null","'"&amp;TEXT(N141,"yyyy-mm-dd")&amp;"'")&amp;",  "&amp;IF(E141="","null","'"&amp;SUBSTITUTE(trim(E141),"'","''")&amp;"'")&amp;", "&amp;if(B141="","null",if(D141="","(select ImageId from Images where Filename='"&amp;E141&amp;"."&amp;C141&amp;"' and ExternalUrl='"&amp;SUBSTITUTE(trim(B141),"'","''")&amp;"')","(select ImageId from Images where Filename='"&amp;D141&amp;"."&amp;C141&amp;"' and ExternalUrl='"&amp;SUBSTITUTE(trim(B141),"'","''")&amp;"')"))&amp;", null, null, null, (select min(LanguageId) from Languages where LanguageName='"&amp;G141&amp;"' and IsValidMetadataLanguage=1), getdate(), (select CreatedBy from Enterprises where EnterpriseId="&amp;EntId&amp;"), null, '34F4C88E-B410-461E-AD75-6C01536FDCD3', null, null, null, null, null, null, null, null, null, 1, null, null, null, "&amp;VLOOKUP(O141,'Reference info'!H:I,2,FALSE)&amp;", "&amp;IF(P141="","null",VLOOKUP(P141,'Reference info'!H:I,2,FALSE))&amp;", 0, null, null, null,"&amp;IF(N141="",0,1)&amp;", 1, null, null, null, null, null, null, null, null, null, 1, null, (NEXT VALUE FOR [AssetIdSequence]), null, null, null, "&amp;TenantId&amp;", "&amp;EntId&amp;", null, "&amp;if(D141&lt;&gt;"",countif('5) Release_Track'!A:A,D141),countif('5) Release_Track'!B:B,E141))&amp;")"</f>
        <v>Insert into Releases VALUES((select ReleaseTypeId from ReleaseTypes where Title='Single'), N'Tentando Esquecer', null, (select LabelId from Labels where Name=N'TokyoRecords' and EnterpriseId=647322), 742526295026, null, null, null, N'2024 TokyoRecords', N'2024 TokyoRecords', '2024-03-28',  null, (select ImageId from Images where Filename='742526295026.jpg' and ExternalUrl='https://www.dropbox.com/scl/fi/rusw7js9ekujrdfe0tasi/Tentando-Esquecer-742526295026.jpg?rlkey=sp5di24csjvto396dvp9ocxjk&amp;st=nc5yxmn1&amp;dl=1'),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1" s="34" t="str">
        <f>"update Releases set RevelatorExternalUsageReleaseId=AssetId where ReleaseId=(select max(ReleaseId) from Releases where "&amp;IF(D141="","Catalog='"&amp;E141&amp;"'","UPC="&amp;D141)&amp;" and EnterpriseId="&amp;EntId&amp;")"</f>
        <v>update Releases set RevelatorExternalUsageReleaseId=AssetId where ReleaseId=(select max(ReleaseId) from Releases where UPC=742526295026 and EnterpriseId=647322)</v>
      </c>
      <c r="V141" s="28">
        <f>VLOOKUP(D141,'4) Release_Artist(s)'!A:A,1,0)</f>
        <v>742526295026</v>
      </c>
      <c r="W141" s="83"/>
    </row>
    <row r="142">
      <c r="A142" s="28" t="s">
        <v>144</v>
      </c>
      <c r="B142" s="91" t="s">
        <v>457</v>
      </c>
      <c r="C142" s="8" t="s">
        <v>178</v>
      </c>
      <c r="D142" s="83">
        <v>7.42526765314E11</v>
      </c>
      <c r="E142" s="84"/>
      <c r="F142" s="85" t="s">
        <v>458</v>
      </c>
      <c r="G142" s="8" t="s">
        <v>180</v>
      </c>
      <c r="I142" s="8" t="s">
        <v>181</v>
      </c>
      <c r="J142" s="8">
        <v>2024.0</v>
      </c>
      <c r="K142" s="43" t="s">
        <v>144</v>
      </c>
      <c r="L142" s="8">
        <v>2024.0</v>
      </c>
      <c r="M142" s="43" t="s">
        <v>144</v>
      </c>
      <c r="N142" s="86">
        <v>45377.0</v>
      </c>
      <c r="O142" s="87" t="s">
        <v>182</v>
      </c>
      <c r="P142" s="57"/>
      <c r="R142" s="74" t="str">
        <f t="shared" si="1"/>
        <v>insert into Images VALUES (NEWID(),'742526765314.jpg', '.jpg', getdate(), 0, null, 'https://www.dropbox.com/scl/fi/z5f80jfaoowthwho8cl08/Aomine-Daiki-742526765314.jpg?rlkey=ehji58hr2frwn0hs7chi0k8z3&amp;st=fj9wooa7&amp;dl=1', 0, getdate(), null, null)</v>
      </c>
      <c r="S142" s="34" t="str">
        <f>"Insert into Releases VALUES((select ReleaseTypeId from ReleaseTypes where Title='"&amp;I142&amp;"'), N'"&amp;SUBSTITUTE(trim(F142),"'","''")&amp;"', null, (select LabelId from Labels where Name=N'"&amp;SUBSTITUTE(trim(A142),"'","''")&amp;"' and EnterpriseId="&amp;EntId&amp;"), "&amp;IF(D142="","null",D142)&amp;", null, null, "&amp;IF(H142="","null","N'"&amp;SUBSTITUTE(trim(H142),"'","''")&amp;"'")&amp;", N'"&amp;J142&amp;" "&amp;SUBSTITUTE(trim(K142),"'","''")&amp;"', N'"&amp;L142&amp;" "&amp;SUBSTITUTE(trim(M142),"'","''")&amp;"', "&amp;IF(N142="","null","'"&amp;TEXT(N142,"yyyy-mm-dd")&amp;"'")&amp;",  "&amp;IF(E142="","null","'"&amp;SUBSTITUTE(trim(E142),"'","''")&amp;"'")&amp;", "&amp;if(B142="","null",if(D142="","(select ImageId from Images where Filename='"&amp;E142&amp;"."&amp;C142&amp;"' and ExternalUrl='"&amp;SUBSTITUTE(trim(B142),"'","''")&amp;"')","(select ImageId from Images where Filename='"&amp;D142&amp;"."&amp;C142&amp;"' and ExternalUrl='"&amp;SUBSTITUTE(trim(B142),"'","''")&amp;"')"))&amp;", null, null, null, (select min(LanguageId) from Languages where LanguageName='"&amp;G142&amp;"' and IsValidMetadataLanguage=1), getdate(), (select CreatedBy from Enterprises where EnterpriseId="&amp;EntId&amp;"), null, '34F4C88E-B410-461E-AD75-6C01536FDCD3', null, null, null, null, null, null, null, null, null, 1, null, null, null, "&amp;VLOOKUP(O142,'Reference info'!H:I,2,FALSE)&amp;", "&amp;IF(P142="","null",VLOOKUP(P142,'Reference info'!H:I,2,FALSE))&amp;", 0, null, null, null,"&amp;IF(N142="",0,1)&amp;", 1, null, null, null, null, null, null, null, null, null, 1, null, (NEXT VALUE FOR [AssetIdSequence]), null, null, null, "&amp;TenantId&amp;", "&amp;EntId&amp;", null, "&amp;if(D142&lt;&gt;"",countif('5) Release_Track'!A:A,D142),countif('5) Release_Track'!B:B,E142))&amp;")"</f>
        <v>Insert into Releases VALUES((select ReleaseTypeId from ReleaseTypes where Title='Single'), N'Aomine Daiki', null, (select LabelId from Labels where Name=N'TokyoRecords' and EnterpriseId=647322), 742526765314, null, null, null, N'2024 TokyoRecords', N'2024 TokyoRecords', '2024-03-26',  null, (select ImageId from Images where Filename='742526765314.jpg' and ExternalUrl='https://www.dropbox.com/scl/fi/z5f80jfaoowthwho8cl08/Aomine-Daiki-742526765314.jpg?rlkey=ehji58hr2frwn0hs7chi0k8z3&amp;st=fj9wooa7&amp;dl=1'),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2" s="34" t="str">
        <f>"update Releases set RevelatorExternalUsageReleaseId=AssetId where ReleaseId=(select max(ReleaseId) from Releases where "&amp;IF(D142="","Catalog='"&amp;E142&amp;"'","UPC="&amp;D142)&amp;" and EnterpriseId="&amp;EntId&amp;")"</f>
        <v>update Releases set RevelatorExternalUsageReleaseId=AssetId where ReleaseId=(select max(ReleaseId) from Releases where UPC=742526765314 and EnterpriseId=647322)</v>
      </c>
      <c r="V142" s="28">
        <f>VLOOKUP(D142,'4) Release_Artist(s)'!A:A,1,0)</f>
        <v>742526765314</v>
      </c>
      <c r="W142" s="83"/>
    </row>
    <row r="143">
      <c r="A143" s="28" t="s">
        <v>144</v>
      </c>
      <c r="B143" s="90" t="s">
        <v>459</v>
      </c>
      <c r="C143" s="8" t="s">
        <v>178</v>
      </c>
      <c r="D143" s="83">
        <v>7.42526296122E11</v>
      </c>
      <c r="F143" s="8" t="s">
        <v>460</v>
      </c>
      <c r="G143" s="8" t="s">
        <v>180</v>
      </c>
      <c r="I143" s="8" t="s">
        <v>181</v>
      </c>
      <c r="J143" s="8">
        <v>2024.0</v>
      </c>
      <c r="K143" s="43" t="s">
        <v>144</v>
      </c>
      <c r="L143" s="8">
        <v>2024.0</v>
      </c>
      <c r="M143" s="43" t="s">
        <v>144</v>
      </c>
      <c r="N143" s="46">
        <v>45366.0</v>
      </c>
      <c r="O143" s="87" t="s">
        <v>182</v>
      </c>
      <c r="P143" s="20"/>
      <c r="R143" s="74" t="str">
        <f t="shared" si="1"/>
        <v>insert into Images VALUES (NEWID(),'742526296122.jpg', '.jpg', getdate(), 0, null, 'https://www.dropbox.com/scl/fi/mpsjf2pe7fhnokml9rxgz/Poema-742526296122.jpg?rlkey=uqdi98a0lsh94e1niolhpwiuc&amp;st=dq7j4hx0&amp;dl=1', 0, getdate(), null, null)</v>
      </c>
      <c r="S143" s="34" t="str">
        <f>"Insert into Releases VALUES((select ReleaseTypeId from ReleaseTypes where Title='"&amp;I143&amp;"'), N'"&amp;SUBSTITUTE(trim(F143),"'","''")&amp;"', null, (select LabelId from Labels where Name=N'"&amp;SUBSTITUTE(trim(A143),"'","''")&amp;"' and EnterpriseId="&amp;EntId&amp;"), "&amp;IF(D143="","null",D143)&amp;", null, null, "&amp;IF(H143="","null","N'"&amp;SUBSTITUTE(trim(H143),"'","''")&amp;"'")&amp;", N'"&amp;J143&amp;" "&amp;SUBSTITUTE(trim(K143),"'","''")&amp;"', N'"&amp;L143&amp;" "&amp;SUBSTITUTE(trim(M143),"'","''")&amp;"', "&amp;IF(N143="","null","'"&amp;TEXT(N143,"yyyy-mm-dd")&amp;"'")&amp;",  "&amp;IF(E143="","null","'"&amp;SUBSTITUTE(trim(E143),"'","''")&amp;"'")&amp;", "&amp;if(B143="","null",if(D143="","(select ImageId from Images where Filename='"&amp;E143&amp;"."&amp;C143&amp;"' and ExternalUrl='"&amp;SUBSTITUTE(trim(B143),"'","''")&amp;"')","(select ImageId from Images where Filename='"&amp;D143&amp;"."&amp;C143&amp;"' and ExternalUrl='"&amp;SUBSTITUTE(trim(B143),"'","''")&amp;"')"))&amp;", null, null, null, (select min(LanguageId) from Languages where LanguageName='"&amp;G143&amp;"' and IsValidMetadataLanguage=1), getdate(), (select CreatedBy from Enterprises where EnterpriseId="&amp;EntId&amp;"), null, '34F4C88E-B410-461E-AD75-6C01536FDCD3', null, null, null, null, null, null, null, null, null, 1, null, null, null, "&amp;VLOOKUP(O143,'Reference info'!H:I,2,FALSE)&amp;", "&amp;IF(P143="","null",VLOOKUP(P143,'Reference info'!H:I,2,FALSE))&amp;", 0, null, null, null,"&amp;IF(N143="",0,1)&amp;", 1, null, null, null, null, null, null, null, null, null, 1, null, (NEXT VALUE FOR [AssetIdSequence]), null, null, null, "&amp;TenantId&amp;", "&amp;EntId&amp;", null, "&amp;if(D143&lt;&gt;"",countif('5) Release_Track'!A:A,D143),countif('5) Release_Track'!B:B,E143))&amp;")"</f>
        <v>Insert into Releases VALUES((select ReleaseTypeId from ReleaseTypes where Title='Single'), N'Poema', null, (select LabelId from Labels where Name=N'TokyoRecords' and EnterpriseId=647322), 742526296122, null, null, null, N'2024 TokyoRecords', N'2024 TokyoRecords', '2024-03-15',  null, (select ImageId from Images where Filename='742526296122.jpg' and ExternalUrl='https://www.dropbox.com/scl/fi/mpsjf2pe7fhnokml9rxgz/Poema-742526296122.jpg?rlkey=uqdi98a0lsh94e1niolhpwiuc&amp;st=dq7j4hx0&amp;dl=1'),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3" s="34" t="str">
        <f>"update Releases set RevelatorExternalUsageReleaseId=AssetId where ReleaseId=(select max(ReleaseId) from Releases where "&amp;IF(D143="","Catalog='"&amp;E143&amp;"'","UPC="&amp;D143)&amp;" and EnterpriseId="&amp;EntId&amp;")"</f>
        <v>update Releases set RevelatorExternalUsageReleaseId=AssetId where ReleaseId=(select max(ReleaseId) from Releases where UPC=742526296122 and EnterpriseId=647322)</v>
      </c>
      <c r="W143" s="83"/>
    </row>
    <row r="144">
      <c r="A144" s="28" t="s">
        <v>144</v>
      </c>
      <c r="B144" s="90" t="s">
        <v>461</v>
      </c>
      <c r="C144" s="8" t="s">
        <v>178</v>
      </c>
      <c r="D144" s="83">
        <v>7.98239979241E11</v>
      </c>
      <c r="F144" s="8" t="s">
        <v>462</v>
      </c>
      <c r="G144" s="8" t="s">
        <v>180</v>
      </c>
      <c r="I144" s="8" t="s">
        <v>181</v>
      </c>
      <c r="J144" s="8">
        <v>2024.0</v>
      </c>
      <c r="K144" s="43" t="s">
        <v>144</v>
      </c>
      <c r="L144" s="8">
        <v>2024.0</v>
      </c>
      <c r="M144" s="43" t="s">
        <v>144</v>
      </c>
      <c r="N144" s="46">
        <v>45366.0</v>
      </c>
      <c r="O144" s="87" t="s">
        <v>182</v>
      </c>
      <c r="P144" s="20"/>
      <c r="R144" s="74" t="str">
        <f t="shared" si="1"/>
        <v>insert into Images VALUES (NEWID(),'798239979241.jpg', '.jpg', getdate(), 0, null, 'https://www.dropbox.com/scl/fi/wkr4hwvwszluxlq7p4sm2/As-Nodt-798239979241.jpg?rlkey=1hs2blmnttqiw127kwmu7zcd7&amp;st=8hms0itd&amp;dl=1', 0, getdate(), null, null)</v>
      </c>
      <c r="S144" s="34" t="str">
        <f>"Insert into Releases VALUES((select ReleaseTypeId from ReleaseTypes where Title='"&amp;I144&amp;"'), N'"&amp;SUBSTITUTE(trim(F144),"'","''")&amp;"', null, (select LabelId from Labels where Name=N'"&amp;SUBSTITUTE(trim(A144),"'","''")&amp;"' and EnterpriseId="&amp;EntId&amp;"), "&amp;IF(D144="","null",D144)&amp;", null, null, "&amp;IF(H144="","null","N'"&amp;SUBSTITUTE(trim(H144),"'","''")&amp;"'")&amp;", N'"&amp;J144&amp;" "&amp;SUBSTITUTE(trim(K144),"'","''")&amp;"', N'"&amp;L144&amp;" "&amp;SUBSTITUTE(trim(M144),"'","''")&amp;"', "&amp;IF(N144="","null","'"&amp;TEXT(N144,"yyyy-mm-dd")&amp;"'")&amp;",  "&amp;IF(E144="","null","'"&amp;SUBSTITUTE(trim(E144),"'","''")&amp;"'")&amp;", "&amp;if(B144="","null",if(D144="","(select ImageId from Images where Filename='"&amp;E144&amp;"."&amp;C144&amp;"' and ExternalUrl='"&amp;SUBSTITUTE(trim(B144),"'","''")&amp;"')","(select ImageId from Images where Filename='"&amp;D144&amp;"."&amp;C144&amp;"' and ExternalUrl='"&amp;SUBSTITUTE(trim(B144),"'","''")&amp;"')"))&amp;", null, null, null, (select min(LanguageId) from Languages where LanguageName='"&amp;G144&amp;"' and IsValidMetadataLanguage=1), getdate(), (select CreatedBy from Enterprises where EnterpriseId="&amp;EntId&amp;"), null, '34F4C88E-B410-461E-AD75-6C01536FDCD3', null, null, null, null, null, null, null, null, null, 1, null, null, null, "&amp;VLOOKUP(O144,'Reference info'!H:I,2,FALSE)&amp;", "&amp;IF(P144="","null",VLOOKUP(P144,'Reference info'!H:I,2,FALSE))&amp;", 0, null, null, null,"&amp;IF(N144="",0,1)&amp;", 1, null, null, null, null, null, null, null, null, null, 1, null, (NEXT VALUE FOR [AssetIdSequence]), null, null, null, "&amp;TenantId&amp;", "&amp;EntId&amp;", null, "&amp;if(D144&lt;&gt;"",countif('5) Release_Track'!A:A,D144),countif('5) Release_Track'!B:B,E144))&amp;")"</f>
        <v>Insert into Releases VALUES((select ReleaseTypeId from ReleaseTypes where Title='Single'), N'As Nodt', null, (select LabelId from Labels where Name=N'TokyoRecords' and EnterpriseId=647322), 798239979241, null, null, null, N'2024 TokyoRecords', N'2024 TokyoRecords', '2024-03-15',  null, (select ImageId from Images where Filename='798239979241.jpg' and ExternalUrl='https://www.dropbox.com/scl/fi/wkr4hwvwszluxlq7p4sm2/As-Nodt-798239979241.jpg?rlkey=1hs2blmnttqiw127kwmu7zcd7&amp;st=8hms0itd&amp;dl=1'),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4" s="34" t="str">
        <f>"update Releases set RevelatorExternalUsageReleaseId=AssetId where ReleaseId=(select max(ReleaseId) from Releases where "&amp;IF(D144="","Catalog='"&amp;E144&amp;"'","UPC="&amp;D144)&amp;" and EnterpriseId="&amp;EntId&amp;")"</f>
        <v>update Releases set RevelatorExternalUsageReleaseId=AssetId where ReleaseId=(select max(ReleaseId) from Releases where UPC=798239979241 and EnterpriseId=647322)</v>
      </c>
      <c r="W144" s="83"/>
    </row>
    <row r="145">
      <c r="A145" s="28" t="s">
        <v>144</v>
      </c>
      <c r="B145" s="92" t="s">
        <v>463</v>
      </c>
      <c r="C145" s="93" t="s">
        <v>178</v>
      </c>
      <c r="D145" s="94">
        <v>7.50667091469E11</v>
      </c>
      <c r="E145" s="84"/>
      <c r="F145" s="84" t="s">
        <v>464</v>
      </c>
      <c r="G145" s="34" t="s">
        <v>180</v>
      </c>
      <c r="H145" s="34"/>
      <c r="I145" s="34" t="s">
        <v>465</v>
      </c>
      <c r="J145" s="95">
        <v>2021.0</v>
      </c>
      <c r="K145" s="96" t="s">
        <v>44</v>
      </c>
      <c r="L145" s="95">
        <v>2021.0</v>
      </c>
      <c r="M145" s="96" t="s">
        <v>44</v>
      </c>
      <c r="N145" s="97">
        <v>44517.0</v>
      </c>
      <c r="O145" s="98" t="s">
        <v>182</v>
      </c>
      <c r="P145" s="20"/>
      <c r="R145" s="74" t="str">
        <f t="shared" si="1"/>
        <v>insert into Images VALUES (NEWID(),'750667091469.jpg', '.jpg', getdate(), 0, null, 'https://www.dropbox.com/scl/fi/std3gqapd723cu31czp7g/Poesia_Geek_3_Magia_750667091469_UPC.jpg?rlkey=8f07n0t9sh8rsdi621dsclir3&amp;st=3ntvibjy&amp;dl=1', 0, getdate(), null, null)</v>
      </c>
      <c r="S145" s="34" t="str">
        <f>"Insert into Releases VALUES((select ReleaseTypeId from ReleaseTypes where Title='"&amp;I145&amp;"'), N'"&amp;SUBSTITUTE(trim(F145),"'","''")&amp;"', null, (select LabelId from Labels where Name=N'"&amp;SUBSTITUTE(trim(A145),"'","''")&amp;"' and EnterpriseId="&amp;EntId&amp;"), "&amp;IF(D145="","null",D145)&amp;", null, null, "&amp;IF(H145="","null","N'"&amp;SUBSTITUTE(trim(H145),"'","''")&amp;"'")&amp;", N'"&amp;J145&amp;" "&amp;SUBSTITUTE(trim(K145),"'","''")&amp;"', N'"&amp;L145&amp;" "&amp;SUBSTITUTE(trim(M145),"'","''")&amp;"', "&amp;IF(N145="","null","'"&amp;TEXT(N145,"yyyy-mm-dd")&amp;"'")&amp;",  "&amp;IF(E145="","null","'"&amp;SUBSTITUTE(trim(E145),"'","''")&amp;"'")&amp;", "&amp;if(B145="","null",if(D145="","(select ImageId from Images where Filename='"&amp;E145&amp;"."&amp;C145&amp;"' and ExternalUrl='"&amp;SUBSTITUTE(trim(B145),"'","''")&amp;"')","(select ImageId from Images where Filename='"&amp;D145&amp;"."&amp;C145&amp;"' and ExternalUrl='"&amp;SUBSTITUTE(trim(B145),"'","''")&amp;"')"))&amp;", null, null, null, (select min(LanguageId) from Languages where LanguageName='"&amp;G145&amp;"' and IsValidMetadataLanguage=1), getdate(), (select CreatedBy from Enterprises where EnterpriseId="&amp;EntId&amp;"), null, '34F4C88E-B410-461E-AD75-6C01536FDCD3', null, null, null, null, null, null, null, null, null, 1, null, null, null, "&amp;VLOOKUP(O145,'Reference info'!H:I,2,FALSE)&amp;", "&amp;IF(P145="","null",VLOOKUP(P145,'Reference info'!H:I,2,FALSE))&amp;", 0, null, null, null,"&amp;IF(N145="",0,1)&amp;", 1, null, null, null, null, null, null, null, null, null, 1, null, (NEXT VALUE FOR [AssetIdSequence]), null, null, null, "&amp;TenantId&amp;", "&amp;EntId&amp;", null, "&amp;if(D145&lt;&gt;"",countif('5) Release_Track'!A:A,D145),countif('5) Release_Track'!B:B,E145))&amp;")"</f>
        <v>Insert into Releases VALUES((select ReleaseTypeId from ReleaseTypes where Title='EP'), N'Poesia Geek #3: Magia', null, (select LabelId from Labels where Name=N'TokyoRecords' and EnterpriseId=647322), 750667091469, null, null, null, N'2021 SecondTime', N'2021 SecondTime', '2021-11-17',  null, (select ImageId from Images where Filename='750667091469.jpg' and ExternalUrl='https://www.dropbox.com/scl/fi/std3gqapd723cu31czp7g/Poesia_Geek_3_Magia_750667091469_UPC.jpg?rlkey=8f07n0t9sh8rsdi621dsclir3&amp;st=3ntvibjy&amp;dl=1'),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5" s="34" t="str">
        <f>"update Releases set RevelatorExternalUsageReleaseId=AssetId where ReleaseId=(select max(ReleaseId) from Releases where "&amp;IF(D145="","Catalog='"&amp;E145&amp;"'","UPC="&amp;D145)&amp;" and EnterpriseId="&amp;EntId&amp;")"</f>
        <v>update Releases set RevelatorExternalUsageReleaseId=AssetId where ReleaseId=(select max(ReleaseId) from Releases where UPC=750667091469 and EnterpriseId=647322)</v>
      </c>
    </row>
    <row r="146">
      <c r="A146" s="28" t="s">
        <v>144</v>
      </c>
      <c r="B146" s="92" t="s">
        <v>466</v>
      </c>
      <c r="C146" s="34" t="s">
        <v>178</v>
      </c>
      <c r="D146" s="94">
        <v>7.89294822498E11</v>
      </c>
      <c r="E146" s="84"/>
      <c r="F146" s="84" t="s">
        <v>467</v>
      </c>
      <c r="G146" s="34" t="s">
        <v>189</v>
      </c>
      <c r="H146" s="34"/>
      <c r="I146" s="34" t="s">
        <v>181</v>
      </c>
      <c r="J146" s="95">
        <v>2022.0</v>
      </c>
      <c r="K146" s="96" t="s">
        <v>144</v>
      </c>
      <c r="L146" s="95">
        <v>2022.0</v>
      </c>
      <c r="M146" s="96" t="s">
        <v>144</v>
      </c>
      <c r="N146" s="97">
        <v>44884.0</v>
      </c>
      <c r="O146" s="98" t="s">
        <v>182</v>
      </c>
      <c r="P146" s="20"/>
      <c r="R146" s="74" t="str">
        <f t="shared" si="1"/>
        <v>insert into Images VALUES (NEWID(),'789294822498.jpg', '.jpg', getdate(), 0, null, 'https://www.dropbox.com/scl/fi/mdhxwudwcm82tqosqf6wv/Tokyo_Future_789294822498_UPC.jpg?rlkey=93u43gk5ozwctxl9rqpbc0ig9&amp;st=ysaw9t8p&amp;dl=1', 0, getdate(), null, null)</v>
      </c>
      <c r="S146" s="34" t="str">
        <f>"Insert into Releases VALUES((select ReleaseTypeId from ReleaseTypes where Title='"&amp;I146&amp;"'), N'"&amp;SUBSTITUTE(trim(F146),"'","''")&amp;"', null, (select LabelId from Labels where Name=N'"&amp;SUBSTITUTE(trim(A146),"'","''")&amp;"' and EnterpriseId="&amp;EntId&amp;"), "&amp;IF(D146="","null",D146)&amp;", null, null, "&amp;IF(H146="","null","N'"&amp;SUBSTITUTE(trim(H146),"'","''")&amp;"'")&amp;", N'"&amp;J146&amp;" "&amp;SUBSTITUTE(trim(K146),"'","''")&amp;"', N'"&amp;L146&amp;" "&amp;SUBSTITUTE(trim(M146),"'","''")&amp;"', "&amp;IF(N146="","null","'"&amp;TEXT(N146,"yyyy-mm-dd")&amp;"'")&amp;",  "&amp;IF(E146="","null","'"&amp;SUBSTITUTE(trim(E146),"'","''")&amp;"'")&amp;", "&amp;if(B146="","null",if(D146="","(select ImageId from Images where Filename='"&amp;E146&amp;"."&amp;C146&amp;"' and ExternalUrl='"&amp;SUBSTITUTE(trim(B146),"'","''")&amp;"')","(select ImageId from Images where Filename='"&amp;D146&amp;"."&amp;C146&amp;"' and ExternalUrl='"&amp;SUBSTITUTE(trim(B146),"'","''")&amp;"')"))&amp;", null, null, null, (select min(LanguageId) from Languages where LanguageName='"&amp;G146&amp;"' and IsValidMetadataLanguage=1), getdate(), (select CreatedBy from Enterprises where EnterpriseId="&amp;EntId&amp;"), null, '34F4C88E-B410-461E-AD75-6C01536FDCD3', null, null, null, null, null, null, null, null, null, 1, null, null, null, "&amp;VLOOKUP(O146,'Reference info'!H:I,2,FALSE)&amp;", "&amp;IF(P146="","null",VLOOKUP(P146,'Reference info'!H:I,2,FALSE))&amp;", 0, null, null, null,"&amp;IF(N146="",0,1)&amp;", 1, null, null, null, null, null, null, null, null, null, 1, null, (NEXT VALUE FOR [AssetIdSequence]), null, null, null, "&amp;TenantId&amp;", "&amp;EntId&amp;", null, "&amp;if(D146&lt;&gt;"",countif('5) Release_Track'!A:A,D146),countif('5) Release_Track'!B:B,E146))&amp;")"</f>
        <v>Insert into Releases VALUES((select ReleaseTypeId from ReleaseTypes where Title='Single'), N'Tokyo Future', null, (select LabelId from Labels where Name=N'TokyoRecords' and EnterpriseId=647322), 789294822498, null, null, null, N'2022 TokyoRecords', N'2022 TokyoRecords', '2022-11-19',  null, (select ImageId from Images where Filename='789294822498.jpg' and ExternalUrl='https://www.dropbox.com/scl/fi/mdhxwudwcm82tqosqf6wv/Tokyo_Future_789294822498_UPC.jpg?rlkey=93u43gk5ozwctxl9rqpbc0ig9&amp;st=ysaw9t8p&amp;dl=1'),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6" s="34" t="str">
        <f>"update Releases set RevelatorExternalUsageReleaseId=AssetId where ReleaseId=(select max(ReleaseId) from Releases where "&amp;IF(D146="","Catalog='"&amp;E146&amp;"'","UPC="&amp;D146)&amp;" and EnterpriseId="&amp;EntId&amp;")"</f>
        <v>update Releases set RevelatorExternalUsageReleaseId=AssetId where ReleaseId=(select max(ReleaseId) from Releases where UPC=789294822498 and EnterpriseId=647322)</v>
      </c>
    </row>
    <row r="147">
      <c r="A147" s="28" t="s">
        <v>144</v>
      </c>
      <c r="B147" s="99" t="s">
        <v>468</v>
      </c>
      <c r="C147" s="34" t="s">
        <v>178</v>
      </c>
      <c r="D147" s="94">
        <v>7.92268563464E11</v>
      </c>
      <c r="E147" s="84"/>
      <c r="F147" s="84" t="s">
        <v>469</v>
      </c>
      <c r="G147" s="34" t="s">
        <v>180</v>
      </c>
      <c r="H147" s="100"/>
      <c r="I147" s="34" t="s">
        <v>181</v>
      </c>
      <c r="J147" s="95">
        <v>2022.0</v>
      </c>
      <c r="K147" s="96" t="s">
        <v>144</v>
      </c>
      <c r="L147" s="95">
        <v>2022.0</v>
      </c>
      <c r="M147" s="96" t="s">
        <v>144</v>
      </c>
      <c r="N147" s="97">
        <v>44893.0</v>
      </c>
      <c r="O147" s="98" t="s">
        <v>182</v>
      </c>
      <c r="P147" s="20"/>
      <c r="R147" s="74" t="str">
        <f t="shared" si="1"/>
        <v>insert into Images VALUES (NEWID(),'792268563464.jpg', '.jpg', getdate(), 0, null, 'https://www.dropbox.com/scl/fi/5eii62ca1kks8ya5h8cmv/Japan-World-792268563464.jpg?rlkey=hzwz0qjobb2qqeptymic1sy8k&amp;st=q3l4gtif&amp;dl=1', 0, getdate(), null, null)</v>
      </c>
      <c r="S147" s="34" t="str">
        <f>"Insert into Releases VALUES((select ReleaseTypeId from ReleaseTypes where Title='"&amp;I147&amp;"'), N'"&amp;SUBSTITUTE(trim(F147),"'","''")&amp;"', null, (select LabelId from Labels where Name=N'"&amp;SUBSTITUTE(trim(A147),"'","''")&amp;"' and EnterpriseId="&amp;EntId&amp;"), "&amp;IF(D147="","null",D147)&amp;", null, null, "&amp;IF(H147="","null","N'"&amp;SUBSTITUTE(trim(H147),"'","''")&amp;"'")&amp;", N'"&amp;J147&amp;" "&amp;SUBSTITUTE(trim(K147),"'","''")&amp;"', N'"&amp;L147&amp;" "&amp;SUBSTITUTE(trim(M147),"'","''")&amp;"', "&amp;IF(N147="","null","'"&amp;TEXT(N147,"yyyy-mm-dd")&amp;"'")&amp;",  "&amp;IF(E147="","null","'"&amp;SUBSTITUTE(trim(E147),"'","''")&amp;"'")&amp;", "&amp;if(B147="","null",if(D147="","(select ImageId from Images where Filename='"&amp;E147&amp;"."&amp;C147&amp;"' and ExternalUrl='"&amp;SUBSTITUTE(trim(B147),"'","''")&amp;"')","(select ImageId from Images where Filename='"&amp;D147&amp;"."&amp;C147&amp;"' and ExternalUrl='"&amp;SUBSTITUTE(trim(B147),"'","''")&amp;"')"))&amp;", null, null, null, (select min(LanguageId) from Languages where LanguageName='"&amp;G147&amp;"' and IsValidMetadataLanguage=1), getdate(), (select CreatedBy from Enterprises where EnterpriseId="&amp;EntId&amp;"), null, '34F4C88E-B410-461E-AD75-6C01536FDCD3', null, null, null, null, null, null, null, null, null, 1, null, null, null, "&amp;VLOOKUP(O147,'Reference info'!H:I,2,FALSE)&amp;", "&amp;IF(P147="","null",VLOOKUP(P147,'Reference info'!H:I,2,FALSE))&amp;", 0, null, null, null,"&amp;IF(N147="",0,1)&amp;", 1, null, null, null, null, null, null, null, null, null, 1, null, (NEXT VALUE FOR [AssetIdSequence]), null, null, null, "&amp;TenantId&amp;", "&amp;EntId&amp;", null, "&amp;if(D147&lt;&gt;"",countif('5) Release_Track'!A:A,D147),countif('5) Release_Track'!B:B,E147))&amp;")"</f>
        <v>Insert into Releases VALUES((select ReleaseTypeId from ReleaseTypes where Title='Single'), N'Japan World', null, (select LabelId from Labels where Name=N'TokyoRecords' and EnterpriseId=647322), 792268563464, null, null, null, N'2022 TokyoRecords', N'2022 TokyoRecords', '2022-11-28',  null, (select ImageId from Images where Filename='792268563464.jpg' and ExternalUrl='https://www.dropbox.com/scl/fi/5eii62ca1kks8ya5h8cmv/Japan-World-792268563464.jpg?rlkey=hzwz0qjobb2qqeptymic1sy8k&amp;st=q3l4gtif&amp;dl=1'),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7" s="34" t="str">
        <f>"update Releases set RevelatorExternalUsageReleaseId=AssetId where ReleaseId=(select max(ReleaseId) from Releases where "&amp;IF(D147="","Catalog='"&amp;E147&amp;"'","UPC="&amp;D147)&amp;" and EnterpriseId="&amp;EntId&amp;")"</f>
        <v>update Releases set RevelatorExternalUsageReleaseId=AssetId where ReleaseId=(select max(ReleaseId) from Releases where UPC=792268563464 and EnterpriseId=647322)</v>
      </c>
    </row>
    <row r="148">
      <c r="A148" s="28" t="s">
        <v>144</v>
      </c>
      <c r="B148" s="99" t="s">
        <v>470</v>
      </c>
      <c r="C148" s="34" t="s">
        <v>178</v>
      </c>
      <c r="D148" s="94">
        <v>7.92268806912E11</v>
      </c>
      <c r="E148" s="84"/>
      <c r="F148" s="84" t="s">
        <v>471</v>
      </c>
      <c r="G148" s="34" t="s">
        <v>180</v>
      </c>
      <c r="H148" s="100"/>
      <c r="I148" s="34" t="s">
        <v>181</v>
      </c>
      <c r="J148" s="95">
        <v>2022.0</v>
      </c>
      <c r="K148" s="96" t="s">
        <v>144</v>
      </c>
      <c r="L148" s="95">
        <v>2022.0</v>
      </c>
      <c r="M148" s="96" t="s">
        <v>144</v>
      </c>
      <c r="N148" s="97">
        <v>44899.0</v>
      </c>
      <c r="O148" s="98" t="s">
        <v>182</v>
      </c>
      <c r="P148" s="20"/>
      <c r="R148" s="74" t="str">
        <f t="shared" si="1"/>
        <v>insert into Images VALUES (NEWID(),'792268806912.jpg', '.jpg', getdate(), 0, null, 'https://www.dropbox.com/scl/fi/dn7ipz2ii95gg1xjvbc2k/Draven-do-Brtt-792268806912.jpg?rlkey=ngov9e5zat2oqmhndgtrnlv41&amp;st=323dpajg&amp;dl=1', 0, getdate(), null, null)</v>
      </c>
      <c r="S148" s="34" t="str">
        <f>"Insert into Releases VALUES((select ReleaseTypeId from ReleaseTypes where Title='"&amp;I148&amp;"'), N'"&amp;SUBSTITUTE(trim(F148),"'","''")&amp;"', null, (select LabelId from Labels where Name=N'"&amp;SUBSTITUTE(trim(A148),"'","''")&amp;"' and EnterpriseId="&amp;EntId&amp;"), "&amp;IF(D148="","null",D148)&amp;", null, null, "&amp;IF(H148="","null","N'"&amp;SUBSTITUTE(trim(H148),"'","''")&amp;"'")&amp;", N'"&amp;J148&amp;" "&amp;SUBSTITUTE(trim(K148),"'","''")&amp;"', N'"&amp;L148&amp;" "&amp;SUBSTITUTE(trim(M148),"'","''")&amp;"', "&amp;IF(N148="","null","'"&amp;TEXT(N148,"yyyy-mm-dd")&amp;"'")&amp;",  "&amp;IF(E148="","null","'"&amp;SUBSTITUTE(trim(E148),"'","''")&amp;"'")&amp;", "&amp;if(B148="","null",if(D148="","(select ImageId from Images where Filename='"&amp;E148&amp;"."&amp;C148&amp;"' and ExternalUrl='"&amp;SUBSTITUTE(trim(B148),"'","''")&amp;"')","(select ImageId from Images where Filename='"&amp;D148&amp;"."&amp;C148&amp;"' and ExternalUrl='"&amp;SUBSTITUTE(trim(B148),"'","''")&amp;"')"))&amp;", null, null, null, (select min(LanguageId) from Languages where LanguageName='"&amp;G148&amp;"' and IsValidMetadataLanguage=1), getdate(), (select CreatedBy from Enterprises where EnterpriseId="&amp;EntId&amp;"), null, '34F4C88E-B410-461E-AD75-6C01536FDCD3', null, null, null, null, null, null, null, null, null, 1, null, null, null, "&amp;VLOOKUP(O148,'Reference info'!H:I,2,FALSE)&amp;", "&amp;IF(P148="","null",VLOOKUP(P148,'Reference info'!H:I,2,FALSE))&amp;", 0, null, null, null,"&amp;IF(N148="",0,1)&amp;", 1, null, null, null, null, null, null, null, null, null, 1, null, (NEXT VALUE FOR [AssetIdSequence]), null, null, null, "&amp;TenantId&amp;", "&amp;EntId&amp;", null, "&amp;if(D148&lt;&gt;"",countif('5) Release_Track'!A:A,D148),countif('5) Release_Track'!B:B,E148))&amp;")"</f>
        <v>Insert into Releases VALUES((select ReleaseTypeId from ReleaseTypes where Title='Single'), N'Draven do Brtt', null, (select LabelId from Labels where Name=N'TokyoRecords' and EnterpriseId=647322), 792268806912, null, null, null, N'2022 TokyoRecords', N'2022 TokyoRecords', '2022-12-04',  null, (select ImageId from Images where Filename='792268806912.jpg' and ExternalUrl='https://www.dropbox.com/scl/fi/dn7ipz2ii95gg1xjvbc2k/Draven-do-Brtt-792268806912.jpg?rlkey=ngov9e5zat2oqmhndgtrnlv41&amp;st=323dpajg&amp;dl=1'),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8" s="34" t="str">
        <f>"update Releases set RevelatorExternalUsageReleaseId=AssetId where ReleaseId=(select max(ReleaseId) from Releases where "&amp;IF(D148="","Catalog='"&amp;E148&amp;"'","UPC="&amp;D148)&amp;" and EnterpriseId="&amp;EntId&amp;")"</f>
        <v>update Releases set RevelatorExternalUsageReleaseId=AssetId where ReleaseId=(select max(ReleaseId) from Releases where UPC=792268806912 and EnterpriseId=647322)</v>
      </c>
    </row>
    <row r="149">
      <c r="A149" s="28" t="s">
        <v>144</v>
      </c>
      <c r="B149" s="92" t="s">
        <v>472</v>
      </c>
      <c r="C149" s="34" t="s">
        <v>178</v>
      </c>
      <c r="D149" s="94">
        <v>7.89550641856E11</v>
      </c>
      <c r="E149" s="84"/>
      <c r="F149" s="84" t="s">
        <v>473</v>
      </c>
      <c r="G149" s="34" t="s">
        <v>180</v>
      </c>
      <c r="H149" s="34"/>
      <c r="I149" s="34" t="s">
        <v>181</v>
      </c>
      <c r="J149" s="95">
        <v>2022.0</v>
      </c>
      <c r="K149" s="96" t="s">
        <v>144</v>
      </c>
      <c r="L149" s="95">
        <v>2022.0</v>
      </c>
      <c r="M149" s="96" t="s">
        <v>144</v>
      </c>
      <c r="N149" s="97">
        <v>44912.0</v>
      </c>
      <c r="O149" s="98" t="s">
        <v>182</v>
      </c>
      <c r="P149" s="20"/>
      <c r="R149" s="74" t="str">
        <f t="shared" si="1"/>
        <v>insert into Images VALUES (NEWID(),'789550641856.jpg', '.jpg', getdate(), 0, null, 'https://www.dropbox.com/scl/fi/2wchm9jfjx2u7ivn940o5/Revolucion-rio-789550641856.jpg?rlkey=gv4k8uie33zgkyysydukh7nny&amp;st=cotyq5xn&amp;dl=1', 0, getdate(), null, null)</v>
      </c>
      <c r="S149" s="34" t="str">
        <f>"Insert into Releases VALUES((select ReleaseTypeId from ReleaseTypes where Title='"&amp;I149&amp;"'), N'"&amp;SUBSTITUTE(trim(F149),"'","''")&amp;"', null, (select LabelId from Labels where Name=N'"&amp;SUBSTITUTE(trim(A149),"'","''")&amp;"' and EnterpriseId="&amp;EntId&amp;"), "&amp;IF(D149="","null",D149)&amp;", null, null, "&amp;IF(H149="","null","N'"&amp;SUBSTITUTE(trim(H149),"'","''")&amp;"'")&amp;", N'"&amp;J149&amp;" "&amp;SUBSTITUTE(trim(K149),"'","''")&amp;"', N'"&amp;L149&amp;" "&amp;SUBSTITUTE(trim(M149),"'","''")&amp;"', "&amp;IF(N149="","null","'"&amp;TEXT(N149,"yyyy-mm-dd")&amp;"'")&amp;",  "&amp;IF(E149="","null","'"&amp;SUBSTITUTE(trim(E149),"'","''")&amp;"'")&amp;", "&amp;if(B149="","null",if(D149="","(select ImageId from Images where Filename='"&amp;E149&amp;"."&amp;C149&amp;"' and ExternalUrl='"&amp;SUBSTITUTE(trim(B149),"'","''")&amp;"')","(select ImageId from Images where Filename='"&amp;D149&amp;"."&amp;C149&amp;"' and ExternalUrl='"&amp;SUBSTITUTE(trim(B149),"'","''")&amp;"')"))&amp;", null, null, null, (select min(LanguageId) from Languages where LanguageName='"&amp;G149&amp;"' and IsValidMetadataLanguage=1), getdate(), (select CreatedBy from Enterprises where EnterpriseId="&amp;EntId&amp;"), null, '34F4C88E-B410-461E-AD75-6C01536FDCD3', null, null, null, null, null, null, null, null, null, 1, null, null, null, "&amp;VLOOKUP(O149,'Reference info'!H:I,2,FALSE)&amp;", "&amp;IF(P149="","null",VLOOKUP(P149,'Reference info'!H:I,2,FALSE))&amp;", 0, null, null, null,"&amp;IF(N149="",0,1)&amp;", 1, null, null, null, null, null, null, null, null, null, 1, null, (NEXT VALUE FOR [AssetIdSequence]), null, null, null, "&amp;TenantId&amp;", "&amp;EntId&amp;", null, "&amp;if(D149&lt;&gt;"",countif('5) Release_Track'!A:A,D149),countif('5) Release_Track'!B:B,E149))&amp;")"</f>
        <v>Insert into Releases VALUES((select ReleaseTypeId from ReleaseTypes where Title='Single'), N'Revolucionário', null, (select LabelId from Labels where Name=N'TokyoRecords' and EnterpriseId=647322), 789550641856, null, null, null, N'2022 TokyoRecords', N'2022 TokyoRecords', '2022-12-17',  null, (select ImageId from Images where Filename='789550641856.jpg' and ExternalUrl='https://www.dropbox.com/scl/fi/2wchm9jfjx2u7ivn940o5/Revolucion-rio-789550641856.jpg?rlkey=gv4k8uie33zgkyysydukh7nny&amp;st=cotyq5xn&amp;dl=1'),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49" s="34" t="str">
        <f>"update Releases set RevelatorExternalUsageReleaseId=AssetId where ReleaseId=(select max(ReleaseId) from Releases where "&amp;IF(D149="","Catalog='"&amp;E149&amp;"'","UPC="&amp;D149)&amp;" and EnterpriseId="&amp;EntId&amp;")"</f>
        <v>update Releases set RevelatorExternalUsageReleaseId=AssetId where ReleaseId=(select max(ReleaseId) from Releases where UPC=789550641856 and EnterpriseId=647322)</v>
      </c>
    </row>
    <row r="150">
      <c r="A150" s="28" t="s">
        <v>144</v>
      </c>
      <c r="B150" s="92" t="s">
        <v>474</v>
      </c>
      <c r="C150" s="34" t="s">
        <v>178</v>
      </c>
      <c r="D150" s="94">
        <v>7.89550654306E11</v>
      </c>
      <c r="E150" s="84"/>
      <c r="F150" s="84" t="s">
        <v>475</v>
      </c>
      <c r="G150" s="34" t="s">
        <v>180</v>
      </c>
      <c r="H150" s="34"/>
      <c r="I150" s="34" t="s">
        <v>181</v>
      </c>
      <c r="J150" s="95">
        <v>2022.0</v>
      </c>
      <c r="K150" s="96" t="s">
        <v>144</v>
      </c>
      <c r="L150" s="95">
        <v>2022.0</v>
      </c>
      <c r="M150" s="96" t="s">
        <v>144</v>
      </c>
      <c r="N150" s="97">
        <v>44914.0</v>
      </c>
      <c r="O150" s="98" t="s">
        <v>182</v>
      </c>
      <c r="P150" s="20"/>
      <c r="R150" s="74" t="str">
        <f t="shared" si="1"/>
        <v>insert into Images VALUES (NEWID(),'789550654306.jpg', '.jpg', getdate(), 0, null, 'https://www.dropbox.com/scl/fi/s8qvq7wylva3hgirs4pxa/Pilar-da-gua-789550654306.jpg?rlkey=zstagqubuqnpt7oeass0d2vwc&amp;st=u8cf4ejb&amp;dl=1', 0, getdate(), null, null)</v>
      </c>
      <c r="S150" s="34" t="str">
        <f>"Insert into Releases VALUES((select ReleaseTypeId from ReleaseTypes where Title='"&amp;I150&amp;"'), N'"&amp;SUBSTITUTE(trim(F150),"'","''")&amp;"', null, (select LabelId from Labels where Name=N'"&amp;SUBSTITUTE(trim(A150),"'","''")&amp;"' and EnterpriseId="&amp;EntId&amp;"), "&amp;IF(D150="","null",D150)&amp;", null, null, "&amp;IF(H150="","null","N'"&amp;SUBSTITUTE(trim(H150),"'","''")&amp;"'")&amp;", N'"&amp;J150&amp;" "&amp;SUBSTITUTE(trim(K150),"'","''")&amp;"', N'"&amp;L150&amp;" "&amp;SUBSTITUTE(trim(M150),"'","''")&amp;"', "&amp;IF(N150="","null","'"&amp;TEXT(N150,"yyyy-mm-dd")&amp;"'")&amp;",  "&amp;IF(E150="","null","'"&amp;SUBSTITUTE(trim(E150),"'","''")&amp;"'")&amp;", "&amp;if(B150="","null",if(D150="","(select ImageId from Images where Filename='"&amp;E150&amp;"."&amp;C150&amp;"' and ExternalUrl='"&amp;SUBSTITUTE(trim(B150),"'","''")&amp;"')","(select ImageId from Images where Filename='"&amp;D150&amp;"."&amp;C150&amp;"' and ExternalUrl='"&amp;SUBSTITUTE(trim(B150),"'","''")&amp;"')"))&amp;", null, null, null, (select min(LanguageId) from Languages where LanguageName='"&amp;G150&amp;"' and IsValidMetadataLanguage=1), getdate(), (select CreatedBy from Enterprises where EnterpriseId="&amp;EntId&amp;"), null, '34F4C88E-B410-461E-AD75-6C01536FDCD3', null, null, null, null, null, null, null, null, null, 1, null, null, null, "&amp;VLOOKUP(O150,'Reference info'!H:I,2,FALSE)&amp;", "&amp;IF(P150="","null",VLOOKUP(P150,'Reference info'!H:I,2,FALSE))&amp;", 0, null, null, null,"&amp;IF(N150="",0,1)&amp;", 1, null, null, null, null, null, null, null, null, null, 1, null, (NEXT VALUE FOR [AssetIdSequence]), null, null, null, "&amp;TenantId&amp;", "&amp;EntId&amp;", null, "&amp;if(D150&lt;&gt;"",countif('5) Release_Track'!A:A,D150),countif('5) Release_Track'!B:B,E150))&amp;")"</f>
        <v>Insert into Releases VALUES((select ReleaseTypeId from ReleaseTypes where Title='Single'), N'Pilar da Água', null, (select LabelId from Labels where Name=N'TokyoRecords' and EnterpriseId=647322), 789550654306, null, null, null, N'2022 TokyoRecords', N'2022 TokyoRecords', '2022-12-19',  null, (select ImageId from Images where Filename='789550654306.jpg' and ExternalUrl='https://www.dropbox.com/scl/fi/s8qvq7wylva3hgirs4pxa/Pilar-da-gua-789550654306.jpg?rlkey=zstagqubuqnpt7oeass0d2vwc&amp;st=u8cf4ejb&amp;dl=1'),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0" s="34" t="str">
        <f>"update Releases set RevelatorExternalUsageReleaseId=AssetId where ReleaseId=(select max(ReleaseId) from Releases where "&amp;IF(D150="","Catalog='"&amp;E150&amp;"'","UPC="&amp;D150)&amp;" and EnterpriseId="&amp;EntId&amp;")"</f>
        <v>update Releases set RevelatorExternalUsageReleaseId=AssetId where ReleaseId=(select max(ReleaseId) from Releases where UPC=789550654306 and EnterpriseId=647322)</v>
      </c>
    </row>
    <row r="151">
      <c r="A151" s="28" t="s">
        <v>144</v>
      </c>
      <c r="B151" s="101" t="s">
        <v>476</v>
      </c>
      <c r="C151" s="100" t="s">
        <v>178</v>
      </c>
      <c r="D151" s="102">
        <v>7.89550732523E11</v>
      </c>
      <c r="E151" s="103"/>
      <c r="F151" s="103" t="s">
        <v>477</v>
      </c>
      <c r="G151" s="34" t="s">
        <v>180</v>
      </c>
      <c r="H151" s="100"/>
      <c r="I151" s="100" t="s">
        <v>181</v>
      </c>
      <c r="J151" s="104">
        <v>2022.0</v>
      </c>
      <c r="K151" s="105" t="s">
        <v>144</v>
      </c>
      <c r="L151" s="104">
        <v>2022.0</v>
      </c>
      <c r="M151" s="105" t="s">
        <v>144</v>
      </c>
      <c r="N151" s="106">
        <v>44923.0</v>
      </c>
      <c r="O151" s="107" t="s">
        <v>182</v>
      </c>
      <c r="P151" s="20"/>
      <c r="R151" s="74" t="str">
        <f t="shared" si="1"/>
        <v>insert into Images VALUES (NEWID(),'789550732523.jpg', '.jpg', getdate(), 0, null, 'https://www.dropbox.com/scl/fi/qqbjx0uzpabspdcwvwgou/Cria-de-Tokyo-789550732523.jpg?rlkey=hvmeq513jhiumj5qj9uutroov&amp;st=9nqzph47&amp;dl=1', 0, getdate(), null, null)</v>
      </c>
      <c r="S151" s="34" t="str">
        <f>"Insert into Releases VALUES((select ReleaseTypeId from ReleaseTypes where Title='"&amp;I151&amp;"'), N'"&amp;SUBSTITUTE(trim(F151),"'","''")&amp;"', null, (select LabelId from Labels where Name=N'"&amp;SUBSTITUTE(trim(A151),"'","''")&amp;"' and EnterpriseId="&amp;EntId&amp;"), "&amp;IF(D151="","null",D151)&amp;", null, null, "&amp;IF(H151="","null","N'"&amp;SUBSTITUTE(trim(H151),"'","''")&amp;"'")&amp;", N'"&amp;J151&amp;" "&amp;SUBSTITUTE(trim(K151),"'","''")&amp;"', N'"&amp;L151&amp;" "&amp;SUBSTITUTE(trim(M151),"'","''")&amp;"', "&amp;IF(N151="","null","'"&amp;TEXT(N151,"yyyy-mm-dd")&amp;"'")&amp;",  "&amp;IF(E151="","null","'"&amp;SUBSTITUTE(trim(E151),"'","''")&amp;"'")&amp;", "&amp;if(B151="","null",if(D151="","(select ImageId from Images where Filename='"&amp;E151&amp;"."&amp;C151&amp;"' and ExternalUrl='"&amp;SUBSTITUTE(trim(B151),"'","''")&amp;"')","(select ImageId from Images where Filename='"&amp;D151&amp;"."&amp;C151&amp;"' and ExternalUrl='"&amp;SUBSTITUTE(trim(B151),"'","''")&amp;"')"))&amp;", null, null, null, (select min(LanguageId) from Languages where LanguageName='"&amp;G151&amp;"' and IsValidMetadataLanguage=1), getdate(), (select CreatedBy from Enterprises where EnterpriseId="&amp;EntId&amp;"), null, '34F4C88E-B410-461E-AD75-6C01536FDCD3', null, null, null, null, null, null, null, null, null, 1, null, null, null, "&amp;VLOOKUP(O151,'Reference info'!H:I,2,FALSE)&amp;", "&amp;IF(P151="","null",VLOOKUP(P151,'Reference info'!H:I,2,FALSE))&amp;", 0, null, null, null,"&amp;IF(N151="",0,1)&amp;", 1, null, null, null, null, null, null, null, null, null, 1, null, (NEXT VALUE FOR [AssetIdSequence]), null, null, null, "&amp;TenantId&amp;", "&amp;EntId&amp;", null, "&amp;if(D151&lt;&gt;"",countif('5) Release_Track'!A:A,D151),countif('5) Release_Track'!B:B,E151))&amp;")"</f>
        <v>Insert into Releases VALUES((select ReleaseTypeId from ReleaseTypes where Title='Single'), N'Cria de Tokyo', null, (select LabelId from Labels where Name=N'TokyoRecords' and EnterpriseId=647322), 789550732523, null, null, null, N'2022 TokyoRecords', N'2022 TokyoRecords', '2022-12-28',  null, (select ImageId from Images where Filename='789550732523.jpg' and ExternalUrl='https://www.dropbox.com/scl/fi/qqbjx0uzpabspdcwvwgou/Cria-de-Tokyo-789550732523.jpg?rlkey=hvmeq513jhiumj5qj9uutroov&amp;st=9nqzph47&amp;dl=1'),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1" s="34" t="str">
        <f>"update Releases set RevelatorExternalUsageReleaseId=AssetId where ReleaseId=(select max(ReleaseId) from Releases where "&amp;IF(D151="","Catalog='"&amp;E151&amp;"'","UPC="&amp;D151)&amp;" and EnterpriseId="&amp;EntId&amp;")"</f>
        <v>update Releases set RevelatorExternalUsageReleaseId=AssetId where ReleaseId=(select max(ReleaseId) from Releases where UPC=789550732523 and EnterpriseId=647322)</v>
      </c>
    </row>
    <row r="152">
      <c r="A152" s="28" t="s">
        <v>144</v>
      </c>
      <c r="B152" s="101" t="s">
        <v>478</v>
      </c>
      <c r="C152" s="100" t="s">
        <v>178</v>
      </c>
      <c r="D152" s="108">
        <v>7.89550780425E11</v>
      </c>
      <c r="E152" s="103"/>
      <c r="F152" s="103" t="s">
        <v>477</v>
      </c>
      <c r="G152" s="44" t="s">
        <v>180</v>
      </c>
      <c r="H152" s="100" t="s">
        <v>222</v>
      </c>
      <c r="I152" s="74" t="s">
        <v>181</v>
      </c>
      <c r="J152" s="104">
        <v>2022.0</v>
      </c>
      <c r="K152" s="105" t="s">
        <v>144</v>
      </c>
      <c r="L152" s="104">
        <v>2022.0</v>
      </c>
      <c r="M152" s="105" t="s">
        <v>144</v>
      </c>
      <c r="N152" s="106">
        <v>44925.0</v>
      </c>
      <c r="O152" s="109" t="s">
        <v>182</v>
      </c>
      <c r="P152" s="57"/>
      <c r="R152" s="74" t="str">
        <f t="shared" si="1"/>
        <v>insert into Images VALUES (NEWID(),'789550780425.jpg', '.jpg', getdate(), 0, null, 'https://www.dropbox.com/scl/fi/xns0mtu29i93rtzq1oy95/Cria-de-Tokyo-Speed-Up-789550780425.jpg?rlkey=saay3i576vmtj6ecj3qicc6hd&amp;st=zj0uzj2l&amp;dl=1', 0, getdate(), null, null)</v>
      </c>
      <c r="S152" s="34" t="str">
        <f>"Insert into Releases VALUES((select ReleaseTypeId from ReleaseTypes where Title='"&amp;I152&amp;"'), N'"&amp;SUBSTITUTE(trim(F152),"'","''")&amp;"', null, (select LabelId from Labels where Name=N'"&amp;SUBSTITUTE(trim(A152),"'","''")&amp;"' and EnterpriseId="&amp;EntId&amp;"), "&amp;IF(D152="","null",D152)&amp;", null, null, "&amp;IF(H152="","null","N'"&amp;SUBSTITUTE(trim(H152),"'","''")&amp;"'")&amp;", N'"&amp;J152&amp;" "&amp;SUBSTITUTE(trim(K152),"'","''")&amp;"', N'"&amp;L152&amp;" "&amp;SUBSTITUTE(trim(M152),"'","''")&amp;"', "&amp;IF(N152="","null","'"&amp;TEXT(N152,"yyyy-mm-dd")&amp;"'")&amp;",  "&amp;IF(E152="","null","'"&amp;SUBSTITUTE(trim(E152),"'","''")&amp;"'")&amp;", "&amp;if(B152="","null",if(D152="","(select ImageId from Images where Filename='"&amp;E152&amp;"."&amp;C152&amp;"' and ExternalUrl='"&amp;SUBSTITUTE(trim(B152),"'","''")&amp;"')","(select ImageId from Images where Filename='"&amp;D152&amp;"."&amp;C152&amp;"' and ExternalUrl='"&amp;SUBSTITUTE(trim(B152),"'","''")&amp;"')"))&amp;", null, null, null, (select min(LanguageId) from Languages where LanguageName='"&amp;G152&amp;"' and IsValidMetadataLanguage=1), getdate(), (select CreatedBy from Enterprises where EnterpriseId="&amp;EntId&amp;"), null, '34F4C88E-B410-461E-AD75-6C01536FDCD3', null, null, null, null, null, null, null, null, null, 1, null, null, null, "&amp;VLOOKUP(O152,'Reference info'!H:I,2,FALSE)&amp;", "&amp;IF(P152="","null",VLOOKUP(P152,'Reference info'!H:I,2,FALSE))&amp;", 0, null, null, null,"&amp;IF(N152="",0,1)&amp;", 1, null, null, null, null, null, null, null, null, null, 1, null, (NEXT VALUE FOR [AssetIdSequence]), null, null, null, "&amp;TenantId&amp;", "&amp;EntId&amp;", null, "&amp;if(D152&lt;&gt;"",countif('5) Release_Track'!A:A,D152),countif('5) Release_Track'!B:B,E152))&amp;")"</f>
        <v>Insert into Releases VALUES((select ReleaseTypeId from ReleaseTypes where Title='Single'), N'Cria de Tokyo', null, (select LabelId from Labels where Name=N'TokyoRecords' and EnterpriseId=647322), 789550780425, null, null, N'Speed Up', N'2022 TokyoRecords', N'2022 TokyoRecords', '2022-12-30',  null, (select ImageId from Images where Filename='789550780425.jpg' and ExternalUrl='https://www.dropbox.com/scl/fi/xns0mtu29i93rtzq1oy95/Cria-de-Tokyo-Speed-Up-789550780425.jpg?rlkey=saay3i576vmtj6ecj3qicc6hd&amp;st=zj0uzj2l&amp;dl=1'),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2" s="34" t="str">
        <f>"update Releases set RevelatorExternalUsageReleaseId=AssetId where ReleaseId=(select max(ReleaseId) from Releases where "&amp;IF(D152="","Catalog='"&amp;E152&amp;"'","UPC="&amp;D152)&amp;" and EnterpriseId="&amp;EntId&amp;")"</f>
        <v>update Releases set RevelatorExternalUsageReleaseId=AssetId where ReleaseId=(select max(ReleaseId) from Releases where UPC=789550780425 and EnterpriseId=647322)</v>
      </c>
    </row>
    <row r="153">
      <c r="A153" s="28" t="s">
        <v>144</v>
      </c>
      <c r="B153" s="92" t="s">
        <v>479</v>
      </c>
      <c r="C153" s="34" t="s">
        <v>178</v>
      </c>
      <c r="D153" s="110">
        <v>7.89550872748E11</v>
      </c>
      <c r="E153" s="84"/>
      <c r="F153" s="84" t="s">
        <v>480</v>
      </c>
      <c r="G153" s="44" t="s">
        <v>180</v>
      </c>
      <c r="H153" s="34"/>
      <c r="I153" s="44" t="s">
        <v>181</v>
      </c>
      <c r="J153" s="95">
        <v>2022.0</v>
      </c>
      <c r="K153" s="96" t="s">
        <v>144</v>
      </c>
      <c r="L153" s="95">
        <v>2022.0</v>
      </c>
      <c r="M153" s="96" t="s">
        <v>144</v>
      </c>
      <c r="N153" s="97">
        <v>44925.0</v>
      </c>
      <c r="O153" s="111" t="s">
        <v>182</v>
      </c>
      <c r="P153" s="57"/>
      <c r="R153" s="74" t="str">
        <f t="shared" si="1"/>
        <v>insert into Images VALUES (NEWID(),'789550872748.jpg', '.jpg', getdate(), 0, null, 'https://www.dropbox.com/scl/fi/szp4rscr5xv6bxz9fjm99/Rei-de-Paris-789550872748.jpg?rlkey=9pj1ex62z6j2e2tkm0eu7o0pm&amp;st=4bwuhop4&amp;dl=1', 0, getdate(), null, null)</v>
      </c>
      <c r="S153" s="34" t="str">
        <f>"Insert into Releases VALUES((select ReleaseTypeId from ReleaseTypes where Title='"&amp;I153&amp;"'), N'"&amp;SUBSTITUTE(trim(F153),"'","''")&amp;"', null, (select LabelId from Labels where Name=N'"&amp;SUBSTITUTE(trim(A153),"'","''")&amp;"' and EnterpriseId="&amp;EntId&amp;"), "&amp;IF(D153="","null",D153)&amp;", null, null, "&amp;IF(H153="","null","N'"&amp;SUBSTITUTE(trim(H153),"'","''")&amp;"'")&amp;", N'"&amp;J153&amp;" "&amp;SUBSTITUTE(trim(K153),"'","''")&amp;"', N'"&amp;L153&amp;" "&amp;SUBSTITUTE(trim(M153),"'","''")&amp;"', "&amp;IF(N153="","null","'"&amp;TEXT(N153,"yyyy-mm-dd")&amp;"'")&amp;",  "&amp;IF(E153="","null","'"&amp;SUBSTITUTE(trim(E153),"'","''")&amp;"'")&amp;", "&amp;if(B153="","null",if(D153="","(select ImageId from Images where Filename='"&amp;E153&amp;"."&amp;C153&amp;"' and ExternalUrl='"&amp;SUBSTITUTE(trim(B153),"'","''")&amp;"')","(select ImageId from Images where Filename='"&amp;D153&amp;"."&amp;C153&amp;"' and ExternalUrl='"&amp;SUBSTITUTE(trim(B153),"'","''")&amp;"')"))&amp;", null, null, null, (select min(LanguageId) from Languages where LanguageName='"&amp;G153&amp;"' and IsValidMetadataLanguage=1), getdate(), (select CreatedBy from Enterprises where EnterpriseId="&amp;EntId&amp;"), null, '34F4C88E-B410-461E-AD75-6C01536FDCD3', null, null, null, null, null, null, null, null, null, 1, null, null, null, "&amp;VLOOKUP(O153,'Reference info'!H:I,2,FALSE)&amp;", "&amp;IF(P153="","null",VLOOKUP(P153,'Reference info'!H:I,2,FALSE))&amp;", 0, null, null, null,"&amp;IF(N153="",0,1)&amp;", 1, null, null, null, null, null, null, null, null, null, 1, null, (NEXT VALUE FOR [AssetIdSequence]), null, null, null, "&amp;TenantId&amp;", "&amp;EntId&amp;", null, "&amp;if(D153&lt;&gt;"",countif('5) Release_Track'!A:A,D153),countif('5) Release_Track'!B:B,E153))&amp;")"</f>
        <v>Insert into Releases VALUES((select ReleaseTypeId from ReleaseTypes where Title='Single'), N'Rei de Paris', null, (select LabelId from Labels where Name=N'TokyoRecords' and EnterpriseId=647322), 789550872748, null, null, null, N'2022 TokyoRecords', N'2022 TokyoRecords', '2022-12-30',  null, (select ImageId from Images where Filename='789550872748.jpg' and ExternalUrl='https://www.dropbox.com/scl/fi/szp4rscr5xv6bxz9fjm99/Rei-de-Paris-789550872748.jpg?rlkey=9pj1ex62z6j2e2tkm0eu7o0pm&amp;st=4bwuhop4&amp;dl=1'),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3" s="34" t="str">
        <f>"update Releases set RevelatorExternalUsageReleaseId=AssetId where ReleaseId=(select max(ReleaseId) from Releases where "&amp;IF(D153="","Catalog='"&amp;E153&amp;"'","UPC="&amp;D153)&amp;" and EnterpriseId="&amp;EntId&amp;")"</f>
        <v>update Releases set RevelatorExternalUsageReleaseId=AssetId where ReleaseId=(select max(ReleaseId) from Releases where UPC=789550872748 and EnterpriseId=647322)</v>
      </c>
    </row>
    <row r="154">
      <c r="A154" s="28" t="s">
        <v>144</v>
      </c>
      <c r="B154" s="92" t="s">
        <v>481</v>
      </c>
      <c r="C154" s="34" t="s">
        <v>178</v>
      </c>
      <c r="D154" s="110">
        <v>7.89550872663E11</v>
      </c>
      <c r="E154" s="84"/>
      <c r="F154" s="84" t="s">
        <v>480</v>
      </c>
      <c r="G154" s="44" t="s">
        <v>180</v>
      </c>
      <c r="H154" s="34" t="s">
        <v>222</v>
      </c>
      <c r="I154" s="44" t="s">
        <v>181</v>
      </c>
      <c r="J154" s="95">
        <v>2022.0</v>
      </c>
      <c r="K154" s="96" t="s">
        <v>144</v>
      </c>
      <c r="L154" s="95">
        <v>2022.0</v>
      </c>
      <c r="M154" s="96" t="s">
        <v>144</v>
      </c>
      <c r="N154" s="97">
        <v>44925.0</v>
      </c>
      <c r="O154" s="111" t="s">
        <v>182</v>
      </c>
      <c r="P154" s="57"/>
      <c r="R154" s="74" t="str">
        <f t="shared" si="1"/>
        <v>insert into Images VALUES (NEWID(),'789550872663.jpg', '.jpg', getdate(), 0, null, 'https://www.dropbox.com/scl/fi/53hi0agiinyczxknln3y5/Rei-de-Paris-Speed-Up-789550872663.jpg?rlkey=m5d9yh7jxt2xszido8vj3mc2f&amp;st=5wedgiwf&amp;dl=1', 0, getdate(), null, null)</v>
      </c>
      <c r="S154" s="34" t="str">
        <f>"Insert into Releases VALUES((select ReleaseTypeId from ReleaseTypes where Title='"&amp;I154&amp;"'), N'"&amp;SUBSTITUTE(trim(F154),"'","''")&amp;"', null, (select LabelId from Labels where Name=N'"&amp;SUBSTITUTE(trim(A154),"'","''")&amp;"' and EnterpriseId="&amp;EntId&amp;"), "&amp;IF(D154="","null",D154)&amp;", null, null, "&amp;IF(H154="","null","N'"&amp;SUBSTITUTE(trim(H154),"'","''")&amp;"'")&amp;", N'"&amp;J154&amp;" "&amp;SUBSTITUTE(trim(K154),"'","''")&amp;"', N'"&amp;L154&amp;" "&amp;SUBSTITUTE(trim(M154),"'","''")&amp;"', "&amp;IF(N154="","null","'"&amp;TEXT(N154,"yyyy-mm-dd")&amp;"'")&amp;",  "&amp;IF(E154="","null","'"&amp;SUBSTITUTE(trim(E154),"'","''")&amp;"'")&amp;", "&amp;if(B154="","null",if(D154="","(select ImageId from Images where Filename='"&amp;E154&amp;"."&amp;C154&amp;"' and ExternalUrl='"&amp;SUBSTITUTE(trim(B154),"'","''")&amp;"')","(select ImageId from Images where Filename='"&amp;D154&amp;"."&amp;C154&amp;"' and ExternalUrl='"&amp;SUBSTITUTE(trim(B154),"'","''")&amp;"')"))&amp;", null, null, null, (select min(LanguageId) from Languages where LanguageName='"&amp;G154&amp;"' and IsValidMetadataLanguage=1), getdate(), (select CreatedBy from Enterprises where EnterpriseId="&amp;EntId&amp;"), null, '34F4C88E-B410-461E-AD75-6C01536FDCD3', null, null, null, null, null, null, null, null, null, 1, null, null, null, "&amp;VLOOKUP(O154,'Reference info'!H:I,2,FALSE)&amp;", "&amp;IF(P154="","null",VLOOKUP(P154,'Reference info'!H:I,2,FALSE))&amp;", 0, null, null, null,"&amp;IF(N154="",0,1)&amp;", 1, null, null, null, null, null, null, null, null, null, 1, null, (NEXT VALUE FOR [AssetIdSequence]), null, null, null, "&amp;TenantId&amp;", "&amp;EntId&amp;", null, "&amp;if(D154&lt;&gt;"",countif('5) Release_Track'!A:A,D154),countif('5) Release_Track'!B:B,E154))&amp;")"</f>
        <v>Insert into Releases VALUES((select ReleaseTypeId from ReleaseTypes where Title='Single'), N'Rei de Paris', null, (select LabelId from Labels where Name=N'TokyoRecords' and EnterpriseId=647322), 789550872663, null, null, N'Speed Up', N'2022 TokyoRecords', N'2022 TokyoRecords', '2022-12-30',  null, (select ImageId from Images where Filename='789550872663.jpg' and ExternalUrl='https://www.dropbox.com/scl/fi/53hi0agiinyczxknln3y5/Rei-de-Paris-Speed-Up-789550872663.jpg?rlkey=m5d9yh7jxt2xszido8vj3mc2f&amp;st=5wedgiwf&amp;dl=1'),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4" s="34" t="str">
        <f>"update Releases set RevelatorExternalUsageReleaseId=AssetId where ReleaseId=(select max(ReleaseId) from Releases where "&amp;IF(D154="","Catalog='"&amp;E154&amp;"'","UPC="&amp;D154)&amp;" and EnterpriseId="&amp;EntId&amp;")"</f>
        <v>update Releases set RevelatorExternalUsageReleaseId=AssetId where ReleaseId=(select max(ReleaseId) from Releases where UPC=789550872663 and EnterpriseId=647322)</v>
      </c>
    </row>
    <row r="155">
      <c r="A155" s="28" t="s">
        <v>144</v>
      </c>
      <c r="B155" s="92" t="s">
        <v>482</v>
      </c>
      <c r="C155" s="34" t="s">
        <v>178</v>
      </c>
      <c r="D155" s="110">
        <v>7.04522504106E11</v>
      </c>
      <c r="E155" s="84"/>
      <c r="F155" s="84" t="s">
        <v>483</v>
      </c>
      <c r="G155" s="44" t="s">
        <v>180</v>
      </c>
      <c r="H155" s="34"/>
      <c r="I155" s="44" t="s">
        <v>181</v>
      </c>
      <c r="J155" s="95">
        <v>2023.0</v>
      </c>
      <c r="K155" s="96" t="s">
        <v>144</v>
      </c>
      <c r="L155" s="95">
        <v>2023.0</v>
      </c>
      <c r="M155" s="96" t="s">
        <v>144</v>
      </c>
      <c r="N155" s="97">
        <v>44935.0</v>
      </c>
      <c r="O155" s="111" t="s">
        <v>182</v>
      </c>
      <c r="P155" s="57"/>
      <c r="R155" s="74" t="str">
        <f t="shared" si="1"/>
        <v>insert into Images VALUES (NEWID(),'704522504106.jpg', '.jpg', getdate(), 0, null, 'https://www.dropbox.com/scl/fi/m588de56cv4lnonztq0n6/Vis-o-do-Futuro-704522504106.jpg?rlkey=9v903bxd41cbwvfkp9w7n77um&amp;st=lgaluys3&amp;dl=1', 0, getdate(), null, null)</v>
      </c>
      <c r="S155" s="34" t="str">
        <f>"Insert into Releases VALUES((select ReleaseTypeId from ReleaseTypes where Title='"&amp;I155&amp;"'), N'"&amp;SUBSTITUTE(trim(F155),"'","''")&amp;"', null, (select LabelId from Labels where Name=N'"&amp;SUBSTITUTE(trim(A155),"'","''")&amp;"' and EnterpriseId="&amp;EntId&amp;"), "&amp;IF(D155="","null",D155)&amp;", null, null, "&amp;IF(H155="","null","N'"&amp;SUBSTITUTE(trim(H155),"'","''")&amp;"'")&amp;", N'"&amp;J155&amp;" "&amp;SUBSTITUTE(trim(K155),"'","''")&amp;"', N'"&amp;L155&amp;" "&amp;SUBSTITUTE(trim(M155),"'","''")&amp;"', "&amp;IF(N155="","null","'"&amp;TEXT(N155,"yyyy-mm-dd")&amp;"'")&amp;",  "&amp;IF(E155="","null","'"&amp;SUBSTITUTE(trim(E155),"'","''")&amp;"'")&amp;", "&amp;if(B155="","null",if(D155="","(select ImageId from Images where Filename='"&amp;E155&amp;"."&amp;C155&amp;"' and ExternalUrl='"&amp;SUBSTITUTE(trim(B155),"'","''")&amp;"')","(select ImageId from Images where Filename='"&amp;D155&amp;"."&amp;C155&amp;"' and ExternalUrl='"&amp;SUBSTITUTE(trim(B155),"'","''")&amp;"')"))&amp;", null, null, null, (select min(LanguageId) from Languages where LanguageName='"&amp;G155&amp;"' and IsValidMetadataLanguage=1), getdate(), (select CreatedBy from Enterprises where EnterpriseId="&amp;EntId&amp;"), null, '34F4C88E-B410-461E-AD75-6C01536FDCD3', null, null, null, null, null, null, null, null, null, 1, null, null, null, "&amp;VLOOKUP(O155,'Reference info'!H:I,2,FALSE)&amp;", "&amp;IF(P155="","null",VLOOKUP(P155,'Reference info'!H:I,2,FALSE))&amp;", 0, null, null, null,"&amp;IF(N155="",0,1)&amp;", 1, null, null, null, null, null, null, null, null, null, 1, null, (NEXT VALUE FOR [AssetIdSequence]), null, null, null, "&amp;TenantId&amp;", "&amp;EntId&amp;", null, "&amp;if(D155&lt;&gt;"",countif('5) Release_Track'!A:A,D155),countif('5) Release_Track'!B:B,E155))&amp;")"</f>
        <v>Insert into Releases VALUES((select ReleaseTypeId from ReleaseTypes where Title='Single'), N'Visão do Futuro', null, (select LabelId from Labels where Name=N'TokyoRecords' and EnterpriseId=647322), 704522504106, null, null, null, N'2023 TokyoRecords', N'2023 TokyoRecords', '2023-01-09',  null, (select ImageId from Images where Filename='704522504106.jpg' and ExternalUrl='https://www.dropbox.com/scl/fi/m588de56cv4lnonztq0n6/Vis-o-do-Futuro-704522504106.jpg?rlkey=9v903bxd41cbwvfkp9w7n77um&amp;st=lgaluys3&amp;dl=1'),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5" s="34" t="str">
        <f>"update Releases set RevelatorExternalUsageReleaseId=AssetId where ReleaseId=(select max(ReleaseId) from Releases where "&amp;IF(D155="","Catalog='"&amp;E155&amp;"'","UPC="&amp;D155)&amp;" and EnterpriseId="&amp;EntId&amp;")"</f>
        <v>update Releases set RevelatorExternalUsageReleaseId=AssetId where ReleaseId=(select max(ReleaseId) from Releases where UPC=704522504106 and EnterpriseId=647322)</v>
      </c>
    </row>
    <row r="156">
      <c r="A156" s="28" t="s">
        <v>144</v>
      </c>
      <c r="B156" s="92" t="s">
        <v>484</v>
      </c>
      <c r="C156" s="34" t="s">
        <v>178</v>
      </c>
      <c r="D156" s="110">
        <v>7.04522504069E11</v>
      </c>
      <c r="E156" s="84"/>
      <c r="F156" s="84" t="s">
        <v>483</v>
      </c>
      <c r="G156" s="44" t="s">
        <v>180</v>
      </c>
      <c r="H156" s="34" t="s">
        <v>222</v>
      </c>
      <c r="I156" s="44" t="s">
        <v>181</v>
      </c>
      <c r="J156" s="95">
        <v>2023.0</v>
      </c>
      <c r="K156" s="96" t="s">
        <v>144</v>
      </c>
      <c r="L156" s="95">
        <v>2023.0</v>
      </c>
      <c r="M156" s="96" t="s">
        <v>144</v>
      </c>
      <c r="N156" s="97">
        <v>44935.0</v>
      </c>
      <c r="O156" s="111" t="s">
        <v>182</v>
      </c>
      <c r="P156" s="57"/>
      <c r="R156" s="74" t="str">
        <f t="shared" si="1"/>
        <v>insert into Images VALUES (NEWID(),'704522504069.jpg', '.jpg', getdate(), 0, null, 'https://www.dropbox.com/scl/fi/2b61ddvdhayt1nmn7o5mh/Vis-o-do-Futuro-Speed-Up-704522504069.jpg?rlkey=jpaunttefh1ndtsilxzcve6eh&amp;st=htxecdwx&amp;dl=1', 0, getdate(), null, null)</v>
      </c>
      <c r="S156" s="34" t="str">
        <f>"Insert into Releases VALUES((select ReleaseTypeId from ReleaseTypes where Title='"&amp;I156&amp;"'), N'"&amp;SUBSTITUTE(trim(F156),"'","''")&amp;"', null, (select LabelId from Labels where Name=N'"&amp;SUBSTITUTE(trim(A156),"'","''")&amp;"' and EnterpriseId="&amp;EntId&amp;"), "&amp;IF(D156="","null",D156)&amp;", null, null, "&amp;IF(H156="","null","N'"&amp;SUBSTITUTE(trim(H156),"'","''")&amp;"'")&amp;", N'"&amp;J156&amp;" "&amp;SUBSTITUTE(trim(K156),"'","''")&amp;"', N'"&amp;L156&amp;" "&amp;SUBSTITUTE(trim(M156),"'","''")&amp;"', "&amp;IF(N156="","null","'"&amp;TEXT(N156,"yyyy-mm-dd")&amp;"'")&amp;",  "&amp;IF(E156="","null","'"&amp;SUBSTITUTE(trim(E156),"'","''")&amp;"'")&amp;", "&amp;if(B156="","null",if(D156="","(select ImageId from Images where Filename='"&amp;E156&amp;"."&amp;C156&amp;"' and ExternalUrl='"&amp;SUBSTITUTE(trim(B156),"'","''")&amp;"')","(select ImageId from Images where Filename='"&amp;D156&amp;"."&amp;C156&amp;"' and ExternalUrl='"&amp;SUBSTITUTE(trim(B156),"'","''")&amp;"')"))&amp;", null, null, null, (select min(LanguageId) from Languages where LanguageName='"&amp;G156&amp;"' and IsValidMetadataLanguage=1), getdate(), (select CreatedBy from Enterprises where EnterpriseId="&amp;EntId&amp;"), null, '34F4C88E-B410-461E-AD75-6C01536FDCD3', null, null, null, null, null, null, null, null, null, 1, null, null, null, "&amp;VLOOKUP(O156,'Reference info'!H:I,2,FALSE)&amp;", "&amp;IF(P156="","null",VLOOKUP(P156,'Reference info'!H:I,2,FALSE))&amp;", 0, null, null, null,"&amp;IF(N156="",0,1)&amp;", 1, null, null, null, null, null, null, null, null, null, 1, null, (NEXT VALUE FOR [AssetIdSequence]), null, null, null, "&amp;TenantId&amp;", "&amp;EntId&amp;", null, "&amp;if(D156&lt;&gt;"",countif('5) Release_Track'!A:A,D156),countif('5) Release_Track'!B:B,E156))&amp;")"</f>
        <v>Insert into Releases VALUES((select ReleaseTypeId from ReleaseTypes where Title='Single'), N'Visão do Futuro', null, (select LabelId from Labels where Name=N'TokyoRecords' and EnterpriseId=647322), 704522504069, null, null, N'Speed Up', N'2023 TokyoRecords', N'2023 TokyoRecords', '2023-01-09',  null, (select ImageId from Images where Filename='704522504069.jpg' and ExternalUrl='https://www.dropbox.com/scl/fi/2b61ddvdhayt1nmn7o5mh/Vis-o-do-Futuro-Speed-Up-704522504069.jpg?rlkey=jpaunttefh1ndtsilxzcve6eh&amp;st=htxecdwx&amp;dl=1'),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6" s="34" t="str">
        <f>"update Releases set RevelatorExternalUsageReleaseId=AssetId where ReleaseId=(select max(ReleaseId) from Releases where "&amp;IF(D156="","Catalog='"&amp;E156&amp;"'","UPC="&amp;D156)&amp;" and EnterpriseId="&amp;EntId&amp;")"</f>
        <v>update Releases set RevelatorExternalUsageReleaseId=AssetId where ReleaseId=(select max(ReleaseId) from Releases where UPC=704522504069 and EnterpriseId=647322)</v>
      </c>
    </row>
    <row r="157">
      <c r="A157" s="28" t="s">
        <v>144</v>
      </c>
      <c r="B157" s="92" t="s">
        <v>485</v>
      </c>
      <c r="C157" s="34" t="s">
        <v>178</v>
      </c>
      <c r="D157" s="110">
        <v>7.04522736187E11</v>
      </c>
      <c r="E157" s="84"/>
      <c r="F157" s="84" t="s">
        <v>486</v>
      </c>
      <c r="G157" s="44" t="s">
        <v>180</v>
      </c>
      <c r="H157" s="34"/>
      <c r="I157" s="44" t="s">
        <v>181</v>
      </c>
      <c r="J157" s="95">
        <v>2023.0</v>
      </c>
      <c r="K157" s="96" t="s">
        <v>144</v>
      </c>
      <c r="L157" s="95">
        <v>2023.0</v>
      </c>
      <c r="M157" s="96" t="s">
        <v>144</v>
      </c>
      <c r="N157" s="97">
        <v>44946.0</v>
      </c>
      <c r="O157" s="111" t="s">
        <v>182</v>
      </c>
      <c r="P157" s="57"/>
      <c r="R157" s="74" t="str">
        <f t="shared" si="1"/>
        <v>insert into Images VALUES (NEWID(),'704522736187.jpg', '.jpg', getdate(), 0, null, 'https://www.dropbox.com/scl/fi/6s7niy40wh1kjpfwkew8u/G-nio-704522736187.jpg?rlkey=pxm5ajqlvaaqklvee2x2ujkcs&amp;st=kj7eh5kh&amp;dl=1', 0, getdate(), null, null)</v>
      </c>
      <c r="S157" s="34" t="str">
        <f>"Insert into Releases VALUES((select ReleaseTypeId from ReleaseTypes where Title='"&amp;I157&amp;"'), N'"&amp;SUBSTITUTE(trim(F157),"'","''")&amp;"', null, (select LabelId from Labels where Name=N'"&amp;SUBSTITUTE(trim(A157),"'","''")&amp;"' and EnterpriseId="&amp;EntId&amp;"), "&amp;IF(D157="","null",D157)&amp;", null, null, "&amp;IF(H157="","null","N'"&amp;SUBSTITUTE(trim(H157),"'","''")&amp;"'")&amp;", N'"&amp;J157&amp;" "&amp;SUBSTITUTE(trim(K157),"'","''")&amp;"', N'"&amp;L157&amp;" "&amp;SUBSTITUTE(trim(M157),"'","''")&amp;"', "&amp;IF(N157="","null","'"&amp;TEXT(N157,"yyyy-mm-dd")&amp;"'")&amp;",  "&amp;IF(E157="","null","'"&amp;SUBSTITUTE(trim(E157),"'","''")&amp;"'")&amp;", "&amp;if(B157="","null",if(D157="","(select ImageId from Images where Filename='"&amp;E157&amp;"."&amp;C157&amp;"' and ExternalUrl='"&amp;SUBSTITUTE(trim(B157),"'","''")&amp;"')","(select ImageId from Images where Filename='"&amp;D157&amp;"."&amp;C157&amp;"' and ExternalUrl='"&amp;SUBSTITUTE(trim(B157),"'","''")&amp;"')"))&amp;", null, null, null, (select min(LanguageId) from Languages where LanguageName='"&amp;G157&amp;"' and IsValidMetadataLanguage=1), getdate(), (select CreatedBy from Enterprises where EnterpriseId="&amp;EntId&amp;"), null, '34F4C88E-B410-461E-AD75-6C01536FDCD3', null, null, null, null, null, null, null, null, null, 1, null, null, null, "&amp;VLOOKUP(O157,'Reference info'!H:I,2,FALSE)&amp;", "&amp;IF(P157="","null",VLOOKUP(P157,'Reference info'!H:I,2,FALSE))&amp;", 0, null, null, null,"&amp;IF(N157="",0,1)&amp;", 1, null, null, null, null, null, null, null, null, null, 1, null, (NEXT VALUE FOR [AssetIdSequence]), null, null, null, "&amp;TenantId&amp;", "&amp;EntId&amp;", null, "&amp;if(D157&lt;&gt;"",countif('5) Release_Track'!A:A,D157),countif('5) Release_Track'!B:B,E157))&amp;")"</f>
        <v>Insert into Releases VALUES((select ReleaseTypeId from ReleaseTypes where Title='Single'), N'Gênio', null, (select LabelId from Labels where Name=N'TokyoRecords' and EnterpriseId=647322), 704522736187, null, null, null, N'2023 TokyoRecords', N'2023 TokyoRecords', '2023-01-20',  null, (select ImageId from Images where Filename='704522736187.jpg' and ExternalUrl='https://www.dropbox.com/scl/fi/6s7niy40wh1kjpfwkew8u/G-nio-704522736187.jpg?rlkey=pxm5ajqlvaaqklvee2x2ujkcs&amp;st=kj7eh5kh&amp;dl=1'),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7" s="34" t="str">
        <f>"update Releases set RevelatorExternalUsageReleaseId=AssetId where ReleaseId=(select max(ReleaseId) from Releases where "&amp;IF(D157="","Catalog='"&amp;E157&amp;"'","UPC="&amp;D157)&amp;" and EnterpriseId="&amp;EntId&amp;")"</f>
        <v>update Releases set RevelatorExternalUsageReleaseId=AssetId where ReleaseId=(select max(ReleaseId) from Releases where UPC=704522736187 and EnterpriseId=647322)</v>
      </c>
    </row>
    <row r="158">
      <c r="A158" s="28" t="s">
        <v>144</v>
      </c>
      <c r="B158" s="92" t="s">
        <v>487</v>
      </c>
      <c r="C158" s="34" t="s">
        <v>178</v>
      </c>
      <c r="D158" s="110">
        <v>7.04522736149E11</v>
      </c>
      <c r="E158" s="84"/>
      <c r="F158" s="84" t="s">
        <v>488</v>
      </c>
      <c r="G158" s="44" t="s">
        <v>180</v>
      </c>
      <c r="H158" s="34" t="s">
        <v>222</v>
      </c>
      <c r="I158" s="44" t="s">
        <v>181</v>
      </c>
      <c r="J158" s="95">
        <v>2023.0</v>
      </c>
      <c r="K158" s="96" t="s">
        <v>144</v>
      </c>
      <c r="L158" s="95">
        <v>2023.0</v>
      </c>
      <c r="M158" s="96" t="s">
        <v>144</v>
      </c>
      <c r="N158" s="97">
        <v>44946.0</v>
      </c>
      <c r="O158" s="111" t="s">
        <v>182</v>
      </c>
      <c r="P158" s="57"/>
      <c r="R158" s="74" t="str">
        <f t="shared" si="1"/>
        <v>insert into Images VALUES (NEWID(),'704522736149.jpg', '.jpg', getdate(), 0, null, 'https://www.dropbox.com/scl/fi/wt6ga20adwr3ta3spwk63/G-nio-Speed-Up-704522736149.jpg?rlkey=0jadjhxkbbch85b5xrsbmxzgw&amp;st=rv6rrkjc&amp;dl=1', 0, getdate(), null, null)</v>
      </c>
      <c r="S158" s="34" t="str">
        <f>"Insert into Releases VALUES((select ReleaseTypeId from ReleaseTypes where Title='"&amp;I158&amp;"'), N'"&amp;SUBSTITUTE(trim(F158),"'","''")&amp;"', null, (select LabelId from Labels where Name=N'"&amp;SUBSTITUTE(trim(A158),"'","''")&amp;"' and EnterpriseId="&amp;EntId&amp;"), "&amp;IF(D158="","null",D158)&amp;", null, null, "&amp;IF(H158="","null","N'"&amp;SUBSTITUTE(trim(H158),"'","''")&amp;"'")&amp;", N'"&amp;J158&amp;" "&amp;SUBSTITUTE(trim(K158),"'","''")&amp;"', N'"&amp;L158&amp;" "&amp;SUBSTITUTE(trim(M158),"'","''")&amp;"', "&amp;IF(N158="","null","'"&amp;TEXT(N158,"yyyy-mm-dd")&amp;"'")&amp;",  "&amp;IF(E158="","null","'"&amp;SUBSTITUTE(trim(E158),"'","''")&amp;"'")&amp;", "&amp;if(B158="","null",if(D158="","(select ImageId from Images where Filename='"&amp;E158&amp;"."&amp;C158&amp;"' and ExternalUrl='"&amp;SUBSTITUTE(trim(B158),"'","''")&amp;"')","(select ImageId from Images where Filename='"&amp;D158&amp;"."&amp;C158&amp;"' and ExternalUrl='"&amp;SUBSTITUTE(trim(B158),"'","''")&amp;"')"))&amp;", null, null, null, (select min(LanguageId) from Languages where LanguageName='"&amp;G158&amp;"' and IsValidMetadataLanguage=1), getdate(), (select CreatedBy from Enterprises where EnterpriseId="&amp;EntId&amp;"), null, '34F4C88E-B410-461E-AD75-6C01536FDCD3', null, null, null, null, null, null, null, null, null, 1, null, null, null, "&amp;VLOOKUP(O158,'Reference info'!H:I,2,FALSE)&amp;", "&amp;IF(P158="","null",VLOOKUP(P158,'Reference info'!H:I,2,FALSE))&amp;", 0, null, null, null,"&amp;IF(N158="",0,1)&amp;", 1, null, null, null, null, null, null, null, null, null, 1, null, (NEXT VALUE FOR [AssetIdSequence]), null, null, null, "&amp;TenantId&amp;", "&amp;EntId&amp;", null, "&amp;if(D158&lt;&gt;"",countif('5) Release_Track'!A:A,D158),countif('5) Release_Track'!B:B,E158))&amp;")"</f>
        <v>Insert into Releases VALUES((select ReleaseTypeId from ReleaseTypes where Title='Single'), N'Gênio', null, (select LabelId from Labels where Name=N'TokyoRecords' and EnterpriseId=647322), 704522736149, null, null, N'Speed Up', N'2023 TokyoRecords', N'2023 TokyoRecords', '2023-01-20',  null, (select ImageId from Images where Filename='704522736149.jpg' and ExternalUrl='https://www.dropbox.com/scl/fi/wt6ga20adwr3ta3spwk63/G-nio-Speed-Up-704522736149.jpg?rlkey=0jadjhxkbbch85b5xrsbmxzgw&amp;st=rv6rrkjc&amp;dl=1'),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8" s="34" t="str">
        <f>"update Releases set RevelatorExternalUsageReleaseId=AssetId where ReleaseId=(select max(ReleaseId) from Releases where "&amp;IF(D158="","Catalog='"&amp;E158&amp;"'","UPC="&amp;D158)&amp;" and EnterpriseId="&amp;EntId&amp;")"</f>
        <v>update Releases set RevelatorExternalUsageReleaseId=AssetId where ReleaseId=(select max(ReleaseId) from Releases where UPC=704522736149 and EnterpriseId=647322)</v>
      </c>
    </row>
    <row r="159">
      <c r="A159" s="28" t="s">
        <v>144</v>
      </c>
      <c r="B159" s="92" t="s">
        <v>489</v>
      </c>
      <c r="C159" s="34" t="s">
        <v>178</v>
      </c>
      <c r="D159" s="110">
        <v>7.04522738242E11</v>
      </c>
      <c r="E159" s="84"/>
      <c r="F159" s="84" t="s">
        <v>490</v>
      </c>
      <c r="G159" s="44" t="s">
        <v>180</v>
      </c>
      <c r="H159" s="34"/>
      <c r="I159" s="44" t="s">
        <v>181</v>
      </c>
      <c r="J159" s="95">
        <v>2023.0</v>
      </c>
      <c r="K159" s="96" t="s">
        <v>144</v>
      </c>
      <c r="L159" s="95">
        <v>2023.0</v>
      </c>
      <c r="M159" s="96" t="s">
        <v>144</v>
      </c>
      <c r="N159" s="97">
        <v>44946.0</v>
      </c>
      <c r="O159" s="111" t="s">
        <v>182</v>
      </c>
      <c r="P159" s="57"/>
      <c r="R159" s="74" t="str">
        <f t="shared" si="1"/>
        <v>insert into Images VALUES (NEWID(),'704522738242.jpg', '.jpg', getdate(), 0, null, 'https://www.dropbox.com/scl/fi/m76uw96rpqp3e1unu1963/Drag-o-Divino-704522738242-_.jpg?rlkey=rp4px04cn2yfpqqbs7xul6kji&amp;st=vci1jub5&amp;dl=1', 0, getdate(), null, null)</v>
      </c>
      <c r="S159" s="34" t="str">
        <f>"Insert into Releases VALUES((select ReleaseTypeId from ReleaseTypes where Title='"&amp;I159&amp;"'), N'"&amp;SUBSTITUTE(trim(F159),"'","''")&amp;"', null, (select LabelId from Labels where Name=N'"&amp;SUBSTITUTE(trim(A159),"'","''")&amp;"' and EnterpriseId="&amp;EntId&amp;"), "&amp;IF(D159="","null",D159)&amp;", null, null, "&amp;IF(H159="","null","N'"&amp;SUBSTITUTE(trim(H159),"'","''")&amp;"'")&amp;", N'"&amp;J159&amp;" "&amp;SUBSTITUTE(trim(K159),"'","''")&amp;"', N'"&amp;L159&amp;" "&amp;SUBSTITUTE(trim(M159),"'","''")&amp;"', "&amp;IF(N159="","null","'"&amp;TEXT(N159,"yyyy-mm-dd")&amp;"'")&amp;",  "&amp;IF(E159="","null","'"&amp;SUBSTITUTE(trim(E159),"'","''")&amp;"'")&amp;", "&amp;if(B159="","null",if(D159="","(select ImageId from Images where Filename='"&amp;E159&amp;"."&amp;C159&amp;"' and ExternalUrl='"&amp;SUBSTITUTE(trim(B159),"'","''")&amp;"')","(select ImageId from Images where Filename='"&amp;D159&amp;"."&amp;C159&amp;"' and ExternalUrl='"&amp;SUBSTITUTE(trim(B159),"'","''")&amp;"')"))&amp;", null, null, null, (select min(LanguageId) from Languages where LanguageName='"&amp;G159&amp;"' and IsValidMetadataLanguage=1), getdate(), (select CreatedBy from Enterprises where EnterpriseId="&amp;EntId&amp;"), null, '34F4C88E-B410-461E-AD75-6C01536FDCD3', null, null, null, null, null, null, null, null, null, 1, null, null, null, "&amp;VLOOKUP(O159,'Reference info'!H:I,2,FALSE)&amp;", "&amp;IF(P159="","null",VLOOKUP(P159,'Reference info'!H:I,2,FALSE))&amp;", 0, null, null, null,"&amp;IF(N159="",0,1)&amp;", 1, null, null, null, null, null, null, null, null, null, 1, null, (NEXT VALUE FOR [AssetIdSequence]), null, null, null, "&amp;TenantId&amp;", "&amp;EntId&amp;", null, "&amp;if(D159&lt;&gt;"",countif('5) Release_Track'!A:A,D159),countif('5) Release_Track'!B:B,E159))&amp;")"</f>
        <v>Insert into Releases VALUES((select ReleaseTypeId from ReleaseTypes where Title='Single'), N'Dragão Divino', null, (select LabelId from Labels where Name=N'TokyoRecords' and EnterpriseId=647322), 704522738242, null, null, null, N'2023 TokyoRecords', N'2023 TokyoRecords', '2023-01-20',  null, (select ImageId from Images where Filename='704522738242.jpg' and ExternalUrl='https://www.dropbox.com/scl/fi/m76uw96rpqp3e1unu1963/Drag-o-Divino-704522738242-_.jpg?rlkey=rp4px04cn2yfpqqbs7xul6kji&amp;st=vci1jub5&amp;dl=1'),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59" s="34" t="str">
        <f>"update Releases set RevelatorExternalUsageReleaseId=AssetId where ReleaseId=(select max(ReleaseId) from Releases where "&amp;IF(D159="","Catalog='"&amp;E159&amp;"'","UPC="&amp;D159)&amp;" and EnterpriseId="&amp;EntId&amp;")"</f>
        <v>update Releases set RevelatorExternalUsageReleaseId=AssetId where ReleaseId=(select max(ReleaseId) from Releases where UPC=704522738242 and EnterpriseId=647322)</v>
      </c>
    </row>
    <row r="160">
      <c r="A160" s="28" t="s">
        <v>144</v>
      </c>
      <c r="B160" s="92" t="s">
        <v>491</v>
      </c>
      <c r="C160" s="34" t="s">
        <v>178</v>
      </c>
      <c r="D160" s="110">
        <v>7.04522738105E11</v>
      </c>
      <c r="E160" s="84"/>
      <c r="F160" s="84" t="s">
        <v>490</v>
      </c>
      <c r="G160" s="44" t="s">
        <v>180</v>
      </c>
      <c r="H160" s="34" t="s">
        <v>222</v>
      </c>
      <c r="I160" s="44" t="s">
        <v>181</v>
      </c>
      <c r="J160" s="95">
        <v>2023.0</v>
      </c>
      <c r="K160" s="96" t="s">
        <v>144</v>
      </c>
      <c r="L160" s="95">
        <v>2023.0</v>
      </c>
      <c r="M160" s="96" t="s">
        <v>144</v>
      </c>
      <c r="N160" s="97">
        <v>44946.0</v>
      </c>
      <c r="O160" s="111" t="s">
        <v>182</v>
      </c>
      <c r="P160" s="57"/>
      <c r="R160" s="74" t="str">
        <f t="shared" si="1"/>
        <v>insert into Images VALUES (NEWID(),'704522738105.jpg', '.jpg', getdate(), 0, null, 'https://www.dropbox.com/scl/fi/ts2ncwu30s3raewvdb0da/Drag-o-Divino-Speed-Up-704522738105.jpg?rlkey=4bu5iaqpfu6ojxw5x1rbxceuz&amp;st=l0fe3m23&amp;dl=1', 0, getdate(), null, null)</v>
      </c>
      <c r="S160" s="34" t="str">
        <f>"Insert into Releases VALUES((select ReleaseTypeId from ReleaseTypes where Title='"&amp;I160&amp;"'), N'"&amp;SUBSTITUTE(trim(F160),"'","''")&amp;"', null, (select LabelId from Labels where Name=N'"&amp;SUBSTITUTE(trim(A160),"'","''")&amp;"' and EnterpriseId="&amp;EntId&amp;"), "&amp;IF(D160="","null",D160)&amp;", null, null, "&amp;IF(H160="","null","N'"&amp;SUBSTITUTE(trim(H160),"'","''")&amp;"'")&amp;", N'"&amp;J160&amp;" "&amp;SUBSTITUTE(trim(K160),"'","''")&amp;"', N'"&amp;L160&amp;" "&amp;SUBSTITUTE(trim(M160),"'","''")&amp;"', "&amp;IF(N160="","null","'"&amp;TEXT(N160,"yyyy-mm-dd")&amp;"'")&amp;",  "&amp;IF(E160="","null","'"&amp;SUBSTITUTE(trim(E160),"'","''")&amp;"'")&amp;", "&amp;if(B160="","null",if(D160="","(select ImageId from Images where Filename='"&amp;E160&amp;"."&amp;C160&amp;"' and ExternalUrl='"&amp;SUBSTITUTE(trim(B160),"'","''")&amp;"')","(select ImageId from Images where Filename='"&amp;D160&amp;"."&amp;C160&amp;"' and ExternalUrl='"&amp;SUBSTITUTE(trim(B160),"'","''")&amp;"')"))&amp;", null, null, null, (select min(LanguageId) from Languages where LanguageName='"&amp;G160&amp;"' and IsValidMetadataLanguage=1), getdate(), (select CreatedBy from Enterprises where EnterpriseId="&amp;EntId&amp;"), null, '34F4C88E-B410-461E-AD75-6C01536FDCD3', null, null, null, null, null, null, null, null, null, 1, null, null, null, "&amp;VLOOKUP(O160,'Reference info'!H:I,2,FALSE)&amp;", "&amp;IF(P160="","null",VLOOKUP(P160,'Reference info'!H:I,2,FALSE))&amp;", 0, null, null, null,"&amp;IF(N160="",0,1)&amp;", 1, null, null, null, null, null, null, null, null, null, 1, null, (NEXT VALUE FOR [AssetIdSequence]), null, null, null, "&amp;TenantId&amp;", "&amp;EntId&amp;", null, "&amp;if(D160&lt;&gt;"",countif('5) Release_Track'!A:A,D160),countif('5) Release_Track'!B:B,E160))&amp;")"</f>
        <v>Insert into Releases VALUES((select ReleaseTypeId from ReleaseTypes where Title='Single'), N'Dragão Divino', null, (select LabelId from Labels where Name=N'TokyoRecords' and EnterpriseId=647322), 704522738105, null, null, N'Speed Up', N'2023 TokyoRecords', N'2023 TokyoRecords', '2023-01-20',  null, (select ImageId from Images where Filename='704522738105.jpg' and ExternalUrl='https://www.dropbox.com/scl/fi/ts2ncwu30s3raewvdb0da/Drag-o-Divino-Speed-Up-704522738105.jpg?rlkey=4bu5iaqpfu6ojxw5x1rbxceuz&amp;st=l0fe3m23&amp;dl=1'),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0" s="34" t="str">
        <f>"update Releases set RevelatorExternalUsageReleaseId=AssetId where ReleaseId=(select max(ReleaseId) from Releases where "&amp;IF(D160="","Catalog='"&amp;E160&amp;"'","UPC="&amp;D160)&amp;" and EnterpriseId="&amp;EntId&amp;")"</f>
        <v>update Releases set RevelatorExternalUsageReleaseId=AssetId where ReleaseId=(select max(ReleaseId) from Releases where UPC=704522738105 and EnterpriseId=647322)</v>
      </c>
    </row>
    <row r="161">
      <c r="A161" s="28" t="s">
        <v>144</v>
      </c>
      <c r="B161" s="92" t="s">
        <v>492</v>
      </c>
      <c r="C161" s="34" t="s">
        <v>178</v>
      </c>
      <c r="D161" s="110">
        <v>7.04522977375E11</v>
      </c>
      <c r="E161" s="84"/>
      <c r="F161" s="84" t="s">
        <v>493</v>
      </c>
      <c r="G161" s="44" t="s">
        <v>180</v>
      </c>
      <c r="H161" s="34"/>
      <c r="I161" s="44" t="s">
        <v>181</v>
      </c>
      <c r="J161" s="95">
        <v>2023.0</v>
      </c>
      <c r="K161" s="96" t="s">
        <v>144</v>
      </c>
      <c r="L161" s="95">
        <v>2023.0</v>
      </c>
      <c r="M161" s="96" t="s">
        <v>144</v>
      </c>
      <c r="N161" s="97">
        <v>44960.0</v>
      </c>
      <c r="O161" s="111" t="s">
        <v>182</v>
      </c>
      <c r="P161" s="57"/>
      <c r="R161" s="74" t="str">
        <f t="shared" si="1"/>
        <v>insert into Images VALUES (NEWID(),'704522977375.jpg', '.jpg', getdate(), 0, null, 'https://www.dropbox.com/scl/fi/swvub9oabmgrmvbomkbh3/Ora-es-704522977375.jpg?rlkey=oev7who2kbrqv5xbv48lpzoek&amp;st=7qvg78p9&amp;dl=1', 0, getdate(), null, null)</v>
      </c>
      <c r="S161" s="34" t="str">
        <f>"Insert into Releases VALUES((select ReleaseTypeId from ReleaseTypes where Title='"&amp;I161&amp;"'), N'"&amp;SUBSTITUTE(trim(F161),"'","''")&amp;"', null, (select LabelId from Labels where Name=N'"&amp;SUBSTITUTE(trim(A161),"'","''")&amp;"' and EnterpriseId="&amp;EntId&amp;"), "&amp;IF(D161="","null",D161)&amp;", null, null, "&amp;IF(H161="","null","N'"&amp;SUBSTITUTE(trim(H161),"'","''")&amp;"'")&amp;", N'"&amp;J161&amp;" "&amp;SUBSTITUTE(trim(K161),"'","''")&amp;"', N'"&amp;L161&amp;" "&amp;SUBSTITUTE(trim(M161),"'","''")&amp;"', "&amp;IF(N161="","null","'"&amp;TEXT(N161,"yyyy-mm-dd")&amp;"'")&amp;",  "&amp;IF(E161="","null","'"&amp;SUBSTITUTE(trim(E161),"'","''")&amp;"'")&amp;", "&amp;if(B161="","null",if(D161="","(select ImageId from Images where Filename='"&amp;E161&amp;"."&amp;C161&amp;"' and ExternalUrl='"&amp;SUBSTITUTE(trim(B161),"'","''")&amp;"')","(select ImageId from Images where Filename='"&amp;D161&amp;"."&amp;C161&amp;"' and ExternalUrl='"&amp;SUBSTITUTE(trim(B161),"'","''")&amp;"')"))&amp;", null, null, null, (select min(LanguageId) from Languages where LanguageName='"&amp;G161&amp;"' and IsValidMetadataLanguage=1), getdate(), (select CreatedBy from Enterprises where EnterpriseId="&amp;EntId&amp;"), null, '34F4C88E-B410-461E-AD75-6C01536FDCD3', null, null, null, null, null, null, null, null, null, 1, null, null, null, "&amp;VLOOKUP(O161,'Reference info'!H:I,2,FALSE)&amp;", "&amp;IF(P161="","null",VLOOKUP(P161,'Reference info'!H:I,2,FALSE))&amp;", 0, null, null, null,"&amp;IF(N161="",0,1)&amp;", 1, null, null, null, null, null, null, null, null, null, 1, null, (NEXT VALUE FOR [AssetIdSequence]), null, null, null, "&amp;TenantId&amp;", "&amp;EntId&amp;", null, "&amp;if(D161&lt;&gt;"",countif('5) Release_Track'!A:A,D161),countif('5) Release_Track'!B:B,E161))&amp;")"</f>
        <v>Insert into Releases VALUES((select ReleaseTypeId from ReleaseTypes where Title='Single'), N'Orações', null, (select LabelId from Labels where Name=N'TokyoRecords' and EnterpriseId=647322), 704522977375, null, null, null, N'2023 TokyoRecords', N'2023 TokyoRecords', '2023-02-03',  null, (select ImageId from Images where Filename='704522977375.jpg' and ExternalUrl='https://www.dropbox.com/scl/fi/swvub9oabmgrmvbomkbh3/Ora-es-704522977375.jpg?rlkey=oev7who2kbrqv5xbv48lpzoek&amp;st=7qvg78p9&amp;dl=1'),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1" s="34" t="str">
        <f>"update Releases set RevelatorExternalUsageReleaseId=AssetId where ReleaseId=(select max(ReleaseId) from Releases where "&amp;IF(D161="","Catalog='"&amp;E161&amp;"'","UPC="&amp;D161)&amp;" and EnterpriseId="&amp;EntId&amp;")"</f>
        <v>update Releases set RevelatorExternalUsageReleaseId=AssetId where ReleaseId=(select max(ReleaseId) from Releases where UPC=704522977375 and EnterpriseId=647322)</v>
      </c>
    </row>
    <row r="162">
      <c r="A162" s="28" t="s">
        <v>144</v>
      </c>
      <c r="B162" s="92" t="s">
        <v>494</v>
      </c>
      <c r="C162" s="34" t="s">
        <v>178</v>
      </c>
      <c r="D162" s="110">
        <v>7.0452297732E11</v>
      </c>
      <c r="E162" s="84"/>
      <c r="F162" s="84" t="s">
        <v>493</v>
      </c>
      <c r="G162" s="44" t="s">
        <v>180</v>
      </c>
      <c r="H162" s="34" t="s">
        <v>222</v>
      </c>
      <c r="I162" s="44" t="s">
        <v>181</v>
      </c>
      <c r="J162" s="95">
        <v>2023.0</v>
      </c>
      <c r="K162" s="96" t="s">
        <v>144</v>
      </c>
      <c r="L162" s="95">
        <v>2023.0</v>
      </c>
      <c r="M162" s="96" t="s">
        <v>144</v>
      </c>
      <c r="N162" s="97">
        <v>44960.0</v>
      </c>
      <c r="O162" s="111" t="s">
        <v>182</v>
      </c>
      <c r="P162" s="57"/>
      <c r="R162" s="74" t="str">
        <f t="shared" si="1"/>
        <v>insert into Images VALUES (NEWID(),'704522977320.jpg', '.jpg', getdate(), 0, null, 'https://www.dropbox.com/scl/fi/2wpu8cbygh5r9n5kfzf1g/Ora-es-Speed-Up-704522977320.jpg?rlkey=srhe98rod8nwcdljhhxcuwe5k&amp;st=0uqdhtmb&amp;dl=1', 0, getdate(), null, null)</v>
      </c>
      <c r="S162" s="34" t="str">
        <f>"Insert into Releases VALUES((select ReleaseTypeId from ReleaseTypes where Title='"&amp;I162&amp;"'), N'"&amp;SUBSTITUTE(trim(F162),"'","''")&amp;"', null, (select LabelId from Labels where Name=N'"&amp;SUBSTITUTE(trim(A162),"'","''")&amp;"' and EnterpriseId="&amp;EntId&amp;"), "&amp;IF(D162="","null",D162)&amp;", null, null, "&amp;IF(H162="","null","N'"&amp;SUBSTITUTE(trim(H162),"'","''")&amp;"'")&amp;", N'"&amp;J162&amp;" "&amp;SUBSTITUTE(trim(K162),"'","''")&amp;"', N'"&amp;L162&amp;" "&amp;SUBSTITUTE(trim(M162),"'","''")&amp;"', "&amp;IF(N162="","null","'"&amp;TEXT(N162,"yyyy-mm-dd")&amp;"'")&amp;",  "&amp;IF(E162="","null","'"&amp;SUBSTITUTE(trim(E162),"'","''")&amp;"'")&amp;", "&amp;if(B162="","null",if(D162="","(select ImageId from Images where Filename='"&amp;E162&amp;"."&amp;C162&amp;"' and ExternalUrl='"&amp;SUBSTITUTE(trim(B162),"'","''")&amp;"')","(select ImageId from Images where Filename='"&amp;D162&amp;"."&amp;C162&amp;"' and ExternalUrl='"&amp;SUBSTITUTE(trim(B162),"'","''")&amp;"')"))&amp;", null, null, null, (select min(LanguageId) from Languages where LanguageName='"&amp;G162&amp;"' and IsValidMetadataLanguage=1), getdate(), (select CreatedBy from Enterprises where EnterpriseId="&amp;EntId&amp;"), null, '34F4C88E-B410-461E-AD75-6C01536FDCD3', null, null, null, null, null, null, null, null, null, 1, null, null, null, "&amp;VLOOKUP(O162,'Reference info'!H:I,2,FALSE)&amp;", "&amp;IF(P162="","null",VLOOKUP(P162,'Reference info'!H:I,2,FALSE))&amp;", 0, null, null, null,"&amp;IF(N162="",0,1)&amp;", 1, null, null, null, null, null, null, null, null, null, 1, null, (NEXT VALUE FOR [AssetIdSequence]), null, null, null, "&amp;TenantId&amp;", "&amp;EntId&amp;", null, "&amp;if(D162&lt;&gt;"",countif('5) Release_Track'!A:A,D162),countif('5) Release_Track'!B:B,E162))&amp;")"</f>
        <v>Insert into Releases VALUES((select ReleaseTypeId from ReleaseTypes where Title='Single'), N'Orações', null, (select LabelId from Labels where Name=N'TokyoRecords' and EnterpriseId=647322), 704522977320, null, null, N'Speed Up', N'2023 TokyoRecords', N'2023 TokyoRecords', '2023-02-03',  null, (select ImageId from Images where Filename='704522977320.jpg' and ExternalUrl='https://www.dropbox.com/scl/fi/2wpu8cbygh5r9n5kfzf1g/Ora-es-Speed-Up-704522977320.jpg?rlkey=srhe98rod8nwcdljhhxcuwe5k&amp;st=0uqdhtmb&amp;dl=1'),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2" s="34" t="str">
        <f>"update Releases set RevelatorExternalUsageReleaseId=AssetId where ReleaseId=(select max(ReleaseId) from Releases where "&amp;IF(D162="","Catalog='"&amp;E162&amp;"'","UPC="&amp;D162)&amp;" and EnterpriseId="&amp;EntId&amp;")"</f>
        <v>update Releases set RevelatorExternalUsageReleaseId=AssetId where ReleaseId=(select max(ReleaseId) from Releases where UPC=704522977320 and EnterpriseId=647322)</v>
      </c>
    </row>
    <row r="163">
      <c r="A163" s="28" t="s">
        <v>144</v>
      </c>
      <c r="B163" s="101" t="s">
        <v>495</v>
      </c>
      <c r="C163" s="100" t="s">
        <v>178</v>
      </c>
      <c r="D163" s="108">
        <v>7.13312393462E11</v>
      </c>
      <c r="E163" s="103"/>
      <c r="F163" s="103" t="s">
        <v>496</v>
      </c>
      <c r="G163" s="44" t="s">
        <v>180</v>
      </c>
      <c r="H163" s="100"/>
      <c r="I163" s="74" t="s">
        <v>465</v>
      </c>
      <c r="J163" s="104">
        <v>2023.0</v>
      </c>
      <c r="K163" s="105" t="s">
        <v>144</v>
      </c>
      <c r="L163" s="104">
        <v>2023.0</v>
      </c>
      <c r="M163" s="105" t="s">
        <v>144</v>
      </c>
      <c r="N163" s="106">
        <v>44964.0</v>
      </c>
      <c r="O163" s="109" t="s">
        <v>182</v>
      </c>
      <c r="P163" s="57"/>
      <c r="R163" s="74" t="str">
        <f t="shared" si="1"/>
        <v>insert into Images VALUES (NEWID(),'713312393462.jpg', '.jpg', getdate(), 0, null, 'https://www.dropbox.com/scl/fi/dm8g9uw0ug2oemyipq23t/Poesia-Geek-3-Magia-713312393462.jpg?rlkey=itc3fj546dcrn2zhk1jrry9a0&amp;st=zdann9fo&amp;dl=1', 0, getdate(), null, null)</v>
      </c>
      <c r="S163" s="34" t="str">
        <f>"Insert into Releases VALUES((select ReleaseTypeId from ReleaseTypes where Title='"&amp;I163&amp;"'), N'"&amp;SUBSTITUTE(trim(F163),"'","''")&amp;"', null, (select LabelId from Labels where Name=N'"&amp;SUBSTITUTE(trim(A163),"'","''")&amp;"' and EnterpriseId="&amp;EntId&amp;"), "&amp;IF(D163="","null",D163)&amp;", null, null, "&amp;IF(H163="","null","N'"&amp;SUBSTITUTE(trim(H163),"'","''")&amp;"'")&amp;", N'"&amp;J163&amp;" "&amp;SUBSTITUTE(trim(K163),"'","''")&amp;"', N'"&amp;L163&amp;" "&amp;SUBSTITUTE(trim(M163),"'","''")&amp;"', "&amp;IF(N163="","null","'"&amp;TEXT(N163,"yyyy-mm-dd")&amp;"'")&amp;",  "&amp;IF(E163="","null","'"&amp;SUBSTITUTE(trim(E163),"'","''")&amp;"'")&amp;", "&amp;if(B163="","null",if(D163="","(select ImageId from Images where Filename='"&amp;E163&amp;"."&amp;C163&amp;"' and ExternalUrl='"&amp;SUBSTITUTE(trim(B163),"'","''")&amp;"')","(select ImageId from Images where Filename='"&amp;D163&amp;"."&amp;C163&amp;"' and ExternalUrl='"&amp;SUBSTITUTE(trim(B163),"'","''")&amp;"')"))&amp;", null, null, null, (select min(LanguageId) from Languages where LanguageName='"&amp;G163&amp;"' and IsValidMetadataLanguage=1), getdate(), (select CreatedBy from Enterprises where EnterpriseId="&amp;EntId&amp;"), null, '34F4C88E-B410-461E-AD75-6C01536FDCD3', null, null, null, null, null, null, null, null, null, 1, null, null, null, "&amp;VLOOKUP(O163,'Reference info'!H:I,2,FALSE)&amp;", "&amp;IF(P163="","null",VLOOKUP(P163,'Reference info'!H:I,2,FALSE))&amp;", 0, null, null, null,"&amp;IF(N163="",0,1)&amp;", 1, null, null, null, null, null, null, null, null, null, 1, null, (NEXT VALUE FOR [AssetIdSequence]), null, null, null, "&amp;TenantId&amp;", "&amp;EntId&amp;", null, "&amp;if(D163&lt;&gt;"",countif('5) Release_Track'!A:A,D163),countif('5) Release_Track'!B:B,E163))&amp;")"</f>
        <v>Insert into Releases VALUES((select ReleaseTypeId from ReleaseTypes where Title='EP'), N'Poesia Geek #3 - Magia', null, (select LabelId from Labels where Name=N'TokyoRecords' and EnterpriseId=647322), 713312393462, null, null, null, N'2023 TokyoRecords', N'2023 TokyoRecords', '2023-02-07',  null, (select ImageId from Images where Filename='713312393462.jpg' and ExternalUrl='https://www.dropbox.com/scl/fi/dm8g9uw0ug2oemyipq23t/Poesia-Geek-3-Magia-713312393462.jpg?rlkey=itc3fj546dcrn2zhk1jrry9a0&amp;st=zdann9fo&amp;dl=1'),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3" s="34" t="str">
        <f>"update Releases set RevelatorExternalUsageReleaseId=AssetId where ReleaseId=(select max(ReleaseId) from Releases where "&amp;IF(D163="","Catalog='"&amp;E163&amp;"'","UPC="&amp;D163)&amp;" and EnterpriseId="&amp;EntId&amp;")"</f>
        <v>update Releases set RevelatorExternalUsageReleaseId=AssetId where ReleaseId=(select max(ReleaseId) from Releases where UPC=713312393462 and EnterpriseId=647322)</v>
      </c>
    </row>
    <row r="164">
      <c r="A164" s="28" t="s">
        <v>144</v>
      </c>
      <c r="B164" s="92" t="s">
        <v>497</v>
      </c>
      <c r="C164" s="34" t="s">
        <v>178</v>
      </c>
      <c r="D164" s="110">
        <v>7.13312502055E11</v>
      </c>
      <c r="E164" s="84"/>
      <c r="F164" s="84" t="s">
        <v>498</v>
      </c>
      <c r="G164" s="44" t="s">
        <v>180</v>
      </c>
      <c r="H164" s="34"/>
      <c r="I164" s="44" t="s">
        <v>181</v>
      </c>
      <c r="J164" s="95">
        <v>2023.0</v>
      </c>
      <c r="K164" s="96" t="s">
        <v>144</v>
      </c>
      <c r="L164" s="95">
        <v>2023.0</v>
      </c>
      <c r="M164" s="96" t="s">
        <v>144</v>
      </c>
      <c r="N164" s="97">
        <v>44964.0</v>
      </c>
      <c r="O164" s="111" t="s">
        <v>182</v>
      </c>
      <c r="P164" s="57"/>
      <c r="R164" s="74" t="str">
        <f t="shared" si="1"/>
        <v>insert into Images VALUES (NEWID(),'713312502055.jpg', '.jpg', getdate(), 0, null, 'https://www.dropbox.com/scl/fi/70bx17ganxqe3aulgpvtz/Can-o-dos-Jogadores-713312502055.jpg?rlkey=2kcxngkeseioja6xvuywa2oe1&amp;st=23m3tgaj&amp;dl=1', 0, getdate(), null, null)</v>
      </c>
      <c r="S164" s="34" t="str">
        <f>"Insert into Releases VALUES((select ReleaseTypeId from ReleaseTypes where Title='"&amp;I164&amp;"'), N'"&amp;SUBSTITUTE(trim(F164),"'","''")&amp;"', null, (select LabelId from Labels where Name=N'"&amp;SUBSTITUTE(trim(A164),"'","''")&amp;"' and EnterpriseId="&amp;EntId&amp;"), "&amp;IF(D164="","null",D164)&amp;", null, null, "&amp;IF(H164="","null","N'"&amp;SUBSTITUTE(trim(H164),"'","''")&amp;"'")&amp;", N'"&amp;J164&amp;" "&amp;SUBSTITUTE(trim(K164),"'","''")&amp;"', N'"&amp;L164&amp;" "&amp;SUBSTITUTE(trim(M164),"'","''")&amp;"', "&amp;IF(N164="","null","'"&amp;TEXT(N164,"yyyy-mm-dd")&amp;"'")&amp;",  "&amp;IF(E164="","null","'"&amp;SUBSTITUTE(trim(E164),"'","''")&amp;"'")&amp;", "&amp;if(B164="","null",if(D164="","(select ImageId from Images where Filename='"&amp;E164&amp;"."&amp;C164&amp;"' and ExternalUrl='"&amp;SUBSTITUTE(trim(B164),"'","''")&amp;"')","(select ImageId from Images where Filename='"&amp;D164&amp;"."&amp;C164&amp;"' and ExternalUrl='"&amp;SUBSTITUTE(trim(B164),"'","''")&amp;"')"))&amp;", null, null, null, (select min(LanguageId) from Languages where LanguageName='"&amp;G164&amp;"' and IsValidMetadataLanguage=1), getdate(), (select CreatedBy from Enterprises where EnterpriseId="&amp;EntId&amp;"), null, '34F4C88E-B410-461E-AD75-6C01536FDCD3', null, null, null, null, null, null, null, null, null, 1, null, null, null, "&amp;VLOOKUP(O164,'Reference info'!H:I,2,FALSE)&amp;", "&amp;IF(P164="","null",VLOOKUP(P164,'Reference info'!H:I,2,FALSE))&amp;", 0, null, null, null,"&amp;IF(N164="",0,1)&amp;", 1, null, null, null, null, null, null, null, null, null, 1, null, (NEXT VALUE FOR [AssetIdSequence]), null, null, null, "&amp;TenantId&amp;", "&amp;EntId&amp;", null, "&amp;if(D164&lt;&gt;"",countif('5) Release_Track'!A:A,D164),countif('5) Release_Track'!B:B,E164))&amp;")"</f>
        <v>Insert into Releases VALUES((select ReleaseTypeId from ReleaseTypes where Title='Single'), N'Canção dos Jogadores', null, (select LabelId from Labels where Name=N'TokyoRecords' and EnterpriseId=647322), 713312502055, null, null, null, N'2023 TokyoRecords', N'2023 TokyoRecords', '2023-02-07',  null, (select ImageId from Images where Filename='713312502055.jpg' and ExternalUrl='https://www.dropbox.com/scl/fi/70bx17ganxqe3aulgpvtz/Can-o-dos-Jogadores-713312502055.jpg?rlkey=2kcxngkeseioja6xvuywa2oe1&amp;st=23m3tgaj&amp;dl=1'),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4" s="34" t="str">
        <f>"update Releases set RevelatorExternalUsageReleaseId=AssetId where ReleaseId=(select max(ReleaseId) from Releases where "&amp;IF(D164="","Catalog='"&amp;E164&amp;"'","UPC="&amp;D164)&amp;" and EnterpriseId="&amp;EntId&amp;")"</f>
        <v>update Releases set RevelatorExternalUsageReleaseId=AssetId where ReleaseId=(select max(ReleaseId) from Releases where UPC=713312502055 and EnterpriseId=647322)</v>
      </c>
    </row>
    <row r="165">
      <c r="A165" s="28" t="s">
        <v>144</v>
      </c>
      <c r="B165" s="92" t="s">
        <v>499</v>
      </c>
      <c r="C165" s="34" t="s">
        <v>178</v>
      </c>
      <c r="D165" s="110">
        <v>7.13312502062E11</v>
      </c>
      <c r="E165" s="84"/>
      <c r="F165" s="84" t="s">
        <v>498</v>
      </c>
      <c r="G165" s="44" t="s">
        <v>180</v>
      </c>
      <c r="H165" s="34" t="s">
        <v>222</v>
      </c>
      <c r="I165" s="44" t="s">
        <v>181</v>
      </c>
      <c r="J165" s="95">
        <v>2023.0</v>
      </c>
      <c r="K165" s="96" t="s">
        <v>144</v>
      </c>
      <c r="L165" s="95">
        <v>2023.0</v>
      </c>
      <c r="M165" s="96" t="s">
        <v>144</v>
      </c>
      <c r="N165" s="97">
        <v>44964.0</v>
      </c>
      <c r="O165" s="111" t="s">
        <v>182</v>
      </c>
      <c r="P165" s="57"/>
      <c r="R165" s="74" t="str">
        <f t="shared" si="1"/>
        <v>insert into Images VALUES (NEWID(),'713312502062.jpg', '.jpg', getdate(), 0, null, 'https://www.dropbox.com/scl/fi/6pxxdryf27smmvp4ffmef/Can-o-dos-Jogadores-Speed-Up-713312502062.jpg?rlkey=zev8xpyfk3a2wlc0nkqut9cwm&amp;st=ve68zp6z&amp;dl=1', 0, getdate(), null, null)</v>
      </c>
      <c r="S165" s="34" t="str">
        <f>"Insert into Releases VALUES((select ReleaseTypeId from ReleaseTypes where Title='"&amp;I165&amp;"'), N'"&amp;SUBSTITUTE(trim(F165),"'","''")&amp;"', null, (select LabelId from Labels where Name=N'"&amp;SUBSTITUTE(trim(A165),"'","''")&amp;"' and EnterpriseId="&amp;EntId&amp;"), "&amp;IF(D165="","null",D165)&amp;", null, null, "&amp;IF(H165="","null","N'"&amp;SUBSTITUTE(trim(H165),"'","''")&amp;"'")&amp;", N'"&amp;J165&amp;" "&amp;SUBSTITUTE(trim(K165),"'","''")&amp;"', N'"&amp;L165&amp;" "&amp;SUBSTITUTE(trim(M165),"'","''")&amp;"', "&amp;IF(N165="","null","'"&amp;TEXT(N165,"yyyy-mm-dd")&amp;"'")&amp;",  "&amp;IF(E165="","null","'"&amp;SUBSTITUTE(trim(E165),"'","''")&amp;"'")&amp;", "&amp;if(B165="","null",if(D165="","(select ImageId from Images where Filename='"&amp;E165&amp;"."&amp;C165&amp;"' and ExternalUrl='"&amp;SUBSTITUTE(trim(B165),"'","''")&amp;"')","(select ImageId from Images where Filename='"&amp;D165&amp;"."&amp;C165&amp;"' and ExternalUrl='"&amp;SUBSTITUTE(trim(B165),"'","''")&amp;"')"))&amp;", null, null, null, (select min(LanguageId) from Languages where LanguageName='"&amp;G165&amp;"' and IsValidMetadataLanguage=1), getdate(), (select CreatedBy from Enterprises where EnterpriseId="&amp;EntId&amp;"), null, '34F4C88E-B410-461E-AD75-6C01536FDCD3', null, null, null, null, null, null, null, null, null, 1, null, null, null, "&amp;VLOOKUP(O165,'Reference info'!H:I,2,FALSE)&amp;", "&amp;IF(P165="","null",VLOOKUP(P165,'Reference info'!H:I,2,FALSE))&amp;", 0, null, null, null,"&amp;IF(N165="",0,1)&amp;", 1, null, null, null, null, null, null, null, null, null, 1, null, (NEXT VALUE FOR [AssetIdSequence]), null, null, null, "&amp;TenantId&amp;", "&amp;EntId&amp;", null, "&amp;if(D165&lt;&gt;"",countif('5) Release_Track'!A:A,D165),countif('5) Release_Track'!B:B,E165))&amp;")"</f>
        <v>Insert into Releases VALUES((select ReleaseTypeId from ReleaseTypes where Title='Single'), N'Canção dos Jogadores', null, (select LabelId from Labels where Name=N'TokyoRecords' and EnterpriseId=647322), 713312502062, null, null, N'Speed Up', N'2023 TokyoRecords', N'2023 TokyoRecords', '2023-02-07',  null, (select ImageId from Images where Filename='713312502062.jpg' and ExternalUrl='https://www.dropbox.com/scl/fi/6pxxdryf27smmvp4ffmef/Can-o-dos-Jogadores-Speed-Up-713312502062.jpg?rlkey=zev8xpyfk3a2wlc0nkqut9cwm&amp;st=ve68zp6z&amp;dl=1'),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5" s="34" t="str">
        <f>"update Releases set RevelatorExternalUsageReleaseId=AssetId where ReleaseId=(select max(ReleaseId) from Releases where "&amp;IF(D165="","Catalog='"&amp;E165&amp;"'","UPC="&amp;D165)&amp;" and EnterpriseId="&amp;EntId&amp;")"</f>
        <v>update Releases set RevelatorExternalUsageReleaseId=AssetId where ReleaseId=(select max(ReleaseId) from Releases where UPC=713312502062 and EnterpriseId=647322)</v>
      </c>
    </row>
    <row r="166">
      <c r="A166" s="28" t="s">
        <v>144</v>
      </c>
      <c r="B166" s="92" t="s">
        <v>500</v>
      </c>
      <c r="C166" s="34" t="s">
        <v>178</v>
      </c>
      <c r="D166" s="110">
        <v>7.13312800816E11</v>
      </c>
      <c r="E166" s="84"/>
      <c r="F166" s="84" t="s">
        <v>501</v>
      </c>
      <c r="G166" s="44" t="s">
        <v>180</v>
      </c>
      <c r="H166" s="34"/>
      <c r="I166" s="44" t="s">
        <v>181</v>
      </c>
      <c r="J166" s="95">
        <v>2023.0</v>
      </c>
      <c r="K166" s="96" t="s">
        <v>144</v>
      </c>
      <c r="L166" s="95">
        <v>2023.0</v>
      </c>
      <c r="M166" s="96" t="s">
        <v>144</v>
      </c>
      <c r="N166" s="97">
        <v>44970.0</v>
      </c>
      <c r="O166" s="111" t="s">
        <v>182</v>
      </c>
      <c r="P166" s="57"/>
      <c r="R166" s="74" t="str">
        <f t="shared" si="1"/>
        <v>insert into Images VALUES (NEWID(),'713312800816.jpg', '.jpg', getdate(), 0, null, 'https://www.dropbox.com/scl/fi/vt7ky94m0yxtipin7tcit/O-Melhor-do-Mundo-713312800816.jpg?rlkey=btg1xxevv72aa3ecouvy9jo7r&amp;st=uwilcphh&amp;dl=1', 0, getdate(), null, null)</v>
      </c>
      <c r="S166" s="34" t="str">
        <f>"Insert into Releases VALUES((select ReleaseTypeId from ReleaseTypes where Title='"&amp;I166&amp;"'), N'"&amp;SUBSTITUTE(trim(F166),"'","''")&amp;"', null, (select LabelId from Labels where Name=N'"&amp;SUBSTITUTE(trim(A166),"'","''")&amp;"' and EnterpriseId="&amp;EntId&amp;"), "&amp;IF(D166="","null",D166)&amp;", null, null, "&amp;IF(H166="","null","N'"&amp;SUBSTITUTE(trim(H166),"'","''")&amp;"'")&amp;", N'"&amp;J166&amp;" "&amp;SUBSTITUTE(trim(K166),"'","''")&amp;"', N'"&amp;L166&amp;" "&amp;SUBSTITUTE(trim(M166),"'","''")&amp;"', "&amp;IF(N166="","null","'"&amp;TEXT(N166,"yyyy-mm-dd")&amp;"'")&amp;",  "&amp;IF(E166="","null","'"&amp;SUBSTITUTE(trim(E166),"'","''")&amp;"'")&amp;", "&amp;if(B166="","null",if(D166="","(select ImageId from Images where Filename='"&amp;E166&amp;"."&amp;C166&amp;"' and ExternalUrl='"&amp;SUBSTITUTE(trim(B166),"'","''")&amp;"')","(select ImageId from Images where Filename='"&amp;D166&amp;"."&amp;C166&amp;"' and ExternalUrl='"&amp;SUBSTITUTE(trim(B166),"'","''")&amp;"')"))&amp;", null, null, null, (select min(LanguageId) from Languages where LanguageName='"&amp;G166&amp;"' and IsValidMetadataLanguage=1), getdate(), (select CreatedBy from Enterprises where EnterpriseId="&amp;EntId&amp;"), null, '34F4C88E-B410-461E-AD75-6C01536FDCD3', null, null, null, null, null, null, null, null, null, 1, null, null, null, "&amp;VLOOKUP(O166,'Reference info'!H:I,2,FALSE)&amp;", "&amp;IF(P166="","null",VLOOKUP(P166,'Reference info'!H:I,2,FALSE))&amp;", 0, null, null, null,"&amp;IF(N166="",0,1)&amp;", 1, null, null, null, null, null, null, null, null, null, 1, null, (NEXT VALUE FOR [AssetIdSequence]), null, null, null, "&amp;TenantId&amp;", "&amp;EntId&amp;", null, "&amp;if(D166&lt;&gt;"",countif('5) Release_Track'!A:A,D166),countif('5) Release_Track'!B:B,E166))&amp;")"</f>
        <v>Insert into Releases VALUES((select ReleaseTypeId from ReleaseTypes where Title='Single'), N'O Melhor do Mundo', null, (select LabelId from Labels where Name=N'TokyoRecords' and EnterpriseId=647322), 713312800816, null, null, null, N'2023 TokyoRecords', N'2023 TokyoRecords', '2023-02-13',  null, (select ImageId from Images where Filename='713312800816.jpg' and ExternalUrl='https://www.dropbox.com/scl/fi/vt7ky94m0yxtipin7tcit/O-Melhor-do-Mundo-713312800816.jpg?rlkey=btg1xxevv72aa3ecouvy9jo7r&amp;st=uwilcphh&amp;dl=1'),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6" s="34" t="str">
        <f>"update Releases set RevelatorExternalUsageReleaseId=AssetId where ReleaseId=(select max(ReleaseId) from Releases where "&amp;IF(D166="","Catalog='"&amp;E166&amp;"'","UPC="&amp;D166)&amp;" and EnterpriseId="&amp;EntId&amp;")"</f>
        <v>update Releases set RevelatorExternalUsageReleaseId=AssetId where ReleaseId=(select max(ReleaseId) from Releases where UPC=713312800816 and EnterpriseId=647322)</v>
      </c>
    </row>
    <row r="167">
      <c r="A167" s="28" t="s">
        <v>144</v>
      </c>
      <c r="B167" s="92" t="s">
        <v>502</v>
      </c>
      <c r="C167" s="34" t="s">
        <v>178</v>
      </c>
      <c r="D167" s="110">
        <v>7.13312800694E11</v>
      </c>
      <c r="E167" s="84"/>
      <c r="F167" s="84" t="s">
        <v>501</v>
      </c>
      <c r="G167" s="44" t="s">
        <v>180</v>
      </c>
      <c r="H167" s="34" t="s">
        <v>222</v>
      </c>
      <c r="I167" s="44" t="s">
        <v>181</v>
      </c>
      <c r="J167" s="95">
        <v>2023.0</v>
      </c>
      <c r="K167" s="96" t="s">
        <v>144</v>
      </c>
      <c r="L167" s="95">
        <v>2023.0</v>
      </c>
      <c r="M167" s="96" t="s">
        <v>144</v>
      </c>
      <c r="N167" s="97">
        <v>44970.0</v>
      </c>
      <c r="O167" s="111" t="s">
        <v>182</v>
      </c>
      <c r="P167" s="57"/>
      <c r="R167" s="74" t="str">
        <f t="shared" si="1"/>
        <v>insert into Images VALUES (NEWID(),'713312800694.jpg', '.jpg', getdate(), 0, null, 'https://www.dropbox.com/scl/fi/67cb6yhtrxy1d6gb70668/O-Melhor-do-Mundo-Speed-Up-713312800694.jpg?rlkey=loe3llico7jd36qg2wb8qxp72&amp;st=0yg9hmcq&amp;dl=1', 0, getdate(), null, null)</v>
      </c>
      <c r="S167" s="34" t="str">
        <f>"Insert into Releases VALUES((select ReleaseTypeId from ReleaseTypes where Title='"&amp;I167&amp;"'), N'"&amp;SUBSTITUTE(trim(F167),"'","''")&amp;"', null, (select LabelId from Labels where Name=N'"&amp;SUBSTITUTE(trim(A167),"'","''")&amp;"' and EnterpriseId="&amp;EntId&amp;"), "&amp;IF(D167="","null",D167)&amp;", null, null, "&amp;IF(H167="","null","N'"&amp;SUBSTITUTE(trim(H167),"'","''")&amp;"'")&amp;", N'"&amp;J167&amp;" "&amp;SUBSTITUTE(trim(K167),"'","''")&amp;"', N'"&amp;L167&amp;" "&amp;SUBSTITUTE(trim(M167),"'","''")&amp;"', "&amp;IF(N167="","null","'"&amp;TEXT(N167,"yyyy-mm-dd")&amp;"'")&amp;",  "&amp;IF(E167="","null","'"&amp;SUBSTITUTE(trim(E167),"'","''")&amp;"'")&amp;", "&amp;if(B167="","null",if(D167="","(select ImageId from Images where Filename='"&amp;E167&amp;"."&amp;C167&amp;"' and ExternalUrl='"&amp;SUBSTITUTE(trim(B167),"'","''")&amp;"')","(select ImageId from Images where Filename='"&amp;D167&amp;"."&amp;C167&amp;"' and ExternalUrl='"&amp;SUBSTITUTE(trim(B167),"'","''")&amp;"')"))&amp;", null, null, null, (select min(LanguageId) from Languages where LanguageName='"&amp;G167&amp;"' and IsValidMetadataLanguage=1), getdate(), (select CreatedBy from Enterprises where EnterpriseId="&amp;EntId&amp;"), null, '34F4C88E-B410-461E-AD75-6C01536FDCD3', null, null, null, null, null, null, null, null, null, 1, null, null, null, "&amp;VLOOKUP(O167,'Reference info'!H:I,2,FALSE)&amp;", "&amp;IF(P167="","null",VLOOKUP(P167,'Reference info'!H:I,2,FALSE))&amp;", 0, null, null, null,"&amp;IF(N167="",0,1)&amp;", 1, null, null, null, null, null, null, null, null, null, 1, null, (NEXT VALUE FOR [AssetIdSequence]), null, null, null, "&amp;TenantId&amp;", "&amp;EntId&amp;", null, "&amp;if(D167&lt;&gt;"",countif('5) Release_Track'!A:A,D167),countif('5) Release_Track'!B:B,E167))&amp;")"</f>
        <v>Insert into Releases VALUES((select ReleaseTypeId from ReleaseTypes where Title='Single'), N'O Melhor do Mundo', null, (select LabelId from Labels where Name=N'TokyoRecords' and EnterpriseId=647322), 713312800694, null, null, N'Speed Up', N'2023 TokyoRecords', N'2023 TokyoRecords', '2023-02-13',  null, (select ImageId from Images where Filename='713312800694.jpg' and ExternalUrl='https://www.dropbox.com/scl/fi/67cb6yhtrxy1d6gb70668/O-Melhor-do-Mundo-Speed-Up-713312800694.jpg?rlkey=loe3llico7jd36qg2wb8qxp72&amp;st=0yg9hmcq&amp;dl=1'),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7" s="34" t="str">
        <f>"update Releases set RevelatorExternalUsageReleaseId=AssetId where ReleaseId=(select max(ReleaseId) from Releases where "&amp;IF(D167="","Catalog='"&amp;E167&amp;"'","UPC="&amp;D167)&amp;" and EnterpriseId="&amp;EntId&amp;")"</f>
        <v>update Releases set RevelatorExternalUsageReleaseId=AssetId where ReleaseId=(select max(ReleaseId) from Releases where UPC=713312800694 and EnterpriseId=647322)</v>
      </c>
    </row>
    <row r="168">
      <c r="A168" s="28" t="s">
        <v>144</v>
      </c>
      <c r="B168" s="92" t="s">
        <v>503</v>
      </c>
      <c r="C168" s="34" t="s">
        <v>178</v>
      </c>
      <c r="D168" s="110">
        <v>7.17337710808E11</v>
      </c>
      <c r="E168" s="84"/>
      <c r="F168" s="84" t="s">
        <v>504</v>
      </c>
      <c r="G168" s="44" t="s">
        <v>180</v>
      </c>
      <c r="H168" s="34"/>
      <c r="I168" s="44" t="s">
        <v>181</v>
      </c>
      <c r="J168" s="95">
        <v>2023.0</v>
      </c>
      <c r="K168" s="96" t="s">
        <v>144</v>
      </c>
      <c r="L168" s="95">
        <v>2023.0</v>
      </c>
      <c r="M168" s="96" t="s">
        <v>144</v>
      </c>
      <c r="N168" s="97">
        <v>44984.0</v>
      </c>
      <c r="O168" s="111" t="s">
        <v>182</v>
      </c>
      <c r="P168" s="57"/>
      <c r="R168" s="74" t="str">
        <f t="shared" si="1"/>
        <v>insert into Images VALUES (NEWID(),'717337710808.jpg', '.jpg', getdate(), 0, null, 'https://www.dropbox.com/scl/fi/z2yfe2hfh5umvqjeyfgsi/Yonkou-das-Sombras-717337710808.jpg?rlkey=ol7prh64u2uv55kt82qr0y2fs&amp;st=xhft9k1g&amp;dl=1', 0, getdate(), null, null)</v>
      </c>
      <c r="S168" s="34" t="str">
        <f>"Insert into Releases VALUES((select ReleaseTypeId from ReleaseTypes where Title='"&amp;I168&amp;"'), N'"&amp;SUBSTITUTE(trim(F168),"'","''")&amp;"', null, (select LabelId from Labels where Name=N'"&amp;SUBSTITUTE(trim(A168),"'","''")&amp;"' and EnterpriseId="&amp;EntId&amp;"), "&amp;IF(D168="","null",D168)&amp;", null, null, "&amp;IF(H168="","null","N'"&amp;SUBSTITUTE(trim(H168),"'","''")&amp;"'")&amp;", N'"&amp;J168&amp;" "&amp;SUBSTITUTE(trim(K168),"'","''")&amp;"', N'"&amp;L168&amp;" "&amp;SUBSTITUTE(trim(M168),"'","''")&amp;"', "&amp;IF(N168="","null","'"&amp;TEXT(N168,"yyyy-mm-dd")&amp;"'")&amp;",  "&amp;IF(E168="","null","'"&amp;SUBSTITUTE(trim(E168),"'","''")&amp;"'")&amp;", "&amp;if(B168="","null",if(D168="","(select ImageId from Images where Filename='"&amp;E168&amp;"."&amp;C168&amp;"' and ExternalUrl='"&amp;SUBSTITUTE(trim(B168),"'","''")&amp;"')","(select ImageId from Images where Filename='"&amp;D168&amp;"."&amp;C168&amp;"' and ExternalUrl='"&amp;SUBSTITUTE(trim(B168),"'","''")&amp;"')"))&amp;", null, null, null, (select min(LanguageId) from Languages where LanguageName='"&amp;G168&amp;"' and IsValidMetadataLanguage=1), getdate(), (select CreatedBy from Enterprises where EnterpriseId="&amp;EntId&amp;"), null, '34F4C88E-B410-461E-AD75-6C01536FDCD3', null, null, null, null, null, null, null, null, null, 1, null, null, null, "&amp;VLOOKUP(O168,'Reference info'!H:I,2,FALSE)&amp;", "&amp;IF(P168="","null",VLOOKUP(P168,'Reference info'!H:I,2,FALSE))&amp;", 0, null, null, null,"&amp;IF(N168="",0,1)&amp;", 1, null, null, null, null, null, null, null, null, null, 1, null, (NEXT VALUE FOR [AssetIdSequence]), null, null, null, "&amp;TenantId&amp;", "&amp;EntId&amp;", null, "&amp;if(D168&lt;&gt;"",countif('5) Release_Track'!A:A,D168),countif('5) Release_Track'!B:B,E168))&amp;")"</f>
        <v>Insert into Releases VALUES((select ReleaseTypeId from ReleaseTypes where Title='Single'), N'Yonkou das Sombras', null, (select LabelId from Labels where Name=N'TokyoRecords' and EnterpriseId=647322), 717337710808, null, null, null, N'2023 TokyoRecords', N'2023 TokyoRecords', '2023-02-27',  null, (select ImageId from Images where Filename='717337710808.jpg' and ExternalUrl='https://www.dropbox.com/scl/fi/z2yfe2hfh5umvqjeyfgsi/Yonkou-das-Sombras-717337710808.jpg?rlkey=ol7prh64u2uv55kt82qr0y2fs&amp;st=xhft9k1g&amp;dl=1'),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8" s="34" t="str">
        <f>"update Releases set RevelatorExternalUsageReleaseId=AssetId where ReleaseId=(select max(ReleaseId) from Releases where "&amp;IF(D168="","Catalog='"&amp;E168&amp;"'","UPC="&amp;D168)&amp;" and EnterpriseId="&amp;EntId&amp;")"</f>
        <v>update Releases set RevelatorExternalUsageReleaseId=AssetId where ReleaseId=(select max(ReleaseId) from Releases where UPC=717337710808 and EnterpriseId=647322)</v>
      </c>
    </row>
    <row r="169">
      <c r="A169" s="28" t="s">
        <v>144</v>
      </c>
      <c r="B169" s="92" t="s">
        <v>505</v>
      </c>
      <c r="C169" s="34" t="s">
        <v>178</v>
      </c>
      <c r="D169" s="110">
        <v>7.17337710761E11</v>
      </c>
      <c r="E169" s="84"/>
      <c r="F169" s="84" t="s">
        <v>504</v>
      </c>
      <c r="G169" s="44" t="s">
        <v>180</v>
      </c>
      <c r="H169" s="34" t="s">
        <v>222</v>
      </c>
      <c r="I169" s="44" t="s">
        <v>181</v>
      </c>
      <c r="J169" s="95">
        <v>2023.0</v>
      </c>
      <c r="K169" s="96" t="s">
        <v>144</v>
      </c>
      <c r="L169" s="95">
        <v>2023.0</v>
      </c>
      <c r="M169" s="96" t="s">
        <v>144</v>
      </c>
      <c r="N169" s="97">
        <v>44984.0</v>
      </c>
      <c r="O169" s="111" t="s">
        <v>182</v>
      </c>
      <c r="P169" s="57"/>
      <c r="R169" s="74" t="str">
        <f t="shared" si="1"/>
        <v>insert into Images VALUES (NEWID(),'717337710761.jpg', '.jpg', getdate(), 0, null, 'https://www.dropbox.com/scl/fi/52rova0rd90gvdnbjuytk/Yonkou-das-Sombras-Speed-Up-717337710761.jpg?rlkey=b1pbh3ptmlmg02ozv87kl9sz3&amp;st=77z8e74f&amp;dl=1', 0, getdate(), null, null)</v>
      </c>
      <c r="S169" s="34" t="str">
        <f>"Insert into Releases VALUES((select ReleaseTypeId from ReleaseTypes where Title='"&amp;I169&amp;"'), N'"&amp;SUBSTITUTE(trim(F169),"'","''")&amp;"', null, (select LabelId from Labels where Name=N'"&amp;SUBSTITUTE(trim(A169),"'","''")&amp;"' and EnterpriseId="&amp;EntId&amp;"), "&amp;IF(D169="","null",D169)&amp;", null, null, "&amp;IF(H169="","null","N'"&amp;SUBSTITUTE(trim(H169),"'","''")&amp;"'")&amp;", N'"&amp;J169&amp;" "&amp;SUBSTITUTE(trim(K169),"'","''")&amp;"', N'"&amp;L169&amp;" "&amp;SUBSTITUTE(trim(M169),"'","''")&amp;"', "&amp;IF(N169="","null","'"&amp;TEXT(N169,"yyyy-mm-dd")&amp;"'")&amp;",  "&amp;IF(E169="","null","'"&amp;SUBSTITUTE(trim(E169),"'","''")&amp;"'")&amp;", "&amp;if(B169="","null",if(D169="","(select ImageId from Images where Filename='"&amp;E169&amp;"."&amp;C169&amp;"' and ExternalUrl='"&amp;SUBSTITUTE(trim(B169),"'","''")&amp;"')","(select ImageId from Images where Filename='"&amp;D169&amp;"."&amp;C169&amp;"' and ExternalUrl='"&amp;SUBSTITUTE(trim(B169),"'","''")&amp;"')"))&amp;", null, null, null, (select min(LanguageId) from Languages where LanguageName='"&amp;G169&amp;"' and IsValidMetadataLanguage=1), getdate(), (select CreatedBy from Enterprises where EnterpriseId="&amp;EntId&amp;"), null, '34F4C88E-B410-461E-AD75-6C01536FDCD3', null, null, null, null, null, null, null, null, null, 1, null, null, null, "&amp;VLOOKUP(O169,'Reference info'!H:I,2,FALSE)&amp;", "&amp;IF(P169="","null",VLOOKUP(P169,'Reference info'!H:I,2,FALSE))&amp;", 0, null, null, null,"&amp;IF(N169="",0,1)&amp;", 1, null, null, null, null, null, null, null, null, null, 1, null, (NEXT VALUE FOR [AssetIdSequence]), null, null, null, "&amp;TenantId&amp;", "&amp;EntId&amp;", null, "&amp;if(D169&lt;&gt;"",countif('5) Release_Track'!A:A,D169),countif('5) Release_Track'!B:B,E169))&amp;")"</f>
        <v>Insert into Releases VALUES((select ReleaseTypeId from ReleaseTypes where Title='Single'), N'Yonkou das Sombras', null, (select LabelId from Labels where Name=N'TokyoRecords' and EnterpriseId=647322), 717337710761, null, null, N'Speed Up', N'2023 TokyoRecords', N'2023 TokyoRecords', '2023-02-27',  null, (select ImageId from Images where Filename='717337710761.jpg' and ExternalUrl='https://www.dropbox.com/scl/fi/52rova0rd90gvdnbjuytk/Yonkou-das-Sombras-Speed-Up-717337710761.jpg?rlkey=b1pbh3ptmlmg02ozv87kl9sz3&amp;st=77z8e74f&amp;dl=1'),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69" s="34" t="str">
        <f>"update Releases set RevelatorExternalUsageReleaseId=AssetId where ReleaseId=(select max(ReleaseId) from Releases where "&amp;IF(D169="","Catalog='"&amp;E169&amp;"'","UPC="&amp;D169)&amp;" and EnterpriseId="&amp;EntId&amp;")"</f>
        <v>update Releases set RevelatorExternalUsageReleaseId=AssetId where ReleaseId=(select max(ReleaseId) from Releases where UPC=717337710761 and EnterpriseId=647322)</v>
      </c>
    </row>
    <row r="170">
      <c r="A170" s="28" t="s">
        <v>144</v>
      </c>
      <c r="B170" s="92" t="s">
        <v>506</v>
      </c>
      <c r="C170" s="34" t="s">
        <v>178</v>
      </c>
      <c r="D170" s="110">
        <v>7.55909569744E11</v>
      </c>
      <c r="E170" s="84"/>
      <c r="F170" s="84" t="s">
        <v>507</v>
      </c>
      <c r="G170" s="44" t="s">
        <v>180</v>
      </c>
      <c r="H170" s="34"/>
      <c r="I170" s="44" t="s">
        <v>181</v>
      </c>
      <c r="J170" s="95">
        <v>2023.0</v>
      </c>
      <c r="K170" s="96" t="s">
        <v>144</v>
      </c>
      <c r="L170" s="95">
        <v>2023.0</v>
      </c>
      <c r="M170" s="96" t="s">
        <v>144</v>
      </c>
      <c r="N170" s="97">
        <v>44991.0</v>
      </c>
      <c r="O170" s="111" t="s">
        <v>182</v>
      </c>
      <c r="P170" s="57"/>
      <c r="R170" s="74" t="str">
        <f t="shared" si="1"/>
        <v>insert into Images VALUES (NEWID(),'755909569744.jpg', '.jpg', getdate(), 0, null, 'https://www.dropbox.com/scl/fi/5xytp8j1hx0bott2tmufd/Escolhido-por-Deus-755909569744.jpg?rlkey=kna9ca9i7pp0nz1yefnpi85j1&amp;st=h17wsebi&amp;dl=1', 0, getdate(), null, null)</v>
      </c>
      <c r="S170" s="34" t="str">
        <f>"Insert into Releases VALUES((select ReleaseTypeId from ReleaseTypes where Title='"&amp;I170&amp;"'), N'"&amp;SUBSTITUTE(trim(F170),"'","''")&amp;"', null, (select LabelId from Labels where Name=N'"&amp;SUBSTITUTE(trim(A170),"'","''")&amp;"' and EnterpriseId="&amp;EntId&amp;"), "&amp;IF(D170="","null",D170)&amp;", null, null, "&amp;IF(H170="","null","N'"&amp;SUBSTITUTE(trim(H170),"'","''")&amp;"'")&amp;", N'"&amp;J170&amp;" "&amp;SUBSTITUTE(trim(K170),"'","''")&amp;"', N'"&amp;L170&amp;" "&amp;SUBSTITUTE(trim(M170),"'","''")&amp;"', "&amp;IF(N170="","null","'"&amp;TEXT(N170,"yyyy-mm-dd")&amp;"'")&amp;",  "&amp;IF(E170="","null","'"&amp;SUBSTITUTE(trim(E170),"'","''")&amp;"'")&amp;", "&amp;if(B170="","null",if(D170="","(select ImageId from Images where Filename='"&amp;E170&amp;"."&amp;C170&amp;"' and ExternalUrl='"&amp;SUBSTITUTE(trim(B170),"'","''")&amp;"')","(select ImageId from Images where Filename='"&amp;D170&amp;"."&amp;C170&amp;"' and ExternalUrl='"&amp;SUBSTITUTE(trim(B170),"'","''")&amp;"')"))&amp;", null, null, null, (select min(LanguageId) from Languages where LanguageName='"&amp;G170&amp;"' and IsValidMetadataLanguage=1), getdate(), (select CreatedBy from Enterprises where EnterpriseId="&amp;EntId&amp;"), null, '34F4C88E-B410-461E-AD75-6C01536FDCD3', null, null, null, null, null, null, null, null, null, 1, null, null, null, "&amp;VLOOKUP(O170,'Reference info'!H:I,2,FALSE)&amp;", "&amp;IF(P170="","null",VLOOKUP(P170,'Reference info'!H:I,2,FALSE))&amp;", 0, null, null, null,"&amp;IF(N170="",0,1)&amp;", 1, null, null, null, null, null, null, null, null, null, 1, null, (NEXT VALUE FOR [AssetIdSequence]), null, null, null, "&amp;TenantId&amp;", "&amp;EntId&amp;", null, "&amp;if(D170&lt;&gt;"",countif('5) Release_Track'!A:A,D170),countif('5) Release_Track'!B:B,E170))&amp;")"</f>
        <v>Insert into Releases VALUES((select ReleaseTypeId from ReleaseTypes where Title='Single'), N'Escolhido por Deus', null, (select LabelId from Labels where Name=N'TokyoRecords' and EnterpriseId=647322), 755909569744, null, null, null, N'2023 TokyoRecords', N'2023 TokyoRecords', '2023-03-06',  null, (select ImageId from Images where Filename='755909569744.jpg' and ExternalUrl='https://www.dropbox.com/scl/fi/5xytp8j1hx0bott2tmufd/Escolhido-por-Deus-755909569744.jpg?rlkey=kna9ca9i7pp0nz1yefnpi85j1&amp;st=h17wsebi&amp;dl=1'),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0" s="34" t="str">
        <f>"update Releases set RevelatorExternalUsageReleaseId=AssetId where ReleaseId=(select max(ReleaseId) from Releases where "&amp;IF(D170="","Catalog='"&amp;E170&amp;"'","UPC="&amp;D170)&amp;" and EnterpriseId="&amp;EntId&amp;")"</f>
        <v>update Releases set RevelatorExternalUsageReleaseId=AssetId where ReleaseId=(select max(ReleaseId) from Releases where UPC=755909569744 and EnterpriseId=647322)</v>
      </c>
    </row>
    <row r="171">
      <c r="A171" s="28" t="s">
        <v>144</v>
      </c>
      <c r="B171" s="92" t="s">
        <v>508</v>
      </c>
      <c r="C171" s="34" t="s">
        <v>178</v>
      </c>
      <c r="D171" s="110">
        <v>7.55909603882E11</v>
      </c>
      <c r="E171" s="84"/>
      <c r="F171" s="84" t="s">
        <v>507</v>
      </c>
      <c r="G171" s="44" t="s">
        <v>180</v>
      </c>
      <c r="H171" s="34" t="s">
        <v>222</v>
      </c>
      <c r="I171" s="44" t="s">
        <v>181</v>
      </c>
      <c r="J171" s="95">
        <v>2023.0</v>
      </c>
      <c r="K171" s="96" t="s">
        <v>144</v>
      </c>
      <c r="L171" s="95">
        <v>2023.0</v>
      </c>
      <c r="M171" s="96" t="s">
        <v>144</v>
      </c>
      <c r="N171" s="97">
        <v>44991.0</v>
      </c>
      <c r="O171" s="111" t="s">
        <v>182</v>
      </c>
      <c r="P171" s="57"/>
      <c r="R171" s="74" t="str">
        <f t="shared" si="1"/>
        <v>insert into Images VALUES (NEWID(),'755909603882.jpg', '.jpg', getdate(), 0, null, 'https://www.dropbox.com/scl/fi/bg1o4glg1nd7byy2t4fpl/Escolhido-por-Deus-Speed-Up-755909603882.jpg?rlkey=8vl5egl115o2oz65b0p9i9hui&amp;st=ay2w9vrz&amp;dl=1', 0, getdate(), null, null)</v>
      </c>
      <c r="S171" s="34" t="str">
        <f>"Insert into Releases VALUES((select ReleaseTypeId from ReleaseTypes where Title='"&amp;I171&amp;"'), N'"&amp;SUBSTITUTE(trim(F171),"'","''")&amp;"', null, (select LabelId from Labels where Name=N'"&amp;SUBSTITUTE(trim(A171),"'","''")&amp;"' and EnterpriseId="&amp;EntId&amp;"), "&amp;IF(D171="","null",D171)&amp;", null, null, "&amp;IF(H171="","null","N'"&amp;SUBSTITUTE(trim(H171),"'","''")&amp;"'")&amp;", N'"&amp;J171&amp;" "&amp;SUBSTITUTE(trim(K171),"'","''")&amp;"', N'"&amp;L171&amp;" "&amp;SUBSTITUTE(trim(M171),"'","''")&amp;"', "&amp;IF(N171="","null","'"&amp;TEXT(N171,"yyyy-mm-dd")&amp;"'")&amp;",  "&amp;IF(E171="","null","'"&amp;SUBSTITUTE(trim(E171),"'","''")&amp;"'")&amp;", "&amp;if(B171="","null",if(D171="","(select ImageId from Images where Filename='"&amp;E171&amp;"."&amp;C171&amp;"' and ExternalUrl='"&amp;SUBSTITUTE(trim(B171),"'","''")&amp;"')","(select ImageId from Images where Filename='"&amp;D171&amp;"."&amp;C171&amp;"' and ExternalUrl='"&amp;SUBSTITUTE(trim(B171),"'","''")&amp;"')"))&amp;", null, null, null, (select min(LanguageId) from Languages where LanguageName='"&amp;G171&amp;"' and IsValidMetadataLanguage=1), getdate(), (select CreatedBy from Enterprises where EnterpriseId="&amp;EntId&amp;"), null, '34F4C88E-B410-461E-AD75-6C01536FDCD3', null, null, null, null, null, null, null, null, null, 1, null, null, null, "&amp;VLOOKUP(O171,'Reference info'!H:I,2,FALSE)&amp;", "&amp;IF(P171="","null",VLOOKUP(P171,'Reference info'!H:I,2,FALSE))&amp;", 0, null, null, null,"&amp;IF(N171="",0,1)&amp;", 1, null, null, null, null, null, null, null, null, null, 1, null, (NEXT VALUE FOR [AssetIdSequence]), null, null, null, "&amp;TenantId&amp;", "&amp;EntId&amp;", null, "&amp;if(D171&lt;&gt;"",countif('5) Release_Track'!A:A,D171),countif('5) Release_Track'!B:B,E171))&amp;")"</f>
        <v>Insert into Releases VALUES((select ReleaseTypeId from ReleaseTypes where Title='Single'), N'Escolhido por Deus', null, (select LabelId from Labels where Name=N'TokyoRecords' and EnterpriseId=647322), 755909603882, null, null, N'Speed Up', N'2023 TokyoRecords', N'2023 TokyoRecords', '2023-03-06',  null, (select ImageId from Images where Filename='755909603882.jpg' and ExternalUrl='https://www.dropbox.com/scl/fi/bg1o4glg1nd7byy2t4fpl/Escolhido-por-Deus-Speed-Up-755909603882.jpg?rlkey=8vl5egl115o2oz65b0p9i9hui&amp;st=ay2w9vrz&amp;dl=1'),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1" s="34" t="str">
        <f>"update Releases set RevelatorExternalUsageReleaseId=AssetId where ReleaseId=(select max(ReleaseId) from Releases where "&amp;IF(D171="","Catalog='"&amp;E171&amp;"'","UPC="&amp;D171)&amp;" and EnterpriseId="&amp;EntId&amp;")"</f>
        <v>update Releases set RevelatorExternalUsageReleaseId=AssetId where ReleaseId=(select max(ReleaseId) from Releases where UPC=755909603882 and EnterpriseId=647322)</v>
      </c>
    </row>
    <row r="172">
      <c r="A172" s="28" t="s">
        <v>144</v>
      </c>
      <c r="B172" s="92" t="s">
        <v>509</v>
      </c>
      <c r="C172" s="34" t="s">
        <v>178</v>
      </c>
      <c r="D172" s="110">
        <v>7.55909776982E11</v>
      </c>
      <c r="E172" s="84"/>
      <c r="F172" s="84" t="s">
        <v>510</v>
      </c>
      <c r="G172" s="44" t="s">
        <v>180</v>
      </c>
      <c r="H172" s="34"/>
      <c r="I172" s="44" t="s">
        <v>181</v>
      </c>
      <c r="J172" s="95">
        <v>2023.0</v>
      </c>
      <c r="K172" s="96" t="s">
        <v>144</v>
      </c>
      <c r="L172" s="95">
        <v>2023.0</v>
      </c>
      <c r="M172" s="96" t="s">
        <v>144</v>
      </c>
      <c r="N172" s="97">
        <v>44998.0</v>
      </c>
      <c r="O172" s="111" t="s">
        <v>182</v>
      </c>
      <c r="P172" s="57"/>
      <c r="R172" s="74" t="str">
        <f t="shared" si="1"/>
        <v>insert into Images VALUES (NEWID(),'755909776982.jpg', '.jpg', getdate(), 0, null, 'https://www.dropbox.com/scl/fi/gi7450zki8ztnzkgq08ro/Rei-da-Dan-a-755909776982.jpg?rlkey=a5tig42nbud7b14818wmymoyv&amp;st=yd97jvu8&amp;dl=1', 0, getdate(), null, null)</v>
      </c>
      <c r="S172" s="34" t="str">
        <f>"Insert into Releases VALUES((select ReleaseTypeId from ReleaseTypes where Title='"&amp;I172&amp;"'), N'"&amp;SUBSTITUTE(trim(F172),"'","''")&amp;"', null, (select LabelId from Labels where Name=N'"&amp;SUBSTITUTE(trim(A172),"'","''")&amp;"' and EnterpriseId="&amp;EntId&amp;"), "&amp;IF(D172="","null",D172)&amp;", null, null, "&amp;IF(H172="","null","N'"&amp;SUBSTITUTE(trim(H172),"'","''")&amp;"'")&amp;", N'"&amp;J172&amp;" "&amp;SUBSTITUTE(trim(K172),"'","''")&amp;"', N'"&amp;L172&amp;" "&amp;SUBSTITUTE(trim(M172),"'","''")&amp;"', "&amp;IF(N172="","null","'"&amp;TEXT(N172,"yyyy-mm-dd")&amp;"'")&amp;",  "&amp;IF(E172="","null","'"&amp;SUBSTITUTE(trim(E172),"'","''")&amp;"'")&amp;", "&amp;if(B172="","null",if(D172="","(select ImageId from Images where Filename='"&amp;E172&amp;"."&amp;C172&amp;"' and ExternalUrl='"&amp;SUBSTITUTE(trim(B172),"'","''")&amp;"')","(select ImageId from Images where Filename='"&amp;D172&amp;"."&amp;C172&amp;"' and ExternalUrl='"&amp;SUBSTITUTE(trim(B172),"'","''")&amp;"')"))&amp;", null, null, null, (select min(LanguageId) from Languages where LanguageName='"&amp;G172&amp;"' and IsValidMetadataLanguage=1), getdate(), (select CreatedBy from Enterprises where EnterpriseId="&amp;EntId&amp;"), null, '34F4C88E-B410-461E-AD75-6C01536FDCD3', null, null, null, null, null, null, null, null, null, 1, null, null, null, "&amp;VLOOKUP(O172,'Reference info'!H:I,2,FALSE)&amp;", "&amp;IF(P172="","null",VLOOKUP(P172,'Reference info'!H:I,2,FALSE))&amp;", 0, null, null, null,"&amp;IF(N172="",0,1)&amp;", 1, null, null, null, null, null, null, null, null, null, 1, null, (NEXT VALUE FOR [AssetIdSequence]), null, null, null, "&amp;TenantId&amp;", "&amp;EntId&amp;", null, "&amp;if(D172&lt;&gt;"",countif('5) Release_Track'!A:A,D172),countif('5) Release_Track'!B:B,E172))&amp;")"</f>
        <v>Insert into Releases VALUES((select ReleaseTypeId from ReleaseTypes where Title='Single'), N'Rei da Dança', null, (select LabelId from Labels where Name=N'TokyoRecords' and EnterpriseId=647322), 755909776982, null, null, null, N'2023 TokyoRecords', N'2023 TokyoRecords', '2023-03-13',  null, (select ImageId from Images where Filename='755909776982.jpg' and ExternalUrl='https://www.dropbox.com/scl/fi/gi7450zki8ztnzkgq08ro/Rei-da-Dan-a-755909776982.jpg?rlkey=a5tig42nbud7b14818wmymoyv&amp;st=yd97jvu8&amp;dl=1'),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2" s="34" t="str">
        <f>"update Releases set RevelatorExternalUsageReleaseId=AssetId where ReleaseId=(select max(ReleaseId) from Releases where "&amp;IF(D172="","Catalog='"&amp;E172&amp;"'","UPC="&amp;D172)&amp;" and EnterpriseId="&amp;EntId&amp;")"</f>
        <v>update Releases set RevelatorExternalUsageReleaseId=AssetId where ReleaseId=(select max(ReleaseId) from Releases where UPC=755909776982 and EnterpriseId=647322)</v>
      </c>
    </row>
    <row r="173">
      <c r="A173" s="28" t="s">
        <v>144</v>
      </c>
      <c r="B173" s="92" t="s">
        <v>511</v>
      </c>
      <c r="C173" s="34" t="s">
        <v>178</v>
      </c>
      <c r="D173" s="110">
        <v>7.55909950375E11</v>
      </c>
      <c r="E173" s="84"/>
      <c r="F173" s="84" t="s">
        <v>510</v>
      </c>
      <c r="G173" s="44" t="s">
        <v>180</v>
      </c>
      <c r="H173" s="34" t="s">
        <v>222</v>
      </c>
      <c r="I173" s="44" t="s">
        <v>181</v>
      </c>
      <c r="J173" s="95">
        <v>2023.0</v>
      </c>
      <c r="K173" s="96" t="s">
        <v>144</v>
      </c>
      <c r="L173" s="95">
        <v>2023.0</v>
      </c>
      <c r="M173" s="96" t="s">
        <v>144</v>
      </c>
      <c r="N173" s="97">
        <v>44998.0</v>
      </c>
      <c r="O173" s="111" t="s">
        <v>182</v>
      </c>
      <c r="P173" s="57"/>
      <c r="R173" s="74" t="str">
        <f t="shared" si="1"/>
        <v>insert into Images VALUES (NEWID(),'755909950375.jpg', '.jpg', getdate(), 0, null, 'https://www.dropbox.com/scl/fi/81p2xfnxu35yi6hx4ac0v/Rei-da-Dan-a-Speed-Up-755909950375.jpg?rlkey=3sei151pdcatdi75nsm0a4pk1&amp;st=1uhotzgu&amp;dl=1', 0, getdate(), null, null)</v>
      </c>
      <c r="S173" s="34" t="str">
        <f>"Insert into Releases VALUES((select ReleaseTypeId from ReleaseTypes where Title='"&amp;I173&amp;"'), N'"&amp;SUBSTITUTE(trim(F173),"'","''")&amp;"', null, (select LabelId from Labels where Name=N'"&amp;SUBSTITUTE(trim(A173),"'","''")&amp;"' and EnterpriseId="&amp;EntId&amp;"), "&amp;IF(D173="","null",D173)&amp;", null, null, "&amp;IF(H173="","null","N'"&amp;SUBSTITUTE(trim(H173),"'","''")&amp;"'")&amp;", N'"&amp;J173&amp;" "&amp;SUBSTITUTE(trim(K173),"'","''")&amp;"', N'"&amp;L173&amp;" "&amp;SUBSTITUTE(trim(M173),"'","''")&amp;"', "&amp;IF(N173="","null","'"&amp;TEXT(N173,"yyyy-mm-dd")&amp;"'")&amp;",  "&amp;IF(E173="","null","'"&amp;SUBSTITUTE(trim(E173),"'","''")&amp;"'")&amp;", "&amp;if(B173="","null",if(D173="","(select ImageId from Images where Filename='"&amp;E173&amp;"."&amp;C173&amp;"' and ExternalUrl='"&amp;SUBSTITUTE(trim(B173),"'","''")&amp;"')","(select ImageId from Images where Filename='"&amp;D173&amp;"."&amp;C173&amp;"' and ExternalUrl='"&amp;SUBSTITUTE(trim(B173),"'","''")&amp;"')"))&amp;", null, null, null, (select min(LanguageId) from Languages where LanguageName='"&amp;G173&amp;"' and IsValidMetadataLanguage=1), getdate(), (select CreatedBy from Enterprises where EnterpriseId="&amp;EntId&amp;"), null, '34F4C88E-B410-461E-AD75-6C01536FDCD3', null, null, null, null, null, null, null, null, null, 1, null, null, null, "&amp;VLOOKUP(O173,'Reference info'!H:I,2,FALSE)&amp;", "&amp;IF(P173="","null",VLOOKUP(P173,'Reference info'!H:I,2,FALSE))&amp;", 0, null, null, null,"&amp;IF(N173="",0,1)&amp;", 1, null, null, null, null, null, null, null, null, null, 1, null, (NEXT VALUE FOR [AssetIdSequence]), null, null, null, "&amp;TenantId&amp;", "&amp;EntId&amp;", null, "&amp;if(D173&lt;&gt;"",countif('5) Release_Track'!A:A,D173),countif('5) Release_Track'!B:B,E173))&amp;")"</f>
        <v>Insert into Releases VALUES((select ReleaseTypeId from ReleaseTypes where Title='Single'), N'Rei da Dança', null, (select LabelId from Labels where Name=N'TokyoRecords' and EnterpriseId=647322), 755909950375, null, null, N'Speed Up', N'2023 TokyoRecords', N'2023 TokyoRecords', '2023-03-13',  null, (select ImageId from Images where Filename='755909950375.jpg' and ExternalUrl='https://www.dropbox.com/scl/fi/81p2xfnxu35yi6hx4ac0v/Rei-da-Dan-a-Speed-Up-755909950375.jpg?rlkey=3sei151pdcatdi75nsm0a4pk1&amp;st=1uhotzgu&amp;dl=1'),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3" s="34" t="str">
        <f>"update Releases set RevelatorExternalUsageReleaseId=AssetId where ReleaseId=(select max(ReleaseId) from Releases where "&amp;IF(D173="","Catalog='"&amp;E173&amp;"'","UPC="&amp;D173)&amp;" and EnterpriseId="&amp;EntId&amp;")"</f>
        <v>update Releases set RevelatorExternalUsageReleaseId=AssetId where ReleaseId=(select max(ReleaseId) from Releases where UPC=755909950375 and EnterpriseId=647322)</v>
      </c>
    </row>
    <row r="174">
      <c r="A174" s="28" t="s">
        <v>144</v>
      </c>
      <c r="B174" s="92" t="s">
        <v>512</v>
      </c>
      <c r="C174" s="34" t="s">
        <v>178</v>
      </c>
      <c r="D174" s="110">
        <v>7.66310525878E11</v>
      </c>
      <c r="E174" s="84"/>
      <c r="F174" s="84" t="s">
        <v>513</v>
      </c>
      <c r="G174" s="44" t="s">
        <v>180</v>
      </c>
      <c r="H174" s="34"/>
      <c r="I174" s="44" t="s">
        <v>181</v>
      </c>
      <c r="J174" s="95">
        <v>2023.0</v>
      </c>
      <c r="K174" s="96" t="s">
        <v>144</v>
      </c>
      <c r="L174" s="95">
        <v>2023.0</v>
      </c>
      <c r="M174" s="96" t="s">
        <v>144</v>
      </c>
      <c r="N174" s="97">
        <v>45005.0</v>
      </c>
      <c r="O174" s="111" t="s">
        <v>182</v>
      </c>
      <c r="P174" s="57"/>
      <c r="R174" s="74" t="str">
        <f t="shared" si="1"/>
        <v>insert into Images VALUES (NEWID(),'766310525878.jpg', '.jpg', getdate(), 0, null, 'https://www.dropbox.com/scl/fi/yt40gd1c5rowzcwppz6jf/Filho-da-Luz-766310525878.jpg?rlkey=it194udxsm4bfjyq4u0626d70&amp;st=gesybsig&amp;dl=1', 0, getdate(), null, null)</v>
      </c>
      <c r="S174" s="34" t="str">
        <f>"Insert into Releases VALUES((select ReleaseTypeId from ReleaseTypes where Title='"&amp;I174&amp;"'), N'"&amp;SUBSTITUTE(trim(F174),"'","''")&amp;"', null, (select LabelId from Labels where Name=N'"&amp;SUBSTITUTE(trim(A174),"'","''")&amp;"' and EnterpriseId="&amp;EntId&amp;"), "&amp;IF(D174="","null",D174)&amp;", null, null, "&amp;IF(H174="","null","N'"&amp;SUBSTITUTE(trim(H174),"'","''")&amp;"'")&amp;", N'"&amp;J174&amp;" "&amp;SUBSTITUTE(trim(K174),"'","''")&amp;"', N'"&amp;L174&amp;" "&amp;SUBSTITUTE(trim(M174),"'","''")&amp;"', "&amp;IF(N174="","null","'"&amp;TEXT(N174,"yyyy-mm-dd")&amp;"'")&amp;",  "&amp;IF(E174="","null","'"&amp;SUBSTITUTE(trim(E174),"'","''")&amp;"'")&amp;", "&amp;if(B174="","null",if(D174="","(select ImageId from Images where Filename='"&amp;E174&amp;"."&amp;C174&amp;"' and ExternalUrl='"&amp;SUBSTITUTE(trim(B174),"'","''")&amp;"')","(select ImageId from Images where Filename='"&amp;D174&amp;"."&amp;C174&amp;"' and ExternalUrl='"&amp;SUBSTITUTE(trim(B174),"'","''")&amp;"')"))&amp;", null, null, null, (select min(LanguageId) from Languages where LanguageName='"&amp;G174&amp;"' and IsValidMetadataLanguage=1), getdate(), (select CreatedBy from Enterprises where EnterpriseId="&amp;EntId&amp;"), null, '34F4C88E-B410-461E-AD75-6C01536FDCD3', null, null, null, null, null, null, null, null, null, 1, null, null, null, "&amp;VLOOKUP(O174,'Reference info'!H:I,2,FALSE)&amp;", "&amp;IF(P174="","null",VLOOKUP(P174,'Reference info'!H:I,2,FALSE))&amp;", 0, null, null, null,"&amp;IF(N174="",0,1)&amp;", 1, null, null, null, null, null, null, null, null, null, 1, null, (NEXT VALUE FOR [AssetIdSequence]), null, null, null, "&amp;TenantId&amp;", "&amp;EntId&amp;", null, "&amp;if(D174&lt;&gt;"",countif('5) Release_Track'!A:A,D174),countif('5) Release_Track'!B:B,E174))&amp;")"</f>
        <v>Insert into Releases VALUES((select ReleaseTypeId from ReleaseTypes where Title='Single'), N'Filho da Luz', null, (select LabelId from Labels where Name=N'TokyoRecords' and EnterpriseId=647322), 766310525878, null, null, null, N'2023 TokyoRecords', N'2023 TokyoRecords', '2023-03-20',  null, (select ImageId from Images where Filename='766310525878.jpg' and ExternalUrl='https://www.dropbox.com/scl/fi/yt40gd1c5rowzcwppz6jf/Filho-da-Luz-766310525878.jpg?rlkey=it194udxsm4bfjyq4u0626d70&amp;st=gesybsig&amp;dl=1'),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4" s="34" t="str">
        <f>"update Releases set RevelatorExternalUsageReleaseId=AssetId where ReleaseId=(select max(ReleaseId) from Releases where "&amp;IF(D174="","Catalog='"&amp;E174&amp;"'","UPC="&amp;D174)&amp;" and EnterpriseId="&amp;EntId&amp;")"</f>
        <v>update Releases set RevelatorExternalUsageReleaseId=AssetId where ReleaseId=(select max(ReleaseId) from Releases where UPC=766310525878 and EnterpriseId=647322)</v>
      </c>
    </row>
    <row r="175">
      <c r="A175" s="28" t="s">
        <v>144</v>
      </c>
      <c r="B175" s="92" t="s">
        <v>514</v>
      </c>
      <c r="C175" s="34" t="s">
        <v>178</v>
      </c>
      <c r="D175" s="110">
        <v>7.66310525823E11</v>
      </c>
      <c r="E175" s="84"/>
      <c r="F175" s="84" t="s">
        <v>513</v>
      </c>
      <c r="G175" s="44" t="s">
        <v>180</v>
      </c>
      <c r="H175" s="34" t="s">
        <v>222</v>
      </c>
      <c r="I175" s="44" t="s">
        <v>181</v>
      </c>
      <c r="J175" s="95">
        <v>2023.0</v>
      </c>
      <c r="K175" s="96" t="s">
        <v>144</v>
      </c>
      <c r="L175" s="95">
        <v>2023.0</v>
      </c>
      <c r="M175" s="96" t="s">
        <v>144</v>
      </c>
      <c r="N175" s="97">
        <v>45005.0</v>
      </c>
      <c r="O175" s="111" t="s">
        <v>182</v>
      </c>
      <c r="P175" s="57"/>
      <c r="R175" s="74" t="str">
        <f t="shared" si="1"/>
        <v>insert into Images VALUES (NEWID(),'766310525823.jpg', '.jpg', getdate(), 0, null, 'https://www.dropbox.com/scl/fi/olaz142vpmut3gnzgxxj2/Filho-da-Luz-Speed-Up-766310525823.jpg?rlkey=e3k6g2e5cxc5eiwkzqnw75cyo&amp;st=nw5xjpa1&amp;dl=1', 0, getdate(), null, null)</v>
      </c>
      <c r="S175" s="34" t="str">
        <f>"Insert into Releases VALUES((select ReleaseTypeId from ReleaseTypes where Title='"&amp;I175&amp;"'), N'"&amp;SUBSTITUTE(trim(F175),"'","''")&amp;"', null, (select LabelId from Labels where Name=N'"&amp;SUBSTITUTE(trim(A175),"'","''")&amp;"' and EnterpriseId="&amp;EntId&amp;"), "&amp;IF(D175="","null",D175)&amp;", null, null, "&amp;IF(H175="","null","N'"&amp;SUBSTITUTE(trim(H175),"'","''")&amp;"'")&amp;", N'"&amp;J175&amp;" "&amp;SUBSTITUTE(trim(K175),"'","''")&amp;"', N'"&amp;L175&amp;" "&amp;SUBSTITUTE(trim(M175),"'","''")&amp;"', "&amp;IF(N175="","null","'"&amp;TEXT(N175,"yyyy-mm-dd")&amp;"'")&amp;",  "&amp;IF(E175="","null","'"&amp;SUBSTITUTE(trim(E175),"'","''")&amp;"'")&amp;", "&amp;if(B175="","null",if(D175="","(select ImageId from Images where Filename='"&amp;E175&amp;"."&amp;C175&amp;"' and ExternalUrl='"&amp;SUBSTITUTE(trim(B175),"'","''")&amp;"')","(select ImageId from Images where Filename='"&amp;D175&amp;"."&amp;C175&amp;"' and ExternalUrl='"&amp;SUBSTITUTE(trim(B175),"'","''")&amp;"')"))&amp;", null, null, null, (select min(LanguageId) from Languages where LanguageName='"&amp;G175&amp;"' and IsValidMetadataLanguage=1), getdate(), (select CreatedBy from Enterprises where EnterpriseId="&amp;EntId&amp;"), null, '34F4C88E-B410-461E-AD75-6C01536FDCD3', null, null, null, null, null, null, null, null, null, 1, null, null, null, "&amp;VLOOKUP(O175,'Reference info'!H:I,2,FALSE)&amp;", "&amp;IF(P175="","null",VLOOKUP(P175,'Reference info'!H:I,2,FALSE))&amp;", 0, null, null, null,"&amp;IF(N175="",0,1)&amp;", 1, null, null, null, null, null, null, null, null, null, 1, null, (NEXT VALUE FOR [AssetIdSequence]), null, null, null, "&amp;TenantId&amp;", "&amp;EntId&amp;", null, "&amp;if(D175&lt;&gt;"",countif('5) Release_Track'!A:A,D175),countif('5) Release_Track'!B:B,E175))&amp;")"</f>
        <v>Insert into Releases VALUES((select ReleaseTypeId from ReleaseTypes where Title='Single'), N'Filho da Luz', null, (select LabelId from Labels where Name=N'TokyoRecords' and EnterpriseId=647322), 766310525823, null, null, N'Speed Up', N'2023 TokyoRecords', N'2023 TokyoRecords', '2023-03-20',  null, (select ImageId from Images where Filename='766310525823.jpg' and ExternalUrl='https://www.dropbox.com/scl/fi/olaz142vpmut3gnzgxxj2/Filho-da-Luz-Speed-Up-766310525823.jpg?rlkey=e3k6g2e5cxc5eiwkzqnw75cyo&amp;st=nw5xjpa1&amp;dl=1'),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5" s="34" t="str">
        <f>"update Releases set RevelatorExternalUsageReleaseId=AssetId where ReleaseId=(select max(ReleaseId) from Releases where "&amp;IF(D175="","Catalog='"&amp;E175&amp;"'","UPC="&amp;D175)&amp;" and EnterpriseId="&amp;EntId&amp;")"</f>
        <v>update Releases set RevelatorExternalUsageReleaseId=AssetId where ReleaseId=(select max(ReleaseId) from Releases where UPC=766310525823 and EnterpriseId=647322)</v>
      </c>
    </row>
    <row r="176">
      <c r="A176" s="28" t="s">
        <v>144</v>
      </c>
      <c r="B176" s="92" t="s">
        <v>515</v>
      </c>
      <c r="C176" s="34" t="s">
        <v>178</v>
      </c>
      <c r="D176" s="110">
        <v>7.66310710199E11</v>
      </c>
      <c r="E176" s="84"/>
      <c r="F176" s="84" t="s">
        <v>516</v>
      </c>
      <c r="G176" s="44" t="s">
        <v>180</v>
      </c>
      <c r="H176" s="34"/>
      <c r="I176" s="44" t="s">
        <v>181</v>
      </c>
      <c r="J176" s="95">
        <v>2023.0</v>
      </c>
      <c r="K176" s="96" t="s">
        <v>144</v>
      </c>
      <c r="L176" s="95">
        <v>2023.0</v>
      </c>
      <c r="M176" s="96" t="s">
        <v>144</v>
      </c>
      <c r="N176" s="97">
        <v>45012.0</v>
      </c>
      <c r="O176" s="111" t="s">
        <v>182</v>
      </c>
      <c r="P176" s="57"/>
      <c r="R176" s="74" t="str">
        <f t="shared" si="1"/>
        <v>insert into Images VALUES (NEWID(),'766310710199.jpg', '.jpg', getdate(), 0, null, 'https://www.dropbox.com/scl/fi/9ev0m078r4drf6tbh2f12/Os-Melhores-do-Mundo-766310710199.jpg?rlkey=2fgs82h5ttt0ubos8dc5pdekj&amp;st=yv495t5k&amp;dl=1', 0, getdate(), null, null)</v>
      </c>
      <c r="S176" s="34" t="str">
        <f>"Insert into Releases VALUES((select ReleaseTypeId from ReleaseTypes where Title='"&amp;I176&amp;"'), N'"&amp;SUBSTITUTE(trim(F176),"'","''")&amp;"', null, (select LabelId from Labels where Name=N'"&amp;SUBSTITUTE(trim(A176),"'","''")&amp;"' and EnterpriseId="&amp;EntId&amp;"), "&amp;IF(D176="","null",D176)&amp;", null, null, "&amp;IF(H176="","null","N'"&amp;SUBSTITUTE(trim(H176),"'","''")&amp;"'")&amp;", N'"&amp;J176&amp;" "&amp;SUBSTITUTE(trim(K176),"'","''")&amp;"', N'"&amp;L176&amp;" "&amp;SUBSTITUTE(trim(M176),"'","''")&amp;"', "&amp;IF(N176="","null","'"&amp;TEXT(N176,"yyyy-mm-dd")&amp;"'")&amp;",  "&amp;IF(E176="","null","'"&amp;SUBSTITUTE(trim(E176),"'","''")&amp;"'")&amp;", "&amp;if(B176="","null",if(D176="","(select ImageId from Images where Filename='"&amp;E176&amp;"."&amp;C176&amp;"' and ExternalUrl='"&amp;SUBSTITUTE(trim(B176),"'","''")&amp;"')","(select ImageId from Images where Filename='"&amp;D176&amp;"."&amp;C176&amp;"' and ExternalUrl='"&amp;SUBSTITUTE(trim(B176),"'","''")&amp;"')"))&amp;", null, null, null, (select min(LanguageId) from Languages where LanguageName='"&amp;G176&amp;"' and IsValidMetadataLanguage=1), getdate(), (select CreatedBy from Enterprises where EnterpriseId="&amp;EntId&amp;"), null, '34F4C88E-B410-461E-AD75-6C01536FDCD3', null, null, null, null, null, null, null, null, null, 1, null, null, null, "&amp;VLOOKUP(O176,'Reference info'!H:I,2,FALSE)&amp;", "&amp;IF(P176="","null",VLOOKUP(P176,'Reference info'!H:I,2,FALSE))&amp;", 0, null, null, null,"&amp;IF(N176="",0,1)&amp;", 1, null, null, null, null, null, null, null, null, null, 1, null, (NEXT VALUE FOR [AssetIdSequence]), null, null, null, "&amp;TenantId&amp;", "&amp;EntId&amp;", null, "&amp;if(D176&lt;&gt;"",countif('5) Release_Track'!A:A,D176),countif('5) Release_Track'!B:B,E176))&amp;")"</f>
        <v>Insert into Releases VALUES((select ReleaseTypeId from ReleaseTypes where Title='Single'), N'Os Melhores do Mundo', null, (select LabelId from Labels where Name=N'TokyoRecords' and EnterpriseId=647322), 766310710199, null, null, null, N'2023 TokyoRecords', N'2023 TokyoRecords', '2023-03-27',  null, (select ImageId from Images where Filename='766310710199.jpg' and ExternalUrl='https://www.dropbox.com/scl/fi/9ev0m078r4drf6tbh2f12/Os-Melhores-do-Mundo-766310710199.jpg?rlkey=2fgs82h5ttt0ubos8dc5pdekj&amp;st=yv495t5k&amp;dl=1'),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6" s="34" t="str">
        <f>"update Releases set RevelatorExternalUsageReleaseId=AssetId where ReleaseId=(select max(ReleaseId) from Releases where "&amp;IF(D176="","Catalog='"&amp;E176&amp;"'","UPC="&amp;D176)&amp;" and EnterpriseId="&amp;EntId&amp;")"</f>
        <v>update Releases set RevelatorExternalUsageReleaseId=AssetId where ReleaseId=(select max(ReleaseId) from Releases where UPC=766310710199 and EnterpriseId=647322)</v>
      </c>
    </row>
    <row r="177">
      <c r="A177" s="28" t="s">
        <v>144</v>
      </c>
      <c r="B177" s="92" t="s">
        <v>517</v>
      </c>
      <c r="C177" s="34" t="s">
        <v>178</v>
      </c>
      <c r="D177" s="110">
        <v>8.2155557149E11</v>
      </c>
      <c r="E177" s="84"/>
      <c r="F177" s="84" t="s">
        <v>518</v>
      </c>
      <c r="G177" s="44" t="s">
        <v>180</v>
      </c>
      <c r="H177" s="34"/>
      <c r="I177" s="44" t="s">
        <v>181</v>
      </c>
      <c r="J177" s="95">
        <v>2023.0</v>
      </c>
      <c r="K177" s="96" t="s">
        <v>144</v>
      </c>
      <c r="L177" s="95">
        <v>2023.0</v>
      </c>
      <c r="M177" s="96" t="s">
        <v>144</v>
      </c>
      <c r="N177" s="97">
        <v>45021.0</v>
      </c>
      <c r="O177" s="111" t="s">
        <v>182</v>
      </c>
      <c r="P177" s="57"/>
      <c r="R177" s="74" t="str">
        <f t="shared" si="1"/>
        <v>insert into Images VALUES (NEWID(),'821555571490.jpg', '.jpg', getdate(), 0, null, 'https://www.dropbox.com/scl/fi/el3nnlo9cyjmyh0c8jehf/Roboz-o-821555571490.jpg?rlkey=csetdrjy0pr9houdkpc22800u&amp;st=csjnlkt3&amp;dl=1', 0, getdate(), null, null)</v>
      </c>
      <c r="S177" s="34" t="str">
        <f>"Insert into Releases VALUES((select ReleaseTypeId from ReleaseTypes where Title='"&amp;I177&amp;"'), N'"&amp;SUBSTITUTE(trim(F177),"'","''")&amp;"', null, (select LabelId from Labels where Name=N'"&amp;SUBSTITUTE(trim(A177),"'","''")&amp;"' and EnterpriseId="&amp;EntId&amp;"), "&amp;IF(D177="","null",D177)&amp;", null, null, "&amp;IF(H177="","null","N'"&amp;SUBSTITUTE(trim(H177),"'","''")&amp;"'")&amp;", N'"&amp;J177&amp;" "&amp;SUBSTITUTE(trim(K177),"'","''")&amp;"', N'"&amp;L177&amp;" "&amp;SUBSTITUTE(trim(M177),"'","''")&amp;"', "&amp;IF(N177="","null","'"&amp;TEXT(N177,"yyyy-mm-dd")&amp;"'")&amp;",  "&amp;IF(E177="","null","'"&amp;SUBSTITUTE(trim(E177),"'","''")&amp;"'")&amp;", "&amp;if(B177="","null",if(D177="","(select ImageId from Images where Filename='"&amp;E177&amp;"."&amp;C177&amp;"' and ExternalUrl='"&amp;SUBSTITUTE(trim(B177),"'","''")&amp;"')","(select ImageId from Images where Filename='"&amp;D177&amp;"."&amp;C177&amp;"' and ExternalUrl='"&amp;SUBSTITUTE(trim(B177),"'","''")&amp;"')"))&amp;", null, null, null, (select min(LanguageId) from Languages where LanguageName='"&amp;G177&amp;"' and IsValidMetadataLanguage=1), getdate(), (select CreatedBy from Enterprises where EnterpriseId="&amp;EntId&amp;"), null, '34F4C88E-B410-461E-AD75-6C01536FDCD3', null, null, null, null, null, null, null, null, null, 1, null, null, null, "&amp;VLOOKUP(O177,'Reference info'!H:I,2,FALSE)&amp;", "&amp;IF(P177="","null",VLOOKUP(P177,'Reference info'!H:I,2,FALSE))&amp;", 0, null, null, null,"&amp;IF(N177="",0,1)&amp;", 1, null, null, null, null, null, null, null, null, null, 1, null, (NEXT VALUE FOR [AssetIdSequence]), null, null, null, "&amp;TenantId&amp;", "&amp;EntId&amp;", null, "&amp;if(D177&lt;&gt;"",countif('5) Release_Track'!A:A,D177),countif('5) Release_Track'!B:B,E177))&amp;")"</f>
        <v>Insert into Releases VALUES((select ReleaseTypeId from ReleaseTypes where Title='Single'), N'Robozão', null, (select LabelId from Labels where Name=N'TokyoRecords' and EnterpriseId=647322), 821555571490, null, null, null, N'2023 TokyoRecords', N'2023 TokyoRecords', '2023-04-05',  null, (select ImageId from Images where Filename='821555571490.jpg' and ExternalUrl='https://www.dropbox.com/scl/fi/el3nnlo9cyjmyh0c8jehf/Roboz-o-821555571490.jpg?rlkey=csetdrjy0pr9houdkpc22800u&amp;st=csjnlkt3&amp;dl=1'),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7" s="34" t="str">
        <f>"update Releases set RevelatorExternalUsageReleaseId=AssetId where ReleaseId=(select max(ReleaseId) from Releases where "&amp;IF(D177="","Catalog='"&amp;E177&amp;"'","UPC="&amp;D177)&amp;" and EnterpriseId="&amp;EntId&amp;")"</f>
        <v>update Releases set RevelatorExternalUsageReleaseId=AssetId where ReleaseId=(select max(ReleaseId) from Releases where UPC=821555571490 and EnterpriseId=647322)</v>
      </c>
    </row>
    <row r="178">
      <c r="A178" s="28" t="s">
        <v>144</v>
      </c>
      <c r="B178" s="92" t="s">
        <v>519</v>
      </c>
      <c r="C178" s="34" t="s">
        <v>178</v>
      </c>
      <c r="D178" s="110">
        <v>8.21555571476E11</v>
      </c>
      <c r="E178" s="84"/>
      <c r="F178" s="84" t="s">
        <v>518</v>
      </c>
      <c r="G178" s="44" t="s">
        <v>180</v>
      </c>
      <c r="H178" s="34" t="s">
        <v>222</v>
      </c>
      <c r="I178" s="44" t="s">
        <v>181</v>
      </c>
      <c r="J178" s="95">
        <v>2023.0</v>
      </c>
      <c r="K178" s="96" t="s">
        <v>144</v>
      </c>
      <c r="L178" s="95">
        <v>2023.0</v>
      </c>
      <c r="M178" s="96" t="s">
        <v>144</v>
      </c>
      <c r="N178" s="97">
        <v>45021.0</v>
      </c>
      <c r="O178" s="111" t="s">
        <v>182</v>
      </c>
      <c r="P178" s="57"/>
      <c r="R178" s="74" t="str">
        <f t="shared" si="1"/>
        <v>insert into Images VALUES (NEWID(),'821555571476.jpg', '.jpg', getdate(), 0, null, 'https://www.dropbox.com/scl/fi/znf41ukqrbvjoa9fpnlut/Roboz-o-Speed-Up-821555571476.jpg?rlkey=l3ivy464kduyho6tgprybflqe&amp;st=3x9j1ol4&amp;dl=1', 0, getdate(), null, null)</v>
      </c>
      <c r="S178" s="34" t="str">
        <f>"Insert into Releases VALUES((select ReleaseTypeId from ReleaseTypes where Title='"&amp;I178&amp;"'), N'"&amp;SUBSTITUTE(trim(F178),"'","''")&amp;"', null, (select LabelId from Labels where Name=N'"&amp;SUBSTITUTE(trim(A178),"'","''")&amp;"' and EnterpriseId="&amp;EntId&amp;"), "&amp;IF(D178="","null",D178)&amp;", null, null, "&amp;IF(H178="","null","N'"&amp;SUBSTITUTE(trim(H178),"'","''")&amp;"'")&amp;", N'"&amp;J178&amp;" "&amp;SUBSTITUTE(trim(K178),"'","''")&amp;"', N'"&amp;L178&amp;" "&amp;SUBSTITUTE(trim(M178),"'","''")&amp;"', "&amp;IF(N178="","null","'"&amp;TEXT(N178,"yyyy-mm-dd")&amp;"'")&amp;",  "&amp;IF(E178="","null","'"&amp;SUBSTITUTE(trim(E178),"'","''")&amp;"'")&amp;", "&amp;if(B178="","null",if(D178="","(select ImageId from Images where Filename='"&amp;E178&amp;"."&amp;C178&amp;"' and ExternalUrl='"&amp;SUBSTITUTE(trim(B178),"'","''")&amp;"')","(select ImageId from Images where Filename='"&amp;D178&amp;"."&amp;C178&amp;"' and ExternalUrl='"&amp;SUBSTITUTE(trim(B178),"'","''")&amp;"')"))&amp;", null, null, null, (select min(LanguageId) from Languages where LanguageName='"&amp;G178&amp;"' and IsValidMetadataLanguage=1), getdate(), (select CreatedBy from Enterprises where EnterpriseId="&amp;EntId&amp;"), null, '34F4C88E-B410-461E-AD75-6C01536FDCD3', null, null, null, null, null, null, null, null, null, 1, null, null, null, "&amp;VLOOKUP(O178,'Reference info'!H:I,2,FALSE)&amp;", "&amp;IF(P178="","null",VLOOKUP(P178,'Reference info'!H:I,2,FALSE))&amp;", 0, null, null, null,"&amp;IF(N178="",0,1)&amp;", 1, null, null, null, null, null, null, null, null, null, 1, null, (NEXT VALUE FOR [AssetIdSequence]), null, null, null, "&amp;TenantId&amp;", "&amp;EntId&amp;", null, "&amp;if(D178&lt;&gt;"",countif('5) Release_Track'!A:A,D178),countif('5) Release_Track'!B:B,E178))&amp;")"</f>
        <v>Insert into Releases VALUES((select ReleaseTypeId from ReleaseTypes where Title='Single'), N'Robozão', null, (select LabelId from Labels where Name=N'TokyoRecords' and EnterpriseId=647322), 821555571476, null, null, N'Speed Up', N'2023 TokyoRecords', N'2023 TokyoRecords', '2023-04-05',  null, (select ImageId from Images where Filename='821555571476.jpg' and ExternalUrl='https://www.dropbox.com/scl/fi/znf41ukqrbvjoa9fpnlut/Roboz-o-Speed-Up-821555571476.jpg?rlkey=l3ivy464kduyho6tgprybflqe&amp;st=3x9j1ol4&amp;dl=1'),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8" s="34" t="str">
        <f>"update Releases set RevelatorExternalUsageReleaseId=AssetId where ReleaseId=(select max(ReleaseId) from Releases where "&amp;IF(D178="","Catalog='"&amp;E178&amp;"'","UPC="&amp;D178)&amp;" and EnterpriseId="&amp;EntId&amp;")"</f>
        <v>update Releases set RevelatorExternalUsageReleaseId=AssetId where ReleaseId=(select max(ReleaseId) from Releases where UPC=821555571476 and EnterpriseId=647322)</v>
      </c>
    </row>
    <row r="179">
      <c r="A179" s="28" t="s">
        <v>144</v>
      </c>
      <c r="B179" s="92" t="s">
        <v>520</v>
      </c>
      <c r="C179" s="34" t="s">
        <v>178</v>
      </c>
      <c r="D179" s="110">
        <v>8.21555706168E11</v>
      </c>
      <c r="E179" s="84"/>
      <c r="F179" s="84" t="s">
        <v>521</v>
      </c>
      <c r="G179" s="44" t="s">
        <v>180</v>
      </c>
      <c r="H179" s="34"/>
      <c r="I179" s="44" t="s">
        <v>181</v>
      </c>
      <c r="J179" s="95">
        <v>2023.0</v>
      </c>
      <c r="K179" s="96" t="s">
        <v>144</v>
      </c>
      <c r="L179" s="95">
        <v>2023.0</v>
      </c>
      <c r="M179" s="96" t="s">
        <v>144</v>
      </c>
      <c r="N179" s="97">
        <v>45026.0</v>
      </c>
      <c r="O179" s="111" t="s">
        <v>182</v>
      </c>
      <c r="P179" s="57"/>
      <c r="R179" s="74" t="str">
        <f t="shared" si="1"/>
        <v>insert into Images VALUES (NEWID(),'821555706168.jpg', '.jpg', getdate(), 0, null, 'https://www.dropbox.com/scl/fi/ls8mh6ll6664om1xnnotm/A-Asa-do-Rei-821555706168.jpg?rlkey=8vuanfaj53t39pd2k4tvv22oo&amp;st=rf41tper&amp;dl=1', 0, getdate(), null, null)</v>
      </c>
      <c r="S179" s="34" t="str">
        <f>"Insert into Releases VALUES((select ReleaseTypeId from ReleaseTypes where Title='"&amp;I179&amp;"'), N'"&amp;SUBSTITUTE(trim(F179),"'","''")&amp;"', null, (select LabelId from Labels where Name=N'"&amp;SUBSTITUTE(trim(A179),"'","''")&amp;"' and EnterpriseId="&amp;EntId&amp;"), "&amp;IF(D179="","null",D179)&amp;", null, null, "&amp;IF(H179="","null","N'"&amp;SUBSTITUTE(trim(H179),"'","''")&amp;"'")&amp;", N'"&amp;J179&amp;" "&amp;SUBSTITUTE(trim(K179),"'","''")&amp;"', N'"&amp;L179&amp;" "&amp;SUBSTITUTE(trim(M179),"'","''")&amp;"', "&amp;IF(N179="","null","'"&amp;TEXT(N179,"yyyy-mm-dd")&amp;"'")&amp;",  "&amp;IF(E179="","null","'"&amp;SUBSTITUTE(trim(E179),"'","''")&amp;"'")&amp;", "&amp;if(B179="","null",if(D179="","(select ImageId from Images where Filename='"&amp;E179&amp;"."&amp;C179&amp;"' and ExternalUrl='"&amp;SUBSTITUTE(trim(B179),"'","''")&amp;"')","(select ImageId from Images where Filename='"&amp;D179&amp;"."&amp;C179&amp;"' and ExternalUrl='"&amp;SUBSTITUTE(trim(B179),"'","''")&amp;"')"))&amp;", null, null, null, (select min(LanguageId) from Languages where LanguageName='"&amp;G179&amp;"' and IsValidMetadataLanguage=1), getdate(), (select CreatedBy from Enterprises where EnterpriseId="&amp;EntId&amp;"), null, '34F4C88E-B410-461E-AD75-6C01536FDCD3', null, null, null, null, null, null, null, null, null, 1, null, null, null, "&amp;VLOOKUP(O179,'Reference info'!H:I,2,FALSE)&amp;", "&amp;IF(P179="","null",VLOOKUP(P179,'Reference info'!H:I,2,FALSE))&amp;", 0, null, null, null,"&amp;IF(N179="",0,1)&amp;", 1, null, null, null, null, null, null, null, null, null, 1, null, (NEXT VALUE FOR [AssetIdSequence]), null, null, null, "&amp;TenantId&amp;", "&amp;EntId&amp;", null, "&amp;if(D179&lt;&gt;"",countif('5) Release_Track'!A:A,D179),countif('5) Release_Track'!B:B,E179))&amp;")"</f>
        <v>Insert into Releases VALUES((select ReleaseTypeId from ReleaseTypes where Title='Single'), N'A Asa do Rei', null, (select LabelId from Labels where Name=N'TokyoRecords' and EnterpriseId=647322), 821555706168, null, null, null, N'2023 TokyoRecords', N'2023 TokyoRecords', '2023-04-10',  null, (select ImageId from Images where Filename='821555706168.jpg' and ExternalUrl='https://www.dropbox.com/scl/fi/ls8mh6ll6664om1xnnotm/A-Asa-do-Rei-821555706168.jpg?rlkey=8vuanfaj53t39pd2k4tvv22oo&amp;st=rf41tper&amp;dl=1'),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79" s="34" t="str">
        <f>"update Releases set RevelatorExternalUsageReleaseId=AssetId where ReleaseId=(select max(ReleaseId) from Releases where "&amp;IF(D179="","Catalog='"&amp;E179&amp;"'","UPC="&amp;D179)&amp;" and EnterpriseId="&amp;EntId&amp;")"</f>
        <v>update Releases set RevelatorExternalUsageReleaseId=AssetId where ReleaseId=(select max(ReleaseId) from Releases where UPC=821555706168 and EnterpriseId=647322)</v>
      </c>
    </row>
    <row r="180">
      <c r="A180" s="28" t="s">
        <v>144</v>
      </c>
      <c r="B180" s="92" t="s">
        <v>522</v>
      </c>
      <c r="C180" s="34" t="s">
        <v>178</v>
      </c>
      <c r="D180" s="110">
        <v>8.21555706113E11</v>
      </c>
      <c r="E180" s="84"/>
      <c r="F180" s="84" t="s">
        <v>521</v>
      </c>
      <c r="G180" s="44" t="s">
        <v>180</v>
      </c>
      <c r="H180" s="34" t="s">
        <v>222</v>
      </c>
      <c r="I180" s="44" t="s">
        <v>181</v>
      </c>
      <c r="J180" s="95">
        <v>2023.0</v>
      </c>
      <c r="K180" s="96" t="s">
        <v>144</v>
      </c>
      <c r="L180" s="95">
        <v>2023.0</v>
      </c>
      <c r="M180" s="96" t="s">
        <v>144</v>
      </c>
      <c r="N180" s="97">
        <v>45026.0</v>
      </c>
      <c r="O180" s="111" t="s">
        <v>182</v>
      </c>
      <c r="P180" s="57"/>
      <c r="R180" s="74" t="str">
        <f t="shared" si="1"/>
        <v>insert into Images VALUES (NEWID(),'821555706113.jpg', '.jpg', getdate(), 0, null, 'https://www.dropbox.com/scl/fi/gu3gh4xiqbt2ulnz649ia/A-Asa-do-Rei-Speed-Up-821555706113.jpg?rlkey=ajhr6dnwtpy2fu0u3tfmi4n5i&amp;st=8bo4e5bb&amp;dl=1', 0, getdate(), null, null)</v>
      </c>
      <c r="S180" s="34" t="str">
        <f>"Insert into Releases VALUES((select ReleaseTypeId from ReleaseTypes where Title='"&amp;I180&amp;"'), N'"&amp;SUBSTITUTE(trim(F180),"'","''")&amp;"', null, (select LabelId from Labels where Name=N'"&amp;SUBSTITUTE(trim(A180),"'","''")&amp;"' and EnterpriseId="&amp;EntId&amp;"), "&amp;IF(D180="","null",D180)&amp;", null, null, "&amp;IF(H180="","null","N'"&amp;SUBSTITUTE(trim(H180),"'","''")&amp;"'")&amp;", N'"&amp;J180&amp;" "&amp;SUBSTITUTE(trim(K180),"'","''")&amp;"', N'"&amp;L180&amp;" "&amp;SUBSTITUTE(trim(M180),"'","''")&amp;"', "&amp;IF(N180="","null","'"&amp;TEXT(N180,"yyyy-mm-dd")&amp;"'")&amp;",  "&amp;IF(E180="","null","'"&amp;SUBSTITUTE(trim(E180),"'","''")&amp;"'")&amp;", "&amp;if(B180="","null",if(D180="","(select ImageId from Images where Filename='"&amp;E180&amp;"."&amp;C180&amp;"' and ExternalUrl='"&amp;SUBSTITUTE(trim(B180),"'","''")&amp;"')","(select ImageId from Images where Filename='"&amp;D180&amp;"."&amp;C180&amp;"' and ExternalUrl='"&amp;SUBSTITUTE(trim(B180),"'","''")&amp;"')"))&amp;", null, null, null, (select min(LanguageId) from Languages where LanguageName='"&amp;G180&amp;"' and IsValidMetadataLanguage=1), getdate(), (select CreatedBy from Enterprises where EnterpriseId="&amp;EntId&amp;"), null, '34F4C88E-B410-461E-AD75-6C01536FDCD3', null, null, null, null, null, null, null, null, null, 1, null, null, null, "&amp;VLOOKUP(O180,'Reference info'!H:I,2,FALSE)&amp;", "&amp;IF(P180="","null",VLOOKUP(P180,'Reference info'!H:I,2,FALSE))&amp;", 0, null, null, null,"&amp;IF(N180="",0,1)&amp;", 1, null, null, null, null, null, null, null, null, null, 1, null, (NEXT VALUE FOR [AssetIdSequence]), null, null, null, "&amp;TenantId&amp;", "&amp;EntId&amp;", null, "&amp;if(D180&lt;&gt;"",countif('5) Release_Track'!A:A,D180),countif('5) Release_Track'!B:B,E180))&amp;")"</f>
        <v>Insert into Releases VALUES((select ReleaseTypeId from ReleaseTypes where Title='Single'), N'A Asa do Rei', null, (select LabelId from Labels where Name=N'TokyoRecords' and EnterpriseId=647322), 821555706113, null, null, N'Speed Up', N'2023 TokyoRecords', N'2023 TokyoRecords', '2023-04-10',  null, (select ImageId from Images where Filename='821555706113.jpg' and ExternalUrl='https://www.dropbox.com/scl/fi/gu3gh4xiqbt2ulnz649ia/A-Asa-do-Rei-Speed-Up-821555706113.jpg?rlkey=ajhr6dnwtpy2fu0u3tfmi4n5i&amp;st=8bo4e5bb&amp;dl=1'),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0" s="34" t="str">
        <f>"update Releases set RevelatorExternalUsageReleaseId=AssetId where ReleaseId=(select max(ReleaseId) from Releases where "&amp;IF(D180="","Catalog='"&amp;E180&amp;"'","UPC="&amp;D180)&amp;" and EnterpriseId="&amp;EntId&amp;")"</f>
        <v>update Releases set RevelatorExternalUsageReleaseId=AssetId where ReleaseId=(select max(ReleaseId) from Releases where UPC=821555706113 and EnterpriseId=647322)</v>
      </c>
    </row>
    <row r="181">
      <c r="A181" s="28" t="s">
        <v>144</v>
      </c>
      <c r="B181" s="92" t="s">
        <v>523</v>
      </c>
      <c r="C181" s="34" t="s">
        <v>178</v>
      </c>
      <c r="D181" s="110">
        <v>8.21555942849E11</v>
      </c>
      <c r="E181" s="84"/>
      <c r="F181" s="84" t="s">
        <v>524</v>
      </c>
      <c r="G181" s="44" t="s">
        <v>180</v>
      </c>
      <c r="H181" s="34"/>
      <c r="I181" s="44" t="s">
        <v>181</v>
      </c>
      <c r="J181" s="95">
        <v>2023.0</v>
      </c>
      <c r="K181" s="96" t="s">
        <v>144</v>
      </c>
      <c r="L181" s="95">
        <v>2023.0</v>
      </c>
      <c r="M181" s="96" t="s">
        <v>144</v>
      </c>
      <c r="N181" s="97">
        <v>45034.0</v>
      </c>
      <c r="O181" s="111" t="s">
        <v>182</v>
      </c>
      <c r="P181" s="57"/>
      <c r="R181" s="74" t="str">
        <f t="shared" si="1"/>
        <v>insert into Images VALUES (NEWID(),'821555942849.jpg', '.jpg', getdate(), 0, null, 'https://www.dropbox.com/scl/fi/nkz46xlytzak5xi36ckfw/Rei-de-Munique-821555942849.jpg?rlkey=vsu25nmlmbsp8ghcqbmef9jek&amp;st=ya5hw702&amp;dl=1', 0, getdate(), null, null)</v>
      </c>
      <c r="S181" s="34" t="str">
        <f>"Insert into Releases VALUES((select ReleaseTypeId from ReleaseTypes where Title='"&amp;I181&amp;"'), N'"&amp;SUBSTITUTE(trim(F181),"'","''")&amp;"', null, (select LabelId from Labels where Name=N'"&amp;SUBSTITUTE(trim(A181),"'","''")&amp;"' and EnterpriseId="&amp;EntId&amp;"), "&amp;IF(D181="","null",D181)&amp;", null, null, "&amp;IF(H181="","null","N'"&amp;SUBSTITUTE(trim(H181),"'","''")&amp;"'")&amp;", N'"&amp;J181&amp;" "&amp;SUBSTITUTE(trim(K181),"'","''")&amp;"', N'"&amp;L181&amp;" "&amp;SUBSTITUTE(trim(M181),"'","''")&amp;"', "&amp;IF(N181="","null","'"&amp;TEXT(N181,"yyyy-mm-dd")&amp;"'")&amp;",  "&amp;IF(E181="","null","'"&amp;SUBSTITUTE(trim(E181),"'","''")&amp;"'")&amp;", "&amp;if(B181="","null",if(D181="","(select ImageId from Images where Filename='"&amp;E181&amp;"."&amp;C181&amp;"' and ExternalUrl='"&amp;SUBSTITUTE(trim(B181),"'","''")&amp;"')","(select ImageId from Images where Filename='"&amp;D181&amp;"."&amp;C181&amp;"' and ExternalUrl='"&amp;SUBSTITUTE(trim(B181),"'","''")&amp;"')"))&amp;", null, null, null, (select min(LanguageId) from Languages where LanguageName='"&amp;G181&amp;"' and IsValidMetadataLanguage=1), getdate(), (select CreatedBy from Enterprises where EnterpriseId="&amp;EntId&amp;"), null, '34F4C88E-B410-461E-AD75-6C01536FDCD3', null, null, null, null, null, null, null, null, null, 1, null, null, null, "&amp;VLOOKUP(O181,'Reference info'!H:I,2,FALSE)&amp;", "&amp;IF(P181="","null",VLOOKUP(P181,'Reference info'!H:I,2,FALSE))&amp;", 0, null, null, null,"&amp;IF(N181="",0,1)&amp;", 1, null, null, null, null, null, null, null, null, null, 1, null, (NEXT VALUE FOR [AssetIdSequence]), null, null, null, "&amp;TenantId&amp;", "&amp;EntId&amp;", null, "&amp;if(D181&lt;&gt;"",countif('5) Release_Track'!A:A,D181),countif('5) Release_Track'!B:B,E181))&amp;")"</f>
        <v>Insert into Releases VALUES((select ReleaseTypeId from ReleaseTypes where Title='Single'), N'Rei de Munique', null, (select LabelId from Labels where Name=N'TokyoRecords' and EnterpriseId=647322), 821555942849, null, null, null, N'2023 TokyoRecords', N'2023 TokyoRecords', '2023-04-18',  null, (select ImageId from Images where Filename='821555942849.jpg' and ExternalUrl='https://www.dropbox.com/scl/fi/nkz46xlytzak5xi36ckfw/Rei-de-Munique-821555942849.jpg?rlkey=vsu25nmlmbsp8ghcqbmef9jek&amp;st=ya5hw702&amp;dl=1'),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1" s="34" t="str">
        <f>"update Releases set RevelatorExternalUsageReleaseId=AssetId where ReleaseId=(select max(ReleaseId) from Releases where "&amp;IF(D181="","Catalog='"&amp;E181&amp;"'","UPC="&amp;D181)&amp;" and EnterpriseId="&amp;EntId&amp;")"</f>
        <v>update Releases set RevelatorExternalUsageReleaseId=AssetId where ReleaseId=(select max(ReleaseId) from Releases where UPC=821555942849 and EnterpriseId=647322)</v>
      </c>
    </row>
    <row r="182">
      <c r="A182" s="28" t="s">
        <v>144</v>
      </c>
      <c r="B182" s="92" t="s">
        <v>525</v>
      </c>
      <c r="C182" s="34" t="s">
        <v>178</v>
      </c>
      <c r="D182" s="110">
        <v>8.21555942696E11</v>
      </c>
      <c r="E182" s="84"/>
      <c r="F182" s="84" t="s">
        <v>526</v>
      </c>
      <c r="G182" s="44" t="s">
        <v>180</v>
      </c>
      <c r="H182" s="34" t="s">
        <v>222</v>
      </c>
      <c r="I182" s="44" t="s">
        <v>181</v>
      </c>
      <c r="J182" s="95">
        <v>2023.0</v>
      </c>
      <c r="K182" s="96" t="s">
        <v>144</v>
      </c>
      <c r="L182" s="95">
        <v>2023.0</v>
      </c>
      <c r="M182" s="96" t="s">
        <v>144</v>
      </c>
      <c r="N182" s="97">
        <v>45034.0</v>
      </c>
      <c r="O182" s="111" t="s">
        <v>182</v>
      </c>
      <c r="P182" s="57"/>
      <c r="R182" s="74" t="str">
        <f t="shared" si="1"/>
        <v>insert into Images VALUES (NEWID(),'821555942696.jpg', '.jpg', getdate(), 0, null, 'https://www.dropbox.com/scl/fi/uvqr81df4cw7lx7w5advg/Rei-de-Munique-Speed-Up-821555942696.jpg?rlkey=usqiaf1frmkjabr0eeawzlxt2&amp;st=f0lyxak5&amp;dl=1', 0, getdate(), null, null)</v>
      </c>
      <c r="S182" s="34" t="str">
        <f>"Insert into Releases VALUES((select ReleaseTypeId from ReleaseTypes where Title='"&amp;I182&amp;"'), N'"&amp;SUBSTITUTE(trim(F182),"'","''")&amp;"', null, (select LabelId from Labels where Name=N'"&amp;SUBSTITUTE(trim(A182),"'","''")&amp;"' and EnterpriseId="&amp;EntId&amp;"), "&amp;IF(D182="","null",D182)&amp;", null, null, "&amp;IF(H182="","null","N'"&amp;SUBSTITUTE(trim(H182),"'","''")&amp;"'")&amp;", N'"&amp;J182&amp;" "&amp;SUBSTITUTE(trim(K182),"'","''")&amp;"', N'"&amp;L182&amp;" "&amp;SUBSTITUTE(trim(M182),"'","''")&amp;"', "&amp;IF(N182="","null","'"&amp;TEXT(N182,"yyyy-mm-dd")&amp;"'")&amp;",  "&amp;IF(E182="","null","'"&amp;SUBSTITUTE(trim(E182),"'","''")&amp;"'")&amp;", "&amp;if(B182="","null",if(D182="","(select ImageId from Images where Filename='"&amp;E182&amp;"."&amp;C182&amp;"' and ExternalUrl='"&amp;SUBSTITUTE(trim(B182),"'","''")&amp;"')","(select ImageId from Images where Filename='"&amp;D182&amp;"."&amp;C182&amp;"' and ExternalUrl='"&amp;SUBSTITUTE(trim(B182),"'","''")&amp;"')"))&amp;", null, null, null, (select min(LanguageId) from Languages where LanguageName='"&amp;G182&amp;"' and IsValidMetadataLanguage=1), getdate(), (select CreatedBy from Enterprises where EnterpriseId="&amp;EntId&amp;"), null, '34F4C88E-B410-461E-AD75-6C01536FDCD3', null, null, null, null, null, null, null, null, null, 1, null, null, null, "&amp;VLOOKUP(O182,'Reference info'!H:I,2,FALSE)&amp;", "&amp;IF(P182="","null",VLOOKUP(P182,'Reference info'!H:I,2,FALSE))&amp;", 0, null, null, null,"&amp;IF(N182="",0,1)&amp;", 1, null, null, null, null, null, null, null, null, null, 1, null, (NEXT VALUE FOR [AssetIdSequence]), null, null, null, "&amp;TenantId&amp;", "&amp;EntId&amp;", null, "&amp;if(D182&lt;&gt;"",countif('5) Release_Track'!A:A,D182),countif('5) Release_Track'!B:B,E182))&amp;")"</f>
        <v>Insert into Releases VALUES((select ReleaseTypeId from ReleaseTypes where Title='Single'), N'Rei de Munique (Speed Up)', null, (select LabelId from Labels where Name=N'TokyoRecords' and EnterpriseId=647322), 821555942696, null, null, N'Speed Up', N'2023 TokyoRecords', N'2023 TokyoRecords', '2023-04-18',  null, (select ImageId from Images where Filename='821555942696.jpg' and ExternalUrl='https://www.dropbox.com/scl/fi/uvqr81df4cw7lx7w5advg/Rei-de-Munique-Speed-Up-821555942696.jpg?rlkey=usqiaf1frmkjabr0eeawzlxt2&amp;st=f0lyxak5&amp;dl=1'),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2" s="34" t="str">
        <f>"update Releases set RevelatorExternalUsageReleaseId=AssetId where ReleaseId=(select max(ReleaseId) from Releases where "&amp;IF(D182="","Catalog='"&amp;E182&amp;"'","UPC="&amp;D182)&amp;" and EnterpriseId="&amp;EntId&amp;")"</f>
        <v>update Releases set RevelatorExternalUsageReleaseId=AssetId where ReleaseId=(select max(ReleaseId) from Releases where UPC=821555942696 and EnterpriseId=647322)</v>
      </c>
    </row>
    <row r="183">
      <c r="A183" s="28" t="s">
        <v>144</v>
      </c>
      <c r="B183" s="92" t="s">
        <v>527</v>
      </c>
      <c r="C183" s="34" t="s">
        <v>178</v>
      </c>
      <c r="D183" s="110">
        <v>6.56464699054E11</v>
      </c>
      <c r="E183" s="84"/>
      <c r="F183" s="84" t="s">
        <v>528</v>
      </c>
      <c r="G183" s="44" t="s">
        <v>180</v>
      </c>
      <c r="H183" s="34"/>
      <c r="I183" s="44" t="s">
        <v>181</v>
      </c>
      <c r="J183" s="95">
        <v>2023.0</v>
      </c>
      <c r="K183" s="96" t="s">
        <v>144</v>
      </c>
      <c r="L183" s="95">
        <v>2023.0</v>
      </c>
      <c r="M183" s="96" t="s">
        <v>144</v>
      </c>
      <c r="N183" s="97">
        <v>45041.0</v>
      </c>
      <c r="O183" s="111" t="s">
        <v>182</v>
      </c>
      <c r="P183" s="57"/>
      <c r="R183" s="74" t="str">
        <f t="shared" si="1"/>
        <v>insert into Images VALUES (NEWID(),'656464699054.jpg', '.jpg', getdate(), 0, null, 'https://www.dropbox.com/scl/fi/69jn001es2trehhsooino/Maldi-o-656464699054.jpg?rlkey=r04tk6g91pr5p5umauniycmha&amp;st=aqlvevge&amp;dl=1', 0, getdate(), null, null)</v>
      </c>
      <c r="S183" s="34" t="str">
        <f>"Insert into Releases VALUES((select ReleaseTypeId from ReleaseTypes where Title='"&amp;I183&amp;"'), N'"&amp;SUBSTITUTE(trim(F183),"'","''")&amp;"', null, (select LabelId from Labels where Name=N'"&amp;SUBSTITUTE(trim(A183),"'","''")&amp;"' and EnterpriseId="&amp;EntId&amp;"), "&amp;IF(D183="","null",D183)&amp;", null, null, "&amp;IF(H183="","null","N'"&amp;SUBSTITUTE(trim(H183),"'","''")&amp;"'")&amp;", N'"&amp;J183&amp;" "&amp;SUBSTITUTE(trim(K183),"'","''")&amp;"', N'"&amp;L183&amp;" "&amp;SUBSTITUTE(trim(M183),"'","''")&amp;"', "&amp;IF(N183="","null","'"&amp;TEXT(N183,"yyyy-mm-dd")&amp;"'")&amp;",  "&amp;IF(E183="","null","'"&amp;SUBSTITUTE(trim(E183),"'","''")&amp;"'")&amp;", "&amp;if(B183="","null",if(D183="","(select ImageId from Images where Filename='"&amp;E183&amp;"."&amp;C183&amp;"' and ExternalUrl='"&amp;SUBSTITUTE(trim(B183),"'","''")&amp;"')","(select ImageId from Images where Filename='"&amp;D183&amp;"."&amp;C183&amp;"' and ExternalUrl='"&amp;SUBSTITUTE(trim(B183),"'","''")&amp;"')"))&amp;", null, null, null, (select min(LanguageId) from Languages where LanguageName='"&amp;G183&amp;"' and IsValidMetadataLanguage=1), getdate(), (select CreatedBy from Enterprises where EnterpriseId="&amp;EntId&amp;"), null, '34F4C88E-B410-461E-AD75-6C01536FDCD3', null, null, null, null, null, null, null, null, null, 1, null, null, null, "&amp;VLOOKUP(O183,'Reference info'!H:I,2,FALSE)&amp;", "&amp;IF(P183="","null",VLOOKUP(P183,'Reference info'!H:I,2,FALSE))&amp;", 0, null, null, null,"&amp;IF(N183="",0,1)&amp;", 1, null, null, null, null, null, null, null, null, null, 1, null, (NEXT VALUE FOR [AssetIdSequence]), null, null, null, "&amp;TenantId&amp;", "&amp;EntId&amp;", null, "&amp;if(D183&lt;&gt;"",countif('5) Release_Track'!A:A,D183),countif('5) Release_Track'!B:B,E183))&amp;")"</f>
        <v>Insert into Releases VALUES((select ReleaseTypeId from ReleaseTypes where Title='Single'), N'Maldição', null, (select LabelId from Labels where Name=N'TokyoRecords' and EnterpriseId=647322), 656464699054, null, null, null, N'2023 TokyoRecords', N'2023 TokyoRecords', '2023-04-25',  null, (select ImageId from Images where Filename='656464699054.jpg' and ExternalUrl='https://www.dropbox.com/scl/fi/69jn001es2trehhsooino/Maldi-o-656464699054.jpg?rlkey=r04tk6g91pr5p5umauniycmha&amp;st=aqlvevge&amp;dl=1'),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3" s="34" t="str">
        <f>"update Releases set RevelatorExternalUsageReleaseId=AssetId where ReleaseId=(select max(ReleaseId) from Releases where "&amp;IF(D183="","Catalog='"&amp;E183&amp;"'","UPC="&amp;D183)&amp;" and EnterpriseId="&amp;EntId&amp;")"</f>
        <v>update Releases set RevelatorExternalUsageReleaseId=AssetId where ReleaseId=(select max(ReleaseId) from Releases where UPC=656464699054 and EnterpriseId=647322)</v>
      </c>
    </row>
    <row r="184">
      <c r="A184" s="28" t="s">
        <v>144</v>
      </c>
      <c r="B184" s="92" t="s">
        <v>529</v>
      </c>
      <c r="C184" s="34" t="s">
        <v>178</v>
      </c>
      <c r="D184" s="110">
        <v>6.56464912733E11</v>
      </c>
      <c r="E184" s="84"/>
      <c r="F184" s="84" t="s">
        <v>530</v>
      </c>
      <c r="G184" s="44" t="s">
        <v>180</v>
      </c>
      <c r="H184" s="34"/>
      <c r="I184" s="44" t="s">
        <v>181</v>
      </c>
      <c r="J184" s="95">
        <v>2023.0</v>
      </c>
      <c r="K184" s="96" t="s">
        <v>144</v>
      </c>
      <c r="L184" s="95">
        <v>2023.0</v>
      </c>
      <c r="M184" s="96" t="s">
        <v>144</v>
      </c>
      <c r="N184" s="97">
        <v>45049.0</v>
      </c>
      <c r="O184" s="111" t="s">
        <v>182</v>
      </c>
      <c r="P184" s="57"/>
      <c r="R184" s="74" t="str">
        <f t="shared" si="1"/>
        <v>insert into Images VALUES (NEWID(),'656464912733.jpg', '.jpg', getdate(), 0, null, 'https://www.dropbox.com/scl/fi/k33xrl0du30h1mosy72zr/Mundo-Roxo-656464912733-1.jpg?rlkey=z9g2l5z51a4uhzpvuo8r0f7ng&amp;st=0f9v18fq&amp;dl=1', 0, getdate(), null, null)</v>
      </c>
      <c r="S184" s="34" t="str">
        <f>"Insert into Releases VALUES((select ReleaseTypeId from ReleaseTypes where Title='"&amp;I184&amp;"'), N'"&amp;SUBSTITUTE(trim(F184),"'","''")&amp;"', null, (select LabelId from Labels where Name=N'"&amp;SUBSTITUTE(trim(A184),"'","''")&amp;"' and EnterpriseId="&amp;EntId&amp;"), "&amp;IF(D184="","null",D184)&amp;", null, null, "&amp;IF(H184="","null","N'"&amp;SUBSTITUTE(trim(H184),"'","''")&amp;"'")&amp;", N'"&amp;J184&amp;" "&amp;SUBSTITUTE(trim(K184),"'","''")&amp;"', N'"&amp;L184&amp;" "&amp;SUBSTITUTE(trim(M184),"'","''")&amp;"', "&amp;IF(N184="","null","'"&amp;TEXT(N184,"yyyy-mm-dd")&amp;"'")&amp;",  "&amp;IF(E184="","null","'"&amp;SUBSTITUTE(trim(E184),"'","''")&amp;"'")&amp;", "&amp;if(B184="","null",if(D184="","(select ImageId from Images where Filename='"&amp;E184&amp;"."&amp;C184&amp;"' and ExternalUrl='"&amp;SUBSTITUTE(trim(B184),"'","''")&amp;"')","(select ImageId from Images where Filename='"&amp;D184&amp;"."&amp;C184&amp;"' and ExternalUrl='"&amp;SUBSTITUTE(trim(B184),"'","''")&amp;"')"))&amp;", null, null, null, (select min(LanguageId) from Languages where LanguageName='"&amp;G184&amp;"' and IsValidMetadataLanguage=1), getdate(), (select CreatedBy from Enterprises where EnterpriseId="&amp;EntId&amp;"), null, '34F4C88E-B410-461E-AD75-6C01536FDCD3', null, null, null, null, null, null, null, null, null, 1, null, null, null, "&amp;VLOOKUP(O184,'Reference info'!H:I,2,FALSE)&amp;", "&amp;IF(P184="","null",VLOOKUP(P184,'Reference info'!H:I,2,FALSE))&amp;", 0, null, null, null,"&amp;IF(N184="",0,1)&amp;", 1, null, null, null, null, null, null, null, null, null, 1, null, (NEXT VALUE FOR [AssetIdSequence]), null, null, null, "&amp;TenantId&amp;", "&amp;EntId&amp;", null, "&amp;if(D184&lt;&gt;"",countif('5) Release_Track'!A:A,D184),countif('5) Release_Track'!B:B,E184))&amp;")"</f>
        <v>Insert into Releases VALUES((select ReleaseTypeId from ReleaseTypes where Title='Single'), N'Mundo Roxo', null, (select LabelId from Labels where Name=N'TokyoRecords' and EnterpriseId=647322), 656464912733, null, null, null, N'2023 TokyoRecords', N'2023 TokyoRecords', '2023-05-03',  null, (select ImageId from Images where Filename='656464912733.jpg' and ExternalUrl='https://www.dropbox.com/scl/fi/k33xrl0du30h1mosy72zr/Mundo-Roxo-656464912733-1.jpg?rlkey=z9g2l5z51a4uhzpvuo8r0f7ng&amp;st=0f9v18fq&amp;dl=1'),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4" s="34" t="str">
        <f>"update Releases set RevelatorExternalUsageReleaseId=AssetId where ReleaseId=(select max(ReleaseId) from Releases where "&amp;IF(D184="","Catalog='"&amp;E184&amp;"'","UPC="&amp;D184)&amp;" and EnterpriseId="&amp;EntId&amp;")"</f>
        <v>update Releases set RevelatorExternalUsageReleaseId=AssetId where ReleaseId=(select max(ReleaseId) from Releases where UPC=656464912733 and EnterpriseId=647322)</v>
      </c>
    </row>
    <row r="185">
      <c r="A185" s="28" t="s">
        <v>144</v>
      </c>
      <c r="B185" s="92" t="s">
        <v>531</v>
      </c>
      <c r="C185" s="34" t="s">
        <v>178</v>
      </c>
      <c r="D185" s="110">
        <v>6.56464912573E11</v>
      </c>
      <c r="E185" s="84"/>
      <c r="F185" s="84" t="s">
        <v>530</v>
      </c>
      <c r="G185" s="44" t="s">
        <v>180</v>
      </c>
      <c r="H185" s="34" t="s">
        <v>222</v>
      </c>
      <c r="I185" s="44" t="s">
        <v>181</v>
      </c>
      <c r="J185" s="95">
        <v>2023.0</v>
      </c>
      <c r="K185" s="96" t="s">
        <v>144</v>
      </c>
      <c r="L185" s="95">
        <v>2023.0</v>
      </c>
      <c r="M185" s="96" t="s">
        <v>144</v>
      </c>
      <c r="N185" s="97">
        <v>45049.0</v>
      </c>
      <c r="O185" s="111" t="s">
        <v>182</v>
      </c>
      <c r="P185" s="57"/>
      <c r="R185" s="74" t="str">
        <f t="shared" si="1"/>
        <v>insert into Images VALUES (NEWID(),'656464912573.jpg', '.jpg', getdate(), 0, null, 'https://www.dropbox.com/scl/fi/5ji5wtofnyyjd1muuc57m/Mundo-Roxo-656464912573.jpg?rlkey=bkv00awbx5e5xyba3uc8xmtqw&amp;st=2yj8ijig&amp;dl=1', 0, getdate(), null, null)</v>
      </c>
      <c r="S185" s="34" t="str">
        <f>"Insert into Releases VALUES((select ReleaseTypeId from ReleaseTypes where Title='"&amp;I185&amp;"'), N'"&amp;SUBSTITUTE(trim(F185),"'","''")&amp;"', null, (select LabelId from Labels where Name=N'"&amp;SUBSTITUTE(trim(A185),"'","''")&amp;"' and EnterpriseId="&amp;EntId&amp;"), "&amp;IF(D185="","null",D185)&amp;", null, null, "&amp;IF(H185="","null","N'"&amp;SUBSTITUTE(trim(H185),"'","''")&amp;"'")&amp;", N'"&amp;J185&amp;" "&amp;SUBSTITUTE(trim(K185),"'","''")&amp;"', N'"&amp;L185&amp;" "&amp;SUBSTITUTE(trim(M185),"'","''")&amp;"', "&amp;IF(N185="","null","'"&amp;TEXT(N185,"yyyy-mm-dd")&amp;"'")&amp;",  "&amp;IF(E185="","null","'"&amp;SUBSTITUTE(trim(E185),"'","''")&amp;"'")&amp;", "&amp;if(B185="","null",if(D185="","(select ImageId from Images where Filename='"&amp;E185&amp;"."&amp;C185&amp;"' and ExternalUrl='"&amp;SUBSTITUTE(trim(B185),"'","''")&amp;"')","(select ImageId from Images where Filename='"&amp;D185&amp;"."&amp;C185&amp;"' and ExternalUrl='"&amp;SUBSTITUTE(trim(B185),"'","''")&amp;"')"))&amp;", null, null, null, (select min(LanguageId) from Languages where LanguageName='"&amp;G185&amp;"' and IsValidMetadataLanguage=1), getdate(), (select CreatedBy from Enterprises where EnterpriseId="&amp;EntId&amp;"), null, '34F4C88E-B410-461E-AD75-6C01536FDCD3', null, null, null, null, null, null, null, null, null, 1, null, null, null, "&amp;VLOOKUP(O185,'Reference info'!H:I,2,FALSE)&amp;", "&amp;IF(P185="","null",VLOOKUP(P185,'Reference info'!H:I,2,FALSE))&amp;", 0, null, null, null,"&amp;IF(N185="",0,1)&amp;", 1, null, null, null, null, null, null, null, null, null, 1, null, (NEXT VALUE FOR [AssetIdSequence]), null, null, null, "&amp;TenantId&amp;", "&amp;EntId&amp;", null, "&amp;if(D185&lt;&gt;"",countif('5) Release_Track'!A:A,D185),countif('5) Release_Track'!B:B,E185))&amp;")"</f>
        <v>Insert into Releases VALUES((select ReleaseTypeId from ReleaseTypes where Title='Single'), N'Mundo Roxo', null, (select LabelId from Labels where Name=N'TokyoRecords' and EnterpriseId=647322), 656464912573, null, null, N'Speed Up', N'2023 TokyoRecords', N'2023 TokyoRecords', '2023-05-03',  null, (select ImageId from Images where Filename='656464912573.jpg' and ExternalUrl='https://www.dropbox.com/scl/fi/5ji5wtofnyyjd1muuc57m/Mundo-Roxo-656464912573.jpg?rlkey=bkv00awbx5e5xyba3uc8xmtqw&amp;st=2yj8ijig&amp;dl=1'),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5" s="34" t="str">
        <f>"update Releases set RevelatorExternalUsageReleaseId=AssetId where ReleaseId=(select max(ReleaseId) from Releases where "&amp;IF(D185="","Catalog='"&amp;E185&amp;"'","UPC="&amp;D185)&amp;" and EnterpriseId="&amp;EntId&amp;")"</f>
        <v>update Releases set RevelatorExternalUsageReleaseId=AssetId where ReleaseId=(select max(ReleaseId) from Releases where UPC=656464912573 and EnterpriseId=647322)</v>
      </c>
    </row>
    <row r="186">
      <c r="A186" s="28" t="s">
        <v>144</v>
      </c>
      <c r="B186" s="92" t="s">
        <v>532</v>
      </c>
      <c r="C186" s="34" t="s">
        <v>178</v>
      </c>
      <c r="D186" s="110">
        <v>7.07331606726E11</v>
      </c>
      <c r="E186" s="84"/>
      <c r="F186" s="84" t="s">
        <v>533</v>
      </c>
      <c r="G186" s="44" t="s">
        <v>180</v>
      </c>
      <c r="H186" s="34"/>
      <c r="I186" s="44" t="s">
        <v>181</v>
      </c>
      <c r="J186" s="95">
        <v>2023.0</v>
      </c>
      <c r="K186" s="96" t="s">
        <v>144</v>
      </c>
      <c r="L186" s="95">
        <v>2023.0</v>
      </c>
      <c r="M186" s="96" t="s">
        <v>144</v>
      </c>
      <c r="N186" s="97">
        <v>45054.0</v>
      </c>
      <c r="O186" s="111" t="s">
        <v>182</v>
      </c>
      <c r="P186" s="57"/>
      <c r="R186" s="74" t="str">
        <f t="shared" si="1"/>
        <v>insert into Images VALUES (NEWID(),'707331606726.jpg', '.jpg', getdate(), 0, null, 'https://www.dropbox.com/scl/fi/d584l06buc8ijmi7nly4j/Zumbi-707331606726.jpg?rlkey=6lqs213rszql1a3stic4jc692&amp;st=o6k3ehja&amp;dl=1', 0, getdate(), null, null)</v>
      </c>
      <c r="S186" s="34" t="str">
        <f>"Insert into Releases VALUES((select ReleaseTypeId from ReleaseTypes where Title='"&amp;I186&amp;"'), N'"&amp;SUBSTITUTE(trim(F186),"'","''")&amp;"', null, (select LabelId from Labels where Name=N'"&amp;SUBSTITUTE(trim(A186),"'","''")&amp;"' and EnterpriseId="&amp;EntId&amp;"), "&amp;IF(D186="","null",D186)&amp;", null, null, "&amp;IF(H186="","null","N'"&amp;SUBSTITUTE(trim(H186),"'","''")&amp;"'")&amp;", N'"&amp;J186&amp;" "&amp;SUBSTITUTE(trim(K186),"'","''")&amp;"', N'"&amp;L186&amp;" "&amp;SUBSTITUTE(trim(M186),"'","''")&amp;"', "&amp;IF(N186="","null","'"&amp;TEXT(N186,"yyyy-mm-dd")&amp;"'")&amp;",  "&amp;IF(E186="","null","'"&amp;SUBSTITUTE(trim(E186),"'","''")&amp;"'")&amp;", "&amp;if(B186="","null",if(D186="","(select ImageId from Images where Filename='"&amp;E186&amp;"."&amp;C186&amp;"' and ExternalUrl='"&amp;SUBSTITUTE(trim(B186),"'","''")&amp;"')","(select ImageId from Images where Filename='"&amp;D186&amp;"."&amp;C186&amp;"' and ExternalUrl='"&amp;SUBSTITUTE(trim(B186),"'","''")&amp;"')"))&amp;", null, null, null, (select min(LanguageId) from Languages where LanguageName='"&amp;G186&amp;"' and IsValidMetadataLanguage=1), getdate(), (select CreatedBy from Enterprises where EnterpriseId="&amp;EntId&amp;"), null, '34F4C88E-B410-461E-AD75-6C01536FDCD3', null, null, null, null, null, null, null, null, null, 1, null, null, null, "&amp;VLOOKUP(O186,'Reference info'!H:I,2,FALSE)&amp;", "&amp;IF(P186="","null",VLOOKUP(P186,'Reference info'!H:I,2,FALSE))&amp;", 0, null, null, null,"&amp;IF(N186="",0,1)&amp;", 1, null, null, null, null, null, null, null, null, null, 1, null, (NEXT VALUE FOR [AssetIdSequence]), null, null, null, "&amp;TenantId&amp;", "&amp;EntId&amp;", null, "&amp;if(D186&lt;&gt;"",countif('5) Release_Track'!A:A,D186),countif('5) Release_Track'!B:B,E186))&amp;")"</f>
        <v>Insert into Releases VALUES((select ReleaseTypeId from ReleaseTypes where Title='Single'), N'Zumbi', null, (select LabelId from Labels where Name=N'TokyoRecords' and EnterpriseId=647322), 707331606726, null, null, null, N'2023 TokyoRecords', N'2023 TokyoRecords', '2023-05-08',  null, (select ImageId from Images where Filename='707331606726.jpg' and ExternalUrl='https://www.dropbox.com/scl/fi/d584l06buc8ijmi7nly4j/Zumbi-707331606726.jpg?rlkey=6lqs213rszql1a3stic4jc692&amp;st=o6k3ehja&amp;dl=1'),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6" s="34" t="str">
        <f>"update Releases set RevelatorExternalUsageReleaseId=AssetId where ReleaseId=(select max(ReleaseId) from Releases where "&amp;IF(D186="","Catalog='"&amp;E186&amp;"'","UPC="&amp;D186)&amp;" and EnterpriseId="&amp;EntId&amp;")"</f>
        <v>update Releases set RevelatorExternalUsageReleaseId=AssetId where ReleaseId=(select max(ReleaseId) from Releases where UPC=707331606726 and EnterpriseId=647322)</v>
      </c>
    </row>
    <row r="187">
      <c r="A187" s="28" t="s">
        <v>144</v>
      </c>
      <c r="B187" s="92" t="s">
        <v>534</v>
      </c>
      <c r="C187" s="34" t="s">
        <v>178</v>
      </c>
      <c r="D187" s="110">
        <v>7.07331606689E11</v>
      </c>
      <c r="E187" s="84"/>
      <c r="F187" s="84" t="s">
        <v>533</v>
      </c>
      <c r="G187" s="44" t="s">
        <v>180</v>
      </c>
      <c r="H187" s="34" t="s">
        <v>222</v>
      </c>
      <c r="I187" s="44" t="s">
        <v>181</v>
      </c>
      <c r="J187" s="95">
        <v>2023.0</v>
      </c>
      <c r="K187" s="96" t="s">
        <v>144</v>
      </c>
      <c r="L187" s="95">
        <v>2023.0</v>
      </c>
      <c r="M187" s="96" t="s">
        <v>144</v>
      </c>
      <c r="N187" s="97">
        <v>45054.0</v>
      </c>
      <c r="O187" s="111" t="s">
        <v>182</v>
      </c>
      <c r="P187" s="57"/>
      <c r="R187" s="74" t="str">
        <f t="shared" si="1"/>
        <v>insert into Images VALUES (NEWID(),'707331606689.jpg', '.jpg', getdate(), 0, null, 'https://www.dropbox.com/scl/fi/7ayczlwlpb4h78wh697yu/Zumbi-707331606689.jpg?rlkey=y18f5x26p77jiziaip6hpo4wo&amp;st=4sul1j4i&amp;dl=1', 0, getdate(), null, null)</v>
      </c>
      <c r="S187" s="34" t="str">
        <f>"Insert into Releases VALUES((select ReleaseTypeId from ReleaseTypes where Title='"&amp;I187&amp;"'), N'"&amp;SUBSTITUTE(trim(F187),"'","''")&amp;"', null, (select LabelId from Labels where Name=N'"&amp;SUBSTITUTE(trim(A187),"'","''")&amp;"' and EnterpriseId="&amp;EntId&amp;"), "&amp;IF(D187="","null",D187)&amp;", null, null, "&amp;IF(H187="","null","N'"&amp;SUBSTITUTE(trim(H187),"'","''")&amp;"'")&amp;", N'"&amp;J187&amp;" "&amp;SUBSTITUTE(trim(K187),"'","''")&amp;"', N'"&amp;L187&amp;" "&amp;SUBSTITUTE(trim(M187),"'","''")&amp;"', "&amp;IF(N187="","null","'"&amp;TEXT(N187,"yyyy-mm-dd")&amp;"'")&amp;",  "&amp;IF(E187="","null","'"&amp;SUBSTITUTE(trim(E187),"'","''")&amp;"'")&amp;", "&amp;if(B187="","null",if(D187="","(select ImageId from Images where Filename='"&amp;E187&amp;"."&amp;C187&amp;"' and ExternalUrl='"&amp;SUBSTITUTE(trim(B187),"'","''")&amp;"')","(select ImageId from Images where Filename='"&amp;D187&amp;"."&amp;C187&amp;"' and ExternalUrl='"&amp;SUBSTITUTE(trim(B187),"'","''")&amp;"')"))&amp;", null, null, null, (select min(LanguageId) from Languages where LanguageName='"&amp;G187&amp;"' and IsValidMetadataLanguage=1), getdate(), (select CreatedBy from Enterprises where EnterpriseId="&amp;EntId&amp;"), null, '34F4C88E-B410-461E-AD75-6C01536FDCD3', null, null, null, null, null, null, null, null, null, 1, null, null, null, "&amp;VLOOKUP(O187,'Reference info'!H:I,2,FALSE)&amp;", "&amp;IF(P187="","null",VLOOKUP(P187,'Reference info'!H:I,2,FALSE))&amp;", 0, null, null, null,"&amp;IF(N187="",0,1)&amp;", 1, null, null, null, null, null, null, null, null, null, 1, null, (NEXT VALUE FOR [AssetIdSequence]), null, null, null, "&amp;TenantId&amp;", "&amp;EntId&amp;", null, "&amp;if(D187&lt;&gt;"",countif('5) Release_Track'!A:A,D187),countif('5) Release_Track'!B:B,E187))&amp;")"</f>
        <v>Insert into Releases VALUES((select ReleaseTypeId from ReleaseTypes where Title='Single'), N'Zumbi', null, (select LabelId from Labels where Name=N'TokyoRecords' and EnterpriseId=647322), 707331606689, null, null, N'Speed Up', N'2023 TokyoRecords', N'2023 TokyoRecords', '2023-05-08',  null, (select ImageId from Images where Filename='707331606689.jpg' and ExternalUrl='https://www.dropbox.com/scl/fi/7ayczlwlpb4h78wh697yu/Zumbi-707331606689.jpg?rlkey=y18f5x26p77jiziaip6hpo4wo&amp;st=4sul1j4i&amp;dl=1'),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7" s="34" t="str">
        <f>"update Releases set RevelatorExternalUsageReleaseId=AssetId where ReleaseId=(select max(ReleaseId) from Releases where "&amp;IF(D187="","Catalog='"&amp;E187&amp;"'","UPC="&amp;D187)&amp;" and EnterpriseId="&amp;EntId&amp;")"</f>
        <v>update Releases set RevelatorExternalUsageReleaseId=AssetId where ReleaseId=(select max(ReleaseId) from Releases where UPC=707331606689 and EnterpriseId=647322)</v>
      </c>
    </row>
    <row r="188">
      <c r="A188" s="28" t="s">
        <v>144</v>
      </c>
      <c r="B188" s="92" t="s">
        <v>535</v>
      </c>
      <c r="C188" s="34" t="s">
        <v>178</v>
      </c>
      <c r="D188" s="110">
        <v>7.07331797356E11</v>
      </c>
      <c r="E188" s="84"/>
      <c r="F188" s="84" t="s">
        <v>536</v>
      </c>
      <c r="G188" s="44" t="s">
        <v>180</v>
      </c>
      <c r="H188" s="34"/>
      <c r="I188" s="44" t="s">
        <v>181</v>
      </c>
      <c r="J188" s="95">
        <v>2023.0</v>
      </c>
      <c r="K188" s="96" t="s">
        <v>144</v>
      </c>
      <c r="L188" s="95">
        <v>2023.0</v>
      </c>
      <c r="M188" s="96" t="s">
        <v>144</v>
      </c>
      <c r="N188" s="97">
        <v>45061.0</v>
      </c>
      <c r="O188" s="111" t="s">
        <v>182</v>
      </c>
      <c r="P188" s="57"/>
      <c r="R188" s="74" t="str">
        <f t="shared" si="1"/>
        <v>insert into Images VALUES (NEWID(),'707331797356.jpg', '.jpg', getdate(), 0, null, 'https://www.dropbox.com/scl/fi/mvlatqbrdb36xvw1ttphe/A-Asa-Esquerda-do-Rei-707331797356.jpg?rlkey=3zzufyn1q636f1txct7vxr2pr&amp;st=vjineeps&amp;dl=1', 0, getdate(), null, null)</v>
      </c>
      <c r="S188" s="34" t="str">
        <f>"Insert into Releases VALUES((select ReleaseTypeId from ReleaseTypes where Title='"&amp;I188&amp;"'), N'"&amp;SUBSTITUTE(trim(F188),"'","''")&amp;"', null, (select LabelId from Labels where Name=N'"&amp;SUBSTITUTE(trim(A188),"'","''")&amp;"' and EnterpriseId="&amp;EntId&amp;"), "&amp;IF(D188="","null",D188)&amp;", null, null, "&amp;IF(H188="","null","N'"&amp;SUBSTITUTE(trim(H188),"'","''")&amp;"'")&amp;", N'"&amp;J188&amp;" "&amp;SUBSTITUTE(trim(K188),"'","''")&amp;"', N'"&amp;L188&amp;" "&amp;SUBSTITUTE(trim(M188),"'","''")&amp;"', "&amp;IF(N188="","null","'"&amp;TEXT(N188,"yyyy-mm-dd")&amp;"'")&amp;",  "&amp;IF(E188="","null","'"&amp;SUBSTITUTE(trim(E188),"'","''")&amp;"'")&amp;", "&amp;if(B188="","null",if(D188="","(select ImageId from Images where Filename='"&amp;E188&amp;"."&amp;C188&amp;"' and ExternalUrl='"&amp;SUBSTITUTE(trim(B188),"'","''")&amp;"')","(select ImageId from Images where Filename='"&amp;D188&amp;"."&amp;C188&amp;"' and ExternalUrl='"&amp;SUBSTITUTE(trim(B188),"'","''")&amp;"')"))&amp;", null, null, null, (select min(LanguageId) from Languages where LanguageName='"&amp;G188&amp;"' and IsValidMetadataLanguage=1), getdate(), (select CreatedBy from Enterprises where EnterpriseId="&amp;EntId&amp;"), null, '34F4C88E-B410-461E-AD75-6C01536FDCD3', null, null, null, null, null, null, null, null, null, 1, null, null, null, "&amp;VLOOKUP(O188,'Reference info'!H:I,2,FALSE)&amp;", "&amp;IF(P188="","null",VLOOKUP(P188,'Reference info'!H:I,2,FALSE))&amp;", 0, null, null, null,"&amp;IF(N188="",0,1)&amp;", 1, null, null, null, null, null, null, null, null, null, 1, null, (NEXT VALUE FOR [AssetIdSequence]), null, null, null, "&amp;TenantId&amp;", "&amp;EntId&amp;", null, "&amp;if(D188&lt;&gt;"",countif('5) Release_Track'!A:A,D188),countif('5) Release_Track'!B:B,E188))&amp;")"</f>
        <v>Insert into Releases VALUES((select ReleaseTypeId from ReleaseTypes where Title='Single'), N'A Asa Esquerda do Rei', null, (select LabelId from Labels where Name=N'TokyoRecords' and EnterpriseId=647322), 707331797356, null, null, null, N'2023 TokyoRecords', N'2023 TokyoRecords', '2023-05-15',  null, (select ImageId from Images where Filename='707331797356.jpg' and ExternalUrl='https://www.dropbox.com/scl/fi/mvlatqbrdb36xvw1ttphe/A-Asa-Esquerda-do-Rei-707331797356.jpg?rlkey=3zzufyn1q636f1txct7vxr2pr&amp;st=vjineeps&amp;dl=1'),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8" s="34" t="str">
        <f>"update Releases set RevelatorExternalUsageReleaseId=AssetId where ReleaseId=(select max(ReleaseId) from Releases where "&amp;IF(D188="","Catalog='"&amp;E188&amp;"'","UPC="&amp;D188)&amp;" and EnterpriseId="&amp;EntId&amp;")"</f>
        <v>update Releases set RevelatorExternalUsageReleaseId=AssetId where ReleaseId=(select max(ReleaseId) from Releases where UPC=707331797356 and EnterpriseId=647322)</v>
      </c>
    </row>
    <row r="189">
      <c r="A189" s="28" t="s">
        <v>144</v>
      </c>
      <c r="B189" s="92" t="s">
        <v>537</v>
      </c>
      <c r="C189" s="34" t="s">
        <v>178</v>
      </c>
      <c r="D189" s="110">
        <v>7.07331797301E11</v>
      </c>
      <c r="E189" s="84"/>
      <c r="F189" s="84" t="s">
        <v>536</v>
      </c>
      <c r="G189" s="44" t="s">
        <v>180</v>
      </c>
      <c r="H189" s="34" t="s">
        <v>222</v>
      </c>
      <c r="I189" s="44" t="s">
        <v>181</v>
      </c>
      <c r="J189" s="95">
        <v>2023.0</v>
      </c>
      <c r="K189" s="96" t="s">
        <v>144</v>
      </c>
      <c r="L189" s="95">
        <v>2023.0</v>
      </c>
      <c r="M189" s="96" t="s">
        <v>144</v>
      </c>
      <c r="N189" s="97">
        <v>45061.0</v>
      </c>
      <c r="O189" s="111" t="s">
        <v>182</v>
      </c>
      <c r="P189" s="57"/>
      <c r="R189" s="74" t="str">
        <f t="shared" si="1"/>
        <v>insert into Images VALUES (NEWID(),'707331797301.jpg', '.jpg', getdate(), 0, null, 'https://www.dropbox.com/scl/fi/hmg5vgvynsx3vsuulyx4d/A-Asa-Esquerda-do-Rei-707331797301.jpg?rlkey=11mtdakzsjdf2840v1kply7n4&amp;st=rb6z4t1d&amp;dl=1', 0, getdate(), null, null)</v>
      </c>
      <c r="S189" s="34" t="str">
        <f>"Insert into Releases VALUES((select ReleaseTypeId from ReleaseTypes where Title='"&amp;I189&amp;"'), N'"&amp;SUBSTITUTE(trim(F189),"'","''")&amp;"', null, (select LabelId from Labels where Name=N'"&amp;SUBSTITUTE(trim(A189),"'","''")&amp;"' and EnterpriseId="&amp;EntId&amp;"), "&amp;IF(D189="","null",D189)&amp;", null, null, "&amp;IF(H189="","null","N'"&amp;SUBSTITUTE(trim(H189),"'","''")&amp;"'")&amp;", N'"&amp;J189&amp;" "&amp;SUBSTITUTE(trim(K189),"'","''")&amp;"', N'"&amp;L189&amp;" "&amp;SUBSTITUTE(trim(M189),"'","''")&amp;"', "&amp;IF(N189="","null","'"&amp;TEXT(N189,"yyyy-mm-dd")&amp;"'")&amp;",  "&amp;IF(E189="","null","'"&amp;SUBSTITUTE(trim(E189),"'","''")&amp;"'")&amp;", "&amp;if(B189="","null",if(D189="","(select ImageId from Images where Filename='"&amp;E189&amp;"."&amp;C189&amp;"' and ExternalUrl='"&amp;SUBSTITUTE(trim(B189),"'","''")&amp;"')","(select ImageId from Images where Filename='"&amp;D189&amp;"."&amp;C189&amp;"' and ExternalUrl='"&amp;SUBSTITUTE(trim(B189),"'","''")&amp;"')"))&amp;", null, null, null, (select min(LanguageId) from Languages where LanguageName='"&amp;G189&amp;"' and IsValidMetadataLanguage=1), getdate(), (select CreatedBy from Enterprises where EnterpriseId="&amp;EntId&amp;"), null, '34F4C88E-B410-461E-AD75-6C01536FDCD3', null, null, null, null, null, null, null, null, null, 1, null, null, null, "&amp;VLOOKUP(O189,'Reference info'!H:I,2,FALSE)&amp;", "&amp;IF(P189="","null",VLOOKUP(P189,'Reference info'!H:I,2,FALSE))&amp;", 0, null, null, null,"&amp;IF(N189="",0,1)&amp;", 1, null, null, null, null, null, null, null, null, null, 1, null, (NEXT VALUE FOR [AssetIdSequence]), null, null, null, "&amp;TenantId&amp;", "&amp;EntId&amp;", null, "&amp;if(D189&lt;&gt;"",countif('5) Release_Track'!A:A,D189),countif('5) Release_Track'!B:B,E189))&amp;")"</f>
        <v>Insert into Releases VALUES((select ReleaseTypeId from ReleaseTypes where Title='Single'), N'A Asa Esquerda do Rei', null, (select LabelId from Labels where Name=N'TokyoRecords' and EnterpriseId=647322), 707331797301, null, null, N'Speed Up', N'2023 TokyoRecords', N'2023 TokyoRecords', '2023-05-15',  null, (select ImageId from Images where Filename='707331797301.jpg' and ExternalUrl='https://www.dropbox.com/scl/fi/hmg5vgvynsx3vsuulyx4d/A-Asa-Esquerda-do-Rei-707331797301.jpg?rlkey=11mtdakzsjdf2840v1kply7n4&amp;st=rb6z4t1d&amp;dl=1'),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89" s="34" t="str">
        <f>"update Releases set RevelatorExternalUsageReleaseId=AssetId where ReleaseId=(select max(ReleaseId) from Releases where "&amp;IF(D189="","Catalog='"&amp;E189&amp;"'","UPC="&amp;D189)&amp;" and EnterpriseId="&amp;EntId&amp;")"</f>
        <v>update Releases set RevelatorExternalUsageReleaseId=AssetId where ReleaseId=(select max(ReleaseId) from Releases where UPC=707331797301 and EnterpriseId=647322)</v>
      </c>
    </row>
    <row r="190">
      <c r="A190" s="28" t="s">
        <v>144</v>
      </c>
      <c r="B190" s="92" t="s">
        <v>538</v>
      </c>
      <c r="C190" s="34" t="s">
        <v>178</v>
      </c>
      <c r="D190" s="110">
        <v>7.18114547778E11</v>
      </c>
      <c r="E190" s="84"/>
      <c r="F190" s="84" t="s">
        <v>539</v>
      </c>
      <c r="G190" s="44" t="s">
        <v>180</v>
      </c>
      <c r="H190" s="34"/>
      <c r="I190" s="44" t="s">
        <v>181</v>
      </c>
      <c r="J190" s="95">
        <v>2023.0</v>
      </c>
      <c r="K190" s="96" t="s">
        <v>144</v>
      </c>
      <c r="L190" s="95">
        <v>2023.0</v>
      </c>
      <c r="M190" s="96" t="s">
        <v>144</v>
      </c>
      <c r="N190" s="97">
        <v>45068.0</v>
      </c>
      <c r="O190" s="111" t="s">
        <v>182</v>
      </c>
      <c r="P190" s="57"/>
      <c r="R190" s="74" t="str">
        <f t="shared" si="1"/>
        <v>insert into Images VALUES (NEWID(),'718114547778.jpg', '.jpg', getdate(), 0, null, 'https://www.dropbox.com/scl/fi/0ox2ih7yvmtawe9mt5o0a/Rei-da-Italia-718114547778.jpg?rlkey=ywkinjze9a3zqtiwal18bd7bu&amp;st=3btnsbqn&amp;dl=1', 0, getdate(), null, null)</v>
      </c>
      <c r="S190" s="34" t="str">
        <f>"Insert into Releases VALUES((select ReleaseTypeId from ReleaseTypes where Title='"&amp;I190&amp;"'), N'"&amp;SUBSTITUTE(trim(F190),"'","''")&amp;"', null, (select LabelId from Labels where Name=N'"&amp;SUBSTITUTE(trim(A190),"'","''")&amp;"' and EnterpriseId="&amp;EntId&amp;"), "&amp;IF(D190="","null",D190)&amp;", null, null, "&amp;IF(H190="","null","N'"&amp;SUBSTITUTE(trim(H190),"'","''")&amp;"'")&amp;", N'"&amp;J190&amp;" "&amp;SUBSTITUTE(trim(K190),"'","''")&amp;"', N'"&amp;L190&amp;" "&amp;SUBSTITUTE(trim(M190),"'","''")&amp;"', "&amp;IF(N190="","null","'"&amp;TEXT(N190,"yyyy-mm-dd")&amp;"'")&amp;",  "&amp;IF(E190="","null","'"&amp;SUBSTITUTE(trim(E190),"'","''")&amp;"'")&amp;", "&amp;if(B190="","null",if(D190="","(select ImageId from Images where Filename='"&amp;E190&amp;"."&amp;C190&amp;"' and ExternalUrl='"&amp;SUBSTITUTE(trim(B190),"'","''")&amp;"')","(select ImageId from Images where Filename='"&amp;D190&amp;"."&amp;C190&amp;"' and ExternalUrl='"&amp;SUBSTITUTE(trim(B190),"'","''")&amp;"')"))&amp;", null, null, null, (select min(LanguageId) from Languages where LanguageName='"&amp;G190&amp;"' and IsValidMetadataLanguage=1), getdate(), (select CreatedBy from Enterprises where EnterpriseId="&amp;EntId&amp;"), null, '34F4C88E-B410-461E-AD75-6C01536FDCD3', null, null, null, null, null, null, null, null, null, 1, null, null, null, "&amp;VLOOKUP(O190,'Reference info'!H:I,2,FALSE)&amp;", "&amp;IF(P190="","null",VLOOKUP(P190,'Reference info'!H:I,2,FALSE))&amp;", 0, null, null, null,"&amp;IF(N190="",0,1)&amp;", 1, null, null, null, null, null, null, null, null, null, 1, null, (NEXT VALUE FOR [AssetIdSequence]), null, null, null, "&amp;TenantId&amp;", "&amp;EntId&amp;", null, "&amp;if(D190&lt;&gt;"",countif('5) Release_Track'!A:A,D190),countif('5) Release_Track'!B:B,E190))&amp;")"</f>
        <v>Insert into Releases VALUES((select ReleaseTypeId from ReleaseTypes where Title='Single'), N'Rei da Italia', null, (select LabelId from Labels where Name=N'TokyoRecords' and EnterpriseId=647322), 718114547778, null, null, null, N'2023 TokyoRecords', N'2023 TokyoRecords', '2023-05-22',  null, (select ImageId from Images where Filename='718114547778.jpg' and ExternalUrl='https://www.dropbox.com/scl/fi/0ox2ih7yvmtawe9mt5o0a/Rei-da-Italia-718114547778.jpg?rlkey=ywkinjze9a3zqtiwal18bd7bu&amp;st=3btnsbqn&amp;dl=1'),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0" s="34" t="str">
        <f>"update Releases set RevelatorExternalUsageReleaseId=AssetId where ReleaseId=(select max(ReleaseId) from Releases where "&amp;IF(D190="","Catalog='"&amp;E190&amp;"'","UPC="&amp;D190)&amp;" and EnterpriseId="&amp;EntId&amp;")"</f>
        <v>update Releases set RevelatorExternalUsageReleaseId=AssetId where ReleaseId=(select max(ReleaseId) from Releases where UPC=718114547778 and EnterpriseId=647322)</v>
      </c>
    </row>
    <row r="191">
      <c r="A191" s="28" t="s">
        <v>144</v>
      </c>
      <c r="B191" s="92" t="s">
        <v>540</v>
      </c>
      <c r="C191" s="34" t="s">
        <v>178</v>
      </c>
      <c r="D191" s="110">
        <v>7.18114547709E11</v>
      </c>
      <c r="E191" s="84"/>
      <c r="F191" s="84" t="s">
        <v>541</v>
      </c>
      <c r="G191" s="44" t="s">
        <v>189</v>
      </c>
      <c r="H191" s="34" t="s">
        <v>222</v>
      </c>
      <c r="I191" s="44" t="s">
        <v>181</v>
      </c>
      <c r="J191" s="95">
        <v>2023.0</v>
      </c>
      <c r="K191" s="96" t="s">
        <v>144</v>
      </c>
      <c r="L191" s="95">
        <v>2023.0</v>
      </c>
      <c r="M191" s="96" t="s">
        <v>144</v>
      </c>
      <c r="N191" s="97">
        <v>45068.0</v>
      </c>
      <c r="O191" s="111" t="s">
        <v>182</v>
      </c>
      <c r="P191" s="57"/>
      <c r="R191" s="74" t="str">
        <f t="shared" si="1"/>
        <v>insert into Images VALUES (NEWID(),'718114547709.jpg', '.jpg', getdate(), 0, null, 'https://www.dropbox.com/scl/fi/4nhbjmzywffrhdll5xgik/Rei-Da-Italia-718114547709.jpg?rlkey=wiu15kzjyplebmt3za9pktw7m&amp;st=ov3x1nvb&amp;dl=1', 0, getdate(), null, null)</v>
      </c>
      <c r="S191" s="34" t="str">
        <f>"Insert into Releases VALUES((select ReleaseTypeId from ReleaseTypes where Title='"&amp;I191&amp;"'), N'"&amp;SUBSTITUTE(trim(F191),"'","''")&amp;"', null, (select LabelId from Labels where Name=N'"&amp;SUBSTITUTE(trim(A191),"'","''")&amp;"' and EnterpriseId="&amp;EntId&amp;"), "&amp;IF(D191="","null",D191)&amp;", null, null, "&amp;IF(H191="","null","N'"&amp;SUBSTITUTE(trim(H191),"'","''")&amp;"'")&amp;", N'"&amp;J191&amp;" "&amp;SUBSTITUTE(trim(K191),"'","''")&amp;"', N'"&amp;L191&amp;" "&amp;SUBSTITUTE(trim(M191),"'","''")&amp;"', "&amp;IF(N191="","null","'"&amp;TEXT(N191,"yyyy-mm-dd")&amp;"'")&amp;",  "&amp;IF(E191="","null","'"&amp;SUBSTITUTE(trim(E191),"'","''")&amp;"'")&amp;", "&amp;if(B191="","null",if(D191="","(select ImageId from Images where Filename='"&amp;E191&amp;"."&amp;C191&amp;"' and ExternalUrl='"&amp;SUBSTITUTE(trim(B191),"'","''")&amp;"')","(select ImageId from Images where Filename='"&amp;D191&amp;"."&amp;C191&amp;"' and ExternalUrl='"&amp;SUBSTITUTE(trim(B191),"'","''")&amp;"')"))&amp;", null, null, null, (select min(LanguageId) from Languages where LanguageName='"&amp;G191&amp;"' and IsValidMetadataLanguage=1), getdate(), (select CreatedBy from Enterprises where EnterpriseId="&amp;EntId&amp;"), null, '34F4C88E-B410-461E-AD75-6C01536FDCD3', null, null, null, null, null, null, null, null, null, 1, null, null, null, "&amp;VLOOKUP(O191,'Reference info'!H:I,2,FALSE)&amp;", "&amp;IF(P191="","null",VLOOKUP(P191,'Reference info'!H:I,2,FALSE))&amp;", 0, null, null, null,"&amp;IF(N191="",0,1)&amp;", 1, null, null, null, null, null, null, null, null, null, 1, null, (NEXT VALUE FOR [AssetIdSequence]), null, null, null, "&amp;TenantId&amp;", "&amp;EntId&amp;", null, "&amp;if(D191&lt;&gt;"",countif('5) Release_Track'!A:A,D191),countif('5) Release_Track'!B:B,E191))&amp;")"</f>
        <v>Insert into Releases VALUES((select ReleaseTypeId from ReleaseTypes where Title='Single'), N'Rei Da Italia', null, (select LabelId from Labels where Name=N'TokyoRecords' and EnterpriseId=647322), 718114547709, null, null, N'Speed Up', N'2023 TokyoRecords', N'2023 TokyoRecords', '2023-05-22',  null, (select ImageId from Images where Filename='718114547709.jpg' and ExternalUrl='https://www.dropbox.com/scl/fi/4nhbjmzywffrhdll5xgik/Rei-Da-Italia-718114547709.jpg?rlkey=wiu15kzjyplebmt3za9pktw7m&amp;st=ov3x1nvb&amp;dl=1'),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1" s="34" t="str">
        <f>"update Releases set RevelatorExternalUsageReleaseId=AssetId where ReleaseId=(select max(ReleaseId) from Releases where "&amp;IF(D191="","Catalog='"&amp;E191&amp;"'","UPC="&amp;D191)&amp;" and EnterpriseId="&amp;EntId&amp;")"</f>
        <v>update Releases set RevelatorExternalUsageReleaseId=AssetId where ReleaseId=(select max(ReleaseId) from Releases where UPC=718114547709 and EnterpriseId=647322)</v>
      </c>
    </row>
    <row r="192">
      <c r="A192" s="28" t="s">
        <v>144</v>
      </c>
      <c r="B192" s="92" t="s">
        <v>542</v>
      </c>
      <c r="C192" s="34" t="s">
        <v>178</v>
      </c>
      <c r="D192" s="110">
        <v>7.44553565462E11</v>
      </c>
      <c r="E192" s="84"/>
      <c r="F192" s="84" t="s">
        <v>543</v>
      </c>
      <c r="G192" s="44" t="s">
        <v>180</v>
      </c>
      <c r="H192" s="34"/>
      <c r="I192" s="44" t="s">
        <v>181</v>
      </c>
      <c r="J192" s="95">
        <v>2023.0</v>
      </c>
      <c r="K192" s="96" t="s">
        <v>144</v>
      </c>
      <c r="L192" s="95">
        <v>2023.0</v>
      </c>
      <c r="M192" s="96" t="s">
        <v>144</v>
      </c>
      <c r="N192" s="97">
        <v>45083.0</v>
      </c>
      <c r="O192" s="111" t="s">
        <v>182</v>
      </c>
      <c r="P192" s="57"/>
      <c r="R192" s="74" t="str">
        <f t="shared" si="1"/>
        <v>insert into Images VALUES (NEWID(),'744553565462.jpg', '.jpg', getdate(), 0, null, 'https://www.dropbox.com/scl/fi/xhsp8348xcfor7uhz7ahi/Espadachim-Lunar-744553565462.jpg?rlkey=4ys5r8cavm7bhigftjgsxt96h&amp;st=233n2ba9&amp;dl=1', 0, getdate(), null, null)</v>
      </c>
      <c r="S192" s="34" t="str">
        <f>"Insert into Releases VALUES((select ReleaseTypeId from ReleaseTypes where Title='"&amp;I192&amp;"'), N'"&amp;SUBSTITUTE(trim(F192),"'","''")&amp;"', null, (select LabelId from Labels where Name=N'"&amp;SUBSTITUTE(trim(A192),"'","''")&amp;"' and EnterpriseId="&amp;EntId&amp;"), "&amp;IF(D192="","null",D192)&amp;", null, null, "&amp;IF(H192="","null","N'"&amp;SUBSTITUTE(trim(H192),"'","''")&amp;"'")&amp;", N'"&amp;J192&amp;" "&amp;SUBSTITUTE(trim(K192),"'","''")&amp;"', N'"&amp;L192&amp;" "&amp;SUBSTITUTE(trim(M192),"'","''")&amp;"', "&amp;IF(N192="","null","'"&amp;TEXT(N192,"yyyy-mm-dd")&amp;"'")&amp;",  "&amp;IF(E192="","null","'"&amp;SUBSTITUTE(trim(E192),"'","''")&amp;"'")&amp;", "&amp;if(B192="","null",if(D192="","(select ImageId from Images where Filename='"&amp;E192&amp;"."&amp;C192&amp;"' and ExternalUrl='"&amp;SUBSTITUTE(trim(B192),"'","''")&amp;"')","(select ImageId from Images where Filename='"&amp;D192&amp;"."&amp;C192&amp;"' and ExternalUrl='"&amp;SUBSTITUTE(trim(B192),"'","''")&amp;"')"))&amp;", null, null, null, (select min(LanguageId) from Languages where LanguageName='"&amp;G192&amp;"' and IsValidMetadataLanguage=1), getdate(), (select CreatedBy from Enterprises where EnterpriseId="&amp;EntId&amp;"), null, '34F4C88E-B410-461E-AD75-6C01536FDCD3', null, null, null, null, null, null, null, null, null, 1, null, null, null, "&amp;VLOOKUP(O192,'Reference info'!H:I,2,FALSE)&amp;", "&amp;IF(P192="","null",VLOOKUP(P192,'Reference info'!H:I,2,FALSE))&amp;", 0, null, null, null,"&amp;IF(N192="",0,1)&amp;", 1, null, null, null, null, null, null, null, null, null, 1, null, (NEXT VALUE FOR [AssetIdSequence]), null, null, null, "&amp;TenantId&amp;", "&amp;EntId&amp;", null, "&amp;if(D192&lt;&gt;"",countif('5) Release_Track'!A:A,D192),countif('5) Release_Track'!B:B,E192))&amp;")"</f>
        <v>Insert into Releases VALUES((select ReleaseTypeId from ReleaseTypes where Title='Single'), N'Espadachim Lunar', null, (select LabelId from Labels where Name=N'TokyoRecords' and EnterpriseId=647322), 744553565462, null, null, null, N'2023 TokyoRecords', N'2023 TokyoRecords', '2023-06-06',  null, (select ImageId from Images where Filename='744553565462.jpg' and ExternalUrl='https://www.dropbox.com/scl/fi/xhsp8348xcfor7uhz7ahi/Espadachim-Lunar-744553565462.jpg?rlkey=4ys5r8cavm7bhigftjgsxt96h&amp;st=233n2ba9&amp;dl=1'),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2" s="34" t="str">
        <f>"update Releases set RevelatorExternalUsageReleaseId=AssetId where ReleaseId=(select max(ReleaseId) from Releases where "&amp;IF(D192="","Catalog='"&amp;E192&amp;"'","UPC="&amp;D192)&amp;" and EnterpriseId="&amp;EntId&amp;")"</f>
        <v>update Releases set RevelatorExternalUsageReleaseId=AssetId where ReleaseId=(select max(ReleaseId) from Releases where UPC=744553565462 and EnterpriseId=647322)</v>
      </c>
    </row>
    <row r="193">
      <c r="A193" s="28" t="s">
        <v>144</v>
      </c>
      <c r="B193" s="92" t="s">
        <v>544</v>
      </c>
      <c r="C193" s="34" t="s">
        <v>178</v>
      </c>
      <c r="D193" s="110">
        <v>7.44553565172E11</v>
      </c>
      <c r="E193" s="84"/>
      <c r="F193" s="84" t="s">
        <v>543</v>
      </c>
      <c r="G193" s="44" t="s">
        <v>180</v>
      </c>
      <c r="H193" s="34" t="s">
        <v>222</v>
      </c>
      <c r="I193" s="44" t="s">
        <v>181</v>
      </c>
      <c r="J193" s="95">
        <v>2023.0</v>
      </c>
      <c r="K193" s="96" t="s">
        <v>144</v>
      </c>
      <c r="L193" s="95">
        <v>2023.0</v>
      </c>
      <c r="M193" s="96" t="s">
        <v>144</v>
      </c>
      <c r="N193" s="97">
        <v>45083.0</v>
      </c>
      <c r="O193" s="111" t="s">
        <v>182</v>
      </c>
      <c r="P193" s="57"/>
      <c r="R193" s="74" t="str">
        <f t="shared" si="1"/>
        <v>insert into Images VALUES (NEWID(),'744553565172.jpg', '.jpg', getdate(), 0, null, 'https://www.dropbox.com/scl/fi/wj97xuyqh5uodyhxojvf4/Espadachim-Lunar-744553565172.jpg?rlkey=602fev5xs12v5b9rktzmpism9&amp;st=ghrrdgt2&amp;dl=1', 0, getdate(), null, null)</v>
      </c>
      <c r="S193" s="34" t="str">
        <f>"Insert into Releases VALUES((select ReleaseTypeId from ReleaseTypes where Title='"&amp;I193&amp;"'), N'"&amp;SUBSTITUTE(trim(F193),"'","''")&amp;"', null, (select LabelId from Labels where Name=N'"&amp;SUBSTITUTE(trim(A193),"'","''")&amp;"' and EnterpriseId="&amp;EntId&amp;"), "&amp;IF(D193="","null",D193)&amp;", null, null, "&amp;IF(H193="","null","N'"&amp;SUBSTITUTE(trim(H193),"'","''")&amp;"'")&amp;", N'"&amp;J193&amp;" "&amp;SUBSTITUTE(trim(K193),"'","''")&amp;"', N'"&amp;L193&amp;" "&amp;SUBSTITUTE(trim(M193),"'","''")&amp;"', "&amp;IF(N193="","null","'"&amp;TEXT(N193,"yyyy-mm-dd")&amp;"'")&amp;",  "&amp;IF(E193="","null","'"&amp;SUBSTITUTE(trim(E193),"'","''")&amp;"'")&amp;", "&amp;if(B193="","null",if(D193="","(select ImageId from Images where Filename='"&amp;E193&amp;"."&amp;C193&amp;"' and ExternalUrl='"&amp;SUBSTITUTE(trim(B193),"'","''")&amp;"')","(select ImageId from Images where Filename='"&amp;D193&amp;"."&amp;C193&amp;"' and ExternalUrl='"&amp;SUBSTITUTE(trim(B193),"'","''")&amp;"')"))&amp;", null, null, null, (select min(LanguageId) from Languages where LanguageName='"&amp;G193&amp;"' and IsValidMetadataLanguage=1), getdate(), (select CreatedBy from Enterprises where EnterpriseId="&amp;EntId&amp;"), null, '34F4C88E-B410-461E-AD75-6C01536FDCD3', null, null, null, null, null, null, null, null, null, 1, null, null, null, "&amp;VLOOKUP(O193,'Reference info'!H:I,2,FALSE)&amp;", "&amp;IF(P193="","null",VLOOKUP(P193,'Reference info'!H:I,2,FALSE))&amp;", 0, null, null, null,"&amp;IF(N193="",0,1)&amp;", 1, null, null, null, null, null, null, null, null, null, 1, null, (NEXT VALUE FOR [AssetIdSequence]), null, null, null, "&amp;TenantId&amp;", "&amp;EntId&amp;", null, "&amp;if(D193&lt;&gt;"",countif('5) Release_Track'!A:A,D193),countif('5) Release_Track'!B:B,E193))&amp;")"</f>
        <v>Insert into Releases VALUES((select ReleaseTypeId from ReleaseTypes where Title='Single'), N'Espadachim Lunar', null, (select LabelId from Labels where Name=N'TokyoRecords' and EnterpriseId=647322), 744553565172, null, null, N'Speed Up', N'2023 TokyoRecords', N'2023 TokyoRecords', '2023-06-06',  null, (select ImageId from Images where Filename='744553565172.jpg' and ExternalUrl='https://www.dropbox.com/scl/fi/wj97xuyqh5uodyhxojvf4/Espadachim-Lunar-744553565172.jpg?rlkey=602fev5xs12v5b9rktzmpism9&amp;st=ghrrdgt2&amp;dl=1'),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3" s="34" t="str">
        <f>"update Releases set RevelatorExternalUsageReleaseId=AssetId where ReleaseId=(select max(ReleaseId) from Releases where "&amp;IF(D193="","Catalog='"&amp;E193&amp;"'","UPC="&amp;D193)&amp;" and EnterpriseId="&amp;EntId&amp;")"</f>
        <v>update Releases set RevelatorExternalUsageReleaseId=AssetId where ReleaseId=(select max(ReleaseId) from Releases where UPC=744553565172 and EnterpriseId=647322)</v>
      </c>
    </row>
    <row r="194">
      <c r="A194" s="28" t="s">
        <v>144</v>
      </c>
      <c r="B194" s="92" t="s">
        <v>545</v>
      </c>
      <c r="C194" s="34" t="s">
        <v>178</v>
      </c>
      <c r="D194" s="110">
        <v>7.44553772662E11</v>
      </c>
      <c r="E194" s="84"/>
      <c r="F194" s="84" t="s">
        <v>546</v>
      </c>
      <c r="G194" s="44" t="s">
        <v>180</v>
      </c>
      <c r="H194" s="34" t="s">
        <v>222</v>
      </c>
      <c r="I194" s="44" t="s">
        <v>181</v>
      </c>
      <c r="J194" s="95">
        <v>2023.0</v>
      </c>
      <c r="K194" s="96" t="s">
        <v>144</v>
      </c>
      <c r="L194" s="95">
        <v>2023.0</v>
      </c>
      <c r="M194" s="96" t="s">
        <v>144</v>
      </c>
      <c r="N194" s="97">
        <v>45090.0</v>
      </c>
      <c r="O194" s="111" t="s">
        <v>182</v>
      </c>
      <c r="P194" s="57"/>
      <c r="R194" s="74" t="str">
        <f t="shared" si="1"/>
        <v>insert into Images VALUES (NEWID(),'744553772662.jpg', '.jpg', getdate(), 0, null, 'https://www.dropbox.com/scl/fi/moxjtj4esvp8ejtwjeyja/Deus-da-Velocidade-744553772662-BKTOK2300065.jpg?rlkey=3c7p1doaxk7kv7qwlmkvre6pq&amp;st=ni4fnml5&amp;dl=1', 0, getdate(), null, null)</v>
      </c>
      <c r="S194" s="34" t="str">
        <f>"Insert into Releases VALUES((select ReleaseTypeId from ReleaseTypes where Title='"&amp;I194&amp;"'), N'"&amp;SUBSTITUTE(trim(F194),"'","''")&amp;"', null, (select LabelId from Labels where Name=N'"&amp;SUBSTITUTE(trim(A194),"'","''")&amp;"' and EnterpriseId="&amp;EntId&amp;"), "&amp;IF(D194="","null",D194)&amp;", null, null, "&amp;IF(H194="","null","N'"&amp;SUBSTITUTE(trim(H194),"'","''")&amp;"'")&amp;", N'"&amp;J194&amp;" "&amp;SUBSTITUTE(trim(K194),"'","''")&amp;"', N'"&amp;L194&amp;" "&amp;SUBSTITUTE(trim(M194),"'","''")&amp;"', "&amp;IF(N194="","null","'"&amp;TEXT(N194,"yyyy-mm-dd")&amp;"'")&amp;",  "&amp;IF(E194="","null","'"&amp;SUBSTITUTE(trim(E194),"'","''")&amp;"'")&amp;", "&amp;if(B194="","null",if(D194="","(select ImageId from Images where Filename='"&amp;E194&amp;"."&amp;C194&amp;"' and ExternalUrl='"&amp;SUBSTITUTE(trim(B194),"'","''")&amp;"')","(select ImageId from Images where Filename='"&amp;D194&amp;"."&amp;C194&amp;"' and ExternalUrl='"&amp;SUBSTITUTE(trim(B194),"'","''")&amp;"')"))&amp;", null, null, null, (select min(LanguageId) from Languages where LanguageName='"&amp;G194&amp;"' and IsValidMetadataLanguage=1), getdate(), (select CreatedBy from Enterprises where EnterpriseId="&amp;EntId&amp;"), null, '34F4C88E-B410-461E-AD75-6C01536FDCD3', null, null, null, null, null, null, null, null, null, 1, null, null, null, "&amp;VLOOKUP(O194,'Reference info'!H:I,2,FALSE)&amp;", "&amp;IF(P194="","null",VLOOKUP(P194,'Reference info'!H:I,2,FALSE))&amp;", 0, null, null, null,"&amp;IF(N194="",0,1)&amp;", 1, null, null, null, null, null, null, null, null, null, 1, null, (NEXT VALUE FOR [AssetIdSequence]), null, null, null, "&amp;TenantId&amp;", "&amp;EntId&amp;", null, "&amp;if(D194&lt;&gt;"",countif('5) Release_Track'!A:A,D194),countif('5) Release_Track'!B:B,E194))&amp;")"</f>
        <v>Insert into Releases VALUES((select ReleaseTypeId from ReleaseTypes where Title='Single'), N'Deus da Velocidade', null, (select LabelId from Labels where Name=N'TokyoRecords' and EnterpriseId=647322), 744553772662, null, null, N'Speed Up', N'2023 TokyoRecords', N'2023 TokyoRecords', '2023-06-13',  null, (select ImageId from Images where Filename='744553772662.jpg' and ExternalUrl='https://www.dropbox.com/scl/fi/moxjtj4esvp8ejtwjeyja/Deus-da-Velocidade-744553772662-BKTOK2300065.jpg?rlkey=3c7p1doaxk7kv7qwlmkvre6pq&amp;st=ni4fnml5&amp;dl=1'),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4" s="34" t="str">
        <f>"update Releases set RevelatorExternalUsageReleaseId=AssetId where ReleaseId=(select max(ReleaseId) from Releases where "&amp;IF(D194="","Catalog='"&amp;E194&amp;"'","UPC="&amp;D194)&amp;" and EnterpriseId="&amp;EntId&amp;")"</f>
        <v>update Releases set RevelatorExternalUsageReleaseId=AssetId where ReleaseId=(select max(ReleaseId) from Releases where UPC=744553772662 and EnterpriseId=647322)</v>
      </c>
    </row>
    <row r="195">
      <c r="A195" s="28" t="s">
        <v>144</v>
      </c>
      <c r="B195" s="92" t="s">
        <v>547</v>
      </c>
      <c r="C195" s="34" t="s">
        <v>178</v>
      </c>
      <c r="D195" s="110">
        <v>7.52503647182E11</v>
      </c>
      <c r="E195" s="84"/>
      <c r="F195" s="84" t="s">
        <v>548</v>
      </c>
      <c r="G195" s="44" t="s">
        <v>180</v>
      </c>
      <c r="H195" s="34"/>
      <c r="I195" s="44" t="s">
        <v>181</v>
      </c>
      <c r="J195" s="95">
        <v>2023.0</v>
      </c>
      <c r="K195" s="96" t="s">
        <v>144</v>
      </c>
      <c r="L195" s="95">
        <v>2023.0</v>
      </c>
      <c r="M195" s="96" t="s">
        <v>144</v>
      </c>
      <c r="N195" s="97">
        <v>45103.0</v>
      </c>
      <c r="O195" s="111" t="s">
        <v>182</v>
      </c>
      <c r="P195" s="57"/>
      <c r="R195" s="74" t="str">
        <f t="shared" si="1"/>
        <v>insert into Images VALUES (NEWID(),'752503647182.jpg', '.jpg', getdate(), 0, null, 'https://www.dropbox.com/scl/fi/eskix5e4uo9bio8fketp8/Nika-752503647182.jpg?rlkey=xvz0s66b3lgr7uda3g2kw3izn&amp;st=g9twqwis&amp;dl=1', 0, getdate(), null, null)</v>
      </c>
      <c r="S195" s="34" t="str">
        <f>"Insert into Releases VALUES((select ReleaseTypeId from ReleaseTypes where Title='"&amp;I195&amp;"'), N'"&amp;SUBSTITUTE(trim(F195),"'","''")&amp;"', null, (select LabelId from Labels where Name=N'"&amp;SUBSTITUTE(trim(A195),"'","''")&amp;"' and EnterpriseId="&amp;EntId&amp;"), "&amp;IF(D195="","null",D195)&amp;", null, null, "&amp;IF(H195="","null","N'"&amp;SUBSTITUTE(trim(H195),"'","''")&amp;"'")&amp;", N'"&amp;J195&amp;" "&amp;SUBSTITUTE(trim(K195),"'","''")&amp;"', N'"&amp;L195&amp;" "&amp;SUBSTITUTE(trim(M195),"'","''")&amp;"', "&amp;IF(N195="","null","'"&amp;TEXT(N195,"yyyy-mm-dd")&amp;"'")&amp;",  "&amp;IF(E195="","null","'"&amp;SUBSTITUTE(trim(E195),"'","''")&amp;"'")&amp;", "&amp;if(B195="","null",if(D195="","(select ImageId from Images where Filename='"&amp;E195&amp;"."&amp;C195&amp;"' and ExternalUrl='"&amp;SUBSTITUTE(trim(B195),"'","''")&amp;"')","(select ImageId from Images where Filename='"&amp;D195&amp;"."&amp;C195&amp;"' and ExternalUrl='"&amp;SUBSTITUTE(trim(B195),"'","''")&amp;"')"))&amp;", null, null, null, (select min(LanguageId) from Languages where LanguageName='"&amp;G195&amp;"' and IsValidMetadataLanguage=1), getdate(), (select CreatedBy from Enterprises where EnterpriseId="&amp;EntId&amp;"), null, '34F4C88E-B410-461E-AD75-6C01536FDCD3', null, null, null, null, null, null, null, null, null, 1, null, null, null, "&amp;VLOOKUP(O195,'Reference info'!H:I,2,FALSE)&amp;", "&amp;IF(P195="","null",VLOOKUP(P195,'Reference info'!H:I,2,FALSE))&amp;", 0, null, null, null,"&amp;IF(N195="",0,1)&amp;", 1, null, null, null, null, null, null, null, null, null, 1, null, (NEXT VALUE FOR [AssetIdSequence]), null, null, null, "&amp;TenantId&amp;", "&amp;EntId&amp;", null, "&amp;if(D195&lt;&gt;"",countif('5) Release_Track'!A:A,D195),countif('5) Release_Track'!B:B,E195))&amp;")"</f>
        <v>Insert into Releases VALUES((select ReleaseTypeId from ReleaseTypes where Title='Single'), N'Nika', null, (select LabelId from Labels where Name=N'TokyoRecords' and EnterpriseId=647322), 752503647182, null, null, null, N'2023 TokyoRecords', N'2023 TokyoRecords', '2023-06-26',  null, (select ImageId from Images where Filename='752503647182.jpg' and ExternalUrl='https://www.dropbox.com/scl/fi/eskix5e4uo9bio8fketp8/Nika-752503647182.jpg?rlkey=xvz0s66b3lgr7uda3g2kw3izn&amp;st=g9twqwis&amp;dl=1'),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5" s="34" t="str">
        <f>"update Releases set RevelatorExternalUsageReleaseId=AssetId where ReleaseId=(select max(ReleaseId) from Releases where "&amp;IF(D195="","Catalog='"&amp;E195&amp;"'","UPC="&amp;D195)&amp;" and EnterpriseId="&amp;EntId&amp;")"</f>
        <v>update Releases set RevelatorExternalUsageReleaseId=AssetId where ReleaseId=(select max(ReleaseId) from Releases where UPC=752503647182 and EnterpriseId=647322)</v>
      </c>
    </row>
    <row r="196">
      <c r="A196" s="28" t="s">
        <v>144</v>
      </c>
      <c r="B196" s="92" t="s">
        <v>549</v>
      </c>
      <c r="C196" s="34" t="s">
        <v>178</v>
      </c>
      <c r="D196" s="112">
        <v>7.52503647168E11</v>
      </c>
      <c r="E196" s="84"/>
      <c r="F196" s="84" t="s">
        <v>548</v>
      </c>
      <c r="G196" s="44" t="s">
        <v>180</v>
      </c>
      <c r="H196" s="34" t="s">
        <v>222</v>
      </c>
      <c r="I196" s="44" t="s">
        <v>181</v>
      </c>
      <c r="J196" s="95">
        <v>2023.0</v>
      </c>
      <c r="K196" s="96" t="s">
        <v>144</v>
      </c>
      <c r="L196" s="95">
        <v>2023.0</v>
      </c>
      <c r="M196" s="96" t="s">
        <v>144</v>
      </c>
      <c r="N196" s="97">
        <v>45103.0</v>
      </c>
      <c r="O196" s="111" t="s">
        <v>182</v>
      </c>
      <c r="P196" s="57"/>
      <c r="R196" s="74" t="str">
        <f t="shared" si="1"/>
        <v>insert into Images VALUES (NEWID(),'752503647168.jpg', '.jpg', getdate(), 0, null, 'https://www.dropbox.com/scl/fi/l9dnmh3npgl9fjc28n91x/Nika-Speed-Up-752503647168.jpg?rlkey=ygi5pz3xbs22cc8xjv79so344&amp;st=7ju2w5x4&amp;dl=1', 0, getdate(), null, null)</v>
      </c>
      <c r="S196" s="34" t="str">
        <f>"Insert into Releases VALUES((select ReleaseTypeId from ReleaseTypes where Title='"&amp;I196&amp;"'), N'"&amp;SUBSTITUTE(trim(F196),"'","''")&amp;"', null, (select LabelId from Labels where Name=N'"&amp;SUBSTITUTE(trim(A196),"'","''")&amp;"' and EnterpriseId="&amp;EntId&amp;"), "&amp;IF(D196="","null",D196)&amp;", null, null, "&amp;IF(H196="","null","N'"&amp;SUBSTITUTE(trim(H196),"'","''")&amp;"'")&amp;", N'"&amp;J196&amp;" "&amp;SUBSTITUTE(trim(K196),"'","''")&amp;"', N'"&amp;L196&amp;" "&amp;SUBSTITUTE(trim(M196),"'","''")&amp;"', "&amp;IF(N196="","null","'"&amp;TEXT(N196,"yyyy-mm-dd")&amp;"'")&amp;",  "&amp;IF(E196="","null","'"&amp;SUBSTITUTE(trim(E196),"'","''")&amp;"'")&amp;", "&amp;if(B196="","null",if(D196="","(select ImageId from Images where Filename='"&amp;E196&amp;"."&amp;C196&amp;"' and ExternalUrl='"&amp;SUBSTITUTE(trim(B196),"'","''")&amp;"')","(select ImageId from Images where Filename='"&amp;D196&amp;"."&amp;C196&amp;"' and ExternalUrl='"&amp;SUBSTITUTE(trim(B196),"'","''")&amp;"')"))&amp;", null, null, null, (select min(LanguageId) from Languages where LanguageName='"&amp;G196&amp;"' and IsValidMetadataLanguage=1), getdate(), (select CreatedBy from Enterprises where EnterpriseId="&amp;EntId&amp;"), null, '34F4C88E-B410-461E-AD75-6C01536FDCD3', null, null, null, null, null, null, null, null, null, 1, null, null, null, "&amp;VLOOKUP(O196,'Reference info'!H:I,2,FALSE)&amp;", "&amp;IF(P196="","null",VLOOKUP(P196,'Reference info'!H:I,2,FALSE))&amp;", 0, null, null, null,"&amp;IF(N196="",0,1)&amp;", 1, null, null, null, null, null, null, null, null, null, 1, null, (NEXT VALUE FOR [AssetIdSequence]), null, null, null, "&amp;TenantId&amp;", "&amp;EntId&amp;", null, "&amp;if(D196&lt;&gt;"",countif('5) Release_Track'!A:A,D196),countif('5) Release_Track'!B:B,E196))&amp;")"</f>
        <v>Insert into Releases VALUES((select ReleaseTypeId from ReleaseTypes where Title='Single'), N'Nika', null, (select LabelId from Labels where Name=N'TokyoRecords' and EnterpriseId=647322), 752503647168, null, null, N'Speed Up', N'2023 TokyoRecords', N'2023 TokyoRecords', '2023-06-26',  null, (select ImageId from Images where Filename='752503647168.jpg' and ExternalUrl='https://www.dropbox.com/scl/fi/l9dnmh3npgl9fjc28n91x/Nika-Speed-Up-752503647168.jpg?rlkey=ygi5pz3xbs22cc8xjv79so344&amp;st=7ju2w5x4&amp;dl=1'),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6" s="34" t="str">
        <f>"update Releases set RevelatorExternalUsageReleaseId=AssetId where ReleaseId=(select max(ReleaseId) from Releases where "&amp;IF(D196="","Catalog='"&amp;E196&amp;"'","UPC="&amp;D196)&amp;" and EnterpriseId="&amp;EntId&amp;")"</f>
        <v>update Releases set RevelatorExternalUsageReleaseId=AssetId where ReleaseId=(select max(ReleaseId) from Releases where UPC=752503647168 and EnterpriseId=647322)</v>
      </c>
    </row>
    <row r="197">
      <c r="A197" s="28" t="s">
        <v>144</v>
      </c>
      <c r="B197" s="92" t="s">
        <v>550</v>
      </c>
      <c r="C197" s="34" t="s">
        <v>178</v>
      </c>
      <c r="D197" s="110">
        <v>7.52503853934E11</v>
      </c>
      <c r="E197" s="84"/>
      <c r="F197" s="84" t="s">
        <v>551</v>
      </c>
      <c r="G197" s="44" t="s">
        <v>180</v>
      </c>
      <c r="H197" s="34"/>
      <c r="I197" s="44" t="s">
        <v>181</v>
      </c>
      <c r="J197" s="95">
        <v>2023.0</v>
      </c>
      <c r="K197" s="96" t="s">
        <v>144</v>
      </c>
      <c r="L197" s="95">
        <v>2023.0</v>
      </c>
      <c r="M197" s="96" t="s">
        <v>144</v>
      </c>
      <c r="N197" s="97">
        <v>45111.0</v>
      </c>
      <c r="O197" s="111" t="s">
        <v>182</v>
      </c>
      <c r="P197" s="57"/>
      <c r="R197" s="74" t="str">
        <f t="shared" si="1"/>
        <v>insert into Images VALUES (NEWID(),'752503853934.jpg', '.jpg', getdate(), 0, null, 'https://www.dropbox.com/scl/fi/h58bki1fvdmyjshnhhnax/Deus-da-It-lia-752503853934.jpg?rlkey=j413ge0z1s7b60ym5znv6gyct&amp;st=5wfs3pz8&amp;dl=1', 0, getdate(), null, null)</v>
      </c>
      <c r="S197" s="34" t="str">
        <f>"Insert into Releases VALUES((select ReleaseTypeId from ReleaseTypes where Title='"&amp;I197&amp;"'), N'"&amp;SUBSTITUTE(trim(F197),"'","''")&amp;"', null, (select LabelId from Labels where Name=N'"&amp;SUBSTITUTE(trim(A197),"'","''")&amp;"' and EnterpriseId="&amp;EntId&amp;"), "&amp;IF(D197="","null",D197)&amp;", null, null, "&amp;IF(H197="","null","N'"&amp;SUBSTITUTE(trim(H197),"'","''")&amp;"'")&amp;", N'"&amp;J197&amp;" "&amp;SUBSTITUTE(trim(K197),"'","''")&amp;"', N'"&amp;L197&amp;" "&amp;SUBSTITUTE(trim(M197),"'","''")&amp;"', "&amp;IF(N197="","null","'"&amp;TEXT(N197,"yyyy-mm-dd")&amp;"'")&amp;",  "&amp;IF(E197="","null","'"&amp;SUBSTITUTE(trim(E197),"'","''")&amp;"'")&amp;", "&amp;if(B197="","null",if(D197="","(select ImageId from Images where Filename='"&amp;E197&amp;"."&amp;C197&amp;"' and ExternalUrl='"&amp;SUBSTITUTE(trim(B197),"'","''")&amp;"')","(select ImageId from Images where Filename='"&amp;D197&amp;"."&amp;C197&amp;"' and ExternalUrl='"&amp;SUBSTITUTE(trim(B197),"'","''")&amp;"')"))&amp;", null, null, null, (select min(LanguageId) from Languages where LanguageName='"&amp;G197&amp;"' and IsValidMetadataLanguage=1), getdate(), (select CreatedBy from Enterprises where EnterpriseId="&amp;EntId&amp;"), null, '34F4C88E-B410-461E-AD75-6C01536FDCD3', null, null, null, null, null, null, null, null, null, 1, null, null, null, "&amp;VLOOKUP(O197,'Reference info'!H:I,2,FALSE)&amp;", "&amp;IF(P197="","null",VLOOKUP(P197,'Reference info'!H:I,2,FALSE))&amp;", 0, null, null, null,"&amp;IF(N197="",0,1)&amp;", 1, null, null, null, null, null, null, null, null, null, 1, null, (NEXT VALUE FOR [AssetIdSequence]), null, null, null, "&amp;TenantId&amp;", "&amp;EntId&amp;", null, "&amp;if(D197&lt;&gt;"",countif('5) Release_Track'!A:A,D197),countif('5) Release_Track'!B:B,E197))&amp;")"</f>
        <v>Insert into Releases VALUES((select ReleaseTypeId from ReleaseTypes where Title='Single'), N'Deus da Itália', null, (select LabelId from Labels where Name=N'TokyoRecords' and EnterpriseId=647322), 752503853934, null, null, null, N'2023 TokyoRecords', N'2023 TokyoRecords', '2023-07-04',  null, (select ImageId from Images where Filename='752503853934.jpg' and ExternalUrl='https://www.dropbox.com/scl/fi/h58bki1fvdmyjshnhhnax/Deus-da-It-lia-752503853934.jpg?rlkey=j413ge0z1s7b60ym5znv6gyct&amp;st=5wfs3pz8&amp;dl=1'),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7" s="34" t="str">
        <f>"update Releases set RevelatorExternalUsageReleaseId=AssetId where ReleaseId=(select max(ReleaseId) from Releases where "&amp;IF(D197="","Catalog='"&amp;E197&amp;"'","UPC="&amp;D197)&amp;" and EnterpriseId="&amp;EntId&amp;")"</f>
        <v>update Releases set RevelatorExternalUsageReleaseId=AssetId where ReleaseId=(select max(ReleaseId) from Releases where UPC=752503853934 and EnterpriseId=647322)</v>
      </c>
    </row>
    <row r="198">
      <c r="A198" s="28" t="s">
        <v>144</v>
      </c>
      <c r="B198" s="92" t="s">
        <v>552</v>
      </c>
      <c r="C198" s="34" t="s">
        <v>178</v>
      </c>
      <c r="D198" s="110">
        <v>7.5250385388E11</v>
      </c>
      <c r="E198" s="84"/>
      <c r="F198" s="84" t="s">
        <v>551</v>
      </c>
      <c r="G198" s="44" t="s">
        <v>180</v>
      </c>
      <c r="H198" s="34" t="s">
        <v>222</v>
      </c>
      <c r="I198" s="44" t="s">
        <v>181</v>
      </c>
      <c r="J198" s="95">
        <v>2023.0</v>
      </c>
      <c r="K198" s="96" t="s">
        <v>144</v>
      </c>
      <c r="L198" s="95">
        <v>2023.0</v>
      </c>
      <c r="M198" s="96" t="s">
        <v>144</v>
      </c>
      <c r="N198" s="97">
        <v>45111.0</v>
      </c>
      <c r="O198" s="111" t="s">
        <v>182</v>
      </c>
      <c r="P198" s="57"/>
      <c r="R198" s="74" t="str">
        <f t="shared" si="1"/>
        <v>insert into Images VALUES (NEWID(),'752503853880.jpg', '.jpg', getdate(), 0, null, 'https://www.dropbox.com/scl/fi/ddadil48451bp4gb8j8fl/Deus-da-It-lia-752503853880.jpg?rlkey=0g0bqkhf9rpd1n36kz9c9vals&amp;st=3lmabbta&amp;dl=1', 0, getdate(), null, null)</v>
      </c>
      <c r="S198" s="34" t="str">
        <f>"Insert into Releases VALUES((select ReleaseTypeId from ReleaseTypes where Title='"&amp;I198&amp;"'), N'"&amp;SUBSTITUTE(trim(F198),"'","''")&amp;"', null, (select LabelId from Labels where Name=N'"&amp;SUBSTITUTE(trim(A198),"'","''")&amp;"' and EnterpriseId="&amp;EntId&amp;"), "&amp;IF(D198="","null",D198)&amp;", null, null, "&amp;IF(H198="","null","N'"&amp;SUBSTITUTE(trim(H198),"'","''")&amp;"'")&amp;", N'"&amp;J198&amp;" "&amp;SUBSTITUTE(trim(K198),"'","''")&amp;"', N'"&amp;L198&amp;" "&amp;SUBSTITUTE(trim(M198),"'","''")&amp;"', "&amp;IF(N198="","null","'"&amp;TEXT(N198,"yyyy-mm-dd")&amp;"'")&amp;",  "&amp;IF(E198="","null","'"&amp;SUBSTITUTE(trim(E198),"'","''")&amp;"'")&amp;", "&amp;if(B198="","null",if(D198="","(select ImageId from Images where Filename='"&amp;E198&amp;"."&amp;C198&amp;"' and ExternalUrl='"&amp;SUBSTITUTE(trim(B198),"'","''")&amp;"')","(select ImageId from Images where Filename='"&amp;D198&amp;"."&amp;C198&amp;"' and ExternalUrl='"&amp;SUBSTITUTE(trim(B198),"'","''")&amp;"')"))&amp;", null, null, null, (select min(LanguageId) from Languages where LanguageName='"&amp;G198&amp;"' and IsValidMetadataLanguage=1), getdate(), (select CreatedBy from Enterprises where EnterpriseId="&amp;EntId&amp;"), null, '34F4C88E-B410-461E-AD75-6C01536FDCD3', null, null, null, null, null, null, null, null, null, 1, null, null, null, "&amp;VLOOKUP(O198,'Reference info'!H:I,2,FALSE)&amp;", "&amp;IF(P198="","null",VLOOKUP(P198,'Reference info'!H:I,2,FALSE))&amp;", 0, null, null, null,"&amp;IF(N198="",0,1)&amp;", 1, null, null, null, null, null, null, null, null, null, 1, null, (NEXT VALUE FOR [AssetIdSequence]), null, null, null, "&amp;TenantId&amp;", "&amp;EntId&amp;", null, "&amp;if(D198&lt;&gt;"",countif('5) Release_Track'!A:A,D198),countif('5) Release_Track'!B:B,E198))&amp;")"</f>
        <v>Insert into Releases VALUES((select ReleaseTypeId from ReleaseTypes where Title='Single'), N'Deus da Itália', null, (select LabelId from Labels where Name=N'TokyoRecords' and EnterpriseId=647322), 752503853880, null, null, N'Speed Up', N'2023 TokyoRecords', N'2023 TokyoRecords', '2023-07-04',  null, (select ImageId from Images where Filename='752503853880.jpg' and ExternalUrl='https://www.dropbox.com/scl/fi/ddadil48451bp4gb8j8fl/Deus-da-It-lia-752503853880.jpg?rlkey=0g0bqkhf9rpd1n36kz9c9vals&amp;st=3lmabbta&amp;dl=1'),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8" s="34" t="str">
        <f>"update Releases set RevelatorExternalUsageReleaseId=AssetId where ReleaseId=(select max(ReleaseId) from Releases where "&amp;IF(D198="","Catalog='"&amp;E198&amp;"'","UPC="&amp;D198)&amp;" and EnterpriseId="&amp;EntId&amp;")"</f>
        <v>update Releases set RevelatorExternalUsageReleaseId=AssetId where ReleaseId=(select max(ReleaseId) from Releases where UPC=752503853880 and EnterpriseId=647322)</v>
      </c>
    </row>
    <row r="199">
      <c r="A199" s="28" t="s">
        <v>144</v>
      </c>
      <c r="B199" s="92" t="s">
        <v>553</v>
      </c>
      <c r="C199" s="34" t="s">
        <v>178</v>
      </c>
      <c r="D199" s="110">
        <v>7.17332571749E11</v>
      </c>
      <c r="E199" s="84"/>
      <c r="F199" s="84" t="s">
        <v>554</v>
      </c>
      <c r="G199" s="44" t="s">
        <v>180</v>
      </c>
      <c r="H199" s="34"/>
      <c r="I199" s="44" t="s">
        <v>181</v>
      </c>
      <c r="J199" s="95">
        <v>2023.0</v>
      </c>
      <c r="K199" s="96" t="s">
        <v>144</v>
      </c>
      <c r="L199" s="95">
        <v>2023.0</v>
      </c>
      <c r="M199" s="96" t="s">
        <v>144</v>
      </c>
      <c r="N199" s="97">
        <v>45117.0</v>
      </c>
      <c r="O199" s="111" t="s">
        <v>182</v>
      </c>
      <c r="P199" s="57"/>
      <c r="R199" s="74" t="str">
        <f t="shared" si="1"/>
        <v>insert into Images VALUES (NEWID(),'717332571749.jpg', '.jpg', getdate(), 0, null, 'https://www.dropbox.com/scl/fi/0cmk5qmcl9xtiowx4ve8v/Entre-Aranhas-717332571749.jpg?rlkey=sn7vpyka7s54lnwx5o0c3ntix&amp;st=1vzf3kv9&amp;dl=1', 0, getdate(), null, null)</v>
      </c>
      <c r="S199" s="34" t="str">
        <f>"Insert into Releases VALUES((select ReleaseTypeId from ReleaseTypes where Title='"&amp;I199&amp;"'), N'"&amp;SUBSTITUTE(trim(F199),"'","''")&amp;"', null, (select LabelId from Labels where Name=N'"&amp;SUBSTITUTE(trim(A199),"'","''")&amp;"' and EnterpriseId="&amp;EntId&amp;"), "&amp;IF(D199="","null",D199)&amp;", null, null, "&amp;IF(H199="","null","N'"&amp;SUBSTITUTE(trim(H199),"'","''")&amp;"'")&amp;", N'"&amp;J199&amp;" "&amp;SUBSTITUTE(trim(K199),"'","''")&amp;"', N'"&amp;L199&amp;" "&amp;SUBSTITUTE(trim(M199),"'","''")&amp;"', "&amp;IF(N199="","null","'"&amp;TEXT(N199,"yyyy-mm-dd")&amp;"'")&amp;",  "&amp;IF(E199="","null","'"&amp;SUBSTITUTE(trim(E199),"'","''")&amp;"'")&amp;", "&amp;if(B199="","null",if(D199="","(select ImageId from Images where Filename='"&amp;E199&amp;"."&amp;C199&amp;"' and ExternalUrl='"&amp;SUBSTITUTE(trim(B199),"'","''")&amp;"')","(select ImageId from Images where Filename='"&amp;D199&amp;"."&amp;C199&amp;"' and ExternalUrl='"&amp;SUBSTITUTE(trim(B199),"'","''")&amp;"')"))&amp;", null, null, null, (select min(LanguageId) from Languages where LanguageName='"&amp;G199&amp;"' and IsValidMetadataLanguage=1), getdate(), (select CreatedBy from Enterprises where EnterpriseId="&amp;EntId&amp;"), null, '34F4C88E-B410-461E-AD75-6C01536FDCD3', null, null, null, null, null, null, null, null, null, 1, null, null, null, "&amp;VLOOKUP(O199,'Reference info'!H:I,2,FALSE)&amp;", "&amp;IF(P199="","null",VLOOKUP(P199,'Reference info'!H:I,2,FALSE))&amp;", 0, null, null, null,"&amp;IF(N199="",0,1)&amp;", 1, null, null, null, null, null, null, null, null, null, 1, null, (NEXT VALUE FOR [AssetIdSequence]), null, null, null, "&amp;TenantId&amp;", "&amp;EntId&amp;", null, "&amp;if(D199&lt;&gt;"",countif('5) Release_Track'!A:A,D199),countif('5) Release_Track'!B:B,E199))&amp;")"</f>
        <v>Insert into Releases VALUES((select ReleaseTypeId from ReleaseTypes where Title='Single'), N'Entre Aranhas', null, (select LabelId from Labels where Name=N'TokyoRecords' and EnterpriseId=647322), 717332571749, null, null, null, N'2023 TokyoRecords', N'2023 TokyoRecords', '2023-07-10',  null, (select ImageId from Images where Filename='717332571749.jpg' and ExternalUrl='https://www.dropbox.com/scl/fi/0cmk5qmcl9xtiowx4ve8v/Entre-Aranhas-717332571749.jpg?rlkey=sn7vpyka7s54lnwx5o0c3ntix&amp;st=1vzf3kv9&amp;dl=1'),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199" s="34" t="str">
        <f>"update Releases set RevelatorExternalUsageReleaseId=AssetId where ReleaseId=(select max(ReleaseId) from Releases where "&amp;IF(D199="","Catalog='"&amp;E199&amp;"'","UPC="&amp;D199)&amp;" and EnterpriseId="&amp;EntId&amp;")"</f>
        <v>update Releases set RevelatorExternalUsageReleaseId=AssetId where ReleaseId=(select max(ReleaseId) from Releases where UPC=717332571749 and EnterpriseId=647322)</v>
      </c>
    </row>
    <row r="200">
      <c r="A200" s="28" t="s">
        <v>144</v>
      </c>
      <c r="B200" s="92" t="s">
        <v>555</v>
      </c>
      <c r="C200" s="34" t="s">
        <v>178</v>
      </c>
      <c r="D200" s="110">
        <v>7.17332571725E11</v>
      </c>
      <c r="E200" s="84"/>
      <c r="F200" s="84" t="s">
        <v>554</v>
      </c>
      <c r="G200" s="44" t="s">
        <v>180</v>
      </c>
      <c r="H200" s="34" t="s">
        <v>222</v>
      </c>
      <c r="I200" s="44" t="s">
        <v>181</v>
      </c>
      <c r="J200" s="95">
        <v>2023.0</v>
      </c>
      <c r="K200" s="96" t="s">
        <v>144</v>
      </c>
      <c r="L200" s="95">
        <v>2023.0</v>
      </c>
      <c r="M200" s="96" t="s">
        <v>144</v>
      </c>
      <c r="N200" s="97">
        <v>45117.0</v>
      </c>
      <c r="O200" s="111" t="s">
        <v>182</v>
      </c>
      <c r="P200" s="57"/>
      <c r="R200" s="74" t="str">
        <f t="shared" si="1"/>
        <v>insert into Images VALUES (NEWID(),'717332571725.jpg', '.jpg', getdate(), 0, null, 'https://www.dropbox.com/scl/fi/qgmhjvspiwe9mv7mwtlad/Entre-Aranhas-717332571749-1.jpg?rlkey=vog7sh19lghvmw25e0ao6f135&amp;st=7vh2kedq&amp;dl=1', 0, getdate(), null, null)</v>
      </c>
      <c r="S200" s="34" t="str">
        <f>"Insert into Releases VALUES((select ReleaseTypeId from ReleaseTypes where Title='"&amp;I200&amp;"'), N'"&amp;SUBSTITUTE(trim(F200),"'","''")&amp;"', null, (select LabelId from Labels where Name=N'"&amp;SUBSTITUTE(trim(A200),"'","''")&amp;"' and EnterpriseId="&amp;EntId&amp;"), "&amp;IF(D200="","null",D200)&amp;", null, null, "&amp;IF(H200="","null","N'"&amp;SUBSTITUTE(trim(H200),"'","''")&amp;"'")&amp;", N'"&amp;J200&amp;" "&amp;SUBSTITUTE(trim(K200),"'","''")&amp;"', N'"&amp;L200&amp;" "&amp;SUBSTITUTE(trim(M200),"'","''")&amp;"', "&amp;IF(N200="","null","'"&amp;TEXT(N200,"yyyy-mm-dd")&amp;"'")&amp;",  "&amp;IF(E200="","null","'"&amp;SUBSTITUTE(trim(E200),"'","''")&amp;"'")&amp;", "&amp;if(B200="","null",if(D200="","(select ImageId from Images where Filename='"&amp;E200&amp;"."&amp;C200&amp;"' and ExternalUrl='"&amp;SUBSTITUTE(trim(B200),"'","''")&amp;"')","(select ImageId from Images where Filename='"&amp;D200&amp;"."&amp;C200&amp;"' and ExternalUrl='"&amp;SUBSTITUTE(trim(B200),"'","''")&amp;"')"))&amp;", null, null, null, (select min(LanguageId) from Languages where LanguageName='"&amp;G200&amp;"' and IsValidMetadataLanguage=1), getdate(), (select CreatedBy from Enterprises where EnterpriseId="&amp;EntId&amp;"), null, '34F4C88E-B410-461E-AD75-6C01536FDCD3', null, null, null, null, null, null, null, null, null, 1, null, null, null, "&amp;VLOOKUP(O200,'Reference info'!H:I,2,FALSE)&amp;", "&amp;IF(P200="","null",VLOOKUP(P200,'Reference info'!H:I,2,FALSE))&amp;", 0, null, null, null,"&amp;IF(N200="",0,1)&amp;", 1, null, null, null, null, null, null, null, null, null, 1, null, (NEXT VALUE FOR [AssetIdSequence]), null, null, null, "&amp;TenantId&amp;", "&amp;EntId&amp;", null, "&amp;if(D200&lt;&gt;"",countif('5) Release_Track'!A:A,D200),countif('5) Release_Track'!B:B,E200))&amp;")"</f>
        <v>Insert into Releases VALUES((select ReleaseTypeId from ReleaseTypes where Title='Single'), N'Entre Aranhas', null, (select LabelId from Labels where Name=N'TokyoRecords' and EnterpriseId=647322), 717332571725, null, null, N'Speed Up', N'2023 TokyoRecords', N'2023 TokyoRecords', '2023-07-10',  null, (select ImageId from Images where Filename='717332571725.jpg' and ExternalUrl='https://www.dropbox.com/scl/fi/qgmhjvspiwe9mv7mwtlad/Entre-Aranhas-717332571749-1.jpg?rlkey=vog7sh19lghvmw25e0ao6f135&amp;st=7vh2kedq&amp;dl=1'),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0" s="34" t="str">
        <f>"update Releases set RevelatorExternalUsageReleaseId=AssetId where ReleaseId=(select max(ReleaseId) from Releases where "&amp;IF(D200="","Catalog='"&amp;E200&amp;"'","UPC="&amp;D200)&amp;" and EnterpriseId="&amp;EntId&amp;")"</f>
        <v>update Releases set RevelatorExternalUsageReleaseId=AssetId where ReleaseId=(select max(ReleaseId) from Releases where UPC=717332571725 and EnterpriseId=647322)</v>
      </c>
    </row>
    <row r="201">
      <c r="A201" s="28" t="s">
        <v>144</v>
      </c>
      <c r="B201" s="92" t="s">
        <v>556</v>
      </c>
      <c r="C201" s="34" t="s">
        <v>178</v>
      </c>
      <c r="D201" s="110">
        <v>7.17332807206E11</v>
      </c>
      <c r="E201" s="84"/>
      <c r="F201" s="84" t="s">
        <v>557</v>
      </c>
      <c r="G201" s="44" t="s">
        <v>180</v>
      </c>
      <c r="H201" s="34"/>
      <c r="I201" s="44" t="s">
        <v>181</v>
      </c>
      <c r="J201" s="95">
        <v>2023.0</v>
      </c>
      <c r="K201" s="96" t="s">
        <v>144</v>
      </c>
      <c r="L201" s="95">
        <v>2023.0</v>
      </c>
      <c r="M201" s="96" t="s">
        <v>144</v>
      </c>
      <c r="N201" s="97">
        <v>45125.0</v>
      </c>
      <c r="O201" s="111" t="s">
        <v>182</v>
      </c>
      <c r="P201" s="57"/>
      <c r="R201" s="74" t="str">
        <f t="shared" si="1"/>
        <v>insert into Images VALUES (NEWID(),'717332807206.jpg', '.jpg', getdate(), 0, null, 'https://www.dropbox.com/scl/fi/l5ucedhmhkik0l2qzz3dp/Carrasco-dos-Deuses-717332807206.jpg?rlkey=dpdbkaonp2p3o7lcc9n7vhigm&amp;st=t59ln9lw&amp;dl=1', 0, getdate(), null, null)</v>
      </c>
      <c r="S201" s="34" t="str">
        <f>"Insert into Releases VALUES((select ReleaseTypeId from ReleaseTypes where Title='"&amp;I201&amp;"'), N'"&amp;SUBSTITUTE(trim(F201),"'","''")&amp;"', null, (select LabelId from Labels where Name=N'"&amp;SUBSTITUTE(trim(A201),"'","''")&amp;"' and EnterpriseId="&amp;EntId&amp;"), "&amp;IF(D201="","null",D201)&amp;", null, null, "&amp;IF(H201="","null","N'"&amp;SUBSTITUTE(trim(H201),"'","''")&amp;"'")&amp;", N'"&amp;J201&amp;" "&amp;SUBSTITUTE(trim(K201),"'","''")&amp;"', N'"&amp;L201&amp;" "&amp;SUBSTITUTE(trim(M201),"'","''")&amp;"', "&amp;IF(N201="","null","'"&amp;TEXT(N201,"yyyy-mm-dd")&amp;"'")&amp;",  "&amp;IF(E201="","null","'"&amp;SUBSTITUTE(trim(E201),"'","''")&amp;"'")&amp;", "&amp;if(B201="","null",if(D201="","(select ImageId from Images where Filename='"&amp;E201&amp;"."&amp;C201&amp;"' and ExternalUrl='"&amp;SUBSTITUTE(trim(B201),"'","''")&amp;"')","(select ImageId from Images where Filename='"&amp;D201&amp;"."&amp;C201&amp;"' and ExternalUrl='"&amp;SUBSTITUTE(trim(B201),"'","''")&amp;"')"))&amp;", null, null, null, (select min(LanguageId) from Languages where LanguageName='"&amp;G201&amp;"' and IsValidMetadataLanguage=1), getdate(), (select CreatedBy from Enterprises where EnterpriseId="&amp;EntId&amp;"), null, '34F4C88E-B410-461E-AD75-6C01536FDCD3', null, null, null, null, null, null, null, null, null, 1, null, null, null, "&amp;VLOOKUP(O201,'Reference info'!H:I,2,FALSE)&amp;", "&amp;IF(P201="","null",VLOOKUP(P201,'Reference info'!H:I,2,FALSE))&amp;", 0, null, null, null,"&amp;IF(N201="",0,1)&amp;", 1, null, null, null, null, null, null, null, null, null, 1, null, (NEXT VALUE FOR [AssetIdSequence]), null, null, null, "&amp;TenantId&amp;", "&amp;EntId&amp;", null, "&amp;if(D201&lt;&gt;"",countif('5) Release_Track'!A:A,D201),countif('5) Release_Track'!B:B,E201))&amp;")"</f>
        <v>Insert into Releases VALUES((select ReleaseTypeId from ReleaseTypes where Title='Single'), N'Carrasco dos Deuses', null, (select LabelId from Labels where Name=N'TokyoRecords' and EnterpriseId=647322), 717332807206, null, null, null, N'2023 TokyoRecords', N'2023 TokyoRecords', '2023-07-18',  null, (select ImageId from Images where Filename='717332807206.jpg' and ExternalUrl='https://www.dropbox.com/scl/fi/l5ucedhmhkik0l2qzz3dp/Carrasco-dos-Deuses-717332807206.jpg?rlkey=dpdbkaonp2p3o7lcc9n7vhigm&amp;st=t59ln9lw&amp;dl=1'),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1" s="34" t="str">
        <f>"update Releases set RevelatorExternalUsageReleaseId=AssetId where ReleaseId=(select max(ReleaseId) from Releases where "&amp;IF(D201="","Catalog='"&amp;E201&amp;"'","UPC="&amp;D201)&amp;" and EnterpriseId="&amp;EntId&amp;")"</f>
        <v>update Releases set RevelatorExternalUsageReleaseId=AssetId where ReleaseId=(select max(ReleaseId) from Releases where UPC=717332807206 and EnterpriseId=647322)</v>
      </c>
    </row>
    <row r="202">
      <c r="A202" s="28" t="s">
        <v>144</v>
      </c>
      <c r="B202" s="92" t="s">
        <v>558</v>
      </c>
      <c r="C202" s="34" t="s">
        <v>178</v>
      </c>
      <c r="D202" s="110">
        <v>7.17332807152E11</v>
      </c>
      <c r="E202" s="84"/>
      <c r="F202" s="84" t="s">
        <v>557</v>
      </c>
      <c r="G202" s="44" t="s">
        <v>180</v>
      </c>
      <c r="H202" s="34" t="s">
        <v>222</v>
      </c>
      <c r="I202" s="44" t="s">
        <v>181</v>
      </c>
      <c r="J202" s="95">
        <v>2023.0</v>
      </c>
      <c r="K202" s="96" t="s">
        <v>144</v>
      </c>
      <c r="L202" s="95">
        <v>2023.0</v>
      </c>
      <c r="M202" s="96" t="s">
        <v>144</v>
      </c>
      <c r="N202" s="97">
        <v>45125.0</v>
      </c>
      <c r="O202" s="111" t="s">
        <v>182</v>
      </c>
      <c r="P202" s="57"/>
      <c r="R202" s="74" t="str">
        <f t="shared" si="1"/>
        <v>insert into Images VALUES (NEWID(),'717332807152.jpg', '.jpg', getdate(), 0, null, 'https://www.dropbox.com/scl/fi/cm2727euk4bemxqz4k3ni/Carrasco-dos-Deuses-717332807152.jpg?rlkey=24jfltl7diw6ww4urdz30ygyc&amp;st=mckr5fzq&amp;dl=1', 0, getdate(), null, null)</v>
      </c>
      <c r="S202" s="34" t="str">
        <f>"Insert into Releases VALUES((select ReleaseTypeId from ReleaseTypes where Title='"&amp;I202&amp;"'), N'"&amp;SUBSTITUTE(trim(F202),"'","''")&amp;"', null, (select LabelId from Labels where Name=N'"&amp;SUBSTITUTE(trim(A202),"'","''")&amp;"' and EnterpriseId="&amp;EntId&amp;"), "&amp;IF(D202="","null",D202)&amp;", null, null, "&amp;IF(H202="","null","N'"&amp;SUBSTITUTE(trim(H202),"'","''")&amp;"'")&amp;", N'"&amp;J202&amp;" "&amp;SUBSTITUTE(trim(K202),"'","''")&amp;"', N'"&amp;L202&amp;" "&amp;SUBSTITUTE(trim(M202),"'","''")&amp;"', "&amp;IF(N202="","null","'"&amp;TEXT(N202,"yyyy-mm-dd")&amp;"'")&amp;",  "&amp;IF(E202="","null","'"&amp;SUBSTITUTE(trim(E202),"'","''")&amp;"'")&amp;", "&amp;if(B202="","null",if(D202="","(select ImageId from Images where Filename='"&amp;E202&amp;"."&amp;C202&amp;"' and ExternalUrl='"&amp;SUBSTITUTE(trim(B202),"'","''")&amp;"')","(select ImageId from Images where Filename='"&amp;D202&amp;"."&amp;C202&amp;"' and ExternalUrl='"&amp;SUBSTITUTE(trim(B202),"'","''")&amp;"')"))&amp;", null, null, null, (select min(LanguageId) from Languages where LanguageName='"&amp;G202&amp;"' and IsValidMetadataLanguage=1), getdate(), (select CreatedBy from Enterprises where EnterpriseId="&amp;EntId&amp;"), null, '34F4C88E-B410-461E-AD75-6C01536FDCD3', null, null, null, null, null, null, null, null, null, 1, null, null, null, "&amp;VLOOKUP(O202,'Reference info'!H:I,2,FALSE)&amp;", "&amp;IF(P202="","null",VLOOKUP(P202,'Reference info'!H:I,2,FALSE))&amp;", 0, null, null, null,"&amp;IF(N202="",0,1)&amp;", 1, null, null, null, null, null, null, null, null, null, 1, null, (NEXT VALUE FOR [AssetIdSequence]), null, null, null, "&amp;TenantId&amp;", "&amp;EntId&amp;", null, "&amp;if(D202&lt;&gt;"",countif('5) Release_Track'!A:A,D202),countif('5) Release_Track'!B:B,E202))&amp;")"</f>
        <v>Insert into Releases VALUES((select ReleaseTypeId from ReleaseTypes where Title='Single'), N'Carrasco dos Deuses', null, (select LabelId from Labels where Name=N'TokyoRecords' and EnterpriseId=647322), 717332807152, null, null, N'Speed Up', N'2023 TokyoRecords', N'2023 TokyoRecords', '2023-07-18',  null, (select ImageId from Images where Filename='717332807152.jpg' and ExternalUrl='https://www.dropbox.com/scl/fi/cm2727euk4bemxqz4k3ni/Carrasco-dos-Deuses-717332807152.jpg?rlkey=24jfltl7diw6ww4urdz30ygyc&amp;st=mckr5fzq&amp;dl=1'),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2" s="34" t="str">
        <f>"update Releases set RevelatorExternalUsageReleaseId=AssetId where ReleaseId=(select max(ReleaseId) from Releases where "&amp;IF(D202="","Catalog='"&amp;E202&amp;"'","UPC="&amp;D202)&amp;" and EnterpriseId="&amp;EntId&amp;")"</f>
        <v>update Releases set RevelatorExternalUsageReleaseId=AssetId where ReleaseId=(select max(ReleaseId) from Releases where UPC=717332807152 and EnterpriseId=647322)</v>
      </c>
    </row>
    <row r="203">
      <c r="A203" s="28" t="s">
        <v>144</v>
      </c>
      <c r="B203" s="92" t="s">
        <v>559</v>
      </c>
      <c r="C203" s="34" t="s">
        <v>178</v>
      </c>
      <c r="D203" s="110">
        <v>7.17332976605E11</v>
      </c>
      <c r="E203" s="84"/>
      <c r="F203" s="84" t="s">
        <v>560</v>
      </c>
      <c r="G203" s="44" t="s">
        <v>180</v>
      </c>
      <c r="H203" s="34"/>
      <c r="I203" s="44" t="s">
        <v>181</v>
      </c>
      <c r="J203" s="95">
        <v>2023.0</v>
      </c>
      <c r="K203" s="96" t="s">
        <v>144</v>
      </c>
      <c r="L203" s="95">
        <v>2023.0</v>
      </c>
      <c r="M203" s="96" t="s">
        <v>144</v>
      </c>
      <c r="N203" s="97">
        <v>45129.0</v>
      </c>
      <c r="O203" s="111" t="s">
        <v>182</v>
      </c>
      <c r="P203" s="57"/>
      <c r="R203" s="74" t="str">
        <f t="shared" si="1"/>
        <v>insert into Images VALUES (NEWID(),'717332976605.jpg', '.jpg', getdate(), 0, null, 'https://www.dropbox.com/scl/fi/g6nuijugmatly2aei85ac/Malvado-Favorito-717332976605.jpg?rlkey=d8lj9ioggmph527fkaj8b8maf&amp;st=bpaslvyt&amp;dl=1', 0, getdate(), null, null)</v>
      </c>
      <c r="S203" s="34" t="str">
        <f>"Insert into Releases VALUES((select ReleaseTypeId from ReleaseTypes where Title='"&amp;I203&amp;"'), N'"&amp;SUBSTITUTE(trim(F203),"'","''")&amp;"', null, (select LabelId from Labels where Name=N'"&amp;SUBSTITUTE(trim(A203),"'","''")&amp;"' and EnterpriseId="&amp;EntId&amp;"), "&amp;IF(D203="","null",D203)&amp;", null, null, "&amp;IF(H203="","null","N'"&amp;SUBSTITUTE(trim(H203),"'","''")&amp;"'")&amp;", N'"&amp;J203&amp;" "&amp;SUBSTITUTE(trim(K203),"'","''")&amp;"', N'"&amp;L203&amp;" "&amp;SUBSTITUTE(trim(M203),"'","''")&amp;"', "&amp;IF(N203="","null","'"&amp;TEXT(N203,"yyyy-mm-dd")&amp;"'")&amp;",  "&amp;IF(E203="","null","'"&amp;SUBSTITUTE(trim(E203),"'","''")&amp;"'")&amp;", "&amp;if(B203="","null",if(D203="","(select ImageId from Images where Filename='"&amp;E203&amp;"."&amp;C203&amp;"' and ExternalUrl='"&amp;SUBSTITUTE(trim(B203),"'","''")&amp;"')","(select ImageId from Images where Filename='"&amp;D203&amp;"."&amp;C203&amp;"' and ExternalUrl='"&amp;SUBSTITUTE(trim(B203),"'","''")&amp;"')"))&amp;", null, null, null, (select min(LanguageId) from Languages where LanguageName='"&amp;G203&amp;"' and IsValidMetadataLanguage=1), getdate(), (select CreatedBy from Enterprises where EnterpriseId="&amp;EntId&amp;"), null, '34F4C88E-B410-461E-AD75-6C01536FDCD3', null, null, null, null, null, null, null, null, null, 1, null, null, null, "&amp;VLOOKUP(O203,'Reference info'!H:I,2,FALSE)&amp;", "&amp;IF(P203="","null",VLOOKUP(P203,'Reference info'!H:I,2,FALSE))&amp;", 0, null, null, null,"&amp;IF(N203="",0,1)&amp;", 1, null, null, null, null, null, null, null, null, null, 1, null, (NEXT VALUE FOR [AssetIdSequence]), null, null, null, "&amp;TenantId&amp;", "&amp;EntId&amp;", null, "&amp;if(D203&lt;&gt;"",countif('5) Release_Track'!A:A,D203),countif('5) Release_Track'!B:B,E203))&amp;")"</f>
        <v>Insert into Releases VALUES((select ReleaseTypeId from ReleaseTypes where Title='Single'), N'Malvado Favorito', null, (select LabelId from Labels where Name=N'TokyoRecords' and EnterpriseId=647322), 717332976605, null, null, null, N'2023 TokyoRecords', N'2023 TokyoRecords', '2023-07-22',  null, (select ImageId from Images where Filename='717332976605.jpg' and ExternalUrl='https://www.dropbox.com/scl/fi/g6nuijugmatly2aei85ac/Malvado-Favorito-717332976605.jpg?rlkey=d8lj9ioggmph527fkaj8b8maf&amp;st=bpaslvyt&amp;dl=1'),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3" s="34" t="str">
        <f>"update Releases set RevelatorExternalUsageReleaseId=AssetId where ReleaseId=(select max(ReleaseId) from Releases where "&amp;IF(D203="","Catalog='"&amp;E203&amp;"'","UPC="&amp;D203)&amp;" and EnterpriseId="&amp;EntId&amp;")"</f>
        <v>update Releases set RevelatorExternalUsageReleaseId=AssetId where ReleaseId=(select max(ReleaseId) from Releases where UPC=717332976605 and EnterpriseId=647322)</v>
      </c>
    </row>
    <row r="204">
      <c r="A204" s="28" t="s">
        <v>144</v>
      </c>
      <c r="B204" s="92" t="s">
        <v>561</v>
      </c>
      <c r="C204" s="34" t="s">
        <v>178</v>
      </c>
      <c r="D204" s="110">
        <v>7.17332976582E11</v>
      </c>
      <c r="E204" s="84"/>
      <c r="F204" s="84" t="s">
        <v>560</v>
      </c>
      <c r="G204" s="44" t="s">
        <v>180</v>
      </c>
      <c r="H204" s="34" t="s">
        <v>222</v>
      </c>
      <c r="I204" s="44" t="s">
        <v>181</v>
      </c>
      <c r="J204" s="95">
        <v>2023.0</v>
      </c>
      <c r="K204" s="96" t="s">
        <v>144</v>
      </c>
      <c r="L204" s="95">
        <v>2023.0</v>
      </c>
      <c r="M204" s="96" t="s">
        <v>144</v>
      </c>
      <c r="N204" s="97">
        <v>45129.0</v>
      </c>
      <c r="O204" s="111" t="s">
        <v>182</v>
      </c>
      <c r="P204" s="57"/>
      <c r="R204" s="74" t="str">
        <f t="shared" si="1"/>
        <v>insert into Images VALUES (NEWID(),'717332976582.jpg', '.jpg', getdate(), 0, null, 'https://www.dropbox.com/scl/fi/io6mbsjc99x6d7ga0d5wo/Malvado-Favorito-717332976582.jpg?rlkey=x7y8kocdgso8tgelwnt8pb2ba&amp;st=swm9mrl7&amp;dl=1', 0, getdate(), null, null)</v>
      </c>
      <c r="S204" s="34" t="str">
        <f>"Insert into Releases VALUES((select ReleaseTypeId from ReleaseTypes where Title='"&amp;I204&amp;"'), N'"&amp;SUBSTITUTE(trim(F204),"'","''")&amp;"', null, (select LabelId from Labels where Name=N'"&amp;SUBSTITUTE(trim(A204),"'","''")&amp;"' and EnterpriseId="&amp;EntId&amp;"), "&amp;IF(D204="","null",D204)&amp;", null, null, "&amp;IF(H204="","null","N'"&amp;SUBSTITUTE(trim(H204),"'","''")&amp;"'")&amp;", N'"&amp;J204&amp;" "&amp;SUBSTITUTE(trim(K204),"'","''")&amp;"', N'"&amp;L204&amp;" "&amp;SUBSTITUTE(trim(M204),"'","''")&amp;"', "&amp;IF(N204="","null","'"&amp;TEXT(N204,"yyyy-mm-dd")&amp;"'")&amp;",  "&amp;IF(E204="","null","'"&amp;SUBSTITUTE(trim(E204),"'","''")&amp;"'")&amp;", "&amp;if(B204="","null",if(D204="","(select ImageId from Images where Filename='"&amp;E204&amp;"."&amp;C204&amp;"' and ExternalUrl='"&amp;SUBSTITUTE(trim(B204),"'","''")&amp;"')","(select ImageId from Images where Filename='"&amp;D204&amp;"."&amp;C204&amp;"' and ExternalUrl='"&amp;SUBSTITUTE(trim(B204),"'","''")&amp;"')"))&amp;", null, null, null, (select min(LanguageId) from Languages where LanguageName='"&amp;G204&amp;"' and IsValidMetadataLanguage=1), getdate(), (select CreatedBy from Enterprises where EnterpriseId="&amp;EntId&amp;"), null, '34F4C88E-B410-461E-AD75-6C01536FDCD3', null, null, null, null, null, null, null, null, null, 1, null, null, null, "&amp;VLOOKUP(O204,'Reference info'!H:I,2,FALSE)&amp;", "&amp;IF(P204="","null",VLOOKUP(P204,'Reference info'!H:I,2,FALSE))&amp;", 0, null, null, null,"&amp;IF(N204="",0,1)&amp;", 1, null, null, null, null, null, null, null, null, null, 1, null, (NEXT VALUE FOR [AssetIdSequence]), null, null, null, "&amp;TenantId&amp;", "&amp;EntId&amp;", null, "&amp;if(D204&lt;&gt;"",countif('5) Release_Track'!A:A,D204),countif('5) Release_Track'!B:B,E204))&amp;")"</f>
        <v>Insert into Releases VALUES((select ReleaseTypeId from ReleaseTypes where Title='Single'), N'Malvado Favorito', null, (select LabelId from Labels where Name=N'TokyoRecords' and EnterpriseId=647322), 717332976582, null, null, N'Speed Up', N'2023 TokyoRecords', N'2023 TokyoRecords', '2023-07-22',  null, (select ImageId from Images where Filename='717332976582.jpg' and ExternalUrl='https://www.dropbox.com/scl/fi/io6mbsjc99x6d7ga0d5wo/Malvado-Favorito-717332976582.jpg?rlkey=x7y8kocdgso8tgelwnt8pb2ba&amp;st=swm9mrl7&amp;dl=1'),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4" s="34" t="str">
        <f>"update Releases set RevelatorExternalUsageReleaseId=AssetId where ReleaseId=(select max(ReleaseId) from Releases where "&amp;IF(D204="","Catalog='"&amp;E204&amp;"'","UPC="&amp;D204)&amp;" and EnterpriseId="&amp;EntId&amp;")"</f>
        <v>update Releases set RevelatorExternalUsageReleaseId=AssetId where ReleaseId=(select max(ReleaseId) from Releases where UPC=717332976582 and EnterpriseId=647322)</v>
      </c>
    </row>
    <row r="205">
      <c r="A205" s="28" t="s">
        <v>144</v>
      </c>
      <c r="B205" s="92" t="s">
        <v>562</v>
      </c>
      <c r="C205" s="34" t="s">
        <v>178</v>
      </c>
      <c r="D205" s="110">
        <v>7.61861734588E11</v>
      </c>
      <c r="E205" s="84"/>
      <c r="F205" s="84" t="s">
        <v>563</v>
      </c>
      <c r="G205" s="44" t="s">
        <v>180</v>
      </c>
      <c r="H205" s="34"/>
      <c r="I205" s="44" t="s">
        <v>181</v>
      </c>
      <c r="J205" s="95">
        <v>2023.0</v>
      </c>
      <c r="K205" s="96" t="s">
        <v>144</v>
      </c>
      <c r="L205" s="95">
        <v>2023.0</v>
      </c>
      <c r="M205" s="96" t="s">
        <v>144</v>
      </c>
      <c r="N205" s="97">
        <v>45139.0</v>
      </c>
      <c r="O205" s="111" t="s">
        <v>182</v>
      </c>
      <c r="P205" s="57"/>
      <c r="R205" s="74" t="str">
        <f t="shared" si="1"/>
        <v>insert into Images VALUES (NEWID(),'761861734588.jpg', '.jpg', getdate(), 0, null, 'https://www.dropbox.com/scl/fi/le50nx446pm8xulwtx4by/Imperador-e-o-Ego-sta-761861734588.jpg?rlkey=c4akax27vwh0f5408bjztk3rm&amp;st=3fsj1dqj&amp;dl=1', 0, getdate(), null, null)</v>
      </c>
      <c r="S205" s="34" t="str">
        <f>"Insert into Releases VALUES((select ReleaseTypeId from ReleaseTypes where Title='"&amp;I205&amp;"'), N'"&amp;SUBSTITUTE(trim(F205),"'","''")&amp;"', null, (select LabelId from Labels where Name=N'"&amp;SUBSTITUTE(trim(A205),"'","''")&amp;"' and EnterpriseId="&amp;EntId&amp;"), "&amp;IF(D205="","null",D205)&amp;", null, null, "&amp;IF(H205="","null","N'"&amp;SUBSTITUTE(trim(H205),"'","''")&amp;"'")&amp;", N'"&amp;J205&amp;" "&amp;SUBSTITUTE(trim(K205),"'","''")&amp;"', N'"&amp;L205&amp;" "&amp;SUBSTITUTE(trim(M205),"'","''")&amp;"', "&amp;IF(N205="","null","'"&amp;TEXT(N205,"yyyy-mm-dd")&amp;"'")&amp;",  "&amp;IF(E205="","null","'"&amp;SUBSTITUTE(trim(E205),"'","''")&amp;"'")&amp;", "&amp;if(B205="","null",if(D205="","(select ImageId from Images where Filename='"&amp;E205&amp;"."&amp;C205&amp;"' and ExternalUrl='"&amp;SUBSTITUTE(trim(B205),"'","''")&amp;"')","(select ImageId from Images where Filename='"&amp;D205&amp;"."&amp;C205&amp;"' and ExternalUrl='"&amp;SUBSTITUTE(trim(B205),"'","''")&amp;"')"))&amp;", null, null, null, (select min(LanguageId) from Languages where LanguageName='"&amp;G205&amp;"' and IsValidMetadataLanguage=1), getdate(), (select CreatedBy from Enterprises where EnterpriseId="&amp;EntId&amp;"), null, '34F4C88E-B410-461E-AD75-6C01536FDCD3', null, null, null, null, null, null, null, null, null, 1, null, null, null, "&amp;VLOOKUP(O205,'Reference info'!H:I,2,FALSE)&amp;", "&amp;IF(P205="","null",VLOOKUP(P205,'Reference info'!H:I,2,FALSE))&amp;", 0, null, null, null,"&amp;IF(N205="",0,1)&amp;", 1, null, null, null, null, null, null, null, null, null, 1, null, (NEXT VALUE FOR [AssetIdSequence]), null, null, null, "&amp;TenantId&amp;", "&amp;EntId&amp;", null, "&amp;if(D205&lt;&gt;"",countif('5) Release_Track'!A:A,D205),countif('5) Release_Track'!B:B,E205))&amp;")"</f>
        <v>Insert into Releases VALUES((select ReleaseTypeId from ReleaseTypes where Title='Single'), N'Imperador e o Egoísta', null, (select LabelId from Labels where Name=N'TokyoRecords' and EnterpriseId=647322), 761861734588, null, null, null, N'2023 TokyoRecords', N'2023 TokyoRecords', '2023-08-01',  null, (select ImageId from Images where Filename='761861734588.jpg' and ExternalUrl='https://www.dropbox.com/scl/fi/le50nx446pm8xulwtx4by/Imperador-e-o-Ego-sta-761861734588.jpg?rlkey=c4akax27vwh0f5408bjztk3rm&amp;st=3fsj1dqj&amp;dl=1'),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5" s="34" t="str">
        <f>"update Releases set RevelatorExternalUsageReleaseId=AssetId where ReleaseId=(select max(ReleaseId) from Releases where "&amp;IF(D205="","Catalog='"&amp;E205&amp;"'","UPC="&amp;D205)&amp;" and EnterpriseId="&amp;EntId&amp;")"</f>
        <v>update Releases set RevelatorExternalUsageReleaseId=AssetId where ReleaseId=(select max(ReleaseId) from Releases where UPC=761861734588 and EnterpriseId=647322)</v>
      </c>
    </row>
    <row r="206">
      <c r="A206" s="28" t="s">
        <v>144</v>
      </c>
      <c r="B206" s="92" t="s">
        <v>564</v>
      </c>
      <c r="C206" s="34" t="s">
        <v>178</v>
      </c>
      <c r="D206" s="110">
        <v>7.61861734434E11</v>
      </c>
      <c r="E206" s="84"/>
      <c r="F206" s="84" t="s">
        <v>563</v>
      </c>
      <c r="G206" s="44" t="s">
        <v>180</v>
      </c>
      <c r="H206" s="34" t="s">
        <v>222</v>
      </c>
      <c r="I206" s="44" t="s">
        <v>181</v>
      </c>
      <c r="J206" s="95">
        <v>2023.0</v>
      </c>
      <c r="K206" s="96" t="s">
        <v>144</v>
      </c>
      <c r="L206" s="95">
        <v>2023.0</v>
      </c>
      <c r="M206" s="96" t="s">
        <v>144</v>
      </c>
      <c r="N206" s="97">
        <v>45139.0</v>
      </c>
      <c r="O206" s="111" t="s">
        <v>182</v>
      </c>
      <c r="P206" s="57"/>
      <c r="R206" s="74" t="str">
        <f t="shared" si="1"/>
        <v>insert into Images VALUES (NEWID(),'761861734434.jpg', '.jpg', getdate(), 0, null, 'https://www.dropbox.com/scl/fi/1saxmraeuoudwcocqhtbp/Imperador-e-o-Ego-sta-761861734434.jpg?rlkey=l0e19k5hoofo4rzx6ytma1u0r&amp;st=pmzphy53&amp;dl=1', 0, getdate(), null, null)</v>
      </c>
      <c r="S206" s="34" t="str">
        <f>"Insert into Releases VALUES((select ReleaseTypeId from ReleaseTypes where Title='"&amp;I206&amp;"'), N'"&amp;SUBSTITUTE(trim(F206),"'","''")&amp;"', null, (select LabelId from Labels where Name=N'"&amp;SUBSTITUTE(trim(A206),"'","''")&amp;"' and EnterpriseId="&amp;EntId&amp;"), "&amp;IF(D206="","null",D206)&amp;", null, null, "&amp;IF(H206="","null","N'"&amp;SUBSTITUTE(trim(H206),"'","''")&amp;"'")&amp;", N'"&amp;J206&amp;" "&amp;SUBSTITUTE(trim(K206),"'","''")&amp;"', N'"&amp;L206&amp;" "&amp;SUBSTITUTE(trim(M206),"'","''")&amp;"', "&amp;IF(N206="","null","'"&amp;TEXT(N206,"yyyy-mm-dd")&amp;"'")&amp;",  "&amp;IF(E206="","null","'"&amp;SUBSTITUTE(trim(E206),"'","''")&amp;"'")&amp;", "&amp;if(B206="","null",if(D206="","(select ImageId from Images where Filename='"&amp;E206&amp;"."&amp;C206&amp;"' and ExternalUrl='"&amp;SUBSTITUTE(trim(B206),"'","''")&amp;"')","(select ImageId from Images where Filename='"&amp;D206&amp;"."&amp;C206&amp;"' and ExternalUrl='"&amp;SUBSTITUTE(trim(B206),"'","''")&amp;"')"))&amp;", null, null, null, (select min(LanguageId) from Languages where LanguageName='"&amp;G206&amp;"' and IsValidMetadataLanguage=1), getdate(), (select CreatedBy from Enterprises where EnterpriseId="&amp;EntId&amp;"), null, '34F4C88E-B410-461E-AD75-6C01536FDCD3', null, null, null, null, null, null, null, null, null, 1, null, null, null, "&amp;VLOOKUP(O206,'Reference info'!H:I,2,FALSE)&amp;", "&amp;IF(P206="","null",VLOOKUP(P206,'Reference info'!H:I,2,FALSE))&amp;", 0, null, null, null,"&amp;IF(N206="",0,1)&amp;", 1, null, null, null, null, null, null, null, null, null, 1, null, (NEXT VALUE FOR [AssetIdSequence]), null, null, null, "&amp;TenantId&amp;", "&amp;EntId&amp;", null, "&amp;if(D206&lt;&gt;"",countif('5) Release_Track'!A:A,D206),countif('5) Release_Track'!B:B,E206))&amp;")"</f>
        <v>Insert into Releases VALUES((select ReleaseTypeId from ReleaseTypes where Title='Single'), N'Imperador e o Egoísta', null, (select LabelId from Labels where Name=N'TokyoRecords' and EnterpriseId=647322), 761861734434, null, null, N'Speed Up', N'2023 TokyoRecords', N'2023 TokyoRecords', '2023-08-01',  null, (select ImageId from Images where Filename='761861734434.jpg' and ExternalUrl='https://www.dropbox.com/scl/fi/1saxmraeuoudwcocqhtbp/Imperador-e-o-Ego-sta-761861734434.jpg?rlkey=l0e19k5hoofo4rzx6ytma1u0r&amp;st=pmzphy53&amp;dl=1'),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6" s="34" t="str">
        <f>"update Releases set RevelatorExternalUsageReleaseId=AssetId where ReleaseId=(select max(ReleaseId) from Releases where "&amp;IF(D206="","Catalog='"&amp;E206&amp;"'","UPC="&amp;D206)&amp;" and EnterpriseId="&amp;EntId&amp;")"</f>
        <v>update Releases set RevelatorExternalUsageReleaseId=AssetId where ReleaseId=(select max(ReleaseId) from Releases where UPC=761861734434 and EnterpriseId=647322)</v>
      </c>
    </row>
    <row r="207">
      <c r="A207" s="28" t="s">
        <v>144</v>
      </c>
      <c r="B207" s="92" t="s">
        <v>565</v>
      </c>
      <c r="C207" s="34" t="s">
        <v>178</v>
      </c>
      <c r="D207" s="110">
        <v>7.1170965507E11</v>
      </c>
      <c r="E207" s="84"/>
      <c r="F207" s="84" t="s">
        <v>566</v>
      </c>
      <c r="G207" s="44" t="s">
        <v>180</v>
      </c>
      <c r="H207" s="34"/>
      <c r="I207" s="44" t="s">
        <v>181</v>
      </c>
      <c r="J207" s="95">
        <v>2023.0</v>
      </c>
      <c r="K207" s="96" t="s">
        <v>144</v>
      </c>
      <c r="L207" s="95">
        <v>2023.0</v>
      </c>
      <c r="M207" s="96" t="s">
        <v>144</v>
      </c>
      <c r="N207" s="97">
        <v>45146.0</v>
      </c>
      <c r="O207" s="111" t="s">
        <v>182</v>
      </c>
      <c r="P207" s="57"/>
      <c r="R207" s="74" t="str">
        <f t="shared" si="1"/>
        <v>insert into Images VALUES (NEWID(),'711709655070.jpg', '.jpg', getdate(), 0, null, 'https://www.dropbox.com/scl/fi/zy3n1gozxgn3ulsp7b3oy/L-grimas-de-Drag-o-711709655070-BKTOK2300105.jpg?rlkey=3ikasmlia9p51np4xkdocad71&amp;st=1mpewh5i&amp;dl=1', 0, getdate(), null, null)</v>
      </c>
      <c r="S207" s="34" t="str">
        <f>"Insert into Releases VALUES((select ReleaseTypeId from ReleaseTypes where Title='"&amp;I207&amp;"'), N'"&amp;SUBSTITUTE(trim(F207),"'","''")&amp;"', null, (select LabelId from Labels where Name=N'"&amp;SUBSTITUTE(trim(A207),"'","''")&amp;"' and EnterpriseId="&amp;EntId&amp;"), "&amp;IF(D207="","null",D207)&amp;", null, null, "&amp;IF(H207="","null","N'"&amp;SUBSTITUTE(trim(H207),"'","''")&amp;"'")&amp;", N'"&amp;J207&amp;" "&amp;SUBSTITUTE(trim(K207),"'","''")&amp;"', N'"&amp;L207&amp;" "&amp;SUBSTITUTE(trim(M207),"'","''")&amp;"', "&amp;IF(N207="","null","'"&amp;TEXT(N207,"yyyy-mm-dd")&amp;"'")&amp;",  "&amp;IF(E207="","null","'"&amp;SUBSTITUTE(trim(E207),"'","''")&amp;"'")&amp;", "&amp;if(B207="","null",if(D207="","(select ImageId from Images where Filename='"&amp;E207&amp;"."&amp;C207&amp;"' and ExternalUrl='"&amp;SUBSTITUTE(trim(B207),"'","''")&amp;"')","(select ImageId from Images where Filename='"&amp;D207&amp;"."&amp;C207&amp;"' and ExternalUrl='"&amp;SUBSTITUTE(trim(B207),"'","''")&amp;"')"))&amp;", null, null, null, (select min(LanguageId) from Languages where LanguageName='"&amp;G207&amp;"' and IsValidMetadataLanguage=1), getdate(), (select CreatedBy from Enterprises where EnterpriseId="&amp;EntId&amp;"), null, '34F4C88E-B410-461E-AD75-6C01536FDCD3', null, null, null, null, null, null, null, null, null, 1, null, null, null, "&amp;VLOOKUP(O207,'Reference info'!H:I,2,FALSE)&amp;", "&amp;IF(P207="","null",VLOOKUP(P207,'Reference info'!H:I,2,FALSE))&amp;", 0, null, null, null,"&amp;IF(N207="",0,1)&amp;", 1, null, null, null, null, null, null, null, null, null, 1, null, (NEXT VALUE FOR [AssetIdSequence]), null, null, null, "&amp;TenantId&amp;", "&amp;EntId&amp;", null, "&amp;if(D207&lt;&gt;"",countif('5) Release_Track'!A:A,D207),countif('5) Release_Track'!B:B,E207))&amp;")"</f>
        <v>Insert into Releases VALUES((select ReleaseTypeId from ReleaseTypes where Title='Single'), N'Lágrimas de Dragão', null, (select LabelId from Labels where Name=N'TokyoRecords' and EnterpriseId=647322), 711709655070, null, null, null, N'2023 TokyoRecords', N'2023 TokyoRecords', '2023-08-08',  null, (select ImageId from Images where Filename='711709655070.jpg' and ExternalUrl='https://www.dropbox.com/scl/fi/zy3n1gozxgn3ulsp7b3oy/L-grimas-de-Drag-o-711709655070-BKTOK2300105.jpg?rlkey=3ikasmlia9p51np4xkdocad71&amp;st=1mpewh5i&amp;dl=1'),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7" s="34" t="str">
        <f>"update Releases set RevelatorExternalUsageReleaseId=AssetId where ReleaseId=(select max(ReleaseId) from Releases where "&amp;IF(D207="","Catalog='"&amp;E207&amp;"'","UPC="&amp;D207)&amp;" and EnterpriseId="&amp;EntId&amp;")"</f>
        <v>update Releases set RevelatorExternalUsageReleaseId=AssetId where ReleaseId=(select max(ReleaseId) from Releases where UPC=711709655070 and EnterpriseId=647322)</v>
      </c>
    </row>
    <row r="208">
      <c r="A208" s="28" t="s">
        <v>144</v>
      </c>
      <c r="B208" s="92" t="s">
        <v>567</v>
      </c>
      <c r="C208" s="34" t="s">
        <v>178</v>
      </c>
      <c r="D208" s="110">
        <v>7.1170970837E11</v>
      </c>
      <c r="E208" s="84"/>
      <c r="F208" s="84" t="s">
        <v>566</v>
      </c>
      <c r="G208" s="44" t="s">
        <v>180</v>
      </c>
      <c r="H208" s="34" t="s">
        <v>222</v>
      </c>
      <c r="I208" s="44" t="s">
        <v>181</v>
      </c>
      <c r="J208" s="95">
        <v>2023.0</v>
      </c>
      <c r="K208" s="96" t="s">
        <v>144</v>
      </c>
      <c r="L208" s="95">
        <v>2023.0</v>
      </c>
      <c r="M208" s="96" t="s">
        <v>144</v>
      </c>
      <c r="N208" s="97">
        <v>45146.0</v>
      </c>
      <c r="O208" s="111" t="s">
        <v>182</v>
      </c>
      <c r="P208" s="57"/>
      <c r="R208" s="74" t="str">
        <f t="shared" si="1"/>
        <v>insert into Images VALUES (NEWID(),'711709708370.jpg', '.jpg', getdate(), 0, null, 'https://www.dropbox.com/scl/fi/zy3n1gozxgn3ulsp7b3oy/L-grimas-de-Drag-o-711709655070-BKTOK2300105.jpg?rlkey=3ikasmlia9p51np4xkdocad71&amp;st=vji65ojl&amp;dl=1', 0, getdate(), null, null)</v>
      </c>
      <c r="S208" s="34" t="str">
        <f>"Insert into Releases VALUES((select ReleaseTypeId from ReleaseTypes where Title='"&amp;I208&amp;"'), N'"&amp;SUBSTITUTE(trim(F208),"'","''")&amp;"', null, (select LabelId from Labels where Name=N'"&amp;SUBSTITUTE(trim(A208),"'","''")&amp;"' and EnterpriseId="&amp;EntId&amp;"), "&amp;IF(D208="","null",D208)&amp;", null, null, "&amp;IF(H208="","null","N'"&amp;SUBSTITUTE(trim(H208),"'","''")&amp;"'")&amp;", N'"&amp;J208&amp;" "&amp;SUBSTITUTE(trim(K208),"'","''")&amp;"', N'"&amp;L208&amp;" "&amp;SUBSTITUTE(trim(M208),"'","''")&amp;"', "&amp;IF(N208="","null","'"&amp;TEXT(N208,"yyyy-mm-dd")&amp;"'")&amp;",  "&amp;IF(E208="","null","'"&amp;SUBSTITUTE(trim(E208),"'","''")&amp;"'")&amp;", "&amp;if(B208="","null",if(D208="","(select ImageId from Images where Filename='"&amp;E208&amp;"."&amp;C208&amp;"' and ExternalUrl='"&amp;SUBSTITUTE(trim(B208),"'","''")&amp;"')","(select ImageId from Images where Filename='"&amp;D208&amp;"."&amp;C208&amp;"' and ExternalUrl='"&amp;SUBSTITUTE(trim(B208),"'","''")&amp;"')"))&amp;", null, null, null, (select min(LanguageId) from Languages where LanguageName='"&amp;G208&amp;"' and IsValidMetadataLanguage=1), getdate(), (select CreatedBy from Enterprises where EnterpriseId="&amp;EntId&amp;"), null, '34F4C88E-B410-461E-AD75-6C01536FDCD3', null, null, null, null, null, null, null, null, null, 1, null, null, null, "&amp;VLOOKUP(O208,'Reference info'!H:I,2,FALSE)&amp;", "&amp;IF(P208="","null",VLOOKUP(P208,'Reference info'!H:I,2,FALSE))&amp;", 0, null, null, null,"&amp;IF(N208="",0,1)&amp;", 1, null, null, null, null, null, null, null, null, null, 1, null, (NEXT VALUE FOR [AssetIdSequence]), null, null, null, "&amp;TenantId&amp;", "&amp;EntId&amp;", null, "&amp;if(D208&lt;&gt;"",countif('5) Release_Track'!A:A,D208),countif('5) Release_Track'!B:B,E208))&amp;")"</f>
        <v>Insert into Releases VALUES((select ReleaseTypeId from ReleaseTypes where Title='Single'), N'Lágrimas de Dragão', null, (select LabelId from Labels where Name=N'TokyoRecords' and EnterpriseId=647322), 711709708370, null, null, N'Speed Up', N'2023 TokyoRecords', N'2023 TokyoRecords', '2023-08-08',  null, (select ImageId from Images where Filename='711709708370.jpg' and ExternalUrl='https://www.dropbox.com/scl/fi/zy3n1gozxgn3ulsp7b3oy/L-grimas-de-Drag-o-711709655070-BKTOK2300105.jpg?rlkey=3ikasmlia9p51np4xkdocad71&amp;st=vji65ojl&amp;dl=1'),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8" s="34" t="str">
        <f>"update Releases set RevelatorExternalUsageReleaseId=AssetId where ReleaseId=(select max(ReleaseId) from Releases where "&amp;IF(D208="","Catalog='"&amp;E208&amp;"'","UPC="&amp;D208)&amp;" and EnterpriseId="&amp;EntId&amp;")"</f>
        <v>update Releases set RevelatorExternalUsageReleaseId=AssetId where ReleaseId=(select max(ReleaseId) from Releases where UPC=711709708370 and EnterpriseId=647322)</v>
      </c>
    </row>
    <row r="209">
      <c r="A209" s="28" t="s">
        <v>144</v>
      </c>
      <c r="B209" s="92" t="s">
        <v>568</v>
      </c>
      <c r="C209" s="34" t="s">
        <v>178</v>
      </c>
      <c r="D209" s="110">
        <v>7.11709929256E11</v>
      </c>
      <c r="E209" s="84"/>
      <c r="F209" s="84" t="s">
        <v>569</v>
      </c>
      <c r="G209" s="44" t="s">
        <v>180</v>
      </c>
      <c r="H209" s="34"/>
      <c r="I209" s="44" t="s">
        <v>181</v>
      </c>
      <c r="J209" s="95">
        <v>2023.0</v>
      </c>
      <c r="K209" s="96" t="s">
        <v>144</v>
      </c>
      <c r="L209" s="95">
        <v>2023.0</v>
      </c>
      <c r="M209" s="96" t="s">
        <v>144</v>
      </c>
      <c r="N209" s="97">
        <v>45152.0</v>
      </c>
      <c r="O209" s="111" t="s">
        <v>182</v>
      </c>
      <c r="P209" s="57"/>
      <c r="R209" s="74" t="str">
        <f t="shared" si="1"/>
        <v>insert into Images VALUES (NEWID(),'711709929256.jpg', '.jpg', getdate(), 0, null, 'https://www.dropbox.com/scl/fi/jenh6sb9qt9d1snq1d9ej/Yonkou-do-Sol-711709929256.jpg?rlkey=7xjlmlwd7b8x1j3jo0jw3upez&amp;st=ywosf5wa&amp;dl=1', 0, getdate(), null, null)</v>
      </c>
      <c r="S209" s="34" t="str">
        <f>"Insert into Releases VALUES((select ReleaseTypeId from ReleaseTypes where Title='"&amp;I209&amp;"'), N'"&amp;SUBSTITUTE(trim(F209),"'","''")&amp;"', null, (select LabelId from Labels where Name=N'"&amp;SUBSTITUTE(trim(A209),"'","''")&amp;"' and EnterpriseId="&amp;EntId&amp;"), "&amp;IF(D209="","null",D209)&amp;", null, null, "&amp;IF(H209="","null","N'"&amp;SUBSTITUTE(trim(H209),"'","''")&amp;"'")&amp;", N'"&amp;J209&amp;" "&amp;SUBSTITUTE(trim(K209),"'","''")&amp;"', N'"&amp;L209&amp;" "&amp;SUBSTITUTE(trim(M209),"'","''")&amp;"', "&amp;IF(N209="","null","'"&amp;TEXT(N209,"yyyy-mm-dd")&amp;"'")&amp;",  "&amp;IF(E209="","null","'"&amp;SUBSTITUTE(trim(E209),"'","''")&amp;"'")&amp;", "&amp;if(B209="","null",if(D209="","(select ImageId from Images where Filename='"&amp;E209&amp;"."&amp;C209&amp;"' and ExternalUrl='"&amp;SUBSTITUTE(trim(B209),"'","''")&amp;"')","(select ImageId from Images where Filename='"&amp;D209&amp;"."&amp;C209&amp;"' and ExternalUrl='"&amp;SUBSTITUTE(trim(B209),"'","''")&amp;"')"))&amp;", null, null, null, (select min(LanguageId) from Languages where LanguageName='"&amp;G209&amp;"' and IsValidMetadataLanguage=1), getdate(), (select CreatedBy from Enterprises where EnterpriseId="&amp;EntId&amp;"), null, '34F4C88E-B410-461E-AD75-6C01536FDCD3', null, null, null, null, null, null, null, null, null, 1, null, null, null, "&amp;VLOOKUP(O209,'Reference info'!H:I,2,FALSE)&amp;", "&amp;IF(P209="","null",VLOOKUP(P209,'Reference info'!H:I,2,FALSE))&amp;", 0, null, null, null,"&amp;IF(N209="",0,1)&amp;", 1, null, null, null, null, null, null, null, null, null, 1, null, (NEXT VALUE FOR [AssetIdSequence]), null, null, null, "&amp;TenantId&amp;", "&amp;EntId&amp;", null, "&amp;if(D209&lt;&gt;"",countif('5) Release_Track'!A:A,D209),countif('5) Release_Track'!B:B,E209))&amp;")"</f>
        <v>Insert into Releases VALUES((select ReleaseTypeId from ReleaseTypes where Title='Single'), N'Yonkou do Sol', null, (select LabelId from Labels where Name=N'TokyoRecords' and EnterpriseId=647322), 711709929256, null, null, null, N'2023 TokyoRecords', N'2023 TokyoRecords', '2023-08-14',  null, (select ImageId from Images where Filename='711709929256.jpg' and ExternalUrl='https://www.dropbox.com/scl/fi/jenh6sb9qt9d1snq1d9ej/Yonkou-do-Sol-711709929256.jpg?rlkey=7xjlmlwd7b8x1j3jo0jw3upez&amp;st=ywosf5wa&amp;dl=1'),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09" s="34" t="str">
        <f>"update Releases set RevelatorExternalUsageReleaseId=AssetId where ReleaseId=(select max(ReleaseId) from Releases where "&amp;IF(D209="","Catalog='"&amp;E209&amp;"'","UPC="&amp;D209)&amp;" and EnterpriseId="&amp;EntId&amp;")"</f>
        <v>update Releases set RevelatorExternalUsageReleaseId=AssetId where ReleaseId=(select max(ReleaseId) from Releases where UPC=711709929256 and EnterpriseId=647322)</v>
      </c>
    </row>
    <row r="210">
      <c r="A210" s="28" t="s">
        <v>144</v>
      </c>
      <c r="B210" s="92" t="s">
        <v>570</v>
      </c>
      <c r="C210" s="34" t="s">
        <v>178</v>
      </c>
      <c r="D210" s="110">
        <v>7.11709929065E11</v>
      </c>
      <c r="E210" s="84"/>
      <c r="F210" s="84" t="s">
        <v>569</v>
      </c>
      <c r="G210" s="44" t="s">
        <v>180</v>
      </c>
      <c r="H210" s="34" t="s">
        <v>222</v>
      </c>
      <c r="I210" s="44" t="s">
        <v>181</v>
      </c>
      <c r="J210" s="95">
        <v>2023.0</v>
      </c>
      <c r="K210" s="96" t="s">
        <v>144</v>
      </c>
      <c r="L210" s="95">
        <v>2023.0</v>
      </c>
      <c r="M210" s="96" t="s">
        <v>144</v>
      </c>
      <c r="N210" s="97">
        <v>45152.0</v>
      </c>
      <c r="O210" s="111" t="s">
        <v>182</v>
      </c>
      <c r="P210" s="57"/>
      <c r="R210" s="74" t="str">
        <f t="shared" si="1"/>
        <v>insert into Images VALUES (NEWID(),'711709929065.jpg', '.jpg', getdate(), 0, null, 'https://www.dropbox.com/scl/fi/2tbk4lhluhtb55r64kjbw/Yonkou-do-Sol-711709929065.jpg?rlkey=y9cf002zgo3y1hcoglms0nzjd&amp;st=nw41qoln&amp;dl=1', 0, getdate(), null, null)</v>
      </c>
      <c r="S210" s="34" t="str">
        <f>"Insert into Releases VALUES((select ReleaseTypeId from ReleaseTypes where Title='"&amp;I210&amp;"'), N'"&amp;SUBSTITUTE(trim(F210),"'","''")&amp;"', null, (select LabelId from Labels where Name=N'"&amp;SUBSTITUTE(trim(A210),"'","''")&amp;"' and EnterpriseId="&amp;EntId&amp;"), "&amp;IF(D210="","null",D210)&amp;", null, null, "&amp;IF(H210="","null","N'"&amp;SUBSTITUTE(trim(H210),"'","''")&amp;"'")&amp;", N'"&amp;J210&amp;" "&amp;SUBSTITUTE(trim(K210),"'","''")&amp;"', N'"&amp;L210&amp;" "&amp;SUBSTITUTE(trim(M210),"'","''")&amp;"', "&amp;IF(N210="","null","'"&amp;TEXT(N210,"yyyy-mm-dd")&amp;"'")&amp;",  "&amp;IF(E210="","null","'"&amp;SUBSTITUTE(trim(E210),"'","''")&amp;"'")&amp;", "&amp;if(B210="","null",if(D210="","(select ImageId from Images where Filename='"&amp;E210&amp;"."&amp;C210&amp;"' and ExternalUrl='"&amp;SUBSTITUTE(trim(B210),"'","''")&amp;"')","(select ImageId from Images where Filename='"&amp;D210&amp;"."&amp;C210&amp;"' and ExternalUrl='"&amp;SUBSTITUTE(trim(B210),"'","''")&amp;"')"))&amp;", null, null, null, (select min(LanguageId) from Languages where LanguageName='"&amp;G210&amp;"' and IsValidMetadataLanguage=1), getdate(), (select CreatedBy from Enterprises where EnterpriseId="&amp;EntId&amp;"), null, '34F4C88E-B410-461E-AD75-6C01536FDCD3', null, null, null, null, null, null, null, null, null, 1, null, null, null, "&amp;VLOOKUP(O210,'Reference info'!H:I,2,FALSE)&amp;", "&amp;IF(P210="","null",VLOOKUP(P210,'Reference info'!H:I,2,FALSE))&amp;", 0, null, null, null,"&amp;IF(N210="",0,1)&amp;", 1, null, null, null, null, null, null, null, null, null, 1, null, (NEXT VALUE FOR [AssetIdSequence]), null, null, null, "&amp;TenantId&amp;", "&amp;EntId&amp;", null, "&amp;if(D210&lt;&gt;"",countif('5) Release_Track'!A:A,D210),countif('5) Release_Track'!B:B,E210))&amp;")"</f>
        <v>Insert into Releases VALUES((select ReleaseTypeId from ReleaseTypes where Title='Single'), N'Yonkou do Sol', null, (select LabelId from Labels where Name=N'TokyoRecords' and EnterpriseId=647322), 711709929065, null, null, N'Speed Up', N'2023 TokyoRecords', N'2023 TokyoRecords', '2023-08-14',  null, (select ImageId from Images where Filename='711709929065.jpg' and ExternalUrl='https://www.dropbox.com/scl/fi/2tbk4lhluhtb55r64kjbw/Yonkou-do-Sol-711709929065.jpg?rlkey=y9cf002zgo3y1hcoglms0nzjd&amp;st=nw41qoln&amp;dl=1'),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0" s="34" t="str">
        <f>"update Releases set RevelatorExternalUsageReleaseId=AssetId where ReleaseId=(select max(ReleaseId) from Releases where "&amp;IF(D210="","Catalog='"&amp;E210&amp;"'","UPC="&amp;D210)&amp;" and EnterpriseId="&amp;EntId&amp;")"</f>
        <v>update Releases set RevelatorExternalUsageReleaseId=AssetId where ReleaseId=(select max(ReleaseId) from Releases where UPC=711709929065 and EnterpriseId=647322)</v>
      </c>
    </row>
    <row r="211">
      <c r="A211" s="28" t="s">
        <v>144</v>
      </c>
      <c r="B211" s="101" t="s">
        <v>571</v>
      </c>
      <c r="C211" s="100" t="s">
        <v>178</v>
      </c>
      <c r="D211" s="108">
        <v>7.17931735153E11</v>
      </c>
      <c r="E211" s="103"/>
      <c r="F211" s="103" t="s">
        <v>572</v>
      </c>
      <c r="G211" s="44" t="s">
        <v>180</v>
      </c>
      <c r="H211" s="100"/>
      <c r="I211" s="74" t="s">
        <v>181</v>
      </c>
      <c r="J211" s="104">
        <v>2023.0</v>
      </c>
      <c r="K211" s="105" t="s">
        <v>144</v>
      </c>
      <c r="L211" s="104">
        <v>2023.0</v>
      </c>
      <c r="M211" s="105" t="s">
        <v>144</v>
      </c>
      <c r="N211" s="106">
        <v>45163.0</v>
      </c>
      <c r="O211" s="109" t="s">
        <v>182</v>
      </c>
      <c r="P211" s="57"/>
      <c r="R211" s="74" t="str">
        <f t="shared" si="1"/>
        <v>insert into Images VALUES (NEWID(),'717931735153.jpg', '.jpg', getdate(), 0, null, 'https://www.dropbox.com/scl/fi/d5bymquwgv7zq9t4tbd7h/O-Melhor-da-Gera-o-717931735153.jpg?rlkey=aa1c9tgzd5yxwqz4g6r13kqvi&amp;st=q2qy0d7e&amp;dl=1', 0, getdate(), null, null)</v>
      </c>
      <c r="S211" s="34" t="str">
        <f>"Insert into Releases VALUES((select ReleaseTypeId from ReleaseTypes where Title='"&amp;I211&amp;"'), N'"&amp;SUBSTITUTE(trim(F211),"'","''")&amp;"', null, (select LabelId from Labels where Name=N'"&amp;SUBSTITUTE(trim(A211),"'","''")&amp;"' and EnterpriseId="&amp;EntId&amp;"), "&amp;IF(D211="","null",D211)&amp;", null, null, "&amp;IF(H211="","null","N'"&amp;SUBSTITUTE(trim(H211),"'","''")&amp;"'")&amp;", N'"&amp;J211&amp;" "&amp;SUBSTITUTE(trim(K211),"'","''")&amp;"', N'"&amp;L211&amp;" "&amp;SUBSTITUTE(trim(M211),"'","''")&amp;"', "&amp;IF(N211="","null","'"&amp;TEXT(N211,"yyyy-mm-dd")&amp;"'")&amp;",  "&amp;IF(E211="","null","'"&amp;SUBSTITUTE(trim(E211),"'","''")&amp;"'")&amp;", "&amp;if(B211="","null",if(D211="","(select ImageId from Images where Filename='"&amp;E211&amp;"."&amp;C211&amp;"' and ExternalUrl='"&amp;SUBSTITUTE(trim(B211),"'","''")&amp;"')","(select ImageId from Images where Filename='"&amp;D211&amp;"."&amp;C211&amp;"' and ExternalUrl='"&amp;SUBSTITUTE(trim(B211),"'","''")&amp;"')"))&amp;", null, null, null, (select min(LanguageId) from Languages where LanguageName='"&amp;G211&amp;"' and IsValidMetadataLanguage=1), getdate(), (select CreatedBy from Enterprises where EnterpriseId="&amp;EntId&amp;"), null, '34F4C88E-B410-461E-AD75-6C01536FDCD3', null, null, null, null, null, null, null, null, null, 1, null, null, null, "&amp;VLOOKUP(O211,'Reference info'!H:I,2,FALSE)&amp;", "&amp;IF(P211="","null",VLOOKUP(P211,'Reference info'!H:I,2,FALSE))&amp;", 0, null, null, null,"&amp;IF(N211="",0,1)&amp;", 1, null, null, null, null, null, null, null, null, null, 1, null, (NEXT VALUE FOR [AssetIdSequence]), null, null, null, "&amp;TenantId&amp;", "&amp;EntId&amp;", null, "&amp;if(D211&lt;&gt;"",countif('5) Release_Track'!A:A,D211),countif('5) Release_Track'!B:B,E211))&amp;")"</f>
        <v>Insert into Releases VALUES((select ReleaseTypeId from ReleaseTypes where Title='Single'), N'O Melhor da Geração', null, (select LabelId from Labels where Name=N'TokyoRecords' and EnterpriseId=647322), 717931735153, null, null, null, N'2023 TokyoRecords', N'2023 TokyoRecords', '2023-08-25',  null, (select ImageId from Images where Filename='717931735153.jpg' and ExternalUrl='https://www.dropbox.com/scl/fi/d5bymquwgv7zq9t4tbd7h/O-Melhor-da-Gera-o-717931735153.jpg?rlkey=aa1c9tgzd5yxwqz4g6r13kqvi&amp;st=q2qy0d7e&amp;dl=1'),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1" s="34" t="str">
        <f>"update Releases set RevelatorExternalUsageReleaseId=AssetId where ReleaseId=(select max(ReleaseId) from Releases where "&amp;IF(D211="","Catalog='"&amp;E211&amp;"'","UPC="&amp;D211)&amp;" and EnterpriseId="&amp;EntId&amp;")"</f>
        <v>update Releases set RevelatorExternalUsageReleaseId=AssetId where ReleaseId=(select max(ReleaseId) from Releases where UPC=717931735153 and EnterpriseId=647322)</v>
      </c>
    </row>
    <row r="212">
      <c r="A212" s="28" t="s">
        <v>144</v>
      </c>
      <c r="B212" s="101" t="s">
        <v>573</v>
      </c>
      <c r="C212" s="100" t="s">
        <v>178</v>
      </c>
      <c r="D212" s="108">
        <v>7.17931735078E11</v>
      </c>
      <c r="E212" s="103"/>
      <c r="F212" s="103" t="s">
        <v>572</v>
      </c>
      <c r="G212" s="44" t="s">
        <v>180</v>
      </c>
      <c r="H212" s="100" t="s">
        <v>222</v>
      </c>
      <c r="I212" s="74" t="s">
        <v>181</v>
      </c>
      <c r="J212" s="104">
        <v>2023.0</v>
      </c>
      <c r="K212" s="105" t="s">
        <v>144</v>
      </c>
      <c r="L212" s="104">
        <v>2023.0</v>
      </c>
      <c r="M212" s="105" t="s">
        <v>144</v>
      </c>
      <c r="N212" s="106">
        <v>45163.0</v>
      </c>
      <c r="O212" s="109" t="s">
        <v>182</v>
      </c>
      <c r="P212" s="57"/>
      <c r="R212" s="74" t="str">
        <f t="shared" si="1"/>
        <v>insert into Images VALUES (NEWID(),'717931735078.jpg', '.jpg', getdate(), 0, null, 'https://www.dropbox.com/scl/fi/mg0i37py8t5ducq8nn8cc/O-Melhor-da-Gera-o-717931735153.jpg?rlkey=3pyi1namj8tr2vh96psd6xj6j&amp;st=dx9u87dh&amp;dl=1', 0, getdate(), null, null)</v>
      </c>
      <c r="S212" s="34" t="str">
        <f>"Insert into Releases VALUES((select ReleaseTypeId from ReleaseTypes where Title='"&amp;I212&amp;"'), N'"&amp;SUBSTITUTE(trim(F212),"'","''")&amp;"', null, (select LabelId from Labels where Name=N'"&amp;SUBSTITUTE(trim(A212),"'","''")&amp;"' and EnterpriseId="&amp;EntId&amp;"), "&amp;IF(D212="","null",D212)&amp;", null, null, "&amp;IF(H212="","null","N'"&amp;SUBSTITUTE(trim(H212),"'","''")&amp;"'")&amp;", N'"&amp;J212&amp;" "&amp;SUBSTITUTE(trim(K212),"'","''")&amp;"', N'"&amp;L212&amp;" "&amp;SUBSTITUTE(trim(M212),"'","''")&amp;"', "&amp;IF(N212="","null","'"&amp;TEXT(N212,"yyyy-mm-dd")&amp;"'")&amp;",  "&amp;IF(E212="","null","'"&amp;SUBSTITUTE(trim(E212),"'","''")&amp;"'")&amp;", "&amp;if(B212="","null",if(D212="","(select ImageId from Images where Filename='"&amp;E212&amp;"."&amp;C212&amp;"' and ExternalUrl='"&amp;SUBSTITUTE(trim(B212),"'","''")&amp;"')","(select ImageId from Images where Filename='"&amp;D212&amp;"."&amp;C212&amp;"' and ExternalUrl='"&amp;SUBSTITUTE(trim(B212),"'","''")&amp;"')"))&amp;", null, null, null, (select min(LanguageId) from Languages where LanguageName='"&amp;G212&amp;"' and IsValidMetadataLanguage=1), getdate(), (select CreatedBy from Enterprises where EnterpriseId="&amp;EntId&amp;"), null, '34F4C88E-B410-461E-AD75-6C01536FDCD3', null, null, null, null, null, null, null, null, null, 1, null, null, null, "&amp;VLOOKUP(O212,'Reference info'!H:I,2,FALSE)&amp;", "&amp;IF(P212="","null",VLOOKUP(P212,'Reference info'!H:I,2,FALSE))&amp;", 0, null, null, null,"&amp;IF(N212="",0,1)&amp;", 1, null, null, null, null, null, null, null, null, null, 1, null, (NEXT VALUE FOR [AssetIdSequence]), null, null, null, "&amp;TenantId&amp;", "&amp;EntId&amp;", null, "&amp;if(D212&lt;&gt;"",countif('5) Release_Track'!A:A,D212),countif('5) Release_Track'!B:B,E212))&amp;")"</f>
        <v>Insert into Releases VALUES((select ReleaseTypeId from ReleaseTypes where Title='Single'), N'O Melhor da Geração', null, (select LabelId from Labels where Name=N'TokyoRecords' and EnterpriseId=647322), 717931735078, null, null, N'Speed Up', N'2023 TokyoRecords', N'2023 TokyoRecords', '2023-08-25',  null, (select ImageId from Images where Filename='717931735078.jpg' and ExternalUrl='https://www.dropbox.com/scl/fi/mg0i37py8t5ducq8nn8cc/O-Melhor-da-Gera-o-717931735153.jpg?rlkey=3pyi1namj8tr2vh96psd6xj6j&amp;st=dx9u87dh&amp;dl=1'),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2" s="34" t="str">
        <f>"update Releases set RevelatorExternalUsageReleaseId=AssetId where ReleaseId=(select max(ReleaseId) from Releases where "&amp;IF(D212="","Catalog='"&amp;E212&amp;"'","UPC="&amp;D212)&amp;" and EnterpriseId="&amp;EntId&amp;")"</f>
        <v>update Releases set RevelatorExternalUsageReleaseId=AssetId where ReleaseId=(select max(ReleaseId) from Releases where UPC=717931735078 and EnterpriseId=647322)</v>
      </c>
    </row>
    <row r="213">
      <c r="A213" s="28" t="s">
        <v>144</v>
      </c>
      <c r="B213" s="92" t="s">
        <v>574</v>
      </c>
      <c r="C213" s="34" t="s">
        <v>178</v>
      </c>
      <c r="D213" s="110">
        <v>7.17931999371E11</v>
      </c>
      <c r="E213" s="84"/>
      <c r="F213" s="84" t="s">
        <v>575</v>
      </c>
      <c r="G213" s="44" t="s">
        <v>180</v>
      </c>
      <c r="H213" s="34"/>
      <c r="I213" s="44" t="s">
        <v>181</v>
      </c>
      <c r="J213" s="95">
        <v>2023.0</v>
      </c>
      <c r="K213" s="96" t="s">
        <v>144</v>
      </c>
      <c r="L213" s="95">
        <v>2023.0</v>
      </c>
      <c r="M213" s="96" t="s">
        <v>144</v>
      </c>
      <c r="N213" s="97">
        <v>45170.0</v>
      </c>
      <c r="O213" s="111" t="s">
        <v>182</v>
      </c>
      <c r="P213" s="57"/>
      <c r="R213" s="74" t="str">
        <f t="shared" si="1"/>
        <v>insert into Images VALUES (NEWID(),'717931999371.jpg', '.jpg', getdate(), 0, null, 'https://www.dropbox.com/scl/fi/s3nhdrq7fko7r15b9k0vc/A-Cara-do-Pirata-717931999371.jpg?rlkey=hrj8awugcyh69sd7nmlx8zqax&amp;st=0vlv7xv6&amp;dl=1', 0, getdate(), null, null)</v>
      </c>
      <c r="S213" s="34" t="str">
        <f>"Insert into Releases VALUES((select ReleaseTypeId from ReleaseTypes where Title='"&amp;I213&amp;"'), N'"&amp;SUBSTITUTE(trim(F213),"'","''")&amp;"', null, (select LabelId from Labels where Name=N'"&amp;SUBSTITUTE(trim(A213),"'","''")&amp;"' and EnterpriseId="&amp;EntId&amp;"), "&amp;IF(D213="","null",D213)&amp;", null, null, "&amp;IF(H213="","null","N'"&amp;SUBSTITUTE(trim(H213),"'","''")&amp;"'")&amp;", N'"&amp;J213&amp;" "&amp;SUBSTITUTE(trim(K213),"'","''")&amp;"', N'"&amp;L213&amp;" "&amp;SUBSTITUTE(trim(M213),"'","''")&amp;"', "&amp;IF(N213="","null","'"&amp;TEXT(N213,"yyyy-mm-dd")&amp;"'")&amp;",  "&amp;IF(E213="","null","'"&amp;SUBSTITUTE(trim(E213),"'","''")&amp;"'")&amp;", "&amp;if(B213="","null",if(D213="","(select ImageId from Images where Filename='"&amp;E213&amp;"."&amp;C213&amp;"' and ExternalUrl='"&amp;SUBSTITUTE(trim(B213),"'","''")&amp;"')","(select ImageId from Images where Filename='"&amp;D213&amp;"."&amp;C213&amp;"' and ExternalUrl='"&amp;SUBSTITUTE(trim(B213),"'","''")&amp;"')"))&amp;", null, null, null, (select min(LanguageId) from Languages where LanguageName='"&amp;G213&amp;"' and IsValidMetadataLanguage=1), getdate(), (select CreatedBy from Enterprises where EnterpriseId="&amp;EntId&amp;"), null, '34F4C88E-B410-461E-AD75-6C01536FDCD3', null, null, null, null, null, null, null, null, null, 1, null, null, null, "&amp;VLOOKUP(O213,'Reference info'!H:I,2,FALSE)&amp;", "&amp;IF(P213="","null",VLOOKUP(P213,'Reference info'!H:I,2,FALSE))&amp;", 0, null, null, null,"&amp;IF(N213="",0,1)&amp;", 1, null, null, null, null, null, null, null, null, null, 1, null, (NEXT VALUE FOR [AssetIdSequence]), null, null, null, "&amp;TenantId&amp;", "&amp;EntId&amp;", null, "&amp;if(D213&lt;&gt;"",countif('5) Release_Track'!A:A,D213),countif('5) Release_Track'!B:B,E213))&amp;")"</f>
        <v>Insert into Releases VALUES((select ReleaseTypeId from ReleaseTypes where Title='Single'), N'A Cara do Pirata', null, (select LabelId from Labels where Name=N'TokyoRecords' and EnterpriseId=647322), 717931999371, null, null, null, N'2023 TokyoRecords', N'2023 TokyoRecords', '2023-09-01',  null, (select ImageId from Images where Filename='717931999371.jpg' and ExternalUrl='https://www.dropbox.com/scl/fi/s3nhdrq7fko7r15b9k0vc/A-Cara-do-Pirata-717931999371.jpg?rlkey=hrj8awugcyh69sd7nmlx8zqax&amp;st=0vlv7xv6&amp;dl=1'),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3" s="34" t="str">
        <f>"update Releases set RevelatorExternalUsageReleaseId=AssetId where ReleaseId=(select max(ReleaseId) from Releases where "&amp;IF(D213="","Catalog='"&amp;E213&amp;"'","UPC="&amp;D213)&amp;" and EnterpriseId="&amp;EntId&amp;")"</f>
        <v>update Releases set RevelatorExternalUsageReleaseId=AssetId where ReleaseId=(select max(ReleaseId) from Releases where UPC=717931999371 and EnterpriseId=647322)</v>
      </c>
    </row>
    <row r="214">
      <c r="A214" s="28" t="s">
        <v>144</v>
      </c>
      <c r="B214" s="92" t="s">
        <v>576</v>
      </c>
      <c r="C214" s="34" t="s">
        <v>178</v>
      </c>
      <c r="D214" s="110">
        <v>7.28204525944E11</v>
      </c>
      <c r="E214" s="84"/>
      <c r="F214" s="84" t="s">
        <v>575</v>
      </c>
      <c r="G214" s="44" t="s">
        <v>180</v>
      </c>
      <c r="H214" s="34" t="s">
        <v>222</v>
      </c>
      <c r="I214" s="44" t="s">
        <v>181</v>
      </c>
      <c r="J214" s="95">
        <v>2023.0</v>
      </c>
      <c r="K214" s="96" t="s">
        <v>144</v>
      </c>
      <c r="L214" s="95">
        <v>2023.0</v>
      </c>
      <c r="M214" s="96" t="s">
        <v>144</v>
      </c>
      <c r="N214" s="97">
        <v>45170.0</v>
      </c>
      <c r="O214" s="111" t="s">
        <v>182</v>
      </c>
      <c r="P214" s="57"/>
      <c r="R214" s="74" t="str">
        <f t="shared" si="1"/>
        <v>insert into Images VALUES (NEWID(),'728204525944.jpg', '.jpg', getdate(), 0, null, 'https://www.dropbox.com/scl/fi/xgm9asiat671umf4q4ddn/A-Cara-do-Pirata-728204525944.jpg?rlkey=8tak358uo95mlxpp3zmhoz6ls&amp;st=gpg8ns97&amp;dl=1', 0, getdate(), null, null)</v>
      </c>
      <c r="S214" s="34" t="str">
        <f>"Insert into Releases VALUES((select ReleaseTypeId from ReleaseTypes where Title='"&amp;I214&amp;"'), N'"&amp;SUBSTITUTE(trim(F214),"'","''")&amp;"', null, (select LabelId from Labels where Name=N'"&amp;SUBSTITUTE(trim(A214),"'","''")&amp;"' and EnterpriseId="&amp;EntId&amp;"), "&amp;IF(D214="","null",D214)&amp;", null, null, "&amp;IF(H214="","null","N'"&amp;SUBSTITUTE(trim(H214),"'","''")&amp;"'")&amp;", N'"&amp;J214&amp;" "&amp;SUBSTITUTE(trim(K214),"'","''")&amp;"', N'"&amp;L214&amp;" "&amp;SUBSTITUTE(trim(M214),"'","''")&amp;"', "&amp;IF(N214="","null","'"&amp;TEXT(N214,"yyyy-mm-dd")&amp;"'")&amp;",  "&amp;IF(E214="","null","'"&amp;SUBSTITUTE(trim(E214),"'","''")&amp;"'")&amp;", "&amp;if(B214="","null",if(D214="","(select ImageId from Images where Filename='"&amp;E214&amp;"."&amp;C214&amp;"' and ExternalUrl='"&amp;SUBSTITUTE(trim(B214),"'","''")&amp;"')","(select ImageId from Images where Filename='"&amp;D214&amp;"."&amp;C214&amp;"' and ExternalUrl='"&amp;SUBSTITUTE(trim(B214),"'","''")&amp;"')"))&amp;", null, null, null, (select min(LanguageId) from Languages where LanguageName='"&amp;G214&amp;"' and IsValidMetadataLanguage=1), getdate(), (select CreatedBy from Enterprises where EnterpriseId="&amp;EntId&amp;"), null, '34F4C88E-B410-461E-AD75-6C01536FDCD3', null, null, null, null, null, null, null, null, null, 1, null, null, null, "&amp;VLOOKUP(O214,'Reference info'!H:I,2,FALSE)&amp;", "&amp;IF(P214="","null",VLOOKUP(P214,'Reference info'!H:I,2,FALSE))&amp;", 0, null, null, null,"&amp;IF(N214="",0,1)&amp;", 1, null, null, null, null, null, null, null, null, null, 1, null, (NEXT VALUE FOR [AssetIdSequence]), null, null, null, "&amp;TenantId&amp;", "&amp;EntId&amp;", null, "&amp;if(D214&lt;&gt;"",countif('5) Release_Track'!A:A,D214),countif('5) Release_Track'!B:B,E214))&amp;")"</f>
        <v>Insert into Releases VALUES((select ReleaseTypeId from ReleaseTypes where Title='Single'), N'A Cara do Pirata', null, (select LabelId from Labels where Name=N'TokyoRecords' and EnterpriseId=647322), 728204525944, null, null, N'Speed Up', N'2023 TokyoRecords', N'2023 TokyoRecords', '2023-09-01',  null, (select ImageId from Images where Filename='728204525944.jpg' and ExternalUrl='https://www.dropbox.com/scl/fi/xgm9asiat671umf4q4ddn/A-Cara-do-Pirata-728204525944.jpg?rlkey=8tak358uo95mlxpp3zmhoz6ls&amp;st=gpg8ns97&amp;dl=1'),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4" s="34" t="str">
        <f>"update Releases set RevelatorExternalUsageReleaseId=AssetId where ReleaseId=(select max(ReleaseId) from Releases where "&amp;IF(D214="","Catalog='"&amp;E214&amp;"'","UPC="&amp;D214)&amp;" and EnterpriseId="&amp;EntId&amp;")"</f>
        <v>update Releases set RevelatorExternalUsageReleaseId=AssetId where ReleaseId=(select max(ReleaseId) from Releases where UPC=728204525944 and EnterpriseId=647322)</v>
      </c>
    </row>
    <row r="215">
      <c r="A215" s="28" t="s">
        <v>144</v>
      </c>
      <c r="B215" s="92" t="s">
        <v>577</v>
      </c>
      <c r="C215" s="34" t="s">
        <v>178</v>
      </c>
      <c r="D215" s="110">
        <v>7.28204550458E11</v>
      </c>
      <c r="E215" s="84"/>
      <c r="F215" s="84" t="s">
        <v>578</v>
      </c>
      <c r="G215" s="44" t="s">
        <v>180</v>
      </c>
      <c r="H215" s="34"/>
      <c r="I215" s="44" t="s">
        <v>181</v>
      </c>
      <c r="J215" s="95">
        <v>2023.0</v>
      </c>
      <c r="K215" s="96" t="s">
        <v>144</v>
      </c>
      <c r="L215" s="95">
        <v>2023.0</v>
      </c>
      <c r="M215" s="96" t="s">
        <v>144</v>
      </c>
      <c r="N215" s="97">
        <v>45173.0</v>
      </c>
      <c r="O215" s="111" t="s">
        <v>182</v>
      </c>
      <c r="P215" s="57"/>
      <c r="R215" s="74" t="str">
        <f t="shared" si="1"/>
        <v>insert into Images VALUES (NEWID(),'728204550458.jpg', '.jpg', getdate(), 0, null, 'https://www.dropbox.com/scl/fi/y8065u03gb8p7gzk4msby/Rei-de-Esparta-728204550458.jpg?rlkey=h9c574jevc7s7xuhtytfeyecl&amp;st=ixmzdsok&amp;dl=1', 0, getdate(), null, null)</v>
      </c>
      <c r="S215" s="34" t="str">
        <f>"Insert into Releases VALUES((select ReleaseTypeId from ReleaseTypes where Title='"&amp;I215&amp;"'), N'"&amp;SUBSTITUTE(trim(F215),"'","''")&amp;"', null, (select LabelId from Labels where Name=N'"&amp;SUBSTITUTE(trim(A215),"'","''")&amp;"' and EnterpriseId="&amp;EntId&amp;"), "&amp;IF(D215="","null",D215)&amp;", null, null, "&amp;IF(H215="","null","N'"&amp;SUBSTITUTE(trim(H215),"'","''")&amp;"'")&amp;", N'"&amp;J215&amp;" "&amp;SUBSTITUTE(trim(K215),"'","''")&amp;"', N'"&amp;L215&amp;" "&amp;SUBSTITUTE(trim(M215),"'","''")&amp;"', "&amp;IF(N215="","null","'"&amp;TEXT(N215,"yyyy-mm-dd")&amp;"'")&amp;",  "&amp;IF(E215="","null","'"&amp;SUBSTITUTE(trim(E215),"'","''")&amp;"'")&amp;", "&amp;if(B215="","null",if(D215="","(select ImageId from Images where Filename='"&amp;E215&amp;"."&amp;C215&amp;"' and ExternalUrl='"&amp;SUBSTITUTE(trim(B215),"'","''")&amp;"')","(select ImageId from Images where Filename='"&amp;D215&amp;"."&amp;C215&amp;"' and ExternalUrl='"&amp;SUBSTITUTE(trim(B215),"'","''")&amp;"')"))&amp;", null, null, null, (select min(LanguageId) from Languages where LanguageName='"&amp;G215&amp;"' and IsValidMetadataLanguage=1), getdate(), (select CreatedBy from Enterprises where EnterpriseId="&amp;EntId&amp;"), null, '34F4C88E-B410-461E-AD75-6C01536FDCD3', null, null, null, null, null, null, null, null, null, 1, null, null, null, "&amp;VLOOKUP(O215,'Reference info'!H:I,2,FALSE)&amp;", "&amp;IF(P215="","null",VLOOKUP(P215,'Reference info'!H:I,2,FALSE))&amp;", 0, null, null, null,"&amp;IF(N215="",0,1)&amp;", 1, null, null, null, null, null, null, null, null, null, 1, null, (NEXT VALUE FOR [AssetIdSequence]), null, null, null, "&amp;TenantId&amp;", "&amp;EntId&amp;", null, "&amp;if(D215&lt;&gt;"",countif('5) Release_Track'!A:A,D215),countif('5) Release_Track'!B:B,E215))&amp;")"</f>
        <v>Insert into Releases VALUES((select ReleaseTypeId from ReleaseTypes where Title='Single'), N'Rei de Esparta', null, (select LabelId from Labels where Name=N'TokyoRecords' and EnterpriseId=647322), 728204550458, null, null, null, N'2023 TokyoRecords', N'2023 TokyoRecords', '2023-09-04',  null, (select ImageId from Images where Filename='728204550458.jpg' and ExternalUrl='https://www.dropbox.com/scl/fi/y8065u03gb8p7gzk4msby/Rei-de-Esparta-728204550458.jpg?rlkey=h9c574jevc7s7xuhtytfeyecl&amp;st=ixmzdsok&amp;dl=1'),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5" s="34" t="str">
        <f>"update Releases set RevelatorExternalUsageReleaseId=AssetId where ReleaseId=(select max(ReleaseId) from Releases where "&amp;IF(D215="","Catalog='"&amp;E215&amp;"'","UPC="&amp;D215)&amp;" and EnterpriseId="&amp;EntId&amp;")"</f>
        <v>update Releases set RevelatorExternalUsageReleaseId=AssetId where ReleaseId=(select max(ReleaseId) from Releases where UPC=728204550458 and EnterpriseId=647322)</v>
      </c>
    </row>
    <row r="216">
      <c r="A216" s="28" t="s">
        <v>144</v>
      </c>
      <c r="B216" s="92" t="s">
        <v>579</v>
      </c>
      <c r="C216" s="34" t="s">
        <v>178</v>
      </c>
      <c r="D216" s="110">
        <v>7.28204550526E11</v>
      </c>
      <c r="E216" s="84"/>
      <c r="F216" s="84" t="s">
        <v>578</v>
      </c>
      <c r="G216" s="44" t="s">
        <v>180</v>
      </c>
      <c r="H216" s="34" t="s">
        <v>222</v>
      </c>
      <c r="I216" s="44" t="s">
        <v>181</v>
      </c>
      <c r="J216" s="95">
        <v>2023.0</v>
      </c>
      <c r="K216" s="96" t="s">
        <v>144</v>
      </c>
      <c r="L216" s="95">
        <v>2023.0</v>
      </c>
      <c r="M216" s="96" t="s">
        <v>144</v>
      </c>
      <c r="N216" s="97">
        <v>45173.0</v>
      </c>
      <c r="O216" s="111" t="s">
        <v>182</v>
      </c>
      <c r="P216" s="57"/>
      <c r="R216" s="74" t="str">
        <f t="shared" si="1"/>
        <v>insert into Images VALUES (NEWID(),'728204550526.jpg', '.jpg', getdate(), 0, null, 'https://www.dropbox.com/scl/fi/j8vcwa6k98rxo34177jwo/Rei-de-Esparta-728204550526.jpg?rlkey=djnhti3wzgm8rformktrnw667&amp;st=5s2o2ngn&amp;dl=1', 0, getdate(), null, null)</v>
      </c>
      <c r="S216" s="34" t="str">
        <f>"Insert into Releases VALUES((select ReleaseTypeId from ReleaseTypes where Title='"&amp;I216&amp;"'), N'"&amp;SUBSTITUTE(trim(F216),"'","''")&amp;"', null, (select LabelId from Labels where Name=N'"&amp;SUBSTITUTE(trim(A216),"'","''")&amp;"' and EnterpriseId="&amp;EntId&amp;"), "&amp;IF(D216="","null",D216)&amp;", null, null, "&amp;IF(H216="","null","N'"&amp;SUBSTITUTE(trim(H216),"'","''")&amp;"'")&amp;", N'"&amp;J216&amp;" "&amp;SUBSTITUTE(trim(K216),"'","''")&amp;"', N'"&amp;L216&amp;" "&amp;SUBSTITUTE(trim(M216),"'","''")&amp;"', "&amp;IF(N216="","null","'"&amp;TEXT(N216,"yyyy-mm-dd")&amp;"'")&amp;",  "&amp;IF(E216="","null","'"&amp;SUBSTITUTE(trim(E216),"'","''")&amp;"'")&amp;", "&amp;if(B216="","null",if(D216="","(select ImageId from Images where Filename='"&amp;E216&amp;"."&amp;C216&amp;"' and ExternalUrl='"&amp;SUBSTITUTE(trim(B216),"'","''")&amp;"')","(select ImageId from Images where Filename='"&amp;D216&amp;"."&amp;C216&amp;"' and ExternalUrl='"&amp;SUBSTITUTE(trim(B216),"'","''")&amp;"')"))&amp;", null, null, null, (select min(LanguageId) from Languages where LanguageName='"&amp;G216&amp;"' and IsValidMetadataLanguage=1), getdate(), (select CreatedBy from Enterprises where EnterpriseId="&amp;EntId&amp;"), null, '34F4C88E-B410-461E-AD75-6C01536FDCD3', null, null, null, null, null, null, null, null, null, 1, null, null, null, "&amp;VLOOKUP(O216,'Reference info'!H:I,2,FALSE)&amp;", "&amp;IF(P216="","null",VLOOKUP(P216,'Reference info'!H:I,2,FALSE))&amp;", 0, null, null, null,"&amp;IF(N216="",0,1)&amp;", 1, null, null, null, null, null, null, null, null, null, 1, null, (NEXT VALUE FOR [AssetIdSequence]), null, null, null, "&amp;TenantId&amp;", "&amp;EntId&amp;", null, "&amp;if(D216&lt;&gt;"",countif('5) Release_Track'!A:A,D216),countif('5) Release_Track'!B:B,E216))&amp;")"</f>
        <v>Insert into Releases VALUES((select ReleaseTypeId from ReleaseTypes where Title='Single'), N'Rei de Esparta', null, (select LabelId from Labels where Name=N'TokyoRecords' and EnterpriseId=647322), 728204550526, null, null, N'Speed Up', N'2023 TokyoRecords', N'2023 TokyoRecords', '2023-09-04',  null, (select ImageId from Images where Filename='728204550526.jpg' and ExternalUrl='https://www.dropbox.com/scl/fi/j8vcwa6k98rxo34177jwo/Rei-de-Esparta-728204550526.jpg?rlkey=djnhti3wzgm8rformktrnw667&amp;st=5s2o2ngn&amp;dl=1'),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6" s="34" t="str">
        <f>"update Releases set RevelatorExternalUsageReleaseId=AssetId where ReleaseId=(select max(ReleaseId) from Releases where "&amp;IF(D216="","Catalog='"&amp;E216&amp;"'","UPC="&amp;D216)&amp;" and EnterpriseId="&amp;EntId&amp;")"</f>
        <v>update Releases set RevelatorExternalUsageReleaseId=AssetId where ReleaseId=(select max(ReleaseId) from Releases where UPC=728204550526 and EnterpriseId=647322)</v>
      </c>
    </row>
    <row r="217">
      <c r="A217" s="28" t="s">
        <v>144</v>
      </c>
      <c r="B217" s="92" t="s">
        <v>580</v>
      </c>
      <c r="C217" s="34" t="s">
        <v>178</v>
      </c>
      <c r="D217" s="110">
        <v>7.28204702956E11</v>
      </c>
      <c r="E217" s="84"/>
      <c r="F217" s="84" t="s">
        <v>581</v>
      </c>
      <c r="G217" s="44" t="s">
        <v>180</v>
      </c>
      <c r="H217" s="34"/>
      <c r="I217" s="44" t="s">
        <v>181</v>
      </c>
      <c r="J217" s="95">
        <v>2023.0</v>
      </c>
      <c r="K217" s="96" t="s">
        <v>144</v>
      </c>
      <c r="L217" s="95">
        <v>2023.0</v>
      </c>
      <c r="M217" s="96" t="s">
        <v>144</v>
      </c>
      <c r="N217" s="97">
        <v>45180.0</v>
      </c>
      <c r="O217" s="111" t="s">
        <v>182</v>
      </c>
      <c r="P217" s="57"/>
      <c r="R217" s="74" t="str">
        <f t="shared" si="1"/>
        <v>insert into Images VALUES (NEWID(),'728204702956.jpg', '.jpg', getdate(), 0, null, 'https://www.dropbox.com/scl/fi/otjdbrj1xw7krngbsqnv1/Vis-o-de-Cobra-728204702956.jpg?rlkey=ki74u7rzyl6zju8dtnf5wyu44&amp;st=5milirwa&amp;dl=1', 0, getdate(), null, null)</v>
      </c>
      <c r="S217" s="34" t="str">
        <f>"Insert into Releases VALUES((select ReleaseTypeId from ReleaseTypes where Title='"&amp;I217&amp;"'), N'"&amp;SUBSTITUTE(trim(F217),"'","''")&amp;"', null, (select LabelId from Labels where Name=N'"&amp;SUBSTITUTE(trim(A217),"'","''")&amp;"' and EnterpriseId="&amp;EntId&amp;"), "&amp;IF(D217="","null",D217)&amp;", null, null, "&amp;IF(H217="","null","N'"&amp;SUBSTITUTE(trim(H217),"'","''")&amp;"'")&amp;", N'"&amp;J217&amp;" "&amp;SUBSTITUTE(trim(K217),"'","''")&amp;"', N'"&amp;L217&amp;" "&amp;SUBSTITUTE(trim(M217),"'","''")&amp;"', "&amp;IF(N217="","null","'"&amp;TEXT(N217,"yyyy-mm-dd")&amp;"'")&amp;",  "&amp;IF(E217="","null","'"&amp;SUBSTITUTE(trim(E217),"'","''")&amp;"'")&amp;", "&amp;if(B217="","null",if(D217="","(select ImageId from Images where Filename='"&amp;E217&amp;"."&amp;C217&amp;"' and ExternalUrl='"&amp;SUBSTITUTE(trim(B217),"'","''")&amp;"')","(select ImageId from Images where Filename='"&amp;D217&amp;"."&amp;C217&amp;"' and ExternalUrl='"&amp;SUBSTITUTE(trim(B217),"'","''")&amp;"')"))&amp;", null, null, null, (select min(LanguageId) from Languages where LanguageName='"&amp;G217&amp;"' and IsValidMetadataLanguage=1), getdate(), (select CreatedBy from Enterprises where EnterpriseId="&amp;EntId&amp;"), null, '34F4C88E-B410-461E-AD75-6C01536FDCD3', null, null, null, null, null, null, null, null, null, 1, null, null, null, "&amp;VLOOKUP(O217,'Reference info'!H:I,2,FALSE)&amp;", "&amp;IF(P217="","null",VLOOKUP(P217,'Reference info'!H:I,2,FALSE))&amp;", 0, null, null, null,"&amp;IF(N217="",0,1)&amp;", 1, null, null, null, null, null, null, null, null, null, 1, null, (NEXT VALUE FOR [AssetIdSequence]), null, null, null, "&amp;TenantId&amp;", "&amp;EntId&amp;", null, "&amp;if(D217&lt;&gt;"",countif('5) Release_Track'!A:A,D217),countif('5) Release_Track'!B:B,E217))&amp;")"</f>
        <v>Insert into Releases VALUES((select ReleaseTypeId from ReleaseTypes where Title='Single'), N'Visão de Cobra', null, (select LabelId from Labels where Name=N'TokyoRecords' and EnterpriseId=647322), 728204702956, null, null, null, N'2023 TokyoRecords', N'2023 TokyoRecords', '2023-09-11',  null, (select ImageId from Images where Filename='728204702956.jpg' and ExternalUrl='https://www.dropbox.com/scl/fi/otjdbrj1xw7krngbsqnv1/Vis-o-de-Cobra-728204702956.jpg?rlkey=ki74u7rzyl6zju8dtnf5wyu44&amp;st=5milirwa&amp;dl=1'),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7" s="34" t="str">
        <f>"update Releases set RevelatorExternalUsageReleaseId=AssetId where ReleaseId=(select max(ReleaseId) from Releases where "&amp;IF(D217="","Catalog='"&amp;E217&amp;"'","UPC="&amp;D217)&amp;" and EnterpriseId="&amp;EntId&amp;")"</f>
        <v>update Releases set RevelatorExternalUsageReleaseId=AssetId where ReleaseId=(select max(ReleaseId) from Releases where UPC=728204702956 and EnterpriseId=647322)</v>
      </c>
    </row>
    <row r="218">
      <c r="A218" s="28" t="s">
        <v>144</v>
      </c>
      <c r="B218" s="92" t="s">
        <v>582</v>
      </c>
      <c r="C218" s="34" t="s">
        <v>178</v>
      </c>
      <c r="D218" s="110">
        <v>7.28204702765E11</v>
      </c>
      <c r="E218" s="84"/>
      <c r="F218" s="84" t="s">
        <v>581</v>
      </c>
      <c r="G218" s="44" t="s">
        <v>180</v>
      </c>
      <c r="H218" s="34" t="s">
        <v>222</v>
      </c>
      <c r="I218" s="44" t="s">
        <v>181</v>
      </c>
      <c r="J218" s="95">
        <v>2023.0</v>
      </c>
      <c r="K218" s="96" t="s">
        <v>144</v>
      </c>
      <c r="L218" s="95">
        <v>2023.0</v>
      </c>
      <c r="M218" s="96" t="s">
        <v>144</v>
      </c>
      <c r="N218" s="97">
        <v>45180.0</v>
      </c>
      <c r="O218" s="111" t="s">
        <v>182</v>
      </c>
      <c r="P218" s="57"/>
      <c r="R218" s="74" t="str">
        <f t="shared" si="1"/>
        <v>insert into Images VALUES (NEWID(),'728204702765.jpg', '.jpg', getdate(), 0, null, 'https://www.dropbox.com/scl/fi/l7re05j9demymbx8agtcl/Vis-o-de-Cobra-728204702765.jpg?rlkey=y5j4q5pvkgust1hlzah1ug7lr&amp;st=zn7yh0g2&amp;dl=1', 0, getdate(), null, null)</v>
      </c>
      <c r="S218" s="34" t="str">
        <f>"Insert into Releases VALUES((select ReleaseTypeId from ReleaseTypes where Title='"&amp;I218&amp;"'), N'"&amp;SUBSTITUTE(trim(F218),"'","''")&amp;"', null, (select LabelId from Labels where Name=N'"&amp;SUBSTITUTE(trim(A218),"'","''")&amp;"' and EnterpriseId="&amp;EntId&amp;"), "&amp;IF(D218="","null",D218)&amp;", null, null, "&amp;IF(H218="","null","N'"&amp;SUBSTITUTE(trim(H218),"'","''")&amp;"'")&amp;", N'"&amp;J218&amp;" "&amp;SUBSTITUTE(trim(K218),"'","''")&amp;"', N'"&amp;L218&amp;" "&amp;SUBSTITUTE(trim(M218),"'","''")&amp;"', "&amp;IF(N218="","null","'"&amp;TEXT(N218,"yyyy-mm-dd")&amp;"'")&amp;",  "&amp;IF(E218="","null","'"&amp;SUBSTITUTE(trim(E218),"'","''")&amp;"'")&amp;", "&amp;if(B218="","null",if(D218="","(select ImageId from Images where Filename='"&amp;E218&amp;"."&amp;C218&amp;"' and ExternalUrl='"&amp;SUBSTITUTE(trim(B218),"'","''")&amp;"')","(select ImageId from Images where Filename='"&amp;D218&amp;"."&amp;C218&amp;"' and ExternalUrl='"&amp;SUBSTITUTE(trim(B218),"'","''")&amp;"')"))&amp;", null, null, null, (select min(LanguageId) from Languages where LanguageName='"&amp;G218&amp;"' and IsValidMetadataLanguage=1), getdate(), (select CreatedBy from Enterprises where EnterpriseId="&amp;EntId&amp;"), null, '34F4C88E-B410-461E-AD75-6C01536FDCD3', null, null, null, null, null, null, null, null, null, 1, null, null, null, "&amp;VLOOKUP(O218,'Reference info'!H:I,2,FALSE)&amp;", "&amp;IF(P218="","null",VLOOKUP(P218,'Reference info'!H:I,2,FALSE))&amp;", 0, null, null, null,"&amp;IF(N218="",0,1)&amp;", 1, null, null, null, null, null, null, null, null, null, 1, null, (NEXT VALUE FOR [AssetIdSequence]), null, null, null, "&amp;TenantId&amp;", "&amp;EntId&amp;", null, "&amp;if(D218&lt;&gt;"",countif('5) Release_Track'!A:A,D218),countif('5) Release_Track'!B:B,E218))&amp;")"</f>
        <v>Insert into Releases VALUES((select ReleaseTypeId from ReleaseTypes where Title='Single'), N'Visão de Cobra', null, (select LabelId from Labels where Name=N'TokyoRecords' and EnterpriseId=647322), 728204702765, null, null, N'Speed Up', N'2023 TokyoRecords', N'2023 TokyoRecords', '2023-09-11',  null, (select ImageId from Images where Filename='728204702765.jpg' and ExternalUrl='https://www.dropbox.com/scl/fi/l7re05j9demymbx8agtcl/Vis-o-de-Cobra-728204702765.jpg?rlkey=y5j4q5pvkgust1hlzah1ug7lr&amp;st=zn7yh0g2&amp;dl=1'),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8" s="34" t="str">
        <f>"update Releases set RevelatorExternalUsageReleaseId=AssetId where ReleaseId=(select max(ReleaseId) from Releases where "&amp;IF(D218="","Catalog='"&amp;E218&amp;"'","UPC="&amp;D218)&amp;" and EnterpriseId="&amp;EntId&amp;")"</f>
        <v>update Releases set RevelatorExternalUsageReleaseId=AssetId where ReleaseId=(select max(ReleaseId) from Releases where UPC=728204702765 and EnterpriseId=647322)</v>
      </c>
    </row>
    <row r="219">
      <c r="A219" s="28" t="s">
        <v>144</v>
      </c>
      <c r="B219" s="92" t="s">
        <v>583</v>
      </c>
      <c r="C219" s="34" t="s">
        <v>178</v>
      </c>
      <c r="D219" s="110">
        <v>7.28204981139E11</v>
      </c>
      <c r="E219" s="84"/>
      <c r="F219" s="84" t="s">
        <v>584</v>
      </c>
      <c r="G219" s="44" t="s">
        <v>180</v>
      </c>
      <c r="H219" s="34"/>
      <c r="I219" s="44" t="s">
        <v>181</v>
      </c>
      <c r="J219" s="95">
        <v>2023.0</v>
      </c>
      <c r="K219" s="96" t="s">
        <v>144</v>
      </c>
      <c r="L219" s="95">
        <v>2023.0</v>
      </c>
      <c r="M219" s="96" t="s">
        <v>144</v>
      </c>
      <c r="N219" s="97">
        <v>45187.0</v>
      </c>
      <c r="O219" s="111" t="s">
        <v>182</v>
      </c>
      <c r="P219" s="57"/>
      <c r="R219" s="74" t="str">
        <f t="shared" si="1"/>
        <v>insert into Images VALUES (NEWID(),'728204981139.jpg', '.jpg', getdate(), 0, null, 'https://www.dropbox.com/scl/fi/jl9i2eiowkhkruy4is48t/Deus-da-Mentira-728204981139.jpg?rlkey=76igf1wxg2955javf4ap3haki&amp;st=fkeww5pn&amp;dl=1', 0, getdate(), null, null)</v>
      </c>
      <c r="S219" s="34" t="str">
        <f>"Insert into Releases VALUES((select ReleaseTypeId from ReleaseTypes where Title='"&amp;I219&amp;"'), N'"&amp;SUBSTITUTE(trim(F219),"'","''")&amp;"', null, (select LabelId from Labels where Name=N'"&amp;SUBSTITUTE(trim(A219),"'","''")&amp;"' and EnterpriseId="&amp;EntId&amp;"), "&amp;IF(D219="","null",D219)&amp;", null, null, "&amp;IF(H219="","null","N'"&amp;SUBSTITUTE(trim(H219),"'","''")&amp;"'")&amp;", N'"&amp;J219&amp;" "&amp;SUBSTITUTE(trim(K219),"'","''")&amp;"', N'"&amp;L219&amp;" "&amp;SUBSTITUTE(trim(M219),"'","''")&amp;"', "&amp;IF(N219="","null","'"&amp;TEXT(N219,"yyyy-mm-dd")&amp;"'")&amp;",  "&amp;IF(E219="","null","'"&amp;SUBSTITUTE(trim(E219),"'","''")&amp;"'")&amp;", "&amp;if(B219="","null",if(D219="","(select ImageId from Images where Filename='"&amp;E219&amp;"."&amp;C219&amp;"' and ExternalUrl='"&amp;SUBSTITUTE(trim(B219),"'","''")&amp;"')","(select ImageId from Images where Filename='"&amp;D219&amp;"."&amp;C219&amp;"' and ExternalUrl='"&amp;SUBSTITUTE(trim(B219),"'","''")&amp;"')"))&amp;", null, null, null, (select min(LanguageId) from Languages where LanguageName='"&amp;G219&amp;"' and IsValidMetadataLanguage=1), getdate(), (select CreatedBy from Enterprises where EnterpriseId="&amp;EntId&amp;"), null, '34F4C88E-B410-461E-AD75-6C01536FDCD3', null, null, null, null, null, null, null, null, null, 1, null, null, null, "&amp;VLOOKUP(O219,'Reference info'!H:I,2,FALSE)&amp;", "&amp;IF(P219="","null",VLOOKUP(P219,'Reference info'!H:I,2,FALSE))&amp;", 0, null, null, null,"&amp;IF(N219="",0,1)&amp;", 1, null, null, null, null, null, null, null, null, null, 1, null, (NEXT VALUE FOR [AssetIdSequence]), null, null, null, "&amp;TenantId&amp;", "&amp;EntId&amp;", null, "&amp;if(D219&lt;&gt;"",countif('5) Release_Track'!A:A,D219),countif('5) Release_Track'!B:B,E219))&amp;")"</f>
        <v>Insert into Releases VALUES((select ReleaseTypeId from ReleaseTypes where Title='Single'), N'Deus da Mentira', null, (select LabelId from Labels where Name=N'TokyoRecords' and EnterpriseId=647322), 728204981139, null, null, null, N'2023 TokyoRecords', N'2023 TokyoRecords', '2023-09-18',  null, (select ImageId from Images where Filename='728204981139.jpg' and ExternalUrl='https://www.dropbox.com/scl/fi/jl9i2eiowkhkruy4is48t/Deus-da-Mentira-728204981139.jpg?rlkey=76igf1wxg2955javf4ap3haki&amp;st=fkeww5pn&amp;dl=1'),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19" s="34" t="str">
        <f>"update Releases set RevelatorExternalUsageReleaseId=AssetId where ReleaseId=(select max(ReleaseId) from Releases where "&amp;IF(D219="","Catalog='"&amp;E219&amp;"'","UPC="&amp;D219)&amp;" and EnterpriseId="&amp;EntId&amp;")"</f>
        <v>update Releases set RevelatorExternalUsageReleaseId=AssetId where ReleaseId=(select max(ReleaseId) from Releases where UPC=728204981139 and EnterpriseId=647322)</v>
      </c>
    </row>
    <row r="220">
      <c r="A220" s="28" t="s">
        <v>144</v>
      </c>
      <c r="B220" s="92" t="s">
        <v>585</v>
      </c>
      <c r="C220" s="34" t="s">
        <v>178</v>
      </c>
      <c r="D220" s="110">
        <v>7.28204981191E11</v>
      </c>
      <c r="E220" s="84"/>
      <c r="F220" s="84" t="s">
        <v>584</v>
      </c>
      <c r="G220" s="44" t="s">
        <v>180</v>
      </c>
      <c r="H220" s="34" t="s">
        <v>222</v>
      </c>
      <c r="I220" s="44" t="s">
        <v>181</v>
      </c>
      <c r="J220" s="95">
        <v>2023.0</v>
      </c>
      <c r="K220" s="96" t="s">
        <v>144</v>
      </c>
      <c r="L220" s="95">
        <v>2023.0</v>
      </c>
      <c r="M220" s="96" t="s">
        <v>144</v>
      </c>
      <c r="N220" s="97">
        <v>45187.0</v>
      </c>
      <c r="O220" s="111" t="s">
        <v>182</v>
      </c>
      <c r="P220" s="57"/>
      <c r="R220" s="74" t="str">
        <f t="shared" si="1"/>
        <v>insert into Images VALUES (NEWID(),'728204981191.jpg', '.jpg', getdate(), 0, null, 'https://www.dropbox.com/scl/fi/c4quq6mpj9nbz2cymzvet/Deus-da-Mentira-728204981191.jpg?rlkey=7fjm15uwo1hz7xj6xfeyib1fw&amp;st=si5ndilg&amp;dl=1', 0, getdate(), null, null)</v>
      </c>
      <c r="S220" s="34" t="str">
        <f>"Insert into Releases VALUES((select ReleaseTypeId from ReleaseTypes where Title='"&amp;I220&amp;"'), N'"&amp;SUBSTITUTE(trim(F220),"'","''")&amp;"', null, (select LabelId from Labels where Name=N'"&amp;SUBSTITUTE(trim(A220),"'","''")&amp;"' and EnterpriseId="&amp;EntId&amp;"), "&amp;IF(D220="","null",D220)&amp;", null, null, "&amp;IF(H220="","null","N'"&amp;SUBSTITUTE(trim(H220),"'","''")&amp;"'")&amp;", N'"&amp;J220&amp;" "&amp;SUBSTITUTE(trim(K220),"'","''")&amp;"', N'"&amp;L220&amp;" "&amp;SUBSTITUTE(trim(M220),"'","''")&amp;"', "&amp;IF(N220="","null","'"&amp;TEXT(N220,"yyyy-mm-dd")&amp;"'")&amp;",  "&amp;IF(E220="","null","'"&amp;SUBSTITUTE(trim(E220),"'","''")&amp;"'")&amp;", "&amp;if(B220="","null",if(D220="","(select ImageId from Images where Filename='"&amp;E220&amp;"."&amp;C220&amp;"' and ExternalUrl='"&amp;SUBSTITUTE(trim(B220),"'","''")&amp;"')","(select ImageId from Images where Filename='"&amp;D220&amp;"."&amp;C220&amp;"' and ExternalUrl='"&amp;SUBSTITUTE(trim(B220),"'","''")&amp;"')"))&amp;", null, null, null, (select min(LanguageId) from Languages where LanguageName='"&amp;G220&amp;"' and IsValidMetadataLanguage=1), getdate(), (select CreatedBy from Enterprises where EnterpriseId="&amp;EntId&amp;"), null, '34F4C88E-B410-461E-AD75-6C01536FDCD3', null, null, null, null, null, null, null, null, null, 1, null, null, null, "&amp;VLOOKUP(O220,'Reference info'!H:I,2,FALSE)&amp;", "&amp;IF(P220="","null",VLOOKUP(P220,'Reference info'!H:I,2,FALSE))&amp;", 0, null, null, null,"&amp;IF(N220="",0,1)&amp;", 1, null, null, null, null, null, null, null, null, null, 1, null, (NEXT VALUE FOR [AssetIdSequence]), null, null, null, "&amp;TenantId&amp;", "&amp;EntId&amp;", null, "&amp;if(D220&lt;&gt;"",countif('5) Release_Track'!A:A,D220),countif('5) Release_Track'!B:B,E220))&amp;")"</f>
        <v>Insert into Releases VALUES((select ReleaseTypeId from ReleaseTypes where Title='Single'), N'Deus da Mentira', null, (select LabelId from Labels where Name=N'TokyoRecords' and EnterpriseId=647322), 728204981191, null, null, N'Speed Up', N'2023 TokyoRecords', N'2023 TokyoRecords', '2023-09-18',  null, (select ImageId from Images where Filename='728204981191.jpg' and ExternalUrl='https://www.dropbox.com/scl/fi/c4quq6mpj9nbz2cymzvet/Deus-da-Mentira-728204981191.jpg?rlkey=7fjm15uwo1hz7xj6xfeyib1fw&amp;st=si5ndilg&amp;dl=1'),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0" s="34" t="str">
        <f>"update Releases set RevelatorExternalUsageReleaseId=AssetId where ReleaseId=(select max(ReleaseId) from Releases where "&amp;IF(D220="","Catalog='"&amp;E220&amp;"'","UPC="&amp;D220)&amp;" and EnterpriseId="&amp;EntId&amp;")"</f>
        <v>update Releases set RevelatorExternalUsageReleaseId=AssetId where ReleaseId=(select max(ReleaseId) from Releases where UPC=728204981191 and EnterpriseId=647322)</v>
      </c>
    </row>
    <row r="221">
      <c r="A221" s="28" t="s">
        <v>144</v>
      </c>
      <c r="B221" s="92" t="s">
        <v>586</v>
      </c>
      <c r="C221" s="34" t="s">
        <v>178</v>
      </c>
      <c r="D221" s="110">
        <v>7.61861262388E11</v>
      </c>
      <c r="E221" s="84"/>
      <c r="F221" s="84" t="s">
        <v>587</v>
      </c>
      <c r="G221" s="44" t="s">
        <v>180</v>
      </c>
      <c r="H221" s="34"/>
      <c r="I221" s="44" t="s">
        <v>181</v>
      </c>
      <c r="J221" s="95">
        <v>2023.0</v>
      </c>
      <c r="K221" s="96" t="s">
        <v>144</v>
      </c>
      <c r="L221" s="95">
        <v>2023.0</v>
      </c>
      <c r="M221" s="96" t="s">
        <v>144</v>
      </c>
      <c r="N221" s="97">
        <v>45194.0</v>
      </c>
      <c r="O221" s="111" t="s">
        <v>182</v>
      </c>
      <c r="P221" s="57"/>
      <c r="R221" s="74" t="str">
        <f t="shared" si="1"/>
        <v>insert into Images VALUES (NEWID(),'761861262388.jpg', '.jpg', getdate(), 0, null, 'https://www.dropbox.com/scl/fi/4yvs2oc1ah2p6gsx4ftvu/Caramelo-761861262388.jpg?rlkey=aoao71vm8pk3a7cwqi63f9xoi&amp;st=y5z1ia7u&amp;dl=1', 0, getdate(), null, null)</v>
      </c>
      <c r="S221" s="34" t="str">
        <f>"Insert into Releases VALUES((select ReleaseTypeId from ReleaseTypes where Title='"&amp;I221&amp;"'), N'"&amp;SUBSTITUTE(trim(F221),"'","''")&amp;"', null, (select LabelId from Labels where Name=N'"&amp;SUBSTITUTE(trim(A221),"'","''")&amp;"' and EnterpriseId="&amp;EntId&amp;"), "&amp;IF(D221="","null",D221)&amp;", null, null, "&amp;IF(H221="","null","N'"&amp;SUBSTITUTE(trim(H221),"'","''")&amp;"'")&amp;", N'"&amp;J221&amp;" "&amp;SUBSTITUTE(trim(K221),"'","''")&amp;"', N'"&amp;L221&amp;" "&amp;SUBSTITUTE(trim(M221),"'","''")&amp;"', "&amp;IF(N221="","null","'"&amp;TEXT(N221,"yyyy-mm-dd")&amp;"'")&amp;",  "&amp;IF(E221="","null","'"&amp;SUBSTITUTE(trim(E221),"'","''")&amp;"'")&amp;", "&amp;if(B221="","null",if(D221="","(select ImageId from Images where Filename='"&amp;E221&amp;"."&amp;C221&amp;"' and ExternalUrl='"&amp;SUBSTITUTE(trim(B221),"'","''")&amp;"')","(select ImageId from Images where Filename='"&amp;D221&amp;"."&amp;C221&amp;"' and ExternalUrl='"&amp;SUBSTITUTE(trim(B221),"'","''")&amp;"')"))&amp;", null, null, null, (select min(LanguageId) from Languages where LanguageName='"&amp;G221&amp;"' and IsValidMetadataLanguage=1), getdate(), (select CreatedBy from Enterprises where EnterpriseId="&amp;EntId&amp;"), null, '34F4C88E-B410-461E-AD75-6C01536FDCD3', null, null, null, null, null, null, null, null, null, 1, null, null, null, "&amp;VLOOKUP(O221,'Reference info'!H:I,2,FALSE)&amp;", "&amp;IF(P221="","null",VLOOKUP(P221,'Reference info'!H:I,2,FALSE))&amp;", 0, null, null, null,"&amp;IF(N221="",0,1)&amp;", 1, null, null, null, null, null, null, null, null, null, 1, null, (NEXT VALUE FOR [AssetIdSequence]), null, null, null, "&amp;TenantId&amp;", "&amp;EntId&amp;", null, "&amp;if(D221&lt;&gt;"",countif('5) Release_Track'!A:A,D221),countif('5) Release_Track'!B:B,E221))&amp;")"</f>
        <v>Insert into Releases VALUES((select ReleaseTypeId from ReleaseTypes where Title='Single'), N'Caramelo', null, (select LabelId from Labels where Name=N'TokyoRecords' and EnterpriseId=647322), 761861262388, null, null, null, N'2023 TokyoRecords', N'2023 TokyoRecords', '2023-09-25',  null, (select ImageId from Images where Filename='761861262388.jpg' and ExternalUrl='https://www.dropbox.com/scl/fi/4yvs2oc1ah2p6gsx4ftvu/Caramelo-761861262388.jpg?rlkey=aoao71vm8pk3a7cwqi63f9xoi&amp;st=y5z1ia7u&amp;dl=1'),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1" s="34" t="str">
        <f>"update Releases set RevelatorExternalUsageReleaseId=AssetId where ReleaseId=(select max(ReleaseId) from Releases where "&amp;IF(D221="","Catalog='"&amp;E221&amp;"'","UPC="&amp;D221)&amp;" and EnterpriseId="&amp;EntId&amp;")"</f>
        <v>update Releases set RevelatorExternalUsageReleaseId=AssetId where ReleaseId=(select max(ReleaseId) from Releases where UPC=761861262388 and EnterpriseId=647322)</v>
      </c>
    </row>
    <row r="222">
      <c r="A222" s="28" t="s">
        <v>144</v>
      </c>
      <c r="B222" s="92" t="s">
        <v>588</v>
      </c>
      <c r="C222" s="34" t="s">
        <v>178</v>
      </c>
      <c r="D222" s="110">
        <v>7.61861262494E11</v>
      </c>
      <c r="E222" s="84"/>
      <c r="F222" s="84" t="s">
        <v>587</v>
      </c>
      <c r="G222" s="44" t="s">
        <v>180</v>
      </c>
      <c r="H222" s="34" t="s">
        <v>222</v>
      </c>
      <c r="I222" s="44" t="s">
        <v>181</v>
      </c>
      <c r="J222" s="95">
        <v>2023.0</v>
      </c>
      <c r="K222" s="96" t="s">
        <v>144</v>
      </c>
      <c r="L222" s="95">
        <v>2023.0</v>
      </c>
      <c r="M222" s="96" t="s">
        <v>144</v>
      </c>
      <c r="N222" s="97">
        <v>45194.0</v>
      </c>
      <c r="O222" s="111" t="s">
        <v>182</v>
      </c>
      <c r="P222" s="57"/>
      <c r="R222" s="74" t="str">
        <f t="shared" si="1"/>
        <v>insert into Images VALUES (NEWID(),'761861262494.jpg', '.jpg', getdate(), 0, null, 'https://www.dropbox.com/scl/fi/3ld5orrwlqe7foefaw7h1/Caramelo-761861262494.jpg?rlkey=0cjerbefb13f83e40sphh66rk&amp;st=l3o145gb&amp;dl=1', 0, getdate(), null, null)</v>
      </c>
      <c r="S222" s="34" t="str">
        <f>"Insert into Releases VALUES((select ReleaseTypeId from ReleaseTypes where Title='"&amp;I222&amp;"'), N'"&amp;SUBSTITUTE(trim(F222),"'","''")&amp;"', null, (select LabelId from Labels where Name=N'"&amp;SUBSTITUTE(trim(A222),"'","''")&amp;"' and EnterpriseId="&amp;EntId&amp;"), "&amp;IF(D222="","null",D222)&amp;", null, null, "&amp;IF(H222="","null","N'"&amp;SUBSTITUTE(trim(H222),"'","''")&amp;"'")&amp;", N'"&amp;J222&amp;" "&amp;SUBSTITUTE(trim(K222),"'","''")&amp;"', N'"&amp;L222&amp;" "&amp;SUBSTITUTE(trim(M222),"'","''")&amp;"', "&amp;IF(N222="","null","'"&amp;TEXT(N222,"yyyy-mm-dd")&amp;"'")&amp;",  "&amp;IF(E222="","null","'"&amp;SUBSTITUTE(trim(E222),"'","''")&amp;"'")&amp;", "&amp;if(B222="","null",if(D222="","(select ImageId from Images where Filename='"&amp;E222&amp;"."&amp;C222&amp;"' and ExternalUrl='"&amp;SUBSTITUTE(trim(B222),"'","''")&amp;"')","(select ImageId from Images where Filename='"&amp;D222&amp;"."&amp;C222&amp;"' and ExternalUrl='"&amp;SUBSTITUTE(trim(B222),"'","''")&amp;"')"))&amp;", null, null, null, (select min(LanguageId) from Languages where LanguageName='"&amp;G222&amp;"' and IsValidMetadataLanguage=1), getdate(), (select CreatedBy from Enterprises where EnterpriseId="&amp;EntId&amp;"), null, '34F4C88E-B410-461E-AD75-6C01536FDCD3', null, null, null, null, null, null, null, null, null, 1, null, null, null, "&amp;VLOOKUP(O222,'Reference info'!H:I,2,FALSE)&amp;", "&amp;IF(P222="","null",VLOOKUP(P222,'Reference info'!H:I,2,FALSE))&amp;", 0, null, null, null,"&amp;IF(N222="",0,1)&amp;", 1, null, null, null, null, null, null, null, null, null, 1, null, (NEXT VALUE FOR [AssetIdSequence]), null, null, null, "&amp;TenantId&amp;", "&amp;EntId&amp;", null, "&amp;if(D222&lt;&gt;"",countif('5) Release_Track'!A:A,D222),countif('5) Release_Track'!B:B,E222))&amp;")"</f>
        <v>Insert into Releases VALUES((select ReleaseTypeId from ReleaseTypes where Title='Single'), N'Caramelo', null, (select LabelId from Labels where Name=N'TokyoRecords' and EnterpriseId=647322), 761861262494, null, null, N'Speed Up', N'2023 TokyoRecords', N'2023 TokyoRecords', '2023-09-25',  null, (select ImageId from Images where Filename='761861262494.jpg' and ExternalUrl='https://www.dropbox.com/scl/fi/3ld5orrwlqe7foefaw7h1/Caramelo-761861262494.jpg?rlkey=0cjerbefb13f83e40sphh66rk&amp;st=l3o145gb&amp;dl=1'),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2" s="34" t="str">
        <f>"update Releases set RevelatorExternalUsageReleaseId=AssetId where ReleaseId=(select max(ReleaseId) from Releases where "&amp;IF(D222="","Catalog='"&amp;E222&amp;"'","UPC="&amp;D222)&amp;" and EnterpriseId="&amp;EntId&amp;")"</f>
        <v>update Releases set RevelatorExternalUsageReleaseId=AssetId where ReleaseId=(select max(ReleaseId) from Releases where UPC=761861262494 and EnterpriseId=647322)</v>
      </c>
    </row>
    <row r="223">
      <c r="A223" s="28" t="s">
        <v>144</v>
      </c>
      <c r="B223" s="92" t="s">
        <v>589</v>
      </c>
      <c r="C223" s="34" t="s">
        <v>178</v>
      </c>
      <c r="D223" s="110">
        <v>7.6186182223E11</v>
      </c>
      <c r="E223" s="84"/>
      <c r="F223" s="84" t="s">
        <v>590</v>
      </c>
      <c r="G223" s="44" t="s">
        <v>180</v>
      </c>
      <c r="H223" s="34"/>
      <c r="I223" s="44" t="s">
        <v>181</v>
      </c>
      <c r="J223" s="95">
        <v>2023.0</v>
      </c>
      <c r="K223" s="96" t="s">
        <v>144</v>
      </c>
      <c r="L223" s="95">
        <v>2023.0</v>
      </c>
      <c r="M223" s="96" t="s">
        <v>144</v>
      </c>
      <c r="N223" s="97">
        <v>45201.0</v>
      </c>
      <c r="O223" s="111" t="s">
        <v>182</v>
      </c>
      <c r="P223" s="57"/>
      <c r="R223" s="74" t="str">
        <f t="shared" si="1"/>
        <v>insert into Images VALUES (NEWID(),'761861822230.jpg', '.jpg', getdate(), 0, null, 'https://www.dropbox.com/scl/fi/2j6ouhq59scdqr8xqs2dt/Matei-Satoru-Gojo-761861822230.jpg?rlkey=909f0n08oj268oxwqf9troxu0&amp;st=7d5t5ewc&amp;dl=1', 0, getdate(), null, null)</v>
      </c>
      <c r="S223" s="34" t="str">
        <f>"Insert into Releases VALUES((select ReleaseTypeId from ReleaseTypes where Title='"&amp;I223&amp;"'), N'"&amp;SUBSTITUTE(trim(F223),"'","''")&amp;"', null, (select LabelId from Labels where Name=N'"&amp;SUBSTITUTE(trim(A223),"'","''")&amp;"' and EnterpriseId="&amp;EntId&amp;"), "&amp;IF(D223="","null",D223)&amp;", null, null, "&amp;IF(H223="","null","N'"&amp;SUBSTITUTE(trim(H223),"'","''")&amp;"'")&amp;", N'"&amp;J223&amp;" "&amp;SUBSTITUTE(trim(K223),"'","''")&amp;"', N'"&amp;L223&amp;" "&amp;SUBSTITUTE(trim(M223),"'","''")&amp;"', "&amp;IF(N223="","null","'"&amp;TEXT(N223,"yyyy-mm-dd")&amp;"'")&amp;",  "&amp;IF(E223="","null","'"&amp;SUBSTITUTE(trim(E223),"'","''")&amp;"'")&amp;", "&amp;if(B223="","null",if(D223="","(select ImageId from Images where Filename='"&amp;E223&amp;"."&amp;C223&amp;"' and ExternalUrl='"&amp;SUBSTITUTE(trim(B223),"'","''")&amp;"')","(select ImageId from Images where Filename='"&amp;D223&amp;"."&amp;C223&amp;"' and ExternalUrl='"&amp;SUBSTITUTE(trim(B223),"'","''")&amp;"')"))&amp;", null, null, null, (select min(LanguageId) from Languages where LanguageName='"&amp;G223&amp;"' and IsValidMetadataLanguage=1), getdate(), (select CreatedBy from Enterprises where EnterpriseId="&amp;EntId&amp;"), null, '34F4C88E-B410-461E-AD75-6C01536FDCD3', null, null, null, null, null, null, null, null, null, 1, null, null, null, "&amp;VLOOKUP(O223,'Reference info'!H:I,2,FALSE)&amp;", "&amp;IF(P223="","null",VLOOKUP(P223,'Reference info'!H:I,2,FALSE))&amp;", 0, null, null, null,"&amp;IF(N223="",0,1)&amp;", 1, null, null, null, null, null, null, null, null, null, 1, null, (NEXT VALUE FOR [AssetIdSequence]), null, null, null, "&amp;TenantId&amp;", "&amp;EntId&amp;", null, "&amp;if(D223&lt;&gt;"",countif('5) Release_Track'!A:A,D223),countif('5) Release_Track'!B:B,E223))&amp;")"</f>
        <v>Insert into Releases VALUES((select ReleaseTypeId from ReleaseTypes where Title='Single'), N'Matei Satoru Gojo', null, (select LabelId from Labels where Name=N'TokyoRecords' and EnterpriseId=647322), 761861822230, null, null, null, N'2023 TokyoRecords', N'2023 TokyoRecords', '2023-10-02',  null, (select ImageId from Images where Filename='761861822230.jpg' and ExternalUrl='https://www.dropbox.com/scl/fi/2j6ouhq59scdqr8xqs2dt/Matei-Satoru-Gojo-761861822230.jpg?rlkey=909f0n08oj268oxwqf9troxu0&amp;st=7d5t5ewc&amp;dl=1'),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3" s="34" t="str">
        <f>"update Releases set RevelatorExternalUsageReleaseId=AssetId where ReleaseId=(select max(ReleaseId) from Releases where "&amp;IF(D223="","Catalog='"&amp;E223&amp;"'","UPC="&amp;D223)&amp;" and EnterpriseId="&amp;EntId&amp;")"</f>
        <v>update Releases set RevelatorExternalUsageReleaseId=AssetId where ReleaseId=(select max(ReleaseId) from Releases where UPC=761861822230 and EnterpriseId=647322)</v>
      </c>
    </row>
    <row r="224">
      <c r="A224" s="28" t="s">
        <v>144</v>
      </c>
      <c r="B224" s="92" t="s">
        <v>591</v>
      </c>
      <c r="C224" s="34" t="s">
        <v>178</v>
      </c>
      <c r="D224" s="110">
        <v>7.61861822261E11</v>
      </c>
      <c r="E224" s="84"/>
      <c r="F224" s="84" t="s">
        <v>590</v>
      </c>
      <c r="G224" s="44" t="s">
        <v>180</v>
      </c>
      <c r="H224" s="34" t="s">
        <v>222</v>
      </c>
      <c r="I224" s="44" t="s">
        <v>181</v>
      </c>
      <c r="J224" s="95">
        <v>2023.0</v>
      </c>
      <c r="K224" s="96" t="s">
        <v>144</v>
      </c>
      <c r="L224" s="95">
        <v>2023.0</v>
      </c>
      <c r="M224" s="96" t="s">
        <v>144</v>
      </c>
      <c r="N224" s="97">
        <v>45201.0</v>
      </c>
      <c r="O224" s="111" t="s">
        <v>182</v>
      </c>
      <c r="P224" s="57"/>
      <c r="R224" s="74" t="str">
        <f t="shared" si="1"/>
        <v>insert into Images VALUES (NEWID(),'761861822261.jpg', '.jpg', getdate(), 0, null, 'https://www.dropbox.com/scl/fi/wu8t232y6f0ehjbqqx5oj/Matei-Satoru-Gojo-761861822261.jpg?rlkey=9xe06zs6ctemjs23zuoafze79&amp;st=id4szrja&amp;dl=1', 0, getdate(), null, null)</v>
      </c>
      <c r="S224" s="34" t="str">
        <f>"Insert into Releases VALUES((select ReleaseTypeId from ReleaseTypes where Title='"&amp;I224&amp;"'), N'"&amp;SUBSTITUTE(trim(F224),"'","''")&amp;"', null, (select LabelId from Labels where Name=N'"&amp;SUBSTITUTE(trim(A224),"'","''")&amp;"' and EnterpriseId="&amp;EntId&amp;"), "&amp;IF(D224="","null",D224)&amp;", null, null, "&amp;IF(H224="","null","N'"&amp;SUBSTITUTE(trim(H224),"'","''")&amp;"'")&amp;", N'"&amp;J224&amp;" "&amp;SUBSTITUTE(trim(K224),"'","''")&amp;"', N'"&amp;L224&amp;" "&amp;SUBSTITUTE(trim(M224),"'","''")&amp;"', "&amp;IF(N224="","null","'"&amp;TEXT(N224,"yyyy-mm-dd")&amp;"'")&amp;",  "&amp;IF(E224="","null","'"&amp;SUBSTITUTE(trim(E224),"'","''")&amp;"'")&amp;", "&amp;if(B224="","null",if(D224="","(select ImageId from Images where Filename='"&amp;E224&amp;"."&amp;C224&amp;"' and ExternalUrl='"&amp;SUBSTITUTE(trim(B224),"'","''")&amp;"')","(select ImageId from Images where Filename='"&amp;D224&amp;"."&amp;C224&amp;"' and ExternalUrl='"&amp;SUBSTITUTE(trim(B224),"'","''")&amp;"')"))&amp;", null, null, null, (select min(LanguageId) from Languages where LanguageName='"&amp;G224&amp;"' and IsValidMetadataLanguage=1), getdate(), (select CreatedBy from Enterprises where EnterpriseId="&amp;EntId&amp;"), null, '34F4C88E-B410-461E-AD75-6C01536FDCD3', null, null, null, null, null, null, null, null, null, 1, null, null, null, "&amp;VLOOKUP(O224,'Reference info'!H:I,2,FALSE)&amp;", "&amp;IF(P224="","null",VLOOKUP(P224,'Reference info'!H:I,2,FALSE))&amp;", 0, null, null, null,"&amp;IF(N224="",0,1)&amp;", 1, null, null, null, null, null, null, null, null, null, 1, null, (NEXT VALUE FOR [AssetIdSequence]), null, null, null, "&amp;TenantId&amp;", "&amp;EntId&amp;", null, "&amp;if(D224&lt;&gt;"",countif('5) Release_Track'!A:A,D224),countif('5) Release_Track'!B:B,E224))&amp;")"</f>
        <v>Insert into Releases VALUES((select ReleaseTypeId from ReleaseTypes where Title='Single'), N'Matei Satoru Gojo', null, (select LabelId from Labels where Name=N'TokyoRecords' and EnterpriseId=647322), 761861822261, null, null, N'Speed Up', N'2023 TokyoRecords', N'2023 TokyoRecords', '2023-10-02',  null, (select ImageId from Images where Filename='761861822261.jpg' and ExternalUrl='https://www.dropbox.com/scl/fi/wu8t232y6f0ehjbqqx5oj/Matei-Satoru-Gojo-761861822261.jpg?rlkey=9xe06zs6ctemjs23zuoafze79&amp;st=id4szrja&amp;dl=1'),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4" s="34" t="str">
        <f>"update Releases set RevelatorExternalUsageReleaseId=AssetId where ReleaseId=(select max(ReleaseId) from Releases where "&amp;IF(D224="","Catalog='"&amp;E224&amp;"'","UPC="&amp;D224)&amp;" and EnterpriseId="&amp;EntId&amp;")"</f>
        <v>update Releases set RevelatorExternalUsageReleaseId=AssetId where ReleaseId=(select max(ReleaseId) from Releases where UPC=761861822261 and EnterpriseId=647322)</v>
      </c>
    </row>
    <row r="225">
      <c r="A225" s="28" t="s">
        <v>144</v>
      </c>
      <c r="B225" s="92" t="s">
        <v>592</v>
      </c>
      <c r="C225" s="34" t="s">
        <v>178</v>
      </c>
      <c r="D225" s="110">
        <v>7.61861953071E11</v>
      </c>
      <c r="E225" s="84"/>
      <c r="F225" s="84" t="s">
        <v>593</v>
      </c>
      <c r="G225" s="44" t="s">
        <v>180</v>
      </c>
      <c r="H225" s="34"/>
      <c r="I225" s="44" t="s">
        <v>181</v>
      </c>
      <c r="J225" s="95">
        <v>2023.0</v>
      </c>
      <c r="K225" s="96" t="s">
        <v>144</v>
      </c>
      <c r="L225" s="95">
        <v>2023.0</v>
      </c>
      <c r="M225" s="96" t="s">
        <v>144</v>
      </c>
      <c r="N225" s="97">
        <v>45208.0</v>
      </c>
      <c r="O225" s="111" t="s">
        <v>182</v>
      </c>
      <c r="P225" s="57"/>
      <c r="R225" s="74" t="str">
        <f t="shared" si="1"/>
        <v>insert into Images VALUES (NEWID(),'761861953071.jpg', '.jpg', getdate(), 0, null, 'https://www.dropbox.com/scl/fi/4mhe9wqs05bt694610yaa/Reinado-Vazio-761861953071.jpg?rlkey=r7zz4z2ou1uuu4z4xjea8xdw2&amp;st=35ylmnyp&amp;dl=1', 0, getdate(), null, null)</v>
      </c>
      <c r="S225" s="34" t="str">
        <f>"Insert into Releases VALUES((select ReleaseTypeId from ReleaseTypes where Title='"&amp;I225&amp;"'), N'"&amp;SUBSTITUTE(trim(F225),"'","''")&amp;"', null, (select LabelId from Labels where Name=N'"&amp;SUBSTITUTE(trim(A225),"'","''")&amp;"' and EnterpriseId="&amp;EntId&amp;"), "&amp;IF(D225="","null",D225)&amp;", null, null, "&amp;IF(H225="","null","N'"&amp;SUBSTITUTE(trim(H225),"'","''")&amp;"'")&amp;", N'"&amp;J225&amp;" "&amp;SUBSTITUTE(trim(K225),"'","''")&amp;"', N'"&amp;L225&amp;" "&amp;SUBSTITUTE(trim(M225),"'","''")&amp;"', "&amp;IF(N225="","null","'"&amp;TEXT(N225,"yyyy-mm-dd")&amp;"'")&amp;",  "&amp;IF(E225="","null","'"&amp;SUBSTITUTE(trim(E225),"'","''")&amp;"'")&amp;", "&amp;if(B225="","null",if(D225="","(select ImageId from Images where Filename='"&amp;E225&amp;"."&amp;C225&amp;"' and ExternalUrl='"&amp;SUBSTITUTE(trim(B225),"'","''")&amp;"')","(select ImageId from Images where Filename='"&amp;D225&amp;"."&amp;C225&amp;"' and ExternalUrl='"&amp;SUBSTITUTE(trim(B225),"'","''")&amp;"')"))&amp;", null, null, null, (select min(LanguageId) from Languages where LanguageName='"&amp;G225&amp;"' and IsValidMetadataLanguage=1), getdate(), (select CreatedBy from Enterprises where EnterpriseId="&amp;EntId&amp;"), null, '34F4C88E-B410-461E-AD75-6C01536FDCD3', null, null, null, null, null, null, null, null, null, 1, null, null, null, "&amp;VLOOKUP(O225,'Reference info'!H:I,2,FALSE)&amp;", "&amp;IF(P225="","null",VLOOKUP(P225,'Reference info'!H:I,2,FALSE))&amp;", 0, null, null, null,"&amp;IF(N225="",0,1)&amp;", 1, null, null, null, null, null, null, null, null, null, 1, null, (NEXT VALUE FOR [AssetIdSequence]), null, null, null, "&amp;TenantId&amp;", "&amp;EntId&amp;", null, "&amp;if(D225&lt;&gt;"",countif('5) Release_Track'!A:A,D225),countif('5) Release_Track'!B:B,E225))&amp;")"</f>
        <v>Insert into Releases VALUES((select ReleaseTypeId from ReleaseTypes where Title='Single'), N'Reinado Vazio', null, (select LabelId from Labels where Name=N'TokyoRecords' and EnterpriseId=647322), 761861953071, null, null, null, N'2023 TokyoRecords', N'2023 TokyoRecords', '2023-10-09',  null, (select ImageId from Images where Filename='761861953071.jpg' and ExternalUrl='https://www.dropbox.com/scl/fi/4mhe9wqs05bt694610yaa/Reinado-Vazio-761861953071.jpg?rlkey=r7zz4z2ou1uuu4z4xjea8xdw2&amp;st=35ylmnyp&amp;dl=1'),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5" s="34" t="str">
        <f>"update Releases set RevelatorExternalUsageReleaseId=AssetId where ReleaseId=(select max(ReleaseId) from Releases where "&amp;IF(D225="","Catalog='"&amp;E225&amp;"'","UPC="&amp;D225)&amp;" and EnterpriseId="&amp;EntId&amp;")"</f>
        <v>update Releases set RevelatorExternalUsageReleaseId=AssetId where ReleaseId=(select max(ReleaseId) from Releases where UPC=761861953071 and EnterpriseId=647322)</v>
      </c>
    </row>
    <row r="226">
      <c r="A226" s="28" t="s">
        <v>144</v>
      </c>
      <c r="B226" s="92" t="s">
        <v>594</v>
      </c>
      <c r="C226" s="34" t="s">
        <v>178</v>
      </c>
      <c r="D226" s="110">
        <v>7.61861952869E11</v>
      </c>
      <c r="E226" s="84"/>
      <c r="F226" s="84" t="s">
        <v>593</v>
      </c>
      <c r="G226" s="44" t="s">
        <v>180</v>
      </c>
      <c r="H226" s="34" t="s">
        <v>222</v>
      </c>
      <c r="I226" s="44" t="s">
        <v>181</v>
      </c>
      <c r="J226" s="95">
        <v>2023.0</v>
      </c>
      <c r="K226" s="96" t="s">
        <v>144</v>
      </c>
      <c r="L226" s="95">
        <v>2023.0</v>
      </c>
      <c r="M226" s="96" t="s">
        <v>144</v>
      </c>
      <c r="N226" s="97">
        <v>45208.0</v>
      </c>
      <c r="O226" s="111" t="s">
        <v>182</v>
      </c>
      <c r="P226" s="57"/>
      <c r="R226" s="74" t="str">
        <f t="shared" si="1"/>
        <v>insert into Images VALUES (NEWID(),'761861952869.jpg', '.jpg', getdate(), 0, null, 'https://www.dropbox.com/scl/fi/9gvkxn5ydqp4mbfg0lk38/Reinado-Vazio-761861952869.jpg?rlkey=uwc28jfvrbtkge4hui3ydj57j&amp;st=24lrgo44&amp;dl=1', 0, getdate(), null, null)</v>
      </c>
      <c r="S226" s="34" t="str">
        <f>"Insert into Releases VALUES((select ReleaseTypeId from ReleaseTypes where Title='"&amp;I226&amp;"'), N'"&amp;SUBSTITUTE(trim(F226),"'","''")&amp;"', null, (select LabelId from Labels where Name=N'"&amp;SUBSTITUTE(trim(A226),"'","''")&amp;"' and EnterpriseId="&amp;EntId&amp;"), "&amp;IF(D226="","null",D226)&amp;", null, null, "&amp;IF(H226="","null","N'"&amp;SUBSTITUTE(trim(H226),"'","''")&amp;"'")&amp;", N'"&amp;J226&amp;" "&amp;SUBSTITUTE(trim(K226),"'","''")&amp;"', N'"&amp;L226&amp;" "&amp;SUBSTITUTE(trim(M226),"'","''")&amp;"', "&amp;IF(N226="","null","'"&amp;TEXT(N226,"yyyy-mm-dd")&amp;"'")&amp;",  "&amp;IF(E226="","null","'"&amp;SUBSTITUTE(trim(E226),"'","''")&amp;"'")&amp;", "&amp;if(B226="","null",if(D226="","(select ImageId from Images where Filename='"&amp;E226&amp;"."&amp;C226&amp;"' and ExternalUrl='"&amp;SUBSTITUTE(trim(B226),"'","''")&amp;"')","(select ImageId from Images where Filename='"&amp;D226&amp;"."&amp;C226&amp;"' and ExternalUrl='"&amp;SUBSTITUTE(trim(B226),"'","''")&amp;"')"))&amp;", null, null, null, (select min(LanguageId) from Languages where LanguageName='"&amp;G226&amp;"' and IsValidMetadataLanguage=1), getdate(), (select CreatedBy from Enterprises where EnterpriseId="&amp;EntId&amp;"), null, '34F4C88E-B410-461E-AD75-6C01536FDCD3', null, null, null, null, null, null, null, null, null, 1, null, null, null, "&amp;VLOOKUP(O226,'Reference info'!H:I,2,FALSE)&amp;", "&amp;IF(P226="","null",VLOOKUP(P226,'Reference info'!H:I,2,FALSE))&amp;", 0, null, null, null,"&amp;IF(N226="",0,1)&amp;", 1, null, null, null, null, null, null, null, null, null, 1, null, (NEXT VALUE FOR [AssetIdSequence]), null, null, null, "&amp;TenantId&amp;", "&amp;EntId&amp;", null, "&amp;if(D226&lt;&gt;"",countif('5) Release_Track'!A:A,D226),countif('5) Release_Track'!B:B,E226))&amp;")"</f>
        <v>Insert into Releases VALUES((select ReleaseTypeId from ReleaseTypes where Title='Single'), N'Reinado Vazio', null, (select LabelId from Labels where Name=N'TokyoRecords' and EnterpriseId=647322), 761861952869, null, null, N'Speed Up', N'2023 TokyoRecords', N'2023 TokyoRecords', '2023-10-09',  null, (select ImageId from Images where Filename='761861952869.jpg' and ExternalUrl='https://www.dropbox.com/scl/fi/9gvkxn5ydqp4mbfg0lk38/Reinado-Vazio-761861952869.jpg?rlkey=uwc28jfvrbtkge4hui3ydj57j&amp;st=24lrgo44&amp;dl=1'),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6" s="34" t="str">
        <f>"update Releases set RevelatorExternalUsageReleaseId=AssetId where ReleaseId=(select max(ReleaseId) from Releases where "&amp;IF(D226="","Catalog='"&amp;E226&amp;"'","UPC="&amp;D226)&amp;" and EnterpriseId="&amp;EntId&amp;")"</f>
        <v>update Releases set RevelatorExternalUsageReleaseId=AssetId where ReleaseId=(select max(ReleaseId) from Releases where UPC=761861952869 and EnterpriseId=647322)</v>
      </c>
    </row>
    <row r="227">
      <c r="A227" s="28" t="s">
        <v>144</v>
      </c>
      <c r="B227" s="92" t="s">
        <v>595</v>
      </c>
      <c r="C227" s="34" t="s">
        <v>178</v>
      </c>
      <c r="D227" s="110">
        <v>7.83385158862E11</v>
      </c>
      <c r="E227" s="84"/>
      <c r="F227" s="84" t="s">
        <v>596</v>
      </c>
      <c r="G227" s="44" t="s">
        <v>180</v>
      </c>
      <c r="H227" s="34"/>
      <c r="I227" s="44" t="s">
        <v>181</v>
      </c>
      <c r="J227" s="95">
        <v>2023.0</v>
      </c>
      <c r="K227" s="96" t="s">
        <v>144</v>
      </c>
      <c r="L227" s="95">
        <v>2023.0</v>
      </c>
      <c r="M227" s="96" t="s">
        <v>144</v>
      </c>
      <c r="N227" s="97">
        <v>45215.0</v>
      </c>
      <c r="O227" s="111" t="s">
        <v>182</v>
      </c>
      <c r="P227" s="57"/>
      <c r="R227" s="74" t="str">
        <f t="shared" si="1"/>
        <v>insert into Images VALUES (NEWID(),'783385158862.jpg', '.jpg', getdate(), 0, null, 'https://www.dropbox.com/scl/fi/fzr6mmkj88ojsmpkeus76/General-Divino-783385158862.jpg?rlkey=yxa0tltg8xlqvwujlv4d7m204&amp;st=zsxn8tym&amp;dl=1', 0, getdate(), null, null)</v>
      </c>
      <c r="S227" s="34" t="str">
        <f>"Insert into Releases VALUES((select ReleaseTypeId from ReleaseTypes where Title='"&amp;I227&amp;"'), N'"&amp;SUBSTITUTE(trim(F227),"'","''")&amp;"', null, (select LabelId from Labels where Name=N'"&amp;SUBSTITUTE(trim(A227),"'","''")&amp;"' and EnterpriseId="&amp;EntId&amp;"), "&amp;IF(D227="","null",D227)&amp;", null, null, "&amp;IF(H227="","null","N'"&amp;SUBSTITUTE(trim(H227),"'","''")&amp;"'")&amp;", N'"&amp;J227&amp;" "&amp;SUBSTITUTE(trim(K227),"'","''")&amp;"', N'"&amp;L227&amp;" "&amp;SUBSTITUTE(trim(M227),"'","''")&amp;"', "&amp;IF(N227="","null","'"&amp;TEXT(N227,"yyyy-mm-dd")&amp;"'")&amp;",  "&amp;IF(E227="","null","'"&amp;SUBSTITUTE(trim(E227),"'","''")&amp;"'")&amp;", "&amp;if(B227="","null",if(D227="","(select ImageId from Images where Filename='"&amp;E227&amp;"."&amp;C227&amp;"' and ExternalUrl='"&amp;SUBSTITUTE(trim(B227),"'","''")&amp;"')","(select ImageId from Images where Filename='"&amp;D227&amp;"."&amp;C227&amp;"' and ExternalUrl='"&amp;SUBSTITUTE(trim(B227),"'","''")&amp;"')"))&amp;", null, null, null, (select min(LanguageId) from Languages where LanguageName='"&amp;G227&amp;"' and IsValidMetadataLanguage=1), getdate(), (select CreatedBy from Enterprises where EnterpriseId="&amp;EntId&amp;"), null, '34F4C88E-B410-461E-AD75-6C01536FDCD3', null, null, null, null, null, null, null, null, null, 1, null, null, null, "&amp;VLOOKUP(O227,'Reference info'!H:I,2,FALSE)&amp;", "&amp;IF(P227="","null",VLOOKUP(P227,'Reference info'!H:I,2,FALSE))&amp;", 0, null, null, null,"&amp;IF(N227="",0,1)&amp;", 1, null, null, null, null, null, null, null, null, null, 1, null, (NEXT VALUE FOR [AssetIdSequence]), null, null, null, "&amp;TenantId&amp;", "&amp;EntId&amp;", null, "&amp;if(D227&lt;&gt;"",countif('5) Release_Track'!A:A,D227),countif('5) Release_Track'!B:B,E227))&amp;")"</f>
        <v>Insert into Releases VALUES((select ReleaseTypeId from ReleaseTypes where Title='Single'), N'General Divino', null, (select LabelId from Labels where Name=N'TokyoRecords' and EnterpriseId=647322), 783385158862, null, null, null, N'2023 TokyoRecords', N'2023 TokyoRecords', '2023-10-16',  null, (select ImageId from Images where Filename='783385158862.jpg' and ExternalUrl='https://www.dropbox.com/scl/fi/fzr6mmkj88ojsmpkeus76/General-Divino-783385158862.jpg?rlkey=yxa0tltg8xlqvwujlv4d7m204&amp;st=zsxn8tym&amp;dl=1'),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7" s="34" t="str">
        <f>"update Releases set RevelatorExternalUsageReleaseId=AssetId where ReleaseId=(select max(ReleaseId) from Releases where "&amp;IF(D227="","Catalog='"&amp;E227&amp;"'","UPC="&amp;D227)&amp;" and EnterpriseId="&amp;EntId&amp;")"</f>
        <v>update Releases set RevelatorExternalUsageReleaseId=AssetId where ReleaseId=(select max(ReleaseId) from Releases where UPC=783385158862 and EnterpriseId=647322)</v>
      </c>
    </row>
    <row r="228">
      <c r="A228" s="28" t="s">
        <v>144</v>
      </c>
      <c r="B228" s="92" t="s">
        <v>597</v>
      </c>
      <c r="C228" s="34" t="s">
        <v>178</v>
      </c>
      <c r="D228" s="110">
        <v>7.83385158855E11</v>
      </c>
      <c r="E228" s="84"/>
      <c r="F228" s="84" t="s">
        <v>596</v>
      </c>
      <c r="G228" s="44" t="s">
        <v>180</v>
      </c>
      <c r="H228" s="34" t="s">
        <v>222</v>
      </c>
      <c r="I228" s="44" t="s">
        <v>181</v>
      </c>
      <c r="J228" s="95">
        <v>2023.0</v>
      </c>
      <c r="K228" s="96" t="s">
        <v>144</v>
      </c>
      <c r="L228" s="95">
        <v>2023.0</v>
      </c>
      <c r="M228" s="96" t="s">
        <v>144</v>
      </c>
      <c r="N228" s="97">
        <v>45215.0</v>
      </c>
      <c r="O228" s="111" t="s">
        <v>182</v>
      </c>
      <c r="P228" s="57"/>
      <c r="R228" s="74" t="str">
        <f t="shared" si="1"/>
        <v>insert into Images VALUES (NEWID(),'783385158855.jpg', '.jpg', getdate(), 0, null, 'https://www.dropbox.com/scl/fi/pca4tq3dyamnpfrr5uxvz/General-Divino-783385158855.jpg?rlkey=rjgwugyb6qz0rgn3cvrww2y3y&amp;st=9m5gte79&amp;dl=1', 0, getdate(), null, null)</v>
      </c>
      <c r="S228" s="34" t="str">
        <f>"Insert into Releases VALUES((select ReleaseTypeId from ReleaseTypes where Title='"&amp;I228&amp;"'), N'"&amp;SUBSTITUTE(trim(F228),"'","''")&amp;"', null, (select LabelId from Labels where Name=N'"&amp;SUBSTITUTE(trim(A228),"'","''")&amp;"' and EnterpriseId="&amp;EntId&amp;"), "&amp;IF(D228="","null",D228)&amp;", null, null, "&amp;IF(H228="","null","N'"&amp;SUBSTITUTE(trim(H228),"'","''")&amp;"'")&amp;", N'"&amp;J228&amp;" "&amp;SUBSTITUTE(trim(K228),"'","''")&amp;"', N'"&amp;L228&amp;" "&amp;SUBSTITUTE(trim(M228),"'","''")&amp;"', "&amp;IF(N228="","null","'"&amp;TEXT(N228,"yyyy-mm-dd")&amp;"'")&amp;",  "&amp;IF(E228="","null","'"&amp;SUBSTITUTE(trim(E228),"'","''")&amp;"'")&amp;", "&amp;if(B228="","null",if(D228="","(select ImageId from Images where Filename='"&amp;E228&amp;"."&amp;C228&amp;"' and ExternalUrl='"&amp;SUBSTITUTE(trim(B228),"'","''")&amp;"')","(select ImageId from Images where Filename='"&amp;D228&amp;"."&amp;C228&amp;"' and ExternalUrl='"&amp;SUBSTITUTE(trim(B228),"'","''")&amp;"')"))&amp;", null, null, null, (select min(LanguageId) from Languages where LanguageName='"&amp;G228&amp;"' and IsValidMetadataLanguage=1), getdate(), (select CreatedBy from Enterprises where EnterpriseId="&amp;EntId&amp;"), null, '34F4C88E-B410-461E-AD75-6C01536FDCD3', null, null, null, null, null, null, null, null, null, 1, null, null, null, "&amp;VLOOKUP(O228,'Reference info'!H:I,2,FALSE)&amp;", "&amp;IF(P228="","null",VLOOKUP(P228,'Reference info'!H:I,2,FALSE))&amp;", 0, null, null, null,"&amp;IF(N228="",0,1)&amp;", 1, null, null, null, null, null, null, null, null, null, 1, null, (NEXT VALUE FOR [AssetIdSequence]), null, null, null, "&amp;TenantId&amp;", "&amp;EntId&amp;", null, "&amp;if(D228&lt;&gt;"",countif('5) Release_Track'!A:A,D228),countif('5) Release_Track'!B:B,E228))&amp;")"</f>
        <v>Insert into Releases VALUES((select ReleaseTypeId from ReleaseTypes where Title='Single'), N'General Divino', null, (select LabelId from Labels where Name=N'TokyoRecords' and EnterpriseId=647322), 783385158855, null, null, N'Speed Up', N'2023 TokyoRecords', N'2023 TokyoRecords', '2023-10-16',  null, (select ImageId from Images where Filename='783385158855.jpg' and ExternalUrl='https://www.dropbox.com/scl/fi/pca4tq3dyamnpfrr5uxvz/General-Divino-783385158855.jpg?rlkey=rjgwugyb6qz0rgn3cvrww2y3y&amp;st=9m5gte79&amp;dl=1'),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8" s="34" t="str">
        <f>"update Releases set RevelatorExternalUsageReleaseId=AssetId where ReleaseId=(select max(ReleaseId) from Releases where "&amp;IF(D228="","Catalog='"&amp;E228&amp;"'","UPC="&amp;D228)&amp;" and EnterpriseId="&amp;EntId&amp;")"</f>
        <v>update Releases set RevelatorExternalUsageReleaseId=AssetId where ReleaseId=(select max(ReleaseId) from Releases where UPC=783385158855 and EnterpriseId=647322)</v>
      </c>
    </row>
    <row r="229">
      <c r="A229" s="28" t="s">
        <v>144</v>
      </c>
      <c r="B229" s="92" t="s">
        <v>598</v>
      </c>
      <c r="C229" s="34" t="s">
        <v>178</v>
      </c>
      <c r="D229" s="110">
        <v>7.83385386753E11</v>
      </c>
      <c r="E229" s="84"/>
      <c r="F229" s="84" t="s">
        <v>599</v>
      </c>
      <c r="G229" s="44" t="s">
        <v>180</v>
      </c>
      <c r="H229" s="34"/>
      <c r="I229" s="44" t="s">
        <v>181</v>
      </c>
      <c r="J229" s="95">
        <v>2023.0</v>
      </c>
      <c r="K229" s="96" t="s">
        <v>144</v>
      </c>
      <c r="L229" s="95">
        <v>2023.0</v>
      </c>
      <c r="M229" s="96" t="s">
        <v>144</v>
      </c>
      <c r="N229" s="97">
        <v>45222.0</v>
      </c>
      <c r="O229" s="111" t="s">
        <v>182</v>
      </c>
      <c r="P229" s="57"/>
      <c r="R229" s="74" t="str">
        <f t="shared" si="1"/>
        <v>insert into Images VALUES (NEWID(),'783385386753.jpg', '.jpg', getdate(), 0, null, 'https://www.dropbox.com/scl/fi/dbhu96i1emwx6iw5x1c2o/Jogo-de-Reis-783385386753.jpg?rlkey=141iio72j8pfrjisth383wh8k&amp;st=cdjltsqk&amp;dl=1', 0, getdate(), null, null)</v>
      </c>
      <c r="S229" s="34" t="str">
        <f>"Insert into Releases VALUES((select ReleaseTypeId from ReleaseTypes where Title='"&amp;I229&amp;"'), N'"&amp;SUBSTITUTE(trim(F229),"'","''")&amp;"', null, (select LabelId from Labels where Name=N'"&amp;SUBSTITUTE(trim(A229),"'","''")&amp;"' and EnterpriseId="&amp;EntId&amp;"), "&amp;IF(D229="","null",D229)&amp;", null, null, "&amp;IF(H229="","null","N'"&amp;SUBSTITUTE(trim(H229),"'","''")&amp;"'")&amp;", N'"&amp;J229&amp;" "&amp;SUBSTITUTE(trim(K229),"'","''")&amp;"', N'"&amp;L229&amp;" "&amp;SUBSTITUTE(trim(M229),"'","''")&amp;"', "&amp;IF(N229="","null","'"&amp;TEXT(N229,"yyyy-mm-dd")&amp;"'")&amp;",  "&amp;IF(E229="","null","'"&amp;SUBSTITUTE(trim(E229),"'","''")&amp;"'")&amp;", "&amp;if(B229="","null",if(D229="","(select ImageId from Images where Filename='"&amp;E229&amp;"."&amp;C229&amp;"' and ExternalUrl='"&amp;SUBSTITUTE(trim(B229),"'","''")&amp;"')","(select ImageId from Images where Filename='"&amp;D229&amp;"."&amp;C229&amp;"' and ExternalUrl='"&amp;SUBSTITUTE(trim(B229),"'","''")&amp;"')"))&amp;", null, null, null, (select min(LanguageId) from Languages where LanguageName='"&amp;G229&amp;"' and IsValidMetadataLanguage=1), getdate(), (select CreatedBy from Enterprises where EnterpriseId="&amp;EntId&amp;"), null, '34F4C88E-B410-461E-AD75-6C01536FDCD3', null, null, null, null, null, null, null, null, null, 1, null, null, null, "&amp;VLOOKUP(O229,'Reference info'!H:I,2,FALSE)&amp;", "&amp;IF(P229="","null",VLOOKUP(P229,'Reference info'!H:I,2,FALSE))&amp;", 0, null, null, null,"&amp;IF(N229="",0,1)&amp;", 1, null, null, null, null, null, null, null, null, null, 1, null, (NEXT VALUE FOR [AssetIdSequence]), null, null, null, "&amp;TenantId&amp;", "&amp;EntId&amp;", null, "&amp;if(D229&lt;&gt;"",countif('5) Release_Track'!A:A,D229),countif('5) Release_Track'!B:B,E229))&amp;")"</f>
        <v>Insert into Releases VALUES((select ReleaseTypeId from ReleaseTypes where Title='Single'), N'Jogo de Reis', null, (select LabelId from Labels where Name=N'TokyoRecords' and EnterpriseId=647322), 783385386753, null, null, null, N'2023 TokyoRecords', N'2023 TokyoRecords', '2023-10-23',  null, (select ImageId from Images where Filename='783385386753.jpg' and ExternalUrl='https://www.dropbox.com/scl/fi/dbhu96i1emwx6iw5x1c2o/Jogo-de-Reis-783385386753.jpg?rlkey=141iio72j8pfrjisth383wh8k&amp;st=cdjltsqk&amp;dl=1'),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29" s="34" t="str">
        <f>"update Releases set RevelatorExternalUsageReleaseId=AssetId where ReleaseId=(select max(ReleaseId) from Releases where "&amp;IF(D229="","Catalog='"&amp;E229&amp;"'","UPC="&amp;D229)&amp;" and EnterpriseId="&amp;EntId&amp;")"</f>
        <v>update Releases set RevelatorExternalUsageReleaseId=AssetId where ReleaseId=(select max(ReleaseId) from Releases where UPC=783385386753 and EnterpriseId=647322)</v>
      </c>
    </row>
    <row r="230">
      <c r="A230" s="28" t="s">
        <v>144</v>
      </c>
      <c r="B230" s="92" t="s">
        <v>600</v>
      </c>
      <c r="C230" s="34" t="s">
        <v>178</v>
      </c>
      <c r="D230" s="110">
        <v>7.83385386807E11</v>
      </c>
      <c r="E230" s="84"/>
      <c r="F230" s="84" t="s">
        <v>599</v>
      </c>
      <c r="G230" s="44" t="s">
        <v>180</v>
      </c>
      <c r="H230" s="34" t="s">
        <v>222</v>
      </c>
      <c r="I230" s="44" t="s">
        <v>181</v>
      </c>
      <c r="J230" s="95">
        <v>2023.0</v>
      </c>
      <c r="K230" s="96" t="s">
        <v>144</v>
      </c>
      <c r="L230" s="95">
        <v>2023.0</v>
      </c>
      <c r="M230" s="96" t="s">
        <v>144</v>
      </c>
      <c r="N230" s="97">
        <v>45222.0</v>
      </c>
      <c r="O230" s="111" t="s">
        <v>182</v>
      </c>
      <c r="P230" s="57"/>
      <c r="R230" s="74" t="str">
        <f t="shared" si="1"/>
        <v>insert into Images VALUES (NEWID(),'783385386807.jpg', '.jpg', getdate(), 0, null, 'https://www.dropbox.com/scl/fi/jx3g17xdtk77qprt2hv6v/Jogo-de-Reis-783385386807.jpg?rlkey=2wfdt2uydwujzj16i3y45z5hs&amp;st=mn5t5agg&amp;dl=1', 0, getdate(), null, null)</v>
      </c>
      <c r="S230" s="34" t="str">
        <f>"Insert into Releases VALUES((select ReleaseTypeId from ReleaseTypes where Title='"&amp;I230&amp;"'), N'"&amp;SUBSTITUTE(trim(F230),"'","''")&amp;"', null, (select LabelId from Labels where Name=N'"&amp;SUBSTITUTE(trim(A230),"'","''")&amp;"' and EnterpriseId="&amp;EntId&amp;"), "&amp;IF(D230="","null",D230)&amp;", null, null, "&amp;IF(H230="","null","N'"&amp;SUBSTITUTE(trim(H230),"'","''")&amp;"'")&amp;", N'"&amp;J230&amp;" "&amp;SUBSTITUTE(trim(K230),"'","''")&amp;"', N'"&amp;L230&amp;" "&amp;SUBSTITUTE(trim(M230),"'","''")&amp;"', "&amp;IF(N230="","null","'"&amp;TEXT(N230,"yyyy-mm-dd")&amp;"'")&amp;",  "&amp;IF(E230="","null","'"&amp;SUBSTITUTE(trim(E230),"'","''")&amp;"'")&amp;", "&amp;if(B230="","null",if(D230="","(select ImageId from Images where Filename='"&amp;E230&amp;"."&amp;C230&amp;"' and ExternalUrl='"&amp;SUBSTITUTE(trim(B230),"'","''")&amp;"')","(select ImageId from Images where Filename='"&amp;D230&amp;"."&amp;C230&amp;"' and ExternalUrl='"&amp;SUBSTITUTE(trim(B230),"'","''")&amp;"')"))&amp;", null, null, null, (select min(LanguageId) from Languages where LanguageName='"&amp;G230&amp;"' and IsValidMetadataLanguage=1), getdate(), (select CreatedBy from Enterprises where EnterpriseId="&amp;EntId&amp;"), null, '34F4C88E-B410-461E-AD75-6C01536FDCD3', null, null, null, null, null, null, null, null, null, 1, null, null, null, "&amp;VLOOKUP(O230,'Reference info'!H:I,2,FALSE)&amp;", "&amp;IF(P230="","null",VLOOKUP(P230,'Reference info'!H:I,2,FALSE))&amp;", 0, null, null, null,"&amp;IF(N230="",0,1)&amp;", 1, null, null, null, null, null, null, null, null, null, 1, null, (NEXT VALUE FOR [AssetIdSequence]), null, null, null, "&amp;TenantId&amp;", "&amp;EntId&amp;", null, "&amp;if(D230&lt;&gt;"",countif('5) Release_Track'!A:A,D230),countif('5) Release_Track'!B:B,E230))&amp;")"</f>
        <v>Insert into Releases VALUES((select ReleaseTypeId from ReleaseTypes where Title='Single'), N'Jogo de Reis', null, (select LabelId from Labels where Name=N'TokyoRecords' and EnterpriseId=647322), 783385386807, null, null, N'Speed Up', N'2023 TokyoRecords', N'2023 TokyoRecords', '2023-10-23',  null, (select ImageId from Images where Filename='783385386807.jpg' and ExternalUrl='https://www.dropbox.com/scl/fi/jx3g17xdtk77qprt2hv6v/Jogo-de-Reis-783385386807.jpg?rlkey=2wfdt2uydwujzj16i3y45z5hs&amp;st=mn5t5agg&amp;dl=1'),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0" s="34" t="str">
        <f>"update Releases set RevelatorExternalUsageReleaseId=AssetId where ReleaseId=(select max(ReleaseId) from Releases where "&amp;IF(D230="","Catalog='"&amp;E230&amp;"'","UPC="&amp;D230)&amp;" and EnterpriseId="&amp;EntId&amp;")"</f>
        <v>update Releases set RevelatorExternalUsageReleaseId=AssetId where ReleaseId=(select max(ReleaseId) from Releases where UPC=783385386807 and EnterpriseId=647322)</v>
      </c>
    </row>
    <row r="231">
      <c r="A231" s="28" t="s">
        <v>144</v>
      </c>
      <c r="B231" s="92" t="s">
        <v>601</v>
      </c>
      <c r="C231" s="34" t="s">
        <v>178</v>
      </c>
      <c r="D231" s="110">
        <v>7.07337563603E11</v>
      </c>
      <c r="E231" s="84"/>
      <c r="F231" s="84" t="s">
        <v>602</v>
      </c>
      <c r="G231" s="44" t="s">
        <v>180</v>
      </c>
      <c r="H231" s="34"/>
      <c r="I231" s="44" t="s">
        <v>181</v>
      </c>
      <c r="J231" s="95">
        <v>2023.0</v>
      </c>
      <c r="K231" s="96" t="s">
        <v>144</v>
      </c>
      <c r="L231" s="95">
        <v>2023.0</v>
      </c>
      <c r="M231" s="96" t="s">
        <v>144</v>
      </c>
      <c r="N231" s="97">
        <v>45229.0</v>
      </c>
      <c r="O231" s="111" t="s">
        <v>182</v>
      </c>
      <c r="P231" s="57"/>
      <c r="R231" s="74" t="str">
        <f t="shared" si="1"/>
        <v>insert into Images VALUES (NEWID(),'707337563603.jpg', '.jpg', getdate(), 0, null, 'https://www.dropbox.com/scl/fi/tk7y49j5ydi5uqqyhd9ng/Deus-do-Sol-707337563603.jpg?rlkey=x6rjcy6w726s93zjawdm0j19v&amp;st=ntijn0np&amp;dl=1', 0, getdate(), null, null)</v>
      </c>
      <c r="S231" s="34" t="str">
        <f>"Insert into Releases VALUES((select ReleaseTypeId from ReleaseTypes where Title='"&amp;I231&amp;"'), N'"&amp;SUBSTITUTE(trim(F231),"'","''")&amp;"', null, (select LabelId from Labels where Name=N'"&amp;SUBSTITUTE(trim(A231),"'","''")&amp;"' and EnterpriseId="&amp;EntId&amp;"), "&amp;IF(D231="","null",D231)&amp;", null, null, "&amp;IF(H231="","null","N'"&amp;SUBSTITUTE(trim(H231),"'","''")&amp;"'")&amp;", N'"&amp;J231&amp;" "&amp;SUBSTITUTE(trim(K231),"'","''")&amp;"', N'"&amp;L231&amp;" "&amp;SUBSTITUTE(trim(M231),"'","''")&amp;"', "&amp;IF(N231="","null","'"&amp;TEXT(N231,"yyyy-mm-dd")&amp;"'")&amp;",  "&amp;IF(E231="","null","'"&amp;SUBSTITUTE(trim(E231),"'","''")&amp;"'")&amp;", "&amp;if(B231="","null",if(D231="","(select ImageId from Images where Filename='"&amp;E231&amp;"."&amp;C231&amp;"' and ExternalUrl='"&amp;SUBSTITUTE(trim(B231),"'","''")&amp;"')","(select ImageId from Images where Filename='"&amp;D231&amp;"."&amp;C231&amp;"' and ExternalUrl='"&amp;SUBSTITUTE(trim(B231),"'","''")&amp;"')"))&amp;", null, null, null, (select min(LanguageId) from Languages where LanguageName='"&amp;G231&amp;"' and IsValidMetadataLanguage=1), getdate(), (select CreatedBy from Enterprises where EnterpriseId="&amp;EntId&amp;"), null, '34F4C88E-B410-461E-AD75-6C01536FDCD3', null, null, null, null, null, null, null, null, null, 1, null, null, null, "&amp;VLOOKUP(O231,'Reference info'!H:I,2,FALSE)&amp;", "&amp;IF(P231="","null",VLOOKUP(P231,'Reference info'!H:I,2,FALSE))&amp;", 0, null, null, null,"&amp;IF(N231="",0,1)&amp;", 1, null, null, null, null, null, null, null, null, null, 1, null, (NEXT VALUE FOR [AssetIdSequence]), null, null, null, "&amp;TenantId&amp;", "&amp;EntId&amp;", null, "&amp;if(D231&lt;&gt;"",countif('5) Release_Track'!A:A,D231),countif('5) Release_Track'!B:B,E231))&amp;")"</f>
        <v>Insert into Releases VALUES((select ReleaseTypeId from ReleaseTypes where Title='Single'), N'Deus do Sol', null, (select LabelId from Labels where Name=N'TokyoRecords' and EnterpriseId=647322), 707337563603, null, null, null, N'2023 TokyoRecords', N'2023 TokyoRecords', '2023-10-30',  null, (select ImageId from Images where Filename='707337563603.jpg' and ExternalUrl='https://www.dropbox.com/scl/fi/tk7y49j5ydi5uqqyhd9ng/Deus-do-Sol-707337563603.jpg?rlkey=x6rjcy6w726s93zjawdm0j19v&amp;st=ntijn0np&amp;dl=1'),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1" s="34" t="str">
        <f>"update Releases set RevelatorExternalUsageReleaseId=AssetId where ReleaseId=(select max(ReleaseId) from Releases where "&amp;IF(D231="","Catalog='"&amp;E231&amp;"'","UPC="&amp;D231)&amp;" and EnterpriseId="&amp;EntId&amp;")"</f>
        <v>update Releases set RevelatorExternalUsageReleaseId=AssetId where ReleaseId=(select max(ReleaseId) from Releases where UPC=707337563603 and EnterpriseId=647322)</v>
      </c>
    </row>
    <row r="232">
      <c r="A232" s="28" t="s">
        <v>144</v>
      </c>
      <c r="B232" s="92" t="s">
        <v>603</v>
      </c>
      <c r="C232" s="34" t="s">
        <v>178</v>
      </c>
      <c r="D232" s="110">
        <v>7.07337563382E11</v>
      </c>
      <c r="E232" s="84"/>
      <c r="F232" s="84" t="s">
        <v>602</v>
      </c>
      <c r="G232" s="44" t="s">
        <v>180</v>
      </c>
      <c r="H232" s="34" t="s">
        <v>222</v>
      </c>
      <c r="I232" s="44" t="s">
        <v>181</v>
      </c>
      <c r="J232" s="95">
        <v>2023.0</v>
      </c>
      <c r="K232" s="96" t="s">
        <v>144</v>
      </c>
      <c r="L232" s="95">
        <v>2023.0</v>
      </c>
      <c r="M232" s="96" t="s">
        <v>144</v>
      </c>
      <c r="N232" s="97">
        <v>45229.0</v>
      </c>
      <c r="O232" s="111" t="s">
        <v>182</v>
      </c>
      <c r="P232" s="57"/>
      <c r="R232" s="74" t="str">
        <f t="shared" si="1"/>
        <v>insert into Images VALUES (NEWID(),'707337563382.jpg', '.jpg', getdate(), 0, null, 'https://www.dropbox.com/scl/fi/xh4tld8bfl5dm2ulapoe7/Deus-do-Sol-707337563382.jpg?rlkey=nxd3m064se06iyglozq27w94v&amp;st=0n2mvqlj&amp;dl=1', 0, getdate(), null, null)</v>
      </c>
      <c r="S232" s="34" t="str">
        <f>"Insert into Releases VALUES((select ReleaseTypeId from ReleaseTypes where Title='"&amp;I232&amp;"'), N'"&amp;SUBSTITUTE(trim(F232),"'","''")&amp;"', null, (select LabelId from Labels where Name=N'"&amp;SUBSTITUTE(trim(A232),"'","''")&amp;"' and EnterpriseId="&amp;EntId&amp;"), "&amp;IF(D232="","null",D232)&amp;", null, null, "&amp;IF(H232="","null","N'"&amp;SUBSTITUTE(trim(H232),"'","''")&amp;"'")&amp;", N'"&amp;J232&amp;" "&amp;SUBSTITUTE(trim(K232),"'","''")&amp;"', N'"&amp;L232&amp;" "&amp;SUBSTITUTE(trim(M232),"'","''")&amp;"', "&amp;IF(N232="","null","'"&amp;TEXT(N232,"yyyy-mm-dd")&amp;"'")&amp;",  "&amp;IF(E232="","null","'"&amp;SUBSTITUTE(trim(E232),"'","''")&amp;"'")&amp;", "&amp;if(B232="","null",if(D232="","(select ImageId from Images where Filename='"&amp;E232&amp;"."&amp;C232&amp;"' and ExternalUrl='"&amp;SUBSTITUTE(trim(B232),"'","''")&amp;"')","(select ImageId from Images where Filename='"&amp;D232&amp;"."&amp;C232&amp;"' and ExternalUrl='"&amp;SUBSTITUTE(trim(B232),"'","''")&amp;"')"))&amp;", null, null, null, (select min(LanguageId) from Languages where LanguageName='"&amp;G232&amp;"' and IsValidMetadataLanguage=1), getdate(), (select CreatedBy from Enterprises where EnterpriseId="&amp;EntId&amp;"), null, '34F4C88E-B410-461E-AD75-6C01536FDCD3', null, null, null, null, null, null, null, null, null, 1, null, null, null, "&amp;VLOOKUP(O232,'Reference info'!H:I,2,FALSE)&amp;", "&amp;IF(P232="","null",VLOOKUP(P232,'Reference info'!H:I,2,FALSE))&amp;", 0, null, null, null,"&amp;IF(N232="",0,1)&amp;", 1, null, null, null, null, null, null, null, null, null, 1, null, (NEXT VALUE FOR [AssetIdSequence]), null, null, null, "&amp;TenantId&amp;", "&amp;EntId&amp;", null, "&amp;if(D232&lt;&gt;"",countif('5) Release_Track'!A:A,D232),countif('5) Release_Track'!B:B,E232))&amp;")"</f>
        <v>Insert into Releases VALUES((select ReleaseTypeId from ReleaseTypes where Title='Single'), N'Deus do Sol', null, (select LabelId from Labels where Name=N'TokyoRecords' and EnterpriseId=647322), 707337563382, null, null, N'Speed Up', N'2023 TokyoRecords', N'2023 TokyoRecords', '2023-10-30',  null, (select ImageId from Images where Filename='707337563382.jpg' and ExternalUrl='https://www.dropbox.com/scl/fi/xh4tld8bfl5dm2ulapoe7/Deus-do-Sol-707337563382.jpg?rlkey=nxd3m064se06iyglozq27w94v&amp;st=0n2mvqlj&amp;dl=1'),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2" s="34" t="str">
        <f>"update Releases set RevelatorExternalUsageReleaseId=AssetId where ReleaseId=(select max(ReleaseId) from Releases where "&amp;IF(D232="","Catalog='"&amp;E232&amp;"'","UPC="&amp;D232)&amp;" and EnterpriseId="&amp;EntId&amp;")"</f>
        <v>update Releases set RevelatorExternalUsageReleaseId=AssetId where ReleaseId=(select max(ReleaseId) from Releases where UPC=707337563382 and EnterpriseId=647322)</v>
      </c>
    </row>
    <row r="233">
      <c r="A233" s="28" t="s">
        <v>144</v>
      </c>
      <c r="B233" s="92" t="s">
        <v>604</v>
      </c>
      <c r="C233" s="34" t="s">
        <v>178</v>
      </c>
      <c r="D233" s="110">
        <v>7.07337786262E11</v>
      </c>
      <c r="E233" s="84"/>
      <c r="F233" s="84" t="s">
        <v>605</v>
      </c>
      <c r="G233" s="44" t="s">
        <v>180</v>
      </c>
      <c r="H233" s="34"/>
      <c r="I233" s="44" t="s">
        <v>181</v>
      </c>
      <c r="J233" s="95">
        <v>2023.0</v>
      </c>
      <c r="K233" s="96" t="s">
        <v>144</v>
      </c>
      <c r="L233" s="95">
        <v>2023.0</v>
      </c>
      <c r="M233" s="96" t="s">
        <v>144</v>
      </c>
      <c r="N233" s="97">
        <v>45239.0</v>
      </c>
      <c r="O233" s="111" t="s">
        <v>182</v>
      </c>
      <c r="P233" s="57"/>
      <c r="R233" s="74" t="str">
        <f t="shared" si="1"/>
        <v>insert into Images VALUES (NEWID(),'707337786262.jpg', '.jpg', getdate(), 0, null, 'https://www.dropbox.com/scl/fi/tmbc25gsy4h2c0csne38v/Entre-Maldi-es-707337786262.jpg?rlkey=nyha1scw2xlarpie595xdzz2s&amp;st=gc2nkd0a&amp;dl=1', 0, getdate(), null, null)</v>
      </c>
      <c r="S233" s="34" t="str">
        <f>"Insert into Releases VALUES((select ReleaseTypeId from ReleaseTypes where Title='"&amp;I233&amp;"'), N'"&amp;SUBSTITUTE(trim(F233),"'","''")&amp;"', null, (select LabelId from Labels where Name=N'"&amp;SUBSTITUTE(trim(A233),"'","''")&amp;"' and EnterpriseId="&amp;EntId&amp;"), "&amp;IF(D233="","null",D233)&amp;", null, null, "&amp;IF(H233="","null","N'"&amp;SUBSTITUTE(trim(H233),"'","''")&amp;"'")&amp;", N'"&amp;J233&amp;" "&amp;SUBSTITUTE(trim(K233),"'","''")&amp;"', N'"&amp;L233&amp;" "&amp;SUBSTITUTE(trim(M233),"'","''")&amp;"', "&amp;IF(N233="","null","'"&amp;TEXT(N233,"yyyy-mm-dd")&amp;"'")&amp;",  "&amp;IF(E233="","null","'"&amp;SUBSTITUTE(trim(E233),"'","''")&amp;"'")&amp;", "&amp;if(B233="","null",if(D233="","(select ImageId from Images where Filename='"&amp;E233&amp;"."&amp;C233&amp;"' and ExternalUrl='"&amp;SUBSTITUTE(trim(B233),"'","''")&amp;"')","(select ImageId from Images where Filename='"&amp;D233&amp;"."&amp;C233&amp;"' and ExternalUrl='"&amp;SUBSTITUTE(trim(B233),"'","''")&amp;"')"))&amp;", null, null, null, (select min(LanguageId) from Languages where LanguageName='"&amp;G233&amp;"' and IsValidMetadataLanguage=1), getdate(), (select CreatedBy from Enterprises where EnterpriseId="&amp;EntId&amp;"), null, '34F4C88E-B410-461E-AD75-6C01536FDCD3', null, null, null, null, null, null, null, null, null, 1, null, null, null, "&amp;VLOOKUP(O233,'Reference info'!H:I,2,FALSE)&amp;", "&amp;IF(P233="","null",VLOOKUP(P233,'Reference info'!H:I,2,FALSE))&amp;", 0, null, null, null,"&amp;IF(N233="",0,1)&amp;", 1, null, null, null, null, null, null, null, null, null, 1, null, (NEXT VALUE FOR [AssetIdSequence]), null, null, null, "&amp;TenantId&amp;", "&amp;EntId&amp;", null, "&amp;if(D233&lt;&gt;"",countif('5) Release_Track'!A:A,D233),countif('5) Release_Track'!B:B,E233))&amp;")"</f>
        <v>Insert into Releases VALUES((select ReleaseTypeId from ReleaseTypes where Title='Single'), N'Entre Maldições', null, (select LabelId from Labels where Name=N'TokyoRecords' and EnterpriseId=647322), 707337786262, null, null, null, N'2023 TokyoRecords', N'2023 TokyoRecords', '2023-11-09',  null, (select ImageId from Images where Filename='707337786262.jpg' and ExternalUrl='https://www.dropbox.com/scl/fi/tmbc25gsy4h2c0csne38v/Entre-Maldi-es-707337786262.jpg?rlkey=nyha1scw2xlarpie595xdzz2s&amp;st=gc2nkd0a&amp;dl=1'),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3" s="34" t="str">
        <f>"update Releases set RevelatorExternalUsageReleaseId=AssetId where ReleaseId=(select max(ReleaseId) from Releases where "&amp;IF(D233="","Catalog='"&amp;E233&amp;"'","UPC="&amp;D233)&amp;" and EnterpriseId="&amp;EntId&amp;")"</f>
        <v>update Releases set RevelatorExternalUsageReleaseId=AssetId where ReleaseId=(select max(ReleaseId) from Releases where UPC=707337786262 and EnterpriseId=647322)</v>
      </c>
    </row>
    <row r="234">
      <c r="A234" s="28" t="s">
        <v>144</v>
      </c>
      <c r="B234" s="92" t="s">
        <v>606</v>
      </c>
      <c r="C234" s="34" t="s">
        <v>178</v>
      </c>
      <c r="D234" s="110">
        <v>7.07337786323E11</v>
      </c>
      <c r="E234" s="84"/>
      <c r="F234" s="84" t="s">
        <v>605</v>
      </c>
      <c r="G234" s="44" t="s">
        <v>180</v>
      </c>
      <c r="H234" s="34" t="s">
        <v>222</v>
      </c>
      <c r="I234" s="44" t="s">
        <v>181</v>
      </c>
      <c r="J234" s="95">
        <v>2023.0</v>
      </c>
      <c r="K234" s="96" t="s">
        <v>144</v>
      </c>
      <c r="L234" s="95">
        <v>2023.0</v>
      </c>
      <c r="M234" s="96" t="s">
        <v>144</v>
      </c>
      <c r="N234" s="97">
        <v>45239.0</v>
      </c>
      <c r="O234" s="111" t="s">
        <v>182</v>
      </c>
      <c r="P234" s="57"/>
      <c r="R234" s="74" t="str">
        <f t="shared" si="1"/>
        <v>insert into Images VALUES (NEWID(),'707337786323.jpg', '.jpg', getdate(), 0, null, 'https://www.dropbox.com/scl/fi/25wvkrw1z2n1vrw5xvclr/Entre-Maldi-es-707337786323.jpg?rlkey=91tgi0drw7bn1g8l3q68gpu36&amp;st=5w2ph3wx&amp;dl=1', 0, getdate(), null, null)</v>
      </c>
      <c r="S234" s="34" t="str">
        <f>"Insert into Releases VALUES((select ReleaseTypeId from ReleaseTypes where Title='"&amp;I234&amp;"'), N'"&amp;SUBSTITUTE(trim(F234),"'","''")&amp;"', null, (select LabelId from Labels where Name=N'"&amp;SUBSTITUTE(trim(A234),"'","''")&amp;"' and EnterpriseId="&amp;EntId&amp;"), "&amp;IF(D234="","null",D234)&amp;", null, null, "&amp;IF(H234="","null","N'"&amp;SUBSTITUTE(trim(H234),"'","''")&amp;"'")&amp;", N'"&amp;J234&amp;" "&amp;SUBSTITUTE(trim(K234),"'","''")&amp;"', N'"&amp;L234&amp;" "&amp;SUBSTITUTE(trim(M234),"'","''")&amp;"', "&amp;IF(N234="","null","'"&amp;TEXT(N234,"yyyy-mm-dd")&amp;"'")&amp;",  "&amp;IF(E234="","null","'"&amp;SUBSTITUTE(trim(E234),"'","''")&amp;"'")&amp;", "&amp;if(B234="","null",if(D234="","(select ImageId from Images where Filename='"&amp;E234&amp;"."&amp;C234&amp;"' and ExternalUrl='"&amp;SUBSTITUTE(trim(B234),"'","''")&amp;"')","(select ImageId from Images where Filename='"&amp;D234&amp;"."&amp;C234&amp;"' and ExternalUrl='"&amp;SUBSTITUTE(trim(B234),"'","''")&amp;"')"))&amp;", null, null, null, (select min(LanguageId) from Languages where LanguageName='"&amp;G234&amp;"' and IsValidMetadataLanguage=1), getdate(), (select CreatedBy from Enterprises where EnterpriseId="&amp;EntId&amp;"), null, '34F4C88E-B410-461E-AD75-6C01536FDCD3', null, null, null, null, null, null, null, null, null, 1, null, null, null, "&amp;VLOOKUP(O234,'Reference info'!H:I,2,FALSE)&amp;", "&amp;IF(P234="","null",VLOOKUP(P234,'Reference info'!H:I,2,FALSE))&amp;", 0, null, null, null,"&amp;IF(N234="",0,1)&amp;", 1, null, null, null, null, null, null, null, null, null, 1, null, (NEXT VALUE FOR [AssetIdSequence]), null, null, null, "&amp;TenantId&amp;", "&amp;EntId&amp;", null, "&amp;if(D234&lt;&gt;"",countif('5) Release_Track'!A:A,D234),countif('5) Release_Track'!B:B,E234))&amp;")"</f>
        <v>Insert into Releases VALUES((select ReleaseTypeId from ReleaseTypes where Title='Single'), N'Entre Maldições', null, (select LabelId from Labels where Name=N'TokyoRecords' and EnterpriseId=647322), 707337786323, null, null, N'Speed Up', N'2023 TokyoRecords', N'2023 TokyoRecords', '2023-11-09',  null, (select ImageId from Images where Filename='707337786323.jpg' and ExternalUrl='https://www.dropbox.com/scl/fi/25wvkrw1z2n1vrw5xvclr/Entre-Maldi-es-707337786323.jpg?rlkey=91tgi0drw7bn1g8l3q68gpu36&amp;st=5w2ph3wx&amp;dl=1'),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4" s="34" t="str">
        <f>"update Releases set RevelatorExternalUsageReleaseId=AssetId where ReleaseId=(select max(ReleaseId) from Releases where "&amp;IF(D234="","Catalog='"&amp;E234&amp;"'","UPC="&amp;D234)&amp;" and EnterpriseId="&amp;EntId&amp;")"</f>
        <v>update Releases set RevelatorExternalUsageReleaseId=AssetId where ReleaseId=(select max(ReleaseId) from Releases where UPC=707337786323 and EnterpriseId=647322)</v>
      </c>
    </row>
    <row r="235">
      <c r="A235" s="28" t="s">
        <v>144</v>
      </c>
      <c r="B235" s="92" t="s">
        <v>607</v>
      </c>
      <c r="C235" s="34" t="s">
        <v>178</v>
      </c>
      <c r="D235" s="110">
        <v>7.07337996203E11</v>
      </c>
      <c r="E235" s="84"/>
      <c r="F235" s="84" t="s">
        <v>608</v>
      </c>
      <c r="G235" s="44" t="s">
        <v>180</v>
      </c>
      <c r="H235" s="34"/>
      <c r="I235" s="44" t="s">
        <v>181</v>
      </c>
      <c r="J235" s="95">
        <v>2023.0</v>
      </c>
      <c r="K235" s="96" t="s">
        <v>144</v>
      </c>
      <c r="L235" s="95">
        <v>2023.0</v>
      </c>
      <c r="M235" s="96" t="s">
        <v>144</v>
      </c>
      <c r="N235" s="97">
        <v>45250.0</v>
      </c>
      <c r="O235" s="111" t="s">
        <v>182</v>
      </c>
      <c r="P235" s="57"/>
      <c r="R235" s="74" t="str">
        <f t="shared" si="1"/>
        <v>insert into Images VALUES (NEWID(),'707337996203.jpg', '.jpg', getdate(), 0, null, 'https://www.dropbox.com/scl/fi/apke24u90l2mytuk72jg9/Jogo-da-Vida-707337996203.jpg?rlkey=88790i8mqtjr4lo5c0q9r1df3&amp;st=u35v7zl9&amp;dl=1', 0, getdate(), null, null)</v>
      </c>
      <c r="S235" s="34" t="str">
        <f>"Insert into Releases VALUES((select ReleaseTypeId from ReleaseTypes where Title='"&amp;I235&amp;"'), N'"&amp;SUBSTITUTE(trim(F235),"'","''")&amp;"', null, (select LabelId from Labels where Name=N'"&amp;SUBSTITUTE(trim(A235),"'","''")&amp;"' and EnterpriseId="&amp;EntId&amp;"), "&amp;IF(D235="","null",D235)&amp;", null, null, "&amp;IF(H235="","null","N'"&amp;SUBSTITUTE(trim(H235),"'","''")&amp;"'")&amp;", N'"&amp;J235&amp;" "&amp;SUBSTITUTE(trim(K235),"'","''")&amp;"', N'"&amp;L235&amp;" "&amp;SUBSTITUTE(trim(M235),"'","''")&amp;"', "&amp;IF(N235="","null","'"&amp;TEXT(N235,"yyyy-mm-dd")&amp;"'")&amp;",  "&amp;IF(E235="","null","'"&amp;SUBSTITUTE(trim(E235),"'","''")&amp;"'")&amp;", "&amp;if(B235="","null",if(D235="","(select ImageId from Images where Filename='"&amp;E235&amp;"."&amp;C235&amp;"' and ExternalUrl='"&amp;SUBSTITUTE(trim(B235),"'","''")&amp;"')","(select ImageId from Images where Filename='"&amp;D235&amp;"."&amp;C235&amp;"' and ExternalUrl='"&amp;SUBSTITUTE(trim(B235),"'","''")&amp;"')"))&amp;", null, null, null, (select min(LanguageId) from Languages where LanguageName='"&amp;G235&amp;"' and IsValidMetadataLanguage=1), getdate(), (select CreatedBy from Enterprises where EnterpriseId="&amp;EntId&amp;"), null, '34F4C88E-B410-461E-AD75-6C01536FDCD3', null, null, null, null, null, null, null, null, null, 1, null, null, null, "&amp;VLOOKUP(O235,'Reference info'!H:I,2,FALSE)&amp;", "&amp;IF(P235="","null",VLOOKUP(P235,'Reference info'!H:I,2,FALSE))&amp;", 0, null, null, null,"&amp;IF(N235="",0,1)&amp;", 1, null, null, null, null, null, null, null, null, null, 1, null, (NEXT VALUE FOR [AssetIdSequence]), null, null, null, "&amp;TenantId&amp;", "&amp;EntId&amp;", null, "&amp;if(D235&lt;&gt;"",countif('5) Release_Track'!A:A,D235),countif('5) Release_Track'!B:B,E235))&amp;")"</f>
        <v>Insert into Releases VALUES((select ReleaseTypeId from ReleaseTypes where Title='Single'), N'Jogo da Vida', null, (select LabelId from Labels where Name=N'TokyoRecords' and EnterpriseId=647322), 707337996203, null, null, null, N'2023 TokyoRecords', N'2023 TokyoRecords', '2023-11-20',  null, (select ImageId from Images where Filename='707337996203.jpg' and ExternalUrl='https://www.dropbox.com/scl/fi/apke24u90l2mytuk72jg9/Jogo-da-Vida-707337996203.jpg?rlkey=88790i8mqtjr4lo5c0q9r1df3&amp;st=u35v7zl9&amp;dl=1'),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5" s="34" t="str">
        <f>"update Releases set RevelatorExternalUsageReleaseId=AssetId where ReleaseId=(select max(ReleaseId) from Releases where "&amp;IF(D235="","Catalog='"&amp;E235&amp;"'","UPC="&amp;D235)&amp;" and EnterpriseId="&amp;EntId&amp;")"</f>
        <v>update Releases set RevelatorExternalUsageReleaseId=AssetId where ReleaseId=(select max(ReleaseId) from Releases where UPC=707337996203 and EnterpriseId=647322)</v>
      </c>
    </row>
    <row r="236">
      <c r="A236" s="28" t="s">
        <v>144</v>
      </c>
      <c r="B236" s="92" t="s">
        <v>609</v>
      </c>
      <c r="C236" s="34" t="s">
        <v>178</v>
      </c>
      <c r="D236" s="110">
        <v>7.1331759455E11</v>
      </c>
      <c r="E236" s="84"/>
      <c r="F236" s="84" t="s">
        <v>610</v>
      </c>
      <c r="G236" s="44" t="s">
        <v>180</v>
      </c>
      <c r="H236" s="34"/>
      <c r="I236" s="44" t="s">
        <v>181</v>
      </c>
      <c r="J236" s="95">
        <v>2023.0</v>
      </c>
      <c r="K236" s="96" t="s">
        <v>144</v>
      </c>
      <c r="L236" s="95">
        <v>2023.0</v>
      </c>
      <c r="M236" s="96" t="s">
        <v>144</v>
      </c>
      <c r="N236" s="97">
        <v>45254.0</v>
      </c>
      <c r="O236" s="111" t="s">
        <v>182</v>
      </c>
      <c r="P236" s="57"/>
      <c r="R236" s="74" t="str">
        <f t="shared" si="1"/>
        <v>insert into Images VALUES (NEWID(),'713317594550.jpg', '.jpg', getdate(), 0, null, 'https://www.dropbox.com/scl/fi/z8v283ggqzq9sriuvpiol/Matador-de-Reis-713317594550.jpg?rlkey=uvc1h004v1yeqy7i4e5bp6h5i&amp;st=suwbdgop&amp;dl=1', 0, getdate(), null, null)</v>
      </c>
      <c r="S236" s="34" t="str">
        <f>"Insert into Releases VALUES((select ReleaseTypeId from ReleaseTypes where Title='"&amp;I236&amp;"'), N'"&amp;SUBSTITUTE(trim(F236),"'","''")&amp;"', null, (select LabelId from Labels where Name=N'"&amp;SUBSTITUTE(trim(A236),"'","''")&amp;"' and EnterpriseId="&amp;EntId&amp;"), "&amp;IF(D236="","null",D236)&amp;", null, null, "&amp;IF(H236="","null","N'"&amp;SUBSTITUTE(trim(H236),"'","''")&amp;"'")&amp;", N'"&amp;J236&amp;" "&amp;SUBSTITUTE(trim(K236),"'","''")&amp;"', N'"&amp;L236&amp;" "&amp;SUBSTITUTE(trim(M236),"'","''")&amp;"', "&amp;IF(N236="","null","'"&amp;TEXT(N236,"yyyy-mm-dd")&amp;"'")&amp;",  "&amp;IF(E236="","null","'"&amp;SUBSTITUTE(trim(E236),"'","''")&amp;"'")&amp;", "&amp;if(B236="","null",if(D236="","(select ImageId from Images where Filename='"&amp;E236&amp;"."&amp;C236&amp;"' and ExternalUrl='"&amp;SUBSTITUTE(trim(B236),"'","''")&amp;"')","(select ImageId from Images where Filename='"&amp;D236&amp;"."&amp;C236&amp;"' and ExternalUrl='"&amp;SUBSTITUTE(trim(B236),"'","''")&amp;"')"))&amp;", null, null, null, (select min(LanguageId) from Languages where LanguageName='"&amp;G236&amp;"' and IsValidMetadataLanguage=1), getdate(), (select CreatedBy from Enterprises where EnterpriseId="&amp;EntId&amp;"), null, '34F4C88E-B410-461E-AD75-6C01536FDCD3', null, null, null, null, null, null, null, null, null, 1, null, null, null, "&amp;VLOOKUP(O236,'Reference info'!H:I,2,FALSE)&amp;", "&amp;IF(P236="","null",VLOOKUP(P236,'Reference info'!H:I,2,FALSE))&amp;", 0, null, null, null,"&amp;IF(N236="",0,1)&amp;", 1, null, null, null, null, null, null, null, null, null, 1, null, (NEXT VALUE FOR [AssetIdSequence]), null, null, null, "&amp;TenantId&amp;", "&amp;EntId&amp;", null, "&amp;if(D236&lt;&gt;"",countif('5) Release_Track'!A:A,D236),countif('5) Release_Track'!B:B,E236))&amp;")"</f>
        <v>Insert into Releases VALUES((select ReleaseTypeId from ReleaseTypes where Title='Single'), N'Matador de Reis', null, (select LabelId from Labels where Name=N'TokyoRecords' and EnterpriseId=647322), 713317594550, null, null, null, N'2023 TokyoRecords', N'2023 TokyoRecords', '2023-11-24',  null, (select ImageId from Images where Filename='713317594550.jpg' and ExternalUrl='https://www.dropbox.com/scl/fi/z8v283ggqzq9sriuvpiol/Matador-de-Reis-713317594550.jpg?rlkey=uvc1h004v1yeqy7i4e5bp6h5i&amp;st=suwbdgop&amp;dl=1'),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6" s="34" t="str">
        <f>"update Releases set RevelatorExternalUsageReleaseId=AssetId where ReleaseId=(select max(ReleaseId) from Releases where "&amp;IF(D236="","Catalog='"&amp;E236&amp;"'","UPC="&amp;D236)&amp;" and EnterpriseId="&amp;EntId&amp;")"</f>
        <v>update Releases set RevelatorExternalUsageReleaseId=AssetId where ReleaseId=(select max(ReleaseId) from Releases where UPC=713317594550 and EnterpriseId=647322)</v>
      </c>
    </row>
    <row r="237">
      <c r="A237" s="28" t="s">
        <v>144</v>
      </c>
      <c r="B237" s="92" t="s">
        <v>611</v>
      </c>
      <c r="C237" s="34" t="s">
        <v>178</v>
      </c>
      <c r="D237" s="110">
        <v>7.13317594574E11</v>
      </c>
      <c r="E237" s="84"/>
      <c r="F237" s="84" t="s">
        <v>610</v>
      </c>
      <c r="G237" s="44" t="s">
        <v>180</v>
      </c>
      <c r="H237" s="34" t="s">
        <v>222</v>
      </c>
      <c r="I237" s="44" t="s">
        <v>181</v>
      </c>
      <c r="J237" s="95">
        <v>2023.0</v>
      </c>
      <c r="K237" s="96" t="s">
        <v>144</v>
      </c>
      <c r="L237" s="95">
        <v>2023.0</v>
      </c>
      <c r="M237" s="96" t="s">
        <v>144</v>
      </c>
      <c r="N237" s="97">
        <v>45254.0</v>
      </c>
      <c r="O237" s="111" t="s">
        <v>182</v>
      </c>
      <c r="P237" s="57"/>
      <c r="R237" s="74" t="str">
        <f t="shared" si="1"/>
        <v>insert into Images VALUES (NEWID(),'713317594574.jpg', '.jpg', getdate(), 0, null, 'https://www.dropbox.com/scl/fi/5zzqag7pvxphtntq8xbx6/Matador-de-Reis-713317594574.jpg?rlkey=h9t3ycyxk2v0qmvgaihv7ihm9&amp;st=lg4bdqol&amp;dl=1', 0, getdate(), null, null)</v>
      </c>
      <c r="S237" s="34" t="str">
        <f>"Insert into Releases VALUES((select ReleaseTypeId from ReleaseTypes where Title='"&amp;I237&amp;"'), N'"&amp;SUBSTITUTE(trim(F237),"'","''")&amp;"', null, (select LabelId from Labels where Name=N'"&amp;SUBSTITUTE(trim(A237),"'","''")&amp;"' and EnterpriseId="&amp;EntId&amp;"), "&amp;IF(D237="","null",D237)&amp;", null, null, "&amp;IF(H237="","null","N'"&amp;SUBSTITUTE(trim(H237),"'","''")&amp;"'")&amp;", N'"&amp;J237&amp;" "&amp;SUBSTITUTE(trim(K237),"'","''")&amp;"', N'"&amp;L237&amp;" "&amp;SUBSTITUTE(trim(M237),"'","''")&amp;"', "&amp;IF(N237="","null","'"&amp;TEXT(N237,"yyyy-mm-dd")&amp;"'")&amp;",  "&amp;IF(E237="","null","'"&amp;SUBSTITUTE(trim(E237),"'","''")&amp;"'")&amp;", "&amp;if(B237="","null",if(D237="","(select ImageId from Images where Filename='"&amp;E237&amp;"."&amp;C237&amp;"' and ExternalUrl='"&amp;SUBSTITUTE(trim(B237),"'","''")&amp;"')","(select ImageId from Images where Filename='"&amp;D237&amp;"."&amp;C237&amp;"' and ExternalUrl='"&amp;SUBSTITUTE(trim(B237),"'","''")&amp;"')"))&amp;", null, null, null, (select min(LanguageId) from Languages where LanguageName='"&amp;G237&amp;"' and IsValidMetadataLanguage=1), getdate(), (select CreatedBy from Enterprises where EnterpriseId="&amp;EntId&amp;"), null, '34F4C88E-B410-461E-AD75-6C01536FDCD3', null, null, null, null, null, null, null, null, null, 1, null, null, null, "&amp;VLOOKUP(O237,'Reference info'!H:I,2,FALSE)&amp;", "&amp;IF(P237="","null",VLOOKUP(P237,'Reference info'!H:I,2,FALSE))&amp;", 0, null, null, null,"&amp;IF(N237="",0,1)&amp;", 1, null, null, null, null, null, null, null, null, null, 1, null, (NEXT VALUE FOR [AssetIdSequence]), null, null, null, "&amp;TenantId&amp;", "&amp;EntId&amp;", null, "&amp;if(D237&lt;&gt;"",countif('5) Release_Track'!A:A,D237),countif('5) Release_Track'!B:B,E237))&amp;")"</f>
        <v>Insert into Releases VALUES((select ReleaseTypeId from ReleaseTypes where Title='Single'), N'Matador de Reis', null, (select LabelId from Labels where Name=N'TokyoRecords' and EnterpriseId=647322), 713317594574, null, null, N'Speed Up', N'2023 TokyoRecords', N'2023 TokyoRecords', '2023-11-24',  null, (select ImageId from Images where Filename='713317594574.jpg' and ExternalUrl='https://www.dropbox.com/scl/fi/5zzqag7pvxphtntq8xbx6/Matador-de-Reis-713317594574.jpg?rlkey=h9t3ycyxk2v0qmvgaihv7ihm9&amp;st=lg4bdqol&amp;dl=1'),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7" s="34" t="str">
        <f>"update Releases set RevelatorExternalUsageReleaseId=AssetId where ReleaseId=(select max(ReleaseId) from Releases where "&amp;IF(D237="","Catalog='"&amp;E237&amp;"'","UPC="&amp;D237)&amp;" and EnterpriseId="&amp;EntId&amp;")"</f>
        <v>update Releases set RevelatorExternalUsageReleaseId=AssetId where ReleaseId=(select max(ReleaseId) from Releases where UPC=713317594574 and EnterpriseId=647322)</v>
      </c>
    </row>
    <row r="238">
      <c r="A238" s="28" t="s">
        <v>144</v>
      </c>
      <c r="B238" s="92" t="s">
        <v>612</v>
      </c>
      <c r="C238" s="34" t="s">
        <v>178</v>
      </c>
      <c r="D238" s="110">
        <v>7.1331778111E11</v>
      </c>
      <c r="E238" s="84"/>
      <c r="F238" s="84" t="s">
        <v>613</v>
      </c>
      <c r="G238" s="44" t="s">
        <v>189</v>
      </c>
      <c r="H238" s="34"/>
      <c r="I238" s="44" t="s">
        <v>181</v>
      </c>
      <c r="J238" s="95">
        <v>2023.0</v>
      </c>
      <c r="K238" s="96" t="s">
        <v>144</v>
      </c>
      <c r="L238" s="95">
        <v>2023.0</v>
      </c>
      <c r="M238" s="96" t="s">
        <v>144</v>
      </c>
      <c r="N238" s="97">
        <v>45264.0</v>
      </c>
      <c r="O238" s="111" t="s">
        <v>182</v>
      </c>
      <c r="P238" s="57"/>
      <c r="R238" s="74" t="str">
        <f t="shared" si="1"/>
        <v>insert into Images VALUES (NEWID(),'713317781110.jpg', '.jpg', getdate(), 0, null, 'https://www.dropbox.com/scl/fi/1mgd0v7asjahqzgva26vs/Golden-Boy-713317781110.jpg?rlkey=94m0it6xj481dpom942jybzly&amp;st=vf2ri47r&amp;dl=1', 0, getdate(), null, null)</v>
      </c>
      <c r="S238" s="34" t="str">
        <f>"Insert into Releases VALUES((select ReleaseTypeId from ReleaseTypes where Title='"&amp;I238&amp;"'), N'"&amp;SUBSTITUTE(trim(F238),"'","''")&amp;"', null, (select LabelId from Labels where Name=N'"&amp;SUBSTITUTE(trim(A238),"'","''")&amp;"' and EnterpriseId="&amp;EntId&amp;"), "&amp;IF(D238="","null",D238)&amp;", null, null, "&amp;IF(H238="","null","N'"&amp;SUBSTITUTE(trim(H238),"'","''")&amp;"'")&amp;", N'"&amp;J238&amp;" "&amp;SUBSTITUTE(trim(K238),"'","''")&amp;"', N'"&amp;L238&amp;" "&amp;SUBSTITUTE(trim(M238),"'","''")&amp;"', "&amp;IF(N238="","null","'"&amp;TEXT(N238,"yyyy-mm-dd")&amp;"'")&amp;",  "&amp;IF(E238="","null","'"&amp;SUBSTITUTE(trim(E238),"'","''")&amp;"'")&amp;", "&amp;if(B238="","null",if(D238="","(select ImageId from Images where Filename='"&amp;E238&amp;"."&amp;C238&amp;"' and ExternalUrl='"&amp;SUBSTITUTE(trim(B238),"'","''")&amp;"')","(select ImageId from Images where Filename='"&amp;D238&amp;"."&amp;C238&amp;"' and ExternalUrl='"&amp;SUBSTITUTE(trim(B238),"'","''")&amp;"')"))&amp;", null, null, null, (select min(LanguageId) from Languages where LanguageName='"&amp;G238&amp;"' and IsValidMetadataLanguage=1), getdate(), (select CreatedBy from Enterprises where EnterpriseId="&amp;EntId&amp;"), null, '34F4C88E-B410-461E-AD75-6C01536FDCD3', null, null, null, null, null, null, null, null, null, 1, null, null, null, "&amp;VLOOKUP(O238,'Reference info'!H:I,2,FALSE)&amp;", "&amp;IF(P238="","null",VLOOKUP(P238,'Reference info'!H:I,2,FALSE))&amp;", 0, null, null, null,"&amp;IF(N238="",0,1)&amp;", 1, null, null, null, null, null, null, null, null, null, 1, null, (NEXT VALUE FOR [AssetIdSequence]), null, null, null, "&amp;TenantId&amp;", "&amp;EntId&amp;", null, "&amp;if(D238&lt;&gt;"",countif('5) Release_Track'!A:A,D238),countif('5) Release_Track'!B:B,E238))&amp;")"</f>
        <v>Insert into Releases VALUES((select ReleaseTypeId from ReleaseTypes where Title='Single'), N'Golden Boy', null, (select LabelId from Labels where Name=N'TokyoRecords' and EnterpriseId=647322), 713317781110, null, null, null, N'2023 TokyoRecords', N'2023 TokyoRecords', '2023-12-04',  null, (select ImageId from Images where Filename='713317781110.jpg' and ExternalUrl='https://www.dropbox.com/scl/fi/1mgd0v7asjahqzgva26vs/Golden-Boy-713317781110.jpg?rlkey=94m0it6xj481dpom942jybzly&amp;st=vf2ri47r&amp;dl=1'),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8" s="34" t="str">
        <f>"update Releases set RevelatorExternalUsageReleaseId=AssetId where ReleaseId=(select max(ReleaseId) from Releases where "&amp;IF(D238="","Catalog='"&amp;E238&amp;"'","UPC="&amp;D238)&amp;" and EnterpriseId="&amp;EntId&amp;")"</f>
        <v>update Releases set RevelatorExternalUsageReleaseId=AssetId where ReleaseId=(select max(ReleaseId) from Releases where UPC=713317781110 and EnterpriseId=647322)</v>
      </c>
    </row>
    <row r="239">
      <c r="A239" s="28" t="s">
        <v>144</v>
      </c>
      <c r="B239" s="92" t="s">
        <v>614</v>
      </c>
      <c r="C239" s="34" t="s">
        <v>178</v>
      </c>
      <c r="D239" s="110">
        <v>7.13317781165E11</v>
      </c>
      <c r="E239" s="84"/>
      <c r="F239" s="84" t="s">
        <v>613</v>
      </c>
      <c r="G239" s="44" t="s">
        <v>189</v>
      </c>
      <c r="H239" s="34" t="s">
        <v>222</v>
      </c>
      <c r="I239" s="44" t="s">
        <v>181</v>
      </c>
      <c r="J239" s="95">
        <v>2023.0</v>
      </c>
      <c r="K239" s="96" t="s">
        <v>144</v>
      </c>
      <c r="L239" s="95">
        <v>2023.0</v>
      </c>
      <c r="M239" s="96" t="s">
        <v>144</v>
      </c>
      <c r="N239" s="97">
        <v>45264.0</v>
      </c>
      <c r="O239" s="111" t="s">
        <v>182</v>
      </c>
      <c r="P239" s="57"/>
      <c r="R239" s="74" t="str">
        <f t="shared" si="1"/>
        <v>insert into Images VALUES (NEWID(),'713317781165.jpg', '.jpg', getdate(), 0, null, 'https://www.dropbox.com/scl/fi/agf4ipsnnt24n0bc7on8n/Golden-Boy-713317781165.jpg?rlkey=b8we38h465mxv7pru72iyr680&amp;st=31v1f2pc&amp;dl=1', 0, getdate(), null, null)</v>
      </c>
      <c r="S239" s="34" t="str">
        <f>"Insert into Releases VALUES((select ReleaseTypeId from ReleaseTypes where Title='"&amp;I239&amp;"'), N'"&amp;SUBSTITUTE(trim(F239),"'","''")&amp;"', null, (select LabelId from Labels where Name=N'"&amp;SUBSTITUTE(trim(A239),"'","''")&amp;"' and EnterpriseId="&amp;EntId&amp;"), "&amp;IF(D239="","null",D239)&amp;", null, null, "&amp;IF(H239="","null","N'"&amp;SUBSTITUTE(trim(H239),"'","''")&amp;"'")&amp;", N'"&amp;J239&amp;" "&amp;SUBSTITUTE(trim(K239),"'","''")&amp;"', N'"&amp;L239&amp;" "&amp;SUBSTITUTE(trim(M239),"'","''")&amp;"', "&amp;IF(N239="","null","'"&amp;TEXT(N239,"yyyy-mm-dd")&amp;"'")&amp;",  "&amp;IF(E239="","null","'"&amp;SUBSTITUTE(trim(E239),"'","''")&amp;"'")&amp;", "&amp;if(B239="","null",if(D239="","(select ImageId from Images where Filename='"&amp;E239&amp;"."&amp;C239&amp;"' and ExternalUrl='"&amp;SUBSTITUTE(trim(B239),"'","''")&amp;"')","(select ImageId from Images where Filename='"&amp;D239&amp;"."&amp;C239&amp;"' and ExternalUrl='"&amp;SUBSTITUTE(trim(B239),"'","''")&amp;"')"))&amp;", null, null, null, (select min(LanguageId) from Languages where LanguageName='"&amp;G239&amp;"' and IsValidMetadataLanguage=1), getdate(), (select CreatedBy from Enterprises where EnterpriseId="&amp;EntId&amp;"), null, '34F4C88E-B410-461E-AD75-6C01536FDCD3', null, null, null, null, null, null, null, null, null, 1, null, null, null, "&amp;VLOOKUP(O239,'Reference info'!H:I,2,FALSE)&amp;", "&amp;IF(P239="","null",VLOOKUP(P239,'Reference info'!H:I,2,FALSE))&amp;", 0, null, null, null,"&amp;IF(N239="",0,1)&amp;", 1, null, null, null, null, null, null, null, null, null, 1, null, (NEXT VALUE FOR [AssetIdSequence]), null, null, null, "&amp;TenantId&amp;", "&amp;EntId&amp;", null, "&amp;if(D239&lt;&gt;"",countif('5) Release_Track'!A:A,D239),countif('5) Release_Track'!B:B,E239))&amp;")"</f>
        <v>Insert into Releases VALUES((select ReleaseTypeId from ReleaseTypes where Title='Single'), N'Golden Boy', null, (select LabelId from Labels where Name=N'TokyoRecords' and EnterpriseId=647322), 713317781165, null, null, N'Speed Up', N'2023 TokyoRecords', N'2023 TokyoRecords', '2023-12-04',  null, (select ImageId from Images where Filename='713317781165.jpg' and ExternalUrl='https://www.dropbox.com/scl/fi/agf4ipsnnt24n0bc7on8n/Golden-Boy-713317781165.jpg?rlkey=b8we38h465mxv7pru72iyr680&amp;st=31v1f2pc&amp;dl=1'),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39" s="34" t="str">
        <f>"update Releases set RevelatorExternalUsageReleaseId=AssetId where ReleaseId=(select max(ReleaseId) from Releases where "&amp;IF(D239="","Catalog='"&amp;E239&amp;"'","UPC="&amp;D239)&amp;" and EnterpriseId="&amp;EntId&amp;")"</f>
        <v>update Releases set RevelatorExternalUsageReleaseId=AssetId where ReleaseId=(select max(ReleaseId) from Releases where UPC=713317781165 and EnterpriseId=647322)</v>
      </c>
    </row>
    <row r="240">
      <c r="A240" s="28" t="s">
        <v>144</v>
      </c>
      <c r="B240" s="92" t="s">
        <v>615</v>
      </c>
      <c r="C240" s="34" t="s">
        <v>178</v>
      </c>
      <c r="D240" s="110">
        <v>7.13317948056E11</v>
      </c>
      <c r="E240" s="84"/>
      <c r="F240" s="84" t="s">
        <v>616</v>
      </c>
      <c r="G240" s="44" t="s">
        <v>180</v>
      </c>
      <c r="H240" s="34"/>
      <c r="I240" s="44" t="s">
        <v>181</v>
      </c>
      <c r="J240" s="95">
        <v>2023.0</v>
      </c>
      <c r="K240" s="96" t="s">
        <v>144</v>
      </c>
      <c r="L240" s="95">
        <v>2023.0</v>
      </c>
      <c r="M240" s="96" t="s">
        <v>144</v>
      </c>
      <c r="N240" s="97">
        <v>45272.0</v>
      </c>
      <c r="O240" s="111" t="s">
        <v>182</v>
      </c>
      <c r="P240" s="57"/>
      <c r="R240" s="74" t="str">
        <f t="shared" si="1"/>
        <v>insert into Images VALUES (NEWID(),'713317948056.jpg', '.jpg', getdate(), 0, null, 'https://www.dropbox.com/scl/fi/biqvar7cfdjdsma84247u/Yonkou-Celestial-713317948056.jpg?rlkey=07o87sf52gpho8x1hltqbdag9&amp;st=uvtrwsgy&amp;dl=1', 0, getdate(), null, null)</v>
      </c>
      <c r="S240" s="34" t="str">
        <f>"Insert into Releases VALUES((select ReleaseTypeId from ReleaseTypes where Title='"&amp;I240&amp;"'), N'"&amp;SUBSTITUTE(trim(F240),"'","''")&amp;"', null, (select LabelId from Labels where Name=N'"&amp;SUBSTITUTE(trim(A240),"'","''")&amp;"' and EnterpriseId="&amp;EntId&amp;"), "&amp;IF(D240="","null",D240)&amp;", null, null, "&amp;IF(H240="","null","N'"&amp;SUBSTITUTE(trim(H240),"'","''")&amp;"'")&amp;", N'"&amp;J240&amp;" "&amp;SUBSTITUTE(trim(K240),"'","''")&amp;"', N'"&amp;L240&amp;" "&amp;SUBSTITUTE(trim(M240),"'","''")&amp;"', "&amp;IF(N240="","null","'"&amp;TEXT(N240,"yyyy-mm-dd")&amp;"'")&amp;",  "&amp;IF(E240="","null","'"&amp;SUBSTITUTE(trim(E240),"'","''")&amp;"'")&amp;", "&amp;if(B240="","null",if(D240="","(select ImageId from Images where Filename='"&amp;E240&amp;"."&amp;C240&amp;"' and ExternalUrl='"&amp;SUBSTITUTE(trim(B240),"'","''")&amp;"')","(select ImageId from Images where Filename='"&amp;D240&amp;"."&amp;C240&amp;"' and ExternalUrl='"&amp;SUBSTITUTE(trim(B240),"'","''")&amp;"')"))&amp;", null, null, null, (select min(LanguageId) from Languages where LanguageName='"&amp;G240&amp;"' and IsValidMetadataLanguage=1), getdate(), (select CreatedBy from Enterprises where EnterpriseId="&amp;EntId&amp;"), null, '34F4C88E-B410-461E-AD75-6C01536FDCD3', null, null, null, null, null, null, null, null, null, 1, null, null, null, "&amp;VLOOKUP(O240,'Reference info'!H:I,2,FALSE)&amp;", "&amp;IF(P240="","null",VLOOKUP(P240,'Reference info'!H:I,2,FALSE))&amp;", 0, null, null, null,"&amp;IF(N240="",0,1)&amp;", 1, null, null, null, null, null, null, null, null, null, 1, null, (NEXT VALUE FOR [AssetIdSequence]), null, null, null, "&amp;TenantId&amp;", "&amp;EntId&amp;", null, "&amp;if(D240&lt;&gt;"",countif('5) Release_Track'!A:A,D240),countif('5) Release_Track'!B:B,E240))&amp;")"</f>
        <v>Insert into Releases VALUES((select ReleaseTypeId from ReleaseTypes where Title='Single'), N'Yonkou Celestial', null, (select LabelId from Labels where Name=N'TokyoRecords' and EnterpriseId=647322), 713317948056, null, null, null, N'2023 TokyoRecords', N'2023 TokyoRecords', '2023-12-12',  null, (select ImageId from Images where Filename='713317948056.jpg' and ExternalUrl='https://www.dropbox.com/scl/fi/biqvar7cfdjdsma84247u/Yonkou-Celestial-713317948056.jpg?rlkey=07o87sf52gpho8x1hltqbdag9&amp;st=uvtrwsgy&amp;dl=1'),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0" s="34" t="str">
        <f>"update Releases set RevelatorExternalUsageReleaseId=AssetId where ReleaseId=(select max(ReleaseId) from Releases where "&amp;IF(D240="","Catalog='"&amp;E240&amp;"'","UPC="&amp;D240)&amp;" and EnterpriseId="&amp;EntId&amp;")"</f>
        <v>update Releases set RevelatorExternalUsageReleaseId=AssetId where ReleaseId=(select max(ReleaseId) from Releases where UPC=713317948056 and EnterpriseId=647322)</v>
      </c>
    </row>
    <row r="241">
      <c r="A241" s="28" t="s">
        <v>144</v>
      </c>
      <c r="B241" s="92" t="s">
        <v>617</v>
      </c>
      <c r="C241" s="34" t="s">
        <v>178</v>
      </c>
      <c r="D241" s="110">
        <v>7.1331794795E11</v>
      </c>
      <c r="E241" s="84"/>
      <c r="F241" s="84" t="s">
        <v>616</v>
      </c>
      <c r="G241" s="44" t="s">
        <v>180</v>
      </c>
      <c r="H241" s="34" t="s">
        <v>222</v>
      </c>
      <c r="I241" s="44" t="s">
        <v>181</v>
      </c>
      <c r="J241" s="95">
        <v>2023.0</v>
      </c>
      <c r="K241" s="96" t="s">
        <v>144</v>
      </c>
      <c r="L241" s="95">
        <v>2023.0</v>
      </c>
      <c r="M241" s="96" t="s">
        <v>144</v>
      </c>
      <c r="N241" s="97">
        <v>45272.0</v>
      </c>
      <c r="O241" s="111" t="s">
        <v>182</v>
      </c>
      <c r="P241" s="57"/>
      <c r="R241" s="74" t="str">
        <f t="shared" si="1"/>
        <v>insert into Images VALUES (NEWID(),'713317947950.jpg', '.jpg', getdate(), 0, null, 'https://www.dropbox.com/scl/fi/f8si4kjwo89pajqgadmld/Yonkou-Celestial-713317947950.jpg?rlkey=yibzndwmhn1c9vecu5hdmag7i&amp;st=fmtlgx3x&amp;dl=1', 0, getdate(), null, null)</v>
      </c>
      <c r="S241" s="34" t="str">
        <f>"Insert into Releases VALUES((select ReleaseTypeId from ReleaseTypes where Title='"&amp;I241&amp;"'), N'"&amp;SUBSTITUTE(trim(F241),"'","''")&amp;"', null, (select LabelId from Labels where Name=N'"&amp;SUBSTITUTE(trim(A241),"'","''")&amp;"' and EnterpriseId="&amp;EntId&amp;"), "&amp;IF(D241="","null",D241)&amp;", null, null, "&amp;IF(H241="","null","N'"&amp;SUBSTITUTE(trim(H241),"'","''")&amp;"'")&amp;", N'"&amp;J241&amp;" "&amp;SUBSTITUTE(trim(K241),"'","''")&amp;"', N'"&amp;L241&amp;" "&amp;SUBSTITUTE(trim(M241),"'","''")&amp;"', "&amp;IF(N241="","null","'"&amp;TEXT(N241,"yyyy-mm-dd")&amp;"'")&amp;",  "&amp;IF(E241="","null","'"&amp;SUBSTITUTE(trim(E241),"'","''")&amp;"'")&amp;", "&amp;if(B241="","null",if(D241="","(select ImageId from Images where Filename='"&amp;E241&amp;"."&amp;C241&amp;"' and ExternalUrl='"&amp;SUBSTITUTE(trim(B241),"'","''")&amp;"')","(select ImageId from Images where Filename='"&amp;D241&amp;"."&amp;C241&amp;"' and ExternalUrl='"&amp;SUBSTITUTE(trim(B241),"'","''")&amp;"')"))&amp;", null, null, null, (select min(LanguageId) from Languages where LanguageName='"&amp;G241&amp;"' and IsValidMetadataLanguage=1), getdate(), (select CreatedBy from Enterprises where EnterpriseId="&amp;EntId&amp;"), null, '34F4C88E-B410-461E-AD75-6C01536FDCD3', null, null, null, null, null, null, null, null, null, 1, null, null, null, "&amp;VLOOKUP(O241,'Reference info'!H:I,2,FALSE)&amp;", "&amp;IF(P241="","null",VLOOKUP(P241,'Reference info'!H:I,2,FALSE))&amp;", 0, null, null, null,"&amp;IF(N241="",0,1)&amp;", 1, null, null, null, null, null, null, null, null, null, 1, null, (NEXT VALUE FOR [AssetIdSequence]), null, null, null, "&amp;TenantId&amp;", "&amp;EntId&amp;", null, "&amp;if(D241&lt;&gt;"",countif('5) Release_Track'!A:A,D241),countif('5) Release_Track'!B:B,E241))&amp;")"</f>
        <v>Insert into Releases VALUES((select ReleaseTypeId from ReleaseTypes where Title='Single'), N'Yonkou Celestial', null, (select LabelId from Labels where Name=N'TokyoRecords' and EnterpriseId=647322), 713317947950, null, null, N'Speed Up', N'2023 TokyoRecords', N'2023 TokyoRecords', '2023-12-12',  null, (select ImageId from Images where Filename='713317947950.jpg' and ExternalUrl='https://www.dropbox.com/scl/fi/f8si4kjwo89pajqgadmld/Yonkou-Celestial-713317947950.jpg?rlkey=yibzndwmhn1c9vecu5hdmag7i&amp;st=fmtlgx3x&amp;dl=1'),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1" s="34" t="str">
        <f>"update Releases set RevelatorExternalUsageReleaseId=AssetId where ReleaseId=(select max(ReleaseId) from Releases where "&amp;IF(D241="","Catalog='"&amp;E241&amp;"'","UPC="&amp;D241)&amp;" and EnterpriseId="&amp;EntId&amp;")"</f>
        <v>update Releases set RevelatorExternalUsageReleaseId=AssetId where ReleaseId=(select max(ReleaseId) from Releases where UPC=713317947950 and EnterpriseId=647322)</v>
      </c>
    </row>
    <row r="242">
      <c r="A242" s="28" t="s">
        <v>144</v>
      </c>
      <c r="B242" s="92" t="s">
        <v>618</v>
      </c>
      <c r="C242" s="34" t="s">
        <v>178</v>
      </c>
      <c r="D242" s="110">
        <v>7.2016740735E11</v>
      </c>
      <c r="E242" s="84"/>
      <c r="F242" s="84" t="s">
        <v>619</v>
      </c>
      <c r="G242" s="44" t="s">
        <v>180</v>
      </c>
      <c r="H242" s="34"/>
      <c r="I242" s="44" t="s">
        <v>181</v>
      </c>
      <c r="J242" s="95">
        <v>2023.0</v>
      </c>
      <c r="K242" s="96" t="s">
        <v>144</v>
      </c>
      <c r="L242" s="95">
        <v>2023.0</v>
      </c>
      <c r="M242" s="96" t="s">
        <v>144</v>
      </c>
      <c r="N242" s="97">
        <v>45283.0</v>
      </c>
      <c r="O242" s="111" t="s">
        <v>182</v>
      </c>
      <c r="P242" s="57"/>
      <c r="R242" s="74" t="str">
        <f t="shared" si="1"/>
        <v>insert into Images VALUES (NEWID(),'720167407350.jpg', '.jpg', getdate(), 0, null, 'https://www.dropbox.com/scl/fi/38z61wtpo9evqtav61o3f/O-Iluminado-720167407350.jpg?rlkey=h12spvq3np5ynmbi3kr5wvq4o&amp;st=gecosyfk&amp;dl=1', 0, getdate(), null, null)</v>
      </c>
      <c r="S242" s="34" t="str">
        <f>"Insert into Releases VALUES((select ReleaseTypeId from ReleaseTypes where Title='"&amp;I242&amp;"'), N'"&amp;SUBSTITUTE(trim(F242),"'","''")&amp;"', null, (select LabelId from Labels where Name=N'"&amp;SUBSTITUTE(trim(A242),"'","''")&amp;"' and EnterpriseId="&amp;EntId&amp;"), "&amp;IF(D242="","null",D242)&amp;", null, null, "&amp;IF(H242="","null","N'"&amp;SUBSTITUTE(trim(H242),"'","''")&amp;"'")&amp;", N'"&amp;J242&amp;" "&amp;SUBSTITUTE(trim(K242),"'","''")&amp;"', N'"&amp;L242&amp;" "&amp;SUBSTITUTE(trim(M242),"'","''")&amp;"', "&amp;IF(N242="","null","'"&amp;TEXT(N242,"yyyy-mm-dd")&amp;"'")&amp;",  "&amp;IF(E242="","null","'"&amp;SUBSTITUTE(trim(E242),"'","''")&amp;"'")&amp;", "&amp;if(B242="","null",if(D242="","(select ImageId from Images where Filename='"&amp;E242&amp;"."&amp;C242&amp;"' and ExternalUrl='"&amp;SUBSTITUTE(trim(B242),"'","''")&amp;"')","(select ImageId from Images where Filename='"&amp;D242&amp;"."&amp;C242&amp;"' and ExternalUrl='"&amp;SUBSTITUTE(trim(B242),"'","''")&amp;"')"))&amp;", null, null, null, (select min(LanguageId) from Languages where LanguageName='"&amp;G242&amp;"' and IsValidMetadataLanguage=1), getdate(), (select CreatedBy from Enterprises where EnterpriseId="&amp;EntId&amp;"), null, '34F4C88E-B410-461E-AD75-6C01536FDCD3', null, null, null, null, null, null, null, null, null, 1, null, null, null, "&amp;VLOOKUP(O242,'Reference info'!H:I,2,FALSE)&amp;", "&amp;IF(P242="","null",VLOOKUP(P242,'Reference info'!H:I,2,FALSE))&amp;", 0, null, null, null,"&amp;IF(N242="",0,1)&amp;", 1, null, null, null, null, null, null, null, null, null, 1, null, (NEXT VALUE FOR [AssetIdSequence]), null, null, null, "&amp;TenantId&amp;", "&amp;EntId&amp;", null, "&amp;if(D242&lt;&gt;"",countif('5) Release_Track'!A:A,D242),countif('5) Release_Track'!B:B,E242))&amp;")"</f>
        <v>Insert into Releases VALUES((select ReleaseTypeId from ReleaseTypes where Title='Single'), N'O Iluminado', null, (select LabelId from Labels where Name=N'TokyoRecords' and EnterpriseId=647322), 720167407350, null, null, null, N'2023 TokyoRecords', N'2023 TokyoRecords', '2023-12-23',  null, (select ImageId from Images where Filename='720167407350.jpg' and ExternalUrl='https://www.dropbox.com/scl/fi/38z61wtpo9evqtav61o3f/O-Iluminado-720167407350.jpg?rlkey=h12spvq3np5ynmbi3kr5wvq4o&amp;st=gecosyfk&amp;dl=1'),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2" s="34" t="str">
        <f>"update Releases set RevelatorExternalUsageReleaseId=AssetId where ReleaseId=(select max(ReleaseId) from Releases where "&amp;IF(D242="","Catalog='"&amp;E242&amp;"'","UPC="&amp;D242)&amp;" and EnterpriseId="&amp;EntId&amp;")"</f>
        <v>update Releases set RevelatorExternalUsageReleaseId=AssetId where ReleaseId=(select max(ReleaseId) from Releases where UPC=720167407350 and EnterpriseId=647322)</v>
      </c>
    </row>
    <row r="243">
      <c r="A243" s="28" t="s">
        <v>144</v>
      </c>
      <c r="B243" s="92" t="s">
        <v>620</v>
      </c>
      <c r="C243" s="34" t="s">
        <v>178</v>
      </c>
      <c r="D243" s="110">
        <v>7.20167407312E11</v>
      </c>
      <c r="E243" s="84"/>
      <c r="F243" s="84" t="s">
        <v>619</v>
      </c>
      <c r="G243" s="44" t="s">
        <v>180</v>
      </c>
      <c r="H243" s="34" t="s">
        <v>222</v>
      </c>
      <c r="I243" s="44" t="s">
        <v>181</v>
      </c>
      <c r="J243" s="95">
        <v>2023.0</v>
      </c>
      <c r="K243" s="96" t="s">
        <v>144</v>
      </c>
      <c r="L243" s="95">
        <v>2023.0</v>
      </c>
      <c r="M243" s="96" t="s">
        <v>144</v>
      </c>
      <c r="N243" s="97">
        <v>45283.0</v>
      </c>
      <c r="O243" s="111" t="s">
        <v>182</v>
      </c>
      <c r="P243" s="57"/>
      <c r="R243" s="74" t="str">
        <f t="shared" si="1"/>
        <v>insert into Images VALUES (NEWID(),'720167407312.jpg', '.jpg', getdate(), 0, null, 'https://www.dropbox.com/scl/fi/0uikdd34bqy85wz24lhgw/O-Iluminado-720167407312.jpg?rlkey=nvi934xjrlyz1cmuuuq0ypjqj&amp;st=f8v33x2v&amp;dl=1', 0, getdate(), null, null)</v>
      </c>
      <c r="S243" s="34" t="str">
        <f>"Insert into Releases VALUES((select ReleaseTypeId from ReleaseTypes where Title='"&amp;I243&amp;"'), N'"&amp;SUBSTITUTE(trim(F243),"'","''")&amp;"', null, (select LabelId from Labels where Name=N'"&amp;SUBSTITUTE(trim(A243),"'","''")&amp;"' and EnterpriseId="&amp;EntId&amp;"), "&amp;IF(D243="","null",D243)&amp;", null, null, "&amp;IF(H243="","null","N'"&amp;SUBSTITUTE(trim(H243),"'","''")&amp;"'")&amp;", N'"&amp;J243&amp;" "&amp;SUBSTITUTE(trim(K243),"'","''")&amp;"', N'"&amp;L243&amp;" "&amp;SUBSTITUTE(trim(M243),"'","''")&amp;"', "&amp;IF(N243="","null","'"&amp;TEXT(N243,"yyyy-mm-dd")&amp;"'")&amp;",  "&amp;IF(E243="","null","'"&amp;SUBSTITUTE(trim(E243),"'","''")&amp;"'")&amp;", "&amp;if(B243="","null",if(D243="","(select ImageId from Images where Filename='"&amp;E243&amp;"."&amp;C243&amp;"' and ExternalUrl='"&amp;SUBSTITUTE(trim(B243),"'","''")&amp;"')","(select ImageId from Images where Filename='"&amp;D243&amp;"."&amp;C243&amp;"' and ExternalUrl='"&amp;SUBSTITUTE(trim(B243),"'","''")&amp;"')"))&amp;", null, null, null, (select min(LanguageId) from Languages where LanguageName='"&amp;G243&amp;"' and IsValidMetadataLanguage=1), getdate(), (select CreatedBy from Enterprises where EnterpriseId="&amp;EntId&amp;"), null, '34F4C88E-B410-461E-AD75-6C01536FDCD3', null, null, null, null, null, null, null, null, null, 1, null, null, null, "&amp;VLOOKUP(O243,'Reference info'!H:I,2,FALSE)&amp;", "&amp;IF(P243="","null",VLOOKUP(P243,'Reference info'!H:I,2,FALSE))&amp;", 0, null, null, null,"&amp;IF(N243="",0,1)&amp;", 1, null, null, null, null, null, null, null, null, null, 1, null, (NEXT VALUE FOR [AssetIdSequence]), null, null, null, "&amp;TenantId&amp;", "&amp;EntId&amp;", null, "&amp;if(D243&lt;&gt;"",countif('5) Release_Track'!A:A,D243),countif('5) Release_Track'!B:B,E243))&amp;")"</f>
        <v>Insert into Releases VALUES((select ReleaseTypeId from ReleaseTypes where Title='Single'), N'O Iluminado', null, (select LabelId from Labels where Name=N'TokyoRecords' and EnterpriseId=647322), 720167407312, null, null, N'Speed Up', N'2023 TokyoRecords', N'2023 TokyoRecords', '2023-12-23',  null, (select ImageId from Images where Filename='720167407312.jpg' and ExternalUrl='https://www.dropbox.com/scl/fi/0uikdd34bqy85wz24lhgw/O-Iluminado-720167407312.jpg?rlkey=nvi934xjrlyz1cmuuuq0ypjqj&amp;st=f8v33x2v&amp;dl=1'),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3" s="34" t="str">
        <f>"update Releases set RevelatorExternalUsageReleaseId=AssetId where ReleaseId=(select max(ReleaseId) from Releases where "&amp;IF(D243="","Catalog='"&amp;E243&amp;"'","UPC="&amp;D243)&amp;" and EnterpriseId="&amp;EntId&amp;")"</f>
        <v>update Releases set RevelatorExternalUsageReleaseId=AssetId where ReleaseId=(select max(ReleaseId) from Releases where UPC=720167407312 and EnterpriseId=647322)</v>
      </c>
    </row>
    <row r="244">
      <c r="A244" s="28" t="s">
        <v>144</v>
      </c>
      <c r="B244" s="92" t="s">
        <v>621</v>
      </c>
      <c r="C244" s="34" t="s">
        <v>178</v>
      </c>
      <c r="D244" s="110">
        <v>7.26665446556E11</v>
      </c>
      <c r="E244" s="84"/>
      <c r="F244" s="84" t="s">
        <v>513</v>
      </c>
      <c r="G244" s="44" t="s">
        <v>180</v>
      </c>
      <c r="H244" s="34"/>
      <c r="I244" s="44" t="s">
        <v>181</v>
      </c>
      <c r="J244" s="95">
        <v>2023.0</v>
      </c>
      <c r="K244" s="96" t="s">
        <v>144</v>
      </c>
      <c r="L244" s="95">
        <v>2023.0</v>
      </c>
      <c r="M244" s="96" t="s">
        <v>144</v>
      </c>
      <c r="N244" s="97">
        <v>45005.0</v>
      </c>
      <c r="O244" s="111" t="s">
        <v>182</v>
      </c>
      <c r="P244" s="57"/>
      <c r="R244" s="74" t="str">
        <f t="shared" si="1"/>
        <v>insert into Images VALUES (NEWID(),'726665446556.jpg', '.jpg', getdate(), 0, null, 'https://www.dropbox.com/scl/fi/t3m337fk3jrj07vjp2107/Filho-da-Luz-726665446556.jpg?rlkey=z7xy8h1mohiwgmbh616t0k4n2&amp;st=27t39dwr&amp;dl=1', 0, getdate(), null, null)</v>
      </c>
      <c r="S244" s="34" t="str">
        <f>"Insert into Releases VALUES((select ReleaseTypeId from ReleaseTypes where Title='"&amp;I244&amp;"'), N'"&amp;SUBSTITUTE(trim(F244),"'","''")&amp;"', null, (select LabelId from Labels where Name=N'"&amp;SUBSTITUTE(trim(A244),"'","''")&amp;"' and EnterpriseId="&amp;EntId&amp;"), "&amp;IF(D244="","null",D244)&amp;", null, null, "&amp;IF(H244="","null","N'"&amp;SUBSTITUTE(trim(H244),"'","''")&amp;"'")&amp;", N'"&amp;J244&amp;" "&amp;SUBSTITUTE(trim(K244),"'","''")&amp;"', N'"&amp;L244&amp;" "&amp;SUBSTITUTE(trim(M244),"'","''")&amp;"', "&amp;IF(N244="","null","'"&amp;TEXT(N244,"yyyy-mm-dd")&amp;"'")&amp;",  "&amp;IF(E244="","null","'"&amp;SUBSTITUTE(trim(E244),"'","''")&amp;"'")&amp;", "&amp;if(B244="","null",if(D244="","(select ImageId from Images where Filename='"&amp;E244&amp;"."&amp;C244&amp;"' and ExternalUrl='"&amp;SUBSTITUTE(trim(B244),"'","''")&amp;"')","(select ImageId from Images where Filename='"&amp;D244&amp;"."&amp;C244&amp;"' and ExternalUrl='"&amp;SUBSTITUTE(trim(B244),"'","''")&amp;"')"))&amp;", null, null, null, (select min(LanguageId) from Languages where LanguageName='"&amp;G244&amp;"' and IsValidMetadataLanguage=1), getdate(), (select CreatedBy from Enterprises where EnterpriseId="&amp;EntId&amp;"), null, '34F4C88E-B410-461E-AD75-6C01536FDCD3', null, null, null, null, null, null, null, null, null, 1, null, null, null, "&amp;VLOOKUP(O244,'Reference info'!H:I,2,FALSE)&amp;", "&amp;IF(P244="","null",VLOOKUP(P244,'Reference info'!H:I,2,FALSE))&amp;", 0, null, null, null,"&amp;IF(N244="",0,1)&amp;", 1, null, null, null, null, null, null, null, null, null, 1, null, (NEXT VALUE FOR [AssetIdSequence]), null, null, null, "&amp;TenantId&amp;", "&amp;EntId&amp;", null, "&amp;if(D244&lt;&gt;"",countif('5) Release_Track'!A:A,D244),countif('5) Release_Track'!B:B,E244))&amp;")"</f>
        <v>Insert into Releases VALUES((select ReleaseTypeId from ReleaseTypes where Title='Single'), N'Filho da Luz', null, (select LabelId from Labels where Name=N'TokyoRecords' and EnterpriseId=647322), 726665446556, null, null, null, N'2023 TokyoRecords', N'2023 TokyoRecords', '2023-03-20',  null, (select ImageId from Images where Filename='726665446556.jpg' and ExternalUrl='https://www.dropbox.com/scl/fi/t3m337fk3jrj07vjp2107/Filho-da-Luz-726665446556.jpg?rlkey=z7xy8h1mohiwgmbh616t0k4n2&amp;st=27t39dwr&amp;dl=1'),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4" s="34" t="str">
        <f>"update Releases set RevelatorExternalUsageReleaseId=AssetId where ReleaseId=(select max(ReleaseId) from Releases where "&amp;IF(D244="","Catalog='"&amp;E244&amp;"'","UPC="&amp;D244)&amp;" and EnterpriseId="&amp;EntId&amp;")"</f>
        <v>update Releases set RevelatorExternalUsageReleaseId=AssetId where ReleaseId=(select max(ReleaseId) from Releases where UPC=726665446556 and EnterpriseId=647322)</v>
      </c>
    </row>
    <row r="245">
      <c r="A245" s="28" t="s">
        <v>144</v>
      </c>
      <c r="B245" s="92" t="s">
        <v>622</v>
      </c>
      <c r="C245" s="34" t="s">
        <v>178</v>
      </c>
      <c r="D245" s="110">
        <v>7.6279574436E11</v>
      </c>
      <c r="E245" s="84"/>
      <c r="F245" s="84" t="s">
        <v>623</v>
      </c>
      <c r="G245" s="44" t="s">
        <v>180</v>
      </c>
      <c r="H245" s="34"/>
      <c r="I245" s="44" t="s">
        <v>181</v>
      </c>
      <c r="J245" s="95">
        <v>2024.0</v>
      </c>
      <c r="K245" s="96" t="s">
        <v>144</v>
      </c>
      <c r="L245" s="95">
        <v>2024.0</v>
      </c>
      <c r="M245" s="96" t="s">
        <v>144</v>
      </c>
      <c r="N245" s="97">
        <v>45313.0</v>
      </c>
      <c r="O245" s="111" t="s">
        <v>182</v>
      </c>
      <c r="P245" s="57"/>
      <c r="R245" s="74" t="str">
        <f t="shared" si="1"/>
        <v>insert into Images VALUES (NEWID(),'762795744360.jpg', '.jpg', getdate(), 0, null, 'https://www.dropbox.com/scl/fi/cwid85q28tu85d4bixdld/Verdadeiro-Imperador-762795744360.jpg?rlkey=4ogy24is0phwg5b5euswc5b4d&amp;st=knr2m4xk&amp;dl=1', 0, getdate(), null, null)</v>
      </c>
      <c r="S245" s="34" t="str">
        <f>"Insert into Releases VALUES((select ReleaseTypeId from ReleaseTypes where Title='"&amp;I245&amp;"'), N'"&amp;SUBSTITUTE(trim(F245),"'","''")&amp;"', null, (select LabelId from Labels where Name=N'"&amp;SUBSTITUTE(trim(A245),"'","''")&amp;"' and EnterpriseId="&amp;EntId&amp;"), "&amp;IF(D245="","null",D245)&amp;", null, null, "&amp;IF(H245="","null","N'"&amp;SUBSTITUTE(trim(H245),"'","''")&amp;"'")&amp;", N'"&amp;J245&amp;" "&amp;SUBSTITUTE(trim(K245),"'","''")&amp;"', N'"&amp;L245&amp;" "&amp;SUBSTITUTE(trim(M245),"'","''")&amp;"', "&amp;IF(N245="","null","'"&amp;TEXT(N245,"yyyy-mm-dd")&amp;"'")&amp;",  "&amp;IF(E245="","null","'"&amp;SUBSTITUTE(trim(E245),"'","''")&amp;"'")&amp;", "&amp;if(B245="","null",if(D245="","(select ImageId from Images where Filename='"&amp;E245&amp;"."&amp;C245&amp;"' and ExternalUrl='"&amp;SUBSTITUTE(trim(B245),"'","''")&amp;"')","(select ImageId from Images where Filename='"&amp;D245&amp;"."&amp;C245&amp;"' and ExternalUrl='"&amp;SUBSTITUTE(trim(B245),"'","''")&amp;"')"))&amp;", null, null, null, (select min(LanguageId) from Languages where LanguageName='"&amp;G245&amp;"' and IsValidMetadataLanguage=1), getdate(), (select CreatedBy from Enterprises where EnterpriseId="&amp;EntId&amp;"), null, '34F4C88E-B410-461E-AD75-6C01536FDCD3', null, null, null, null, null, null, null, null, null, 1, null, null, null, "&amp;VLOOKUP(O245,'Reference info'!H:I,2,FALSE)&amp;", "&amp;IF(P245="","null",VLOOKUP(P245,'Reference info'!H:I,2,FALSE))&amp;", 0, null, null, null,"&amp;IF(N245="",0,1)&amp;", 1, null, null, null, null, null, null, null, null, null, 1, null, (NEXT VALUE FOR [AssetIdSequence]), null, null, null, "&amp;TenantId&amp;", "&amp;EntId&amp;", null, "&amp;if(D245&lt;&gt;"",countif('5) Release_Track'!A:A,D245),countif('5) Release_Track'!B:B,E245))&amp;")"</f>
        <v>Insert into Releases VALUES((select ReleaseTypeId from ReleaseTypes where Title='Single'), N'Verdadeiro Imperador', null, (select LabelId from Labels where Name=N'TokyoRecords' and EnterpriseId=647322), 762795744360, null, null, null, N'2024 TokyoRecords', N'2024 TokyoRecords', '2024-01-22',  null, (select ImageId from Images where Filename='762795744360.jpg' and ExternalUrl='https://www.dropbox.com/scl/fi/cwid85q28tu85d4bixdld/Verdadeiro-Imperador-762795744360.jpg?rlkey=4ogy24is0phwg5b5euswc5b4d&amp;st=knr2m4xk&amp;dl=1'),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5" s="34" t="str">
        <f>"update Releases set RevelatorExternalUsageReleaseId=AssetId where ReleaseId=(select max(ReleaseId) from Releases where "&amp;IF(D245="","Catalog='"&amp;E245&amp;"'","UPC="&amp;D245)&amp;" and EnterpriseId="&amp;EntId&amp;")"</f>
        <v>update Releases set RevelatorExternalUsageReleaseId=AssetId where ReleaseId=(select max(ReleaseId) from Releases where UPC=762795744360 and EnterpriseId=647322)</v>
      </c>
    </row>
    <row r="246">
      <c r="A246" s="28" t="s">
        <v>144</v>
      </c>
      <c r="B246" s="92" t="s">
        <v>624</v>
      </c>
      <c r="C246" s="34" t="s">
        <v>178</v>
      </c>
      <c r="D246" s="110">
        <v>7.62795744391E11</v>
      </c>
      <c r="E246" s="84"/>
      <c r="F246" s="84" t="s">
        <v>625</v>
      </c>
      <c r="G246" s="44" t="s">
        <v>180</v>
      </c>
      <c r="H246" s="34"/>
      <c r="I246" s="44" t="s">
        <v>181</v>
      </c>
      <c r="J246" s="95">
        <v>2024.0</v>
      </c>
      <c r="K246" s="96" t="s">
        <v>144</v>
      </c>
      <c r="L246" s="95">
        <v>2024.0</v>
      </c>
      <c r="M246" s="96" t="s">
        <v>144</v>
      </c>
      <c r="N246" s="97">
        <v>45315.0</v>
      </c>
      <c r="O246" s="111" t="s">
        <v>182</v>
      </c>
      <c r="P246" s="57"/>
      <c r="R246" s="74" t="str">
        <f t="shared" si="1"/>
        <v>insert into Images VALUES (NEWID(),'762795744391.jpg', '.jpg', getdate(), 0, null, 'https://www.dropbox.com/scl/fi/4sp338qi8zn8si1t1iuu0/Trio-Monstro-762795744391.jpg?rlkey=imlbu6ytkvckm44jdehdwkxpf&amp;st=km3ip4nw&amp;dl=1', 0, getdate(), null, null)</v>
      </c>
      <c r="S246" s="34" t="str">
        <f>"Insert into Releases VALUES((select ReleaseTypeId from ReleaseTypes where Title='"&amp;I246&amp;"'), N'"&amp;SUBSTITUTE(trim(F246),"'","''")&amp;"', null, (select LabelId from Labels where Name=N'"&amp;SUBSTITUTE(trim(A246),"'","''")&amp;"' and EnterpriseId="&amp;EntId&amp;"), "&amp;IF(D246="","null",D246)&amp;", null, null, "&amp;IF(H246="","null","N'"&amp;SUBSTITUTE(trim(H246),"'","''")&amp;"'")&amp;", N'"&amp;J246&amp;" "&amp;SUBSTITUTE(trim(K246),"'","''")&amp;"', N'"&amp;L246&amp;" "&amp;SUBSTITUTE(trim(M246),"'","''")&amp;"', "&amp;IF(N246="","null","'"&amp;TEXT(N246,"yyyy-mm-dd")&amp;"'")&amp;",  "&amp;IF(E246="","null","'"&amp;SUBSTITUTE(trim(E246),"'","''")&amp;"'")&amp;", "&amp;if(B246="","null",if(D246="","(select ImageId from Images where Filename='"&amp;E246&amp;"."&amp;C246&amp;"' and ExternalUrl='"&amp;SUBSTITUTE(trim(B246),"'","''")&amp;"')","(select ImageId from Images where Filename='"&amp;D246&amp;"."&amp;C246&amp;"' and ExternalUrl='"&amp;SUBSTITUTE(trim(B246),"'","''")&amp;"')"))&amp;", null, null, null, (select min(LanguageId) from Languages where LanguageName='"&amp;G246&amp;"' and IsValidMetadataLanguage=1), getdate(), (select CreatedBy from Enterprises where EnterpriseId="&amp;EntId&amp;"), null, '34F4C88E-B410-461E-AD75-6C01536FDCD3', null, null, null, null, null, null, null, null, null, 1, null, null, null, "&amp;VLOOKUP(O246,'Reference info'!H:I,2,FALSE)&amp;", "&amp;IF(P246="","null",VLOOKUP(P246,'Reference info'!H:I,2,FALSE))&amp;", 0, null, null, null,"&amp;IF(N246="",0,1)&amp;", 1, null, null, null, null, null, null, null, null, null, 1, null, (NEXT VALUE FOR [AssetIdSequence]), null, null, null, "&amp;TenantId&amp;", "&amp;EntId&amp;", null, "&amp;if(D246&lt;&gt;"",countif('5) Release_Track'!A:A,D246),countif('5) Release_Track'!B:B,E246))&amp;")"</f>
        <v>Insert into Releases VALUES((select ReleaseTypeId from ReleaseTypes where Title='Single'), N'Trio Monstro', null, (select LabelId from Labels where Name=N'TokyoRecords' and EnterpriseId=647322), 762795744391, null, null, null, N'2024 TokyoRecords', N'2024 TokyoRecords', '2024-01-24',  null, (select ImageId from Images where Filename='762795744391.jpg' and ExternalUrl='https://www.dropbox.com/scl/fi/4sp338qi8zn8si1t1iuu0/Trio-Monstro-762795744391.jpg?rlkey=imlbu6ytkvckm44jdehdwkxpf&amp;st=km3ip4nw&amp;dl=1'),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6" s="34" t="str">
        <f>"update Releases set RevelatorExternalUsageReleaseId=AssetId where ReleaseId=(select max(ReleaseId) from Releases where "&amp;IF(D246="","Catalog='"&amp;E246&amp;"'","UPC="&amp;D246)&amp;" and EnterpriseId="&amp;EntId&amp;")"</f>
        <v>update Releases set RevelatorExternalUsageReleaseId=AssetId where ReleaseId=(select max(ReleaseId) from Releases where UPC=762795744391 and EnterpriseId=647322)</v>
      </c>
    </row>
    <row r="247">
      <c r="A247" s="28" t="s">
        <v>144</v>
      </c>
      <c r="B247" s="92" t="s">
        <v>626</v>
      </c>
      <c r="C247" s="34" t="s">
        <v>178</v>
      </c>
      <c r="D247" s="110">
        <v>7.62795744438E11</v>
      </c>
      <c r="E247" s="84"/>
      <c r="F247" s="84" t="s">
        <v>627</v>
      </c>
      <c r="G247" s="44" t="s">
        <v>180</v>
      </c>
      <c r="H247" s="34"/>
      <c r="I247" s="44" t="s">
        <v>181</v>
      </c>
      <c r="J247" s="95">
        <v>2024.0</v>
      </c>
      <c r="K247" s="96" t="s">
        <v>144</v>
      </c>
      <c r="L247" s="95">
        <v>2024.0</v>
      </c>
      <c r="M247" s="96" t="s">
        <v>144</v>
      </c>
      <c r="N247" s="97">
        <v>45317.0</v>
      </c>
      <c r="O247" s="111" t="s">
        <v>182</v>
      </c>
      <c r="P247" s="57"/>
      <c r="R247" s="74" t="str">
        <f t="shared" si="1"/>
        <v>insert into Images VALUES (NEWID(),'762795744438.jpg', '.jpg', getdate(), 0, null, 'https://www.dropbox.com/scl/fi/u584a6ipt5w0mtvcteyzw/Matei-Satoru-Gojo-De-Novo-762795744438.jpg?rlkey=784lnv4xf8q141qye6o90sel9&amp;st=q0ieoytv&amp;dl=1', 0, getdate(), null, null)</v>
      </c>
      <c r="S247" s="34" t="str">
        <f>"Insert into Releases VALUES((select ReleaseTypeId from ReleaseTypes where Title='"&amp;I247&amp;"'), N'"&amp;SUBSTITUTE(trim(F247),"'","''")&amp;"', null, (select LabelId from Labels where Name=N'"&amp;SUBSTITUTE(trim(A247),"'","''")&amp;"' and EnterpriseId="&amp;EntId&amp;"), "&amp;IF(D247="","null",D247)&amp;", null, null, "&amp;IF(H247="","null","N'"&amp;SUBSTITUTE(trim(H247),"'","''")&amp;"'")&amp;", N'"&amp;J247&amp;" "&amp;SUBSTITUTE(trim(K247),"'","''")&amp;"', N'"&amp;L247&amp;" "&amp;SUBSTITUTE(trim(M247),"'","''")&amp;"', "&amp;IF(N247="","null","'"&amp;TEXT(N247,"yyyy-mm-dd")&amp;"'")&amp;",  "&amp;IF(E247="","null","'"&amp;SUBSTITUTE(trim(E247),"'","''")&amp;"'")&amp;", "&amp;if(B247="","null",if(D247="","(select ImageId from Images where Filename='"&amp;E247&amp;"."&amp;C247&amp;"' and ExternalUrl='"&amp;SUBSTITUTE(trim(B247),"'","''")&amp;"')","(select ImageId from Images where Filename='"&amp;D247&amp;"."&amp;C247&amp;"' and ExternalUrl='"&amp;SUBSTITUTE(trim(B247),"'","''")&amp;"')"))&amp;", null, null, null, (select min(LanguageId) from Languages where LanguageName='"&amp;G247&amp;"' and IsValidMetadataLanguage=1), getdate(), (select CreatedBy from Enterprises where EnterpriseId="&amp;EntId&amp;"), null, '34F4C88E-B410-461E-AD75-6C01536FDCD3', null, null, null, null, null, null, null, null, null, 1, null, null, null, "&amp;VLOOKUP(O247,'Reference info'!H:I,2,FALSE)&amp;", "&amp;IF(P247="","null",VLOOKUP(P247,'Reference info'!H:I,2,FALSE))&amp;", 0, null, null, null,"&amp;IF(N247="",0,1)&amp;", 1, null, null, null, null, null, null, null, null, null, 1, null, (NEXT VALUE FOR [AssetIdSequence]), null, null, null, "&amp;TenantId&amp;", "&amp;EntId&amp;", null, "&amp;if(D247&lt;&gt;"",countif('5) Release_Track'!A:A,D247),countif('5) Release_Track'!B:B,E247))&amp;")"</f>
        <v>Insert into Releases VALUES((select ReleaseTypeId from ReleaseTypes where Title='Single'), N'Matei Satoru Gojo (De Novo)', null, (select LabelId from Labels where Name=N'TokyoRecords' and EnterpriseId=647322), 762795744438, null, null, null, N'2024 TokyoRecords', N'2024 TokyoRecords', '2024-01-26',  null, (select ImageId from Images where Filename='762795744438.jpg' and ExternalUrl='https://www.dropbox.com/scl/fi/u584a6ipt5w0mtvcteyzw/Matei-Satoru-Gojo-De-Novo-762795744438.jpg?rlkey=784lnv4xf8q141qye6o90sel9&amp;st=q0ieoytv&amp;dl=1'),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7" s="34" t="str">
        <f>"update Releases set RevelatorExternalUsageReleaseId=AssetId where ReleaseId=(select max(ReleaseId) from Releases where "&amp;IF(D247="","Catalog='"&amp;E247&amp;"'","UPC="&amp;D247)&amp;" and EnterpriseId="&amp;EntId&amp;")"</f>
        <v>update Releases set RevelatorExternalUsageReleaseId=AssetId where ReleaseId=(select max(ReleaseId) from Releases where UPC=762795744438 and EnterpriseId=647322)</v>
      </c>
    </row>
    <row r="248">
      <c r="A248" s="28" t="s">
        <v>144</v>
      </c>
      <c r="B248" s="92" t="s">
        <v>628</v>
      </c>
      <c r="C248" s="34" t="s">
        <v>178</v>
      </c>
      <c r="D248" s="110">
        <v>7.98239503538E11</v>
      </c>
      <c r="E248" s="84"/>
      <c r="F248" s="84" t="s">
        <v>629</v>
      </c>
      <c r="G248" s="44" t="s">
        <v>180</v>
      </c>
      <c r="H248" s="34"/>
      <c r="I248" s="44" t="s">
        <v>181</v>
      </c>
      <c r="J248" s="95">
        <v>2024.0</v>
      </c>
      <c r="K248" s="96" t="s">
        <v>144</v>
      </c>
      <c r="L248" s="95">
        <v>2024.0</v>
      </c>
      <c r="M248" s="96" t="s">
        <v>144</v>
      </c>
      <c r="N248" s="97">
        <v>45324.0</v>
      </c>
      <c r="O248" s="111" t="s">
        <v>182</v>
      </c>
      <c r="P248" s="57"/>
      <c r="R248" s="74" t="str">
        <f t="shared" si="1"/>
        <v>insert into Images VALUES (NEWID(),'798239503538.jpg', '.jpg', getdate(), 0, null, 'https://www.dropbox.com/scl/fi/bd1zzdsqyiplw5xnwzrig/A-Volta-do-Mais-Forte-798239503538.flac?rlkey=57xxyb1428x2wqlj1mkuqni63&amp;st=tv461t2x&amp;dl=1', 0, getdate(), null, null)</v>
      </c>
      <c r="S248" s="34" t="str">
        <f>"Insert into Releases VALUES((select ReleaseTypeId from ReleaseTypes where Title='"&amp;I248&amp;"'), N'"&amp;SUBSTITUTE(trim(F248),"'","''")&amp;"', null, (select LabelId from Labels where Name=N'"&amp;SUBSTITUTE(trim(A248),"'","''")&amp;"' and EnterpriseId="&amp;EntId&amp;"), "&amp;IF(D248="","null",D248)&amp;", null, null, "&amp;IF(H248="","null","N'"&amp;SUBSTITUTE(trim(H248),"'","''")&amp;"'")&amp;", N'"&amp;J248&amp;" "&amp;SUBSTITUTE(trim(K248),"'","''")&amp;"', N'"&amp;L248&amp;" "&amp;SUBSTITUTE(trim(M248),"'","''")&amp;"', "&amp;IF(N248="","null","'"&amp;TEXT(N248,"yyyy-mm-dd")&amp;"'")&amp;",  "&amp;IF(E248="","null","'"&amp;SUBSTITUTE(trim(E248),"'","''")&amp;"'")&amp;", "&amp;if(B248="","null",if(D248="","(select ImageId from Images where Filename='"&amp;E248&amp;"."&amp;C248&amp;"' and ExternalUrl='"&amp;SUBSTITUTE(trim(B248),"'","''")&amp;"')","(select ImageId from Images where Filename='"&amp;D248&amp;"."&amp;C248&amp;"' and ExternalUrl='"&amp;SUBSTITUTE(trim(B248),"'","''")&amp;"')"))&amp;", null, null, null, (select min(LanguageId) from Languages where LanguageName='"&amp;G248&amp;"' and IsValidMetadataLanguage=1), getdate(), (select CreatedBy from Enterprises where EnterpriseId="&amp;EntId&amp;"), null, '34F4C88E-B410-461E-AD75-6C01536FDCD3', null, null, null, null, null, null, null, null, null, 1, null, null, null, "&amp;VLOOKUP(O248,'Reference info'!H:I,2,FALSE)&amp;", "&amp;IF(P248="","null",VLOOKUP(P248,'Reference info'!H:I,2,FALSE))&amp;", 0, null, null, null,"&amp;IF(N248="",0,1)&amp;", 1, null, null, null, null, null, null, null, null, null, 1, null, (NEXT VALUE FOR [AssetIdSequence]), null, null, null, "&amp;TenantId&amp;", "&amp;EntId&amp;", null, "&amp;if(D248&lt;&gt;"",countif('5) Release_Track'!A:A,D248),countif('5) Release_Track'!B:B,E248))&amp;")"</f>
        <v>Insert into Releases VALUES((select ReleaseTypeId from ReleaseTypes where Title='Single'), N'A Volta do Mais Forte', null, (select LabelId from Labels where Name=N'TokyoRecords' and EnterpriseId=647322), 798239503538, null, null, null, N'2024 TokyoRecords', N'2024 TokyoRecords', '2024-02-02',  null, (select ImageId from Images where Filename='798239503538.jpg' and ExternalUrl='https://www.dropbox.com/scl/fi/bd1zzdsqyiplw5xnwzrig/A-Volta-do-Mais-Forte-798239503538.flac?rlkey=57xxyb1428x2wqlj1mkuqni63&amp;st=tv461t2x&amp;dl=1'),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8" s="34" t="str">
        <f>"update Releases set RevelatorExternalUsageReleaseId=AssetId where ReleaseId=(select max(ReleaseId) from Releases where "&amp;IF(D248="","Catalog='"&amp;E248&amp;"'","UPC="&amp;D248)&amp;" and EnterpriseId="&amp;EntId&amp;")"</f>
        <v>update Releases set RevelatorExternalUsageReleaseId=AssetId where ReleaseId=(select max(ReleaseId) from Releases where UPC=798239503538 and EnterpriseId=647322)</v>
      </c>
    </row>
    <row r="249">
      <c r="A249" s="28" t="s">
        <v>144</v>
      </c>
      <c r="B249" s="92" t="s">
        <v>630</v>
      </c>
      <c r="C249" s="34" t="s">
        <v>178</v>
      </c>
      <c r="D249" s="110">
        <v>7.98239503569E11</v>
      </c>
      <c r="E249" s="84"/>
      <c r="F249" s="84" t="s">
        <v>631</v>
      </c>
      <c r="G249" s="44" t="s">
        <v>180</v>
      </c>
      <c r="H249" s="34"/>
      <c r="I249" s="44" t="s">
        <v>181</v>
      </c>
      <c r="J249" s="95">
        <v>2024.0</v>
      </c>
      <c r="K249" s="96" t="s">
        <v>144</v>
      </c>
      <c r="L249" s="95">
        <v>2024.0</v>
      </c>
      <c r="M249" s="96" t="s">
        <v>144</v>
      </c>
      <c r="N249" s="97">
        <v>45327.0</v>
      </c>
      <c r="O249" s="111" t="s">
        <v>182</v>
      </c>
      <c r="P249" s="57"/>
      <c r="R249" s="74" t="str">
        <f t="shared" si="1"/>
        <v>insert into Images VALUES (NEWID(),'798239503569.jpg', '.jpg', getdate(), 0, null, 'https://www.dropbox.com/scl/fi/3zdbjefcrj2mcqhrihhjj/Matei-o-Sukuna-798239503569.jpg?rlkey=ds94twkpe8ke02mt093570kpk&amp;st=zhx6bmhe&amp;dl=1', 0, getdate(), null, null)</v>
      </c>
      <c r="S249" s="34" t="str">
        <f>"Insert into Releases VALUES((select ReleaseTypeId from ReleaseTypes where Title='"&amp;I249&amp;"'), N'"&amp;SUBSTITUTE(trim(F249),"'","''")&amp;"', null, (select LabelId from Labels where Name=N'"&amp;SUBSTITUTE(trim(A249),"'","''")&amp;"' and EnterpriseId="&amp;EntId&amp;"), "&amp;IF(D249="","null",D249)&amp;", null, null, "&amp;IF(H249="","null","N'"&amp;SUBSTITUTE(trim(H249),"'","''")&amp;"'")&amp;", N'"&amp;J249&amp;" "&amp;SUBSTITUTE(trim(K249),"'","''")&amp;"', N'"&amp;L249&amp;" "&amp;SUBSTITUTE(trim(M249),"'","''")&amp;"', "&amp;IF(N249="","null","'"&amp;TEXT(N249,"yyyy-mm-dd")&amp;"'")&amp;",  "&amp;IF(E249="","null","'"&amp;SUBSTITUTE(trim(E249),"'","''")&amp;"'")&amp;", "&amp;if(B249="","null",if(D249="","(select ImageId from Images where Filename='"&amp;E249&amp;"."&amp;C249&amp;"' and ExternalUrl='"&amp;SUBSTITUTE(trim(B249),"'","''")&amp;"')","(select ImageId from Images where Filename='"&amp;D249&amp;"."&amp;C249&amp;"' and ExternalUrl='"&amp;SUBSTITUTE(trim(B249),"'","''")&amp;"')"))&amp;", null, null, null, (select min(LanguageId) from Languages where LanguageName='"&amp;G249&amp;"' and IsValidMetadataLanguage=1), getdate(), (select CreatedBy from Enterprises where EnterpriseId="&amp;EntId&amp;"), null, '34F4C88E-B410-461E-AD75-6C01536FDCD3', null, null, null, null, null, null, null, null, null, 1, null, null, null, "&amp;VLOOKUP(O249,'Reference info'!H:I,2,FALSE)&amp;", "&amp;IF(P249="","null",VLOOKUP(P249,'Reference info'!H:I,2,FALSE))&amp;", 0, null, null, null,"&amp;IF(N249="",0,1)&amp;", 1, null, null, null, null, null, null, null, null, null, 1, null, (NEXT VALUE FOR [AssetIdSequence]), null, null, null, "&amp;TenantId&amp;", "&amp;EntId&amp;", null, "&amp;if(D249&lt;&gt;"",countif('5) Release_Track'!A:A,D249),countif('5) Release_Track'!B:B,E249))&amp;")"</f>
        <v>Insert into Releases VALUES((select ReleaseTypeId from ReleaseTypes where Title='Single'), N'Matei o Sukuna', null, (select LabelId from Labels where Name=N'TokyoRecords' and EnterpriseId=647322), 798239503569, null, null, null, N'2024 TokyoRecords', N'2024 TokyoRecords', '2024-02-05',  null, (select ImageId from Images where Filename='798239503569.jpg' and ExternalUrl='https://www.dropbox.com/scl/fi/3zdbjefcrj2mcqhrihhjj/Matei-o-Sukuna-798239503569.jpg?rlkey=ds94twkpe8ke02mt093570kpk&amp;st=zhx6bmhe&amp;dl=1'),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49" s="34" t="str">
        <f>"update Releases set RevelatorExternalUsageReleaseId=AssetId where ReleaseId=(select max(ReleaseId) from Releases where "&amp;IF(D249="","Catalog='"&amp;E249&amp;"'","UPC="&amp;D249)&amp;" and EnterpriseId="&amp;EntId&amp;")"</f>
        <v>update Releases set RevelatorExternalUsageReleaseId=AssetId where ReleaseId=(select max(ReleaseId) from Releases where UPC=798239503569 and EnterpriseId=647322)</v>
      </c>
    </row>
    <row r="250">
      <c r="A250" s="28" t="s">
        <v>144</v>
      </c>
      <c r="B250" s="92" t="s">
        <v>632</v>
      </c>
      <c r="C250" s="34" t="s">
        <v>178</v>
      </c>
      <c r="D250" s="110">
        <v>7.98239717645E11</v>
      </c>
      <c r="E250" s="84"/>
      <c r="F250" s="84" t="s">
        <v>633</v>
      </c>
      <c r="G250" s="44" t="s">
        <v>180</v>
      </c>
      <c r="H250" s="34"/>
      <c r="I250" s="44" t="s">
        <v>181</v>
      </c>
      <c r="J250" s="95">
        <v>2024.0</v>
      </c>
      <c r="K250" s="96" t="s">
        <v>144</v>
      </c>
      <c r="L250" s="95">
        <v>2024.0</v>
      </c>
      <c r="M250" s="96" t="s">
        <v>144</v>
      </c>
      <c r="N250" s="97">
        <v>45330.0</v>
      </c>
      <c r="O250" s="111" t="s">
        <v>182</v>
      </c>
      <c r="P250" s="57"/>
      <c r="R250" s="74" t="str">
        <f t="shared" si="1"/>
        <v>insert into Images VALUES (NEWID(),'798239717645.jpg', '.jpg', getdate(), 0, null, 'https://www.dropbox.com/scl/fi/va5za06t9rmkdctiibycy/Caminho-At-o-Topo-798239717645.jpg?rlkey=q738doejneetyqywcbs7lmxtj&amp;st=sf3kemim&amp;dl=1', 0, getdate(), null, null)</v>
      </c>
      <c r="S250" s="34" t="str">
        <f>"Insert into Releases VALUES((select ReleaseTypeId from ReleaseTypes where Title='"&amp;I250&amp;"'), N'"&amp;SUBSTITUTE(trim(F250),"'","''")&amp;"', null, (select LabelId from Labels where Name=N'"&amp;SUBSTITUTE(trim(A250),"'","''")&amp;"' and EnterpriseId="&amp;EntId&amp;"), "&amp;IF(D250="","null",D250)&amp;", null, null, "&amp;IF(H250="","null","N'"&amp;SUBSTITUTE(trim(H250),"'","''")&amp;"'")&amp;", N'"&amp;J250&amp;" "&amp;SUBSTITUTE(trim(K250),"'","''")&amp;"', N'"&amp;L250&amp;" "&amp;SUBSTITUTE(trim(M250),"'","''")&amp;"', "&amp;IF(N250="","null","'"&amp;TEXT(N250,"yyyy-mm-dd")&amp;"'")&amp;",  "&amp;IF(E250="","null","'"&amp;SUBSTITUTE(trim(E250),"'","''")&amp;"'")&amp;", "&amp;if(B250="","null",if(D250="","(select ImageId from Images where Filename='"&amp;E250&amp;"."&amp;C250&amp;"' and ExternalUrl='"&amp;SUBSTITUTE(trim(B250),"'","''")&amp;"')","(select ImageId from Images where Filename='"&amp;D250&amp;"."&amp;C250&amp;"' and ExternalUrl='"&amp;SUBSTITUTE(trim(B250),"'","''")&amp;"')"))&amp;", null, null, null, (select min(LanguageId) from Languages where LanguageName='"&amp;G250&amp;"' and IsValidMetadataLanguage=1), getdate(), (select CreatedBy from Enterprises where EnterpriseId="&amp;EntId&amp;"), null, '34F4C88E-B410-461E-AD75-6C01536FDCD3', null, null, null, null, null, null, null, null, null, 1, null, null, null, "&amp;VLOOKUP(O250,'Reference info'!H:I,2,FALSE)&amp;", "&amp;IF(P250="","null",VLOOKUP(P250,'Reference info'!H:I,2,FALSE))&amp;", 0, null, null, null,"&amp;IF(N250="",0,1)&amp;", 1, null, null, null, null, null, null, null, null, null, 1, null, (NEXT VALUE FOR [AssetIdSequence]), null, null, null, "&amp;TenantId&amp;", "&amp;EntId&amp;", null, "&amp;if(D250&lt;&gt;"",countif('5) Release_Track'!A:A,D250),countif('5) Release_Track'!B:B,E250))&amp;")"</f>
        <v>Insert into Releases VALUES((select ReleaseTypeId from ReleaseTypes where Title='Single'), N'Caminho Até o Topo', null, (select LabelId from Labels where Name=N'TokyoRecords' and EnterpriseId=647322), 798239717645, null, null, null, N'2024 TokyoRecords', N'2024 TokyoRecords', '2024-02-08',  null, (select ImageId from Images where Filename='798239717645.jpg' and ExternalUrl='https://www.dropbox.com/scl/fi/va5za06t9rmkdctiibycy/Caminho-At-o-Topo-798239717645.jpg?rlkey=q738doejneetyqywcbs7lmxtj&amp;st=sf3kemim&amp;dl=1'),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0" s="34" t="str">
        <f>"update Releases set RevelatorExternalUsageReleaseId=AssetId where ReleaseId=(select max(ReleaseId) from Releases where "&amp;IF(D250="","Catalog='"&amp;E250&amp;"'","UPC="&amp;D250)&amp;" and EnterpriseId="&amp;EntId&amp;")"</f>
        <v>update Releases set RevelatorExternalUsageReleaseId=AssetId where ReleaseId=(select max(ReleaseId) from Releases where UPC=798239717645 and EnterpriseId=647322)</v>
      </c>
    </row>
    <row r="251">
      <c r="A251" s="28" t="s">
        <v>144</v>
      </c>
      <c r="B251" s="92" t="s">
        <v>634</v>
      </c>
      <c r="C251" s="34" t="s">
        <v>178</v>
      </c>
      <c r="D251" s="110">
        <v>7.9823997484E11</v>
      </c>
      <c r="E251" s="84"/>
      <c r="F251" s="84" t="s">
        <v>635</v>
      </c>
      <c r="G251" s="44" t="s">
        <v>180</v>
      </c>
      <c r="H251" s="34"/>
      <c r="I251" s="44" t="s">
        <v>181</v>
      </c>
      <c r="J251" s="95">
        <v>2024.0</v>
      </c>
      <c r="K251" s="96" t="s">
        <v>144</v>
      </c>
      <c r="L251" s="95">
        <v>2024.0</v>
      </c>
      <c r="M251" s="96" t="s">
        <v>144</v>
      </c>
      <c r="N251" s="97">
        <v>45338.0</v>
      </c>
      <c r="O251" s="111" t="s">
        <v>182</v>
      </c>
      <c r="P251" s="57"/>
      <c r="R251" s="74" t="str">
        <f t="shared" si="1"/>
        <v>insert into Images VALUES (NEWID(),'798239974840.jpg', '.jpg', getdate(), 0, null, 'https://www.dropbox.com/scl/fi/jxu8jomrhv4n52fgz5ga0/3fmbWMa4dxKkKPp942Qx.orig.jpg?rlkey=cpw2t3jnfzf2o7x0vx9bjmcsw&amp;st=1v027rk9&amp;dl=1', 0, getdate(), null, null)</v>
      </c>
      <c r="S251" s="34" t="str">
        <f>"Insert into Releases VALUES((select ReleaseTypeId from ReleaseTypes where Title='"&amp;I251&amp;"'), N'"&amp;SUBSTITUTE(trim(F251),"'","''")&amp;"', null, (select LabelId from Labels where Name=N'"&amp;SUBSTITUTE(trim(A251),"'","''")&amp;"' and EnterpriseId="&amp;EntId&amp;"), "&amp;IF(D251="","null",D251)&amp;", null, null, "&amp;IF(H251="","null","N'"&amp;SUBSTITUTE(trim(H251),"'","''")&amp;"'")&amp;", N'"&amp;J251&amp;" "&amp;SUBSTITUTE(trim(K251),"'","''")&amp;"', N'"&amp;L251&amp;" "&amp;SUBSTITUTE(trim(M251),"'","''")&amp;"', "&amp;IF(N251="","null","'"&amp;TEXT(N251,"yyyy-mm-dd")&amp;"'")&amp;",  "&amp;IF(E251="","null","'"&amp;SUBSTITUTE(trim(E251),"'","''")&amp;"'")&amp;", "&amp;if(B251="","null",if(D251="","(select ImageId from Images where Filename='"&amp;E251&amp;"."&amp;C251&amp;"' and ExternalUrl='"&amp;SUBSTITUTE(trim(B251),"'","''")&amp;"')","(select ImageId from Images where Filename='"&amp;D251&amp;"."&amp;C251&amp;"' and ExternalUrl='"&amp;SUBSTITUTE(trim(B251),"'","''")&amp;"')"))&amp;", null, null, null, (select min(LanguageId) from Languages where LanguageName='"&amp;G251&amp;"' and IsValidMetadataLanguage=1), getdate(), (select CreatedBy from Enterprises where EnterpriseId="&amp;EntId&amp;"), null, '34F4C88E-B410-461E-AD75-6C01536FDCD3', null, null, null, null, null, null, null, null, null, 1, null, null, null, "&amp;VLOOKUP(O251,'Reference info'!H:I,2,FALSE)&amp;", "&amp;IF(P251="","null",VLOOKUP(P251,'Reference info'!H:I,2,FALSE))&amp;", 0, null, null, null,"&amp;IF(N251="",0,1)&amp;", 1, null, null, null, null, null, null, null, null, null, 1, null, (NEXT VALUE FOR [AssetIdSequence]), null, null, null, "&amp;TenantId&amp;", "&amp;EntId&amp;", null, "&amp;if(D251&lt;&gt;"",countif('5) Release_Track'!A:A,D251),countif('5) Release_Track'!B:B,E251))&amp;")"</f>
        <v>Insert into Releases VALUES((select ReleaseTypeId from ReleaseTypes where Title='Single'), N'Kenjaku', null, (select LabelId from Labels where Name=N'TokyoRecords' and EnterpriseId=647322), 798239974840, null, null, null, N'2024 TokyoRecords', N'2024 TokyoRecords', '2024-02-16',  null, (select ImageId from Images where Filename='798239974840.jpg' and ExternalUrl='https://www.dropbox.com/scl/fi/jxu8jomrhv4n52fgz5ga0/3fmbWMa4dxKkKPp942Qx.orig.jpg?rlkey=cpw2t3jnfzf2o7x0vx9bjmcsw&amp;st=1v027rk9&amp;dl=1'),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1" s="34" t="str">
        <f>"update Releases set RevelatorExternalUsageReleaseId=AssetId where ReleaseId=(select max(ReleaseId) from Releases where "&amp;IF(D251="","Catalog='"&amp;E251&amp;"'","UPC="&amp;D251)&amp;" and EnterpriseId="&amp;EntId&amp;")"</f>
        <v>update Releases set RevelatorExternalUsageReleaseId=AssetId where ReleaseId=(select max(ReleaseId) from Releases where UPC=798239974840 and EnterpriseId=647322)</v>
      </c>
    </row>
    <row r="252">
      <c r="A252" s="28" t="s">
        <v>144</v>
      </c>
      <c r="B252" s="92" t="s">
        <v>636</v>
      </c>
      <c r="C252" s="34" t="s">
        <v>178</v>
      </c>
      <c r="D252" s="110">
        <v>7.37558342466E11</v>
      </c>
      <c r="E252" s="84"/>
      <c r="F252" s="84" t="s">
        <v>637</v>
      </c>
      <c r="G252" s="44" t="s">
        <v>180</v>
      </c>
      <c r="H252" s="34"/>
      <c r="I252" s="44" t="s">
        <v>181</v>
      </c>
      <c r="J252" s="95">
        <v>2024.0</v>
      </c>
      <c r="K252" s="96" t="s">
        <v>144</v>
      </c>
      <c r="L252" s="95">
        <v>2024.0</v>
      </c>
      <c r="M252" s="96" t="s">
        <v>144</v>
      </c>
      <c r="N252" s="97">
        <v>45348.0</v>
      </c>
      <c r="O252" s="111" t="s">
        <v>182</v>
      </c>
      <c r="P252" s="57"/>
      <c r="R252" s="74" t="str">
        <f t="shared" si="1"/>
        <v>insert into Images VALUES (NEWID(),'737558342466.jpg', '.jpg', getdate(), 0, null, 'https://www.dropbox.com/scl/fi/6wr8fwo92kaozq3fdtqkn/Entre-Sombras-737558342466.jpg?rlkey=o31hqpx6l0wtnppihaobd47rc&amp;st=7zkiwhfc&amp;dl=1', 0, getdate(), null, null)</v>
      </c>
      <c r="S252" s="34" t="str">
        <f>"Insert into Releases VALUES((select ReleaseTypeId from ReleaseTypes where Title='"&amp;I252&amp;"'), N'"&amp;SUBSTITUTE(trim(F252),"'","''")&amp;"', null, (select LabelId from Labels where Name=N'"&amp;SUBSTITUTE(trim(A252),"'","''")&amp;"' and EnterpriseId="&amp;EntId&amp;"), "&amp;IF(D252="","null",D252)&amp;", null, null, "&amp;IF(H252="","null","N'"&amp;SUBSTITUTE(trim(H252),"'","''")&amp;"'")&amp;", N'"&amp;J252&amp;" "&amp;SUBSTITUTE(trim(K252),"'","''")&amp;"', N'"&amp;L252&amp;" "&amp;SUBSTITUTE(trim(M252),"'","''")&amp;"', "&amp;IF(N252="","null","'"&amp;TEXT(N252,"yyyy-mm-dd")&amp;"'")&amp;",  "&amp;IF(E252="","null","'"&amp;SUBSTITUTE(trim(E252),"'","''")&amp;"'")&amp;", "&amp;if(B252="","null",if(D252="","(select ImageId from Images where Filename='"&amp;E252&amp;"."&amp;C252&amp;"' and ExternalUrl='"&amp;SUBSTITUTE(trim(B252),"'","''")&amp;"')","(select ImageId from Images where Filename='"&amp;D252&amp;"."&amp;C252&amp;"' and ExternalUrl='"&amp;SUBSTITUTE(trim(B252),"'","''")&amp;"')"))&amp;", null, null, null, (select min(LanguageId) from Languages where LanguageName='"&amp;G252&amp;"' and IsValidMetadataLanguage=1), getdate(), (select CreatedBy from Enterprises where EnterpriseId="&amp;EntId&amp;"), null, '34F4C88E-B410-461E-AD75-6C01536FDCD3', null, null, null, null, null, null, null, null, null, 1, null, null, null, "&amp;VLOOKUP(O252,'Reference info'!H:I,2,FALSE)&amp;", "&amp;IF(P252="","null",VLOOKUP(P252,'Reference info'!H:I,2,FALSE))&amp;", 0, null, null, null,"&amp;IF(N252="",0,1)&amp;", 1, null, null, null, null, null, null, null, null, null, 1, null, (NEXT VALUE FOR [AssetIdSequence]), null, null, null, "&amp;TenantId&amp;", "&amp;EntId&amp;", null, "&amp;if(D252&lt;&gt;"",countif('5) Release_Track'!A:A,D252),countif('5) Release_Track'!B:B,E252))&amp;")"</f>
        <v>Insert into Releases VALUES((select ReleaseTypeId from ReleaseTypes where Title='Single'), N'Entre Sombras', null, (select LabelId from Labels where Name=N'TokyoRecords' and EnterpriseId=647322), 737558342466, null, null, null, N'2024 TokyoRecords', N'2024 TokyoRecords', '2024-02-26',  null, (select ImageId from Images where Filename='737558342466.jpg' and ExternalUrl='https://www.dropbox.com/scl/fi/6wr8fwo92kaozq3fdtqkn/Entre-Sombras-737558342466.jpg?rlkey=o31hqpx6l0wtnppihaobd47rc&amp;st=7zkiwhfc&amp;dl=1'),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2" s="34" t="str">
        <f>"update Releases set RevelatorExternalUsageReleaseId=AssetId where ReleaseId=(select max(ReleaseId) from Releases where "&amp;IF(D252="","Catalog='"&amp;E252&amp;"'","UPC="&amp;D252)&amp;" and EnterpriseId="&amp;EntId&amp;")"</f>
        <v>update Releases set RevelatorExternalUsageReleaseId=AssetId where ReleaseId=(select max(ReleaseId) from Releases where UPC=737558342466 and EnterpriseId=647322)</v>
      </c>
    </row>
    <row r="253">
      <c r="A253" s="28" t="s">
        <v>144</v>
      </c>
      <c r="B253" s="92" t="s">
        <v>638</v>
      </c>
      <c r="C253" s="34" t="s">
        <v>178</v>
      </c>
      <c r="D253" s="110">
        <v>7.42526160652E11</v>
      </c>
      <c r="E253" s="84"/>
      <c r="F253" s="84" t="s">
        <v>639</v>
      </c>
      <c r="G253" s="44" t="s">
        <v>180</v>
      </c>
      <c r="H253" s="34"/>
      <c r="I253" s="44" t="s">
        <v>465</v>
      </c>
      <c r="J253" s="95">
        <v>2024.0</v>
      </c>
      <c r="K253" s="96" t="s">
        <v>144</v>
      </c>
      <c r="L253" s="95">
        <v>2024.0</v>
      </c>
      <c r="M253" s="96" t="s">
        <v>144</v>
      </c>
      <c r="N253" s="97">
        <v>45357.0</v>
      </c>
      <c r="O253" s="111" t="s">
        <v>182</v>
      </c>
      <c r="P253" s="57"/>
      <c r="R253" s="74" t="str">
        <f t="shared" si="1"/>
        <v>insert into Images VALUES (NEWID(),'742526160652.jpg', '.jpg', getdate(), 0, null, 'https://www.dropbox.com/scl/fi/ygkmxugwp0vrqvlscc3es/Uchihas-742526160652.jpg?rlkey=d3vy069h7je20vwe8xleaa8hj&amp;st=myqwvr8b&amp;dl=1', 0, getdate(), null, null)</v>
      </c>
      <c r="S253" s="34" t="str">
        <f>"Insert into Releases VALUES((select ReleaseTypeId from ReleaseTypes where Title='"&amp;I253&amp;"'), N'"&amp;SUBSTITUTE(trim(F253),"'","''")&amp;"', null, (select LabelId from Labels where Name=N'"&amp;SUBSTITUTE(trim(A253),"'","''")&amp;"' and EnterpriseId="&amp;EntId&amp;"), "&amp;IF(D253="","null",D253)&amp;", null, null, "&amp;IF(H253="","null","N'"&amp;SUBSTITUTE(trim(H253),"'","''")&amp;"'")&amp;", N'"&amp;J253&amp;" "&amp;SUBSTITUTE(trim(K253),"'","''")&amp;"', N'"&amp;L253&amp;" "&amp;SUBSTITUTE(trim(M253),"'","''")&amp;"', "&amp;IF(N253="","null","'"&amp;TEXT(N253,"yyyy-mm-dd")&amp;"'")&amp;",  "&amp;IF(E253="","null","'"&amp;SUBSTITUTE(trim(E253),"'","''")&amp;"'")&amp;", "&amp;if(B253="","null",if(D253="","(select ImageId from Images where Filename='"&amp;E253&amp;"."&amp;C253&amp;"' and ExternalUrl='"&amp;SUBSTITUTE(trim(B253),"'","''")&amp;"')","(select ImageId from Images where Filename='"&amp;D253&amp;"."&amp;C253&amp;"' and ExternalUrl='"&amp;SUBSTITUTE(trim(B253),"'","''")&amp;"')"))&amp;", null, null, null, (select min(LanguageId) from Languages where LanguageName='"&amp;G253&amp;"' and IsValidMetadataLanguage=1), getdate(), (select CreatedBy from Enterprises where EnterpriseId="&amp;EntId&amp;"), null, '34F4C88E-B410-461E-AD75-6C01536FDCD3', null, null, null, null, null, null, null, null, null, 1, null, null, null, "&amp;VLOOKUP(O253,'Reference info'!H:I,2,FALSE)&amp;", "&amp;IF(P253="","null",VLOOKUP(P253,'Reference info'!H:I,2,FALSE))&amp;", 0, null, null, null,"&amp;IF(N253="",0,1)&amp;", 1, null, null, null, null, null, null, null, null, null, 1, null, (NEXT VALUE FOR [AssetIdSequence]), null, null, null, "&amp;TenantId&amp;", "&amp;EntId&amp;", null, "&amp;if(D253&lt;&gt;"",countif('5) Release_Track'!A:A,D253),countif('5) Release_Track'!B:B,E253))&amp;")"</f>
        <v>Insert into Releases VALUES((select ReleaseTypeId from ReleaseTypes where Title='EP'), N'Uchihas', null, (select LabelId from Labels where Name=N'TokyoRecords' and EnterpriseId=647322), 742526160652, null, null, null, N'2024 TokyoRecords', N'2024 TokyoRecords', '2024-03-06',  null, (select ImageId from Images where Filename='742526160652.jpg' and ExternalUrl='https://www.dropbox.com/scl/fi/ygkmxugwp0vrqvlscc3es/Uchihas-742526160652.jpg?rlkey=d3vy069h7je20vwe8xleaa8hj&amp;st=myqwvr8b&amp;dl=1'),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3" s="34" t="str">
        <f>"update Releases set RevelatorExternalUsageReleaseId=AssetId where ReleaseId=(select max(ReleaseId) from Releases where "&amp;IF(D253="","Catalog='"&amp;E253&amp;"'","UPC="&amp;D253)&amp;" and EnterpriseId="&amp;EntId&amp;")"</f>
        <v>update Releases set RevelatorExternalUsageReleaseId=AssetId where ReleaseId=(select max(ReleaseId) from Releases where UPC=742526160652 and EnterpriseId=647322)</v>
      </c>
    </row>
    <row r="254">
      <c r="A254" s="28" t="s">
        <v>144</v>
      </c>
      <c r="B254" s="92" t="s">
        <v>640</v>
      </c>
      <c r="C254" s="34" t="s">
        <v>178</v>
      </c>
      <c r="D254" s="110">
        <v>7.42526160638E11</v>
      </c>
      <c r="E254" s="84"/>
      <c r="F254" s="84" t="s">
        <v>641</v>
      </c>
      <c r="G254" s="44" t="s">
        <v>180</v>
      </c>
      <c r="H254" s="34"/>
      <c r="I254" s="44" t="s">
        <v>181</v>
      </c>
      <c r="J254" s="95">
        <v>2024.0</v>
      </c>
      <c r="K254" s="96" t="s">
        <v>144</v>
      </c>
      <c r="L254" s="95">
        <v>2024.0</v>
      </c>
      <c r="M254" s="96" t="s">
        <v>144</v>
      </c>
      <c r="N254" s="97">
        <v>45357.0</v>
      </c>
      <c r="O254" s="111" t="s">
        <v>182</v>
      </c>
      <c r="P254" s="57"/>
      <c r="R254" s="74" t="str">
        <f t="shared" si="1"/>
        <v>insert into Images VALUES (NEWID(),'742526160638.jpg', '.jpg', getdate(), 0, null, 'https://www.dropbox.com/scl/fi/ywz8neik22qtdijt28mna/Drag-o-de-Paris-742526160638.jpg?rlkey=4q9mvolu1p5ki2k752brmg8fe&amp;st=ra8ql7c0&amp;dl=1', 0, getdate(), null, null)</v>
      </c>
      <c r="S254" s="34" t="str">
        <f>"Insert into Releases VALUES((select ReleaseTypeId from ReleaseTypes where Title='"&amp;I254&amp;"'), N'"&amp;SUBSTITUTE(trim(F254),"'","''")&amp;"', null, (select LabelId from Labels where Name=N'"&amp;SUBSTITUTE(trim(A254),"'","''")&amp;"' and EnterpriseId="&amp;EntId&amp;"), "&amp;IF(D254="","null",D254)&amp;", null, null, "&amp;IF(H254="","null","N'"&amp;SUBSTITUTE(trim(H254),"'","''")&amp;"'")&amp;", N'"&amp;J254&amp;" "&amp;SUBSTITUTE(trim(K254),"'","''")&amp;"', N'"&amp;L254&amp;" "&amp;SUBSTITUTE(trim(M254),"'","''")&amp;"', "&amp;IF(N254="","null","'"&amp;TEXT(N254,"yyyy-mm-dd")&amp;"'")&amp;",  "&amp;IF(E254="","null","'"&amp;SUBSTITUTE(trim(E254),"'","''")&amp;"'")&amp;", "&amp;if(B254="","null",if(D254="","(select ImageId from Images where Filename='"&amp;E254&amp;"."&amp;C254&amp;"' and ExternalUrl='"&amp;SUBSTITUTE(trim(B254),"'","''")&amp;"')","(select ImageId from Images where Filename='"&amp;D254&amp;"."&amp;C254&amp;"' and ExternalUrl='"&amp;SUBSTITUTE(trim(B254),"'","''")&amp;"')"))&amp;", null, null, null, (select min(LanguageId) from Languages where LanguageName='"&amp;G254&amp;"' and IsValidMetadataLanguage=1), getdate(), (select CreatedBy from Enterprises where EnterpriseId="&amp;EntId&amp;"), null, '34F4C88E-B410-461E-AD75-6C01536FDCD3', null, null, null, null, null, null, null, null, null, 1, null, null, null, "&amp;VLOOKUP(O254,'Reference info'!H:I,2,FALSE)&amp;", "&amp;IF(P254="","null",VLOOKUP(P254,'Reference info'!H:I,2,FALSE))&amp;", 0, null, null, null,"&amp;IF(N254="",0,1)&amp;", 1, null, null, null, null, null, null, null, null, null, 1, null, (NEXT VALUE FOR [AssetIdSequence]), null, null, null, "&amp;TenantId&amp;", "&amp;EntId&amp;", null, "&amp;if(D254&lt;&gt;"",countif('5) Release_Track'!A:A,D254),countif('5) Release_Track'!B:B,E254))&amp;")"</f>
        <v>Insert into Releases VALUES((select ReleaseTypeId from ReleaseTypes where Title='Single'), N'Dragão de Paris', null, (select LabelId from Labels where Name=N'TokyoRecords' and EnterpriseId=647322), 742526160638, null, null, null, N'2024 TokyoRecords', N'2024 TokyoRecords', '2024-03-06',  null, (select ImageId from Images where Filename='742526160638.jpg' and ExternalUrl='https://www.dropbox.com/scl/fi/ywz8neik22qtdijt28mna/Drag-o-de-Paris-742526160638.jpg?rlkey=4q9mvolu1p5ki2k752brmg8fe&amp;st=ra8ql7c0&amp;dl=1'),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4" s="34" t="str">
        <f>"update Releases set RevelatorExternalUsageReleaseId=AssetId where ReleaseId=(select max(ReleaseId) from Releases where "&amp;IF(D254="","Catalog='"&amp;E254&amp;"'","UPC="&amp;D254)&amp;" and EnterpriseId="&amp;EntId&amp;")"</f>
        <v>update Releases set RevelatorExternalUsageReleaseId=AssetId where ReleaseId=(select max(ReleaseId) from Releases where UPC=742526160638 and EnterpriseId=647322)</v>
      </c>
    </row>
    <row r="255">
      <c r="A255" s="28" t="s">
        <v>144</v>
      </c>
      <c r="B255" s="92" t="s">
        <v>642</v>
      </c>
      <c r="C255" s="34" t="s">
        <v>178</v>
      </c>
      <c r="D255" s="110">
        <v>7.42526380012E11</v>
      </c>
      <c r="E255" s="84"/>
      <c r="F255" s="84" t="s">
        <v>643</v>
      </c>
      <c r="G255" s="44" t="s">
        <v>180</v>
      </c>
      <c r="H255" s="34"/>
      <c r="I255" s="44" t="s">
        <v>181</v>
      </c>
      <c r="J255" s="95">
        <v>2024.0</v>
      </c>
      <c r="K255" s="96" t="s">
        <v>144</v>
      </c>
      <c r="L255" s="95">
        <v>2024.0</v>
      </c>
      <c r="M255" s="96" t="s">
        <v>144</v>
      </c>
      <c r="N255" s="97">
        <v>45366.0</v>
      </c>
      <c r="O255" s="111" t="s">
        <v>182</v>
      </c>
      <c r="P255" s="57"/>
      <c r="R255" s="74" t="str">
        <f t="shared" si="1"/>
        <v>insert into Images VALUES (NEWID(),'742526380012.jpg', '.jpg', getdate(), 0, null, 'https://www.dropbox.com/scl/fi/lthxpn1azz3bzm8w7pcta/Circo-do-Yonkou-742526380012.jpg?rlkey=skpqrv2y1lsnzni51hwdikdev&amp;st=anmjs4hr&amp;dl=1', 0, getdate(), null, null)</v>
      </c>
      <c r="S255" s="34" t="str">
        <f>"Insert into Releases VALUES((select ReleaseTypeId from ReleaseTypes where Title='"&amp;I255&amp;"'), N'"&amp;SUBSTITUTE(trim(F255),"'","''")&amp;"', null, (select LabelId from Labels where Name=N'"&amp;SUBSTITUTE(trim(A255),"'","''")&amp;"' and EnterpriseId="&amp;EntId&amp;"), "&amp;IF(D255="","null",D255)&amp;", null, null, "&amp;IF(H255="","null","N'"&amp;SUBSTITUTE(trim(H255),"'","''")&amp;"'")&amp;", N'"&amp;J255&amp;" "&amp;SUBSTITUTE(trim(K255),"'","''")&amp;"', N'"&amp;L255&amp;" "&amp;SUBSTITUTE(trim(M255),"'","''")&amp;"', "&amp;IF(N255="","null","'"&amp;TEXT(N255,"yyyy-mm-dd")&amp;"'")&amp;",  "&amp;IF(E255="","null","'"&amp;SUBSTITUTE(trim(E255),"'","''")&amp;"'")&amp;", "&amp;if(B255="","null",if(D255="","(select ImageId from Images where Filename='"&amp;E255&amp;"."&amp;C255&amp;"' and ExternalUrl='"&amp;SUBSTITUTE(trim(B255),"'","''")&amp;"')","(select ImageId from Images where Filename='"&amp;D255&amp;"."&amp;C255&amp;"' and ExternalUrl='"&amp;SUBSTITUTE(trim(B255),"'","''")&amp;"')"))&amp;", null, null, null, (select min(LanguageId) from Languages where LanguageName='"&amp;G255&amp;"' and IsValidMetadataLanguage=1), getdate(), (select CreatedBy from Enterprises where EnterpriseId="&amp;EntId&amp;"), null, '34F4C88E-B410-461E-AD75-6C01536FDCD3', null, null, null, null, null, null, null, null, null, 1, null, null, null, "&amp;VLOOKUP(O255,'Reference info'!H:I,2,FALSE)&amp;", "&amp;IF(P255="","null",VLOOKUP(P255,'Reference info'!H:I,2,FALSE))&amp;", 0, null, null, null,"&amp;IF(N255="",0,1)&amp;", 1, null, null, null, null, null, null, null, null, null, 1, null, (NEXT VALUE FOR [AssetIdSequence]), null, null, null, "&amp;TenantId&amp;", "&amp;EntId&amp;", null, "&amp;if(D255&lt;&gt;"",countif('5) Release_Track'!A:A,D255),countif('5) Release_Track'!B:B,E255))&amp;")"</f>
        <v>Insert into Releases VALUES((select ReleaseTypeId from ReleaseTypes where Title='Single'), N'Circo do Yonkou', null, (select LabelId from Labels where Name=N'TokyoRecords' and EnterpriseId=647322), 742526380012, null, null, null, N'2024 TokyoRecords', N'2024 TokyoRecords', '2024-03-15',  null, (select ImageId from Images where Filename='742526380012.jpg' and ExternalUrl='https://www.dropbox.com/scl/fi/lthxpn1azz3bzm8w7pcta/Circo-do-Yonkou-742526380012.jpg?rlkey=skpqrv2y1lsnzni51hwdikdev&amp;st=anmjs4hr&amp;dl=1'),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5" s="34" t="str">
        <f>"update Releases set RevelatorExternalUsageReleaseId=AssetId where ReleaseId=(select max(ReleaseId) from Releases where "&amp;IF(D255="","Catalog='"&amp;E255&amp;"'","UPC="&amp;D255)&amp;" and EnterpriseId="&amp;EntId&amp;")"</f>
        <v>update Releases set RevelatorExternalUsageReleaseId=AssetId where ReleaseId=(select max(ReleaseId) from Releases where UPC=742526380012 and EnterpriseId=647322)</v>
      </c>
    </row>
    <row r="256">
      <c r="A256" s="28" t="s">
        <v>144</v>
      </c>
      <c r="B256" s="92" t="s">
        <v>644</v>
      </c>
      <c r="C256" s="34" t="s">
        <v>178</v>
      </c>
      <c r="D256" s="110">
        <v>7.42526765239E11</v>
      </c>
      <c r="E256" s="84"/>
      <c r="F256" s="84" t="s">
        <v>645</v>
      </c>
      <c r="G256" s="44" t="s">
        <v>180</v>
      </c>
      <c r="H256" s="34"/>
      <c r="I256" s="44" t="s">
        <v>181</v>
      </c>
      <c r="J256" s="95">
        <v>2024.0</v>
      </c>
      <c r="K256" s="96" t="s">
        <v>144</v>
      </c>
      <c r="L256" s="95">
        <v>2024.0</v>
      </c>
      <c r="M256" s="96" t="s">
        <v>144</v>
      </c>
      <c r="N256" s="97">
        <v>45373.0</v>
      </c>
      <c r="O256" s="111" t="s">
        <v>182</v>
      </c>
      <c r="P256" s="57"/>
      <c r="R256" s="74" t="str">
        <f t="shared" si="1"/>
        <v>insert into Images VALUES (NEWID(),'742526765239.jpg', '.jpg', getdate(), 0, null, 'https://www.dropbox.com/scl/fi/zuxqsw69lld1thbegqgzj/92qWl4dyRusrC5e7ximR.orig.jpg?rlkey=zs2sn765w1eo48u9yqx1pahxf&amp;st=2fhu8quk&amp;dl=1', 0, getdate(), null, null)</v>
      </c>
      <c r="S256" s="34" t="str">
        <f>"Insert into Releases VALUES((select ReleaseTypeId from ReleaseTypes where Title='"&amp;I256&amp;"'), N'"&amp;SUBSTITUTE(trim(F256),"'","''")&amp;"', null, (select LabelId from Labels where Name=N'"&amp;SUBSTITUTE(trim(A256),"'","''")&amp;"' and EnterpriseId="&amp;EntId&amp;"), "&amp;IF(D256="","null",D256)&amp;", null, null, "&amp;IF(H256="","null","N'"&amp;SUBSTITUTE(trim(H256),"'","''")&amp;"'")&amp;", N'"&amp;J256&amp;" "&amp;SUBSTITUTE(trim(K256),"'","''")&amp;"', N'"&amp;L256&amp;" "&amp;SUBSTITUTE(trim(M256),"'","''")&amp;"', "&amp;IF(N256="","null","'"&amp;TEXT(N256,"yyyy-mm-dd")&amp;"'")&amp;",  "&amp;IF(E256="","null","'"&amp;SUBSTITUTE(trim(E256),"'","''")&amp;"'")&amp;", "&amp;if(B256="","null",if(D256="","(select ImageId from Images where Filename='"&amp;E256&amp;"."&amp;C256&amp;"' and ExternalUrl='"&amp;SUBSTITUTE(trim(B256),"'","''")&amp;"')","(select ImageId from Images where Filename='"&amp;D256&amp;"."&amp;C256&amp;"' and ExternalUrl='"&amp;SUBSTITUTE(trim(B256),"'","''")&amp;"')"))&amp;", null, null, null, (select min(LanguageId) from Languages where LanguageName='"&amp;G256&amp;"' and IsValidMetadataLanguage=1), getdate(), (select CreatedBy from Enterprises where EnterpriseId="&amp;EntId&amp;"), null, '34F4C88E-B410-461E-AD75-6C01536FDCD3', null, null, null, null, null, null, null, null, null, 1, null, null, null, "&amp;VLOOKUP(O256,'Reference info'!H:I,2,FALSE)&amp;", "&amp;IF(P256="","null",VLOOKUP(P256,'Reference info'!H:I,2,FALSE))&amp;", 0, null, null, null,"&amp;IF(N256="",0,1)&amp;", 1, null, null, null, null, null, null, null, null, null, 1, null, (NEXT VALUE FOR [AssetIdSequence]), null, null, null, "&amp;TenantId&amp;", "&amp;EntId&amp;", null, "&amp;if(D256&lt;&gt;"",countif('5) Release_Track'!A:A,D256),countif('5) Release_Track'!B:B,E256))&amp;")"</f>
        <v>Insert into Releases VALUES((select ReleaseTypeId from ReleaseTypes where Title='Single'), N'Rei Celestial', null, (select LabelId from Labels where Name=N'TokyoRecords' and EnterpriseId=647322), 742526765239, null, null, null, N'2024 TokyoRecords', N'2024 TokyoRecords', '2024-03-22',  null, (select ImageId from Images where Filename='742526765239.jpg' and ExternalUrl='https://www.dropbox.com/scl/fi/zuxqsw69lld1thbegqgzj/92qWl4dyRusrC5e7ximR.orig.jpg?rlkey=zs2sn765w1eo48u9yqx1pahxf&amp;st=2fhu8quk&amp;dl=1'),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6" s="34" t="str">
        <f>"update Releases set RevelatorExternalUsageReleaseId=AssetId where ReleaseId=(select max(ReleaseId) from Releases where "&amp;IF(D256="","Catalog='"&amp;E256&amp;"'","UPC="&amp;D256)&amp;" and EnterpriseId="&amp;EntId&amp;")"</f>
        <v>update Releases set RevelatorExternalUsageReleaseId=AssetId where ReleaseId=(select max(ReleaseId) from Releases where UPC=742526765239 and EnterpriseId=647322)</v>
      </c>
    </row>
    <row r="257">
      <c r="A257" s="28" t="s">
        <v>144</v>
      </c>
      <c r="B257" s="92" t="s">
        <v>646</v>
      </c>
      <c r="C257" s="34" t="s">
        <v>178</v>
      </c>
      <c r="D257" s="110">
        <v>7.60944130965E11</v>
      </c>
      <c r="E257" s="84"/>
      <c r="F257" s="84" t="s">
        <v>647</v>
      </c>
      <c r="G257" s="44" t="s">
        <v>180</v>
      </c>
      <c r="H257" s="34"/>
      <c r="I257" s="44" t="s">
        <v>181</v>
      </c>
      <c r="J257" s="95">
        <v>2024.0</v>
      </c>
      <c r="K257" s="96" t="s">
        <v>144</v>
      </c>
      <c r="L257" s="95">
        <v>2024.0</v>
      </c>
      <c r="M257" s="96" t="s">
        <v>144</v>
      </c>
      <c r="N257" s="97">
        <v>45387.0</v>
      </c>
      <c r="O257" s="111" t="s">
        <v>182</v>
      </c>
      <c r="P257" s="57"/>
      <c r="R257" s="74" t="str">
        <f t="shared" si="1"/>
        <v>insert into Images VALUES (NEWID(),'760944130965.jpg', '.jpg', getdate(), 0, null, 'https://www.dropbox.com/scl/fi/8fratsnkvo2o165g4n17r/Guerra-de-Yonkou-760944130965.jpg?rlkey=d48dtpcqaceia31aeyotgev94&amp;st=owppb4jf&amp;dl=1', 0, getdate(), null, null)</v>
      </c>
      <c r="S257" s="34" t="str">
        <f>"Insert into Releases VALUES((select ReleaseTypeId from ReleaseTypes where Title='"&amp;I257&amp;"'), N'"&amp;SUBSTITUTE(trim(F257),"'","''")&amp;"', null, (select LabelId from Labels where Name=N'"&amp;SUBSTITUTE(trim(A257),"'","''")&amp;"' and EnterpriseId="&amp;EntId&amp;"), "&amp;IF(D257="","null",D257)&amp;", null, null, "&amp;IF(H257="","null","N'"&amp;SUBSTITUTE(trim(H257),"'","''")&amp;"'")&amp;", N'"&amp;J257&amp;" "&amp;SUBSTITUTE(trim(K257),"'","''")&amp;"', N'"&amp;L257&amp;" "&amp;SUBSTITUTE(trim(M257),"'","''")&amp;"', "&amp;IF(N257="","null","'"&amp;TEXT(N257,"yyyy-mm-dd")&amp;"'")&amp;",  "&amp;IF(E257="","null","'"&amp;SUBSTITUTE(trim(E257),"'","''")&amp;"'")&amp;", "&amp;if(B257="","null",if(D257="","(select ImageId from Images where Filename='"&amp;E257&amp;"."&amp;C257&amp;"' and ExternalUrl='"&amp;SUBSTITUTE(trim(B257),"'","''")&amp;"')","(select ImageId from Images where Filename='"&amp;D257&amp;"."&amp;C257&amp;"' and ExternalUrl='"&amp;SUBSTITUTE(trim(B257),"'","''")&amp;"')"))&amp;", null, null, null, (select min(LanguageId) from Languages where LanguageName='"&amp;G257&amp;"' and IsValidMetadataLanguage=1), getdate(), (select CreatedBy from Enterprises where EnterpriseId="&amp;EntId&amp;"), null, '34F4C88E-B410-461E-AD75-6C01536FDCD3', null, null, null, null, null, null, null, null, null, 1, null, null, null, "&amp;VLOOKUP(O257,'Reference info'!H:I,2,FALSE)&amp;", "&amp;IF(P257="","null",VLOOKUP(P257,'Reference info'!H:I,2,FALSE))&amp;", 0, null, null, null,"&amp;IF(N257="",0,1)&amp;", 1, null, null, null, null, null, null, null, null, null, 1, null, (NEXT VALUE FOR [AssetIdSequence]), null, null, null, "&amp;TenantId&amp;", "&amp;EntId&amp;", null, "&amp;if(D257&lt;&gt;"",countif('5) Release_Track'!A:A,D257),countif('5) Release_Track'!B:B,E257))&amp;")"</f>
        <v>Insert into Releases VALUES((select ReleaseTypeId from ReleaseTypes where Title='Single'), N'Guerra de Yonkou', null, (select LabelId from Labels where Name=N'TokyoRecords' and EnterpriseId=647322), 760944130965, null, null, null, N'2024 TokyoRecords', N'2024 TokyoRecords', '2024-04-05',  null, (select ImageId from Images where Filename='760944130965.jpg' and ExternalUrl='https://www.dropbox.com/scl/fi/8fratsnkvo2o165g4n17r/Guerra-de-Yonkou-760944130965.jpg?rlkey=d48dtpcqaceia31aeyotgev94&amp;st=owppb4jf&amp;dl=1'),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7" s="34" t="str">
        <f>"update Releases set RevelatorExternalUsageReleaseId=AssetId where ReleaseId=(select max(ReleaseId) from Releases where "&amp;IF(D257="","Catalog='"&amp;E257&amp;"'","UPC="&amp;D257)&amp;" and EnterpriseId="&amp;EntId&amp;")"</f>
        <v>update Releases set RevelatorExternalUsageReleaseId=AssetId where ReleaseId=(select max(ReleaseId) from Releases where UPC=760944130965 and EnterpriseId=647322)</v>
      </c>
    </row>
    <row r="258">
      <c r="A258" s="28" t="s">
        <v>144</v>
      </c>
      <c r="B258" s="92" t="s">
        <v>648</v>
      </c>
      <c r="C258" s="34" t="s">
        <v>178</v>
      </c>
      <c r="D258" s="110">
        <v>7.60944327051E11</v>
      </c>
      <c r="E258" s="84"/>
      <c r="F258" s="84" t="s">
        <v>649</v>
      </c>
      <c r="G258" s="44" t="s">
        <v>189</v>
      </c>
      <c r="H258" s="34"/>
      <c r="I258" s="44" t="s">
        <v>181</v>
      </c>
      <c r="J258" s="95">
        <v>2024.0</v>
      </c>
      <c r="K258" s="96" t="s">
        <v>144</v>
      </c>
      <c r="L258" s="95">
        <v>2024.0</v>
      </c>
      <c r="M258" s="96" t="s">
        <v>144</v>
      </c>
      <c r="N258" s="97">
        <v>45394.0</v>
      </c>
      <c r="O258" s="111" t="s">
        <v>182</v>
      </c>
      <c r="P258" s="57"/>
      <c r="R258" s="74" t="str">
        <f t="shared" si="1"/>
        <v>insert into Images VALUES (NEWID(),'760944327051.jpg', '.jpg', getdate(), 0, null, 'https://www.dropbox.com/scl/fi/0mr768kbxxuteqhzh2gbg/Bloodtrix-760944327051.jpg?rlkey=xritfhoezih0esqth8wscgevq&amp;st=e31r9rz8&amp;dl=1', 0, getdate(), null, null)</v>
      </c>
      <c r="S258" s="34" t="str">
        <f>"Insert into Releases VALUES((select ReleaseTypeId from ReleaseTypes where Title='"&amp;I258&amp;"'), N'"&amp;SUBSTITUTE(trim(F258),"'","''")&amp;"', null, (select LabelId from Labels where Name=N'"&amp;SUBSTITUTE(trim(A258),"'","''")&amp;"' and EnterpriseId="&amp;EntId&amp;"), "&amp;IF(D258="","null",D258)&amp;", null, null, "&amp;IF(H258="","null","N'"&amp;SUBSTITUTE(trim(H258),"'","''")&amp;"'")&amp;", N'"&amp;J258&amp;" "&amp;SUBSTITUTE(trim(K258),"'","''")&amp;"', N'"&amp;L258&amp;" "&amp;SUBSTITUTE(trim(M258),"'","''")&amp;"', "&amp;IF(N258="","null","'"&amp;TEXT(N258,"yyyy-mm-dd")&amp;"'")&amp;",  "&amp;IF(E258="","null","'"&amp;SUBSTITUTE(trim(E258),"'","''")&amp;"'")&amp;", "&amp;if(B258="","null",if(D258="","(select ImageId from Images where Filename='"&amp;E258&amp;"."&amp;C258&amp;"' and ExternalUrl='"&amp;SUBSTITUTE(trim(B258),"'","''")&amp;"')","(select ImageId from Images where Filename='"&amp;D258&amp;"."&amp;C258&amp;"' and ExternalUrl='"&amp;SUBSTITUTE(trim(B258),"'","''")&amp;"')"))&amp;", null, null, null, (select min(LanguageId) from Languages where LanguageName='"&amp;G258&amp;"' and IsValidMetadataLanguage=1), getdate(), (select CreatedBy from Enterprises where EnterpriseId="&amp;EntId&amp;"), null, '34F4C88E-B410-461E-AD75-6C01536FDCD3', null, null, null, null, null, null, null, null, null, 1, null, null, null, "&amp;VLOOKUP(O258,'Reference info'!H:I,2,FALSE)&amp;", "&amp;IF(P258="","null",VLOOKUP(P258,'Reference info'!H:I,2,FALSE))&amp;", 0, null, null, null,"&amp;IF(N258="",0,1)&amp;", 1, null, null, null, null, null, null, null, null, null, 1, null, (NEXT VALUE FOR [AssetIdSequence]), null, null, null, "&amp;TenantId&amp;", "&amp;EntId&amp;", null, "&amp;if(D258&lt;&gt;"",countif('5) Release_Track'!A:A,D258),countif('5) Release_Track'!B:B,E258))&amp;")"</f>
        <v>Insert into Releases VALUES((select ReleaseTypeId from ReleaseTypes where Title='Single'), N'Bloodtrix', null, (select LabelId from Labels where Name=N'TokyoRecords' and EnterpriseId=647322), 760944327051, null, null, null, N'2024 TokyoRecords', N'2024 TokyoRecords', '2024-04-12',  null, (select ImageId from Images where Filename='760944327051.jpg' and ExternalUrl='https://www.dropbox.com/scl/fi/0mr768kbxxuteqhzh2gbg/Bloodtrix-760944327051.jpg?rlkey=xritfhoezih0esqth8wscgevq&amp;st=e31r9rz8&amp;dl=1'), null, null, null, (select min(LanguageId) from Languages where LanguageName='English'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8" s="34" t="str">
        <f>"update Releases set RevelatorExternalUsageReleaseId=AssetId where ReleaseId=(select max(ReleaseId) from Releases where "&amp;IF(D258="","Catalog='"&amp;E258&amp;"'","UPC="&amp;D258)&amp;" and EnterpriseId="&amp;EntId&amp;")"</f>
        <v>update Releases set RevelatorExternalUsageReleaseId=AssetId where ReleaseId=(select max(ReleaseId) from Releases where UPC=760944327051 and EnterpriseId=647322)</v>
      </c>
    </row>
    <row r="259">
      <c r="A259" s="28" t="s">
        <v>144</v>
      </c>
      <c r="B259" s="92" t="s">
        <v>650</v>
      </c>
      <c r="C259" s="34" t="s">
        <v>178</v>
      </c>
      <c r="D259" s="110">
        <v>7.60944472065E11</v>
      </c>
      <c r="E259" s="84"/>
      <c r="F259" s="84" t="s">
        <v>651</v>
      </c>
      <c r="G259" s="44" t="s">
        <v>180</v>
      </c>
      <c r="H259" s="34"/>
      <c r="I259" s="44" t="s">
        <v>181</v>
      </c>
      <c r="J259" s="95">
        <v>2024.0</v>
      </c>
      <c r="K259" s="96" t="s">
        <v>144</v>
      </c>
      <c r="L259" s="95">
        <v>2024.0</v>
      </c>
      <c r="M259" s="96" t="s">
        <v>144</v>
      </c>
      <c r="N259" s="97">
        <v>45398.0</v>
      </c>
      <c r="O259" s="111" t="s">
        <v>182</v>
      </c>
      <c r="P259" s="57"/>
      <c r="R259" s="74" t="str">
        <f t="shared" si="1"/>
        <v>insert into Images VALUES (NEWID(),'760944472065.jpg', '.jpg', getdate(), 0, null, 'https://www.dropbox.com/scl/fi/eb7layg18f2uamqwrdldp/Cora-o-De-Paris-760944472065.jpg?rlkey=1jq1cy5cl77pk3nzeo58tlcwk&amp;st=b7xsfpz3&amp;dl=1', 0, getdate(), null, null)</v>
      </c>
      <c r="S259" s="34" t="str">
        <f>"Insert into Releases VALUES((select ReleaseTypeId from ReleaseTypes where Title='"&amp;I259&amp;"'), N'"&amp;SUBSTITUTE(trim(F259),"'","''")&amp;"', null, (select LabelId from Labels where Name=N'"&amp;SUBSTITUTE(trim(A259),"'","''")&amp;"' and EnterpriseId="&amp;EntId&amp;"), "&amp;IF(D259="","null",D259)&amp;", null, null, "&amp;IF(H259="","null","N'"&amp;SUBSTITUTE(trim(H259),"'","''")&amp;"'")&amp;", N'"&amp;J259&amp;" "&amp;SUBSTITUTE(trim(K259),"'","''")&amp;"', N'"&amp;L259&amp;" "&amp;SUBSTITUTE(trim(M259),"'","''")&amp;"', "&amp;IF(N259="","null","'"&amp;TEXT(N259,"yyyy-mm-dd")&amp;"'")&amp;",  "&amp;IF(E259="","null","'"&amp;SUBSTITUTE(trim(E259),"'","''")&amp;"'")&amp;", "&amp;if(B259="","null",if(D259="","(select ImageId from Images where Filename='"&amp;E259&amp;"."&amp;C259&amp;"' and ExternalUrl='"&amp;SUBSTITUTE(trim(B259),"'","''")&amp;"')","(select ImageId from Images where Filename='"&amp;D259&amp;"."&amp;C259&amp;"' and ExternalUrl='"&amp;SUBSTITUTE(trim(B259),"'","''")&amp;"')"))&amp;", null, null, null, (select min(LanguageId) from Languages where LanguageName='"&amp;G259&amp;"' and IsValidMetadataLanguage=1), getdate(), (select CreatedBy from Enterprises where EnterpriseId="&amp;EntId&amp;"), null, '34F4C88E-B410-461E-AD75-6C01536FDCD3', null, null, null, null, null, null, null, null, null, 1, null, null, null, "&amp;VLOOKUP(O259,'Reference info'!H:I,2,FALSE)&amp;", "&amp;IF(P259="","null",VLOOKUP(P259,'Reference info'!H:I,2,FALSE))&amp;", 0, null, null, null,"&amp;IF(N259="",0,1)&amp;", 1, null, null, null, null, null, null, null, null, null, 1, null, (NEXT VALUE FOR [AssetIdSequence]), null, null, null, "&amp;TenantId&amp;", "&amp;EntId&amp;", null, "&amp;if(D259&lt;&gt;"",countif('5) Release_Track'!A:A,D259),countif('5) Release_Track'!B:B,E259))&amp;")"</f>
        <v>Insert into Releases VALUES((select ReleaseTypeId from ReleaseTypes where Title='Single'), N'Coração De Paris', null, (select LabelId from Labels where Name=N'TokyoRecords' and EnterpriseId=647322), 760944472065, null, null, null, N'2024 TokyoRecords', N'2024 TokyoRecords', '2024-04-16',  null, (select ImageId from Images where Filename='760944472065.jpg' and ExternalUrl='https://www.dropbox.com/scl/fi/eb7layg18f2uamqwrdldp/Cora-o-De-Paris-760944472065.jpg?rlkey=1jq1cy5cl77pk3nzeo58tlcwk&amp;st=b7xsfpz3&amp;dl=1'),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59" s="34" t="str">
        <f>"update Releases set RevelatorExternalUsageReleaseId=AssetId where ReleaseId=(select max(ReleaseId) from Releases where "&amp;IF(D259="","Catalog='"&amp;E259&amp;"'","UPC="&amp;D259)&amp;" and EnterpriseId="&amp;EntId&amp;")"</f>
        <v>update Releases set RevelatorExternalUsageReleaseId=AssetId where ReleaseId=(select max(ReleaseId) from Releases where UPC=760944472065 and EnterpriseId=647322)</v>
      </c>
    </row>
    <row r="260">
      <c r="A260" s="28" t="s">
        <v>144</v>
      </c>
      <c r="B260" s="92" t="s">
        <v>652</v>
      </c>
      <c r="C260" s="34" t="s">
        <v>178</v>
      </c>
      <c r="D260" s="110">
        <v>7.44553950657E11</v>
      </c>
      <c r="E260" s="84"/>
      <c r="F260" s="84" t="s">
        <v>653</v>
      </c>
      <c r="G260" s="44" t="s">
        <v>180</v>
      </c>
      <c r="H260" s="34"/>
      <c r="I260" s="44" t="s">
        <v>181</v>
      </c>
      <c r="J260" s="95">
        <v>2023.0</v>
      </c>
      <c r="K260" s="96" t="s">
        <v>144</v>
      </c>
      <c r="L260" s="95">
        <v>2023.0</v>
      </c>
      <c r="M260" s="96" t="s">
        <v>144</v>
      </c>
      <c r="N260" s="97">
        <v>45097.0</v>
      </c>
      <c r="O260" s="111" t="s">
        <v>182</v>
      </c>
      <c r="P260" s="57"/>
      <c r="R260" s="74" t="str">
        <f t="shared" si="1"/>
        <v>insert into Images VALUES (NEWID(),'744553950657.jpg', '.jpg', getdate(), 0, null, 'https://www.dropbox.com/scl/fi/dhvtb7yn2lkuchf5q5i4x/Pr-ncipe-do-Drible-744553950657.jpg?rlkey=l02s0wwgmyutdq1udymxvhble&amp;st=lba1eomq&amp;dl=1', 0, getdate(), null, null)</v>
      </c>
      <c r="S260" s="34" t="str">
        <f>"Insert into Releases VALUES((select ReleaseTypeId from ReleaseTypes where Title='"&amp;I260&amp;"'), N'"&amp;SUBSTITUTE(trim(F260),"'","''")&amp;"', null, (select LabelId from Labels where Name=N'"&amp;SUBSTITUTE(trim(A260),"'","''")&amp;"' and EnterpriseId="&amp;EntId&amp;"), "&amp;IF(D260="","null",D260)&amp;", null, null, "&amp;IF(H260="","null","N'"&amp;SUBSTITUTE(trim(H260),"'","''")&amp;"'")&amp;", N'"&amp;J260&amp;" "&amp;SUBSTITUTE(trim(K260),"'","''")&amp;"', N'"&amp;L260&amp;" "&amp;SUBSTITUTE(trim(M260),"'","''")&amp;"', "&amp;IF(N260="","null","'"&amp;TEXT(N260,"yyyy-mm-dd")&amp;"'")&amp;",  "&amp;IF(E260="","null","'"&amp;SUBSTITUTE(trim(E260),"'","''")&amp;"'")&amp;", "&amp;if(B260="","null",if(D260="","(select ImageId from Images where Filename='"&amp;E260&amp;"."&amp;C260&amp;"' and ExternalUrl='"&amp;SUBSTITUTE(trim(B260),"'","''")&amp;"')","(select ImageId from Images where Filename='"&amp;D260&amp;"."&amp;C260&amp;"' and ExternalUrl='"&amp;SUBSTITUTE(trim(B260),"'","''")&amp;"')"))&amp;", null, null, null, (select min(LanguageId) from Languages where LanguageName='"&amp;G260&amp;"' and IsValidMetadataLanguage=1), getdate(), (select CreatedBy from Enterprises where EnterpriseId="&amp;EntId&amp;"), null, '34F4C88E-B410-461E-AD75-6C01536FDCD3', null, null, null, null, null, null, null, null, null, 1, null, null, null, "&amp;VLOOKUP(O260,'Reference info'!H:I,2,FALSE)&amp;", "&amp;IF(P260="","null",VLOOKUP(P260,'Reference info'!H:I,2,FALSE))&amp;", 0, null, null, null,"&amp;IF(N260="",0,1)&amp;", 1, null, null, null, null, null, null, null, null, null, 1, null, (NEXT VALUE FOR [AssetIdSequence]), null, null, null, "&amp;TenantId&amp;", "&amp;EntId&amp;", null, "&amp;if(D260&lt;&gt;"",countif('5) Release_Track'!A:A,D260),countif('5) Release_Track'!B:B,E260))&amp;")"</f>
        <v>Insert into Releases VALUES((select ReleaseTypeId from ReleaseTypes where Title='Single'), N'Príncipe do Drible', null, (select LabelId from Labels where Name=N'TokyoRecords' and EnterpriseId=647322), 744553950657, null, null, null, N'2023 TokyoRecords', N'2023 TokyoRecords', '2023-06-20',  null, (select ImageId from Images where Filename='744553950657.jpg' and ExternalUrl='https://www.dropbox.com/scl/fi/dhvtb7yn2lkuchf5q5i4x/Pr-ncipe-do-Drible-744553950657.jpg?rlkey=l02s0wwgmyutdq1udymxvhble&amp;st=lba1eomq&amp;dl=1'),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60" s="34" t="str">
        <f>"update Releases set RevelatorExternalUsageReleaseId=AssetId where ReleaseId=(select max(ReleaseId) from Releases where "&amp;IF(D260="","Catalog='"&amp;E260&amp;"'","UPC="&amp;D260)&amp;" and EnterpriseId="&amp;EntId&amp;")"</f>
        <v>update Releases set RevelatorExternalUsageReleaseId=AssetId where ReleaseId=(select max(ReleaseId) from Releases where UPC=744553950657 and EnterpriseId=647322)</v>
      </c>
    </row>
    <row r="261">
      <c r="A261" s="28" t="s">
        <v>144</v>
      </c>
      <c r="B261" s="92" t="s">
        <v>654</v>
      </c>
      <c r="C261" s="34" t="s">
        <v>178</v>
      </c>
      <c r="D261" s="110">
        <v>7.44553950596E11</v>
      </c>
      <c r="E261" s="84"/>
      <c r="F261" s="84" t="s">
        <v>653</v>
      </c>
      <c r="G261" s="44" t="s">
        <v>180</v>
      </c>
      <c r="H261" s="34" t="s">
        <v>222</v>
      </c>
      <c r="I261" s="44" t="s">
        <v>181</v>
      </c>
      <c r="J261" s="95">
        <v>2023.0</v>
      </c>
      <c r="K261" s="96" t="s">
        <v>144</v>
      </c>
      <c r="L261" s="95">
        <v>2023.0</v>
      </c>
      <c r="M261" s="96" t="s">
        <v>144</v>
      </c>
      <c r="N261" s="97">
        <v>45097.0</v>
      </c>
      <c r="O261" s="111" t="s">
        <v>182</v>
      </c>
      <c r="P261" s="57"/>
      <c r="R261" s="74" t="str">
        <f t="shared" si="1"/>
        <v>insert into Images VALUES (NEWID(),'744553950596.jpg', '.jpg', getdate(), 0, null, 'https://www.dropbox.com/scl/fi/7tlgljobp18q76uw7kzxz/Pr-ncipe-do-Drible-Speed-Up-744553950596.jpg?rlkey=kwtr9vvjptstce8gpf3bxtrh1&amp;st=q10m1nsb&amp;dl=1', 0, getdate(), null, null)</v>
      </c>
      <c r="S261" s="34" t="str">
        <f>"Insert into Releases VALUES((select ReleaseTypeId from ReleaseTypes where Title='"&amp;I261&amp;"'), N'"&amp;SUBSTITUTE(trim(F261),"'","''")&amp;"', null, (select LabelId from Labels where Name=N'"&amp;SUBSTITUTE(trim(A261),"'","''")&amp;"' and EnterpriseId="&amp;EntId&amp;"), "&amp;IF(D261="","null",D261)&amp;", null, null, "&amp;IF(H261="","null","N'"&amp;SUBSTITUTE(trim(H261),"'","''")&amp;"'")&amp;", N'"&amp;J261&amp;" "&amp;SUBSTITUTE(trim(K261),"'","''")&amp;"', N'"&amp;L261&amp;" "&amp;SUBSTITUTE(trim(M261),"'","''")&amp;"', "&amp;IF(N261="","null","'"&amp;TEXT(N261,"yyyy-mm-dd")&amp;"'")&amp;",  "&amp;IF(E261="","null","'"&amp;SUBSTITUTE(trim(E261),"'","''")&amp;"'")&amp;", "&amp;if(B261="","null",if(D261="","(select ImageId from Images where Filename='"&amp;E261&amp;"."&amp;C261&amp;"' and ExternalUrl='"&amp;SUBSTITUTE(trim(B261),"'","''")&amp;"')","(select ImageId from Images where Filename='"&amp;D261&amp;"."&amp;C261&amp;"' and ExternalUrl='"&amp;SUBSTITUTE(trim(B261),"'","''")&amp;"')"))&amp;", null, null, null, (select min(LanguageId) from Languages where LanguageName='"&amp;G261&amp;"' and IsValidMetadataLanguage=1), getdate(), (select CreatedBy from Enterprises where EnterpriseId="&amp;EntId&amp;"), null, '34F4C88E-B410-461E-AD75-6C01536FDCD3', null, null, null, null, null, null, null, null, null, 1, null, null, null, "&amp;VLOOKUP(O261,'Reference info'!H:I,2,FALSE)&amp;", "&amp;IF(P261="","null",VLOOKUP(P261,'Reference info'!H:I,2,FALSE))&amp;", 0, null, null, null,"&amp;IF(N261="",0,1)&amp;", 1, null, null, null, null, null, null, null, null, null, 1, null, (NEXT VALUE FOR [AssetIdSequence]), null, null, null, "&amp;TenantId&amp;", "&amp;EntId&amp;", null, "&amp;if(D261&lt;&gt;"",countif('5) Release_Track'!A:A,D261),countif('5) Release_Track'!B:B,E261))&amp;")"</f>
        <v>Insert into Releases VALUES((select ReleaseTypeId from ReleaseTypes where Title='Single'), N'Príncipe do Drible', null, (select LabelId from Labels where Name=N'TokyoRecords' and EnterpriseId=647322), 744553950596, null, null, N'Speed Up', N'2023 TokyoRecords', N'2023 TokyoRecords', '2023-06-20',  null, (select ImageId from Images where Filename='744553950596.jpg' and ExternalUrl='https://www.dropbox.com/scl/fi/7tlgljobp18q76uw7kzxz/Pr-ncipe-do-Drible-Speed-Up-744553950596.jpg?rlkey=kwtr9vvjptstce8gpf3bxtrh1&amp;st=q10m1nsb&amp;dl=1'),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61" s="34" t="str">
        <f>"update Releases set RevelatorExternalUsageReleaseId=AssetId where ReleaseId=(select max(ReleaseId) from Releases where "&amp;IF(D261="","Catalog='"&amp;E261&amp;"'","UPC="&amp;D261)&amp;" and EnterpriseId="&amp;EntId&amp;")"</f>
        <v>update Releases set RevelatorExternalUsageReleaseId=AssetId where ReleaseId=(select max(ReleaseId) from Releases where UPC=744553950596 and EnterpriseId=647322)</v>
      </c>
    </row>
    <row r="262">
      <c r="A262" s="28" t="s">
        <v>144</v>
      </c>
      <c r="B262" s="92" t="s">
        <v>655</v>
      </c>
      <c r="C262" s="34" t="s">
        <v>178</v>
      </c>
      <c r="D262" s="110">
        <v>7.89550641795E11</v>
      </c>
      <c r="E262" s="84"/>
      <c r="F262" s="84" t="s">
        <v>656</v>
      </c>
      <c r="G262" s="44" t="s">
        <v>180</v>
      </c>
      <c r="H262" s="34"/>
      <c r="I262" s="44" t="s">
        <v>181</v>
      </c>
      <c r="J262" s="95">
        <v>2022.0</v>
      </c>
      <c r="K262" s="96" t="s">
        <v>144</v>
      </c>
      <c r="L262" s="95">
        <v>2022.0</v>
      </c>
      <c r="M262" s="96" t="s">
        <v>144</v>
      </c>
      <c r="N262" s="97">
        <v>44913.0</v>
      </c>
      <c r="O262" s="111" t="s">
        <v>182</v>
      </c>
      <c r="P262" s="57"/>
      <c r="R262" s="74" t="str">
        <f t="shared" si="1"/>
        <v>insert into Images VALUES (NEWID(),'789550641795.jpg', '.jpg', getdate(), 0, null, 'https://www.dropbox.com/scl/fi/lrau7ozy98f36m3z33kh9/Rei-de-Tokyo-789550641795.jpg?rlkey=e16wrmaw80rwtdixskdsapv2l&amp;st=1rdgg805&amp;dl=1', 0, getdate(), null, null)</v>
      </c>
      <c r="S262" s="34" t="str">
        <f>"Insert into Releases VALUES((select ReleaseTypeId from ReleaseTypes where Title='"&amp;I262&amp;"'), N'"&amp;SUBSTITUTE(trim(F262),"'","''")&amp;"', null, (select LabelId from Labels where Name=N'"&amp;SUBSTITUTE(trim(A262),"'","''")&amp;"' and EnterpriseId="&amp;EntId&amp;"), "&amp;IF(D262="","null",D262)&amp;", null, null, "&amp;IF(H262="","null","N'"&amp;SUBSTITUTE(trim(H262),"'","''")&amp;"'")&amp;", N'"&amp;J262&amp;" "&amp;SUBSTITUTE(trim(K262),"'","''")&amp;"', N'"&amp;L262&amp;" "&amp;SUBSTITUTE(trim(M262),"'","''")&amp;"', "&amp;IF(N262="","null","'"&amp;TEXT(N262,"yyyy-mm-dd")&amp;"'")&amp;",  "&amp;IF(E262="","null","'"&amp;SUBSTITUTE(trim(E262),"'","''")&amp;"'")&amp;", "&amp;if(B262="","null",if(D262="","(select ImageId from Images where Filename='"&amp;E262&amp;"."&amp;C262&amp;"' and ExternalUrl='"&amp;SUBSTITUTE(trim(B262),"'","''")&amp;"')","(select ImageId from Images where Filename='"&amp;D262&amp;"."&amp;C262&amp;"' and ExternalUrl='"&amp;SUBSTITUTE(trim(B262),"'","''")&amp;"')"))&amp;", null, null, null, (select min(LanguageId) from Languages where LanguageName='"&amp;G262&amp;"' and IsValidMetadataLanguage=1), getdate(), (select CreatedBy from Enterprises where EnterpriseId="&amp;EntId&amp;"), null, '34F4C88E-B410-461E-AD75-6C01536FDCD3', null, null, null, null, null, null, null, null, null, 1, null, null, null, "&amp;VLOOKUP(O262,'Reference info'!H:I,2,FALSE)&amp;", "&amp;IF(P262="","null",VLOOKUP(P262,'Reference info'!H:I,2,FALSE))&amp;", 0, null, null, null,"&amp;IF(N262="",0,1)&amp;", 1, null, null, null, null, null, null, null, null, null, 1, null, (NEXT VALUE FOR [AssetIdSequence]), null, null, null, "&amp;TenantId&amp;", "&amp;EntId&amp;", null, "&amp;if(D262&lt;&gt;"",countif('5) Release_Track'!A:A,D262),countif('5) Release_Track'!B:B,E262))&amp;")"</f>
        <v>Insert into Releases VALUES((select ReleaseTypeId from ReleaseTypes where Title='Single'), N'Rei de Tokyo', null, (select LabelId from Labels where Name=N'TokyoRecords' and EnterpriseId=647322), 789550641795, null, null, null, N'2022 TokyoRecords', N'2022 TokyoRecords', '2022-12-18',  null, (select ImageId from Images where Filename='789550641795.jpg' and ExternalUrl='https://www.dropbox.com/scl/fi/lrau7ozy98f36m3z33kh9/Rei-de-Tokyo-789550641795.jpg?rlkey=e16wrmaw80rwtdixskdsapv2l&amp;st=1rdgg805&amp;dl=1'), null, null, null, (select min(LanguageId) from Languages where LanguageName='Portuguese' and IsValidMetadataLanguage=1), getdate(), (select CreatedBy from Enterprises where EnterpriseId=647322), null, '34F4C88E-B410-461E-AD75-6C01536FDCD3', null, null, null, null, null, null, null, null, null, 1, null, null, null, 41, null, 0, null, null, null,1, 1, null, null, null, null, null, null, null, null, null, 1, null, (NEXT VALUE FOR [AssetIdSequence]), null, null, null, 645898, 647322, null, 1)</v>
      </c>
      <c r="T262" s="34" t="str">
        <f>"update Releases set RevelatorExternalUsageReleaseId=AssetId where ReleaseId=(select max(ReleaseId) from Releases where "&amp;IF(D262="","Catalog='"&amp;E262&amp;"'","UPC="&amp;D262)&amp;" and EnterpriseId="&amp;EntId&amp;")"</f>
        <v>update Releases set RevelatorExternalUsageReleaseId=AssetId where ReleaseId=(select max(ReleaseId) from Releases where UPC=789550641795 and EnterpriseId=647322)</v>
      </c>
    </row>
    <row r="263">
      <c r="A263" s="20"/>
      <c r="C263" s="20"/>
      <c r="D263" s="113"/>
      <c r="E263" s="84"/>
      <c r="F263" s="84"/>
      <c r="G263" s="8"/>
      <c r="I263" s="57"/>
      <c r="J263" s="20"/>
      <c r="L263" s="20"/>
      <c r="N263" s="114"/>
      <c r="O263" s="57"/>
      <c r="P263" s="57"/>
    </row>
    <row r="264">
      <c r="A264" s="20"/>
      <c r="C264" s="20"/>
      <c r="D264" s="113"/>
      <c r="E264" s="84"/>
      <c r="F264" s="84"/>
      <c r="G264" s="8"/>
      <c r="I264" s="57"/>
      <c r="J264" s="20"/>
      <c r="L264" s="20"/>
      <c r="N264" s="114"/>
      <c r="O264" s="57"/>
      <c r="P264" s="57"/>
    </row>
    <row r="265">
      <c r="A265" s="20"/>
      <c r="C265" s="20"/>
      <c r="D265" s="113"/>
      <c r="E265" s="84"/>
      <c r="F265" s="84"/>
      <c r="G265" s="8"/>
      <c r="I265" s="57"/>
      <c r="J265" s="20"/>
      <c r="L265" s="20"/>
      <c r="N265" s="114"/>
      <c r="O265" s="57"/>
      <c r="P265" s="57"/>
    </row>
    <row r="266">
      <c r="A266" s="20"/>
      <c r="C266" s="20"/>
      <c r="D266" s="113"/>
      <c r="E266" s="84"/>
      <c r="F266" s="84"/>
      <c r="G266" s="8"/>
      <c r="I266" s="57"/>
      <c r="J266" s="20"/>
      <c r="L266" s="20"/>
      <c r="N266" s="114"/>
      <c r="O266" s="57"/>
      <c r="P266" s="57"/>
    </row>
    <row r="267">
      <c r="A267" s="20"/>
      <c r="C267" s="20"/>
      <c r="D267" s="113"/>
      <c r="E267" s="84"/>
      <c r="F267" s="84"/>
      <c r="G267" s="8"/>
      <c r="I267" s="57"/>
      <c r="J267" s="20"/>
      <c r="L267" s="20"/>
      <c r="N267" s="114"/>
      <c r="O267" s="57"/>
      <c r="P267" s="57"/>
    </row>
    <row r="268">
      <c r="A268" s="20"/>
      <c r="C268" s="20"/>
      <c r="D268" s="113"/>
      <c r="E268" s="84"/>
      <c r="F268" s="84"/>
      <c r="G268" s="8"/>
      <c r="I268" s="57"/>
      <c r="J268" s="20"/>
      <c r="L268" s="20"/>
      <c r="N268" s="114"/>
      <c r="O268" s="57"/>
      <c r="P268" s="57"/>
    </row>
    <row r="269">
      <c r="A269" s="20"/>
      <c r="C269" s="20"/>
      <c r="D269" s="113"/>
      <c r="E269" s="84"/>
      <c r="F269" s="84"/>
      <c r="G269" s="8"/>
      <c r="I269" s="57"/>
      <c r="J269" s="20"/>
      <c r="L269" s="20"/>
      <c r="N269" s="114"/>
      <c r="O269" s="57"/>
      <c r="P269" s="57"/>
    </row>
    <row r="270">
      <c r="A270" s="20"/>
      <c r="C270" s="20"/>
      <c r="D270" s="113"/>
      <c r="E270" s="84"/>
      <c r="F270" s="84"/>
      <c r="G270" s="8"/>
      <c r="I270" s="57"/>
      <c r="J270" s="20"/>
      <c r="L270" s="20"/>
      <c r="N270" s="114"/>
      <c r="O270" s="57"/>
      <c r="P270" s="57"/>
    </row>
    <row r="271">
      <c r="A271" s="20"/>
      <c r="C271" s="20"/>
      <c r="D271" s="113"/>
      <c r="E271" s="84"/>
      <c r="F271" s="84"/>
      <c r="G271" s="8"/>
      <c r="I271" s="57"/>
      <c r="J271" s="20"/>
      <c r="L271" s="20"/>
      <c r="N271" s="114"/>
      <c r="O271" s="57"/>
      <c r="P271" s="57"/>
    </row>
    <row r="272">
      <c r="A272" s="20"/>
      <c r="C272" s="20"/>
      <c r="D272" s="113"/>
      <c r="E272" s="84"/>
      <c r="F272" s="84"/>
      <c r="G272" s="8"/>
      <c r="I272" s="57"/>
      <c r="J272" s="20"/>
      <c r="L272" s="20"/>
      <c r="N272" s="114"/>
      <c r="O272" s="57"/>
      <c r="P272" s="57"/>
    </row>
    <row r="273">
      <c r="A273" s="20"/>
      <c r="C273" s="20"/>
      <c r="D273" s="113"/>
      <c r="E273" s="84"/>
      <c r="F273" s="84"/>
      <c r="G273" s="8"/>
      <c r="I273" s="57"/>
      <c r="J273" s="20"/>
      <c r="L273" s="20"/>
      <c r="N273" s="114"/>
      <c r="O273" s="57"/>
      <c r="P273" s="57"/>
    </row>
    <row r="274">
      <c r="A274" s="20"/>
      <c r="C274" s="20"/>
      <c r="D274" s="113"/>
      <c r="E274" s="84"/>
      <c r="F274" s="84"/>
      <c r="G274" s="8"/>
      <c r="I274" s="57"/>
      <c r="J274" s="20"/>
      <c r="L274" s="20"/>
      <c r="N274" s="114"/>
      <c r="O274" s="57"/>
      <c r="P274" s="57"/>
    </row>
    <row r="275">
      <c r="A275" s="20"/>
      <c r="C275" s="20"/>
      <c r="D275" s="113"/>
      <c r="E275" s="84"/>
      <c r="F275" s="84"/>
      <c r="G275" s="8"/>
      <c r="I275" s="57"/>
      <c r="J275" s="20"/>
      <c r="L275" s="20"/>
      <c r="N275" s="114"/>
      <c r="O275" s="57"/>
      <c r="P275" s="57"/>
    </row>
    <row r="276">
      <c r="A276" s="20"/>
      <c r="C276" s="20"/>
      <c r="D276" s="113"/>
      <c r="E276" s="84"/>
      <c r="F276" s="84"/>
      <c r="G276" s="8"/>
      <c r="I276" s="57"/>
      <c r="J276" s="20"/>
      <c r="L276" s="20"/>
      <c r="N276" s="114"/>
      <c r="O276" s="57"/>
      <c r="P276" s="57"/>
    </row>
    <row r="277">
      <c r="A277" s="20"/>
      <c r="C277" s="20"/>
      <c r="D277" s="113"/>
      <c r="E277" s="84"/>
      <c r="F277" s="84"/>
      <c r="G277" s="8"/>
      <c r="I277" s="57"/>
      <c r="J277" s="20"/>
      <c r="L277" s="20"/>
      <c r="N277" s="114"/>
      <c r="O277" s="57"/>
      <c r="P277" s="57"/>
    </row>
    <row r="278">
      <c r="A278" s="20"/>
      <c r="C278" s="20"/>
      <c r="D278" s="113"/>
      <c r="E278" s="84"/>
      <c r="F278" s="84"/>
      <c r="G278" s="8"/>
      <c r="I278" s="57"/>
      <c r="J278" s="20"/>
      <c r="L278" s="20"/>
      <c r="N278" s="114"/>
      <c r="O278" s="57"/>
      <c r="P278" s="57"/>
    </row>
    <row r="279">
      <c r="A279" s="20"/>
      <c r="C279" s="20"/>
      <c r="D279" s="113"/>
      <c r="E279" s="84"/>
      <c r="F279" s="84"/>
      <c r="G279" s="8"/>
      <c r="I279" s="57"/>
      <c r="J279" s="20"/>
      <c r="L279" s="20"/>
      <c r="N279" s="114"/>
      <c r="O279" s="57"/>
      <c r="P279" s="57"/>
    </row>
    <row r="280">
      <c r="A280" s="20"/>
      <c r="C280" s="20"/>
      <c r="D280" s="113"/>
      <c r="E280" s="84"/>
      <c r="F280" s="84"/>
      <c r="G280" s="8"/>
      <c r="I280" s="57"/>
      <c r="J280" s="20"/>
      <c r="L280" s="20"/>
      <c r="N280" s="114"/>
      <c r="O280" s="57"/>
      <c r="P280" s="57"/>
    </row>
    <row r="281">
      <c r="A281" s="20"/>
      <c r="C281" s="20"/>
      <c r="D281" s="113"/>
      <c r="E281" s="84"/>
      <c r="F281" s="84"/>
      <c r="G281" s="8"/>
      <c r="I281" s="57"/>
      <c r="J281" s="20"/>
      <c r="L281" s="20"/>
      <c r="N281" s="114"/>
      <c r="O281" s="57"/>
      <c r="P281" s="57"/>
    </row>
    <row r="282">
      <c r="A282" s="20"/>
      <c r="C282" s="20"/>
      <c r="D282" s="113"/>
      <c r="E282" s="84"/>
      <c r="F282" s="84"/>
      <c r="G282" s="8"/>
      <c r="I282" s="57"/>
      <c r="J282" s="20"/>
      <c r="L282" s="20"/>
      <c r="N282" s="114"/>
      <c r="O282" s="57"/>
      <c r="P282" s="57"/>
    </row>
    <row r="283">
      <c r="A283" s="20"/>
      <c r="C283" s="20"/>
      <c r="D283" s="113"/>
      <c r="E283" s="84"/>
      <c r="F283" s="84"/>
      <c r="G283" s="8"/>
      <c r="I283" s="57"/>
      <c r="J283" s="20"/>
      <c r="L283" s="20"/>
      <c r="N283" s="114"/>
      <c r="O283" s="57"/>
      <c r="P283" s="57"/>
    </row>
    <row r="284">
      <c r="A284" s="20"/>
      <c r="C284" s="20"/>
      <c r="D284" s="113"/>
      <c r="E284" s="84"/>
      <c r="F284" s="84"/>
      <c r="G284" s="8"/>
      <c r="I284" s="57"/>
      <c r="J284" s="20"/>
      <c r="L284" s="20"/>
      <c r="N284" s="114"/>
      <c r="O284" s="57"/>
      <c r="P284" s="57"/>
    </row>
    <row r="285">
      <c r="A285" s="20"/>
      <c r="C285" s="20"/>
      <c r="D285" s="113"/>
      <c r="E285" s="84"/>
      <c r="F285" s="84"/>
      <c r="G285" s="8"/>
      <c r="I285" s="57"/>
      <c r="J285" s="20"/>
      <c r="L285" s="20"/>
      <c r="N285" s="114"/>
      <c r="O285" s="57"/>
      <c r="P285" s="57"/>
    </row>
    <row r="286">
      <c r="A286" s="20"/>
      <c r="C286" s="20"/>
      <c r="D286" s="113"/>
      <c r="E286" s="84"/>
      <c r="F286" s="84"/>
      <c r="G286" s="8"/>
      <c r="I286" s="57"/>
      <c r="J286" s="20"/>
      <c r="L286" s="20"/>
      <c r="N286" s="114"/>
      <c r="O286" s="57"/>
      <c r="P286" s="57"/>
    </row>
    <row r="287">
      <c r="A287" s="20"/>
      <c r="C287" s="20"/>
      <c r="D287" s="113"/>
      <c r="E287" s="84"/>
      <c r="F287" s="84"/>
      <c r="G287" s="8"/>
      <c r="I287" s="57"/>
      <c r="J287" s="20"/>
      <c r="L287" s="20"/>
      <c r="N287" s="114"/>
      <c r="O287" s="57"/>
      <c r="P287" s="57"/>
    </row>
    <row r="288">
      <c r="A288" s="20"/>
      <c r="C288" s="20"/>
      <c r="D288" s="113"/>
      <c r="E288" s="84"/>
      <c r="F288" s="84"/>
      <c r="G288" s="8"/>
      <c r="I288" s="57"/>
      <c r="J288" s="20"/>
      <c r="L288" s="20"/>
      <c r="N288" s="114"/>
      <c r="O288" s="57"/>
      <c r="P288" s="57"/>
    </row>
    <row r="289">
      <c r="A289" s="20"/>
      <c r="C289" s="20"/>
      <c r="D289" s="113"/>
      <c r="E289" s="84"/>
      <c r="F289" s="84"/>
      <c r="G289" s="8"/>
      <c r="I289" s="57"/>
      <c r="J289" s="20"/>
      <c r="L289" s="20"/>
      <c r="N289" s="114"/>
      <c r="O289" s="57"/>
      <c r="P289" s="57"/>
    </row>
    <row r="290">
      <c r="A290" s="20"/>
      <c r="C290" s="20"/>
      <c r="D290" s="113"/>
      <c r="E290" s="84"/>
      <c r="F290" s="84"/>
      <c r="G290" s="8"/>
      <c r="I290" s="57"/>
      <c r="J290" s="20"/>
      <c r="L290" s="20"/>
      <c r="N290" s="114"/>
      <c r="O290" s="57"/>
      <c r="P290" s="57"/>
    </row>
    <row r="291">
      <c r="A291" s="20"/>
      <c r="C291" s="20"/>
      <c r="D291" s="113"/>
      <c r="E291" s="84"/>
      <c r="F291" s="84"/>
      <c r="G291" s="8"/>
      <c r="I291" s="57"/>
      <c r="J291" s="20"/>
      <c r="L291" s="20"/>
      <c r="N291" s="114"/>
      <c r="O291" s="57"/>
      <c r="P291" s="57"/>
    </row>
    <row r="292">
      <c r="A292" s="20"/>
      <c r="C292" s="20"/>
      <c r="D292" s="113"/>
      <c r="E292" s="84"/>
      <c r="F292" s="84"/>
      <c r="G292" s="8"/>
      <c r="I292" s="57"/>
      <c r="J292" s="20"/>
      <c r="L292" s="20"/>
      <c r="N292" s="114"/>
      <c r="O292" s="57"/>
      <c r="P292" s="57"/>
    </row>
    <row r="293">
      <c r="A293" s="20"/>
      <c r="C293" s="20"/>
      <c r="D293" s="113"/>
      <c r="E293" s="84"/>
      <c r="F293" s="84"/>
      <c r="G293" s="8"/>
      <c r="I293" s="57"/>
      <c r="J293" s="20"/>
      <c r="L293" s="20"/>
      <c r="N293" s="114"/>
      <c r="O293" s="57"/>
      <c r="P293" s="57"/>
    </row>
    <row r="294">
      <c r="A294" s="20"/>
      <c r="C294" s="20"/>
      <c r="D294" s="113"/>
      <c r="E294" s="84"/>
      <c r="F294" s="84"/>
      <c r="G294" s="8"/>
      <c r="I294" s="57"/>
      <c r="J294" s="20"/>
      <c r="L294" s="20"/>
      <c r="N294" s="114"/>
      <c r="O294" s="57"/>
      <c r="P294" s="57"/>
    </row>
    <row r="295">
      <c r="A295" s="20"/>
      <c r="C295" s="20"/>
      <c r="D295" s="113"/>
      <c r="E295" s="84"/>
      <c r="F295" s="84"/>
      <c r="G295" s="8"/>
      <c r="I295" s="57"/>
      <c r="J295" s="20"/>
      <c r="L295" s="20"/>
      <c r="N295" s="114"/>
      <c r="O295" s="57"/>
      <c r="P295" s="57"/>
    </row>
    <row r="296">
      <c r="A296" s="20"/>
      <c r="C296" s="20"/>
      <c r="D296" s="113"/>
      <c r="E296" s="84"/>
      <c r="F296" s="84"/>
      <c r="G296" s="8"/>
      <c r="I296" s="57"/>
      <c r="J296" s="20"/>
      <c r="L296" s="20"/>
      <c r="N296" s="114"/>
      <c r="O296" s="57"/>
      <c r="P296" s="57"/>
    </row>
    <row r="297">
      <c r="A297" s="20"/>
      <c r="C297" s="20"/>
      <c r="D297" s="113"/>
      <c r="E297" s="84"/>
      <c r="F297" s="84"/>
      <c r="G297" s="8"/>
      <c r="I297" s="57"/>
      <c r="J297" s="20"/>
      <c r="L297" s="20"/>
      <c r="N297" s="114"/>
      <c r="O297" s="57"/>
      <c r="P297" s="57"/>
    </row>
    <row r="298">
      <c r="A298" s="20"/>
      <c r="C298" s="20"/>
      <c r="D298" s="113"/>
      <c r="E298" s="84"/>
      <c r="F298" s="84"/>
      <c r="G298" s="8"/>
      <c r="I298" s="57"/>
      <c r="J298" s="20"/>
      <c r="L298" s="20"/>
      <c r="N298" s="114"/>
      <c r="O298" s="57"/>
      <c r="P298" s="57"/>
    </row>
    <row r="299">
      <c r="A299" s="20"/>
      <c r="C299" s="20"/>
      <c r="D299" s="113"/>
      <c r="E299" s="84"/>
      <c r="F299" s="84"/>
      <c r="G299" s="8"/>
      <c r="I299" s="57"/>
      <c r="J299" s="20"/>
      <c r="L299" s="20"/>
      <c r="N299" s="114"/>
      <c r="O299" s="57"/>
      <c r="P299" s="57"/>
    </row>
    <row r="300">
      <c r="A300" s="20"/>
      <c r="C300" s="20"/>
      <c r="D300" s="113"/>
      <c r="E300" s="84"/>
      <c r="F300" s="84"/>
      <c r="G300" s="8"/>
      <c r="I300" s="57"/>
      <c r="J300" s="20"/>
      <c r="L300" s="20"/>
      <c r="N300" s="114"/>
      <c r="O300" s="57"/>
      <c r="P300" s="57"/>
    </row>
    <row r="301">
      <c r="A301" s="20"/>
      <c r="C301" s="20"/>
      <c r="D301" s="113"/>
      <c r="E301" s="84"/>
      <c r="F301" s="84"/>
      <c r="G301" s="8"/>
      <c r="I301" s="57"/>
      <c r="J301" s="20"/>
      <c r="L301" s="20"/>
      <c r="N301" s="114"/>
      <c r="O301" s="57"/>
      <c r="P301" s="57"/>
    </row>
    <row r="302">
      <c r="A302" s="20"/>
      <c r="C302" s="20"/>
      <c r="D302" s="113"/>
      <c r="E302" s="84"/>
      <c r="F302" s="84"/>
      <c r="G302" s="8"/>
      <c r="I302" s="57"/>
      <c r="J302" s="20"/>
      <c r="L302" s="20"/>
      <c r="N302" s="114"/>
      <c r="O302" s="57"/>
      <c r="P302" s="57"/>
    </row>
    <row r="303">
      <c r="A303" s="20"/>
      <c r="C303" s="20"/>
      <c r="D303" s="113"/>
      <c r="E303" s="84"/>
      <c r="F303" s="84"/>
      <c r="G303" s="8"/>
      <c r="I303" s="57"/>
      <c r="J303" s="20"/>
      <c r="L303" s="20"/>
      <c r="N303" s="114"/>
      <c r="O303" s="57"/>
      <c r="P303" s="57"/>
    </row>
    <row r="304">
      <c r="A304" s="20"/>
      <c r="C304" s="20"/>
      <c r="D304" s="113"/>
      <c r="E304" s="84"/>
      <c r="F304" s="84"/>
      <c r="G304" s="8"/>
      <c r="I304" s="57"/>
      <c r="J304" s="20"/>
      <c r="L304" s="20"/>
      <c r="N304" s="114"/>
      <c r="O304" s="57"/>
      <c r="P304" s="57"/>
    </row>
    <row r="305">
      <c r="A305" s="20"/>
      <c r="C305" s="20"/>
      <c r="D305" s="113"/>
      <c r="E305" s="84"/>
      <c r="F305" s="84"/>
      <c r="G305" s="8"/>
      <c r="I305" s="57"/>
      <c r="J305" s="20"/>
      <c r="L305" s="20"/>
      <c r="N305" s="114"/>
      <c r="O305" s="57"/>
      <c r="P305" s="57"/>
    </row>
    <row r="306">
      <c r="A306" s="20"/>
      <c r="C306" s="20"/>
      <c r="D306" s="113"/>
      <c r="E306" s="84"/>
      <c r="F306" s="84"/>
      <c r="G306" s="8"/>
      <c r="I306" s="57"/>
      <c r="J306" s="20"/>
      <c r="L306" s="20"/>
      <c r="N306" s="114"/>
      <c r="O306" s="57"/>
      <c r="P306" s="57"/>
    </row>
    <row r="307">
      <c r="A307" s="20"/>
      <c r="C307" s="20"/>
      <c r="D307" s="113"/>
      <c r="E307" s="84"/>
      <c r="F307" s="84"/>
      <c r="G307" s="8"/>
      <c r="I307" s="57"/>
      <c r="J307" s="20"/>
      <c r="L307" s="20"/>
      <c r="N307" s="114"/>
      <c r="O307" s="57"/>
      <c r="P307" s="57"/>
    </row>
    <row r="308">
      <c r="A308" s="20"/>
      <c r="C308" s="20"/>
      <c r="D308" s="113"/>
      <c r="E308" s="84"/>
      <c r="F308" s="84"/>
      <c r="G308" s="8"/>
      <c r="I308" s="57"/>
      <c r="J308" s="20"/>
      <c r="L308" s="20"/>
      <c r="N308" s="114"/>
      <c r="O308" s="57"/>
      <c r="P308" s="57"/>
    </row>
    <row r="309">
      <c r="A309" s="20"/>
      <c r="C309" s="20"/>
      <c r="D309" s="113"/>
      <c r="E309" s="84"/>
      <c r="F309" s="84"/>
      <c r="G309" s="8"/>
      <c r="I309" s="57"/>
      <c r="J309" s="20"/>
      <c r="L309" s="20"/>
      <c r="N309" s="114"/>
      <c r="O309" s="57"/>
      <c r="P309" s="57"/>
    </row>
    <row r="310">
      <c r="A310" s="20"/>
      <c r="C310" s="20"/>
      <c r="D310" s="113"/>
      <c r="E310" s="84"/>
      <c r="F310" s="84"/>
      <c r="G310" s="8"/>
      <c r="I310" s="57"/>
      <c r="J310" s="20"/>
      <c r="L310" s="20"/>
      <c r="N310" s="114"/>
      <c r="O310" s="57"/>
      <c r="P310" s="57"/>
    </row>
    <row r="311">
      <c r="A311" s="20"/>
      <c r="C311" s="20"/>
      <c r="D311" s="113"/>
      <c r="E311" s="84"/>
      <c r="F311" s="84"/>
      <c r="G311" s="8"/>
      <c r="I311" s="57"/>
      <c r="J311" s="20"/>
      <c r="L311" s="20"/>
      <c r="N311" s="114"/>
      <c r="O311" s="57"/>
      <c r="P311" s="57"/>
    </row>
    <row r="312">
      <c r="A312" s="20"/>
      <c r="C312" s="20"/>
      <c r="D312" s="113"/>
      <c r="E312" s="84"/>
      <c r="F312" s="84"/>
      <c r="G312" s="8"/>
      <c r="I312" s="57"/>
      <c r="J312" s="20"/>
      <c r="L312" s="20"/>
      <c r="N312" s="114"/>
      <c r="O312" s="57"/>
      <c r="P312" s="57"/>
    </row>
    <row r="313">
      <c r="A313" s="20"/>
      <c r="C313" s="20"/>
      <c r="D313" s="113"/>
      <c r="E313" s="84"/>
      <c r="F313" s="84"/>
      <c r="G313" s="8"/>
      <c r="I313" s="57"/>
      <c r="J313" s="20"/>
      <c r="L313" s="20"/>
      <c r="N313" s="114"/>
      <c r="O313" s="57"/>
      <c r="P313" s="57"/>
    </row>
    <row r="314">
      <c r="A314" s="20"/>
      <c r="C314" s="20"/>
      <c r="D314" s="113"/>
      <c r="E314" s="84"/>
      <c r="F314" s="84"/>
      <c r="G314" s="8"/>
      <c r="I314" s="57"/>
      <c r="J314" s="20"/>
      <c r="L314" s="20"/>
      <c r="N314" s="114"/>
      <c r="O314" s="57"/>
      <c r="P314" s="57"/>
    </row>
    <row r="315">
      <c r="A315" s="20"/>
      <c r="C315" s="20"/>
      <c r="D315" s="113"/>
      <c r="E315" s="84"/>
      <c r="F315" s="84"/>
      <c r="G315" s="8"/>
      <c r="I315" s="57"/>
      <c r="J315" s="20"/>
      <c r="L315" s="20"/>
      <c r="N315" s="114"/>
      <c r="O315" s="57"/>
      <c r="P315" s="57"/>
    </row>
    <row r="316">
      <c r="A316" s="20"/>
      <c r="C316" s="20"/>
      <c r="D316" s="113"/>
      <c r="E316" s="84"/>
      <c r="F316" s="84"/>
      <c r="G316" s="8"/>
      <c r="I316" s="57"/>
      <c r="J316" s="20"/>
      <c r="L316" s="20"/>
      <c r="N316" s="114"/>
      <c r="O316" s="57"/>
      <c r="P316" s="57"/>
    </row>
    <row r="317">
      <c r="A317" s="20"/>
      <c r="C317" s="20"/>
      <c r="D317" s="113"/>
      <c r="E317" s="84"/>
      <c r="F317" s="84"/>
      <c r="G317" s="8"/>
      <c r="I317" s="57"/>
      <c r="J317" s="20"/>
      <c r="L317" s="20"/>
      <c r="N317" s="114"/>
      <c r="O317" s="57"/>
      <c r="P317" s="57"/>
    </row>
    <row r="318">
      <c r="A318" s="20"/>
      <c r="C318" s="20"/>
      <c r="D318" s="113"/>
      <c r="E318" s="84"/>
      <c r="F318" s="84"/>
      <c r="G318" s="8"/>
      <c r="I318" s="57"/>
      <c r="J318" s="20"/>
      <c r="L318" s="20"/>
      <c r="N318" s="114"/>
      <c r="O318" s="57"/>
      <c r="P318" s="57"/>
    </row>
    <row r="319">
      <c r="A319" s="20"/>
      <c r="C319" s="20"/>
      <c r="D319" s="113"/>
      <c r="E319" s="84"/>
      <c r="F319" s="84"/>
      <c r="G319" s="8"/>
      <c r="I319" s="57"/>
      <c r="J319" s="20"/>
      <c r="L319" s="20"/>
      <c r="N319" s="114"/>
      <c r="O319" s="57"/>
      <c r="P319" s="57"/>
    </row>
    <row r="320">
      <c r="A320" s="20"/>
      <c r="C320" s="20"/>
      <c r="D320" s="113"/>
      <c r="E320" s="84"/>
      <c r="F320" s="84"/>
      <c r="G320" s="8"/>
      <c r="I320" s="57"/>
      <c r="J320" s="20"/>
      <c r="L320" s="20"/>
      <c r="N320" s="114"/>
      <c r="O320" s="57"/>
      <c r="P320" s="57"/>
    </row>
    <row r="321">
      <c r="A321" s="20"/>
      <c r="C321" s="20"/>
      <c r="D321" s="115"/>
      <c r="E321" s="116"/>
      <c r="F321" s="117"/>
      <c r="G321" s="8"/>
      <c r="I321" s="57"/>
      <c r="J321" s="20"/>
      <c r="L321" s="20"/>
      <c r="N321" s="114"/>
      <c r="O321" s="57"/>
      <c r="P321" s="57"/>
    </row>
    <row r="322">
      <c r="A322" s="20"/>
      <c r="C322" s="20"/>
      <c r="D322" s="115"/>
      <c r="E322" s="116"/>
      <c r="F322" s="117"/>
      <c r="G322" s="8"/>
      <c r="I322" s="57"/>
      <c r="J322" s="20"/>
      <c r="L322" s="20"/>
      <c r="N322" s="114"/>
      <c r="O322" s="57"/>
      <c r="P322" s="57"/>
    </row>
    <row r="323">
      <c r="A323" s="20"/>
      <c r="C323" s="20"/>
      <c r="D323" s="115"/>
      <c r="E323" s="116"/>
      <c r="F323" s="117"/>
      <c r="G323" s="8"/>
      <c r="I323" s="57"/>
      <c r="J323" s="20"/>
      <c r="L323" s="20"/>
      <c r="N323" s="114"/>
      <c r="O323" s="57"/>
      <c r="P323" s="57"/>
    </row>
    <row r="324">
      <c r="A324" s="20"/>
      <c r="C324" s="20"/>
      <c r="D324" s="115"/>
      <c r="E324" s="116"/>
      <c r="F324" s="117"/>
      <c r="G324" s="8"/>
      <c r="I324" s="57"/>
      <c r="J324" s="20"/>
      <c r="L324" s="20"/>
      <c r="N324" s="114"/>
      <c r="O324" s="57"/>
      <c r="P324" s="57"/>
    </row>
    <row r="325">
      <c r="A325" s="20"/>
      <c r="C325" s="20"/>
      <c r="D325" s="115"/>
      <c r="E325" s="116"/>
      <c r="F325" s="117"/>
      <c r="G325" s="8"/>
      <c r="I325" s="57"/>
      <c r="J325" s="20"/>
      <c r="L325" s="20"/>
      <c r="N325" s="114"/>
      <c r="O325" s="57"/>
      <c r="P325" s="57"/>
    </row>
    <row r="326">
      <c r="A326" s="20"/>
      <c r="C326" s="20"/>
      <c r="D326" s="115"/>
      <c r="E326" s="116"/>
      <c r="F326" s="117"/>
      <c r="G326" s="8"/>
      <c r="I326" s="57"/>
      <c r="J326" s="20"/>
      <c r="L326" s="20"/>
      <c r="N326" s="114"/>
      <c r="O326" s="57"/>
      <c r="P326" s="57"/>
    </row>
    <row r="327">
      <c r="A327" s="20"/>
      <c r="C327" s="20"/>
      <c r="D327" s="115"/>
      <c r="E327" s="116"/>
      <c r="F327" s="117"/>
      <c r="G327" s="8"/>
      <c r="I327" s="57"/>
      <c r="J327" s="20"/>
      <c r="L327" s="20"/>
      <c r="N327" s="114"/>
      <c r="O327" s="57"/>
      <c r="P327" s="57"/>
    </row>
    <row r="328">
      <c r="A328" s="20"/>
      <c r="C328" s="20"/>
      <c r="D328" s="115"/>
      <c r="E328" s="116"/>
      <c r="F328" s="117"/>
      <c r="G328" s="8"/>
      <c r="I328" s="57"/>
      <c r="J328" s="20"/>
      <c r="L328" s="20"/>
      <c r="N328" s="114"/>
      <c r="O328" s="57"/>
      <c r="P328" s="57"/>
    </row>
    <row r="329">
      <c r="A329" s="20"/>
      <c r="C329" s="20"/>
      <c r="D329" s="115"/>
      <c r="E329" s="116"/>
      <c r="F329" s="117"/>
      <c r="G329" s="8"/>
      <c r="I329" s="57"/>
      <c r="J329" s="20"/>
      <c r="L329" s="20"/>
      <c r="N329" s="114"/>
      <c r="O329" s="57"/>
      <c r="P329" s="57"/>
    </row>
    <row r="330">
      <c r="A330" s="20"/>
      <c r="C330" s="20"/>
      <c r="D330" s="115"/>
      <c r="E330" s="116"/>
      <c r="F330" s="117"/>
      <c r="G330" s="8"/>
      <c r="I330" s="57"/>
      <c r="J330" s="20"/>
      <c r="L330" s="20"/>
      <c r="N330" s="114"/>
      <c r="O330" s="57"/>
      <c r="P330" s="57"/>
    </row>
    <row r="331">
      <c r="A331" s="20"/>
      <c r="C331" s="20"/>
      <c r="D331" s="115"/>
      <c r="E331" s="116"/>
      <c r="F331" s="117"/>
      <c r="G331" s="8"/>
      <c r="I331" s="57"/>
      <c r="J331" s="20"/>
      <c r="L331" s="20"/>
      <c r="N331" s="114"/>
      <c r="O331" s="57"/>
      <c r="P331" s="57"/>
    </row>
    <row r="332">
      <c r="A332" s="20"/>
      <c r="C332" s="20"/>
      <c r="D332" s="115"/>
      <c r="E332" s="116"/>
      <c r="F332" s="117"/>
      <c r="G332" s="8"/>
      <c r="I332" s="57"/>
      <c r="J332" s="20"/>
      <c r="L332" s="20"/>
      <c r="N332" s="114"/>
      <c r="O332" s="57"/>
      <c r="P332" s="57"/>
    </row>
    <row r="333">
      <c r="A333" s="20"/>
      <c r="C333" s="20"/>
      <c r="D333" s="115"/>
      <c r="E333" s="116"/>
      <c r="F333" s="117"/>
      <c r="G333" s="8"/>
      <c r="I333" s="57"/>
      <c r="J333" s="20"/>
      <c r="L333" s="20"/>
      <c r="N333" s="114"/>
      <c r="O333" s="57"/>
      <c r="P333" s="57"/>
    </row>
    <row r="334">
      <c r="A334" s="20"/>
      <c r="C334" s="20"/>
      <c r="D334" s="115"/>
      <c r="E334" s="116"/>
      <c r="F334" s="117"/>
      <c r="G334" s="8"/>
      <c r="I334" s="57"/>
      <c r="J334" s="20"/>
      <c r="L334" s="20"/>
      <c r="N334" s="114"/>
      <c r="O334" s="57"/>
      <c r="P334" s="57"/>
    </row>
    <row r="335">
      <c r="A335" s="20"/>
      <c r="C335" s="20"/>
      <c r="D335" s="115"/>
      <c r="E335" s="116"/>
      <c r="F335" s="117"/>
      <c r="G335" s="8"/>
      <c r="I335" s="57"/>
      <c r="J335" s="20"/>
      <c r="L335" s="20"/>
      <c r="N335" s="114"/>
      <c r="O335" s="57"/>
      <c r="P335" s="57"/>
    </row>
    <row r="336">
      <c r="A336" s="20"/>
      <c r="C336" s="20"/>
      <c r="D336" s="115"/>
      <c r="E336" s="116"/>
      <c r="F336" s="117"/>
      <c r="G336" s="8"/>
      <c r="I336" s="57"/>
      <c r="J336" s="20"/>
      <c r="L336" s="20"/>
      <c r="N336" s="114"/>
      <c r="O336" s="57"/>
      <c r="P336" s="57"/>
    </row>
    <row r="337">
      <c r="A337" s="20"/>
      <c r="C337" s="20"/>
      <c r="D337" s="115"/>
      <c r="E337" s="116"/>
      <c r="F337" s="117"/>
      <c r="G337" s="8"/>
      <c r="I337" s="57"/>
      <c r="J337" s="20"/>
      <c r="L337" s="20"/>
      <c r="N337" s="114"/>
      <c r="O337" s="57"/>
      <c r="P337" s="57"/>
    </row>
    <row r="338">
      <c r="A338" s="20"/>
      <c r="C338" s="20"/>
      <c r="D338" s="115"/>
      <c r="E338" s="116"/>
      <c r="F338" s="117"/>
      <c r="G338" s="8"/>
      <c r="I338" s="57"/>
      <c r="J338" s="20"/>
      <c r="L338" s="20"/>
      <c r="N338" s="114"/>
      <c r="O338" s="57"/>
      <c r="P338" s="57"/>
    </row>
    <row r="339">
      <c r="A339" s="20"/>
      <c r="C339" s="20"/>
      <c r="D339" s="115"/>
      <c r="E339" s="116"/>
      <c r="F339" s="117"/>
      <c r="G339" s="8"/>
      <c r="I339" s="57"/>
      <c r="J339" s="20"/>
      <c r="L339" s="20"/>
      <c r="N339" s="114"/>
      <c r="O339" s="57"/>
      <c r="P339" s="57"/>
    </row>
    <row r="340">
      <c r="A340" s="20"/>
      <c r="C340" s="20"/>
      <c r="D340" s="115"/>
      <c r="E340" s="116"/>
      <c r="F340" s="117"/>
      <c r="G340" s="8"/>
      <c r="I340" s="57"/>
      <c r="J340" s="20"/>
      <c r="L340" s="20"/>
      <c r="N340" s="114"/>
      <c r="O340" s="57"/>
      <c r="P340" s="57"/>
    </row>
    <row r="341">
      <c r="A341" s="20"/>
      <c r="C341" s="20"/>
      <c r="D341" s="115"/>
      <c r="E341" s="116"/>
      <c r="F341" s="117"/>
      <c r="G341" s="8"/>
      <c r="I341" s="57"/>
      <c r="J341" s="20"/>
      <c r="L341" s="20"/>
      <c r="N341" s="114"/>
      <c r="O341" s="57"/>
      <c r="P341" s="57"/>
    </row>
    <row r="342">
      <c r="A342" s="20"/>
      <c r="C342" s="20"/>
      <c r="D342" s="115"/>
      <c r="E342" s="116"/>
      <c r="F342" s="117"/>
      <c r="G342" s="8"/>
      <c r="I342" s="57"/>
      <c r="J342" s="20"/>
      <c r="L342" s="20"/>
      <c r="N342" s="114"/>
      <c r="O342" s="57"/>
      <c r="P342" s="57"/>
    </row>
    <row r="343">
      <c r="A343" s="20"/>
      <c r="C343" s="20"/>
      <c r="D343" s="115"/>
      <c r="E343" s="116"/>
      <c r="F343" s="117"/>
      <c r="G343" s="8"/>
      <c r="I343" s="57"/>
      <c r="J343" s="20"/>
      <c r="L343" s="20"/>
      <c r="N343" s="114"/>
      <c r="O343" s="57"/>
      <c r="P343" s="57"/>
    </row>
    <row r="344">
      <c r="A344" s="20"/>
      <c r="C344" s="20"/>
      <c r="D344" s="115"/>
      <c r="E344" s="116"/>
      <c r="F344" s="117"/>
      <c r="G344" s="8"/>
      <c r="I344" s="57"/>
      <c r="J344" s="20"/>
      <c r="L344" s="20"/>
      <c r="N344" s="114"/>
      <c r="O344" s="57"/>
      <c r="P344" s="57"/>
    </row>
    <row r="345">
      <c r="A345" s="20"/>
      <c r="C345" s="20"/>
      <c r="D345" s="115"/>
      <c r="E345" s="116"/>
      <c r="F345" s="117"/>
      <c r="G345" s="8"/>
      <c r="I345" s="57"/>
      <c r="J345" s="20"/>
      <c r="L345" s="20"/>
      <c r="N345" s="114"/>
      <c r="O345" s="57"/>
      <c r="P345" s="57"/>
    </row>
    <row r="346">
      <c r="A346" s="20"/>
      <c r="C346" s="20"/>
      <c r="D346" s="115"/>
      <c r="E346" s="116"/>
      <c r="F346" s="117"/>
      <c r="G346" s="8"/>
      <c r="I346" s="57"/>
      <c r="J346" s="20"/>
      <c r="L346" s="20"/>
      <c r="N346" s="114"/>
      <c r="O346" s="57"/>
      <c r="P346" s="57"/>
    </row>
    <row r="347">
      <c r="A347" s="20"/>
      <c r="C347" s="20"/>
      <c r="D347" s="115"/>
      <c r="E347" s="116"/>
      <c r="F347" s="117"/>
      <c r="G347" s="8"/>
      <c r="I347" s="57"/>
      <c r="J347" s="20"/>
      <c r="L347" s="20"/>
      <c r="N347" s="114"/>
      <c r="O347" s="57"/>
      <c r="P347" s="57"/>
    </row>
    <row r="348">
      <c r="A348" s="20"/>
      <c r="C348" s="20"/>
      <c r="D348" s="115"/>
      <c r="E348" s="116"/>
      <c r="F348" s="117"/>
      <c r="G348" s="8"/>
      <c r="I348" s="57"/>
      <c r="J348" s="20"/>
      <c r="L348" s="20"/>
      <c r="N348" s="114"/>
      <c r="O348" s="57"/>
      <c r="P348" s="57"/>
    </row>
    <row r="349">
      <c r="A349" s="20"/>
      <c r="C349" s="20"/>
      <c r="D349" s="115"/>
      <c r="E349" s="116"/>
      <c r="F349" s="117"/>
      <c r="G349" s="8"/>
      <c r="I349" s="57"/>
      <c r="J349" s="20"/>
      <c r="L349" s="20"/>
      <c r="N349" s="114"/>
      <c r="O349" s="57"/>
      <c r="P349" s="57"/>
    </row>
    <row r="350">
      <c r="A350" s="20"/>
      <c r="C350" s="20"/>
      <c r="D350" s="115"/>
      <c r="E350" s="116"/>
      <c r="F350" s="117"/>
      <c r="G350" s="8"/>
      <c r="I350" s="57"/>
      <c r="J350" s="20"/>
      <c r="L350" s="20"/>
      <c r="N350" s="114"/>
      <c r="O350" s="57"/>
      <c r="P350" s="57"/>
    </row>
    <row r="351">
      <c r="A351" s="20"/>
      <c r="C351" s="20"/>
      <c r="D351" s="115"/>
      <c r="E351" s="116"/>
      <c r="F351" s="117"/>
      <c r="G351" s="8"/>
      <c r="I351" s="57"/>
      <c r="J351" s="20"/>
      <c r="L351" s="20"/>
      <c r="N351" s="114"/>
      <c r="O351" s="57"/>
      <c r="P351" s="57"/>
    </row>
    <row r="352">
      <c r="A352" s="20"/>
      <c r="C352" s="20"/>
      <c r="D352" s="115"/>
      <c r="E352" s="116"/>
      <c r="F352" s="117"/>
      <c r="G352" s="8"/>
      <c r="I352" s="57"/>
      <c r="J352" s="20"/>
      <c r="L352" s="20"/>
      <c r="N352" s="114"/>
      <c r="O352" s="57"/>
      <c r="P352" s="57"/>
    </row>
    <row r="353">
      <c r="A353" s="20"/>
      <c r="C353" s="20"/>
      <c r="D353" s="115"/>
      <c r="E353" s="116"/>
      <c r="F353" s="117"/>
      <c r="G353" s="8"/>
      <c r="I353" s="57"/>
      <c r="J353" s="20"/>
      <c r="L353" s="20"/>
      <c r="N353" s="114"/>
      <c r="O353" s="57"/>
      <c r="P353" s="57"/>
    </row>
    <row r="354">
      <c r="A354" s="20"/>
      <c r="C354" s="20"/>
      <c r="D354" s="115"/>
      <c r="E354" s="116"/>
      <c r="F354" s="117"/>
      <c r="G354" s="8"/>
      <c r="I354" s="57"/>
      <c r="J354" s="20"/>
      <c r="L354" s="20"/>
      <c r="N354" s="114"/>
      <c r="O354" s="57"/>
      <c r="P354" s="57"/>
    </row>
    <row r="355">
      <c r="A355" s="20"/>
      <c r="C355" s="20"/>
      <c r="D355" s="115"/>
      <c r="E355" s="116"/>
      <c r="F355" s="117"/>
      <c r="G355" s="8"/>
      <c r="I355" s="57"/>
      <c r="J355" s="20"/>
      <c r="L355" s="20"/>
      <c r="N355" s="114"/>
      <c r="O355" s="57"/>
      <c r="P355" s="57"/>
    </row>
    <row r="356">
      <c r="A356" s="20"/>
      <c r="C356" s="20"/>
      <c r="D356" s="115"/>
      <c r="E356" s="116"/>
      <c r="F356" s="117"/>
      <c r="G356" s="8"/>
      <c r="I356" s="57"/>
      <c r="J356" s="20"/>
      <c r="L356" s="20"/>
      <c r="N356" s="114"/>
      <c r="O356" s="57"/>
      <c r="P356" s="57"/>
    </row>
    <row r="357">
      <c r="A357" s="20"/>
      <c r="C357" s="20"/>
      <c r="D357" s="115"/>
      <c r="E357" s="116"/>
      <c r="F357" s="117"/>
      <c r="G357" s="8"/>
      <c r="I357" s="57"/>
      <c r="J357" s="20"/>
      <c r="L357" s="20"/>
      <c r="N357" s="114"/>
      <c r="O357" s="57"/>
      <c r="P357" s="57"/>
    </row>
    <row r="358">
      <c r="A358" s="20"/>
      <c r="C358" s="20"/>
      <c r="D358" s="115"/>
      <c r="E358" s="116"/>
      <c r="F358" s="117"/>
      <c r="G358" s="8"/>
      <c r="I358" s="57"/>
      <c r="J358" s="20"/>
      <c r="L358" s="20"/>
      <c r="N358" s="114"/>
      <c r="O358" s="57"/>
      <c r="P358" s="57"/>
    </row>
    <row r="359">
      <c r="A359" s="20"/>
      <c r="C359" s="20"/>
      <c r="D359" s="115"/>
      <c r="E359" s="116"/>
      <c r="F359" s="117"/>
      <c r="G359" s="8"/>
      <c r="I359" s="57"/>
      <c r="J359" s="20"/>
      <c r="L359" s="20"/>
      <c r="N359" s="114"/>
      <c r="O359" s="57"/>
      <c r="P359" s="57"/>
    </row>
    <row r="360">
      <c r="A360" s="20"/>
      <c r="C360" s="20"/>
      <c r="D360" s="115"/>
      <c r="E360" s="116"/>
      <c r="F360" s="117"/>
      <c r="G360" s="8"/>
      <c r="I360" s="57"/>
      <c r="J360" s="20"/>
      <c r="L360" s="20"/>
      <c r="N360" s="114"/>
      <c r="O360" s="57"/>
      <c r="P360" s="57"/>
    </row>
    <row r="361">
      <c r="A361" s="20"/>
      <c r="C361" s="20"/>
      <c r="D361" s="115"/>
      <c r="E361" s="116"/>
      <c r="F361" s="117"/>
      <c r="G361" s="8"/>
      <c r="I361" s="57"/>
      <c r="J361" s="20"/>
      <c r="L361" s="20"/>
      <c r="N361" s="114"/>
      <c r="O361" s="57"/>
      <c r="P361" s="57"/>
    </row>
    <row r="362">
      <c r="A362" s="20"/>
      <c r="C362" s="20"/>
      <c r="D362" s="115"/>
      <c r="E362" s="116"/>
      <c r="F362" s="117"/>
      <c r="G362" s="8"/>
      <c r="I362" s="57"/>
      <c r="J362" s="20"/>
      <c r="L362" s="20"/>
      <c r="N362" s="114"/>
      <c r="O362" s="57"/>
      <c r="P362" s="57"/>
    </row>
    <row r="363">
      <c r="A363" s="20"/>
      <c r="C363" s="20"/>
      <c r="D363" s="115"/>
      <c r="E363" s="116"/>
      <c r="F363" s="117"/>
      <c r="G363" s="8"/>
      <c r="I363" s="57"/>
      <c r="J363" s="20"/>
      <c r="L363" s="20"/>
      <c r="N363" s="114"/>
      <c r="O363" s="57"/>
      <c r="P363" s="57"/>
    </row>
    <row r="364">
      <c r="A364" s="20"/>
      <c r="C364" s="20"/>
      <c r="D364" s="115"/>
      <c r="E364" s="116"/>
      <c r="F364" s="117"/>
      <c r="G364" s="8"/>
      <c r="I364" s="57"/>
      <c r="J364" s="20"/>
      <c r="L364" s="20"/>
      <c r="N364" s="114"/>
      <c r="O364" s="57"/>
      <c r="P364" s="57"/>
    </row>
    <row r="365">
      <c r="A365" s="20"/>
      <c r="C365" s="20"/>
      <c r="D365" s="115"/>
      <c r="E365" s="116"/>
      <c r="F365" s="117"/>
      <c r="G365" s="8"/>
      <c r="I365" s="57"/>
      <c r="J365" s="20"/>
      <c r="L365" s="20"/>
      <c r="N365" s="114"/>
      <c r="O365" s="57"/>
      <c r="P365" s="57"/>
    </row>
    <row r="366">
      <c r="A366" s="20"/>
      <c r="C366" s="20"/>
      <c r="D366" s="115"/>
      <c r="E366" s="116"/>
      <c r="F366" s="117"/>
      <c r="G366" s="8"/>
      <c r="I366" s="57"/>
      <c r="J366" s="20"/>
      <c r="L366" s="20"/>
      <c r="N366" s="114"/>
      <c r="O366" s="57"/>
      <c r="P366" s="57"/>
    </row>
    <row r="367">
      <c r="A367" s="20"/>
      <c r="C367" s="20"/>
      <c r="D367" s="115"/>
      <c r="E367" s="116"/>
      <c r="F367" s="117"/>
      <c r="G367" s="8"/>
      <c r="I367" s="57"/>
      <c r="J367" s="20"/>
      <c r="L367" s="20"/>
      <c r="N367" s="114"/>
      <c r="O367" s="57"/>
      <c r="P367" s="57"/>
    </row>
    <row r="368">
      <c r="A368" s="20"/>
      <c r="C368" s="20"/>
      <c r="D368" s="115"/>
      <c r="E368" s="116"/>
      <c r="F368" s="117"/>
      <c r="G368" s="8"/>
      <c r="I368" s="57"/>
      <c r="J368" s="20"/>
      <c r="L368" s="20"/>
      <c r="N368" s="114"/>
      <c r="O368" s="57"/>
      <c r="P368" s="57"/>
    </row>
    <row r="369">
      <c r="A369" s="20"/>
      <c r="C369" s="20"/>
      <c r="D369" s="115"/>
      <c r="E369" s="116"/>
      <c r="F369" s="117"/>
      <c r="G369" s="8"/>
      <c r="I369" s="57"/>
      <c r="J369" s="20"/>
      <c r="L369" s="20"/>
      <c r="N369" s="114"/>
      <c r="O369" s="57"/>
      <c r="P369" s="57"/>
    </row>
    <row r="370">
      <c r="A370" s="20"/>
      <c r="C370" s="20"/>
      <c r="D370" s="115"/>
      <c r="E370" s="116"/>
      <c r="F370" s="117"/>
      <c r="G370" s="8"/>
      <c r="I370" s="57"/>
      <c r="J370" s="20"/>
      <c r="L370" s="20"/>
      <c r="N370" s="114"/>
      <c r="O370" s="57"/>
      <c r="P370" s="57"/>
    </row>
    <row r="371">
      <c r="A371" s="20"/>
      <c r="C371" s="20"/>
      <c r="D371" s="115"/>
      <c r="E371" s="116"/>
      <c r="F371" s="117"/>
      <c r="G371" s="8"/>
      <c r="I371" s="57"/>
      <c r="J371" s="20"/>
      <c r="L371" s="20"/>
      <c r="N371" s="114"/>
      <c r="O371" s="57"/>
      <c r="P371" s="57"/>
    </row>
    <row r="372">
      <c r="A372" s="20"/>
      <c r="C372" s="20"/>
      <c r="D372" s="115"/>
      <c r="E372" s="116"/>
      <c r="F372" s="117"/>
      <c r="G372" s="8"/>
      <c r="I372" s="57"/>
      <c r="J372" s="20"/>
      <c r="L372" s="20"/>
      <c r="N372" s="114"/>
      <c r="O372" s="57"/>
      <c r="P372" s="57"/>
    </row>
    <row r="373">
      <c r="A373" s="20"/>
      <c r="C373" s="20"/>
      <c r="D373" s="115"/>
      <c r="E373" s="116"/>
      <c r="F373" s="117"/>
      <c r="G373" s="8"/>
      <c r="I373" s="57"/>
      <c r="J373" s="20"/>
      <c r="L373" s="20"/>
      <c r="N373" s="114"/>
      <c r="O373" s="57"/>
      <c r="P373" s="57"/>
    </row>
    <row r="374">
      <c r="A374" s="20"/>
      <c r="C374" s="20"/>
      <c r="D374" s="115"/>
      <c r="E374" s="116"/>
      <c r="F374" s="117"/>
      <c r="G374" s="8"/>
      <c r="I374" s="57"/>
      <c r="J374" s="20"/>
      <c r="L374" s="20"/>
      <c r="N374" s="114"/>
      <c r="O374" s="57"/>
      <c r="P374" s="57"/>
    </row>
    <row r="375">
      <c r="A375" s="20"/>
      <c r="C375" s="20"/>
      <c r="D375" s="115"/>
      <c r="E375" s="116"/>
      <c r="F375" s="117"/>
      <c r="G375" s="8"/>
      <c r="I375" s="57"/>
      <c r="J375" s="20"/>
      <c r="L375" s="20"/>
      <c r="N375" s="114"/>
      <c r="O375" s="57"/>
      <c r="P375" s="57"/>
    </row>
    <row r="376">
      <c r="A376" s="20"/>
      <c r="C376" s="20"/>
      <c r="D376" s="115"/>
      <c r="E376" s="116"/>
      <c r="F376" s="117"/>
      <c r="G376" s="8"/>
      <c r="I376" s="57"/>
      <c r="J376" s="20"/>
      <c r="L376" s="20"/>
      <c r="N376" s="114"/>
      <c r="O376" s="57"/>
      <c r="P376" s="57"/>
    </row>
    <row r="377">
      <c r="A377" s="20"/>
      <c r="C377" s="20"/>
      <c r="D377" s="115"/>
      <c r="E377" s="116"/>
      <c r="F377" s="117"/>
      <c r="G377" s="8"/>
      <c r="I377" s="57"/>
      <c r="J377" s="20"/>
      <c r="L377" s="20"/>
      <c r="N377" s="114"/>
      <c r="O377" s="57"/>
      <c r="P377" s="57"/>
    </row>
    <row r="378">
      <c r="A378" s="20"/>
      <c r="C378" s="20"/>
      <c r="D378" s="115"/>
      <c r="E378" s="116"/>
      <c r="F378" s="117"/>
      <c r="G378" s="8"/>
      <c r="I378" s="57"/>
      <c r="J378" s="20"/>
      <c r="L378" s="20"/>
      <c r="N378" s="114"/>
      <c r="O378" s="57"/>
      <c r="P378" s="57"/>
    </row>
    <row r="379">
      <c r="A379" s="20"/>
      <c r="C379" s="20"/>
      <c r="D379" s="115"/>
      <c r="E379" s="116"/>
      <c r="F379" s="117"/>
      <c r="G379" s="8"/>
      <c r="I379" s="57"/>
      <c r="J379" s="20"/>
      <c r="L379" s="20"/>
      <c r="N379" s="114"/>
      <c r="O379" s="57"/>
      <c r="P379" s="57"/>
    </row>
    <row r="380">
      <c r="A380" s="20"/>
      <c r="C380" s="20"/>
      <c r="D380" s="115"/>
      <c r="E380" s="116"/>
      <c r="F380" s="117"/>
      <c r="G380" s="8"/>
      <c r="I380" s="57"/>
      <c r="J380" s="20"/>
      <c r="L380" s="20"/>
      <c r="N380" s="114"/>
      <c r="O380" s="57"/>
      <c r="P380" s="57"/>
    </row>
    <row r="381">
      <c r="A381" s="20"/>
      <c r="C381" s="20"/>
      <c r="D381" s="115"/>
      <c r="E381" s="116"/>
      <c r="F381" s="117"/>
      <c r="G381" s="8"/>
      <c r="I381" s="57"/>
      <c r="J381" s="20"/>
      <c r="L381" s="20"/>
      <c r="N381" s="114"/>
      <c r="O381" s="57"/>
      <c r="P381" s="57"/>
    </row>
    <row r="382">
      <c r="A382" s="20"/>
      <c r="C382" s="20"/>
      <c r="D382" s="115"/>
      <c r="E382" s="116"/>
      <c r="F382" s="117"/>
      <c r="G382" s="8"/>
      <c r="I382" s="57"/>
      <c r="J382" s="20"/>
      <c r="L382" s="20"/>
      <c r="N382" s="114"/>
      <c r="O382" s="57"/>
      <c r="P382" s="57"/>
    </row>
    <row r="383">
      <c r="A383" s="20"/>
      <c r="C383" s="20"/>
      <c r="D383" s="115"/>
      <c r="E383" s="116"/>
      <c r="F383" s="117"/>
      <c r="G383" s="8"/>
      <c r="I383" s="57"/>
      <c r="J383" s="20"/>
      <c r="L383" s="20"/>
      <c r="N383" s="114"/>
      <c r="O383" s="57"/>
      <c r="P383" s="57"/>
    </row>
    <row r="384">
      <c r="A384" s="20"/>
      <c r="C384" s="20"/>
      <c r="D384" s="115"/>
      <c r="E384" s="116"/>
      <c r="F384" s="117"/>
      <c r="G384" s="8"/>
      <c r="I384" s="57"/>
      <c r="J384" s="20"/>
      <c r="L384" s="20"/>
      <c r="N384" s="114"/>
      <c r="O384" s="57"/>
      <c r="P384" s="57"/>
    </row>
    <row r="385">
      <c r="A385" s="20"/>
      <c r="C385" s="20"/>
      <c r="D385" s="115"/>
      <c r="E385" s="116"/>
      <c r="F385" s="117"/>
      <c r="G385" s="8"/>
      <c r="I385" s="57"/>
      <c r="J385" s="20"/>
      <c r="L385" s="20"/>
      <c r="N385" s="114"/>
      <c r="O385" s="57"/>
      <c r="P385" s="57"/>
    </row>
    <row r="386">
      <c r="A386" s="20"/>
      <c r="C386" s="20"/>
      <c r="D386" s="115"/>
      <c r="E386" s="116"/>
      <c r="F386" s="117"/>
      <c r="G386" s="8"/>
      <c r="I386" s="57"/>
      <c r="J386" s="20"/>
      <c r="L386" s="20"/>
      <c r="N386" s="114"/>
      <c r="O386" s="57"/>
      <c r="P386" s="57"/>
    </row>
    <row r="387">
      <c r="A387" s="20"/>
      <c r="C387" s="20"/>
      <c r="D387" s="115"/>
      <c r="E387" s="116"/>
      <c r="F387" s="117"/>
      <c r="G387" s="8"/>
      <c r="I387" s="57"/>
      <c r="J387" s="20"/>
      <c r="L387" s="20"/>
      <c r="N387" s="114"/>
      <c r="O387" s="57"/>
      <c r="P387" s="57"/>
    </row>
    <row r="388">
      <c r="A388" s="20"/>
      <c r="C388" s="20"/>
      <c r="D388" s="115"/>
      <c r="E388" s="116"/>
      <c r="F388" s="117"/>
      <c r="G388" s="8"/>
      <c r="I388" s="57"/>
      <c r="J388" s="20"/>
      <c r="L388" s="20"/>
      <c r="N388" s="114"/>
      <c r="O388" s="57"/>
      <c r="P388" s="57"/>
    </row>
    <row r="389">
      <c r="A389" s="20"/>
      <c r="C389" s="20"/>
      <c r="D389" s="115"/>
      <c r="E389" s="116"/>
      <c r="F389" s="117"/>
      <c r="G389" s="8"/>
      <c r="I389" s="57"/>
      <c r="J389" s="20"/>
      <c r="L389" s="20"/>
      <c r="N389" s="114"/>
      <c r="O389" s="57"/>
      <c r="P389" s="57"/>
    </row>
    <row r="390">
      <c r="A390" s="20"/>
      <c r="C390" s="20"/>
      <c r="D390" s="115"/>
      <c r="E390" s="116"/>
      <c r="F390" s="117"/>
      <c r="G390" s="8"/>
      <c r="I390" s="57"/>
      <c r="J390" s="20"/>
      <c r="L390" s="20"/>
      <c r="N390" s="114"/>
      <c r="O390" s="57"/>
      <c r="P390" s="57"/>
    </row>
    <row r="391">
      <c r="A391" s="20"/>
      <c r="C391" s="20"/>
      <c r="D391" s="115"/>
      <c r="E391" s="116"/>
      <c r="F391" s="117"/>
      <c r="G391" s="8"/>
      <c r="I391" s="57"/>
      <c r="J391" s="20"/>
      <c r="L391" s="20"/>
      <c r="N391" s="114"/>
      <c r="O391" s="57"/>
      <c r="P391" s="57"/>
    </row>
    <row r="392">
      <c r="A392" s="20"/>
      <c r="C392" s="20"/>
      <c r="D392" s="115"/>
      <c r="E392" s="116"/>
      <c r="F392" s="117"/>
      <c r="G392" s="8"/>
      <c r="I392" s="57"/>
      <c r="J392" s="20"/>
      <c r="L392" s="20"/>
      <c r="N392" s="114"/>
      <c r="O392" s="57"/>
      <c r="P392" s="57"/>
    </row>
    <row r="393">
      <c r="A393" s="20"/>
      <c r="C393" s="20"/>
      <c r="D393" s="115"/>
      <c r="E393" s="116"/>
      <c r="F393" s="117"/>
      <c r="G393" s="8"/>
      <c r="I393" s="57"/>
      <c r="J393" s="20"/>
      <c r="L393" s="20"/>
      <c r="N393" s="114"/>
      <c r="O393" s="57"/>
      <c r="P393" s="57"/>
    </row>
    <row r="394">
      <c r="A394" s="20"/>
      <c r="C394" s="20"/>
      <c r="D394" s="115"/>
      <c r="E394" s="116"/>
      <c r="F394" s="117"/>
      <c r="G394" s="8"/>
      <c r="I394" s="57"/>
      <c r="J394" s="20"/>
      <c r="L394" s="20"/>
      <c r="N394" s="114"/>
      <c r="O394" s="57"/>
      <c r="P394" s="57"/>
    </row>
    <row r="395">
      <c r="A395" s="20"/>
      <c r="C395" s="20"/>
      <c r="D395" s="115"/>
      <c r="E395" s="116"/>
      <c r="F395" s="117"/>
      <c r="G395" s="8"/>
      <c r="I395" s="57"/>
      <c r="J395" s="20"/>
      <c r="L395" s="20"/>
      <c r="N395" s="114"/>
      <c r="O395" s="57"/>
      <c r="P395" s="57"/>
    </row>
    <row r="396">
      <c r="A396" s="20"/>
      <c r="C396" s="20"/>
      <c r="D396" s="115"/>
      <c r="E396" s="116"/>
      <c r="F396" s="117"/>
      <c r="G396" s="8"/>
      <c r="I396" s="57"/>
      <c r="J396" s="20"/>
      <c r="L396" s="20"/>
      <c r="N396" s="114"/>
      <c r="O396" s="57"/>
      <c r="P396" s="57"/>
    </row>
    <row r="397">
      <c r="A397" s="20"/>
      <c r="C397" s="20"/>
      <c r="D397" s="115"/>
      <c r="E397" s="116"/>
      <c r="F397" s="117"/>
      <c r="G397" s="8"/>
      <c r="I397" s="57"/>
      <c r="J397" s="20"/>
      <c r="L397" s="20"/>
      <c r="N397" s="114"/>
      <c r="O397" s="57"/>
      <c r="P397" s="57"/>
    </row>
    <row r="398">
      <c r="A398" s="20"/>
      <c r="C398" s="20"/>
      <c r="D398" s="115"/>
      <c r="E398" s="116"/>
      <c r="F398" s="117"/>
      <c r="G398" s="8"/>
      <c r="I398" s="57"/>
      <c r="J398" s="20"/>
      <c r="L398" s="20"/>
      <c r="N398" s="114"/>
      <c r="O398" s="57"/>
      <c r="P398" s="57"/>
    </row>
    <row r="399">
      <c r="A399" s="20"/>
      <c r="C399" s="20"/>
      <c r="D399" s="115"/>
      <c r="E399" s="116"/>
      <c r="F399" s="117"/>
      <c r="G399" s="8"/>
      <c r="I399" s="57"/>
      <c r="J399" s="20"/>
      <c r="L399" s="20"/>
      <c r="N399" s="114"/>
      <c r="O399" s="57"/>
      <c r="P399" s="57"/>
    </row>
    <row r="400">
      <c r="A400" s="20"/>
      <c r="C400" s="20"/>
      <c r="D400" s="115"/>
      <c r="E400" s="116"/>
      <c r="F400" s="117"/>
      <c r="G400" s="8"/>
      <c r="I400" s="57"/>
      <c r="J400" s="20"/>
      <c r="L400" s="20"/>
      <c r="N400" s="114"/>
      <c r="O400" s="57"/>
      <c r="P400" s="57"/>
    </row>
    <row r="401">
      <c r="A401" s="20"/>
      <c r="C401" s="20"/>
      <c r="D401" s="115"/>
      <c r="E401" s="116"/>
      <c r="F401" s="117"/>
      <c r="G401" s="8"/>
      <c r="I401" s="57"/>
      <c r="J401" s="20"/>
      <c r="L401" s="20"/>
      <c r="N401" s="114"/>
      <c r="O401" s="57"/>
      <c r="P401" s="57"/>
    </row>
    <row r="402">
      <c r="A402" s="20"/>
      <c r="C402" s="20"/>
      <c r="D402" s="115"/>
      <c r="E402" s="116"/>
      <c r="F402" s="117"/>
      <c r="G402" s="8"/>
      <c r="I402" s="57"/>
      <c r="J402" s="20"/>
      <c r="L402" s="20"/>
      <c r="N402" s="114"/>
      <c r="O402" s="57"/>
      <c r="P402" s="57"/>
    </row>
    <row r="403">
      <c r="A403" s="20"/>
      <c r="C403" s="20"/>
      <c r="D403" s="115"/>
      <c r="E403" s="116"/>
      <c r="F403" s="117"/>
      <c r="G403" s="8"/>
      <c r="I403" s="57"/>
      <c r="J403" s="20"/>
      <c r="L403" s="20"/>
      <c r="N403" s="114"/>
      <c r="O403" s="57"/>
      <c r="P403" s="57"/>
    </row>
    <row r="404">
      <c r="A404" s="20"/>
      <c r="C404" s="20"/>
      <c r="D404" s="115"/>
      <c r="E404" s="116"/>
      <c r="F404" s="117"/>
      <c r="G404" s="8"/>
      <c r="I404" s="57"/>
      <c r="J404" s="20"/>
      <c r="L404" s="20"/>
      <c r="N404" s="114"/>
      <c r="O404" s="57"/>
      <c r="P404" s="57"/>
    </row>
    <row r="405">
      <c r="A405" s="20"/>
      <c r="C405" s="20"/>
      <c r="D405" s="115"/>
      <c r="E405" s="116"/>
      <c r="F405" s="117"/>
      <c r="G405" s="8"/>
      <c r="I405" s="57"/>
      <c r="J405" s="20"/>
      <c r="L405" s="20"/>
      <c r="N405" s="114"/>
      <c r="O405" s="57"/>
      <c r="P405" s="57"/>
    </row>
    <row r="406">
      <c r="A406" s="20"/>
      <c r="C406" s="20"/>
      <c r="D406" s="115"/>
      <c r="E406" s="116"/>
      <c r="F406" s="117"/>
      <c r="G406" s="8"/>
      <c r="I406" s="57"/>
      <c r="J406" s="20"/>
      <c r="L406" s="20"/>
      <c r="N406" s="114"/>
      <c r="O406" s="57"/>
      <c r="P406" s="57"/>
    </row>
    <row r="407">
      <c r="A407" s="20"/>
      <c r="C407" s="20"/>
      <c r="D407" s="115"/>
      <c r="E407" s="116"/>
      <c r="F407" s="117"/>
      <c r="G407" s="8"/>
      <c r="I407" s="57"/>
      <c r="J407" s="20"/>
      <c r="L407" s="20"/>
      <c r="N407" s="114"/>
      <c r="O407" s="57"/>
      <c r="P407" s="57"/>
    </row>
    <row r="408">
      <c r="A408" s="20"/>
      <c r="C408" s="20"/>
      <c r="D408" s="115"/>
      <c r="E408" s="116"/>
      <c r="F408" s="117"/>
      <c r="G408" s="8"/>
      <c r="I408" s="57"/>
      <c r="J408" s="20"/>
      <c r="L408" s="20"/>
      <c r="N408" s="114"/>
      <c r="O408" s="57"/>
      <c r="P408" s="57"/>
    </row>
    <row r="409">
      <c r="A409" s="20"/>
      <c r="C409" s="20"/>
      <c r="D409" s="115"/>
      <c r="E409" s="116"/>
      <c r="F409" s="117"/>
      <c r="G409" s="8"/>
      <c r="I409" s="57"/>
      <c r="J409" s="20"/>
      <c r="L409" s="20"/>
      <c r="N409" s="114"/>
      <c r="O409" s="57"/>
      <c r="P409" s="57"/>
    </row>
    <row r="410">
      <c r="A410" s="20"/>
      <c r="C410" s="20"/>
      <c r="D410" s="115"/>
      <c r="E410" s="116"/>
      <c r="F410" s="117"/>
      <c r="G410" s="8"/>
      <c r="I410" s="57"/>
      <c r="J410" s="20"/>
      <c r="L410" s="20"/>
      <c r="N410" s="114"/>
      <c r="O410" s="57"/>
      <c r="P410" s="57"/>
    </row>
    <row r="411">
      <c r="A411" s="20"/>
      <c r="C411" s="20"/>
      <c r="D411" s="115"/>
      <c r="E411" s="116"/>
      <c r="F411" s="117"/>
      <c r="G411" s="8"/>
      <c r="I411" s="57"/>
      <c r="J411" s="20"/>
      <c r="L411" s="20"/>
      <c r="N411" s="114"/>
      <c r="O411" s="57"/>
      <c r="P411" s="57"/>
    </row>
    <row r="412">
      <c r="A412" s="20"/>
      <c r="C412" s="20"/>
      <c r="D412" s="115"/>
      <c r="E412" s="116"/>
      <c r="F412" s="117"/>
      <c r="G412" s="8"/>
      <c r="I412" s="57"/>
      <c r="J412" s="20"/>
      <c r="L412" s="20"/>
      <c r="N412" s="114"/>
      <c r="O412" s="57"/>
      <c r="P412" s="57"/>
    </row>
    <row r="413">
      <c r="A413" s="20"/>
      <c r="C413" s="20"/>
      <c r="D413" s="115"/>
      <c r="E413" s="116"/>
      <c r="F413" s="117"/>
      <c r="G413" s="8"/>
      <c r="I413" s="57"/>
      <c r="J413" s="20"/>
      <c r="L413" s="20"/>
      <c r="N413" s="114"/>
      <c r="O413" s="57"/>
      <c r="P413" s="57"/>
    </row>
    <row r="414">
      <c r="A414" s="20"/>
      <c r="C414" s="20"/>
      <c r="D414" s="115"/>
      <c r="E414" s="116"/>
      <c r="F414" s="117"/>
      <c r="G414" s="8"/>
      <c r="I414" s="57"/>
      <c r="J414" s="20"/>
      <c r="L414" s="20"/>
      <c r="N414" s="114"/>
      <c r="O414" s="57"/>
      <c r="P414" s="57"/>
    </row>
    <row r="415">
      <c r="A415" s="20"/>
      <c r="C415" s="20"/>
      <c r="D415" s="115"/>
      <c r="E415" s="116"/>
      <c r="F415" s="117"/>
      <c r="G415" s="8"/>
      <c r="I415" s="57"/>
      <c r="J415" s="20"/>
      <c r="L415" s="20"/>
      <c r="N415" s="114"/>
      <c r="O415" s="57"/>
      <c r="P415" s="57"/>
    </row>
    <row r="416">
      <c r="A416" s="20"/>
      <c r="C416" s="20"/>
      <c r="D416" s="115"/>
      <c r="E416" s="116"/>
      <c r="F416" s="117"/>
      <c r="G416" s="8"/>
      <c r="I416" s="57"/>
      <c r="J416" s="20"/>
      <c r="L416" s="20"/>
      <c r="N416" s="114"/>
      <c r="O416" s="57"/>
      <c r="P416" s="57"/>
    </row>
    <row r="417">
      <c r="A417" s="20"/>
      <c r="C417" s="20"/>
      <c r="D417" s="115"/>
      <c r="E417" s="116"/>
      <c r="F417" s="117"/>
      <c r="G417" s="8"/>
      <c r="I417" s="57"/>
      <c r="J417" s="20"/>
      <c r="L417" s="20"/>
      <c r="N417" s="114"/>
      <c r="O417" s="57"/>
      <c r="P417" s="57"/>
    </row>
    <row r="418">
      <c r="A418" s="20"/>
      <c r="C418" s="20"/>
      <c r="D418" s="115"/>
      <c r="E418" s="116"/>
      <c r="F418" s="117"/>
      <c r="G418" s="8"/>
      <c r="I418" s="57"/>
      <c r="J418" s="20"/>
      <c r="L418" s="20"/>
      <c r="N418" s="114"/>
      <c r="O418" s="57"/>
      <c r="P418" s="57"/>
    </row>
    <row r="419">
      <c r="A419" s="20"/>
      <c r="C419" s="20"/>
      <c r="D419" s="115"/>
      <c r="E419" s="116"/>
      <c r="F419" s="117"/>
      <c r="G419" s="8"/>
      <c r="I419" s="57"/>
      <c r="J419" s="20"/>
      <c r="L419" s="20"/>
      <c r="N419" s="114"/>
      <c r="O419" s="57"/>
      <c r="P419" s="57"/>
    </row>
    <row r="420">
      <c r="A420" s="20"/>
      <c r="C420" s="20"/>
      <c r="D420" s="115"/>
      <c r="E420" s="116"/>
      <c r="F420" s="117"/>
      <c r="G420" s="8"/>
      <c r="I420" s="57"/>
      <c r="J420" s="20"/>
      <c r="L420" s="20"/>
      <c r="N420" s="114"/>
      <c r="O420" s="57"/>
      <c r="P420" s="57"/>
    </row>
    <row r="421">
      <c r="A421" s="20"/>
      <c r="C421" s="20"/>
      <c r="D421" s="115"/>
      <c r="E421" s="116"/>
      <c r="F421" s="117"/>
      <c r="G421" s="8"/>
      <c r="I421" s="57"/>
      <c r="J421" s="20"/>
      <c r="L421" s="20"/>
      <c r="N421" s="114"/>
      <c r="O421" s="57"/>
      <c r="P421" s="57"/>
    </row>
    <row r="422">
      <c r="A422" s="20"/>
      <c r="C422" s="20"/>
      <c r="D422" s="115"/>
      <c r="E422" s="116"/>
      <c r="F422" s="117"/>
      <c r="G422" s="8"/>
      <c r="I422" s="57"/>
      <c r="J422" s="20"/>
      <c r="L422" s="20"/>
      <c r="N422" s="114"/>
      <c r="O422" s="57"/>
      <c r="P422" s="57"/>
    </row>
    <row r="423">
      <c r="A423" s="20"/>
      <c r="C423" s="20"/>
      <c r="D423" s="115"/>
      <c r="E423" s="116"/>
      <c r="F423" s="117"/>
      <c r="G423" s="8"/>
      <c r="I423" s="57"/>
      <c r="J423" s="20"/>
      <c r="L423" s="20"/>
      <c r="N423" s="114"/>
      <c r="O423" s="57"/>
      <c r="P423" s="57"/>
    </row>
    <row r="424">
      <c r="A424" s="20"/>
      <c r="C424" s="20"/>
      <c r="D424" s="115"/>
      <c r="E424" s="116"/>
      <c r="F424" s="117"/>
      <c r="G424" s="8"/>
      <c r="I424" s="57"/>
      <c r="J424" s="20"/>
      <c r="L424" s="20"/>
      <c r="N424" s="114"/>
      <c r="O424" s="57"/>
      <c r="P424" s="57"/>
    </row>
    <row r="425">
      <c r="A425" s="20"/>
      <c r="C425" s="20"/>
      <c r="D425" s="115"/>
      <c r="E425" s="116"/>
      <c r="F425" s="117"/>
      <c r="G425" s="8"/>
      <c r="I425" s="57"/>
      <c r="J425" s="20"/>
      <c r="L425" s="20"/>
      <c r="N425" s="114"/>
      <c r="O425" s="57"/>
      <c r="P425" s="57"/>
    </row>
    <row r="426">
      <c r="A426" s="20"/>
      <c r="C426" s="20"/>
      <c r="D426" s="115"/>
      <c r="E426" s="116"/>
      <c r="F426" s="117"/>
      <c r="G426" s="8"/>
      <c r="I426" s="57"/>
      <c r="J426" s="20"/>
      <c r="L426" s="20"/>
      <c r="N426" s="114"/>
      <c r="O426" s="57"/>
      <c r="P426" s="57"/>
    </row>
    <row r="427">
      <c r="A427" s="20"/>
      <c r="C427" s="20"/>
      <c r="D427" s="115"/>
      <c r="E427" s="116"/>
      <c r="F427" s="117"/>
      <c r="G427" s="8"/>
      <c r="I427" s="57"/>
      <c r="J427" s="20"/>
      <c r="L427" s="20"/>
      <c r="N427" s="114"/>
      <c r="O427" s="57"/>
      <c r="P427" s="57"/>
    </row>
    <row r="428">
      <c r="A428" s="20"/>
      <c r="C428" s="20"/>
      <c r="D428" s="115"/>
      <c r="E428" s="116"/>
      <c r="F428" s="117"/>
      <c r="G428" s="8"/>
      <c r="I428" s="57"/>
      <c r="J428" s="20"/>
      <c r="L428" s="20"/>
      <c r="N428" s="114"/>
      <c r="O428" s="57"/>
      <c r="P428" s="57"/>
    </row>
    <row r="429">
      <c r="A429" s="20"/>
      <c r="C429" s="20"/>
      <c r="D429" s="115"/>
      <c r="E429" s="116"/>
      <c r="F429" s="117"/>
      <c r="G429" s="8"/>
      <c r="I429" s="57"/>
      <c r="J429" s="20"/>
      <c r="L429" s="20"/>
      <c r="N429" s="114"/>
      <c r="O429" s="57"/>
      <c r="P429" s="57"/>
    </row>
    <row r="430">
      <c r="A430" s="20"/>
      <c r="C430" s="20"/>
      <c r="D430" s="115"/>
      <c r="E430" s="116"/>
      <c r="F430" s="117"/>
      <c r="G430" s="8"/>
      <c r="I430" s="57"/>
      <c r="J430" s="20"/>
      <c r="L430" s="20"/>
      <c r="N430" s="114"/>
      <c r="O430" s="57"/>
      <c r="P430" s="57"/>
    </row>
    <row r="431">
      <c r="A431" s="20"/>
      <c r="C431" s="20"/>
      <c r="D431" s="115"/>
      <c r="E431" s="116"/>
      <c r="F431" s="117"/>
      <c r="G431" s="8"/>
      <c r="I431" s="57"/>
      <c r="J431" s="20"/>
      <c r="L431" s="20"/>
      <c r="N431" s="114"/>
      <c r="O431" s="57"/>
      <c r="P431" s="57"/>
    </row>
    <row r="432">
      <c r="A432" s="20"/>
      <c r="C432" s="20"/>
      <c r="D432" s="115"/>
      <c r="E432" s="116"/>
      <c r="F432" s="117"/>
      <c r="G432" s="8"/>
      <c r="I432" s="57"/>
      <c r="J432" s="20"/>
      <c r="L432" s="20"/>
      <c r="N432" s="114"/>
      <c r="O432" s="57"/>
      <c r="P432" s="57"/>
    </row>
    <row r="433">
      <c r="A433" s="20"/>
      <c r="C433" s="20"/>
      <c r="D433" s="115"/>
      <c r="E433" s="116"/>
      <c r="F433" s="117"/>
      <c r="G433" s="8"/>
      <c r="I433" s="57"/>
      <c r="J433" s="20"/>
      <c r="L433" s="20"/>
      <c r="N433" s="114"/>
      <c r="O433" s="57"/>
      <c r="P433" s="57"/>
    </row>
    <row r="434">
      <c r="A434" s="20"/>
      <c r="C434" s="20"/>
      <c r="D434" s="115"/>
      <c r="E434" s="116"/>
      <c r="F434" s="117"/>
      <c r="G434" s="8"/>
      <c r="I434" s="57"/>
      <c r="J434" s="20"/>
      <c r="L434" s="20"/>
      <c r="N434" s="114"/>
      <c r="O434" s="57"/>
      <c r="P434" s="57"/>
    </row>
    <row r="435">
      <c r="A435" s="20"/>
      <c r="C435" s="20"/>
      <c r="D435" s="115"/>
      <c r="E435" s="116"/>
      <c r="F435" s="117"/>
      <c r="G435" s="8"/>
      <c r="I435" s="57"/>
      <c r="J435" s="20"/>
      <c r="L435" s="20"/>
      <c r="N435" s="114"/>
      <c r="O435" s="57"/>
      <c r="P435" s="57"/>
    </row>
    <row r="436">
      <c r="A436" s="20"/>
      <c r="C436" s="20"/>
      <c r="D436" s="115"/>
      <c r="E436" s="116"/>
      <c r="F436" s="117"/>
      <c r="G436" s="8"/>
      <c r="I436" s="57"/>
      <c r="J436" s="20"/>
      <c r="L436" s="20"/>
      <c r="N436" s="114"/>
      <c r="O436" s="57"/>
      <c r="P436" s="57"/>
    </row>
    <row r="437">
      <c r="A437" s="20"/>
      <c r="C437" s="20"/>
      <c r="D437" s="115"/>
      <c r="E437" s="116"/>
      <c r="F437" s="117"/>
      <c r="G437" s="8"/>
      <c r="I437" s="57"/>
      <c r="J437" s="20"/>
      <c r="L437" s="20"/>
      <c r="N437" s="114"/>
      <c r="O437" s="57"/>
      <c r="P437" s="57"/>
    </row>
    <row r="438">
      <c r="A438" s="20"/>
      <c r="C438" s="20"/>
      <c r="D438" s="115"/>
      <c r="E438" s="116"/>
      <c r="F438" s="117"/>
      <c r="G438" s="8"/>
      <c r="I438" s="57"/>
      <c r="J438" s="20"/>
      <c r="L438" s="20"/>
      <c r="N438" s="114"/>
      <c r="O438" s="57"/>
      <c r="P438" s="57"/>
    </row>
    <row r="439">
      <c r="A439" s="20"/>
      <c r="C439" s="20"/>
      <c r="D439" s="115"/>
      <c r="E439" s="116"/>
      <c r="F439" s="117"/>
      <c r="G439" s="8"/>
      <c r="I439" s="57"/>
      <c r="J439" s="20"/>
      <c r="L439" s="20"/>
      <c r="N439" s="114"/>
      <c r="O439" s="57"/>
      <c r="P439" s="57"/>
    </row>
    <row r="440">
      <c r="A440" s="20"/>
      <c r="C440" s="20"/>
      <c r="D440" s="115"/>
      <c r="E440" s="116"/>
      <c r="F440" s="117"/>
      <c r="G440" s="8"/>
      <c r="I440" s="57"/>
      <c r="J440" s="20"/>
      <c r="L440" s="20"/>
      <c r="N440" s="114"/>
      <c r="O440" s="57"/>
      <c r="P440" s="57"/>
    </row>
    <row r="441">
      <c r="A441" s="20"/>
      <c r="C441" s="20"/>
      <c r="D441" s="115"/>
      <c r="E441" s="116"/>
      <c r="F441" s="117"/>
      <c r="G441" s="8"/>
      <c r="I441" s="57"/>
      <c r="J441" s="20"/>
      <c r="L441" s="20"/>
      <c r="N441" s="114"/>
      <c r="O441" s="57"/>
      <c r="P441" s="57"/>
    </row>
    <row r="442">
      <c r="A442" s="20"/>
      <c r="C442" s="20"/>
      <c r="D442" s="115"/>
      <c r="E442" s="116"/>
      <c r="F442" s="117"/>
      <c r="G442" s="8"/>
      <c r="I442" s="57"/>
      <c r="J442" s="20"/>
      <c r="L442" s="20"/>
      <c r="N442" s="114"/>
      <c r="O442" s="57"/>
      <c r="P442" s="57"/>
    </row>
    <row r="443">
      <c r="A443" s="20"/>
      <c r="C443" s="20"/>
      <c r="D443" s="115"/>
      <c r="E443" s="116"/>
      <c r="F443" s="117"/>
      <c r="G443" s="8"/>
      <c r="I443" s="57"/>
      <c r="J443" s="20"/>
      <c r="L443" s="20"/>
      <c r="N443" s="114"/>
      <c r="O443" s="57"/>
      <c r="P443" s="57"/>
    </row>
    <row r="444">
      <c r="A444" s="20"/>
      <c r="C444" s="20"/>
      <c r="D444" s="115"/>
      <c r="E444" s="116"/>
      <c r="F444" s="117"/>
      <c r="G444" s="8"/>
      <c r="I444" s="57"/>
      <c r="J444" s="20"/>
      <c r="L444" s="20"/>
      <c r="N444" s="114"/>
      <c r="O444" s="57"/>
      <c r="P444" s="57"/>
    </row>
    <row r="445">
      <c r="A445" s="20"/>
      <c r="C445" s="20"/>
      <c r="D445" s="115"/>
      <c r="E445" s="116"/>
      <c r="F445" s="117"/>
      <c r="G445" s="8"/>
      <c r="I445" s="57"/>
      <c r="J445" s="20"/>
      <c r="L445" s="20"/>
      <c r="N445" s="114"/>
      <c r="O445" s="57"/>
      <c r="P445" s="57"/>
    </row>
    <row r="446">
      <c r="A446" s="20"/>
      <c r="C446" s="20"/>
      <c r="D446" s="115"/>
      <c r="E446" s="116"/>
      <c r="F446" s="117"/>
      <c r="G446" s="8"/>
      <c r="I446" s="57"/>
      <c r="J446" s="20"/>
      <c r="L446" s="20"/>
      <c r="N446" s="114"/>
      <c r="O446" s="57"/>
      <c r="P446" s="57"/>
    </row>
    <row r="447">
      <c r="A447" s="20"/>
      <c r="C447" s="20"/>
      <c r="D447" s="115"/>
      <c r="E447" s="116"/>
      <c r="F447" s="117"/>
      <c r="G447" s="8"/>
      <c r="I447" s="57"/>
      <c r="J447" s="20"/>
      <c r="L447" s="20"/>
      <c r="N447" s="114"/>
      <c r="O447" s="57"/>
      <c r="P447" s="57"/>
    </row>
    <row r="448">
      <c r="A448" s="20"/>
      <c r="C448" s="20"/>
      <c r="D448" s="115"/>
      <c r="E448" s="116"/>
      <c r="F448" s="117"/>
      <c r="G448" s="8"/>
      <c r="I448" s="57"/>
      <c r="J448" s="20"/>
      <c r="L448" s="20"/>
      <c r="N448" s="114"/>
      <c r="O448" s="57"/>
      <c r="P448" s="57"/>
    </row>
    <row r="449">
      <c r="A449" s="20"/>
      <c r="C449" s="20"/>
      <c r="D449" s="115"/>
      <c r="E449" s="116"/>
      <c r="F449" s="117"/>
      <c r="G449" s="8"/>
      <c r="I449" s="57"/>
      <c r="J449" s="20"/>
      <c r="L449" s="20"/>
      <c r="N449" s="114"/>
      <c r="O449" s="57"/>
      <c r="P449" s="57"/>
    </row>
    <row r="450">
      <c r="A450" s="20"/>
      <c r="C450" s="20"/>
      <c r="D450" s="115"/>
      <c r="E450" s="116"/>
      <c r="F450" s="117"/>
      <c r="G450" s="8"/>
      <c r="I450" s="57"/>
      <c r="J450" s="20"/>
      <c r="L450" s="20"/>
      <c r="N450" s="114"/>
      <c r="O450" s="57"/>
      <c r="P450" s="57"/>
    </row>
    <row r="451">
      <c r="A451" s="20"/>
      <c r="C451" s="20"/>
      <c r="D451" s="115"/>
      <c r="E451" s="116"/>
      <c r="F451" s="117"/>
      <c r="G451" s="8"/>
      <c r="I451" s="57"/>
      <c r="J451" s="20"/>
      <c r="L451" s="20"/>
      <c r="N451" s="114"/>
      <c r="O451" s="57"/>
      <c r="P451" s="57"/>
    </row>
    <row r="452">
      <c r="A452" s="20"/>
      <c r="C452" s="20"/>
      <c r="D452" s="115"/>
      <c r="E452" s="116"/>
      <c r="F452" s="117"/>
      <c r="G452" s="8"/>
      <c r="I452" s="57"/>
      <c r="J452" s="20"/>
      <c r="L452" s="20"/>
      <c r="N452" s="114"/>
      <c r="O452" s="57"/>
      <c r="P452" s="57"/>
    </row>
    <row r="453">
      <c r="A453" s="20"/>
      <c r="C453" s="20"/>
      <c r="D453" s="115"/>
      <c r="E453" s="116"/>
      <c r="F453" s="117"/>
      <c r="G453" s="8"/>
      <c r="I453" s="57"/>
      <c r="J453" s="20"/>
      <c r="L453" s="20"/>
      <c r="N453" s="114"/>
      <c r="O453" s="57"/>
      <c r="P453" s="57"/>
    </row>
    <row r="454">
      <c r="A454" s="20"/>
      <c r="C454" s="20"/>
      <c r="D454" s="115"/>
      <c r="E454" s="116"/>
      <c r="F454" s="117"/>
      <c r="G454" s="8"/>
      <c r="I454" s="57"/>
      <c r="J454" s="20"/>
      <c r="L454" s="20"/>
      <c r="N454" s="114"/>
      <c r="O454" s="57"/>
      <c r="P454" s="57"/>
    </row>
    <row r="455">
      <c r="A455" s="20"/>
      <c r="C455" s="20"/>
      <c r="D455" s="115"/>
      <c r="E455" s="116"/>
      <c r="F455" s="117"/>
      <c r="G455" s="8"/>
      <c r="I455" s="57"/>
      <c r="J455" s="20"/>
      <c r="L455" s="20"/>
      <c r="N455" s="114"/>
      <c r="O455" s="57"/>
      <c r="P455" s="57"/>
    </row>
    <row r="456">
      <c r="A456" s="20"/>
      <c r="C456" s="20"/>
      <c r="D456" s="115"/>
      <c r="E456" s="116"/>
      <c r="F456" s="117"/>
      <c r="G456" s="8"/>
      <c r="I456" s="57"/>
      <c r="J456" s="20"/>
      <c r="L456" s="20"/>
      <c r="N456" s="114"/>
      <c r="O456" s="57"/>
      <c r="P456" s="57"/>
    </row>
    <row r="457">
      <c r="A457" s="20"/>
      <c r="C457" s="20"/>
      <c r="D457" s="115"/>
      <c r="E457" s="116"/>
      <c r="F457" s="117"/>
      <c r="G457" s="8"/>
      <c r="I457" s="57"/>
      <c r="J457" s="20"/>
      <c r="L457" s="20"/>
      <c r="N457" s="114"/>
      <c r="O457" s="57"/>
      <c r="P457" s="57"/>
    </row>
    <row r="458">
      <c r="A458" s="20"/>
      <c r="C458" s="20"/>
      <c r="D458" s="115"/>
      <c r="E458" s="116"/>
      <c r="F458" s="117"/>
      <c r="G458" s="8"/>
      <c r="I458" s="57"/>
      <c r="J458" s="20"/>
      <c r="L458" s="20"/>
      <c r="N458" s="114"/>
      <c r="O458" s="57"/>
      <c r="P458" s="57"/>
    </row>
    <row r="459">
      <c r="A459" s="20"/>
      <c r="C459" s="20"/>
      <c r="D459" s="115"/>
      <c r="E459" s="116"/>
      <c r="F459" s="117"/>
      <c r="G459" s="8"/>
      <c r="I459" s="57"/>
      <c r="J459" s="20"/>
      <c r="L459" s="20"/>
      <c r="N459" s="114"/>
      <c r="O459" s="57"/>
      <c r="P459" s="57"/>
    </row>
    <row r="460">
      <c r="A460" s="20"/>
      <c r="C460" s="20"/>
      <c r="D460" s="115"/>
      <c r="E460" s="116"/>
      <c r="F460" s="117"/>
      <c r="G460" s="8"/>
      <c r="I460" s="57"/>
      <c r="J460" s="20"/>
      <c r="L460" s="20"/>
      <c r="N460" s="114"/>
      <c r="O460" s="57"/>
      <c r="P460" s="57"/>
    </row>
    <row r="461">
      <c r="A461" s="20"/>
      <c r="C461" s="20"/>
      <c r="D461" s="115"/>
      <c r="E461" s="116"/>
      <c r="F461" s="117"/>
      <c r="G461" s="8"/>
      <c r="I461" s="57"/>
      <c r="J461" s="20"/>
      <c r="L461" s="20"/>
      <c r="N461" s="114"/>
      <c r="O461" s="57"/>
      <c r="P461" s="57"/>
    </row>
    <row r="462">
      <c r="A462" s="20"/>
      <c r="C462" s="20"/>
      <c r="D462" s="115"/>
      <c r="E462" s="116"/>
      <c r="F462" s="117"/>
      <c r="G462" s="8"/>
      <c r="I462" s="57"/>
      <c r="J462" s="20"/>
      <c r="L462" s="20"/>
      <c r="N462" s="114"/>
      <c r="O462" s="57"/>
      <c r="P462" s="57"/>
    </row>
    <row r="463">
      <c r="A463" s="20"/>
      <c r="C463" s="20"/>
      <c r="D463" s="115"/>
      <c r="E463" s="116"/>
      <c r="F463" s="117"/>
      <c r="G463" s="8"/>
      <c r="I463" s="57"/>
      <c r="J463" s="20"/>
      <c r="L463" s="20"/>
      <c r="N463" s="114"/>
      <c r="O463" s="57"/>
      <c r="P463" s="57"/>
    </row>
    <row r="464">
      <c r="A464" s="20"/>
      <c r="C464" s="20"/>
      <c r="D464" s="115"/>
      <c r="E464" s="116"/>
      <c r="F464" s="117"/>
      <c r="G464" s="8"/>
      <c r="I464" s="57"/>
      <c r="J464" s="20"/>
      <c r="L464" s="20"/>
      <c r="N464" s="114"/>
      <c r="O464" s="57"/>
      <c r="P464" s="57"/>
    </row>
    <row r="465">
      <c r="A465" s="20"/>
      <c r="C465" s="20"/>
      <c r="D465" s="115"/>
      <c r="E465" s="116"/>
      <c r="F465" s="117"/>
      <c r="G465" s="8"/>
      <c r="I465" s="57"/>
      <c r="J465" s="20"/>
      <c r="L465" s="20"/>
      <c r="N465" s="114"/>
      <c r="O465" s="57"/>
      <c r="P465" s="57"/>
    </row>
    <row r="466">
      <c r="A466" s="20"/>
      <c r="C466" s="20"/>
      <c r="D466" s="115"/>
      <c r="E466" s="116"/>
      <c r="F466" s="117"/>
      <c r="G466" s="8"/>
      <c r="I466" s="57"/>
      <c r="J466" s="20"/>
      <c r="L466" s="20"/>
      <c r="N466" s="114"/>
      <c r="O466" s="57"/>
      <c r="P466" s="57"/>
    </row>
    <row r="467">
      <c r="A467" s="20"/>
      <c r="C467" s="20"/>
      <c r="D467" s="115"/>
      <c r="E467" s="116"/>
      <c r="F467" s="117"/>
      <c r="G467" s="8"/>
      <c r="I467" s="57"/>
      <c r="J467" s="20"/>
      <c r="L467" s="20"/>
      <c r="N467" s="114"/>
      <c r="O467" s="57"/>
      <c r="P467" s="57"/>
    </row>
    <row r="468">
      <c r="A468" s="20"/>
      <c r="C468" s="20"/>
      <c r="D468" s="115"/>
      <c r="E468" s="116"/>
      <c r="F468" s="117"/>
      <c r="G468" s="8"/>
      <c r="I468" s="57"/>
      <c r="J468" s="20"/>
      <c r="L468" s="20"/>
      <c r="N468" s="114"/>
      <c r="O468" s="57"/>
      <c r="P468" s="57"/>
    </row>
    <row r="469">
      <c r="A469" s="20"/>
      <c r="C469" s="20"/>
      <c r="D469" s="115"/>
      <c r="E469" s="116"/>
      <c r="F469" s="117"/>
      <c r="G469" s="8"/>
      <c r="I469" s="57"/>
      <c r="J469" s="20"/>
      <c r="L469" s="20"/>
      <c r="N469" s="114"/>
      <c r="O469" s="57"/>
      <c r="P469" s="57"/>
    </row>
    <row r="470">
      <c r="A470" s="20"/>
      <c r="C470" s="20"/>
      <c r="D470" s="115"/>
      <c r="E470" s="116"/>
      <c r="F470" s="117"/>
      <c r="G470" s="8"/>
      <c r="I470" s="57"/>
      <c r="J470" s="20"/>
      <c r="L470" s="20"/>
      <c r="N470" s="114"/>
      <c r="O470" s="57"/>
      <c r="P470" s="57"/>
    </row>
    <row r="471">
      <c r="A471" s="20"/>
      <c r="C471" s="20"/>
      <c r="D471" s="115"/>
      <c r="E471" s="116"/>
      <c r="F471" s="117"/>
      <c r="G471" s="8"/>
      <c r="I471" s="57"/>
      <c r="J471" s="20"/>
      <c r="L471" s="20"/>
      <c r="N471" s="114"/>
      <c r="O471" s="57"/>
      <c r="P471" s="57"/>
    </row>
    <row r="472">
      <c r="A472" s="20"/>
      <c r="C472" s="20"/>
      <c r="D472" s="115"/>
      <c r="E472" s="116"/>
      <c r="F472" s="117"/>
      <c r="G472" s="8"/>
      <c r="I472" s="57"/>
      <c r="J472" s="20"/>
      <c r="L472" s="20"/>
      <c r="N472" s="114"/>
      <c r="O472" s="57"/>
      <c r="P472" s="57"/>
    </row>
    <row r="473">
      <c r="A473" s="20"/>
      <c r="C473" s="20"/>
      <c r="D473" s="115"/>
      <c r="E473" s="116"/>
      <c r="F473" s="117"/>
      <c r="G473" s="8"/>
      <c r="I473" s="57"/>
      <c r="J473" s="20"/>
      <c r="L473" s="20"/>
      <c r="N473" s="114"/>
      <c r="O473" s="57"/>
      <c r="P473" s="57"/>
    </row>
    <row r="474">
      <c r="A474" s="20"/>
      <c r="C474" s="20"/>
      <c r="D474" s="115"/>
      <c r="E474" s="116"/>
      <c r="F474" s="117"/>
      <c r="G474" s="8"/>
      <c r="I474" s="57"/>
      <c r="J474" s="20"/>
      <c r="L474" s="20"/>
      <c r="N474" s="114"/>
      <c r="O474" s="57"/>
      <c r="P474" s="57"/>
    </row>
    <row r="475">
      <c r="A475" s="20"/>
      <c r="C475" s="20"/>
      <c r="D475" s="115"/>
      <c r="E475" s="116"/>
      <c r="F475" s="117"/>
      <c r="G475" s="8"/>
      <c r="I475" s="57"/>
      <c r="J475" s="20"/>
      <c r="L475" s="20"/>
      <c r="N475" s="114"/>
      <c r="O475" s="57"/>
      <c r="P475" s="57"/>
    </row>
    <row r="476">
      <c r="A476" s="20"/>
      <c r="C476" s="20"/>
      <c r="D476" s="115"/>
      <c r="E476" s="116"/>
      <c r="F476" s="117"/>
      <c r="G476" s="8"/>
      <c r="I476" s="57"/>
      <c r="J476" s="20"/>
      <c r="L476" s="20"/>
      <c r="N476" s="114"/>
      <c r="O476" s="57"/>
      <c r="P476" s="57"/>
    </row>
    <row r="477">
      <c r="A477" s="20"/>
      <c r="C477" s="20"/>
      <c r="D477" s="115"/>
      <c r="E477" s="116"/>
      <c r="F477" s="117"/>
      <c r="G477" s="8"/>
      <c r="I477" s="57"/>
      <c r="J477" s="20"/>
      <c r="L477" s="20"/>
      <c r="N477" s="114"/>
      <c r="O477" s="57"/>
      <c r="P477" s="57"/>
    </row>
    <row r="478">
      <c r="A478" s="20"/>
      <c r="C478" s="20"/>
      <c r="D478" s="115"/>
      <c r="E478" s="116"/>
      <c r="F478" s="117"/>
      <c r="G478" s="8"/>
      <c r="I478" s="57"/>
      <c r="J478" s="20"/>
      <c r="L478" s="20"/>
      <c r="N478" s="114"/>
      <c r="O478" s="57"/>
      <c r="P478" s="57"/>
    </row>
    <row r="479">
      <c r="A479" s="20"/>
      <c r="C479" s="20"/>
      <c r="D479" s="115"/>
      <c r="E479" s="116"/>
      <c r="F479" s="117"/>
      <c r="G479" s="8"/>
      <c r="I479" s="57"/>
      <c r="J479" s="20"/>
      <c r="L479" s="20"/>
      <c r="N479" s="114"/>
      <c r="O479" s="57"/>
      <c r="P479" s="57"/>
    </row>
    <row r="480">
      <c r="A480" s="20"/>
      <c r="C480" s="20"/>
      <c r="D480" s="115"/>
      <c r="E480" s="116"/>
      <c r="F480" s="117"/>
      <c r="G480" s="8"/>
      <c r="I480" s="57"/>
      <c r="J480" s="20"/>
      <c r="L480" s="20"/>
      <c r="N480" s="114"/>
      <c r="O480" s="57"/>
      <c r="P480" s="57"/>
    </row>
    <row r="481">
      <c r="A481" s="20"/>
      <c r="C481" s="20"/>
      <c r="D481" s="115"/>
      <c r="E481" s="116"/>
      <c r="F481" s="117"/>
      <c r="G481" s="8"/>
      <c r="I481" s="57"/>
      <c r="J481" s="20"/>
      <c r="L481" s="20"/>
      <c r="N481" s="114"/>
      <c r="O481" s="57"/>
      <c r="P481" s="57"/>
    </row>
    <row r="482">
      <c r="A482" s="20"/>
      <c r="C482" s="20"/>
      <c r="D482" s="115"/>
      <c r="E482" s="116"/>
      <c r="F482" s="117"/>
      <c r="G482" s="8"/>
      <c r="I482" s="57"/>
      <c r="J482" s="20"/>
      <c r="L482" s="20"/>
      <c r="N482" s="114"/>
      <c r="O482" s="57"/>
      <c r="P482" s="57"/>
    </row>
    <row r="483">
      <c r="A483" s="20"/>
      <c r="C483" s="20"/>
      <c r="D483" s="115"/>
      <c r="E483" s="116"/>
      <c r="F483" s="117"/>
      <c r="G483" s="8"/>
      <c r="I483" s="57"/>
      <c r="J483" s="20"/>
      <c r="L483" s="20"/>
      <c r="N483" s="114"/>
      <c r="O483" s="57"/>
      <c r="P483" s="57"/>
    </row>
    <row r="484">
      <c r="A484" s="20"/>
      <c r="C484" s="20"/>
      <c r="D484" s="115"/>
      <c r="E484" s="116"/>
      <c r="F484" s="117"/>
      <c r="G484" s="8"/>
      <c r="I484" s="57"/>
      <c r="J484" s="20"/>
      <c r="L484" s="20"/>
      <c r="N484" s="114"/>
      <c r="O484" s="57"/>
      <c r="P484" s="57"/>
    </row>
    <row r="485">
      <c r="A485" s="20"/>
      <c r="C485" s="20"/>
      <c r="D485" s="115"/>
      <c r="E485" s="116"/>
      <c r="F485" s="117"/>
      <c r="G485" s="8"/>
      <c r="I485" s="57"/>
      <c r="J485" s="20"/>
      <c r="L485" s="20"/>
      <c r="N485" s="114"/>
      <c r="O485" s="57"/>
      <c r="P485" s="57"/>
    </row>
    <row r="486">
      <c r="A486" s="20"/>
      <c r="C486" s="20"/>
      <c r="D486" s="115"/>
      <c r="E486" s="116"/>
      <c r="F486" s="117"/>
      <c r="G486" s="8"/>
      <c r="I486" s="57"/>
      <c r="J486" s="20"/>
      <c r="L486" s="20"/>
      <c r="N486" s="114"/>
      <c r="O486" s="57"/>
      <c r="P486" s="57"/>
    </row>
    <row r="487">
      <c r="A487" s="20"/>
      <c r="C487" s="20"/>
      <c r="D487" s="115"/>
      <c r="E487" s="116"/>
      <c r="F487" s="117"/>
      <c r="G487" s="8"/>
      <c r="I487" s="57"/>
      <c r="J487" s="20"/>
      <c r="L487" s="20"/>
      <c r="N487" s="114"/>
      <c r="O487" s="57"/>
      <c r="P487" s="57"/>
    </row>
    <row r="488">
      <c r="A488" s="20"/>
      <c r="C488" s="20"/>
      <c r="D488" s="115"/>
      <c r="E488" s="116"/>
      <c r="F488" s="117"/>
      <c r="G488" s="8"/>
      <c r="I488" s="57"/>
      <c r="J488" s="20"/>
      <c r="L488" s="20"/>
      <c r="N488" s="114"/>
      <c r="O488" s="57"/>
      <c r="P488" s="57"/>
    </row>
    <row r="489">
      <c r="A489" s="20"/>
      <c r="C489" s="20"/>
      <c r="D489" s="115"/>
      <c r="E489" s="116"/>
      <c r="F489" s="117"/>
      <c r="G489" s="8"/>
      <c r="I489" s="57"/>
      <c r="J489" s="20"/>
      <c r="L489" s="20"/>
      <c r="N489" s="114"/>
      <c r="O489" s="57"/>
      <c r="P489" s="57"/>
    </row>
    <row r="490">
      <c r="A490" s="20"/>
      <c r="C490" s="20"/>
      <c r="D490" s="115"/>
      <c r="E490" s="116"/>
      <c r="F490" s="117"/>
      <c r="G490" s="8"/>
      <c r="I490" s="57"/>
      <c r="J490" s="20"/>
      <c r="L490" s="20"/>
      <c r="N490" s="114"/>
      <c r="O490" s="57"/>
      <c r="P490" s="57"/>
    </row>
    <row r="491">
      <c r="A491" s="20"/>
      <c r="C491" s="20"/>
      <c r="D491" s="115"/>
      <c r="E491" s="116"/>
      <c r="F491" s="117"/>
      <c r="G491" s="8"/>
      <c r="I491" s="57"/>
      <c r="J491" s="20"/>
      <c r="L491" s="20"/>
      <c r="N491" s="114"/>
      <c r="O491" s="57"/>
      <c r="P491" s="57"/>
    </row>
    <row r="492">
      <c r="A492" s="20"/>
      <c r="C492" s="20"/>
      <c r="D492" s="115"/>
      <c r="E492" s="116"/>
      <c r="F492" s="117"/>
      <c r="G492" s="8"/>
      <c r="I492" s="57"/>
      <c r="J492" s="20"/>
      <c r="L492" s="20"/>
      <c r="N492" s="114"/>
      <c r="O492" s="57"/>
      <c r="P492" s="57"/>
    </row>
    <row r="493">
      <c r="A493" s="20"/>
      <c r="C493" s="20"/>
      <c r="D493" s="115"/>
      <c r="E493" s="116"/>
      <c r="F493" s="117"/>
      <c r="G493" s="8"/>
      <c r="I493" s="57"/>
      <c r="J493" s="20"/>
      <c r="L493" s="20"/>
      <c r="N493" s="114"/>
      <c r="O493" s="57"/>
      <c r="P493" s="57"/>
    </row>
    <row r="494">
      <c r="A494" s="20"/>
      <c r="C494" s="20"/>
      <c r="D494" s="115"/>
      <c r="E494" s="116"/>
      <c r="F494" s="117"/>
      <c r="G494" s="8"/>
      <c r="I494" s="57"/>
      <c r="J494" s="20"/>
      <c r="L494" s="20"/>
      <c r="N494" s="114"/>
      <c r="O494" s="57"/>
      <c r="P494" s="57"/>
    </row>
    <row r="495">
      <c r="A495" s="20"/>
      <c r="C495" s="20"/>
      <c r="D495" s="115"/>
      <c r="E495" s="116"/>
      <c r="F495" s="117"/>
      <c r="G495" s="8"/>
      <c r="I495" s="57"/>
      <c r="J495" s="20"/>
      <c r="L495" s="20"/>
      <c r="N495" s="114"/>
      <c r="O495" s="57"/>
      <c r="P495" s="57"/>
    </row>
    <row r="496">
      <c r="A496" s="20"/>
      <c r="C496" s="20"/>
      <c r="D496" s="115"/>
      <c r="E496" s="116"/>
      <c r="F496" s="117"/>
      <c r="G496" s="8"/>
      <c r="I496" s="57"/>
      <c r="J496" s="20"/>
      <c r="L496" s="20"/>
      <c r="N496" s="114"/>
      <c r="O496" s="57"/>
      <c r="P496" s="57"/>
    </row>
    <row r="497">
      <c r="A497" s="20"/>
      <c r="C497" s="20"/>
      <c r="D497" s="115"/>
      <c r="E497" s="116"/>
      <c r="F497" s="117"/>
      <c r="G497" s="8"/>
      <c r="I497" s="57"/>
      <c r="J497" s="20"/>
      <c r="L497" s="20"/>
      <c r="N497" s="114"/>
      <c r="O497" s="57"/>
      <c r="P497" s="57"/>
    </row>
    <row r="498">
      <c r="A498" s="20"/>
      <c r="C498" s="20"/>
      <c r="D498" s="115"/>
      <c r="E498" s="116"/>
      <c r="F498" s="117"/>
      <c r="G498" s="8"/>
      <c r="I498" s="57"/>
      <c r="J498" s="20"/>
      <c r="L498" s="20"/>
      <c r="N498" s="114"/>
      <c r="O498" s="57"/>
      <c r="P498" s="57"/>
    </row>
    <row r="499">
      <c r="A499" s="20"/>
      <c r="C499" s="20"/>
      <c r="D499" s="115"/>
      <c r="E499" s="116"/>
      <c r="F499" s="117"/>
      <c r="G499" s="8"/>
      <c r="I499" s="57"/>
      <c r="J499" s="20"/>
      <c r="L499" s="20"/>
      <c r="N499" s="114"/>
      <c r="O499" s="57"/>
      <c r="P499" s="57"/>
    </row>
    <row r="500">
      <c r="A500" s="20"/>
      <c r="C500" s="20"/>
      <c r="D500" s="115"/>
      <c r="E500" s="116"/>
      <c r="F500" s="117"/>
      <c r="G500" s="8"/>
      <c r="I500" s="57"/>
      <c r="J500" s="20"/>
      <c r="L500" s="20"/>
      <c r="N500" s="114"/>
      <c r="O500" s="57"/>
      <c r="P500" s="57"/>
    </row>
    <row r="501">
      <c r="A501" s="20"/>
      <c r="C501" s="20"/>
      <c r="D501" s="115"/>
      <c r="E501" s="116"/>
      <c r="F501" s="117"/>
      <c r="G501" s="8"/>
      <c r="I501" s="57"/>
      <c r="J501" s="20"/>
      <c r="L501" s="20"/>
      <c r="N501" s="114"/>
      <c r="O501" s="57"/>
      <c r="P501" s="57"/>
    </row>
    <row r="502">
      <c r="A502" s="20"/>
      <c r="C502" s="20"/>
      <c r="D502" s="115"/>
      <c r="E502" s="116"/>
      <c r="F502" s="117"/>
      <c r="G502" s="8"/>
      <c r="I502" s="57"/>
      <c r="J502" s="20"/>
      <c r="L502" s="20"/>
      <c r="N502" s="114"/>
      <c r="O502" s="57"/>
      <c r="P502" s="57"/>
    </row>
    <row r="503">
      <c r="A503" s="20"/>
      <c r="C503" s="20"/>
      <c r="D503" s="115"/>
      <c r="E503" s="116"/>
      <c r="F503" s="117"/>
      <c r="G503" s="8"/>
      <c r="I503" s="57"/>
      <c r="J503" s="20"/>
      <c r="L503" s="20"/>
      <c r="N503" s="114"/>
      <c r="O503" s="57"/>
      <c r="P503" s="57"/>
    </row>
    <row r="504">
      <c r="A504" s="20"/>
      <c r="C504" s="20"/>
      <c r="D504" s="115"/>
      <c r="E504" s="116"/>
      <c r="F504" s="117"/>
      <c r="G504" s="8"/>
      <c r="I504" s="57"/>
      <c r="J504" s="20"/>
      <c r="L504" s="20"/>
      <c r="N504" s="114"/>
      <c r="O504" s="57"/>
      <c r="P504" s="57"/>
    </row>
    <row r="505">
      <c r="A505" s="20"/>
      <c r="C505" s="20"/>
      <c r="D505" s="115"/>
      <c r="E505" s="116"/>
      <c r="F505" s="117"/>
      <c r="G505" s="8"/>
      <c r="I505" s="57"/>
      <c r="J505" s="20"/>
      <c r="L505" s="20"/>
      <c r="N505" s="114"/>
      <c r="O505" s="57"/>
      <c r="P505" s="57"/>
    </row>
    <row r="506">
      <c r="A506" s="20"/>
      <c r="C506" s="20"/>
      <c r="D506" s="115"/>
      <c r="E506" s="116"/>
      <c r="F506" s="117"/>
      <c r="G506" s="8"/>
      <c r="I506" s="57"/>
      <c r="J506" s="20"/>
      <c r="L506" s="20"/>
      <c r="N506" s="114"/>
      <c r="O506" s="57"/>
      <c r="P506" s="57"/>
    </row>
    <row r="507">
      <c r="A507" s="20"/>
      <c r="C507" s="20"/>
      <c r="D507" s="115"/>
      <c r="E507" s="116"/>
      <c r="F507" s="117"/>
      <c r="G507" s="8"/>
      <c r="I507" s="57"/>
      <c r="J507" s="20"/>
      <c r="L507" s="20"/>
      <c r="N507" s="114"/>
      <c r="O507" s="57"/>
      <c r="P507" s="57"/>
    </row>
    <row r="508">
      <c r="A508" s="20"/>
      <c r="C508" s="20"/>
      <c r="D508" s="115"/>
      <c r="E508" s="116"/>
      <c r="F508" s="117"/>
      <c r="G508" s="8"/>
      <c r="I508" s="57"/>
      <c r="J508" s="20"/>
      <c r="L508" s="20"/>
      <c r="N508" s="114"/>
      <c r="O508" s="57"/>
      <c r="P508" s="57"/>
    </row>
    <row r="509">
      <c r="A509" s="20"/>
      <c r="C509" s="20"/>
      <c r="D509" s="115"/>
      <c r="E509" s="116"/>
      <c r="F509" s="117"/>
      <c r="G509" s="8"/>
      <c r="I509" s="57"/>
      <c r="J509" s="20"/>
      <c r="L509" s="20"/>
      <c r="N509" s="114"/>
      <c r="O509" s="57"/>
      <c r="P509" s="57"/>
    </row>
    <row r="510">
      <c r="A510" s="20"/>
      <c r="C510" s="20"/>
      <c r="D510" s="115"/>
      <c r="E510" s="116"/>
      <c r="F510" s="117"/>
      <c r="G510" s="8"/>
      <c r="I510" s="57"/>
      <c r="J510" s="20"/>
      <c r="L510" s="20"/>
      <c r="N510" s="114"/>
      <c r="O510" s="57"/>
      <c r="P510" s="57"/>
    </row>
    <row r="511">
      <c r="A511" s="20"/>
      <c r="C511" s="20"/>
      <c r="D511" s="115"/>
      <c r="E511" s="116"/>
      <c r="F511" s="117"/>
      <c r="G511" s="8"/>
      <c r="I511" s="57"/>
      <c r="J511" s="20"/>
      <c r="L511" s="20"/>
      <c r="N511" s="114"/>
      <c r="O511" s="57"/>
      <c r="P511" s="57"/>
    </row>
    <row r="512">
      <c r="A512" s="20"/>
      <c r="C512" s="20"/>
      <c r="D512" s="115"/>
      <c r="E512" s="116"/>
      <c r="F512" s="117"/>
      <c r="G512" s="8"/>
      <c r="I512" s="57"/>
      <c r="J512" s="20"/>
      <c r="L512" s="20"/>
      <c r="N512" s="114"/>
      <c r="O512" s="57"/>
      <c r="P512" s="57"/>
    </row>
    <row r="513">
      <c r="A513" s="20"/>
      <c r="C513" s="20"/>
      <c r="D513" s="115"/>
      <c r="E513" s="116"/>
      <c r="F513" s="117"/>
      <c r="G513" s="8"/>
      <c r="I513" s="57"/>
      <c r="J513" s="20"/>
      <c r="L513" s="20"/>
      <c r="N513" s="114"/>
      <c r="O513" s="57"/>
      <c r="P513" s="57"/>
    </row>
    <row r="514">
      <c r="A514" s="20"/>
      <c r="C514" s="20"/>
      <c r="D514" s="115"/>
      <c r="E514" s="116"/>
      <c r="F514" s="117"/>
      <c r="G514" s="8"/>
      <c r="I514" s="57"/>
      <c r="J514" s="20"/>
      <c r="L514" s="20"/>
      <c r="N514" s="114"/>
      <c r="O514" s="57"/>
      <c r="P514" s="57"/>
    </row>
    <row r="515">
      <c r="A515" s="20"/>
      <c r="C515" s="20"/>
      <c r="D515" s="115"/>
      <c r="E515" s="116"/>
      <c r="F515" s="117"/>
      <c r="G515" s="8"/>
      <c r="I515" s="57"/>
      <c r="J515" s="20"/>
      <c r="L515" s="20"/>
      <c r="N515" s="114"/>
      <c r="O515" s="57"/>
      <c r="P515" s="57"/>
    </row>
    <row r="516">
      <c r="A516" s="20"/>
      <c r="C516" s="20"/>
      <c r="D516" s="115"/>
      <c r="E516" s="116"/>
      <c r="F516" s="117"/>
      <c r="G516" s="8"/>
      <c r="I516" s="57"/>
      <c r="J516" s="20"/>
      <c r="L516" s="20"/>
      <c r="N516" s="114"/>
      <c r="O516" s="57"/>
      <c r="P516" s="57"/>
    </row>
    <row r="517">
      <c r="A517" s="20"/>
      <c r="C517" s="20"/>
      <c r="D517" s="115"/>
      <c r="E517" s="116"/>
      <c r="F517" s="117"/>
      <c r="G517" s="8"/>
      <c r="I517" s="57"/>
      <c r="J517" s="20"/>
      <c r="L517" s="20"/>
      <c r="N517" s="114"/>
      <c r="O517" s="57"/>
      <c r="P517" s="57"/>
    </row>
    <row r="518">
      <c r="A518" s="20"/>
      <c r="C518" s="20"/>
      <c r="D518" s="115"/>
      <c r="E518" s="116"/>
      <c r="F518" s="117"/>
      <c r="G518" s="8"/>
      <c r="I518" s="57"/>
      <c r="J518" s="20"/>
      <c r="L518" s="20"/>
      <c r="N518" s="114"/>
      <c r="O518" s="57"/>
      <c r="P518" s="57"/>
    </row>
    <row r="519">
      <c r="A519" s="20"/>
      <c r="C519" s="20"/>
      <c r="D519" s="115"/>
      <c r="E519" s="116"/>
      <c r="F519" s="117"/>
      <c r="G519" s="8"/>
      <c r="I519" s="57"/>
      <c r="J519" s="20"/>
      <c r="L519" s="20"/>
      <c r="N519" s="114"/>
      <c r="O519" s="57"/>
      <c r="P519" s="57"/>
    </row>
    <row r="520">
      <c r="A520" s="20"/>
      <c r="C520" s="20"/>
      <c r="D520" s="115"/>
      <c r="E520" s="116"/>
      <c r="F520" s="117"/>
      <c r="G520" s="8"/>
      <c r="I520" s="57"/>
      <c r="J520" s="20"/>
      <c r="L520" s="20"/>
      <c r="N520" s="114"/>
      <c r="O520" s="57"/>
      <c r="P520" s="57"/>
    </row>
    <row r="521">
      <c r="A521" s="20"/>
      <c r="C521" s="20"/>
      <c r="D521" s="115"/>
      <c r="E521" s="116"/>
      <c r="F521" s="117"/>
      <c r="G521" s="8"/>
      <c r="I521" s="57"/>
      <c r="J521" s="20"/>
      <c r="L521" s="20"/>
      <c r="N521" s="114"/>
      <c r="O521" s="57"/>
      <c r="P521" s="57"/>
    </row>
    <row r="522">
      <c r="A522" s="20"/>
      <c r="C522" s="20"/>
      <c r="D522" s="115"/>
      <c r="E522" s="116"/>
      <c r="F522" s="117"/>
      <c r="G522" s="8"/>
      <c r="I522" s="57"/>
      <c r="J522" s="20"/>
      <c r="L522" s="20"/>
      <c r="N522" s="114"/>
      <c r="O522" s="57"/>
      <c r="P522" s="57"/>
    </row>
    <row r="523">
      <c r="A523" s="20"/>
      <c r="C523" s="20"/>
      <c r="D523" s="115"/>
      <c r="E523" s="116"/>
      <c r="F523" s="117"/>
      <c r="G523" s="8"/>
      <c r="I523" s="57"/>
      <c r="J523" s="20"/>
      <c r="L523" s="20"/>
      <c r="N523" s="114"/>
      <c r="O523" s="57"/>
      <c r="P523" s="57"/>
    </row>
    <row r="524">
      <c r="A524" s="20"/>
      <c r="C524" s="20"/>
      <c r="D524" s="115"/>
      <c r="E524" s="116"/>
      <c r="F524" s="117"/>
      <c r="G524" s="8"/>
      <c r="I524" s="57"/>
      <c r="J524" s="20"/>
      <c r="L524" s="20"/>
      <c r="N524" s="114"/>
      <c r="O524" s="57"/>
      <c r="P524" s="57"/>
    </row>
    <row r="525">
      <c r="A525" s="20"/>
      <c r="C525" s="20"/>
      <c r="D525" s="115"/>
      <c r="E525" s="116"/>
      <c r="F525" s="117"/>
      <c r="G525" s="8"/>
      <c r="I525" s="57"/>
      <c r="J525" s="20"/>
      <c r="L525" s="20"/>
      <c r="N525" s="114"/>
      <c r="O525" s="57"/>
      <c r="P525" s="57"/>
    </row>
    <row r="526">
      <c r="A526" s="20"/>
      <c r="C526" s="20"/>
      <c r="D526" s="115"/>
      <c r="E526" s="116"/>
      <c r="F526" s="117"/>
      <c r="G526" s="8"/>
      <c r="I526" s="57"/>
      <c r="J526" s="20"/>
      <c r="L526" s="20"/>
      <c r="N526" s="114"/>
      <c r="O526" s="57"/>
      <c r="P526" s="57"/>
    </row>
    <row r="527">
      <c r="A527" s="20"/>
      <c r="C527" s="20"/>
      <c r="D527" s="115"/>
      <c r="E527" s="116"/>
      <c r="F527" s="117"/>
      <c r="G527" s="8"/>
      <c r="I527" s="57"/>
      <c r="J527" s="20"/>
      <c r="L527" s="20"/>
      <c r="N527" s="114"/>
      <c r="O527" s="57"/>
      <c r="P527" s="57"/>
    </row>
    <row r="528">
      <c r="A528" s="20"/>
      <c r="C528" s="20"/>
      <c r="D528" s="115"/>
      <c r="E528" s="116"/>
      <c r="F528" s="117"/>
      <c r="G528" s="8"/>
      <c r="I528" s="57"/>
      <c r="J528" s="20"/>
      <c r="L528" s="20"/>
      <c r="N528" s="114"/>
      <c r="O528" s="57"/>
      <c r="P528" s="57"/>
    </row>
    <row r="529">
      <c r="A529" s="20"/>
      <c r="C529" s="20"/>
      <c r="D529" s="115"/>
      <c r="E529" s="116"/>
      <c r="F529" s="117"/>
      <c r="G529" s="8"/>
      <c r="I529" s="57"/>
      <c r="J529" s="20"/>
      <c r="L529" s="20"/>
      <c r="N529" s="114"/>
      <c r="O529" s="57"/>
      <c r="P529" s="57"/>
    </row>
    <row r="530">
      <c r="A530" s="20"/>
      <c r="C530" s="20"/>
      <c r="D530" s="115"/>
      <c r="E530" s="116"/>
      <c r="F530" s="117"/>
      <c r="G530" s="8"/>
      <c r="I530" s="57"/>
      <c r="J530" s="20"/>
      <c r="L530" s="20"/>
      <c r="N530" s="114"/>
      <c r="O530" s="57"/>
      <c r="P530" s="57"/>
    </row>
    <row r="531">
      <c r="A531" s="20"/>
      <c r="C531" s="20"/>
      <c r="D531" s="115"/>
      <c r="E531" s="116"/>
      <c r="F531" s="117"/>
      <c r="G531" s="8"/>
      <c r="I531" s="57"/>
      <c r="J531" s="20"/>
      <c r="L531" s="20"/>
      <c r="N531" s="114"/>
      <c r="O531" s="57"/>
      <c r="P531" s="57"/>
    </row>
    <row r="532">
      <c r="A532" s="20"/>
      <c r="C532" s="20"/>
      <c r="D532" s="115"/>
      <c r="E532" s="116"/>
      <c r="F532" s="117"/>
      <c r="G532" s="8"/>
      <c r="I532" s="57"/>
      <c r="J532" s="20"/>
      <c r="L532" s="20"/>
      <c r="N532" s="114"/>
      <c r="O532" s="57"/>
      <c r="P532" s="57"/>
    </row>
    <row r="533">
      <c r="A533" s="20"/>
      <c r="C533" s="20"/>
      <c r="D533" s="115"/>
      <c r="E533" s="116"/>
      <c r="F533" s="117"/>
      <c r="G533" s="8"/>
      <c r="I533" s="57"/>
      <c r="J533" s="20"/>
      <c r="L533" s="20"/>
      <c r="N533" s="114"/>
      <c r="O533" s="57"/>
      <c r="P533" s="57"/>
    </row>
    <row r="534">
      <c r="A534" s="20"/>
      <c r="C534" s="20"/>
      <c r="D534" s="115"/>
      <c r="E534" s="116"/>
      <c r="F534" s="117"/>
      <c r="G534" s="8"/>
      <c r="I534" s="57"/>
      <c r="J534" s="20"/>
      <c r="L534" s="20"/>
      <c r="N534" s="114"/>
      <c r="O534" s="57"/>
      <c r="P534" s="57"/>
    </row>
    <row r="535">
      <c r="A535" s="20"/>
      <c r="C535" s="20"/>
      <c r="D535" s="115"/>
      <c r="E535" s="116"/>
      <c r="F535" s="117"/>
      <c r="G535" s="8"/>
      <c r="I535" s="57"/>
      <c r="J535" s="20"/>
      <c r="L535" s="20"/>
      <c r="N535" s="114"/>
      <c r="O535" s="57"/>
      <c r="P535" s="57"/>
    </row>
    <row r="536">
      <c r="A536" s="20"/>
      <c r="C536" s="20"/>
      <c r="D536" s="115"/>
      <c r="E536" s="116"/>
      <c r="F536" s="117"/>
      <c r="G536" s="8"/>
      <c r="I536" s="57"/>
      <c r="J536" s="20"/>
      <c r="L536" s="20"/>
      <c r="N536" s="114"/>
      <c r="O536" s="57"/>
      <c r="P536" s="57"/>
    </row>
    <row r="537">
      <c r="A537" s="20"/>
      <c r="C537" s="20"/>
      <c r="D537" s="115"/>
      <c r="E537" s="116"/>
      <c r="F537" s="117"/>
      <c r="G537" s="8"/>
      <c r="I537" s="57"/>
      <c r="J537" s="20"/>
      <c r="L537" s="20"/>
      <c r="N537" s="114"/>
      <c r="O537" s="57"/>
      <c r="P537" s="57"/>
    </row>
    <row r="538">
      <c r="A538" s="20"/>
      <c r="C538" s="20"/>
      <c r="D538" s="115"/>
      <c r="E538" s="116"/>
      <c r="F538" s="117"/>
      <c r="G538" s="8"/>
      <c r="I538" s="57"/>
      <c r="J538" s="20"/>
      <c r="L538" s="20"/>
      <c r="N538" s="114"/>
      <c r="O538" s="57"/>
      <c r="P538" s="57"/>
    </row>
    <row r="539">
      <c r="A539" s="20"/>
      <c r="C539" s="20"/>
      <c r="D539" s="115"/>
      <c r="E539" s="116"/>
      <c r="F539" s="117"/>
      <c r="G539" s="8"/>
      <c r="I539" s="57"/>
      <c r="J539" s="20"/>
      <c r="L539" s="20"/>
      <c r="N539" s="114"/>
      <c r="O539" s="57"/>
      <c r="P539" s="57"/>
    </row>
    <row r="540">
      <c r="A540" s="20"/>
      <c r="C540" s="20"/>
      <c r="D540" s="115"/>
      <c r="E540" s="116"/>
      <c r="F540" s="117"/>
      <c r="G540" s="8"/>
      <c r="I540" s="57"/>
      <c r="J540" s="20"/>
      <c r="L540" s="20"/>
      <c r="N540" s="114"/>
      <c r="O540" s="57"/>
      <c r="P540" s="57"/>
    </row>
    <row r="541">
      <c r="A541" s="20"/>
      <c r="C541" s="20"/>
      <c r="D541" s="115"/>
      <c r="E541" s="116"/>
      <c r="F541" s="117"/>
      <c r="G541" s="8"/>
      <c r="I541" s="57"/>
      <c r="J541" s="20"/>
      <c r="L541" s="20"/>
      <c r="N541" s="114"/>
      <c r="O541" s="57"/>
      <c r="P541" s="57"/>
    </row>
    <row r="542">
      <c r="A542" s="20"/>
      <c r="C542" s="20"/>
      <c r="D542" s="115"/>
      <c r="E542" s="116"/>
      <c r="F542" s="117"/>
      <c r="G542" s="8"/>
      <c r="I542" s="57"/>
      <c r="J542" s="20"/>
      <c r="L542" s="20"/>
      <c r="N542" s="114"/>
      <c r="O542" s="57"/>
      <c r="P542" s="57"/>
    </row>
    <row r="543">
      <c r="A543" s="20"/>
      <c r="C543" s="20"/>
      <c r="D543" s="115"/>
      <c r="E543" s="116"/>
      <c r="F543" s="117"/>
      <c r="G543" s="8"/>
      <c r="I543" s="57"/>
      <c r="J543" s="20"/>
      <c r="L543" s="20"/>
      <c r="N543" s="114"/>
      <c r="O543" s="57"/>
      <c r="P543" s="57"/>
    </row>
    <row r="544">
      <c r="A544" s="20"/>
      <c r="C544" s="20"/>
      <c r="D544" s="115"/>
      <c r="E544" s="116"/>
      <c r="F544" s="117"/>
      <c r="G544" s="8"/>
      <c r="I544" s="57"/>
      <c r="J544" s="20"/>
      <c r="L544" s="20"/>
      <c r="N544" s="114"/>
      <c r="O544" s="57"/>
      <c r="P544" s="57"/>
    </row>
    <row r="545">
      <c r="A545" s="20"/>
      <c r="C545" s="20"/>
      <c r="D545" s="115"/>
      <c r="E545" s="116"/>
      <c r="F545" s="117"/>
      <c r="G545" s="8"/>
      <c r="I545" s="57"/>
      <c r="J545" s="20"/>
      <c r="L545" s="20"/>
      <c r="N545" s="114"/>
      <c r="O545" s="57"/>
      <c r="P545" s="57"/>
    </row>
    <row r="546">
      <c r="A546" s="20"/>
      <c r="C546" s="20"/>
      <c r="D546" s="115"/>
      <c r="E546" s="116"/>
      <c r="F546" s="117"/>
      <c r="G546" s="8"/>
      <c r="I546" s="57"/>
      <c r="J546" s="20"/>
      <c r="L546" s="20"/>
      <c r="N546" s="114"/>
      <c r="O546" s="57"/>
      <c r="P546" s="57"/>
    </row>
    <row r="547">
      <c r="A547" s="20"/>
      <c r="C547" s="20"/>
      <c r="D547" s="115"/>
      <c r="E547" s="116"/>
      <c r="F547" s="117"/>
      <c r="G547" s="8"/>
      <c r="I547" s="57"/>
      <c r="J547" s="20"/>
      <c r="L547" s="20"/>
      <c r="N547" s="114"/>
      <c r="O547" s="57"/>
      <c r="P547" s="57"/>
    </row>
    <row r="548">
      <c r="A548" s="20"/>
      <c r="C548" s="20"/>
      <c r="D548" s="115"/>
      <c r="E548" s="116"/>
      <c r="F548" s="117"/>
      <c r="G548" s="8"/>
      <c r="I548" s="57"/>
      <c r="J548" s="20"/>
      <c r="L548" s="20"/>
      <c r="N548" s="114"/>
      <c r="O548" s="57"/>
      <c r="P548" s="57"/>
    </row>
    <row r="549">
      <c r="A549" s="20"/>
      <c r="C549" s="20"/>
      <c r="D549" s="115"/>
      <c r="E549" s="116"/>
      <c r="F549" s="117"/>
      <c r="G549" s="8"/>
      <c r="I549" s="57"/>
      <c r="J549" s="20"/>
      <c r="L549" s="20"/>
      <c r="N549" s="114"/>
      <c r="O549" s="57"/>
      <c r="P549" s="57"/>
    </row>
    <row r="550">
      <c r="A550" s="20"/>
      <c r="C550" s="20"/>
      <c r="D550" s="115"/>
      <c r="E550" s="116"/>
      <c r="F550" s="117"/>
      <c r="G550" s="8"/>
      <c r="I550" s="57"/>
      <c r="J550" s="20"/>
      <c r="L550" s="20"/>
      <c r="N550" s="114"/>
      <c r="O550" s="57"/>
      <c r="P550" s="57"/>
    </row>
    <row r="551">
      <c r="A551" s="20"/>
      <c r="C551" s="20"/>
      <c r="D551" s="115"/>
      <c r="E551" s="116"/>
      <c r="F551" s="117"/>
      <c r="G551" s="8"/>
      <c r="I551" s="57"/>
      <c r="J551" s="20"/>
      <c r="L551" s="20"/>
      <c r="N551" s="114"/>
      <c r="O551" s="57"/>
      <c r="P551" s="57"/>
    </row>
    <row r="552">
      <c r="A552" s="20"/>
      <c r="C552" s="20"/>
      <c r="D552" s="115"/>
      <c r="E552" s="116"/>
      <c r="F552" s="117"/>
      <c r="G552" s="8"/>
      <c r="I552" s="57"/>
      <c r="J552" s="20"/>
      <c r="L552" s="20"/>
      <c r="N552" s="114"/>
      <c r="O552" s="57"/>
      <c r="P552" s="57"/>
    </row>
    <row r="553">
      <c r="A553" s="20"/>
      <c r="C553" s="20"/>
      <c r="D553" s="115"/>
      <c r="E553" s="116"/>
      <c r="F553" s="117"/>
      <c r="G553" s="8"/>
      <c r="I553" s="57"/>
      <c r="J553" s="20"/>
      <c r="L553" s="20"/>
      <c r="N553" s="114"/>
      <c r="O553" s="57"/>
      <c r="P553" s="57"/>
    </row>
    <row r="554">
      <c r="A554" s="20"/>
      <c r="C554" s="20"/>
      <c r="D554" s="115"/>
      <c r="E554" s="116"/>
      <c r="F554" s="117"/>
      <c r="G554" s="8"/>
      <c r="I554" s="57"/>
      <c r="J554" s="20"/>
      <c r="L554" s="20"/>
      <c r="N554" s="114"/>
      <c r="O554" s="57"/>
      <c r="P554" s="57"/>
    </row>
    <row r="555">
      <c r="A555" s="20"/>
      <c r="C555" s="20"/>
      <c r="D555" s="115"/>
      <c r="E555" s="116"/>
      <c r="F555" s="117"/>
      <c r="G555" s="8"/>
      <c r="I555" s="57"/>
      <c r="J555" s="20"/>
      <c r="L555" s="20"/>
      <c r="N555" s="114"/>
      <c r="O555" s="57"/>
      <c r="P555" s="57"/>
    </row>
    <row r="556">
      <c r="A556" s="20"/>
      <c r="C556" s="20"/>
      <c r="D556" s="115"/>
      <c r="E556" s="116"/>
      <c r="F556" s="117"/>
      <c r="G556" s="8"/>
      <c r="I556" s="57"/>
      <c r="J556" s="20"/>
      <c r="L556" s="20"/>
      <c r="N556" s="114"/>
      <c r="O556" s="57"/>
      <c r="P556" s="57"/>
    </row>
    <row r="557">
      <c r="A557" s="20"/>
      <c r="C557" s="20"/>
      <c r="D557" s="115"/>
      <c r="E557" s="116"/>
      <c r="F557" s="117"/>
      <c r="G557" s="8"/>
      <c r="I557" s="57"/>
      <c r="J557" s="20"/>
      <c r="L557" s="20"/>
      <c r="N557" s="114"/>
      <c r="O557" s="57"/>
      <c r="P557" s="57"/>
    </row>
    <row r="558">
      <c r="A558" s="20"/>
      <c r="C558" s="20"/>
      <c r="D558" s="115"/>
      <c r="E558" s="116"/>
      <c r="F558" s="117"/>
      <c r="G558" s="8"/>
      <c r="I558" s="57"/>
      <c r="J558" s="20"/>
      <c r="L558" s="20"/>
      <c r="N558" s="114"/>
      <c r="O558" s="57"/>
      <c r="P558" s="57"/>
    </row>
    <row r="559">
      <c r="A559" s="20"/>
      <c r="C559" s="20"/>
      <c r="D559" s="115"/>
      <c r="E559" s="116"/>
      <c r="F559" s="117"/>
      <c r="G559" s="8"/>
      <c r="I559" s="57"/>
      <c r="J559" s="20"/>
      <c r="L559" s="20"/>
      <c r="N559" s="114"/>
      <c r="O559" s="57"/>
      <c r="P559" s="57"/>
    </row>
    <row r="560">
      <c r="A560" s="20"/>
      <c r="C560" s="20"/>
      <c r="D560" s="115"/>
      <c r="E560" s="116"/>
      <c r="F560" s="117"/>
      <c r="G560" s="8"/>
      <c r="I560" s="57"/>
      <c r="J560" s="20"/>
      <c r="L560" s="20"/>
      <c r="N560" s="114"/>
      <c r="O560" s="57"/>
      <c r="P560" s="57"/>
    </row>
    <row r="561">
      <c r="A561" s="20"/>
      <c r="C561" s="20"/>
      <c r="D561" s="115"/>
      <c r="E561" s="116"/>
      <c r="F561" s="117"/>
      <c r="G561" s="8"/>
      <c r="I561" s="57"/>
      <c r="J561" s="20"/>
      <c r="L561" s="20"/>
      <c r="N561" s="114"/>
      <c r="O561" s="57"/>
      <c r="P561" s="57"/>
    </row>
    <row r="562">
      <c r="A562" s="20"/>
      <c r="C562" s="20"/>
      <c r="D562" s="115"/>
      <c r="E562" s="116"/>
      <c r="F562" s="117"/>
      <c r="G562" s="8"/>
      <c r="I562" s="57"/>
      <c r="J562" s="20"/>
      <c r="L562" s="20"/>
      <c r="N562" s="114"/>
      <c r="O562" s="57"/>
      <c r="P562" s="57"/>
    </row>
    <row r="563">
      <c r="A563" s="20"/>
      <c r="C563" s="20"/>
      <c r="D563" s="115"/>
      <c r="E563" s="116"/>
      <c r="F563" s="117"/>
      <c r="G563" s="8"/>
      <c r="I563" s="57"/>
      <c r="J563" s="20"/>
      <c r="L563" s="20"/>
      <c r="N563" s="114"/>
      <c r="O563" s="57"/>
      <c r="P563" s="57"/>
    </row>
    <row r="564">
      <c r="A564" s="20"/>
      <c r="C564" s="20"/>
      <c r="D564" s="115"/>
      <c r="E564" s="116"/>
      <c r="F564" s="117"/>
      <c r="G564" s="8"/>
      <c r="I564" s="57"/>
      <c r="J564" s="20"/>
      <c r="L564" s="20"/>
      <c r="N564" s="114"/>
      <c r="O564" s="57"/>
      <c r="P564" s="57"/>
    </row>
    <row r="565">
      <c r="A565" s="20"/>
      <c r="C565" s="20"/>
      <c r="D565" s="115"/>
      <c r="E565" s="116"/>
      <c r="F565" s="117"/>
      <c r="G565" s="8"/>
      <c r="I565" s="57"/>
      <c r="J565" s="20"/>
      <c r="L565" s="20"/>
      <c r="N565" s="114"/>
      <c r="O565" s="57"/>
      <c r="P565" s="57"/>
    </row>
    <row r="566">
      <c r="A566" s="20"/>
      <c r="C566" s="20"/>
      <c r="D566" s="115"/>
      <c r="E566" s="116"/>
      <c r="F566" s="117"/>
      <c r="G566" s="8"/>
      <c r="I566" s="57"/>
      <c r="J566" s="20"/>
      <c r="L566" s="20"/>
      <c r="N566" s="114"/>
      <c r="O566" s="57"/>
      <c r="P566" s="57"/>
    </row>
    <row r="567">
      <c r="A567" s="20"/>
      <c r="C567" s="20"/>
      <c r="D567" s="115"/>
      <c r="E567" s="116"/>
      <c r="F567" s="117"/>
      <c r="G567" s="8"/>
      <c r="I567" s="57"/>
      <c r="J567" s="20"/>
      <c r="L567" s="20"/>
      <c r="N567" s="114"/>
      <c r="O567" s="57"/>
      <c r="P567" s="57"/>
    </row>
    <row r="568">
      <c r="A568" s="20"/>
      <c r="C568" s="20"/>
      <c r="D568" s="115"/>
      <c r="E568" s="116"/>
      <c r="F568" s="117"/>
      <c r="G568" s="8"/>
      <c r="I568" s="57"/>
      <c r="J568" s="20"/>
      <c r="L568" s="20"/>
      <c r="N568" s="114"/>
      <c r="O568" s="57"/>
      <c r="P568" s="57"/>
    </row>
    <row r="569">
      <c r="A569" s="20"/>
      <c r="C569" s="20"/>
      <c r="D569" s="115"/>
      <c r="E569" s="116"/>
      <c r="F569" s="117"/>
      <c r="G569" s="8"/>
      <c r="I569" s="57"/>
      <c r="J569" s="20"/>
      <c r="L569" s="20"/>
      <c r="N569" s="114"/>
      <c r="O569" s="57"/>
      <c r="P569" s="57"/>
    </row>
    <row r="570">
      <c r="A570" s="20"/>
      <c r="C570" s="20"/>
      <c r="D570" s="115"/>
      <c r="E570" s="116"/>
      <c r="F570" s="117"/>
      <c r="G570" s="8"/>
      <c r="I570" s="57"/>
      <c r="J570" s="20"/>
      <c r="L570" s="20"/>
      <c r="N570" s="114"/>
      <c r="O570" s="57"/>
      <c r="P570" s="57"/>
    </row>
    <row r="571">
      <c r="A571" s="20"/>
      <c r="C571" s="20"/>
      <c r="D571" s="115"/>
      <c r="E571" s="116"/>
      <c r="F571" s="117"/>
      <c r="G571" s="8"/>
      <c r="I571" s="57"/>
      <c r="J571" s="20"/>
      <c r="L571" s="20"/>
      <c r="N571" s="114"/>
      <c r="O571" s="57"/>
      <c r="P571" s="57"/>
    </row>
    <row r="572">
      <c r="A572" s="20"/>
      <c r="C572" s="20"/>
      <c r="D572" s="115"/>
      <c r="E572" s="116"/>
      <c r="F572" s="117"/>
      <c r="G572" s="8"/>
      <c r="I572" s="57"/>
      <c r="J572" s="20"/>
      <c r="L572" s="20"/>
      <c r="N572" s="114"/>
      <c r="O572" s="57"/>
      <c r="P572" s="57"/>
    </row>
    <row r="573">
      <c r="A573" s="20"/>
      <c r="C573" s="20"/>
      <c r="D573" s="115"/>
      <c r="E573" s="116"/>
      <c r="F573" s="117"/>
      <c r="G573" s="8"/>
      <c r="I573" s="57"/>
      <c r="J573" s="20"/>
      <c r="L573" s="20"/>
      <c r="N573" s="114"/>
      <c r="O573" s="57"/>
      <c r="P573" s="57"/>
    </row>
    <row r="574">
      <c r="A574" s="20"/>
      <c r="C574" s="20"/>
      <c r="D574" s="115"/>
      <c r="E574" s="116"/>
      <c r="F574" s="117"/>
      <c r="G574" s="8"/>
      <c r="I574" s="57"/>
      <c r="J574" s="20"/>
      <c r="L574" s="20"/>
      <c r="N574" s="114"/>
      <c r="O574" s="57"/>
      <c r="P574" s="57"/>
    </row>
    <row r="575">
      <c r="A575" s="20"/>
      <c r="C575" s="20"/>
      <c r="D575" s="115"/>
      <c r="E575" s="116"/>
      <c r="F575" s="117"/>
      <c r="G575" s="8"/>
      <c r="I575" s="57"/>
      <c r="J575" s="20"/>
      <c r="L575" s="20"/>
      <c r="N575" s="114"/>
      <c r="O575" s="57"/>
      <c r="P575" s="57"/>
    </row>
    <row r="576">
      <c r="A576" s="20"/>
      <c r="C576" s="20"/>
      <c r="D576" s="115"/>
      <c r="E576" s="116"/>
      <c r="F576" s="117"/>
      <c r="G576" s="8"/>
      <c r="I576" s="57"/>
      <c r="J576" s="20"/>
      <c r="L576" s="20"/>
      <c r="N576" s="114"/>
      <c r="O576" s="57"/>
      <c r="P576" s="57"/>
    </row>
    <row r="577">
      <c r="A577" s="20"/>
      <c r="C577" s="20"/>
      <c r="D577" s="115"/>
      <c r="E577" s="116"/>
      <c r="F577" s="117"/>
      <c r="G577" s="8"/>
      <c r="I577" s="57"/>
      <c r="J577" s="20"/>
      <c r="L577" s="20"/>
      <c r="N577" s="114"/>
      <c r="O577" s="57"/>
      <c r="P577" s="57"/>
    </row>
    <row r="578">
      <c r="A578" s="20"/>
      <c r="C578" s="20"/>
      <c r="D578" s="115"/>
      <c r="E578" s="116"/>
      <c r="F578" s="117"/>
      <c r="G578" s="8"/>
      <c r="I578" s="57"/>
      <c r="J578" s="20"/>
      <c r="L578" s="20"/>
      <c r="N578" s="114"/>
      <c r="O578" s="57"/>
      <c r="P578" s="57"/>
    </row>
    <row r="579">
      <c r="A579" s="20"/>
      <c r="C579" s="20"/>
      <c r="D579" s="115"/>
      <c r="E579" s="116"/>
      <c r="F579" s="117"/>
      <c r="G579" s="8"/>
      <c r="I579" s="57"/>
      <c r="J579" s="20"/>
      <c r="L579" s="20"/>
      <c r="N579" s="114"/>
      <c r="O579" s="57"/>
      <c r="P579" s="57"/>
    </row>
    <row r="580">
      <c r="A580" s="20"/>
      <c r="C580" s="20"/>
      <c r="D580" s="115"/>
      <c r="E580" s="116"/>
      <c r="F580" s="117"/>
      <c r="G580" s="8"/>
      <c r="I580" s="57"/>
      <c r="J580" s="20"/>
      <c r="L580" s="20"/>
      <c r="N580" s="114"/>
      <c r="O580" s="57"/>
      <c r="P580" s="57"/>
    </row>
    <row r="581">
      <c r="A581" s="20"/>
      <c r="C581" s="20"/>
      <c r="D581" s="115"/>
      <c r="E581" s="116"/>
      <c r="F581" s="117"/>
      <c r="G581" s="8"/>
      <c r="I581" s="57"/>
      <c r="J581" s="20"/>
      <c r="L581" s="20"/>
      <c r="N581" s="114"/>
      <c r="O581" s="57"/>
      <c r="P581" s="57"/>
    </row>
    <row r="582">
      <c r="A582" s="20"/>
      <c r="C582" s="20"/>
      <c r="D582" s="115"/>
      <c r="E582" s="116"/>
      <c r="F582" s="117"/>
      <c r="G582" s="8"/>
      <c r="I582" s="57"/>
      <c r="J582" s="20"/>
      <c r="L582" s="20"/>
      <c r="N582" s="114"/>
      <c r="O582" s="57"/>
      <c r="P582" s="57"/>
    </row>
    <row r="583">
      <c r="A583" s="20"/>
      <c r="C583" s="20"/>
      <c r="D583" s="115"/>
      <c r="E583" s="116"/>
      <c r="F583" s="117"/>
      <c r="G583" s="8"/>
      <c r="I583" s="57"/>
      <c r="J583" s="20"/>
      <c r="L583" s="20"/>
      <c r="N583" s="114"/>
      <c r="O583" s="57"/>
      <c r="P583" s="57"/>
    </row>
    <row r="584">
      <c r="A584" s="20"/>
      <c r="C584" s="20"/>
      <c r="D584" s="115"/>
      <c r="E584" s="116"/>
      <c r="F584" s="117"/>
      <c r="G584" s="8"/>
      <c r="I584" s="57"/>
      <c r="J584" s="20"/>
      <c r="L584" s="20"/>
      <c r="N584" s="114"/>
      <c r="O584" s="57"/>
      <c r="P584" s="57"/>
    </row>
    <row r="585">
      <c r="A585" s="20"/>
      <c r="C585" s="20"/>
      <c r="D585" s="115"/>
      <c r="E585" s="116"/>
      <c r="F585" s="117"/>
      <c r="G585" s="8"/>
      <c r="I585" s="57"/>
      <c r="J585" s="20"/>
      <c r="L585" s="20"/>
      <c r="N585" s="114"/>
      <c r="O585" s="57"/>
      <c r="P585" s="57"/>
    </row>
    <row r="586">
      <c r="A586" s="20"/>
      <c r="C586" s="20"/>
      <c r="D586" s="115"/>
      <c r="E586" s="116"/>
      <c r="F586" s="117"/>
      <c r="G586" s="8"/>
      <c r="I586" s="57"/>
      <c r="J586" s="20"/>
      <c r="L586" s="20"/>
      <c r="N586" s="114"/>
      <c r="O586" s="57"/>
      <c r="P586" s="57"/>
    </row>
    <row r="587">
      <c r="A587" s="20"/>
      <c r="C587" s="20"/>
      <c r="D587" s="115"/>
      <c r="E587" s="116"/>
      <c r="F587" s="117"/>
      <c r="G587" s="8"/>
      <c r="I587" s="57"/>
      <c r="J587" s="20"/>
      <c r="L587" s="20"/>
      <c r="N587" s="114"/>
      <c r="O587" s="57"/>
      <c r="P587" s="57"/>
    </row>
    <row r="588">
      <c r="A588" s="20"/>
      <c r="C588" s="20"/>
      <c r="D588" s="115"/>
      <c r="E588" s="116"/>
      <c r="F588" s="117"/>
      <c r="G588" s="8"/>
      <c r="I588" s="57"/>
      <c r="J588" s="20"/>
      <c r="L588" s="20"/>
      <c r="N588" s="114"/>
      <c r="O588" s="57"/>
      <c r="P588" s="57"/>
    </row>
    <row r="589">
      <c r="A589" s="20"/>
      <c r="C589" s="20"/>
      <c r="D589" s="115"/>
      <c r="E589" s="116"/>
      <c r="F589" s="117"/>
      <c r="G589" s="8"/>
      <c r="I589" s="57"/>
      <c r="J589" s="20"/>
      <c r="L589" s="20"/>
      <c r="N589" s="114"/>
      <c r="O589" s="57"/>
      <c r="P589" s="57"/>
    </row>
    <row r="590">
      <c r="A590" s="20"/>
      <c r="C590" s="20"/>
      <c r="D590" s="115"/>
      <c r="E590" s="116"/>
      <c r="F590" s="117"/>
      <c r="G590" s="8"/>
      <c r="I590" s="57"/>
      <c r="J590" s="20"/>
      <c r="L590" s="20"/>
      <c r="N590" s="114"/>
      <c r="O590" s="57"/>
      <c r="P590" s="57"/>
    </row>
    <row r="591">
      <c r="A591" s="20"/>
      <c r="C591" s="20"/>
      <c r="D591" s="115"/>
      <c r="E591" s="116"/>
      <c r="F591" s="117"/>
      <c r="G591" s="8"/>
      <c r="I591" s="57"/>
      <c r="J591" s="20"/>
      <c r="L591" s="20"/>
      <c r="N591" s="114"/>
      <c r="O591" s="57"/>
      <c r="P591" s="57"/>
    </row>
    <row r="592">
      <c r="A592" s="20"/>
      <c r="C592" s="20"/>
      <c r="D592" s="115"/>
      <c r="E592" s="116"/>
      <c r="F592" s="117"/>
      <c r="G592" s="8"/>
      <c r="I592" s="57"/>
      <c r="J592" s="20"/>
      <c r="L592" s="20"/>
      <c r="N592" s="114"/>
      <c r="O592" s="57"/>
      <c r="P592" s="57"/>
    </row>
    <row r="593">
      <c r="A593" s="20"/>
      <c r="C593" s="20"/>
      <c r="D593" s="115"/>
      <c r="E593" s="116"/>
      <c r="F593" s="117"/>
      <c r="G593" s="8"/>
      <c r="I593" s="57"/>
      <c r="J593" s="20"/>
      <c r="L593" s="20"/>
      <c r="N593" s="114"/>
      <c r="O593" s="57"/>
      <c r="P593" s="57"/>
    </row>
    <row r="594">
      <c r="A594" s="20"/>
      <c r="C594" s="20"/>
      <c r="D594" s="115"/>
      <c r="E594" s="116"/>
      <c r="F594" s="117"/>
      <c r="G594" s="8"/>
      <c r="I594" s="57"/>
      <c r="J594" s="20"/>
      <c r="L594" s="20"/>
      <c r="N594" s="114"/>
      <c r="O594" s="57"/>
      <c r="P594" s="57"/>
    </row>
    <row r="595">
      <c r="A595" s="20"/>
      <c r="C595" s="20"/>
      <c r="D595" s="115"/>
      <c r="E595" s="116"/>
      <c r="F595" s="117"/>
      <c r="G595" s="8"/>
      <c r="I595" s="57"/>
      <c r="J595" s="20"/>
      <c r="L595" s="20"/>
      <c r="N595" s="114"/>
      <c r="O595" s="57"/>
      <c r="P595" s="57"/>
    </row>
    <row r="596">
      <c r="A596" s="20"/>
      <c r="C596" s="20"/>
      <c r="D596" s="115"/>
      <c r="E596" s="116"/>
      <c r="F596" s="117"/>
      <c r="G596" s="8"/>
      <c r="I596" s="57"/>
      <c r="J596" s="20"/>
      <c r="L596" s="20"/>
      <c r="N596" s="114"/>
      <c r="O596" s="57"/>
      <c r="P596" s="57"/>
    </row>
    <row r="597">
      <c r="A597" s="20"/>
      <c r="C597" s="20"/>
      <c r="D597" s="115"/>
      <c r="E597" s="116"/>
      <c r="F597" s="117"/>
      <c r="G597" s="8"/>
      <c r="I597" s="57"/>
      <c r="J597" s="20"/>
      <c r="L597" s="20"/>
      <c r="N597" s="114"/>
      <c r="O597" s="57"/>
      <c r="P597" s="57"/>
    </row>
    <row r="598">
      <c r="A598" s="20"/>
      <c r="C598" s="20"/>
      <c r="D598" s="115"/>
      <c r="E598" s="116"/>
      <c r="F598" s="117"/>
      <c r="G598" s="8"/>
      <c r="I598" s="57"/>
      <c r="J598" s="20"/>
      <c r="L598" s="20"/>
      <c r="N598" s="114"/>
      <c r="O598" s="57"/>
      <c r="P598" s="57"/>
    </row>
    <row r="599">
      <c r="A599" s="20"/>
      <c r="C599" s="20"/>
      <c r="D599" s="115"/>
      <c r="E599" s="116"/>
      <c r="F599" s="117"/>
      <c r="G599" s="8"/>
      <c r="I599" s="57"/>
      <c r="J599" s="20"/>
      <c r="L599" s="20"/>
      <c r="N599" s="114"/>
      <c r="O599" s="57"/>
      <c r="P599" s="57"/>
    </row>
    <row r="600">
      <c r="A600" s="20"/>
      <c r="C600" s="20"/>
      <c r="D600" s="115"/>
      <c r="E600" s="116"/>
      <c r="F600" s="117"/>
      <c r="G600" s="8"/>
      <c r="I600" s="57"/>
      <c r="J600" s="20"/>
      <c r="L600" s="20"/>
      <c r="N600" s="114"/>
      <c r="O600" s="57"/>
      <c r="P600" s="57"/>
    </row>
    <row r="601">
      <c r="A601" s="20"/>
      <c r="C601" s="20"/>
      <c r="D601" s="115"/>
      <c r="E601" s="116"/>
      <c r="F601" s="117"/>
      <c r="G601" s="8"/>
      <c r="I601" s="57"/>
      <c r="J601" s="20"/>
      <c r="L601" s="20"/>
      <c r="N601" s="114"/>
      <c r="O601" s="57"/>
      <c r="P601" s="57"/>
    </row>
    <row r="602">
      <c r="A602" s="20"/>
      <c r="C602" s="20"/>
      <c r="D602" s="115"/>
      <c r="E602" s="116"/>
      <c r="F602" s="117"/>
      <c r="G602" s="8"/>
      <c r="I602" s="57"/>
      <c r="J602" s="20"/>
      <c r="L602" s="20"/>
      <c r="N602" s="114"/>
      <c r="O602" s="57"/>
      <c r="P602" s="57"/>
    </row>
    <row r="603">
      <c r="A603" s="20"/>
      <c r="C603" s="20"/>
      <c r="D603" s="115"/>
      <c r="E603" s="116"/>
      <c r="F603" s="117"/>
      <c r="G603" s="8"/>
      <c r="I603" s="57"/>
      <c r="J603" s="20"/>
      <c r="L603" s="20"/>
      <c r="N603" s="114"/>
      <c r="O603" s="57"/>
      <c r="P603" s="57"/>
    </row>
    <row r="604">
      <c r="A604" s="20"/>
      <c r="C604" s="20"/>
      <c r="D604" s="115"/>
      <c r="E604" s="116"/>
      <c r="F604" s="117"/>
      <c r="G604" s="8"/>
      <c r="I604" s="57"/>
      <c r="J604" s="20"/>
      <c r="L604" s="20"/>
      <c r="N604" s="114"/>
      <c r="O604" s="57"/>
      <c r="P604" s="57"/>
    </row>
    <row r="605">
      <c r="A605" s="20"/>
      <c r="C605" s="20"/>
      <c r="D605" s="115"/>
      <c r="E605" s="116"/>
      <c r="F605" s="117"/>
      <c r="G605" s="8"/>
      <c r="I605" s="57"/>
      <c r="J605" s="20"/>
      <c r="L605" s="20"/>
      <c r="N605" s="114"/>
      <c r="O605" s="57"/>
      <c r="P605" s="57"/>
    </row>
    <row r="606">
      <c r="A606" s="20"/>
      <c r="C606" s="20"/>
      <c r="D606" s="115"/>
      <c r="E606" s="116"/>
      <c r="F606" s="117"/>
      <c r="G606" s="8"/>
      <c r="I606" s="57"/>
      <c r="J606" s="20"/>
      <c r="L606" s="20"/>
      <c r="N606" s="114"/>
      <c r="O606" s="57"/>
      <c r="P606" s="57"/>
    </row>
    <row r="607">
      <c r="A607" s="20"/>
      <c r="C607" s="20"/>
      <c r="D607" s="115"/>
      <c r="E607" s="116"/>
      <c r="F607" s="117"/>
      <c r="G607" s="8"/>
      <c r="I607" s="57"/>
      <c r="J607" s="20"/>
      <c r="L607" s="20"/>
      <c r="N607" s="114"/>
      <c r="O607" s="57"/>
      <c r="P607" s="57"/>
    </row>
    <row r="608">
      <c r="A608" s="20"/>
      <c r="C608" s="20"/>
      <c r="D608" s="115"/>
      <c r="E608" s="116"/>
      <c r="F608" s="117"/>
      <c r="G608" s="8"/>
      <c r="I608" s="57"/>
      <c r="J608" s="20"/>
      <c r="L608" s="20"/>
      <c r="N608" s="114"/>
      <c r="O608" s="57"/>
      <c r="P608" s="57"/>
    </row>
    <row r="609">
      <c r="A609" s="20"/>
      <c r="C609" s="20"/>
      <c r="D609" s="115"/>
      <c r="E609" s="116"/>
      <c r="F609" s="117"/>
      <c r="G609" s="8"/>
      <c r="I609" s="57"/>
      <c r="J609" s="20"/>
      <c r="L609" s="20"/>
      <c r="N609" s="114"/>
      <c r="O609" s="57"/>
      <c r="P609" s="57"/>
    </row>
    <row r="610">
      <c r="A610" s="20"/>
      <c r="C610" s="20"/>
      <c r="D610" s="115"/>
      <c r="E610" s="116"/>
      <c r="F610" s="117"/>
      <c r="G610" s="8"/>
      <c r="I610" s="57"/>
      <c r="J610" s="20"/>
      <c r="L610" s="20"/>
      <c r="N610" s="114"/>
      <c r="O610" s="57"/>
      <c r="P610" s="57"/>
    </row>
    <row r="611">
      <c r="A611" s="20"/>
      <c r="C611" s="20"/>
      <c r="D611" s="115"/>
      <c r="E611" s="116"/>
      <c r="F611" s="117"/>
      <c r="G611" s="8"/>
      <c r="I611" s="57"/>
      <c r="J611" s="20"/>
      <c r="L611" s="20"/>
      <c r="N611" s="114"/>
      <c r="O611" s="57"/>
      <c r="P611" s="57"/>
    </row>
    <row r="612">
      <c r="A612" s="20"/>
      <c r="C612" s="20"/>
      <c r="D612" s="115"/>
      <c r="E612" s="116"/>
      <c r="F612" s="117"/>
      <c r="G612" s="8"/>
      <c r="I612" s="57"/>
      <c r="J612" s="20"/>
      <c r="L612" s="20"/>
      <c r="N612" s="114"/>
      <c r="O612" s="57"/>
      <c r="P612" s="57"/>
    </row>
    <row r="613">
      <c r="A613" s="20"/>
      <c r="C613" s="20"/>
      <c r="D613" s="115"/>
      <c r="E613" s="116"/>
      <c r="F613" s="117"/>
      <c r="G613" s="8"/>
      <c r="I613" s="57"/>
      <c r="J613" s="20"/>
      <c r="L613" s="20"/>
      <c r="N613" s="114"/>
      <c r="O613" s="57"/>
      <c r="P613" s="57"/>
    </row>
    <row r="614">
      <c r="A614" s="20"/>
      <c r="C614" s="20"/>
      <c r="D614" s="115"/>
      <c r="E614" s="116"/>
      <c r="F614" s="117"/>
      <c r="G614" s="8"/>
      <c r="I614" s="57"/>
      <c r="J614" s="20"/>
      <c r="L614" s="20"/>
      <c r="N614" s="114"/>
      <c r="O614" s="57"/>
      <c r="P614" s="57"/>
    </row>
    <row r="615">
      <c r="A615" s="20"/>
      <c r="C615" s="20"/>
      <c r="D615" s="115"/>
      <c r="E615" s="116"/>
      <c r="F615" s="117"/>
      <c r="G615" s="8"/>
      <c r="I615" s="57"/>
      <c r="J615" s="20"/>
      <c r="L615" s="20"/>
      <c r="N615" s="114"/>
      <c r="O615" s="57"/>
      <c r="P615" s="57"/>
    </row>
    <row r="616">
      <c r="A616" s="20"/>
      <c r="C616" s="20"/>
      <c r="D616" s="115"/>
      <c r="E616" s="116"/>
      <c r="F616" s="117"/>
      <c r="G616" s="8"/>
      <c r="I616" s="57"/>
      <c r="J616" s="20"/>
      <c r="L616" s="20"/>
      <c r="N616" s="114"/>
      <c r="O616" s="57"/>
      <c r="P616" s="57"/>
    </row>
    <row r="617">
      <c r="A617" s="20"/>
      <c r="C617" s="20"/>
      <c r="D617" s="115"/>
      <c r="E617" s="116"/>
      <c r="F617" s="117"/>
      <c r="G617" s="8"/>
      <c r="I617" s="57"/>
      <c r="J617" s="20"/>
      <c r="L617" s="20"/>
      <c r="N617" s="114"/>
      <c r="O617" s="57"/>
      <c r="P617" s="57"/>
    </row>
    <row r="618">
      <c r="A618" s="20"/>
      <c r="C618" s="20"/>
      <c r="D618" s="115"/>
      <c r="E618" s="116"/>
      <c r="F618" s="117"/>
      <c r="G618" s="8"/>
      <c r="I618" s="57"/>
      <c r="J618" s="20"/>
      <c r="L618" s="20"/>
      <c r="N618" s="114"/>
      <c r="O618" s="57"/>
      <c r="P618" s="57"/>
    </row>
    <row r="619">
      <c r="A619" s="20"/>
      <c r="C619" s="20"/>
      <c r="D619" s="115"/>
      <c r="E619" s="116"/>
      <c r="F619" s="117"/>
      <c r="G619" s="8"/>
      <c r="I619" s="57"/>
      <c r="J619" s="20"/>
      <c r="L619" s="20"/>
      <c r="N619" s="114"/>
      <c r="O619" s="57"/>
      <c r="P619" s="57"/>
    </row>
    <row r="620">
      <c r="A620" s="20"/>
      <c r="C620" s="20"/>
      <c r="D620" s="115"/>
      <c r="E620" s="116"/>
      <c r="F620" s="117"/>
      <c r="G620" s="8"/>
      <c r="I620" s="57"/>
      <c r="J620" s="20"/>
      <c r="L620" s="20"/>
      <c r="N620" s="114"/>
      <c r="O620" s="57"/>
      <c r="P620" s="57"/>
    </row>
    <row r="621">
      <c r="A621" s="20"/>
      <c r="C621" s="20"/>
      <c r="D621" s="115"/>
      <c r="E621" s="116"/>
      <c r="F621" s="117"/>
      <c r="G621" s="8"/>
      <c r="I621" s="57"/>
      <c r="J621" s="20"/>
      <c r="L621" s="20"/>
      <c r="N621" s="114"/>
      <c r="O621" s="57"/>
      <c r="P621" s="57"/>
    </row>
    <row r="622">
      <c r="A622" s="20"/>
      <c r="C622" s="20"/>
      <c r="D622" s="115"/>
      <c r="E622" s="116"/>
      <c r="F622" s="117"/>
      <c r="G622" s="8"/>
      <c r="I622" s="57"/>
      <c r="J622" s="20"/>
      <c r="L622" s="20"/>
      <c r="N622" s="114"/>
      <c r="O622" s="57"/>
      <c r="P622" s="57"/>
    </row>
    <row r="623">
      <c r="A623" s="20"/>
      <c r="C623" s="20"/>
      <c r="D623" s="115"/>
      <c r="E623" s="116"/>
      <c r="F623" s="117"/>
      <c r="G623" s="8"/>
      <c r="I623" s="57"/>
      <c r="J623" s="20"/>
      <c r="L623" s="20"/>
      <c r="N623" s="114"/>
      <c r="O623" s="57"/>
      <c r="P623" s="57"/>
    </row>
    <row r="624">
      <c r="A624" s="20"/>
      <c r="C624" s="20"/>
      <c r="D624" s="115"/>
      <c r="E624" s="116"/>
      <c r="F624" s="117"/>
      <c r="G624" s="8"/>
      <c r="I624" s="57"/>
      <c r="J624" s="20"/>
      <c r="L624" s="20"/>
      <c r="N624" s="114"/>
      <c r="O624" s="57"/>
      <c r="P624" s="57"/>
    </row>
    <row r="625">
      <c r="A625" s="20"/>
      <c r="C625" s="20"/>
      <c r="D625" s="115"/>
      <c r="E625" s="116"/>
      <c r="F625" s="117"/>
      <c r="G625" s="8"/>
      <c r="I625" s="57"/>
      <c r="J625" s="20"/>
      <c r="L625" s="20"/>
      <c r="N625" s="114"/>
      <c r="O625" s="57"/>
      <c r="P625" s="57"/>
    </row>
    <row r="626">
      <c r="A626" s="20"/>
      <c r="C626" s="20"/>
      <c r="D626" s="115"/>
      <c r="E626" s="116"/>
      <c r="F626" s="117"/>
      <c r="G626" s="8"/>
      <c r="I626" s="57"/>
      <c r="J626" s="20"/>
      <c r="L626" s="20"/>
      <c r="N626" s="114"/>
      <c r="O626" s="57"/>
      <c r="P626" s="57"/>
    </row>
    <row r="627">
      <c r="A627" s="20"/>
      <c r="C627" s="20"/>
      <c r="D627" s="115"/>
      <c r="E627" s="116"/>
      <c r="F627" s="117"/>
      <c r="G627" s="8"/>
      <c r="I627" s="57"/>
      <c r="J627" s="20"/>
      <c r="L627" s="20"/>
      <c r="N627" s="114"/>
      <c r="O627" s="57"/>
      <c r="P627" s="57"/>
    </row>
    <row r="628">
      <c r="A628" s="20"/>
      <c r="C628" s="20"/>
      <c r="D628" s="115"/>
      <c r="E628" s="116"/>
      <c r="F628" s="117"/>
      <c r="G628" s="8"/>
      <c r="I628" s="57"/>
      <c r="J628" s="20"/>
      <c r="L628" s="20"/>
      <c r="N628" s="114"/>
      <c r="O628" s="57"/>
      <c r="P628" s="57"/>
    </row>
    <row r="629">
      <c r="A629" s="20"/>
      <c r="C629" s="20"/>
      <c r="D629" s="115"/>
      <c r="E629" s="116"/>
      <c r="F629" s="117"/>
      <c r="G629" s="8"/>
      <c r="I629" s="57"/>
      <c r="J629" s="20"/>
      <c r="L629" s="20"/>
      <c r="N629" s="114"/>
      <c r="O629" s="57"/>
      <c r="P629" s="57"/>
    </row>
    <row r="630">
      <c r="A630" s="20"/>
      <c r="C630" s="20"/>
      <c r="D630" s="115"/>
      <c r="E630" s="116"/>
      <c r="F630" s="117"/>
      <c r="G630" s="8"/>
      <c r="I630" s="57"/>
      <c r="J630" s="20"/>
      <c r="L630" s="20"/>
      <c r="N630" s="114"/>
      <c r="O630" s="57"/>
      <c r="P630" s="57"/>
    </row>
    <row r="631">
      <c r="A631" s="20"/>
      <c r="C631" s="20"/>
      <c r="D631" s="115"/>
      <c r="E631" s="116"/>
      <c r="F631" s="117"/>
      <c r="G631" s="8"/>
      <c r="I631" s="57"/>
      <c r="J631" s="20"/>
      <c r="L631" s="20"/>
      <c r="N631" s="114"/>
      <c r="O631" s="57"/>
      <c r="P631" s="57"/>
    </row>
    <row r="632">
      <c r="A632" s="20"/>
      <c r="C632" s="20"/>
      <c r="D632" s="115"/>
      <c r="E632" s="116"/>
      <c r="F632" s="117"/>
      <c r="G632" s="8"/>
      <c r="I632" s="57"/>
      <c r="J632" s="20"/>
      <c r="L632" s="20"/>
      <c r="N632" s="114"/>
      <c r="O632" s="57"/>
      <c r="P632" s="57"/>
    </row>
    <row r="633">
      <c r="A633" s="20"/>
      <c r="C633" s="20"/>
      <c r="D633" s="115"/>
      <c r="E633" s="116"/>
      <c r="F633" s="117"/>
      <c r="G633" s="8"/>
      <c r="I633" s="57"/>
      <c r="J633" s="20"/>
      <c r="L633" s="20"/>
      <c r="N633" s="114"/>
      <c r="O633" s="57"/>
      <c r="P633" s="57"/>
    </row>
    <row r="634">
      <c r="A634" s="20"/>
      <c r="C634" s="20"/>
      <c r="D634" s="115"/>
      <c r="E634" s="116"/>
      <c r="F634" s="117"/>
      <c r="G634" s="8"/>
      <c r="I634" s="57"/>
      <c r="J634" s="20"/>
      <c r="L634" s="20"/>
      <c r="N634" s="114"/>
      <c r="O634" s="57"/>
      <c r="P634" s="57"/>
    </row>
    <row r="635">
      <c r="A635" s="20"/>
      <c r="C635" s="20"/>
      <c r="D635" s="115"/>
      <c r="E635" s="116"/>
      <c r="F635" s="117"/>
      <c r="G635" s="8"/>
      <c r="I635" s="57"/>
      <c r="J635" s="20"/>
      <c r="L635" s="20"/>
      <c r="N635" s="114"/>
      <c r="O635" s="57"/>
      <c r="P635" s="57"/>
    </row>
    <row r="636">
      <c r="A636" s="20"/>
      <c r="C636" s="20"/>
      <c r="D636" s="115"/>
      <c r="E636" s="116"/>
      <c r="F636" s="117"/>
      <c r="G636" s="8"/>
      <c r="I636" s="57"/>
      <c r="J636" s="20"/>
      <c r="L636" s="20"/>
      <c r="N636" s="114"/>
      <c r="O636" s="57"/>
      <c r="P636" s="57"/>
    </row>
    <row r="637">
      <c r="A637" s="20"/>
      <c r="C637" s="20"/>
      <c r="D637" s="115"/>
      <c r="E637" s="116"/>
      <c r="F637" s="117"/>
      <c r="G637" s="8"/>
      <c r="I637" s="57"/>
      <c r="J637" s="20"/>
      <c r="L637" s="20"/>
      <c r="N637" s="114"/>
      <c r="O637" s="57"/>
      <c r="P637" s="57"/>
    </row>
    <row r="638">
      <c r="A638" s="20"/>
      <c r="C638" s="20"/>
      <c r="D638" s="115"/>
      <c r="E638" s="116"/>
      <c r="F638" s="117"/>
      <c r="G638" s="8"/>
      <c r="I638" s="57"/>
      <c r="J638" s="20"/>
      <c r="L638" s="20"/>
      <c r="N638" s="114"/>
      <c r="O638" s="57"/>
      <c r="P638" s="57"/>
    </row>
    <row r="639">
      <c r="A639" s="20"/>
      <c r="C639" s="20"/>
      <c r="D639" s="115"/>
      <c r="E639" s="116"/>
      <c r="F639" s="117"/>
      <c r="G639" s="8"/>
      <c r="I639" s="57"/>
      <c r="J639" s="20"/>
      <c r="L639" s="20"/>
      <c r="N639" s="114"/>
      <c r="O639" s="57"/>
      <c r="P639" s="57"/>
    </row>
    <row r="640">
      <c r="A640" s="20"/>
      <c r="C640" s="20"/>
      <c r="D640" s="115"/>
      <c r="E640" s="116"/>
      <c r="F640" s="117"/>
      <c r="G640" s="8"/>
      <c r="I640" s="57"/>
      <c r="J640" s="20"/>
      <c r="L640" s="20"/>
      <c r="N640" s="114"/>
      <c r="O640" s="57"/>
      <c r="P640" s="57"/>
    </row>
    <row r="641">
      <c r="A641" s="20"/>
      <c r="C641" s="20"/>
      <c r="D641" s="115"/>
      <c r="E641" s="116"/>
      <c r="F641" s="117"/>
      <c r="G641" s="8"/>
      <c r="I641" s="57"/>
      <c r="J641" s="20"/>
      <c r="L641" s="20"/>
      <c r="N641" s="114"/>
      <c r="O641" s="57"/>
      <c r="P641" s="57"/>
    </row>
    <row r="642">
      <c r="A642" s="20"/>
      <c r="C642" s="20"/>
      <c r="D642" s="115"/>
      <c r="E642" s="116"/>
      <c r="F642" s="117"/>
      <c r="G642" s="8"/>
      <c r="I642" s="57"/>
      <c r="J642" s="20"/>
      <c r="L642" s="20"/>
      <c r="N642" s="114"/>
      <c r="O642" s="57"/>
      <c r="P642" s="57"/>
    </row>
    <row r="643">
      <c r="A643" s="20"/>
      <c r="C643" s="20"/>
      <c r="D643" s="115"/>
      <c r="E643" s="116"/>
      <c r="F643" s="117"/>
      <c r="G643" s="8"/>
      <c r="I643" s="57"/>
      <c r="J643" s="20"/>
      <c r="L643" s="20"/>
      <c r="N643" s="114"/>
      <c r="O643" s="57"/>
      <c r="P643" s="57"/>
    </row>
    <row r="644">
      <c r="A644" s="20"/>
      <c r="C644" s="20"/>
      <c r="D644" s="115"/>
      <c r="E644" s="116"/>
      <c r="F644" s="117"/>
      <c r="G644" s="8"/>
      <c r="I644" s="57"/>
      <c r="J644" s="20"/>
      <c r="L644" s="20"/>
      <c r="N644" s="114"/>
      <c r="O644" s="57"/>
      <c r="P644" s="57"/>
    </row>
    <row r="645">
      <c r="A645" s="20"/>
      <c r="C645" s="20"/>
      <c r="D645" s="115"/>
      <c r="E645" s="116"/>
      <c r="F645" s="117"/>
      <c r="G645" s="8"/>
      <c r="I645" s="57"/>
      <c r="J645" s="20"/>
      <c r="L645" s="20"/>
      <c r="N645" s="114"/>
      <c r="O645" s="57"/>
      <c r="P645" s="57"/>
    </row>
    <row r="646">
      <c r="A646" s="20"/>
      <c r="C646" s="20"/>
      <c r="D646" s="115"/>
      <c r="E646" s="116"/>
      <c r="F646" s="117"/>
      <c r="G646" s="8"/>
      <c r="I646" s="57"/>
      <c r="J646" s="20"/>
      <c r="L646" s="20"/>
      <c r="N646" s="114"/>
      <c r="O646" s="57"/>
      <c r="P646" s="57"/>
    </row>
    <row r="647">
      <c r="A647" s="20"/>
      <c r="C647" s="20"/>
      <c r="D647" s="115"/>
      <c r="E647" s="116"/>
      <c r="F647" s="117"/>
      <c r="G647" s="8"/>
      <c r="I647" s="57"/>
      <c r="J647" s="20"/>
      <c r="L647" s="20"/>
      <c r="N647" s="114"/>
      <c r="O647" s="57"/>
      <c r="P647" s="57"/>
    </row>
    <row r="648">
      <c r="A648" s="20"/>
      <c r="C648" s="20"/>
      <c r="D648" s="115"/>
      <c r="E648" s="116"/>
      <c r="F648" s="117"/>
      <c r="G648" s="8"/>
      <c r="I648" s="57"/>
      <c r="J648" s="20"/>
      <c r="L648" s="20"/>
      <c r="N648" s="114"/>
      <c r="O648" s="57"/>
      <c r="P648" s="57"/>
    </row>
    <row r="649">
      <c r="A649" s="20"/>
      <c r="C649" s="20"/>
      <c r="D649" s="115"/>
      <c r="E649" s="116"/>
      <c r="F649" s="117"/>
      <c r="G649" s="8"/>
      <c r="I649" s="57"/>
      <c r="J649" s="20"/>
      <c r="L649" s="20"/>
      <c r="N649" s="114"/>
      <c r="O649" s="57"/>
      <c r="P649" s="57"/>
    </row>
    <row r="650">
      <c r="A650" s="20"/>
      <c r="C650" s="20"/>
      <c r="D650" s="115"/>
      <c r="E650" s="116"/>
      <c r="F650" s="117"/>
      <c r="G650" s="8"/>
      <c r="I650" s="57"/>
      <c r="J650" s="20"/>
      <c r="L650" s="20"/>
      <c r="N650" s="114"/>
      <c r="O650" s="57"/>
      <c r="P650" s="57"/>
    </row>
    <row r="651">
      <c r="A651" s="20"/>
      <c r="C651" s="20"/>
      <c r="D651" s="115"/>
      <c r="E651" s="116"/>
      <c r="F651" s="117"/>
      <c r="G651" s="8"/>
      <c r="I651" s="57"/>
      <c r="J651" s="20"/>
      <c r="L651" s="20"/>
      <c r="N651" s="114"/>
      <c r="O651" s="57"/>
      <c r="P651" s="57"/>
    </row>
    <row r="652">
      <c r="A652" s="20"/>
      <c r="C652" s="20"/>
      <c r="D652" s="115"/>
      <c r="E652" s="116"/>
      <c r="F652" s="117"/>
      <c r="G652" s="8"/>
      <c r="I652" s="57"/>
      <c r="J652" s="20"/>
      <c r="L652" s="20"/>
      <c r="N652" s="114"/>
      <c r="O652" s="57"/>
      <c r="P652" s="57"/>
    </row>
    <row r="653">
      <c r="A653" s="20"/>
      <c r="C653" s="20"/>
      <c r="D653" s="115"/>
      <c r="E653" s="116"/>
      <c r="F653" s="117"/>
      <c r="G653" s="8"/>
      <c r="I653" s="57"/>
      <c r="J653" s="20"/>
      <c r="L653" s="20"/>
      <c r="N653" s="114"/>
      <c r="O653" s="57"/>
      <c r="P653" s="57"/>
    </row>
    <row r="654">
      <c r="A654" s="20"/>
      <c r="C654" s="20"/>
      <c r="D654" s="115"/>
      <c r="E654" s="116"/>
      <c r="F654" s="117"/>
      <c r="G654" s="8"/>
      <c r="I654" s="57"/>
      <c r="J654" s="20"/>
      <c r="L654" s="20"/>
      <c r="N654" s="114"/>
      <c r="O654" s="57"/>
      <c r="P654" s="57"/>
    </row>
    <row r="655">
      <c r="A655" s="20"/>
      <c r="C655" s="20"/>
      <c r="D655" s="115"/>
      <c r="E655" s="116"/>
      <c r="F655" s="117"/>
      <c r="G655" s="8"/>
      <c r="I655" s="57"/>
      <c r="J655" s="20"/>
      <c r="L655" s="20"/>
      <c r="N655" s="114"/>
      <c r="O655" s="57"/>
      <c r="P655" s="57"/>
    </row>
    <row r="656">
      <c r="A656" s="20"/>
      <c r="C656" s="20"/>
      <c r="D656" s="115"/>
      <c r="E656" s="116"/>
      <c r="F656" s="117"/>
      <c r="G656" s="8"/>
      <c r="I656" s="57"/>
      <c r="J656" s="20"/>
      <c r="L656" s="20"/>
      <c r="N656" s="114"/>
      <c r="O656" s="57"/>
      <c r="P656" s="57"/>
    </row>
    <row r="657">
      <c r="A657" s="20"/>
      <c r="C657" s="20"/>
      <c r="D657" s="115"/>
      <c r="E657" s="116"/>
      <c r="F657" s="117"/>
      <c r="G657" s="8"/>
      <c r="I657" s="57"/>
      <c r="J657" s="20"/>
      <c r="L657" s="20"/>
      <c r="N657" s="114"/>
      <c r="O657" s="57"/>
      <c r="P657" s="57"/>
    </row>
    <row r="658">
      <c r="A658" s="20"/>
      <c r="C658" s="20"/>
      <c r="D658" s="115"/>
      <c r="E658" s="116"/>
      <c r="F658" s="117"/>
      <c r="G658" s="8"/>
      <c r="I658" s="57"/>
      <c r="J658" s="20"/>
      <c r="L658" s="20"/>
      <c r="N658" s="114"/>
      <c r="O658" s="57"/>
      <c r="P658" s="57"/>
    </row>
    <row r="659">
      <c r="A659" s="20"/>
      <c r="C659" s="20"/>
      <c r="D659" s="115"/>
      <c r="E659" s="116"/>
      <c r="F659" s="117"/>
      <c r="G659" s="8"/>
      <c r="I659" s="57"/>
      <c r="J659" s="20"/>
      <c r="L659" s="20"/>
      <c r="N659" s="114"/>
      <c r="O659" s="57"/>
      <c r="P659" s="57"/>
    </row>
    <row r="660">
      <c r="A660" s="20"/>
      <c r="C660" s="20"/>
      <c r="D660" s="115"/>
      <c r="E660" s="116"/>
      <c r="F660" s="117"/>
      <c r="G660" s="8"/>
      <c r="I660" s="57"/>
      <c r="J660" s="20"/>
      <c r="L660" s="20"/>
      <c r="N660" s="114"/>
      <c r="O660" s="57"/>
      <c r="P660" s="57"/>
    </row>
    <row r="661">
      <c r="A661" s="20"/>
      <c r="C661" s="20"/>
      <c r="D661" s="115"/>
      <c r="E661" s="116"/>
      <c r="F661" s="117"/>
      <c r="G661" s="8"/>
      <c r="I661" s="57"/>
      <c r="J661" s="20"/>
      <c r="L661" s="20"/>
      <c r="N661" s="114"/>
      <c r="O661" s="57"/>
      <c r="P661" s="57"/>
    </row>
    <row r="662">
      <c r="A662" s="20"/>
      <c r="C662" s="20"/>
      <c r="D662" s="115"/>
      <c r="E662" s="116"/>
      <c r="F662" s="117"/>
      <c r="G662" s="8"/>
      <c r="I662" s="57"/>
      <c r="J662" s="20"/>
      <c r="L662" s="20"/>
      <c r="N662" s="114"/>
      <c r="O662" s="57"/>
      <c r="P662" s="57"/>
    </row>
    <row r="663">
      <c r="A663" s="20"/>
      <c r="C663" s="20"/>
      <c r="D663" s="115"/>
      <c r="E663" s="116"/>
      <c r="F663" s="117"/>
      <c r="G663" s="8"/>
      <c r="I663" s="57"/>
      <c r="J663" s="20"/>
      <c r="L663" s="20"/>
      <c r="N663" s="114"/>
      <c r="O663" s="57"/>
      <c r="P663" s="57"/>
    </row>
    <row r="664">
      <c r="A664" s="20"/>
      <c r="C664" s="20"/>
      <c r="D664" s="115"/>
      <c r="E664" s="116"/>
      <c r="F664" s="117"/>
      <c r="G664" s="8"/>
      <c r="I664" s="57"/>
      <c r="J664" s="20"/>
      <c r="L664" s="20"/>
      <c r="N664" s="114"/>
      <c r="O664" s="57"/>
      <c r="P664" s="57"/>
    </row>
    <row r="665">
      <c r="A665" s="20"/>
      <c r="C665" s="20"/>
      <c r="D665" s="115"/>
      <c r="E665" s="116"/>
      <c r="F665" s="117"/>
      <c r="G665" s="8"/>
      <c r="I665" s="57"/>
      <c r="J665" s="20"/>
      <c r="L665" s="20"/>
      <c r="N665" s="114"/>
      <c r="O665" s="57"/>
      <c r="P665" s="57"/>
    </row>
    <row r="666">
      <c r="A666" s="20"/>
      <c r="C666" s="20"/>
      <c r="D666" s="115"/>
      <c r="E666" s="116"/>
      <c r="F666" s="117"/>
      <c r="G666" s="8"/>
      <c r="I666" s="57"/>
      <c r="J666" s="20"/>
      <c r="L666" s="20"/>
      <c r="N666" s="114"/>
      <c r="O666" s="57"/>
      <c r="P666" s="57"/>
    </row>
    <row r="667">
      <c r="A667" s="20"/>
      <c r="C667" s="20"/>
      <c r="D667" s="115"/>
      <c r="E667" s="116"/>
      <c r="F667" s="117"/>
      <c r="G667" s="8"/>
      <c r="I667" s="57"/>
      <c r="J667" s="20"/>
      <c r="L667" s="20"/>
      <c r="N667" s="114"/>
      <c r="O667" s="57"/>
      <c r="P667" s="57"/>
    </row>
    <row r="668">
      <c r="A668" s="20"/>
      <c r="C668" s="20"/>
      <c r="D668" s="115"/>
      <c r="E668" s="116"/>
      <c r="F668" s="117"/>
      <c r="G668" s="8"/>
      <c r="I668" s="57"/>
      <c r="J668" s="20"/>
      <c r="L668" s="20"/>
      <c r="N668" s="114"/>
      <c r="O668" s="57"/>
      <c r="P668" s="57"/>
    </row>
    <row r="669">
      <c r="A669" s="20"/>
      <c r="C669" s="20"/>
      <c r="D669" s="115"/>
      <c r="E669" s="116"/>
      <c r="F669" s="117"/>
      <c r="G669" s="8"/>
      <c r="I669" s="57"/>
      <c r="J669" s="20"/>
      <c r="L669" s="20"/>
      <c r="N669" s="114"/>
      <c r="O669" s="57"/>
      <c r="P669" s="57"/>
    </row>
    <row r="670">
      <c r="A670" s="20"/>
      <c r="C670" s="20"/>
      <c r="D670" s="115"/>
      <c r="E670" s="116"/>
      <c r="F670" s="117"/>
      <c r="G670" s="8"/>
      <c r="I670" s="57"/>
      <c r="J670" s="20"/>
      <c r="L670" s="20"/>
      <c r="N670" s="114"/>
      <c r="O670" s="57"/>
      <c r="P670" s="57"/>
    </row>
    <row r="671">
      <c r="A671" s="20"/>
      <c r="C671" s="20"/>
      <c r="D671" s="115"/>
      <c r="E671" s="116"/>
      <c r="F671" s="117"/>
      <c r="G671" s="8"/>
      <c r="I671" s="57"/>
      <c r="J671" s="20"/>
      <c r="L671" s="20"/>
      <c r="N671" s="114"/>
      <c r="O671" s="57"/>
      <c r="P671" s="57"/>
    </row>
    <row r="672">
      <c r="A672" s="20"/>
      <c r="C672" s="20"/>
      <c r="D672" s="115"/>
      <c r="E672" s="116"/>
      <c r="F672" s="117"/>
      <c r="G672" s="8"/>
      <c r="I672" s="57"/>
      <c r="J672" s="20"/>
      <c r="L672" s="20"/>
      <c r="N672" s="114"/>
      <c r="O672" s="57"/>
      <c r="P672" s="57"/>
    </row>
    <row r="673">
      <c r="A673" s="20"/>
      <c r="C673" s="20"/>
      <c r="D673" s="115"/>
      <c r="E673" s="116"/>
      <c r="F673" s="117"/>
      <c r="G673" s="8"/>
      <c r="I673" s="57"/>
      <c r="J673" s="20"/>
      <c r="L673" s="20"/>
      <c r="N673" s="114"/>
      <c r="O673" s="57"/>
      <c r="P673" s="57"/>
    </row>
    <row r="674">
      <c r="A674" s="20"/>
      <c r="C674" s="20"/>
      <c r="D674" s="115"/>
      <c r="E674" s="116"/>
      <c r="F674" s="117"/>
      <c r="G674" s="8"/>
      <c r="I674" s="57"/>
      <c r="J674" s="20"/>
      <c r="L674" s="20"/>
      <c r="N674" s="114"/>
      <c r="O674" s="57"/>
      <c r="P674" s="57"/>
    </row>
    <row r="675">
      <c r="A675" s="20"/>
      <c r="C675" s="20"/>
      <c r="D675" s="115"/>
      <c r="E675" s="116"/>
      <c r="F675" s="117"/>
      <c r="G675" s="8"/>
      <c r="I675" s="57"/>
      <c r="J675" s="20"/>
      <c r="L675" s="20"/>
      <c r="N675" s="114"/>
      <c r="O675" s="57"/>
      <c r="P675" s="57"/>
    </row>
    <row r="676">
      <c r="A676" s="20"/>
      <c r="C676" s="20"/>
      <c r="D676" s="115"/>
      <c r="E676" s="116"/>
      <c r="F676" s="117"/>
      <c r="G676" s="8"/>
      <c r="I676" s="57"/>
      <c r="J676" s="20"/>
      <c r="L676" s="20"/>
      <c r="N676" s="114"/>
      <c r="O676" s="57"/>
      <c r="P676" s="57"/>
    </row>
    <row r="677">
      <c r="A677" s="20"/>
      <c r="C677" s="20"/>
      <c r="D677" s="115"/>
      <c r="E677" s="116"/>
      <c r="F677" s="117"/>
      <c r="G677" s="8"/>
      <c r="I677" s="57"/>
      <c r="J677" s="20"/>
      <c r="L677" s="20"/>
      <c r="N677" s="114"/>
      <c r="O677" s="57"/>
      <c r="P677" s="57"/>
    </row>
    <row r="678">
      <c r="A678" s="20"/>
      <c r="C678" s="20"/>
      <c r="D678" s="115"/>
      <c r="E678" s="116"/>
      <c r="F678" s="117"/>
      <c r="G678" s="8"/>
      <c r="I678" s="57"/>
      <c r="J678" s="20"/>
      <c r="L678" s="20"/>
      <c r="N678" s="114"/>
      <c r="O678" s="57"/>
      <c r="P678" s="57"/>
    </row>
    <row r="679">
      <c r="A679" s="20"/>
      <c r="C679" s="20"/>
      <c r="D679" s="115"/>
      <c r="E679" s="116"/>
      <c r="F679" s="117"/>
      <c r="G679" s="8"/>
      <c r="I679" s="57"/>
      <c r="J679" s="20"/>
      <c r="L679" s="20"/>
      <c r="N679" s="114"/>
      <c r="O679" s="57"/>
      <c r="P679" s="57"/>
    </row>
    <row r="680">
      <c r="A680" s="20"/>
      <c r="C680" s="20"/>
      <c r="D680" s="115"/>
      <c r="E680" s="116"/>
      <c r="F680" s="117"/>
      <c r="G680" s="8"/>
      <c r="I680" s="57"/>
      <c r="J680" s="20"/>
      <c r="L680" s="20"/>
      <c r="N680" s="114"/>
      <c r="O680" s="57"/>
      <c r="P680" s="57"/>
    </row>
    <row r="681">
      <c r="A681" s="20"/>
      <c r="C681" s="20"/>
      <c r="D681" s="115"/>
      <c r="E681" s="116"/>
      <c r="F681" s="117"/>
      <c r="G681" s="8"/>
      <c r="I681" s="57"/>
      <c r="J681" s="20"/>
      <c r="L681" s="20"/>
      <c r="N681" s="114"/>
      <c r="O681" s="57"/>
      <c r="P681" s="57"/>
    </row>
    <row r="682">
      <c r="A682" s="20"/>
      <c r="C682" s="20"/>
      <c r="D682" s="115"/>
      <c r="E682" s="116"/>
      <c r="F682" s="117"/>
      <c r="G682" s="8"/>
      <c r="I682" s="57"/>
      <c r="J682" s="20"/>
      <c r="L682" s="20"/>
      <c r="N682" s="114"/>
      <c r="O682" s="57"/>
      <c r="P682" s="57"/>
    </row>
    <row r="683">
      <c r="A683" s="20"/>
      <c r="C683" s="20"/>
      <c r="D683" s="115"/>
      <c r="E683" s="116"/>
      <c r="F683" s="117"/>
      <c r="G683" s="8"/>
      <c r="I683" s="57"/>
      <c r="J683" s="20"/>
      <c r="L683" s="20"/>
      <c r="N683" s="114"/>
      <c r="O683" s="57"/>
      <c r="P683" s="57"/>
    </row>
    <row r="684">
      <c r="A684" s="20"/>
      <c r="C684" s="20"/>
      <c r="D684" s="115"/>
      <c r="E684" s="116"/>
      <c r="F684" s="117"/>
      <c r="G684" s="8"/>
      <c r="I684" s="57"/>
      <c r="J684" s="20"/>
      <c r="L684" s="20"/>
      <c r="N684" s="114"/>
      <c r="O684" s="57"/>
      <c r="P684" s="57"/>
    </row>
    <row r="685">
      <c r="A685" s="20"/>
      <c r="C685" s="20"/>
      <c r="D685" s="115"/>
      <c r="E685" s="116"/>
      <c r="F685" s="117"/>
      <c r="G685" s="8"/>
      <c r="I685" s="57"/>
      <c r="J685" s="20"/>
      <c r="L685" s="20"/>
      <c r="N685" s="114"/>
      <c r="O685" s="57"/>
      <c r="P685" s="57"/>
    </row>
    <row r="686">
      <c r="A686" s="20"/>
      <c r="C686" s="20"/>
      <c r="D686" s="115"/>
      <c r="E686" s="116"/>
      <c r="F686" s="117"/>
      <c r="G686" s="8"/>
      <c r="I686" s="57"/>
      <c r="J686" s="20"/>
      <c r="L686" s="20"/>
      <c r="N686" s="114"/>
      <c r="O686" s="57"/>
      <c r="P686" s="57"/>
    </row>
    <row r="687">
      <c r="A687" s="20"/>
      <c r="C687" s="20"/>
      <c r="D687" s="115"/>
      <c r="E687" s="116"/>
      <c r="F687" s="117"/>
      <c r="G687" s="8"/>
      <c r="I687" s="57"/>
      <c r="J687" s="20"/>
      <c r="L687" s="20"/>
      <c r="N687" s="114"/>
      <c r="O687" s="57"/>
      <c r="P687" s="57"/>
    </row>
    <row r="688">
      <c r="A688" s="20"/>
      <c r="C688" s="20"/>
      <c r="D688" s="115"/>
      <c r="E688" s="116"/>
      <c r="F688" s="117"/>
      <c r="G688" s="8"/>
      <c r="I688" s="57"/>
      <c r="J688" s="20"/>
      <c r="L688" s="20"/>
      <c r="N688" s="114"/>
      <c r="O688" s="57"/>
      <c r="P688" s="57"/>
    </row>
    <row r="689">
      <c r="A689" s="20"/>
      <c r="C689" s="20"/>
      <c r="D689" s="115"/>
      <c r="E689" s="116"/>
      <c r="F689" s="117"/>
      <c r="G689" s="8"/>
      <c r="I689" s="57"/>
      <c r="J689" s="20"/>
      <c r="L689" s="20"/>
      <c r="N689" s="114"/>
      <c r="O689" s="57"/>
      <c r="P689" s="57"/>
    </row>
    <row r="690">
      <c r="A690" s="20"/>
      <c r="C690" s="20"/>
      <c r="D690" s="115"/>
      <c r="E690" s="116"/>
      <c r="F690" s="117"/>
      <c r="G690" s="8"/>
      <c r="I690" s="57"/>
      <c r="J690" s="20"/>
      <c r="L690" s="20"/>
      <c r="N690" s="114"/>
      <c r="O690" s="57"/>
      <c r="P690" s="57"/>
    </row>
    <row r="691">
      <c r="A691" s="20"/>
      <c r="C691" s="20"/>
      <c r="D691" s="115"/>
      <c r="E691" s="116"/>
      <c r="F691" s="117"/>
      <c r="G691" s="8"/>
      <c r="I691" s="57"/>
      <c r="J691" s="20"/>
      <c r="L691" s="20"/>
      <c r="N691" s="114"/>
      <c r="O691" s="57"/>
      <c r="P691" s="57"/>
    </row>
    <row r="692">
      <c r="A692" s="20"/>
      <c r="C692" s="20"/>
      <c r="D692" s="115"/>
      <c r="E692" s="116"/>
      <c r="F692" s="117"/>
      <c r="G692" s="8"/>
      <c r="I692" s="57"/>
      <c r="J692" s="20"/>
      <c r="L692" s="20"/>
      <c r="N692" s="114"/>
      <c r="O692" s="57"/>
      <c r="P692" s="57"/>
    </row>
    <row r="693">
      <c r="A693" s="20"/>
      <c r="C693" s="20"/>
      <c r="D693" s="115"/>
      <c r="E693" s="116"/>
      <c r="F693" s="117"/>
      <c r="G693" s="8"/>
      <c r="I693" s="57"/>
      <c r="J693" s="20"/>
      <c r="L693" s="20"/>
      <c r="N693" s="114"/>
      <c r="O693" s="57"/>
      <c r="P693" s="57"/>
    </row>
    <row r="694">
      <c r="A694" s="20"/>
      <c r="C694" s="20"/>
      <c r="D694" s="115"/>
      <c r="E694" s="116"/>
      <c r="F694" s="117"/>
      <c r="G694" s="8"/>
      <c r="I694" s="57"/>
      <c r="J694" s="20"/>
      <c r="L694" s="20"/>
      <c r="N694" s="114"/>
      <c r="O694" s="57"/>
      <c r="P694" s="57"/>
    </row>
    <row r="695">
      <c r="A695" s="20"/>
      <c r="C695" s="20"/>
      <c r="D695" s="115"/>
      <c r="E695" s="116"/>
      <c r="F695" s="117"/>
      <c r="G695" s="8"/>
      <c r="I695" s="57"/>
      <c r="J695" s="20"/>
      <c r="L695" s="20"/>
      <c r="N695" s="114"/>
      <c r="O695" s="57"/>
      <c r="P695" s="57"/>
    </row>
    <row r="696">
      <c r="A696" s="20"/>
      <c r="C696" s="20"/>
      <c r="D696" s="115"/>
      <c r="E696" s="116"/>
      <c r="F696" s="117"/>
      <c r="G696" s="8"/>
      <c r="I696" s="57"/>
      <c r="J696" s="20"/>
      <c r="L696" s="20"/>
      <c r="N696" s="114"/>
      <c r="O696" s="57"/>
      <c r="P696" s="57"/>
    </row>
    <row r="697">
      <c r="A697" s="20"/>
      <c r="C697" s="20"/>
      <c r="D697" s="115"/>
      <c r="E697" s="116"/>
      <c r="F697" s="117"/>
      <c r="G697" s="8"/>
      <c r="I697" s="57"/>
      <c r="J697" s="20"/>
      <c r="L697" s="20"/>
      <c r="N697" s="114"/>
      <c r="O697" s="57"/>
      <c r="P697" s="57"/>
    </row>
    <row r="698">
      <c r="A698" s="20"/>
      <c r="C698" s="20"/>
      <c r="D698" s="115"/>
      <c r="E698" s="116"/>
      <c r="F698" s="117"/>
      <c r="G698" s="8"/>
      <c r="I698" s="57"/>
      <c r="J698" s="20"/>
      <c r="L698" s="20"/>
      <c r="N698" s="114"/>
      <c r="O698" s="57"/>
      <c r="P698" s="57"/>
    </row>
    <row r="699">
      <c r="A699" s="20"/>
      <c r="C699" s="20"/>
      <c r="D699" s="115"/>
      <c r="E699" s="116"/>
      <c r="F699" s="117"/>
      <c r="G699" s="8"/>
      <c r="I699" s="57"/>
      <c r="J699" s="20"/>
      <c r="L699" s="20"/>
      <c r="N699" s="114"/>
      <c r="O699" s="57"/>
      <c r="P699" s="57"/>
    </row>
    <row r="700">
      <c r="A700" s="20"/>
      <c r="C700" s="20"/>
      <c r="D700" s="115"/>
      <c r="E700" s="116"/>
      <c r="F700" s="117"/>
      <c r="G700" s="8"/>
      <c r="I700" s="57"/>
      <c r="J700" s="20"/>
      <c r="L700" s="20"/>
      <c r="N700" s="114"/>
      <c r="O700" s="57"/>
      <c r="P700" s="57"/>
    </row>
    <row r="701">
      <c r="A701" s="20"/>
      <c r="C701" s="20"/>
      <c r="D701" s="115"/>
      <c r="E701" s="116"/>
      <c r="F701" s="117"/>
      <c r="G701" s="8"/>
      <c r="I701" s="57"/>
      <c r="J701" s="20"/>
      <c r="L701" s="20"/>
      <c r="N701" s="114"/>
      <c r="O701" s="57"/>
      <c r="P701" s="57"/>
    </row>
    <row r="702">
      <c r="A702" s="20"/>
      <c r="C702" s="20"/>
      <c r="D702" s="115"/>
      <c r="E702" s="116"/>
      <c r="F702" s="117"/>
      <c r="G702" s="8"/>
      <c r="I702" s="57"/>
      <c r="J702" s="20"/>
      <c r="L702" s="20"/>
      <c r="N702" s="114"/>
      <c r="O702" s="57"/>
      <c r="P702" s="57"/>
    </row>
    <row r="703">
      <c r="A703" s="20"/>
      <c r="C703" s="20"/>
      <c r="D703" s="115"/>
      <c r="E703" s="116"/>
      <c r="F703" s="117"/>
      <c r="G703" s="8"/>
      <c r="I703" s="57"/>
      <c r="J703" s="20"/>
      <c r="L703" s="20"/>
      <c r="N703" s="114"/>
      <c r="O703" s="57"/>
      <c r="P703" s="57"/>
    </row>
    <row r="704">
      <c r="A704" s="20"/>
      <c r="C704" s="20"/>
      <c r="D704" s="115"/>
      <c r="E704" s="116"/>
      <c r="F704" s="117"/>
      <c r="G704" s="8"/>
      <c r="I704" s="57"/>
      <c r="J704" s="20"/>
      <c r="L704" s="20"/>
      <c r="N704" s="114"/>
      <c r="O704" s="57"/>
      <c r="P704" s="57"/>
    </row>
    <row r="705">
      <c r="A705" s="20"/>
      <c r="C705" s="20"/>
      <c r="D705" s="115"/>
      <c r="E705" s="116"/>
      <c r="F705" s="117"/>
      <c r="G705" s="8"/>
      <c r="I705" s="57"/>
      <c r="J705" s="20"/>
      <c r="L705" s="20"/>
      <c r="N705" s="114"/>
      <c r="O705" s="57"/>
      <c r="P705" s="57"/>
    </row>
    <row r="706">
      <c r="A706" s="20"/>
      <c r="C706" s="20"/>
      <c r="D706" s="115"/>
      <c r="E706" s="116"/>
      <c r="F706" s="117"/>
      <c r="G706" s="8"/>
      <c r="I706" s="57"/>
      <c r="J706" s="20"/>
      <c r="L706" s="20"/>
      <c r="N706" s="114"/>
      <c r="O706" s="57"/>
      <c r="P706" s="57"/>
    </row>
    <row r="707">
      <c r="A707" s="20"/>
      <c r="C707" s="20"/>
      <c r="D707" s="115"/>
      <c r="E707" s="116"/>
      <c r="F707" s="117"/>
      <c r="G707" s="8"/>
      <c r="I707" s="57"/>
      <c r="J707" s="20"/>
      <c r="L707" s="20"/>
      <c r="N707" s="114"/>
      <c r="O707" s="57"/>
      <c r="P707" s="57"/>
    </row>
    <row r="708">
      <c r="A708" s="20"/>
      <c r="C708" s="20"/>
      <c r="D708" s="115"/>
      <c r="E708" s="116"/>
      <c r="F708" s="117"/>
      <c r="G708" s="8"/>
      <c r="I708" s="57"/>
      <c r="J708" s="20"/>
      <c r="L708" s="20"/>
      <c r="N708" s="114"/>
      <c r="O708" s="57"/>
      <c r="P708" s="57"/>
    </row>
    <row r="709">
      <c r="A709" s="20"/>
      <c r="C709" s="20"/>
      <c r="D709" s="115"/>
      <c r="E709" s="116"/>
      <c r="F709" s="117"/>
      <c r="G709" s="8"/>
      <c r="I709" s="57"/>
      <c r="J709" s="20"/>
      <c r="L709" s="20"/>
      <c r="N709" s="114"/>
      <c r="O709" s="57"/>
      <c r="P709" s="57"/>
    </row>
    <row r="710">
      <c r="A710" s="20"/>
      <c r="C710" s="20"/>
      <c r="D710" s="115"/>
      <c r="E710" s="116"/>
      <c r="F710" s="117"/>
      <c r="G710" s="8"/>
      <c r="I710" s="57"/>
      <c r="J710" s="20"/>
      <c r="L710" s="20"/>
      <c r="N710" s="114"/>
      <c r="O710" s="57"/>
      <c r="P710" s="57"/>
    </row>
    <row r="711">
      <c r="A711" s="20"/>
      <c r="C711" s="20"/>
      <c r="D711" s="115"/>
      <c r="E711" s="116"/>
      <c r="F711" s="117"/>
      <c r="G711" s="8"/>
      <c r="I711" s="57"/>
      <c r="J711" s="20"/>
      <c r="L711" s="20"/>
      <c r="N711" s="114"/>
      <c r="O711" s="57"/>
      <c r="P711" s="57"/>
    </row>
    <row r="712">
      <c r="A712" s="20"/>
      <c r="C712" s="20"/>
      <c r="D712" s="115"/>
      <c r="E712" s="116"/>
      <c r="F712" s="117"/>
      <c r="G712" s="8"/>
      <c r="I712" s="57"/>
      <c r="J712" s="20"/>
      <c r="L712" s="20"/>
      <c r="N712" s="114"/>
      <c r="O712" s="57"/>
      <c r="P712" s="57"/>
    </row>
    <row r="713">
      <c r="A713" s="20"/>
      <c r="C713" s="20"/>
      <c r="D713" s="115"/>
      <c r="E713" s="116"/>
      <c r="F713" s="117"/>
      <c r="G713" s="8"/>
      <c r="I713" s="57"/>
      <c r="J713" s="20"/>
      <c r="L713" s="20"/>
      <c r="N713" s="114"/>
      <c r="O713" s="57"/>
      <c r="P713" s="57"/>
    </row>
    <row r="714">
      <c r="A714" s="20"/>
      <c r="C714" s="20"/>
      <c r="D714" s="115"/>
      <c r="E714" s="116"/>
      <c r="F714" s="117"/>
      <c r="G714" s="8"/>
      <c r="I714" s="57"/>
      <c r="J714" s="20"/>
      <c r="L714" s="20"/>
      <c r="N714" s="114"/>
      <c r="O714" s="57"/>
      <c r="P714" s="57"/>
    </row>
    <row r="715">
      <c r="A715" s="20"/>
      <c r="C715" s="20"/>
      <c r="D715" s="115"/>
      <c r="E715" s="116"/>
      <c r="F715" s="117"/>
      <c r="G715" s="8"/>
      <c r="I715" s="57"/>
      <c r="J715" s="20"/>
      <c r="L715" s="20"/>
      <c r="N715" s="114"/>
      <c r="O715" s="57"/>
      <c r="P715" s="57"/>
    </row>
    <row r="716">
      <c r="A716" s="20"/>
      <c r="C716" s="20"/>
      <c r="D716" s="115"/>
      <c r="E716" s="116"/>
      <c r="F716" s="117"/>
      <c r="G716" s="8"/>
      <c r="I716" s="57"/>
      <c r="J716" s="20"/>
      <c r="L716" s="20"/>
      <c r="N716" s="114"/>
      <c r="O716" s="57"/>
      <c r="P716" s="57"/>
    </row>
    <row r="717">
      <c r="A717" s="20"/>
      <c r="C717" s="20"/>
      <c r="D717" s="115"/>
      <c r="E717" s="116"/>
      <c r="F717" s="117"/>
      <c r="G717" s="8"/>
      <c r="I717" s="57"/>
      <c r="J717" s="20"/>
      <c r="L717" s="20"/>
      <c r="N717" s="114"/>
      <c r="O717" s="57"/>
      <c r="P717" s="57"/>
    </row>
    <row r="718">
      <c r="A718" s="20"/>
      <c r="C718" s="20"/>
      <c r="D718" s="115"/>
      <c r="E718" s="116"/>
      <c r="F718" s="117"/>
      <c r="G718" s="8"/>
      <c r="I718" s="57"/>
      <c r="J718" s="20"/>
      <c r="L718" s="20"/>
      <c r="N718" s="114"/>
      <c r="O718" s="57"/>
      <c r="P718" s="57"/>
    </row>
    <row r="719">
      <c r="A719" s="20"/>
      <c r="C719" s="20"/>
      <c r="D719" s="115"/>
      <c r="E719" s="116"/>
      <c r="F719" s="117"/>
      <c r="G719" s="8"/>
      <c r="I719" s="57"/>
      <c r="J719" s="20"/>
      <c r="L719" s="20"/>
      <c r="N719" s="114"/>
      <c r="O719" s="57"/>
      <c r="P719" s="57"/>
    </row>
    <row r="720">
      <c r="A720" s="20"/>
      <c r="C720" s="20"/>
      <c r="D720" s="115"/>
      <c r="E720" s="116"/>
      <c r="F720" s="117"/>
      <c r="G720" s="8"/>
      <c r="I720" s="57"/>
      <c r="J720" s="20"/>
      <c r="L720" s="20"/>
      <c r="N720" s="114"/>
      <c r="O720" s="57"/>
      <c r="P720" s="57"/>
    </row>
    <row r="721">
      <c r="A721" s="20"/>
      <c r="C721" s="20"/>
      <c r="D721" s="115"/>
      <c r="E721" s="116"/>
      <c r="F721" s="117"/>
      <c r="G721" s="8"/>
      <c r="I721" s="57"/>
      <c r="J721" s="20"/>
      <c r="L721" s="20"/>
      <c r="N721" s="114"/>
      <c r="O721" s="57"/>
      <c r="P721" s="57"/>
    </row>
    <row r="722">
      <c r="A722" s="20"/>
      <c r="C722" s="20"/>
      <c r="D722" s="115"/>
      <c r="E722" s="116"/>
      <c r="F722" s="117"/>
      <c r="G722" s="8"/>
      <c r="I722" s="57"/>
      <c r="J722" s="20"/>
      <c r="L722" s="20"/>
      <c r="N722" s="114"/>
      <c r="O722" s="57"/>
      <c r="P722" s="57"/>
    </row>
    <row r="723">
      <c r="A723" s="20"/>
      <c r="C723" s="20"/>
      <c r="D723" s="115"/>
      <c r="E723" s="116"/>
      <c r="F723" s="117"/>
      <c r="G723" s="8"/>
      <c r="I723" s="57"/>
      <c r="J723" s="20"/>
      <c r="L723" s="20"/>
      <c r="N723" s="114"/>
      <c r="O723" s="57"/>
      <c r="P723" s="57"/>
    </row>
    <row r="724">
      <c r="A724" s="20"/>
      <c r="C724" s="20"/>
      <c r="D724" s="115"/>
      <c r="E724" s="116"/>
      <c r="F724" s="117"/>
      <c r="G724" s="8"/>
      <c r="I724" s="57"/>
      <c r="J724" s="20"/>
      <c r="L724" s="20"/>
      <c r="N724" s="114"/>
      <c r="O724" s="57"/>
      <c r="P724" s="57"/>
    </row>
    <row r="725">
      <c r="A725" s="20"/>
      <c r="C725" s="20"/>
      <c r="D725" s="115"/>
      <c r="E725" s="116"/>
      <c r="F725" s="117"/>
      <c r="G725" s="8"/>
      <c r="I725" s="57"/>
      <c r="J725" s="20"/>
      <c r="L725" s="20"/>
      <c r="N725" s="114"/>
      <c r="O725" s="57"/>
      <c r="P725" s="57"/>
    </row>
    <row r="726">
      <c r="A726" s="20"/>
      <c r="C726" s="20"/>
      <c r="D726" s="115"/>
      <c r="E726" s="116"/>
      <c r="F726" s="117"/>
      <c r="G726" s="8"/>
      <c r="I726" s="57"/>
      <c r="J726" s="20"/>
      <c r="L726" s="20"/>
      <c r="N726" s="114"/>
      <c r="O726" s="57"/>
      <c r="P726" s="57"/>
    </row>
    <row r="727">
      <c r="A727" s="20"/>
      <c r="C727" s="20"/>
      <c r="D727" s="115"/>
      <c r="E727" s="116"/>
      <c r="F727" s="117"/>
      <c r="G727" s="8"/>
      <c r="I727" s="57"/>
      <c r="J727" s="20"/>
      <c r="L727" s="20"/>
      <c r="N727" s="114"/>
      <c r="O727" s="57"/>
      <c r="P727" s="57"/>
    </row>
    <row r="728">
      <c r="A728" s="20"/>
      <c r="C728" s="20"/>
      <c r="D728" s="115"/>
      <c r="E728" s="116"/>
      <c r="F728" s="117"/>
      <c r="G728" s="8"/>
      <c r="I728" s="57"/>
      <c r="J728" s="20"/>
      <c r="L728" s="20"/>
      <c r="N728" s="114"/>
      <c r="O728" s="57"/>
      <c r="P728" s="57"/>
    </row>
    <row r="729">
      <c r="A729" s="20"/>
      <c r="C729" s="20"/>
      <c r="D729" s="115"/>
      <c r="E729" s="116"/>
      <c r="F729" s="117"/>
      <c r="G729" s="8"/>
      <c r="I729" s="57"/>
      <c r="J729" s="20"/>
      <c r="L729" s="20"/>
      <c r="N729" s="114"/>
      <c r="O729" s="57"/>
      <c r="P729" s="57"/>
    </row>
    <row r="730">
      <c r="A730" s="20"/>
      <c r="C730" s="20"/>
      <c r="D730" s="115"/>
      <c r="E730" s="116"/>
      <c r="F730" s="117"/>
      <c r="G730" s="8"/>
      <c r="I730" s="57"/>
      <c r="J730" s="20"/>
      <c r="L730" s="20"/>
      <c r="N730" s="114"/>
      <c r="O730" s="57"/>
      <c r="P730" s="57"/>
    </row>
    <row r="731">
      <c r="A731" s="20"/>
      <c r="C731" s="20"/>
      <c r="D731" s="115"/>
      <c r="E731" s="116"/>
      <c r="F731" s="117"/>
      <c r="G731" s="8"/>
      <c r="I731" s="57"/>
      <c r="J731" s="20"/>
      <c r="L731" s="20"/>
      <c r="N731" s="114"/>
      <c r="O731" s="57"/>
      <c r="P731" s="57"/>
    </row>
    <row r="732">
      <c r="A732" s="20"/>
      <c r="C732" s="20"/>
      <c r="D732" s="115"/>
      <c r="E732" s="116"/>
      <c r="F732" s="117"/>
      <c r="G732" s="8"/>
      <c r="I732" s="57"/>
      <c r="J732" s="20"/>
      <c r="L732" s="20"/>
      <c r="N732" s="114"/>
      <c r="O732" s="57"/>
      <c r="P732" s="57"/>
    </row>
    <row r="733">
      <c r="A733" s="20"/>
      <c r="C733" s="20"/>
      <c r="D733" s="115"/>
      <c r="E733" s="116"/>
      <c r="F733" s="117"/>
      <c r="G733" s="8"/>
      <c r="I733" s="57"/>
      <c r="J733" s="20"/>
      <c r="L733" s="20"/>
      <c r="N733" s="114"/>
      <c r="O733" s="57"/>
      <c r="P733" s="57"/>
    </row>
    <row r="734">
      <c r="A734" s="20"/>
      <c r="C734" s="20"/>
      <c r="D734" s="115"/>
      <c r="E734" s="116"/>
      <c r="F734" s="117"/>
      <c r="G734" s="8"/>
      <c r="I734" s="57"/>
      <c r="J734" s="20"/>
      <c r="L734" s="20"/>
      <c r="N734" s="114"/>
      <c r="O734" s="57"/>
      <c r="P734" s="57"/>
    </row>
    <row r="735">
      <c r="A735" s="20"/>
      <c r="C735" s="20"/>
      <c r="D735" s="115"/>
      <c r="E735" s="116"/>
      <c r="F735" s="117"/>
      <c r="G735" s="8"/>
      <c r="I735" s="57"/>
      <c r="J735" s="20"/>
      <c r="L735" s="20"/>
      <c r="N735" s="114"/>
      <c r="O735" s="57"/>
      <c r="P735" s="57"/>
    </row>
    <row r="736">
      <c r="A736" s="20"/>
      <c r="C736" s="20"/>
      <c r="D736" s="115"/>
      <c r="E736" s="116"/>
      <c r="F736" s="117"/>
      <c r="G736" s="8"/>
      <c r="I736" s="57"/>
      <c r="J736" s="20"/>
      <c r="L736" s="20"/>
      <c r="N736" s="114"/>
      <c r="O736" s="57"/>
      <c r="P736" s="57"/>
    </row>
    <row r="737">
      <c r="A737" s="20"/>
      <c r="C737" s="20"/>
      <c r="D737" s="115"/>
      <c r="E737" s="116"/>
      <c r="F737" s="117"/>
      <c r="G737" s="8"/>
      <c r="I737" s="57"/>
      <c r="J737" s="20"/>
      <c r="L737" s="20"/>
      <c r="N737" s="114"/>
      <c r="O737" s="57"/>
      <c r="P737" s="57"/>
    </row>
    <row r="738">
      <c r="A738" s="20"/>
      <c r="C738" s="20"/>
      <c r="D738" s="115"/>
      <c r="E738" s="116"/>
      <c r="F738" s="117"/>
      <c r="G738" s="8"/>
      <c r="I738" s="57"/>
      <c r="J738" s="20"/>
      <c r="L738" s="20"/>
      <c r="N738" s="114"/>
      <c r="O738" s="57"/>
      <c r="P738" s="57"/>
    </row>
    <row r="739">
      <c r="A739" s="20"/>
      <c r="C739" s="20"/>
      <c r="D739" s="115"/>
      <c r="E739" s="116"/>
      <c r="F739" s="117"/>
      <c r="G739" s="8"/>
      <c r="I739" s="57"/>
      <c r="J739" s="20"/>
      <c r="L739" s="20"/>
      <c r="N739" s="114"/>
      <c r="O739" s="57"/>
      <c r="P739" s="57"/>
    </row>
    <row r="740">
      <c r="A740" s="20"/>
      <c r="C740" s="20"/>
      <c r="D740" s="115"/>
      <c r="E740" s="116"/>
      <c r="F740" s="117"/>
      <c r="G740" s="8"/>
      <c r="I740" s="57"/>
      <c r="J740" s="20"/>
      <c r="L740" s="20"/>
      <c r="N740" s="114"/>
      <c r="O740" s="57"/>
      <c r="P740" s="57"/>
    </row>
    <row r="741">
      <c r="A741" s="20"/>
      <c r="C741" s="20"/>
      <c r="D741" s="115"/>
      <c r="E741" s="116"/>
      <c r="F741" s="117"/>
      <c r="G741" s="8"/>
      <c r="I741" s="57"/>
      <c r="J741" s="20"/>
      <c r="L741" s="20"/>
      <c r="N741" s="114"/>
      <c r="O741" s="57"/>
      <c r="P741" s="57"/>
    </row>
    <row r="742">
      <c r="A742" s="20"/>
      <c r="C742" s="20"/>
      <c r="D742" s="115"/>
      <c r="E742" s="116"/>
      <c r="F742" s="117"/>
      <c r="G742" s="8"/>
      <c r="I742" s="57"/>
      <c r="J742" s="20"/>
      <c r="L742" s="20"/>
      <c r="N742" s="114"/>
      <c r="O742" s="57"/>
      <c r="P742" s="57"/>
    </row>
    <row r="743">
      <c r="A743" s="20"/>
      <c r="C743" s="20"/>
      <c r="D743" s="115"/>
      <c r="E743" s="116"/>
      <c r="F743" s="117"/>
      <c r="G743" s="8"/>
      <c r="I743" s="57"/>
      <c r="J743" s="20"/>
      <c r="L743" s="20"/>
      <c r="N743" s="114"/>
      <c r="O743" s="57"/>
      <c r="P743" s="57"/>
    </row>
    <row r="744">
      <c r="A744" s="20"/>
      <c r="C744" s="20"/>
      <c r="D744" s="115"/>
      <c r="E744" s="116"/>
      <c r="F744" s="117"/>
      <c r="G744" s="8"/>
      <c r="I744" s="57"/>
      <c r="J744" s="20"/>
      <c r="L744" s="20"/>
      <c r="N744" s="114"/>
      <c r="O744" s="57"/>
      <c r="P744" s="57"/>
    </row>
    <row r="745">
      <c r="A745" s="20"/>
      <c r="C745" s="20"/>
      <c r="D745" s="115"/>
      <c r="E745" s="116"/>
      <c r="F745" s="117"/>
      <c r="G745" s="8"/>
      <c r="I745" s="57"/>
      <c r="J745" s="20"/>
      <c r="L745" s="20"/>
      <c r="N745" s="114"/>
      <c r="O745" s="57"/>
      <c r="P745" s="57"/>
    </row>
    <row r="746">
      <c r="A746" s="20"/>
      <c r="C746" s="20"/>
      <c r="D746" s="115"/>
      <c r="E746" s="116"/>
      <c r="F746" s="117"/>
      <c r="G746" s="8"/>
      <c r="I746" s="57"/>
      <c r="J746" s="20"/>
      <c r="L746" s="20"/>
      <c r="N746" s="114"/>
      <c r="O746" s="57"/>
      <c r="P746" s="57"/>
    </row>
    <row r="747">
      <c r="A747" s="20"/>
      <c r="C747" s="20"/>
      <c r="D747" s="115"/>
      <c r="E747" s="116"/>
      <c r="F747" s="117"/>
      <c r="G747" s="8"/>
      <c r="I747" s="57"/>
      <c r="J747" s="20"/>
      <c r="L747" s="20"/>
      <c r="N747" s="114"/>
      <c r="O747" s="57"/>
      <c r="P747" s="57"/>
    </row>
    <row r="748">
      <c r="A748" s="20"/>
      <c r="C748" s="20"/>
      <c r="D748" s="115"/>
      <c r="E748" s="116"/>
      <c r="F748" s="117"/>
      <c r="G748" s="8"/>
      <c r="I748" s="57"/>
      <c r="J748" s="20"/>
      <c r="L748" s="20"/>
      <c r="N748" s="114"/>
      <c r="O748" s="57"/>
      <c r="P748" s="57"/>
    </row>
    <row r="749">
      <c r="A749" s="20"/>
      <c r="C749" s="20"/>
      <c r="D749" s="115"/>
      <c r="E749" s="116"/>
      <c r="F749" s="117"/>
      <c r="G749" s="8"/>
      <c r="I749" s="57"/>
      <c r="J749" s="20"/>
      <c r="L749" s="20"/>
      <c r="N749" s="114"/>
      <c r="O749" s="57"/>
      <c r="P749" s="57"/>
    </row>
    <row r="750">
      <c r="A750" s="20"/>
      <c r="C750" s="20"/>
      <c r="D750" s="115"/>
      <c r="E750" s="116"/>
      <c r="F750" s="117"/>
      <c r="G750" s="8"/>
      <c r="I750" s="57"/>
      <c r="J750" s="20"/>
      <c r="L750" s="20"/>
      <c r="N750" s="114"/>
      <c r="O750" s="57"/>
      <c r="P750" s="57"/>
    </row>
    <row r="751">
      <c r="A751" s="20"/>
      <c r="C751" s="20"/>
      <c r="D751" s="115"/>
      <c r="E751" s="116"/>
      <c r="F751" s="117"/>
      <c r="G751" s="8"/>
      <c r="I751" s="57"/>
      <c r="J751" s="20"/>
      <c r="L751" s="20"/>
      <c r="N751" s="114"/>
      <c r="O751" s="57"/>
      <c r="P751" s="57"/>
    </row>
    <row r="752">
      <c r="A752" s="20"/>
      <c r="C752" s="20"/>
      <c r="D752" s="115"/>
      <c r="E752" s="116"/>
      <c r="F752" s="117"/>
      <c r="G752" s="8"/>
      <c r="I752" s="57"/>
      <c r="J752" s="20"/>
      <c r="L752" s="20"/>
      <c r="N752" s="114"/>
      <c r="O752" s="57"/>
      <c r="P752" s="57"/>
    </row>
    <row r="753">
      <c r="A753" s="20"/>
      <c r="C753" s="20"/>
      <c r="D753" s="115"/>
      <c r="E753" s="116"/>
      <c r="F753" s="117"/>
      <c r="G753" s="8"/>
      <c r="I753" s="57"/>
      <c r="J753" s="20"/>
      <c r="L753" s="20"/>
      <c r="N753" s="114"/>
      <c r="O753" s="57"/>
      <c r="P753" s="57"/>
    </row>
    <row r="754">
      <c r="A754" s="20"/>
      <c r="C754" s="20"/>
      <c r="D754" s="115"/>
      <c r="E754" s="116"/>
      <c r="F754" s="117"/>
      <c r="G754" s="8"/>
      <c r="I754" s="57"/>
      <c r="J754" s="20"/>
      <c r="L754" s="20"/>
      <c r="N754" s="114"/>
      <c r="O754" s="57"/>
      <c r="P754" s="57"/>
    </row>
    <row r="755">
      <c r="A755" s="20"/>
      <c r="C755" s="20"/>
      <c r="D755" s="115"/>
      <c r="E755" s="116"/>
      <c r="F755" s="117"/>
      <c r="G755" s="8"/>
      <c r="I755" s="57"/>
      <c r="J755" s="20"/>
      <c r="L755" s="20"/>
      <c r="N755" s="114"/>
      <c r="O755" s="57"/>
      <c r="P755" s="57"/>
    </row>
    <row r="756">
      <c r="A756" s="20"/>
      <c r="C756" s="20"/>
      <c r="D756" s="115"/>
      <c r="E756" s="116"/>
      <c r="F756" s="117"/>
      <c r="G756" s="8"/>
      <c r="I756" s="57"/>
      <c r="J756" s="20"/>
      <c r="L756" s="20"/>
      <c r="N756" s="114"/>
      <c r="O756" s="57"/>
      <c r="P756" s="57"/>
    </row>
    <row r="757">
      <c r="A757" s="20"/>
      <c r="C757" s="20"/>
      <c r="D757" s="115"/>
      <c r="E757" s="116"/>
      <c r="F757" s="117"/>
      <c r="G757" s="8"/>
      <c r="I757" s="57"/>
      <c r="J757" s="20"/>
      <c r="L757" s="20"/>
      <c r="N757" s="114"/>
      <c r="O757" s="57"/>
      <c r="P757" s="57"/>
    </row>
    <row r="758">
      <c r="A758" s="20"/>
      <c r="C758" s="20"/>
      <c r="D758" s="115"/>
      <c r="E758" s="116"/>
      <c r="F758" s="117"/>
      <c r="G758" s="8"/>
      <c r="I758" s="57"/>
      <c r="J758" s="20"/>
      <c r="L758" s="20"/>
      <c r="N758" s="114"/>
      <c r="O758" s="57"/>
      <c r="P758" s="57"/>
    </row>
    <row r="759">
      <c r="A759" s="20"/>
      <c r="C759" s="20"/>
      <c r="D759" s="115"/>
      <c r="E759" s="116"/>
      <c r="F759" s="117"/>
      <c r="G759" s="8"/>
      <c r="I759" s="57"/>
      <c r="J759" s="20"/>
      <c r="L759" s="20"/>
      <c r="N759" s="114"/>
      <c r="O759" s="57"/>
      <c r="P759" s="57"/>
    </row>
    <row r="760">
      <c r="A760" s="20"/>
      <c r="C760" s="20"/>
      <c r="D760" s="115"/>
      <c r="E760" s="116"/>
      <c r="F760" s="117"/>
      <c r="G760" s="8"/>
      <c r="I760" s="57"/>
      <c r="J760" s="20"/>
      <c r="L760" s="20"/>
      <c r="N760" s="114"/>
      <c r="O760" s="57"/>
      <c r="P760" s="57"/>
    </row>
    <row r="761">
      <c r="A761" s="20"/>
      <c r="C761" s="20"/>
      <c r="D761" s="115"/>
      <c r="E761" s="116"/>
      <c r="F761" s="117"/>
      <c r="G761" s="8"/>
      <c r="I761" s="57"/>
      <c r="J761" s="20"/>
      <c r="L761" s="20"/>
      <c r="N761" s="114"/>
      <c r="O761" s="57"/>
      <c r="P761" s="57"/>
    </row>
    <row r="762">
      <c r="A762" s="20"/>
      <c r="C762" s="20"/>
      <c r="D762" s="115"/>
      <c r="E762" s="116"/>
      <c r="F762" s="117"/>
      <c r="G762" s="8"/>
      <c r="I762" s="57"/>
      <c r="J762" s="20"/>
      <c r="L762" s="20"/>
      <c r="N762" s="114"/>
      <c r="O762" s="57"/>
      <c r="P762" s="57"/>
    </row>
    <row r="763">
      <c r="A763" s="20"/>
      <c r="C763" s="20"/>
      <c r="D763" s="115"/>
      <c r="E763" s="116"/>
      <c r="F763" s="117"/>
      <c r="G763" s="8"/>
      <c r="I763" s="57"/>
      <c r="J763" s="20"/>
      <c r="L763" s="20"/>
      <c r="N763" s="114"/>
      <c r="O763" s="57"/>
      <c r="P763" s="57"/>
    </row>
    <row r="764">
      <c r="A764" s="20"/>
      <c r="C764" s="20"/>
      <c r="D764" s="115"/>
      <c r="E764" s="116"/>
      <c r="F764" s="117"/>
      <c r="G764" s="8"/>
      <c r="I764" s="57"/>
      <c r="J764" s="20"/>
      <c r="L764" s="20"/>
      <c r="N764" s="114"/>
      <c r="O764" s="57"/>
      <c r="P764" s="57"/>
    </row>
    <row r="765">
      <c r="A765" s="20"/>
      <c r="C765" s="20"/>
      <c r="D765" s="115"/>
      <c r="E765" s="116"/>
      <c r="F765" s="117"/>
      <c r="G765" s="8"/>
      <c r="I765" s="57"/>
      <c r="J765" s="20"/>
      <c r="L765" s="20"/>
      <c r="N765" s="114"/>
      <c r="O765" s="57"/>
      <c r="P765" s="57"/>
    </row>
    <row r="766">
      <c r="A766" s="20"/>
      <c r="C766" s="20"/>
      <c r="D766" s="115"/>
      <c r="E766" s="116"/>
      <c r="F766" s="117"/>
      <c r="G766" s="8"/>
      <c r="I766" s="57"/>
      <c r="J766" s="20"/>
      <c r="L766" s="20"/>
      <c r="N766" s="114"/>
      <c r="O766" s="57"/>
      <c r="P766" s="57"/>
    </row>
    <row r="767">
      <c r="A767" s="20"/>
      <c r="C767" s="20"/>
      <c r="D767" s="115"/>
      <c r="E767" s="116"/>
      <c r="F767" s="117"/>
      <c r="G767" s="8"/>
      <c r="I767" s="57"/>
      <c r="J767" s="20"/>
      <c r="L767" s="20"/>
      <c r="N767" s="114"/>
      <c r="O767" s="57"/>
      <c r="P767" s="57"/>
    </row>
    <row r="768">
      <c r="A768" s="20"/>
      <c r="C768" s="20"/>
      <c r="D768" s="115"/>
      <c r="E768" s="116"/>
      <c r="F768" s="117"/>
      <c r="G768" s="8"/>
      <c r="I768" s="57"/>
      <c r="J768" s="20"/>
      <c r="L768" s="20"/>
      <c r="N768" s="114"/>
      <c r="O768" s="57"/>
      <c r="P768" s="57"/>
    </row>
    <row r="769">
      <c r="A769" s="20"/>
      <c r="C769" s="20"/>
      <c r="D769" s="115"/>
      <c r="E769" s="116"/>
      <c r="F769" s="117"/>
      <c r="G769" s="8"/>
      <c r="I769" s="57"/>
      <c r="J769" s="20"/>
      <c r="L769" s="20"/>
      <c r="N769" s="114"/>
      <c r="O769" s="57"/>
      <c r="P769" s="57"/>
    </row>
    <row r="770">
      <c r="A770" s="20"/>
      <c r="C770" s="20"/>
      <c r="D770" s="115"/>
      <c r="E770" s="116"/>
      <c r="F770" s="117"/>
      <c r="G770" s="8"/>
      <c r="I770" s="57"/>
      <c r="J770" s="20"/>
      <c r="L770" s="20"/>
      <c r="N770" s="114"/>
      <c r="O770" s="57"/>
      <c r="P770" s="57"/>
    </row>
    <row r="771">
      <c r="A771" s="20"/>
      <c r="C771" s="20"/>
      <c r="D771" s="115"/>
      <c r="E771" s="116"/>
      <c r="F771" s="117"/>
      <c r="G771" s="8"/>
      <c r="I771" s="57"/>
      <c r="J771" s="20"/>
      <c r="L771" s="20"/>
      <c r="N771" s="114"/>
      <c r="O771" s="57"/>
      <c r="P771" s="57"/>
    </row>
    <row r="772">
      <c r="A772" s="20"/>
      <c r="C772" s="20"/>
      <c r="D772" s="115"/>
      <c r="E772" s="116"/>
      <c r="F772" s="117"/>
      <c r="G772" s="8"/>
      <c r="I772" s="57"/>
      <c r="J772" s="20"/>
      <c r="L772" s="20"/>
      <c r="N772" s="114"/>
      <c r="O772" s="57"/>
      <c r="P772" s="57"/>
    </row>
    <row r="773">
      <c r="A773" s="20"/>
      <c r="C773" s="20"/>
      <c r="D773" s="115"/>
      <c r="E773" s="116"/>
      <c r="F773" s="117"/>
      <c r="G773" s="8"/>
      <c r="I773" s="57"/>
      <c r="J773" s="20"/>
      <c r="L773" s="20"/>
      <c r="N773" s="114"/>
      <c r="O773" s="57"/>
      <c r="P773" s="57"/>
    </row>
    <row r="774">
      <c r="A774" s="20"/>
      <c r="C774" s="20"/>
      <c r="D774" s="115"/>
      <c r="E774" s="116"/>
      <c r="F774" s="117"/>
      <c r="G774" s="8"/>
      <c r="I774" s="57"/>
      <c r="J774" s="20"/>
      <c r="L774" s="20"/>
      <c r="N774" s="114"/>
      <c r="O774" s="57"/>
      <c r="P774" s="57"/>
    </row>
    <row r="775">
      <c r="A775" s="20"/>
      <c r="C775" s="20"/>
      <c r="D775" s="115"/>
      <c r="E775" s="116"/>
      <c r="F775" s="117"/>
      <c r="G775" s="8"/>
      <c r="I775" s="57"/>
      <c r="J775" s="20"/>
      <c r="L775" s="20"/>
      <c r="N775" s="114"/>
      <c r="O775" s="57"/>
      <c r="P775" s="57"/>
    </row>
    <row r="776">
      <c r="A776" s="20"/>
      <c r="C776" s="20"/>
      <c r="D776" s="115"/>
      <c r="E776" s="116"/>
      <c r="F776" s="117"/>
      <c r="G776" s="8"/>
      <c r="I776" s="57"/>
      <c r="J776" s="20"/>
      <c r="L776" s="20"/>
      <c r="N776" s="114"/>
      <c r="O776" s="57"/>
      <c r="P776" s="57"/>
    </row>
    <row r="777">
      <c r="A777" s="20"/>
      <c r="C777" s="20"/>
      <c r="D777" s="115"/>
      <c r="E777" s="116"/>
      <c r="F777" s="117"/>
      <c r="G777" s="8"/>
      <c r="I777" s="57"/>
      <c r="J777" s="20"/>
      <c r="L777" s="20"/>
      <c r="N777" s="114"/>
      <c r="O777" s="57"/>
      <c r="P777" s="57"/>
    </row>
    <row r="778">
      <c r="A778" s="20"/>
      <c r="C778" s="20"/>
      <c r="D778" s="115"/>
      <c r="E778" s="116"/>
      <c r="F778" s="117"/>
      <c r="G778" s="8"/>
      <c r="I778" s="57"/>
      <c r="J778" s="20"/>
      <c r="L778" s="20"/>
      <c r="N778" s="114"/>
      <c r="O778" s="57"/>
      <c r="P778" s="57"/>
    </row>
    <row r="779">
      <c r="A779" s="20"/>
      <c r="C779" s="20"/>
      <c r="D779" s="115"/>
      <c r="E779" s="116"/>
      <c r="F779" s="117"/>
      <c r="G779" s="8"/>
      <c r="I779" s="57"/>
      <c r="J779" s="20"/>
      <c r="L779" s="20"/>
      <c r="N779" s="114"/>
      <c r="O779" s="57"/>
      <c r="P779" s="57"/>
    </row>
    <row r="780">
      <c r="A780" s="20"/>
      <c r="C780" s="20"/>
      <c r="D780" s="115"/>
      <c r="E780" s="116"/>
      <c r="F780" s="117"/>
      <c r="G780" s="8"/>
      <c r="I780" s="57"/>
      <c r="J780" s="20"/>
      <c r="L780" s="20"/>
      <c r="N780" s="114"/>
      <c r="O780" s="57"/>
      <c r="P780" s="57"/>
    </row>
    <row r="781">
      <c r="A781" s="20"/>
      <c r="C781" s="20"/>
      <c r="D781" s="115"/>
      <c r="E781" s="116"/>
      <c r="F781" s="117"/>
      <c r="G781" s="8"/>
      <c r="I781" s="57"/>
      <c r="J781" s="20"/>
      <c r="L781" s="20"/>
      <c r="N781" s="114"/>
      <c r="O781" s="57"/>
      <c r="P781" s="57"/>
    </row>
    <row r="782">
      <c r="A782" s="20"/>
      <c r="C782" s="20"/>
      <c r="D782" s="115"/>
      <c r="E782" s="116"/>
      <c r="F782" s="117"/>
      <c r="G782" s="8"/>
      <c r="I782" s="57"/>
      <c r="J782" s="20"/>
      <c r="L782" s="20"/>
      <c r="N782" s="114"/>
      <c r="O782" s="57"/>
      <c r="P782" s="57"/>
    </row>
    <row r="783">
      <c r="A783" s="20"/>
      <c r="C783" s="20"/>
      <c r="D783" s="115"/>
      <c r="E783" s="116"/>
      <c r="F783" s="117"/>
      <c r="G783" s="8"/>
      <c r="I783" s="57"/>
      <c r="J783" s="20"/>
      <c r="L783" s="20"/>
      <c r="N783" s="114"/>
      <c r="O783" s="57"/>
      <c r="P783" s="57"/>
    </row>
    <row r="784">
      <c r="A784" s="20"/>
      <c r="C784" s="20"/>
      <c r="D784" s="115"/>
      <c r="E784" s="116"/>
      <c r="F784" s="117"/>
      <c r="G784" s="8"/>
      <c r="I784" s="57"/>
      <c r="J784" s="20"/>
      <c r="L784" s="20"/>
      <c r="N784" s="114"/>
      <c r="O784" s="57"/>
      <c r="P784" s="57"/>
    </row>
    <row r="785">
      <c r="A785" s="20"/>
      <c r="C785" s="20"/>
      <c r="D785" s="115"/>
      <c r="E785" s="116"/>
      <c r="F785" s="117"/>
      <c r="G785" s="8"/>
      <c r="I785" s="57"/>
      <c r="J785" s="20"/>
      <c r="L785" s="20"/>
      <c r="N785" s="114"/>
      <c r="O785" s="57"/>
      <c r="P785" s="57"/>
    </row>
    <row r="786">
      <c r="A786" s="20"/>
      <c r="C786" s="20"/>
      <c r="D786" s="115"/>
      <c r="E786" s="116"/>
      <c r="F786" s="117"/>
      <c r="G786" s="8"/>
      <c r="I786" s="57"/>
      <c r="J786" s="20"/>
      <c r="L786" s="20"/>
      <c r="N786" s="114"/>
      <c r="O786" s="57"/>
      <c r="P786" s="57"/>
    </row>
    <row r="787">
      <c r="A787" s="20"/>
      <c r="C787" s="20"/>
      <c r="D787" s="115"/>
      <c r="E787" s="116"/>
      <c r="F787" s="117"/>
      <c r="G787" s="8"/>
      <c r="I787" s="57"/>
      <c r="J787" s="20"/>
      <c r="L787" s="20"/>
      <c r="N787" s="114"/>
      <c r="O787" s="57"/>
      <c r="P787" s="57"/>
    </row>
    <row r="788">
      <c r="A788" s="20"/>
      <c r="C788" s="20"/>
      <c r="D788" s="115"/>
      <c r="E788" s="116"/>
      <c r="F788" s="117"/>
      <c r="G788" s="8"/>
      <c r="I788" s="57"/>
      <c r="J788" s="20"/>
      <c r="L788" s="20"/>
      <c r="N788" s="114"/>
      <c r="O788" s="57"/>
      <c r="P788" s="57"/>
    </row>
    <row r="789">
      <c r="A789" s="20"/>
      <c r="C789" s="20"/>
      <c r="D789" s="115"/>
      <c r="E789" s="116"/>
      <c r="F789" s="117"/>
      <c r="G789" s="8"/>
      <c r="I789" s="57"/>
      <c r="J789" s="20"/>
      <c r="L789" s="20"/>
      <c r="N789" s="114"/>
      <c r="O789" s="57"/>
      <c r="P789" s="57"/>
    </row>
    <row r="790">
      <c r="A790" s="20"/>
      <c r="C790" s="20"/>
      <c r="D790" s="115"/>
      <c r="E790" s="116"/>
      <c r="F790" s="117"/>
      <c r="G790" s="8"/>
      <c r="I790" s="57"/>
      <c r="J790" s="20"/>
      <c r="L790" s="20"/>
      <c r="N790" s="114"/>
      <c r="O790" s="57"/>
      <c r="P790" s="57"/>
    </row>
    <row r="791">
      <c r="A791" s="20"/>
      <c r="C791" s="20"/>
      <c r="D791" s="115"/>
      <c r="E791" s="116"/>
      <c r="F791" s="117"/>
      <c r="G791" s="8"/>
      <c r="I791" s="57"/>
      <c r="J791" s="20"/>
      <c r="L791" s="20"/>
      <c r="N791" s="114"/>
      <c r="O791" s="57"/>
      <c r="P791" s="57"/>
    </row>
    <row r="792">
      <c r="A792" s="20"/>
      <c r="C792" s="20"/>
      <c r="D792" s="115"/>
      <c r="E792" s="116"/>
      <c r="F792" s="117"/>
      <c r="G792" s="8"/>
      <c r="I792" s="57"/>
      <c r="J792" s="20"/>
      <c r="L792" s="20"/>
      <c r="N792" s="114"/>
      <c r="O792" s="57"/>
      <c r="P792" s="57"/>
    </row>
    <row r="793">
      <c r="A793" s="20"/>
      <c r="C793" s="20"/>
      <c r="D793" s="115"/>
      <c r="E793" s="116"/>
      <c r="F793" s="117"/>
      <c r="G793" s="8"/>
      <c r="I793" s="57"/>
      <c r="J793" s="20"/>
      <c r="L793" s="20"/>
      <c r="N793" s="114"/>
      <c r="O793" s="57"/>
      <c r="P793" s="57"/>
    </row>
    <row r="794">
      <c r="A794" s="20"/>
      <c r="C794" s="20"/>
      <c r="D794" s="115"/>
      <c r="E794" s="116"/>
      <c r="F794" s="117"/>
      <c r="G794" s="8"/>
      <c r="I794" s="57"/>
      <c r="J794" s="20"/>
      <c r="L794" s="20"/>
      <c r="N794" s="114"/>
      <c r="O794" s="57"/>
      <c r="P794" s="57"/>
    </row>
    <row r="795">
      <c r="A795" s="20"/>
      <c r="C795" s="20"/>
      <c r="D795" s="115"/>
      <c r="E795" s="116"/>
      <c r="F795" s="117"/>
      <c r="G795" s="8"/>
      <c r="I795" s="57"/>
      <c r="J795" s="20"/>
      <c r="L795" s="20"/>
      <c r="N795" s="114"/>
      <c r="O795" s="57"/>
      <c r="P795" s="57"/>
    </row>
    <row r="796">
      <c r="A796" s="20"/>
      <c r="C796" s="20"/>
      <c r="D796" s="115"/>
      <c r="E796" s="116"/>
      <c r="F796" s="117"/>
      <c r="G796" s="8"/>
      <c r="I796" s="57"/>
      <c r="J796" s="20"/>
      <c r="L796" s="20"/>
      <c r="N796" s="114"/>
      <c r="O796" s="57"/>
      <c r="P796" s="57"/>
    </row>
    <row r="797">
      <c r="A797" s="20"/>
      <c r="C797" s="20"/>
      <c r="D797" s="115"/>
      <c r="E797" s="116"/>
      <c r="F797" s="117"/>
      <c r="G797" s="8"/>
      <c r="I797" s="57"/>
      <c r="J797" s="20"/>
      <c r="L797" s="20"/>
      <c r="N797" s="114"/>
      <c r="O797" s="57"/>
      <c r="P797" s="57"/>
    </row>
    <row r="798">
      <c r="A798" s="20"/>
      <c r="C798" s="20"/>
      <c r="D798" s="115"/>
      <c r="E798" s="116"/>
      <c r="F798" s="117"/>
      <c r="G798" s="8"/>
      <c r="I798" s="57"/>
      <c r="J798" s="20"/>
      <c r="L798" s="20"/>
      <c r="N798" s="114"/>
      <c r="O798" s="57"/>
      <c r="P798" s="57"/>
    </row>
    <row r="799">
      <c r="A799" s="20"/>
      <c r="C799" s="20"/>
      <c r="D799" s="115"/>
      <c r="E799" s="116"/>
      <c r="F799" s="117"/>
      <c r="G799" s="8"/>
      <c r="I799" s="57"/>
      <c r="J799" s="20"/>
      <c r="L799" s="20"/>
      <c r="N799" s="114"/>
      <c r="O799" s="57"/>
      <c r="P799" s="57"/>
    </row>
    <row r="800">
      <c r="A800" s="20"/>
      <c r="C800" s="20"/>
      <c r="D800" s="115"/>
      <c r="E800" s="116"/>
      <c r="F800" s="117"/>
      <c r="G800" s="8"/>
      <c r="I800" s="57"/>
      <c r="J800" s="20"/>
      <c r="L800" s="20"/>
      <c r="N800" s="114"/>
      <c r="O800" s="57"/>
      <c r="P800" s="57"/>
    </row>
    <row r="801">
      <c r="A801" s="20"/>
      <c r="C801" s="20"/>
      <c r="D801" s="115"/>
      <c r="E801" s="116"/>
      <c r="F801" s="117"/>
      <c r="G801" s="8"/>
      <c r="I801" s="57"/>
      <c r="J801" s="20"/>
      <c r="L801" s="20"/>
      <c r="N801" s="114"/>
      <c r="O801" s="57"/>
      <c r="P801" s="57"/>
    </row>
    <row r="802">
      <c r="A802" s="20"/>
      <c r="C802" s="20"/>
      <c r="D802" s="115"/>
      <c r="E802" s="116"/>
      <c r="F802" s="117"/>
      <c r="G802" s="8"/>
      <c r="I802" s="57"/>
      <c r="J802" s="20"/>
      <c r="L802" s="20"/>
      <c r="N802" s="114"/>
      <c r="O802" s="57"/>
      <c r="P802" s="57"/>
    </row>
    <row r="803">
      <c r="A803" s="20"/>
      <c r="C803" s="20"/>
      <c r="D803" s="115"/>
      <c r="E803" s="116"/>
      <c r="F803" s="117"/>
      <c r="G803" s="8"/>
      <c r="I803" s="57"/>
      <c r="J803" s="20"/>
      <c r="L803" s="20"/>
      <c r="N803" s="114"/>
      <c r="O803" s="57"/>
      <c r="P803" s="57"/>
    </row>
    <row r="804">
      <c r="A804" s="20"/>
      <c r="C804" s="20"/>
      <c r="D804" s="115"/>
      <c r="E804" s="116"/>
      <c r="F804" s="117"/>
      <c r="G804" s="8"/>
      <c r="I804" s="57"/>
      <c r="J804" s="20"/>
      <c r="L804" s="20"/>
      <c r="N804" s="114"/>
      <c r="O804" s="57"/>
      <c r="P804" s="57"/>
    </row>
    <row r="805">
      <c r="A805" s="20"/>
      <c r="C805" s="20"/>
      <c r="D805" s="115"/>
      <c r="E805" s="116"/>
      <c r="F805" s="117"/>
      <c r="G805" s="8"/>
      <c r="I805" s="57"/>
      <c r="J805" s="20"/>
      <c r="L805" s="20"/>
      <c r="N805" s="114"/>
      <c r="O805" s="57"/>
      <c r="P805" s="57"/>
    </row>
    <row r="806">
      <c r="A806" s="20"/>
      <c r="C806" s="20"/>
      <c r="D806" s="115"/>
      <c r="E806" s="116"/>
      <c r="F806" s="117"/>
      <c r="G806" s="8"/>
      <c r="I806" s="57"/>
      <c r="J806" s="20"/>
      <c r="L806" s="20"/>
      <c r="N806" s="114"/>
      <c r="O806" s="57"/>
      <c r="P806" s="57"/>
    </row>
    <row r="807">
      <c r="A807" s="20"/>
      <c r="C807" s="20"/>
      <c r="D807" s="115"/>
      <c r="E807" s="116"/>
      <c r="F807" s="117"/>
      <c r="G807" s="8"/>
      <c r="I807" s="57"/>
      <c r="J807" s="20"/>
      <c r="L807" s="20"/>
      <c r="N807" s="114"/>
      <c r="O807" s="57"/>
      <c r="P807" s="57"/>
    </row>
    <row r="808">
      <c r="A808" s="20"/>
      <c r="C808" s="20"/>
      <c r="D808" s="115"/>
      <c r="E808" s="116"/>
      <c r="F808" s="117"/>
      <c r="G808" s="8"/>
      <c r="I808" s="57"/>
      <c r="J808" s="20"/>
      <c r="L808" s="20"/>
      <c r="N808" s="114"/>
      <c r="O808" s="57"/>
      <c r="P808" s="57"/>
    </row>
    <row r="809">
      <c r="A809" s="20"/>
      <c r="C809" s="20"/>
      <c r="D809" s="115"/>
      <c r="E809" s="116"/>
      <c r="F809" s="117"/>
      <c r="G809" s="8"/>
      <c r="I809" s="57"/>
      <c r="J809" s="20"/>
      <c r="L809" s="20"/>
      <c r="N809" s="114"/>
      <c r="O809" s="57"/>
      <c r="P809" s="57"/>
    </row>
    <row r="810">
      <c r="A810" s="20"/>
      <c r="C810" s="20"/>
      <c r="D810" s="115"/>
      <c r="E810" s="116"/>
      <c r="F810" s="117"/>
      <c r="G810" s="8"/>
      <c r="I810" s="57"/>
      <c r="J810" s="20"/>
      <c r="L810" s="20"/>
      <c r="N810" s="114"/>
      <c r="O810" s="57"/>
      <c r="P810" s="57"/>
    </row>
    <row r="811">
      <c r="A811" s="20"/>
      <c r="C811" s="20"/>
      <c r="D811" s="115"/>
      <c r="E811" s="116"/>
      <c r="F811" s="117"/>
      <c r="G811" s="8"/>
      <c r="I811" s="57"/>
      <c r="J811" s="20"/>
      <c r="L811" s="20"/>
      <c r="N811" s="114"/>
      <c r="O811" s="57"/>
      <c r="P811" s="57"/>
    </row>
    <row r="812">
      <c r="A812" s="20"/>
      <c r="C812" s="20"/>
      <c r="D812" s="115"/>
      <c r="E812" s="116"/>
      <c r="F812" s="117"/>
      <c r="G812" s="8"/>
      <c r="I812" s="57"/>
      <c r="J812" s="20"/>
      <c r="L812" s="20"/>
      <c r="N812" s="114"/>
      <c r="O812" s="57"/>
      <c r="P812" s="57"/>
    </row>
    <row r="813">
      <c r="A813" s="20"/>
      <c r="C813" s="20"/>
      <c r="D813" s="115"/>
      <c r="E813" s="116"/>
      <c r="F813" s="117"/>
      <c r="G813" s="8"/>
      <c r="I813" s="57"/>
      <c r="J813" s="20"/>
      <c r="L813" s="20"/>
      <c r="N813" s="114"/>
      <c r="O813" s="57"/>
      <c r="P813" s="57"/>
    </row>
    <row r="814">
      <c r="A814" s="20"/>
      <c r="C814" s="20"/>
      <c r="D814" s="115"/>
      <c r="E814" s="116"/>
      <c r="F814" s="117"/>
      <c r="G814" s="8"/>
      <c r="I814" s="57"/>
      <c r="J814" s="20"/>
      <c r="L814" s="20"/>
      <c r="N814" s="114"/>
      <c r="O814" s="57"/>
      <c r="P814" s="57"/>
    </row>
    <row r="815">
      <c r="A815" s="20"/>
      <c r="C815" s="20"/>
      <c r="D815" s="115"/>
      <c r="E815" s="116"/>
      <c r="F815" s="117"/>
      <c r="G815" s="8"/>
      <c r="I815" s="57"/>
      <c r="J815" s="20"/>
      <c r="L815" s="20"/>
      <c r="N815" s="114"/>
      <c r="O815" s="57"/>
      <c r="P815" s="57"/>
    </row>
    <row r="816">
      <c r="A816" s="20"/>
      <c r="C816" s="20"/>
      <c r="D816" s="115"/>
      <c r="E816" s="116"/>
      <c r="F816" s="117"/>
      <c r="G816" s="8"/>
      <c r="I816" s="57"/>
      <c r="J816" s="20"/>
      <c r="L816" s="20"/>
      <c r="N816" s="114"/>
      <c r="O816" s="57"/>
      <c r="P816" s="57"/>
    </row>
    <row r="817">
      <c r="A817" s="20"/>
      <c r="C817" s="20"/>
      <c r="D817" s="115"/>
      <c r="E817" s="116"/>
      <c r="F817" s="117"/>
      <c r="G817" s="8"/>
      <c r="I817" s="57"/>
      <c r="J817" s="20"/>
      <c r="L817" s="20"/>
      <c r="N817" s="114"/>
      <c r="O817" s="57"/>
      <c r="P817" s="57"/>
    </row>
    <row r="818">
      <c r="A818" s="20"/>
      <c r="C818" s="20"/>
      <c r="D818" s="115"/>
      <c r="E818" s="116"/>
      <c r="F818" s="117"/>
      <c r="G818" s="8"/>
      <c r="I818" s="57"/>
      <c r="J818" s="20"/>
      <c r="L818" s="20"/>
      <c r="N818" s="114"/>
      <c r="O818" s="57"/>
      <c r="P818" s="57"/>
    </row>
    <row r="819">
      <c r="A819" s="20"/>
      <c r="C819" s="20"/>
      <c r="D819" s="115"/>
      <c r="E819" s="116"/>
      <c r="F819" s="117"/>
      <c r="G819" s="8"/>
      <c r="I819" s="57"/>
      <c r="J819" s="20"/>
      <c r="L819" s="20"/>
      <c r="N819" s="114"/>
      <c r="O819" s="57"/>
      <c r="P819" s="57"/>
    </row>
    <row r="820">
      <c r="A820" s="20"/>
      <c r="C820" s="20"/>
      <c r="D820" s="115"/>
      <c r="E820" s="116"/>
      <c r="F820" s="117"/>
      <c r="G820" s="8"/>
      <c r="I820" s="57"/>
      <c r="J820" s="20"/>
      <c r="L820" s="20"/>
      <c r="N820" s="114"/>
      <c r="O820" s="57"/>
      <c r="P820" s="57"/>
    </row>
    <row r="821">
      <c r="A821" s="20"/>
      <c r="C821" s="20"/>
      <c r="D821" s="115"/>
      <c r="E821" s="116"/>
      <c r="F821" s="117"/>
      <c r="G821" s="8"/>
      <c r="I821" s="57"/>
      <c r="J821" s="20"/>
      <c r="L821" s="20"/>
      <c r="N821" s="114"/>
      <c r="O821" s="57"/>
      <c r="P821" s="57"/>
    </row>
    <row r="822">
      <c r="A822" s="20"/>
      <c r="C822" s="20"/>
      <c r="D822" s="115"/>
      <c r="E822" s="116"/>
      <c r="F822" s="117"/>
      <c r="G822" s="8"/>
      <c r="I822" s="57"/>
      <c r="J822" s="20"/>
      <c r="L822" s="20"/>
      <c r="N822" s="114"/>
      <c r="O822" s="57"/>
      <c r="P822" s="57"/>
    </row>
    <row r="823">
      <c r="A823" s="20"/>
      <c r="C823" s="20"/>
      <c r="D823" s="115"/>
      <c r="E823" s="116"/>
      <c r="F823" s="117"/>
      <c r="G823" s="8"/>
      <c r="I823" s="57"/>
      <c r="J823" s="20"/>
      <c r="L823" s="20"/>
      <c r="N823" s="114"/>
      <c r="O823" s="57"/>
      <c r="P823" s="57"/>
    </row>
    <row r="824">
      <c r="A824" s="20"/>
      <c r="C824" s="20"/>
      <c r="D824" s="115"/>
      <c r="E824" s="116"/>
      <c r="F824" s="117"/>
      <c r="G824" s="8"/>
      <c r="I824" s="57"/>
      <c r="J824" s="20"/>
      <c r="L824" s="20"/>
      <c r="N824" s="114"/>
      <c r="O824" s="57"/>
      <c r="P824" s="57"/>
    </row>
    <row r="825">
      <c r="A825" s="20"/>
      <c r="C825" s="20"/>
      <c r="D825" s="115"/>
      <c r="E825" s="116"/>
      <c r="F825" s="117"/>
      <c r="G825" s="8"/>
      <c r="I825" s="57"/>
      <c r="J825" s="20"/>
      <c r="L825" s="20"/>
      <c r="N825" s="114"/>
      <c r="O825" s="57"/>
      <c r="P825" s="57"/>
    </row>
    <row r="826">
      <c r="A826" s="20"/>
      <c r="C826" s="20"/>
      <c r="D826" s="115"/>
      <c r="E826" s="116"/>
      <c r="F826" s="117"/>
      <c r="G826" s="8"/>
      <c r="I826" s="57"/>
      <c r="J826" s="20"/>
      <c r="L826" s="20"/>
      <c r="N826" s="114"/>
      <c r="O826" s="57"/>
      <c r="P826" s="57"/>
    </row>
    <row r="827">
      <c r="A827" s="20"/>
      <c r="C827" s="20"/>
      <c r="D827" s="115"/>
      <c r="E827" s="116"/>
      <c r="F827" s="117"/>
      <c r="G827" s="8"/>
      <c r="I827" s="57"/>
      <c r="J827" s="20"/>
      <c r="L827" s="20"/>
      <c r="N827" s="114"/>
      <c r="O827" s="57"/>
      <c r="P827" s="57"/>
    </row>
    <row r="828">
      <c r="A828" s="20"/>
      <c r="C828" s="20"/>
      <c r="D828" s="115"/>
      <c r="E828" s="116"/>
      <c r="F828" s="117"/>
      <c r="G828" s="8"/>
      <c r="I828" s="57"/>
      <c r="J828" s="20"/>
      <c r="L828" s="20"/>
      <c r="N828" s="114"/>
      <c r="O828" s="57"/>
      <c r="P828" s="57"/>
    </row>
    <row r="829">
      <c r="A829" s="20"/>
      <c r="C829" s="20"/>
      <c r="D829" s="115"/>
      <c r="E829" s="116"/>
      <c r="F829" s="117"/>
      <c r="G829" s="8"/>
      <c r="I829" s="57"/>
      <c r="J829" s="20"/>
      <c r="L829" s="20"/>
      <c r="N829" s="114"/>
      <c r="O829" s="57"/>
      <c r="P829" s="57"/>
    </row>
    <row r="830">
      <c r="A830" s="20"/>
      <c r="C830" s="20"/>
      <c r="D830" s="115"/>
      <c r="E830" s="116"/>
      <c r="F830" s="117"/>
      <c r="G830" s="8"/>
      <c r="I830" s="57"/>
      <c r="J830" s="20"/>
      <c r="L830" s="20"/>
      <c r="N830" s="114"/>
      <c r="O830" s="57"/>
      <c r="P830" s="57"/>
    </row>
    <row r="831">
      <c r="A831" s="20"/>
      <c r="C831" s="20"/>
      <c r="D831" s="115"/>
      <c r="E831" s="116"/>
      <c r="F831" s="117"/>
      <c r="G831" s="8"/>
      <c r="I831" s="57"/>
      <c r="J831" s="20"/>
      <c r="L831" s="20"/>
      <c r="N831" s="114"/>
      <c r="O831" s="57"/>
      <c r="P831" s="57"/>
    </row>
    <row r="832">
      <c r="A832" s="20"/>
      <c r="C832" s="20"/>
      <c r="D832" s="115"/>
      <c r="E832" s="116"/>
      <c r="F832" s="117"/>
      <c r="G832" s="8"/>
      <c r="I832" s="57"/>
      <c r="J832" s="20"/>
      <c r="L832" s="20"/>
      <c r="N832" s="114"/>
      <c r="O832" s="57"/>
      <c r="P832" s="57"/>
    </row>
    <row r="833">
      <c r="A833" s="20"/>
      <c r="C833" s="20"/>
      <c r="D833" s="115"/>
      <c r="E833" s="116"/>
      <c r="F833" s="117"/>
      <c r="G833" s="8"/>
      <c r="I833" s="57"/>
      <c r="J833" s="20"/>
      <c r="L833" s="20"/>
      <c r="N833" s="114"/>
      <c r="O833" s="57"/>
      <c r="P833" s="57"/>
    </row>
    <row r="834">
      <c r="A834" s="20"/>
      <c r="C834" s="20"/>
      <c r="D834" s="115"/>
      <c r="E834" s="116"/>
      <c r="F834" s="117"/>
      <c r="G834" s="8"/>
      <c r="I834" s="57"/>
      <c r="J834" s="20"/>
      <c r="L834" s="20"/>
      <c r="N834" s="114"/>
      <c r="O834" s="57"/>
      <c r="P834" s="57"/>
    </row>
    <row r="835">
      <c r="A835" s="20"/>
      <c r="C835" s="20"/>
      <c r="D835" s="115"/>
      <c r="E835" s="116"/>
      <c r="F835" s="117"/>
      <c r="G835" s="8"/>
      <c r="I835" s="57"/>
      <c r="J835" s="20"/>
      <c r="L835" s="20"/>
      <c r="N835" s="114"/>
      <c r="O835" s="57"/>
      <c r="P835" s="57"/>
    </row>
    <row r="836">
      <c r="A836" s="20"/>
      <c r="C836" s="20"/>
      <c r="D836" s="115"/>
      <c r="E836" s="116"/>
      <c r="F836" s="117"/>
      <c r="G836" s="8"/>
      <c r="I836" s="57"/>
      <c r="J836" s="20"/>
      <c r="L836" s="20"/>
      <c r="N836" s="114"/>
      <c r="O836" s="57"/>
      <c r="P836" s="57"/>
    </row>
    <row r="837">
      <c r="A837" s="20"/>
      <c r="C837" s="20"/>
      <c r="D837" s="115"/>
      <c r="E837" s="116"/>
      <c r="F837" s="117"/>
      <c r="G837" s="8"/>
      <c r="I837" s="57"/>
      <c r="J837" s="20"/>
      <c r="L837" s="20"/>
      <c r="N837" s="114"/>
      <c r="O837" s="57"/>
      <c r="P837" s="57"/>
    </row>
    <row r="838">
      <c r="A838" s="20"/>
      <c r="C838" s="20"/>
      <c r="D838" s="115"/>
      <c r="E838" s="116"/>
      <c r="F838" s="117"/>
      <c r="G838" s="8"/>
      <c r="I838" s="57"/>
      <c r="J838" s="20"/>
      <c r="L838" s="20"/>
      <c r="N838" s="114"/>
      <c r="O838" s="57"/>
      <c r="P838" s="57"/>
    </row>
    <row r="839">
      <c r="A839" s="20"/>
      <c r="C839" s="20"/>
      <c r="D839" s="115"/>
      <c r="E839" s="116"/>
      <c r="F839" s="117"/>
      <c r="G839" s="8"/>
      <c r="I839" s="57"/>
      <c r="J839" s="20"/>
      <c r="L839" s="20"/>
      <c r="N839" s="114"/>
      <c r="O839" s="57"/>
      <c r="P839" s="57"/>
    </row>
    <row r="840">
      <c r="A840" s="20"/>
      <c r="C840" s="20"/>
      <c r="D840" s="115"/>
      <c r="E840" s="116"/>
      <c r="F840" s="117"/>
      <c r="G840" s="8"/>
      <c r="I840" s="57"/>
      <c r="J840" s="20"/>
      <c r="L840" s="20"/>
      <c r="N840" s="114"/>
      <c r="O840" s="57"/>
      <c r="P840" s="57"/>
    </row>
    <row r="841">
      <c r="A841" s="20"/>
      <c r="C841" s="20"/>
      <c r="D841" s="115"/>
      <c r="E841" s="116"/>
      <c r="F841" s="117"/>
      <c r="G841" s="8"/>
      <c r="I841" s="57"/>
      <c r="J841" s="20"/>
      <c r="L841" s="20"/>
      <c r="N841" s="114"/>
      <c r="O841" s="57"/>
      <c r="P841" s="57"/>
    </row>
    <row r="842">
      <c r="A842" s="20"/>
      <c r="C842" s="20"/>
      <c r="D842" s="115"/>
      <c r="E842" s="116"/>
      <c r="F842" s="117"/>
      <c r="G842" s="8"/>
      <c r="I842" s="57"/>
      <c r="J842" s="20"/>
      <c r="L842" s="20"/>
      <c r="N842" s="114"/>
      <c r="O842" s="57"/>
      <c r="P842" s="57"/>
    </row>
    <row r="843">
      <c r="A843" s="20"/>
      <c r="C843" s="20"/>
      <c r="D843" s="115"/>
      <c r="E843" s="116"/>
      <c r="F843" s="117"/>
      <c r="G843" s="8"/>
      <c r="I843" s="57"/>
      <c r="J843" s="20"/>
      <c r="L843" s="20"/>
      <c r="N843" s="114"/>
      <c r="O843" s="57"/>
      <c r="P843" s="57"/>
    </row>
    <row r="844">
      <c r="A844" s="20"/>
      <c r="C844" s="20"/>
      <c r="D844" s="115"/>
      <c r="E844" s="116"/>
      <c r="F844" s="117"/>
      <c r="G844" s="8"/>
      <c r="I844" s="57"/>
      <c r="J844" s="20"/>
      <c r="L844" s="20"/>
      <c r="N844" s="114"/>
      <c r="O844" s="57"/>
      <c r="P844" s="57"/>
    </row>
    <row r="845">
      <c r="A845" s="20"/>
      <c r="C845" s="20"/>
      <c r="D845" s="115"/>
      <c r="E845" s="116"/>
      <c r="F845" s="117"/>
      <c r="G845" s="8"/>
      <c r="I845" s="57"/>
      <c r="J845" s="20"/>
      <c r="L845" s="20"/>
      <c r="N845" s="114"/>
      <c r="O845" s="57"/>
      <c r="P845" s="57"/>
    </row>
    <row r="846">
      <c r="A846" s="20"/>
      <c r="C846" s="20"/>
      <c r="D846" s="115"/>
      <c r="E846" s="116"/>
      <c r="F846" s="117"/>
      <c r="G846" s="8"/>
      <c r="I846" s="57"/>
      <c r="J846" s="20"/>
      <c r="L846" s="20"/>
      <c r="N846" s="114"/>
      <c r="O846" s="57"/>
      <c r="P846" s="57"/>
    </row>
    <row r="847">
      <c r="A847" s="20"/>
      <c r="C847" s="20"/>
      <c r="D847" s="115"/>
      <c r="E847" s="116"/>
      <c r="F847" s="117"/>
      <c r="G847" s="8"/>
      <c r="I847" s="57"/>
      <c r="J847" s="20"/>
      <c r="L847" s="20"/>
      <c r="N847" s="114"/>
      <c r="O847" s="57"/>
      <c r="P847" s="57"/>
    </row>
    <row r="848">
      <c r="A848" s="20"/>
      <c r="C848" s="20"/>
      <c r="D848" s="115"/>
      <c r="E848" s="116"/>
      <c r="F848" s="117"/>
      <c r="G848" s="8"/>
      <c r="I848" s="57"/>
      <c r="J848" s="20"/>
      <c r="L848" s="20"/>
      <c r="N848" s="114"/>
      <c r="O848" s="57"/>
      <c r="P848" s="57"/>
    </row>
    <row r="849">
      <c r="A849" s="20"/>
      <c r="C849" s="20"/>
      <c r="D849" s="115"/>
      <c r="E849" s="116"/>
      <c r="F849" s="117"/>
      <c r="G849" s="8"/>
      <c r="I849" s="57"/>
      <c r="J849" s="20"/>
      <c r="L849" s="20"/>
      <c r="N849" s="114"/>
      <c r="O849" s="57"/>
      <c r="P849" s="57"/>
    </row>
    <row r="850">
      <c r="A850" s="20"/>
      <c r="C850" s="20"/>
      <c r="D850" s="115"/>
      <c r="E850" s="116"/>
      <c r="F850" s="117"/>
      <c r="G850" s="8"/>
      <c r="I850" s="57"/>
      <c r="J850" s="20"/>
      <c r="L850" s="20"/>
      <c r="N850" s="114"/>
      <c r="O850" s="57"/>
      <c r="P850" s="57"/>
    </row>
    <row r="851">
      <c r="A851" s="20"/>
      <c r="C851" s="20"/>
      <c r="D851" s="115"/>
      <c r="E851" s="116"/>
      <c r="F851" s="117"/>
      <c r="G851" s="8"/>
      <c r="I851" s="57"/>
      <c r="J851" s="20"/>
      <c r="L851" s="20"/>
      <c r="N851" s="114"/>
      <c r="O851" s="57"/>
      <c r="P851" s="57"/>
    </row>
    <row r="852">
      <c r="A852" s="20"/>
      <c r="C852" s="20"/>
      <c r="D852" s="115"/>
      <c r="E852" s="116"/>
      <c r="F852" s="117"/>
      <c r="G852" s="8"/>
      <c r="I852" s="57"/>
      <c r="J852" s="20"/>
      <c r="L852" s="20"/>
      <c r="N852" s="114"/>
      <c r="O852" s="57"/>
      <c r="P852" s="57"/>
    </row>
    <row r="853">
      <c r="A853" s="20"/>
      <c r="C853" s="20"/>
      <c r="D853" s="115"/>
      <c r="E853" s="116"/>
      <c r="F853" s="117"/>
      <c r="G853" s="8"/>
      <c r="I853" s="57"/>
      <c r="J853" s="20"/>
      <c r="L853" s="20"/>
      <c r="N853" s="114"/>
      <c r="O853" s="57"/>
      <c r="P853" s="57"/>
    </row>
    <row r="854">
      <c r="A854" s="20"/>
      <c r="C854" s="20"/>
      <c r="D854" s="115"/>
      <c r="E854" s="116"/>
      <c r="F854" s="117"/>
      <c r="G854" s="8"/>
      <c r="I854" s="57"/>
      <c r="J854" s="20"/>
      <c r="L854" s="20"/>
      <c r="N854" s="114"/>
      <c r="O854" s="57"/>
      <c r="P854" s="57"/>
    </row>
    <row r="855">
      <c r="A855" s="20"/>
      <c r="C855" s="20"/>
      <c r="D855" s="115"/>
      <c r="E855" s="116"/>
      <c r="F855" s="117"/>
      <c r="G855" s="8"/>
      <c r="I855" s="57"/>
      <c r="J855" s="20"/>
      <c r="L855" s="20"/>
      <c r="N855" s="114"/>
      <c r="O855" s="57"/>
      <c r="P855" s="57"/>
    </row>
    <row r="856">
      <c r="A856" s="20"/>
      <c r="C856" s="20"/>
      <c r="D856" s="115"/>
      <c r="E856" s="116"/>
      <c r="F856" s="117"/>
      <c r="G856" s="8"/>
      <c r="I856" s="57"/>
      <c r="J856" s="20"/>
      <c r="L856" s="20"/>
      <c r="N856" s="114"/>
      <c r="O856" s="57"/>
      <c r="P856" s="57"/>
    </row>
    <row r="857">
      <c r="A857" s="20"/>
      <c r="C857" s="20"/>
      <c r="D857" s="115"/>
      <c r="E857" s="116"/>
      <c r="F857" s="117"/>
      <c r="G857" s="8"/>
      <c r="I857" s="57"/>
      <c r="J857" s="20"/>
      <c r="L857" s="20"/>
      <c r="N857" s="114"/>
      <c r="O857" s="57"/>
      <c r="P857" s="57"/>
    </row>
    <row r="858">
      <c r="A858" s="20"/>
      <c r="C858" s="20"/>
      <c r="D858" s="115"/>
      <c r="E858" s="116"/>
      <c r="F858" s="117"/>
      <c r="G858" s="8"/>
      <c r="I858" s="57"/>
      <c r="J858" s="20"/>
      <c r="L858" s="20"/>
      <c r="N858" s="114"/>
      <c r="O858" s="57"/>
      <c r="P858" s="57"/>
    </row>
    <row r="859">
      <c r="A859" s="20"/>
      <c r="C859" s="20"/>
      <c r="D859" s="115"/>
      <c r="E859" s="116"/>
      <c r="F859" s="117"/>
      <c r="G859" s="8"/>
      <c r="I859" s="57"/>
      <c r="J859" s="20"/>
      <c r="L859" s="20"/>
      <c r="N859" s="114"/>
      <c r="O859" s="57"/>
      <c r="P859" s="57"/>
    </row>
    <row r="860">
      <c r="A860" s="20"/>
      <c r="C860" s="20"/>
      <c r="D860" s="115"/>
      <c r="E860" s="116"/>
      <c r="F860" s="117"/>
      <c r="G860" s="8"/>
      <c r="I860" s="57"/>
      <c r="J860" s="20"/>
      <c r="L860" s="20"/>
      <c r="N860" s="114"/>
      <c r="O860" s="57"/>
      <c r="P860" s="57"/>
    </row>
    <row r="861">
      <c r="A861" s="20"/>
      <c r="C861" s="20"/>
      <c r="D861" s="115"/>
      <c r="E861" s="116"/>
      <c r="F861" s="117"/>
      <c r="G861" s="8"/>
      <c r="I861" s="57"/>
      <c r="J861" s="20"/>
      <c r="L861" s="20"/>
      <c r="N861" s="114"/>
      <c r="O861" s="57"/>
      <c r="P861" s="57"/>
    </row>
    <row r="862">
      <c r="A862" s="20"/>
      <c r="C862" s="20"/>
      <c r="D862" s="115"/>
      <c r="E862" s="116"/>
      <c r="F862" s="117"/>
      <c r="G862" s="8"/>
      <c r="I862" s="57"/>
      <c r="J862" s="20"/>
      <c r="L862" s="20"/>
      <c r="N862" s="114"/>
      <c r="O862" s="57"/>
      <c r="P862" s="57"/>
    </row>
    <row r="863">
      <c r="A863" s="20"/>
      <c r="C863" s="20"/>
      <c r="D863" s="115"/>
      <c r="E863" s="116"/>
      <c r="F863" s="117"/>
      <c r="G863" s="8"/>
      <c r="I863" s="57"/>
      <c r="J863" s="20"/>
      <c r="L863" s="20"/>
      <c r="N863" s="114"/>
      <c r="O863" s="57"/>
      <c r="P863" s="57"/>
    </row>
    <row r="864">
      <c r="A864" s="20"/>
      <c r="C864" s="20"/>
      <c r="D864" s="115"/>
      <c r="E864" s="116"/>
      <c r="F864" s="117"/>
      <c r="G864" s="8"/>
      <c r="I864" s="57"/>
      <c r="J864" s="20"/>
      <c r="L864" s="20"/>
      <c r="N864" s="114"/>
      <c r="O864" s="57"/>
      <c r="P864" s="57"/>
    </row>
    <row r="865">
      <c r="A865" s="20"/>
      <c r="C865" s="20"/>
      <c r="D865" s="115"/>
      <c r="E865" s="116"/>
      <c r="F865" s="117"/>
      <c r="G865" s="8"/>
      <c r="I865" s="57"/>
      <c r="J865" s="20"/>
      <c r="L865" s="20"/>
      <c r="N865" s="114"/>
      <c r="O865" s="57"/>
      <c r="P865" s="57"/>
    </row>
    <row r="866">
      <c r="A866" s="20"/>
      <c r="C866" s="20"/>
      <c r="D866" s="115"/>
      <c r="E866" s="116"/>
      <c r="F866" s="117"/>
      <c r="G866" s="8"/>
      <c r="I866" s="57"/>
      <c r="J866" s="20"/>
      <c r="L866" s="20"/>
      <c r="N866" s="114"/>
      <c r="O866" s="57"/>
      <c r="P866" s="57"/>
    </row>
    <row r="867">
      <c r="A867" s="20"/>
      <c r="C867" s="20"/>
      <c r="D867" s="115"/>
      <c r="E867" s="116"/>
      <c r="F867" s="117"/>
      <c r="G867" s="8"/>
      <c r="I867" s="57"/>
      <c r="J867" s="20"/>
      <c r="L867" s="20"/>
      <c r="N867" s="114"/>
      <c r="O867" s="57"/>
      <c r="P867" s="57"/>
    </row>
    <row r="868">
      <c r="A868" s="20"/>
      <c r="C868" s="20"/>
      <c r="D868" s="115"/>
      <c r="E868" s="116"/>
      <c r="F868" s="117"/>
      <c r="G868" s="8"/>
      <c r="I868" s="57"/>
      <c r="J868" s="20"/>
      <c r="L868" s="20"/>
      <c r="N868" s="114"/>
      <c r="O868" s="57"/>
      <c r="P868" s="57"/>
    </row>
    <row r="869">
      <c r="A869" s="20"/>
      <c r="C869" s="20"/>
      <c r="D869" s="115"/>
      <c r="E869" s="116"/>
      <c r="F869" s="117"/>
      <c r="G869" s="8"/>
      <c r="I869" s="57"/>
      <c r="J869" s="20"/>
      <c r="L869" s="20"/>
      <c r="N869" s="114"/>
      <c r="O869" s="57"/>
      <c r="P869" s="57"/>
    </row>
    <row r="870">
      <c r="A870" s="20"/>
      <c r="C870" s="20"/>
      <c r="D870" s="115"/>
      <c r="E870" s="116"/>
      <c r="F870" s="117"/>
      <c r="G870" s="8"/>
      <c r="I870" s="57"/>
      <c r="J870" s="20"/>
      <c r="L870" s="20"/>
      <c r="N870" s="114"/>
      <c r="O870" s="57"/>
      <c r="P870" s="57"/>
    </row>
    <row r="871">
      <c r="A871" s="20"/>
      <c r="C871" s="20"/>
      <c r="D871" s="115"/>
      <c r="E871" s="116"/>
      <c r="F871" s="117"/>
      <c r="G871" s="8"/>
      <c r="I871" s="57"/>
      <c r="J871" s="20"/>
      <c r="L871" s="20"/>
      <c r="N871" s="114"/>
      <c r="O871" s="57"/>
      <c r="P871" s="57"/>
    </row>
    <row r="872">
      <c r="A872" s="20"/>
      <c r="C872" s="20"/>
      <c r="D872" s="115"/>
      <c r="E872" s="116"/>
      <c r="F872" s="117"/>
      <c r="G872" s="8"/>
      <c r="I872" s="57"/>
      <c r="J872" s="20"/>
      <c r="L872" s="20"/>
      <c r="N872" s="114"/>
      <c r="O872" s="57"/>
      <c r="P872" s="57"/>
    </row>
    <row r="873">
      <c r="A873" s="20"/>
      <c r="C873" s="20"/>
      <c r="D873" s="115"/>
      <c r="E873" s="116"/>
      <c r="F873" s="117"/>
      <c r="G873" s="8"/>
      <c r="I873" s="57"/>
      <c r="J873" s="20"/>
      <c r="L873" s="20"/>
      <c r="N873" s="114"/>
      <c r="O873" s="57"/>
      <c r="P873" s="57"/>
    </row>
    <row r="874">
      <c r="A874" s="20"/>
      <c r="C874" s="20"/>
      <c r="D874" s="115"/>
      <c r="E874" s="116"/>
      <c r="F874" s="117"/>
      <c r="G874" s="8"/>
      <c r="I874" s="57"/>
      <c r="J874" s="20"/>
      <c r="L874" s="20"/>
      <c r="N874" s="114"/>
      <c r="O874" s="57"/>
      <c r="P874" s="57"/>
    </row>
    <row r="875">
      <c r="A875" s="20"/>
      <c r="C875" s="20"/>
      <c r="D875" s="115"/>
      <c r="E875" s="116"/>
      <c r="F875" s="117"/>
      <c r="G875" s="8"/>
      <c r="I875" s="57"/>
      <c r="J875" s="20"/>
      <c r="L875" s="20"/>
      <c r="N875" s="114"/>
      <c r="O875" s="57"/>
      <c r="P875" s="57"/>
    </row>
    <row r="876">
      <c r="A876" s="20"/>
      <c r="C876" s="20"/>
      <c r="D876" s="115"/>
      <c r="E876" s="116"/>
      <c r="F876" s="117"/>
      <c r="G876" s="8"/>
      <c r="I876" s="57"/>
      <c r="J876" s="20"/>
      <c r="L876" s="20"/>
      <c r="N876" s="114"/>
      <c r="O876" s="57"/>
      <c r="P876" s="57"/>
    </row>
    <row r="877">
      <c r="A877" s="20"/>
      <c r="C877" s="20"/>
      <c r="D877" s="115"/>
      <c r="E877" s="116"/>
      <c r="F877" s="117"/>
      <c r="G877" s="8"/>
      <c r="I877" s="57"/>
      <c r="J877" s="20"/>
      <c r="L877" s="20"/>
      <c r="N877" s="114"/>
      <c r="O877" s="57"/>
      <c r="P877" s="57"/>
    </row>
    <row r="878">
      <c r="A878" s="20"/>
      <c r="C878" s="20"/>
      <c r="D878" s="115"/>
      <c r="E878" s="116"/>
      <c r="F878" s="117"/>
      <c r="G878" s="8"/>
      <c r="I878" s="57"/>
      <c r="J878" s="20"/>
      <c r="L878" s="20"/>
      <c r="N878" s="114"/>
      <c r="O878" s="57"/>
      <c r="P878" s="57"/>
    </row>
    <row r="879">
      <c r="A879" s="20"/>
      <c r="C879" s="20"/>
      <c r="D879" s="115"/>
      <c r="E879" s="116"/>
      <c r="F879" s="117"/>
      <c r="G879" s="8"/>
      <c r="I879" s="57"/>
      <c r="J879" s="20"/>
      <c r="L879" s="20"/>
      <c r="N879" s="114"/>
      <c r="O879" s="57"/>
      <c r="P879" s="57"/>
    </row>
    <row r="880">
      <c r="A880" s="20"/>
      <c r="C880" s="20"/>
      <c r="D880" s="115"/>
      <c r="E880" s="116"/>
      <c r="F880" s="117"/>
      <c r="G880" s="8"/>
      <c r="I880" s="57"/>
      <c r="J880" s="20"/>
      <c r="L880" s="20"/>
      <c r="N880" s="114"/>
      <c r="O880" s="57"/>
      <c r="P880" s="57"/>
    </row>
  </sheetData>
  <conditionalFormatting sqref="W5:W189">
    <cfRule type="expression" dxfId="5" priority="1">
      <formula>and(X5&lt;&gt;"",W5&lt;&gt;"",countif(W:W,W5)&lt;&gt;countif(X:X,X5))</formula>
    </cfRule>
  </conditionalFormatting>
  <conditionalFormatting sqref="W5:W189">
    <cfRule type="expression" dxfId="3" priority="2">
      <formula>"=COUNTIFS(A:A, A5, F:F, "Primary - Top") &gt; 1'"</formula>
    </cfRule>
  </conditionalFormatting>
  <conditionalFormatting sqref="F5:F880">
    <cfRule type="expression" dxfId="0" priority="3">
      <formula>and(REGEXMATCH(F5,"(?i)[\(\[\{\-][ ]*(feat|ft|explic|dirt|single|ep|video|acoustic)| feat(ur|\.| )| ft|f\/|w\/"),I5&lt;&gt;"Video")</formula>
    </cfRule>
  </conditionalFormatting>
  <conditionalFormatting sqref="N5:N880">
    <cfRule type="expression" dxfId="0" priority="4">
      <formula>and(not(N5&lt;today()),not(isblank(N5)))</formula>
    </cfRule>
  </conditionalFormatting>
  <conditionalFormatting sqref="O5:O880">
    <cfRule type="expression" dxfId="0" priority="5">
      <formula>and(not(isblank(O5)),iserror(match(O5,indirect("'Reference info'!H:H"),0)))</formula>
    </cfRule>
  </conditionalFormatting>
  <conditionalFormatting sqref="P5:P880">
    <cfRule type="expression" dxfId="0" priority="6">
      <formula>and(not(isblank(P5)), iserror(match(P5,indirect("'Reference info'!H:H"),0)))</formula>
    </cfRule>
  </conditionalFormatting>
  <conditionalFormatting sqref="A5:A880">
    <cfRule type="expression" dxfId="0" priority="7">
      <formula>or(and(not(isblank(F5)),isblank(A5)),and(not(isblank(A5)),iserror(match(A5,indirect("'2) Labels list'!a:a"),0))))</formula>
    </cfRule>
  </conditionalFormatting>
  <conditionalFormatting sqref="C5:C880">
    <cfRule type="expression" dxfId="0" priority="8">
      <formula>and(not(isblank(B5)),C5&lt;&gt;"jpeg",C5&lt;&gt;"jpg")</formula>
    </cfRule>
  </conditionalFormatting>
  <conditionalFormatting sqref="G5:G880">
    <cfRule type="expression" dxfId="0" priority="9">
      <formula>and(not(isblank(G5)),iserror(match(G5,indirect("'Reference info'!k:k"),0)))</formula>
    </cfRule>
  </conditionalFormatting>
  <conditionalFormatting sqref="I5:I880">
    <cfRule type="expression" dxfId="0" priority="10">
      <formula>and(not(isblank(I5)),iserror(match(I5,indirect("'Reference info'!g:g"),0)))</formula>
    </cfRule>
  </conditionalFormatting>
  <conditionalFormatting sqref="J5:J880 L5:L151">
    <cfRule type="expression" dxfId="0" priority="11">
      <formula>or(and(isblank(J5),not(isblank(F5))),type(J5)&lt;&gt;1,and(not(isblank(J5)),J5&lt;1900),J5&gt;Year(Now())+1)</formula>
    </cfRule>
  </conditionalFormatting>
  <conditionalFormatting sqref="L5:L880">
    <cfRule type="expression" dxfId="0" priority="12">
      <formula>or(and(isblank(L5),not(isblank(F5))),type(L5)&lt;&gt;1,and(not(isblank(L5)),L5&lt;1900),L5&gt;Year(Now())+1)</formula>
    </cfRule>
  </conditionalFormatting>
  <conditionalFormatting sqref="D5:D880">
    <cfRule type="expression" dxfId="3" priority="13">
      <formula>countif(D:D,D5)&gt;1</formula>
    </cfRule>
  </conditionalFormatting>
  <conditionalFormatting sqref="P5:P880">
    <cfRule type="expression" dxfId="3" priority="14">
      <formula>and(not(isblank(P5)),P5=O5)</formula>
    </cfRule>
  </conditionalFormatting>
  <conditionalFormatting sqref="E5:E880">
    <cfRule type="expression" dxfId="3" priority="15">
      <formula>countif(E:E,E5)&gt;1</formula>
    </cfRule>
  </conditionalFormatting>
  <conditionalFormatting sqref="D5:D880">
    <cfRule type="expression" dxfId="3" priority="16">
      <formula>countif(Q:Q,D5)&gt;0</formula>
    </cfRule>
  </conditionalFormatting>
  <conditionalFormatting sqref="E5:E880">
    <cfRule type="expression" dxfId="3" priority="17">
      <formula>countif(Q:Q,E5)&gt;0</formula>
    </cfRule>
  </conditionalFormatting>
  <dataValidations>
    <dataValidation type="list" allowBlank="1" showInputMessage="1" showErrorMessage="1" prompt="select from list, start typing or drag" sqref="O5:P142 O143:O151 O152:P880">
      <formula1>Genre</formula1>
    </dataValidation>
    <dataValidation type="list" allowBlank="1" showInputMessage="1" showErrorMessage="1" prompt="select from Labels list, start typing or drag" sqref="A5:A880">
      <formula1>Label</formula1>
    </dataValidation>
    <dataValidation type="custom" allowBlank="1" showDropDown="1" showInputMessage="1" showErrorMessage="1" prompt="Enter a Valid Year from after 1899" sqref="J5:J880 L5:L880">
      <formula1>and(INT(J5)=J5,J5&gt;=1900,J5&lt;=Year(Now())+1)</formula1>
    </dataValidation>
    <dataValidation type="custom" allowBlank="1" showDropDown="1" showInputMessage="1" showErrorMessage="1" prompt="must contain 2 letters, 3 character minimum, 20 character maximum, alphanumeric ONLY (letter or number; no dashes, spaces, punctuation marks, etc.)" sqref="E5:E142 E145:E880">
      <formula1>and(regexmatch(E5,"^[a-zA-Z0-9]*$"), len(E5)&gt;=3, len(E5)&lt;=20)</formula1>
    </dataValidation>
    <dataValidation type="custom" allowBlank="1" showDropDown="1" showInputMessage="1" showErrorMessage="1" prompt="Enter a valid UPC/EAN/JAN" sqref="D5:D142 W5:W144 D145:D880">
      <formula1>and(INT(D5)=D5,D5&gt;9999999999)</formula1>
    </dataValidation>
    <dataValidation type="list" allowBlank="1" showInputMessage="1" showErrorMessage="1" prompt="Click and enter a value from range" sqref="G5:G880">
      <formula1>Language</formula1>
    </dataValidation>
    <dataValidation type="list" allowBlank="1" showInputMessage="1" showErrorMessage="1" prompt="select from list, start typing or drag" sqref="I5:I880">
      <formula1>ReleaseType</formula1>
    </dataValidation>
    <dataValidation type="custom" allowBlank="1" showDropDown="1" showInputMessage="1" showErrorMessage="1" prompt="Enter a valid date." sqref="N5:N142 N145:N880">
      <formula1>OR(NOT(ISERROR(DATEVALUE(N5))), AND(ISNUMBER(N5), LEFT(CELL("format", N5))="D"))</formula1>
    </dataValidation>
    <dataValidation type="list" allowBlank="1" showInputMessage="1" showErrorMessage="1" prompt="select from list, start typing or drag" sqref="C5:C880">
      <formula1>"jpeg,jpg"</formula1>
    </dataValidation>
  </dataValidations>
  <hyperlinks>
    <hyperlink r:id="rId2" ref="B5"/>
    <hyperlink r:id="rId3" ref="B6"/>
    <hyperlink r:id="rId4" ref="B7"/>
    <hyperlink r:id="rId5" ref="B8"/>
    <hyperlink r:id="rId6" ref="B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 r:id="rId42" ref="B45"/>
    <hyperlink r:id="rId43" ref="B46"/>
    <hyperlink r:id="rId44" ref="B47"/>
    <hyperlink r:id="rId45" ref="B48"/>
    <hyperlink r:id="rId46" ref="B49"/>
    <hyperlink r:id="rId47" ref="B50"/>
    <hyperlink r:id="rId48"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1"/>
    <hyperlink r:id="rId69" ref="B72"/>
    <hyperlink r:id="rId70" ref="B73"/>
    <hyperlink r:id="rId71" ref="B74"/>
    <hyperlink r:id="rId72" ref="B75"/>
    <hyperlink r:id="rId73" ref="B76"/>
    <hyperlink r:id="rId74" ref="B77"/>
    <hyperlink r:id="rId75" ref="B78"/>
    <hyperlink r:id="rId76" ref="B79"/>
    <hyperlink r:id="rId77" ref="B80"/>
    <hyperlink r:id="rId78" ref="B81"/>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2"/>
    <hyperlink r:id="rId130" ref="B133"/>
    <hyperlink r:id="rId131" ref="B134"/>
    <hyperlink r:id="rId132" ref="B135"/>
    <hyperlink r:id="rId133" ref="B136"/>
    <hyperlink r:id="rId134" ref="B137"/>
    <hyperlink r:id="rId135" ref="B138"/>
    <hyperlink r:id="rId136" ref="B139"/>
    <hyperlink r:id="rId137" ref="B140"/>
    <hyperlink r:id="rId138" ref="B141"/>
    <hyperlink r:id="rId139" ref="B142"/>
    <hyperlink r:id="rId140" ref="B143"/>
    <hyperlink r:id="rId141" ref="B144"/>
    <hyperlink r:id="rId142" ref="B145"/>
    <hyperlink r:id="rId143" ref="B146"/>
    <hyperlink r:id="rId144" ref="B147"/>
    <hyperlink r:id="rId145" ref="B148"/>
    <hyperlink r:id="rId146" ref="B149"/>
    <hyperlink r:id="rId147" ref="B150"/>
    <hyperlink r:id="rId148" ref="B151"/>
    <hyperlink r:id="rId149" ref="B152"/>
    <hyperlink r:id="rId150" ref="B153"/>
    <hyperlink r:id="rId151" ref="B154"/>
    <hyperlink r:id="rId152" ref="B155"/>
    <hyperlink r:id="rId153" ref="B156"/>
    <hyperlink r:id="rId154" ref="B157"/>
    <hyperlink r:id="rId155" ref="B158"/>
    <hyperlink r:id="rId156" ref="B159"/>
    <hyperlink r:id="rId157" ref="B160"/>
    <hyperlink r:id="rId158" ref="B161"/>
    <hyperlink r:id="rId159" ref="B162"/>
    <hyperlink r:id="rId160" ref="B163"/>
    <hyperlink r:id="rId161" ref="B164"/>
    <hyperlink r:id="rId162" ref="B165"/>
    <hyperlink r:id="rId163" ref="B166"/>
    <hyperlink r:id="rId164" ref="B167"/>
    <hyperlink r:id="rId165" ref="B168"/>
    <hyperlink r:id="rId166" ref="B169"/>
    <hyperlink r:id="rId167" ref="B170"/>
    <hyperlink r:id="rId168" ref="B171"/>
    <hyperlink r:id="rId169" ref="B172"/>
    <hyperlink r:id="rId170" ref="B173"/>
    <hyperlink r:id="rId171" ref="B174"/>
    <hyperlink r:id="rId172" ref="B175"/>
    <hyperlink r:id="rId173" ref="B176"/>
    <hyperlink r:id="rId174" ref="B177"/>
    <hyperlink r:id="rId175" ref="B178"/>
    <hyperlink r:id="rId176" ref="B179"/>
    <hyperlink r:id="rId177" ref="B180"/>
    <hyperlink r:id="rId178" ref="B181"/>
    <hyperlink r:id="rId179" ref="B182"/>
    <hyperlink r:id="rId180" ref="B183"/>
    <hyperlink r:id="rId181" ref="B184"/>
    <hyperlink r:id="rId182" ref="B185"/>
    <hyperlink r:id="rId183" ref="B186"/>
    <hyperlink r:id="rId184" ref="B187"/>
    <hyperlink r:id="rId185" ref="B188"/>
    <hyperlink r:id="rId186" ref="B189"/>
    <hyperlink r:id="rId187" ref="B190"/>
    <hyperlink r:id="rId188" ref="B191"/>
    <hyperlink r:id="rId189" ref="B192"/>
    <hyperlink r:id="rId190" ref="B193"/>
    <hyperlink r:id="rId191" ref="B194"/>
    <hyperlink r:id="rId192" ref="B195"/>
    <hyperlink r:id="rId193" ref="B196"/>
    <hyperlink r:id="rId194" ref="B197"/>
    <hyperlink r:id="rId195" ref="B198"/>
    <hyperlink r:id="rId196" ref="B199"/>
    <hyperlink r:id="rId197" ref="B200"/>
    <hyperlink r:id="rId198" ref="B201"/>
    <hyperlink r:id="rId199" ref="B202"/>
    <hyperlink r:id="rId200" ref="B203"/>
    <hyperlink r:id="rId201" ref="B204"/>
    <hyperlink r:id="rId202" ref="B205"/>
    <hyperlink r:id="rId203" ref="B206"/>
    <hyperlink r:id="rId204" ref="B207"/>
    <hyperlink r:id="rId205" ref="B208"/>
    <hyperlink r:id="rId206" ref="B209"/>
    <hyperlink r:id="rId207" ref="B210"/>
    <hyperlink r:id="rId208" ref="B211"/>
    <hyperlink r:id="rId209" ref="B212"/>
    <hyperlink r:id="rId210" ref="B213"/>
    <hyperlink r:id="rId211" ref="B214"/>
    <hyperlink r:id="rId212" ref="B215"/>
    <hyperlink r:id="rId213" ref="B216"/>
    <hyperlink r:id="rId214" ref="B217"/>
    <hyperlink r:id="rId215" ref="B218"/>
    <hyperlink r:id="rId216" ref="B219"/>
    <hyperlink r:id="rId217" ref="B220"/>
    <hyperlink r:id="rId218" ref="B221"/>
    <hyperlink r:id="rId219" ref="B222"/>
    <hyperlink r:id="rId220" ref="B223"/>
    <hyperlink r:id="rId221" ref="B224"/>
    <hyperlink r:id="rId222" ref="B225"/>
    <hyperlink r:id="rId223" ref="B226"/>
    <hyperlink r:id="rId224" ref="B227"/>
    <hyperlink r:id="rId225" ref="B228"/>
    <hyperlink r:id="rId226" ref="B229"/>
    <hyperlink r:id="rId227" ref="B230"/>
    <hyperlink r:id="rId228" ref="B231"/>
    <hyperlink r:id="rId229" ref="B232"/>
    <hyperlink r:id="rId230" ref="B233"/>
    <hyperlink r:id="rId231" ref="B234"/>
    <hyperlink r:id="rId232" ref="B235"/>
    <hyperlink r:id="rId233" ref="B236"/>
    <hyperlink r:id="rId234" ref="B237"/>
    <hyperlink r:id="rId235" ref="B238"/>
    <hyperlink r:id="rId236" ref="B239"/>
    <hyperlink r:id="rId237" ref="B240"/>
    <hyperlink r:id="rId238" ref="B241"/>
    <hyperlink r:id="rId239" ref="B242"/>
    <hyperlink r:id="rId240" ref="B243"/>
    <hyperlink r:id="rId241" ref="B244"/>
    <hyperlink r:id="rId242" ref="B245"/>
    <hyperlink r:id="rId243" ref="B246"/>
    <hyperlink r:id="rId244" ref="B247"/>
    <hyperlink r:id="rId245" ref="B248"/>
    <hyperlink r:id="rId246" ref="B249"/>
    <hyperlink r:id="rId247" ref="B250"/>
    <hyperlink r:id="rId248" ref="B251"/>
    <hyperlink r:id="rId249" ref="B252"/>
    <hyperlink r:id="rId250" ref="B253"/>
    <hyperlink r:id="rId251" ref="B254"/>
    <hyperlink r:id="rId252" ref="B255"/>
    <hyperlink r:id="rId253" ref="B256"/>
    <hyperlink r:id="rId254" ref="B257"/>
    <hyperlink r:id="rId255" ref="B258"/>
    <hyperlink r:id="rId256" ref="B259"/>
    <hyperlink r:id="rId257" ref="B260"/>
    <hyperlink r:id="rId258" ref="B261"/>
    <hyperlink r:id="rId259" ref="B262"/>
  </hyperlinks>
  <drawing r:id="rId260"/>
  <legacyDrawing r:id="rId26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3.0"/>
    <col customWidth="1" min="3" max="3" width="31.13"/>
    <col customWidth="1" min="4" max="4" width="16.5"/>
    <col customWidth="1" min="5" max="5" width="50.75"/>
    <col customWidth="1" min="6" max="6" width="19.63"/>
    <col customWidth="1" min="7" max="8" width="26.63"/>
    <col customWidth="1" min="9" max="9" width="21.88"/>
    <col customWidth="1" min="10" max="10" width="8.38"/>
    <col customWidth="1" min="11" max="11" width="16.0"/>
    <col customWidth="1" min="12" max="12" width="12.13"/>
    <col customWidth="1" min="13" max="13" width="12.75"/>
    <col customWidth="1" min="14" max="14" width="9.75"/>
    <col customWidth="1" min="15" max="15" width="8.0"/>
    <col customWidth="1" min="16" max="16" width="9.5"/>
    <col customWidth="1" min="17" max="17" width="9.0"/>
    <col customWidth="1" min="18" max="18" width="12.5"/>
    <col customWidth="1" min="19" max="19" width="4.38"/>
    <col customWidth="1" min="20" max="20" width="8.38"/>
    <col customWidth="1" min="21" max="21" width="6.75"/>
    <col customWidth="1" min="25" max="25" width="11.0"/>
  </cols>
  <sheetData>
    <row r="1">
      <c r="A1" s="13">
        <f>IFERROR(__xludf.DUMMYFUNCTION("COUNTUNIQUE(A5:A1434)-'3) Release_Label'!D1"),0.0)</f>
        <v>0</v>
      </c>
      <c r="B1" s="13">
        <f>IFERROR(__xludf.DUMMYFUNCTION("COUNTUNIQUE(B5:B1434)-'3) Release_Label'!E1"),0.0)</f>
        <v>0</v>
      </c>
      <c r="C1" s="118" t="s">
        <v>657</v>
      </c>
      <c r="D1" s="119"/>
      <c r="E1" s="13">
        <f>IFERROR(__xludf.DUMMYFUNCTION("COUNTUNIQUE(E5:E1434)"),49.0)</f>
        <v>49</v>
      </c>
      <c r="F1" s="22" t="s">
        <v>27</v>
      </c>
      <c r="G1" s="18">
        <f>countif(F:F,"Main Primary Artist")-'3) Release_Label'!G1</f>
        <v>0</v>
      </c>
      <c r="H1" s="120" t="s">
        <v>29</v>
      </c>
      <c r="I1" s="121"/>
    </row>
    <row r="2">
      <c r="A2" s="122" t="s">
        <v>658</v>
      </c>
      <c r="B2" s="123"/>
      <c r="C2" s="124"/>
      <c r="D2" s="125"/>
      <c r="E2" s="125"/>
      <c r="F2" s="125"/>
      <c r="G2" s="59"/>
      <c r="H2" s="59"/>
      <c r="I2" s="121"/>
    </row>
    <row r="3">
      <c r="A3" s="64" t="s">
        <v>151</v>
      </c>
      <c r="B3" s="67" t="s">
        <v>152</v>
      </c>
      <c r="C3" s="126" t="s">
        <v>153</v>
      </c>
      <c r="D3" s="126" t="s">
        <v>155</v>
      </c>
      <c r="E3" s="127" t="s">
        <v>659</v>
      </c>
      <c r="F3" s="127" t="s">
        <v>660</v>
      </c>
      <c r="G3" s="128" t="s">
        <v>661</v>
      </c>
      <c r="H3" s="18">
        <f>IFERROR(__xludf.DUMMYFUNCTION("if(iserror(filter(A:B,G:G=""Producer &amp; Engineer"")),0, countunique(filter(A:B,G:G=""Producer &amp; Engineer"")))-'3) Release_Label'!G1"),0.0)</f>
        <v>0</v>
      </c>
      <c r="I3" s="121"/>
    </row>
    <row r="4">
      <c r="A4" s="76" t="s">
        <v>662</v>
      </c>
      <c r="B4" s="78" t="s">
        <v>662</v>
      </c>
      <c r="C4" s="129" t="s">
        <v>663</v>
      </c>
      <c r="E4" s="130" t="s">
        <v>664</v>
      </c>
      <c r="F4" s="35" t="s">
        <v>170</v>
      </c>
      <c r="G4" s="131" t="s">
        <v>665</v>
      </c>
      <c r="H4" s="132"/>
    </row>
    <row r="5">
      <c r="A5" s="83">
        <v>7.89294845633E11</v>
      </c>
      <c r="B5" s="133"/>
      <c r="C5" s="134" t="str">
        <f t="array" ref="C5">ifs(and(isblank($A5),isblank($B5)),"", not(iserror(vlookup($A5&amp;$B5,'3) Release_Label'!$D:$D&amp;'3) Release_Label'!$E:$E,1,0))),vlookup($A5&amp;$B5,{'3) Release_Label'!$D:$D&amp;'3) Release_Label'!$E:$E,'3) Release_Label'!$F:$F},2,0), or(and(not(isblank($B5)),$B5=$B4,$A5&lt;&gt;$A4),and(not(isblank($A5)),$A5=$A4,$B5&lt;&gt;$B4)),"ID LISTS UNALIGNED",and($A5&lt;&gt;"",countif('3) Release_Label'!$D:$D,$A5)=0),"NO UPC MATCH in Release_Label",and($B5&lt;&gt;"",countif('3) Release_Label'!$E:$E,$B5)=0),"NO CATALOG ID MATCH in Release_Label",iserror(vlookup($A5&amp;$B5,'3) Release_Label'!$D:$D&amp;'3) Release_Label'!$E:$E,1,0)),"NO UPC-CATALOG ID pair MATCH in Release_Label" )</f>
        <v>Receba</v>
      </c>
      <c r="D5" s="134" t="str">
        <f t="array" ref="D5">ifs(and(isblank($A5),isblank($B5)),"", not(iserror(vlookup($A5&amp;$B5,'3) Release_Label'!$D:$D&amp;'3) Release_Label'!$E:$E,1,0))),vlookup($A5&amp;$B5,{'3) Release_Label'!$D:$D&amp;'3) Release_Label'!$E:$E,'3) Release_Label'!$H:$H},2,0), or(and(not(isblank($B5)),$B5=$B4,$A5&lt;&gt;$A4),and(not(isblank($A5)),$A5=$A4,$B5&lt;&gt;$B4)),"ID LISTS UNALIGNED",and($A5&lt;&gt;"",countif('3) Release_Label'!$D:$D,$A5)=0),"NO UPC MATCH in Release_Label",and($B5&lt;&gt;"",countif('3) Release_Label'!$E:$E,$B5)=0),"NO CATALOG ID MATCH in Release_Label",iserror(vlookup($A5&amp;$B5,'3) Release_Label'!$D:$D&amp;'3) Release_Label'!$E:$E,1,0)),"NO UPC-CATALOG ID pair MATCH in Release_Label" )</f>
        <v/>
      </c>
      <c r="E5" s="43" t="s">
        <v>49</v>
      </c>
      <c r="F5" s="135" t="s">
        <v>666</v>
      </c>
      <c r="G5" s="136" t="str">
        <f t="array" ref="G5">ifs(or($F5="",$F5="Main Primary Artist"),$F5,not(iserror(vlookup($F5,'Reference info'!$J$5:$J$8,1,0))),"Key Artist",not(iserror(vlookup($F5,'Reference info'!$J$38:$J$405,1,0))),"Performer",not(iserror(vlookup($F5,'Reference info'!$J$10:$J$36,1,0))),"Producer &amp; Engineer")</f>
        <v>Main Primary Artist</v>
      </c>
      <c r="H5" s="28"/>
      <c r="I5" s="8" t="str">
        <f>IF(AND(F5="Main Primary Artist",SUBSTITUTE(E5," ","")&lt;&gt;"VariousArtists",SUBSTITUTE(E5," ","")&lt;&gt;"VariousArtist",E5&lt;&gt;"Various",SUBSTITUTE(E5," ","")&lt;&gt;"AssortedArtists",SUBSTITUTE(E5," ","")&lt;&gt;"AssortedArtist",E5&lt;&gt;"Assorted",SUBSTITUTE(E5," ","")&lt;&gt;"AsortedArtists",SUBSTITUTE(E5," ","")&lt;&gt;"AsortedArtist",E5&lt;&gt;"Asorted",E5&lt;&gt;"Other",,SUBSTITUTE(E5," ","")&lt;&gt;"MiscellaneousArtists",SUBSTITUTE(E5," ","")&lt;&gt;"MiscellaneousArtist",E5&lt;&gt;"Miscellaneous",SUBSTITUTE(E5," ","")&lt;&gt;"MiscelaneousArtists",SUBSTITUTE(E5," ","")&lt;&gt;"MiscelaneousArtist",E5&lt;&gt;"Miscelaneous"),"update Releases set ArtistId=(select ArtistId from Artists where Name=N'"&amp;SUBSTITUTE(trim(E5),"'","''")&amp;"' and EnterpriseId="&amp;EntId&amp;"), SearchKeywords=concat_ws(' ', Name, N'"&amp;SUBSTITUTE(trim(E5),"'","''")&amp;"',(select Name from Labels where LabelId=Releases.LabelId), ReleaseId, UPC, Catalog) where "&amp;IF(A5&lt;&gt;"","UPC="&amp;A5,"Catalog='"&amp;SUBSTITUTE(trim(B5),"'","''")&amp;"'")&amp;" and EnterpriseId="&amp;EntId,IF(and(F5&lt;&gt;"Main Primary Artist",SUBSTITUTE(E5," ","")&lt;&gt;"VariousArtists",SUBSTITUTE(E5," ","")&lt;&gt;"VariousArtist",E5&lt;&gt;"Various",SUBSTITUTE(E5," ","")&lt;&gt;"AssortedArtists",SUBSTITUTE(E5," ","")&lt;&gt;"AssortedArtist",E5&lt;&gt;"Assorted",SUBSTITUTE(E5," ","")&lt;&gt;"AsortedArtists",SUBSTITUTE(E5," ","")&lt;&gt;"AsortedArtist",E5&lt;&gt;"Asorted",E5&lt;&gt;"Other",,SUBSTITUTE(E5," ","")&lt;&gt;"MiscellaneousArtists",SUBSTITUTE(E5," ","")&lt;&gt;"MiscellaneousArtist",E5&lt;&gt;"Miscellaneous",SUBSTITUTE(E5," ","")&lt;&gt;"MiscelaneousArtists",SUBSTITUTE(E5," ","")&lt;&gt;"MiscelaneousArtist",E5&lt;&gt;"Miscelaneous"),"INSERT into Contributors VALUES (newid(), "&amp;IF(F5&lt;&gt;"Primary Artist", "(select RoleId from ContributorRoles where Name='"&amp;F5&amp;"'), 0", "49, 1")&amp; ", null, (select max(ReleaseId) from Releases where "&amp;IF(A5&lt;&gt;"","UPC="&amp;A5,"Catalog='"&amp;SUBSTITUTE(trim(B5),"'","''")&amp;"'")&amp;" and EnterpriseId="&amp;EntId&amp;"), (select ArtistId from Artists where Name=N'"&amp;SUBSTITUTE(trim(E5),"'","''")&amp;"' and EnterpriseId="&amp;EntId&amp;"), null)",""))</f>
        <v>update Releases set ArtistId=(select ArtistId from Artists where Name=N'JKZ' and EnterpriseId=647322), SearchKeywords=concat_ws(' ', Name, N'JKZ',(select Name from Labels where LabelId=Releases.LabelId), ReleaseId, UPC, Catalog) where UPC=789294845633 and EnterpriseId=647322</v>
      </c>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row>
    <row r="6">
      <c r="A6" s="83">
        <v>7.89294845633E11</v>
      </c>
      <c r="B6" s="133"/>
      <c r="C6" s="134" t="str">
        <f t="array" ref="C6">ifs(and(isblank($A6),isblank($B6)),"", not(iserror(vlookup($A6&amp;$B6,'3) Release_Label'!$D:$D&amp;'3) Release_Label'!$E:$E,1,0))),vlookup($A6&amp;$B6,{'3) Release_Label'!$D:$D&amp;'3) Release_Label'!$E:$E,'3) Release_Label'!$F:$F},2,0), or(and(not(isblank($B6)),$B6=$B5,$A6&lt;&gt;$A5),and(not(isblank($A6)),$A6=$A5,$B6&lt;&gt;$B5)),"ID LISTS UNALIGNED",and($A6&lt;&gt;"",countif('3) Release_Label'!$D:$D,$A6)=0),"NO UPC MATCH in Release_Label",and($B6&lt;&gt;"",countif('3) Release_Label'!$E:$E,$B6)=0),"NO CATALOG ID MATCH in Release_Label",iserror(vlookup($A6&amp;$B6,'3) Release_Label'!$D:$D&amp;'3) Release_Label'!$E:$E,1,0)),"NO UPC-CATALOG ID pair MATCH in Release_Label" )</f>
        <v>Receba</v>
      </c>
      <c r="D6" s="134" t="str">
        <f t="array" ref="D6">ifs(and(isblank($A6),isblank($B6)),"", not(iserror(vlookup($A6&amp;$B6,'3) Release_Label'!$D:$D&amp;'3) Release_Label'!$E:$E,1,0))),vlookup($A6&amp;$B6,{'3) Release_Label'!$D:$D&amp;'3) Release_Label'!$E:$E,'3) Release_Label'!$H:$H},2,0), or(and(not(isblank($B6)),$B6=$B5,$A6&lt;&gt;$A5),and(not(isblank($A6)),$A6=$A5,$B6&lt;&gt;$B5)),"ID LISTS UNALIGNED",and($A6&lt;&gt;"",countif('3) Release_Label'!$D:$D,$A6)=0),"NO UPC MATCH in Release_Label",and($B6&lt;&gt;"",countif('3) Release_Label'!$E:$E,$B6)=0),"NO CATALOG ID MATCH in Release_Label",iserror(vlookup($A6&amp;$B6,'3) Release_Label'!$D:$D&amp;'3) Release_Label'!$E:$E,1,0)),"NO UPC-CATALOG ID pair MATCH in Release_Label" )</f>
        <v/>
      </c>
      <c r="E6" s="43" t="s">
        <v>49</v>
      </c>
      <c r="F6" s="135" t="s">
        <v>667</v>
      </c>
      <c r="G6" s="136" t="str">
        <f t="array" ref="G6">ifs(or($F6="",$F6="Main Primary Artist"),$F6,not(iserror(vlookup($F6,'Reference info'!$J$5:$J$8,1,0))),"Key Artist",not(iserror(vlookup($F6,'Reference info'!$J$38:$J$405,1,0))),"Performer",not(iserror(vlookup($F6,'Reference info'!$J$10:$J$36,1,0))),"Producer &amp; Engineer")</f>
        <v>Producer &amp; Engineer</v>
      </c>
      <c r="H6" s="44" t="s">
        <v>668</v>
      </c>
      <c r="I6" s="8" t="str">
        <f>IF(AND(F6="Main Primary Artist",SUBSTITUTE(E6," ","")&lt;&gt;"VariousArtists",SUBSTITUTE(E6," ","")&lt;&gt;"VariousArtist",E6&lt;&gt;"Various",SUBSTITUTE(E6," ","")&lt;&gt;"AssortedArtists",SUBSTITUTE(E6," ","")&lt;&gt;"AssortedArtist",E6&lt;&gt;"Assorted",SUBSTITUTE(E6," ","")&lt;&gt;"AsortedArtists",SUBSTITUTE(E6," ","")&lt;&gt;"AsortedArtist",E6&lt;&gt;"Asorted",E6&lt;&gt;"Other",,SUBSTITUTE(E6," ","")&lt;&gt;"MiscellaneousArtists",SUBSTITUTE(E6," ","")&lt;&gt;"MiscellaneousArtist",E6&lt;&gt;"Miscellaneous",SUBSTITUTE(E6," ","")&lt;&gt;"MiscelaneousArtists",SUBSTITUTE(E6," ","")&lt;&gt;"MiscelaneousArtist",E6&lt;&gt;"Miscelaneous"),"update Releases set ArtistId=(select ArtistId from Artists where Name=N'"&amp;SUBSTITUTE(trim(E6),"'","''")&amp;"' and EnterpriseId="&amp;EntId&amp;"), SearchKeywords=concat_ws(' ', Name, N'"&amp;SUBSTITUTE(trim(E6),"'","''")&amp;"',(select Name from Labels where LabelId=Releases.LabelId), ReleaseId, UPC, Catalog) where "&amp;IF(A6&lt;&gt;"","UPC="&amp;A6,"Catalog='"&amp;SUBSTITUTE(trim(B6),"'","''")&amp;"'")&amp;" and EnterpriseId="&amp;EntId,IF(and(F6&lt;&gt;"Main Primary Artist",SUBSTITUTE(E6," ","")&lt;&gt;"VariousArtists",SUBSTITUTE(E6," ","")&lt;&gt;"VariousArtist",E6&lt;&gt;"Various",SUBSTITUTE(E6," ","")&lt;&gt;"AssortedArtists",SUBSTITUTE(E6," ","")&lt;&gt;"AssortedArtist",E6&lt;&gt;"Assorted",SUBSTITUTE(E6," ","")&lt;&gt;"AsortedArtists",SUBSTITUTE(E6," ","")&lt;&gt;"AsortedArtist",E6&lt;&gt;"Asorted",E6&lt;&gt;"Other",,SUBSTITUTE(E6," ","")&lt;&gt;"MiscellaneousArtists",SUBSTITUTE(E6," ","")&lt;&gt;"MiscellaneousArtist",E6&lt;&gt;"Miscellaneous",SUBSTITUTE(E6," ","")&lt;&gt;"MiscelaneousArtists",SUBSTITUTE(E6," ","")&lt;&gt;"MiscelaneousArtist",E6&lt;&gt;"Miscelaneous"),"INSERT into Contributors VALUES (newid(), "&amp;IF(F6&lt;&gt;"Primary Artist", "(select RoleId from ContributorRoles where Name='"&amp;F6&amp;"'), 0", "49, 1")&amp; ", null, (select max(ReleaseId) from Releases where "&amp;IF(A6&lt;&gt;"","UPC="&amp;A6,"Catalog='"&amp;SUBSTITUTE(trim(B6),"'","''")&amp;"'")&amp;" and EnterpriseId="&amp;EntId&amp;"), (select ArtistId from Artists where Name=N'"&amp;SUBSTITUTE(trim(E6),"'","''")&amp;"' and EnterpriseId="&amp;EntId&amp;"), null)",""))</f>
        <v>INSERT into Contributors VALUES (newid(), (select RoleId from ContributorRoles where Name='Producer'), 0, null, (select max(ReleaseId) from Releases where UPC=789294845633 and EnterpriseId=647322), (select ArtistId from Artists where Name=N'JKZ' and EnterpriseId=647322), null)</v>
      </c>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row>
    <row r="7">
      <c r="A7" s="83">
        <v>7.89294845633E11</v>
      </c>
      <c r="B7" s="133"/>
      <c r="C7" s="134" t="str">
        <f t="array" ref="C7">ifs(and(isblank($A7),isblank($B7)),"", not(iserror(vlookup($A7&amp;$B7,'3) Release_Label'!$D:$D&amp;'3) Release_Label'!$E:$E,1,0))),vlookup($A7&amp;$B7,{'3) Release_Label'!$D:$D&amp;'3) Release_Label'!$E:$E,'3) Release_Label'!$F:$F},2,0), or(and(not(isblank($B7)),$B7=$B6,$A7&lt;&gt;$A6),and(not(isblank($A7)),$A7=$A6,$B7&lt;&gt;$B6)),"ID LISTS UNALIGNED",and($A7&lt;&gt;"",countif('3) Release_Label'!$D:$D,$A7)=0),"NO UPC MATCH in Release_Label",and($B7&lt;&gt;"",countif('3) Release_Label'!$E:$E,$B7)=0),"NO CATALOG ID MATCH in Release_Label",iserror(vlookup($A7&amp;$B7,'3) Release_Label'!$D:$D&amp;'3) Release_Label'!$E:$E,1,0)),"NO UPC-CATALOG ID pair MATCH in Release_Label" )</f>
        <v>Receba</v>
      </c>
      <c r="D7" s="134" t="str">
        <f t="array" ref="D7">ifs(and(isblank($A7),isblank($B7)),"", not(iserror(vlookup($A7&amp;$B7,'3) Release_Label'!$D:$D&amp;'3) Release_Label'!$E:$E,1,0))),vlookup($A7&amp;$B7,{'3) Release_Label'!$D:$D&amp;'3) Release_Label'!$E:$E,'3) Release_Label'!$H:$H},2,0), or(and(not(isblank($B7)),$B7=$B6,$A7&lt;&gt;$A6),and(not(isblank($A7)),$A7=$A6,$B7&lt;&gt;$B6)),"ID LISTS UNALIGNED",and($A7&lt;&gt;"",countif('3) Release_Label'!$D:$D,$A7)=0),"NO UPC MATCH in Release_Label",and($B7&lt;&gt;"",countif('3) Release_Label'!$E:$E,$B7)=0),"NO CATALOG ID MATCH in Release_Label",iserror(vlookup($A7&amp;$B7,'3) Release_Label'!$D:$D&amp;'3) Release_Label'!$E:$E,1,0)),"NO UPC-CATALOG ID pair MATCH in Release_Label" )</f>
        <v/>
      </c>
      <c r="E7" s="43" t="s">
        <v>49</v>
      </c>
      <c r="F7" s="135" t="s">
        <v>669</v>
      </c>
      <c r="G7" s="136" t="str">
        <f t="array" ref="G7">ifs(or($F7="",$F7="Main Primary Artist"),$F7,not(iserror(vlookup($F7,'Reference info'!$J$5:$J$8,1,0))),"Key Artist",not(iserror(vlookup($F7,'Reference info'!$J$38:$J$405,1,0))),"Performer",not(iserror(vlookup($F7,'Reference info'!$J$10:$J$36,1,0))),"Producer &amp; Engineer")</f>
        <v>Producer &amp; Engineer</v>
      </c>
      <c r="H7" s="44" t="s">
        <v>670</v>
      </c>
      <c r="I7" s="8" t="str">
        <f>IF(AND(F7="Main Primary Artist",SUBSTITUTE(E7," ","")&lt;&gt;"VariousArtists",SUBSTITUTE(E7," ","")&lt;&gt;"VariousArtist",E7&lt;&gt;"Various",SUBSTITUTE(E7," ","")&lt;&gt;"AssortedArtists",SUBSTITUTE(E7," ","")&lt;&gt;"AssortedArtist",E7&lt;&gt;"Assorted",SUBSTITUTE(E7," ","")&lt;&gt;"AsortedArtists",SUBSTITUTE(E7," ","")&lt;&gt;"AsortedArtist",E7&lt;&gt;"Asorted",E7&lt;&gt;"Other",,SUBSTITUTE(E7," ","")&lt;&gt;"MiscellaneousArtists",SUBSTITUTE(E7," ","")&lt;&gt;"MiscellaneousArtist",E7&lt;&gt;"Miscellaneous",SUBSTITUTE(E7," ","")&lt;&gt;"MiscelaneousArtists",SUBSTITUTE(E7," ","")&lt;&gt;"MiscelaneousArtist",E7&lt;&gt;"Miscelaneous"),"update Releases set ArtistId=(select ArtistId from Artists where Name=N'"&amp;SUBSTITUTE(trim(E7),"'","''")&amp;"' and EnterpriseId="&amp;EntId&amp;"), SearchKeywords=concat_ws(' ', Name, N'"&amp;SUBSTITUTE(trim(E7),"'","''")&amp;"',(select Name from Labels where LabelId=Releases.LabelId), ReleaseId, UPC, Catalog) where "&amp;IF(A7&lt;&gt;"","UPC="&amp;A7,"Catalog='"&amp;SUBSTITUTE(trim(B7),"'","''")&amp;"'")&amp;" and EnterpriseId="&amp;EntId,IF(and(F7&lt;&gt;"Main Primary Artist",SUBSTITUTE(E7," ","")&lt;&gt;"VariousArtists",SUBSTITUTE(E7," ","")&lt;&gt;"VariousArtist",E7&lt;&gt;"Various",SUBSTITUTE(E7," ","")&lt;&gt;"AssortedArtists",SUBSTITUTE(E7," ","")&lt;&gt;"AssortedArtist",E7&lt;&gt;"Assorted",SUBSTITUTE(E7," ","")&lt;&gt;"AsortedArtists",SUBSTITUTE(E7," ","")&lt;&gt;"AsortedArtist",E7&lt;&gt;"Asorted",E7&lt;&gt;"Other",,SUBSTITUTE(E7," ","")&lt;&gt;"MiscellaneousArtists",SUBSTITUTE(E7," ","")&lt;&gt;"MiscellaneousArtist",E7&lt;&gt;"Miscellaneous",SUBSTITUTE(E7," ","")&lt;&gt;"MiscelaneousArtists",SUBSTITUTE(E7," ","")&lt;&gt;"MiscelaneousArtist",E7&lt;&gt;"Miscelaneous"),"INSERT into Contributors VALUES (newid(), "&amp;IF(F7&lt;&gt;"Primary Artist", "(select RoleId from ContributorRoles where Name='"&amp;F7&amp;"'), 0", "49, 1")&amp; ", null, (select max(ReleaseId) from Releases where "&amp;IF(A7&lt;&gt;"","UPC="&amp;A7,"Catalog='"&amp;SUBSTITUTE(trim(B7),"'","''")&amp;"'")&amp;" and EnterpriseId="&amp;EntId&amp;"), (select ArtistId from Artists where Name=N'"&amp;SUBSTITUTE(trim(E7),"'","''")&amp;"' and EnterpriseId="&amp;EntId&amp;"), null)",""))</f>
        <v>INSERT into Contributors VALUES (newid(), (select RoleId from ContributorRoles where Name='Engineer'), 0, null, (select max(ReleaseId) from Releases where UPC=789294845633 and EnterpriseId=647322), (select ArtistId from Artists where Name=N'JKZ' and EnterpriseId=647322), null)</v>
      </c>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row>
    <row r="8">
      <c r="A8" s="83">
        <v>7.89294962088E11</v>
      </c>
      <c r="B8" s="133"/>
      <c r="C8" s="134" t="str">
        <f t="array" ref="C8">ifs(and(isblank($A8),isblank($B8)),"", not(iserror(vlookup($A8&amp;$B8,'3) Release_Label'!$D:$D&amp;'3) Release_Label'!$E:$E,1,0))),vlookup($A8&amp;$B8,{'3) Release_Label'!$D:$D&amp;'3) Release_Label'!$E:$E,'3) Release_Label'!$F:$F},2,0), or(and(not(isblank($B8)),$B8=$B7,$A8&lt;&gt;$A7),and(not(isblank($A8)),$A8=$A7,$B8&lt;&gt;$B7)),"ID LISTS UNALIGNED",and($A8&lt;&gt;"",countif('3) Release_Label'!$D:$D,$A8)=0),"NO UPC MATCH in Release_Label",and($B8&lt;&gt;"",countif('3) Release_Label'!$E:$E,$B8)=0),"NO CATALOG ID MATCH in Release_Label",iserror(vlookup($A8&amp;$B8,'3) Release_Label'!$D:$D&amp;'3) Release_Label'!$E:$E,1,0)),"NO UPC-CATALOG ID pair MATCH in Release_Label" )</f>
        <v>A Cláusula do Contrato</v>
      </c>
      <c r="D8" s="134" t="str">
        <f t="array" ref="D8">ifs(and(isblank($A8),isblank($B8)),"", not(iserror(vlookup($A8&amp;$B8,'3) Release_Label'!$D:$D&amp;'3) Release_Label'!$E:$E,1,0))),vlookup($A8&amp;$B8,{'3) Release_Label'!$D:$D&amp;'3) Release_Label'!$E:$E,'3) Release_Label'!$H:$H},2,0), or(and(not(isblank($B8)),$B8=$B7,$A8&lt;&gt;$A7),and(not(isblank($A8)),$A8=$A7,$B8&lt;&gt;$B7)),"ID LISTS UNALIGNED",and($A8&lt;&gt;"",countif('3) Release_Label'!$D:$D,$A8)=0),"NO UPC MATCH in Release_Label",and($B8&lt;&gt;"",countif('3) Release_Label'!$E:$E,$B8)=0),"NO CATALOG ID MATCH in Release_Label",iserror(vlookup($A8&amp;$B8,'3) Release_Label'!$D:$D&amp;'3) Release_Label'!$E:$E,1,0)),"NO UPC-CATALOG ID pair MATCH in Release_Label" )</f>
        <v/>
      </c>
      <c r="E8" s="43" t="s">
        <v>67</v>
      </c>
      <c r="F8" s="135" t="s">
        <v>666</v>
      </c>
      <c r="G8" s="136" t="str">
        <f t="array" ref="G8">ifs(or($F8="",$F8="Main Primary Artist"),$F8,not(iserror(vlookup($F8,'Reference info'!$J$5:$J$8,1,0))),"Key Artist",not(iserror(vlookup($F8,'Reference info'!$J$38:$J$405,1,0))),"Performer",not(iserror(vlookup($F8,'Reference info'!$J$10:$J$36,1,0))),"Producer &amp; Engineer")</f>
        <v>Main Primary Artist</v>
      </c>
      <c r="H8" s="137" t="str">
        <f>IFERROR(__xludf.DUMMYFUNCTION("sort(if(countif(filter($A:$B,$F:$F=""Main Primary Artist""),'3) Release_Label'!$D$5:$E1434)=0,'3) Release_Label'!$D$5:$E1434,))"),"#REF!")</f>
        <v>#REF!</v>
      </c>
      <c r="I8" s="8" t="str">
        <f>IF(AND(F8="Main Primary Artist",SUBSTITUTE(E8," ","")&lt;&gt;"VariousArtists",SUBSTITUTE(E8," ","")&lt;&gt;"VariousArtist",E8&lt;&gt;"Various",SUBSTITUTE(E8," ","")&lt;&gt;"AssortedArtists",SUBSTITUTE(E8," ","")&lt;&gt;"AssortedArtist",E8&lt;&gt;"Assorted",SUBSTITUTE(E8," ","")&lt;&gt;"AsortedArtists",SUBSTITUTE(E8," ","")&lt;&gt;"AsortedArtist",E8&lt;&gt;"Asorted",E8&lt;&gt;"Other",,SUBSTITUTE(E8," ","")&lt;&gt;"MiscellaneousArtists",SUBSTITUTE(E8," ","")&lt;&gt;"MiscellaneousArtist",E8&lt;&gt;"Miscellaneous",SUBSTITUTE(E8," ","")&lt;&gt;"MiscelaneousArtists",SUBSTITUTE(E8," ","")&lt;&gt;"MiscelaneousArtist",E8&lt;&gt;"Miscelaneous"),"update Releases set ArtistId=(select ArtistId from Artists where Name=N'"&amp;SUBSTITUTE(trim(E8),"'","''")&amp;"' and EnterpriseId="&amp;EntId&amp;"), SearchKeywords=concat_ws(' ', Name, N'"&amp;SUBSTITUTE(trim(E8),"'","''")&amp;"',(select Name from Labels where LabelId=Releases.LabelId), ReleaseId, UPC, Catalog) where "&amp;IF(A8&lt;&gt;"","UPC="&amp;A8,"Catalog='"&amp;SUBSTITUTE(trim(B8),"'","''")&amp;"'")&amp;" and EnterpriseId="&amp;EntId,IF(and(F8&lt;&gt;"Main Primary Artist",SUBSTITUTE(E8," ","")&lt;&gt;"VariousArtists",SUBSTITUTE(E8," ","")&lt;&gt;"VariousArtist",E8&lt;&gt;"Various",SUBSTITUTE(E8," ","")&lt;&gt;"AssortedArtists",SUBSTITUTE(E8," ","")&lt;&gt;"AssortedArtist",E8&lt;&gt;"Assorted",SUBSTITUTE(E8," ","")&lt;&gt;"AsortedArtists",SUBSTITUTE(E8," ","")&lt;&gt;"AsortedArtist",E8&lt;&gt;"Asorted",E8&lt;&gt;"Other",,SUBSTITUTE(E8," ","")&lt;&gt;"MiscellaneousArtists",SUBSTITUTE(E8," ","")&lt;&gt;"MiscellaneousArtist",E8&lt;&gt;"Miscellaneous",SUBSTITUTE(E8," ","")&lt;&gt;"MiscelaneousArtists",SUBSTITUTE(E8," ","")&lt;&gt;"MiscelaneousArtist",E8&lt;&gt;"Miscelaneous"),"INSERT into Contributors VALUES (newid(), "&amp;IF(F8&lt;&gt;"Primary Artist", "(select RoleId from ContributorRoles where Name='"&amp;F8&amp;"'), 0", "49, 1")&amp; ", null, (select max(ReleaseId) from Releases where "&amp;IF(A8&lt;&gt;"","UPC="&amp;A8,"Catalog='"&amp;SUBSTITUTE(trim(B8),"'","''")&amp;"'")&amp;" and EnterpriseId="&amp;EntId&amp;"), (select ArtistId from Artists where Name=N'"&amp;SUBSTITUTE(trim(E8),"'","''")&amp;"'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UPC=789294962088 and EnterpriseId=647322</v>
      </c>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row>
    <row r="9">
      <c r="A9" s="83">
        <v>7.89294962088E11</v>
      </c>
      <c r="B9" s="133"/>
      <c r="C9" s="134" t="str">
        <f t="array" ref="C9">ifs(and(isblank($A9),isblank($B9)),"", not(iserror(vlookup($A9&amp;$B9,'3) Release_Label'!$D:$D&amp;'3) Release_Label'!$E:$E,1,0))),vlookup($A9&amp;$B9,{'3) Release_Label'!$D:$D&amp;'3) Release_Label'!$E:$E,'3) Release_Label'!$F:$F},2,0), or(and(not(isblank($B9)),$B9=$B8,$A9&lt;&gt;$A8),and(not(isblank($A9)),$A9=$A8,$B9&lt;&gt;$B8)),"ID LISTS UNALIGNED",and($A9&lt;&gt;"",countif('3) Release_Label'!$D:$D,$A9)=0),"NO UPC MATCH in Release_Label",and($B9&lt;&gt;"",countif('3) Release_Label'!$E:$E,$B9)=0),"NO CATALOG ID MATCH in Release_Label",iserror(vlookup($A9&amp;$B9,'3) Release_Label'!$D:$D&amp;'3) Release_Label'!$E:$E,1,0)),"NO UPC-CATALOG ID pair MATCH in Release_Label" )</f>
        <v>A Cláusula do Contrato</v>
      </c>
      <c r="D9" s="134" t="str">
        <f t="array" ref="D9">ifs(and(isblank($A9),isblank($B9)),"", not(iserror(vlookup($A9&amp;$B9,'3) Release_Label'!$D:$D&amp;'3) Release_Label'!$E:$E,1,0))),vlookup($A9&amp;$B9,{'3) Release_Label'!$D:$D&amp;'3) Release_Label'!$E:$E,'3) Release_Label'!$H:$H},2,0), or(and(not(isblank($B9)),$B9=$B8,$A9&lt;&gt;$A8),and(not(isblank($A9)),$A9=$A8,$B9&lt;&gt;$B8)),"ID LISTS UNALIGNED",and($A9&lt;&gt;"",countif('3) Release_Label'!$D:$D,$A9)=0),"NO UPC MATCH in Release_Label",and($B9&lt;&gt;"",countif('3) Release_Label'!$E:$E,$B9)=0),"NO CATALOG ID MATCH in Release_Label",iserror(vlookup($A9&amp;$B9,'3) Release_Label'!$D:$D&amp;'3) Release_Label'!$E:$E,1,0)),"NO UPC-CATALOG ID pair MATCH in Release_Label" )</f>
        <v/>
      </c>
      <c r="E9" s="43" t="s">
        <v>67</v>
      </c>
      <c r="F9" s="135" t="s">
        <v>667</v>
      </c>
      <c r="G9" s="136" t="str">
        <f t="array" ref="G9">ifs(or($F9="",$F9="Main Primary Artist"),$F9,not(iserror(vlookup($F9,'Reference info'!$J$5:$J$8,1,0))),"Key Artist",not(iserror(vlookup($F9,'Reference info'!$J$38:$J$405,1,0))),"Performer",not(iserror(vlookup($F9,'Reference info'!$J$10:$J$36,1,0))),"Producer &amp; Engineer")</f>
        <v>Producer &amp; Engineer</v>
      </c>
      <c r="H9" s="137"/>
      <c r="I9" s="8" t="str">
        <f>IF(AND(F9="Main Primary Artist",SUBSTITUTE(E9," ","")&lt;&gt;"VariousArtists",SUBSTITUTE(E9," ","")&lt;&gt;"VariousArtist",E9&lt;&gt;"Various",SUBSTITUTE(E9," ","")&lt;&gt;"AssortedArtists",SUBSTITUTE(E9," ","")&lt;&gt;"AssortedArtist",E9&lt;&gt;"Assorted",SUBSTITUTE(E9," ","")&lt;&gt;"AsortedArtists",SUBSTITUTE(E9," ","")&lt;&gt;"AsortedArtist",E9&lt;&gt;"Asorted",E9&lt;&gt;"Other",,SUBSTITUTE(E9," ","")&lt;&gt;"MiscellaneousArtists",SUBSTITUTE(E9," ","")&lt;&gt;"MiscellaneousArtist",E9&lt;&gt;"Miscellaneous",SUBSTITUTE(E9," ","")&lt;&gt;"MiscelaneousArtists",SUBSTITUTE(E9," ","")&lt;&gt;"MiscelaneousArtist",E9&lt;&gt;"Miscelaneous"),"update Releases set ArtistId=(select ArtistId from Artists where Name=N'"&amp;SUBSTITUTE(trim(E9),"'","''")&amp;"' and EnterpriseId="&amp;EntId&amp;"), SearchKeywords=concat_ws(' ', Name, N'"&amp;SUBSTITUTE(trim(E9),"'","''")&amp;"',(select Name from Labels where LabelId=Releases.LabelId), ReleaseId, UPC, Catalog) where "&amp;IF(A9&lt;&gt;"","UPC="&amp;A9,"Catalog='"&amp;SUBSTITUTE(trim(B9),"'","''")&amp;"'")&amp;" and EnterpriseId="&amp;EntId,IF(and(F9&lt;&gt;"Main Primary Artist",SUBSTITUTE(E9," ","")&lt;&gt;"VariousArtists",SUBSTITUTE(E9," ","")&lt;&gt;"VariousArtist",E9&lt;&gt;"Various",SUBSTITUTE(E9," ","")&lt;&gt;"AssortedArtists",SUBSTITUTE(E9," ","")&lt;&gt;"AssortedArtist",E9&lt;&gt;"Assorted",SUBSTITUTE(E9," ","")&lt;&gt;"AsortedArtists",SUBSTITUTE(E9," ","")&lt;&gt;"AsortedArtist",E9&lt;&gt;"Asorted",E9&lt;&gt;"Other",,SUBSTITUTE(E9," ","")&lt;&gt;"MiscellaneousArtists",SUBSTITUTE(E9," ","")&lt;&gt;"MiscellaneousArtist",E9&lt;&gt;"Miscellaneous",SUBSTITUTE(E9," ","")&lt;&gt;"MiscelaneousArtists",SUBSTITUTE(E9," ","")&lt;&gt;"MiscelaneousArtist",E9&lt;&gt;"Miscelaneous"),"INSERT into Contributors VALUES (newid(), "&amp;IF(F9&lt;&gt;"Primary Artist", "(select RoleId from ContributorRoles where Name='"&amp;F9&amp;"'), 0", "49, 1")&amp; ", null, (select max(ReleaseId) from Releases where "&amp;IF(A9&lt;&gt;"","UPC="&amp;A9,"Catalog='"&amp;SUBSTITUTE(trim(B9),"'","''")&amp;"'")&amp;" and EnterpriseId="&amp;EntId&amp;"), (select ArtistId from Artists where Name=N'"&amp;SUBSTITUTE(trim(E9),"'","''")&amp;"' and EnterpriseId="&amp;EntId&amp;"), null)",""))</f>
        <v>INSERT into Contributors VALUES (newid(), (select RoleId from ContributorRoles where Name='Producer'), 0, null, (select max(ReleaseId) from Releases where UPC=789294962088 and EnterpriseId=647322), (select ArtistId from Artists where Name=N'Flash Beats Manow' and EnterpriseId=647322), null)</v>
      </c>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row>
    <row r="10">
      <c r="A10" s="83">
        <v>7.89294962088E11</v>
      </c>
      <c r="B10" s="133"/>
      <c r="C10" s="134" t="str">
        <f t="array" ref="C10">ifs(and(isblank($A10),isblank($B10)),"", not(iserror(vlookup($A10&amp;$B10,'3) Release_Label'!$D:$D&amp;'3) Release_Label'!$E:$E,1,0))),vlookup($A10&amp;$B10,{'3) Release_Label'!$D:$D&amp;'3) Release_Label'!$E:$E,'3) Release_Label'!$F:$F},2,0), or(and(not(isblank($B10)),$B10=$B9,$A10&lt;&gt;$A9),and(not(isblank($A10)),$A10=$A9,$B10&lt;&gt;$B9)),"ID LISTS UNALIGNED",and($A10&lt;&gt;"",countif('3) Release_Label'!$D:$D,$A10)=0),"NO UPC MATCH in Release_Label",and($B10&lt;&gt;"",countif('3) Release_Label'!$E:$E,$B10)=0),"NO CATALOG ID MATCH in Release_Label",iserror(vlookup($A10&amp;$B10,'3) Release_Label'!$D:$D&amp;'3) Release_Label'!$E:$E,1,0)),"NO UPC-CATALOG ID pair MATCH in Release_Label" )</f>
        <v>A Cláusula do Contrato</v>
      </c>
      <c r="D10" s="134" t="str">
        <f t="array" ref="D10">ifs(and(isblank($A10),isblank($B10)),"", not(iserror(vlookup($A10&amp;$B10,'3) Release_Label'!$D:$D&amp;'3) Release_Label'!$E:$E,1,0))),vlookup($A10&amp;$B10,{'3) Release_Label'!$D:$D&amp;'3) Release_Label'!$E:$E,'3) Release_Label'!$H:$H},2,0), or(and(not(isblank($B10)),$B10=$B9,$A10&lt;&gt;$A9),and(not(isblank($A10)),$A10=$A9,$B10&lt;&gt;$B9)),"ID LISTS UNALIGNED",and($A10&lt;&gt;"",countif('3) Release_Label'!$D:$D,$A10)=0),"NO UPC MATCH in Release_Label",and($B10&lt;&gt;"",countif('3) Release_Label'!$E:$E,$B10)=0),"NO CATALOG ID MATCH in Release_Label",iserror(vlookup($A10&amp;$B10,'3) Release_Label'!$D:$D&amp;'3) Release_Label'!$E:$E,1,0)),"NO UPC-CATALOG ID pair MATCH in Release_Label" )</f>
        <v/>
      </c>
      <c r="E10" s="43" t="s">
        <v>67</v>
      </c>
      <c r="F10" s="135" t="s">
        <v>669</v>
      </c>
      <c r="G10" s="136" t="str">
        <f t="array" ref="G10">ifs(or($F10="",$F10="Main Primary Artist"),$F10,not(iserror(vlookup($F10,'Reference info'!$J$5:$J$8,1,0))),"Key Artist",not(iserror(vlookup($F10,'Reference info'!$J$38:$J$405,1,0))),"Performer",not(iserror(vlookup($F10,'Reference info'!$J$10:$J$36,1,0))),"Producer &amp; Engineer")</f>
        <v>Producer &amp; Engineer</v>
      </c>
      <c r="H10" s="28"/>
      <c r="I10" s="8" t="str">
        <f>IF(AND(F10="Main Primary Artist",SUBSTITUTE(E10," ","")&lt;&gt;"VariousArtists",SUBSTITUTE(E10," ","")&lt;&gt;"VariousArtist",E10&lt;&gt;"Various",SUBSTITUTE(E10," ","")&lt;&gt;"AssortedArtists",SUBSTITUTE(E10," ","")&lt;&gt;"AssortedArtist",E10&lt;&gt;"Assorted",SUBSTITUTE(E10," ","")&lt;&gt;"AsortedArtists",SUBSTITUTE(E10," ","")&lt;&gt;"AsortedArtist",E10&lt;&gt;"Asorted",E10&lt;&gt;"Other",,SUBSTITUTE(E10," ","")&lt;&gt;"MiscellaneousArtists",SUBSTITUTE(E10," ","")&lt;&gt;"MiscellaneousArtist",E10&lt;&gt;"Miscellaneous",SUBSTITUTE(E10," ","")&lt;&gt;"MiscelaneousArtists",SUBSTITUTE(E10," ","")&lt;&gt;"MiscelaneousArtist",E10&lt;&gt;"Miscelaneous"),"update Releases set ArtistId=(select ArtistId from Artists where Name=N'"&amp;SUBSTITUTE(trim(E10),"'","''")&amp;"' and EnterpriseId="&amp;EntId&amp;"), SearchKeywords=concat_ws(' ', Name, N'"&amp;SUBSTITUTE(trim(E10),"'","''")&amp;"',(select Name from Labels where LabelId=Releases.LabelId), ReleaseId, UPC, Catalog) where "&amp;IF(A10&lt;&gt;"","UPC="&amp;A10,"Catalog='"&amp;SUBSTITUTE(trim(B10),"'","''")&amp;"'")&amp;" and EnterpriseId="&amp;EntId,IF(and(F10&lt;&gt;"Main Primary Artist",SUBSTITUTE(E10," ","")&lt;&gt;"VariousArtists",SUBSTITUTE(E10," ","")&lt;&gt;"VariousArtist",E10&lt;&gt;"Various",SUBSTITUTE(E10," ","")&lt;&gt;"AssortedArtists",SUBSTITUTE(E10," ","")&lt;&gt;"AssortedArtist",E10&lt;&gt;"Assorted",SUBSTITUTE(E10," ","")&lt;&gt;"AsortedArtists",SUBSTITUTE(E10," ","")&lt;&gt;"AsortedArtist",E10&lt;&gt;"Asorted",E10&lt;&gt;"Other",,SUBSTITUTE(E10," ","")&lt;&gt;"MiscellaneousArtists",SUBSTITUTE(E10," ","")&lt;&gt;"MiscellaneousArtist",E10&lt;&gt;"Miscellaneous",SUBSTITUTE(E10," ","")&lt;&gt;"MiscelaneousArtists",SUBSTITUTE(E10," ","")&lt;&gt;"MiscelaneousArtist",E10&lt;&gt;"Miscelaneous"),"INSERT into Contributors VALUES (newid(), "&amp;IF(F10&lt;&gt;"Primary Artist", "(select RoleId from ContributorRoles where Name='"&amp;F10&amp;"'), 0", "49, 1")&amp; ", null, (select max(ReleaseId) from Releases where "&amp;IF(A10&lt;&gt;"","UPC="&amp;A10,"Catalog='"&amp;SUBSTITUTE(trim(B10),"'","''")&amp;"'")&amp;" and EnterpriseId="&amp;EntId&amp;"), (select ArtistId from Artists where Name=N'"&amp;SUBSTITUTE(trim(E10),"'","''")&amp;"' and EnterpriseId="&amp;EntId&amp;"), null)",""))</f>
        <v>INSERT into Contributors VALUES (newid(), (select RoleId from ContributorRoles where Name='Engineer'), 0, null, (select max(ReleaseId) from Releases where UPC=789294962088 and EnterpriseId=647322), (select ArtistId from Artists where Name=N'Flash Beats Manow' and EnterpriseId=647322), null)</v>
      </c>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row>
    <row r="11">
      <c r="A11" s="83">
        <v>7.89294992757E11</v>
      </c>
      <c r="B11" s="133"/>
      <c r="C11" s="134" t="str">
        <f t="array" ref="C11">ifs(and(isblank($A11),isblank($B11)),"", not(iserror(vlookup($A11&amp;$B11,'3) Release_Label'!$D:$D&amp;'3) Release_Label'!$E:$E,1,0))),vlookup($A11&amp;$B11,{'3) Release_Label'!$D:$D&amp;'3) Release_Label'!$E:$E,'3) Release_Label'!$F:$F},2,0), or(and(not(isblank($B11)),$B11=$B10,$A11&lt;&gt;$A10),and(not(isblank($A11)),$A11=$A10,$B11&lt;&gt;$B10)),"ID LISTS UNALIGNED",and($A11&lt;&gt;"",countif('3) Release_Label'!$D:$D,$A11)=0),"NO UPC MATCH in Release_Label",and($B11&lt;&gt;"",countif('3) Release_Label'!$E:$E,$B11)=0),"NO CATALOG ID MATCH in Release_Label",iserror(vlookup($A11&amp;$B11,'3) Release_Label'!$D:$D&amp;'3) Release_Label'!$E:$E,1,0)),"NO UPC-CATALOG ID pair MATCH in Release_Label" )</f>
        <v>Lados da Escuridão</v>
      </c>
      <c r="D11" s="134" t="str">
        <f t="array" ref="D11">ifs(and(isblank($A11),isblank($B11)),"", not(iserror(vlookup($A11&amp;$B11,'3) Release_Label'!$D:$D&amp;'3) Release_Label'!$E:$E,1,0))),vlookup($A11&amp;$B11,{'3) Release_Label'!$D:$D&amp;'3) Release_Label'!$E:$E,'3) Release_Label'!$H:$H},2,0), or(and(not(isblank($B11)),$B11=$B10,$A11&lt;&gt;$A10),and(not(isblank($A11)),$A11=$A10,$B11&lt;&gt;$B10)),"ID LISTS UNALIGNED",and($A11&lt;&gt;"",countif('3) Release_Label'!$D:$D,$A11)=0),"NO UPC MATCH in Release_Label",and($B11&lt;&gt;"",countif('3) Release_Label'!$E:$E,$B11)=0),"NO CATALOG ID MATCH in Release_Label",iserror(vlookup($A11&amp;$B11,'3) Release_Label'!$D:$D&amp;'3) Release_Label'!$E:$E,1,0)),"NO UPC-CATALOG ID pair MATCH in Release_Label" )</f>
        <v/>
      </c>
      <c r="E11" s="43" t="s">
        <v>67</v>
      </c>
      <c r="F11" s="135" t="s">
        <v>666</v>
      </c>
      <c r="G11" s="136" t="str">
        <f t="array" ref="G11">ifs(or($F11="",$F11="Main Primary Artist"),$F11,not(iserror(vlookup($F11,'Reference info'!$J$5:$J$8,1,0))),"Key Artist",not(iserror(vlookup($F11,'Reference info'!$J$38:$J$405,1,0))),"Performer",not(iserror(vlookup($F11,'Reference info'!$J$10:$J$36,1,0))),"Producer &amp; Engineer")</f>
        <v>Main Primary Artist</v>
      </c>
      <c r="H11" s="28"/>
      <c r="I11" s="8" t="str">
        <f>IF(AND(F11="Main Primary Artist",SUBSTITUTE(E11," ","")&lt;&gt;"VariousArtists",SUBSTITUTE(E11," ","")&lt;&gt;"VariousArtist",E11&lt;&gt;"Various",SUBSTITUTE(E11," ","")&lt;&gt;"AssortedArtists",SUBSTITUTE(E11," ","")&lt;&gt;"AssortedArtist",E11&lt;&gt;"Assorted",SUBSTITUTE(E11," ","")&lt;&gt;"AsortedArtists",SUBSTITUTE(E11," ","")&lt;&gt;"AsortedArtist",E11&lt;&gt;"Asorted",E11&lt;&gt;"Other",,SUBSTITUTE(E11," ","")&lt;&gt;"MiscellaneousArtists",SUBSTITUTE(E11," ","")&lt;&gt;"MiscellaneousArtist",E11&lt;&gt;"Miscellaneous",SUBSTITUTE(E11," ","")&lt;&gt;"MiscelaneousArtists",SUBSTITUTE(E11," ","")&lt;&gt;"MiscelaneousArtist",E11&lt;&gt;"Miscelaneous"),"update Releases set ArtistId=(select ArtistId from Artists where Name=N'"&amp;SUBSTITUTE(trim(E11),"'","''")&amp;"' and EnterpriseId="&amp;EntId&amp;"), SearchKeywords=concat_ws(' ', Name, N'"&amp;SUBSTITUTE(trim(E11),"'","''")&amp;"',(select Name from Labels where LabelId=Releases.LabelId), ReleaseId, UPC, Catalog) where "&amp;IF(A11&lt;&gt;"","UPC="&amp;A11,"Catalog='"&amp;SUBSTITUTE(trim(B11),"'","''")&amp;"'")&amp;" and EnterpriseId="&amp;EntId,IF(and(F11&lt;&gt;"Main Primary Artist",SUBSTITUTE(E11," ","")&lt;&gt;"VariousArtists",SUBSTITUTE(E11," ","")&lt;&gt;"VariousArtist",E11&lt;&gt;"Various",SUBSTITUTE(E11," ","")&lt;&gt;"AssortedArtists",SUBSTITUTE(E11," ","")&lt;&gt;"AssortedArtist",E11&lt;&gt;"Assorted",SUBSTITUTE(E11," ","")&lt;&gt;"AsortedArtists",SUBSTITUTE(E11," ","")&lt;&gt;"AsortedArtist",E11&lt;&gt;"Asorted",E11&lt;&gt;"Other",,SUBSTITUTE(E11," ","")&lt;&gt;"MiscellaneousArtists",SUBSTITUTE(E11," ","")&lt;&gt;"MiscellaneousArtist",E11&lt;&gt;"Miscellaneous",SUBSTITUTE(E11," ","")&lt;&gt;"MiscelaneousArtists",SUBSTITUTE(E11," ","")&lt;&gt;"MiscelaneousArtist",E11&lt;&gt;"Miscelaneous"),"INSERT into Contributors VALUES (newid(), "&amp;IF(F11&lt;&gt;"Primary Artist", "(select RoleId from ContributorRoles where Name='"&amp;F11&amp;"'), 0", "49, 1")&amp; ", null, (select max(ReleaseId) from Releases where "&amp;IF(A11&lt;&gt;"","UPC="&amp;A11,"Catalog='"&amp;SUBSTITUTE(trim(B11),"'","''")&amp;"'")&amp;" and EnterpriseId="&amp;EntId&amp;"), (select ArtistId from Artists where Name=N'"&amp;SUBSTITUTE(trim(E11),"'","''")&amp;"'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UPC=789294992757 and EnterpriseId=647322</v>
      </c>
      <c r="J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row>
    <row r="12">
      <c r="A12" s="83">
        <v>7.89294992757E11</v>
      </c>
      <c r="B12" s="133"/>
      <c r="C12" s="134" t="str">
        <f t="array" ref="C12">ifs(and(isblank($A12),isblank($B12)),"", not(iserror(vlookup($A12&amp;$B12,'3) Release_Label'!$D:$D&amp;'3) Release_Label'!$E:$E,1,0))),vlookup($A12&amp;$B12,{'3) Release_Label'!$D:$D&amp;'3) Release_Label'!$E:$E,'3) Release_Label'!$F:$F},2,0), or(and(not(isblank($B12)),$B12=$B11,$A12&lt;&gt;$A11),and(not(isblank($A12)),$A12=$A11,$B12&lt;&gt;$B11)),"ID LISTS UNALIGNED",and($A12&lt;&gt;"",countif('3) Release_Label'!$D:$D,$A12)=0),"NO UPC MATCH in Release_Label",and($B12&lt;&gt;"",countif('3) Release_Label'!$E:$E,$B12)=0),"NO CATALOG ID MATCH in Release_Label",iserror(vlookup($A12&amp;$B12,'3) Release_Label'!$D:$D&amp;'3) Release_Label'!$E:$E,1,0)),"NO UPC-CATALOG ID pair MATCH in Release_Label" )</f>
        <v>Lados da Escuridão</v>
      </c>
      <c r="D12" s="134" t="str">
        <f t="array" ref="D12">ifs(and(isblank($A12),isblank($B12)),"", not(iserror(vlookup($A12&amp;$B12,'3) Release_Label'!$D:$D&amp;'3) Release_Label'!$E:$E,1,0))),vlookup($A12&amp;$B12,{'3) Release_Label'!$D:$D&amp;'3) Release_Label'!$E:$E,'3) Release_Label'!$H:$H},2,0), or(and(not(isblank($B12)),$B12=$B11,$A12&lt;&gt;$A11),and(not(isblank($A12)),$A12=$A11,$B12&lt;&gt;$B11)),"ID LISTS UNALIGNED",and($A12&lt;&gt;"",countif('3) Release_Label'!$D:$D,$A12)=0),"NO UPC MATCH in Release_Label",and($B12&lt;&gt;"",countif('3) Release_Label'!$E:$E,$B12)=0),"NO CATALOG ID MATCH in Release_Label",iserror(vlookup($A12&amp;$B12,'3) Release_Label'!$D:$D&amp;'3) Release_Label'!$E:$E,1,0)),"NO UPC-CATALOG ID pair MATCH in Release_Label" )</f>
        <v/>
      </c>
      <c r="E12" s="43" t="s">
        <v>65</v>
      </c>
      <c r="F12" s="135" t="s">
        <v>671</v>
      </c>
      <c r="G12" s="136" t="str">
        <f t="array" ref="G12">ifs(or($F12="",$F12="Main Primary Artist"),$F12,not(iserror(vlookup($F12,'Reference info'!$J$5:$J$8,1,0))),"Key Artist",not(iserror(vlookup($F12,'Reference info'!$J$38:$J$405,1,0))),"Performer",not(iserror(vlookup($F12,'Reference info'!$J$10:$J$36,1,0))),"Producer &amp; Engineer")</f>
        <v>Key Artist</v>
      </c>
      <c r="H12" s="28"/>
      <c r="I12" s="8" t="str">
        <f>IF(AND(F12="Main Primary Artist",SUBSTITUTE(E12," ","")&lt;&gt;"VariousArtists",SUBSTITUTE(E12," ","")&lt;&gt;"VariousArtist",E12&lt;&gt;"Various",SUBSTITUTE(E12," ","")&lt;&gt;"AssortedArtists",SUBSTITUTE(E12," ","")&lt;&gt;"AssortedArtist",E12&lt;&gt;"Assorted",SUBSTITUTE(E12," ","")&lt;&gt;"AsortedArtists",SUBSTITUTE(E12," ","")&lt;&gt;"AsortedArtist",E12&lt;&gt;"Asorted",E12&lt;&gt;"Other",,SUBSTITUTE(E12," ","")&lt;&gt;"MiscellaneousArtists",SUBSTITUTE(E12," ","")&lt;&gt;"MiscellaneousArtist",E12&lt;&gt;"Miscellaneous",SUBSTITUTE(E12," ","")&lt;&gt;"MiscelaneousArtists",SUBSTITUTE(E12," ","")&lt;&gt;"MiscelaneousArtist",E12&lt;&gt;"Miscelaneous"),"update Releases set ArtistId=(select ArtistId from Artists where Name=N'"&amp;SUBSTITUTE(trim(E12),"'","''")&amp;"' and EnterpriseId="&amp;EntId&amp;"), SearchKeywords=concat_ws(' ', Name, N'"&amp;SUBSTITUTE(trim(E12),"'","''")&amp;"',(select Name from Labels where LabelId=Releases.LabelId), ReleaseId, UPC, Catalog) where "&amp;IF(A12&lt;&gt;"","UPC="&amp;A12,"Catalog='"&amp;SUBSTITUTE(trim(B12),"'","''")&amp;"'")&amp;" and EnterpriseId="&amp;EntId,IF(and(F12&lt;&gt;"Main Primary Artist",SUBSTITUTE(E12," ","")&lt;&gt;"VariousArtists",SUBSTITUTE(E12," ","")&lt;&gt;"VariousArtist",E12&lt;&gt;"Various",SUBSTITUTE(E12," ","")&lt;&gt;"AssortedArtists",SUBSTITUTE(E12," ","")&lt;&gt;"AssortedArtist",E12&lt;&gt;"Assorted",SUBSTITUTE(E12," ","")&lt;&gt;"AsortedArtists",SUBSTITUTE(E12," ","")&lt;&gt;"AsortedArtist",E12&lt;&gt;"Asorted",E12&lt;&gt;"Other",,SUBSTITUTE(E12," ","")&lt;&gt;"MiscellaneousArtists",SUBSTITUTE(E12," ","")&lt;&gt;"MiscellaneousArtist",E12&lt;&gt;"Miscellaneous",SUBSTITUTE(E12," ","")&lt;&gt;"MiscelaneousArtists",SUBSTITUTE(E12," ","")&lt;&gt;"MiscelaneousArtist",E12&lt;&gt;"Miscelaneous"),"INSERT into Contributors VALUES (newid(), "&amp;IF(F12&lt;&gt;"Primary Artist", "(select RoleId from ContributorRoles where Name='"&amp;F12&amp;"'), 0", "49, 1")&amp; ", null, (select max(ReleaseId) from Releases where "&amp;IF(A12&lt;&gt;"","UPC="&amp;A12,"Catalog='"&amp;SUBSTITUTE(trim(B12),"'","''")&amp;"'")&amp;" and EnterpriseId="&amp;EntId&amp;"), (select ArtistId from Artists where Name=N'"&amp;SUBSTITUTE(trim(E12),"'","''")&amp;"' and EnterpriseId="&amp;EntId&amp;"), null)",""))</f>
        <v>INSERT into Contributors VALUES (newid(), 49, 1, null, (select max(ReleaseId) from Releases where UPC=789294992757 and EnterpriseId=647322), (select ArtistId from Artists where Name=N'Sid' and EnterpriseId=647322), null)</v>
      </c>
      <c r="J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row>
    <row r="13">
      <c r="A13" s="83">
        <v>7.89294992757E11</v>
      </c>
      <c r="B13" s="133"/>
      <c r="C13" s="134" t="str">
        <f t="array" ref="C13">ifs(and(isblank($A13),isblank($B13)),"", not(iserror(vlookup($A13&amp;$B13,'3) Release_Label'!$D:$D&amp;'3) Release_Label'!$E:$E,1,0))),vlookup($A13&amp;$B13,{'3) Release_Label'!$D:$D&amp;'3) Release_Label'!$E:$E,'3) Release_Label'!$F:$F},2,0), or(and(not(isblank($B13)),$B13=$B12,$A13&lt;&gt;$A12),and(not(isblank($A13)),$A13=$A12,$B13&lt;&gt;$B12)),"ID LISTS UNALIGNED",and($A13&lt;&gt;"",countif('3) Release_Label'!$D:$D,$A13)=0),"NO UPC MATCH in Release_Label",and($B13&lt;&gt;"",countif('3) Release_Label'!$E:$E,$B13)=0),"NO CATALOG ID MATCH in Release_Label",iserror(vlookup($A13&amp;$B13,'3) Release_Label'!$D:$D&amp;'3) Release_Label'!$E:$E,1,0)),"NO UPC-CATALOG ID pair MATCH in Release_Label" )</f>
        <v>Lados da Escuridão</v>
      </c>
      <c r="D13" s="134" t="str">
        <f t="array" ref="D13">ifs(and(isblank($A13),isblank($B13)),"", not(iserror(vlookup($A13&amp;$B13,'3) Release_Label'!$D:$D&amp;'3) Release_Label'!$E:$E,1,0))),vlookup($A13&amp;$B13,{'3) Release_Label'!$D:$D&amp;'3) Release_Label'!$E:$E,'3) Release_Label'!$H:$H},2,0), or(and(not(isblank($B13)),$B13=$B12,$A13&lt;&gt;$A12),and(not(isblank($A13)),$A13=$A12,$B13&lt;&gt;$B12)),"ID LISTS UNALIGNED",and($A13&lt;&gt;"",countif('3) Release_Label'!$D:$D,$A13)=0),"NO UPC MATCH in Release_Label",and($B13&lt;&gt;"",countif('3) Release_Label'!$E:$E,$B13)=0),"NO CATALOG ID MATCH in Release_Label",iserror(vlookup($A13&amp;$B13,'3) Release_Label'!$D:$D&amp;'3) Release_Label'!$E:$E,1,0)),"NO UPC-CATALOG ID pair MATCH in Release_Label" )</f>
        <v/>
      </c>
      <c r="E13" s="43" t="s">
        <v>67</v>
      </c>
      <c r="F13" s="135" t="s">
        <v>667</v>
      </c>
      <c r="G13" s="136" t="str">
        <f t="array" ref="G13">ifs(or($F13="",$F13="Main Primary Artist"),$F13,not(iserror(vlookup($F13,'Reference info'!$J$5:$J$8,1,0))),"Key Artist",not(iserror(vlookup($F13,'Reference info'!$J$38:$J$405,1,0))),"Performer",not(iserror(vlookup($F13,'Reference info'!$J$10:$J$36,1,0))),"Producer &amp; Engineer")</f>
        <v>Producer &amp; Engineer</v>
      </c>
      <c r="H13" s="28"/>
      <c r="I13" s="8" t="str">
        <f>IF(AND(F13="Main Primary Artist",SUBSTITUTE(E13," ","")&lt;&gt;"VariousArtists",SUBSTITUTE(E13," ","")&lt;&gt;"VariousArtist",E13&lt;&gt;"Various",SUBSTITUTE(E13," ","")&lt;&gt;"AssortedArtists",SUBSTITUTE(E13," ","")&lt;&gt;"AssortedArtist",E13&lt;&gt;"Assorted",SUBSTITUTE(E13," ","")&lt;&gt;"AsortedArtists",SUBSTITUTE(E13," ","")&lt;&gt;"AsortedArtist",E13&lt;&gt;"Asorted",E13&lt;&gt;"Other",,SUBSTITUTE(E13," ","")&lt;&gt;"MiscellaneousArtists",SUBSTITUTE(E13," ","")&lt;&gt;"MiscellaneousArtist",E13&lt;&gt;"Miscellaneous",SUBSTITUTE(E13," ","")&lt;&gt;"MiscelaneousArtists",SUBSTITUTE(E13," ","")&lt;&gt;"MiscelaneousArtist",E13&lt;&gt;"Miscelaneous"),"update Releases set ArtistId=(select ArtistId from Artists where Name=N'"&amp;SUBSTITUTE(trim(E13),"'","''")&amp;"' and EnterpriseId="&amp;EntId&amp;"), SearchKeywords=concat_ws(' ', Name, N'"&amp;SUBSTITUTE(trim(E13),"'","''")&amp;"',(select Name from Labels where LabelId=Releases.LabelId), ReleaseId, UPC, Catalog) where "&amp;IF(A13&lt;&gt;"","UPC="&amp;A13,"Catalog='"&amp;SUBSTITUTE(trim(B13),"'","''")&amp;"'")&amp;" and EnterpriseId="&amp;EntId,IF(and(F13&lt;&gt;"Main Primary Artist",SUBSTITUTE(E13," ","")&lt;&gt;"VariousArtists",SUBSTITUTE(E13," ","")&lt;&gt;"VariousArtist",E13&lt;&gt;"Various",SUBSTITUTE(E13," ","")&lt;&gt;"AssortedArtists",SUBSTITUTE(E13," ","")&lt;&gt;"AssortedArtist",E13&lt;&gt;"Assorted",SUBSTITUTE(E13," ","")&lt;&gt;"AsortedArtists",SUBSTITUTE(E13," ","")&lt;&gt;"AsortedArtist",E13&lt;&gt;"Asorted",E13&lt;&gt;"Other",,SUBSTITUTE(E13," ","")&lt;&gt;"MiscellaneousArtists",SUBSTITUTE(E13," ","")&lt;&gt;"MiscellaneousArtist",E13&lt;&gt;"Miscellaneous",SUBSTITUTE(E13," ","")&lt;&gt;"MiscelaneousArtists",SUBSTITUTE(E13," ","")&lt;&gt;"MiscelaneousArtist",E13&lt;&gt;"Miscelaneous"),"INSERT into Contributors VALUES (newid(), "&amp;IF(F13&lt;&gt;"Primary Artist", "(select RoleId from ContributorRoles where Name='"&amp;F13&amp;"'), 0", "49, 1")&amp; ", null, (select max(ReleaseId) from Releases where "&amp;IF(A13&lt;&gt;"","UPC="&amp;A13,"Catalog='"&amp;SUBSTITUTE(trim(B13),"'","''")&amp;"'")&amp;" and EnterpriseId="&amp;EntId&amp;"), (select ArtistId from Artists where Name=N'"&amp;SUBSTITUTE(trim(E13),"'","''")&amp;"' and EnterpriseId="&amp;EntId&amp;"), null)",""))</f>
        <v>INSERT into Contributors VALUES (newid(), (select RoleId from ContributorRoles where Name='Producer'), 0, null, (select max(ReleaseId) from Releases where UPC=789294992757 and EnterpriseId=647322), (select ArtistId from Artists where Name=N'Flash Beats Manow' and EnterpriseId=647322), null)</v>
      </c>
      <c r="J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row>
    <row r="14">
      <c r="A14" s="83">
        <v>7.89294992757E11</v>
      </c>
      <c r="B14" s="133"/>
      <c r="C14" s="134" t="str">
        <f t="array" ref="C14">ifs(and(isblank($A14),isblank($B14)),"", not(iserror(vlookup($A14&amp;$B14,'3) Release_Label'!$D:$D&amp;'3) Release_Label'!$E:$E,1,0))),vlookup($A14&amp;$B14,{'3) Release_Label'!$D:$D&amp;'3) Release_Label'!$E:$E,'3) Release_Label'!$F:$F},2,0), or(and(not(isblank($B14)),$B14=$B13,$A14&lt;&gt;$A13),and(not(isblank($A14)),$A14=$A13,$B14&lt;&gt;$B13)),"ID LISTS UNALIGNED",and($A14&lt;&gt;"",countif('3) Release_Label'!$D:$D,$A14)=0),"NO UPC MATCH in Release_Label",and($B14&lt;&gt;"",countif('3) Release_Label'!$E:$E,$B14)=0),"NO CATALOG ID MATCH in Release_Label",iserror(vlookup($A14&amp;$B14,'3) Release_Label'!$D:$D&amp;'3) Release_Label'!$E:$E,1,0)),"NO UPC-CATALOG ID pair MATCH in Release_Label" )</f>
        <v>Lados da Escuridão</v>
      </c>
      <c r="D14" s="134" t="str">
        <f t="array" ref="D14">ifs(and(isblank($A14),isblank($B14)),"", not(iserror(vlookup($A14&amp;$B14,'3) Release_Label'!$D:$D&amp;'3) Release_Label'!$E:$E,1,0))),vlookup($A14&amp;$B14,{'3) Release_Label'!$D:$D&amp;'3) Release_Label'!$E:$E,'3) Release_Label'!$H:$H},2,0), or(and(not(isblank($B14)),$B14=$B13,$A14&lt;&gt;$A13),and(not(isblank($A14)),$A14=$A13,$B14&lt;&gt;$B13)),"ID LISTS UNALIGNED",and($A14&lt;&gt;"",countif('3) Release_Label'!$D:$D,$A14)=0),"NO UPC MATCH in Release_Label",and($B14&lt;&gt;"",countif('3) Release_Label'!$E:$E,$B14)=0),"NO CATALOG ID MATCH in Release_Label",iserror(vlookup($A14&amp;$B14,'3) Release_Label'!$D:$D&amp;'3) Release_Label'!$E:$E,1,0)),"NO UPC-CATALOG ID pair MATCH in Release_Label" )</f>
        <v/>
      </c>
      <c r="E14" s="43" t="s">
        <v>67</v>
      </c>
      <c r="F14" s="135" t="s">
        <v>669</v>
      </c>
      <c r="G14" s="136" t="str">
        <f t="array" ref="G14">ifs(or($F14="",$F14="Main Primary Artist"),$F14,not(iserror(vlookup($F14,'Reference info'!$J$5:$J$8,1,0))),"Key Artist",not(iserror(vlookup($F14,'Reference info'!$J$38:$J$405,1,0))),"Performer",not(iserror(vlookup($F14,'Reference info'!$J$10:$J$36,1,0))),"Producer &amp; Engineer")</f>
        <v>Producer &amp; Engineer</v>
      </c>
      <c r="H14" s="28"/>
      <c r="I14" s="8" t="str">
        <f>IF(AND(F14="Main Primary Artist",SUBSTITUTE(E14," ","")&lt;&gt;"VariousArtists",SUBSTITUTE(E14," ","")&lt;&gt;"VariousArtist",E14&lt;&gt;"Various",SUBSTITUTE(E14," ","")&lt;&gt;"AssortedArtists",SUBSTITUTE(E14," ","")&lt;&gt;"AssortedArtist",E14&lt;&gt;"Assorted",SUBSTITUTE(E14," ","")&lt;&gt;"AsortedArtists",SUBSTITUTE(E14," ","")&lt;&gt;"AsortedArtist",E14&lt;&gt;"Asorted",E14&lt;&gt;"Other",,SUBSTITUTE(E14," ","")&lt;&gt;"MiscellaneousArtists",SUBSTITUTE(E14," ","")&lt;&gt;"MiscellaneousArtist",E14&lt;&gt;"Miscellaneous",SUBSTITUTE(E14," ","")&lt;&gt;"MiscelaneousArtists",SUBSTITUTE(E14," ","")&lt;&gt;"MiscelaneousArtist",E14&lt;&gt;"Miscelaneous"),"update Releases set ArtistId=(select ArtistId from Artists where Name=N'"&amp;SUBSTITUTE(trim(E14),"'","''")&amp;"' and EnterpriseId="&amp;EntId&amp;"), SearchKeywords=concat_ws(' ', Name, N'"&amp;SUBSTITUTE(trim(E14),"'","''")&amp;"',(select Name from Labels where LabelId=Releases.LabelId), ReleaseId, UPC, Catalog) where "&amp;IF(A14&lt;&gt;"","UPC="&amp;A14,"Catalog='"&amp;SUBSTITUTE(trim(B14),"'","''")&amp;"'")&amp;" and EnterpriseId="&amp;EntId,IF(and(F14&lt;&gt;"Main Primary Artist",SUBSTITUTE(E14," ","")&lt;&gt;"VariousArtists",SUBSTITUTE(E14," ","")&lt;&gt;"VariousArtist",E14&lt;&gt;"Various",SUBSTITUTE(E14," ","")&lt;&gt;"AssortedArtists",SUBSTITUTE(E14," ","")&lt;&gt;"AssortedArtist",E14&lt;&gt;"Assorted",SUBSTITUTE(E14," ","")&lt;&gt;"AsortedArtists",SUBSTITUTE(E14," ","")&lt;&gt;"AsortedArtist",E14&lt;&gt;"Asorted",E14&lt;&gt;"Other",,SUBSTITUTE(E14," ","")&lt;&gt;"MiscellaneousArtists",SUBSTITUTE(E14," ","")&lt;&gt;"MiscellaneousArtist",E14&lt;&gt;"Miscellaneous",SUBSTITUTE(E14," ","")&lt;&gt;"MiscelaneousArtists",SUBSTITUTE(E14," ","")&lt;&gt;"MiscelaneousArtist",E14&lt;&gt;"Miscelaneous"),"INSERT into Contributors VALUES (newid(), "&amp;IF(F14&lt;&gt;"Primary Artist", "(select RoleId from ContributorRoles where Name='"&amp;F14&amp;"'), 0", "49, 1")&amp; ", null, (select max(ReleaseId) from Releases where "&amp;IF(A14&lt;&gt;"","UPC="&amp;A14,"Catalog='"&amp;SUBSTITUTE(trim(B14),"'","''")&amp;"'")&amp;" and EnterpriseId="&amp;EntId&amp;"), (select ArtistId from Artists where Name=N'"&amp;SUBSTITUTE(trim(E14),"'","''")&amp;"' and EnterpriseId="&amp;EntId&amp;"), null)",""))</f>
        <v>INSERT into Contributors VALUES (newid(), (select RoleId from ContributorRoles where Name='Engineer'), 0, null, (select max(ReleaseId) from Releases where UPC=789294992757 and EnterpriseId=647322), (select ArtistId from Artists where Name=N'Flash Beats Manow' and EnterpriseId=647322), null)</v>
      </c>
      <c r="J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row>
    <row r="15">
      <c r="A15" s="83">
        <v>7.92268556299E11</v>
      </c>
      <c r="B15" s="133"/>
      <c r="C15" s="134" t="str">
        <f t="array" ref="C15">ifs(and(isblank($A15),isblank($B15)),"", not(iserror(vlookup($A15&amp;$B15,'3) Release_Label'!$D:$D&amp;'3) Release_Label'!$E:$E,1,0))),vlookup($A15&amp;$B15,{'3) Release_Label'!$D:$D&amp;'3) Release_Label'!$E:$E,'3) Release_Label'!$F:$F},2,0), or(and(not(isblank($B15)),$B15=$B14,$A15&lt;&gt;$A14),and(not(isblank($A15)),$A15=$A14,$B15&lt;&gt;$B14)),"ID LISTS UNALIGNED",and($A15&lt;&gt;"",countif('3) Release_Label'!$D:$D,$A15)=0),"NO UPC MATCH in Release_Label",and($B15&lt;&gt;"",countif('3) Release_Label'!$E:$E,$B15)=0),"NO CATALOG ID MATCH in Release_Label",iserror(vlookup($A15&amp;$B15,'3) Release_Label'!$D:$D&amp;'3) Release_Label'!$E:$E,1,0)),"NO UPC-CATALOG ID pair MATCH in Release_Label" )</f>
        <v>Popstar</v>
      </c>
      <c r="D15" s="134" t="str">
        <f t="array" ref="D15">ifs(and(isblank($A15),isblank($B15)),"", not(iserror(vlookup($A15&amp;$B15,'3) Release_Label'!$D:$D&amp;'3) Release_Label'!$E:$E,1,0))),vlookup($A15&amp;$B15,{'3) Release_Label'!$D:$D&amp;'3) Release_Label'!$E:$E,'3) Release_Label'!$H:$H},2,0), or(and(not(isblank($B15)),$B15=$B14,$A15&lt;&gt;$A14),and(not(isblank($A15)),$A15=$A14,$B15&lt;&gt;$B14)),"ID LISTS UNALIGNED",and($A15&lt;&gt;"",countif('3) Release_Label'!$D:$D,$A15)=0),"NO UPC MATCH in Release_Label",and($B15&lt;&gt;"",countif('3) Release_Label'!$E:$E,$B15)=0),"NO CATALOG ID MATCH in Release_Label",iserror(vlookup($A15&amp;$B15,'3) Release_Label'!$D:$D&amp;'3) Release_Label'!$E:$E,1,0)),"NO UPC-CATALOG ID pair MATCH in Release_Label" )</f>
        <v/>
      </c>
      <c r="E15" s="43" t="s">
        <v>69</v>
      </c>
      <c r="F15" s="135" t="s">
        <v>666</v>
      </c>
      <c r="G15" s="136" t="str">
        <f t="array" ref="G15">ifs(or($F15="",$F15="Main Primary Artist"),$F15,not(iserror(vlookup($F15,'Reference info'!$J$5:$J$8,1,0))),"Key Artist",not(iserror(vlookup($F15,'Reference info'!$J$38:$J$405,1,0))),"Performer",not(iserror(vlookup($F15,'Reference info'!$J$10:$J$36,1,0))),"Producer &amp; Engineer")</f>
        <v>Main Primary Artist</v>
      </c>
      <c r="I15" s="8" t="str">
        <f>IF(AND(F15="Main Primary Artist",SUBSTITUTE(E15," ","")&lt;&gt;"VariousArtists",SUBSTITUTE(E15," ","")&lt;&gt;"VariousArtist",E15&lt;&gt;"Various",SUBSTITUTE(E15," ","")&lt;&gt;"AssortedArtists",SUBSTITUTE(E15," ","")&lt;&gt;"AssortedArtist",E15&lt;&gt;"Assorted",SUBSTITUTE(E15," ","")&lt;&gt;"AsortedArtists",SUBSTITUTE(E15," ","")&lt;&gt;"AsortedArtist",E15&lt;&gt;"Asorted",E15&lt;&gt;"Other",,SUBSTITUTE(E15," ","")&lt;&gt;"MiscellaneousArtists",SUBSTITUTE(E15," ","")&lt;&gt;"MiscellaneousArtist",E15&lt;&gt;"Miscellaneous",SUBSTITUTE(E15," ","")&lt;&gt;"MiscelaneousArtists",SUBSTITUTE(E15," ","")&lt;&gt;"MiscelaneousArtist",E15&lt;&gt;"Miscelaneous"),"update Releases set ArtistId=(select ArtistId from Artists where Name=N'"&amp;SUBSTITUTE(trim(E15),"'","''")&amp;"' and EnterpriseId="&amp;EntId&amp;"), SearchKeywords=concat_ws(' ', Name, N'"&amp;SUBSTITUTE(trim(E15),"'","''")&amp;"',(select Name from Labels where LabelId=Releases.LabelId), ReleaseId, UPC, Catalog) where "&amp;IF(A15&lt;&gt;"","UPC="&amp;A15,"Catalog='"&amp;SUBSTITUTE(trim(B15),"'","''")&amp;"'")&amp;" and EnterpriseId="&amp;EntId,IF(and(F15&lt;&gt;"Main Primary Artist",SUBSTITUTE(E15," ","")&lt;&gt;"VariousArtists",SUBSTITUTE(E15," ","")&lt;&gt;"VariousArtist",E15&lt;&gt;"Various",SUBSTITUTE(E15," ","")&lt;&gt;"AssortedArtists",SUBSTITUTE(E15," ","")&lt;&gt;"AssortedArtist",E15&lt;&gt;"Assorted",SUBSTITUTE(E15," ","")&lt;&gt;"AsortedArtists",SUBSTITUTE(E15," ","")&lt;&gt;"AsortedArtist",E15&lt;&gt;"Asorted",E15&lt;&gt;"Other",,SUBSTITUTE(E15," ","")&lt;&gt;"MiscellaneousArtists",SUBSTITUTE(E15," ","")&lt;&gt;"MiscellaneousArtist",E15&lt;&gt;"Miscellaneous",SUBSTITUTE(E15," ","")&lt;&gt;"MiscelaneousArtists",SUBSTITUTE(E15," ","")&lt;&gt;"MiscelaneousArtist",E15&lt;&gt;"Miscelaneous"),"INSERT into Contributors VALUES (newid(), "&amp;IF(F15&lt;&gt;"Primary Artist", "(select RoleId from ContributorRoles where Name='"&amp;F15&amp;"'), 0", "49, 1")&amp; ", null, (select max(ReleaseId) from Releases where "&amp;IF(A15&lt;&gt;"","UPC="&amp;A15,"Catalog='"&amp;SUBSTITUTE(trim(B15),"'","''")&amp;"'")&amp;" and EnterpriseId="&amp;EntId&amp;"), (select ArtistId from Artists where Name=N'"&amp;SUBSTITUTE(trim(E15),"'","''")&amp;"' and EnterpriseId="&amp;EntId&amp;"), null)",""))</f>
        <v>update Releases set ArtistId=(select ArtistId from Artists where Name=N'Tavin' and EnterpriseId=647322), SearchKeywords=concat_ws(' ', Name, N'Tavin',(select Name from Labels where LabelId=Releases.LabelId), ReleaseId, UPC, Catalog) where UPC=792268556299 and EnterpriseId=647322</v>
      </c>
      <c r="J15" s="28"/>
      <c r="K15" s="138"/>
      <c r="L15" s="28"/>
      <c r="M15" s="13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row>
    <row r="16">
      <c r="A16" s="83">
        <v>7.92268556299E11</v>
      </c>
      <c r="B16" s="133"/>
      <c r="C16" s="134" t="str">
        <f t="array" ref="C16">ifs(and(isblank($A16),isblank($B16)),"", not(iserror(vlookup($A16&amp;$B16,'3) Release_Label'!$D:$D&amp;'3) Release_Label'!$E:$E,1,0))),vlookup($A16&amp;$B16,{'3) Release_Label'!$D:$D&amp;'3) Release_Label'!$E:$E,'3) Release_Label'!$F:$F},2,0), or(and(not(isblank($B16)),$B16=$B15,$A16&lt;&gt;$A15),and(not(isblank($A16)),$A16=$A15,$B16&lt;&gt;$B15)),"ID LISTS UNALIGNED",and($A16&lt;&gt;"",countif('3) Release_Label'!$D:$D,$A16)=0),"NO UPC MATCH in Release_Label",and($B16&lt;&gt;"",countif('3) Release_Label'!$E:$E,$B16)=0),"NO CATALOG ID MATCH in Release_Label",iserror(vlookup($A16&amp;$B16,'3) Release_Label'!$D:$D&amp;'3) Release_Label'!$E:$E,1,0)),"NO UPC-CATALOG ID pair MATCH in Release_Label" )</f>
        <v>Popstar</v>
      </c>
      <c r="D16" s="134" t="str">
        <f t="array" ref="D16">ifs(and(isblank($A16),isblank($B16)),"", not(iserror(vlookup($A16&amp;$B16,'3) Release_Label'!$D:$D&amp;'3) Release_Label'!$E:$E,1,0))),vlookup($A16&amp;$B16,{'3) Release_Label'!$D:$D&amp;'3) Release_Label'!$E:$E,'3) Release_Label'!$H:$H},2,0), or(and(not(isblank($B16)),$B16=$B15,$A16&lt;&gt;$A15),and(not(isblank($A16)),$A16=$A15,$B16&lt;&gt;$B15)),"ID LISTS UNALIGNED",and($A16&lt;&gt;"",countif('3) Release_Label'!$D:$D,$A16)=0),"NO UPC MATCH in Release_Label",and($B16&lt;&gt;"",countif('3) Release_Label'!$E:$E,$B16)=0),"NO CATALOG ID MATCH in Release_Label",iserror(vlookup($A16&amp;$B16,'3) Release_Label'!$D:$D&amp;'3) Release_Label'!$E:$E,1,0)),"NO UPC-CATALOG ID pair MATCH in Release_Label" )</f>
        <v/>
      </c>
      <c r="E16" s="43" t="s">
        <v>69</v>
      </c>
      <c r="F16" s="135" t="s">
        <v>667</v>
      </c>
      <c r="G16" s="136" t="str">
        <f t="array" ref="G16">ifs(or($F16="",$F16="Main Primary Artist"),$F16,not(iserror(vlookup($F16,'Reference info'!$J$5:$J$8,1,0))),"Key Artist",not(iserror(vlookup($F16,'Reference info'!$J$38:$J$405,1,0))),"Performer",not(iserror(vlookup($F16,'Reference info'!$J$10:$J$36,1,0))),"Producer &amp; Engineer")</f>
        <v>Producer &amp; Engineer</v>
      </c>
      <c r="H16" s="8"/>
      <c r="I16" s="8" t="str">
        <f>IF(AND(F16="Main Primary Artist",SUBSTITUTE(E16," ","")&lt;&gt;"VariousArtists",SUBSTITUTE(E16," ","")&lt;&gt;"VariousArtist",E16&lt;&gt;"Various",SUBSTITUTE(E16," ","")&lt;&gt;"AssortedArtists",SUBSTITUTE(E16," ","")&lt;&gt;"AssortedArtist",E16&lt;&gt;"Assorted",SUBSTITUTE(E16," ","")&lt;&gt;"AsortedArtists",SUBSTITUTE(E16," ","")&lt;&gt;"AsortedArtist",E16&lt;&gt;"Asorted",E16&lt;&gt;"Other",,SUBSTITUTE(E16," ","")&lt;&gt;"MiscellaneousArtists",SUBSTITUTE(E16," ","")&lt;&gt;"MiscellaneousArtist",E16&lt;&gt;"Miscellaneous",SUBSTITUTE(E16," ","")&lt;&gt;"MiscelaneousArtists",SUBSTITUTE(E16," ","")&lt;&gt;"MiscelaneousArtist",E16&lt;&gt;"Miscelaneous"),"update Releases set ArtistId=(select ArtistId from Artists where Name=N'"&amp;SUBSTITUTE(trim(E16),"'","''")&amp;"' and EnterpriseId="&amp;EntId&amp;"), SearchKeywords=concat_ws(' ', Name, N'"&amp;SUBSTITUTE(trim(E16),"'","''")&amp;"',(select Name from Labels where LabelId=Releases.LabelId), ReleaseId, UPC, Catalog) where "&amp;IF(A16&lt;&gt;"","UPC="&amp;A16,"Catalog='"&amp;SUBSTITUTE(trim(B16),"'","''")&amp;"'")&amp;" and EnterpriseId="&amp;EntId,IF(and(F16&lt;&gt;"Main Primary Artist",SUBSTITUTE(E16," ","")&lt;&gt;"VariousArtists",SUBSTITUTE(E16," ","")&lt;&gt;"VariousArtist",E16&lt;&gt;"Various",SUBSTITUTE(E16," ","")&lt;&gt;"AssortedArtists",SUBSTITUTE(E16," ","")&lt;&gt;"AssortedArtist",E16&lt;&gt;"Assorted",SUBSTITUTE(E16," ","")&lt;&gt;"AsortedArtists",SUBSTITUTE(E16," ","")&lt;&gt;"AsortedArtist",E16&lt;&gt;"Asorted",E16&lt;&gt;"Other",,SUBSTITUTE(E16," ","")&lt;&gt;"MiscellaneousArtists",SUBSTITUTE(E16," ","")&lt;&gt;"MiscellaneousArtist",E16&lt;&gt;"Miscellaneous",SUBSTITUTE(E16," ","")&lt;&gt;"MiscelaneousArtists",SUBSTITUTE(E16," ","")&lt;&gt;"MiscelaneousArtist",E16&lt;&gt;"Miscelaneous"),"INSERT into Contributors VALUES (newid(), "&amp;IF(F16&lt;&gt;"Primary Artist", "(select RoleId from ContributorRoles where Name='"&amp;F16&amp;"'), 0", "49, 1")&amp; ", null, (select max(ReleaseId) from Releases where "&amp;IF(A16&lt;&gt;"","UPC="&amp;A16,"Catalog='"&amp;SUBSTITUTE(trim(B16),"'","''")&amp;"'")&amp;" and EnterpriseId="&amp;EntId&amp;"), (select ArtistId from Artists where Name=N'"&amp;SUBSTITUTE(trim(E16),"'","''")&amp;"' and EnterpriseId="&amp;EntId&amp;"), null)",""))</f>
        <v>INSERT into Contributors VALUES (newid(), (select RoleId from ContributorRoles where Name='Producer'), 0, null, (select max(ReleaseId) from Releases where UPC=792268556299 and EnterpriseId=647322), (select ArtistId from Artists where Name=N'Tavin' and EnterpriseId=647322), null)</v>
      </c>
      <c r="J16" s="28"/>
      <c r="K16" s="138"/>
      <c r="L16" s="28"/>
      <c r="M16" s="13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row>
    <row r="17">
      <c r="A17" s="83">
        <v>7.92268556299E11</v>
      </c>
      <c r="B17" s="133"/>
      <c r="C17" s="134" t="str">
        <f t="array" ref="C17">ifs(and(isblank($A17),isblank($B17)),"", not(iserror(vlookup($A17&amp;$B17,'3) Release_Label'!$D:$D&amp;'3) Release_Label'!$E:$E,1,0))),vlookup($A17&amp;$B17,{'3) Release_Label'!$D:$D&amp;'3) Release_Label'!$E:$E,'3) Release_Label'!$F:$F},2,0), or(and(not(isblank($B17)),$B17=$B16,$A17&lt;&gt;$A16),and(not(isblank($A17)),$A17=$A16,$B17&lt;&gt;$B16)),"ID LISTS UNALIGNED",and($A17&lt;&gt;"",countif('3) Release_Label'!$D:$D,$A17)=0),"NO UPC MATCH in Release_Label",and($B17&lt;&gt;"",countif('3) Release_Label'!$E:$E,$B17)=0),"NO CATALOG ID MATCH in Release_Label",iserror(vlookup($A17&amp;$B17,'3) Release_Label'!$D:$D&amp;'3) Release_Label'!$E:$E,1,0)),"NO UPC-CATALOG ID pair MATCH in Release_Label" )</f>
        <v>Popstar</v>
      </c>
      <c r="D17" s="134" t="str">
        <f t="array" ref="D17">ifs(and(isblank($A17),isblank($B17)),"", not(iserror(vlookup($A17&amp;$B17,'3) Release_Label'!$D:$D&amp;'3) Release_Label'!$E:$E,1,0))),vlookup($A17&amp;$B17,{'3) Release_Label'!$D:$D&amp;'3) Release_Label'!$E:$E,'3) Release_Label'!$H:$H},2,0), or(and(not(isblank($B17)),$B17=$B16,$A17&lt;&gt;$A16),and(not(isblank($A17)),$A17=$A16,$B17&lt;&gt;$B16)),"ID LISTS UNALIGNED",and($A17&lt;&gt;"",countif('3) Release_Label'!$D:$D,$A17)=0),"NO UPC MATCH in Release_Label",and($B17&lt;&gt;"",countif('3) Release_Label'!$E:$E,$B17)=0),"NO CATALOG ID MATCH in Release_Label",iserror(vlookup($A17&amp;$B17,'3) Release_Label'!$D:$D&amp;'3) Release_Label'!$E:$E,1,0)),"NO UPC-CATALOG ID pair MATCH in Release_Label" )</f>
        <v/>
      </c>
      <c r="E17" s="43" t="s">
        <v>69</v>
      </c>
      <c r="F17" s="135" t="s">
        <v>669</v>
      </c>
      <c r="G17" s="136" t="str">
        <f t="array" ref="G17">ifs(or($F17="",$F17="Main Primary Artist"),$F17,not(iserror(vlookup($F17,'Reference info'!$J$5:$J$8,1,0))),"Key Artist",not(iserror(vlookup($F17,'Reference info'!$J$38:$J$405,1,0))),"Performer",not(iserror(vlookup($F17,'Reference info'!$J$10:$J$36,1,0))),"Producer &amp; Engineer")</f>
        <v>Producer &amp; Engineer</v>
      </c>
      <c r="H17" s="8"/>
      <c r="I17" s="8" t="str">
        <f>IF(AND(F17="Main Primary Artist",SUBSTITUTE(E17," ","")&lt;&gt;"VariousArtists",SUBSTITUTE(E17," ","")&lt;&gt;"VariousArtist",E17&lt;&gt;"Various",SUBSTITUTE(E17," ","")&lt;&gt;"AssortedArtists",SUBSTITUTE(E17," ","")&lt;&gt;"AssortedArtist",E17&lt;&gt;"Assorted",SUBSTITUTE(E17," ","")&lt;&gt;"AsortedArtists",SUBSTITUTE(E17," ","")&lt;&gt;"AsortedArtist",E17&lt;&gt;"Asorted",E17&lt;&gt;"Other",,SUBSTITUTE(E17," ","")&lt;&gt;"MiscellaneousArtists",SUBSTITUTE(E17," ","")&lt;&gt;"MiscellaneousArtist",E17&lt;&gt;"Miscellaneous",SUBSTITUTE(E17," ","")&lt;&gt;"MiscelaneousArtists",SUBSTITUTE(E17," ","")&lt;&gt;"MiscelaneousArtist",E17&lt;&gt;"Miscelaneous"),"update Releases set ArtistId=(select ArtistId from Artists where Name=N'"&amp;SUBSTITUTE(trim(E17),"'","''")&amp;"' and EnterpriseId="&amp;EntId&amp;"), SearchKeywords=concat_ws(' ', Name, N'"&amp;SUBSTITUTE(trim(E17),"'","''")&amp;"',(select Name from Labels where LabelId=Releases.LabelId), ReleaseId, UPC, Catalog) where "&amp;IF(A17&lt;&gt;"","UPC="&amp;A17,"Catalog='"&amp;SUBSTITUTE(trim(B17),"'","''")&amp;"'")&amp;" and EnterpriseId="&amp;EntId,IF(and(F17&lt;&gt;"Main Primary Artist",SUBSTITUTE(E17," ","")&lt;&gt;"VariousArtists",SUBSTITUTE(E17," ","")&lt;&gt;"VariousArtist",E17&lt;&gt;"Various",SUBSTITUTE(E17," ","")&lt;&gt;"AssortedArtists",SUBSTITUTE(E17," ","")&lt;&gt;"AssortedArtist",E17&lt;&gt;"Assorted",SUBSTITUTE(E17," ","")&lt;&gt;"AsortedArtists",SUBSTITUTE(E17," ","")&lt;&gt;"AsortedArtist",E17&lt;&gt;"Asorted",E17&lt;&gt;"Other",,SUBSTITUTE(E17," ","")&lt;&gt;"MiscellaneousArtists",SUBSTITUTE(E17," ","")&lt;&gt;"MiscellaneousArtist",E17&lt;&gt;"Miscellaneous",SUBSTITUTE(E17," ","")&lt;&gt;"MiscelaneousArtists",SUBSTITUTE(E17," ","")&lt;&gt;"MiscelaneousArtist",E17&lt;&gt;"Miscelaneous"),"INSERT into Contributors VALUES (newid(), "&amp;IF(F17&lt;&gt;"Primary Artist", "(select RoleId from ContributorRoles where Name='"&amp;F17&amp;"'), 0", "49, 1")&amp; ", null, (select max(ReleaseId) from Releases where "&amp;IF(A17&lt;&gt;"","UPC="&amp;A17,"Catalog='"&amp;SUBSTITUTE(trim(B17),"'","''")&amp;"'")&amp;" and EnterpriseId="&amp;EntId&amp;"), (select ArtistId from Artists where Name=N'"&amp;SUBSTITUTE(trim(E17),"'","''")&amp;"' and EnterpriseId="&amp;EntId&amp;"), null)",""))</f>
        <v>INSERT into Contributors VALUES (newid(), (select RoleId from ContributorRoles where Name='Engineer'), 0, null, (select max(ReleaseId) from Releases where UPC=792268556299 and EnterpriseId=647322), (select ArtistId from Artists where Name=N'Tavin' and EnterpriseId=647322), null)</v>
      </c>
      <c r="J17" s="28"/>
      <c r="K17" s="138"/>
      <c r="L17" s="28"/>
      <c r="M17" s="13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row>
    <row r="18">
      <c r="A18" s="83">
        <v>7.92268807506E11</v>
      </c>
      <c r="B18" s="133"/>
      <c r="C18" s="134" t="str">
        <f t="array" ref="C18">ifs(and(isblank($A18),isblank($B18)),"", not(iserror(vlookup($A18&amp;$B18,'3) Release_Label'!$D:$D&amp;'3) Release_Label'!$E:$E,1,0))),vlookup($A18&amp;$B18,{'3) Release_Label'!$D:$D&amp;'3) Release_Label'!$E:$E,'3) Release_Label'!$F:$F},2,0), or(and(not(isblank($B18)),$B18=$B17,$A18&lt;&gt;$A17),and(not(isblank($A18)),$A18=$A17,$B18&lt;&gt;$B17)),"ID LISTS UNALIGNED",and($A18&lt;&gt;"",countif('3) Release_Label'!$D:$D,$A18)=0),"NO UPC MATCH in Release_Label",and($B18&lt;&gt;"",countif('3) Release_Label'!$E:$E,$B18)=0),"NO CATALOG ID MATCH in Release_Label",iserror(vlookup($A18&amp;$B18,'3) Release_Label'!$D:$D&amp;'3) Release_Label'!$E:$E,1,0)),"NO UPC-CATALOG ID pair MATCH in Release_Label" )</f>
        <v>O Jogador Perfeito</v>
      </c>
      <c r="D18" s="134" t="str">
        <f t="array" ref="D18">ifs(and(isblank($A18),isblank($B18)),"", not(iserror(vlookup($A18&amp;$B18,'3) Release_Label'!$D:$D&amp;'3) Release_Label'!$E:$E,1,0))),vlookup($A18&amp;$B18,{'3) Release_Label'!$D:$D&amp;'3) Release_Label'!$E:$E,'3) Release_Label'!$H:$H},2,0), or(and(not(isblank($B18)),$B18=$B17,$A18&lt;&gt;$A17),and(not(isblank($A18)),$A18=$A17,$B18&lt;&gt;$B17)),"ID LISTS UNALIGNED",and($A18&lt;&gt;"",countif('3) Release_Label'!$D:$D,$A18)=0),"NO UPC MATCH in Release_Label",and($B18&lt;&gt;"",countif('3) Release_Label'!$E:$E,$B18)=0),"NO CATALOG ID MATCH in Release_Label",iserror(vlookup($A18&amp;$B18,'3) Release_Label'!$D:$D&amp;'3) Release_Label'!$E:$E,1,0)),"NO UPC-CATALOG ID pair MATCH in Release_Label" )</f>
        <v/>
      </c>
      <c r="E18" s="43" t="s">
        <v>67</v>
      </c>
      <c r="F18" s="135" t="s">
        <v>666</v>
      </c>
      <c r="G18" s="136" t="str">
        <f t="array" ref="G18">ifs(or($F18="",$F18="Main Primary Artist"),$F18,not(iserror(vlookup($F18,'Reference info'!$J$5:$J$8,1,0))),"Key Artist",not(iserror(vlookup($F18,'Reference info'!$J$38:$J$405,1,0))),"Performer",not(iserror(vlookup($F18,'Reference info'!$J$10:$J$36,1,0))),"Producer &amp; Engineer")</f>
        <v>Main Primary Artist</v>
      </c>
      <c r="I18" s="8" t="str">
        <f>IF(AND(F18="Main Primary Artist",SUBSTITUTE(E18," ","")&lt;&gt;"VariousArtists",SUBSTITUTE(E18," ","")&lt;&gt;"VariousArtist",E18&lt;&gt;"Various",SUBSTITUTE(E18," ","")&lt;&gt;"AssortedArtists",SUBSTITUTE(E18," ","")&lt;&gt;"AssortedArtist",E18&lt;&gt;"Assorted",SUBSTITUTE(E18," ","")&lt;&gt;"AsortedArtists",SUBSTITUTE(E18," ","")&lt;&gt;"AsortedArtist",E18&lt;&gt;"Asorted",E18&lt;&gt;"Other",,SUBSTITUTE(E18," ","")&lt;&gt;"MiscellaneousArtists",SUBSTITUTE(E18," ","")&lt;&gt;"MiscellaneousArtist",E18&lt;&gt;"Miscellaneous",SUBSTITUTE(E18," ","")&lt;&gt;"MiscelaneousArtists",SUBSTITUTE(E18," ","")&lt;&gt;"MiscelaneousArtist",E18&lt;&gt;"Miscelaneous"),"update Releases set ArtistId=(select ArtistId from Artists where Name=N'"&amp;SUBSTITUTE(trim(E18),"'","''")&amp;"' and EnterpriseId="&amp;EntId&amp;"), SearchKeywords=concat_ws(' ', Name, N'"&amp;SUBSTITUTE(trim(E18),"'","''")&amp;"',(select Name from Labels where LabelId=Releases.LabelId), ReleaseId, UPC, Catalog) where "&amp;IF(A18&lt;&gt;"","UPC="&amp;A18,"Catalog='"&amp;SUBSTITUTE(trim(B18),"'","''")&amp;"'")&amp;" and EnterpriseId="&amp;EntId,IF(and(F18&lt;&gt;"Main Primary Artist",SUBSTITUTE(E18," ","")&lt;&gt;"VariousArtists",SUBSTITUTE(E18," ","")&lt;&gt;"VariousArtist",E18&lt;&gt;"Various",SUBSTITUTE(E18," ","")&lt;&gt;"AssortedArtists",SUBSTITUTE(E18," ","")&lt;&gt;"AssortedArtist",E18&lt;&gt;"Assorted",SUBSTITUTE(E18," ","")&lt;&gt;"AsortedArtists",SUBSTITUTE(E18," ","")&lt;&gt;"AsortedArtist",E18&lt;&gt;"Asorted",E18&lt;&gt;"Other",,SUBSTITUTE(E18," ","")&lt;&gt;"MiscellaneousArtists",SUBSTITUTE(E18," ","")&lt;&gt;"MiscellaneousArtist",E18&lt;&gt;"Miscellaneous",SUBSTITUTE(E18," ","")&lt;&gt;"MiscelaneousArtists",SUBSTITUTE(E18," ","")&lt;&gt;"MiscelaneousArtist",E18&lt;&gt;"Miscelaneous"),"INSERT into Contributors VALUES (newid(), "&amp;IF(F18&lt;&gt;"Primary Artist", "(select RoleId from ContributorRoles where Name='"&amp;F18&amp;"'), 0", "49, 1")&amp; ", null, (select max(ReleaseId) from Releases where "&amp;IF(A18&lt;&gt;"","UPC="&amp;A18,"Catalog='"&amp;SUBSTITUTE(trim(B18),"'","''")&amp;"'")&amp;" and EnterpriseId="&amp;EntId&amp;"), (select ArtistId from Artists where Name=N'"&amp;SUBSTITUTE(trim(E18),"'","''")&amp;"'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UPC=792268807506 and EnterpriseId=647322</v>
      </c>
      <c r="J18" s="28"/>
      <c r="K18" s="138"/>
      <c r="L18" s="28"/>
      <c r="M18" s="13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row>
    <row r="19">
      <c r="A19" s="83">
        <v>7.92268807506E11</v>
      </c>
      <c r="B19" s="133"/>
      <c r="C19" s="134" t="str">
        <f t="array" ref="C19">ifs(and(isblank($A19),isblank($B19)),"", not(iserror(vlookup($A19&amp;$B19,'3) Release_Label'!$D:$D&amp;'3) Release_Label'!$E:$E,1,0))),vlookup($A19&amp;$B19,{'3) Release_Label'!$D:$D&amp;'3) Release_Label'!$E:$E,'3) Release_Label'!$F:$F},2,0), or(and(not(isblank($B19)),$B19=$B18,$A19&lt;&gt;$A18),and(not(isblank($A19)),$A19=$A18,$B19&lt;&gt;$B18)),"ID LISTS UNALIGNED",and($A19&lt;&gt;"",countif('3) Release_Label'!$D:$D,$A19)=0),"NO UPC MATCH in Release_Label",and($B19&lt;&gt;"",countif('3) Release_Label'!$E:$E,$B19)=0),"NO CATALOG ID MATCH in Release_Label",iserror(vlookup($A19&amp;$B19,'3) Release_Label'!$D:$D&amp;'3) Release_Label'!$E:$E,1,0)),"NO UPC-CATALOG ID pair MATCH in Release_Label" )</f>
        <v>O Jogador Perfeito</v>
      </c>
      <c r="D19" s="134" t="str">
        <f t="array" ref="D19">ifs(and(isblank($A19),isblank($B19)),"", not(iserror(vlookup($A19&amp;$B19,'3) Release_Label'!$D:$D&amp;'3) Release_Label'!$E:$E,1,0))),vlookup($A19&amp;$B19,{'3) Release_Label'!$D:$D&amp;'3) Release_Label'!$E:$E,'3) Release_Label'!$H:$H},2,0), or(and(not(isblank($B19)),$B19=$B18,$A19&lt;&gt;$A18),and(not(isblank($A19)),$A19=$A18,$B19&lt;&gt;$B18)),"ID LISTS UNALIGNED",and($A19&lt;&gt;"",countif('3) Release_Label'!$D:$D,$A19)=0),"NO UPC MATCH in Release_Label",and($B19&lt;&gt;"",countif('3) Release_Label'!$E:$E,$B19)=0),"NO CATALOG ID MATCH in Release_Label",iserror(vlookup($A19&amp;$B19,'3) Release_Label'!$D:$D&amp;'3) Release_Label'!$E:$E,1,0)),"NO UPC-CATALOG ID pair MATCH in Release_Label" )</f>
        <v/>
      </c>
      <c r="E19" s="43" t="s">
        <v>67</v>
      </c>
      <c r="F19" s="135" t="s">
        <v>667</v>
      </c>
      <c r="G19" s="136" t="str">
        <f t="array" ref="G19">ifs(or($F19="",$F19="Main Primary Artist"),$F19,not(iserror(vlookup($F19,'Reference info'!$J$5:$J$8,1,0))),"Key Artist",not(iserror(vlookup($F19,'Reference info'!$J$38:$J$405,1,0))),"Performer",not(iserror(vlookup($F19,'Reference info'!$J$10:$J$36,1,0))),"Producer &amp; Engineer")</f>
        <v>Producer &amp; Engineer</v>
      </c>
      <c r="H19" s="8"/>
      <c r="I19" s="8" t="str">
        <f>IF(AND(F19="Main Primary Artist",SUBSTITUTE(E19," ","")&lt;&gt;"VariousArtists",SUBSTITUTE(E19," ","")&lt;&gt;"VariousArtist",E19&lt;&gt;"Various",SUBSTITUTE(E19," ","")&lt;&gt;"AssortedArtists",SUBSTITUTE(E19," ","")&lt;&gt;"AssortedArtist",E19&lt;&gt;"Assorted",SUBSTITUTE(E19," ","")&lt;&gt;"AsortedArtists",SUBSTITUTE(E19," ","")&lt;&gt;"AsortedArtist",E19&lt;&gt;"Asorted",E19&lt;&gt;"Other",,SUBSTITUTE(E19," ","")&lt;&gt;"MiscellaneousArtists",SUBSTITUTE(E19," ","")&lt;&gt;"MiscellaneousArtist",E19&lt;&gt;"Miscellaneous",SUBSTITUTE(E19," ","")&lt;&gt;"MiscelaneousArtists",SUBSTITUTE(E19," ","")&lt;&gt;"MiscelaneousArtist",E19&lt;&gt;"Miscelaneous"),"update Releases set ArtistId=(select ArtistId from Artists where Name=N'"&amp;SUBSTITUTE(trim(E19),"'","''")&amp;"' and EnterpriseId="&amp;EntId&amp;"), SearchKeywords=concat_ws(' ', Name, N'"&amp;SUBSTITUTE(trim(E19),"'","''")&amp;"',(select Name from Labels where LabelId=Releases.LabelId), ReleaseId, UPC, Catalog) where "&amp;IF(A19&lt;&gt;"","UPC="&amp;A19,"Catalog='"&amp;SUBSTITUTE(trim(B19),"'","''")&amp;"'")&amp;" and EnterpriseId="&amp;EntId,IF(and(F19&lt;&gt;"Main Primary Artist",SUBSTITUTE(E19," ","")&lt;&gt;"VariousArtists",SUBSTITUTE(E19," ","")&lt;&gt;"VariousArtist",E19&lt;&gt;"Various",SUBSTITUTE(E19," ","")&lt;&gt;"AssortedArtists",SUBSTITUTE(E19," ","")&lt;&gt;"AssortedArtist",E19&lt;&gt;"Assorted",SUBSTITUTE(E19," ","")&lt;&gt;"AsortedArtists",SUBSTITUTE(E19," ","")&lt;&gt;"AsortedArtist",E19&lt;&gt;"Asorted",E19&lt;&gt;"Other",,SUBSTITUTE(E19," ","")&lt;&gt;"MiscellaneousArtists",SUBSTITUTE(E19," ","")&lt;&gt;"MiscellaneousArtist",E19&lt;&gt;"Miscellaneous",SUBSTITUTE(E19," ","")&lt;&gt;"MiscelaneousArtists",SUBSTITUTE(E19," ","")&lt;&gt;"MiscelaneousArtist",E19&lt;&gt;"Miscelaneous"),"INSERT into Contributors VALUES (newid(), "&amp;IF(F19&lt;&gt;"Primary Artist", "(select RoleId from ContributorRoles where Name='"&amp;F19&amp;"'), 0", "49, 1")&amp; ", null, (select max(ReleaseId) from Releases where "&amp;IF(A19&lt;&gt;"","UPC="&amp;A19,"Catalog='"&amp;SUBSTITUTE(trim(B19),"'","''")&amp;"'")&amp;" and EnterpriseId="&amp;EntId&amp;"), (select ArtistId from Artists where Name=N'"&amp;SUBSTITUTE(trim(E19),"'","''")&amp;"' and EnterpriseId="&amp;EntId&amp;"), null)",""))</f>
        <v>INSERT into Contributors VALUES (newid(), (select RoleId from ContributorRoles where Name='Producer'), 0, null, (select max(ReleaseId) from Releases where UPC=792268807506 and EnterpriseId=647322), (select ArtistId from Artists where Name=N'Flash Beats Manow' and EnterpriseId=647322), null)</v>
      </c>
      <c r="J19" s="28"/>
      <c r="K19" s="138"/>
      <c r="L19" s="28"/>
      <c r="M19" s="13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row>
    <row r="20">
      <c r="A20" s="83">
        <v>7.92268807506E11</v>
      </c>
      <c r="B20" s="133"/>
      <c r="C20" s="134" t="str">
        <f t="array" ref="C20">ifs(and(isblank($A20),isblank($B20)),"", not(iserror(vlookup($A20&amp;$B20,'3) Release_Label'!$D:$D&amp;'3) Release_Label'!$E:$E,1,0))),vlookup($A20&amp;$B20,{'3) Release_Label'!$D:$D&amp;'3) Release_Label'!$E:$E,'3) Release_Label'!$F:$F},2,0), or(and(not(isblank($B20)),$B20=$B19,$A20&lt;&gt;$A19),and(not(isblank($A20)),$A20=$A19,$B20&lt;&gt;$B19)),"ID LISTS UNALIGNED",and($A20&lt;&gt;"",countif('3) Release_Label'!$D:$D,$A20)=0),"NO UPC MATCH in Release_Label",and($B20&lt;&gt;"",countif('3) Release_Label'!$E:$E,$B20)=0),"NO CATALOG ID MATCH in Release_Label",iserror(vlookup($A20&amp;$B20,'3) Release_Label'!$D:$D&amp;'3) Release_Label'!$E:$E,1,0)),"NO UPC-CATALOG ID pair MATCH in Release_Label" )</f>
        <v>O Jogador Perfeito</v>
      </c>
      <c r="D20" s="134" t="str">
        <f t="array" ref="D20">ifs(and(isblank($A20),isblank($B20)),"", not(iserror(vlookup($A20&amp;$B20,'3) Release_Label'!$D:$D&amp;'3) Release_Label'!$E:$E,1,0))),vlookup($A20&amp;$B20,{'3) Release_Label'!$D:$D&amp;'3) Release_Label'!$E:$E,'3) Release_Label'!$H:$H},2,0), or(and(not(isblank($B20)),$B20=$B19,$A20&lt;&gt;$A19),and(not(isblank($A20)),$A20=$A19,$B20&lt;&gt;$B19)),"ID LISTS UNALIGNED",and($A20&lt;&gt;"",countif('3) Release_Label'!$D:$D,$A20)=0),"NO UPC MATCH in Release_Label",and($B20&lt;&gt;"",countif('3) Release_Label'!$E:$E,$B20)=0),"NO CATALOG ID MATCH in Release_Label",iserror(vlookup($A20&amp;$B20,'3) Release_Label'!$D:$D&amp;'3) Release_Label'!$E:$E,1,0)),"NO UPC-CATALOG ID pair MATCH in Release_Label" )</f>
        <v/>
      </c>
      <c r="E20" s="43" t="s">
        <v>67</v>
      </c>
      <c r="F20" s="135" t="s">
        <v>669</v>
      </c>
      <c r="G20" s="136" t="str">
        <f t="array" ref="G20">ifs(or($F20="",$F20="Main Primary Artist"),$F20,not(iserror(vlookup($F20,'Reference info'!$J$5:$J$8,1,0))),"Key Artist",not(iserror(vlookup($F20,'Reference info'!$J$38:$J$405,1,0))),"Performer",not(iserror(vlookup($F20,'Reference info'!$J$10:$J$36,1,0))),"Producer &amp; Engineer")</f>
        <v>Producer &amp; Engineer</v>
      </c>
      <c r="H20" s="8"/>
      <c r="I20" s="8" t="str">
        <f>IF(AND(F20="Main Primary Artist",SUBSTITUTE(E20," ","")&lt;&gt;"VariousArtists",SUBSTITUTE(E20," ","")&lt;&gt;"VariousArtist",E20&lt;&gt;"Various",SUBSTITUTE(E20," ","")&lt;&gt;"AssortedArtists",SUBSTITUTE(E20," ","")&lt;&gt;"AssortedArtist",E20&lt;&gt;"Assorted",SUBSTITUTE(E20," ","")&lt;&gt;"AsortedArtists",SUBSTITUTE(E20," ","")&lt;&gt;"AsortedArtist",E20&lt;&gt;"Asorted",E20&lt;&gt;"Other",,SUBSTITUTE(E20," ","")&lt;&gt;"MiscellaneousArtists",SUBSTITUTE(E20," ","")&lt;&gt;"MiscellaneousArtist",E20&lt;&gt;"Miscellaneous",SUBSTITUTE(E20," ","")&lt;&gt;"MiscelaneousArtists",SUBSTITUTE(E20," ","")&lt;&gt;"MiscelaneousArtist",E20&lt;&gt;"Miscelaneous"),"update Releases set ArtistId=(select ArtistId from Artists where Name=N'"&amp;SUBSTITUTE(trim(E20),"'","''")&amp;"' and EnterpriseId="&amp;EntId&amp;"), SearchKeywords=concat_ws(' ', Name, N'"&amp;SUBSTITUTE(trim(E20),"'","''")&amp;"',(select Name from Labels where LabelId=Releases.LabelId), ReleaseId, UPC, Catalog) where "&amp;IF(A20&lt;&gt;"","UPC="&amp;A20,"Catalog='"&amp;SUBSTITUTE(trim(B20),"'","''")&amp;"'")&amp;" and EnterpriseId="&amp;EntId,IF(and(F20&lt;&gt;"Main Primary Artist",SUBSTITUTE(E20," ","")&lt;&gt;"VariousArtists",SUBSTITUTE(E20," ","")&lt;&gt;"VariousArtist",E20&lt;&gt;"Various",SUBSTITUTE(E20," ","")&lt;&gt;"AssortedArtists",SUBSTITUTE(E20," ","")&lt;&gt;"AssortedArtist",E20&lt;&gt;"Assorted",SUBSTITUTE(E20," ","")&lt;&gt;"AsortedArtists",SUBSTITUTE(E20," ","")&lt;&gt;"AsortedArtist",E20&lt;&gt;"Asorted",E20&lt;&gt;"Other",,SUBSTITUTE(E20," ","")&lt;&gt;"MiscellaneousArtists",SUBSTITUTE(E20," ","")&lt;&gt;"MiscellaneousArtist",E20&lt;&gt;"Miscellaneous",SUBSTITUTE(E20," ","")&lt;&gt;"MiscelaneousArtists",SUBSTITUTE(E20," ","")&lt;&gt;"MiscelaneousArtist",E20&lt;&gt;"Miscelaneous"),"INSERT into Contributors VALUES (newid(), "&amp;IF(F20&lt;&gt;"Primary Artist", "(select RoleId from ContributorRoles where Name='"&amp;F20&amp;"'), 0", "49, 1")&amp; ", null, (select max(ReleaseId) from Releases where "&amp;IF(A20&lt;&gt;"","UPC="&amp;A20,"Catalog='"&amp;SUBSTITUTE(trim(B20),"'","''")&amp;"'")&amp;" and EnterpriseId="&amp;EntId&amp;"), (select ArtistId from Artists where Name=N'"&amp;SUBSTITUTE(trim(E20),"'","''")&amp;"' and EnterpriseId="&amp;EntId&amp;"), null)",""))</f>
        <v>INSERT into Contributors VALUES (newid(), (select RoleId from ContributorRoles where Name='Engineer'), 0, null, (select max(ReleaseId) from Releases where UPC=792268807506 and EnterpriseId=647322), (select ArtistId from Artists where Name=N'Flash Beats Manow' and EnterpriseId=647322), null)</v>
      </c>
      <c r="J20" s="28"/>
      <c r="K20" s="138"/>
      <c r="L20" s="28"/>
      <c r="M20" s="13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row>
    <row r="21">
      <c r="A21" s="83">
        <v>7.92268807018E11</v>
      </c>
      <c r="B21" s="133"/>
      <c r="C21" s="134" t="str">
        <f t="array" ref="C21">ifs(and(isblank($A21),isblank($B21)),"", not(iserror(vlookup($A21&amp;$B21,'3) Release_Label'!$D:$D&amp;'3) Release_Label'!$E:$E,1,0))),vlookup($A21&amp;$B21,{'3) Release_Label'!$D:$D&amp;'3) Release_Label'!$E:$E,'3) Release_Label'!$F:$F},2,0), or(and(not(isblank($B21)),$B21=$B20,$A21&lt;&gt;$A20),and(not(isblank($A21)),$A21=$A20,$B21&lt;&gt;$B20)),"ID LISTS UNALIGNED",and($A21&lt;&gt;"",countif('3) Release_Label'!$D:$D,$A21)=0),"NO UPC MATCH in Release_Label",and($B21&lt;&gt;"",countif('3) Release_Label'!$E:$E,$B21)=0),"NO CATALOG ID MATCH in Release_Label",iserror(vlookup($A21&amp;$B21,'3) Release_Label'!$D:$D&amp;'3) Release_Label'!$E:$E,1,0)),"NO UPC-CATALOG ID pair MATCH in Release_Label" )</f>
        <v>Batalha Final</v>
      </c>
      <c r="D21" s="134" t="str">
        <f t="array" ref="D21">ifs(and(isblank($A21),isblank($B21)),"", not(iserror(vlookup($A21&amp;$B21,'3) Release_Label'!$D:$D&amp;'3) Release_Label'!$E:$E,1,0))),vlookup($A21&amp;$B21,{'3) Release_Label'!$D:$D&amp;'3) Release_Label'!$E:$E,'3) Release_Label'!$H:$H},2,0), or(and(not(isblank($B21)),$B21=$B20,$A21&lt;&gt;$A20),and(not(isblank($A21)),$A21=$A20,$B21&lt;&gt;$B20)),"ID LISTS UNALIGNED",and($A21&lt;&gt;"",countif('3) Release_Label'!$D:$D,$A21)=0),"NO UPC MATCH in Release_Label",and($B21&lt;&gt;"",countif('3) Release_Label'!$E:$E,$B21)=0),"NO CATALOG ID MATCH in Release_Label",iserror(vlookup($A21&amp;$B21,'3) Release_Label'!$D:$D&amp;'3) Release_Label'!$E:$E,1,0)),"NO UPC-CATALOG ID pair MATCH in Release_Label" )</f>
        <v/>
      </c>
      <c r="E21" s="43" t="s">
        <v>49</v>
      </c>
      <c r="F21" s="135" t="s">
        <v>666</v>
      </c>
      <c r="G21" s="136" t="str">
        <f t="array" ref="G21">ifs(or($F21="",$F21="Main Primary Artist"),$F21,not(iserror(vlookup($F21,'Reference info'!$J$5:$J$8,1,0))),"Key Artist",not(iserror(vlookup($F21,'Reference info'!$J$38:$J$405,1,0))),"Performer",not(iserror(vlookup($F21,'Reference info'!$J$10:$J$36,1,0))),"Producer &amp; Engineer")</f>
        <v>Main Primary Artist</v>
      </c>
      <c r="H21" s="139"/>
      <c r="I21" s="8" t="str">
        <f>IF(AND(F21="Main Primary Artist",SUBSTITUTE(E21," ","")&lt;&gt;"VariousArtists",SUBSTITUTE(E21," ","")&lt;&gt;"VariousArtist",E21&lt;&gt;"Various",SUBSTITUTE(E21," ","")&lt;&gt;"AssortedArtists",SUBSTITUTE(E21," ","")&lt;&gt;"AssortedArtist",E21&lt;&gt;"Assorted",SUBSTITUTE(E21," ","")&lt;&gt;"AsortedArtists",SUBSTITUTE(E21," ","")&lt;&gt;"AsortedArtist",E21&lt;&gt;"Asorted",E21&lt;&gt;"Other",,SUBSTITUTE(E21," ","")&lt;&gt;"MiscellaneousArtists",SUBSTITUTE(E21," ","")&lt;&gt;"MiscellaneousArtist",E21&lt;&gt;"Miscellaneous",SUBSTITUTE(E21," ","")&lt;&gt;"MiscelaneousArtists",SUBSTITUTE(E21," ","")&lt;&gt;"MiscelaneousArtist",E21&lt;&gt;"Miscelaneous"),"update Releases set ArtistId=(select ArtistId from Artists where Name=N'"&amp;SUBSTITUTE(trim(E21),"'","''")&amp;"' and EnterpriseId="&amp;EntId&amp;"), SearchKeywords=concat_ws(' ', Name, N'"&amp;SUBSTITUTE(trim(E21),"'","''")&amp;"',(select Name from Labels where LabelId=Releases.LabelId), ReleaseId, UPC, Catalog) where "&amp;IF(A21&lt;&gt;"","UPC="&amp;A21,"Catalog='"&amp;SUBSTITUTE(trim(B21),"'","''")&amp;"'")&amp;" and EnterpriseId="&amp;EntId,IF(and(F21&lt;&gt;"Main Primary Artist",SUBSTITUTE(E21," ","")&lt;&gt;"VariousArtists",SUBSTITUTE(E21," ","")&lt;&gt;"VariousArtist",E21&lt;&gt;"Various",SUBSTITUTE(E21," ","")&lt;&gt;"AssortedArtists",SUBSTITUTE(E21," ","")&lt;&gt;"AssortedArtist",E21&lt;&gt;"Assorted",SUBSTITUTE(E21," ","")&lt;&gt;"AsortedArtists",SUBSTITUTE(E21," ","")&lt;&gt;"AsortedArtist",E21&lt;&gt;"Asorted",E21&lt;&gt;"Other",,SUBSTITUTE(E21," ","")&lt;&gt;"MiscellaneousArtists",SUBSTITUTE(E21," ","")&lt;&gt;"MiscellaneousArtist",E21&lt;&gt;"Miscellaneous",SUBSTITUTE(E21," ","")&lt;&gt;"MiscelaneousArtists",SUBSTITUTE(E21," ","")&lt;&gt;"MiscelaneousArtist",E21&lt;&gt;"Miscelaneous"),"INSERT into Contributors VALUES (newid(), "&amp;IF(F21&lt;&gt;"Primary Artist", "(select RoleId from ContributorRoles where Name='"&amp;F21&amp;"'), 0", "49, 1")&amp; ", null, (select max(ReleaseId) from Releases where "&amp;IF(A21&lt;&gt;"","UPC="&amp;A21,"Catalog='"&amp;SUBSTITUTE(trim(B21),"'","''")&amp;"'")&amp;" and EnterpriseId="&amp;EntId&amp;"), (select ArtistId from Artists where Name=N'"&amp;SUBSTITUTE(trim(E21),"'","''")&amp;"' and EnterpriseId="&amp;EntId&amp;"), null)",""))</f>
        <v>update Releases set ArtistId=(select ArtistId from Artists where Name=N'JKZ' and EnterpriseId=647322), SearchKeywords=concat_ws(' ', Name, N'JKZ',(select Name from Labels where LabelId=Releases.LabelId), ReleaseId, UPC, Catalog) where UPC=792268807018 and EnterpriseId=647322</v>
      </c>
      <c r="J21" s="28"/>
      <c r="K21" s="138"/>
      <c r="L21" s="28"/>
      <c r="M21" s="13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row>
    <row r="22">
      <c r="A22" s="83">
        <v>7.92268807018E11</v>
      </c>
      <c r="B22" s="133"/>
      <c r="C22" s="134" t="str">
        <f t="array" ref="C22">ifs(and(isblank($A22),isblank($B22)),"", not(iserror(vlookup($A22&amp;$B22,'3) Release_Label'!$D:$D&amp;'3) Release_Label'!$E:$E,1,0))),vlookup($A22&amp;$B22,{'3) Release_Label'!$D:$D&amp;'3) Release_Label'!$E:$E,'3) Release_Label'!$F:$F},2,0), or(and(not(isblank($B22)),$B22=$B21,$A22&lt;&gt;$A21),and(not(isblank($A22)),$A22=$A21,$B22&lt;&gt;$B21)),"ID LISTS UNALIGNED",and($A22&lt;&gt;"",countif('3) Release_Label'!$D:$D,$A22)=0),"NO UPC MATCH in Release_Label",and($B22&lt;&gt;"",countif('3) Release_Label'!$E:$E,$B22)=0),"NO CATALOG ID MATCH in Release_Label",iserror(vlookup($A22&amp;$B22,'3) Release_Label'!$D:$D&amp;'3) Release_Label'!$E:$E,1,0)),"NO UPC-CATALOG ID pair MATCH in Release_Label" )</f>
        <v>Batalha Final</v>
      </c>
      <c r="D22" s="134" t="str">
        <f t="array" ref="D22">ifs(and(isblank($A22),isblank($B22)),"", not(iserror(vlookup($A22&amp;$B22,'3) Release_Label'!$D:$D&amp;'3) Release_Label'!$E:$E,1,0))),vlookup($A22&amp;$B22,{'3) Release_Label'!$D:$D&amp;'3) Release_Label'!$E:$E,'3) Release_Label'!$H:$H},2,0), or(and(not(isblank($B22)),$B22=$B21,$A22&lt;&gt;$A21),and(not(isblank($A22)),$A22=$A21,$B22&lt;&gt;$B21)),"ID LISTS UNALIGNED",and($A22&lt;&gt;"",countif('3) Release_Label'!$D:$D,$A22)=0),"NO UPC MATCH in Release_Label",and($B22&lt;&gt;"",countif('3) Release_Label'!$E:$E,$B22)=0),"NO CATALOG ID MATCH in Release_Label",iserror(vlookup($A22&amp;$B22,'3) Release_Label'!$D:$D&amp;'3) Release_Label'!$E:$E,1,0)),"NO UPC-CATALOG ID pair MATCH in Release_Label" )</f>
        <v/>
      </c>
      <c r="E22" s="43" t="s">
        <v>75</v>
      </c>
      <c r="F22" s="135" t="s">
        <v>672</v>
      </c>
      <c r="G22" s="136" t="str">
        <f t="array" ref="G22">ifs(or($F22="",$F22="Main Primary Artist"),$F22,not(iserror(vlookup($F22,'Reference info'!$J$5:$J$8,1,0))),"Key Artist",not(iserror(vlookup($F22,'Reference info'!$J$38:$J$405,1,0))),"Performer",not(iserror(vlookup($F22,'Reference info'!$J$10:$J$36,1,0))),"Producer &amp; Engineer")</f>
        <v>Key Artist</v>
      </c>
      <c r="H22" s="132"/>
      <c r="I22" s="8" t="str">
        <f>IF(AND(F22="Main Primary Artist",SUBSTITUTE(E22," ","")&lt;&gt;"VariousArtists",SUBSTITUTE(E22," ","")&lt;&gt;"VariousArtist",E22&lt;&gt;"Various",SUBSTITUTE(E22," ","")&lt;&gt;"AssortedArtists",SUBSTITUTE(E22," ","")&lt;&gt;"AssortedArtist",E22&lt;&gt;"Assorted",SUBSTITUTE(E22," ","")&lt;&gt;"AsortedArtists",SUBSTITUTE(E22," ","")&lt;&gt;"AsortedArtist",E22&lt;&gt;"Asorted",E22&lt;&gt;"Other",,SUBSTITUTE(E22," ","")&lt;&gt;"MiscellaneousArtists",SUBSTITUTE(E22," ","")&lt;&gt;"MiscellaneousArtist",E22&lt;&gt;"Miscellaneous",SUBSTITUTE(E22," ","")&lt;&gt;"MiscelaneousArtists",SUBSTITUTE(E22," ","")&lt;&gt;"MiscelaneousArtist",E22&lt;&gt;"Miscelaneous"),"update Releases set ArtistId=(select ArtistId from Artists where Name=N'"&amp;SUBSTITUTE(trim(E22),"'","''")&amp;"' and EnterpriseId="&amp;EntId&amp;"), SearchKeywords=concat_ws(' ', Name, N'"&amp;SUBSTITUTE(trim(E22),"'","''")&amp;"',(select Name from Labels where LabelId=Releases.LabelId), ReleaseId, UPC, Catalog) where "&amp;IF(A22&lt;&gt;"","UPC="&amp;A22,"Catalog='"&amp;SUBSTITUTE(trim(B22),"'","''")&amp;"'")&amp;" and EnterpriseId="&amp;EntId,IF(and(F22&lt;&gt;"Main Primary Artist",SUBSTITUTE(E22," ","")&lt;&gt;"VariousArtists",SUBSTITUTE(E22," ","")&lt;&gt;"VariousArtist",E22&lt;&gt;"Various",SUBSTITUTE(E22," ","")&lt;&gt;"AssortedArtists",SUBSTITUTE(E22," ","")&lt;&gt;"AssortedArtist",E22&lt;&gt;"Assorted",SUBSTITUTE(E22," ","")&lt;&gt;"AsortedArtists",SUBSTITUTE(E22," ","")&lt;&gt;"AsortedArtist",E22&lt;&gt;"Asorted",E22&lt;&gt;"Other",,SUBSTITUTE(E22," ","")&lt;&gt;"MiscellaneousArtists",SUBSTITUTE(E22," ","")&lt;&gt;"MiscellaneousArtist",E22&lt;&gt;"Miscellaneous",SUBSTITUTE(E22," ","")&lt;&gt;"MiscelaneousArtists",SUBSTITUTE(E22," ","")&lt;&gt;"MiscelaneousArtist",E22&lt;&gt;"Miscelaneous"),"INSERT into Contributors VALUES (newid(), "&amp;IF(F22&lt;&gt;"Primary Artist", "(select RoleId from ContributorRoles where Name='"&amp;F22&amp;"'), 0", "49, 1")&amp; ", null, (select max(ReleaseId) from Releases where "&amp;IF(A22&lt;&gt;"","UPC="&amp;A22,"Catalog='"&amp;SUBSTITUTE(trim(B22),"'","''")&amp;"'")&amp;" and EnterpriseId="&amp;EntId&amp;"), (select ArtistId from Artists where Name=N'"&amp;SUBSTITUTE(trim(E22),"'","''")&amp;"' and EnterpriseId="&amp;EntId&amp;"), null)",""))</f>
        <v>INSERT into Contributors VALUES (newid(), (select RoleId from ContributorRoles where Name='Featuring'), 0, null, (select max(ReleaseId) from Releases where UPC=792268807018 and EnterpriseId=647322), (select ArtistId from Artists where Name=N'Shiny_sz' and EnterpriseId=647322), null)</v>
      </c>
      <c r="J22" s="28"/>
      <c r="K22" s="138"/>
      <c r="L22" s="28"/>
      <c r="M22" s="13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row>
    <row r="23">
      <c r="A23" s="83">
        <v>7.92268807018E11</v>
      </c>
      <c r="B23" s="133"/>
      <c r="C23" s="134" t="str">
        <f t="array" ref="C23">ifs(and(isblank($A23),isblank($B23)),"", not(iserror(vlookup($A23&amp;$B23,'3) Release_Label'!$D:$D&amp;'3) Release_Label'!$E:$E,1,0))),vlookup($A23&amp;$B23,{'3) Release_Label'!$D:$D&amp;'3) Release_Label'!$E:$E,'3) Release_Label'!$F:$F},2,0), or(and(not(isblank($B23)),$B23=$B22,$A23&lt;&gt;$A22),and(not(isblank($A23)),$A23=$A22,$B23&lt;&gt;$B22)),"ID LISTS UNALIGNED",and($A23&lt;&gt;"",countif('3) Release_Label'!$D:$D,$A23)=0),"NO UPC MATCH in Release_Label",and($B23&lt;&gt;"",countif('3) Release_Label'!$E:$E,$B23)=0),"NO CATALOG ID MATCH in Release_Label",iserror(vlookup($A23&amp;$B23,'3) Release_Label'!$D:$D&amp;'3) Release_Label'!$E:$E,1,0)),"NO UPC-CATALOG ID pair MATCH in Release_Label" )</f>
        <v>Batalha Final</v>
      </c>
      <c r="D23" s="134" t="str">
        <f t="array" ref="D23">ifs(and(isblank($A23),isblank($B23)),"", not(iserror(vlookup($A23&amp;$B23,'3) Release_Label'!$D:$D&amp;'3) Release_Label'!$E:$E,1,0))),vlookup($A23&amp;$B23,{'3) Release_Label'!$D:$D&amp;'3) Release_Label'!$E:$E,'3) Release_Label'!$H:$H},2,0), or(and(not(isblank($B23)),$B23=$B22,$A23&lt;&gt;$A22),and(not(isblank($A23)),$A23=$A22,$B23&lt;&gt;$B22)),"ID LISTS UNALIGNED",and($A23&lt;&gt;"",countif('3) Release_Label'!$D:$D,$A23)=0),"NO UPC MATCH in Release_Label",and($B23&lt;&gt;"",countif('3) Release_Label'!$E:$E,$B23)=0),"NO CATALOG ID MATCH in Release_Label",iserror(vlookup($A23&amp;$B23,'3) Release_Label'!$D:$D&amp;'3) Release_Label'!$E:$E,1,0)),"NO UPC-CATALOG ID pair MATCH in Release_Label" )</f>
        <v/>
      </c>
      <c r="E23" s="43" t="s">
        <v>49</v>
      </c>
      <c r="F23" s="135" t="s">
        <v>667</v>
      </c>
      <c r="G23" s="136" t="str">
        <f t="array" ref="G23">ifs(or($F23="",$F23="Main Primary Artist"),$F23,not(iserror(vlookup($F23,'Reference info'!$J$5:$J$8,1,0))),"Key Artist",not(iserror(vlookup($F23,'Reference info'!$J$38:$J$405,1,0))),"Performer",not(iserror(vlookup($F23,'Reference info'!$J$10:$J$36,1,0))),"Producer &amp; Engineer")</f>
        <v>Producer &amp; Engineer</v>
      </c>
      <c r="H23" s="132"/>
      <c r="I23" s="8" t="str">
        <f>IF(AND(F23="Main Primary Artist",SUBSTITUTE(E23," ","")&lt;&gt;"VariousArtists",SUBSTITUTE(E23," ","")&lt;&gt;"VariousArtist",E23&lt;&gt;"Various",SUBSTITUTE(E23," ","")&lt;&gt;"AssortedArtists",SUBSTITUTE(E23," ","")&lt;&gt;"AssortedArtist",E23&lt;&gt;"Assorted",SUBSTITUTE(E23," ","")&lt;&gt;"AsortedArtists",SUBSTITUTE(E23," ","")&lt;&gt;"AsortedArtist",E23&lt;&gt;"Asorted",E23&lt;&gt;"Other",,SUBSTITUTE(E23," ","")&lt;&gt;"MiscellaneousArtists",SUBSTITUTE(E23," ","")&lt;&gt;"MiscellaneousArtist",E23&lt;&gt;"Miscellaneous",SUBSTITUTE(E23," ","")&lt;&gt;"MiscelaneousArtists",SUBSTITUTE(E23," ","")&lt;&gt;"MiscelaneousArtist",E23&lt;&gt;"Miscelaneous"),"update Releases set ArtistId=(select ArtistId from Artists where Name=N'"&amp;SUBSTITUTE(trim(E23),"'","''")&amp;"' and EnterpriseId="&amp;EntId&amp;"), SearchKeywords=concat_ws(' ', Name, N'"&amp;SUBSTITUTE(trim(E23),"'","''")&amp;"',(select Name from Labels where LabelId=Releases.LabelId), ReleaseId, UPC, Catalog) where "&amp;IF(A23&lt;&gt;"","UPC="&amp;A23,"Catalog='"&amp;SUBSTITUTE(trim(B23),"'","''")&amp;"'")&amp;" and EnterpriseId="&amp;EntId,IF(and(F23&lt;&gt;"Main Primary Artist",SUBSTITUTE(E23," ","")&lt;&gt;"VariousArtists",SUBSTITUTE(E23," ","")&lt;&gt;"VariousArtist",E23&lt;&gt;"Various",SUBSTITUTE(E23," ","")&lt;&gt;"AssortedArtists",SUBSTITUTE(E23," ","")&lt;&gt;"AssortedArtist",E23&lt;&gt;"Assorted",SUBSTITUTE(E23," ","")&lt;&gt;"AsortedArtists",SUBSTITUTE(E23," ","")&lt;&gt;"AsortedArtist",E23&lt;&gt;"Asorted",E23&lt;&gt;"Other",,SUBSTITUTE(E23," ","")&lt;&gt;"MiscellaneousArtists",SUBSTITUTE(E23," ","")&lt;&gt;"MiscellaneousArtist",E23&lt;&gt;"Miscellaneous",SUBSTITUTE(E23," ","")&lt;&gt;"MiscelaneousArtists",SUBSTITUTE(E23," ","")&lt;&gt;"MiscelaneousArtist",E23&lt;&gt;"Miscelaneous"),"INSERT into Contributors VALUES (newid(), "&amp;IF(F23&lt;&gt;"Primary Artist", "(select RoleId from ContributorRoles where Name='"&amp;F23&amp;"'), 0", "49, 1")&amp; ", null, (select max(ReleaseId) from Releases where "&amp;IF(A23&lt;&gt;"","UPC="&amp;A23,"Catalog='"&amp;SUBSTITUTE(trim(B23),"'","''")&amp;"'")&amp;" and EnterpriseId="&amp;EntId&amp;"), (select ArtistId from Artists where Name=N'"&amp;SUBSTITUTE(trim(E23),"'","''")&amp;"' and EnterpriseId="&amp;EntId&amp;"), null)",""))</f>
        <v>INSERT into Contributors VALUES (newid(), (select RoleId from ContributorRoles where Name='Producer'), 0, null, (select max(ReleaseId) from Releases where UPC=792268807018 and EnterpriseId=647322), (select ArtistId from Artists where Name=N'JKZ' and EnterpriseId=647322), null)</v>
      </c>
      <c r="J23" s="28"/>
      <c r="K23" s="138"/>
      <c r="L23" s="28"/>
      <c r="M23" s="13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row>
    <row r="24">
      <c r="A24" s="83">
        <v>7.92268807018E11</v>
      </c>
      <c r="B24" s="133"/>
      <c r="C24" s="134" t="str">
        <f t="array" ref="C24">ifs(and(isblank($A24),isblank($B24)),"", not(iserror(vlookup($A24&amp;$B24,'3) Release_Label'!$D:$D&amp;'3) Release_Label'!$E:$E,1,0))),vlookup($A24&amp;$B24,{'3) Release_Label'!$D:$D&amp;'3) Release_Label'!$E:$E,'3) Release_Label'!$F:$F},2,0), or(and(not(isblank($B24)),$B24=$B23,$A24&lt;&gt;$A23),and(not(isblank($A24)),$A24=$A23,$B24&lt;&gt;$B23)),"ID LISTS UNALIGNED",and($A24&lt;&gt;"",countif('3) Release_Label'!$D:$D,$A24)=0),"NO UPC MATCH in Release_Label",and($B24&lt;&gt;"",countif('3) Release_Label'!$E:$E,$B24)=0),"NO CATALOG ID MATCH in Release_Label",iserror(vlookup($A24&amp;$B24,'3) Release_Label'!$D:$D&amp;'3) Release_Label'!$E:$E,1,0)),"NO UPC-CATALOG ID pair MATCH in Release_Label" )</f>
        <v>Batalha Final</v>
      </c>
      <c r="D24" s="134" t="str">
        <f t="array" ref="D24">ifs(and(isblank($A24),isblank($B24)),"", not(iserror(vlookup($A24&amp;$B24,'3) Release_Label'!$D:$D&amp;'3) Release_Label'!$E:$E,1,0))),vlookup($A24&amp;$B24,{'3) Release_Label'!$D:$D&amp;'3) Release_Label'!$E:$E,'3) Release_Label'!$H:$H},2,0), or(and(not(isblank($B24)),$B24=$B23,$A24&lt;&gt;$A23),and(not(isblank($A24)),$A24=$A23,$B24&lt;&gt;$B23)),"ID LISTS UNALIGNED",and($A24&lt;&gt;"",countif('3) Release_Label'!$D:$D,$A24)=0),"NO UPC MATCH in Release_Label",and($B24&lt;&gt;"",countif('3) Release_Label'!$E:$E,$B24)=0),"NO CATALOG ID MATCH in Release_Label",iserror(vlookup($A24&amp;$B24,'3) Release_Label'!$D:$D&amp;'3) Release_Label'!$E:$E,1,0)),"NO UPC-CATALOG ID pair MATCH in Release_Label" )</f>
        <v/>
      </c>
      <c r="E24" s="43" t="s">
        <v>49</v>
      </c>
      <c r="F24" s="135" t="s">
        <v>669</v>
      </c>
      <c r="G24" s="136" t="str">
        <f t="array" ref="G24">ifs(or($F24="",$F24="Main Primary Artist"),$F24,not(iserror(vlookup($F24,'Reference info'!$J$5:$J$8,1,0))),"Key Artist",not(iserror(vlookup($F24,'Reference info'!$J$38:$J$405,1,0))),"Performer",not(iserror(vlookup($F24,'Reference info'!$J$10:$J$36,1,0))),"Producer &amp; Engineer")</f>
        <v>Producer &amp; Engineer</v>
      </c>
      <c r="H24" s="132"/>
      <c r="I24" s="8" t="str">
        <f>IF(AND(F24="Main Primary Artist",SUBSTITUTE(E24," ","")&lt;&gt;"VariousArtists",SUBSTITUTE(E24," ","")&lt;&gt;"VariousArtist",E24&lt;&gt;"Various",SUBSTITUTE(E24," ","")&lt;&gt;"AssortedArtists",SUBSTITUTE(E24," ","")&lt;&gt;"AssortedArtist",E24&lt;&gt;"Assorted",SUBSTITUTE(E24," ","")&lt;&gt;"AsortedArtists",SUBSTITUTE(E24," ","")&lt;&gt;"AsortedArtist",E24&lt;&gt;"Asorted",E24&lt;&gt;"Other",,SUBSTITUTE(E24," ","")&lt;&gt;"MiscellaneousArtists",SUBSTITUTE(E24," ","")&lt;&gt;"MiscellaneousArtist",E24&lt;&gt;"Miscellaneous",SUBSTITUTE(E24," ","")&lt;&gt;"MiscelaneousArtists",SUBSTITUTE(E24," ","")&lt;&gt;"MiscelaneousArtist",E24&lt;&gt;"Miscelaneous"),"update Releases set ArtistId=(select ArtistId from Artists where Name=N'"&amp;SUBSTITUTE(trim(E24),"'","''")&amp;"' and EnterpriseId="&amp;EntId&amp;"), SearchKeywords=concat_ws(' ', Name, N'"&amp;SUBSTITUTE(trim(E24),"'","''")&amp;"',(select Name from Labels where LabelId=Releases.LabelId), ReleaseId, UPC, Catalog) where "&amp;IF(A24&lt;&gt;"","UPC="&amp;A24,"Catalog='"&amp;SUBSTITUTE(trim(B24),"'","''")&amp;"'")&amp;" and EnterpriseId="&amp;EntId,IF(and(F24&lt;&gt;"Main Primary Artist",SUBSTITUTE(E24," ","")&lt;&gt;"VariousArtists",SUBSTITUTE(E24," ","")&lt;&gt;"VariousArtist",E24&lt;&gt;"Various",SUBSTITUTE(E24," ","")&lt;&gt;"AssortedArtists",SUBSTITUTE(E24," ","")&lt;&gt;"AssortedArtist",E24&lt;&gt;"Assorted",SUBSTITUTE(E24," ","")&lt;&gt;"AsortedArtists",SUBSTITUTE(E24," ","")&lt;&gt;"AsortedArtist",E24&lt;&gt;"Asorted",E24&lt;&gt;"Other",,SUBSTITUTE(E24," ","")&lt;&gt;"MiscellaneousArtists",SUBSTITUTE(E24," ","")&lt;&gt;"MiscellaneousArtist",E24&lt;&gt;"Miscellaneous",SUBSTITUTE(E24," ","")&lt;&gt;"MiscelaneousArtists",SUBSTITUTE(E24," ","")&lt;&gt;"MiscelaneousArtist",E24&lt;&gt;"Miscelaneous"),"INSERT into Contributors VALUES (newid(), "&amp;IF(F24&lt;&gt;"Primary Artist", "(select RoleId from ContributorRoles where Name='"&amp;F24&amp;"'), 0", "49, 1")&amp; ", null, (select max(ReleaseId) from Releases where "&amp;IF(A24&lt;&gt;"","UPC="&amp;A24,"Catalog='"&amp;SUBSTITUTE(trim(B24),"'","''")&amp;"'")&amp;" and EnterpriseId="&amp;EntId&amp;"), (select ArtistId from Artists where Name=N'"&amp;SUBSTITUTE(trim(E24),"'","''")&amp;"' and EnterpriseId="&amp;EntId&amp;"), null)",""))</f>
        <v>INSERT into Contributors VALUES (newid(), (select RoleId from ContributorRoles where Name='Engineer'), 0, null, (select max(ReleaseId) from Releases where UPC=792268807018 and EnterpriseId=647322), (select ArtistId from Artists where Name=N'JKZ' and EnterpriseId=647322), null)</v>
      </c>
      <c r="J24" s="28"/>
      <c r="K24" s="138"/>
      <c r="L24" s="28"/>
      <c r="M24" s="13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row>
    <row r="25">
      <c r="A25" s="83">
        <v>7.9226884994E11</v>
      </c>
      <c r="B25" s="133"/>
      <c r="C25" s="134" t="str">
        <f t="array" ref="C25">ifs(and(isblank($A25),isblank($B25)),"", not(iserror(vlookup($A25&amp;$B25,'3) Release_Label'!$D:$D&amp;'3) Release_Label'!$E:$E,1,0))),vlookup($A25&amp;$B25,{'3) Release_Label'!$D:$D&amp;'3) Release_Label'!$E:$E,'3) Release_Label'!$F:$F},2,0), or(and(not(isblank($B25)),$B25=$B24,$A25&lt;&gt;$A24),and(not(isblank($A25)),$A25=$A24,$B25&lt;&gt;$B24)),"ID LISTS UNALIGNED",and($A25&lt;&gt;"",countif('3) Release_Label'!$D:$D,$A25)=0),"NO UPC MATCH in Release_Label",and($B25&lt;&gt;"",countif('3) Release_Label'!$E:$E,$B25)=0),"NO CATALOG ID MATCH in Release_Label",iserror(vlookup($A25&amp;$B25,'3) Release_Label'!$D:$D&amp;'3) Release_Label'!$E:$E,1,0)),"NO UPC-CATALOG ID pair MATCH in Release_Label" )</f>
        <v>O Rei da Velocidade</v>
      </c>
      <c r="D25" s="134" t="str">
        <f t="array" ref="D25">ifs(and(isblank($A25),isblank($B25)),"", not(iserror(vlookup($A25&amp;$B25,'3) Release_Label'!$D:$D&amp;'3) Release_Label'!$E:$E,1,0))),vlookup($A25&amp;$B25,{'3) Release_Label'!$D:$D&amp;'3) Release_Label'!$E:$E,'3) Release_Label'!$H:$H},2,0), or(and(not(isblank($B25)),$B25=$B24,$A25&lt;&gt;$A24),and(not(isblank($A25)),$A25=$A24,$B25&lt;&gt;$B24)),"ID LISTS UNALIGNED",and($A25&lt;&gt;"",countif('3) Release_Label'!$D:$D,$A25)=0),"NO UPC MATCH in Release_Label",and($B25&lt;&gt;"",countif('3) Release_Label'!$E:$E,$B25)=0),"NO CATALOG ID MATCH in Release_Label",iserror(vlookup($A25&amp;$B25,'3) Release_Label'!$D:$D&amp;'3) Release_Label'!$E:$E,1,0)),"NO UPC-CATALOG ID pair MATCH in Release_Label" )</f>
        <v/>
      </c>
      <c r="E25" s="43" t="s">
        <v>67</v>
      </c>
      <c r="F25" s="135" t="s">
        <v>666</v>
      </c>
      <c r="G25" s="136" t="str">
        <f t="array" ref="G25">ifs(or($F25="",$F25="Main Primary Artist"),$F25,not(iserror(vlookup($F25,'Reference info'!$J$5:$J$8,1,0))),"Key Artist",not(iserror(vlookup($F25,'Reference info'!$J$38:$J$405,1,0))),"Performer",not(iserror(vlookup($F25,'Reference info'!$J$10:$J$36,1,0))),"Producer &amp; Engineer")</f>
        <v>Main Primary Artist</v>
      </c>
      <c r="H25" s="28"/>
      <c r="I25" s="8" t="str">
        <f>IF(AND(F25="Main Primary Artist",SUBSTITUTE(E25," ","")&lt;&gt;"VariousArtists",SUBSTITUTE(E25," ","")&lt;&gt;"VariousArtist",E25&lt;&gt;"Various",SUBSTITUTE(E25," ","")&lt;&gt;"AssortedArtists",SUBSTITUTE(E25," ","")&lt;&gt;"AssortedArtist",E25&lt;&gt;"Assorted",SUBSTITUTE(E25," ","")&lt;&gt;"AsortedArtists",SUBSTITUTE(E25," ","")&lt;&gt;"AsortedArtist",E25&lt;&gt;"Asorted",E25&lt;&gt;"Other",,SUBSTITUTE(E25," ","")&lt;&gt;"MiscellaneousArtists",SUBSTITUTE(E25," ","")&lt;&gt;"MiscellaneousArtist",E25&lt;&gt;"Miscellaneous",SUBSTITUTE(E25," ","")&lt;&gt;"MiscelaneousArtists",SUBSTITUTE(E25," ","")&lt;&gt;"MiscelaneousArtist",E25&lt;&gt;"Miscelaneous"),"update Releases set ArtistId=(select ArtistId from Artists where Name=N'"&amp;SUBSTITUTE(trim(E25),"'","''")&amp;"' and EnterpriseId="&amp;EntId&amp;"), SearchKeywords=concat_ws(' ', Name, N'"&amp;SUBSTITUTE(trim(E25),"'","''")&amp;"',(select Name from Labels where LabelId=Releases.LabelId), ReleaseId, UPC, Catalog) where "&amp;IF(A25&lt;&gt;"","UPC="&amp;A25,"Catalog='"&amp;SUBSTITUTE(trim(B25),"'","''")&amp;"'")&amp;" and EnterpriseId="&amp;EntId,IF(and(F25&lt;&gt;"Main Primary Artist",SUBSTITUTE(E25," ","")&lt;&gt;"VariousArtists",SUBSTITUTE(E25," ","")&lt;&gt;"VariousArtist",E25&lt;&gt;"Various",SUBSTITUTE(E25," ","")&lt;&gt;"AssortedArtists",SUBSTITUTE(E25," ","")&lt;&gt;"AssortedArtist",E25&lt;&gt;"Assorted",SUBSTITUTE(E25," ","")&lt;&gt;"AsortedArtists",SUBSTITUTE(E25," ","")&lt;&gt;"AsortedArtist",E25&lt;&gt;"Asorted",E25&lt;&gt;"Other",,SUBSTITUTE(E25," ","")&lt;&gt;"MiscellaneousArtists",SUBSTITUTE(E25," ","")&lt;&gt;"MiscellaneousArtist",E25&lt;&gt;"Miscellaneous",SUBSTITUTE(E25," ","")&lt;&gt;"MiscelaneousArtists",SUBSTITUTE(E25," ","")&lt;&gt;"MiscelaneousArtist",E25&lt;&gt;"Miscelaneous"),"INSERT into Contributors VALUES (newid(), "&amp;IF(F25&lt;&gt;"Primary Artist", "(select RoleId from ContributorRoles where Name='"&amp;F25&amp;"'), 0", "49, 1")&amp; ", null, (select max(ReleaseId) from Releases where "&amp;IF(A25&lt;&gt;"","UPC="&amp;A25,"Catalog='"&amp;SUBSTITUTE(trim(B25),"'","''")&amp;"'")&amp;" and EnterpriseId="&amp;EntId&amp;"), (select ArtistId from Artists where Name=N'"&amp;SUBSTITUTE(trim(E25),"'","''")&amp;"'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UPC=792268849940 and EnterpriseId=647322</v>
      </c>
      <c r="J25" s="28"/>
      <c r="K25" s="138"/>
      <c r="L25" s="28"/>
      <c r="M25" s="13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row>
    <row r="26">
      <c r="A26" s="83">
        <v>7.9226884994E11</v>
      </c>
      <c r="B26" s="133"/>
      <c r="C26" s="134" t="str">
        <f t="array" ref="C26">ifs(and(isblank($A26),isblank($B26)),"", not(iserror(vlookup($A26&amp;$B26,'3) Release_Label'!$D:$D&amp;'3) Release_Label'!$E:$E,1,0))),vlookup($A26&amp;$B26,{'3) Release_Label'!$D:$D&amp;'3) Release_Label'!$E:$E,'3) Release_Label'!$F:$F},2,0), or(and(not(isblank($B26)),$B26=$B25,$A26&lt;&gt;$A25),and(not(isblank($A26)),$A26=$A25,$B26&lt;&gt;$B25)),"ID LISTS UNALIGNED",and($A26&lt;&gt;"",countif('3) Release_Label'!$D:$D,$A26)=0),"NO UPC MATCH in Release_Label",and($B26&lt;&gt;"",countif('3) Release_Label'!$E:$E,$B26)=0),"NO CATALOG ID MATCH in Release_Label",iserror(vlookup($A26&amp;$B26,'3) Release_Label'!$D:$D&amp;'3) Release_Label'!$E:$E,1,0)),"NO UPC-CATALOG ID pair MATCH in Release_Label" )</f>
        <v>O Rei da Velocidade</v>
      </c>
      <c r="D26" s="134"/>
      <c r="E26" s="43" t="s">
        <v>67</v>
      </c>
      <c r="F26" s="135" t="s">
        <v>667</v>
      </c>
      <c r="G26" s="136" t="str">
        <f t="array" ref="G26">ifs(or($F26="",$F26="Main Primary Artist"),$F26,not(iserror(vlookup($F26,'Reference info'!$J$5:$J$8,1,0))),"Key Artist",not(iserror(vlookup($F26,'Reference info'!$J$38:$J$405,1,0))),"Performer",not(iserror(vlookup($F26,'Reference info'!$J$10:$J$36,1,0))),"Producer &amp; Engineer")</f>
        <v>Producer &amp; Engineer</v>
      </c>
      <c r="H26" s="28"/>
      <c r="I26" s="8" t="str">
        <f>IF(AND(F26="Main Primary Artist",SUBSTITUTE(E26," ","")&lt;&gt;"VariousArtists",SUBSTITUTE(E26," ","")&lt;&gt;"VariousArtist",E26&lt;&gt;"Various",SUBSTITUTE(E26," ","")&lt;&gt;"AssortedArtists",SUBSTITUTE(E26," ","")&lt;&gt;"AssortedArtist",E26&lt;&gt;"Assorted",SUBSTITUTE(E26," ","")&lt;&gt;"AsortedArtists",SUBSTITUTE(E26," ","")&lt;&gt;"AsortedArtist",E26&lt;&gt;"Asorted",E26&lt;&gt;"Other",,SUBSTITUTE(E26," ","")&lt;&gt;"MiscellaneousArtists",SUBSTITUTE(E26," ","")&lt;&gt;"MiscellaneousArtist",E26&lt;&gt;"Miscellaneous",SUBSTITUTE(E26," ","")&lt;&gt;"MiscelaneousArtists",SUBSTITUTE(E26," ","")&lt;&gt;"MiscelaneousArtist",E26&lt;&gt;"Miscelaneous"),"update Releases set ArtistId=(select ArtistId from Artists where Name=N'"&amp;SUBSTITUTE(trim(E26),"'","''")&amp;"' and EnterpriseId="&amp;EntId&amp;"), SearchKeywords=concat_ws(' ', Name, N'"&amp;SUBSTITUTE(trim(E26),"'","''")&amp;"',(select Name from Labels where LabelId=Releases.LabelId), ReleaseId, UPC, Catalog) where "&amp;IF(A26&lt;&gt;"","UPC="&amp;A26,"Catalog='"&amp;SUBSTITUTE(trim(B26),"'","''")&amp;"'")&amp;" and EnterpriseId="&amp;EntId,IF(and(F26&lt;&gt;"Main Primary Artist",SUBSTITUTE(E26," ","")&lt;&gt;"VariousArtists",SUBSTITUTE(E26," ","")&lt;&gt;"VariousArtist",E26&lt;&gt;"Various",SUBSTITUTE(E26," ","")&lt;&gt;"AssortedArtists",SUBSTITUTE(E26," ","")&lt;&gt;"AssortedArtist",E26&lt;&gt;"Assorted",SUBSTITUTE(E26," ","")&lt;&gt;"AsortedArtists",SUBSTITUTE(E26," ","")&lt;&gt;"AsortedArtist",E26&lt;&gt;"Asorted",E26&lt;&gt;"Other",,SUBSTITUTE(E26," ","")&lt;&gt;"MiscellaneousArtists",SUBSTITUTE(E26," ","")&lt;&gt;"MiscellaneousArtist",E26&lt;&gt;"Miscellaneous",SUBSTITUTE(E26," ","")&lt;&gt;"MiscelaneousArtists",SUBSTITUTE(E26," ","")&lt;&gt;"MiscelaneousArtist",E26&lt;&gt;"Miscelaneous"),"INSERT into Contributors VALUES (newid(), "&amp;IF(F26&lt;&gt;"Primary Artist", "(select RoleId from ContributorRoles where Name='"&amp;F26&amp;"'), 0", "49, 1")&amp; ", null, (select max(ReleaseId) from Releases where "&amp;IF(A26&lt;&gt;"","UPC="&amp;A26,"Catalog='"&amp;SUBSTITUTE(trim(B26),"'","''")&amp;"'")&amp;" and EnterpriseId="&amp;EntId&amp;"), (select ArtistId from Artists where Name=N'"&amp;SUBSTITUTE(trim(E26),"'","''")&amp;"' and EnterpriseId="&amp;EntId&amp;"), null)",""))</f>
        <v>INSERT into Contributors VALUES (newid(), (select RoleId from ContributorRoles where Name='Producer'), 0, null, (select max(ReleaseId) from Releases where UPC=792268849940 and EnterpriseId=647322), (select ArtistId from Artists where Name=N'Flash Beats Manow' and EnterpriseId=647322), null)</v>
      </c>
      <c r="J26" s="28"/>
      <c r="K26" s="138"/>
      <c r="L26" s="28"/>
      <c r="M26" s="13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row>
    <row r="27">
      <c r="A27" s="83">
        <v>7.9226884994E11</v>
      </c>
      <c r="B27" s="133"/>
      <c r="C27" s="134" t="str">
        <f t="array" ref="C27">ifs(and(isblank($A27),isblank($B27)),"", not(iserror(vlookup($A27&amp;$B27,'3) Release_Label'!$D:$D&amp;'3) Release_Label'!$E:$E,1,0))),vlookup($A27&amp;$B27,{'3) Release_Label'!$D:$D&amp;'3) Release_Label'!$E:$E,'3) Release_Label'!$F:$F},2,0), or(and(not(isblank($B27)),$B27=$B26,$A27&lt;&gt;$A26),and(not(isblank($A27)),$A27=$A26,$B27&lt;&gt;$B26)),"ID LISTS UNALIGNED",and($A27&lt;&gt;"",countif('3) Release_Label'!$D:$D,$A27)=0),"NO UPC MATCH in Release_Label",and($B27&lt;&gt;"",countif('3) Release_Label'!$E:$E,$B27)=0),"NO CATALOG ID MATCH in Release_Label",iserror(vlookup($A27&amp;$B27,'3) Release_Label'!$D:$D&amp;'3) Release_Label'!$E:$E,1,0)),"NO UPC-CATALOG ID pair MATCH in Release_Label" )</f>
        <v>O Rei da Velocidade</v>
      </c>
      <c r="D27" s="134"/>
      <c r="E27" s="43" t="s">
        <v>67</v>
      </c>
      <c r="F27" s="135" t="s">
        <v>669</v>
      </c>
      <c r="G27" s="136" t="str">
        <f t="array" ref="G27">ifs(or($F27="",$F27="Main Primary Artist"),$F27,not(iserror(vlookup($F27,'Reference info'!$J$5:$J$8,1,0))),"Key Artist",not(iserror(vlookup($F27,'Reference info'!$J$38:$J$405,1,0))),"Performer",not(iserror(vlookup($F27,'Reference info'!$J$10:$J$36,1,0))),"Producer &amp; Engineer")</f>
        <v>Producer &amp; Engineer</v>
      </c>
      <c r="H27" s="28"/>
      <c r="I27" s="8" t="str">
        <f>IF(AND(F27="Main Primary Artist",SUBSTITUTE(E27," ","")&lt;&gt;"VariousArtists",SUBSTITUTE(E27," ","")&lt;&gt;"VariousArtist",E27&lt;&gt;"Various",SUBSTITUTE(E27," ","")&lt;&gt;"AssortedArtists",SUBSTITUTE(E27," ","")&lt;&gt;"AssortedArtist",E27&lt;&gt;"Assorted",SUBSTITUTE(E27," ","")&lt;&gt;"AsortedArtists",SUBSTITUTE(E27," ","")&lt;&gt;"AsortedArtist",E27&lt;&gt;"Asorted",E27&lt;&gt;"Other",,SUBSTITUTE(E27," ","")&lt;&gt;"MiscellaneousArtists",SUBSTITUTE(E27," ","")&lt;&gt;"MiscellaneousArtist",E27&lt;&gt;"Miscellaneous",SUBSTITUTE(E27," ","")&lt;&gt;"MiscelaneousArtists",SUBSTITUTE(E27," ","")&lt;&gt;"MiscelaneousArtist",E27&lt;&gt;"Miscelaneous"),"update Releases set ArtistId=(select ArtistId from Artists where Name=N'"&amp;SUBSTITUTE(trim(E27),"'","''")&amp;"' and EnterpriseId="&amp;EntId&amp;"), SearchKeywords=concat_ws(' ', Name, N'"&amp;SUBSTITUTE(trim(E27),"'","''")&amp;"',(select Name from Labels where LabelId=Releases.LabelId), ReleaseId, UPC, Catalog) where "&amp;IF(A27&lt;&gt;"","UPC="&amp;A27,"Catalog='"&amp;SUBSTITUTE(trim(B27),"'","''")&amp;"'")&amp;" and EnterpriseId="&amp;EntId,IF(and(F27&lt;&gt;"Main Primary Artist",SUBSTITUTE(E27," ","")&lt;&gt;"VariousArtists",SUBSTITUTE(E27," ","")&lt;&gt;"VariousArtist",E27&lt;&gt;"Various",SUBSTITUTE(E27," ","")&lt;&gt;"AssortedArtists",SUBSTITUTE(E27," ","")&lt;&gt;"AssortedArtist",E27&lt;&gt;"Assorted",SUBSTITUTE(E27," ","")&lt;&gt;"AsortedArtists",SUBSTITUTE(E27," ","")&lt;&gt;"AsortedArtist",E27&lt;&gt;"Asorted",E27&lt;&gt;"Other",,SUBSTITUTE(E27," ","")&lt;&gt;"MiscellaneousArtists",SUBSTITUTE(E27," ","")&lt;&gt;"MiscellaneousArtist",E27&lt;&gt;"Miscellaneous",SUBSTITUTE(E27," ","")&lt;&gt;"MiscelaneousArtists",SUBSTITUTE(E27," ","")&lt;&gt;"MiscelaneousArtist",E27&lt;&gt;"Miscelaneous"),"INSERT into Contributors VALUES (newid(), "&amp;IF(F27&lt;&gt;"Primary Artist", "(select RoleId from ContributorRoles where Name='"&amp;F27&amp;"'), 0", "49, 1")&amp; ", null, (select max(ReleaseId) from Releases where "&amp;IF(A27&lt;&gt;"","UPC="&amp;A27,"Catalog='"&amp;SUBSTITUTE(trim(B27),"'","''")&amp;"'")&amp;" and EnterpriseId="&amp;EntId&amp;"), (select ArtistId from Artists where Name=N'"&amp;SUBSTITUTE(trim(E27),"'","''")&amp;"' and EnterpriseId="&amp;EntId&amp;"), null)",""))</f>
        <v>INSERT into Contributors VALUES (newid(), (select RoleId from ContributorRoles where Name='Engineer'), 0, null, (select max(ReleaseId) from Releases where UPC=792268849940 and EnterpriseId=647322), (select ArtistId from Artists where Name=N'Flash Beats Manow' and EnterpriseId=647322), null)</v>
      </c>
      <c r="J27" s="28"/>
      <c r="K27" s="138"/>
      <c r="L27" s="28"/>
      <c r="M27" s="13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row>
    <row r="28">
      <c r="A28" s="83">
        <v>7.92268943372E11</v>
      </c>
      <c r="B28" s="133"/>
      <c r="C28" s="134" t="str">
        <f t="array" ref="C28">ifs(and(isblank($A28),isblank($B28)),"", not(iserror(vlookup($A28&amp;$B28,'3) Release_Label'!$D:$D&amp;'3) Release_Label'!$E:$E,1,0))),vlookup($A28&amp;$B28,{'3) Release_Label'!$D:$D&amp;'3) Release_Label'!$E:$E,'3) Release_Label'!$F:$F},2,0), or(and(not(isblank($B28)),$B28=$B25,$A28&lt;&gt;$A25),and(not(isblank($A28)),$A28=$A25,$B28&lt;&gt;$B25)),"ID LISTS UNALIGNED",and($A28&lt;&gt;"",countif('3) Release_Label'!$D:$D,$A28)=0),"NO UPC MATCH in Release_Label",and($B28&lt;&gt;"",countif('3) Release_Label'!$E:$E,$B28)=0),"NO CATALOG ID MATCH in Release_Label",iserror(vlookup($A28&amp;$B28,'3) Release_Label'!$D:$D&amp;'3) Release_Label'!$E:$E,1,0)),"NO UPC-CATALOG ID pair MATCH in Release_Label" )</f>
        <v>Benihime</v>
      </c>
      <c r="D28" s="134" t="str">
        <f t="array" ref="D28">ifs(and(isblank($A28),isblank($B28)),"", not(iserror(vlookup($A28&amp;$B28,'3) Release_Label'!$D:$D&amp;'3) Release_Label'!$E:$E,1,0))),vlookup($A28&amp;$B28,{'3) Release_Label'!$D:$D&amp;'3) Release_Label'!$E:$E,'3) Release_Label'!$H:$H},2,0), or(and(not(isblank($B28)),$B28=$B25,$A28&lt;&gt;$A25),and(not(isblank($A28)),$A28=$A25,$B28&lt;&gt;$B25)),"ID LISTS UNALIGNED",and($A28&lt;&gt;"",countif('3) Release_Label'!$D:$D,$A28)=0),"NO UPC MATCH in Release_Label",and($B28&lt;&gt;"",countif('3) Release_Label'!$E:$E,$B28)=0),"NO CATALOG ID MATCH in Release_Label",iserror(vlookup($A28&amp;$B28,'3) Release_Label'!$D:$D&amp;'3) Release_Label'!$E:$E,1,0)),"NO UPC-CATALOG ID pair MATCH in Release_Label" )</f>
        <v/>
      </c>
      <c r="E28" s="43" t="s">
        <v>49</v>
      </c>
      <c r="F28" s="135" t="s">
        <v>666</v>
      </c>
      <c r="G28" s="136" t="str">
        <f t="array" ref="G28">ifs(or($F28="",$F28="Main Primary Artist"),$F28,not(iserror(vlookup($F28,'Reference info'!$J$5:$J$8,1,0))),"Key Artist",not(iserror(vlookup($F28,'Reference info'!$J$38:$J$405,1,0))),"Performer",not(iserror(vlookup($F28,'Reference info'!$J$10:$J$36,1,0))),"Producer &amp; Engineer")</f>
        <v>Main Primary Artist</v>
      </c>
      <c r="H28" s="28"/>
      <c r="I28" s="8" t="str">
        <f>IF(AND(F28="Main Primary Artist",SUBSTITUTE(E28," ","")&lt;&gt;"VariousArtists",SUBSTITUTE(E28," ","")&lt;&gt;"VariousArtist",E28&lt;&gt;"Various",SUBSTITUTE(E28," ","")&lt;&gt;"AssortedArtists",SUBSTITUTE(E28," ","")&lt;&gt;"AssortedArtist",E28&lt;&gt;"Assorted",SUBSTITUTE(E28," ","")&lt;&gt;"AsortedArtists",SUBSTITUTE(E28," ","")&lt;&gt;"AsortedArtist",E28&lt;&gt;"Asorted",E28&lt;&gt;"Other",,SUBSTITUTE(E28," ","")&lt;&gt;"MiscellaneousArtists",SUBSTITUTE(E28," ","")&lt;&gt;"MiscellaneousArtist",E28&lt;&gt;"Miscellaneous",SUBSTITUTE(E28," ","")&lt;&gt;"MiscelaneousArtists",SUBSTITUTE(E28," ","")&lt;&gt;"MiscelaneousArtist",E28&lt;&gt;"Miscelaneous"),"update Releases set ArtistId=(select ArtistId from Artists where Name=N'"&amp;SUBSTITUTE(trim(E28),"'","''")&amp;"' and EnterpriseId="&amp;EntId&amp;"), SearchKeywords=concat_ws(' ', Name, N'"&amp;SUBSTITUTE(trim(E28),"'","''")&amp;"',(select Name from Labels where LabelId=Releases.LabelId), ReleaseId, UPC, Catalog) where "&amp;IF(A28&lt;&gt;"","UPC="&amp;A28,"Catalog='"&amp;SUBSTITUTE(trim(B28),"'","''")&amp;"'")&amp;" and EnterpriseId="&amp;EntId,IF(and(F28&lt;&gt;"Main Primary Artist",SUBSTITUTE(E28," ","")&lt;&gt;"VariousArtists",SUBSTITUTE(E28," ","")&lt;&gt;"VariousArtist",E28&lt;&gt;"Various",SUBSTITUTE(E28," ","")&lt;&gt;"AssortedArtists",SUBSTITUTE(E28," ","")&lt;&gt;"AssortedArtist",E28&lt;&gt;"Assorted",SUBSTITUTE(E28," ","")&lt;&gt;"AsortedArtists",SUBSTITUTE(E28," ","")&lt;&gt;"AsortedArtist",E28&lt;&gt;"Asorted",E28&lt;&gt;"Other",,SUBSTITUTE(E28," ","")&lt;&gt;"MiscellaneousArtists",SUBSTITUTE(E28," ","")&lt;&gt;"MiscellaneousArtist",E28&lt;&gt;"Miscellaneous",SUBSTITUTE(E28," ","")&lt;&gt;"MiscelaneousArtists",SUBSTITUTE(E28," ","")&lt;&gt;"MiscelaneousArtist",E28&lt;&gt;"Miscelaneous"),"INSERT into Contributors VALUES (newid(), "&amp;IF(F28&lt;&gt;"Primary Artist", "(select RoleId from ContributorRoles where Name='"&amp;F28&amp;"'), 0", "49, 1")&amp; ", null, (select max(ReleaseId) from Releases where "&amp;IF(A28&lt;&gt;"","UPC="&amp;A28,"Catalog='"&amp;SUBSTITUTE(trim(B28),"'","''")&amp;"'")&amp;" and EnterpriseId="&amp;EntId&amp;"), (select ArtistId from Artists where Name=N'"&amp;SUBSTITUTE(trim(E28),"'","''")&amp;"' and EnterpriseId="&amp;EntId&amp;"), null)",""))</f>
        <v>update Releases set ArtistId=(select ArtistId from Artists where Name=N'JKZ' and EnterpriseId=647322), SearchKeywords=concat_ws(' ', Name, N'JKZ',(select Name from Labels where LabelId=Releases.LabelId), ReleaseId, UPC, Catalog) where UPC=792268943372 and EnterpriseId=647322</v>
      </c>
      <c r="J28" s="28"/>
      <c r="K28" s="138"/>
      <c r="L28" s="28"/>
      <c r="M28" s="138"/>
      <c r="N28" s="28"/>
      <c r="O28" s="28"/>
      <c r="P28" s="28"/>
      <c r="Q28" s="28"/>
      <c r="R28" s="28"/>
      <c r="S28" s="28"/>
      <c r="T28" s="28"/>
      <c r="U28" s="42"/>
      <c r="V28" s="28"/>
      <c r="W28" s="28"/>
      <c r="X28" s="28"/>
      <c r="Y28" s="28"/>
      <c r="Z28" s="28"/>
      <c r="AA28" s="28"/>
      <c r="AB28" s="28"/>
      <c r="AC28" s="28"/>
      <c r="AD28" s="28"/>
      <c r="AE28" s="28"/>
      <c r="AF28" s="28"/>
      <c r="AG28" s="28"/>
      <c r="AH28" s="28"/>
      <c r="AI28" s="28"/>
      <c r="AJ28" s="28"/>
      <c r="AK28" s="28"/>
      <c r="AL28" s="28"/>
      <c r="AM28" s="28"/>
      <c r="AN28" s="28"/>
      <c r="AO28" s="28"/>
      <c r="AP28" s="28"/>
      <c r="AQ28" s="28"/>
      <c r="AR28" s="28"/>
    </row>
    <row r="29">
      <c r="A29" s="83">
        <v>7.92268943372E11</v>
      </c>
      <c r="B29" s="133"/>
      <c r="C29" s="134" t="str">
        <f t="array" ref="C29">ifs(and(isblank($A29),isblank($B29)),"", not(iserror(vlookup($A29&amp;$B29,'3) Release_Label'!$D:$D&amp;'3) Release_Label'!$E:$E,1,0))),vlookup($A29&amp;$B29,{'3) Release_Label'!$D:$D&amp;'3) Release_Label'!$E:$E,'3) Release_Label'!$F:$F},2,0), or(and(not(isblank($B29)),$B29=$B28,$A29&lt;&gt;$A28),and(not(isblank($A29)),$A29=$A28,$B29&lt;&gt;$B28)),"ID LISTS UNALIGNED",and($A29&lt;&gt;"",countif('3) Release_Label'!$D:$D,$A29)=0),"NO UPC MATCH in Release_Label",and($B29&lt;&gt;"",countif('3) Release_Label'!$E:$E,$B29)=0),"NO CATALOG ID MATCH in Release_Label",iserror(vlookup($A29&amp;$B29,'3) Release_Label'!$D:$D&amp;'3) Release_Label'!$E:$E,1,0)),"NO UPC-CATALOG ID pair MATCH in Release_Label" )</f>
        <v>Benihime</v>
      </c>
      <c r="D29" s="134" t="str">
        <f t="array" ref="D29">ifs(and(isblank($A29),isblank($B29)),"", not(iserror(vlookup($A29&amp;$B29,'3) Release_Label'!$D:$D&amp;'3) Release_Label'!$E:$E,1,0))),vlookup($A29&amp;$B29,{'3) Release_Label'!$D:$D&amp;'3) Release_Label'!$E:$E,'3) Release_Label'!$H:$H},2,0), or(and(not(isblank($B29)),$B29=$B28,$A29&lt;&gt;$A28),and(not(isblank($A29)),$A29=$A28,$B29&lt;&gt;$B28)),"ID LISTS UNALIGNED",and($A29&lt;&gt;"",countif('3) Release_Label'!$D:$D,$A29)=0),"NO UPC MATCH in Release_Label",and($B29&lt;&gt;"",countif('3) Release_Label'!$E:$E,$B29)=0),"NO CATALOG ID MATCH in Release_Label",iserror(vlookup($A29&amp;$B29,'3) Release_Label'!$D:$D&amp;'3) Release_Label'!$E:$E,1,0)),"NO UPC-CATALOG ID pair MATCH in Release_Label" )</f>
        <v/>
      </c>
      <c r="E29" s="43" t="s">
        <v>49</v>
      </c>
      <c r="F29" s="135" t="s">
        <v>667</v>
      </c>
      <c r="G29" s="136" t="str">
        <f t="array" ref="G29">ifs(or($F29="",$F29="Main Primary Artist"),$F29,not(iserror(vlookup($F29,'Reference info'!$J$5:$J$8,1,0))),"Key Artist",not(iserror(vlookup($F29,'Reference info'!$J$38:$J$405,1,0))),"Performer",not(iserror(vlookup($F29,'Reference info'!$J$10:$J$36,1,0))),"Producer &amp; Engineer")</f>
        <v>Producer &amp; Engineer</v>
      </c>
      <c r="H29" s="28"/>
      <c r="I29" s="8" t="str">
        <f>IF(AND(F29="Main Primary Artist",SUBSTITUTE(E29," ","")&lt;&gt;"VariousArtists",SUBSTITUTE(E29," ","")&lt;&gt;"VariousArtist",E29&lt;&gt;"Various",SUBSTITUTE(E29," ","")&lt;&gt;"AssortedArtists",SUBSTITUTE(E29," ","")&lt;&gt;"AssortedArtist",E29&lt;&gt;"Assorted",SUBSTITUTE(E29," ","")&lt;&gt;"AsortedArtists",SUBSTITUTE(E29," ","")&lt;&gt;"AsortedArtist",E29&lt;&gt;"Asorted",E29&lt;&gt;"Other",,SUBSTITUTE(E29," ","")&lt;&gt;"MiscellaneousArtists",SUBSTITUTE(E29," ","")&lt;&gt;"MiscellaneousArtist",E29&lt;&gt;"Miscellaneous",SUBSTITUTE(E29," ","")&lt;&gt;"MiscelaneousArtists",SUBSTITUTE(E29," ","")&lt;&gt;"MiscelaneousArtist",E29&lt;&gt;"Miscelaneous"),"update Releases set ArtistId=(select ArtistId from Artists where Name=N'"&amp;SUBSTITUTE(trim(E29),"'","''")&amp;"' and EnterpriseId="&amp;EntId&amp;"), SearchKeywords=concat_ws(' ', Name, N'"&amp;SUBSTITUTE(trim(E29),"'","''")&amp;"',(select Name from Labels where LabelId=Releases.LabelId), ReleaseId, UPC, Catalog) where "&amp;IF(A29&lt;&gt;"","UPC="&amp;A29,"Catalog='"&amp;SUBSTITUTE(trim(B29),"'","''")&amp;"'")&amp;" and EnterpriseId="&amp;EntId,IF(and(F29&lt;&gt;"Main Primary Artist",SUBSTITUTE(E29," ","")&lt;&gt;"VariousArtists",SUBSTITUTE(E29," ","")&lt;&gt;"VariousArtist",E29&lt;&gt;"Various",SUBSTITUTE(E29," ","")&lt;&gt;"AssortedArtists",SUBSTITUTE(E29," ","")&lt;&gt;"AssortedArtist",E29&lt;&gt;"Assorted",SUBSTITUTE(E29," ","")&lt;&gt;"AsortedArtists",SUBSTITUTE(E29," ","")&lt;&gt;"AsortedArtist",E29&lt;&gt;"Asorted",E29&lt;&gt;"Other",,SUBSTITUTE(E29," ","")&lt;&gt;"MiscellaneousArtists",SUBSTITUTE(E29," ","")&lt;&gt;"MiscellaneousArtist",E29&lt;&gt;"Miscellaneous",SUBSTITUTE(E29," ","")&lt;&gt;"MiscelaneousArtists",SUBSTITUTE(E29," ","")&lt;&gt;"MiscelaneousArtist",E29&lt;&gt;"Miscelaneous"),"INSERT into Contributors VALUES (newid(), "&amp;IF(F29&lt;&gt;"Primary Artist", "(select RoleId from ContributorRoles where Name='"&amp;F29&amp;"'), 0", "49, 1")&amp; ", null, (select max(ReleaseId) from Releases where "&amp;IF(A29&lt;&gt;"","UPC="&amp;A29,"Catalog='"&amp;SUBSTITUTE(trim(B29),"'","''")&amp;"'")&amp;" and EnterpriseId="&amp;EntId&amp;"), (select ArtistId from Artists where Name=N'"&amp;SUBSTITUTE(trim(E29),"'","''")&amp;"' and EnterpriseId="&amp;EntId&amp;"), null)",""))</f>
        <v>INSERT into Contributors VALUES (newid(), (select RoleId from ContributorRoles where Name='Producer'), 0, null, (select max(ReleaseId) from Releases where UPC=792268943372 and EnterpriseId=647322), (select ArtistId from Artists where Name=N'JKZ' and EnterpriseId=647322), null)</v>
      </c>
      <c r="J29" s="28"/>
      <c r="K29" s="138"/>
      <c r="L29" s="28"/>
      <c r="M29" s="138"/>
      <c r="N29" s="28"/>
      <c r="O29" s="28"/>
      <c r="P29" s="28"/>
      <c r="Q29" s="28"/>
      <c r="R29" s="28"/>
      <c r="S29" s="28"/>
      <c r="T29" s="28"/>
      <c r="U29" s="42"/>
      <c r="V29" s="28"/>
      <c r="W29" s="28"/>
      <c r="X29" s="28"/>
      <c r="Y29" s="28"/>
      <c r="Z29" s="28"/>
      <c r="AA29" s="28"/>
      <c r="AB29" s="28"/>
      <c r="AC29" s="28"/>
      <c r="AD29" s="28"/>
      <c r="AE29" s="28"/>
      <c r="AF29" s="28"/>
      <c r="AG29" s="28"/>
      <c r="AH29" s="28"/>
      <c r="AI29" s="28"/>
      <c r="AJ29" s="28"/>
      <c r="AK29" s="28"/>
      <c r="AL29" s="28"/>
      <c r="AM29" s="28"/>
      <c r="AN29" s="28"/>
      <c r="AO29" s="28"/>
      <c r="AP29" s="28"/>
      <c r="AQ29" s="28"/>
      <c r="AR29" s="28"/>
    </row>
    <row r="30">
      <c r="A30" s="83">
        <v>7.92268943372E11</v>
      </c>
      <c r="B30" s="133"/>
      <c r="C30" s="134" t="str">
        <f t="array" ref="C30">ifs(and(isblank($A30),isblank($B30)),"", not(iserror(vlookup($A30&amp;$B30,'3) Release_Label'!$D:$D&amp;'3) Release_Label'!$E:$E,1,0))),vlookup($A30&amp;$B30,{'3) Release_Label'!$D:$D&amp;'3) Release_Label'!$E:$E,'3) Release_Label'!$F:$F},2,0), or(and(not(isblank($B30)),$B30=$B29,$A30&lt;&gt;$A29),and(not(isblank($A30)),$A30=$A29,$B30&lt;&gt;$B29)),"ID LISTS UNALIGNED",and($A30&lt;&gt;"",countif('3) Release_Label'!$D:$D,$A30)=0),"NO UPC MATCH in Release_Label",and($B30&lt;&gt;"",countif('3) Release_Label'!$E:$E,$B30)=0),"NO CATALOG ID MATCH in Release_Label",iserror(vlookup($A30&amp;$B30,'3) Release_Label'!$D:$D&amp;'3) Release_Label'!$E:$E,1,0)),"NO UPC-CATALOG ID pair MATCH in Release_Label" )</f>
        <v>Benihime</v>
      </c>
      <c r="D30" s="134" t="str">
        <f t="array" ref="D30">ifs(and(isblank($A30),isblank($B30)),"", not(iserror(vlookup($A30&amp;$B30,'3) Release_Label'!$D:$D&amp;'3) Release_Label'!$E:$E,1,0))),vlookup($A30&amp;$B30,{'3) Release_Label'!$D:$D&amp;'3) Release_Label'!$E:$E,'3) Release_Label'!$H:$H},2,0), or(and(not(isblank($B30)),$B30=$B29,$A30&lt;&gt;$A29),and(not(isblank($A30)),$A30=$A29,$B30&lt;&gt;$B29)),"ID LISTS UNALIGNED",and($A30&lt;&gt;"",countif('3) Release_Label'!$D:$D,$A30)=0),"NO UPC MATCH in Release_Label",and($B30&lt;&gt;"",countif('3) Release_Label'!$E:$E,$B30)=0),"NO CATALOG ID MATCH in Release_Label",iserror(vlookup($A30&amp;$B30,'3) Release_Label'!$D:$D&amp;'3) Release_Label'!$E:$E,1,0)),"NO UPC-CATALOG ID pair MATCH in Release_Label" )</f>
        <v/>
      </c>
      <c r="E30" s="43" t="s">
        <v>49</v>
      </c>
      <c r="F30" s="135" t="s">
        <v>669</v>
      </c>
      <c r="G30" s="136" t="str">
        <f t="array" ref="G30">ifs(or($F30="",$F30="Main Primary Artist"),$F30,not(iserror(vlookup($F30,'Reference info'!$J$5:$J$8,1,0))),"Key Artist",not(iserror(vlookup($F30,'Reference info'!$J$38:$J$405,1,0))),"Performer",not(iserror(vlookup($F30,'Reference info'!$J$10:$J$36,1,0))),"Producer &amp; Engineer")</f>
        <v>Producer &amp; Engineer</v>
      </c>
      <c r="H30" s="28"/>
      <c r="I30" s="8" t="str">
        <f>IF(AND(F30="Main Primary Artist",SUBSTITUTE(E30," ","")&lt;&gt;"VariousArtists",SUBSTITUTE(E30," ","")&lt;&gt;"VariousArtist",E30&lt;&gt;"Various",SUBSTITUTE(E30," ","")&lt;&gt;"AssortedArtists",SUBSTITUTE(E30," ","")&lt;&gt;"AssortedArtist",E30&lt;&gt;"Assorted",SUBSTITUTE(E30," ","")&lt;&gt;"AsortedArtists",SUBSTITUTE(E30," ","")&lt;&gt;"AsortedArtist",E30&lt;&gt;"Asorted",E30&lt;&gt;"Other",,SUBSTITUTE(E30," ","")&lt;&gt;"MiscellaneousArtists",SUBSTITUTE(E30," ","")&lt;&gt;"MiscellaneousArtist",E30&lt;&gt;"Miscellaneous",SUBSTITUTE(E30," ","")&lt;&gt;"MiscelaneousArtists",SUBSTITUTE(E30," ","")&lt;&gt;"MiscelaneousArtist",E30&lt;&gt;"Miscelaneous"),"update Releases set ArtistId=(select ArtistId from Artists where Name=N'"&amp;SUBSTITUTE(trim(E30),"'","''")&amp;"' and EnterpriseId="&amp;EntId&amp;"), SearchKeywords=concat_ws(' ', Name, N'"&amp;SUBSTITUTE(trim(E30),"'","''")&amp;"',(select Name from Labels where LabelId=Releases.LabelId), ReleaseId, UPC, Catalog) where "&amp;IF(A30&lt;&gt;"","UPC="&amp;A30,"Catalog='"&amp;SUBSTITUTE(trim(B30),"'","''")&amp;"'")&amp;" and EnterpriseId="&amp;EntId,IF(and(F30&lt;&gt;"Main Primary Artist",SUBSTITUTE(E30," ","")&lt;&gt;"VariousArtists",SUBSTITUTE(E30," ","")&lt;&gt;"VariousArtist",E30&lt;&gt;"Various",SUBSTITUTE(E30," ","")&lt;&gt;"AssortedArtists",SUBSTITUTE(E30," ","")&lt;&gt;"AssortedArtist",E30&lt;&gt;"Assorted",SUBSTITUTE(E30," ","")&lt;&gt;"AsortedArtists",SUBSTITUTE(E30," ","")&lt;&gt;"AsortedArtist",E30&lt;&gt;"Asorted",E30&lt;&gt;"Other",,SUBSTITUTE(E30," ","")&lt;&gt;"MiscellaneousArtists",SUBSTITUTE(E30," ","")&lt;&gt;"MiscellaneousArtist",E30&lt;&gt;"Miscellaneous",SUBSTITUTE(E30," ","")&lt;&gt;"MiscelaneousArtists",SUBSTITUTE(E30," ","")&lt;&gt;"MiscelaneousArtist",E30&lt;&gt;"Miscelaneous"),"INSERT into Contributors VALUES (newid(), "&amp;IF(F30&lt;&gt;"Primary Artist", "(select RoleId from ContributorRoles where Name='"&amp;F30&amp;"'), 0", "49, 1")&amp; ", null, (select max(ReleaseId) from Releases where "&amp;IF(A30&lt;&gt;"","UPC="&amp;A30,"Catalog='"&amp;SUBSTITUTE(trim(B30),"'","''")&amp;"'")&amp;" and EnterpriseId="&amp;EntId&amp;"), (select ArtistId from Artists where Name=N'"&amp;SUBSTITUTE(trim(E30),"'","''")&amp;"' and EnterpriseId="&amp;EntId&amp;"), null)",""))</f>
        <v>INSERT into Contributors VALUES (newid(), (select RoleId from ContributorRoles where Name='Engineer'), 0, null, (select max(ReleaseId) from Releases where UPC=792268943372 and EnterpriseId=647322), (select ArtistId from Artists where Name=N'JKZ' and EnterpriseId=647322), null)</v>
      </c>
      <c r="J30" s="28"/>
      <c r="K30" s="138"/>
      <c r="L30" s="28"/>
      <c r="M30" s="138"/>
      <c r="N30" s="28"/>
      <c r="O30" s="28"/>
      <c r="P30" s="28"/>
      <c r="Q30" s="28"/>
      <c r="R30" s="28"/>
      <c r="S30" s="28"/>
      <c r="T30" s="28"/>
      <c r="U30" s="42"/>
      <c r="V30" s="28"/>
      <c r="W30" s="28"/>
      <c r="X30" s="28"/>
      <c r="Y30" s="28"/>
      <c r="Z30" s="28"/>
      <c r="AA30" s="28"/>
      <c r="AB30" s="28"/>
      <c r="AC30" s="28"/>
      <c r="AD30" s="28"/>
      <c r="AE30" s="28"/>
      <c r="AF30" s="28"/>
      <c r="AG30" s="28"/>
      <c r="AH30" s="28"/>
      <c r="AI30" s="28"/>
      <c r="AJ30" s="28"/>
      <c r="AK30" s="28"/>
      <c r="AL30" s="28"/>
      <c r="AM30" s="28"/>
      <c r="AN30" s="28"/>
      <c r="AO30" s="28"/>
      <c r="AP30" s="28"/>
      <c r="AQ30" s="28"/>
      <c r="AR30" s="28"/>
    </row>
    <row r="31">
      <c r="A31" s="83">
        <v>7.89550583668E11</v>
      </c>
      <c r="B31" s="116"/>
      <c r="C31" s="134" t="str">
        <f t="array" ref="C31">ifs(and(isblank($A31),isblank($B31)),"", not(iserror(vlookup($A31&amp;$B31,'3) Release_Label'!$D:$D&amp;'3) Release_Label'!$E:$E,1,0))),vlookup($A31&amp;$B31,{'3) Release_Label'!$D:$D&amp;'3) Release_Label'!$E:$E,'3) Release_Label'!$F:$F},2,0), or(and(not(isblank($B31)),$B31=$B30,$A31&lt;&gt;$A30),and(not(isblank($A31)),$A31=$A30,$B31&lt;&gt;$B30)),"ID LISTS UNALIGNED",and($A31&lt;&gt;"",countif('3) Release_Label'!$D:$D,$A31)=0),"NO UPC MATCH in Release_Label",and($B31&lt;&gt;"",countif('3) Release_Label'!$E:$E,$B31)=0),"NO CATALOG ID MATCH in Release_Label",iserror(vlookup($A31&amp;$B31,'3) Release_Label'!$D:$D&amp;'3) Release_Label'!$E:$E,1,0)),"NO UPC-CATALOG ID pair MATCH in Release_Label" )</f>
        <v>Esse Era o Seu Sonho?</v>
      </c>
      <c r="D31" s="134" t="str">
        <f t="array" ref="D31">ifs(and(isblank($A31),isblank($B31)),"", not(iserror(vlookup($A31&amp;$B31,'3) Release_Label'!$D:$D&amp;'3) Release_Label'!$E:$E,1,0))),vlookup($A31&amp;$B31,{'3) Release_Label'!$D:$D&amp;'3) Release_Label'!$E:$E,'3) Release_Label'!$H:$H},2,0), or(and(not(isblank($B31)),$B31=$B30,$A31&lt;&gt;$A30),and(not(isblank($A31)),$A31=$A30,$B31&lt;&gt;$B30)),"ID LISTS UNALIGNED",and($A31&lt;&gt;"",countif('3) Release_Label'!$D:$D,$A31)=0),"NO UPC MATCH in Release_Label",and($B31&lt;&gt;"",countif('3) Release_Label'!$E:$E,$B31)=0),"NO CATALOG ID MATCH in Release_Label",iserror(vlookup($A31&amp;$B31,'3) Release_Label'!$D:$D&amp;'3) Release_Label'!$E:$E,1,0)),"NO UPC-CATALOG ID pair MATCH in Release_Label" )</f>
        <v/>
      </c>
      <c r="E31" s="43" t="s">
        <v>67</v>
      </c>
      <c r="F31" s="135" t="s">
        <v>666</v>
      </c>
      <c r="G31" s="136" t="str">
        <f t="array" ref="G31">ifs(or($F31="",$F31="Main Primary Artist"),$F31,not(iserror(vlookup($F31,'Reference info'!$J$5:$J$8,1,0))),"Key Artist",not(iserror(vlookup($F31,'Reference info'!$J$38:$J$405,1,0))),"Performer",not(iserror(vlookup($F31,'Reference info'!$J$10:$J$36,1,0))),"Producer &amp; Engineer")</f>
        <v>Main Primary Artist</v>
      </c>
      <c r="I31" s="8" t="str">
        <f>IF(AND(F31="Main Primary Artist",SUBSTITUTE(E31," ","")&lt;&gt;"VariousArtists",SUBSTITUTE(E31," ","")&lt;&gt;"VariousArtist",E31&lt;&gt;"Various",SUBSTITUTE(E31," ","")&lt;&gt;"AssortedArtists",SUBSTITUTE(E31," ","")&lt;&gt;"AssortedArtist",E31&lt;&gt;"Assorted",SUBSTITUTE(E31," ","")&lt;&gt;"AsortedArtists",SUBSTITUTE(E31," ","")&lt;&gt;"AsortedArtist",E31&lt;&gt;"Asorted",E31&lt;&gt;"Other",,SUBSTITUTE(E31," ","")&lt;&gt;"MiscellaneousArtists",SUBSTITUTE(E31," ","")&lt;&gt;"MiscellaneousArtist",E31&lt;&gt;"Miscellaneous",SUBSTITUTE(E31," ","")&lt;&gt;"MiscelaneousArtists",SUBSTITUTE(E31," ","")&lt;&gt;"MiscelaneousArtist",E31&lt;&gt;"Miscelaneous"),"update Releases set ArtistId=(select ArtistId from Artists where Name=N'"&amp;SUBSTITUTE(trim(E31),"'","''")&amp;"' and EnterpriseId="&amp;EntId&amp;"), SearchKeywords=concat_ws(' ', Name, N'"&amp;SUBSTITUTE(trim(E31),"'","''")&amp;"',(select Name from Labels where LabelId=Releases.LabelId), ReleaseId, UPC, Catalog) where "&amp;IF(A31&lt;&gt;"","UPC="&amp;A31,"Catalog='"&amp;SUBSTITUTE(trim(B31),"'","''")&amp;"'")&amp;" and EnterpriseId="&amp;EntId,IF(and(F31&lt;&gt;"Main Primary Artist",SUBSTITUTE(E31," ","")&lt;&gt;"VariousArtists",SUBSTITUTE(E31," ","")&lt;&gt;"VariousArtist",E31&lt;&gt;"Various",SUBSTITUTE(E31," ","")&lt;&gt;"AssortedArtists",SUBSTITUTE(E31," ","")&lt;&gt;"AssortedArtist",E31&lt;&gt;"Assorted",SUBSTITUTE(E31," ","")&lt;&gt;"AsortedArtists",SUBSTITUTE(E31," ","")&lt;&gt;"AsortedArtist",E31&lt;&gt;"Asorted",E31&lt;&gt;"Other",,SUBSTITUTE(E31," ","")&lt;&gt;"MiscellaneousArtists",SUBSTITUTE(E31," ","")&lt;&gt;"MiscellaneousArtist",E31&lt;&gt;"Miscellaneous",SUBSTITUTE(E31," ","")&lt;&gt;"MiscelaneousArtists",SUBSTITUTE(E31," ","")&lt;&gt;"MiscelaneousArtist",E31&lt;&gt;"Miscelaneous"),"INSERT into Contributors VALUES (newid(), "&amp;IF(F31&lt;&gt;"Primary Artist", "(select RoleId from ContributorRoles where Name='"&amp;F31&amp;"'), 0", "49, 1")&amp; ", null, (select max(ReleaseId) from Releases where "&amp;IF(A31&lt;&gt;"","UPC="&amp;A31,"Catalog='"&amp;SUBSTITUTE(trim(B31),"'","''")&amp;"'")&amp;" and EnterpriseId="&amp;EntId&amp;"), (select ArtistId from Artists where Name=N'"&amp;SUBSTITUTE(trim(E31),"'","''")&amp;"'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UPC=789550583668 and EnterpriseId=647322</v>
      </c>
      <c r="L31" s="28"/>
    </row>
    <row r="32">
      <c r="A32" s="83">
        <v>7.89550583668E11</v>
      </c>
      <c r="B32" s="116"/>
      <c r="C32" s="134" t="str">
        <f t="array" ref="C32">ifs(and(isblank($A32),isblank($B32)),"", not(iserror(vlookup($A32&amp;$B32,'3) Release_Label'!$D:$D&amp;'3) Release_Label'!$E:$E,1,0))),vlookup($A32&amp;$B32,{'3) Release_Label'!$D:$D&amp;'3) Release_Label'!$E:$E,'3) Release_Label'!$F:$F},2,0), or(and(not(isblank($B32)),$B32=$B31,$A32&lt;&gt;$A31),and(not(isblank($A32)),$A32=$A31,$B32&lt;&gt;$B31)),"ID LISTS UNALIGNED",and($A32&lt;&gt;"",countif('3) Release_Label'!$D:$D,$A32)=0),"NO UPC MATCH in Release_Label",and($B32&lt;&gt;"",countif('3) Release_Label'!$E:$E,$B32)=0),"NO CATALOG ID MATCH in Release_Label",iserror(vlookup($A32&amp;$B32,'3) Release_Label'!$D:$D&amp;'3) Release_Label'!$E:$E,1,0)),"NO UPC-CATALOG ID pair MATCH in Release_Label" )</f>
        <v>Esse Era o Seu Sonho?</v>
      </c>
      <c r="D32" s="134" t="str">
        <f t="array" ref="D32">ifs(and(isblank($A32),isblank($B32)),"", not(iserror(vlookup($A32&amp;$B32,'3) Release_Label'!$D:$D&amp;'3) Release_Label'!$E:$E,1,0))),vlookup($A32&amp;$B32,{'3) Release_Label'!$D:$D&amp;'3) Release_Label'!$E:$E,'3) Release_Label'!$H:$H},2,0), or(and(not(isblank($B32)),$B32=$B31,$A32&lt;&gt;$A31),and(not(isblank($A32)),$A32=$A31,$B32&lt;&gt;$B31)),"ID LISTS UNALIGNED",and($A32&lt;&gt;"",countif('3) Release_Label'!$D:$D,$A32)=0),"NO UPC MATCH in Release_Label",and($B32&lt;&gt;"",countif('3) Release_Label'!$E:$E,$B32)=0),"NO CATALOG ID MATCH in Release_Label",iserror(vlookup($A32&amp;$B32,'3) Release_Label'!$D:$D&amp;'3) Release_Label'!$E:$E,1,0)),"NO UPC-CATALOG ID pair MATCH in Release_Label" )</f>
        <v/>
      </c>
      <c r="E32" s="43" t="s">
        <v>67</v>
      </c>
      <c r="F32" s="135" t="s">
        <v>667</v>
      </c>
      <c r="G32" s="136" t="str">
        <f t="array" ref="G32">ifs(or($F32="",$F32="Main Primary Artist"),$F32,not(iserror(vlookup($F32,'Reference info'!$J$5:$J$8,1,0))),"Key Artist",not(iserror(vlookup($F32,'Reference info'!$J$38:$J$405,1,0))),"Performer",not(iserror(vlookup($F32,'Reference info'!$J$10:$J$36,1,0))),"Producer &amp; Engineer")</f>
        <v>Producer &amp; Engineer</v>
      </c>
      <c r="I32" s="8" t="str">
        <f>IF(AND(F32="Main Primary Artist",SUBSTITUTE(E32," ","")&lt;&gt;"VariousArtists",SUBSTITUTE(E32," ","")&lt;&gt;"VariousArtist",E32&lt;&gt;"Various",SUBSTITUTE(E32," ","")&lt;&gt;"AssortedArtists",SUBSTITUTE(E32," ","")&lt;&gt;"AssortedArtist",E32&lt;&gt;"Assorted",SUBSTITUTE(E32," ","")&lt;&gt;"AsortedArtists",SUBSTITUTE(E32," ","")&lt;&gt;"AsortedArtist",E32&lt;&gt;"Asorted",E32&lt;&gt;"Other",,SUBSTITUTE(E32," ","")&lt;&gt;"MiscellaneousArtists",SUBSTITUTE(E32," ","")&lt;&gt;"MiscellaneousArtist",E32&lt;&gt;"Miscellaneous",SUBSTITUTE(E32," ","")&lt;&gt;"MiscelaneousArtists",SUBSTITUTE(E32," ","")&lt;&gt;"MiscelaneousArtist",E32&lt;&gt;"Miscelaneous"),"update Releases set ArtistId=(select ArtistId from Artists where Name=N'"&amp;SUBSTITUTE(trim(E32),"'","''")&amp;"' and EnterpriseId="&amp;EntId&amp;"), SearchKeywords=concat_ws(' ', Name, N'"&amp;SUBSTITUTE(trim(E32),"'","''")&amp;"',(select Name from Labels where LabelId=Releases.LabelId), ReleaseId, UPC, Catalog) where "&amp;IF(A32&lt;&gt;"","UPC="&amp;A32,"Catalog='"&amp;SUBSTITUTE(trim(B32),"'","''")&amp;"'")&amp;" and EnterpriseId="&amp;EntId,IF(and(F32&lt;&gt;"Main Primary Artist",SUBSTITUTE(E32," ","")&lt;&gt;"VariousArtists",SUBSTITUTE(E32," ","")&lt;&gt;"VariousArtist",E32&lt;&gt;"Various",SUBSTITUTE(E32," ","")&lt;&gt;"AssortedArtists",SUBSTITUTE(E32," ","")&lt;&gt;"AssortedArtist",E32&lt;&gt;"Assorted",SUBSTITUTE(E32," ","")&lt;&gt;"AsortedArtists",SUBSTITUTE(E32," ","")&lt;&gt;"AsortedArtist",E32&lt;&gt;"Asorted",E32&lt;&gt;"Other",,SUBSTITUTE(E32," ","")&lt;&gt;"MiscellaneousArtists",SUBSTITUTE(E32," ","")&lt;&gt;"MiscellaneousArtist",E32&lt;&gt;"Miscellaneous",SUBSTITUTE(E32," ","")&lt;&gt;"MiscelaneousArtists",SUBSTITUTE(E32," ","")&lt;&gt;"MiscelaneousArtist",E32&lt;&gt;"Miscelaneous"),"INSERT into Contributors VALUES (newid(), "&amp;IF(F32&lt;&gt;"Primary Artist", "(select RoleId from ContributorRoles where Name='"&amp;F32&amp;"'), 0", "49, 1")&amp; ", null, (select max(ReleaseId) from Releases where "&amp;IF(A32&lt;&gt;"","UPC="&amp;A32,"Catalog='"&amp;SUBSTITUTE(trim(B32),"'","''")&amp;"'")&amp;" and EnterpriseId="&amp;EntId&amp;"), (select ArtistId from Artists where Name=N'"&amp;SUBSTITUTE(trim(E32),"'","''")&amp;"' and EnterpriseId="&amp;EntId&amp;"), null)",""))</f>
        <v>INSERT into Contributors VALUES (newid(), (select RoleId from ContributorRoles where Name='Producer'), 0, null, (select max(ReleaseId) from Releases where UPC=789550583668 and EnterpriseId=647322), (select ArtistId from Artists where Name=N'Flash Beats Manow' and EnterpriseId=647322), null)</v>
      </c>
      <c r="L32" s="28"/>
    </row>
    <row r="33">
      <c r="A33" s="83">
        <v>7.89550583668E11</v>
      </c>
      <c r="B33" s="116"/>
      <c r="C33" s="134" t="str">
        <f t="array" ref="C33">ifs(and(isblank($A33),isblank($B33)),"", not(iserror(vlookup($A33&amp;$B33,'3) Release_Label'!$D:$D&amp;'3) Release_Label'!$E:$E,1,0))),vlookup($A33&amp;$B33,{'3) Release_Label'!$D:$D&amp;'3) Release_Label'!$E:$E,'3) Release_Label'!$F:$F},2,0), or(and(not(isblank($B33)),$B33=$B32,$A33&lt;&gt;$A32),and(not(isblank($A33)),$A33=$A32,$B33&lt;&gt;$B32)),"ID LISTS UNALIGNED",and($A33&lt;&gt;"",countif('3) Release_Label'!$D:$D,$A33)=0),"NO UPC MATCH in Release_Label",and($B33&lt;&gt;"",countif('3) Release_Label'!$E:$E,$B33)=0),"NO CATALOG ID MATCH in Release_Label",iserror(vlookup($A33&amp;$B33,'3) Release_Label'!$D:$D&amp;'3) Release_Label'!$E:$E,1,0)),"NO UPC-CATALOG ID pair MATCH in Release_Label" )</f>
        <v>Esse Era o Seu Sonho?</v>
      </c>
      <c r="D33" s="134" t="str">
        <f t="array" ref="D33">ifs(and(isblank($A33),isblank($B33)),"", not(iserror(vlookup($A33&amp;$B33,'3) Release_Label'!$D:$D&amp;'3) Release_Label'!$E:$E,1,0))),vlookup($A33&amp;$B33,{'3) Release_Label'!$D:$D&amp;'3) Release_Label'!$E:$E,'3) Release_Label'!$H:$H},2,0), or(and(not(isblank($B33)),$B33=$B32,$A33&lt;&gt;$A32),and(not(isblank($A33)),$A33=$A32,$B33&lt;&gt;$B32)),"ID LISTS UNALIGNED",and($A33&lt;&gt;"",countif('3) Release_Label'!$D:$D,$A33)=0),"NO UPC MATCH in Release_Label",and($B33&lt;&gt;"",countif('3) Release_Label'!$E:$E,$B33)=0),"NO CATALOG ID MATCH in Release_Label",iserror(vlookup($A33&amp;$B33,'3) Release_Label'!$D:$D&amp;'3) Release_Label'!$E:$E,1,0)),"NO UPC-CATALOG ID pair MATCH in Release_Label" )</f>
        <v/>
      </c>
      <c r="E33" s="43" t="s">
        <v>67</v>
      </c>
      <c r="F33" s="135" t="s">
        <v>669</v>
      </c>
      <c r="G33" s="136" t="str">
        <f t="array" ref="G33">ifs(or($F33="",$F33="Main Primary Artist"),$F33,not(iserror(vlookup($F33,'Reference info'!$J$5:$J$8,1,0))),"Key Artist",not(iserror(vlookup($F33,'Reference info'!$J$38:$J$405,1,0))),"Performer",not(iserror(vlookup($F33,'Reference info'!$J$10:$J$36,1,0))),"Producer &amp; Engineer")</f>
        <v>Producer &amp; Engineer</v>
      </c>
      <c r="I33" s="8" t="str">
        <f>IF(AND(F33="Main Primary Artist",SUBSTITUTE(E33," ","")&lt;&gt;"VariousArtists",SUBSTITUTE(E33," ","")&lt;&gt;"VariousArtist",E33&lt;&gt;"Various",SUBSTITUTE(E33," ","")&lt;&gt;"AssortedArtists",SUBSTITUTE(E33," ","")&lt;&gt;"AssortedArtist",E33&lt;&gt;"Assorted",SUBSTITUTE(E33," ","")&lt;&gt;"AsortedArtists",SUBSTITUTE(E33," ","")&lt;&gt;"AsortedArtist",E33&lt;&gt;"Asorted",E33&lt;&gt;"Other",,SUBSTITUTE(E33," ","")&lt;&gt;"MiscellaneousArtists",SUBSTITUTE(E33," ","")&lt;&gt;"MiscellaneousArtist",E33&lt;&gt;"Miscellaneous",SUBSTITUTE(E33," ","")&lt;&gt;"MiscelaneousArtists",SUBSTITUTE(E33," ","")&lt;&gt;"MiscelaneousArtist",E33&lt;&gt;"Miscelaneous"),"update Releases set ArtistId=(select ArtistId from Artists where Name=N'"&amp;SUBSTITUTE(trim(E33),"'","''")&amp;"' and EnterpriseId="&amp;EntId&amp;"), SearchKeywords=concat_ws(' ', Name, N'"&amp;SUBSTITUTE(trim(E33),"'","''")&amp;"',(select Name from Labels where LabelId=Releases.LabelId), ReleaseId, UPC, Catalog) where "&amp;IF(A33&lt;&gt;"","UPC="&amp;A33,"Catalog='"&amp;SUBSTITUTE(trim(B33),"'","''")&amp;"'")&amp;" and EnterpriseId="&amp;EntId,IF(and(F33&lt;&gt;"Main Primary Artist",SUBSTITUTE(E33," ","")&lt;&gt;"VariousArtists",SUBSTITUTE(E33," ","")&lt;&gt;"VariousArtist",E33&lt;&gt;"Various",SUBSTITUTE(E33," ","")&lt;&gt;"AssortedArtists",SUBSTITUTE(E33," ","")&lt;&gt;"AssortedArtist",E33&lt;&gt;"Assorted",SUBSTITUTE(E33," ","")&lt;&gt;"AsortedArtists",SUBSTITUTE(E33," ","")&lt;&gt;"AsortedArtist",E33&lt;&gt;"Asorted",E33&lt;&gt;"Other",,SUBSTITUTE(E33," ","")&lt;&gt;"MiscellaneousArtists",SUBSTITUTE(E33," ","")&lt;&gt;"MiscellaneousArtist",E33&lt;&gt;"Miscellaneous",SUBSTITUTE(E33," ","")&lt;&gt;"MiscelaneousArtists",SUBSTITUTE(E33," ","")&lt;&gt;"MiscelaneousArtist",E33&lt;&gt;"Miscelaneous"),"INSERT into Contributors VALUES (newid(), "&amp;IF(F33&lt;&gt;"Primary Artist", "(select RoleId from ContributorRoles where Name='"&amp;F33&amp;"'), 0", "49, 1")&amp; ", null, (select max(ReleaseId) from Releases where "&amp;IF(A33&lt;&gt;"","UPC="&amp;A33,"Catalog='"&amp;SUBSTITUTE(trim(B33),"'","''")&amp;"'")&amp;" and EnterpriseId="&amp;EntId&amp;"), (select ArtistId from Artists where Name=N'"&amp;SUBSTITUTE(trim(E33),"'","''")&amp;"' and EnterpriseId="&amp;EntId&amp;"), null)",""))</f>
        <v>INSERT into Contributors VALUES (newid(), (select RoleId from ContributorRoles where Name='Engineer'), 0, null, (select max(ReleaseId) from Releases where UPC=789550583668 and EnterpriseId=647322), (select ArtistId from Artists where Name=N'Flash Beats Manow' and EnterpriseId=647322), null)</v>
      </c>
      <c r="L33" s="28"/>
    </row>
    <row r="34">
      <c r="A34" s="83">
        <v>7.89550780463E11</v>
      </c>
      <c r="B34" s="116"/>
      <c r="C34" s="134" t="str">
        <f t="array" ref="C34">ifs(and(isblank($A34),isblank($B34)),"", not(iserror(vlookup($A34&amp;$B34,'3) Release_Label'!$D:$D&amp;'3) Release_Label'!$E:$E,1,0))),vlookup($A34&amp;$B34,{'3) Release_Label'!$D:$D&amp;'3) Release_Label'!$E:$E,'3) Release_Label'!$F:$F},2,0), or(and(not(isblank($B34)),$B34=$B33,$A34&lt;&gt;$A33),and(not(isblank($A34)),$A34=$A33,$B34&lt;&gt;$B33)),"ID LISTS UNALIGNED",and($A34&lt;&gt;"",countif('3) Release_Label'!$D:$D,$A34)=0),"NO UPC MATCH in Release_Label",and($B34&lt;&gt;"",countif('3) Release_Label'!$E:$E,$B34)=0),"NO CATALOG ID MATCH in Release_Label",iserror(vlookup($A34&amp;$B34,'3) Release_Label'!$D:$D&amp;'3) Release_Label'!$E:$E,1,0)),"NO UPC-CATALOG ID pair MATCH in Release_Label" )</f>
        <v>A Vontade de um Saiyajin</v>
      </c>
      <c r="D34" s="134" t="str">
        <f t="array" ref="D34">ifs(and(isblank($A34),isblank($B34)),"", not(iserror(vlookup($A34&amp;$B34,'3) Release_Label'!$D:$D&amp;'3) Release_Label'!$E:$E,1,0))),vlookup($A34&amp;$B34,{'3) Release_Label'!$D:$D&amp;'3) Release_Label'!$E:$E,'3) Release_Label'!$H:$H},2,0), or(and(not(isblank($B34)),$B34=$B33,$A34&lt;&gt;$A33),and(not(isblank($A34)),$A34=$A33,$B34&lt;&gt;$B33)),"ID LISTS UNALIGNED",and($A34&lt;&gt;"",countif('3) Release_Label'!$D:$D,$A34)=0),"NO UPC MATCH in Release_Label",and($B34&lt;&gt;"",countif('3) Release_Label'!$E:$E,$B34)=0),"NO CATALOG ID MATCH in Release_Label",iserror(vlookup($A34&amp;$B34,'3) Release_Label'!$D:$D&amp;'3) Release_Label'!$E:$E,1,0)),"NO UPC-CATALOG ID pair MATCH in Release_Label" )</f>
        <v/>
      </c>
      <c r="E34" s="43" t="s">
        <v>67</v>
      </c>
      <c r="F34" s="135" t="s">
        <v>666</v>
      </c>
      <c r="G34" s="136" t="str">
        <f t="array" ref="G34">ifs(or($F34="",$F34="Main Primary Artist"),$F34,not(iserror(vlookup($F34,'Reference info'!$J$5:$J$8,1,0))),"Key Artist",not(iserror(vlookup($F34,'Reference info'!$J$38:$J$405,1,0))),"Performer",not(iserror(vlookup($F34,'Reference info'!$J$10:$J$36,1,0))),"Producer &amp; Engineer")</f>
        <v>Main Primary Artist</v>
      </c>
      <c r="I34" s="8" t="str">
        <f>IF(AND(F34="Main Primary Artist",SUBSTITUTE(E34," ","")&lt;&gt;"VariousArtists",SUBSTITUTE(E34," ","")&lt;&gt;"VariousArtist",E34&lt;&gt;"Various",SUBSTITUTE(E34," ","")&lt;&gt;"AssortedArtists",SUBSTITUTE(E34," ","")&lt;&gt;"AssortedArtist",E34&lt;&gt;"Assorted",SUBSTITUTE(E34," ","")&lt;&gt;"AsortedArtists",SUBSTITUTE(E34," ","")&lt;&gt;"AsortedArtist",E34&lt;&gt;"Asorted",E34&lt;&gt;"Other",,SUBSTITUTE(E34," ","")&lt;&gt;"MiscellaneousArtists",SUBSTITUTE(E34," ","")&lt;&gt;"MiscellaneousArtist",E34&lt;&gt;"Miscellaneous",SUBSTITUTE(E34," ","")&lt;&gt;"MiscelaneousArtists",SUBSTITUTE(E34," ","")&lt;&gt;"MiscelaneousArtist",E34&lt;&gt;"Miscelaneous"),"update Releases set ArtistId=(select ArtistId from Artists where Name=N'"&amp;SUBSTITUTE(trim(E34),"'","''")&amp;"' and EnterpriseId="&amp;EntId&amp;"), SearchKeywords=concat_ws(' ', Name, N'"&amp;SUBSTITUTE(trim(E34),"'","''")&amp;"',(select Name from Labels where LabelId=Releases.LabelId), ReleaseId, UPC, Catalog) where "&amp;IF(A34&lt;&gt;"","UPC="&amp;A34,"Catalog='"&amp;SUBSTITUTE(trim(B34),"'","''")&amp;"'")&amp;" and EnterpriseId="&amp;EntId,IF(and(F34&lt;&gt;"Main Primary Artist",SUBSTITUTE(E34," ","")&lt;&gt;"VariousArtists",SUBSTITUTE(E34," ","")&lt;&gt;"VariousArtist",E34&lt;&gt;"Various",SUBSTITUTE(E34," ","")&lt;&gt;"AssortedArtists",SUBSTITUTE(E34," ","")&lt;&gt;"AssortedArtist",E34&lt;&gt;"Assorted",SUBSTITUTE(E34," ","")&lt;&gt;"AsortedArtists",SUBSTITUTE(E34," ","")&lt;&gt;"AsortedArtist",E34&lt;&gt;"Asorted",E34&lt;&gt;"Other",,SUBSTITUTE(E34," ","")&lt;&gt;"MiscellaneousArtists",SUBSTITUTE(E34," ","")&lt;&gt;"MiscellaneousArtist",E34&lt;&gt;"Miscellaneous",SUBSTITUTE(E34," ","")&lt;&gt;"MiscelaneousArtists",SUBSTITUTE(E34," ","")&lt;&gt;"MiscelaneousArtist",E34&lt;&gt;"Miscelaneous"),"INSERT into Contributors VALUES (newid(), "&amp;IF(F34&lt;&gt;"Primary Artist", "(select RoleId from ContributorRoles where Name='"&amp;F34&amp;"'), 0", "49, 1")&amp; ", null, (select max(ReleaseId) from Releases where "&amp;IF(A34&lt;&gt;"","UPC="&amp;A34,"Catalog='"&amp;SUBSTITUTE(trim(B34),"'","''")&amp;"'")&amp;" and EnterpriseId="&amp;EntId&amp;"), (select ArtistId from Artists where Name=N'"&amp;SUBSTITUTE(trim(E34),"'","''")&amp;"'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UPC=789550780463 and EnterpriseId=647322</v>
      </c>
      <c r="L34" s="28"/>
    </row>
    <row r="35">
      <c r="A35" s="83">
        <v>7.89550780463E11</v>
      </c>
      <c r="B35" s="116"/>
      <c r="C35" s="134" t="str">
        <f t="array" ref="C35">ifs(and(isblank($A35),isblank($B35)),"", not(iserror(vlookup($A35&amp;$B35,'3) Release_Label'!$D:$D&amp;'3) Release_Label'!$E:$E,1,0))),vlookup($A35&amp;$B35,{'3) Release_Label'!$D:$D&amp;'3) Release_Label'!$E:$E,'3) Release_Label'!$F:$F},2,0), or(and(not(isblank($B35)),$B35=$B34,$A35&lt;&gt;$A34),and(not(isblank($A35)),$A35=$A34,$B35&lt;&gt;$B34)),"ID LISTS UNALIGNED",and($A35&lt;&gt;"",countif('3) Release_Label'!$D:$D,$A35)=0),"NO UPC MATCH in Release_Label",and($B35&lt;&gt;"",countif('3) Release_Label'!$E:$E,$B35)=0),"NO CATALOG ID MATCH in Release_Label",iserror(vlookup($A35&amp;$B35,'3) Release_Label'!$D:$D&amp;'3) Release_Label'!$E:$E,1,0)),"NO UPC-CATALOG ID pair MATCH in Release_Label" )</f>
        <v>A Vontade de um Saiyajin</v>
      </c>
      <c r="D35" s="134" t="str">
        <f t="array" ref="D35">ifs(and(isblank($A35),isblank($B35)),"", not(iserror(vlookup($A35&amp;$B35,'3) Release_Label'!$D:$D&amp;'3) Release_Label'!$E:$E,1,0))),vlookup($A35&amp;$B35,{'3) Release_Label'!$D:$D&amp;'3) Release_Label'!$E:$E,'3) Release_Label'!$H:$H},2,0), or(and(not(isblank($B35)),$B35=$B34,$A35&lt;&gt;$A34),and(not(isblank($A35)),$A35=$A34,$B35&lt;&gt;$B34)),"ID LISTS UNALIGNED",and($A35&lt;&gt;"",countif('3) Release_Label'!$D:$D,$A35)=0),"NO UPC MATCH in Release_Label",and($B35&lt;&gt;"",countif('3) Release_Label'!$E:$E,$B35)=0),"NO CATALOG ID MATCH in Release_Label",iserror(vlookup($A35&amp;$B35,'3) Release_Label'!$D:$D&amp;'3) Release_Label'!$E:$E,1,0)),"NO UPC-CATALOG ID pair MATCH in Release_Label" )</f>
        <v/>
      </c>
      <c r="E35" s="43" t="s">
        <v>67</v>
      </c>
      <c r="F35" s="135" t="s">
        <v>667</v>
      </c>
      <c r="G35" s="136" t="str">
        <f t="array" ref="G35">ifs(or($F35="",$F35="Main Primary Artist"),$F35,not(iserror(vlookup($F35,'Reference info'!$J$5:$J$8,1,0))),"Key Artist",not(iserror(vlookup($F35,'Reference info'!$J$38:$J$405,1,0))),"Performer",not(iserror(vlookup($F35,'Reference info'!$J$10:$J$36,1,0))),"Producer &amp; Engineer")</f>
        <v>Producer &amp; Engineer</v>
      </c>
      <c r="I35" s="8" t="str">
        <f>IF(AND(F35="Main Primary Artist",SUBSTITUTE(E35," ","")&lt;&gt;"VariousArtists",SUBSTITUTE(E35," ","")&lt;&gt;"VariousArtist",E35&lt;&gt;"Various",SUBSTITUTE(E35," ","")&lt;&gt;"AssortedArtists",SUBSTITUTE(E35," ","")&lt;&gt;"AssortedArtist",E35&lt;&gt;"Assorted",SUBSTITUTE(E35," ","")&lt;&gt;"AsortedArtists",SUBSTITUTE(E35," ","")&lt;&gt;"AsortedArtist",E35&lt;&gt;"Asorted",E35&lt;&gt;"Other",,SUBSTITUTE(E35," ","")&lt;&gt;"MiscellaneousArtists",SUBSTITUTE(E35," ","")&lt;&gt;"MiscellaneousArtist",E35&lt;&gt;"Miscellaneous",SUBSTITUTE(E35," ","")&lt;&gt;"MiscelaneousArtists",SUBSTITUTE(E35," ","")&lt;&gt;"MiscelaneousArtist",E35&lt;&gt;"Miscelaneous"),"update Releases set ArtistId=(select ArtistId from Artists where Name=N'"&amp;SUBSTITUTE(trim(E35),"'","''")&amp;"' and EnterpriseId="&amp;EntId&amp;"), SearchKeywords=concat_ws(' ', Name, N'"&amp;SUBSTITUTE(trim(E35),"'","''")&amp;"',(select Name from Labels where LabelId=Releases.LabelId), ReleaseId, UPC, Catalog) where "&amp;IF(A35&lt;&gt;"","UPC="&amp;A35,"Catalog='"&amp;SUBSTITUTE(trim(B35),"'","''")&amp;"'")&amp;" and EnterpriseId="&amp;EntId,IF(and(F35&lt;&gt;"Main Primary Artist",SUBSTITUTE(E35," ","")&lt;&gt;"VariousArtists",SUBSTITUTE(E35," ","")&lt;&gt;"VariousArtist",E35&lt;&gt;"Various",SUBSTITUTE(E35," ","")&lt;&gt;"AssortedArtists",SUBSTITUTE(E35," ","")&lt;&gt;"AssortedArtist",E35&lt;&gt;"Assorted",SUBSTITUTE(E35," ","")&lt;&gt;"AsortedArtists",SUBSTITUTE(E35," ","")&lt;&gt;"AsortedArtist",E35&lt;&gt;"Asorted",E35&lt;&gt;"Other",,SUBSTITUTE(E35," ","")&lt;&gt;"MiscellaneousArtists",SUBSTITUTE(E35," ","")&lt;&gt;"MiscellaneousArtist",E35&lt;&gt;"Miscellaneous",SUBSTITUTE(E35," ","")&lt;&gt;"MiscelaneousArtists",SUBSTITUTE(E35," ","")&lt;&gt;"MiscelaneousArtist",E35&lt;&gt;"Miscelaneous"),"INSERT into Contributors VALUES (newid(), "&amp;IF(F35&lt;&gt;"Primary Artist", "(select RoleId from ContributorRoles where Name='"&amp;F35&amp;"'), 0", "49, 1")&amp; ", null, (select max(ReleaseId) from Releases where "&amp;IF(A35&lt;&gt;"","UPC="&amp;A35,"Catalog='"&amp;SUBSTITUTE(trim(B35),"'","''")&amp;"'")&amp;" and EnterpriseId="&amp;EntId&amp;"), (select ArtistId from Artists where Name=N'"&amp;SUBSTITUTE(trim(E35),"'","''")&amp;"' and EnterpriseId="&amp;EntId&amp;"), null)",""))</f>
        <v>INSERT into Contributors VALUES (newid(), (select RoleId from ContributorRoles where Name='Producer'), 0, null, (select max(ReleaseId) from Releases where UPC=789550780463 and EnterpriseId=647322), (select ArtistId from Artists where Name=N'Flash Beats Manow' and EnterpriseId=647322), null)</v>
      </c>
      <c r="L35" s="28"/>
    </row>
    <row r="36">
      <c r="A36" s="83">
        <v>7.89550780463E11</v>
      </c>
      <c r="B36" s="116"/>
      <c r="C36" s="134" t="str">
        <f t="array" ref="C36">ifs(and(isblank($A36),isblank($B36)),"", not(iserror(vlookup($A36&amp;$B36,'3) Release_Label'!$D:$D&amp;'3) Release_Label'!$E:$E,1,0))),vlookup($A36&amp;$B36,{'3) Release_Label'!$D:$D&amp;'3) Release_Label'!$E:$E,'3) Release_Label'!$F:$F},2,0), or(and(not(isblank($B36)),$B36=$B35,$A36&lt;&gt;$A35),and(not(isblank($A36)),$A36=$A35,$B36&lt;&gt;$B35)),"ID LISTS UNALIGNED",and($A36&lt;&gt;"",countif('3) Release_Label'!$D:$D,$A36)=0),"NO UPC MATCH in Release_Label",and($B36&lt;&gt;"",countif('3) Release_Label'!$E:$E,$B36)=0),"NO CATALOG ID MATCH in Release_Label",iserror(vlookup($A36&amp;$B36,'3) Release_Label'!$D:$D&amp;'3) Release_Label'!$E:$E,1,0)),"NO UPC-CATALOG ID pair MATCH in Release_Label" )</f>
        <v>A Vontade de um Saiyajin</v>
      </c>
      <c r="D36" s="134" t="str">
        <f t="array" ref="D36">ifs(and(isblank($A36),isblank($B36)),"", not(iserror(vlookup($A36&amp;$B36,'3) Release_Label'!$D:$D&amp;'3) Release_Label'!$E:$E,1,0))),vlookup($A36&amp;$B36,{'3) Release_Label'!$D:$D&amp;'3) Release_Label'!$E:$E,'3) Release_Label'!$H:$H},2,0), or(and(not(isblank($B36)),$B36=$B35,$A36&lt;&gt;$A35),and(not(isblank($A36)),$A36=$A35,$B36&lt;&gt;$B35)),"ID LISTS UNALIGNED",and($A36&lt;&gt;"",countif('3) Release_Label'!$D:$D,$A36)=0),"NO UPC MATCH in Release_Label",and($B36&lt;&gt;"",countif('3) Release_Label'!$E:$E,$B36)=0),"NO CATALOG ID MATCH in Release_Label",iserror(vlookup($A36&amp;$B36,'3) Release_Label'!$D:$D&amp;'3) Release_Label'!$E:$E,1,0)),"NO UPC-CATALOG ID pair MATCH in Release_Label" )</f>
        <v/>
      </c>
      <c r="E36" s="43" t="s">
        <v>67</v>
      </c>
      <c r="F36" s="135" t="s">
        <v>669</v>
      </c>
      <c r="G36" s="136" t="str">
        <f t="array" ref="G36">ifs(or($F36="",$F36="Main Primary Artist"),$F36,not(iserror(vlookup($F36,'Reference info'!$J$5:$J$8,1,0))),"Key Artist",not(iserror(vlookup($F36,'Reference info'!$J$38:$J$405,1,0))),"Performer",not(iserror(vlookup($F36,'Reference info'!$J$10:$J$36,1,0))),"Producer &amp; Engineer")</f>
        <v>Producer &amp; Engineer</v>
      </c>
      <c r="I36" s="8" t="str">
        <f>IF(AND(F36="Main Primary Artist",SUBSTITUTE(E36," ","")&lt;&gt;"VariousArtists",SUBSTITUTE(E36," ","")&lt;&gt;"VariousArtist",E36&lt;&gt;"Various",SUBSTITUTE(E36," ","")&lt;&gt;"AssortedArtists",SUBSTITUTE(E36," ","")&lt;&gt;"AssortedArtist",E36&lt;&gt;"Assorted",SUBSTITUTE(E36," ","")&lt;&gt;"AsortedArtists",SUBSTITUTE(E36," ","")&lt;&gt;"AsortedArtist",E36&lt;&gt;"Asorted",E36&lt;&gt;"Other",,SUBSTITUTE(E36," ","")&lt;&gt;"MiscellaneousArtists",SUBSTITUTE(E36," ","")&lt;&gt;"MiscellaneousArtist",E36&lt;&gt;"Miscellaneous",SUBSTITUTE(E36," ","")&lt;&gt;"MiscelaneousArtists",SUBSTITUTE(E36," ","")&lt;&gt;"MiscelaneousArtist",E36&lt;&gt;"Miscelaneous"),"update Releases set ArtistId=(select ArtistId from Artists where Name=N'"&amp;SUBSTITUTE(trim(E36),"'","''")&amp;"' and EnterpriseId="&amp;EntId&amp;"), SearchKeywords=concat_ws(' ', Name, N'"&amp;SUBSTITUTE(trim(E36),"'","''")&amp;"',(select Name from Labels where LabelId=Releases.LabelId), ReleaseId, UPC, Catalog) where "&amp;IF(A36&lt;&gt;"","UPC="&amp;A36,"Catalog='"&amp;SUBSTITUTE(trim(B36),"'","''")&amp;"'")&amp;" and EnterpriseId="&amp;EntId,IF(and(F36&lt;&gt;"Main Primary Artist",SUBSTITUTE(E36," ","")&lt;&gt;"VariousArtists",SUBSTITUTE(E36," ","")&lt;&gt;"VariousArtist",E36&lt;&gt;"Various",SUBSTITUTE(E36," ","")&lt;&gt;"AssortedArtists",SUBSTITUTE(E36," ","")&lt;&gt;"AssortedArtist",E36&lt;&gt;"Assorted",SUBSTITUTE(E36," ","")&lt;&gt;"AsortedArtists",SUBSTITUTE(E36," ","")&lt;&gt;"AsortedArtist",E36&lt;&gt;"Asorted",E36&lt;&gt;"Other",,SUBSTITUTE(E36," ","")&lt;&gt;"MiscellaneousArtists",SUBSTITUTE(E36," ","")&lt;&gt;"MiscellaneousArtist",E36&lt;&gt;"Miscellaneous",SUBSTITUTE(E36," ","")&lt;&gt;"MiscelaneousArtists",SUBSTITUTE(E36," ","")&lt;&gt;"MiscelaneousArtist",E36&lt;&gt;"Miscelaneous"),"INSERT into Contributors VALUES (newid(), "&amp;IF(F36&lt;&gt;"Primary Artist", "(select RoleId from ContributorRoles where Name='"&amp;F36&amp;"'), 0", "49, 1")&amp; ", null, (select max(ReleaseId) from Releases where "&amp;IF(A36&lt;&gt;"","UPC="&amp;A36,"Catalog='"&amp;SUBSTITUTE(trim(B36),"'","''")&amp;"'")&amp;" and EnterpriseId="&amp;EntId&amp;"), (select ArtistId from Artists where Name=N'"&amp;SUBSTITUTE(trim(E36),"'","''")&amp;"' and EnterpriseId="&amp;EntId&amp;"), null)",""))</f>
        <v>INSERT into Contributors VALUES (newid(), (select RoleId from ContributorRoles where Name='Engineer'), 0, null, (select max(ReleaseId) from Releases where UPC=789550780463 and EnterpriseId=647322), (select ArtistId from Artists where Name=N'Flash Beats Manow' and EnterpriseId=647322), null)</v>
      </c>
      <c r="L36" s="28"/>
    </row>
    <row r="37">
      <c r="A37" s="83">
        <v>7.8955085092E11</v>
      </c>
      <c r="B37" s="116"/>
      <c r="C37" s="134" t="str">
        <f t="array" ref="C37">ifs(and(isblank($A37),isblank($B37)),"", not(iserror(vlookup($A37&amp;$B37,'3) Release_Label'!$D:$D&amp;'3) Release_Label'!$E:$E,1,0))),vlookup($A37&amp;$B37,{'3) Release_Label'!$D:$D&amp;'3) Release_Label'!$E:$E,'3) Release_Label'!$F:$F},2,0), or(and(not(isblank($B37)),$B37=$B36,$A37&lt;&gt;$A36),and(not(isblank($A37)),$A37=$A36,$B37&lt;&gt;$B36)),"ID LISTS UNALIGNED",and($A37&lt;&gt;"",countif('3) Release_Label'!$D:$D,$A37)=0),"NO UPC MATCH in Release_Label",and($B37&lt;&gt;"",countif('3) Release_Label'!$E:$E,$B37)=0),"NO CATALOG ID MATCH in Release_Label",iserror(vlookup($A37&amp;$B37,'3) Release_Label'!$D:$D&amp;'3) Release_Label'!$E:$E,1,0)),"NO UPC-CATALOG ID pair MATCH in Release_Label" )</f>
        <v>Animes no Topo</v>
      </c>
      <c r="D37" s="134" t="str">
        <f t="array" ref="D37">ifs(and(isblank($A37),isblank($B37)),"", not(iserror(vlookup($A37&amp;$B37,'3) Release_Label'!$D:$D&amp;'3) Release_Label'!$E:$E,1,0))),vlookup($A37&amp;$B37,{'3) Release_Label'!$D:$D&amp;'3) Release_Label'!$E:$E,'3) Release_Label'!$H:$H},2,0), or(and(not(isblank($B37)),$B37=$B36,$A37&lt;&gt;$A36),and(not(isblank($A37)),$A37=$A36,$B37&lt;&gt;$B36)),"ID LISTS UNALIGNED",and($A37&lt;&gt;"",countif('3) Release_Label'!$D:$D,$A37)=0),"NO UPC MATCH in Release_Label",and($B37&lt;&gt;"",countif('3) Release_Label'!$E:$E,$B37)=0),"NO CATALOG ID MATCH in Release_Label",iserror(vlookup($A37&amp;$B37,'3) Release_Label'!$D:$D&amp;'3) Release_Label'!$E:$E,1,0)),"NO UPC-CATALOG ID pair MATCH in Release_Label" )</f>
        <v/>
      </c>
      <c r="E37" s="43" t="s">
        <v>49</v>
      </c>
      <c r="F37" s="135" t="s">
        <v>666</v>
      </c>
      <c r="G37" s="136" t="str">
        <f t="array" ref="G37">ifs(or($F37="",$F37="Main Primary Artist"),$F37,not(iserror(vlookup($F37,'Reference info'!$J$5:$J$8,1,0))),"Key Artist",not(iserror(vlookup($F37,'Reference info'!$J$38:$J$405,1,0))),"Performer",not(iserror(vlookup($F37,'Reference info'!$J$10:$J$36,1,0))),"Producer &amp; Engineer")</f>
        <v>Main Primary Artist</v>
      </c>
      <c r="I37" s="8" t="str">
        <f>IF(AND(F37="Main Primary Artist",SUBSTITUTE(E37," ","")&lt;&gt;"VariousArtists",SUBSTITUTE(E37," ","")&lt;&gt;"VariousArtist",E37&lt;&gt;"Various",SUBSTITUTE(E37," ","")&lt;&gt;"AssortedArtists",SUBSTITUTE(E37," ","")&lt;&gt;"AssortedArtist",E37&lt;&gt;"Assorted",SUBSTITUTE(E37," ","")&lt;&gt;"AsortedArtists",SUBSTITUTE(E37," ","")&lt;&gt;"AsortedArtist",E37&lt;&gt;"Asorted",E37&lt;&gt;"Other",,SUBSTITUTE(E37," ","")&lt;&gt;"MiscellaneousArtists",SUBSTITUTE(E37," ","")&lt;&gt;"MiscellaneousArtist",E37&lt;&gt;"Miscellaneous",SUBSTITUTE(E37," ","")&lt;&gt;"MiscelaneousArtists",SUBSTITUTE(E37," ","")&lt;&gt;"MiscelaneousArtist",E37&lt;&gt;"Miscelaneous"),"update Releases set ArtistId=(select ArtistId from Artists where Name=N'"&amp;SUBSTITUTE(trim(E37),"'","''")&amp;"' and EnterpriseId="&amp;EntId&amp;"), SearchKeywords=concat_ws(' ', Name, N'"&amp;SUBSTITUTE(trim(E37),"'","''")&amp;"',(select Name from Labels where LabelId=Releases.LabelId), ReleaseId, UPC, Catalog) where "&amp;IF(A37&lt;&gt;"","UPC="&amp;A37,"Catalog='"&amp;SUBSTITUTE(trim(B37),"'","''")&amp;"'")&amp;" and EnterpriseId="&amp;EntId,IF(and(F37&lt;&gt;"Main Primary Artist",SUBSTITUTE(E37," ","")&lt;&gt;"VariousArtists",SUBSTITUTE(E37," ","")&lt;&gt;"VariousArtist",E37&lt;&gt;"Various",SUBSTITUTE(E37," ","")&lt;&gt;"AssortedArtists",SUBSTITUTE(E37," ","")&lt;&gt;"AssortedArtist",E37&lt;&gt;"Assorted",SUBSTITUTE(E37," ","")&lt;&gt;"AsortedArtists",SUBSTITUTE(E37," ","")&lt;&gt;"AsortedArtist",E37&lt;&gt;"Asorted",E37&lt;&gt;"Other",,SUBSTITUTE(E37," ","")&lt;&gt;"MiscellaneousArtists",SUBSTITUTE(E37," ","")&lt;&gt;"MiscellaneousArtist",E37&lt;&gt;"Miscellaneous",SUBSTITUTE(E37," ","")&lt;&gt;"MiscelaneousArtists",SUBSTITUTE(E37," ","")&lt;&gt;"MiscelaneousArtist",E37&lt;&gt;"Miscelaneous"),"INSERT into Contributors VALUES (newid(), "&amp;IF(F37&lt;&gt;"Primary Artist", "(select RoleId from ContributorRoles where Name='"&amp;F37&amp;"'), 0", "49, 1")&amp; ", null, (select max(ReleaseId) from Releases where "&amp;IF(A37&lt;&gt;"","UPC="&amp;A37,"Catalog='"&amp;SUBSTITUTE(trim(B37),"'","''")&amp;"'")&amp;" and EnterpriseId="&amp;EntId&amp;"), (select ArtistId from Artists where Name=N'"&amp;SUBSTITUTE(trim(E37),"'","''")&amp;"' and EnterpriseId="&amp;EntId&amp;"), null)",""))</f>
        <v>update Releases set ArtistId=(select ArtistId from Artists where Name=N'JKZ' and EnterpriseId=647322), SearchKeywords=concat_ws(' ', Name, N'JKZ',(select Name from Labels where LabelId=Releases.LabelId), ReleaseId, UPC, Catalog) where UPC=789550850920 and EnterpriseId=647322</v>
      </c>
      <c r="L37" s="28"/>
    </row>
    <row r="38">
      <c r="A38" s="83">
        <v>7.8955085092E11</v>
      </c>
      <c r="B38" s="116"/>
      <c r="C38" s="134" t="str">
        <f t="array" ref="C38">ifs(and(isblank($A38),isblank($B38)),"", not(iserror(vlookup($A38&amp;$B38,'3) Release_Label'!$D:$D&amp;'3) Release_Label'!$E:$E,1,0))),vlookup($A38&amp;$B38,{'3) Release_Label'!$D:$D&amp;'3) Release_Label'!$E:$E,'3) Release_Label'!$F:$F},2,0), or(and(not(isblank($B38)),$B38=$B37,$A38&lt;&gt;$A37),and(not(isblank($A38)),$A38=$A37,$B38&lt;&gt;$B37)),"ID LISTS UNALIGNED",and($A38&lt;&gt;"",countif('3) Release_Label'!$D:$D,$A38)=0),"NO UPC MATCH in Release_Label",and($B38&lt;&gt;"",countif('3) Release_Label'!$E:$E,$B38)=0),"NO CATALOG ID MATCH in Release_Label",iserror(vlookup($A38&amp;$B38,'3) Release_Label'!$D:$D&amp;'3) Release_Label'!$E:$E,1,0)),"NO UPC-CATALOG ID pair MATCH in Release_Label" )</f>
        <v>Animes no Topo</v>
      </c>
      <c r="D38" s="134" t="str">
        <f t="array" ref="D38">ifs(and(isblank($A38),isblank($B38)),"", not(iserror(vlookup($A38&amp;$B38,'3) Release_Label'!$D:$D&amp;'3) Release_Label'!$E:$E,1,0))),vlookup($A38&amp;$B38,{'3) Release_Label'!$D:$D&amp;'3) Release_Label'!$E:$E,'3) Release_Label'!$H:$H},2,0), or(and(not(isblank($B38)),$B38=$B37,$A38&lt;&gt;$A37),and(not(isblank($A38)),$A38=$A37,$B38&lt;&gt;$B37)),"ID LISTS UNALIGNED",and($A38&lt;&gt;"",countif('3) Release_Label'!$D:$D,$A38)=0),"NO UPC MATCH in Release_Label",and($B38&lt;&gt;"",countif('3) Release_Label'!$E:$E,$B38)=0),"NO CATALOG ID MATCH in Release_Label",iserror(vlookup($A38&amp;$B38,'3) Release_Label'!$D:$D&amp;'3) Release_Label'!$E:$E,1,0)),"NO UPC-CATALOG ID pair MATCH in Release_Label" )</f>
        <v/>
      </c>
      <c r="E38" s="43" t="s">
        <v>49</v>
      </c>
      <c r="F38" s="135" t="s">
        <v>667</v>
      </c>
      <c r="G38" s="136" t="str">
        <f t="array" ref="G38">ifs(or($F38="",$F38="Main Primary Artist"),$F38,not(iserror(vlookup($F38,'Reference info'!$J$5:$J$8,1,0))),"Key Artist",not(iserror(vlookup($F38,'Reference info'!$J$38:$J$405,1,0))),"Performer",not(iserror(vlookup($F38,'Reference info'!$J$10:$J$36,1,0))),"Producer &amp; Engineer")</f>
        <v>Producer &amp; Engineer</v>
      </c>
      <c r="I38" s="8" t="str">
        <f>IF(AND(F38="Main Primary Artist",SUBSTITUTE(E38," ","")&lt;&gt;"VariousArtists",SUBSTITUTE(E38," ","")&lt;&gt;"VariousArtist",E38&lt;&gt;"Various",SUBSTITUTE(E38," ","")&lt;&gt;"AssortedArtists",SUBSTITUTE(E38," ","")&lt;&gt;"AssortedArtist",E38&lt;&gt;"Assorted",SUBSTITUTE(E38," ","")&lt;&gt;"AsortedArtists",SUBSTITUTE(E38," ","")&lt;&gt;"AsortedArtist",E38&lt;&gt;"Asorted",E38&lt;&gt;"Other",,SUBSTITUTE(E38," ","")&lt;&gt;"MiscellaneousArtists",SUBSTITUTE(E38," ","")&lt;&gt;"MiscellaneousArtist",E38&lt;&gt;"Miscellaneous",SUBSTITUTE(E38," ","")&lt;&gt;"MiscelaneousArtists",SUBSTITUTE(E38," ","")&lt;&gt;"MiscelaneousArtist",E38&lt;&gt;"Miscelaneous"),"update Releases set ArtistId=(select ArtistId from Artists where Name=N'"&amp;SUBSTITUTE(trim(E38),"'","''")&amp;"' and EnterpriseId="&amp;EntId&amp;"), SearchKeywords=concat_ws(' ', Name, N'"&amp;SUBSTITUTE(trim(E38),"'","''")&amp;"',(select Name from Labels where LabelId=Releases.LabelId), ReleaseId, UPC, Catalog) where "&amp;IF(A38&lt;&gt;"","UPC="&amp;A38,"Catalog='"&amp;SUBSTITUTE(trim(B38),"'","''")&amp;"'")&amp;" and EnterpriseId="&amp;EntId,IF(and(F38&lt;&gt;"Main Primary Artist",SUBSTITUTE(E38," ","")&lt;&gt;"VariousArtists",SUBSTITUTE(E38," ","")&lt;&gt;"VariousArtist",E38&lt;&gt;"Various",SUBSTITUTE(E38," ","")&lt;&gt;"AssortedArtists",SUBSTITUTE(E38," ","")&lt;&gt;"AssortedArtist",E38&lt;&gt;"Assorted",SUBSTITUTE(E38," ","")&lt;&gt;"AsortedArtists",SUBSTITUTE(E38," ","")&lt;&gt;"AsortedArtist",E38&lt;&gt;"Asorted",E38&lt;&gt;"Other",,SUBSTITUTE(E38," ","")&lt;&gt;"MiscellaneousArtists",SUBSTITUTE(E38," ","")&lt;&gt;"MiscellaneousArtist",E38&lt;&gt;"Miscellaneous",SUBSTITUTE(E38," ","")&lt;&gt;"MiscelaneousArtists",SUBSTITUTE(E38," ","")&lt;&gt;"MiscelaneousArtist",E38&lt;&gt;"Miscelaneous"),"INSERT into Contributors VALUES (newid(), "&amp;IF(F38&lt;&gt;"Primary Artist", "(select RoleId from ContributorRoles where Name='"&amp;F38&amp;"'), 0", "49, 1")&amp; ", null, (select max(ReleaseId) from Releases where "&amp;IF(A38&lt;&gt;"","UPC="&amp;A38,"Catalog='"&amp;SUBSTITUTE(trim(B38),"'","''")&amp;"'")&amp;" and EnterpriseId="&amp;EntId&amp;"), (select ArtistId from Artists where Name=N'"&amp;SUBSTITUTE(trim(E38),"'","''")&amp;"' and EnterpriseId="&amp;EntId&amp;"), null)",""))</f>
        <v>INSERT into Contributors VALUES (newid(), (select RoleId from ContributorRoles where Name='Producer'), 0, null, (select max(ReleaseId) from Releases where UPC=789550850920 and EnterpriseId=647322), (select ArtistId from Artists where Name=N'JKZ' and EnterpriseId=647322), null)</v>
      </c>
      <c r="L38" s="28"/>
    </row>
    <row r="39">
      <c r="A39" s="83">
        <v>7.8955085092E11</v>
      </c>
      <c r="B39" s="116"/>
      <c r="C39" s="134" t="str">
        <f t="array" ref="C39">ifs(and(isblank($A39),isblank($B39)),"", not(iserror(vlookup($A39&amp;$B39,'3) Release_Label'!$D:$D&amp;'3) Release_Label'!$E:$E,1,0))),vlookup($A39&amp;$B39,{'3) Release_Label'!$D:$D&amp;'3) Release_Label'!$E:$E,'3) Release_Label'!$F:$F},2,0), or(and(not(isblank($B39)),$B39=$B38,$A39&lt;&gt;$A38),and(not(isblank($A39)),$A39=$A38,$B39&lt;&gt;$B38)),"ID LISTS UNALIGNED",and($A39&lt;&gt;"",countif('3) Release_Label'!$D:$D,$A39)=0),"NO UPC MATCH in Release_Label",and($B39&lt;&gt;"",countif('3) Release_Label'!$E:$E,$B39)=0),"NO CATALOG ID MATCH in Release_Label",iserror(vlookup($A39&amp;$B39,'3) Release_Label'!$D:$D&amp;'3) Release_Label'!$E:$E,1,0)),"NO UPC-CATALOG ID pair MATCH in Release_Label" )</f>
        <v>Animes no Topo</v>
      </c>
      <c r="D39" s="134" t="str">
        <f t="array" ref="D39">ifs(and(isblank($A39),isblank($B39)),"", not(iserror(vlookup($A39&amp;$B39,'3) Release_Label'!$D:$D&amp;'3) Release_Label'!$E:$E,1,0))),vlookup($A39&amp;$B39,{'3) Release_Label'!$D:$D&amp;'3) Release_Label'!$E:$E,'3) Release_Label'!$H:$H},2,0), or(and(not(isblank($B39)),$B39=$B38,$A39&lt;&gt;$A38),and(not(isblank($A39)),$A39=$A38,$B39&lt;&gt;$B38)),"ID LISTS UNALIGNED",and($A39&lt;&gt;"",countif('3) Release_Label'!$D:$D,$A39)=0),"NO UPC MATCH in Release_Label",and($B39&lt;&gt;"",countif('3) Release_Label'!$E:$E,$B39)=0),"NO CATALOG ID MATCH in Release_Label",iserror(vlookup($A39&amp;$B39,'3) Release_Label'!$D:$D&amp;'3) Release_Label'!$E:$E,1,0)),"NO UPC-CATALOG ID pair MATCH in Release_Label" )</f>
        <v/>
      </c>
      <c r="E39" s="43" t="s">
        <v>49</v>
      </c>
      <c r="F39" s="135" t="s">
        <v>669</v>
      </c>
      <c r="G39" s="136" t="str">
        <f t="array" ref="G39">ifs(or($F39="",$F39="Main Primary Artist"),$F39,not(iserror(vlookup($F39,'Reference info'!$J$5:$J$8,1,0))),"Key Artist",not(iserror(vlookup($F39,'Reference info'!$J$38:$J$405,1,0))),"Performer",not(iserror(vlookup($F39,'Reference info'!$J$10:$J$36,1,0))),"Producer &amp; Engineer")</f>
        <v>Producer &amp; Engineer</v>
      </c>
      <c r="I39" s="8" t="str">
        <f>IF(AND(F39="Main Primary Artist",SUBSTITUTE(E39," ","")&lt;&gt;"VariousArtists",SUBSTITUTE(E39," ","")&lt;&gt;"VariousArtist",E39&lt;&gt;"Various",SUBSTITUTE(E39," ","")&lt;&gt;"AssortedArtists",SUBSTITUTE(E39," ","")&lt;&gt;"AssortedArtist",E39&lt;&gt;"Assorted",SUBSTITUTE(E39," ","")&lt;&gt;"AsortedArtists",SUBSTITUTE(E39," ","")&lt;&gt;"AsortedArtist",E39&lt;&gt;"Asorted",E39&lt;&gt;"Other",,SUBSTITUTE(E39," ","")&lt;&gt;"MiscellaneousArtists",SUBSTITUTE(E39," ","")&lt;&gt;"MiscellaneousArtist",E39&lt;&gt;"Miscellaneous",SUBSTITUTE(E39," ","")&lt;&gt;"MiscelaneousArtists",SUBSTITUTE(E39," ","")&lt;&gt;"MiscelaneousArtist",E39&lt;&gt;"Miscelaneous"),"update Releases set ArtistId=(select ArtistId from Artists where Name=N'"&amp;SUBSTITUTE(trim(E39),"'","''")&amp;"' and EnterpriseId="&amp;EntId&amp;"), SearchKeywords=concat_ws(' ', Name, N'"&amp;SUBSTITUTE(trim(E39),"'","''")&amp;"',(select Name from Labels where LabelId=Releases.LabelId), ReleaseId, UPC, Catalog) where "&amp;IF(A39&lt;&gt;"","UPC="&amp;A39,"Catalog='"&amp;SUBSTITUTE(trim(B39),"'","''")&amp;"'")&amp;" and EnterpriseId="&amp;EntId,IF(and(F39&lt;&gt;"Main Primary Artist",SUBSTITUTE(E39," ","")&lt;&gt;"VariousArtists",SUBSTITUTE(E39," ","")&lt;&gt;"VariousArtist",E39&lt;&gt;"Various",SUBSTITUTE(E39," ","")&lt;&gt;"AssortedArtists",SUBSTITUTE(E39," ","")&lt;&gt;"AssortedArtist",E39&lt;&gt;"Assorted",SUBSTITUTE(E39," ","")&lt;&gt;"AsortedArtists",SUBSTITUTE(E39," ","")&lt;&gt;"AsortedArtist",E39&lt;&gt;"Asorted",E39&lt;&gt;"Other",,SUBSTITUTE(E39," ","")&lt;&gt;"MiscellaneousArtists",SUBSTITUTE(E39," ","")&lt;&gt;"MiscellaneousArtist",E39&lt;&gt;"Miscellaneous",SUBSTITUTE(E39," ","")&lt;&gt;"MiscelaneousArtists",SUBSTITUTE(E39," ","")&lt;&gt;"MiscelaneousArtist",E39&lt;&gt;"Miscelaneous"),"INSERT into Contributors VALUES (newid(), "&amp;IF(F39&lt;&gt;"Primary Artist", "(select RoleId from ContributorRoles where Name='"&amp;F39&amp;"'), 0", "49, 1")&amp; ", null, (select max(ReleaseId) from Releases where "&amp;IF(A39&lt;&gt;"","UPC="&amp;A39,"Catalog='"&amp;SUBSTITUTE(trim(B39),"'","''")&amp;"'")&amp;" and EnterpriseId="&amp;EntId&amp;"), (select ArtistId from Artists where Name=N'"&amp;SUBSTITUTE(trim(E39),"'","''")&amp;"' and EnterpriseId="&amp;EntId&amp;"), null)",""))</f>
        <v>INSERT into Contributors VALUES (newid(), (select RoleId from ContributorRoles where Name='Engineer'), 0, null, (select max(ReleaseId) from Releases where UPC=789550850920 and EnterpriseId=647322), (select ArtistId from Artists where Name=N'JKZ' and EnterpriseId=647322), null)</v>
      </c>
      <c r="L39" s="28"/>
    </row>
    <row r="40">
      <c r="A40" s="83">
        <v>7.89550892579E11</v>
      </c>
      <c r="B40" s="116"/>
      <c r="C40" s="134" t="str">
        <f t="array" ref="C40">ifs(and(isblank($A40),isblank($B40)),"", not(iserror(vlookup($A40&amp;$B40,'3) Release_Label'!$D:$D&amp;'3) Release_Label'!$E:$E,1,0))),vlookup($A40&amp;$B40,{'3) Release_Label'!$D:$D&amp;'3) Release_Label'!$E:$E,'3) Release_Label'!$F:$F},2,0), or(and(not(isblank($B40)),$B40=$B39,$A40&lt;&gt;$A39),and(not(isblank($A40)),$A40=$A39,$B40&lt;&gt;$B39)),"ID LISTS UNALIGNED",and($A40&lt;&gt;"",countif('3) Release_Label'!$D:$D,$A40)=0),"NO UPC MATCH in Release_Label",and($B40&lt;&gt;"",countif('3) Release_Label'!$E:$E,$B40)=0),"NO CATALOG ID MATCH in Release_Label",iserror(vlookup($A40&amp;$B40,'3) Release_Label'!$D:$D&amp;'3) Release_Label'!$E:$E,1,0)),"NO UPC-CATALOG ID pair MATCH in Release_Label" )</f>
        <v>Rei do Drible</v>
      </c>
      <c r="D40" s="134" t="str">
        <f t="array" ref="D40">ifs(and(isblank($A40),isblank($B40)),"", not(iserror(vlookup($A40&amp;$B40,'3) Release_Label'!$D:$D&amp;'3) Release_Label'!$E:$E,1,0))),vlookup($A40&amp;$B40,{'3) Release_Label'!$D:$D&amp;'3) Release_Label'!$E:$E,'3) Release_Label'!$H:$H},2,0), or(and(not(isblank($B40)),$B40=$B39,$A40&lt;&gt;$A39),and(not(isblank($A40)),$A40=$A39,$B40&lt;&gt;$B39)),"ID LISTS UNALIGNED",and($A40&lt;&gt;"",countif('3) Release_Label'!$D:$D,$A40)=0),"NO UPC MATCH in Release_Label",and($B40&lt;&gt;"",countif('3) Release_Label'!$E:$E,$B40)=0),"NO CATALOG ID MATCH in Release_Label",iserror(vlookup($A40&amp;$B40,'3) Release_Label'!$D:$D&amp;'3) Release_Label'!$E:$E,1,0)),"NO UPC-CATALOG ID pair MATCH in Release_Label" )</f>
        <v/>
      </c>
      <c r="E40" s="43" t="s">
        <v>67</v>
      </c>
      <c r="F40" s="135" t="s">
        <v>666</v>
      </c>
      <c r="G40" s="136" t="str">
        <f t="array" ref="G40">ifs(or($F40="",$F40="Main Primary Artist"),$F40,not(iserror(vlookup($F40,'Reference info'!$J$5:$J$8,1,0))),"Key Artist",not(iserror(vlookup($F40,'Reference info'!$J$38:$J$405,1,0))),"Performer",not(iserror(vlookup($F40,'Reference info'!$J$10:$J$36,1,0))),"Producer &amp; Engineer")</f>
        <v>Main Primary Artist</v>
      </c>
      <c r="I40" s="8" t="str">
        <f>IF(AND(F40="Main Primary Artist",SUBSTITUTE(E40," ","")&lt;&gt;"VariousArtists",SUBSTITUTE(E40," ","")&lt;&gt;"VariousArtist",E40&lt;&gt;"Various",SUBSTITUTE(E40," ","")&lt;&gt;"AssortedArtists",SUBSTITUTE(E40," ","")&lt;&gt;"AssortedArtist",E40&lt;&gt;"Assorted",SUBSTITUTE(E40," ","")&lt;&gt;"AsortedArtists",SUBSTITUTE(E40," ","")&lt;&gt;"AsortedArtist",E40&lt;&gt;"Asorted",E40&lt;&gt;"Other",,SUBSTITUTE(E40," ","")&lt;&gt;"MiscellaneousArtists",SUBSTITUTE(E40," ","")&lt;&gt;"MiscellaneousArtist",E40&lt;&gt;"Miscellaneous",SUBSTITUTE(E40," ","")&lt;&gt;"MiscelaneousArtists",SUBSTITUTE(E40," ","")&lt;&gt;"MiscelaneousArtist",E40&lt;&gt;"Miscelaneous"),"update Releases set ArtistId=(select ArtistId from Artists where Name=N'"&amp;SUBSTITUTE(trim(E40),"'","''")&amp;"' and EnterpriseId="&amp;EntId&amp;"), SearchKeywords=concat_ws(' ', Name, N'"&amp;SUBSTITUTE(trim(E40),"'","''")&amp;"',(select Name from Labels where LabelId=Releases.LabelId), ReleaseId, UPC, Catalog) where "&amp;IF(A40&lt;&gt;"","UPC="&amp;A40,"Catalog='"&amp;SUBSTITUTE(trim(B40),"'","''")&amp;"'")&amp;" and EnterpriseId="&amp;EntId,IF(and(F40&lt;&gt;"Main Primary Artist",SUBSTITUTE(E40," ","")&lt;&gt;"VariousArtists",SUBSTITUTE(E40," ","")&lt;&gt;"VariousArtist",E40&lt;&gt;"Various",SUBSTITUTE(E40," ","")&lt;&gt;"AssortedArtists",SUBSTITUTE(E40," ","")&lt;&gt;"AssortedArtist",E40&lt;&gt;"Assorted",SUBSTITUTE(E40," ","")&lt;&gt;"AsortedArtists",SUBSTITUTE(E40," ","")&lt;&gt;"AsortedArtist",E40&lt;&gt;"Asorted",E40&lt;&gt;"Other",,SUBSTITUTE(E40," ","")&lt;&gt;"MiscellaneousArtists",SUBSTITUTE(E40," ","")&lt;&gt;"MiscellaneousArtist",E40&lt;&gt;"Miscellaneous",SUBSTITUTE(E40," ","")&lt;&gt;"MiscelaneousArtists",SUBSTITUTE(E40," ","")&lt;&gt;"MiscelaneousArtist",E40&lt;&gt;"Miscelaneous"),"INSERT into Contributors VALUES (newid(), "&amp;IF(F40&lt;&gt;"Primary Artist", "(select RoleId from ContributorRoles where Name='"&amp;F40&amp;"'), 0", "49, 1")&amp; ", null, (select max(ReleaseId) from Releases where "&amp;IF(A40&lt;&gt;"","UPC="&amp;A40,"Catalog='"&amp;SUBSTITUTE(trim(B40),"'","''")&amp;"'")&amp;" and EnterpriseId="&amp;EntId&amp;"), (select ArtistId from Artists where Name=N'"&amp;SUBSTITUTE(trim(E40),"'","''")&amp;"'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UPC=789550892579 and EnterpriseId=647322</v>
      </c>
      <c r="L40" s="28"/>
    </row>
    <row r="41">
      <c r="A41" s="83">
        <v>7.89550892579E11</v>
      </c>
      <c r="B41" s="116"/>
      <c r="C41" s="134" t="str">
        <f t="array" ref="C41">ifs(and(isblank($A41),isblank($B41)),"", not(iserror(vlookup($A41&amp;$B41,'3) Release_Label'!$D:$D&amp;'3) Release_Label'!$E:$E,1,0))),vlookup($A41&amp;$B41,{'3) Release_Label'!$D:$D&amp;'3) Release_Label'!$E:$E,'3) Release_Label'!$F:$F},2,0), or(and(not(isblank($B41)),$B41=$B40,$A41&lt;&gt;$A40),and(not(isblank($A41)),$A41=$A40,$B41&lt;&gt;$B40)),"ID LISTS UNALIGNED",and($A41&lt;&gt;"",countif('3) Release_Label'!$D:$D,$A41)=0),"NO UPC MATCH in Release_Label",and($B41&lt;&gt;"",countif('3) Release_Label'!$E:$E,$B41)=0),"NO CATALOG ID MATCH in Release_Label",iserror(vlookup($A41&amp;$B41,'3) Release_Label'!$D:$D&amp;'3) Release_Label'!$E:$E,1,0)),"NO UPC-CATALOG ID pair MATCH in Release_Label" )</f>
        <v>Rei do Drible</v>
      </c>
      <c r="D41" s="134" t="str">
        <f t="array" ref="D41">ifs(and(isblank($A41),isblank($B41)),"", not(iserror(vlookup($A41&amp;$B41,'3) Release_Label'!$D:$D&amp;'3) Release_Label'!$E:$E,1,0))),vlookup($A41&amp;$B41,{'3) Release_Label'!$D:$D&amp;'3) Release_Label'!$E:$E,'3) Release_Label'!$H:$H},2,0), or(and(not(isblank($B41)),$B41=$B40,$A41&lt;&gt;$A40),and(not(isblank($A41)),$A41=$A40,$B41&lt;&gt;$B40)),"ID LISTS UNALIGNED",and($A41&lt;&gt;"",countif('3) Release_Label'!$D:$D,$A41)=0),"NO UPC MATCH in Release_Label",and($B41&lt;&gt;"",countif('3) Release_Label'!$E:$E,$B41)=0),"NO CATALOG ID MATCH in Release_Label",iserror(vlookup($A41&amp;$B41,'3) Release_Label'!$D:$D&amp;'3) Release_Label'!$E:$E,1,0)),"NO UPC-CATALOG ID pair MATCH in Release_Label" )</f>
        <v/>
      </c>
      <c r="E41" s="43" t="s">
        <v>67</v>
      </c>
      <c r="F41" s="135" t="s">
        <v>667</v>
      </c>
      <c r="G41" s="136" t="str">
        <f t="array" ref="G41">ifs(or($F41="",$F41="Main Primary Artist"),$F41,not(iserror(vlookup($F41,'Reference info'!$J$5:$J$8,1,0))),"Key Artist",not(iserror(vlookup($F41,'Reference info'!$J$38:$J$405,1,0))),"Performer",not(iserror(vlookup($F41,'Reference info'!$J$10:$J$36,1,0))),"Producer &amp; Engineer")</f>
        <v>Producer &amp; Engineer</v>
      </c>
      <c r="I41" s="8" t="str">
        <f>IF(AND(F41="Main Primary Artist",SUBSTITUTE(E41," ","")&lt;&gt;"VariousArtists",SUBSTITUTE(E41," ","")&lt;&gt;"VariousArtist",E41&lt;&gt;"Various",SUBSTITUTE(E41," ","")&lt;&gt;"AssortedArtists",SUBSTITUTE(E41," ","")&lt;&gt;"AssortedArtist",E41&lt;&gt;"Assorted",SUBSTITUTE(E41," ","")&lt;&gt;"AsortedArtists",SUBSTITUTE(E41," ","")&lt;&gt;"AsortedArtist",E41&lt;&gt;"Asorted",E41&lt;&gt;"Other",,SUBSTITUTE(E41," ","")&lt;&gt;"MiscellaneousArtists",SUBSTITUTE(E41," ","")&lt;&gt;"MiscellaneousArtist",E41&lt;&gt;"Miscellaneous",SUBSTITUTE(E41," ","")&lt;&gt;"MiscelaneousArtists",SUBSTITUTE(E41," ","")&lt;&gt;"MiscelaneousArtist",E41&lt;&gt;"Miscelaneous"),"update Releases set ArtistId=(select ArtistId from Artists where Name=N'"&amp;SUBSTITUTE(trim(E41),"'","''")&amp;"' and EnterpriseId="&amp;EntId&amp;"), SearchKeywords=concat_ws(' ', Name, N'"&amp;SUBSTITUTE(trim(E41),"'","''")&amp;"',(select Name from Labels where LabelId=Releases.LabelId), ReleaseId, UPC, Catalog) where "&amp;IF(A41&lt;&gt;"","UPC="&amp;A41,"Catalog='"&amp;SUBSTITUTE(trim(B41),"'","''")&amp;"'")&amp;" and EnterpriseId="&amp;EntId,IF(and(F41&lt;&gt;"Main Primary Artist",SUBSTITUTE(E41," ","")&lt;&gt;"VariousArtists",SUBSTITUTE(E41," ","")&lt;&gt;"VariousArtist",E41&lt;&gt;"Various",SUBSTITUTE(E41," ","")&lt;&gt;"AssortedArtists",SUBSTITUTE(E41," ","")&lt;&gt;"AssortedArtist",E41&lt;&gt;"Assorted",SUBSTITUTE(E41," ","")&lt;&gt;"AsortedArtists",SUBSTITUTE(E41," ","")&lt;&gt;"AsortedArtist",E41&lt;&gt;"Asorted",E41&lt;&gt;"Other",,SUBSTITUTE(E41," ","")&lt;&gt;"MiscellaneousArtists",SUBSTITUTE(E41," ","")&lt;&gt;"MiscellaneousArtist",E41&lt;&gt;"Miscellaneous",SUBSTITUTE(E41," ","")&lt;&gt;"MiscelaneousArtists",SUBSTITUTE(E41," ","")&lt;&gt;"MiscelaneousArtist",E41&lt;&gt;"Miscelaneous"),"INSERT into Contributors VALUES (newid(), "&amp;IF(F41&lt;&gt;"Primary Artist", "(select RoleId from ContributorRoles where Name='"&amp;F41&amp;"'), 0", "49, 1")&amp; ", null, (select max(ReleaseId) from Releases where "&amp;IF(A41&lt;&gt;"","UPC="&amp;A41,"Catalog='"&amp;SUBSTITUTE(trim(B41),"'","''")&amp;"'")&amp;" and EnterpriseId="&amp;EntId&amp;"), (select ArtistId from Artists where Name=N'"&amp;SUBSTITUTE(trim(E41),"'","''")&amp;"' and EnterpriseId="&amp;EntId&amp;"), null)",""))</f>
        <v>INSERT into Contributors VALUES (newid(), (select RoleId from ContributorRoles where Name='Producer'), 0, null, (select max(ReleaseId) from Releases where UPC=789550892579 and EnterpriseId=647322), (select ArtistId from Artists where Name=N'Flash Beats Manow' and EnterpriseId=647322), null)</v>
      </c>
      <c r="L41" s="28"/>
    </row>
    <row r="42">
      <c r="A42" s="83">
        <v>7.89550892579E11</v>
      </c>
      <c r="B42" s="116"/>
      <c r="C42" s="134" t="str">
        <f t="array" ref="C42">ifs(and(isblank($A42),isblank($B42)),"", not(iserror(vlookup($A42&amp;$B42,'3) Release_Label'!$D:$D&amp;'3) Release_Label'!$E:$E,1,0))),vlookup($A42&amp;$B42,{'3) Release_Label'!$D:$D&amp;'3) Release_Label'!$E:$E,'3) Release_Label'!$F:$F},2,0), or(and(not(isblank($B42)),$B42=$B41,$A42&lt;&gt;$A41),and(not(isblank($A42)),$A42=$A41,$B42&lt;&gt;$B41)),"ID LISTS UNALIGNED",and($A42&lt;&gt;"",countif('3) Release_Label'!$D:$D,$A42)=0),"NO UPC MATCH in Release_Label",and($B42&lt;&gt;"",countif('3) Release_Label'!$E:$E,$B42)=0),"NO CATALOG ID MATCH in Release_Label",iserror(vlookup($A42&amp;$B42,'3) Release_Label'!$D:$D&amp;'3) Release_Label'!$E:$E,1,0)),"NO UPC-CATALOG ID pair MATCH in Release_Label" )</f>
        <v>Rei do Drible</v>
      </c>
      <c r="D42" s="134" t="str">
        <f t="array" ref="D42">ifs(and(isblank($A42),isblank($B42)),"", not(iserror(vlookup($A42&amp;$B42,'3) Release_Label'!$D:$D&amp;'3) Release_Label'!$E:$E,1,0))),vlookup($A42&amp;$B42,{'3) Release_Label'!$D:$D&amp;'3) Release_Label'!$E:$E,'3) Release_Label'!$H:$H},2,0), or(and(not(isblank($B42)),$B42=$B41,$A42&lt;&gt;$A41),and(not(isblank($A42)),$A42=$A41,$B42&lt;&gt;$B41)),"ID LISTS UNALIGNED",and($A42&lt;&gt;"",countif('3) Release_Label'!$D:$D,$A42)=0),"NO UPC MATCH in Release_Label",and($B42&lt;&gt;"",countif('3) Release_Label'!$E:$E,$B42)=0),"NO CATALOG ID MATCH in Release_Label",iserror(vlookup($A42&amp;$B42,'3) Release_Label'!$D:$D&amp;'3) Release_Label'!$E:$E,1,0)),"NO UPC-CATALOG ID pair MATCH in Release_Label" )</f>
        <v/>
      </c>
      <c r="E42" s="43" t="s">
        <v>67</v>
      </c>
      <c r="F42" s="135" t="s">
        <v>669</v>
      </c>
      <c r="G42" s="136" t="str">
        <f t="array" ref="G42">ifs(or($F42="",$F42="Main Primary Artist"),$F42,not(iserror(vlookup($F42,'Reference info'!$J$5:$J$8,1,0))),"Key Artist",not(iserror(vlookup($F42,'Reference info'!$J$38:$J$405,1,0))),"Performer",not(iserror(vlookup($F42,'Reference info'!$J$10:$J$36,1,0))),"Producer &amp; Engineer")</f>
        <v>Producer &amp; Engineer</v>
      </c>
      <c r="I42" s="8" t="str">
        <f>IF(AND(F42="Main Primary Artist",SUBSTITUTE(E42," ","")&lt;&gt;"VariousArtists",SUBSTITUTE(E42," ","")&lt;&gt;"VariousArtist",E42&lt;&gt;"Various",SUBSTITUTE(E42," ","")&lt;&gt;"AssortedArtists",SUBSTITUTE(E42," ","")&lt;&gt;"AssortedArtist",E42&lt;&gt;"Assorted",SUBSTITUTE(E42," ","")&lt;&gt;"AsortedArtists",SUBSTITUTE(E42," ","")&lt;&gt;"AsortedArtist",E42&lt;&gt;"Asorted",E42&lt;&gt;"Other",,SUBSTITUTE(E42," ","")&lt;&gt;"MiscellaneousArtists",SUBSTITUTE(E42," ","")&lt;&gt;"MiscellaneousArtist",E42&lt;&gt;"Miscellaneous",SUBSTITUTE(E42," ","")&lt;&gt;"MiscelaneousArtists",SUBSTITUTE(E42," ","")&lt;&gt;"MiscelaneousArtist",E42&lt;&gt;"Miscelaneous"),"update Releases set ArtistId=(select ArtistId from Artists where Name=N'"&amp;SUBSTITUTE(trim(E42),"'","''")&amp;"' and EnterpriseId="&amp;EntId&amp;"), SearchKeywords=concat_ws(' ', Name, N'"&amp;SUBSTITUTE(trim(E42),"'","''")&amp;"',(select Name from Labels where LabelId=Releases.LabelId), ReleaseId, UPC, Catalog) where "&amp;IF(A42&lt;&gt;"","UPC="&amp;A42,"Catalog='"&amp;SUBSTITUTE(trim(B42),"'","''")&amp;"'")&amp;" and EnterpriseId="&amp;EntId,IF(and(F42&lt;&gt;"Main Primary Artist",SUBSTITUTE(E42," ","")&lt;&gt;"VariousArtists",SUBSTITUTE(E42," ","")&lt;&gt;"VariousArtist",E42&lt;&gt;"Various",SUBSTITUTE(E42," ","")&lt;&gt;"AssortedArtists",SUBSTITUTE(E42," ","")&lt;&gt;"AssortedArtist",E42&lt;&gt;"Assorted",SUBSTITUTE(E42," ","")&lt;&gt;"AsortedArtists",SUBSTITUTE(E42," ","")&lt;&gt;"AsortedArtist",E42&lt;&gt;"Asorted",E42&lt;&gt;"Other",,SUBSTITUTE(E42," ","")&lt;&gt;"MiscellaneousArtists",SUBSTITUTE(E42," ","")&lt;&gt;"MiscellaneousArtist",E42&lt;&gt;"Miscellaneous",SUBSTITUTE(E42," ","")&lt;&gt;"MiscelaneousArtists",SUBSTITUTE(E42," ","")&lt;&gt;"MiscelaneousArtist",E42&lt;&gt;"Miscelaneous"),"INSERT into Contributors VALUES (newid(), "&amp;IF(F42&lt;&gt;"Primary Artist", "(select RoleId from ContributorRoles where Name='"&amp;F42&amp;"'), 0", "49, 1")&amp; ", null, (select max(ReleaseId) from Releases where "&amp;IF(A42&lt;&gt;"","UPC="&amp;A42,"Catalog='"&amp;SUBSTITUTE(trim(B42),"'","''")&amp;"'")&amp;" and EnterpriseId="&amp;EntId&amp;"), (select ArtistId from Artists where Name=N'"&amp;SUBSTITUTE(trim(E42),"'","''")&amp;"' and EnterpriseId="&amp;EntId&amp;"), null)",""))</f>
        <v>INSERT into Contributors VALUES (newid(), (select RoleId from ContributorRoles where Name='Engineer'), 0, null, (select max(ReleaseId) from Releases where UPC=789550892579 and EnterpriseId=647322), (select ArtistId from Artists where Name=N'Flash Beats Manow' and EnterpriseId=647322), null)</v>
      </c>
      <c r="L42" s="28"/>
    </row>
    <row r="43">
      <c r="A43" s="83">
        <v>7.04522504014E11</v>
      </c>
      <c r="B43" s="116"/>
      <c r="C43" s="134" t="str">
        <f t="array" ref="C43">ifs(and(isblank($A43),isblank($B43)),"", not(iserror(vlookup($A43&amp;$B43,'3) Release_Label'!$D:$D&amp;'3) Release_Label'!$E:$E,1,0))),vlookup($A43&amp;$B43,{'3) Release_Label'!$D:$D&amp;'3) Release_Label'!$E:$E,'3) Release_Label'!$F:$F},2,0), or(and(not(isblank($B43)),$B43=$B42,$A43&lt;&gt;$A42),and(not(isblank($A43)),$A43=$A42,$B43&lt;&gt;$B42)),"ID LISTS UNALIGNED",and($A43&lt;&gt;"",countif('3) Release_Label'!$D:$D,$A43)=0),"NO UPC MATCH in Release_Label",and($B43&lt;&gt;"",countif('3) Release_Label'!$E:$E,$B43)=0),"NO CATALOG ID MATCH in Release_Label",iserror(vlookup($A43&amp;$B43,'3) Release_Label'!$D:$D&amp;'3) Release_Label'!$E:$E,1,0)),"NO UPC-CATALOG ID pair MATCH in Release_Label" )</f>
        <v>Força e Talento</v>
      </c>
      <c r="D43" s="134" t="str">
        <f t="array" ref="D43">ifs(and(isblank($A43),isblank($B43)),"", not(iserror(vlookup($A43&amp;$B43,'3) Release_Label'!$D:$D&amp;'3) Release_Label'!$E:$E,1,0))),vlookup($A43&amp;$B43,{'3) Release_Label'!$D:$D&amp;'3) Release_Label'!$E:$E,'3) Release_Label'!$H:$H},2,0), or(and(not(isblank($B43)),$B43=$B42,$A43&lt;&gt;$A42),and(not(isblank($A43)),$A43=$A42,$B43&lt;&gt;$B42)),"ID LISTS UNALIGNED",and($A43&lt;&gt;"",countif('3) Release_Label'!$D:$D,$A43)=0),"NO UPC MATCH in Release_Label",and($B43&lt;&gt;"",countif('3) Release_Label'!$E:$E,$B43)=0),"NO CATALOG ID MATCH in Release_Label",iserror(vlookup($A43&amp;$B43,'3) Release_Label'!$D:$D&amp;'3) Release_Label'!$E:$E,1,0)),"NO UPC-CATALOG ID pair MATCH in Release_Label" )</f>
        <v/>
      </c>
      <c r="E43" s="43" t="s">
        <v>49</v>
      </c>
      <c r="F43" s="135" t="s">
        <v>666</v>
      </c>
      <c r="G43" s="136" t="str">
        <f t="array" ref="G43">ifs(or($F43="",$F43="Main Primary Artist"),$F43,not(iserror(vlookup($F43,'Reference info'!$J$5:$J$8,1,0))),"Key Artist",not(iserror(vlookup($F43,'Reference info'!$J$38:$J$405,1,0))),"Performer",not(iserror(vlookup($F43,'Reference info'!$J$10:$J$36,1,0))),"Producer &amp; Engineer")</f>
        <v>Main Primary Artist</v>
      </c>
      <c r="I43" s="8" t="str">
        <f>IF(AND(F43="Main Primary Artist",SUBSTITUTE(E43," ","")&lt;&gt;"VariousArtists",SUBSTITUTE(E43," ","")&lt;&gt;"VariousArtist",E43&lt;&gt;"Various",SUBSTITUTE(E43," ","")&lt;&gt;"AssortedArtists",SUBSTITUTE(E43," ","")&lt;&gt;"AssortedArtist",E43&lt;&gt;"Assorted",SUBSTITUTE(E43," ","")&lt;&gt;"AsortedArtists",SUBSTITUTE(E43," ","")&lt;&gt;"AsortedArtist",E43&lt;&gt;"Asorted",E43&lt;&gt;"Other",,SUBSTITUTE(E43," ","")&lt;&gt;"MiscellaneousArtists",SUBSTITUTE(E43," ","")&lt;&gt;"MiscellaneousArtist",E43&lt;&gt;"Miscellaneous",SUBSTITUTE(E43," ","")&lt;&gt;"MiscelaneousArtists",SUBSTITUTE(E43," ","")&lt;&gt;"MiscelaneousArtist",E43&lt;&gt;"Miscelaneous"),"update Releases set ArtistId=(select ArtistId from Artists where Name=N'"&amp;SUBSTITUTE(trim(E43),"'","''")&amp;"' and EnterpriseId="&amp;EntId&amp;"), SearchKeywords=concat_ws(' ', Name, N'"&amp;SUBSTITUTE(trim(E43),"'","''")&amp;"',(select Name from Labels where LabelId=Releases.LabelId), ReleaseId, UPC, Catalog) where "&amp;IF(A43&lt;&gt;"","UPC="&amp;A43,"Catalog='"&amp;SUBSTITUTE(trim(B43),"'","''")&amp;"'")&amp;" and EnterpriseId="&amp;EntId,IF(and(F43&lt;&gt;"Main Primary Artist",SUBSTITUTE(E43," ","")&lt;&gt;"VariousArtists",SUBSTITUTE(E43," ","")&lt;&gt;"VariousArtist",E43&lt;&gt;"Various",SUBSTITUTE(E43," ","")&lt;&gt;"AssortedArtists",SUBSTITUTE(E43," ","")&lt;&gt;"AssortedArtist",E43&lt;&gt;"Assorted",SUBSTITUTE(E43," ","")&lt;&gt;"AsortedArtists",SUBSTITUTE(E43," ","")&lt;&gt;"AsortedArtist",E43&lt;&gt;"Asorted",E43&lt;&gt;"Other",,SUBSTITUTE(E43," ","")&lt;&gt;"MiscellaneousArtists",SUBSTITUTE(E43," ","")&lt;&gt;"MiscellaneousArtist",E43&lt;&gt;"Miscellaneous",SUBSTITUTE(E43," ","")&lt;&gt;"MiscelaneousArtists",SUBSTITUTE(E43," ","")&lt;&gt;"MiscelaneousArtist",E43&lt;&gt;"Miscelaneous"),"INSERT into Contributors VALUES (newid(), "&amp;IF(F43&lt;&gt;"Primary Artist", "(select RoleId from ContributorRoles where Name='"&amp;F43&amp;"'), 0", "49, 1")&amp; ", null, (select max(ReleaseId) from Releases where "&amp;IF(A43&lt;&gt;"","UPC="&amp;A43,"Catalog='"&amp;SUBSTITUTE(trim(B43),"'","''")&amp;"'")&amp;" and EnterpriseId="&amp;EntId&amp;"), (select ArtistId from Artists where Name=N'"&amp;SUBSTITUTE(trim(E43),"'","''")&amp;"' and EnterpriseId="&amp;EntId&amp;"), null)",""))</f>
        <v>update Releases set ArtistId=(select ArtistId from Artists where Name=N'JKZ' and EnterpriseId=647322), SearchKeywords=concat_ws(' ', Name, N'JKZ',(select Name from Labels where LabelId=Releases.LabelId), ReleaseId, UPC, Catalog) where UPC=704522504014 and EnterpriseId=647322</v>
      </c>
      <c r="L43" s="28"/>
    </row>
    <row r="44">
      <c r="A44" s="83">
        <v>7.04522504014E11</v>
      </c>
      <c r="B44" s="116"/>
      <c r="C44" s="134" t="str">
        <f t="array" ref="C44">ifs(and(isblank($A44),isblank($B44)),"", not(iserror(vlookup($A44&amp;$B44,'3) Release_Label'!$D:$D&amp;'3) Release_Label'!$E:$E,1,0))),vlookup($A44&amp;$B44,{'3) Release_Label'!$D:$D&amp;'3) Release_Label'!$E:$E,'3) Release_Label'!$F:$F},2,0), or(and(not(isblank($B44)),$B44=$B43,$A44&lt;&gt;$A43),and(not(isblank($A44)),$A44=$A43,$B44&lt;&gt;$B43)),"ID LISTS UNALIGNED",and($A44&lt;&gt;"",countif('3) Release_Label'!$D:$D,$A44)=0),"NO UPC MATCH in Release_Label",and($B44&lt;&gt;"",countif('3) Release_Label'!$E:$E,$B44)=0),"NO CATALOG ID MATCH in Release_Label",iserror(vlookup($A44&amp;$B44,'3) Release_Label'!$D:$D&amp;'3) Release_Label'!$E:$E,1,0)),"NO UPC-CATALOG ID pair MATCH in Release_Label" )</f>
        <v>Força e Talento</v>
      </c>
      <c r="D44" s="134" t="str">
        <f t="array" ref="D44">ifs(and(isblank($A44),isblank($B44)),"", not(iserror(vlookup($A44&amp;$B44,'3) Release_Label'!$D:$D&amp;'3) Release_Label'!$E:$E,1,0))),vlookup($A44&amp;$B44,{'3) Release_Label'!$D:$D&amp;'3) Release_Label'!$E:$E,'3) Release_Label'!$H:$H},2,0), or(and(not(isblank($B44)),$B44=$B43,$A44&lt;&gt;$A43),and(not(isblank($A44)),$A44=$A43,$B44&lt;&gt;$B43)),"ID LISTS UNALIGNED",and($A44&lt;&gt;"",countif('3) Release_Label'!$D:$D,$A44)=0),"NO UPC MATCH in Release_Label",and($B44&lt;&gt;"",countif('3) Release_Label'!$E:$E,$B44)=0),"NO CATALOG ID MATCH in Release_Label",iserror(vlookup($A44&amp;$B44,'3) Release_Label'!$D:$D&amp;'3) Release_Label'!$E:$E,1,0)),"NO UPC-CATALOG ID pair MATCH in Release_Label" )</f>
        <v/>
      </c>
      <c r="E44" s="43" t="s">
        <v>67</v>
      </c>
      <c r="F44" s="135" t="s">
        <v>671</v>
      </c>
      <c r="G44" s="136" t="str">
        <f t="array" ref="G44">ifs(or($F44="",$F44="Main Primary Artist"),$F44,not(iserror(vlookup($F44,'Reference info'!$J$5:$J$8,1,0))),"Key Artist",not(iserror(vlookup($F44,'Reference info'!$J$38:$J$405,1,0))),"Performer",not(iserror(vlookup($F44,'Reference info'!$J$10:$J$36,1,0))),"Producer &amp; Engineer")</f>
        <v>Key Artist</v>
      </c>
      <c r="I44" s="8" t="str">
        <f>IF(AND(F44="Main Primary Artist",SUBSTITUTE(E44," ","")&lt;&gt;"VariousArtists",SUBSTITUTE(E44," ","")&lt;&gt;"VariousArtist",E44&lt;&gt;"Various",SUBSTITUTE(E44," ","")&lt;&gt;"AssortedArtists",SUBSTITUTE(E44," ","")&lt;&gt;"AssortedArtist",E44&lt;&gt;"Assorted",SUBSTITUTE(E44," ","")&lt;&gt;"AsortedArtists",SUBSTITUTE(E44," ","")&lt;&gt;"AsortedArtist",E44&lt;&gt;"Asorted",E44&lt;&gt;"Other",,SUBSTITUTE(E44," ","")&lt;&gt;"MiscellaneousArtists",SUBSTITUTE(E44," ","")&lt;&gt;"MiscellaneousArtist",E44&lt;&gt;"Miscellaneous",SUBSTITUTE(E44," ","")&lt;&gt;"MiscelaneousArtists",SUBSTITUTE(E44," ","")&lt;&gt;"MiscelaneousArtist",E44&lt;&gt;"Miscelaneous"),"update Releases set ArtistId=(select ArtistId from Artists where Name=N'"&amp;SUBSTITUTE(trim(E44),"'","''")&amp;"' and EnterpriseId="&amp;EntId&amp;"), SearchKeywords=concat_ws(' ', Name, N'"&amp;SUBSTITUTE(trim(E44),"'","''")&amp;"',(select Name from Labels where LabelId=Releases.LabelId), ReleaseId, UPC, Catalog) where "&amp;IF(A44&lt;&gt;"","UPC="&amp;A44,"Catalog='"&amp;SUBSTITUTE(trim(B44),"'","''")&amp;"'")&amp;" and EnterpriseId="&amp;EntId,IF(and(F44&lt;&gt;"Main Primary Artist",SUBSTITUTE(E44," ","")&lt;&gt;"VariousArtists",SUBSTITUTE(E44," ","")&lt;&gt;"VariousArtist",E44&lt;&gt;"Various",SUBSTITUTE(E44," ","")&lt;&gt;"AssortedArtists",SUBSTITUTE(E44," ","")&lt;&gt;"AssortedArtist",E44&lt;&gt;"Assorted",SUBSTITUTE(E44," ","")&lt;&gt;"AsortedArtists",SUBSTITUTE(E44," ","")&lt;&gt;"AsortedArtist",E44&lt;&gt;"Asorted",E44&lt;&gt;"Other",,SUBSTITUTE(E44," ","")&lt;&gt;"MiscellaneousArtists",SUBSTITUTE(E44," ","")&lt;&gt;"MiscellaneousArtist",E44&lt;&gt;"Miscellaneous",SUBSTITUTE(E44," ","")&lt;&gt;"MiscelaneousArtists",SUBSTITUTE(E44," ","")&lt;&gt;"MiscelaneousArtist",E44&lt;&gt;"Miscelaneous"),"INSERT into Contributors VALUES (newid(), "&amp;IF(F44&lt;&gt;"Primary Artist", "(select RoleId from ContributorRoles where Name='"&amp;F44&amp;"'), 0", "49, 1")&amp; ", null, (select max(ReleaseId) from Releases where "&amp;IF(A44&lt;&gt;"","UPC="&amp;A44,"Catalog='"&amp;SUBSTITUTE(trim(B44),"'","''")&amp;"'")&amp;" and EnterpriseId="&amp;EntId&amp;"), (select ArtistId from Artists where Name=N'"&amp;SUBSTITUTE(trim(E44),"'","''")&amp;"' and EnterpriseId="&amp;EntId&amp;"), null)",""))</f>
        <v>INSERT into Contributors VALUES (newid(), 49, 1, null, (select max(ReleaseId) from Releases where UPC=704522504014 and EnterpriseId=647322), (select ArtistId from Artists where Name=N'Flash Beats Manow' and EnterpriseId=647322), null)</v>
      </c>
      <c r="L44" s="28"/>
    </row>
    <row r="45">
      <c r="A45" s="83">
        <v>7.04522504014E11</v>
      </c>
      <c r="B45" s="116"/>
      <c r="C45" s="134" t="str">
        <f t="array" ref="C45">ifs(and(isblank($A45),isblank($B45)),"", not(iserror(vlookup($A45&amp;$B45,'3) Release_Label'!$D:$D&amp;'3) Release_Label'!$E:$E,1,0))),vlookup($A45&amp;$B45,{'3) Release_Label'!$D:$D&amp;'3) Release_Label'!$E:$E,'3) Release_Label'!$F:$F},2,0), or(and(not(isblank($B45)),$B45=$B44,$A45&lt;&gt;$A44),and(not(isblank($A45)),$A45=$A44,$B45&lt;&gt;$B44)),"ID LISTS UNALIGNED",and($A45&lt;&gt;"",countif('3) Release_Label'!$D:$D,$A45)=0),"NO UPC MATCH in Release_Label",and($B45&lt;&gt;"",countif('3) Release_Label'!$E:$E,$B45)=0),"NO CATALOG ID MATCH in Release_Label",iserror(vlookup($A45&amp;$B45,'3) Release_Label'!$D:$D&amp;'3) Release_Label'!$E:$E,1,0)),"NO UPC-CATALOG ID pair MATCH in Release_Label" )</f>
        <v>Força e Talento</v>
      </c>
      <c r="D45" s="134" t="str">
        <f t="array" ref="D45">ifs(and(isblank($A45),isblank($B45)),"", not(iserror(vlookup($A45&amp;$B45,'3) Release_Label'!$D:$D&amp;'3) Release_Label'!$E:$E,1,0))),vlookup($A45&amp;$B45,{'3) Release_Label'!$D:$D&amp;'3) Release_Label'!$E:$E,'3) Release_Label'!$H:$H},2,0), or(and(not(isblank($B45)),$B45=$B44,$A45&lt;&gt;$A44),and(not(isblank($A45)),$A45=$A44,$B45&lt;&gt;$B44)),"ID LISTS UNALIGNED",and($A45&lt;&gt;"",countif('3) Release_Label'!$D:$D,$A45)=0),"NO UPC MATCH in Release_Label",and($B45&lt;&gt;"",countif('3) Release_Label'!$E:$E,$B45)=0),"NO CATALOG ID MATCH in Release_Label",iserror(vlookup($A45&amp;$B45,'3) Release_Label'!$D:$D&amp;'3) Release_Label'!$E:$E,1,0)),"NO UPC-CATALOG ID pair MATCH in Release_Label" )</f>
        <v/>
      </c>
      <c r="E45" s="43" t="s">
        <v>49</v>
      </c>
      <c r="F45" s="135" t="s">
        <v>667</v>
      </c>
      <c r="G45" s="136" t="str">
        <f t="array" ref="G45">ifs(or($F45="",$F45="Main Primary Artist"),$F45,not(iserror(vlookup($F45,'Reference info'!$J$5:$J$8,1,0))),"Key Artist",not(iserror(vlookup($F45,'Reference info'!$J$38:$J$405,1,0))),"Performer",not(iserror(vlookup($F45,'Reference info'!$J$10:$J$36,1,0))),"Producer &amp; Engineer")</f>
        <v>Producer &amp; Engineer</v>
      </c>
      <c r="I45" s="8" t="str">
        <f>IF(AND(F45="Main Primary Artist",SUBSTITUTE(E45," ","")&lt;&gt;"VariousArtists",SUBSTITUTE(E45," ","")&lt;&gt;"VariousArtist",E45&lt;&gt;"Various",SUBSTITUTE(E45," ","")&lt;&gt;"AssortedArtists",SUBSTITUTE(E45," ","")&lt;&gt;"AssortedArtist",E45&lt;&gt;"Assorted",SUBSTITUTE(E45," ","")&lt;&gt;"AsortedArtists",SUBSTITUTE(E45," ","")&lt;&gt;"AsortedArtist",E45&lt;&gt;"Asorted",E45&lt;&gt;"Other",,SUBSTITUTE(E45," ","")&lt;&gt;"MiscellaneousArtists",SUBSTITUTE(E45," ","")&lt;&gt;"MiscellaneousArtist",E45&lt;&gt;"Miscellaneous",SUBSTITUTE(E45," ","")&lt;&gt;"MiscelaneousArtists",SUBSTITUTE(E45," ","")&lt;&gt;"MiscelaneousArtist",E45&lt;&gt;"Miscelaneous"),"update Releases set ArtistId=(select ArtistId from Artists where Name=N'"&amp;SUBSTITUTE(trim(E45),"'","''")&amp;"' and EnterpriseId="&amp;EntId&amp;"), SearchKeywords=concat_ws(' ', Name, N'"&amp;SUBSTITUTE(trim(E45),"'","''")&amp;"',(select Name from Labels where LabelId=Releases.LabelId), ReleaseId, UPC, Catalog) where "&amp;IF(A45&lt;&gt;"","UPC="&amp;A45,"Catalog='"&amp;SUBSTITUTE(trim(B45),"'","''")&amp;"'")&amp;" and EnterpriseId="&amp;EntId,IF(and(F45&lt;&gt;"Main Primary Artist",SUBSTITUTE(E45," ","")&lt;&gt;"VariousArtists",SUBSTITUTE(E45," ","")&lt;&gt;"VariousArtist",E45&lt;&gt;"Various",SUBSTITUTE(E45," ","")&lt;&gt;"AssortedArtists",SUBSTITUTE(E45," ","")&lt;&gt;"AssortedArtist",E45&lt;&gt;"Assorted",SUBSTITUTE(E45," ","")&lt;&gt;"AsortedArtists",SUBSTITUTE(E45," ","")&lt;&gt;"AsortedArtist",E45&lt;&gt;"Asorted",E45&lt;&gt;"Other",,SUBSTITUTE(E45," ","")&lt;&gt;"MiscellaneousArtists",SUBSTITUTE(E45," ","")&lt;&gt;"MiscellaneousArtist",E45&lt;&gt;"Miscellaneous",SUBSTITUTE(E45," ","")&lt;&gt;"MiscelaneousArtists",SUBSTITUTE(E45," ","")&lt;&gt;"MiscelaneousArtist",E45&lt;&gt;"Miscelaneous"),"INSERT into Contributors VALUES (newid(), "&amp;IF(F45&lt;&gt;"Primary Artist", "(select RoleId from ContributorRoles where Name='"&amp;F45&amp;"'), 0", "49, 1")&amp; ", null, (select max(ReleaseId) from Releases where "&amp;IF(A45&lt;&gt;"","UPC="&amp;A45,"Catalog='"&amp;SUBSTITUTE(trim(B45),"'","''")&amp;"'")&amp;" and EnterpriseId="&amp;EntId&amp;"), (select ArtistId from Artists where Name=N'"&amp;SUBSTITUTE(trim(E45),"'","''")&amp;"' and EnterpriseId="&amp;EntId&amp;"), null)",""))</f>
        <v>INSERT into Contributors VALUES (newid(), (select RoleId from ContributorRoles where Name='Producer'), 0, null, (select max(ReleaseId) from Releases where UPC=704522504014 and EnterpriseId=647322), (select ArtistId from Artists where Name=N'JKZ' and EnterpriseId=647322), null)</v>
      </c>
      <c r="L45" s="28"/>
    </row>
    <row r="46">
      <c r="A46" s="83">
        <v>7.04522504014E11</v>
      </c>
      <c r="B46" s="116"/>
      <c r="C46" s="134" t="str">
        <f t="array" ref="C46">ifs(and(isblank($A46),isblank($B46)),"", not(iserror(vlookup($A46&amp;$B46,'3) Release_Label'!$D:$D&amp;'3) Release_Label'!$E:$E,1,0))),vlookup($A46&amp;$B46,{'3) Release_Label'!$D:$D&amp;'3) Release_Label'!$E:$E,'3) Release_Label'!$F:$F},2,0), or(and(not(isblank($B46)),$B46=$B45,$A46&lt;&gt;$A45),and(not(isblank($A46)),$A46=$A45,$B46&lt;&gt;$B45)),"ID LISTS UNALIGNED",and($A46&lt;&gt;"",countif('3) Release_Label'!$D:$D,$A46)=0),"NO UPC MATCH in Release_Label",and($B46&lt;&gt;"",countif('3) Release_Label'!$E:$E,$B46)=0),"NO CATALOG ID MATCH in Release_Label",iserror(vlookup($A46&amp;$B46,'3) Release_Label'!$D:$D&amp;'3) Release_Label'!$E:$E,1,0)),"NO UPC-CATALOG ID pair MATCH in Release_Label" )</f>
        <v>Força e Talento</v>
      </c>
      <c r="D46" s="134" t="str">
        <f t="array" ref="D46">ifs(and(isblank($A46),isblank($B46)),"", not(iserror(vlookup($A46&amp;$B46,'3) Release_Label'!$D:$D&amp;'3) Release_Label'!$E:$E,1,0))),vlookup($A46&amp;$B46,{'3) Release_Label'!$D:$D&amp;'3) Release_Label'!$E:$E,'3) Release_Label'!$H:$H},2,0), or(and(not(isblank($B46)),$B46=$B45,$A46&lt;&gt;$A45),and(not(isblank($A46)),$A46=$A45,$B46&lt;&gt;$B45)),"ID LISTS UNALIGNED",and($A46&lt;&gt;"",countif('3) Release_Label'!$D:$D,$A46)=0),"NO UPC MATCH in Release_Label",and($B46&lt;&gt;"",countif('3) Release_Label'!$E:$E,$B46)=0),"NO CATALOG ID MATCH in Release_Label",iserror(vlookup($A46&amp;$B46,'3) Release_Label'!$D:$D&amp;'3) Release_Label'!$E:$E,1,0)),"NO UPC-CATALOG ID pair MATCH in Release_Label" )</f>
        <v/>
      </c>
      <c r="E46" s="43" t="s">
        <v>49</v>
      </c>
      <c r="F46" s="135" t="s">
        <v>669</v>
      </c>
      <c r="G46" s="136" t="str">
        <f t="array" ref="G46">ifs(or($F46="",$F46="Main Primary Artist"),$F46,not(iserror(vlookup($F46,'Reference info'!$J$5:$J$8,1,0))),"Key Artist",not(iserror(vlookup($F46,'Reference info'!$J$38:$J$405,1,0))),"Performer",not(iserror(vlookup($F46,'Reference info'!$J$10:$J$36,1,0))),"Producer &amp; Engineer")</f>
        <v>Producer &amp; Engineer</v>
      </c>
      <c r="I46" s="8" t="str">
        <f>IF(AND(F46="Main Primary Artist",SUBSTITUTE(E46," ","")&lt;&gt;"VariousArtists",SUBSTITUTE(E46," ","")&lt;&gt;"VariousArtist",E46&lt;&gt;"Various",SUBSTITUTE(E46," ","")&lt;&gt;"AssortedArtists",SUBSTITUTE(E46," ","")&lt;&gt;"AssortedArtist",E46&lt;&gt;"Assorted",SUBSTITUTE(E46," ","")&lt;&gt;"AsortedArtists",SUBSTITUTE(E46," ","")&lt;&gt;"AsortedArtist",E46&lt;&gt;"Asorted",E46&lt;&gt;"Other",,SUBSTITUTE(E46," ","")&lt;&gt;"MiscellaneousArtists",SUBSTITUTE(E46," ","")&lt;&gt;"MiscellaneousArtist",E46&lt;&gt;"Miscellaneous",SUBSTITUTE(E46," ","")&lt;&gt;"MiscelaneousArtists",SUBSTITUTE(E46," ","")&lt;&gt;"MiscelaneousArtist",E46&lt;&gt;"Miscelaneous"),"update Releases set ArtistId=(select ArtistId from Artists where Name=N'"&amp;SUBSTITUTE(trim(E46),"'","''")&amp;"' and EnterpriseId="&amp;EntId&amp;"), SearchKeywords=concat_ws(' ', Name, N'"&amp;SUBSTITUTE(trim(E46),"'","''")&amp;"',(select Name from Labels where LabelId=Releases.LabelId), ReleaseId, UPC, Catalog) where "&amp;IF(A46&lt;&gt;"","UPC="&amp;A46,"Catalog='"&amp;SUBSTITUTE(trim(B46),"'","''")&amp;"'")&amp;" and EnterpriseId="&amp;EntId,IF(and(F46&lt;&gt;"Main Primary Artist",SUBSTITUTE(E46," ","")&lt;&gt;"VariousArtists",SUBSTITUTE(E46," ","")&lt;&gt;"VariousArtist",E46&lt;&gt;"Various",SUBSTITUTE(E46," ","")&lt;&gt;"AssortedArtists",SUBSTITUTE(E46," ","")&lt;&gt;"AssortedArtist",E46&lt;&gt;"Assorted",SUBSTITUTE(E46," ","")&lt;&gt;"AsortedArtists",SUBSTITUTE(E46," ","")&lt;&gt;"AsortedArtist",E46&lt;&gt;"Asorted",E46&lt;&gt;"Other",,SUBSTITUTE(E46," ","")&lt;&gt;"MiscellaneousArtists",SUBSTITUTE(E46," ","")&lt;&gt;"MiscellaneousArtist",E46&lt;&gt;"Miscellaneous",SUBSTITUTE(E46," ","")&lt;&gt;"MiscelaneousArtists",SUBSTITUTE(E46," ","")&lt;&gt;"MiscelaneousArtist",E46&lt;&gt;"Miscelaneous"),"INSERT into Contributors VALUES (newid(), "&amp;IF(F46&lt;&gt;"Primary Artist", "(select RoleId from ContributorRoles where Name='"&amp;F46&amp;"'), 0", "49, 1")&amp; ", null, (select max(ReleaseId) from Releases where "&amp;IF(A46&lt;&gt;"","UPC="&amp;A46,"Catalog='"&amp;SUBSTITUTE(trim(B46),"'","''")&amp;"'")&amp;" and EnterpriseId="&amp;EntId&amp;"), (select ArtistId from Artists where Name=N'"&amp;SUBSTITUTE(trim(E46),"'","''")&amp;"' and EnterpriseId="&amp;EntId&amp;"), null)",""))</f>
        <v>INSERT into Contributors VALUES (newid(), (select RoleId from ContributorRoles where Name='Engineer'), 0, null, (select max(ReleaseId) from Releases where UPC=704522504014 and EnterpriseId=647322), (select ArtistId from Artists where Name=N'JKZ' and EnterpriseId=647322), null)</v>
      </c>
      <c r="L46" s="28"/>
    </row>
    <row r="47">
      <c r="A47" s="83">
        <v>7.04522572761E11</v>
      </c>
      <c r="B47" s="116"/>
      <c r="C47" s="134" t="str">
        <f t="array" ref="C47">ifs(and(isblank($A47),isblank($B47)),"", not(iserror(vlookup($A47&amp;$B47,'3) Release_Label'!$D:$D&amp;'3) Release_Label'!$E:$E,1,0))),vlookup($A47&amp;$B47,{'3) Release_Label'!$D:$D&amp;'3) Release_Label'!$E:$E,'3) Release_Label'!$F:$F},2,0), or(and(not(isblank($B47)),$B47=$B46,$A47&lt;&gt;$A46),and(not(isblank($A47)),$A47=$A46,$B47&lt;&gt;$B46)),"ID LISTS UNALIGNED",and($A47&lt;&gt;"",countif('3) Release_Label'!$D:$D,$A47)=0),"NO UPC MATCH in Release_Label",and($B47&lt;&gt;"",countif('3) Release_Label'!$E:$E,$B47)=0),"NO CATALOG ID MATCH in Release_Label",iserror(vlookup($A47&amp;$B47,'3) Release_Label'!$D:$D&amp;'3) Release_Label'!$E:$E,1,0)),"NO UPC-CATALOG ID pair MATCH in Release_Label" )</f>
        <v>O Rei da Decisão</v>
      </c>
      <c r="D47" s="134" t="str">
        <f t="array" ref="D47">ifs(and(isblank($A47),isblank($B47)),"", not(iserror(vlookup($A47&amp;$B47,'3) Release_Label'!$D:$D&amp;'3) Release_Label'!$E:$E,1,0))),vlookup($A47&amp;$B47,{'3) Release_Label'!$D:$D&amp;'3) Release_Label'!$E:$E,'3) Release_Label'!$H:$H},2,0), or(and(not(isblank($B47)),$B47=$B46,$A47&lt;&gt;$A46),and(not(isblank($A47)),$A47=$A46,$B47&lt;&gt;$B46)),"ID LISTS UNALIGNED",and($A47&lt;&gt;"",countif('3) Release_Label'!$D:$D,$A47)=0),"NO UPC MATCH in Release_Label",and($B47&lt;&gt;"",countif('3) Release_Label'!$E:$E,$B47)=0),"NO CATALOG ID MATCH in Release_Label",iserror(vlookup($A47&amp;$B47,'3) Release_Label'!$D:$D&amp;'3) Release_Label'!$E:$E,1,0)),"NO UPC-CATALOG ID pair MATCH in Release_Label" )</f>
        <v/>
      </c>
      <c r="E47" s="43" t="s">
        <v>67</v>
      </c>
      <c r="F47" s="135" t="s">
        <v>666</v>
      </c>
      <c r="G47" s="136" t="str">
        <f t="array" ref="G47">ifs(or($F47="",$F47="Main Primary Artist"),$F47,not(iserror(vlookup($F47,'Reference info'!$J$5:$J$8,1,0))),"Key Artist",not(iserror(vlookup($F47,'Reference info'!$J$38:$J$405,1,0))),"Performer",not(iserror(vlookup($F47,'Reference info'!$J$10:$J$36,1,0))),"Producer &amp; Engineer")</f>
        <v>Main Primary Artist</v>
      </c>
      <c r="I47" s="8" t="str">
        <f>IF(AND(F47="Main Primary Artist",SUBSTITUTE(E47," ","")&lt;&gt;"VariousArtists",SUBSTITUTE(E47," ","")&lt;&gt;"VariousArtist",E47&lt;&gt;"Various",SUBSTITUTE(E47," ","")&lt;&gt;"AssortedArtists",SUBSTITUTE(E47," ","")&lt;&gt;"AssortedArtist",E47&lt;&gt;"Assorted",SUBSTITUTE(E47," ","")&lt;&gt;"AsortedArtists",SUBSTITUTE(E47," ","")&lt;&gt;"AsortedArtist",E47&lt;&gt;"Asorted",E47&lt;&gt;"Other",,SUBSTITUTE(E47," ","")&lt;&gt;"MiscellaneousArtists",SUBSTITUTE(E47," ","")&lt;&gt;"MiscellaneousArtist",E47&lt;&gt;"Miscellaneous",SUBSTITUTE(E47," ","")&lt;&gt;"MiscelaneousArtists",SUBSTITUTE(E47," ","")&lt;&gt;"MiscelaneousArtist",E47&lt;&gt;"Miscelaneous"),"update Releases set ArtistId=(select ArtistId from Artists where Name=N'"&amp;SUBSTITUTE(trim(E47),"'","''")&amp;"' and EnterpriseId="&amp;EntId&amp;"), SearchKeywords=concat_ws(' ', Name, N'"&amp;SUBSTITUTE(trim(E47),"'","''")&amp;"',(select Name from Labels where LabelId=Releases.LabelId), ReleaseId, UPC, Catalog) where "&amp;IF(A47&lt;&gt;"","UPC="&amp;A47,"Catalog='"&amp;SUBSTITUTE(trim(B47),"'","''")&amp;"'")&amp;" and EnterpriseId="&amp;EntId,IF(and(F47&lt;&gt;"Main Primary Artist",SUBSTITUTE(E47," ","")&lt;&gt;"VariousArtists",SUBSTITUTE(E47," ","")&lt;&gt;"VariousArtist",E47&lt;&gt;"Various",SUBSTITUTE(E47," ","")&lt;&gt;"AssortedArtists",SUBSTITUTE(E47," ","")&lt;&gt;"AssortedArtist",E47&lt;&gt;"Assorted",SUBSTITUTE(E47," ","")&lt;&gt;"AsortedArtists",SUBSTITUTE(E47," ","")&lt;&gt;"AsortedArtist",E47&lt;&gt;"Asorted",E47&lt;&gt;"Other",,SUBSTITUTE(E47," ","")&lt;&gt;"MiscellaneousArtists",SUBSTITUTE(E47," ","")&lt;&gt;"MiscellaneousArtist",E47&lt;&gt;"Miscellaneous",SUBSTITUTE(E47," ","")&lt;&gt;"MiscelaneousArtists",SUBSTITUTE(E47," ","")&lt;&gt;"MiscelaneousArtist",E47&lt;&gt;"Miscelaneous"),"INSERT into Contributors VALUES (newid(), "&amp;IF(F47&lt;&gt;"Primary Artist", "(select RoleId from ContributorRoles where Name='"&amp;F47&amp;"'), 0", "49, 1")&amp; ", null, (select max(ReleaseId) from Releases where "&amp;IF(A47&lt;&gt;"","UPC="&amp;A47,"Catalog='"&amp;SUBSTITUTE(trim(B47),"'","''")&amp;"'")&amp;" and EnterpriseId="&amp;EntId&amp;"), (select ArtistId from Artists where Name=N'"&amp;SUBSTITUTE(trim(E47),"'","''")&amp;"'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UPC=704522572761 and EnterpriseId=647322</v>
      </c>
      <c r="L47" s="28"/>
    </row>
    <row r="48">
      <c r="A48" s="83">
        <v>7.04522572761E11</v>
      </c>
      <c r="B48" s="116"/>
      <c r="C48" s="134" t="str">
        <f t="array" ref="C48">ifs(and(isblank($A48),isblank($B48)),"", not(iserror(vlookup($A48&amp;$B48,'3) Release_Label'!$D:$D&amp;'3) Release_Label'!$E:$E,1,0))),vlookup($A48&amp;$B48,{'3) Release_Label'!$D:$D&amp;'3) Release_Label'!$E:$E,'3) Release_Label'!$F:$F},2,0), or(and(not(isblank($B48)),$B48=$B47,$A48&lt;&gt;$A47),and(not(isblank($A48)),$A48=$A47,$B48&lt;&gt;$B47)),"ID LISTS UNALIGNED",and($A48&lt;&gt;"",countif('3) Release_Label'!$D:$D,$A48)=0),"NO UPC MATCH in Release_Label",and($B48&lt;&gt;"",countif('3) Release_Label'!$E:$E,$B48)=0),"NO CATALOG ID MATCH in Release_Label",iserror(vlookup($A48&amp;$B48,'3) Release_Label'!$D:$D&amp;'3) Release_Label'!$E:$E,1,0)),"NO UPC-CATALOG ID pair MATCH in Release_Label" )</f>
        <v>O Rei da Decisão</v>
      </c>
      <c r="D48" s="134" t="str">
        <f t="array" ref="D48">ifs(and(isblank($A48),isblank($B48)),"", not(iserror(vlookup($A48&amp;$B48,'3) Release_Label'!$D:$D&amp;'3) Release_Label'!$E:$E,1,0))),vlookup($A48&amp;$B48,{'3) Release_Label'!$D:$D&amp;'3) Release_Label'!$E:$E,'3) Release_Label'!$H:$H},2,0), or(and(not(isblank($B48)),$B48=$B47,$A48&lt;&gt;$A47),and(not(isblank($A48)),$A48=$A47,$B48&lt;&gt;$B47)),"ID LISTS UNALIGNED",and($A48&lt;&gt;"",countif('3) Release_Label'!$D:$D,$A48)=0),"NO UPC MATCH in Release_Label",and($B48&lt;&gt;"",countif('3) Release_Label'!$E:$E,$B48)=0),"NO CATALOG ID MATCH in Release_Label",iserror(vlookup($A48&amp;$B48,'3) Release_Label'!$D:$D&amp;'3) Release_Label'!$E:$E,1,0)),"NO UPC-CATALOG ID pair MATCH in Release_Label" )</f>
        <v/>
      </c>
      <c r="E48" s="43" t="s">
        <v>67</v>
      </c>
      <c r="F48" s="135" t="s">
        <v>667</v>
      </c>
      <c r="G48" s="136" t="str">
        <f t="array" ref="G48">ifs(or($F48="",$F48="Main Primary Artist"),$F48,not(iserror(vlookup($F48,'Reference info'!$J$5:$J$8,1,0))),"Key Artist",not(iserror(vlookup($F48,'Reference info'!$J$38:$J$405,1,0))),"Performer",not(iserror(vlookup($F48,'Reference info'!$J$10:$J$36,1,0))),"Producer &amp; Engineer")</f>
        <v>Producer &amp; Engineer</v>
      </c>
      <c r="I48" s="8" t="str">
        <f>IF(AND(F48="Main Primary Artist",SUBSTITUTE(E48," ","")&lt;&gt;"VariousArtists",SUBSTITUTE(E48," ","")&lt;&gt;"VariousArtist",E48&lt;&gt;"Various",SUBSTITUTE(E48," ","")&lt;&gt;"AssortedArtists",SUBSTITUTE(E48," ","")&lt;&gt;"AssortedArtist",E48&lt;&gt;"Assorted",SUBSTITUTE(E48," ","")&lt;&gt;"AsortedArtists",SUBSTITUTE(E48," ","")&lt;&gt;"AsortedArtist",E48&lt;&gt;"Asorted",E48&lt;&gt;"Other",,SUBSTITUTE(E48," ","")&lt;&gt;"MiscellaneousArtists",SUBSTITUTE(E48," ","")&lt;&gt;"MiscellaneousArtist",E48&lt;&gt;"Miscellaneous",SUBSTITUTE(E48," ","")&lt;&gt;"MiscelaneousArtists",SUBSTITUTE(E48," ","")&lt;&gt;"MiscelaneousArtist",E48&lt;&gt;"Miscelaneous"),"update Releases set ArtistId=(select ArtistId from Artists where Name=N'"&amp;SUBSTITUTE(trim(E48),"'","''")&amp;"' and EnterpriseId="&amp;EntId&amp;"), SearchKeywords=concat_ws(' ', Name, N'"&amp;SUBSTITUTE(trim(E48),"'","''")&amp;"',(select Name from Labels where LabelId=Releases.LabelId), ReleaseId, UPC, Catalog) where "&amp;IF(A48&lt;&gt;"","UPC="&amp;A48,"Catalog='"&amp;SUBSTITUTE(trim(B48),"'","''")&amp;"'")&amp;" and EnterpriseId="&amp;EntId,IF(and(F48&lt;&gt;"Main Primary Artist",SUBSTITUTE(E48," ","")&lt;&gt;"VariousArtists",SUBSTITUTE(E48," ","")&lt;&gt;"VariousArtist",E48&lt;&gt;"Various",SUBSTITUTE(E48," ","")&lt;&gt;"AssortedArtists",SUBSTITUTE(E48," ","")&lt;&gt;"AssortedArtist",E48&lt;&gt;"Assorted",SUBSTITUTE(E48," ","")&lt;&gt;"AsortedArtists",SUBSTITUTE(E48," ","")&lt;&gt;"AsortedArtist",E48&lt;&gt;"Asorted",E48&lt;&gt;"Other",,SUBSTITUTE(E48," ","")&lt;&gt;"MiscellaneousArtists",SUBSTITUTE(E48," ","")&lt;&gt;"MiscellaneousArtist",E48&lt;&gt;"Miscellaneous",SUBSTITUTE(E48," ","")&lt;&gt;"MiscelaneousArtists",SUBSTITUTE(E48," ","")&lt;&gt;"MiscelaneousArtist",E48&lt;&gt;"Miscelaneous"),"INSERT into Contributors VALUES (newid(), "&amp;IF(F48&lt;&gt;"Primary Artist", "(select RoleId from ContributorRoles where Name='"&amp;F48&amp;"'), 0", "49, 1")&amp; ", null, (select max(ReleaseId) from Releases where "&amp;IF(A48&lt;&gt;"","UPC="&amp;A48,"Catalog='"&amp;SUBSTITUTE(trim(B48),"'","''")&amp;"'")&amp;" and EnterpriseId="&amp;EntId&amp;"), (select ArtistId from Artists where Name=N'"&amp;SUBSTITUTE(trim(E48),"'","''")&amp;"' and EnterpriseId="&amp;EntId&amp;"), null)",""))</f>
        <v>INSERT into Contributors VALUES (newid(), (select RoleId from ContributorRoles where Name='Producer'), 0, null, (select max(ReleaseId) from Releases where UPC=704522572761 and EnterpriseId=647322), (select ArtistId from Artists where Name=N'Flash Beats Manow' and EnterpriseId=647322), null)</v>
      </c>
      <c r="L48" s="28"/>
    </row>
    <row r="49">
      <c r="A49" s="83">
        <v>7.04522572761E11</v>
      </c>
      <c r="B49" s="116"/>
      <c r="C49" s="134" t="str">
        <f t="array" ref="C49">ifs(and(isblank($A49),isblank($B49)),"", not(iserror(vlookup($A49&amp;$B49,'3) Release_Label'!$D:$D&amp;'3) Release_Label'!$E:$E,1,0))),vlookup($A49&amp;$B49,{'3) Release_Label'!$D:$D&amp;'3) Release_Label'!$E:$E,'3) Release_Label'!$F:$F},2,0), or(and(not(isblank($B49)),$B49=$B48,$A49&lt;&gt;$A48),and(not(isblank($A49)),$A49=$A48,$B49&lt;&gt;$B48)),"ID LISTS UNALIGNED",and($A49&lt;&gt;"",countif('3) Release_Label'!$D:$D,$A49)=0),"NO UPC MATCH in Release_Label",and($B49&lt;&gt;"",countif('3) Release_Label'!$E:$E,$B49)=0),"NO CATALOG ID MATCH in Release_Label",iserror(vlookup($A49&amp;$B49,'3) Release_Label'!$D:$D&amp;'3) Release_Label'!$E:$E,1,0)),"NO UPC-CATALOG ID pair MATCH in Release_Label" )</f>
        <v>O Rei da Decisão</v>
      </c>
      <c r="D49" s="134" t="str">
        <f t="array" ref="D49">ifs(and(isblank($A49),isblank($B49)),"", not(iserror(vlookup($A49&amp;$B49,'3) Release_Label'!$D:$D&amp;'3) Release_Label'!$E:$E,1,0))),vlookup($A49&amp;$B49,{'3) Release_Label'!$D:$D&amp;'3) Release_Label'!$E:$E,'3) Release_Label'!$H:$H},2,0), or(and(not(isblank($B49)),$B49=$B48,$A49&lt;&gt;$A48),and(not(isblank($A49)),$A49=$A48,$B49&lt;&gt;$B48)),"ID LISTS UNALIGNED",and($A49&lt;&gt;"",countif('3) Release_Label'!$D:$D,$A49)=0),"NO UPC MATCH in Release_Label",and($B49&lt;&gt;"",countif('3) Release_Label'!$E:$E,$B49)=0),"NO CATALOG ID MATCH in Release_Label",iserror(vlookup($A49&amp;$B49,'3) Release_Label'!$D:$D&amp;'3) Release_Label'!$E:$E,1,0)),"NO UPC-CATALOG ID pair MATCH in Release_Label" )</f>
        <v/>
      </c>
      <c r="E49" s="43" t="s">
        <v>67</v>
      </c>
      <c r="F49" s="135" t="s">
        <v>669</v>
      </c>
      <c r="G49" s="136" t="str">
        <f t="array" ref="G49">ifs(or($F49="",$F49="Main Primary Artist"),$F49,not(iserror(vlookup($F49,'Reference info'!$J$5:$J$8,1,0))),"Key Artist",not(iserror(vlookup($F49,'Reference info'!$J$38:$J$405,1,0))),"Performer",not(iserror(vlookup($F49,'Reference info'!$J$10:$J$36,1,0))),"Producer &amp; Engineer")</f>
        <v>Producer &amp; Engineer</v>
      </c>
      <c r="I49" s="8" t="str">
        <f>IF(AND(F49="Main Primary Artist",SUBSTITUTE(E49," ","")&lt;&gt;"VariousArtists",SUBSTITUTE(E49," ","")&lt;&gt;"VariousArtist",E49&lt;&gt;"Various",SUBSTITUTE(E49," ","")&lt;&gt;"AssortedArtists",SUBSTITUTE(E49," ","")&lt;&gt;"AssortedArtist",E49&lt;&gt;"Assorted",SUBSTITUTE(E49," ","")&lt;&gt;"AsortedArtists",SUBSTITUTE(E49," ","")&lt;&gt;"AsortedArtist",E49&lt;&gt;"Asorted",E49&lt;&gt;"Other",,SUBSTITUTE(E49," ","")&lt;&gt;"MiscellaneousArtists",SUBSTITUTE(E49," ","")&lt;&gt;"MiscellaneousArtist",E49&lt;&gt;"Miscellaneous",SUBSTITUTE(E49," ","")&lt;&gt;"MiscelaneousArtists",SUBSTITUTE(E49," ","")&lt;&gt;"MiscelaneousArtist",E49&lt;&gt;"Miscelaneous"),"update Releases set ArtistId=(select ArtistId from Artists where Name=N'"&amp;SUBSTITUTE(trim(E49),"'","''")&amp;"' and EnterpriseId="&amp;EntId&amp;"), SearchKeywords=concat_ws(' ', Name, N'"&amp;SUBSTITUTE(trim(E49),"'","''")&amp;"',(select Name from Labels where LabelId=Releases.LabelId), ReleaseId, UPC, Catalog) where "&amp;IF(A49&lt;&gt;"","UPC="&amp;A49,"Catalog='"&amp;SUBSTITUTE(trim(B49),"'","''")&amp;"'")&amp;" and EnterpriseId="&amp;EntId,IF(and(F49&lt;&gt;"Main Primary Artist",SUBSTITUTE(E49," ","")&lt;&gt;"VariousArtists",SUBSTITUTE(E49," ","")&lt;&gt;"VariousArtist",E49&lt;&gt;"Various",SUBSTITUTE(E49," ","")&lt;&gt;"AssortedArtists",SUBSTITUTE(E49," ","")&lt;&gt;"AssortedArtist",E49&lt;&gt;"Assorted",SUBSTITUTE(E49," ","")&lt;&gt;"AsortedArtists",SUBSTITUTE(E49," ","")&lt;&gt;"AsortedArtist",E49&lt;&gt;"Asorted",E49&lt;&gt;"Other",,SUBSTITUTE(E49," ","")&lt;&gt;"MiscellaneousArtists",SUBSTITUTE(E49," ","")&lt;&gt;"MiscellaneousArtist",E49&lt;&gt;"Miscellaneous",SUBSTITUTE(E49," ","")&lt;&gt;"MiscelaneousArtists",SUBSTITUTE(E49," ","")&lt;&gt;"MiscelaneousArtist",E49&lt;&gt;"Miscelaneous"),"INSERT into Contributors VALUES (newid(), "&amp;IF(F49&lt;&gt;"Primary Artist", "(select RoleId from ContributorRoles where Name='"&amp;F49&amp;"'), 0", "49, 1")&amp; ", null, (select max(ReleaseId) from Releases where "&amp;IF(A49&lt;&gt;"","UPC="&amp;A49,"Catalog='"&amp;SUBSTITUTE(trim(B49),"'","''")&amp;"'")&amp;" and EnterpriseId="&amp;EntId&amp;"), (select ArtistId from Artists where Name=N'"&amp;SUBSTITUTE(trim(E49),"'","''")&amp;"' and EnterpriseId="&amp;EntId&amp;"), null)",""))</f>
        <v>INSERT into Contributors VALUES (newid(), (select RoleId from ContributorRoles where Name='Engineer'), 0, null, (select max(ReleaseId) from Releases where UPC=704522572761 and EnterpriseId=647322), (select ArtistId from Artists where Name=N'Flash Beats Manow' and EnterpriseId=647322), null)</v>
      </c>
      <c r="L49" s="28"/>
    </row>
    <row r="50">
      <c r="A50" s="83">
        <v>7.04522648756E11</v>
      </c>
      <c r="B50" s="116"/>
      <c r="C50" s="134" t="str">
        <f t="array" ref="C50">ifs(and(isblank($A50),isblank($B50)),"", not(iserror(vlookup($A50&amp;$B50,'3) Release_Label'!$D:$D&amp;'3) Release_Label'!$E:$E,1,0))),vlookup($A50&amp;$B50,{'3) Release_Label'!$D:$D&amp;'3) Release_Label'!$E:$E,'3) Release_Label'!$F:$F},2,0), or(and(not(isblank($B50)),$B50=$B49,$A50&lt;&gt;$A49),and(not(isblank($A50)),$A50=$A49,$B50&lt;&gt;$B49)),"ID LISTS UNALIGNED",and($A50&lt;&gt;"",countif('3) Release_Label'!$D:$D,$A50)=0),"NO UPC MATCH in Release_Label",and($B50&lt;&gt;"",countif('3) Release_Label'!$E:$E,$B50)=0),"NO CATALOG ID MATCH in Release_Label",iserror(vlookup($A50&amp;$B50,'3) Release_Label'!$D:$D&amp;'3) Release_Label'!$E:$E,1,0)),"NO UPC-CATALOG ID pair MATCH in Release_Label" )</f>
        <v>Orgulhoso e Egoista</v>
      </c>
      <c r="D50" s="134" t="str">
        <f t="array" ref="D50">ifs(and(isblank($A50),isblank($B50)),"", not(iserror(vlookup($A50&amp;$B50,'3) Release_Label'!$D:$D&amp;'3) Release_Label'!$E:$E,1,0))),vlookup($A50&amp;$B50,{'3) Release_Label'!$D:$D&amp;'3) Release_Label'!$E:$E,'3) Release_Label'!$H:$H},2,0), or(and(not(isblank($B50)),$B50=$B49,$A50&lt;&gt;$A49),and(not(isblank($A50)),$A50=$A49,$B50&lt;&gt;$B49)),"ID LISTS UNALIGNED",and($A50&lt;&gt;"",countif('3) Release_Label'!$D:$D,$A50)=0),"NO UPC MATCH in Release_Label",and($B50&lt;&gt;"",countif('3) Release_Label'!$E:$E,$B50)=0),"NO CATALOG ID MATCH in Release_Label",iserror(vlookup($A50&amp;$B50,'3) Release_Label'!$D:$D&amp;'3) Release_Label'!$E:$E,1,0)),"NO UPC-CATALOG ID pair MATCH in Release_Label" )</f>
        <v/>
      </c>
      <c r="E50" s="43" t="s">
        <v>67</v>
      </c>
      <c r="F50" s="135" t="s">
        <v>666</v>
      </c>
      <c r="G50" s="136" t="str">
        <f t="array" ref="G50">ifs(or($F50="",$F50="Main Primary Artist"),$F50,not(iserror(vlookup($F50,'Reference info'!$J$5:$J$8,1,0))),"Key Artist",not(iserror(vlookup($F50,'Reference info'!$J$38:$J$405,1,0))),"Performer",not(iserror(vlookup($F50,'Reference info'!$J$10:$J$36,1,0))),"Producer &amp; Engineer")</f>
        <v>Main Primary Artist</v>
      </c>
      <c r="I50" s="8" t="str">
        <f>IF(AND(F50="Main Primary Artist",SUBSTITUTE(E50," ","")&lt;&gt;"VariousArtists",SUBSTITUTE(E50," ","")&lt;&gt;"VariousArtist",E50&lt;&gt;"Various",SUBSTITUTE(E50," ","")&lt;&gt;"AssortedArtists",SUBSTITUTE(E50," ","")&lt;&gt;"AssortedArtist",E50&lt;&gt;"Assorted",SUBSTITUTE(E50," ","")&lt;&gt;"AsortedArtists",SUBSTITUTE(E50," ","")&lt;&gt;"AsortedArtist",E50&lt;&gt;"Asorted",E50&lt;&gt;"Other",,SUBSTITUTE(E50," ","")&lt;&gt;"MiscellaneousArtists",SUBSTITUTE(E50," ","")&lt;&gt;"MiscellaneousArtist",E50&lt;&gt;"Miscellaneous",SUBSTITUTE(E50," ","")&lt;&gt;"MiscelaneousArtists",SUBSTITUTE(E50," ","")&lt;&gt;"MiscelaneousArtist",E50&lt;&gt;"Miscelaneous"),"update Releases set ArtistId=(select ArtistId from Artists where Name=N'"&amp;SUBSTITUTE(trim(E50),"'","''")&amp;"' and EnterpriseId="&amp;EntId&amp;"), SearchKeywords=concat_ws(' ', Name, N'"&amp;SUBSTITUTE(trim(E50),"'","''")&amp;"',(select Name from Labels where LabelId=Releases.LabelId), ReleaseId, UPC, Catalog) where "&amp;IF(A50&lt;&gt;"","UPC="&amp;A50,"Catalog='"&amp;SUBSTITUTE(trim(B50),"'","''")&amp;"'")&amp;" and EnterpriseId="&amp;EntId,IF(and(F50&lt;&gt;"Main Primary Artist",SUBSTITUTE(E50," ","")&lt;&gt;"VariousArtists",SUBSTITUTE(E50," ","")&lt;&gt;"VariousArtist",E50&lt;&gt;"Various",SUBSTITUTE(E50," ","")&lt;&gt;"AssortedArtists",SUBSTITUTE(E50," ","")&lt;&gt;"AssortedArtist",E50&lt;&gt;"Assorted",SUBSTITUTE(E50," ","")&lt;&gt;"AsortedArtists",SUBSTITUTE(E50," ","")&lt;&gt;"AsortedArtist",E50&lt;&gt;"Asorted",E50&lt;&gt;"Other",,SUBSTITUTE(E50," ","")&lt;&gt;"MiscellaneousArtists",SUBSTITUTE(E50," ","")&lt;&gt;"MiscellaneousArtist",E50&lt;&gt;"Miscellaneous",SUBSTITUTE(E50," ","")&lt;&gt;"MiscelaneousArtists",SUBSTITUTE(E50," ","")&lt;&gt;"MiscelaneousArtist",E50&lt;&gt;"Miscelaneous"),"INSERT into Contributors VALUES (newid(), "&amp;IF(F50&lt;&gt;"Primary Artist", "(select RoleId from ContributorRoles where Name='"&amp;F50&amp;"'), 0", "49, 1")&amp; ", null, (select max(ReleaseId) from Releases where "&amp;IF(A50&lt;&gt;"","UPC="&amp;A50,"Catalog='"&amp;SUBSTITUTE(trim(B50),"'","''")&amp;"'")&amp;" and EnterpriseId="&amp;EntId&amp;"), (select ArtistId from Artists where Name=N'"&amp;SUBSTITUTE(trim(E50),"'","''")&amp;"'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UPC=704522648756 and EnterpriseId=647322</v>
      </c>
      <c r="L50" s="28"/>
    </row>
    <row r="51">
      <c r="A51" s="83">
        <v>7.04522648756E11</v>
      </c>
      <c r="B51" s="116"/>
      <c r="C51" s="134" t="str">
        <f t="array" ref="C51">ifs(and(isblank($A51),isblank($B51)),"", not(iserror(vlookup($A51&amp;$B51,'3) Release_Label'!$D:$D&amp;'3) Release_Label'!$E:$E,1,0))),vlookup($A51&amp;$B51,{'3) Release_Label'!$D:$D&amp;'3) Release_Label'!$E:$E,'3) Release_Label'!$F:$F},2,0), or(and(not(isblank($B51)),$B51=$B50,$A51&lt;&gt;$A50),and(not(isblank($A51)),$A51=$A50,$B51&lt;&gt;$B50)),"ID LISTS UNALIGNED",and($A51&lt;&gt;"",countif('3) Release_Label'!$D:$D,$A51)=0),"NO UPC MATCH in Release_Label",and($B51&lt;&gt;"",countif('3) Release_Label'!$E:$E,$B51)=0),"NO CATALOG ID MATCH in Release_Label",iserror(vlookup($A51&amp;$B51,'3) Release_Label'!$D:$D&amp;'3) Release_Label'!$E:$E,1,0)),"NO UPC-CATALOG ID pair MATCH in Release_Label" )</f>
        <v>Orgulhoso e Egoista</v>
      </c>
      <c r="D51" s="134" t="str">
        <f t="array" ref="D51">ifs(and(isblank($A51),isblank($B51)),"", not(iserror(vlookup($A51&amp;$B51,'3) Release_Label'!$D:$D&amp;'3) Release_Label'!$E:$E,1,0))),vlookup($A51&amp;$B51,{'3) Release_Label'!$D:$D&amp;'3) Release_Label'!$E:$E,'3) Release_Label'!$H:$H},2,0), or(and(not(isblank($B51)),$B51=$B50,$A51&lt;&gt;$A50),and(not(isblank($A51)),$A51=$A50,$B51&lt;&gt;$B50)),"ID LISTS UNALIGNED",and($A51&lt;&gt;"",countif('3) Release_Label'!$D:$D,$A51)=0),"NO UPC MATCH in Release_Label",and($B51&lt;&gt;"",countif('3) Release_Label'!$E:$E,$B51)=0),"NO CATALOG ID MATCH in Release_Label",iserror(vlookup($A51&amp;$B51,'3) Release_Label'!$D:$D&amp;'3) Release_Label'!$E:$E,1,0)),"NO UPC-CATALOG ID pair MATCH in Release_Label" )</f>
        <v/>
      </c>
      <c r="E51" s="43" t="s">
        <v>67</v>
      </c>
      <c r="F51" s="135" t="s">
        <v>667</v>
      </c>
      <c r="G51" s="136" t="str">
        <f t="array" ref="G51">ifs(or($F51="",$F51="Main Primary Artist"),$F51,not(iserror(vlookup($F51,'Reference info'!$J$5:$J$8,1,0))),"Key Artist",not(iserror(vlookup($F51,'Reference info'!$J$38:$J$405,1,0))),"Performer",not(iserror(vlookup($F51,'Reference info'!$J$10:$J$36,1,0))),"Producer &amp; Engineer")</f>
        <v>Producer &amp; Engineer</v>
      </c>
      <c r="I51" s="8" t="str">
        <f>IF(AND(F51="Main Primary Artist",SUBSTITUTE(E51," ","")&lt;&gt;"VariousArtists",SUBSTITUTE(E51," ","")&lt;&gt;"VariousArtist",E51&lt;&gt;"Various",SUBSTITUTE(E51," ","")&lt;&gt;"AssortedArtists",SUBSTITUTE(E51," ","")&lt;&gt;"AssortedArtist",E51&lt;&gt;"Assorted",SUBSTITUTE(E51," ","")&lt;&gt;"AsortedArtists",SUBSTITUTE(E51," ","")&lt;&gt;"AsortedArtist",E51&lt;&gt;"Asorted",E51&lt;&gt;"Other",,SUBSTITUTE(E51," ","")&lt;&gt;"MiscellaneousArtists",SUBSTITUTE(E51," ","")&lt;&gt;"MiscellaneousArtist",E51&lt;&gt;"Miscellaneous",SUBSTITUTE(E51," ","")&lt;&gt;"MiscelaneousArtists",SUBSTITUTE(E51," ","")&lt;&gt;"MiscelaneousArtist",E51&lt;&gt;"Miscelaneous"),"update Releases set ArtistId=(select ArtistId from Artists where Name=N'"&amp;SUBSTITUTE(trim(E51),"'","''")&amp;"' and EnterpriseId="&amp;EntId&amp;"), SearchKeywords=concat_ws(' ', Name, N'"&amp;SUBSTITUTE(trim(E51),"'","''")&amp;"',(select Name from Labels where LabelId=Releases.LabelId), ReleaseId, UPC, Catalog) where "&amp;IF(A51&lt;&gt;"","UPC="&amp;A51,"Catalog='"&amp;SUBSTITUTE(trim(B51),"'","''")&amp;"'")&amp;" and EnterpriseId="&amp;EntId,IF(and(F51&lt;&gt;"Main Primary Artist",SUBSTITUTE(E51," ","")&lt;&gt;"VariousArtists",SUBSTITUTE(E51," ","")&lt;&gt;"VariousArtist",E51&lt;&gt;"Various",SUBSTITUTE(E51," ","")&lt;&gt;"AssortedArtists",SUBSTITUTE(E51," ","")&lt;&gt;"AssortedArtist",E51&lt;&gt;"Assorted",SUBSTITUTE(E51," ","")&lt;&gt;"AsortedArtists",SUBSTITUTE(E51," ","")&lt;&gt;"AsortedArtist",E51&lt;&gt;"Asorted",E51&lt;&gt;"Other",,SUBSTITUTE(E51," ","")&lt;&gt;"MiscellaneousArtists",SUBSTITUTE(E51," ","")&lt;&gt;"MiscellaneousArtist",E51&lt;&gt;"Miscellaneous",SUBSTITUTE(E51," ","")&lt;&gt;"MiscelaneousArtists",SUBSTITUTE(E51," ","")&lt;&gt;"MiscelaneousArtist",E51&lt;&gt;"Miscelaneous"),"INSERT into Contributors VALUES (newid(), "&amp;IF(F51&lt;&gt;"Primary Artist", "(select RoleId from ContributorRoles where Name='"&amp;F51&amp;"'), 0", "49, 1")&amp; ", null, (select max(ReleaseId) from Releases where "&amp;IF(A51&lt;&gt;"","UPC="&amp;A51,"Catalog='"&amp;SUBSTITUTE(trim(B51),"'","''")&amp;"'")&amp;" and EnterpriseId="&amp;EntId&amp;"), (select ArtistId from Artists where Name=N'"&amp;SUBSTITUTE(trim(E51),"'","''")&amp;"' and EnterpriseId="&amp;EntId&amp;"), null)",""))</f>
        <v>INSERT into Contributors VALUES (newid(), (select RoleId from ContributorRoles where Name='Producer'), 0, null, (select max(ReleaseId) from Releases where UPC=704522648756 and EnterpriseId=647322), (select ArtistId from Artists where Name=N'Flash Beats Manow' and EnterpriseId=647322), null)</v>
      </c>
      <c r="L51" s="28"/>
    </row>
    <row r="52">
      <c r="A52" s="83">
        <v>7.04522648756E11</v>
      </c>
      <c r="B52" s="116"/>
      <c r="C52" s="134" t="str">
        <f t="array" ref="C52">ifs(and(isblank($A52),isblank($B52)),"", not(iserror(vlookup($A52&amp;$B52,'3) Release_Label'!$D:$D&amp;'3) Release_Label'!$E:$E,1,0))),vlookup($A52&amp;$B52,{'3) Release_Label'!$D:$D&amp;'3) Release_Label'!$E:$E,'3) Release_Label'!$F:$F},2,0), or(and(not(isblank($B52)),$B52=$B51,$A52&lt;&gt;$A51),and(not(isblank($A52)),$A52=$A51,$B52&lt;&gt;$B51)),"ID LISTS UNALIGNED",and($A52&lt;&gt;"",countif('3) Release_Label'!$D:$D,$A52)=0),"NO UPC MATCH in Release_Label",and($B52&lt;&gt;"",countif('3) Release_Label'!$E:$E,$B52)=0),"NO CATALOG ID MATCH in Release_Label",iserror(vlookup($A52&amp;$B52,'3) Release_Label'!$D:$D&amp;'3) Release_Label'!$E:$E,1,0)),"NO UPC-CATALOG ID pair MATCH in Release_Label" )</f>
        <v>Orgulhoso e Egoista</v>
      </c>
      <c r="D52" s="134" t="str">
        <f t="array" ref="D52">ifs(and(isblank($A52),isblank($B52)),"", not(iserror(vlookup($A52&amp;$B52,'3) Release_Label'!$D:$D&amp;'3) Release_Label'!$E:$E,1,0))),vlookup($A52&amp;$B52,{'3) Release_Label'!$D:$D&amp;'3) Release_Label'!$E:$E,'3) Release_Label'!$H:$H},2,0), or(and(not(isblank($B52)),$B52=$B51,$A52&lt;&gt;$A51),and(not(isblank($A52)),$A52=$A51,$B52&lt;&gt;$B51)),"ID LISTS UNALIGNED",and($A52&lt;&gt;"",countif('3) Release_Label'!$D:$D,$A52)=0),"NO UPC MATCH in Release_Label",and($B52&lt;&gt;"",countif('3) Release_Label'!$E:$E,$B52)=0),"NO CATALOG ID MATCH in Release_Label",iserror(vlookup($A52&amp;$B52,'3) Release_Label'!$D:$D&amp;'3) Release_Label'!$E:$E,1,0)),"NO UPC-CATALOG ID pair MATCH in Release_Label" )</f>
        <v/>
      </c>
      <c r="E52" s="43" t="s">
        <v>67</v>
      </c>
      <c r="F52" s="135" t="s">
        <v>669</v>
      </c>
      <c r="G52" s="136" t="str">
        <f t="array" ref="G52">ifs(or($F52="",$F52="Main Primary Artist"),$F52,not(iserror(vlookup($F52,'Reference info'!$J$5:$J$8,1,0))),"Key Artist",not(iserror(vlookup($F52,'Reference info'!$J$38:$J$405,1,0))),"Performer",not(iserror(vlookup($F52,'Reference info'!$J$10:$J$36,1,0))),"Producer &amp; Engineer")</f>
        <v>Producer &amp; Engineer</v>
      </c>
      <c r="I52" s="8" t="str">
        <f>IF(AND(F52="Main Primary Artist",SUBSTITUTE(E52," ","")&lt;&gt;"VariousArtists",SUBSTITUTE(E52," ","")&lt;&gt;"VariousArtist",E52&lt;&gt;"Various",SUBSTITUTE(E52," ","")&lt;&gt;"AssortedArtists",SUBSTITUTE(E52," ","")&lt;&gt;"AssortedArtist",E52&lt;&gt;"Assorted",SUBSTITUTE(E52," ","")&lt;&gt;"AsortedArtists",SUBSTITUTE(E52," ","")&lt;&gt;"AsortedArtist",E52&lt;&gt;"Asorted",E52&lt;&gt;"Other",,SUBSTITUTE(E52," ","")&lt;&gt;"MiscellaneousArtists",SUBSTITUTE(E52," ","")&lt;&gt;"MiscellaneousArtist",E52&lt;&gt;"Miscellaneous",SUBSTITUTE(E52," ","")&lt;&gt;"MiscelaneousArtists",SUBSTITUTE(E52," ","")&lt;&gt;"MiscelaneousArtist",E52&lt;&gt;"Miscelaneous"),"update Releases set ArtistId=(select ArtistId from Artists where Name=N'"&amp;SUBSTITUTE(trim(E52),"'","''")&amp;"' and EnterpriseId="&amp;EntId&amp;"), SearchKeywords=concat_ws(' ', Name, N'"&amp;SUBSTITUTE(trim(E52),"'","''")&amp;"',(select Name from Labels where LabelId=Releases.LabelId), ReleaseId, UPC, Catalog) where "&amp;IF(A52&lt;&gt;"","UPC="&amp;A52,"Catalog='"&amp;SUBSTITUTE(trim(B52),"'","''")&amp;"'")&amp;" and EnterpriseId="&amp;EntId,IF(and(F52&lt;&gt;"Main Primary Artist",SUBSTITUTE(E52," ","")&lt;&gt;"VariousArtists",SUBSTITUTE(E52," ","")&lt;&gt;"VariousArtist",E52&lt;&gt;"Various",SUBSTITUTE(E52," ","")&lt;&gt;"AssortedArtists",SUBSTITUTE(E52," ","")&lt;&gt;"AssortedArtist",E52&lt;&gt;"Assorted",SUBSTITUTE(E52," ","")&lt;&gt;"AsortedArtists",SUBSTITUTE(E52," ","")&lt;&gt;"AsortedArtist",E52&lt;&gt;"Asorted",E52&lt;&gt;"Other",,SUBSTITUTE(E52," ","")&lt;&gt;"MiscellaneousArtists",SUBSTITUTE(E52," ","")&lt;&gt;"MiscellaneousArtist",E52&lt;&gt;"Miscellaneous",SUBSTITUTE(E52," ","")&lt;&gt;"MiscelaneousArtists",SUBSTITUTE(E52," ","")&lt;&gt;"MiscelaneousArtist",E52&lt;&gt;"Miscelaneous"),"INSERT into Contributors VALUES (newid(), "&amp;IF(F52&lt;&gt;"Primary Artist", "(select RoleId from ContributorRoles where Name='"&amp;F52&amp;"'), 0", "49, 1")&amp; ", null, (select max(ReleaseId) from Releases where "&amp;IF(A52&lt;&gt;"","UPC="&amp;A52,"Catalog='"&amp;SUBSTITUTE(trim(B52),"'","''")&amp;"'")&amp;" and EnterpriseId="&amp;EntId&amp;"), (select ArtistId from Artists where Name=N'"&amp;SUBSTITUTE(trim(E52),"'","''")&amp;"' and EnterpriseId="&amp;EntId&amp;"), null)",""))</f>
        <v>INSERT into Contributors VALUES (newid(), (select RoleId from ContributorRoles where Name='Engineer'), 0, null, (select max(ReleaseId) from Releases where UPC=704522648756 and EnterpriseId=647322), (select ArtistId from Artists where Name=N'Flash Beats Manow' and EnterpriseId=647322), null)</v>
      </c>
      <c r="L52" s="28"/>
    </row>
    <row r="53">
      <c r="A53" s="83">
        <v>7.04522736279E11</v>
      </c>
      <c r="B53" s="116"/>
      <c r="C53" s="134" t="str">
        <f t="array" ref="C53">ifs(and(isblank($A53),isblank($B53)),"", not(iserror(vlookup($A53&amp;$B53,'3) Release_Label'!$D:$D&amp;'3) Release_Label'!$E:$E,1,0))),vlookup($A53&amp;$B53,{'3) Release_Label'!$D:$D&amp;'3) Release_Label'!$E:$E,'3) Release_Label'!$F:$F},2,0), or(and(not(isblank($B53)),$B53=$B52,$A53&lt;&gt;$A52),and(not(isblank($A53)),$A53=$A52,$B53&lt;&gt;$B52)),"ID LISTS UNALIGNED",and($A53&lt;&gt;"",countif('3) Release_Label'!$D:$D,$A53)=0),"NO UPC MATCH in Release_Label",and($B53&lt;&gt;"",countif('3) Release_Label'!$E:$E,$B53)=0),"NO CATALOG ID MATCH in Release_Label",iserror(vlookup($A53&amp;$B53,'3) Release_Label'!$D:$D&amp;'3) Release_Label'!$E:$E,1,0)),"NO UPC-CATALOG ID pair MATCH in Release_Label" )</f>
        <v>Genialidade</v>
      </c>
      <c r="D53" s="134" t="str">
        <f t="array" ref="D53">ifs(and(isblank($A53),isblank($B53)),"", not(iserror(vlookup($A53&amp;$B53,'3) Release_Label'!$D:$D&amp;'3) Release_Label'!$E:$E,1,0))),vlookup($A53&amp;$B53,{'3) Release_Label'!$D:$D&amp;'3) Release_Label'!$E:$E,'3) Release_Label'!$H:$H},2,0), or(and(not(isblank($B53)),$B53=$B52,$A53&lt;&gt;$A52),and(not(isblank($A53)),$A53=$A52,$B53&lt;&gt;$B52)),"ID LISTS UNALIGNED",and($A53&lt;&gt;"",countif('3) Release_Label'!$D:$D,$A53)=0),"NO UPC MATCH in Release_Label",and($B53&lt;&gt;"",countif('3) Release_Label'!$E:$E,$B53)=0),"NO CATALOG ID MATCH in Release_Label",iserror(vlookup($A53&amp;$B53,'3) Release_Label'!$D:$D&amp;'3) Release_Label'!$E:$E,1,0)),"NO UPC-CATALOG ID pair MATCH in Release_Label" )</f>
        <v/>
      </c>
      <c r="E53" s="43" t="s">
        <v>49</v>
      </c>
      <c r="F53" s="135" t="s">
        <v>666</v>
      </c>
      <c r="G53" s="136" t="str">
        <f t="array" ref="G53">ifs(or($F53="",$F53="Main Primary Artist"),$F53,not(iserror(vlookup($F53,'Reference info'!$J$5:$J$8,1,0))),"Key Artist",not(iserror(vlookup($F53,'Reference info'!$J$38:$J$405,1,0))),"Performer",not(iserror(vlookup($F53,'Reference info'!$J$10:$J$36,1,0))),"Producer &amp; Engineer")</f>
        <v>Main Primary Artist</v>
      </c>
      <c r="I53" s="8" t="str">
        <f>IF(AND(F53="Main Primary Artist",SUBSTITUTE(E53," ","")&lt;&gt;"VariousArtists",SUBSTITUTE(E53," ","")&lt;&gt;"VariousArtist",E53&lt;&gt;"Various",SUBSTITUTE(E53," ","")&lt;&gt;"AssortedArtists",SUBSTITUTE(E53," ","")&lt;&gt;"AssortedArtist",E53&lt;&gt;"Assorted",SUBSTITUTE(E53," ","")&lt;&gt;"AsortedArtists",SUBSTITUTE(E53," ","")&lt;&gt;"AsortedArtist",E53&lt;&gt;"Asorted",E53&lt;&gt;"Other",,SUBSTITUTE(E53," ","")&lt;&gt;"MiscellaneousArtists",SUBSTITUTE(E53," ","")&lt;&gt;"MiscellaneousArtist",E53&lt;&gt;"Miscellaneous",SUBSTITUTE(E53," ","")&lt;&gt;"MiscelaneousArtists",SUBSTITUTE(E53," ","")&lt;&gt;"MiscelaneousArtist",E53&lt;&gt;"Miscelaneous"),"update Releases set ArtistId=(select ArtistId from Artists where Name=N'"&amp;SUBSTITUTE(trim(E53),"'","''")&amp;"' and EnterpriseId="&amp;EntId&amp;"), SearchKeywords=concat_ws(' ', Name, N'"&amp;SUBSTITUTE(trim(E53),"'","''")&amp;"',(select Name from Labels where LabelId=Releases.LabelId), ReleaseId, UPC, Catalog) where "&amp;IF(A53&lt;&gt;"","UPC="&amp;A53,"Catalog='"&amp;SUBSTITUTE(trim(B53),"'","''")&amp;"'")&amp;" and EnterpriseId="&amp;EntId,IF(and(F53&lt;&gt;"Main Primary Artist",SUBSTITUTE(E53," ","")&lt;&gt;"VariousArtists",SUBSTITUTE(E53," ","")&lt;&gt;"VariousArtist",E53&lt;&gt;"Various",SUBSTITUTE(E53," ","")&lt;&gt;"AssortedArtists",SUBSTITUTE(E53," ","")&lt;&gt;"AssortedArtist",E53&lt;&gt;"Assorted",SUBSTITUTE(E53," ","")&lt;&gt;"AsortedArtists",SUBSTITUTE(E53," ","")&lt;&gt;"AsortedArtist",E53&lt;&gt;"Asorted",E53&lt;&gt;"Other",,SUBSTITUTE(E53," ","")&lt;&gt;"MiscellaneousArtists",SUBSTITUTE(E53," ","")&lt;&gt;"MiscellaneousArtist",E53&lt;&gt;"Miscellaneous",SUBSTITUTE(E53," ","")&lt;&gt;"MiscelaneousArtists",SUBSTITUTE(E53," ","")&lt;&gt;"MiscelaneousArtist",E53&lt;&gt;"Miscelaneous"),"INSERT into Contributors VALUES (newid(), "&amp;IF(F53&lt;&gt;"Primary Artist", "(select RoleId from ContributorRoles where Name='"&amp;F53&amp;"'), 0", "49, 1")&amp; ", null, (select max(ReleaseId) from Releases where "&amp;IF(A53&lt;&gt;"","UPC="&amp;A53,"Catalog='"&amp;SUBSTITUTE(trim(B53),"'","''")&amp;"'")&amp;" and EnterpriseId="&amp;EntId&amp;"), (select ArtistId from Artists where Name=N'"&amp;SUBSTITUTE(trim(E53),"'","''")&amp;"' and EnterpriseId="&amp;EntId&amp;"), null)",""))</f>
        <v>update Releases set ArtistId=(select ArtistId from Artists where Name=N'JKZ' and EnterpriseId=647322), SearchKeywords=concat_ws(' ', Name, N'JKZ',(select Name from Labels where LabelId=Releases.LabelId), ReleaseId, UPC, Catalog) where UPC=704522736279 and EnterpriseId=647322</v>
      </c>
      <c r="L53" s="28"/>
    </row>
    <row r="54">
      <c r="A54" s="83">
        <v>7.04522736279E11</v>
      </c>
      <c r="B54" s="116"/>
      <c r="C54" s="134" t="str">
        <f t="array" ref="C54">ifs(and(isblank($A54),isblank($B54)),"", not(iserror(vlookup($A54&amp;$B54,'3) Release_Label'!$D:$D&amp;'3) Release_Label'!$E:$E,1,0))),vlookup($A54&amp;$B54,{'3) Release_Label'!$D:$D&amp;'3) Release_Label'!$E:$E,'3) Release_Label'!$F:$F},2,0), or(and(not(isblank($B54)),$B54=$B53,$A54&lt;&gt;$A53),and(not(isblank($A54)),$A54=$A53,$B54&lt;&gt;$B53)),"ID LISTS UNALIGNED",and($A54&lt;&gt;"",countif('3) Release_Label'!$D:$D,$A54)=0),"NO UPC MATCH in Release_Label",and($B54&lt;&gt;"",countif('3) Release_Label'!$E:$E,$B54)=0),"NO CATALOG ID MATCH in Release_Label",iserror(vlookup($A54&amp;$B54,'3) Release_Label'!$D:$D&amp;'3) Release_Label'!$E:$E,1,0)),"NO UPC-CATALOG ID pair MATCH in Release_Label" )</f>
        <v>Genialidade</v>
      </c>
      <c r="D54" s="134" t="str">
        <f t="array" ref="D54">ifs(and(isblank($A54),isblank($B54)),"", not(iserror(vlookup($A54&amp;$B54,'3) Release_Label'!$D:$D&amp;'3) Release_Label'!$E:$E,1,0))),vlookup($A54&amp;$B54,{'3) Release_Label'!$D:$D&amp;'3) Release_Label'!$E:$E,'3) Release_Label'!$H:$H},2,0), or(and(not(isblank($B54)),$B54=$B53,$A54&lt;&gt;$A53),and(not(isblank($A54)),$A54=$A53,$B54&lt;&gt;$B53)),"ID LISTS UNALIGNED",and($A54&lt;&gt;"",countif('3) Release_Label'!$D:$D,$A54)=0),"NO UPC MATCH in Release_Label",and($B54&lt;&gt;"",countif('3) Release_Label'!$E:$E,$B54)=0),"NO CATALOG ID MATCH in Release_Label",iserror(vlookup($A54&amp;$B54,'3) Release_Label'!$D:$D&amp;'3) Release_Label'!$E:$E,1,0)),"NO UPC-CATALOG ID pair MATCH in Release_Label" )</f>
        <v/>
      </c>
      <c r="E54" s="43" t="s">
        <v>49</v>
      </c>
      <c r="F54" s="135" t="s">
        <v>667</v>
      </c>
      <c r="G54" s="136" t="str">
        <f t="array" ref="G54">ifs(or($F54="",$F54="Main Primary Artist"),$F54,not(iserror(vlookup($F54,'Reference info'!$J$5:$J$8,1,0))),"Key Artist",not(iserror(vlookup($F54,'Reference info'!$J$38:$J$405,1,0))),"Performer",not(iserror(vlookup($F54,'Reference info'!$J$10:$J$36,1,0))),"Producer &amp; Engineer")</f>
        <v>Producer &amp; Engineer</v>
      </c>
      <c r="I54" s="8" t="str">
        <f>IF(AND(F54="Main Primary Artist",SUBSTITUTE(E54," ","")&lt;&gt;"VariousArtists",SUBSTITUTE(E54," ","")&lt;&gt;"VariousArtist",E54&lt;&gt;"Various",SUBSTITUTE(E54," ","")&lt;&gt;"AssortedArtists",SUBSTITUTE(E54," ","")&lt;&gt;"AssortedArtist",E54&lt;&gt;"Assorted",SUBSTITUTE(E54," ","")&lt;&gt;"AsortedArtists",SUBSTITUTE(E54," ","")&lt;&gt;"AsortedArtist",E54&lt;&gt;"Asorted",E54&lt;&gt;"Other",,SUBSTITUTE(E54," ","")&lt;&gt;"MiscellaneousArtists",SUBSTITUTE(E54," ","")&lt;&gt;"MiscellaneousArtist",E54&lt;&gt;"Miscellaneous",SUBSTITUTE(E54," ","")&lt;&gt;"MiscelaneousArtists",SUBSTITUTE(E54," ","")&lt;&gt;"MiscelaneousArtist",E54&lt;&gt;"Miscelaneous"),"update Releases set ArtistId=(select ArtistId from Artists where Name=N'"&amp;SUBSTITUTE(trim(E54),"'","''")&amp;"' and EnterpriseId="&amp;EntId&amp;"), SearchKeywords=concat_ws(' ', Name, N'"&amp;SUBSTITUTE(trim(E54),"'","''")&amp;"',(select Name from Labels where LabelId=Releases.LabelId), ReleaseId, UPC, Catalog) where "&amp;IF(A54&lt;&gt;"","UPC="&amp;A54,"Catalog='"&amp;SUBSTITUTE(trim(B54),"'","''")&amp;"'")&amp;" and EnterpriseId="&amp;EntId,IF(and(F54&lt;&gt;"Main Primary Artist",SUBSTITUTE(E54," ","")&lt;&gt;"VariousArtists",SUBSTITUTE(E54," ","")&lt;&gt;"VariousArtist",E54&lt;&gt;"Various",SUBSTITUTE(E54," ","")&lt;&gt;"AssortedArtists",SUBSTITUTE(E54," ","")&lt;&gt;"AssortedArtist",E54&lt;&gt;"Assorted",SUBSTITUTE(E54," ","")&lt;&gt;"AsortedArtists",SUBSTITUTE(E54," ","")&lt;&gt;"AsortedArtist",E54&lt;&gt;"Asorted",E54&lt;&gt;"Other",,SUBSTITUTE(E54," ","")&lt;&gt;"MiscellaneousArtists",SUBSTITUTE(E54," ","")&lt;&gt;"MiscellaneousArtist",E54&lt;&gt;"Miscellaneous",SUBSTITUTE(E54," ","")&lt;&gt;"MiscelaneousArtists",SUBSTITUTE(E54," ","")&lt;&gt;"MiscelaneousArtist",E54&lt;&gt;"Miscelaneous"),"INSERT into Contributors VALUES (newid(), "&amp;IF(F54&lt;&gt;"Primary Artist", "(select RoleId from ContributorRoles where Name='"&amp;F54&amp;"'), 0", "49, 1")&amp; ", null, (select max(ReleaseId) from Releases where "&amp;IF(A54&lt;&gt;"","UPC="&amp;A54,"Catalog='"&amp;SUBSTITUTE(trim(B54),"'","''")&amp;"'")&amp;" and EnterpriseId="&amp;EntId&amp;"), (select ArtistId from Artists where Name=N'"&amp;SUBSTITUTE(trim(E54),"'","''")&amp;"' and EnterpriseId="&amp;EntId&amp;"), null)",""))</f>
        <v>INSERT into Contributors VALUES (newid(), (select RoleId from ContributorRoles where Name='Producer'), 0, null, (select max(ReleaseId) from Releases where UPC=704522736279 and EnterpriseId=647322), (select ArtistId from Artists where Name=N'JKZ' and EnterpriseId=647322), null)</v>
      </c>
      <c r="L54" s="28"/>
    </row>
    <row r="55">
      <c r="A55" s="83">
        <v>7.04522736279E11</v>
      </c>
      <c r="B55" s="116"/>
      <c r="C55" s="134" t="str">
        <f t="array" ref="C55">ifs(and(isblank($A55),isblank($B55)),"", not(iserror(vlookup($A55&amp;$B55,'3) Release_Label'!$D:$D&amp;'3) Release_Label'!$E:$E,1,0))),vlookup($A55&amp;$B55,{'3) Release_Label'!$D:$D&amp;'3) Release_Label'!$E:$E,'3) Release_Label'!$F:$F},2,0), or(and(not(isblank($B55)),$B55=$B54,$A55&lt;&gt;$A54),and(not(isblank($A55)),$A55=$A54,$B55&lt;&gt;$B54)),"ID LISTS UNALIGNED",and($A55&lt;&gt;"",countif('3) Release_Label'!$D:$D,$A55)=0),"NO UPC MATCH in Release_Label",and($B55&lt;&gt;"",countif('3) Release_Label'!$E:$E,$B55)=0),"NO CATALOG ID MATCH in Release_Label",iserror(vlookup($A55&amp;$B55,'3) Release_Label'!$D:$D&amp;'3) Release_Label'!$E:$E,1,0)),"NO UPC-CATALOG ID pair MATCH in Release_Label" )</f>
        <v>Genialidade</v>
      </c>
      <c r="D55" s="134" t="str">
        <f t="array" ref="D55">ifs(and(isblank($A55),isblank($B55)),"", not(iserror(vlookup($A55&amp;$B55,'3) Release_Label'!$D:$D&amp;'3) Release_Label'!$E:$E,1,0))),vlookup($A55&amp;$B55,{'3) Release_Label'!$D:$D&amp;'3) Release_Label'!$E:$E,'3) Release_Label'!$H:$H},2,0), or(and(not(isblank($B55)),$B55=$B54,$A55&lt;&gt;$A54),and(not(isblank($A55)),$A55=$A54,$B55&lt;&gt;$B54)),"ID LISTS UNALIGNED",and($A55&lt;&gt;"",countif('3) Release_Label'!$D:$D,$A55)=0),"NO UPC MATCH in Release_Label",and($B55&lt;&gt;"",countif('3) Release_Label'!$E:$E,$B55)=0),"NO CATALOG ID MATCH in Release_Label",iserror(vlookup($A55&amp;$B55,'3) Release_Label'!$D:$D&amp;'3) Release_Label'!$E:$E,1,0)),"NO UPC-CATALOG ID pair MATCH in Release_Label" )</f>
        <v/>
      </c>
      <c r="E55" s="43" t="s">
        <v>49</v>
      </c>
      <c r="F55" s="135" t="s">
        <v>669</v>
      </c>
      <c r="G55" s="136" t="str">
        <f t="array" ref="G55">ifs(or($F55="",$F55="Main Primary Artist"),$F55,not(iserror(vlookup($F55,'Reference info'!$J$5:$J$8,1,0))),"Key Artist",not(iserror(vlookup($F55,'Reference info'!$J$38:$J$405,1,0))),"Performer",not(iserror(vlookup($F55,'Reference info'!$J$10:$J$36,1,0))),"Producer &amp; Engineer")</f>
        <v>Producer &amp; Engineer</v>
      </c>
      <c r="I55" s="8" t="str">
        <f>IF(AND(F55="Main Primary Artist",SUBSTITUTE(E55," ","")&lt;&gt;"VariousArtists",SUBSTITUTE(E55," ","")&lt;&gt;"VariousArtist",E55&lt;&gt;"Various",SUBSTITUTE(E55," ","")&lt;&gt;"AssortedArtists",SUBSTITUTE(E55," ","")&lt;&gt;"AssortedArtist",E55&lt;&gt;"Assorted",SUBSTITUTE(E55," ","")&lt;&gt;"AsortedArtists",SUBSTITUTE(E55," ","")&lt;&gt;"AsortedArtist",E55&lt;&gt;"Asorted",E55&lt;&gt;"Other",,SUBSTITUTE(E55," ","")&lt;&gt;"MiscellaneousArtists",SUBSTITUTE(E55," ","")&lt;&gt;"MiscellaneousArtist",E55&lt;&gt;"Miscellaneous",SUBSTITUTE(E55," ","")&lt;&gt;"MiscelaneousArtists",SUBSTITUTE(E55," ","")&lt;&gt;"MiscelaneousArtist",E55&lt;&gt;"Miscelaneous"),"update Releases set ArtistId=(select ArtistId from Artists where Name=N'"&amp;SUBSTITUTE(trim(E55),"'","''")&amp;"' and EnterpriseId="&amp;EntId&amp;"), SearchKeywords=concat_ws(' ', Name, N'"&amp;SUBSTITUTE(trim(E55),"'","''")&amp;"',(select Name from Labels where LabelId=Releases.LabelId), ReleaseId, UPC, Catalog) where "&amp;IF(A55&lt;&gt;"","UPC="&amp;A55,"Catalog='"&amp;SUBSTITUTE(trim(B55),"'","''")&amp;"'")&amp;" and EnterpriseId="&amp;EntId,IF(and(F55&lt;&gt;"Main Primary Artist",SUBSTITUTE(E55," ","")&lt;&gt;"VariousArtists",SUBSTITUTE(E55," ","")&lt;&gt;"VariousArtist",E55&lt;&gt;"Various",SUBSTITUTE(E55," ","")&lt;&gt;"AssortedArtists",SUBSTITUTE(E55," ","")&lt;&gt;"AssortedArtist",E55&lt;&gt;"Assorted",SUBSTITUTE(E55," ","")&lt;&gt;"AsortedArtists",SUBSTITUTE(E55," ","")&lt;&gt;"AsortedArtist",E55&lt;&gt;"Asorted",E55&lt;&gt;"Other",,SUBSTITUTE(E55," ","")&lt;&gt;"MiscellaneousArtists",SUBSTITUTE(E55," ","")&lt;&gt;"MiscellaneousArtist",E55&lt;&gt;"Miscellaneous",SUBSTITUTE(E55," ","")&lt;&gt;"MiscelaneousArtists",SUBSTITUTE(E55," ","")&lt;&gt;"MiscelaneousArtist",E55&lt;&gt;"Miscelaneous"),"INSERT into Contributors VALUES (newid(), "&amp;IF(F55&lt;&gt;"Primary Artist", "(select RoleId from ContributorRoles where Name='"&amp;F55&amp;"'), 0", "49, 1")&amp; ", null, (select max(ReleaseId) from Releases where "&amp;IF(A55&lt;&gt;"","UPC="&amp;A55,"Catalog='"&amp;SUBSTITUTE(trim(B55),"'","''")&amp;"'")&amp;" and EnterpriseId="&amp;EntId&amp;"), (select ArtistId from Artists where Name=N'"&amp;SUBSTITUTE(trim(E55),"'","''")&amp;"' and EnterpriseId="&amp;EntId&amp;"), null)",""))</f>
        <v>INSERT into Contributors VALUES (newid(), (select RoleId from ContributorRoles where Name='Engineer'), 0, null, (select max(ReleaseId) from Releases where UPC=704522736279 and EnterpriseId=647322), (select ArtistId from Artists where Name=N'JKZ' and EnterpriseId=647322), null)</v>
      </c>
      <c r="L55" s="28"/>
    </row>
    <row r="56">
      <c r="A56" s="83">
        <v>7.0452273802E11</v>
      </c>
      <c r="B56" s="116"/>
      <c r="C56" s="134" t="str">
        <f t="array" ref="C56">ifs(and(isblank($A56),isblank($B56)),"", not(iserror(vlookup($A56&amp;$B56,'3) Release_Label'!$D:$D&amp;'3) Release_Label'!$E:$E,1,0))),vlookup($A56&amp;$B56,{'3) Release_Label'!$D:$D&amp;'3) Release_Label'!$E:$E,'3) Release_Label'!$F:$F},2,0), or(and(not(isblank($B56)),$B56=$B55,$A56&lt;&gt;$A55),and(not(isblank($A56)),$A56=$A55,$B56&lt;&gt;$B55)),"ID LISTS UNALIGNED",and($A56&lt;&gt;"",countif('3) Release_Label'!$D:$D,$A56)=0),"NO UPC MATCH in Release_Label",and($B56&lt;&gt;"",countif('3) Release_Label'!$E:$E,$B56)=0),"NO CATALOG ID MATCH in Release_Label",iserror(vlookup($A56&amp;$B56,'3) Release_Label'!$D:$D&amp;'3) Release_Label'!$E:$E,1,0)),"NO UPC-CATALOG ID pair MATCH in Release_Label" )</f>
        <v>Lendas do Futebol</v>
      </c>
      <c r="D56" s="134" t="str">
        <f t="array" ref="D56">ifs(and(isblank($A56),isblank($B56)),"", not(iserror(vlookup($A56&amp;$B56,'3) Release_Label'!$D:$D&amp;'3) Release_Label'!$E:$E,1,0))),vlookup($A56&amp;$B56,{'3) Release_Label'!$D:$D&amp;'3) Release_Label'!$E:$E,'3) Release_Label'!$H:$H},2,0), or(and(not(isblank($B56)),$B56=$B55,$A56&lt;&gt;$A55),and(not(isblank($A56)),$A56=$A55,$B56&lt;&gt;$B55)),"ID LISTS UNALIGNED",and($A56&lt;&gt;"",countif('3) Release_Label'!$D:$D,$A56)=0),"NO UPC MATCH in Release_Label",and($B56&lt;&gt;"",countif('3) Release_Label'!$E:$E,$B56)=0),"NO CATALOG ID MATCH in Release_Label",iserror(vlookup($A56&amp;$B56,'3) Release_Label'!$D:$D&amp;'3) Release_Label'!$E:$E,1,0)),"NO UPC-CATALOG ID pair MATCH in Release_Label" )</f>
        <v>Blue Lock</v>
      </c>
      <c r="E56" s="43" t="s">
        <v>67</v>
      </c>
      <c r="F56" s="135" t="s">
        <v>666</v>
      </c>
      <c r="G56" s="136" t="str">
        <f t="array" ref="G56">ifs(or($F56="",$F56="Main Primary Artist"),$F56,not(iserror(vlookup($F56,'Reference info'!$J$5:$J$8,1,0))),"Key Artist",not(iserror(vlookup($F56,'Reference info'!$J$38:$J$405,1,0))),"Performer",not(iserror(vlookup($F56,'Reference info'!$J$10:$J$36,1,0))),"Producer &amp; Engineer")</f>
        <v>Main Primary Artist</v>
      </c>
      <c r="I56" s="8" t="str">
        <f>IF(AND(F56="Main Primary Artist",SUBSTITUTE(E56," ","")&lt;&gt;"VariousArtists",SUBSTITUTE(E56," ","")&lt;&gt;"VariousArtist",E56&lt;&gt;"Various",SUBSTITUTE(E56," ","")&lt;&gt;"AssortedArtists",SUBSTITUTE(E56," ","")&lt;&gt;"AssortedArtist",E56&lt;&gt;"Assorted",SUBSTITUTE(E56," ","")&lt;&gt;"AsortedArtists",SUBSTITUTE(E56," ","")&lt;&gt;"AsortedArtist",E56&lt;&gt;"Asorted",E56&lt;&gt;"Other",,SUBSTITUTE(E56," ","")&lt;&gt;"MiscellaneousArtists",SUBSTITUTE(E56," ","")&lt;&gt;"MiscellaneousArtist",E56&lt;&gt;"Miscellaneous",SUBSTITUTE(E56," ","")&lt;&gt;"MiscelaneousArtists",SUBSTITUTE(E56," ","")&lt;&gt;"MiscelaneousArtist",E56&lt;&gt;"Miscelaneous"),"update Releases set ArtistId=(select ArtistId from Artists where Name=N'"&amp;SUBSTITUTE(trim(E56),"'","''")&amp;"' and EnterpriseId="&amp;EntId&amp;"), SearchKeywords=concat_ws(' ', Name, N'"&amp;SUBSTITUTE(trim(E56),"'","''")&amp;"',(select Name from Labels where LabelId=Releases.LabelId), ReleaseId, UPC, Catalog) where "&amp;IF(A56&lt;&gt;"","UPC="&amp;A56,"Catalog='"&amp;SUBSTITUTE(trim(B56),"'","''")&amp;"'")&amp;" and EnterpriseId="&amp;EntId,IF(and(F56&lt;&gt;"Main Primary Artist",SUBSTITUTE(E56," ","")&lt;&gt;"VariousArtists",SUBSTITUTE(E56," ","")&lt;&gt;"VariousArtist",E56&lt;&gt;"Various",SUBSTITUTE(E56," ","")&lt;&gt;"AssortedArtists",SUBSTITUTE(E56," ","")&lt;&gt;"AssortedArtist",E56&lt;&gt;"Assorted",SUBSTITUTE(E56," ","")&lt;&gt;"AsortedArtists",SUBSTITUTE(E56," ","")&lt;&gt;"AsortedArtist",E56&lt;&gt;"Asorted",E56&lt;&gt;"Other",,SUBSTITUTE(E56," ","")&lt;&gt;"MiscellaneousArtists",SUBSTITUTE(E56," ","")&lt;&gt;"MiscellaneousArtist",E56&lt;&gt;"Miscellaneous",SUBSTITUTE(E56," ","")&lt;&gt;"MiscelaneousArtists",SUBSTITUTE(E56," ","")&lt;&gt;"MiscelaneousArtist",E56&lt;&gt;"Miscelaneous"),"INSERT into Contributors VALUES (newid(), "&amp;IF(F56&lt;&gt;"Primary Artist", "(select RoleId from ContributorRoles where Name='"&amp;F56&amp;"'), 0", "49, 1")&amp; ", null, (select max(ReleaseId) from Releases where "&amp;IF(A56&lt;&gt;"","UPC="&amp;A56,"Catalog='"&amp;SUBSTITUTE(trim(B56),"'","''")&amp;"'")&amp;" and EnterpriseId="&amp;EntId&amp;"), (select ArtistId from Artists where Name=N'"&amp;SUBSTITUTE(trim(E56),"'","''")&amp;"'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UPC=704522738020 and EnterpriseId=647322</v>
      </c>
      <c r="L56" s="28"/>
    </row>
    <row r="57">
      <c r="A57" s="83">
        <v>7.0452273802E11</v>
      </c>
      <c r="B57" s="116"/>
      <c r="C57" s="134" t="str">
        <f t="array" ref="C57">ifs(and(isblank($A57),isblank($B57)),"", not(iserror(vlookup($A57&amp;$B57,'3) Release_Label'!$D:$D&amp;'3) Release_Label'!$E:$E,1,0))),vlookup($A57&amp;$B57,{'3) Release_Label'!$D:$D&amp;'3) Release_Label'!$E:$E,'3) Release_Label'!$F:$F},2,0), or(and(not(isblank($B57)),$B57=$B56,$A57&lt;&gt;$A56),and(not(isblank($A57)),$A57=$A56,$B57&lt;&gt;$B56)),"ID LISTS UNALIGNED",and($A57&lt;&gt;"",countif('3) Release_Label'!$D:$D,$A57)=0),"NO UPC MATCH in Release_Label",and($B57&lt;&gt;"",countif('3) Release_Label'!$E:$E,$B57)=0),"NO CATALOG ID MATCH in Release_Label",iserror(vlookup($A57&amp;$B57,'3) Release_Label'!$D:$D&amp;'3) Release_Label'!$E:$E,1,0)),"NO UPC-CATALOG ID pair MATCH in Release_Label" )</f>
        <v>Lendas do Futebol</v>
      </c>
      <c r="D57" s="134" t="str">
        <f t="array" ref="D57">ifs(and(isblank($A57),isblank($B57)),"", not(iserror(vlookup($A57&amp;$B57,'3) Release_Label'!$D:$D&amp;'3) Release_Label'!$E:$E,1,0))),vlookup($A57&amp;$B57,{'3) Release_Label'!$D:$D&amp;'3) Release_Label'!$E:$E,'3) Release_Label'!$H:$H},2,0), or(and(not(isblank($B57)),$B57=$B56,$A57&lt;&gt;$A56),and(not(isblank($A57)),$A57=$A56,$B57&lt;&gt;$B56)),"ID LISTS UNALIGNED",and($A57&lt;&gt;"",countif('3) Release_Label'!$D:$D,$A57)=0),"NO UPC MATCH in Release_Label",and($B57&lt;&gt;"",countif('3) Release_Label'!$E:$E,$B57)=0),"NO CATALOG ID MATCH in Release_Label",iserror(vlookup($A57&amp;$B57,'3) Release_Label'!$D:$D&amp;'3) Release_Label'!$E:$E,1,0)),"NO UPC-CATALOG ID pair MATCH in Release_Label" )</f>
        <v>Blue Lock</v>
      </c>
      <c r="E57" s="43" t="s">
        <v>49</v>
      </c>
      <c r="F57" s="135" t="s">
        <v>671</v>
      </c>
      <c r="G57" s="136" t="str">
        <f t="array" ref="G57">ifs(or($F57="",$F57="Main Primary Artist"),$F57,not(iserror(vlookup($F57,'Reference info'!$J$5:$J$8,1,0))),"Key Artist",not(iserror(vlookup($F57,'Reference info'!$J$38:$J$405,1,0))),"Performer",not(iserror(vlookup($F57,'Reference info'!$J$10:$J$36,1,0))),"Producer &amp; Engineer")</f>
        <v>Key Artist</v>
      </c>
      <c r="I57" s="8" t="str">
        <f>IF(AND(F57="Main Primary Artist",SUBSTITUTE(E57," ","")&lt;&gt;"VariousArtists",SUBSTITUTE(E57," ","")&lt;&gt;"VariousArtist",E57&lt;&gt;"Various",SUBSTITUTE(E57," ","")&lt;&gt;"AssortedArtists",SUBSTITUTE(E57," ","")&lt;&gt;"AssortedArtist",E57&lt;&gt;"Assorted",SUBSTITUTE(E57," ","")&lt;&gt;"AsortedArtists",SUBSTITUTE(E57," ","")&lt;&gt;"AsortedArtist",E57&lt;&gt;"Asorted",E57&lt;&gt;"Other",,SUBSTITUTE(E57," ","")&lt;&gt;"MiscellaneousArtists",SUBSTITUTE(E57," ","")&lt;&gt;"MiscellaneousArtist",E57&lt;&gt;"Miscellaneous",SUBSTITUTE(E57," ","")&lt;&gt;"MiscelaneousArtists",SUBSTITUTE(E57," ","")&lt;&gt;"MiscelaneousArtist",E57&lt;&gt;"Miscelaneous"),"update Releases set ArtistId=(select ArtistId from Artists where Name=N'"&amp;SUBSTITUTE(trim(E57),"'","''")&amp;"' and EnterpriseId="&amp;EntId&amp;"), SearchKeywords=concat_ws(' ', Name, N'"&amp;SUBSTITUTE(trim(E57),"'","''")&amp;"',(select Name from Labels where LabelId=Releases.LabelId), ReleaseId, UPC, Catalog) where "&amp;IF(A57&lt;&gt;"","UPC="&amp;A57,"Catalog='"&amp;SUBSTITUTE(trim(B57),"'","''")&amp;"'")&amp;" and EnterpriseId="&amp;EntId,IF(and(F57&lt;&gt;"Main Primary Artist",SUBSTITUTE(E57," ","")&lt;&gt;"VariousArtists",SUBSTITUTE(E57," ","")&lt;&gt;"VariousArtist",E57&lt;&gt;"Various",SUBSTITUTE(E57," ","")&lt;&gt;"AssortedArtists",SUBSTITUTE(E57," ","")&lt;&gt;"AssortedArtist",E57&lt;&gt;"Assorted",SUBSTITUTE(E57," ","")&lt;&gt;"AsortedArtists",SUBSTITUTE(E57," ","")&lt;&gt;"AsortedArtist",E57&lt;&gt;"Asorted",E57&lt;&gt;"Other",,SUBSTITUTE(E57," ","")&lt;&gt;"MiscellaneousArtists",SUBSTITUTE(E57," ","")&lt;&gt;"MiscellaneousArtist",E57&lt;&gt;"Miscellaneous",SUBSTITUTE(E57," ","")&lt;&gt;"MiscelaneousArtists",SUBSTITUTE(E57," ","")&lt;&gt;"MiscelaneousArtist",E57&lt;&gt;"Miscelaneous"),"INSERT into Contributors VALUES (newid(), "&amp;IF(F57&lt;&gt;"Primary Artist", "(select RoleId from ContributorRoles where Name='"&amp;F57&amp;"'), 0", "49, 1")&amp; ", null, (select max(ReleaseId) from Releases where "&amp;IF(A57&lt;&gt;"","UPC="&amp;A57,"Catalog='"&amp;SUBSTITUTE(trim(B57),"'","''")&amp;"'")&amp;" and EnterpriseId="&amp;EntId&amp;"), (select ArtistId from Artists where Name=N'"&amp;SUBSTITUTE(trim(E57),"'","''")&amp;"' and EnterpriseId="&amp;EntId&amp;"), null)",""))</f>
        <v>INSERT into Contributors VALUES (newid(), 49, 1, null, (select max(ReleaseId) from Releases where UPC=704522738020 and EnterpriseId=647322), (select ArtistId from Artists where Name=N'JKZ' and EnterpriseId=647322), null)</v>
      </c>
      <c r="L57" s="28"/>
    </row>
    <row r="58">
      <c r="A58" s="83">
        <v>7.0452273802E11</v>
      </c>
      <c r="B58" s="116"/>
      <c r="C58" s="134" t="str">
        <f t="array" ref="C58">ifs(and(isblank($A58),isblank($B58)),"", not(iserror(vlookup($A58&amp;$B58,'3) Release_Label'!$D:$D&amp;'3) Release_Label'!$E:$E,1,0))),vlookup($A58&amp;$B58,{'3) Release_Label'!$D:$D&amp;'3) Release_Label'!$E:$E,'3) Release_Label'!$F:$F},2,0), or(and(not(isblank($B58)),$B58=$B57,$A58&lt;&gt;$A57),and(not(isblank($A58)),$A58=$A57,$B58&lt;&gt;$B57)),"ID LISTS UNALIGNED",and($A58&lt;&gt;"",countif('3) Release_Label'!$D:$D,$A58)=0),"NO UPC MATCH in Release_Label",and($B58&lt;&gt;"",countif('3) Release_Label'!$E:$E,$B58)=0),"NO CATALOG ID MATCH in Release_Label",iserror(vlookup($A58&amp;$B58,'3) Release_Label'!$D:$D&amp;'3) Release_Label'!$E:$E,1,0)),"NO UPC-CATALOG ID pair MATCH in Release_Label" )</f>
        <v>Lendas do Futebol</v>
      </c>
      <c r="D58" s="134" t="str">
        <f t="array" ref="D58">ifs(and(isblank($A58),isblank($B58)),"", not(iserror(vlookup($A58&amp;$B58,'3) Release_Label'!$D:$D&amp;'3) Release_Label'!$E:$E,1,0))),vlookup($A58&amp;$B58,{'3) Release_Label'!$D:$D&amp;'3) Release_Label'!$E:$E,'3) Release_Label'!$H:$H},2,0), or(and(not(isblank($B58)),$B58=$B57,$A58&lt;&gt;$A57),and(not(isblank($A58)),$A58=$A57,$B58&lt;&gt;$B57)),"ID LISTS UNALIGNED",and($A58&lt;&gt;"",countif('3) Release_Label'!$D:$D,$A58)=0),"NO UPC MATCH in Release_Label",and($B58&lt;&gt;"",countif('3) Release_Label'!$E:$E,$B58)=0),"NO CATALOG ID MATCH in Release_Label",iserror(vlookup($A58&amp;$B58,'3) Release_Label'!$D:$D&amp;'3) Release_Label'!$E:$E,1,0)),"NO UPC-CATALOG ID pair MATCH in Release_Label" )</f>
        <v>Blue Lock</v>
      </c>
      <c r="E58" s="43" t="s">
        <v>71</v>
      </c>
      <c r="F58" s="135" t="s">
        <v>671</v>
      </c>
      <c r="G58" s="136" t="str">
        <f t="array" ref="G58">ifs(or($F58="",$F58="Main Primary Artist"),$F58,not(iserror(vlookup($F58,'Reference info'!$J$5:$J$8,1,0))),"Key Artist",not(iserror(vlookup($F58,'Reference info'!$J$38:$J$405,1,0))),"Performer",not(iserror(vlookup($F58,'Reference info'!$J$10:$J$36,1,0))),"Producer &amp; Engineer")</f>
        <v>Key Artist</v>
      </c>
      <c r="I58" s="8" t="str">
        <f>IF(AND(F58="Main Primary Artist",SUBSTITUTE(E58," ","")&lt;&gt;"VariousArtists",SUBSTITUTE(E58," ","")&lt;&gt;"VariousArtist",E58&lt;&gt;"Various",SUBSTITUTE(E58," ","")&lt;&gt;"AssortedArtists",SUBSTITUTE(E58," ","")&lt;&gt;"AssortedArtist",E58&lt;&gt;"Assorted",SUBSTITUTE(E58," ","")&lt;&gt;"AsortedArtists",SUBSTITUTE(E58," ","")&lt;&gt;"AsortedArtist",E58&lt;&gt;"Asorted",E58&lt;&gt;"Other",,SUBSTITUTE(E58," ","")&lt;&gt;"MiscellaneousArtists",SUBSTITUTE(E58," ","")&lt;&gt;"MiscellaneousArtist",E58&lt;&gt;"Miscellaneous",SUBSTITUTE(E58," ","")&lt;&gt;"MiscelaneousArtists",SUBSTITUTE(E58," ","")&lt;&gt;"MiscelaneousArtist",E58&lt;&gt;"Miscelaneous"),"update Releases set ArtistId=(select ArtistId from Artists where Name=N'"&amp;SUBSTITUTE(trim(E58),"'","''")&amp;"' and EnterpriseId="&amp;EntId&amp;"), SearchKeywords=concat_ws(' ', Name, N'"&amp;SUBSTITUTE(trim(E58),"'","''")&amp;"',(select Name from Labels where LabelId=Releases.LabelId), ReleaseId, UPC, Catalog) where "&amp;IF(A58&lt;&gt;"","UPC="&amp;A58,"Catalog='"&amp;SUBSTITUTE(trim(B58),"'","''")&amp;"'")&amp;" and EnterpriseId="&amp;EntId,IF(and(F58&lt;&gt;"Main Primary Artist",SUBSTITUTE(E58," ","")&lt;&gt;"VariousArtists",SUBSTITUTE(E58," ","")&lt;&gt;"VariousArtist",E58&lt;&gt;"Various",SUBSTITUTE(E58," ","")&lt;&gt;"AssortedArtists",SUBSTITUTE(E58," ","")&lt;&gt;"AssortedArtist",E58&lt;&gt;"Assorted",SUBSTITUTE(E58," ","")&lt;&gt;"AsortedArtists",SUBSTITUTE(E58," ","")&lt;&gt;"AsortedArtist",E58&lt;&gt;"Asorted",E58&lt;&gt;"Other",,SUBSTITUTE(E58," ","")&lt;&gt;"MiscellaneousArtists",SUBSTITUTE(E58," ","")&lt;&gt;"MiscellaneousArtist",E58&lt;&gt;"Miscellaneous",SUBSTITUTE(E58," ","")&lt;&gt;"MiscelaneousArtists",SUBSTITUTE(E58," ","")&lt;&gt;"MiscelaneousArtist",E58&lt;&gt;"Miscelaneous"),"INSERT into Contributors VALUES (newid(), "&amp;IF(F58&lt;&gt;"Primary Artist", "(select RoleId from ContributorRoles where Name='"&amp;F58&amp;"'), 0", "49, 1")&amp; ", null, (select max(ReleaseId) from Releases where "&amp;IF(A58&lt;&gt;"","UPC="&amp;A58,"Catalog='"&amp;SUBSTITUTE(trim(B58),"'","''")&amp;"'")&amp;" and EnterpriseId="&amp;EntId&amp;"), (select ArtistId from Artists where Name=N'"&amp;SUBSTITUTE(trim(E58),"'","''")&amp;"' and EnterpriseId="&amp;EntId&amp;"), null)",""))</f>
        <v>INSERT into Contributors VALUES (newid(), 49, 1, null, (select max(ReleaseId) from Releases where UPC=704522738020 and EnterpriseId=647322), (select ArtistId from Artists where Name=N'Gabriza' and EnterpriseId=647322), null)</v>
      </c>
      <c r="L58" s="28"/>
    </row>
    <row r="59">
      <c r="A59" s="83">
        <v>7.0452273802E11</v>
      </c>
      <c r="B59" s="116"/>
      <c r="C59" s="134" t="str">
        <f t="array" ref="C59">ifs(and(isblank($A59),isblank($B59)),"", not(iserror(vlookup($A59&amp;$B59,'3) Release_Label'!$D:$D&amp;'3) Release_Label'!$E:$E,1,0))),vlookup($A59&amp;$B59,{'3) Release_Label'!$D:$D&amp;'3) Release_Label'!$E:$E,'3) Release_Label'!$F:$F},2,0), or(and(not(isblank($B59)),$B59=$B58,$A59&lt;&gt;$A58),and(not(isblank($A59)),$A59=$A58,$B59&lt;&gt;$B58)),"ID LISTS UNALIGNED",and($A59&lt;&gt;"",countif('3) Release_Label'!$D:$D,$A59)=0),"NO UPC MATCH in Release_Label",and($B59&lt;&gt;"",countif('3) Release_Label'!$E:$E,$B59)=0),"NO CATALOG ID MATCH in Release_Label",iserror(vlookup($A59&amp;$B59,'3) Release_Label'!$D:$D&amp;'3) Release_Label'!$E:$E,1,0)),"NO UPC-CATALOG ID pair MATCH in Release_Label" )</f>
        <v>Lendas do Futebol</v>
      </c>
      <c r="D59" s="134" t="str">
        <f t="array" ref="D59">ifs(and(isblank($A59),isblank($B59)),"", not(iserror(vlookup($A59&amp;$B59,'3) Release_Label'!$D:$D&amp;'3) Release_Label'!$E:$E,1,0))),vlookup($A59&amp;$B59,{'3) Release_Label'!$D:$D&amp;'3) Release_Label'!$E:$E,'3) Release_Label'!$H:$H},2,0), or(and(not(isblank($B59)),$B59=$B58,$A59&lt;&gt;$A58),and(not(isblank($A59)),$A59=$A58,$B59&lt;&gt;$B58)),"ID LISTS UNALIGNED",and($A59&lt;&gt;"",countif('3) Release_Label'!$D:$D,$A59)=0),"NO UPC MATCH in Release_Label",and($B59&lt;&gt;"",countif('3) Release_Label'!$E:$E,$B59)=0),"NO CATALOG ID MATCH in Release_Label",iserror(vlookup($A59&amp;$B59,'3) Release_Label'!$D:$D&amp;'3) Release_Label'!$E:$E,1,0)),"NO UPC-CATALOG ID pair MATCH in Release_Label" )</f>
        <v>Blue Lock</v>
      </c>
      <c r="E59" s="43" t="s">
        <v>44</v>
      </c>
      <c r="F59" s="135" t="s">
        <v>671</v>
      </c>
      <c r="G59" s="136" t="str">
        <f t="array" ref="G59">ifs(or($F59="",$F59="Main Primary Artist"),$F59,not(iserror(vlookup($F59,'Reference info'!$J$5:$J$8,1,0))),"Key Artist",not(iserror(vlookup($F59,'Reference info'!$J$38:$J$405,1,0))),"Performer",not(iserror(vlookup($F59,'Reference info'!$J$10:$J$36,1,0))),"Producer &amp; Engineer")</f>
        <v>Key Artist</v>
      </c>
      <c r="I59" s="8" t="str">
        <f>IF(AND(F59="Main Primary Artist",SUBSTITUTE(E59," ","")&lt;&gt;"VariousArtists",SUBSTITUTE(E59," ","")&lt;&gt;"VariousArtist",E59&lt;&gt;"Various",SUBSTITUTE(E59," ","")&lt;&gt;"AssortedArtists",SUBSTITUTE(E59," ","")&lt;&gt;"AssortedArtist",E59&lt;&gt;"Assorted",SUBSTITUTE(E59," ","")&lt;&gt;"AsortedArtists",SUBSTITUTE(E59," ","")&lt;&gt;"AsortedArtist",E59&lt;&gt;"Asorted",E59&lt;&gt;"Other",,SUBSTITUTE(E59," ","")&lt;&gt;"MiscellaneousArtists",SUBSTITUTE(E59," ","")&lt;&gt;"MiscellaneousArtist",E59&lt;&gt;"Miscellaneous",SUBSTITUTE(E59," ","")&lt;&gt;"MiscelaneousArtists",SUBSTITUTE(E59," ","")&lt;&gt;"MiscelaneousArtist",E59&lt;&gt;"Miscelaneous"),"update Releases set ArtistId=(select ArtistId from Artists where Name=N'"&amp;SUBSTITUTE(trim(E59),"'","''")&amp;"' and EnterpriseId="&amp;EntId&amp;"), SearchKeywords=concat_ws(' ', Name, N'"&amp;SUBSTITUTE(trim(E59),"'","''")&amp;"',(select Name from Labels where LabelId=Releases.LabelId), ReleaseId, UPC, Catalog) where "&amp;IF(A59&lt;&gt;"","UPC="&amp;A59,"Catalog='"&amp;SUBSTITUTE(trim(B59),"'","''")&amp;"'")&amp;" and EnterpriseId="&amp;EntId,IF(and(F59&lt;&gt;"Main Primary Artist",SUBSTITUTE(E59," ","")&lt;&gt;"VariousArtists",SUBSTITUTE(E59," ","")&lt;&gt;"VariousArtist",E59&lt;&gt;"Various",SUBSTITUTE(E59," ","")&lt;&gt;"AssortedArtists",SUBSTITUTE(E59," ","")&lt;&gt;"AssortedArtist",E59&lt;&gt;"Assorted",SUBSTITUTE(E59," ","")&lt;&gt;"AsortedArtists",SUBSTITUTE(E59," ","")&lt;&gt;"AsortedArtist",E59&lt;&gt;"Asorted",E59&lt;&gt;"Other",,SUBSTITUTE(E59," ","")&lt;&gt;"MiscellaneousArtists",SUBSTITUTE(E59," ","")&lt;&gt;"MiscellaneousArtist",E59&lt;&gt;"Miscellaneous",SUBSTITUTE(E59," ","")&lt;&gt;"MiscelaneousArtists",SUBSTITUTE(E59," ","")&lt;&gt;"MiscelaneousArtist",E59&lt;&gt;"Miscelaneous"),"INSERT into Contributors VALUES (newid(), "&amp;IF(F59&lt;&gt;"Primary Artist", "(select RoleId from ContributorRoles where Name='"&amp;F59&amp;"'), 0", "49, 1")&amp; ", null, (select max(ReleaseId) from Releases where "&amp;IF(A59&lt;&gt;"","UPC="&amp;A59,"Catalog='"&amp;SUBSTITUTE(trim(B59),"'","''")&amp;"'")&amp;" and EnterpriseId="&amp;EntId&amp;"), (select ArtistId from Artists where Name=N'"&amp;SUBSTITUTE(trim(E59),"'","''")&amp;"' and EnterpriseId="&amp;EntId&amp;"), null)",""))</f>
        <v>INSERT into Contributors VALUES (newid(), 49, 1, null, (select max(ReleaseId) from Releases where UPC=704522738020 and EnterpriseId=647322), (select ArtistId from Artists where Name=N'SecondTime' and EnterpriseId=647322), null)</v>
      </c>
      <c r="L59" s="28"/>
    </row>
    <row r="60">
      <c r="A60" s="83">
        <v>7.0452273802E11</v>
      </c>
      <c r="B60" s="116"/>
      <c r="C60" s="134" t="str">
        <f t="array" ref="C60">ifs(and(isblank($A60),isblank($B60)),"", not(iserror(vlookup($A60&amp;$B60,'3) Release_Label'!$D:$D&amp;'3) Release_Label'!$E:$E,1,0))),vlookup($A60&amp;$B60,{'3) Release_Label'!$D:$D&amp;'3) Release_Label'!$E:$E,'3) Release_Label'!$F:$F},2,0), or(and(not(isblank($B60)),$B60=$B59,$A60&lt;&gt;$A59),and(not(isblank($A60)),$A60=$A59,$B60&lt;&gt;$B59)),"ID LISTS UNALIGNED",and($A60&lt;&gt;"",countif('3) Release_Label'!$D:$D,$A60)=0),"NO UPC MATCH in Release_Label",and($B60&lt;&gt;"",countif('3) Release_Label'!$E:$E,$B60)=0),"NO CATALOG ID MATCH in Release_Label",iserror(vlookup($A60&amp;$B60,'3) Release_Label'!$D:$D&amp;'3) Release_Label'!$E:$E,1,0)),"NO UPC-CATALOG ID pair MATCH in Release_Label" )</f>
        <v>Lendas do Futebol</v>
      </c>
      <c r="D60" s="134" t="str">
        <f t="array" ref="D60">ifs(and(isblank($A60),isblank($B60)),"", not(iserror(vlookup($A60&amp;$B60,'3) Release_Label'!$D:$D&amp;'3) Release_Label'!$E:$E,1,0))),vlookup($A60&amp;$B60,{'3) Release_Label'!$D:$D&amp;'3) Release_Label'!$E:$E,'3) Release_Label'!$H:$H},2,0), or(and(not(isblank($B60)),$B60=$B59,$A60&lt;&gt;$A59),and(not(isblank($A60)),$A60=$A59,$B60&lt;&gt;$B59)),"ID LISTS UNALIGNED",and($A60&lt;&gt;"",countif('3) Release_Label'!$D:$D,$A60)=0),"NO UPC MATCH in Release_Label",and($B60&lt;&gt;"",countif('3) Release_Label'!$E:$E,$B60)=0),"NO CATALOG ID MATCH in Release_Label",iserror(vlookup($A60&amp;$B60,'3) Release_Label'!$D:$D&amp;'3) Release_Label'!$E:$E,1,0)),"NO UPC-CATALOG ID pair MATCH in Release_Label" )</f>
        <v>Blue Lock</v>
      </c>
      <c r="E60" s="43" t="s">
        <v>83</v>
      </c>
      <c r="F60" s="135" t="s">
        <v>671</v>
      </c>
      <c r="G60" s="136" t="str">
        <f t="array" ref="G60">ifs(or($F60="",$F60="Main Primary Artist"),$F60,not(iserror(vlookup($F60,'Reference info'!$J$5:$J$8,1,0))),"Key Artist",not(iserror(vlookup($F60,'Reference info'!$J$38:$J$405,1,0))),"Performer",not(iserror(vlookup($F60,'Reference info'!$J$10:$J$36,1,0))),"Producer &amp; Engineer")</f>
        <v>Key Artist</v>
      </c>
      <c r="I60" s="8" t="str">
        <f>IF(AND(F60="Main Primary Artist",SUBSTITUTE(E60," ","")&lt;&gt;"VariousArtists",SUBSTITUTE(E60," ","")&lt;&gt;"VariousArtist",E60&lt;&gt;"Various",SUBSTITUTE(E60," ","")&lt;&gt;"AssortedArtists",SUBSTITUTE(E60," ","")&lt;&gt;"AssortedArtist",E60&lt;&gt;"Assorted",SUBSTITUTE(E60," ","")&lt;&gt;"AsortedArtists",SUBSTITUTE(E60," ","")&lt;&gt;"AsortedArtist",E60&lt;&gt;"Asorted",E60&lt;&gt;"Other",,SUBSTITUTE(E60," ","")&lt;&gt;"MiscellaneousArtists",SUBSTITUTE(E60," ","")&lt;&gt;"MiscellaneousArtist",E60&lt;&gt;"Miscellaneous",SUBSTITUTE(E60," ","")&lt;&gt;"MiscelaneousArtists",SUBSTITUTE(E60," ","")&lt;&gt;"MiscelaneousArtist",E60&lt;&gt;"Miscelaneous"),"update Releases set ArtistId=(select ArtistId from Artists where Name=N'"&amp;SUBSTITUTE(trim(E60),"'","''")&amp;"' and EnterpriseId="&amp;EntId&amp;"), SearchKeywords=concat_ws(' ', Name, N'"&amp;SUBSTITUTE(trim(E60),"'","''")&amp;"',(select Name from Labels where LabelId=Releases.LabelId), ReleaseId, UPC, Catalog) where "&amp;IF(A60&lt;&gt;"","UPC="&amp;A60,"Catalog='"&amp;SUBSTITUTE(trim(B60),"'","''")&amp;"'")&amp;" and EnterpriseId="&amp;EntId,IF(and(F60&lt;&gt;"Main Primary Artist",SUBSTITUTE(E60," ","")&lt;&gt;"VariousArtists",SUBSTITUTE(E60," ","")&lt;&gt;"VariousArtist",E60&lt;&gt;"Various",SUBSTITUTE(E60," ","")&lt;&gt;"AssortedArtists",SUBSTITUTE(E60," ","")&lt;&gt;"AssortedArtist",E60&lt;&gt;"Assorted",SUBSTITUTE(E60," ","")&lt;&gt;"AsortedArtists",SUBSTITUTE(E60," ","")&lt;&gt;"AsortedArtist",E60&lt;&gt;"Asorted",E60&lt;&gt;"Other",,SUBSTITUTE(E60," ","")&lt;&gt;"MiscellaneousArtists",SUBSTITUTE(E60," ","")&lt;&gt;"MiscellaneousArtist",E60&lt;&gt;"Miscellaneous",SUBSTITUTE(E60," ","")&lt;&gt;"MiscelaneousArtists",SUBSTITUTE(E60," ","")&lt;&gt;"MiscelaneousArtist",E60&lt;&gt;"Miscelaneous"),"INSERT into Contributors VALUES (newid(), "&amp;IF(F60&lt;&gt;"Primary Artist", "(select RoleId from ContributorRoles where Name='"&amp;F60&amp;"'), 0", "49, 1")&amp; ", null, (select max(ReleaseId) from Releases where "&amp;IF(A60&lt;&gt;"","UPC="&amp;A60,"Catalog='"&amp;SUBSTITUTE(trim(B60),"'","''")&amp;"'")&amp;" and EnterpriseId="&amp;EntId&amp;"), (select ArtistId from Artists where Name=N'"&amp;SUBSTITUTE(trim(E60),"'","''")&amp;"' and EnterpriseId="&amp;EntId&amp;"), null)",""))</f>
        <v>INSERT into Contributors VALUES (newid(), 49, 1, null, (select max(ReleaseId) from Releases where UPC=704522738020 and EnterpriseId=647322), (select ArtistId from Artists where Name=N'Dreicon' and EnterpriseId=647322), null)</v>
      </c>
      <c r="L60" s="28"/>
    </row>
    <row r="61">
      <c r="A61" s="83">
        <v>7.0452273802E11</v>
      </c>
      <c r="B61" s="116"/>
      <c r="C61" s="134" t="str">
        <f t="array" ref="C61">ifs(and(isblank($A61),isblank($B61)),"", not(iserror(vlookup($A61&amp;$B61,'3) Release_Label'!$D:$D&amp;'3) Release_Label'!$E:$E,1,0))),vlookup($A61&amp;$B61,{'3) Release_Label'!$D:$D&amp;'3) Release_Label'!$E:$E,'3) Release_Label'!$F:$F},2,0), or(and(not(isblank($B61)),$B61=$B60,$A61&lt;&gt;$A60),and(not(isblank($A61)),$A61=$A60,$B61&lt;&gt;$B60)),"ID LISTS UNALIGNED",and($A61&lt;&gt;"",countif('3) Release_Label'!$D:$D,$A61)=0),"NO UPC MATCH in Release_Label",and($B61&lt;&gt;"",countif('3) Release_Label'!$E:$E,$B61)=0),"NO CATALOG ID MATCH in Release_Label",iserror(vlookup($A61&amp;$B61,'3) Release_Label'!$D:$D&amp;'3) Release_Label'!$E:$E,1,0)),"NO UPC-CATALOG ID pair MATCH in Release_Label" )</f>
        <v>Lendas do Futebol</v>
      </c>
      <c r="D61" s="134" t="str">
        <f t="array" ref="D61">ifs(and(isblank($A61),isblank($B61)),"", not(iserror(vlookup($A61&amp;$B61,'3) Release_Label'!$D:$D&amp;'3) Release_Label'!$E:$E,1,0))),vlookup($A61&amp;$B61,{'3) Release_Label'!$D:$D&amp;'3) Release_Label'!$E:$E,'3) Release_Label'!$H:$H},2,0), or(and(not(isblank($B61)),$B61=$B60,$A61&lt;&gt;$A60),and(not(isblank($A61)),$A61=$A60,$B61&lt;&gt;$B60)),"ID LISTS UNALIGNED",and($A61&lt;&gt;"",countif('3) Release_Label'!$D:$D,$A61)=0),"NO UPC MATCH in Release_Label",and($B61&lt;&gt;"",countif('3) Release_Label'!$E:$E,$B61)=0),"NO CATALOG ID MATCH in Release_Label",iserror(vlookup($A61&amp;$B61,'3) Release_Label'!$D:$D&amp;'3) Release_Label'!$E:$E,1,0)),"NO UPC-CATALOG ID pair MATCH in Release_Label" )</f>
        <v>Blue Lock</v>
      </c>
      <c r="E61" s="43" t="s">
        <v>73</v>
      </c>
      <c r="F61" s="135" t="s">
        <v>671</v>
      </c>
      <c r="G61" s="136" t="str">
        <f t="array" ref="G61">ifs(or($F61="",$F61="Main Primary Artist"),$F61,not(iserror(vlookup($F61,'Reference info'!$J$5:$J$8,1,0))),"Key Artist",not(iserror(vlookup($F61,'Reference info'!$J$38:$J$405,1,0))),"Performer",not(iserror(vlookup($F61,'Reference info'!$J$10:$J$36,1,0))),"Producer &amp; Engineer")</f>
        <v>Key Artist</v>
      </c>
      <c r="I61" s="8" t="str">
        <f>IF(AND(F61="Main Primary Artist",SUBSTITUTE(E61," ","")&lt;&gt;"VariousArtists",SUBSTITUTE(E61," ","")&lt;&gt;"VariousArtist",E61&lt;&gt;"Various",SUBSTITUTE(E61," ","")&lt;&gt;"AssortedArtists",SUBSTITUTE(E61," ","")&lt;&gt;"AssortedArtist",E61&lt;&gt;"Assorted",SUBSTITUTE(E61," ","")&lt;&gt;"AsortedArtists",SUBSTITUTE(E61," ","")&lt;&gt;"AsortedArtist",E61&lt;&gt;"Asorted",E61&lt;&gt;"Other",,SUBSTITUTE(E61," ","")&lt;&gt;"MiscellaneousArtists",SUBSTITUTE(E61," ","")&lt;&gt;"MiscellaneousArtist",E61&lt;&gt;"Miscellaneous",SUBSTITUTE(E61," ","")&lt;&gt;"MiscelaneousArtists",SUBSTITUTE(E61," ","")&lt;&gt;"MiscelaneousArtist",E61&lt;&gt;"Miscelaneous"),"update Releases set ArtistId=(select ArtistId from Artists where Name=N'"&amp;SUBSTITUTE(trim(E61),"'","''")&amp;"' and EnterpriseId="&amp;EntId&amp;"), SearchKeywords=concat_ws(' ', Name, N'"&amp;SUBSTITUTE(trim(E61),"'","''")&amp;"',(select Name from Labels where LabelId=Releases.LabelId), ReleaseId, UPC, Catalog) where "&amp;IF(A61&lt;&gt;"","UPC="&amp;A61,"Catalog='"&amp;SUBSTITUTE(trim(B61),"'","''")&amp;"'")&amp;" and EnterpriseId="&amp;EntId,IF(and(F61&lt;&gt;"Main Primary Artist",SUBSTITUTE(E61," ","")&lt;&gt;"VariousArtists",SUBSTITUTE(E61," ","")&lt;&gt;"VariousArtist",E61&lt;&gt;"Various",SUBSTITUTE(E61," ","")&lt;&gt;"AssortedArtists",SUBSTITUTE(E61," ","")&lt;&gt;"AssortedArtist",E61&lt;&gt;"Assorted",SUBSTITUTE(E61," ","")&lt;&gt;"AsortedArtists",SUBSTITUTE(E61," ","")&lt;&gt;"AsortedArtist",E61&lt;&gt;"Asorted",E61&lt;&gt;"Other",,SUBSTITUTE(E61," ","")&lt;&gt;"MiscellaneousArtists",SUBSTITUTE(E61," ","")&lt;&gt;"MiscellaneousArtist",E61&lt;&gt;"Miscellaneous",SUBSTITUTE(E61," ","")&lt;&gt;"MiscelaneousArtists",SUBSTITUTE(E61," ","")&lt;&gt;"MiscelaneousArtist",E61&lt;&gt;"Miscelaneous"),"INSERT into Contributors VALUES (newid(), "&amp;IF(F61&lt;&gt;"Primary Artist", "(select RoleId from ContributorRoles where Name='"&amp;F61&amp;"'), 0", "49, 1")&amp; ", null, (select max(ReleaseId) from Releases where "&amp;IF(A61&lt;&gt;"","UPC="&amp;A61,"Catalog='"&amp;SUBSTITUTE(trim(B61),"'","''")&amp;"'")&amp;" and EnterpriseId="&amp;EntId&amp;"), (select ArtistId from Artists where Name=N'"&amp;SUBSTITUTE(trim(E61),"'","''")&amp;"' and EnterpriseId="&amp;EntId&amp;"), null)",""))</f>
        <v>INSERT into Contributors VALUES (newid(), 49, 1, null, (select max(ReleaseId) from Releases where UPC=704522738020 and EnterpriseId=647322), (select ArtistId from Artists where Name=N'DKF Oficial' and EnterpriseId=647322), null)</v>
      </c>
      <c r="L61" s="28"/>
    </row>
    <row r="62">
      <c r="A62" s="83">
        <v>7.0452273802E11</v>
      </c>
      <c r="B62" s="116"/>
      <c r="C62" s="134" t="str">
        <f t="array" ref="C62">ifs(and(isblank($A62),isblank($B62)),"", not(iserror(vlookup($A62&amp;$B62,'3) Release_Label'!$D:$D&amp;'3) Release_Label'!$E:$E,1,0))),vlookup($A62&amp;$B62,{'3) Release_Label'!$D:$D&amp;'3) Release_Label'!$E:$E,'3) Release_Label'!$F:$F},2,0), or(and(not(isblank($B62)),$B62=$B61,$A62&lt;&gt;$A61),and(not(isblank($A62)),$A62=$A61,$B62&lt;&gt;$B61)),"ID LISTS UNALIGNED",and($A62&lt;&gt;"",countif('3) Release_Label'!$D:$D,$A62)=0),"NO UPC MATCH in Release_Label",and($B62&lt;&gt;"",countif('3) Release_Label'!$E:$E,$B62)=0),"NO CATALOG ID MATCH in Release_Label",iserror(vlookup($A62&amp;$B62,'3) Release_Label'!$D:$D&amp;'3) Release_Label'!$E:$E,1,0)),"NO UPC-CATALOG ID pair MATCH in Release_Label" )</f>
        <v>Lendas do Futebol</v>
      </c>
      <c r="D62" s="134" t="str">
        <f t="array" ref="D62">ifs(and(isblank($A62),isblank($B62)),"", not(iserror(vlookup($A62&amp;$B62,'3) Release_Label'!$D:$D&amp;'3) Release_Label'!$E:$E,1,0))),vlookup($A62&amp;$B62,{'3) Release_Label'!$D:$D&amp;'3) Release_Label'!$E:$E,'3) Release_Label'!$H:$H},2,0), or(and(not(isblank($B62)),$B62=$B61,$A62&lt;&gt;$A61),and(not(isblank($A62)),$A62=$A61,$B62&lt;&gt;$B61)),"ID LISTS UNALIGNED",and($A62&lt;&gt;"",countif('3) Release_Label'!$D:$D,$A62)=0),"NO UPC MATCH in Release_Label",and($B62&lt;&gt;"",countif('3) Release_Label'!$E:$E,$B62)=0),"NO CATALOG ID MATCH in Release_Label",iserror(vlookup($A62&amp;$B62,'3) Release_Label'!$D:$D&amp;'3) Release_Label'!$E:$E,1,0)),"NO UPC-CATALOG ID pair MATCH in Release_Label" )</f>
        <v>Blue Lock</v>
      </c>
      <c r="E62" s="43" t="s">
        <v>81</v>
      </c>
      <c r="F62" s="135" t="s">
        <v>671</v>
      </c>
      <c r="G62" s="136" t="str">
        <f t="array" ref="G62">ifs(or($F62="",$F62="Main Primary Artist"),$F62,not(iserror(vlookup($F62,'Reference info'!$J$5:$J$8,1,0))),"Key Artist",not(iserror(vlookup($F62,'Reference info'!$J$38:$J$405,1,0))),"Performer",not(iserror(vlookup($F62,'Reference info'!$J$10:$J$36,1,0))),"Producer &amp; Engineer")</f>
        <v>Key Artist</v>
      </c>
      <c r="I62" s="8" t="str">
        <f>IF(AND(F62="Main Primary Artist",SUBSTITUTE(E62," ","")&lt;&gt;"VariousArtists",SUBSTITUTE(E62," ","")&lt;&gt;"VariousArtist",E62&lt;&gt;"Various",SUBSTITUTE(E62," ","")&lt;&gt;"AssortedArtists",SUBSTITUTE(E62," ","")&lt;&gt;"AssortedArtist",E62&lt;&gt;"Assorted",SUBSTITUTE(E62," ","")&lt;&gt;"AsortedArtists",SUBSTITUTE(E62," ","")&lt;&gt;"AsortedArtist",E62&lt;&gt;"Asorted",E62&lt;&gt;"Other",,SUBSTITUTE(E62," ","")&lt;&gt;"MiscellaneousArtists",SUBSTITUTE(E62," ","")&lt;&gt;"MiscellaneousArtist",E62&lt;&gt;"Miscellaneous",SUBSTITUTE(E62," ","")&lt;&gt;"MiscelaneousArtists",SUBSTITUTE(E62," ","")&lt;&gt;"MiscelaneousArtist",E62&lt;&gt;"Miscelaneous"),"update Releases set ArtistId=(select ArtistId from Artists where Name=N'"&amp;SUBSTITUTE(trim(E62),"'","''")&amp;"' and EnterpriseId="&amp;EntId&amp;"), SearchKeywords=concat_ws(' ', Name, N'"&amp;SUBSTITUTE(trim(E62),"'","''")&amp;"',(select Name from Labels where LabelId=Releases.LabelId), ReleaseId, UPC, Catalog) where "&amp;IF(A62&lt;&gt;"","UPC="&amp;A62,"Catalog='"&amp;SUBSTITUTE(trim(B62),"'","''")&amp;"'")&amp;" and EnterpriseId="&amp;EntId,IF(and(F62&lt;&gt;"Main Primary Artist",SUBSTITUTE(E62," ","")&lt;&gt;"VariousArtists",SUBSTITUTE(E62," ","")&lt;&gt;"VariousArtist",E62&lt;&gt;"Various",SUBSTITUTE(E62," ","")&lt;&gt;"AssortedArtists",SUBSTITUTE(E62," ","")&lt;&gt;"AssortedArtist",E62&lt;&gt;"Assorted",SUBSTITUTE(E62," ","")&lt;&gt;"AsortedArtists",SUBSTITUTE(E62," ","")&lt;&gt;"AsortedArtist",E62&lt;&gt;"Asorted",E62&lt;&gt;"Other",,SUBSTITUTE(E62," ","")&lt;&gt;"MiscellaneousArtists",SUBSTITUTE(E62," ","")&lt;&gt;"MiscellaneousArtist",E62&lt;&gt;"Miscellaneous",SUBSTITUTE(E62," ","")&lt;&gt;"MiscelaneousArtists",SUBSTITUTE(E62," ","")&lt;&gt;"MiscelaneousArtist",E62&lt;&gt;"Miscelaneous"),"INSERT into Contributors VALUES (newid(), "&amp;IF(F62&lt;&gt;"Primary Artist", "(select RoleId from ContributorRoles where Name='"&amp;F62&amp;"'), 0", "49, 1")&amp; ", null, (select max(ReleaseId) from Releases where "&amp;IF(A62&lt;&gt;"","UPC="&amp;A62,"Catalog='"&amp;SUBSTITUTE(trim(B62),"'","''")&amp;"'")&amp;" and EnterpriseId="&amp;EntId&amp;"), (select ArtistId from Artists where Name=N'"&amp;SUBSTITUTE(trim(E62),"'","''")&amp;"' and EnterpriseId="&amp;EntId&amp;"), null)",""))</f>
        <v>INSERT into Contributors VALUES (newid(), 49, 1, null, (select max(ReleaseId) from Releases where UPC=704522738020 and EnterpriseId=647322), (select ArtistId from Artists where Name=N'Azura' and EnterpriseId=647322), null)</v>
      </c>
      <c r="L62" s="28"/>
    </row>
    <row r="63">
      <c r="A63" s="83">
        <v>7.0452273802E11</v>
      </c>
      <c r="B63" s="116"/>
      <c r="C63" s="134" t="str">
        <f t="array" ref="C63">ifs(and(isblank($A63),isblank($B63)),"", not(iserror(vlookup($A63&amp;$B63,'3) Release_Label'!$D:$D&amp;'3) Release_Label'!$E:$E,1,0))),vlookup($A63&amp;$B63,{'3) Release_Label'!$D:$D&amp;'3) Release_Label'!$E:$E,'3) Release_Label'!$F:$F},2,0), or(and(not(isblank($B63)),$B63=$B62,$A63&lt;&gt;$A62),and(not(isblank($A63)),$A63=$A62,$B63&lt;&gt;$B62)),"ID LISTS UNALIGNED",and($A63&lt;&gt;"",countif('3) Release_Label'!$D:$D,$A63)=0),"NO UPC MATCH in Release_Label",and($B63&lt;&gt;"",countif('3) Release_Label'!$E:$E,$B63)=0),"NO CATALOG ID MATCH in Release_Label",iserror(vlookup($A63&amp;$B63,'3) Release_Label'!$D:$D&amp;'3) Release_Label'!$E:$E,1,0)),"NO UPC-CATALOG ID pair MATCH in Release_Label" )</f>
        <v>Lendas do Futebol</v>
      </c>
      <c r="D63" s="134" t="str">
        <f t="array" ref="D63">ifs(and(isblank($A63),isblank($B63)),"", not(iserror(vlookup($A63&amp;$B63,'3) Release_Label'!$D:$D&amp;'3) Release_Label'!$E:$E,1,0))),vlookup($A63&amp;$B63,{'3) Release_Label'!$D:$D&amp;'3) Release_Label'!$E:$E,'3) Release_Label'!$H:$H},2,0), or(and(not(isblank($B63)),$B63=$B62,$A63&lt;&gt;$A62),and(not(isblank($A63)),$A63=$A62,$B63&lt;&gt;$B62)),"ID LISTS UNALIGNED",and($A63&lt;&gt;"",countif('3) Release_Label'!$D:$D,$A63)=0),"NO UPC MATCH in Release_Label",and($B63&lt;&gt;"",countif('3) Release_Label'!$E:$E,$B63)=0),"NO CATALOG ID MATCH in Release_Label",iserror(vlookup($A63&amp;$B63,'3) Release_Label'!$D:$D&amp;'3) Release_Label'!$E:$E,1,0)),"NO UPC-CATALOG ID pair MATCH in Release_Label" )</f>
        <v>Blue Lock</v>
      </c>
      <c r="E63" s="43" t="s">
        <v>67</v>
      </c>
      <c r="F63" s="135" t="s">
        <v>667</v>
      </c>
      <c r="G63" s="136" t="str">
        <f t="array" ref="G63">ifs(or($F63="",$F63="Main Primary Artist"),$F63,not(iserror(vlookup($F63,'Reference info'!$J$5:$J$8,1,0))),"Key Artist",not(iserror(vlookup($F63,'Reference info'!$J$38:$J$405,1,0))),"Performer",not(iserror(vlookup($F63,'Reference info'!$J$10:$J$36,1,0))),"Producer &amp; Engineer")</f>
        <v>Producer &amp; Engineer</v>
      </c>
      <c r="I63" s="8" t="str">
        <f>IF(AND(F63="Main Primary Artist",SUBSTITUTE(E63," ","")&lt;&gt;"VariousArtists",SUBSTITUTE(E63," ","")&lt;&gt;"VariousArtist",E63&lt;&gt;"Various",SUBSTITUTE(E63," ","")&lt;&gt;"AssortedArtists",SUBSTITUTE(E63," ","")&lt;&gt;"AssortedArtist",E63&lt;&gt;"Assorted",SUBSTITUTE(E63," ","")&lt;&gt;"AsortedArtists",SUBSTITUTE(E63," ","")&lt;&gt;"AsortedArtist",E63&lt;&gt;"Asorted",E63&lt;&gt;"Other",,SUBSTITUTE(E63," ","")&lt;&gt;"MiscellaneousArtists",SUBSTITUTE(E63," ","")&lt;&gt;"MiscellaneousArtist",E63&lt;&gt;"Miscellaneous",SUBSTITUTE(E63," ","")&lt;&gt;"MiscelaneousArtists",SUBSTITUTE(E63," ","")&lt;&gt;"MiscelaneousArtist",E63&lt;&gt;"Miscelaneous"),"update Releases set ArtistId=(select ArtistId from Artists where Name=N'"&amp;SUBSTITUTE(trim(E63),"'","''")&amp;"' and EnterpriseId="&amp;EntId&amp;"), SearchKeywords=concat_ws(' ', Name, N'"&amp;SUBSTITUTE(trim(E63),"'","''")&amp;"',(select Name from Labels where LabelId=Releases.LabelId), ReleaseId, UPC, Catalog) where "&amp;IF(A63&lt;&gt;"","UPC="&amp;A63,"Catalog='"&amp;SUBSTITUTE(trim(B63),"'","''")&amp;"'")&amp;" and EnterpriseId="&amp;EntId,IF(and(F63&lt;&gt;"Main Primary Artist",SUBSTITUTE(E63," ","")&lt;&gt;"VariousArtists",SUBSTITUTE(E63," ","")&lt;&gt;"VariousArtist",E63&lt;&gt;"Various",SUBSTITUTE(E63," ","")&lt;&gt;"AssortedArtists",SUBSTITUTE(E63," ","")&lt;&gt;"AssortedArtist",E63&lt;&gt;"Assorted",SUBSTITUTE(E63," ","")&lt;&gt;"AsortedArtists",SUBSTITUTE(E63," ","")&lt;&gt;"AsortedArtist",E63&lt;&gt;"Asorted",E63&lt;&gt;"Other",,SUBSTITUTE(E63," ","")&lt;&gt;"MiscellaneousArtists",SUBSTITUTE(E63," ","")&lt;&gt;"MiscellaneousArtist",E63&lt;&gt;"Miscellaneous",SUBSTITUTE(E63," ","")&lt;&gt;"MiscelaneousArtists",SUBSTITUTE(E63," ","")&lt;&gt;"MiscelaneousArtist",E63&lt;&gt;"Miscelaneous"),"INSERT into Contributors VALUES (newid(), "&amp;IF(F63&lt;&gt;"Primary Artist", "(select RoleId from ContributorRoles where Name='"&amp;F63&amp;"'), 0", "49, 1")&amp; ", null, (select max(ReleaseId) from Releases where "&amp;IF(A63&lt;&gt;"","UPC="&amp;A63,"Catalog='"&amp;SUBSTITUTE(trim(B63),"'","''")&amp;"'")&amp;" and EnterpriseId="&amp;EntId&amp;"), (select ArtistId from Artists where Name=N'"&amp;SUBSTITUTE(trim(E63),"'","''")&amp;"' and EnterpriseId="&amp;EntId&amp;"), null)",""))</f>
        <v>INSERT into Contributors VALUES (newid(), (select RoleId from ContributorRoles where Name='Producer'), 0, null, (select max(ReleaseId) from Releases where UPC=704522738020 and EnterpriseId=647322), (select ArtistId from Artists where Name=N'Flash Beats Manow' and EnterpriseId=647322), null)</v>
      </c>
      <c r="L63" s="28"/>
    </row>
    <row r="64">
      <c r="A64" s="83">
        <v>7.0452273802E11</v>
      </c>
      <c r="B64" s="116"/>
      <c r="C64" s="134" t="str">
        <f t="array" ref="C64">ifs(and(isblank($A64),isblank($B64)),"", not(iserror(vlookup($A64&amp;$B64,'3) Release_Label'!$D:$D&amp;'3) Release_Label'!$E:$E,1,0))),vlookup($A64&amp;$B64,{'3) Release_Label'!$D:$D&amp;'3) Release_Label'!$E:$E,'3) Release_Label'!$F:$F},2,0), or(and(not(isblank($B64)),$B64=$B63,$A64&lt;&gt;$A63),and(not(isblank($A64)),$A64=$A63,$B64&lt;&gt;$B63)),"ID LISTS UNALIGNED",and($A64&lt;&gt;"",countif('3) Release_Label'!$D:$D,$A64)=0),"NO UPC MATCH in Release_Label",and($B64&lt;&gt;"",countif('3) Release_Label'!$E:$E,$B64)=0),"NO CATALOG ID MATCH in Release_Label",iserror(vlookup($A64&amp;$B64,'3) Release_Label'!$D:$D&amp;'3) Release_Label'!$E:$E,1,0)),"NO UPC-CATALOG ID pair MATCH in Release_Label" )</f>
        <v>Lendas do Futebol</v>
      </c>
      <c r="D64" s="134" t="str">
        <f t="array" ref="D64">ifs(and(isblank($A64),isblank($B64)),"", not(iserror(vlookup($A64&amp;$B64,'3) Release_Label'!$D:$D&amp;'3) Release_Label'!$E:$E,1,0))),vlookup($A64&amp;$B64,{'3) Release_Label'!$D:$D&amp;'3) Release_Label'!$E:$E,'3) Release_Label'!$H:$H},2,0), or(and(not(isblank($B64)),$B64=$B63,$A64&lt;&gt;$A63),and(not(isblank($A64)),$A64=$A63,$B64&lt;&gt;$B63)),"ID LISTS UNALIGNED",and($A64&lt;&gt;"",countif('3) Release_Label'!$D:$D,$A64)=0),"NO UPC MATCH in Release_Label",and($B64&lt;&gt;"",countif('3) Release_Label'!$E:$E,$B64)=0),"NO CATALOG ID MATCH in Release_Label",iserror(vlookup($A64&amp;$B64,'3) Release_Label'!$D:$D&amp;'3) Release_Label'!$E:$E,1,0)),"NO UPC-CATALOG ID pair MATCH in Release_Label" )</f>
        <v>Blue Lock</v>
      </c>
      <c r="E64" s="43" t="s">
        <v>67</v>
      </c>
      <c r="F64" s="135" t="s">
        <v>669</v>
      </c>
      <c r="G64" s="136" t="str">
        <f t="array" ref="G64">ifs(or($F64="",$F64="Main Primary Artist"),$F64,not(iserror(vlookup($F64,'Reference info'!$J$5:$J$8,1,0))),"Key Artist",not(iserror(vlookup($F64,'Reference info'!$J$38:$J$405,1,0))),"Performer",not(iserror(vlookup($F64,'Reference info'!$J$10:$J$36,1,0))),"Producer &amp; Engineer")</f>
        <v>Producer &amp; Engineer</v>
      </c>
      <c r="I64" s="8" t="str">
        <f>IF(AND(F64="Main Primary Artist",SUBSTITUTE(E64," ","")&lt;&gt;"VariousArtists",SUBSTITUTE(E64," ","")&lt;&gt;"VariousArtist",E64&lt;&gt;"Various",SUBSTITUTE(E64," ","")&lt;&gt;"AssortedArtists",SUBSTITUTE(E64," ","")&lt;&gt;"AssortedArtist",E64&lt;&gt;"Assorted",SUBSTITUTE(E64," ","")&lt;&gt;"AsortedArtists",SUBSTITUTE(E64," ","")&lt;&gt;"AsortedArtist",E64&lt;&gt;"Asorted",E64&lt;&gt;"Other",,SUBSTITUTE(E64," ","")&lt;&gt;"MiscellaneousArtists",SUBSTITUTE(E64," ","")&lt;&gt;"MiscellaneousArtist",E64&lt;&gt;"Miscellaneous",SUBSTITUTE(E64," ","")&lt;&gt;"MiscelaneousArtists",SUBSTITUTE(E64," ","")&lt;&gt;"MiscelaneousArtist",E64&lt;&gt;"Miscelaneous"),"update Releases set ArtistId=(select ArtistId from Artists where Name=N'"&amp;SUBSTITUTE(trim(E64),"'","''")&amp;"' and EnterpriseId="&amp;EntId&amp;"), SearchKeywords=concat_ws(' ', Name, N'"&amp;SUBSTITUTE(trim(E64),"'","''")&amp;"',(select Name from Labels where LabelId=Releases.LabelId), ReleaseId, UPC, Catalog) where "&amp;IF(A64&lt;&gt;"","UPC="&amp;A64,"Catalog='"&amp;SUBSTITUTE(trim(B64),"'","''")&amp;"'")&amp;" and EnterpriseId="&amp;EntId,IF(and(F64&lt;&gt;"Main Primary Artist",SUBSTITUTE(E64," ","")&lt;&gt;"VariousArtists",SUBSTITUTE(E64," ","")&lt;&gt;"VariousArtist",E64&lt;&gt;"Various",SUBSTITUTE(E64," ","")&lt;&gt;"AssortedArtists",SUBSTITUTE(E64," ","")&lt;&gt;"AssortedArtist",E64&lt;&gt;"Assorted",SUBSTITUTE(E64," ","")&lt;&gt;"AsortedArtists",SUBSTITUTE(E64," ","")&lt;&gt;"AsortedArtist",E64&lt;&gt;"Asorted",E64&lt;&gt;"Other",,SUBSTITUTE(E64," ","")&lt;&gt;"MiscellaneousArtists",SUBSTITUTE(E64," ","")&lt;&gt;"MiscellaneousArtist",E64&lt;&gt;"Miscellaneous",SUBSTITUTE(E64," ","")&lt;&gt;"MiscelaneousArtists",SUBSTITUTE(E64," ","")&lt;&gt;"MiscelaneousArtist",E64&lt;&gt;"Miscelaneous"),"INSERT into Contributors VALUES (newid(), "&amp;IF(F64&lt;&gt;"Primary Artist", "(select RoleId from ContributorRoles where Name='"&amp;F64&amp;"'), 0", "49, 1")&amp; ", null, (select max(ReleaseId) from Releases where "&amp;IF(A64&lt;&gt;"","UPC="&amp;A64,"Catalog='"&amp;SUBSTITUTE(trim(B64),"'","''")&amp;"'")&amp;" and EnterpriseId="&amp;EntId&amp;"), (select ArtistId from Artists where Name=N'"&amp;SUBSTITUTE(trim(E64),"'","''")&amp;"' and EnterpriseId="&amp;EntId&amp;"), null)",""))</f>
        <v>INSERT into Contributors VALUES (newid(), (select RoleId from ContributorRoles where Name='Engineer'), 0, null, (select max(ReleaseId) from Releases where UPC=704522738020 and EnterpriseId=647322), (select ArtistId from Artists where Name=N'Flash Beats Manow' and EnterpriseId=647322), null)</v>
      </c>
      <c r="L64" s="28"/>
    </row>
    <row r="65">
      <c r="A65" s="83">
        <v>7.04522760274E11</v>
      </c>
      <c r="B65" s="116"/>
      <c r="C65" s="134" t="str">
        <f t="array" ref="C65">ifs(and(isblank($A65),isblank($B65)),"", not(iserror(vlookup($A65&amp;$B65,'3) Release_Label'!$D:$D&amp;'3) Release_Label'!$E:$E,1,0))),vlookup($A65&amp;$B65,{'3) Release_Label'!$D:$D&amp;'3) Release_Label'!$E:$E,'3) Release_Label'!$F:$F},2,0), or(and(not(isblank($B65)),$B65=$B64,$A65&lt;&gt;$A64),and(not(isblank($A65)),$A65=$A64,$B65&lt;&gt;$B64)),"ID LISTS UNALIGNED",and($A65&lt;&gt;"",countif('3) Release_Label'!$D:$D,$A65)=0),"NO UPC MATCH in Release_Label",and($B65&lt;&gt;"",countif('3) Release_Label'!$E:$E,$B65)=0),"NO CATALOG ID MATCH in Release_Label",iserror(vlookup($A65&amp;$B65,'3) Release_Label'!$D:$D&amp;'3) Release_Label'!$E:$E,1,0)),"NO UPC-CATALOG ID pair MATCH in Release_Label" )</f>
        <v>Vazio</v>
      </c>
      <c r="D65" s="134" t="str">
        <f t="array" ref="D65">ifs(and(isblank($A65),isblank($B65)),"", not(iserror(vlookup($A65&amp;$B65,'3) Release_Label'!$D:$D&amp;'3) Release_Label'!$E:$E,1,0))),vlookup($A65&amp;$B65,{'3) Release_Label'!$D:$D&amp;'3) Release_Label'!$E:$E,'3) Release_Label'!$H:$H},2,0), or(and(not(isblank($B65)),$B65=$B64,$A65&lt;&gt;$A64),and(not(isblank($A65)),$A65=$A64,$B65&lt;&gt;$B64)),"ID LISTS UNALIGNED",and($A65&lt;&gt;"",countif('3) Release_Label'!$D:$D,$A65)=0),"NO UPC MATCH in Release_Label",and($B65&lt;&gt;"",countif('3) Release_Label'!$E:$E,$B65)=0),"NO CATALOG ID MATCH in Release_Label",iserror(vlookup($A65&amp;$B65,'3) Release_Label'!$D:$D&amp;'3) Release_Label'!$E:$E,1,0)),"NO UPC-CATALOG ID pair MATCH in Release_Label" )</f>
        <v/>
      </c>
      <c r="E65" s="43" t="s">
        <v>49</v>
      </c>
      <c r="F65" s="135" t="s">
        <v>666</v>
      </c>
      <c r="G65" s="136" t="str">
        <f t="array" ref="G65">ifs(or($F65="",$F65="Main Primary Artist"),$F65,not(iserror(vlookup($F65,'Reference info'!$J$5:$J$8,1,0))),"Key Artist",not(iserror(vlookup($F65,'Reference info'!$J$38:$J$405,1,0))),"Performer",not(iserror(vlookup($F65,'Reference info'!$J$10:$J$36,1,0))),"Producer &amp; Engineer")</f>
        <v>Main Primary Artist</v>
      </c>
      <c r="I65" s="8" t="str">
        <f>IF(AND(F65="Main Primary Artist",SUBSTITUTE(E65," ","")&lt;&gt;"VariousArtists",SUBSTITUTE(E65," ","")&lt;&gt;"VariousArtist",E65&lt;&gt;"Various",SUBSTITUTE(E65," ","")&lt;&gt;"AssortedArtists",SUBSTITUTE(E65," ","")&lt;&gt;"AssortedArtist",E65&lt;&gt;"Assorted",SUBSTITUTE(E65," ","")&lt;&gt;"AsortedArtists",SUBSTITUTE(E65," ","")&lt;&gt;"AsortedArtist",E65&lt;&gt;"Asorted",E65&lt;&gt;"Other",,SUBSTITUTE(E65," ","")&lt;&gt;"MiscellaneousArtists",SUBSTITUTE(E65," ","")&lt;&gt;"MiscellaneousArtist",E65&lt;&gt;"Miscellaneous",SUBSTITUTE(E65," ","")&lt;&gt;"MiscelaneousArtists",SUBSTITUTE(E65," ","")&lt;&gt;"MiscelaneousArtist",E65&lt;&gt;"Miscelaneous"),"update Releases set ArtistId=(select ArtistId from Artists where Name=N'"&amp;SUBSTITUTE(trim(E65),"'","''")&amp;"' and EnterpriseId="&amp;EntId&amp;"), SearchKeywords=concat_ws(' ', Name, N'"&amp;SUBSTITUTE(trim(E65),"'","''")&amp;"',(select Name from Labels where LabelId=Releases.LabelId), ReleaseId, UPC, Catalog) where "&amp;IF(A65&lt;&gt;"","UPC="&amp;A65,"Catalog='"&amp;SUBSTITUTE(trim(B65),"'","''")&amp;"'")&amp;" and EnterpriseId="&amp;EntId,IF(and(F65&lt;&gt;"Main Primary Artist",SUBSTITUTE(E65," ","")&lt;&gt;"VariousArtists",SUBSTITUTE(E65," ","")&lt;&gt;"VariousArtist",E65&lt;&gt;"Various",SUBSTITUTE(E65," ","")&lt;&gt;"AssortedArtists",SUBSTITUTE(E65," ","")&lt;&gt;"AssortedArtist",E65&lt;&gt;"Assorted",SUBSTITUTE(E65," ","")&lt;&gt;"AsortedArtists",SUBSTITUTE(E65," ","")&lt;&gt;"AsortedArtist",E65&lt;&gt;"Asorted",E65&lt;&gt;"Other",,SUBSTITUTE(E65," ","")&lt;&gt;"MiscellaneousArtists",SUBSTITUTE(E65," ","")&lt;&gt;"MiscellaneousArtist",E65&lt;&gt;"Miscellaneous",SUBSTITUTE(E65," ","")&lt;&gt;"MiscelaneousArtists",SUBSTITUTE(E65," ","")&lt;&gt;"MiscelaneousArtist",E65&lt;&gt;"Miscelaneous"),"INSERT into Contributors VALUES (newid(), "&amp;IF(F65&lt;&gt;"Primary Artist", "(select RoleId from ContributorRoles where Name='"&amp;F65&amp;"'), 0", "49, 1")&amp; ", null, (select max(ReleaseId) from Releases where "&amp;IF(A65&lt;&gt;"","UPC="&amp;A65,"Catalog='"&amp;SUBSTITUTE(trim(B65),"'","''")&amp;"'")&amp;" and EnterpriseId="&amp;EntId&amp;"), (select ArtistId from Artists where Name=N'"&amp;SUBSTITUTE(trim(E65),"'","''")&amp;"' and EnterpriseId="&amp;EntId&amp;"), null)",""))</f>
        <v>update Releases set ArtistId=(select ArtistId from Artists where Name=N'JKZ' and EnterpriseId=647322), SearchKeywords=concat_ws(' ', Name, N'JKZ',(select Name from Labels where LabelId=Releases.LabelId), ReleaseId, UPC, Catalog) where UPC=704522760274 and EnterpriseId=647322</v>
      </c>
      <c r="L65" s="28"/>
    </row>
    <row r="66">
      <c r="A66" s="83">
        <v>7.04522760274E11</v>
      </c>
      <c r="B66" s="116"/>
      <c r="C66" s="134" t="str">
        <f t="array" ref="C66">ifs(and(isblank($A66),isblank($B66)),"", not(iserror(vlookup($A66&amp;$B66,'3) Release_Label'!$D:$D&amp;'3) Release_Label'!$E:$E,1,0))),vlookup($A66&amp;$B66,{'3) Release_Label'!$D:$D&amp;'3) Release_Label'!$E:$E,'3) Release_Label'!$F:$F},2,0), or(and(not(isblank($B66)),$B66=$B65,$A66&lt;&gt;$A65),and(not(isblank($A66)),$A66=$A65,$B66&lt;&gt;$B65)),"ID LISTS UNALIGNED",and($A66&lt;&gt;"",countif('3) Release_Label'!$D:$D,$A66)=0),"NO UPC MATCH in Release_Label",and($B66&lt;&gt;"",countif('3) Release_Label'!$E:$E,$B66)=0),"NO CATALOG ID MATCH in Release_Label",iserror(vlookup($A66&amp;$B66,'3) Release_Label'!$D:$D&amp;'3) Release_Label'!$E:$E,1,0)),"NO UPC-CATALOG ID pair MATCH in Release_Label" )</f>
        <v>Vazio</v>
      </c>
      <c r="D66" s="134" t="str">
        <f t="array" ref="D66">ifs(and(isblank($A66),isblank($B66)),"", not(iserror(vlookup($A66&amp;$B66,'3) Release_Label'!$D:$D&amp;'3) Release_Label'!$E:$E,1,0))),vlookup($A66&amp;$B66,{'3) Release_Label'!$D:$D&amp;'3) Release_Label'!$E:$E,'3) Release_Label'!$H:$H},2,0), or(and(not(isblank($B66)),$B66=$B65,$A66&lt;&gt;$A65),and(not(isblank($A66)),$A66=$A65,$B66&lt;&gt;$B65)),"ID LISTS UNALIGNED",and($A66&lt;&gt;"",countif('3) Release_Label'!$D:$D,$A66)=0),"NO UPC MATCH in Release_Label",and($B66&lt;&gt;"",countif('3) Release_Label'!$E:$E,$B66)=0),"NO CATALOG ID MATCH in Release_Label",iserror(vlookup($A66&amp;$B66,'3) Release_Label'!$D:$D&amp;'3) Release_Label'!$E:$E,1,0)),"NO UPC-CATALOG ID pair MATCH in Release_Label" )</f>
        <v/>
      </c>
      <c r="E66" s="43" t="s">
        <v>49</v>
      </c>
      <c r="F66" s="135" t="s">
        <v>667</v>
      </c>
      <c r="G66" s="136" t="str">
        <f t="array" ref="G66">ifs(or($F66="",$F66="Main Primary Artist"),$F66,not(iserror(vlookup($F66,'Reference info'!$J$5:$J$8,1,0))),"Key Artist",not(iserror(vlookup($F66,'Reference info'!$J$38:$J$405,1,0))),"Performer",not(iserror(vlookup($F66,'Reference info'!$J$10:$J$36,1,0))),"Producer &amp; Engineer")</f>
        <v>Producer &amp; Engineer</v>
      </c>
      <c r="I66" s="8" t="str">
        <f>IF(AND(F66="Main Primary Artist",SUBSTITUTE(E66," ","")&lt;&gt;"VariousArtists",SUBSTITUTE(E66," ","")&lt;&gt;"VariousArtist",E66&lt;&gt;"Various",SUBSTITUTE(E66," ","")&lt;&gt;"AssortedArtists",SUBSTITUTE(E66," ","")&lt;&gt;"AssortedArtist",E66&lt;&gt;"Assorted",SUBSTITUTE(E66," ","")&lt;&gt;"AsortedArtists",SUBSTITUTE(E66," ","")&lt;&gt;"AsortedArtist",E66&lt;&gt;"Asorted",E66&lt;&gt;"Other",,SUBSTITUTE(E66," ","")&lt;&gt;"MiscellaneousArtists",SUBSTITUTE(E66," ","")&lt;&gt;"MiscellaneousArtist",E66&lt;&gt;"Miscellaneous",SUBSTITUTE(E66," ","")&lt;&gt;"MiscelaneousArtists",SUBSTITUTE(E66," ","")&lt;&gt;"MiscelaneousArtist",E66&lt;&gt;"Miscelaneous"),"update Releases set ArtistId=(select ArtistId from Artists where Name=N'"&amp;SUBSTITUTE(trim(E66),"'","''")&amp;"' and EnterpriseId="&amp;EntId&amp;"), SearchKeywords=concat_ws(' ', Name, N'"&amp;SUBSTITUTE(trim(E66),"'","''")&amp;"',(select Name from Labels where LabelId=Releases.LabelId), ReleaseId, UPC, Catalog) where "&amp;IF(A66&lt;&gt;"","UPC="&amp;A66,"Catalog='"&amp;SUBSTITUTE(trim(B66),"'","''")&amp;"'")&amp;" and EnterpriseId="&amp;EntId,IF(and(F66&lt;&gt;"Main Primary Artist",SUBSTITUTE(E66," ","")&lt;&gt;"VariousArtists",SUBSTITUTE(E66," ","")&lt;&gt;"VariousArtist",E66&lt;&gt;"Various",SUBSTITUTE(E66," ","")&lt;&gt;"AssortedArtists",SUBSTITUTE(E66," ","")&lt;&gt;"AssortedArtist",E66&lt;&gt;"Assorted",SUBSTITUTE(E66," ","")&lt;&gt;"AsortedArtists",SUBSTITUTE(E66," ","")&lt;&gt;"AsortedArtist",E66&lt;&gt;"Asorted",E66&lt;&gt;"Other",,SUBSTITUTE(E66," ","")&lt;&gt;"MiscellaneousArtists",SUBSTITUTE(E66," ","")&lt;&gt;"MiscellaneousArtist",E66&lt;&gt;"Miscellaneous",SUBSTITUTE(E66," ","")&lt;&gt;"MiscelaneousArtists",SUBSTITUTE(E66," ","")&lt;&gt;"MiscelaneousArtist",E66&lt;&gt;"Miscelaneous"),"INSERT into Contributors VALUES (newid(), "&amp;IF(F66&lt;&gt;"Primary Artist", "(select RoleId from ContributorRoles where Name='"&amp;F66&amp;"'), 0", "49, 1")&amp; ", null, (select max(ReleaseId) from Releases where "&amp;IF(A66&lt;&gt;"","UPC="&amp;A66,"Catalog='"&amp;SUBSTITUTE(trim(B66),"'","''")&amp;"'")&amp;" and EnterpriseId="&amp;EntId&amp;"), (select ArtistId from Artists where Name=N'"&amp;SUBSTITUTE(trim(E66),"'","''")&amp;"' and EnterpriseId="&amp;EntId&amp;"), null)",""))</f>
        <v>INSERT into Contributors VALUES (newid(), (select RoleId from ContributorRoles where Name='Producer'), 0, null, (select max(ReleaseId) from Releases where UPC=704522760274 and EnterpriseId=647322), (select ArtistId from Artists where Name=N'JKZ' and EnterpriseId=647322), null)</v>
      </c>
      <c r="L66" s="28"/>
    </row>
    <row r="67">
      <c r="A67" s="83">
        <v>7.04522760274E11</v>
      </c>
      <c r="B67" s="116"/>
      <c r="C67" s="134" t="str">
        <f t="array" ref="C67">ifs(and(isblank($A67),isblank($B67)),"", not(iserror(vlookup($A67&amp;$B67,'3) Release_Label'!$D:$D&amp;'3) Release_Label'!$E:$E,1,0))),vlookup($A67&amp;$B67,{'3) Release_Label'!$D:$D&amp;'3) Release_Label'!$E:$E,'3) Release_Label'!$F:$F},2,0), or(and(not(isblank($B67)),$B67=$B66,$A67&lt;&gt;$A66),and(not(isblank($A67)),$A67=$A66,$B67&lt;&gt;$B66)),"ID LISTS UNALIGNED",and($A67&lt;&gt;"",countif('3) Release_Label'!$D:$D,$A67)=0),"NO UPC MATCH in Release_Label",and($B67&lt;&gt;"",countif('3) Release_Label'!$E:$E,$B67)=0),"NO CATALOG ID MATCH in Release_Label",iserror(vlookup($A67&amp;$B67,'3) Release_Label'!$D:$D&amp;'3) Release_Label'!$E:$E,1,0)),"NO UPC-CATALOG ID pair MATCH in Release_Label" )</f>
        <v>Vazio</v>
      </c>
      <c r="D67" s="134" t="str">
        <f t="array" ref="D67">ifs(and(isblank($A67),isblank($B67)),"", not(iserror(vlookup($A67&amp;$B67,'3) Release_Label'!$D:$D&amp;'3) Release_Label'!$E:$E,1,0))),vlookup($A67&amp;$B67,{'3) Release_Label'!$D:$D&amp;'3) Release_Label'!$E:$E,'3) Release_Label'!$H:$H},2,0), or(and(not(isblank($B67)),$B67=$B66,$A67&lt;&gt;$A66),and(not(isblank($A67)),$A67=$A66,$B67&lt;&gt;$B66)),"ID LISTS UNALIGNED",and($A67&lt;&gt;"",countif('3) Release_Label'!$D:$D,$A67)=0),"NO UPC MATCH in Release_Label",and($B67&lt;&gt;"",countif('3) Release_Label'!$E:$E,$B67)=0),"NO CATALOG ID MATCH in Release_Label",iserror(vlookup($A67&amp;$B67,'3) Release_Label'!$D:$D&amp;'3) Release_Label'!$E:$E,1,0)),"NO UPC-CATALOG ID pair MATCH in Release_Label" )</f>
        <v/>
      </c>
      <c r="E67" s="43" t="s">
        <v>49</v>
      </c>
      <c r="F67" s="135" t="s">
        <v>669</v>
      </c>
      <c r="G67" s="136" t="str">
        <f t="array" ref="G67">ifs(or($F67="",$F67="Main Primary Artist"),$F67,not(iserror(vlookup($F67,'Reference info'!$J$5:$J$8,1,0))),"Key Artist",not(iserror(vlookup($F67,'Reference info'!$J$38:$J$405,1,0))),"Performer",not(iserror(vlookup($F67,'Reference info'!$J$10:$J$36,1,0))),"Producer &amp; Engineer")</f>
        <v>Producer &amp; Engineer</v>
      </c>
      <c r="I67" s="8" t="str">
        <f>IF(AND(F67="Main Primary Artist",SUBSTITUTE(E67," ","")&lt;&gt;"VariousArtists",SUBSTITUTE(E67," ","")&lt;&gt;"VariousArtist",E67&lt;&gt;"Various",SUBSTITUTE(E67," ","")&lt;&gt;"AssortedArtists",SUBSTITUTE(E67," ","")&lt;&gt;"AssortedArtist",E67&lt;&gt;"Assorted",SUBSTITUTE(E67," ","")&lt;&gt;"AsortedArtists",SUBSTITUTE(E67," ","")&lt;&gt;"AsortedArtist",E67&lt;&gt;"Asorted",E67&lt;&gt;"Other",,SUBSTITUTE(E67," ","")&lt;&gt;"MiscellaneousArtists",SUBSTITUTE(E67," ","")&lt;&gt;"MiscellaneousArtist",E67&lt;&gt;"Miscellaneous",SUBSTITUTE(E67," ","")&lt;&gt;"MiscelaneousArtists",SUBSTITUTE(E67," ","")&lt;&gt;"MiscelaneousArtist",E67&lt;&gt;"Miscelaneous"),"update Releases set ArtistId=(select ArtistId from Artists where Name=N'"&amp;SUBSTITUTE(trim(E67),"'","''")&amp;"' and EnterpriseId="&amp;EntId&amp;"), SearchKeywords=concat_ws(' ', Name, N'"&amp;SUBSTITUTE(trim(E67),"'","''")&amp;"',(select Name from Labels where LabelId=Releases.LabelId), ReleaseId, UPC, Catalog) where "&amp;IF(A67&lt;&gt;"","UPC="&amp;A67,"Catalog='"&amp;SUBSTITUTE(trim(B67),"'","''")&amp;"'")&amp;" and EnterpriseId="&amp;EntId,IF(and(F67&lt;&gt;"Main Primary Artist",SUBSTITUTE(E67," ","")&lt;&gt;"VariousArtists",SUBSTITUTE(E67," ","")&lt;&gt;"VariousArtist",E67&lt;&gt;"Various",SUBSTITUTE(E67," ","")&lt;&gt;"AssortedArtists",SUBSTITUTE(E67," ","")&lt;&gt;"AssortedArtist",E67&lt;&gt;"Assorted",SUBSTITUTE(E67," ","")&lt;&gt;"AsortedArtists",SUBSTITUTE(E67," ","")&lt;&gt;"AsortedArtist",E67&lt;&gt;"Asorted",E67&lt;&gt;"Other",,SUBSTITUTE(E67," ","")&lt;&gt;"MiscellaneousArtists",SUBSTITUTE(E67," ","")&lt;&gt;"MiscellaneousArtist",E67&lt;&gt;"Miscellaneous",SUBSTITUTE(E67," ","")&lt;&gt;"MiscelaneousArtists",SUBSTITUTE(E67," ","")&lt;&gt;"MiscelaneousArtist",E67&lt;&gt;"Miscelaneous"),"INSERT into Contributors VALUES (newid(), "&amp;IF(F67&lt;&gt;"Primary Artist", "(select RoleId from ContributorRoles where Name='"&amp;F67&amp;"'), 0", "49, 1")&amp; ", null, (select max(ReleaseId) from Releases where "&amp;IF(A67&lt;&gt;"","UPC="&amp;A67,"Catalog='"&amp;SUBSTITUTE(trim(B67),"'","''")&amp;"'")&amp;" and EnterpriseId="&amp;EntId&amp;"), (select ArtistId from Artists where Name=N'"&amp;SUBSTITUTE(trim(E67),"'","''")&amp;"' and EnterpriseId="&amp;EntId&amp;"), null)",""))</f>
        <v>INSERT into Contributors VALUES (newid(), (select RoleId from ContributorRoles where Name='Engineer'), 0, null, (select max(ReleaseId) from Releases where UPC=704522760274 and EnterpriseId=647322), (select ArtistId from Artists where Name=N'JKZ' and EnterpriseId=647322), null)</v>
      </c>
      <c r="L67" s="28"/>
    </row>
    <row r="68">
      <c r="A68" s="83">
        <v>7.04522994907E11</v>
      </c>
      <c r="B68" s="116"/>
      <c r="C68" s="134" t="str">
        <f t="array" ref="C68">ifs(and(isblank($A68),isblank($B68)),"", not(iserror(vlookup($A68&amp;$B68,'3) Release_Label'!$D:$D&amp;'3) Release_Label'!$E:$E,1,0))),vlookup($A68&amp;$B68,{'3) Release_Label'!$D:$D&amp;'3) Release_Label'!$E:$E,'3) Release_Label'!$F:$F},2,0), or(and(not(isblank($B68)),$B68=$B67,$A68&lt;&gt;$A67),and(not(isblank($A68)),$A68=$A67,$B68&lt;&gt;$B67)),"ID LISTS UNALIGNED",and($A68&lt;&gt;"",countif('3) Release_Label'!$D:$D,$A68)=0),"NO UPC MATCH in Release_Label",and($B68&lt;&gt;"",countif('3) Release_Label'!$E:$E,$B68)=0),"NO CATALOG ID MATCH in Release_Label",iserror(vlookup($A68&amp;$B68,'3) Release_Label'!$D:$D&amp;'3) Release_Label'!$E:$E,1,0)),"NO UPC-CATALOG ID pair MATCH in Release_Label" )</f>
        <v>Implacável</v>
      </c>
      <c r="D68" s="134" t="str">
        <f t="array" ref="D68">ifs(and(isblank($A68),isblank($B68)),"", not(iserror(vlookup($A68&amp;$B68,'3) Release_Label'!$D:$D&amp;'3) Release_Label'!$E:$E,1,0))),vlookup($A68&amp;$B68,{'3) Release_Label'!$D:$D&amp;'3) Release_Label'!$E:$E,'3) Release_Label'!$H:$H},2,0), or(and(not(isblank($B68)),$B68=$B67,$A68&lt;&gt;$A67),and(not(isblank($A68)),$A68=$A67,$B68&lt;&gt;$B67)),"ID LISTS UNALIGNED",and($A68&lt;&gt;"",countif('3) Release_Label'!$D:$D,$A68)=0),"NO UPC MATCH in Release_Label",and($B68&lt;&gt;"",countif('3) Release_Label'!$E:$E,$B68)=0),"NO CATALOG ID MATCH in Release_Label",iserror(vlookup($A68&amp;$B68,'3) Release_Label'!$D:$D&amp;'3) Release_Label'!$E:$E,1,0)),"NO UPC-CATALOG ID pair MATCH in Release_Label" )</f>
        <v/>
      </c>
      <c r="E68" s="43" t="s">
        <v>49</v>
      </c>
      <c r="F68" s="135" t="s">
        <v>666</v>
      </c>
      <c r="G68" s="136" t="str">
        <f t="array" ref="G68">ifs(or($F68="",$F68="Main Primary Artist"),$F68,not(iserror(vlookup($F68,'Reference info'!$J$5:$J$8,1,0))),"Key Artist",not(iserror(vlookup($F68,'Reference info'!$J$38:$J$405,1,0))),"Performer",not(iserror(vlookup($F68,'Reference info'!$J$10:$J$36,1,0))),"Producer &amp; Engineer")</f>
        <v>Main Primary Artist</v>
      </c>
      <c r="I68" s="8" t="str">
        <f>IF(AND(F68="Main Primary Artist",SUBSTITUTE(E68," ","")&lt;&gt;"VariousArtists",SUBSTITUTE(E68," ","")&lt;&gt;"VariousArtist",E68&lt;&gt;"Various",SUBSTITUTE(E68," ","")&lt;&gt;"AssortedArtists",SUBSTITUTE(E68," ","")&lt;&gt;"AssortedArtist",E68&lt;&gt;"Assorted",SUBSTITUTE(E68," ","")&lt;&gt;"AsortedArtists",SUBSTITUTE(E68," ","")&lt;&gt;"AsortedArtist",E68&lt;&gt;"Asorted",E68&lt;&gt;"Other",,SUBSTITUTE(E68," ","")&lt;&gt;"MiscellaneousArtists",SUBSTITUTE(E68," ","")&lt;&gt;"MiscellaneousArtist",E68&lt;&gt;"Miscellaneous",SUBSTITUTE(E68," ","")&lt;&gt;"MiscelaneousArtists",SUBSTITUTE(E68," ","")&lt;&gt;"MiscelaneousArtist",E68&lt;&gt;"Miscelaneous"),"update Releases set ArtistId=(select ArtistId from Artists where Name=N'"&amp;SUBSTITUTE(trim(E68),"'","''")&amp;"' and EnterpriseId="&amp;EntId&amp;"), SearchKeywords=concat_ws(' ', Name, N'"&amp;SUBSTITUTE(trim(E68),"'","''")&amp;"',(select Name from Labels where LabelId=Releases.LabelId), ReleaseId, UPC, Catalog) where "&amp;IF(A68&lt;&gt;"","UPC="&amp;A68,"Catalog='"&amp;SUBSTITUTE(trim(B68),"'","''")&amp;"'")&amp;" and EnterpriseId="&amp;EntId,IF(and(F68&lt;&gt;"Main Primary Artist",SUBSTITUTE(E68," ","")&lt;&gt;"VariousArtists",SUBSTITUTE(E68," ","")&lt;&gt;"VariousArtist",E68&lt;&gt;"Various",SUBSTITUTE(E68," ","")&lt;&gt;"AssortedArtists",SUBSTITUTE(E68," ","")&lt;&gt;"AssortedArtist",E68&lt;&gt;"Assorted",SUBSTITUTE(E68," ","")&lt;&gt;"AsortedArtists",SUBSTITUTE(E68," ","")&lt;&gt;"AsortedArtist",E68&lt;&gt;"Asorted",E68&lt;&gt;"Other",,SUBSTITUTE(E68," ","")&lt;&gt;"MiscellaneousArtists",SUBSTITUTE(E68," ","")&lt;&gt;"MiscellaneousArtist",E68&lt;&gt;"Miscellaneous",SUBSTITUTE(E68," ","")&lt;&gt;"MiscelaneousArtists",SUBSTITUTE(E68," ","")&lt;&gt;"MiscelaneousArtist",E68&lt;&gt;"Miscelaneous"),"INSERT into Contributors VALUES (newid(), "&amp;IF(F68&lt;&gt;"Primary Artist", "(select RoleId from ContributorRoles where Name='"&amp;F68&amp;"'), 0", "49, 1")&amp; ", null, (select max(ReleaseId) from Releases where "&amp;IF(A68&lt;&gt;"","UPC="&amp;A68,"Catalog='"&amp;SUBSTITUTE(trim(B68),"'","''")&amp;"'")&amp;" and EnterpriseId="&amp;EntId&amp;"), (select ArtistId from Artists where Name=N'"&amp;SUBSTITUTE(trim(E68),"'","''")&amp;"' and EnterpriseId="&amp;EntId&amp;"), null)",""))</f>
        <v>update Releases set ArtistId=(select ArtistId from Artists where Name=N'JKZ' and EnterpriseId=647322), SearchKeywords=concat_ws(' ', Name, N'JKZ',(select Name from Labels where LabelId=Releases.LabelId), ReleaseId, UPC, Catalog) where UPC=704522994907 and EnterpriseId=647322</v>
      </c>
      <c r="L68" s="28"/>
    </row>
    <row r="69">
      <c r="A69" s="83">
        <v>7.04522994907E11</v>
      </c>
      <c r="B69" s="116"/>
      <c r="C69" s="134" t="str">
        <f t="array" ref="C69">ifs(and(isblank($A69),isblank($B69)),"", not(iserror(vlookup($A69&amp;$B69,'3) Release_Label'!$D:$D&amp;'3) Release_Label'!$E:$E,1,0))),vlookup($A69&amp;$B69,{'3) Release_Label'!$D:$D&amp;'3) Release_Label'!$E:$E,'3) Release_Label'!$F:$F},2,0), or(and(not(isblank($B69)),$B69=$B68,$A69&lt;&gt;$A68),and(not(isblank($A69)),$A69=$A68,$B69&lt;&gt;$B68)),"ID LISTS UNALIGNED",and($A69&lt;&gt;"",countif('3) Release_Label'!$D:$D,$A69)=0),"NO UPC MATCH in Release_Label",and($B69&lt;&gt;"",countif('3) Release_Label'!$E:$E,$B69)=0),"NO CATALOG ID MATCH in Release_Label",iserror(vlookup($A69&amp;$B69,'3) Release_Label'!$D:$D&amp;'3) Release_Label'!$E:$E,1,0)),"NO UPC-CATALOG ID pair MATCH in Release_Label" )</f>
        <v>Implacável</v>
      </c>
      <c r="D69" s="134" t="str">
        <f t="array" ref="D69">ifs(and(isblank($A69),isblank($B69)),"", not(iserror(vlookup($A69&amp;$B69,'3) Release_Label'!$D:$D&amp;'3) Release_Label'!$E:$E,1,0))),vlookup($A69&amp;$B69,{'3) Release_Label'!$D:$D&amp;'3) Release_Label'!$E:$E,'3) Release_Label'!$H:$H},2,0), or(and(not(isblank($B69)),$B69=$B68,$A69&lt;&gt;$A68),and(not(isblank($A69)),$A69=$A68,$B69&lt;&gt;$B68)),"ID LISTS UNALIGNED",and($A69&lt;&gt;"",countif('3) Release_Label'!$D:$D,$A69)=0),"NO UPC MATCH in Release_Label",and($B69&lt;&gt;"",countif('3) Release_Label'!$E:$E,$B69)=0),"NO CATALOG ID MATCH in Release_Label",iserror(vlookup($A69&amp;$B69,'3) Release_Label'!$D:$D&amp;'3) Release_Label'!$E:$E,1,0)),"NO UPC-CATALOG ID pair MATCH in Release_Label" )</f>
        <v/>
      </c>
      <c r="E69" s="43" t="s">
        <v>49</v>
      </c>
      <c r="F69" s="135" t="s">
        <v>667</v>
      </c>
      <c r="G69" s="136" t="str">
        <f t="array" ref="G69">ifs(or($F69="",$F69="Main Primary Artist"),$F69,not(iserror(vlookup($F69,'Reference info'!$J$5:$J$8,1,0))),"Key Artist",not(iserror(vlookup($F69,'Reference info'!$J$38:$J$405,1,0))),"Performer",not(iserror(vlookup($F69,'Reference info'!$J$10:$J$36,1,0))),"Producer &amp; Engineer")</f>
        <v>Producer &amp; Engineer</v>
      </c>
      <c r="I69" s="8" t="str">
        <f>IF(AND(F69="Main Primary Artist",SUBSTITUTE(E69," ","")&lt;&gt;"VariousArtists",SUBSTITUTE(E69," ","")&lt;&gt;"VariousArtist",E69&lt;&gt;"Various",SUBSTITUTE(E69," ","")&lt;&gt;"AssortedArtists",SUBSTITUTE(E69," ","")&lt;&gt;"AssortedArtist",E69&lt;&gt;"Assorted",SUBSTITUTE(E69," ","")&lt;&gt;"AsortedArtists",SUBSTITUTE(E69," ","")&lt;&gt;"AsortedArtist",E69&lt;&gt;"Asorted",E69&lt;&gt;"Other",,SUBSTITUTE(E69," ","")&lt;&gt;"MiscellaneousArtists",SUBSTITUTE(E69," ","")&lt;&gt;"MiscellaneousArtist",E69&lt;&gt;"Miscellaneous",SUBSTITUTE(E69," ","")&lt;&gt;"MiscelaneousArtists",SUBSTITUTE(E69," ","")&lt;&gt;"MiscelaneousArtist",E69&lt;&gt;"Miscelaneous"),"update Releases set ArtistId=(select ArtistId from Artists where Name=N'"&amp;SUBSTITUTE(trim(E69),"'","''")&amp;"' and EnterpriseId="&amp;EntId&amp;"), SearchKeywords=concat_ws(' ', Name, N'"&amp;SUBSTITUTE(trim(E69),"'","''")&amp;"',(select Name from Labels where LabelId=Releases.LabelId), ReleaseId, UPC, Catalog) where "&amp;IF(A69&lt;&gt;"","UPC="&amp;A69,"Catalog='"&amp;SUBSTITUTE(trim(B69),"'","''")&amp;"'")&amp;" and EnterpriseId="&amp;EntId,IF(and(F69&lt;&gt;"Main Primary Artist",SUBSTITUTE(E69," ","")&lt;&gt;"VariousArtists",SUBSTITUTE(E69," ","")&lt;&gt;"VariousArtist",E69&lt;&gt;"Various",SUBSTITUTE(E69," ","")&lt;&gt;"AssortedArtists",SUBSTITUTE(E69," ","")&lt;&gt;"AssortedArtist",E69&lt;&gt;"Assorted",SUBSTITUTE(E69," ","")&lt;&gt;"AsortedArtists",SUBSTITUTE(E69," ","")&lt;&gt;"AsortedArtist",E69&lt;&gt;"Asorted",E69&lt;&gt;"Other",,SUBSTITUTE(E69," ","")&lt;&gt;"MiscellaneousArtists",SUBSTITUTE(E69," ","")&lt;&gt;"MiscellaneousArtist",E69&lt;&gt;"Miscellaneous",SUBSTITUTE(E69," ","")&lt;&gt;"MiscelaneousArtists",SUBSTITUTE(E69," ","")&lt;&gt;"MiscelaneousArtist",E69&lt;&gt;"Miscelaneous"),"INSERT into Contributors VALUES (newid(), "&amp;IF(F69&lt;&gt;"Primary Artist", "(select RoleId from ContributorRoles where Name='"&amp;F69&amp;"'), 0", "49, 1")&amp; ", null, (select max(ReleaseId) from Releases where "&amp;IF(A69&lt;&gt;"","UPC="&amp;A69,"Catalog='"&amp;SUBSTITUTE(trim(B69),"'","''")&amp;"'")&amp;" and EnterpriseId="&amp;EntId&amp;"), (select ArtistId from Artists where Name=N'"&amp;SUBSTITUTE(trim(E69),"'","''")&amp;"' and EnterpriseId="&amp;EntId&amp;"), null)",""))</f>
        <v>INSERT into Contributors VALUES (newid(), (select RoleId from ContributorRoles where Name='Producer'), 0, null, (select max(ReleaseId) from Releases where UPC=704522994907 and EnterpriseId=647322), (select ArtistId from Artists where Name=N'JKZ' and EnterpriseId=647322), null)</v>
      </c>
      <c r="L69" s="28"/>
    </row>
    <row r="70">
      <c r="A70" s="83">
        <v>7.04522994907E11</v>
      </c>
      <c r="B70" s="116"/>
      <c r="C70" s="134" t="str">
        <f t="array" ref="C70">ifs(and(isblank($A70),isblank($B70)),"", not(iserror(vlookup($A70&amp;$B70,'3) Release_Label'!$D:$D&amp;'3) Release_Label'!$E:$E,1,0))),vlookup($A70&amp;$B70,{'3) Release_Label'!$D:$D&amp;'3) Release_Label'!$E:$E,'3) Release_Label'!$F:$F},2,0), or(and(not(isblank($B70)),$B70=$B69,$A70&lt;&gt;$A69),and(not(isblank($A70)),$A70=$A69,$B70&lt;&gt;$B69)),"ID LISTS UNALIGNED",and($A70&lt;&gt;"",countif('3) Release_Label'!$D:$D,$A70)=0),"NO UPC MATCH in Release_Label",and($B70&lt;&gt;"",countif('3) Release_Label'!$E:$E,$B70)=0),"NO CATALOG ID MATCH in Release_Label",iserror(vlookup($A70&amp;$B70,'3) Release_Label'!$D:$D&amp;'3) Release_Label'!$E:$E,1,0)),"NO UPC-CATALOG ID pair MATCH in Release_Label" )</f>
        <v>Implacável</v>
      </c>
      <c r="D70" s="134" t="str">
        <f t="array" ref="D70">ifs(and(isblank($A70),isblank($B70)),"", not(iserror(vlookup($A70&amp;$B70,'3) Release_Label'!$D:$D&amp;'3) Release_Label'!$E:$E,1,0))),vlookup($A70&amp;$B70,{'3) Release_Label'!$D:$D&amp;'3) Release_Label'!$E:$E,'3) Release_Label'!$H:$H},2,0), or(and(not(isblank($B70)),$B70=$B69,$A70&lt;&gt;$A69),and(not(isblank($A70)),$A70=$A69,$B70&lt;&gt;$B69)),"ID LISTS UNALIGNED",and($A70&lt;&gt;"",countif('3) Release_Label'!$D:$D,$A70)=0),"NO UPC MATCH in Release_Label",and($B70&lt;&gt;"",countif('3) Release_Label'!$E:$E,$B70)=0),"NO CATALOG ID MATCH in Release_Label",iserror(vlookup($A70&amp;$B70,'3) Release_Label'!$D:$D&amp;'3) Release_Label'!$E:$E,1,0)),"NO UPC-CATALOG ID pair MATCH in Release_Label" )</f>
        <v/>
      </c>
      <c r="E70" s="43" t="s">
        <v>49</v>
      </c>
      <c r="F70" s="135" t="s">
        <v>669</v>
      </c>
      <c r="G70" s="136" t="str">
        <f t="array" ref="G70">ifs(or($F70="",$F70="Main Primary Artist"),$F70,not(iserror(vlookup($F70,'Reference info'!$J$5:$J$8,1,0))),"Key Artist",not(iserror(vlookup($F70,'Reference info'!$J$38:$J$405,1,0))),"Performer",not(iserror(vlookup($F70,'Reference info'!$J$10:$J$36,1,0))),"Producer &amp; Engineer")</f>
        <v>Producer &amp; Engineer</v>
      </c>
      <c r="I70" s="8" t="str">
        <f>IF(AND(F70="Main Primary Artist",SUBSTITUTE(E70," ","")&lt;&gt;"VariousArtists",SUBSTITUTE(E70," ","")&lt;&gt;"VariousArtist",E70&lt;&gt;"Various",SUBSTITUTE(E70," ","")&lt;&gt;"AssortedArtists",SUBSTITUTE(E70," ","")&lt;&gt;"AssortedArtist",E70&lt;&gt;"Assorted",SUBSTITUTE(E70," ","")&lt;&gt;"AsortedArtists",SUBSTITUTE(E70," ","")&lt;&gt;"AsortedArtist",E70&lt;&gt;"Asorted",E70&lt;&gt;"Other",,SUBSTITUTE(E70," ","")&lt;&gt;"MiscellaneousArtists",SUBSTITUTE(E70," ","")&lt;&gt;"MiscellaneousArtist",E70&lt;&gt;"Miscellaneous",SUBSTITUTE(E70," ","")&lt;&gt;"MiscelaneousArtists",SUBSTITUTE(E70," ","")&lt;&gt;"MiscelaneousArtist",E70&lt;&gt;"Miscelaneous"),"update Releases set ArtistId=(select ArtistId from Artists where Name=N'"&amp;SUBSTITUTE(trim(E70),"'","''")&amp;"' and EnterpriseId="&amp;EntId&amp;"), SearchKeywords=concat_ws(' ', Name, N'"&amp;SUBSTITUTE(trim(E70),"'","''")&amp;"',(select Name from Labels where LabelId=Releases.LabelId), ReleaseId, UPC, Catalog) where "&amp;IF(A70&lt;&gt;"","UPC="&amp;A70,"Catalog='"&amp;SUBSTITUTE(trim(B70),"'","''")&amp;"'")&amp;" and EnterpriseId="&amp;EntId,IF(and(F70&lt;&gt;"Main Primary Artist",SUBSTITUTE(E70," ","")&lt;&gt;"VariousArtists",SUBSTITUTE(E70," ","")&lt;&gt;"VariousArtist",E70&lt;&gt;"Various",SUBSTITUTE(E70," ","")&lt;&gt;"AssortedArtists",SUBSTITUTE(E70," ","")&lt;&gt;"AssortedArtist",E70&lt;&gt;"Assorted",SUBSTITUTE(E70," ","")&lt;&gt;"AsortedArtists",SUBSTITUTE(E70," ","")&lt;&gt;"AsortedArtist",E70&lt;&gt;"Asorted",E70&lt;&gt;"Other",,SUBSTITUTE(E70," ","")&lt;&gt;"MiscellaneousArtists",SUBSTITUTE(E70," ","")&lt;&gt;"MiscellaneousArtist",E70&lt;&gt;"Miscellaneous",SUBSTITUTE(E70," ","")&lt;&gt;"MiscelaneousArtists",SUBSTITUTE(E70," ","")&lt;&gt;"MiscelaneousArtist",E70&lt;&gt;"Miscelaneous"),"INSERT into Contributors VALUES (newid(), "&amp;IF(F70&lt;&gt;"Primary Artist", "(select RoleId from ContributorRoles where Name='"&amp;F70&amp;"'), 0", "49, 1")&amp; ", null, (select max(ReleaseId) from Releases where "&amp;IF(A70&lt;&gt;"","UPC="&amp;A70,"Catalog='"&amp;SUBSTITUTE(trim(B70),"'","''")&amp;"'")&amp;" and EnterpriseId="&amp;EntId&amp;"), (select ArtistId from Artists where Name=N'"&amp;SUBSTITUTE(trim(E70),"'","''")&amp;"' and EnterpriseId="&amp;EntId&amp;"), null)",""))</f>
        <v>INSERT into Contributors VALUES (newid(), (select RoleId from ContributorRoles where Name='Engineer'), 0, null, (select max(ReleaseId) from Releases where UPC=704522994907 and EnterpriseId=647322), (select ArtistId from Artists where Name=N'JKZ' and EnterpriseId=647322), null)</v>
      </c>
      <c r="L70" s="28"/>
    </row>
    <row r="71">
      <c r="A71" s="83">
        <v>7.04522995126E11</v>
      </c>
      <c r="B71" s="116"/>
      <c r="C71" s="134" t="str">
        <f t="array" ref="C71">ifs(and(isblank($A71),isblank($B71)),"", not(iserror(vlookup($A71&amp;$B71,'3) Release_Label'!$D:$D&amp;'3) Release_Label'!$E:$E,1,0))),vlookup($A71&amp;$B71,{'3) Release_Label'!$D:$D&amp;'3) Release_Label'!$E:$E,'3) Release_Label'!$F:$F},2,0), or(and(not(isblank($B71)),$B71=$B70,$A71&lt;&gt;$A70),and(not(isblank($A71)),$A71=$A70,$B71&lt;&gt;$B70)),"ID LISTS UNALIGNED",and($A71&lt;&gt;"",countif('3) Release_Label'!$D:$D,$A71)=0),"NO UPC MATCH in Release_Label",and($B71&lt;&gt;"",countif('3) Release_Label'!$E:$E,$B71)=0),"NO CATALOG ID MATCH in Release_Label",iserror(vlookup($A71&amp;$B71,'3) Release_Label'!$D:$D&amp;'3) Release_Label'!$E:$E,1,0)),"NO UPC-CATALOG ID pair MATCH in Release_Label" )</f>
        <v>Implacável</v>
      </c>
      <c r="D71" s="134" t="str">
        <f t="array" ref="D71">ifs(and(isblank($A71),isblank($B71)),"", not(iserror(vlookup($A71&amp;$B71,'3) Release_Label'!$D:$D&amp;'3) Release_Label'!$E:$E,1,0))),vlookup($A71&amp;$B71,{'3) Release_Label'!$D:$D&amp;'3) Release_Label'!$E:$E,'3) Release_Label'!$H:$H},2,0), or(and(not(isblank($B71)),$B71=$B70,$A71&lt;&gt;$A70),and(not(isblank($A71)),$A71=$A70,$B71&lt;&gt;$B70)),"ID LISTS UNALIGNED",and($A71&lt;&gt;"",countif('3) Release_Label'!$D:$D,$A71)=0),"NO UPC MATCH in Release_Label",and($B71&lt;&gt;"",countif('3) Release_Label'!$E:$E,$B71)=0),"NO CATALOG ID MATCH in Release_Label",iserror(vlookup($A71&amp;$B71,'3) Release_Label'!$D:$D&amp;'3) Release_Label'!$E:$E,1,0)),"NO UPC-CATALOG ID pair MATCH in Release_Label" )</f>
        <v>Speed Up</v>
      </c>
      <c r="E71" s="43" t="s">
        <v>49</v>
      </c>
      <c r="F71" s="135" t="s">
        <v>666</v>
      </c>
      <c r="G71" s="136" t="str">
        <f t="array" ref="G71">ifs(or($F71="",$F71="Main Primary Artist"),$F71,not(iserror(vlookup($F71,'Reference info'!$J$5:$J$8,1,0))),"Key Artist",not(iserror(vlookup($F71,'Reference info'!$J$38:$J$405,1,0))),"Performer",not(iserror(vlookup($F71,'Reference info'!$J$10:$J$36,1,0))),"Producer &amp; Engineer")</f>
        <v>Main Primary Artist</v>
      </c>
      <c r="I71" s="8" t="str">
        <f>IF(AND(F71="Main Primary Artist",SUBSTITUTE(E71," ","")&lt;&gt;"VariousArtists",SUBSTITUTE(E71," ","")&lt;&gt;"VariousArtist",E71&lt;&gt;"Various",SUBSTITUTE(E71," ","")&lt;&gt;"AssortedArtists",SUBSTITUTE(E71," ","")&lt;&gt;"AssortedArtist",E71&lt;&gt;"Assorted",SUBSTITUTE(E71," ","")&lt;&gt;"AsortedArtists",SUBSTITUTE(E71," ","")&lt;&gt;"AsortedArtist",E71&lt;&gt;"Asorted",E71&lt;&gt;"Other",,SUBSTITUTE(E71," ","")&lt;&gt;"MiscellaneousArtists",SUBSTITUTE(E71," ","")&lt;&gt;"MiscellaneousArtist",E71&lt;&gt;"Miscellaneous",SUBSTITUTE(E71," ","")&lt;&gt;"MiscelaneousArtists",SUBSTITUTE(E71," ","")&lt;&gt;"MiscelaneousArtist",E71&lt;&gt;"Miscelaneous"),"update Releases set ArtistId=(select ArtistId from Artists where Name=N'"&amp;SUBSTITUTE(trim(E71),"'","''")&amp;"' and EnterpriseId="&amp;EntId&amp;"), SearchKeywords=concat_ws(' ', Name, N'"&amp;SUBSTITUTE(trim(E71),"'","''")&amp;"',(select Name from Labels where LabelId=Releases.LabelId), ReleaseId, UPC, Catalog) where "&amp;IF(A71&lt;&gt;"","UPC="&amp;A71,"Catalog='"&amp;SUBSTITUTE(trim(B71),"'","''")&amp;"'")&amp;" and EnterpriseId="&amp;EntId,IF(and(F71&lt;&gt;"Main Primary Artist",SUBSTITUTE(E71," ","")&lt;&gt;"VariousArtists",SUBSTITUTE(E71," ","")&lt;&gt;"VariousArtist",E71&lt;&gt;"Various",SUBSTITUTE(E71," ","")&lt;&gt;"AssortedArtists",SUBSTITUTE(E71," ","")&lt;&gt;"AssortedArtist",E71&lt;&gt;"Assorted",SUBSTITUTE(E71," ","")&lt;&gt;"AsortedArtists",SUBSTITUTE(E71," ","")&lt;&gt;"AsortedArtist",E71&lt;&gt;"Asorted",E71&lt;&gt;"Other",,SUBSTITUTE(E71," ","")&lt;&gt;"MiscellaneousArtists",SUBSTITUTE(E71," ","")&lt;&gt;"MiscellaneousArtist",E71&lt;&gt;"Miscellaneous",SUBSTITUTE(E71," ","")&lt;&gt;"MiscelaneousArtists",SUBSTITUTE(E71," ","")&lt;&gt;"MiscelaneousArtist",E71&lt;&gt;"Miscelaneous"),"INSERT into Contributors VALUES (newid(), "&amp;IF(F71&lt;&gt;"Primary Artist", "(select RoleId from ContributorRoles where Name='"&amp;F71&amp;"'), 0", "49, 1")&amp; ", null, (select max(ReleaseId) from Releases where "&amp;IF(A71&lt;&gt;"","UPC="&amp;A71,"Catalog='"&amp;SUBSTITUTE(trim(B71),"'","''")&amp;"'")&amp;" and EnterpriseId="&amp;EntId&amp;"), (select ArtistId from Artists where Name=N'"&amp;SUBSTITUTE(trim(E71),"'","''")&amp;"' and EnterpriseId="&amp;EntId&amp;"), null)",""))</f>
        <v>update Releases set ArtistId=(select ArtistId from Artists where Name=N'JKZ' and EnterpriseId=647322), SearchKeywords=concat_ws(' ', Name, N'JKZ',(select Name from Labels where LabelId=Releases.LabelId), ReleaseId, UPC, Catalog) where UPC=704522995126 and EnterpriseId=647322</v>
      </c>
      <c r="L71" s="28"/>
    </row>
    <row r="72">
      <c r="A72" s="83">
        <v>7.04522995126E11</v>
      </c>
      <c r="B72" s="116"/>
      <c r="C72" s="134" t="str">
        <f t="array" ref="C72">ifs(and(isblank($A72),isblank($B72)),"", not(iserror(vlookup($A72&amp;$B72,'3) Release_Label'!$D:$D&amp;'3) Release_Label'!$E:$E,1,0))),vlookup($A72&amp;$B72,{'3) Release_Label'!$D:$D&amp;'3) Release_Label'!$E:$E,'3) Release_Label'!$F:$F},2,0), or(and(not(isblank($B72)),$B72=$B71,$A72&lt;&gt;$A71),and(not(isblank($A72)),$A72=$A71,$B72&lt;&gt;$B71)),"ID LISTS UNALIGNED",and($A72&lt;&gt;"",countif('3) Release_Label'!$D:$D,$A72)=0),"NO UPC MATCH in Release_Label",and($B72&lt;&gt;"",countif('3) Release_Label'!$E:$E,$B72)=0),"NO CATALOG ID MATCH in Release_Label",iserror(vlookup($A72&amp;$B72,'3) Release_Label'!$D:$D&amp;'3) Release_Label'!$E:$E,1,0)),"NO UPC-CATALOG ID pair MATCH in Release_Label" )</f>
        <v>Implacável</v>
      </c>
      <c r="D72" s="134" t="str">
        <f t="array" ref="D72">ifs(and(isblank($A72),isblank($B72)),"", not(iserror(vlookup($A72&amp;$B72,'3) Release_Label'!$D:$D&amp;'3) Release_Label'!$E:$E,1,0))),vlookup($A72&amp;$B72,{'3) Release_Label'!$D:$D&amp;'3) Release_Label'!$E:$E,'3) Release_Label'!$H:$H},2,0), or(and(not(isblank($B72)),$B72=$B71,$A72&lt;&gt;$A71),and(not(isblank($A72)),$A72=$A71,$B72&lt;&gt;$B71)),"ID LISTS UNALIGNED",and($A72&lt;&gt;"",countif('3) Release_Label'!$D:$D,$A72)=0),"NO UPC MATCH in Release_Label",and($B72&lt;&gt;"",countif('3) Release_Label'!$E:$E,$B72)=0),"NO CATALOG ID MATCH in Release_Label",iserror(vlookup($A72&amp;$B72,'3) Release_Label'!$D:$D&amp;'3) Release_Label'!$E:$E,1,0)),"NO UPC-CATALOG ID pair MATCH in Release_Label" )</f>
        <v>Speed Up</v>
      </c>
      <c r="E72" s="43" t="s">
        <v>49</v>
      </c>
      <c r="F72" s="135" t="s">
        <v>667</v>
      </c>
      <c r="G72" s="136" t="str">
        <f t="array" ref="G72">ifs(or($F72="",$F72="Main Primary Artist"),$F72,not(iserror(vlookup($F72,'Reference info'!$J$5:$J$8,1,0))),"Key Artist",not(iserror(vlookup($F72,'Reference info'!$J$38:$J$405,1,0))),"Performer",not(iserror(vlookup($F72,'Reference info'!$J$10:$J$36,1,0))),"Producer &amp; Engineer")</f>
        <v>Producer &amp; Engineer</v>
      </c>
      <c r="I72" s="8" t="str">
        <f>IF(AND(F72="Main Primary Artist",SUBSTITUTE(E72," ","")&lt;&gt;"VariousArtists",SUBSTITUTE(E72," ","")&lt;&gt;"VariousArtist",E72&lt;&gt;"Various",SUBSTITUTE(E72," ","")&lt;&gt;"AssortedArtists",SUBSTITUTE(E72," ","")&lt;&gt;"AssortedArtist",E72&lt;&gt;"Assorted",SUBSTITUTE(E72," ","")&lt;&gt;"AsortedArtists",SUBSTITUTE(E72," ","")&lt;&gt;"AsortedArtist",E72&lt;&gt;"Asorted",E72&lt;&gt;"Other",,SUBSTITUTE(E72," ","")&lt;&gt;"MiscellaneousArtists",SUBSTITUTE(E72," ","")&lt;&gt;"MiscellaneousArtist",E72&lt;&gt;"Miscellaneous",SUBSTITUTE(E72," ","")&lt;&gt;"MiscelaneousArtists",SUBSTITUTE(E72," ","")&lt;&gt;"MiscelaneousArtist",E72&lt;&gt;"Miscelaneous"),"update Releases set ArtistId=(select ArtistId from Artists where Name=N'"&amp;SUBSTITUTE(trim(E72),"'","''")&amp;"' and EnterpriseId="&amp;EntId&amp;"), SearchKeywords=concat_ws(' ', Name, N'"&amp;SUBSTITUTE(trim(E72),"'","''")&amp;"',(select Name from Labels where LabelId=Releases.LabelId), ReleaseId, UPC, Catalog) where "&amp;IF(A72&lt;&gt;"","UPC="&amp;A72,"Catalog='"&amp;SUBSTITUTE(trim(B72),"'","''")&amp;"'")&amp;" and EnterpriseId="&amp;EntId,IF(and(F72&lt;&gt;"Main Primary Artist",SUBSTITUTE(E72," ","")&lt;&gt;"VariousArtists",SUBSTITUTE(E72," ","")&lt;&gt;"VariousArtist",E72&lt;&gt;"Various",SUBSTITUTE(E72," ","")&lt;&gt;"AssortedArtists",SUBSTITUTE(E72," ","")&lt;&gt;"AssortedArtist",E72&lt;&gt;"Assorted",SUBSTITUTE(E72," ","")&lt;&gt;"AsortedArtists",SUBSTITUTE(E72," ","")&lt;&gt;"AsortedArtist",E72&lt;&gt;"Asorted",E72&lt;&gt;"Other",,SUBSTITUTE(E72," ","")&lt;&gt;"MiscellaneousArtists",SUBSTITUTE(E72," ","")&lt;&gt;"MiscellaneousArtist",E72&lt;&gt;"Miscellaneous",SUBSTITUTE(E72," ","")&lt;&gt;"MiscelaneousArtists",SUBSTITUTE(E72," ","")&lt;&gt;"MiscelaneousArtist",E72&lt;&gt;"Miscelaneous"),"INSERT into Contributors VALUES (newid(), "&amp;IF(F72&lt;&gt;"Primary Artist", "(select RoleId from ContributorRoles where Name='"&amp;F72&amp;"'), 0", "49, 1")&amp; ", null, (select max(ReleaseId) from Releases where "&amp;IF(A72&lt;&gt;"","UPC="&amp;A72,"Catalog='"&amp;SUBSTITUTE(trim(B72),"'","''")&amp;"'")&amp;" and EnterpriseId="&amp;EntId&amp;"), (select ArtistId from Artists where Name=N'"&amp;SUBSTITUTE(trim(E72),"'","''")&amp;"' and EnterpriseId="&amp;EntId&amp;"), null)",""))</f>
        <v>INSERT into Contributors VALUES (newid(), (select RoleId from ContributorRoles where Name='Producer'), 0, null, (select max(ReleaseId) from Releases where UPC=704522995126 and EnterpriseId=647322), (select ArtistId from Artists where Name=N'JKZ' and EnterpriseId=647322), null)</v>
      </c>
      <c r="L72" s="28"/>
    </row>
    <row r="73">
      <c r="A73" s="83">
        <v>7.04522995126E11</v>
      </c>
      <c r="B73" s="116"/>
      <c r="C73" s="134" t="str">
        <f t="array" ref="C73">ifs(and(isblank($A73),isblank($B73)),"", not(iserror(vlookup($A73&amp;$B73,'3) Release_Label'!$D:$D&amp;'3) Release_Label'!$E:$E,1,0))),vlookup($A73&amp;$B73,{'3) Release_Label'!$D:$D&amp;'3) Release_Label'!$E:$E,'3) Release_Label'!$F:$F},2,0), or(and(not(isblank($B73)),$B73=$B72,$A73&lt;&gt;$A72),and(not(isblank($A73)),$A73=$A72,$B73&lt;&gt;$B72)),"ID LISTS UNALIGNED",and($A73&lt;&gt;"",countif('3) Release_Label'!$D:$D,$A73)=0),"NO UPC MATCH in Release_Label",and($B73&lt;&gt;"",countif('3) Release_Label'!$E:$E,$B73)=0),"NO CATALOG ID MATCH in Release_Label",iserror(vlookup($A73&amp;$B73,'3) Release_Label'!$D:$D&amp;'3) Release_Label'!$E:$E,1,0)),"NO UPC-CATALOG ID pair MATCH in Release_Label" )</f>
        <v>Implacável</v>
      </c>
      <c r="D73" s="134" t="str">
        <f t="array" ref="D73">ifs(and(isblank($A73),isblank($B73)),"", not(iserror(vlookup($A73&amp;$B73,'3) Release_Label'!$D:$D&amp;'3) Release_Label'!$E:$E,1,0))),vlookup($A73&amp;$B73,{'3) Release_Label'!$D:$D&amp;'3) Release_Label'!$E:$E,'3) Release_Label'!$H:$H},2,0), or(and(not(isblank($B73)),$B73=$B72,$A73&lt;&gt;$A72),and(not(isblank($A73)),$A73=$A72,$B73&lt;&gt;$B72)),"ID LISTS UNALIGNED",and($A73&lt;&gt;"",countif('3) Release_Label'!$D:$D,$A73)=0),"NO UPC MATCH in Release_Label",and($B73&lt;&gt;"",countif('3) Release_Label'!$E:$E,$B73)=0),"NO CATALOG ID MATCH in Release_Label",iserror(vlookup($A73&amp;$B73,'3) Release_Label'!$D:$D&amp;'3) Release_Label'!$E:$E,1,0)),"NO UPC-CATALOG ID pair MATCH in Release_Label" )</f>
        <v>Speed Up</v>
      </c>
      <c r="E73" s="43" t="s">
        <v>49</v>
      </c>
      <c r="F73" s="135" t="s">
        <v>669</v>
      </c>
      <c r="G73" s="136" t="str">
        <f t="array" ref="G73">ifs(or($F73="",$F73="Main Primary Artist"),$F73,not(iserror(vlookup($F73,'Reference info'!$J$5:$J$8,1,0))),"Key Artist",not(iserror(vlookup($F73,'Reference info'!$J$38:$J$405,1,0))),"Performer",not(iserror(vlookup($F73,'Reference info'!$J$10:$J$36,1,0))),"Producer &amp; Engineer")</f>
        <v>Producer &amp; Engineer</v>
      </c>
      <c r="I73" s="8" t="str">
        <f>IF(AND(F73="Main Primary Artist",SUBSTITUTE(E73," ","")&lt;&gt;"VariousArtists",SUBSTITUTE(E73," ","")&lt;&gt;"VariousArtist",E73&lt;&gt;"Various",SUBSTITUTE(E73," ","")&lt;&gt;"AssortedArtists",SUBSTITUTE(E73," ","")&lt;&gt;"AssortedArtist",E73&lt;&gt;"Assorted",SUBSTITUTE(E73," ","")&lt;&gt;"AsortedArtists",SUBSTITUTE(E73," ","")&lt;&gt;"AsortedArtist",E73&lt;&gt;"Asorted",E73&lt;&gt;"Other",,SUBSTITUTE(E73," ","")&lt;&gt;"MiscellaneousArtists",SUBSTITUTE(E73," ","")&lt;&gt;"MiscellaneousArtist",E73&lt;&gt;"Miscellaneous",SUBSTITUTE(E73," ","")&lt;&gt;"MiscelaneousArtists",SUBSTITUTE(E73," ","")&lt;&gt;"MiscelaneousArtist",E73&lt;&gt;"Miscelaneous"),"update Releases set ArtistId=(select ArtistId from Artists where Name=N'"&amp;SUBSTITUTE(trim(E73),"'","''")&amp;"' and EnterpriseId="&amp;EntId&amp;"), SearchKeywords=concat_ws(' ', Name, N'"&amp;SUBSTITUTE(trim(E73),"'","''")&amp;"',(select Name from Labels where LabelId=Releases.LabelId), ReleaseId, UPC, Catalog) where "&amp;IF(A73&lt;&gt;"","UPC="&amp;A73,"Catalog='"&amp;SUBSTITUTE(trim(B73),"'","''")&amp;"'")&amp;" and EnterpriseId="&amp;EntId,IF(and(F73&lt;&gt;"Main Primary Artist",SUBSTITUTE(E73," ","")&lt;&gt;"VariousArtists",SUBSTITUTE(E73," ","")&lt;&gt;"VariousArtist",E73&lt;&gt;"Various",SUBSTITUTE(E73," ","")&lt;&gt;"AssortedArtists",SUBSTITUTE(E73," ","")&lt;&gt;"AssortedArtist",E73&lt;&gt;"Assorted",SUBSTITUTE(E73," ","")&lt;&gt;"AsortedArtists",SUBSTITUTE(E73," ","")&lt;&gt;"AsortedArtist",E73&lt;&gt;"Asorted",E73&lt;&gt;"Other",,SUBSTITUTE(E73," ","")&lt;&gt;"MiscellaneousArtists",SUBSTITUTE(E73," ","")&lt;&gt;"MiscellaneousArtist",E73&lt;&gt;"Miscellaneous",SUBSTITUTE(E73," ","")&lt;&gt;"MiscelaneousArtists",SUBSTITUTE(E73," ","")&lt;&gt;"MiscelaneousArtist",E73&lt;&gt;"Miscelaneous"),"INSERT into Contributors VALUES (newid(), "&amp;IF(F73&lt;&gt;"Primary Artist", "(select RoleId from ContributorRoles where Name='"&amp;F73&amp;"'), 0", "49, 1")&amp; ", null, (select max(ReleaseId) from Releases where "&amp;IF(A73&lt;&gt;"","UPC="&amp;A73,"Catalog='"&amp;SUBSTITUTE(trim(B73),"'","''")&amp;"'")&amp;" and EnterpriseId="&amp;EntId&amp;"), (select ArtistId from Artists where Name=N'"&amp;SUBSTITUTE(trim(E73),"'","''")&amp;"' and EnterpriseId="&amp;EntId&amp;"), null)",""))</f>
        <v>INSERT into Contributors VALUES (newid(), (select RoleId from ContributorRoles where Name='Engineer'), 0, null, (select max(ReleaseId) from Releases where UPC=704522995126 and EnterpriseId=647322), (select ArtistId from Artists where Name=N'JKZ' and EnterpriseId=647322), null)</v>
      </c>
      <c r="L73" s="28"/>
    </row>
    <row r="74">
      <c r="A74" s="83">
        <v>7.13312393479E11</v>
      </c>
      <c r="B74" s="116"/>
      <c r="C74" s="134" t="str">
        <f t="array" ref="C74">ifs(and(isblank($A74),isblank($B74)),"", not(iserror(vlookup($A74&amp;$B74,'3) Release_Label'!$D:$D&amp;'3) Release_Label'!$E:$E,1,0))),vlookup($A74&amp;$B74,{'3) Release_Label'!$D:$D&amp;'3) Release_Label'!$E:$E,'3) Release_Label'!$F:$F},2,0), or(and(not(isblank($B74)),$B74=$B73,$A74&lt;&gt;$A73),and(not(isblank($A74)),$A74=$A73,$B74&lt;&gt;$B73)),"ID LISTS UNALIGNED",and($A74&lt;&gt;"",countif('3) Release_Label'!$D:$D,$A74)=0),"NO UPC MATCH in Release_Label",and($B74&lt;&gt;"",countif('3) Release_Label'!$E:$E,$B74)=0),"NO CATALOG ID MATCH in Release_Label",iserror(vlookup($A74&amp;$B74,'3) Release_Label'!$D:$D&amp;'3) Release_Label'!$E:$E,1,0)),"NO UPC-CATALOG ID pair MATCH in Release_Label" )</f>
        <v>Alcançar a Paz</v>
      </c>
      <c r="D74" s="134" t="str">
        <f t="array" ref="D74">ifs(and(isblank($A74),isblank($B74)),"", not(iserror(vlookup($A74&amp;$B74,'3) Release_Label'!$D:$D&amp;'3) Release_Label'!$E:$E,1,0))),vlookup($A74&amp;$B74,{'3) Release_Label'!$D:$D&amp;'3) Release_Label'!$E:$E,'3) Release_Label'!$H:$H},2,0), or(and(not(isblank($B74)),$B74=$B73,$A74&lt;&gt;$A73),and(not(isblank($A74)),$A74=$A73,$B74&lt;&gt;$B73)),"ID LISTS UNALIGNED",and($A74&lt;&gt;"",countif('3) Release_Label'!$D:$D,$A74)=0),"NO UPC MATCH in Release_Label",and($B74&lt;&gt;"",countif('3) Release_Label'!$E:$E,$B74)=0),"NO CATALOG ID MATCH in Release_Label",iserror(vlookup($A74&amp;$B74,'3) Release_Label'!$D:$D&amp;'3) Release_Label'!$E:$E,1,0)),"NO UPC-CATALOG ID pair MATCH in Release_Label" )</f>
        <v/>
      </c>
      <c r="E74" s="43" t="s">
        <v>67</v>
      </c>
      <c r="F74" s="135" t="s">
        <v>666</v>
      </c>
      <c r="G74" s="136" t="str">
        <f t="array" ref="G74">ifs(or($F74="",$F74="Main Primary Artist"),$F74,not(iserror(vlookup($F74,'Reference info'!$J$5:$J$8,1,0))),"Key Artist",not(iserror(vlookup($F74,'Reference info'!$J$38:$J$405,1,0))),"Performer",not(iserror(vlookup($F74,'Reference info'!$J$10:$J$36,1,0))),"Producer &amp; Engineer")</f>
        <v>Main Primary Artist</v>
      </c>
      <c r="I74" s="8" t="str">
        <f>IF(AND(F74="Main Primary Artist",SUBSTITUTE(E74," ","")&lt;&gt;"VariousArtists",SUBSTITUTE(E74," ","")&lt;&gt;"VariousArtist",E74&lt;&gt;"Various",SUBSTITUTE(E74," ","")&lt;&gt;"AssortedArtists",SUBSTITUTE(E74," ","")&lt;&gt;"AssortedArtist",E74&lt;&gt;"Assorted",SUBSTITUTE(E74," ","")&lt;&gt;"AsortedArtists",SUBSTITUTE(E74," ","")&lt;&gt;"AsortedArtist",E74&lt;&gt;"Asorted",E74&lt;&gt;"Other",,SUBSTITUTE(E74," ","")&lt;&gt;"MiscellaneousArtists",SUBSTITUTE(E74," ","")&lt;&gt;"MiscellaneousArtist",E74&lt;&gt;"Miscellaneous",SUBSTITUTE(E74," ","")&lt;&gt;"MiscelaneousArtists",SUBSTITUTE(E74," ","")&lt;&gt;"MiscelaneousArtist",E74&lt;&gt;"Miscelaneous"),"update Releases set ArtistId=(select ArtistId from Artists where Name=N'"&amp;SUBSTITUTE(trim(E74),"'","''")&amp;"' and EnterpriseId="&amp;EntId&amp;"), SearchKeywords=concat_ws(' ', Name, N'"&amp;SUBSTITUTE(trim(E74),"'","''")&amp;"',(select Name from Labels where LabelId=Releases.LabelId), ReleaseId, UPC, Catalog) where "&amp;IF(A74&lt;&gt;"","UPC="&amp;A74,"Catalog='"&amp;SUBSTITUTE(trim(B74),"'","''")&amp;"'")&amp;" and EnterpriseId="&amp;EntId,IF(and(F74&lt;&gt;"Main Primary Artist",SUBSTITUTE(E74," ","")&lt;&gt;"VariousArtists",SUBSTITUTE(E74," ","")&lt;&gt;"VariousArtist",E74&lt;&gt;"Various",SUBSTITUTE(E74," ","")&lt;&gt;"AssortedArtists",SUBSTITUTE(E74," ","")&lt;&gt;"AssortedArtist",E74&lt;&gt;"Assorted",SUBSTITUTE(E74," ","")&lt;&gt;"AsortedArtists",SUBSTITUTE(E74," ","")&lt;&gt;"AsortedArtist",E74&lt;&gt;"Asorted",E74&lt;&gt;"Other",,SUBSTITUTE(E74," ","")&lt;&gt;"MiscellaneousArtists",SUBSTITUTE(E74," ","")&lt;&gt;"MiscellaneousArtist",E74&lt;&gt;"Miscellaneous",SUBSTITUTE(E74," ","")&lt;&gt;"MiscelaneousArtists",SUBSTITUTE(E74," ","")&lt;&gt;"MiscelaneousArtist",E74&lt;&gt;"Miscelaneous"),"INSERT into Contributors VALUES (newid(), "&amp;IF(F74&lt;&gt;"Primary Artist", "(select RoleId from ContributorRoles where Name='"&amp;F74&amp;"'), 0", "49, 1")&amp; ", null, (select max(ReleaseId) from Releases where "&amp;IF(A74&lt;&gt;"","UPC="&amp;A74,"Catalog='"&amp;SUBSTITUTE(trim(B74),"'","''")&amp;"'")&amp;" and EnterpriseId="&amp;EntId&amp;"), (select ArtistId from Artists where Name=N'"&amp;SUBSTITUTE(trim(E74),"'","''")&amp;"'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UPC=713312393479 and EnterpriseId=647322</v>
      </c>
      <c r="L74" s="28"/>
    </row>
    <row r="75">
      <c r="A75" s="83">
        <v>7.13312393479E11</v>
      </c>
      <c r="B75" s="116"/>
      <c r="C75" s="134" t="str">
        <f t="array" ref="C75">ifs(and(isblank($A75),isblank($B75)),"", not(iserror(vlookup($A75&amp;$B75,'3) Release_Label'!$D:$D&amp;'3) Release_Label'!$E:$E,1,0))),vlookup($A75&amp;$B75,{'3) Release_Label'!$D:$D&amp;'3) Release_Label'!$E:$E,'3) Release_Label'!$F:$F},2,0), or(and(not(isblank($B75)),$B75=$B74,$A75&lt;&gt;$A74),and(not(isblank($A75)),$A75=$A74,$B75&lt;&gt;$B74)),"ID LISTS UNALIGNED",and($A75&lt;&gt;"",countif('3) Release_Label'!$D:$D,$A75)=0),"NO UPC MATCH in Release_Label",and($B75&lt;&gt;"",countif('3) Release_Label'!$E:$E,$B75)=0),"NO CATALOG ID MATCH in Release_Label",iserror(vlookup($A75&amp;$B75,'3) Release_Label'!$D:$D&amp;'3) Release_Label'!$E:$E,1,0)),"NO UPC-CATALOG ID pair MATCH in Release_Label" )</f>
        <v>Alcançar a Paz</v>
      </c>
      <c r="D75" s="134" t="str">
        <f t="array" ref="D75">ifs(and(isblank($A75),isblank($B75)),"", not(iserror(vlookup($A75&amp;$B75,'3) Release_Label'!$D:$D&amp;'3) Release_Label'!$E:$E,1,0))),vlookup($A75&amp;$B75,{'3) Release_Label'!$D:$D&amp;'3) Release_Label'!$E:$E,'3) Release_Label'!$H:$H},2,0), or(and(not(isblank($B75)),$B75=$B74,$A75&lt;&gt;$A74),and(not(isblank($A75)),$A75=$A74,$B75&lt;&gt;$B74)),"ID LISTS UNALIGNED",and($A75&lt;&gt;"",countif('3) Release_Label'!$D:$D,$A75)=0),"NO UPC MATCH in Release_Label",and($B75&lt;&gt;"",countif('3) Release_Label'!$E:$E,$B75)=0),"NO CATALOG ID MATCH in Release_Label",iserror(vlookup($A75&amp;$B75,'3) Release_Label'!$D:$D&amp;'3) Release_Label'!$E:$E,1,0)),"NO UPC-CATALOG ID pair MATCH in Release_Label" )</f>
        <v/>
      </c>
      <c r="E75" s="43" t="s">
        <v>71</v>
      </c>
      <c r="F75" s="135" t="s">
        <v>671</v>
      </c>
      <c r="G75" s="136" t="str">
        <f t="array" ref="G75">ifs(or($F75="",$F75="Main Primary Artist"),$F75,not(iserror(vlookup($F75,'Reference info'!$J$5:$J$8,1,0))),"Key Artist",not(iserror(vlookup($F75,'Reference info'!$J$38:$J$405,1,0))),"Performer",not(iserror(vlookup($F75,'Reference info'!$J$10:$J$36,1,0))),"Producer &amp; Engineer")</f>
        <v>Key Artist</v>
      </c>
      <c r="I75" s="8" t="str">
        <f>IF(AND(F75="Main Primary Artist",SUBSTITUTE(E75," ","")&lt;&gt;"VariousArtists",SUBSTITUTE(E75," ","")&lt;&gt;"VariousArtist",E75&lt;&gt;"Various",SUBSTITUTE(E75," ","")&lt;&gt;"AssortedArtists",SUBSTITUTE(E75," ","")&lt;&gt;"AssortedArtist",E75&lt;&gt;"Assorted",SUBSTITUTE(E75," ","")&lt;&gt;"AsortedArtists",SUBSTITUTE(E75," ","")&lt;&gt;"AsortedArtist",E75&lt;&gt;"Asorted",E75&lt;&gt;"Other",,SUBSTITUTE(E75," ","")&lt;&gt;"MiscellaneousArtists",SUBSTITUTE(E75," ","")&lt;&gt;"MiscellaneousArtist",E75&lt;&gt;"Miscellaneous",SUBSTITUTE(E75," ","")&lt;&gt;"MiscelaneousArtists",SUBSTITUTE(E75," ","")&lt;&gt;"MiscelaneousArtist",E75&lt;&gt;"Miscelaneous"),"update Releases set ArtistId=(select ArtistId from Artists where Name=N'"&amp;SUBSTITUTE(trim(E75),"'","''")&amp;"' and EnterpriseId="&amp;EntId&amp;"), SearchKeywords=concat_ws(' ', Name, N'"&amp;SUBSTITUTE(trim(E75),"'","''")&amp;"',(select Name from Labels where LabelId=Releases.LabelId), ReleaseId, UPC, Catalog) where "&amp;IF(A75&lt;&gt;"","UPC="&amp;A75,"Catalog='"&amp;SUBSTITUTE(trim(B75),"'","''")&amp;"'")&amp;" and EnterpriseId="&amp;EntId,IF(and(F75&lt;&gt;"Main Primary Artist",SUBSTITUTE(E75," ","")&lt;&gt;"VariousArtists",SUBSTITUTE(E75," ","")&lt;&gt;"VariousArtist",E75&lt;&gt;"Various",SUBSTITUTE(E75," ","")&lt;&gt;"AssortedArtists",SUBSTITUTE(E75," ","")&lt;&gt;"AssortedArtist",E75&lt;&gt;"Assorted",SUBSTITUTE(E75," ","")&lt;&gt;"AsortedArtists",SUBSTITUTE(E75," ","")&lt;&gt;"AsortedArtist",E75&lt;&gt;"Asorted",E75&lt;&gt;"Other",,SUBSTITUTE(E75," ","")&lt;&gt;"MiscellaneousArtists",SUBSTITUTE(E75," ","")&lt;&gt;"MiscellaneousArtist",E75&lt;&gt;"Miscellaneous",SUBSTITUTE(E75," ","")&lt;&gt;"MiscelaneousArtists",SUBSTITUTE(E75," ","")&lt;&gt;"MiscelaneousArtist",E75&lt;&gt;"Miscelaneous"),"INSERT into Contributors VALUES (newid(), "&amp;IF(F75&lt;&gt;"Primary Artist", "(select RoleId from ContributorRoles where Name='"&amp;F75&amp;"'), 0", "49, 1")&amp; ", null, (select max(ReleaseId) from Releases where "&amp;IF(A75&lt;&gt;"","UPC="&amp;A75,"Catalog='"&amp;SUBSTITUTE(trim(B75),"'","''")&amp;"'")&amp;" and EnterpriseId="&amp;EntId&amp;"), (select ArtistId from Artists where Name=N'"&amp;SUBSTITUTE(trim(E75),"'","''")&amp;"' and EnterpriseId="&amp;EntId&amp;"), null)",""))</f>
        <v>INSERT into Contributors VALUES (newid(), 49, 1, null, (select max(ReleaseId) from Releases where UPC=713312393479 and EnterpriseId=647322), (select ArtistId from Artists where Name=N'Gabriza' and EnterpriseId=647322), null)</v>
      </c>
      <c r="L75" s="28"/>
    </row>
    <row r="76">
      <c r="A76" s="83">
        <v>7.13312393479E11</v>
      </c>
      <c r="B76" s="116"/>
      <c r="C76" s="134" t="str">
        <f t="array" ref="C76">ifs(and(isblank($A76),isblank($B76)),"", not(iserror(vlookup($A76&amp;$B76,'3) Release_Label'!$D:$D&amp;'3) Release_Label'!$E:$E,1,0))),vlookup($A76&amp;$B76,{'3) Release_Label'!$D:$D&amp;'3) Release_Label'!$E:$E,'3) Release_Label'!$F:$F},2,0), or(and(not(isblank($B76)),$B76=$B75,$A76&lt;&gt;$A75),and(not(isblank($A76)),$A76=$A75,$B76&lt;&gt;$B75)),"ID LISTS UNALIGNED",and($A76&lt;&gt;"",countif('3) Release_Label'!$D:$D,$A76)=0),"NO UPC MATCH in Release_Label",and($B76&lt;&gt;"",countif('3) Release_Label'!$E:$E,$B76)=0),"NO CATALOG ID MATCH in Release_Label",iserror(vlookup($A76&amp;$B76,'3) Release_Label'!$D:$D&amp;'3) Release_Label'!$E:$E,1,0)),"NO UPC-CATALOG ID pair MATCH in Release_Label" )</f>
        <v>Alcançar a Paz</v>
      </c>
      <c r="D76" s="134" t="str">
        <f t="array" ref="D76">ifs(and(isblank($A76),isblank($B76)),"", not(iserror(vlookup($A76&amp;$B76,'3) Release_Label'!$D:$D&amp;'3) Release_Label'!$E:$E,1,0))),vlookup($A76&amp;$B76,{'3) Release_Label'!$D:$D&amp;'3) Release_Label'!$E:$E,'3) Release_Label'!$H:$H},2,0), or(and(not(isblank($B76)),$B76=$B75,$A76&lt;&gt;$A75),and(not(isblank($A76)),$A76=$A75,$B76&lt;&gt;$B75)),"ID LISTS UNALIGNED",and($A76&lt;&gt;"",countif('3) Release_Label'!$D:$D,$A76)=0),"NO UPC MATCH in Release_Label",and($B76&lt;&gt;"",countif('3) Release_Label'!$E:$E,$B76)=0),"NO CATALOG ID MATCH in Release_Label",iserror(vlookup($A76&amp;$B76,'3) Release_Label'!$D:$D&amp;'3) Release_Label'!$E:$E,1,0)),"NO UPC-CATALOG ID pair MATCH in Release_Label" )</f>
        <v/>
      </c>
      <c r="E76" s="43" t="s">
        <v>85</v>
      </c>
      <c r="F76" s="135" t="s">
        <v>671</v>
      </c>
      <c r="G76" s="136" t="str">
        <f t="array" ref="G76">ifs(or($F76="",$F76="Main Primary Artist"),$F76,not(iserror(vlookup($F76,'Reference info'!$J$5:$J$8,1,0))),"Key Artist",not(iserror(vlookup($F76,'Reference info'!$J$38:$J$405,1,0))),"Performer",not(iserror(vlookup($F76,'Reference info'!$J$10:$J$36,1,0))),"Producer &amp; Engineer")</f>
        <v>Key Artist</v>
      </c>
      <c r="I76" s="8" t="str">
        <f>IF(AND(F76="Main Primary Artist",SUBSTITUTE(E76," ","")&lt;&gt;"VariousArtists",SUBSTITUTE(E76," ","")&lt;&gt;"VariousArtist",E76&lt;&gt;"Various",SUBSTITUTE(E76," ","")&lt;&gt;"AssortedArtists",SUBSTITUTE(E76," ","")&lt;&gt;"AssortedArtist",E76&lt;&gt;"Assorted",SUBSTITUTE(E76," ","")&lt;&gt;"AsortedArtists",SUBSTITUTE(E76," ","")&lt;&gt;"AsortedArtist",E76&lt;&gt;"Asorted",E76&lt;&gt;"Other",,SUBSTITUTE(E76," ","")&lt;&gt;"MiscellaneousArtists",SUBSTITUTE(E76," ","")&lt;&gt;"MiscellaneousArtist",E76&lt;&gt;"Miscellaneous",SUBSTITUTE(E76," ","")&lt;&gt;"MiscelaneousArtists",SUBSTITUTE(E76," ","")&lt;&gt;"MiscelaneousArtist",E76&lt;&gt;"Miscelaneous"),"update Releases set ArtistId=(select ArtistId from Artists where Name=N'"&amp;SUBSTITUTE(trim(E76),"'","''")&amp;"' and EnterpriseId="&amp;EntId&amp;"), SearchKeywords=concat_ws(' ', Name, N'"&amp;SUBSTITUTE(trim(E76),"'","''")&amp;"',(select Name from Labels where LabelId=Releases.LabelId), ReleaseId, UPC, Catalog) where "&amp;IF(A76&lt;&gt;"","UPC="&amp;A76,"Catalog='"&amp;SUBSTITUTE(trim(B76),"'","''")&amp;"'")&amp;" and EnterpriseId="&amp;EntId,IF(and(F76&lt;&gt;"Main Primary Artist",SUBSTITUTE(E76," ","")&lt;&gt;"VariousArtists",SUBSTITUTE(E76," ","")&lt;&gt;"VariousArtist",E76&lt;&gt;"Various",SUBSTITUTE(E76," ","")&lt;&gt;"AssortedArtists",SUBSTITUTE(E76," ","")&lt;&gt;"AssortedArtist",E76&lt;&gt;"Assorted",SUBSTITUTE(E76," ","")&lt;&gt;"AsortedArtists",SUBSTITUTE(E76," ","")&lt;&gt;"AsortedArtist",E76&lt;&gt;"Asorted",E76&lt;&gt;"Other",,SUBSTITUTE(E76," ","")&lt;&gt;"MiscellaneousArtists",SUBSTITUTE(E76," ","")&lt;&gt;"MiscellaneousArtist",E76&lt;&gt;"Miscellaneous",SUBSTITUTE(E76," ","")&lt;&gt;"MiscelaneousArtists",SUBSTITUTE(E76," ","")&lt;&gt;"MiscelaneousArtist",E76&lt;&gt;"Miscelaneous"),"INSERT into Contributors VALUES (newid(), "&amp;IF(F76&lt;&gt;"Primary Artist", "(select RoleId from ContributorRoles where Name='"&amp;F76&amp;"'), 0", "49, 1")&amp; ", null, (select max(ReleaseId) from Releases where "&amp;IF(A76&lt;&gt;"","UPC="&amp;A76,"Catalog='"&amp;SUBSTITUTE(trim(B76),"'","''")&amp;"'")&amp;" and EnterpriseId="&amp;EntId&amp;"), (select ArtistId from Artists where Name=N'"&amp;SUBSTITUTE(trim(E76),"'","''")&amp;"' and EnterpriseId="&amp;EntId&amp;"), null)",""))</f>
        <v>INSERT into Contributors VALUES (newid(), 49, 1, null, (select max(ReleaseId) from Releases where UPC=713312393479 and EnterpriseId=647322), (select ArtistId from Artists where Name=N'Giu Matsu' and EnterpriseId=647322), null)</v>
      </c>
      <c r="L76" s="28"/>
    </row>
    <row r="77">
      <c r="A77" s="83">
        <v>7.13312393479E11</v>
      </c>
      <c r="B77" s="116"/>
      <c r="C77" s="134" t="str">
        <f t="array" ref="C77">ifs(and(isblank($A77),isblank($B77)),"", not(iserror(vlookup($A77&amp;$B77,'3) Release_Label'!$D:$D&amp;'3) Release_Label'!$E:$E,1,0))),vlookup($A77&amp;$B77,{'3) Release_Label'!$D:$D&amp;'3) Release_Label'!$E:$E,'3) Release_Label'!$F:$F},2,0), or(and(not(isblank($B77)),$B77=$B76,$A77&lt;&gt;$A76),and(not(isblank($A77)),$A77=$A76,$B77&lt;&gt;$B76)),"ID LISTS UNALIGNED",and($A77&lt;&gt;"",countif('3) Release_Label'!$D:$D,$A77)=0),"NO UPC MATCH in Release_Label",and($B77&lt;&gt;"",countif('3) Release_Label'!$E:$E,$B77)=0),"NO CATALOG ID MATCH in Release_Label",iserror(vlookup($A77&amp;$B77,'3) Release_Label'!$D:$D&amp;'3) Release_Label'!$E:$E,1,0)),"NO UPC-CATALOG ID pair MATCH in Release_Label" )</f>
        <v>Alcançar a Paz</v>
      </c>
      <c r="D77" s="134" t="str">
        <f t="array" ref="D77">ifs(and(isblank($A77),isblank($B77)),"", not(iserror(vlookup($A77&amp;$B77,'3) Release_Label'!$D:$D&amp;'3) Release_Label'!$E:$E,1,0))),vlookup($A77&amp;$B77,{'3) Release_Label'!$D:$D&amp;'3) Release_Label'!$E:$E,'3) Release_Label'!$H:$H},2,0), or(and(not(isblank($B77)),$B77=$B76,$A77&lt;&gt;$A76),and(not(isblank($A77)),$A77=$A76,$B77&lt;&gt;$B76)),"ID LISTS UNALIGNED",and($A77&lt;&gt;"",countif('3) Release_Label'!$D:$D,$A77)=0),"NO UPC MATCH in Release_Label",and($B77&lt;&gt;"",countif('3) Release_Label'!$E:$E,$B77)=0),"NO CATALOG ID MATCH in Release_Label",iserror(vlookup($A77&amp;$B77,'3) Release_Label'!$D:$D&amp;'3) Release_Label'!$E:$E,1,0)),"NO UPC-CATALOG ID pair MATCH in Release_Label" )</f>
        <v/>
      </c>
      <c r="E77" s="43" t="s">
        <v>83</v>
      </c>
      <c r="F77" s="135" t="s">
        <v>671</v>
      </c>
      <c r="G77" s="136" t="str">
        <f t="array" ref="G77">ifs(or($F77="",$F77="Main Primary Artist"),$F77,not(iserror(vlookup($F77,'Reference info'!$J$5:$J$8,1,0))),"Key Artist",not(iserror(vlookup($F77,'Reference info'!$J$38:$J$405,1,0))),"Performer",not(iserror(vlookup($F77,'Reference info'!$J$10:$J$36,1,0))),"Producer &amp; Engineer")</f>
        <v>Key Artist</v>
      </c>
      <c r="I77" s="8" t="str">
        <f>IF(AND(F77="Main Primary Artist",SUBSTITUTE(E77," ","")&lt;&gt;"VariousArtists",SUBSTITUTE(E77," ","")&lt;&gt;"VariousArtist",E77&lt;&gt;"Various",SUBSTITUTE(E77," ","")&lt;&gt;"AssortedArtists",SUBSTITUTE(E77," ","")&lt;&gt;"AssortedArtist",E77&lt;&gt;"Assorted",SUBSTITUTE(E77," ","")&lt;&gt;"AsortedArtists",SUBSTITUTE(E77," ","")&lt;&gt;"AsortedArtist",E77&lt;&gt;"Asorted",E77&lt;&gt;"Other",,SUBSTITUTE(E77," ","")&lt;&gt;"MiscellaneousArtists",SUBSTITUTE(E77," ","")&lt;&gt;"MiscellaneousArtist",E77&lt;&gt;"Miscellaneous",SUBSTITUTE(E77," ","")&lt;&gt;"MiscelaneousArtists",SUBSTITUTE(E77," ","")&lt;&gt;"MiscelaneousArtist",E77&lt;&gt;"Miscelaneous"),"update Releases set ArtistId=(select ArtistId from Artists where Name=N'"&amp;SUBSTITUTE(trim(E77),"'","''")&amp;"' and EnterpriseId="&amp;EntId&amp;"), SearchKeywords=concat_ws(' ', Name, N'"&amp;SUBSTITUTE(trim(E77),"'","''")&amp;"',(select Name from Labels where LabelId=Releases.LabelId), ReleaseId, UPC, Catalog) where "&amp;IF(A77&lt;&gt;"","UPC="&amp;A77,"Catalog='"&amp;SUBSTITUTE(trim(B77),"'","''")&amp;"'")&amp;" and EnterpriseId="&amp;EntId,IF(and(F77&lt;&gt;"Main Primary Artist",SUBSTITUTE(E77," ","")&lt;&gt;"VariousArtists",SUBSTITUTE(E77," ","")&lt;&gt;"VariousArtist",E77&lt;&gt;"Various",SUBSTITUTE(E77," ","")&lt;&gt;"AssortedArtists",SUBSTITUTE(E77," ","")&lt;&gt;"AssortedArtist",E77&lt;&gt;"Assorted",SUBSTITUTE(E77," ","")&lt;&gt;"AsortedArtists",SUBSTITUTE(E77," ","")&lt;&gt;"AsortedArtist",E77&lt;&gt;"Asorted",E77&lt;&gt;"Other",,SUBSTITUTE(E77," ","")&lt;&gt;"MiscellaneousArtists",SUBSTITUTE(E77," ","")&lt;&gt;"MiscellaneousArtist",E77&lt;&gt;"Miscellaneous",SUBSTITUTE(E77," ","")&lt;&gt;"MiscelaneousArtists",SUBSTITUTE(E77," ","")&lt;&gt;"MiscelaneousArtist",E77&lt;&gt;"Miscelaneous"),"INSERT into Contributors VALUES (newid(), "&amp;IF(F77&lt;&gt;"Primary Artist", "(select RoleId from ContributorRoles where Name='"&amp;F77&amp;"'), 0", "49, 1")&amp; ", null, (select max(ReleaseId) from Releases where "&amp;IF(A77&lt;&gt;"","UPC="&amp;A77,"Catalog='"&amp;SUBSTITUTE(trim(B77),"'","''")&amp;"'")&amp;" and EnterpriseId="&amp;EntId&amp;"), (select ArtistId from Artists where Name=N'"&amp;SUBSTITUTE(trim(E77),"'","''")&amp;"' and EnterpriseId="&amp;EntId&amp;"), null)",""))</f>
        <v>INSERT into Contributors VALUES (newid(), 49, 1, null, (select max(ReleaseId) from Releases where UPC=713312393479 and EnterpriseId=647322), (select ArtistId from Artists where Name=N'Dreicon' and EnterpriseId=647322), null)</v>
      </c>
      <c r="L77" s="28"/>
    </row>
    <row r="78">
      <c r="A78" s="83">
        <v>7.13312393479E11</v>
      </c>
      <c r="B78" s="116"/>
      <c r="C78" s="134" t="str">
        <f t="array" ref="C78">ifs(and(isblank($A78),isblank($B78)),"", not(iserror(vlookup($A78&amp;$B78,'3) Release_Label'!$D:$D&amp;'3) Release_Label'!$E:$E,1,0))),vlookup($A78&amp;$B78,{'3) Release_Label'!$D:$D&amp;'3) Release_Label'!$E:$E,'3) Release_Label'!$F:$F},2,0), or(and(not(isblank($B78)),$B78=$B77,$A78&lt;&gt;$A77),and(not(isblank($A78)),$A78=$A77,$B78&lt;&gt;$B77)),"ID LISTS UNALIGNED",and($A78&lt;&gt;"",countif('3) Release_Label'!$D:$D,$A78)=0),"NO UPC MATCH in Release_Label",and($B78&lt;&gt;"",countif('3) Release_Label'!$E:$E,$B78)=0),"NO CATALOG ID MATCH in Release_Label",iserror(vlookup($A78&amp;$B78,'3) Release_Label'!$D:$D&amp;'3) Release_Label'!$E:$E,1,0)),"NO UPC-CATALOG ID pair MATCH in Release_Label" )</f>
        <v>Alcançar a Paz</v>
      </c>
      <c r="D78" s="134" t="str">
        <f t="array" ref="D78">ifs(and(isblank($A78),isblank($B78)),"", not(iserror(vlookup($A78&amp;$B78,'3) Release_Label'!$D:$D&amp;'3) Release_Label'!$E:$E,1,0))),vlookup($A78&amp;$B78,{'3) Release_Label'!$D:$D&amp;'3) Release_Label'!$E:$E,'3) Release_Label'!$H:$H},2,0), or(and(not(isblank($B78)),$B78=$B77,$A78&lt;&gt;$A77),and(not(isblank($A78)),$A78=$A77,$B78&lt;&gt;$B77)),"ID LISTS UNALIGNED",and($A78&lt;&gt;"",countif('3) Release_Label'!$D:$D,$A78)=0),"NO UPC MATCH in Release_Label",and($B78&lt;&gt;"",countif('3) Release_Label'!$E:$E,$B78)=0),"NO CATALOG ID MATCH in Release_Label",iserror(vlookup($A78&amp;$B78,'3) Release_Label'!$D:$D&amp;'3) Release_Label'!$E:$E,1,0)),"NO UPC-CATALOG ID pair MATCH in Release_Label" )</f>
        <v/>
      </c>
      <c r="E78" s="43" t="s">
        <v>87</v>
      </c>
      <c r="F78" s="135" t="s">
        <v>671</v>
      </c>
      <c r="G78" s="136" t="str">
        <f t="array" ref="G78">ifs(or($F78="",$F78="Main Primary Artist"),$F78,not(iserror(vlookup($F78,'Reference info'!$J$5:$J$8,1,0))),"Key Artist",not(iserror(vlookup($F78,'Reference info'!$J$38:$J$405,1,0))),"Performer",not(iserror(vlookup($F78,'Reference info'!$J$10:$J$36,1,0))),"Producer &amp; Engineer")</f>
        <v>Key Artist</v>
      </c>
      <c r="I78" s="8" t="str">
        <f>IF(AND(F78="Main Primary Artist",SUBSTITUTE(E78," ","")&lt;&gt;"VariousArtists",SUBSTITUTE(E78," ","")&lt;&gt;"VariousArtist",E78&lt;&gt;"Various",SUBSTITUTE(E78," ","")&lt;&gt;"AssortedArtists",SUBSTITUTE(E78," ","")&lt;&gt;"AssortedArtist",E78&lt;&gt;"Assorted",SUBSTITUTE(E78," ","")&lt;&gt;"AsortedArtists",SUBSTITUTE(E78," ","")&lt;&gt;"AsortedArtist",E78&lt;&gt;"Asorted",E78&lt;&gt;"Other",,SUBSTITUTE(E78," ","")&lt;&gt;"MiscellaneousArtists",SUBSTITUTE(E78," ","")&lt;&gt;"MiscellaneousArtist",E78&lt;&gt;"Miscellaneous",SUBSTITUTE(E78," ","")&lt;&gt;"MiscelaneousArtists",SUBSTITUTE(E78," ","")&lt;&gt;"MiscelaneousArtist",E78&lt;&gt;"Miscelaneous"),"update Releases set ArtistId=(select ArtistId from Artists where Name=N'"&amp;SUBSTITUTE(trim(E78),"'","''")&amp;"' and EnterpriseId="&amp;EntId&amp;"), SearchKeywords=concat_ws(' ', Name, N'"&amp;SUBSTITUTE(trim(E78),"'","''")&amp;"',(select Name from Labels where LabelId=Releases.LabelId), ReleaseId, UPC, Catalog) where "&amp;IF(A78&lt;&gt;"","UPC="&amp;A78,"Catalog='"&amp;SUBSTITUTE(trim(B78),"'","''")&amp;"'")&amp;" and EnterpriseId="&amp;EntId,IF(and(F78&lt;&gt;"Main Primary Artist",SUBSTITUTE(E78," ","")&lt;&gt;"VariousArtists",SUBSTITUTE(E78," ","")&lt;&gt;"VariousArtist",E78&lt;&gt;"Various",SUBSTITUTE(E78," ","")&lt;&gt;"AssortedArtists",SUBSTITUTE(E78," ","")&lt;&gt;"AssortedArtist",E78&lt;&gt;"Assorted",SUBSTITUTE(E78," ","")&lt;&gt;"AsortedArtists",SUBSTITUTE(E78," ","")&lt;&gt;"AsortedArtist",E78&lt;&gt;"Asorted",E78&lt;&gt;"Other",,SUBSTITUTE(E78," ","")&lt;&gt;"MiscellaneousArtists",SUBSTITUTE(E78," ","")&lt;&gt;"MiscellaneousArtist",E78&lt;&gt;"Miscellaneous",SUBSTITUTE(E78," ","")&lt;&gt;"MiscelaneousArtists",SUBSTITUTE(E78," ","")&lt;&gt;"MiscelaneousArtist",E78&lt;&gt;"Miscelaneous"),"INSERT into Contributors VALUES (newid(), "&amp;IF(F78&lt;&gt;"Primary Artist", "(select RoleId from ContributorRoles where Name='"&amp;F78&amp;"'), 0", "49, 1")&amp; ", null, (select max(ReleaseId) from Releases where "&amp;IF(A78&lt;&gt;"","UPC="&amp;A78,"Catalog='"&amp;SUBSTITUTE(trim(B78),"'","''")&amp;"'")&amp;" and EnterpriseId="&amp;EntId&amp;"), (select ArtistId from Artists where Name=N'"&amp;SUBSTITUTE(trim(E78),"'","''")&amp;"' and EnterpriseId="&amp;EntId&amp;"), null)",""))</f>
        <v>INSERT into Contributors VALUES (newid(), 49, 1, null, (select max(ReleaseId) from Releases where UPC=713312393479 and EnterpriseId=647322), (select ArtistId from Artists where Name=N'Nathy SC' and EnterpriseId=647322), null)</v>
      </c>
      <c r="L78" s="28"/>
    </row>
    <row r="79">
      <c r="A79" s="83">
        <v>7.13312393479E11</v>
      </c>
      <c r="B79" s="116"/>
      <c r="C79" s="134" t="str">
        <f t="array" ref="C79">ifs(and(isblank($A79),isblank($B79)),"", not(iserror(vlookup($A79&amp;$B79,'3) Release_Label'!$D:$D&amp;'3) Release_Label'!$E:$E,1,0))),vlookup($A79&amp;$B79,{'3) Release_Label'!$D:$D&amp;'3) Release_Label'!$E:$E,'3) Release_Label'!$F:$F},2,0), or(and(not(isblank($B79)),$B79=$B78,$A79&lt;&gt;$A78),and(not(isblank($A79)),$A79=$A78,$B79&lt;&gt;$B78)),"ID LISTS UNALIGNED",and($A79&lt;&gt;"",countif('3) Release_Label'!$D:$D,$A79)=0),"NO UPC MATCH in Release_Label",and($B79&lt;&gt;"",countif('3) Release_Label'!$E:$E,$B79)=0),"NO CATALOG ID MATCH in Release_Label",iserror(vlookup($A79&amp;$B79,'3) Release_Label'!$D:$D&amp;'3) Release_Label'!$E:$E,1,0)),"NO UPC-CATALOG ID pair MATCH in Release_Label" )</f>
        <v>Alcançar a Paz</v>
      </c>
      <c r="D79" s="134" t="str">
        <f t="array" ref="D79">ifs(and(isblank($A79),isblank($B79)),"", not(iserror(vlookup($A79&amp;$B79,'3) Release_Label'!$D:$D&amp;'3) Release_Label'!$E:$E,1,0))),vlookup($A79&amp;$B79,{'3) Release_Label'!$D:$D&amp;'3) Release_Label'!$E:$E,'3) Release_Label'!$H:$H},2,0), or(and(not(isblank($B79)),$B79=$B78,$A79&lt;&gt;$A78),and(not(isblank($A79)),$A79=$A78,$B79&lt;&gt;$B78)),"ID LISTS UNALIGNED",and($A79&lt;&gt;"",countif('3) Release_Label'!$D:$D,$A79)=0),"NO UPC MATCH in Release_Label",and($B79&lt;&gt;"",countif('3) Release_Label'!$E:$E,$B79)=0),"NO CATALOG ID MATCH in Release_Label",iserror(vlookup($A79&amp;$B79,'3) Release_Label'!$D:$D&amp;'3) Release_Label'!$E:$E,1,0)),"NO UPC-CATALOG ID pair MATCH in Release_Label" )</f>
        <v/>
      </c>
      <c r="E79" s="43" t="s">
        <v>67</v>
      </c>
      <c r="F79" s="135" t="s">
        <v>667</v>
      </c>
      <c r="G79" s="136" t="str">
        <f t="array" ref="G79">ifs(or($F79="",$F79="Main Primary Artist"),$F79,not(iserror(vlookup($F79,'Reference info'!$J$5:$J$8,1,0))),"Key Artist",not(iserror(vlookup($F79,'Reference info'!$J$38:$J$405,1,0))),"Performer",not(iserror(vlookup($F79,'Reference info'!$J$10:$J$36,1,0))),"Producer &amp; Engineer")</f>
        <v>Producer &amp; Engineer</v>
      </c>
      <c r="I79" s="8" t="str">
        <f>IF(AND(F79="Main Primary Artist",SUBSTITUTE(E79," ","")&lt;&gt;"VariousArtists",SUBSTITUTE(E79," ","")&lt;&gt;"VariousArtist",E79&lt;&gt;"Various",SUBSTITUTE(E79," ","")&lt;&gt;"AssortedArtists",SUBSTITUTE(E79," ","")&lt;&gt;"AssortedArtist",E79&lt;&gt;"Assorted",SUBSTITUTE(E79," ","")&lt;&gt;"AsortedArtists",SUBSTITUTE(E79," ","")&lt;&gt;"AsortedArtist",E79&lt;&gt;"Asorted",E79&lt;&gt;"Other",,SUBSTITUTE(E79," ","")&lt;&gt;"MiscellaneousArtists",SUBSTITUTE(E79," ","")&lt;&gt;"MiscellaneousArtist",E79&lt;&gt;"Miscellaneous",SUBSTITUTE(E79," ","")&lt;&gt;"MiscelaneousArtists",SUBSTITUTE(E79," ","")&lt;&gt;"MiscelaneousArtist",E79&lt;&gt;"Miscelaneous"),"update Releases set ArtistId=(select ArtistId from Artists where Name=N'"&amp;SUBSTITUTE(trim(E79),"'","''")&amp;"' and EnterpriseId="&amp;EntId&amp;"), SearchKeywords=concat_ws(' ', Name, N'"&amp;SUBSTITUTE(trim(E79),"'","''")&amp;"',(select Name from Labels where LabelId=Releases.LabelId), ReleaseId, UPC, Catalog) where "&amp;IF(A79&lt;&gt;"","UPC="&amp;A79,"Catalog='"&amp;SUBSTITUTE(trim(B79),"'","''")&amp;"'")&amp;" and EnterpriseId="&amp;EntId,IF(and(F79&lt;&gt;"Main Primary Artist",SUBSTITUTE(E79," ","")&lt;&gt;"VariousArtists",SUBSTITUTE(E79," ","")&lt;&gt;"VariousArtist",E79&lt;&gt;"Various",SUBSTITUTE(E79," ","")&lt;&gt;"AssortedArtists",SUBSTITUTE(E79," ","")&lt;&gt;"AssortedArtist",E79&lt;&gt;"Assorted",SUBSTITUTE(E79," ","")&lt;&gt;"AsortedArtists",SUBSTITUTE(E79," ","")&lt;&gt;"AsortedArtist",E79&lt;&gt;"Asorted",E79&lt;&gt;"Other",,SUBSTITUTE(E79," ","")&lt;&gt;"MiscellaneousArtists",SUBSTITUTE(E79," ","")&lt;&gt;"MiscellaneousArtist",E79&lt;&gt;"Miscellaneous",SUBSTITUTE(E79," ","")&lt;&gt;"MiscelaneousArtists",SUBSTITUTE(E79," ","")&lt;&gt;"MiscelaneousArtist",E79&lt;&gt;"Miscelaneous"),"INSERT into Contributors VALUES (newid(), "&amp;IF(F79&lt;&gt;"Primary Artist", "(select RoleId from ContributorRoles where Name='"&amp;F79&amp;"'), 0", "49, 1")&amp; ", null, (select max(ReleaseId) from Releases where "&amp;IF(A79&lt;&gt;"","UPC="&amp;A79,"Catalog='"&amp;SUBSTITUTE(trim(B79),"'","''")&amp;"'")&amp;" and EnterpriseId="&amp;EntId&amp;"), (select ArtistId from Artists where Name=N'"&amp;SUBSTITUTE(trim(E79),"'","''")&amp;"' and EnterpriseId="&amp;EntId&amp;"), null)",""))</f>
        <v>INSERT into Contributors VALUES (newid(), (select RoleId from ContributorRoles where Name='Producer'), 0, null, (select max(ReleaseId) from Releases where UPC=713312393479 and EnterpriseId=647322), (select ArtistId from Artists where Name=N'Flash Beats Manow' and EnterpriseId=647322), null)</v>
      </c>
      <c r="L79" s="28"/>
    </row>
    <row r="80">
      <c r="A80" s="83">
        <v>7.13312393479E11</v>
      </c>
      <c r="B80" s="116"/>
      <c r="C80" s="134" t="str">
        <f t="array" ref="C80">ifs(and(isblank($A80),isblank($B80)),"", not(iserror(vlookup($A80&amp;$B80,'3) Release_Label'!$D:$D&amp;'3) Release_Label'!$E:$E,1,0))),vlookup($A80&amp;$B80,{'3) Release_Label'!$D:$D&amp;'3) Release_Label'!$E:$E,'3) Release_Label'!$F:$F},2,0), or(and(not(isblank($B80)),$B80=$B79,$A80&lt;&gt;$A79),and(not(isblank($A80)),$A80=$A79,$B80&lt;&gt;$B79)),"ID LISTS UNALIGNED",and($A80&lt;&gt;"",countif('3) Release_Label'!$D:$D,$A80)=0),"NO UPC MATCH in Release_Label",and($B80&lt;&gt;"",countif('3) Release_Label'!$E:$E,$B80)=0),"NO CATALOG ID MATCH in Release_Label",iserror(vlookup($A80&amp;$B80,'3) Release_Label'!$D:$D&amp;'3) Release_Label'!$E:$E,1,0)),"NO UPC-CATALOG ID pair MATCH in Release_Label" )</f>
        <v>Alcançar a Paz</v>
      </c>
      <c r="D80" s="134" t="str">
        <f t="array" ref="D80">ifs(and(isblank($A80),isblank($B80)),"", not(iserror(vlookup($A80&amp;$B80,'3) Release_Label'!$D:$D&amp;'3) Release_Label'!$E:$E,1,0))),vlookup($A80&amp;$B80,{'3) Release_Label'!$D:$D&amp;'3) Release_Label'!$E:$E,'3) Release_Label'!$H:$H},2,0), or(and(not(isblank($B80)),$B80=$B79,$A80&lt;&gt;$A79),and(not(isblank($A80)),$A80=$A79,$B80&lt;&gt;$B79)),"ID LISTS UNALIGNED",and($A80&lt;&gt;"",countif('3) Release_Label'!$D:$D,$A80)=0),"NO UPC MATCH in Release_Label",and($B80&lt;&gt;"",countif('3) Release_Label'!$E:$E,$B80)=0),"NO CATALOG ID MATCH in Release_Label",iserror(vlookup($A80&amp;$B80,'3) Release_Label'!$D:$D&amp;'3) Release_Label'!$E:$E,1,0)),"NO UPC-CATALOG ID pair MATCH in Release_Label" )</f>
        <v/>
      </c>
      <c r="E80" s="43" t="s">
        <v>67</v>
      </c>
      <c r="F80" s="135" t="s">
        <v>669</v>
      </c>
      <c r="G80" s="136" t="str">
        <f t="array" ref="G80">ifs(or($F80="",$F80="Main Primary Artist"),$F80,not(iserror(vlookup($F80,'Reference info'!$J$5:$J$8,1,0))),"Key Artist",not(iserror(vlookup($F80,'Reference info'!$J$38:$J$405,1,0))),"Performer",not(iserror(vlookup($F80,'Reference info'!$J$10:$J$36,1,0))),"Producer &amp; Engineer")</f>
        <v>Producer &amp; Engineer</v>
      </c>
      <c r="I80" s="8" t="str">
        <f>IF(AND(F80="Main Primary Artist",SUBSTITUTE(E80," ","")&lt;&gt;"VariousArtists",SUBSTITUTE(E80," ","")&lt;&gt;"VariousArtist",E80&lt;&gt;"Various",SUBSTITUTE(E80," ","")&lt;&gt;"AssortedArtists",SUBSTITUTE(E80," ","")&lt;&gt;"AssortedArtist",E80&lt;&gt;"Assorted",SUBSTITUTE(E80," ","")&lt;&gt;"AsortedArtists",SUBSTITUTE(E80," ","")&lt;&gt;"AsortedArtist",E80&lt;&gt;"Asorted",E80&lt;&gt;"Other",,SUBSTITUTE(E80," ","")&lt;&gt;"MiscellaneousArtists",SUBSTITUTE(E80," ","")&lt;&gt;"MiscellaneousArtist",E80&lt;&gt;"Miscellaneous",SUBSTITUTE(E80," ","")&lt;&gt;"MiscelaneousArtists",SUBSTITUTE(E80," ","")&lt;&gt;"MiscelaneousArtist",E80&lt;&gt;"Miscelaneous"),"update Releases set ArtistId=(select ArtistId from Artists where Name=N'"&amp;SUBSTITUTE(trim(E80),"'","''")&amp;"' and EnterpriseId="&amp;EntId&amp;"), SearchKeywords=concat_ws(' ', Name, N'"&amp;SUBSTITUTE(trim(E80),"'","''")&amp;"',(select Name from Labels where LabelId=Releases.LabelId), ReleaseId, UPC, Catalog) where "&amp;IF(A80&lt;&gt;"","UPC="&amp;A80,"Catalog='"&amp;SUBSTITUTE(trim(B80),"'","''")&amp;"'")&amp;" and EnterpriseId="&amp;EntId,IF(and(F80&lt;&gt;"Main Primary Artist",SUBSTITUTE(E80," ","")&lt;&gt;"VariousArtists",SUBSTITUTE(E80," ","")&lt;&gt;"VariousArtist",E80&lt;&gt;"Various",SUBSTITUTE(E80," ","")&lt;&gt;"AssortedArtists",SUBSTITUTE(E80," ","")&lt;&gt;"AssortedArtist",E80&lt;&gt;"Assorted",SUBSTITUTE(E80," ","")&lt;&gt;"AsortedArtists",SUBSTITUTE(E80," ","")&lt;&gt;"AsortedArtist",E80&lt;&gt;"Asorted",E80&lt;&gt;"Other",,SUBSTITUTE(E80," ","")&lt;&gt;"MiscellaneousArtists",SUBSTITUTE(E80," ","")&lt;&gt;"MiscellaneousArtist",E80&lt;&gt;"Miscellaneous",SUBSTITUTE(E80," ","")&lt;&gt;"MiscelaneousArtists",SUBSTITUTE(E80," ","")&lt;&gt;"MiscelaneousArtist",E80&lt;&gt;"Miscelaneous"),"INSERT into Contributors VALUES (newid(), "&amp;IF(F80&lt;&gt;"Primary Artist", "(select RoleId from ContributorRoles where Name='"&amp;F80&amp;"'), 0", "49, 1")&amp; ", null, (select max(ReleaseId) from Releases where "&amp;IF(A80&lt;&gt;"","UPC="&amp;A80,"Catalog='"&amp;SUBSTITUTE(trim(B80),"'","''")&amp;"'")&amp;" and EnterpriseId="&amp;EntId&amp;"), (select ArtistId from Artists where Name=N'"&amp;SUBSTITUTE(trim(E80),"'","''")&amp;"' and EnterpriseId="&amp;EntId&amp;"), null)",""))</f>
        <v>INSERT into Contributors VALUES (newid(), (select RoleId from ContributorRoles where Name='Engineer'), 0, null, (select max(ReleaseId) from Releases where UPC=713312393479 and EnterpriseId=647322), (select ArtistId from Artists where Name=N'Flash Beats Manow' and EnterpriseId=647322), null)</v>
      </c>
      <c r="L80" s="28"/>
    </row>
    <row r="81">
      <c r="A81" s="83">
        <v>7.13312581449E11</v>
      </c>
      <c r="B81" s="116"/>
      <c r="C81" s="134" t="str">
        <f t="array" ref="C81">ifs(and(isblank($A81),isblank($B81)),"", not(iserror(vlookup($A81&amp;$B81,'3) Release_Label'!$D:$D&amp;'3) Release_Label'!$E:$E,1,0))),vlookup($A81&amp;$B81,{'3) Release_Label'!$D:$D&amp;'3) Release_Label'!$E:$E,'3) Release_Label'!$F:$F},2,0), or(and(not(isblank($B81)),$B81=$B80,$A81&lt;&gt;$A80),and(not(isblank($A81)),$A81=$A80,$B81&lt;&gt;$B80)),"ID LISTS UNALIGNED",and($A81&lt;&gt;"",countif('3) Release_Label'!$D:$D,$A81)=0),"NO UPC MATCH in Release_Label",and($B81&lt;&gt;"",countif('3) Release_Label'!$E:$E,$B81)=0),"NO CATALOG ID MATCH in Release_Label",iserror(vlookup($A81&amp;$B81,'3) Release_Label'!$D:$D&amp;'3) Release_Label'!$E:$E,1,0)),"NO UPC-CATALOG ID pair MATCH in Release_Label" )</f>
        <v>Bachira - Monstro Egoista</v>
      </c>
      <c r="D81" s="134" t="str">
        <f t="array" ref="D81">ifs(and(isblank($A81),isblank($B81)),"", not(iserror(vlookup($A81&amp;$B81,'3) Release_Label'!$D:$D&amp;'3) Release_Label'!$E:$E,1,0))),vlookup($A81&amp;$B81,{'3) Release_Label'!$D:$D&amp;'3) Release_Label'!$E:$E,'3) Release_Label'!$H:$H},2,0), or(and(not(isblank($B81)),$B81=$B80,$A81&lt;&gt;$A80),and(not(isblank($A81)),$A81=$A80,$B81&lt;&gt;$B80)),"ID LISTS UNALIGNED",and($A81&lt;&gt;"",countif('3) Release_Label'!$D:$D,$A81)=0),"NO UPC MATCH in Release_Label",and($B81&lt;&gt;"",countif('3) Release_Label'!$E:$E,$B81)=0),"NO CATALOG ID MATCH in Release_Label",iserror(vlookup($A81&amp;$B81,'3) Release_Label'!$D:$D&amp;'3) Release_Label'!$E:$E,1,0)),"NO UPC-CATALOG ID pair MATCH in Release_Label" )</f>
        <v/>
      </c>
      <c r="E81" s="43" t="s">
        <v>49</v>
      </c>
      <c r="F81" s="135" t="s">
        <v>666</v>
      </c>
      <c r="G81" s="136" t="str">
        <f t="array" ref="G81">ifs(or($F81="",$F81="Main Primary Artist"),$F81,not(iserror(vlookup($F81,'Reference info'!$J$5:$J$8,1,0))),"Key Artist",not(iserror(vlookup($F81,'Reference info'!$J$38:$J$405,1,0))),"Performer",not(iserror(vlookup($F81,'Reference info'!$J$10:$J$36,1,0))),"Producer &amp; Engineer")</f>
        <v>Main Primary Artist</v>
      </c>
      <c r="I81" s="8" t="str">
        <f>IF(AND(F81="Main Primary Artist",SUBSTITUTE(E81," ","")&lt;&gt;"VariousArtists",SUBSTITUTE(E81," ","")&lt;&gt;"VariousArtist",E81&lt;&gt;"Various",SUBSTITUTE(E81," ","")&lt;&gt;"AssortedArtists",SUBSTITUTE(E81," ","")&lt;&gt;"AssortedArtist",E81&lt;&gt;"Assorted",SUBSTITUTE(E81," ","")&lt;&gt;"AsortedArtists",SUBSTITUTE(E81," ","")&lt;&gt;"AsortedArtist",E81&lt;&gt;"Asorted",E81&lt;&gt;"Other",,SUBSTITUTE(E81," ","")&lt;&gt;"MiscellaneousArtists",SUBSTITUTE(E81," ","")&lt;&gt;"MiscellaneousArtist",E81&lt;&gt;"Miscellaneous",SUBSTITUTE(E81," ","")&lt;&gt;"MiscelaneousArtists",SUBSTITUTE(E81," ","")&lt;&gt;"MiscelaneousArtist",E81&lt;&gt;"Miscelaneous"),"update Releases set ArtistId=(select ArtistId from Artists where Name=N'"&amp;SUBSTITUTE(trim(E81),"'","''")&amp;"' and EnterpriseId="&amp;EntId&amp;"), SearchKeywords=concat_ws(' ', Name, N'"&amp;SUBSTITUTE(trim(E81),"'","''")&amp;"',(select Name from Labels where LabelId=Releases.LabelId), ReleaseId, UPC, Catalog) where "&amp;IF(A81&lt;&gt;"","UPC="&amp;A81,"Catalog='"&amp;SUBSTITUTE(trim(B81),"'","''")&amp;"'")&amp;" and EnterpriseId="&amp;EntId,IF(and(F81&lt;&gt;"Main Primary Artist",SUBSTITUTE(E81," ","")&lt;&gt;"VariousArtists",SUBSTITUTE(E81," ","")&lt;&gt;"VariousArtist",E81&lt;&gt;"Various",SUBSTITUTE(E81," ","")&lt;&gt;"AssortedArtists",SUBSTITUTE(E81," ","")&lt;&gt;"AssortedArtist",E81&lt;&gt;"Assorted",SUBSTITUTE(E81," ","")&lt;&gt;"AsortedArtists",SUBSTITUTE(E81," ","")&lt;&gt;"AsortedArtist",E81&lt;&gt;"Asorted",E81&lt;&gt;"Other",,SUBSTITUTE(E81," ","")&lt;&gt;"MiscellaneousArtists",SUBSTITUTE(E81," ","")&lt;&gt;"MiscellaneousArtist",E81&lt;&gt;"Miscellaneous",SUBSTITUTE(E81," ","")&lt;&gt;"MiscelaneousArtists",SUBSTITUTE(E81," ","")&lt;&gt;"MiscelaneousArtist",E81&lt;&gt;"Miscelaneous"),"INSERT into Contributors VALUES (newid(), "&amp;IF(F81&lt;&gt;"Primary Artist", "(select RoleId from ContributorRoles where Name='"&amp;F81&amp;"'), 0", "49, 1")&amp; ", null, (select max(ReleaseId) from Releases where "&amp;IF(A81&lt;&gt;"","UPC="&amp;A81,"Catalog='"&amp;SUBSTITUTE(trim(B81),"'","''")&amp;"'")&amp;" and EnterpriseId="&amp;EntId&amp;"), (select ArtistId from Artists where Name=N'"&amp;SUBSTITUTE(trim(E81),"'","''")&amp;"' and EnterpriseId="&amp;EntId&amp;"), null)",""))</f>
        <v>update Releases set ArtistId=(select ArtistId from Artists where Name=N'JKZ' and EnterpriseId=647322), SearchKeywords=concat_ws(' ', Name, N'JKZ',(select Name from Labels where LabelId=Releases.LabelId), ReleaseId, UPC, Catalog) where UPC=713312581449 and EnterpriseId=647322</v>
      </c>
      <c r="L81" s="28"/>
    </row>
    <row r="82">
      <c r="A82" s="83">
        <v>7.13312581449E11</v>
      </c>
      <c r="B82" s="116"/>
      <c r="C82" s="134" t="str">
        <f t="array" ref="C82">ifs(and(isblank($A82),isblank($B82)),"", not(iserror(vlookup($A82&amp;$B82,'3) Release_Label'!$D:$D&amp;'3) Release_Label'!$E:$E,1,0))),vlookup($A82&amp;$B82,{'3) Release_Label'!$D:$D&amp;'3) Release_Label'!$E:$E,'3) Release_Label'!$F:$F},2,0), or(and(not(isblank($B82)),$B82=$B81,$A82&lt;&gt;$A81),and(not(isblank($A82)),$A82=$A81,$B82&lt;&gt;$B81)),"ID LISTS UNALIGNED",and($A82&lt;&gt;"",countif('3) Release_Label'!$D:$D,$A82)=0),"NO UPC MATCH in Release_Label",and($B82&lt;&gt;"",countif('3) Release_Label'!$E:$E,$B82)=0),"NO CATALOG ID MATCH in Release_Label",iserror(vlookup($A82&amp;$B82,'3) Release_Label'!$D:$D&amp;'3) Release_Label'!$E:$E,1,0)),"NO UPC-CATALOG ID pair MATCH in Release_Label" )</f>
        <v>Bachira - Monstro Egoista</v>
      </c>
      <c r="D82" s="134" t="str">
        <f t="array" ref="D82">ifs(and(isblank($A82),isblank($B82)),"", not(iserror(vlookup($A82&amp;$B82,'3) Release_Label'!$D:$D&amp;'3) Release_Label'!$E:$E,1,0))),vlookup($A82&amp;$B82,{'3) Release_Label'!$D:$D&amp;'3) Release_Label'!$E:$E,'3) Release_Label'!$H:$H},2,0), or(and(not(isblank($B82)),$B82=$B81,$A82&lt;&gt;$A81),and(not(isblank($A82)),$A82=$A81,$B82&lt;&gt;$B81)),"ID LISTS UNALIGNED",and($A82&lt;&gt;"",countif('3) Release_Label'!$D:$D,$A82)=0),"NO UPC MATCH in Release_Label",and($B82&lt;&gt;"",countif('3) Release_Label'!$E:$E,$B82)=0),"NO CATALOG ID MATCH in Release_Label",iserror(vlookup($A82&amp;$B82,'3) Release_Label'!$D:$D&amp;'3) Release_Label'!$E:$E,1,0)),"NO UPC-CATALOG ID pair MATCH in Release_Label" )</f>
        <v/>
      </c>
      <c r="E82" s="43" t="s">
        <v>49</v>
      </c>
      <c r="F82" s="135" t="s">
        <v>667</v>
      </c>
      <c r="G82" s="136" t="str">
        <f t="array" ref="G82">ifs(or($F82="",$F82="Main Primary Artist"),$F82,not(iserror(vlookup($F82,'Reference info'!$J$5:$J$8,1,0))),"Key Artist",not(iserror(vlookup($F82,'Reference info'!$J$38:$J$405,1,0))),"Performer",not(iserror(vlookup($F82,'Reference info'!$J$10:$J$36,1,0))),"Producer &amp; Engineer")</f>
        <v>Producer &amp; Engineer</v>
      </c>
      <c r="I82" s="8" t="str">
        <f>IF(AND(F82="Main Primary Artist",SUBSTITUTE(E82," ","")&lt;&gt;"VariousArtists",SUBSTITUTE(E82," ","")&lt;&gt;"VariousArtist",E82&lt;&gt;"Various",SUBSTITUTE(E82," ","")&lt;&gt;"AssortedArtists",SUBSTITUTE(E82," ","")&lt;&gt;"AssortedArtist",E82&lt;&gt;"Assorted",SUBSTITUTE(E82," ","")&lt;&gt;"AsortedArtists",SUBSTITUTE(E82," ","")&lt;&gt;"AsortedArtist",E82&lt;&gt;"Asorted",E82&lt;&gt;"Other",,SUBSTITUTE(E82," ","")&lt;&gt;"MiscellaneousArtists",SUBSTITUTE(E82," ","")&lt;&gt;"MiscellaneousArtist",E82&lt;&gt;"Miscellaneous",SUBSTITUTE(E82," ","")&lt;&gt;"MiscelaneousArtists",SUBSTITUTE(E82," ","")&lt;&gt;"MiscelaneousArtist",E82&lt;&gt;"Miscelaneous"),"update Releases set ArtistId=(select ArtistId from Artists where Name=N'"&amp;SUBSTITUTE(trim(E82),"'","''")&amp;"' and EnterpriseId="&amp;EntId&amp;"), SearchKeywords=concat_ws(' ', Name, N'"&amp;SUBSTITUTE(trim(E82),"'","''")&amp;"',(select Name from Labels where LabelId=Releases.LabelId), ReleaseId, UPC, Catalog) where "&amp;IF(A82&lt;&gt;"","UPC="&amp;A82,"Catalog='"&amp;SUBSTITUTE(trim(B82),"'","''")&amp;"'")&amp;" and EnterpriseId="&amp;EntId,IF(and(F82&lt;&gt;"Main Primary Artist",SUBSTITUTE(E82," ","")&lt;&gt;"VariousArtists",SUBSTITUTE(E82," ","")&lt;&gt;"VariousArtist",E82&lt;&gt;"Various",SUBSTITUTE(E82," ","")&lt;&gt;"AssortedArtists",SUBSTITUTE(E82," ","")&lt;&gt;"AssortedArtist",E82&lt;&gt;"Assorted",SUBSTITUTE(E82," ","")&lt;&gt;"AsortedArtists",SUBSTITUTE(E82," ","")&lt;&gt;"AsortedArtist",E82&lt;&gt;"Asorted",E82&lt;&gt;"Other",,SUBSTITUTE(E82," ","")&lt;&gt;"MiscellaneousArtists",SUBSTITUTE(E82," ","")&lt;&gt;"MiscellaneousArtist",E82&lt;&gt;"Miscellaneous",SUBSTITUTE(E82," ","")&lt;&gt;"MiscelaneousArtists",SUBSTITUTE(E82," ","")&lt;&gt;"MiscelaneousArtist",E82&lt;&gt;"Miscelaneous"),"INSERT into Contributors VALUES (newid(), "&amp;IF(F82&lt;&gt;"Primary Artist", "(select RoleId from ContributorRoles where Name='"&amp;F82&amp;"'), 0", "49, 1")&amp; ", null, (select max(ReleaseId) from Releases where "&amp;IF(A82&lt;&gt;"","UPC="&amp;A82,"Catalog='"&amp;SUBSTITUTE(trim(B82),"'","''")&amp;"'")&amp;" and EnterpriseId="&amp;EntId&amp;"), (select ArtistId from Artists where Name=N'"&amp;SUBSTITUTE(trim(E82),"'","''")&amp;"' and EnterpriseId="&amp;EntId&amp;"), null)",""))</f>
        <v>INSERT into Contributors VALUES (newid(), (select RoleId from ContributorRoles where Name='Producer'), 0, null, (select max(ReleaseId) from Releases where UPC=713312581449 and EnterpriseId=647322), (select ArtistId from Artists where Name=N'JKZ' and EnterpriseId=647322), null)</v>
      </c>
      <c r="L82" s="28"/>
    </row>
    <row r="83">
      <c r="A83" s="83">
        <v>7.13312581449E11</v>
      </c>
      <c r="B83" s="116"/>
      <c r="C83" s="134" t="str">
        <f t="array" ref="C83">ifs(and(isblank($A83),isblank($B83)),"", not(iserror(vlookup($A83&amp;$B83,'3) Release_Label'!$D:$D&amp;'3) Release_Label'!$E:$E,1,0))),vlookup($A83&amp;$B83,{'3) Release_Label'!$D:$D&amp;'3) Release_Label'!$E:$E,'3) Release_Label'!$F:$F},2,0), or(and(not(isblank($B83)),$B83=$B82,$A83&lt;&gt;$A82),and(not(isblank($A83)),$A83=$A82,$B83&lt;&gt;$B82)),"ID LISTS UNALIGNED",and($A83&lt;&gt;"",countif('3) Release_Label'!$D:$D,$A83)=0),"NO UPC MATCH in Release_Label",and($B83&lt;&gt;"",countif('3) Release_Label'!$E:$E,$B83)=0),"NO CATALOG ID MATCH in Release_Label",iserror(vlookup($A83&amp;$B83,'3) Release_Label'!$D:$D&amp;'3) Release_Label'!$E:$E,1,0)),"NO UPC-CATALOG ID pair MATCH in Release_Label" )</f>
        <v>Bachira - Monstro Egoista</v>
      </c>
      <c r="D83" s="134" t="str">
        <f t="array" ref="D83">ifs(and(isblank($A83),isblank($B83)),"", not(iserror(vlookup($A83&amp;$B83,'3) Release_Label'!$D:$D&amp;'3) Release_Label'!$E:$E,1,0))),vlookup($A83&amp;$B83,{'3) Release_Label'!$D:$D&amp;'3) Release_Label'!$E:$E,'3) Release_Label'!$H:$H},2,0), or(and(not(isblank($B83)),$B83=$B82,$A83&lt;&gt;$A82),and(not(isblank($A83)),$A83=$A82,$B83&lt;&gt;$B82)),"ID LISTS UNALIGNED",and($A83&lt;&gt;"",countif('3) Release_Label'!$D:$D,$A83)=0),"NO UPC MATCH in Release_Label",and($B83&lt;&gt;"",countif('3) Release_Label'!$E:$E,$B83)=0),"NO CATALOG ID MATCH in Release_Label",iserror(vlookup($A83&amp;$B83,'3) Release_Label'!$D:$D&amp;'3) Release_Label'!$E:$E,1,0)),"NO UPC-CATALOG ID pair MATCH in Release_Label" )</f>
        <v/>
      </c>
      <c r="E83" s="43" t="s">
        <v>49</v>
      </c>
      <c r="F83" s="135" t="s">
        <v>669</v>
      </c>
      <c r="G83" s="136" t="str">
        <f t="array" ref="G83">ifs(or($F83="",$F83="Main Primary Artist"),$F83,not(iserror(vlookup($F83,'Reference info'!$J$5:$J$8,1,0))),"Key Artist",not(iserror(vlookup($F83,'Reference info'!$J$38:$J$405,1,0))),"Performer",not(iserror(vlookup($F83,'Reference info'!$J$10:$J$36,1,0))),"Producer &amp; Engineer")</f>
        <v>Producer &amp; Engineer</v>
      </c>
      <c r="I83" s="8" t="str">
        <f>IF(AND(F83="Main Primary Artist",SUBSTITUTE(E83," ","")&lt;&gt;"VariousArtists",SUBSTITUTE(E83," ","")&lt;&gt;"VariousArtist",E83&lt;&gt;"Various",SUBSTITUTE(E83," ","")&lt;&gt;"AssortedArtists",SUBSTITUTE(E83," ","")&lt;&gt;"AssortedArtist",E83&lt;&gt;"Assorted",SUBSTITUTE(E83," ","")&lt;&gt;"AsortedArtists",SUBSTITUTE(E83," ","")&lt;&gt;"AsortedArtist",E83&lt;&gt;"Asorted",E83&lt;&gt;"Other",,SUBSTITUTE(E83," ","")&lt;&gt;"MiscellaneousArtists",SUBSTITUTE(E83," ","")&lt;&gt;"MiscellaneousArtist",E83&lt;&gt;"Miscellaneous",SUBSTITUTE(E83," ","")&lt;&gt;"MiscelaneousArtists",SUBSTITUTE(E83," ","")&lt;&gt;"MiscelaneousArtist",E83&lt;&gt;"Miscelaneous"),"update Releases set ArtistId=(select ArtistId from Artists where Name=N'"&amp;SUBSTITUTE(trim(E83),"'","''")&amp;"' and EnterpriseId="&amp;EntId&amp;"), SearchKeywords=concat_ws(' ', Name, N'"&amp;SUBSTITUTE(trim(E83),"'","''")&amp;"',(select Name from Labels where LabelId=Releases.LabelId), ReleaseId, UPC, Catalog) where "&amp;IF(A83&lt;&gt;"","UPC="&amp;A83,"Catalog='"&amp;SUBSTITUTE(trim(B83),"'","''")&amp;"'")&amp;" and EnterpriseId="&amp;EntId,IF(and(F83&lt;&gt;"Main Primary Artist",SUBSTITUTE(E83," ","")&lt;&gt;"VariousArtists",SUBSTITUTE(E83," ","")&lt;&gt;"VariousArtist",E83&lt;&gt;"Various",SUBSTITUTE(E83," ","")&lt;&gt;"AssortedArtists",SUBSTITUTE(E83," ","")&lt;&gt;"AssortedArtist",E83&lt;&gt;"Assorted",SUBSTITUTE(E83," ","")&lt;&gt;"AsortedArtists",SUBSTITUTE(E83," ","")&lt;&gt;"AsortedArtist",E83&lt;&gt;"Asorted",E83&lt;&gt;"Other",,SUBSTITUTE(E83," ","")&lt;&gt;"MiscellaneousArtists",SUBSTITUTE(E83," ","")&lt;&gt;"MiscellaneousArtist",E83&lt;&gt;"Miscellaneous",SUBSTITUTE(E83," ","")&lt;&gt;"MiscelaneousArtists",SUBSTITUTE(E83," ","")&lt;&gt;"MiscelaneousArtist",E83&lt;&gt;"Miscelaneous"),"INSERT into Contributors VALUES (newid(), "&amp;IF(F83&lt;&gt;"Primary Artist", "(select RoleId from ContributorRoles where Name='"&amp;F83&amp;"'), 0", "49, 1")&amp; ", null, (select max(ReleaseId) from Releases where "&amp;IF(A83&lt;&gt;"","UPC="&amp;A83,"Catalog='"&amp;SUBSTITUTE(trim(B83),"'","''")&amp;"'")&amp;" and EnterpriseId="&amp;EntId&amp;"), (select ArtistId from Artists where Name=N'"&amp;SUBSTITUTE(trim(E83),"'","''")&amp;"' and EnterpriseId="&amp;EntId&amp;"), null)",""))</f>
        <v>INSERT into Contributors VALUES (newid(), (select RoleId from ContributorRoles where Name='Engineer'), 0, null, (select max(ReleaseId) from Releases where UPC=713312581449 and EnterpriseId=647322), (select ArtistId from Artists where Name=N'JKZ' and EnterpriseId=647322), null)</v>
      </c>
      <c r="L83" s="28"/>
    </row>
    <row r="84">
      <c r="A84" s="83">
        <v>7.13312581357E11</v>
      </c>
      <c r="B84" s="116"/>
      <c r="C84" s="134" t="str">
        <f t="array" ref="C84">ifs(and(isblank($A84),isblank($B84)),"", not(iserror(vlookup($A84&amp;$B84,'3) Release_Label'!$D:$D&amp;'3) Release_Label'!$E:$E,1,0))),vlookup($A84&amp;$B84,{'3) Release_Label'!$D:$D&amp;'3) Release_Label'!$E:$E,'3) Release_Label'!$F:$F},2,0), or(and(not(isblank($B84)),$B84=$B83,$A84&lt;&gt;$A83),and(not(isblank($A84)),$A84=$A83,$B84&lt;&gt;$B83)),"ID LISTS UNALIGNED",and($A84&lt;&gt;"",countif('3) Release_Label'!$D:$D,$A84)=0),"NO UPC MATCH in Release_Label",and($B84&lt;&gt;"",countif('3) Release_Label'!$E:$E,$B84)=0),"NO CATALOG ID MATCH in Release_Label",iserror(vlookup($A84&amp;$B84,'3) Release_Label'!$D:$D&amp;'3) Release_Label'!$E:$E,1,0)),"NO UPC-CATALOG ID pair MATCH in Release_Label" )</f>
        <v>Bachira - Monstro Egoista</v>
      </c>
      <c r="D84" s="134" t="str">
        <f t="array" ref="D84">ifs(and(isblank($A84),isblank($B84)),"", not(iserror(vlookup($A84&amp;$B84,'3) Release_Label'!$D:$D&amp;'3) Release_Label'!$E:$E,1,0))),vlookup($A84&amp;$B84,{'3) Release_Label'!$D:$D&amp;'3) Release_Label'!$E:$E,'3) Release_Label'!$H:$H},2,0), or(and(not(isblank($B84)),$B84=$B83,$A84&lt;&gt;$A83),and(not(isblank($A84)),$A84=$A83,$B84&lt;&gt;$B83)),"ID LISTS UNALIGNED",and($A84&lt;&gt;"",countif('3) Release_Label'!$D:$D,$A84)=0),"NO UPC MATCH in Release_Label",and($B84&lt;&gt;"",countif('3) Release_Label'!$E:$E,$B84)=0),"NO CATALOG ID MATCH in Release_Label",iserror(vlookup($A84&amp;$B84,'3) Release_Label'!$D:$D&amp;'3) Release_Label'!$E:$E,1,0)),"NO UPC-CATALOG ID pair MATCH in Release_Label" )</f>
        <v>Speed Up</v>
      </c>
      <c r="E84" s="43" t="s">
        <v>49</v>
      </c>
      <c r="F84" s="135" t="s">
        <v>666</v>
      </c>
      <c r="G84" s="136" t="str">
        <f t="array" ref="G84">ifs(or($F84="",$F84="Main Primary Artist"),$F84,not(iserror(vlookup($F84,'Reference info'!$J$5:$J$8,1,0))),"Key Artist",not(iserror(vlookup($F84,'Reference info'!$J$38:$J$405,1,0))),"Performer",not(iserror(vlookup($F84,'Reference info'!$J$10:$J$36,1,0))),"Producer &amp; Engineer")</f>
        <v>Main Primary Artist</v>
      </c>
      <c r="I84" s="8" t="str">
        <f>IF(AND(F84="Main Primary Artist",SUBSTITUTE(E84," ","")&lt;&gt;"VariousArtists",SUBSTITUTE(E84," ","")&lt;&gt;"VariousArtist",E84&lt;&gt;"Various",SUBSTITUTE(E84," ","")&lt;&gt;"AssortedArtists",SUBSTITUTE(E84," ","")&lt;&gt;"AssortedArtist",E84&lt;&gt;"Assorted",SUBSTITUTE(E84," ","")&lt;&gt;"AsortedArtists",SUBSTITUTE(E84," ","")&lt;&gt;"AsortedArtist",E84&lt;&gt;"Asorted",E84&lt;&gt;"Other",,SUBSTITUTE(E84," ","")&lt;&gt;"MiscellaneousArtists",SUBSTITUTE(E84," ","")&lt;&gt;"MiscellaneousArtist",E84&lt;&gt;"Miscellaneous",SUBSTITUTE(E84," ","")&lt;&gt;"MiscelaneousArtists",SUBSTITUTE(E84," ","")&lt;&gt;"MiscelaneousArtist",E84&lt;&gt;"Miscelaneous"),"update Releases set ArtistId=(select ArtistId from Artists where Name=N'"&amp;SUBSTITUTE(trim(E84),"'","''")&amp;"' and EnterpriseId="&amp;EntId&amp;"), SearchKeywords=concat_ws(' ', Name, N'"&amp;SUBSTITUTE(trim(E84),"'","''")&amp;"',(select Name from Labels where LabelId=Releases.LabelId), ReleaseId, UPC, Catalog) where "&amp;IF(A84&lt;&gt;"","UPC="&amp;A84,"Catalog='"&amp;SUBSTITUTE(trim(B84),"'","''")&amp;"'")&amp;" and EnterpriseId="&amp;EntId,IF(and(F84&lt;&gt;"Main Primary Artist",SUBSTITUTE(E84," ","")&lt;&gt;"VariousArtists",SUBSTITUTE(E84," ","")&lt;&gt;"VariousArtist",E84&lt;&gt;"Various",SUBSTITUTE(E84," ","")&lt;&gt;"AssortedArtists",SUBSTITUTE(E84," ","")&lt;&gt;"AssortedArtist",E84&lt;&gt;"Assorted",SUBSTITUTE(E84," ","")&lt;&gt;"AsortedArtists",SUBSTITUTE(E84," ","")&lt;&gt;"AsortedArtist",E84&lt;&gt;"Asorted",E84&lt;&gt;"Other",,SUBSTITUTE(E84," ","")&lt;&gt;"MiscellaneousArtists",SUBSTITUTE(E84," ","")&lt;&gt;"MiscellaneousArtist",E84&lt;&gt;"Miscellaneous",SUBSTITUTE(E84," ","")&lt;&gt;"MiscelaneousArtists",SUBSTITUTE(E84," ","")&lt;&gt;"MiscelaneousArtist",E84&lt;&gt;"Miscelaneous"),"INSERT into Contributors VALUES (newid(), "&amp;IF(F84&lt;&gt;"Primary Artist", "(select RoleId from ContributorRoles where Name='"&amp;F84&amp;"'), 0", "49, 1")&amp; ", null, (select max(ReleaseId) from Releases where "&amp;IF(A84&lt;&gt;"","UPC="&amp;A84,"Catalog='"&amp;SUBSTITUTE(trim(B84),"'","''")&amp;"'")&amp;" and EnterpriseId="&amp;EntId&amp;"), (select ArtistId from Artists where Name=N'"&amp;SUBSTITUTE(trim(E84),"'","''")&amp;"' and EnterpriseId="&amp;EntId&amp;"), null)",""))</f>
        <v>update Releases set ArtistId=(select ArtistId from Artists where Name=N'JKZ' and EnterpriseId=647322), SearchKeywords=concat_ws(' ', Name, N'JKZ',(select Name from Labels where LabelId=Releases.LabelId), ReleaseId, UPC, Catalog) where UPC=713312581357 and EnterpriseId=647322</v>
      </c>
      <c r="L84" s="28"/>
    </row>
    <row r="85">
      <c r="A85" s="83">
        <v>7.13312581357E11</v>
      </c>
      <c r="B85" s="116"/>
      <c r="C85" s="134" t="str">
        <f t="array" ref="C85">ifs(and(isblank($A85),isblank($B85)),"", not(iserror(vlookup($A85&amp;$B85,'3) Release_Label'!$D:$D&amp;'3) Release_Label'!$E:$E,1,0))),vlookup($A85&amp;$B85,{'3) Release_Label'!$D:$D&amp;'3) Release_Label'!$E:$E,'3) Release_Label'!$F:$F},2,0), or(and(not(isblank($B85)),$B85=$B84,$A85&lt;&gt;$A84),and(not(isblank($A85)),$A85=$A84,$B85&lt;&gt;$B84)),"ID LISTS UNALIGNED",and($A85&lt;&gt;"",countif('3) Release_Label'!$D:$D,$A85)=0),"NO UPC MATCH in Release_Label",and($B85&lt;&gt;"",countif('3) Release_Label'!$E:$E,$B85)=0),"NO CATALOG ID MATCH in Release_Label",iserror(vlookup($A85&amp;$B85,'3) Release_Label'!$D:$D&amp;'3) Release_Label'!$E:$E,1,0)),"NO UPC-CATALOG ID pair MATCH in Release_Label" )</f>
        <v>Bachira - Monstro Egoista</v>
      </c>
      <c r="D85" s="134" t="str">
        <f t="array" ref="D85">ifs(and(isblank($A85),isblank($B85)),"", not(iserror(vlookup($A85&amp;$B85,'3) Release_Label'!$D:$D&amp;'3) Release_Label'!$E:$E,1,0))),vlookup($A85&amp;$B85,{'3) Release_Label'!$D:$D&amp;'3) Release_Label'!$E:$E,'3) Release_Label'!$H:$H},2,0), or(and(not(isblank($B85)),$B85=$B84,$A85&lt;&gt;$A84),and(not(isblank($A85)),$A85=$A84,$B85&lt;&gt;$B84)),"ID LISTS UNALIGNED",and($A85&lt;&gt;"",countif('3) Release_Label'!$D:$D,$A85)=0),"NO UPC MATCH in Release_Label",and($B85&lt;&gt;"",countif('3) Release_Label'!$E:$E,$B85)=0),"NO CATALOG ID MATCH in Release_Label",iserror(vlookup($A85&amp;$B85,'3) Release_Label'!$D:$D&amp;'3) Release_Label'!$E:$E,1,0)),"NO UPC-CATALOG ID pair MATCH in Release_Label" )</f>
        <v>Speed Up</v>
      </c>
      <c r="E85" s="43" t="s">
        <v>49</v>
      </c>
      <c r="F85" s="135" t="s">
        <v>667</v>
      </c>
      <c r="G85" s="136" t="str">
        <f t="array" ref="G85">ifs(or($F85="",$F85="Main Primary Artist"),$F85,not(iserror(vlookup($F85,'Reference info'!$J$5:$J$8,1,0))),"Key Artist",not(iserror(vlookup($F85,'Reference info'!$J$38:$J$405,1,0))),"Performer",not(iserror(vlookup($F85,'Reference info'!$J$10:$J$36,1,0))),"Producer &amp; Engineer")</f>
        <v>Producer &amp; Engineer</v>
      </c>
      <c r="I85" s="8" t="str">
        <f>IF(AND(F85="Main Primary Artist",SUBSTITUTE(E85," ","")&lt;&gt;"VariousArtists",SUBSTITUTE(E85," ","")&lt;&gt;"VariousArtist",E85&lt;&gt;"Various",SUBSTITUTE(E85," ","")&lt;&gt;"AssortedArtists",SUBSTITUTE(E85," ","")&lt;&gt;"AssortedArtist",E85&lt;&gt;"Assorted",SUBSTITUTE(E85," ","")&lt;&gt;"AsortedArtists",SUBSTITUTE(E85," ","")&lt;&gt;"AsortedArtist",E85&lt;&gt;"Asorted",E85&lt;&gt;"Other",,SUBSTITUTE(E85," ","")&lt;&gt;"MiscellaneousArtists",SUBSTITUTE(E85," ","")&lt;&gt;"MiscellaneousArtist",E85&lt;&gt;"Miscellaneous",SUBSTITUTE(E85," ","")&lt;&gt;"MiscelaneousArtists",SUBSTITUTE(E85," ","")&lt;&gt;"MiscelaneousArtist",E85&lt;&gt;"Miscelaneous"),"update Releases set ArtistId=(select ArtistId from Artists where Name=N'"&amp;SUBSTITUTE(trim(E85),"'","''")&amp;"' and EnterpriseId="&amp;EntId&amp;"), SearchKeywords=concat_ws(' ', Name, N'"&amp;SUBSTITUTE(trim(E85),"'","''")&amp;"',(select Name from Labels where LabelId=Releases.LabelId), ReleaseId, UPC, Catalog) where "&amp;IF(A85&lt;&gt;"","UPC="&amp;A85,"Catalog='"&amp;SUBSTITUTE(trim(B85),"'","''")&amp;"'")&amp;" and EnterpriseId="&amp;EntId,IF(and(F85&lt;&gt;"Main Primary Artist",SUBSTITUTE(E85," ","")&lt;&gt;"VariousArtists",SUBSTITUTE(E85," ","")&lt;&gt;"VariousArtist",E85&lt;&gt;"Various",SUBSTITUTE(E85," ","")&lt;&gt;"AssortedArtists",SUBSTITUTE(E85," ","")&lt;&gt;"AssortedArtist",E85&lt;&gt;"Assorted",SUBSTITUTE(E85," ","")&lt;&gt;"AsortedArtists",SUBSTITUTE(E85," ","")&lt;&gt;"AsortedArtist",E85&lt;&gt;"Asorted",E85&lt;&gt;"Other",,SUBSTITUTE(E85," ","")&lt;&gt;"MiscellaneousArtists",SUBSTITUTE(E85," ","")&lt;&gt;"MiscellaneousArtist",E85&lt;&gt;"Miscellaneous",SUBSTITUTE(E85," ","")&lt;&gt;"MiscelaneousArtists",SUBSTITUTE(E85," ","")&lt;&gt;"MiscelaneousArtist",E85&lt;&gt;"Miscelaneous"),"INSERT into Contributors VALUES (newid(), "&amp;IF(F85&lt;&gt;"Primary Artist", "(select RoleId from ContributorRoles where Name='"&amp;F85&amp;"'), 0", "49, 1")&amp; ", null, (select max(ReleaseId) from Releases where "&amp;IF(A85&lt;&gt;"","UPC="&amp;A85,"Catalog='"&amp;SUBSTITUTE(trim(B85),"'","''")&amp;"'")&amp;" and EnterpriseId="&amp;EntId&amp;"), (select ArtistId from Artists where Name=N'"&amp;SUBSTITUTE(trim(E85),"'","''")&amp;"' and EnterpriseId="&amp;EntId&amp;"), null)",""))</f>
        <v>INSERT into Contributors VALUES (newid(), (select RoleId from ContributorRoles where Name='Producer'), 0, null, (select max(ReleaseId) from Releases where UPC=713312581357 and EnterpriseId=647322), (select ArtistId from Artists where Name=N'JKZ' and EnterpriseId=647322), null)</v>
      </c>
      <c r="L85" s="28"/>
    </row>
    <row r="86">
      <c r="A86" s="83">
        <v>7.13312581357E11</v>
      </c>
      <c r="B86" s="116"/>
      <c r="C86" s="134" t="str">
        <f t="array" ref="C86">ifs(and(isblank($A86),isblank($B86)),"", not(iserror(vlookup($A86&amp;$B86,'3) Release_Label'!$D:$D&amp;'3) Release_Label'!$E:$E,1,0))),vlookup($A86&amp;$B86,{'3) Release_Label'!$D:$D&amp;'3) Release_Label'!$E:$E,'3) Release_Label'!$F:$F},2,0), or(and(not(isblank($B86)),$B86=$B85,$A86&lt;&gt;$A85),and(not(isblank($A86)),$A86=$A85,$B86&lt;&gt;$B85)),"ID LISTS UNALIGNED",and($A86&lt;&gt;"",countif('3) Release_Label'!$D:$D,$A86)=0),"NO UPC MATCH in Release_Label",and($B86&lt;&gt;"",countif('3) Release_Label'!$E:$E,$B86)=0),"NO CATALOG ID MATCH in Release_Label",iserror(vlookup($A86&amp;$B86,'3) Release_Label'!$D:$D&amp;'3) Release_Label'!$E:$E,1,0)),"NO UPC-CATALOG ID pair MATCH in Release_Label" )</f>
        <v>Bachira - Monstro Egoista</v>
      </c>
      <c r="D86" s="134" t="str">
        <f t="array" ref="D86">ifs(and(isblank($A86),isblank($B86)),"", not(iserror(vlookup($A86&amp;$B86,'3) Release_Label'!$D:$D&amp;'3) Release_Label'!$E:$E,1,0))),vlookup($A86&amp;$B86,{'3) Release_Label'!$D:$D&amp;'3) Release_Label'!$E:$E,'3) Release_Label'!$H:$H},2,0), or(and(not(isblank($B86)),$B86=$B85,$A86&lt;&gt;$A85),and(not(isblank($A86)),$A86=$A85,$B86&lt;&gt;$B85)),"ID LISTS UNALIGNED",and($A86&lt;&gt;"",countif('3) Release_Label'!$D:$D,$A86)=0),"NO UPC MATCH in Release_Label",and($B86&lt;&gt;"",countif('3) Release_Label'!$E:$E,$B86)=0),"NO CATALOG ID MATCH in Release_Label",iserror(vlookup($A86&amp;$B86,'3) Release_Label'!$D:$D&amp;'3) Release_Label'!$E:$E,1,0)),"NO UPC-CATALOG ID pair MATCH in Release_Label" )</f>
        <v>Speed Up</v>
      </c>
      <c r="E86" s="43" t="s">
        <v>49</v>
      </c>
      <c r="F86" s="135" t="s">
        <v>669</v>
      </c>
      <c r="G86" s="136" t="str">
        <f t="array" ref="G86">ifs(or($F86="",$F86="Main Primary Artist"),$F86,not(iserror(vlookup($F86,'Reference info'!$J$5:$J$8,1,0))),"Key Artist",not(iserror(vlookup($F86,'Reference info'!$J$38:$J$405,1,0))),"Performer",not(iserror(vlookup($F86,'Reference info'!$J$10:$J$36,1,0))),"Producer &amp; Engineer")</f>
        <v>Producer &amp; Engineer</v>
      </c>
      <c r="I86" s="8" t="str">
        <f>IF(AND(F86="Main Primary Artist",SUBSTITUTE(E86," ","")&lt;&gt;"VariousArtists",SUBSTITUTE(E86," ","")&lt;&gt;"VariousArtist",E86&lt;&gt;"Various",SUBSTITUTE(E86," ","")&lt;&gt;"AssortedArtists",SUBSTITUTE(E86," ","")&lt;&gt;"AssortedArtist",E86&lt;&gt;"Assorted",SUBSTITUTE(E86," ","")&lt;&gt;"AsortedArtists",SUBSTITUTE(E86," ","")&lt;&gt;"AsortedArtist",E86&lt;&gt;"Asorted",E86&lt;&gt;"Other",,SUBSTITUTE(E86," ","")&lt;&gt;"MiscellaneousArtists",SUBSTITUTE(E86," ","")&lt;&gt;"MiscellaneousArtist",E86&lt;&gt;"Miscellaneous",SUBSTITUTE(E86," ","")&lt;&gt;"MiscelaneousArtists",SUBSTITUTE(E86," ","")&lt;&gt;"MiscelaneousArtist",E86&lt;&gt;"Miscelaneous"),"update Releases set ArtistId=(select ArtistId from Artists where Name=N'"&amp;SUBSTITUTE(trim(E86),"'","''")&amp;"' and EnterpriseId="&amp;EntId&amp;"), SearchKeywords=concat_ws(' ', Name, N'"&amp;SUBSTITUTE(trim(E86),"'","''")&amp;"',(select Name from Labels where LabelId=Releases.LabelId), ReleaseId, UPC, Catalog) where "&amp;IF(A86&lt;&gt;"","UPC="&amp;A86,"Catalog='"&amp;SUBSTITUTE(trim(B86),"'","''")&amp;"'")&amp;" and EnterpriseId="&amp;EntId,IF(and(F86&lt;&gt;"Main Primary Artist",SUBSTITUTE(E86," ","")&lt;&gt;"VariousArtists",SUBSTITUTE(E86," ","")&lt;&gt;"VariousArtist",E86&lt;&gt;"Various",SUBSTITUTE(E86," ","")&lt;&gt;"AssortedArtists",SUBSTITUTE(E86," ","")&lt;&gt;"AssortedArtist",E86&lt;&gt;"Assorted",SUBSTITUTE(E86," ","")&lt;&gt;"AsortedArtists",SUBSTITUTE(E86," ","")&lt;&gt;"AsortedArtist",E86&lt;&gt;"Asorted",E86&lt;&gt;"Other",,SUBSTITUTE(E86," ","")&lt;&gt;"MiscellaneousArtists",SUBSTITUTE(E86," ","")&lt;&gt;"MiscellaneousArtist",E86&lt;&gt;"Miscellaneous",SUBSTITUTE(E86," ","")&lt;&gt;"MiscelaneousArtists",SUBSTITUTE(E86," ","")&lt;&gt;"MiscelaneousArtist",E86&lt;&gt;"Miscelaneous"),"INSERT into Contributors VALUES (newid(), "&amp;IF(F86&lt;&gt;"Primary Artist", "(select RoleId from ContributorRoles where Name='"&amp;F86&amp;"'), 0", "49, 1")&amp; ", null, (select max(ReleaseId) from Releases where "&amp;IF(A86&lt;&gt;"","UPC="&amp;A86,"Catalog='"&amp;SUBSTITUTE(trim(B86),"'","''")&amp;"'")&amp;" and EnterpriseId="&amp;EntId&amp;"), (select ArtistId from Artists where Name=N'"&amp;SUBSTITUTE(trim(E86),"'","''")&amp;"' and EnterpriseId="&amp;EntId&amp;"), null)",""))</f>
        <v>INSERT into Contributors VALUES (newid(), (select RoleId from ContributorRoles where Name='Engineer'), 0, null, (select max(ReleaseId) from Releases where UPC=713312581357 and EnterpriseId=647322), (select ArtistId from Artists where Name=N'JKZ' and EnterpriseId=647322), null)</v>
      </c>
      <c r="L86" s="28"/>
    </row>
    <row r="87">
      <c r="A87" s="83">
        <v>7.13312581487E11</v>
      </c>
      <c r="B87" s="116"/>
      <c r="C87" s="134" t="str">
        <f t="array" ref="C87">ifs(and(isblank($A87),isblank($B87)),"", not(iserror(vlookup($A87&amp;$B87,'3) Release_Label'!$D:$D&amp;'3) Release_Label'!$E:$E,1,0))),vlookup($A87&amp;$B87,{'3) Release_Label'!$D:$D&amp;'3) Release_Label'!$E:$E,'3) Release_Label'!$F:$F},2,0), or(and(not(isblank($B87)),$B87=$B86,$A87&lt;&gt;$A86),and(not(isblank($A87)),$A87=$A86,$B87&lt;&gt;$B86)),"ID LISTS UNALIGNED",and($A87&lt;&gt;"",countif('3) Release_Label'!$D:$D,$A87)=0),"NO UPC MATCH in Release_Label",and($B87&lt;&gt;"",countif('3) Release_Label'!$E:$E,$B87)=0),"NO CATALOG ID MATCH in Release_Label",iserror(vlookup($A87&amp;$B87,'3) Release_Label'!$D:$D&amp;'3) Release_Label'!$E:$E,1,0)),"NO UPC-CATALOG ID pair MATCH in Release_Label" )</f>
        <v>A Morte Vermelha</v>
      </c>
      <c r="D87" s="134" t="str">
        <f t="array" ref="D87">ifs(and(isblank($A87),isblank($B87)),"", not(iserror(vlookup($A87&amp;$B87,'3) Release_Label'!$D:$D&amp;'3) Release_Label'!$E:$E,1,0))),vlookup($A87&amp;$B87,{'3) Release_Label'!$D:$D&amp;'3) Release_Label'!$E:$E,'3) Release_Label'!$H:$H},2,0), or(and(not(isblank($B87)),$B87=$B86,$A87&lt;&gt;$A86),and(not(isblank($A87)),$A87=$A86,$B87&lt;&gt;$B86)),"ID LISTS UNALIGNED",and($A87&lt;&gt;"",countif('3) Release_Label'!$D:$D,$A87)=0),"NO UPC MATCH in Release_Label",and($B87&lt;&gt;"",countif('3) Release_Label'!$E:$E,$B87)=0),"NO CATALOG ID MATCH in Release_Label",iserror(vlookup($A87&amp;$B87,'3) Release_Label'!$D:$D&amp;'3) Release_Label'!$E:$E,1,0)),"NO UPC-CATALOG ID pair MATCH in Release_Label" )</f>
        <v/>
      </c>
      <c r="E87" s="43" t="s">
        <v>67</v>
      </c>
      <c r="F87" s="135" t="s">
        <v>666</v>
      </c>
      <c r="G87" s="136" t="str">
        <f t="array" ref="G87">ifs(or($F87="",$F87="Main Primary Artist"),$F87,not(iserror(vlookup($F87,'Reference info'!$J$5:$J$8,1,0))),"Key Artist",not(iserror(vlookup($F87,'Reference info'!$J$38:$J$405,1,0))),"Performer",not(iserror(vlookup($F87,'Reference info'!$J$10:$J$36,1,0))),"Producer &amp; Engineer")</f>
        <v>Main Primary Artist</v>
      </c>
      <c r="I87" s="8" t="str">
        <f>IF(AND(F87="Main Primary Artist",SUBSTITUTE(E87," ","")&lt;&gt;"VariousArtists",SUBSTITUTE(E87," ","")&lt;&gt;"VariousArtist",E87&lt;&gt;"Various",SUBSTITUTE(E87," ","")&lt;&gt;"AssortedArtists",SUBSTITUTE(E87," ","")&lt;&gt;"AssortedArtist",E87&lt;&gt;"Assorted",SUBSTITUTE(E87," ","")&lt;&gt;"AsortedArtists",SUBSTITUTE(E87," ","")&lt;&gt;"AsortedArtist",E87&lt;&gt;"Asorted",E87&lt;&gt;"Other",,SUBSTITUTE(E87," ","")&lt;&gt;"MiscellaneousArtists",SUBSTITUTE(E87," ","")&lt;&gt;"MiscellaneousArtist",E87&lt;&gt;"Miscellaneous",SUBSTITUTE(E87," ","")&lt;&gt;"MiscelaneousArtists",SUBSTITUTE(E87," ","")&lt;&gt;"MiscelaneousArtist",E87&lt;&gt;"Miscelaneous"),"update Releases set ArtistId=(select ArtistId from Artists where Name=N'"&amp;SUBSTITUTE(trim(E87),"'","''")&amp;"' and EnterpriseId="&amp;EntId&amp;"), SearchKeywords=concat_ws(' ', Name, N'"&amp;SUBSTITUTE(trim(E87),"'","''")&amp;"',(select Name from Labels where LabelId=Releases.LabelId), ReleaseId, UPC, Catalog) where "&amp;IF(A87&lt;&gt;"","UPC="&amp;A87,"Catalog='"&amp;SUBSTITUTE(trim(B87),"'","''")&amp;"'")&amp;" and EnterpriseId="&amp;EntId,IF(and(F87&lt;&gt;"Main Primary Artist",SUBSTITUTE(E87," ","")&lt;&gt;"VariousArtists",SUBSTITUTE(E87," ","")&lt;&gt;"VariousArtist",E87&lt;&gt;"Various",SUBSTITUTE(E87," ","")&lt;&gt;"AssortedArtists",SUBSTITUTE(E87," ","")&lt;&gt;"AssortedArtist",E87&lt;&gt;"Assorted",SUBSTITUTE(E87," ","")&lt;&gt;"AsortedArtists",SUBSTITUTE(E87," ","")&lt;&gt;"AsortedArtist",E87&lt;&gt;"Asorted",E87&lt;&gt;"Other",,SUBSTITUTE(E87," ","")&lt;&gt;"MiscellaneousArtists",SUBSTITUTE(E87," ","")&lt;&gt;"MiscellaneousArtist",E87&lt;&gt;"Miscellaneous",SUBSTITUTE(E87," ","")&lt;&gt;"MiscelaneousArtists",SUBSTITUTE(E87," ","")&lt;&gt;"MiscelaneousArtist",E87&lt;&gt;"Miscelaneous"),"INSERT into Contributors VALUES (newid(), "&amp;IF(F87&lt;&gt;"Primary Artist", "(select RoleId from ContributorRoles where Name='"&amp;F87&amp;"'), 0", "49, 1")&amp; ", null, (select max(ReleaseId) from Releases where "&amp;IF(A87&lt;&gt;"","UPC="&amp;A87,"Catalog='"&amp;SUBSTITUTE(trim(B87),"'","''")&amp;"'")&amp;" and EnterpriseId="&amp;EntId&amp;"), (select ArtistId from Artists where Name=N'"&amp;SUBSTITUTE(trim(E87),"'","''")&amp;"'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UPC=713312581487 and EnterpriseId=647322</v>
      </c>
      <c r="L87" s="28"/>
    </row>
    <row r="88">
      <c r="A88" s="83">
        <v>7.13312581487E11</v>
      </c>
      <c r="B88" s="116"/>
      <c r="C88" s="134" t="str">
        <f t="array" ref="C88">ifs(and(isblank($A88),isblank($B88)),"", not(iserror(vlookup($A88&amp;$B88,'3) Release_Label'!$D:$D&amp;'3) Release_Label'!$E:$E,1,0))),vlookup($A88&amp;$B88,{'3) Release_Label'!$D:$D&amp;'3) Release_Label'!$E:$E,'3) Release_Label'!$F:$F},2,0), or(and(not(isblank($B88)),$B88=$B87,$A88&lt;&gt;$A87),and(not(isblank($A88)),$A88=$A87,$B88&lt;&gt;$B87)),"ID LISTS UNALIGNED",and($A88&lt;&gt;"",countif('3) Release_Label'!$D:$D,$A88)=0),"NO UPC MATCH in Release_Label",and($B88&lt;&gt;"",countif('3) Release_Label'!$E:$E,$B88)=0),"NO CATALOG ID MATCH in Release_Label",iserror(vlookup($A88&amp;$B88,'3) Release_Label'!$D:$D&amp;'3) Release_Label'!$E:$E,1,0)),"NO UPC-CATALOG ID pair MATCH in Release_Label" )</f>
        <v>A Morte Vermelha</v>
      </c>
      <c r="D88" s="134" t="str">
        <f t="array" ref="D88">ifs(and(isblank($A88),isblank($B88)),"", not(iserror(vlookup($A88&amp;$B88,'3) Release_Label'!$D:$D&amp;'3) Release_Label'!$E:$E,1,0))),vlookup($A88&amp;$B88,{'3) Release_Label'!$D:$D&amp;'3) Release_Label'!$E:$E,'3) Release_Label'!$H:$H},2,0), or(and(not(isblank($B88)),$B88=$B87,$A88&lt;&gt;$A87),and(not(isblank($A88)),$A88=$A87,$B88&lt;&gt;$B87)),"ID LISTS UNALIGNED",and($A88&lt;&gt;"",countif('3) Release_Label'!$D:$D,$A88)=0),"NO UPC MATCH in Release_Label",and($B88&lt;&gt;"",countif('3) Release_Label'!$E:$E,$B88)=0),"NO CATALOG ID MATCH in Release_Label",iserror(vlookup($A88&amp;$B88,'3) Release_Label'!$D:$D&amp;'3) Release_Label'!$E:$E,1,0)),"NO UPC-CATALOG ID pair MATCH in Release_Label" )</f>
        <v/>
      </c>
      <c r="E88" s="43" t="s">
        <v>67</v>
      </c>
      <c r="F88" s="135" t="s">
        <v>667</v>
      </c>
      <c r="G88" s="136" t="str">
        <f t="array" ref="G88">ifs(or($F88="",$F88="Main Primary Artist"),$F88,not(iserror(vlookup($F88,'Reference info'!$J$5:$J$8,1,0))),"Key Artist",not(iserror(vlookup($F88,'Reference info'!$J$38:$J$405,1,0))),"Performer",not(iserror(vlookup($F88,'Reference info'!$J$10:$J$36,1,0))),"Producer &amp; Engineer")</f>
        <v>Producer &amp; Engineer</v>
      </c>
      <c r="I88" s="8" t="str">
        <f>IF(AND(F88="Main Primary Artist",SUBSTITUTE(E88," ","")&lt;&gt;"VariousArtists",SUBSTITUTE(E88," ","")&lt;&gt;"VariousArtist",E88&lt;&gt;"Various",SUBSTITUTE(E88," ","")&lt;&gt;"AssortedArtists",SUBSTITUTE(E88," ","")&lt;&gt;"AssortedArtist",E88&lt;&gt;"Assorted",SUBSTITUTE(E88," ","")&lt;&gt;"AsortedArtists",SUBSTITUTE(E88," ","")&lt;&gt;"AsortedArtist",E88&lt;&gt;"Asorted",E88&lt;&gt;"Other",,SUBSTITUTE(E88," ","")&lt;&gt;"MiscellaneousArtists",SUBSTITUTE(E88," ","")&lt;&gt;"MiscellaneousArtist",E88&lt;&gt;"Miscellaneous",SUBSTITUTE(E88," ","")&lt;&gt;"MiscelaneousArtists",SUBSTITUTE(E88," ","")&lt;&gt;"MiscelaneousArtist",E88&lt;&gt;"Miscelaneous"),"update Releases set ArtistId=(select ArtistId from Artists where Name=N'"&amp;SUBSTITUTE(trim(E88),"'","''")&amp;"' and EnterpriseId="&amp;EntId&amp;"), SearchKeywords=concat_ws(' ', Name, N'"&amp;SUBSTITUTE(trim(E88),"'","''")&amp;"',(select Name from Labels where LabelId=Releases.LabelId), ReleaseId, UPC, Catalog) where "&amp;IF(A88&lt;&gt;"","UPC="&amp;A88,"Catalog='"&amp;SUBSTITUTE(trim(B88),"'","''")&amp;"'")&amp;" and EnterpriseId="&amp;EntId,IF(and(F88&lt;&gt;"Main Primary Artist",SUBSTITUTE(E88," ","")&lt;&gt;"VariousArtists",SUBSTITUTE(E88," ","")&lt;&gt;"VariousArtist",E88&lt;&gt;"Various",SUBSTITUTE(E88," ","")&lt;&gt;"AssortedArtists",SUBSTITUTE(E88," ","")&lt;&gt;"AssortedArtist",E88&lt;&gt;"Assorted",SUBSTITUTE(E88," ","")&lt;&gt;"AsortedArtists",SUBSTITUTE(E88," ","")&lt;&gt;"AsortedArtist",E88&lt;&gt;"Asorted",E88&lt;&gt;"Other",,SUBSTITUTE(E88," ","")&lt;&gt;"MiscellaneousArtists",SUBSTITUTE(E88," ","")&lt;&gt;"MiscellaneousArtist",E88&lt;&gt;"Miscellaneous",SUBSTITUTE(E88," ","")&lt;&gt;"MiscelaneousArtists",SUBSTITUTE(E88," ","")&lt;&gt;"MiscelaneousArtist",E88&lt;&gt;"Miscelaneous"),"INSERT into Contributors VALUES (newid(), "&amp;IF(F88&lt;&gt;"Primary Artist", "(select RoleId from ContributorRoles where Name='"&amp;F88&amp;"'), 0", "49, 1")&amp; ", null, (select max(ReleaseId) from Releases where "&amp;IF(A88&lt;&gt;"","UPC="&amp;A88,"Catalog='"&amp;SUBSTITUTE(trim(B88),"'","''")&amp;"'")&amp;" and EnterpriseId="&amp;EntId&amp;"), (select ArtistId from Artists where Name=N'"&amp;SUBSTITUTE(trim(E88),"'","''")&amp;"' and EnterpriseId="&amp;EntId&amp;"), null)",""))</f>
        <v>INSERT into Contributors VALUES (newid(), (select RoleId from ContributorRoles where Name='Producer'), 0, null, (select max(ReleaseId) from Releases where UPC=713312581487 and EnterpriseId=647322), (select ArtistId from Artists where Name=N'Flash Beats Manow' and EnterpriseId=647322), null)</v>
      </c>
      <c r="L88" s="28"/>
    </row>
    <row r="89">
      <c r="A89" s="83">
        <v>7.13312581487E11</v>
      </c>
      <c r="B89" s="116"/>
      <c r="C89" s="134" t="str">
        <f t="array" ref="C89">ifs(and(isblank($A89),isblank($B89)),"", not(iserror(vlookup($A89&amp;$B89,'3) Release_Label'!$D:$D&amp;'3) Release_Label'!$E:$E,1,0))),vlookup($A89&amp;$B89,{'3) Release_Label'!$D:$D&amp;'3) Release_Label'!$E:$E,'3) Release_Label'!$F:$F},2,0), or(and(not(isblank($B89)),$B89=$B88,$A89&lt;&gt;$A88),and(not(isblank($A89)),$A89=$A88,$B89&lt;&gt;$B88)),"ID LISTS UNALIGNED",and($A89&lt;&gt;"",countif('3) Release_Label'!$D:$D,$A89)=0),"NO UPC MATCH in Release_Label",and($B89&lt;&gt;"",countif('3) Release_Label'!$E:$E,$B89)=0),"NO CATALOG ID MATCH in Release_Label",iserror(vlookup($A89&amp;$B89,'3) Release_Label'!$D:$D&amp;'3) Release_Label'!$E:$E,1,0)),"NO UPC-CATALOG ID pair MATCH in Release_Label" )</f>
        <v>A Morte Vermelha</v>
      </c>
      <c r="D89" s="134" t="str">
        <f t="array" ref="D89">ifs(and(isblank($A89),isblank($B89)),"", not(iserror(vlookup($A89&amp;$B89,'3) Release_Label'!$D:$D&amp;'3) Release_Label'!$E:$E,1,0))),vlookup($A89&amp;$B89,{'3) Release_Label'!$D:$D&amp;'3) Release_Label'!$E:$E,'3) Release_Label'!$H:$H},2,0), or(and(not(isblank($B89)),$B89=$B88,$A89&lt;&gt;$A88),and(not(isblank($A89)),$A89=$A88,$B89&lt;&gt;$B88)),"ID LISTS UNALIGNED",and($A89&lt;&gt;"",countif('3) Release_Label'!$D:$D,$A89)=0),"NO UPC MATCH in Release_Label",and($B89&lt;&gt;"",countif('3) Release_Label'!$E:$E,$B89)=0),"NO CATALOG ID MATCH in Release_Label",iserror(vlookup($A89&amp;$B89,'3) Release_Label'!$D:$D&amp;'3) Release_Label'!$E:$E,1,0)),"NO UPC-CATALOG ID pair MATCH in Release_Label" )</f>
        <v/>
      </c>
      <c r="E89" s="43" t="s">
        <v>67</v>
      </c>
      <c r="F89" s="135" t="s">
        <v>669</v>
      </c>
      <c r="G89" s="136" t="str">
        <f t="array" ref="G89">ifs(or($F89="",$F89="Main Primary Artist"),$F89,not(iserror(vlookup($F89,'Reference info'!$J$5:$J$8,1,0))),"Key Artist",not(iserror(vlookup($F89,'Reference info'!$J$38:$J$405,1,0))),"Performer",not(iserror(vlookup($F89,'Reference info'!$J$10:$J$36,1,0))),"Producer &amp; Engineer")</f>
        <v>Producer &amp; Engineer</v>
      </c>
      <c r="I89" s="8" t="str">
        <f>IF(AND(F89="Main Primary Artist",SUBSTITUTE(E89," ","")&lt;&gt;"VariousArtists",SUBSTITUTE(E89," ","")&lt;&gt;"VariousArtist",E89&lt;&gt;"Various",SUBSTITUTE(E89," ","")&lt;&gt;"AssortedArtists",SUBSTITUTE(E89," ","")&lt;&gt;"AssortedArtist",E89&lt;&gt;"Assorted",SUBSTITUTE(E89," ","")&lt;&gt;"AsortedArtists",SUBSTITUTE(E89," ","")&lt;&gt;"AsortedArtist",E89&lt;&gt;"Asorted",E89&lt;&gt;"Other",,SUBSTITUTE(E89," ","")&lt;&gt;"MiscellaneousArtists",SUBSTITUTE(E89," ","")&lt;&gt;"MiscellaneousArtist",E89&lt;&gt;"Miscellaneous",SUBSTITUTE(E89," ","")&lt;&gt;"MiscelaneousArtists",SUBSTITUTE(E89," ","")&lt;&gt;"MiscelaneousArtist",E89&lt;&gt;"Miscelaneous"),"update Releases set ArtistId=(select ArtistId from Artists where Name=N'"&amp;SUBSTITUTE(trim(E89),"'","''")&amp;"' and EnterpriseId="&amp;EntId&amp;"), SearchKeywords=concat_ws(' ', Name, N'"&amp;SUBSTITUTE(trim(E89),"'","''")&amp;"',(select Name from Labels where LabelId=Releases.LabelId), ReleaseId, UPC, Catalog) where "&amp;IF(A89&lt;&gt;"","UPC="&amp;A89,"Catalog='"&amp;SUBSTITUTE(trim(B89),"'","''")&amp;"'")&amp;" and EnterpriseId="&amp;EntId,IF(and(F89&lt;&gt;"Main Primary Artist",SUBSTITUTE(E89," ","")&lt;&gt;"VariousArtists",SUBSTITUTE(E89," ","")&lt;&gt;"VariousArtist",E89&lt;&gt;"Various",SUBSTITUTE(E89," ","")&lt;&gt;"AssortedArtists",SUBSTITUTE(E89," ","")&lt;&gt;"AssortedArtist",E89&lt;&gt;"Assorted",SUBSTITUTE(E89," ","")&lt;&gt;"AsortedArtists",SUBSTITUTE(E89," ","")&lt;&gt;"AsortedArtist",E89&lt;&gt;"Asorted",E89&lt;&gt;"Other",,SUBSTITUTE(E89," ","")&lt;&gt;"MiscellaneousArtists",SUBSTITUTE(E89," ","")&lt;&gt;"MiscellaneousArtist",E89&lt;&gt;"Miscellaneous",SUBSTITUTE(E89," ","")&lt;&gt;"MiscelaneousArtists",SUBSTITUTE(E89," ","")&lt;&gt;"MiscelaneousArtist",E89&lt;&gt;"Miscelaneous"),"INSERT into Contributors VALUES (newid(), "&amp;IF(F89&lt;&gt;"Primary Artist", "(select RoleId from ContributorRoles where Name='"&amp;F89&amp;"'), 0", "49, 1")&amp; ", null, (select max(ReleaseId) from Releases where "&amp;IF(A89&lt;&gt;"","UPC="&amp;A89,"Catalog='"&amp;SUBSTITUTE(trim(B89),"'","''")&amp;"'")&amp;" and EnterpriseId="&amp;EntId&amp;"), (select ArtistId from Artists where Name=N'"&amp;SUBSTITUTE(trim(E89),"'","''")&amp;"' and EnterpriseId="&amp;EntId&amp;"), null)",""))</f>
        <v>INSERT into Contributors VALUES (newid(), (select RoleId from ContributorRoles where Name='Engineer'), 0, null, (select max(ReleaseId) from Releases where UPC=713312581487 and EnterpriseId=647322), (select ArtistId from Artists where Name=N'Flash Beats Manow' and EnterpriseId=647322), null)</v>
      </c>
      <c r="L89" s="28"/>
    </row>
    <row r="90">
      <c r="A90" s="83">
        <v>7.13312800953E11</v>
      </c>
      <c r="B90" s="116"/>
      <c r="C90" s="134" t="str">
        <f t="array" ref="C90">ifs(and(isblank($A90),isblank($B90)),"", not(iserror(vlookup($A90&amp;$B90,'3) Release_Label'!$D:$D&amp;'3) Release_Label'!$E:$E,1,0))),vlookup($A90&amp;$B90,{'3) Release_Label'!$D:$D&amp;'3) Release_Label'!$E:$E,'3) Release_Label'!$F:$F},2,0), or(and(not(isblank($B90)),$B90=$B89,$A90&lt;&gt;$A89),and(not(isblank($A90)),$A90=$A89,$B90&lt;&gt;$B89)),"ID LISTS UNALIGNED",and($A90&lt;&gt;"",countif('3) Release_Label'!$D:$D,$A90)=0),"NO UPC MATCH in Release_Label",and($B90&lt;&gt;"",countif('3) Release_Label'!$E:$E,$B90)=0),"NO CATALOG ID MATCH in Release_Label",iserror(vlookup($A90&amp;$B90,'3) Release_Label'!$D:$D&amp;'3) Release_Label'!$E:$E,1,0)),"NO UPC-CATALOG ID pair MATCH in Release_Label" )</f>
        <v>Sanji, Jambe Enflammée</v>
      </c>
      <c r="D90" s="134" t="str">
        <f t="array" ref="D90">ifs(and(isblank($A90),isblank($B90)),"", not(iserror(vlookup($A90&amp;$B90,'3) Release_Label'!$D:$D&amp;'3) Release_Label'!$E:$E,1,0))),vlookup($A90&amp;$B90,{'3) Release_Label'!$D:$D&amp;'3) Release_Label'!$E:$E,'3) Release_Label'!$H:$H},2,0), or(and(not(isblank($B90)),$B90=$B89,$A90&lt;&gt;$A89),and(not(isblank($A90)),$A90=$A89,$B90&lt;&gt;$B89)),"ID LISTS UNALIGNED",and($A90&lt;&gt;"",countif('3) Release_Label'!$D:$D,$A90)=0),"NO UPC MATCH in Release_Label",and($B90&lt;&gt;"",countif('3) Release_Label'!$E:$E,$B90)=0),"NO CATALOG ID MATCH in Release_Label",iserror(vlookup($A90&amp;$B90,'3) Release_Label'!$D:$D&amp;'3) Release_Label'!$E:$E,1,0)),"NO UPC-CATALOG ID pair MATCH in Release_Label" )</f>
        <v/>
      </c>
      <c r="E90" s="43" t="s">
        <v>49</v>
      </c>
      <c r="F90" s="135" t="s">
        <v>666</v>
      </c>
      <c r="G90" s="136" t="str">
        <f t="array" ref="G90">ifs(or($F90="",$F90="Main Primary Artist"),$F90,not(iserror(vlookup($F90,'Reference info'!$J$5:$J$8,1,0))),"Key Artist",not(iserror(vlookup($F90,'Reference info'!$J$38:$J$405,1,0))),"Performer",not(iserror(vlookup($F90,'Reference info'!$J$10:$J$36,1,0))),"Producer &amp; Engineer")</f>
        <v>Main Primary Artist</v>
      </c>
      <c r="I90" s="8" t="str">
        <f>IF(AND(F90="Main Primary Artist",SUBSTITUTE(E90," ","")&lt;&gt;"VariousArtists",SUBSTITUTE(E90," ","")&lt;&gt;"VariousArtist",E90&lt;&gt;"Various",SUBSTITUTE(E90," ","")&lt;&gt;"AssortedArtists",SUBSTITUTE(E90," ","")&lt;&gt;"AssortedArtist",E90&lt;&gt;"Assorted",SUBSTITUTE(E90," ","")&lt;&gt;"AsortedArtists",SUBSTITUTE(E90," ","")&lt;&gt;"AsortedArtist",E90&lt;&gt;"Asorted",E90&lt;&gt;"Other",,SUBSTITUTE(E90," ","")&lt;&gt;"MiscellaneousArtists",SUBSTITUTE(E90," ","")&lt;&gt;"MiscellaneousArtist",E90&lt;&gt;"Miscellaneous",SUBSTITUTE(E90," ","")&lt;&gt;"MiscelaneousArtists",SUBSTITUTE(E90," ","")&lt;&gt;"MiscelaneousArtist",E90&lt;&gt;"Miscelaneous"),"update Releases set ArtistId=(select ArtistId from Artists where Name=N'"&amp;SUBSTITUTE(trim(E90),"'","''")&amp;"' and EnterpriseId="&amp;EntId&amp;"), SearchKeywords=concat_ws(' ', Name, N'"&amp;SUBSTITUTE(trim(E90),"'","''")&amp;"',(select Name from Labels where LabelId=Releases.LabelId), ReleaseId, UPC, Catalog) where "&amp;IF(A90&lt;&gt;"","UPC="&amp;A90,"Catalog='"&amp;SUBSTITUTE(trim(B90),"'","''")&amp;"'")&amp;" and EnterpriseId="&amp;EntId,IF(and(F90&lt;&gt;"Main Primary Artist",SUBSTITUTE(E90," ","")&lt;&gt;"VariousArtists",SUBSTITUTE(E90," ","")&lt;&gt;"VariousArtist",E90&lt;&gt;"Various",SUBSTITUTE(E90," ","")&lt;&gt;"AssortedArtists",SUBSTITUTE(E90," ","")&lt;&gt;"AssortedArtist",E90&lt;&gt;"Assorted",SUBSTITUTE(E90," ","")&lt;&gt;"AsortedArtists",SUBSTITUTE(E90," ","")&lt;&gt;"AsortedArtist",E90&lt;&gt;"Asorted",E90&lt;&gt;"Other",,SUBSTITUTE(E90," ","")&lt;&gt;"MiscellaneousArtists",SUBSTITUTE(E90," ","")&lt;&gt;"MiscellaneousArtist",E90&lt;&gt;"Miscellaneous",SUBSTITUTE(E90," ","")&lt;&gt;"MiscelaneousArtists",SUBSTITUTE(E90," ","")&lt;&gt;"MiscelaneousArtist",E90&lt;&gt;"Miscelaneous"),"INSERT into Contributors VALUES (newid(), "&amp;IF(F90&lt;&gt;"Primary Artist", "(select RoleId from ContributorRoles where Name='"&amp;F90&amp;"'), 0", "49, 1")&amp; ", null, (select max(ReleaseId) from Releases where "&amp;IF(A90&lt;&gt;"","UPC="&amp;A90,"Catalog='"&amp;SUBSTITUTE(trim(B90),"'","''")&amp;"'")&amp;" and EnterpriseId="&amp;EntId&amp;"), (select ArtistId from Artists where Name=N'"&amp;SUBSTITUTE(trim(E90),"'","''")&amp;"' and EnterpriseId="&amp;EntId&amp;"), null)",""))</f>
        <v>update Releases set ArtistId=(select ArtistId from Artists where Name=N'JKZ' and EnterpriseId=647322), SearchKeywords=concat_ws(' ', Name, N'JKZ',(select Name from Labels where LabelId=Releases.LabelId), ReleaseId, UPC, Catalog) where UPC=713312800953 and EnterpriseId=647322</v>
      </c>
      <c r="L90" s="28"/>
    </row>
    <row r="91">
      <c r="A91" s="83">
        <v>7.13312800953E11</v>
      </c>
      <c r="B91" s="116"/>
      <c r="C91" s="134" t="str">
        <f t="array" ref="C91">ifs(and(isblank($A91),isblank($B91)),"", not(iserror(vlookup($A91&amp;$B91,'3) Release_Label'!$D:$D&amp;'3) Release_Label'!$E:$E,1,0))),vlookup($A91&amp;$B91,{'3) Release_Label'!$D:$D&amp;'3) Release_Label'!$E:$E,'3) Release_Label'!$F:$F},2,0), or(and(not(isblank($B91)),$B91=$B90,$A91&lt;&gt;$A90),and(not(isblank($A91)),$A91=$A90,$B91&lt;&gt;$B90)),"ID LISTS UNALIGNED",and($A91&lt;&gt;"",countif('3) Release_Label'!$D:$D,$A91)=0),"NO UPC MATCH in Release_Label",and($B91&lt;&gt;"",countif('3) Release_Label'!$E:$E,$B91)=0),"NO CATALOG ID MATCH in Release_Label",iserror(vlookup($A91&amp;$B91,'3) Release_Label'!$D:$D&amp;'3) Release_Label'!$E:$E,1,0)),"NO UPC-CATALOG ID pair MATCH in Release_Label" )</f>
        <v>Sanji, Jambe Enflammée</v>
      </c>
      <c r="D91" s="134" t="str">
        <f t="array" ref="D91">ifs(and(isblank($A91),isblank($B91)),"", not(iserror(vlookup($A91&amp;$B91,'3) Release_Label'!$D:$D&amp;'3) Release_Label'!$E:$E,1,0))),vlookup($A91&amp;$B91,{'3) Release_Label'!$D:$D&amp;'3) Release_Label'!$E:$E,'3) Release_Label'!$H:$H},2,0), or(and(not(isblank($B91)),$B91=$B90,$A91&lt;&gt;$A90),and(not(isblank($A91)),$A91=$A90,$B91&lt;&gt;$B90)),"ID LISTS UNALIGNED",and($A91&lt;&gt;"",countif('3) Release_Label'!$D:$D,$A91)=0),"NO UPC MATCH in Release_Label",and($B91&lt;&gt;"",countif('3) Release_Label'!$E:$E,$B91)=0),"NO CATALOG ID MATCH in Release_Label",iserror(vlookup($A91&amp;$B91,'3) Release_Label'!$D:$D&amp;'3) Release_Label'!$E:$E,1,0)),"NO UPC-CATALOG ID pair MATCH in Release_Label" )</f>
        <v/>
      </c>
      <c r="E91" s="43" t="s">
        <v>49</v>
      </c>
      <c r="F91" s="135" t="s">
        <v>667</v>
      </c>
      <c r="G91" s="136" t="str">
        <f t="array" ref="G91">ifs(or($F91="",$F91="Main Primary Artist"),$F91,not(iserror(vlookup($F91,'Reference info'!$J$5:$J$8,1,0))),"Key Artist",not(iserror(vlookup($F91,'Reference info'!$J$38:$J$405,1,0))),"Performer",not(iserror(vlookup($F91,'Reference info'!$J$10:$J$36,1,0))),"Producer &amp; Engineer")</f>
        <v>Producer &amp; Engineer</v>
      </c>
      <c r="I91" s="8" t="str">
        <f>IF(AND(F91="Main Primary Artist",SUBSTITUTE(E91," ","")&lt;&gt;"VariousArtists",SUBSTITUTE(E91," ","")&lt;&gt;"VariousArtist",E91&lt;&gt;"Various",SUBSTITUTE(E91," ","")&lt;&gt;"AssortedArtists",SUBSTITUTE(E91," ","")&lt;&gt;"AssortedArtist",E91&lt;&gt;"Assorted",SUBSTITUTE(E91," ","")&lt;&gt;"AsortedArtists",SUBSTITUTE(E91," ","")&lt;&gt;"AsortedArtist",E91&lt;&gt;"Asorted",E91&lt;&gt;"Other",,SUBSTITUTE(E91," ","")&lt;&gt;"MiscellaneousArtists",SUBSTITUTE(E91," ","")&lt;&gt;"MiscellaneousArtist",E91&lt;&gt;"Miscellaneous",SUBSTITUTE(E91," ","")&lt;&gt;"MiscelaneousArtists",SUBSTITUTE(E91," ","")&lt;&gt;"MiscelaneousArtist",E91&lt;&gt;"Miscelaneous"),"update Releases set ArtistId=(select ArtistId from Artists where Name=N'"&amp;SUBSTITUTE(trim(E91),"'","''")&amp;"' and EnterpriseId="&amp;EntId&amp;"), SearchKeywords=concat_ws(' ', Name, N'"&amp;SUBSTITUTE(trim(E91),"'","''")&amp;"',(select Name from Labels where LabelId=Releases.LabelId), ReleaseId, UPC, Catalog) where "&amp;IF(A91&lt;&gt;"","UPC="&amp;A91,"Catalog='"&amp;SUBSTITUTE(trim(B91),"'","''")&amp;"'")&amp;" and EnterpriseId="&amp;EntId,IF(and(F91&lt;&gt;"Main Primary Artist",SUBSTITUTE(E91," ","")&lt;&gt;"VariousArtists",SUBSTITUTE(E91," ","")&lt;&gt;"VariousArtist",E91&lt;&gt;"Various",SUBSTITUTE(E91," ","")&lt;&gt;"AssortedArtists",SUBSTITUTE(E91," ","")&lt;&gt;"AssortedArtist",E91&lt;&gt;"Assorted",SUBSTITUTE(E91," ","")&lt;&gt;"AsortedArtists",SUBSTITUTE(E91," ","")&lt;&gt;"AsortedArtist",E91&lt;&gt;"Asorted",E91&lt;&gt;"Other",,SUBSTITUTE(E91," ","")&lt;&gt;"MiscellaneousArtists",SUBSTITUTE(E91," ","")&lt;&gt;"MiscellaneousArtist",E91&lt;&gt;"Miscellaneous",SUBSTITUTE(E91," ","")&lt;&gt;"MiscelaneousArtists",SUBSTITUTE(E91," ","")&lt;&gt;"MiscelaneousArtist",E91&lt;&gt;"Miscelaneous"),"INSERT into Contributors VALUES (newid(), "&amp;IF(F91&lt;&gt;"Primary Artist", "(select RoleId from ContributorRoles where Name='"&amp;F91&amp;"'), 0", "49, 1")&amp; ", null, (select max(ReleaseId) from Releases where "&amp;IF(A91&lt;&gt;"","UPC="&amp;A91,"Catalog='"&amp;SUBSTITUTE(trim(B91),"'","''")&amp;"'")&amp;" and EnterpriseId="&amp;EntId&amp;"), (select ArtistId from Artists where Name=N'"&amp;SUBSTITUTE(trim(E91),"'","''")&amp;"' and EnterpriseId="&amp;EntId&amp;"), null)",""))</f>
        <v>INSERT into Contributors VALUES (newid(), (select RoleId from ContributorRoles where Name='Producer'), 0, null, (select max(ReleaseId) from Releases where UPC=713312800953 and EnterpriseId=647322), (select ArtistId from Artists where Name=N'JKZ' and EnterpriseId=647322), null)</v>
      </c>
      <c r="L91" s="28"/>
    </row>
    <row r="92">
      <c r="A92" s="83">
        <v>7.13312800953E11</v>
      </c>
      <c r="B92" s="116"/>
      <c r="C92" s="134" t="str">
        <f t="array" ref="C92">ifs(and(isblank($A92),isblank($B92)),"", not(iserror(vlookup($A92&amp;$B92,'3) Release_Label'!$D:$D&amp;'3) Release_Label'!$E:$E,1,0))),vlookup($A92&amp;$B92,{'3) Release_Label'!$D:$D&amp;'3) Release_Label'!$E:$E,'3) Release_Label'!$F:$F},2,0), or(and(not(isblank($B92)),$B92=$B91,$A92&lt;&gt;$A91),and(not(isblank($A92)),$A92=$A91,$B92&lt;&gt;$B91)),"ID LISTS UNALIGNED",and($A92&lt;&gt;"",countif('3) Release_Label'!$D:$D,$A92)=0),"NO UPC MATCH in Release_Label",and($B92&lt;&gt;"",countif('3) Release_Label'!$E:$E,$B92)=0),"NO CATALOG ID MATCH in Release_Label",iserror(vlookup($A92&amp;$B92,'3) Release_Label'!$D:$D&amp;'3) Release_Label'!$E:$E,1,0)),"NO UPC-CATALOG ID pair MATCH in Release_Label" )</f>
        <v>Sanji, Jambe Enflammée</v>
      </c>
      <c r="D92" s="134" t="str">
        <f t="array" ref="D92">ifs(and(isblank($A92),isblank($B92)),"", not(iserror(vlookup($A92&amp;$B92,'3) Release_Label'!$D:$D&amp;'3) Release_Label'!$E:$E,1,0))),vlookup($A92&amp;$B92,{'3) Release_Label'!$D:$D&amp;'3) Release_Label'!$E:$E,'3) Release_Label'!$H:$H},2,0), or(and(not(isblank($B92)),$B92=$B91,$A92&lt;&gt;$A91),and(not(isblank($A92)),$A92=$A91,$B92&lt;&gt;$B91)),"ID LISTS UNALIGNED",and($A92&lt;&gt;"",countif('3) Release_Label'!$D:$D,$A92)=0),"NO UPC MATCH in Release_Label",and($B92&lt;&gt;"",countif('3) Release_Label'!$E:$E,$B92)=0),"NO CATALOG ID MATCH in Release_Label",iserror(vlookup($A92&amp;$B92,'3) Release_Label'!$D:$D&amp;'3) Release_Label'!$E:$E,1,0)),"NO UPC-CATALOG ID pair MATCH in Release_Label" )</f>
        <v/>
      </c>
      <c r="E92" s="43" t="s">
        <v>49</v>
      </c>
      <c r="F92" s="135" t="s">
        <v>669</v>
      </c>
      <c r="G92" s="136" t="str">
        <f t="array" ref="G92">ifs(or($F92="",$F92="Main Primary Artist"),$F92,not(iserror(vlookup($F92,'Reference info'!$J$5:$J$8,1,0))),"Key Artist",not(iserror(vlookup($F92,'Reference info'!$J$38:$J$405,1,0))),"Performer",not(iserror(vlookup($F92,'Reference info'!$J$10:$J$36,1,0))),"Producer &amp; Engineer")</f>
        <v>Producer &amp; Engineer</v>
      </c>
      <c r="I92" s="8" t="str">
        <f>IF(AND(F92="Main Primary Artist",SUBSTITUTE(E92," ","")&lt;&gt;"VariousArtists",SUBSTITUTE(E92," ","")&lt;&gt;"VariousArtist",E92&lt;&gt;"Various",SUBSTITUTE(E92," ","")&lt;&gt;"AssortedArtists",SUBSTITUTE(E92," ","")&lt;&gt;"AssortedArtist",E92&lt;&gt;"Assorted",SUBSTITUTE(E92," ","")&lt;&gt;"AsortedArtists",SUBSTITUTE(E92," ","")&lt;&gt;"AsortedArtist",E92&lt;&gt;"Asorted",E92&lt;&gt;"Other",,SUBSTITUTE(E92," ","")&lt;&gt;"MiscellaneousArtists",SUBSTITUTE(E92," ","")&lt;&gt;"MiscellaneousArtist",E92&lt;&gt;"Miscellaneous",SUBSTITUTE(E92," ","")&lt;&gt;"MiscelaneousArtists",SUBSTITUTE(E92," ","")&lt;&gt;"MiscelaneousArtist",E92&lt;&gt;"Miscelaneous"),"update Releases set ArtistId=(select ArtistId from Artists where Name=N'"&amp;SUBSTITUTE(trim(E92),"'","''")&amp;"' and EnterpriseId="&amp;EntId&amp;"), SearchKeywords=concat_ws(' ', Name, N'"&amp;SUBSTITUTE(trim(E92),"'","''")&amp;"',(select Name from Labels where LabelId=Releases.LabelId), ReleaseId, UPC, Catalog) where "&amp;IF(A92&lt;&gt;"","UPC="&amp;A92,"Catalog='"&amp;SUBSTITUTE(trim(B92),"'","''")&amp;"'")&amp;" and EnterpriseId="&amp;EntId,IF(and(F92&lt;&gt;"Main Primary Artist",SUBSTITUTE(E92," ","")&lt;&gt;"VariousArtists",SUBSTITUTE(E92," ","")&lt;&gt;"VariousArtist",E92&lt;&gt;"Various",SUBSTITUTE(E92," ","")&lt;&gt;"AssortedArtists",SUBSTITUTE(E92," ","")&lt;&gt;"AssortedArtist",E92&lt;&gt;"Assorted",SUBSTITUTE(E92," ","")&lt;&gt;"AsortedArtists",SUBSTITUTE(E92," ","")&lt;&gt;"AsortedArtist",E92&lt;&gt;"Asorted",E92&lt;&gt;"Other",,SUBSTITUTE(E92," ","")&lt;&gt;"MiscellaneousArtists",SUBSTITUTE(E92," ","")&lt;&gt;"MiscellaneousArtist",E92&lt;&gt;"Miscellaneous",SUBSTITUTE(E92," ","")&lt;&gt;"MiscelaneousArtists",SUBSTITUTE(E92," ","")&lt;&gt;"MiscelaneousArtist",E92&lt;&gt;"Miscelaneous"),"INSERT into Contributors VALUES (newid(), "&amp;IF(F92&lt;&gt;"Primary Artist", "(select RoleId from ContributorRoles where Name='"&amp;F92&amp;"'), 0", "49, 1")&amp; ", null, (select max(ReleaseId) from Releases where "&amp;IF(A92&lt;&gt;"","UPC="&amp;A92,"Catalog='"&amp;SUBSTITUTE(trim(B92),"'","''")&amp;"'")&amp;" and EnterpriseId="&amp;EntId&amp;"), (select ArtistId from Artists where Name=N'"&amp;SUBSTITUTE(trim(E92),"'","''")&amp;"' and EnterpriseId="&amp;EntId&amp;"), null)",""))</f>
        <v>INSERT into Contributors VALUES (newid(), (select RoleId from ContributorRoles where Name='Engineer'), 0, null, (select max(ReleaseId) from Releases where UPC=713312800953 and EnterpriseId=647322), (select ArtistId from Artists where Name=N'JKZ' and EnterpriseId=647322), null)</v>
      </c>
      <c r="L92" s="28"/>
    </row>
    <row r="93">
      <c r="A93" s="83">
        <v>7.13312800878E11</v>
      </c>
      <c r="B93" s="116"/>
      <c r="C93" s="134" t="str">
        <f t="array" ref="C93">ifs(and(isblank($A93),isblank($B93)),"", not(iserror(vlookup($A93&amp;$B93,'3) Release_Label'!$D:$D&amp;'3) Release_Label'!$E:$E,1,0))),vlookup($A93&amp;$B93,{'3) Release_Label'!$D:$D&amp;'3) Release_Label'!$E:$E,'3) Release_Label'!$F:$F},2,0), or(and(not(isblank($B93)),$B93=$B92,$A93&lt;&gt;$A92),and(not(isblank($A93)),$A93=$A92,$B93&lt;&gt;$B92)),"ID LISTS UNALIGNED",and($A93&lt;&gt;"",countif('3) Release_Label'!$D:$D,$A93)=0),"NO UPC MATCH in Release_Label",and($B93&lt;&gt;"",countif('3) Release_Label'!$E:$E,$B93)=0),"NO CATALOG ID MATCH in Release_Label",iserror(vlookup($A93&amp;$B93,'3) Release_Label'!$D:$D&amp;'3) Release_Label'!$E:$E,1,0)),"NO UPC-CATALOG ID pair MATCH in Release_Label" )</f>
        <v>Poder do Simbionte</v>
      </c>
      <c r="D93" s="134" t="str">
        <f t="array" ref="D93">ifs(and(isblank($A93),isblank($B93)),"", not(iserror(vlookup($A93&amp;$B93,'3) Release_Label'!$D:$D&amp;'3) Release_Label'!$E:$E,1,0))),vlookup($A93&amp;$B93,{'3) Release_Label'!$D:$D&amp;'3) Release_Label'!$E:$E,'3) Release_Label'!$H:$H},2,0), or(and(not(isblank($B93)),$B93=$B92,$A93&lt;&gt;$A92),and(not(isblank($A93)),$A93=$A92,$B93&lt;&gt;$B92)),"ID LISTS UNALIGNED",and($A93&lt;&gt;"",countif('3) Release_Label'!$D:$D,$A93)=0),"NO UPC MATCH in Release_Label",and($B93&lt;&gt;"",countif('3) Release_Label'!$E:$E,$B93)=0),"NO CATALOG ID MATCH in Release_Label",iserror(vlookup($A93&amp;$B93,'3) Release_Label'!$D:$D&amp;'3) Release_Label'!$E:$E,1,0)),"NO UPC-CATALOG ID pair MATCH in Release_Label" )</f>
        <v/>
      </c>
      <c r="E93" s="43" t="s">
        <v>67</v>
      </c>
      <c r="F93" s="135" t="s">
        <v>666</v>
      </c>
      <c r="G93" s="136" t="str">
        <f t="array" ref="G93">ifs(or($F93="",$F93="Main Primary Artist"),$F93,not(iserror(vlookup($F93,'Reference info'!$J$5:$J$8,1,0))),"Key Artist",not(iserror(vlookup($F93,'Reference info'!$J$38:$J$405,1,0))),"Performer",not(iserror(vlookup($F93,'Reference info'!$J$10:$J$36,1,0))),"Producer &amp; Engineer")</f>
        <v>Main Primary Artist</v>
      </c>
      <c r="I93" s="8" t="str">
        <f>IF(AND(F93="Main Primary Artist",SUBSTITUTE(E93," ","")&lt;&gt;"VariousArtists",SUBSTITUTE(E93," ","")&lt;&gt;"VariousArtist",E93&lt;&gt;"Various",SUBSTITUTE(E93," ","")&lt;&gt;"AssortedArtists",SUBSTITUTE(E93," ","")&lt;&gt;"AssortedArtist",E93&lt;&gt;"Assorted",SUBSTITUTE(E93," ","")&lt;&gt;"AsortedArtists",SUBSTITUTE(E93," ","")&lt;&gt;"AsortedArtist",E93&lt;&gt;"Asorted",E93&lt;&gt;"Other",,SUBSTITUTE(E93," ","")&lt;&gt;"MiscellaneousArtists",SUBSTITUTE(E93," ","")&lt;&gt;"MiscellaneousArtist",E93&lt;&gt;"Miscellaneous",SUBSTITUTE(E93," ","")&lt;&gt;"MiscelaneousArtists",SUBSTITUTE(E93," ","")&lt;&gt;"MiscelaneousArtist",E93&lt;&gt;"Miscelaneous"),"update Releases set ArtistId=(select ArtistId from Artists where Name=N'"&amp;SUBSTITUTE(trim(E93),"'","''")&amp;"' and EnterpriseId="&amp;EntId&amp;"), SearchKeywords=concat_ws(' ', Name, N'"&amp;SUBSTITUTE(trim(E93),"'","''")&amp;"',(select Name from Labels where LabelId=Releases.LabelId), ReleaseId, UPC, Catalog) where "&amp;IF(A93&lt;&gt;"","UPC="&amp;A93,"Catalog='"&amp;SUBSTITUTE(trim(B93),"'","''")&amp;"'")&amp;" and EnterpriseId="&amp;EntId,IF(and(F93&lt;&gt;"Main Primary Artist",SUBSTITUTE(E93," ","")&lt;&gt;"VariousArtists",SUBSTITUTE(E93," ","")&lt;&gt;"VariousArtist",E93&lt;&gt;"Various",SUBSTITUTE(E93," ","")&lt;&gt;"AssortedArtists",SUBSTITUTE(E93," ","")&lt;&gt;"AssortedArtist",E93&lt;&gt;"Assorted",SUBSTITUTE(E93," ","")&lt;&gt;"AsortedArtists",SUBSTITUTE(E93," ","")&lt;&gt;"AsortedArtist",E93&lt;&gt;"Asorted",E93&lt;&gt;"Other",,SUBSTITUTE(E93," ","")&lt;&gt;"MiscellaneousArtists",SUBSTITUTE(E93," ","")&lt;&gt;"MiscellaneousArtist",E93&lt;&gt;"Miscellaneous",SUBSTITUTE(E93," ","")&lt;&gt;"MiscelaneousArtists",SUBSTITUTE(E93," ","")&lt;&gt;"MiscelaneousArtist",E93&lt;&gt;"Miscelaneous"),"INSERT into Contributors VALUES (newid(), "&amp;IF(F93&lt;&gt;"Primary Artist", "(select RoleId from ContributorRoles where Name='"&amp;F93&amp;"'), 0", "49, 1")&amp; ", null, (select max(ReleaseId) from Releases where "&amp;IF(A93&lt;&gt;"","UPC="&amp;A93,"Catalog='"&amp;SUBSTITUTE(trim(B93),"'","''")&amp;"'")&amp;" and EnterpriseId="&amp;EntId&amp;"), (select ArtistId from Artists where Name=N'"&amp;SUBSTITUTE(trim(E93),"'","''")&amp;"'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UPC=713312800878 and EnterpriseId=647322</v>
      </c>
      <c r="L93" s="28"/>
    </row>
    <row r="94">
      <c r="A94" s="83">
        <v>7.13312800878E11</v>
      </c>
      <c r="B94" s="116"/>
      <c r="C94" s="134" t="str">
        <f t="array" ref="C94">ifs(and(isblank($A94),isblank($B94)),"", not(iserror(vlookup($A94&amp;$B94,'3) Release_Label'!$D:$D&amp;'3) Release_Label'!$E:$E,1,0))),vlookup($A94&amp;$B94,{'3) Release_Label'!$D:$D&amp;'3) Release_Label'!$E:$E,'3) Release_Label'!$F:$F},2,0), or(and(not(isblank($B94)),$B94=$B93,$A94&lt;&gt;$A93),and(not(isblank($A94)),$A94=$A93,$B94&lt;&gt;$B93)),"ID LISTS UNALIGNED",and($A94&lt;&gt;"",countif('3) Release_Label'!$D:$D,$A94)=0),"NO UPC MATCH in Release_Label",and($B94&lt;&gt;"",countif('3) Release_Label'!$E:$E,$B94)=0),"NO CATALOG ID MATCH in Release_Label",iserror(vlookup($A94&amp;$B94,'3) Release_Label'!$D:$D&amp;'3) Release_Label'!$E:$E,1,0)),"NO UPC-CATALOG ID pair MATCH in Release_Label" )</f>
        <v>Poder do Simbionte</v>
      </c>
      <c r="D94" s="134" t="str">
        <f t="array" ref="D94">ifs(and(isblank($A94),isblank($B94)),"", not(iserror(vlookup($A94&amp;$B94,'3) Release_Label'!$D:$D&amp;'3) Release_Label'!$E:$E,1,0))),vlookup($A94&amp;$B94,{'3) Release_Label'!$D:$D&amp;'3) Release_Label'!$E:$E,'3) Release_Label'!$H:$H},2,0), or(and(not(isblank($B94)),$B94=$B93,$A94&lt;&gt;$A93),and(not(isblank($A94)),$A94=$A93,$B94&lt;&gt;$B93)),"ID LISTS UNALIGNED",and($A94&lt;&gt;"",countif('3) Release_Label'!$D:$D,$A94)=0),"NO UPC MATCH in Release_Label",and($B94&lt;&gt;"",countif('3) Release_Label'!$E:$E,$B94)=0),"NO CATALOG ID MATCH in Release_Label",iserror(vlookup($A94&amp;$B94,'3) Release_Label'!$D:$D&amp;'3) Release_Label'!$E:$E,1,0)),"NO UPC-CATALOG ID pair MATCH in Release_Label" )</f>
        <v/>
      </c>
      <c r="E94" s="43" t="s">
        <v>67</v>
      </c>
      <c r="F94" s="135" t="s">
        <v>667</v>
      </c>
      <c r="G94" s="136" t="str">
        <f t="array" ref="G94">ifs(or($F94="",$F94="Main Primary Artist"),$F94,not(iserror(vlookup($F94,'Reference info'!$J$5:$J$8,1,0))),"Key Artist",not(iserror(vlookup($F94,'Reference info'!$J$38:$J$405,1,0))),"Performer",not(iserror(vlookup($F94,'Reference info'!$J$10:$J$36,1,0))),"Producer &amp; Engineer")</f>
        <v>Producer &amp; Engineer</v>
      </c>
      <c r="I94" s="8" t="str">
        <f>IF(AND(F94="Main Primary Artist",SUBSTITUTE(E94," ","")&lt;&gt;"VariousArtists",SUBSTITUTE(E94," ","")&lt;&gt;"VariousArtist",E94&lt;&gt;"Various",SUBSTITUTE(E94," ","")&lt;&gt;"AssortedArtists",SUBSTITUTE(E94," ","")&lt;&gt;"AssortedArtist",E94&lt;&gt;"Assorted",SUBSTITUTE(E94," ","")&lt;&gt;"AsortedArtists",SUBSTITUTE(E94," ","")&lt;&gt;"AsortedArtist",E94&lt;&gt;"Asorted",E94&lt;&gt;"Other",,SUBSTITUTE(E94," ","")&lt;&gt;"MiscellaneousArtists",SUBSTITUTE(E94," ","")&lt;&gt;"MiscellaneousArtist",E94&lt;&gt;"Miscellaneous",SUBSTITUTE(E94," ","")&lt;&gt;"MiscelaneousArtists",SUBSTITUTE(E94," ","")&lt;&gt;"MiscelaneousArtist",E94&lt;&gt;"Miscelaneous"),"update Releases set ArtistId=(select ArtistId from Artists where Name=N'"&amp;SUBSTITUTE(trim(E94),"'","''")&amp;"' and EnterpriseId="&amp;EntId&amp;"), SearchKeywords=concat_ws(' ', Name, N'"&amp;SUBSTITUTE(trim(E94),"'","''")&amp;"',(select Name from Labels where LabelId=Releases.LabelId), ReleaseId, UPC, Catalog) where "&amp;IF(A94&lt;&gt;"","UPC="&amp;A94,"Catalog='"&amp;SUBSTITUTE(trim(B94),"'","''")&amp;"'")&amp;" and EnterpriseId="&amp;EntId,IF(and(F94&lt;&gt;"Main Primary Artist",SUBSTITUTE(E94," ","")&lt;&gt;"VariousArtists",SUBSTITUTE(E94," ","")&lt;&gt;"VariousArtist",E94&lt;&gt;"Various",SUBSTITUTE(E94," ","")&lt;&gt;"AssortedArtists",SUBSTITUTE(E94," ","")&lt;&gt;"AssortedArtist",E94&lt;&gt;"Assorted",SUBSTITUTE(E94," ","")&lt;&gt;"AsortedArtists",SUBSTITUTE(E94," ","")&lt;&gt;"AsortedArtist",E94&lt;&gt;"Asorted",E94&lt;&gt;"Other",,SUBSTITUTE(E94," ","")&lt;&gt;"MiscellaneousArtists",SUBSTITUTE(E94," ","")&lt;&gt;"MiscellaneousArtist",E94&lt;&gt;"Miscellaneous",SUBSTITUTE(E94," ","")&lt;&gt;"MiscelaneousArtists",SUBSTITUTE(E94," ","")&lt;&gt;"MiscelaneousArtist",E94&lt;&gt;"Miscelaneous"),"INSERT into Contributors VALUES (newid(), "&amp;IF(F94&lt;&gt;"Primary Artist", "(select RoleId from ContributorRoles where Name='"&amp;F94&amp;"'), 0", "49, 1")&amp; ", null, (select max(ReleaseId) from Releases where "&amp;IF(A94&lt;&gt;"","UPC="&amp;A94,"Catalog='"&amp;SUBSTITUTE(trim(B94),"'","''")&amp;"'")&amp;" and EnterpriseId="&amp;EntId&amp;"), (select ArtistId from Artists where Name=N'"&amp;SUBSTITUTE(trim(E94),"'","''")&amp;"' and EnterpriseId="&amp;EntId&amp;"), null)",""))</f>
        <v>INSERT into Contributors VALUES (newid(), (select RoleId from ContributorRoles where Name='Producer'), 0, null, (select max(ReleaseId) from Releases where UPC=713312800878 and EnterpriseId=647322), (select ArtistId from Artists where Name=N'Flash Beats Manow' and EnterpriseId=647322), null)</v>
      </c>
      <c r="L94" s="28"/>
    </row>
    <row r="95">
      <c r="A95" s="83">
        <v>7.13312800878E11</v>
      </c>
      <c r="B95" s="116"/>
      <c r="C95" s="134" t="str">
        <f t="array" ref="C95">ifs(and(isblank($A95),isblank($B95)),"", not(iserror(vlookup($A95&amp;$B95,'3) Release_Label'!$D:$D&amp;'3) Release_Label'!$E:$E,1,0))),vlookup($A95&amp;$B95,{'3) Release_Label'!$D:$D&amp;'3) Release_Label'!$E:$E,'3) Release_Label'!$F:$F},2,0), or(and(not(isblank($B95)),$B95=$B94,$A95&lt;&gt;$A94),and(not(isblank($A95)),$A95=$A94,$B95&lt;&gt;$B94)),"ID LISTS UNALIGNED",and($A95&lt;&gt;"",countif('3) Release_Label'!$D:$D,$A95)=0),"NO UPC MATCH in Release_Label",and($B95&lt;&gt;"",countif('3) Release_Label'!$E:$E,$B95)=0),"NO CATALOG ID MATCH in Release_Label",iserror(vlookup($A95&amp;$B95,'3) Release_Label'!$D:$D&amp;'3) Release_Label'!$E:$E,1,0)),"NO UPC-CATALOG ID pair MATCH in Release_Label" )</f>
        <v>Poder do Simbionte</v>
      </c>
      <c r="D95" s="134" t="str">
        <f t="array" ref="D95">ifs(and(isblank($A95),isblank($B95)),"", not(iserror(vlookup($A95&amp;$B95,'3) Release_Label'!$D:$D&amp;'3) Release_Label'!$E:$E,1,0))),vlookup($A95&amp;$B95,{'3) Release_Label'!$D:$D&amp;'3) Release_Label'!$E:$E,'3) Release_Label'!$H:$H},2,0), or(and(not(isblank($B95)),$B95=$B94,$A95&lt;&gt;$A94),and(not(isblank($A95)),$A95=$A94,$B95&lt;&gt;$B94)),"ID LISTS UNALIGNED",and($A95&lt;&gt;"",countif('3) Release_Label'!$D:$D,$A95)=0),"NO UPC MATCH in Release_Label",and($B95&lt;&gt;"",countif('3) Release_Label'!$E:$E,$B95)=0),"NO CATALOG ID MATCH in Release_Label",iserror(vlookup($A95&amp;$B95,'3) Release_Label'!$D:$D&amp;'3) Release_Label'!$E:$E,1,0)),"NO UPC-CATALOG ID pair MATCH in Release_Label" )</f>
        <v/>
      </c>
      <c r="E95" s="43" t="s">
        <v>67</v>
      </c>
      <c r="F95" s="135" t="s">
        <v>669</v>
      </c>
      <c r="G95" s="136" t="str">
        <f t="array" ref="G95">ifs(or($F95="",$F95="Main Primary Artist"),$F95,not(iserror(vlookup($F95,'Reference info'!$J$5:$J$8,1,0))),"Key Artist",not(iserror(vlookup($F95,'Reference info'!$J$38:$J$405,1,0))),"Performer",not(iserror(vlookup($F95,'Reference info'!$J$10:$J$36,1,0))),"Producer &amp; Engineer")</f>
        <v>Producer &amp; Engineer</v>
      </c>
      <c r="I95" s="8" t="str">
        <f>IF(AND(F95="Main Primary Artist",SUBSTITUTE(E95," ","")&lt;&gt;"VariousArtists",SUBSTITUTE(E95," ","")&lt;&gt;"VariousArtist",E95&lt;&gt;"Various",SUBSTITUTE(E95," ","")&lt;&gt;"AssortedArtists",SUBSTITUTE(E95," ","")&lt;&gt;"AssortedArtist",E95&lt;&gt;"Assorted",SUBSTITUTE(E95," ","")&lt;&gt;"AsortedArtists",SUBSTITUTE(E95," ","")&lt;&gt;"AsortedArtist",E95&lt;&gt;"Asorted",E95&lt;&gt;"Other",,SUBSTITUTE(E95," ","")&lt;&gt;"MiscellaneousArtists",SUBSTITUTE(E95," ","")&lt;&gt;"MiscellaneousArtist",E95&lt;&gt;"Miscellaneous",SUBSTITUTE(E95," ","")&lt;&gt;"MiscelaneousArtists",SUBSTITUTE(E95," ","")&lt;&gt;"MiscelaneousArtist",E95&lt;&gt;"Miscelaneous"),"update Releases set ArtistId=(select ArtistId from Artists where Name=N'"&amp;SUBSTITUTE(trim(E95),"'","''")&amp;"' and EnterpriseId="&amp;EntId&amp;"), SearchKeywords=concat_ws(' ', Name, N'"&amp;SUBSTITUTE(trim(E95),"'","''")&amp;"',(select Name from Labels where LabelId=Releases.LabelId), ReleaseId, UPC, Catalog) where "&amp;IF(A95&lt;&gt;"","UPC="&amp;A95,"Catalog='"&amp;SUBSTITUTE(trim(B95),"'","''")&amp;"'")&amp;" and EnterpriseId="&amp;EntId,IF(and(F95&lt;&gt;"Main Primary Artist",SUBSTITUTE(E95," ","")&lt;&gt;"VariousArtists",SUBSTITUTE(E95," ","")&lt;&gt;"VariousArtist",E95&lt;&gt;"Various",SUBSTITUTE(E95," ","")&lt;&gt;"AssortedArtists",SUBSTITUTE(E95," ","")&lt;&gt;"AssortedArtist",E95&lt;&gt;"Assorted",SUBSTITUTE(E95," ","")&lt;&gt;"AsortedArtists",SUBSTITUTE(E95," ","")&lt;&gt;"AsortedArtist",E95&lt;&gt;"Asorted",E95&lt;&gt;"Other",,SUBSTITUTE(E95," ","")&lt;&gt;"MiscellaneousArtists",SUBSTITUTE(E95," ","")&lt;&gt;"MiscellaneousArtist",E95&lt;&gt;"Miscellaneous",SUBSTITUTE(E95," ","")&lt;&gt;"MiscelaneousArtists",SUBSTITUTE(E95," ","")&lt;&gt;"MiscelaneousArtist",E95&lt;&gt;"Miscelaneous"),"INSERT into Contributors VALUES (newid(), "&amp;IF(F95&lt;&gt;"Primary Artist", "(select RoleId from ContributorRoles where Name='"&amp;F95&amp;"'), 0", "49, 1")&amp; ", null, (select max(ReleaseId) from Releases where "&amp;IF(A95&lt;&gt;"","UPC="&amp;A95,"Catalog='"&amp;SUBSTITUTE(trim(B95),"'","''")&amp;"'")&amp;" and EnterpriseId="&amp;EntId&amp;"), (select ArtistId from Artists where Name=N'"&amp;SUBSTITUTE(trim(E95),"'","''")&amp;"' and EnterpriseId="&amp;EntId&amp;"), null)",""))</f>
        <v>INSERT into Contributors VALUES (newid(), (select RoleId from ContributorRoles where Name='Engineer'), 0, null, (select max(ReleaseId) from Releases where UPC=713312800878 and EnterpriseId=647322), (select ArtistId from Artists where Name=N'Flash Beats Manow' and EnterpriseId=647322), null)</v>
      </c>
      <c r="L95" s="28"/>
    </row>
    <row r="96">
      <c r="A96" s="83">
        <v>7.17337383682E11</v>
      </c>
      <c r="B96" s="116"/>
      <c r="C96" s="134" t="str">
        <f t="array" ref="C96">ifs(and(isblank($A96),isblank($B96)),"", not(iserror(vlookup($A96&amp;$B96,'3) Release_Label'!$D:$D&amp;'3) Release_Label'!$E:$E,1,0))),vlookup($A96&amp;$B96,{'3) Release_Label'!$D:$D&amp;'3) Release_Label'!$E:$E,'3) Release_Label'!$F:$F},2,0), or(and(not(isblank($B96)),$B96=$B95,$A96&lt;&gt;$A95),and(not(isblank($A96)),$A96=$A95,$B96&lt;&gt;$B95)),"ID LISTS UNALIGNED",and($A96&lt;&gt;"",countif('3) Release_Label'!$D:$D,$A96)=0),"NO UPC MATCH in Release_Label",and($B96&lt;&gt;"",countif('3) Release_Label'!$E:$E,$B96)=0),"NO CATALOG ID MATCH in Release_Label",iserror(vlookup($A96&amp;$B96,'3) Release_Label'!$D:$D&amp;'3) Release_Label'!$E:$E,1,0)),"NO UPC-CATALOG ID pair MATCH in Release_Label" )</f>
        <v>A Lenda Destemida</v>
      </c>
      <c r="D96" s="134" t="str">
        <f t="array" ref="D96">ifs(and(isblank($A96),isblank($B96)),"", not(iserror(vlookup($A96&amp;$B96,'3) Release_Label'!$D:$D&amp;'3) Release_Label'!$E:$E,1,0))),vlookup($A96&amp;$B96,{'3) Release_Label'!$D:$D&amp;'3) Release_Label'!$E:$E,'3) Release_Label'!$H:$H},2,0), or(and(not(isblank($B96)),$B96=$B95,$A96&lt;&gt;$A95),and(not(isblank($A96)),$A96=$A95,$B96&lt;&gt;$B95)),"ID LISTS UNALIGNED",and($A96&lt;&gt;"",countif('3) Release_Label'!$D:$D,$A96)=0),"NO UPC MATCH in Release_Label",and($B96&lt;&gt;"",countif('3) Release_Label'!$E:$E,$B96)=0),"NO CATALOG ID MATCH in Release_Label",iserror(vlookup($A96&amp;$B96,'3) Release_Label'!$D:$D&amp;'3) Release_Label'!$E:$E,1,0)),"NO UPC-CATALOG ID pair MATCH in Release_Label" )</f>
        <v/>
      </c>
      <c r="E96" s="43" t="s">
        <v>67</v>
      </c>
      <c r="F96" s="135" t="s">
        <v>666</v>
      </c>
      <c r="G96" s="136" t="str">
        <f t="array" ref="G96">ifs(or($F96="",$F96="Main Primary Artist"),$F96,not(iserror(vlookup($F96,'Reference info'!$J$5:$J$8,1,0))),"Key Artist",not(iserror(vlookup($F96,'Reference info'!$J$38:$J$405,1,0))),"Performer",not(iserror(vlookup($F96,'Reference info'!$J$10:$J$36,1,0))),"Producer &amp; Engineer")</f>
        <v>Main Primary Artist</v>
      </c>
      <c r="I96" s="8" t="str">
        <f>IF(AND(F96="Main Primary Artist",SUBSTITUTE(E96," ","")&lt;&gt;"VariousArtists",SUBSTITUTE(E96," ","")&lt;&gt;"VariousArtist",E96&lt;&gt;"Various",SUBSTITUTE(E96," ","")&lt;&gt;"AssortedArtists",SUBSTITUTE(E96," ","")&lt;&gt;"AssortedArtist",E96&lt;&gt;"Assorted",SUBSTITUTE(E96," ","")&lt;&gt;"AsortedArtists",SUBSTITUTE(E96," ","")&lt;&gt;"AsortedArtist",E96&lt;&gt;"Asorted",E96&lt;&gt;"Other",,SUBSTITUTE(E96," ","")&lt;&gt;"MiscellaneousArtists",SUBSTITUTE(E96," ","")&lt;&gt;"MiscellaneousArtist",E96&lt;&gt;"Miscellaneous",SUBSTITUTE(E96," ","")&lt;&gt;"MiscelaneousArtists",SUBSTITUTE(E96," ","")&lt;&gt;"MiscelaneousArtist",E96&lt;&gt;"Miscelaneous"),"update Releases set ArtistId=(select ArtistId from Artists where Name=N'"&amp;SUBSTITUTE(trim(E96),"'","''")&amp;"' and EnterpriseId="&amp;EntId&amp;"), SearchKeywords=concat_ws(' ', Name, N'"&amp;SUBSTITUTE(trim(E96),"'","''")&amp;"',(select Name from Labels where LabelId=Releases.LabelId), ReleaseId, UPC, Catalog) where "&amp;IF(A96&lt;&gt;"","UPC="&amp;A96,"Catalog='"&amp;SUBSTITUTE(trim(B96),"'","''")&amp;"'")&amp;" and EnterpriseId="&amp;EntId,IF(and(F96&lt;&gt;"Main Primary Artist",SUBSTITUTE(E96," ","")&lt;&gt;"VariousArtists",SUBSTITUTE(E96," ","")&lt;&gt;"VariousArtist",E96&lt;&gt;"Various",SUBSTITUTE(E96," ","")&lt;&gt;"AssortedArtists",SUBSTITUTE(E96," ","")&lt;&gt;"AssortedArtist",E96&lt;&gt;"Assorted",SUBSTITUTE(E96," ","")&lt;&gt;"AsortedArtists",SUBSTITUTE(E96," ","")&lt;&gt;"AsortedArtist",E96&lt;&gt;"Asorted",E96&lt;&gt;"Other",,SUBSTITUTE(E96," ","")&lt;&gt;"MiscellaneousArtists",SUBSTITUTE(E96," ","")&lt;&gt;"MiscellaneousArtist",E96&lt;&gt;"Miscellaneous",SUBSTITUTE(E96," ","")&lt;&gt;"MiscelaneousArtists",SUBSTITUTE(E96," ","")&lt;&gt;"MiscelaneousArtist",E96&lt;&gt;"Miscelaneous"),"INSERT into Contributors VALUES (newid(), "&amp;IF(F96&lt;&gt;"Primary Artist", "(select RoleId from ContributorRoles where Name='"&amp;F96&amp;"'), 0", "49, 1")&amp; ", null, (select max(ReleaseId) from Releases where "&amp;IF(A96&lt;&gt;"","UPC="&amp;A96,"Catalog='"&amp;SUBSTITUTE(trim(B96),"'","''")&amp;"'")&amp;" and EnterpriseId="&amp;EntId&amp;"), (select ArtistId from Artists where Name=N'"&amp;SUBSTITUTE(trim(E96),"'","''")&amp;"'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UPC=717337383682 and EnterpriseId=647322</v>
      </c>
      <c r="L96" s="28"/>
    </row>
    <row r="97">
      <c r="A97" s="83">
        <v>7.17337383682E11</v>
      </c>
      <c r="B97" s="116"/>
      <c r="C97" s="134" t="str">
        <f t="array" ref="C97">ifs(and(isblank($A97),isblank($B97)),"", not(iserror(vlookup($A97&amp;$B97,'3) Release_Label'!$D:$D&amp;'3) Release_Label'!$E:$E,1,0))),vlookup($A97&amp;$B97,{'3) Release_Label'!$D:$D&amp;'3) Release_Label'!$E:$E,'3) Release_Label'!$F:$F},2,0), or(and(not(isblank($B97)),$B97=$B96,$A97&lt;&gt;$A96),and(not(isblank($A97)),$A97=$A96,$B97&lt;&gt;$B96)),"ID LISTS UNALIGNED",and($A97&lt;&gt;"",countif('3) Release_Label'!$D:$D,$A97)=0),"NO UPC MATCH in Release_Label",and($B97&lt;&gt;"",countif('3) Release_Label'!$E:$E,$B97)=0),"NO CATALOG ID MATCH in Release_Label",iserror(vlookup($A97&amp;$B97,'3) Release_Label'!$D:$D&amp;'3) Release_Label'!$E:$E,1,0)),"NO UPC-CATALOG ID pair MATCH in Release_Label" )</f>
        <v>A Lenda Destemida</v>
      </c>
      <c r="D97" s="134" t="str">
        <f t="array" ref="D97">ifs(and(isblank($A97),isblank($B97)),"", not(iserror(vlookup($A97&amp;$B97,'3) Release_Label'!$D:$D&amp;'3) Release_Label'!$E:$E,1,0))),vlookup($A97&amp;$B97,{'3) Release_Label'!$D:$D&amp;'3) Release_Label'!$E:$E,'3) Release_Label'!$H:$H},2,0), or(and(not(isblank($B97)),$B97=$B96,$A97&lt;&gt;$A96),and(not(isblank($A97)),$A97=$A96,$B97&lt;&gt;$B96)),"ID LISTS UNALIGNED",and($A97&lt;&gt;"",countif('3) Release_Label'!$D:$D,$A97)=0),"NO UPC MATCH in Release_Label",and($B97&lt;&gt;"",countif('3) Release_Label'!$E:$E,$B97)=0),"NO CATALOG ID MATCH in Release_Label",iserror(vlookup($A97&amp;$B97,'3) Release_Label'!$D:$D&amp;'3) Release_Label'!$E:$E,1,0)),"NO UPC-CATALOG ID pair MATCH in Release_Label" )</f>
        <v/>
      </c>
      <c r="E97" s="43" t="s">
        <v>67</v>
      </c>
      <c r="F97" s="135" t="s">
        <v>667</v>
      </c>
      <c r="G97" s="136" t="str">
        <f t="array" ref="G97">ifs(or($F97="",$F97="Main Primary Artist"),$F97,not(iserror(vlookup($F97,'Reference info'!$J$5:$J$8,1,0))),"Key Artist",not(iserror(vlookup($F97,'Reference info'!$J$38:$J$405,1,0))),"Performer",not(iserror(vlookup($F97,'Reference info'!$J$10:$J$36,1,0))),"Producer &amp; Engineer")</f>
        <v>Producer &amp; Engineer</v>
      </c>
      <c r="I97" s="8" t="str">
        <f>IF(AND(F97="Main Primary Artist",SUBSTITUTE(E97," ","")&lt;&gt;"VariousArtists",SUBSTITUTE(E97," ","")&lt;&gt;"VariousArtist",E97&lt;&gt;"Various",SUBSTITUTE(E97," ","")&lt;&gt;"AssortedArtists",SUBSTITUTE(E97," ","")&lt;&gt;"AssortedArtist",E97&lt;&gt;"Assorted",SUBSTITUTE(E97," ","")&lt;&gt;"AsortedArtists",SUBSTITUTE(E97," ","")&lt;&gt;"AsortedArtist",E97&lt;&gt;"Asorted",E97&lt;&gt;"Other",,SUBSTITUTE(E97," ","")&lt;&gt;"MiscellaneousArtists",SUBSTITUTE(E97," ","")&lt;&gt;"MiscellaneousArtist",E97&lt;&gt;"Miscellaneous",SUBSTITUTE(E97," ","")&lt;&gt;"MiscelaneousArtists",SUBSTITUTE(E97," ","")&lt;&gt;"MiscelaneousArtist",E97&lt;&gt;"Miscelaneous"),"update Releases set ArtistId=(select ArtistId from Artists where Name=N'"&amp;SUBSTITUTE(trim(E97),"'","''")&amp;"' and EnterpriseId="&amp;EntId&amp;"), SearchKeywords=concat_ws(' ', Name, N'"&amp;SUBSTITUTE(trim(E97),"'","''")&amp;"',(select Name from Labels where LabelId=Releases.LabelId), ReleaseId, UPC, Catalog) where "&amp;IF(A97&lt;&gt;"","UPC="&amp;A97,"Catalog='"&amp;SUBSTITUTE(trim(B97),"'","''")&amp;"'")&amp;" and EnterpriseId="&amp;EntId,IF(and(F97&lt;&gt;"Main Primary Artist",SUBSTITUTE(E97," ","")&lt;&gt;"VariousArtists",SUBSTITUTE(E97," ","")&lt;&gt;"VariousArtist",E97&lt;&gt;"Various",SUBSTITUTE(E97," ","")&lt;&gt;"AssortedArtists",SUBSTITUTE(E97," ","")&lt;&gt;"AssortedArtist",E97&lt;&gt;"Assorted",SUBSTITUTE(E97," ","")&lt;&gt;"AsortedArtists",SUBSTITUTE(E97," ","")&lt;&gt;"AsortedArtist",E97&lt;&gt;"Asorted",E97&lt;&gt;"Other",,SUBSTITUTE(E97," ","")&lt;&gt;"MiscellaneousArtists",SUBSTITUTE(E97," ","")&lt;&gt;"MiscellaneousArtist",E97&lt;&gt;"Miscellaneous",SUBSTITUTE(E97," ","")&lt;&gt;"MiscelaneousArtists",SUBSTITUTE(E97," ","")&lt;&gt;"MiscelaneousArtist",E97&lt;&gt;"Miscelaneous"),"INSERT into Contributors VALUES (newid(), "&amp;IF(F97&lt;&gt;"Primary Artist", "(select RoleId from ContributorRoles where Name='"&amp;F97&amp;"'), 0", "49, 1")&amp; ", null, (select max(ReleaseId) from Releases where "&amp;IF(A97&lt;&gt;"","UPC="&amp;A97,"Catalog='"&amp;SUBSTITUTE(trim(B97),"'","''")&amp;"'")&amp;" and EnterpriseId="&amp;EntId&amp;"), (select ArtistId from Artists where Name=N'"&amp;SUBSTITUTE(trim(E97),"'","''")&amp;"' and EnterpriseId="&amp;EntId&amp;"), null)",""))</f>
        <v>INSERT into Contributors VALUES (newid(), (select RoleId from ContributorRoles where Name='Producer'), 0, null, (select max(ReleaseId) from Releases where UPC=717337383682 and EnterpriseId=647322), (select ArtistId from Artists where Name=N'Flash Beats Manow' and EnterpriseId=647322), null)</v>
      </c>
      <c r="L97" s="28"/>
    </row>
    <row r="98">
      <c r="A98" s="83">
        <v>7.17337383682E11</v>
      </c>
      <c r="B98" s="116"/>
      <c r="C98" s="134" t="str">
        <f t="array" ref="C98">ifs(and(isblank($A98),isblank($B98)),"", not(iserror(vlookup($A98&amp;$B98,'3) Release_Label'!$D:$D&amp;'3) Release_Label'!$E:$E,1,0))),vlookup($A98&amp;$B98,{'3) Release_Label'!$D:$D&amp;'3) Release_Label'!$E:$E,'3) Release_Label'!$F:$F},2,0), or(and(not(isblank($B98)),$B98=$B97,$A98&lt;&gt;$A97),and(not(isblank($A98)),$A98=$A97,$B98&lt;&gt;$B97)),"ID LISTS UNALIGNED",and($A98&lt;&gt;"",countif('3) Release_Label'!$D:$D,$A98)=0),"NO UPC MATCH in Release_Label",and($B98&lt;&gt;"",countif('3) Release_Label'!$E:$E,$B98)=0),"NO CATALOG ID MATCH in Release_Label",iserror(vlookup($A98&amp;$B98,'3) Release_Label'!$D:$D&amp;'3) Release_Label'!$E:$E,1,0)),"NO UPC-CATALOG ID pair MATCH in Release_Label" )</f>
        <v>A Lenda Destemida</v>
      </c>
      <c r="D98" s="134" t="str">
        <f t="array" ref="D98">ifs(and(isblank($A98),isblank($B98)),"", not(iserror(vlookup($A98&amp;$B98,'3) Release_Label'!$D:$D&amp;'3) Release_Label'!$E:$E,1,0))),vlookup($A98&amp;$B98,{'3) Release_Label'!$D:$D&amp;'3) Release_Label'!$E:$E,'3) Release_Label'!$H:$H},2,0), or(and(not(isblank($B98)),$B98=$B97,$A98&lt;&gt;$A97),and(not(isblank($A98)),$A98=$A97,$B98&lt;&gt;$B97)),"ID LISTS UNALIGNED",and($A98&lt;&gt;"",countif('3) Release_Label'!$D:$D,$A98)=0),"NO UPC MATCH in Release_Label",and($B98&lt;&gt;"",countif('3) Release_Label'!$E:$E,$B98)=0),"NO CATALOG ID MATCH in Release_Label",iserror(vlookup($A98&amp;$B98,'3) Release_Label'!$D:$D&amp;'3) Release_Label'!$E:$E,1,0)),"NO UPC-CATALOG ID pair MATCH in Release_Label" )</f>
        <v/>
      </c>
      <c r="E98" s="43" t="s">
        <v>67</v>
      </c>
      <c r="F98" s="135" t="s">
        <v>669</v>
      </c>
      <c r="G98" s="136" t="str">
        <f t="array" ref="G98">ifs(or($F98="",$F98="Main Primary Artist"),$F98,not(iserror(vlookup($F98,'Reference info'!$J$5:$J$8,1,0))),"Key Artist",not(iserror(vlookup($F98,'Reference info'!$J$38:$J$405,1,0))),"Performer",not(iserror(vlookup($F98,'Reference info'!$J$10:$J$36,1,0))),"Producer &amp; Engineer")</f>
        <v>Producer &amp; Engineer</v>
      </c>
      <c r="I98" s="8" t="str">
        <f>IF(AND(F98="Main Primary Artist",SUBSTITUTE(E98," ","")&lt;&gt;"VariousArtists",SUBSTITUTE(E98," ","")&lt;&gt;"VariousArtist",E98&lt;&gt;"Various",SUBSTITUTE(E98," ","")&lt;&gt;"AssortedArtists",SUBSTITUTE(E98," ","")&lt;&gt;"AssortedArtist",E98&lt;&gt;"Assorted",SUBSTITUTE(E98," ","")&lt;&gt;"AsortedArtists",SUBSTITUTE(E98," ","")&lt;&gt;"AsortedArtist",E98&lt;&gt;"Asorted",E98&lt;&gt;"Other",,SUBSTITUTE(E98," ","")&lt;&gt;"MiscellaneousArtists",SUBSTITUTE(E98," ","")&lt;&gt;"MiscellaneousArtist",E98&lt;&gt;"Miscellaneous",SUBSTITUTE(E98," ","")&lt;&gt;"MiscelaneousArtists",SUBSTITUTE(E98," ","")&lt;&gt;"MiscelaneousArtist",E98&lt;&gt;"Miscelaneous"),"update Releases set ArtistId=(select ArtistId from Artists where Name=N'"&amp;SUBSTITUTE(trim(E98),"'","''")&amp;"' and EnterpriseId="&amp;EntId&amp;"), SearchKeywords=concat_ws(' ', Name, N'"&amp;SUBSTITUTE(trim(E98),"'","''")&amp;"',(select Name from Labels where LabelId=Releases.LabelId), ReleaseId, UPC, Catalog) where "&amp;IF(A98&lt;&gt;"","UPC="&amp;A98,"Catalog='"&amp;SUBSTITUTE(trim(B98),"'","''")&amp;"'")&amp;" and EnterpriseId="&amp;EntId,IF(and(F98&lt;&gt;"Main Primary Artist",SUBSTITUTE(E98," ","")&lt;&gt;"VariousArtists",SUBSTITUTE(E98," ","")&lt;&gt;"VariousArtist",E98&lt;&gt;"Various",SUBSTITUTE(E98," ","")&lt;&gt;"AssortedArtists",SUBSTITUTE(E98," ","")&lt;&gt;"AssortedArtist",E98&lt;&gt;"Assorted",SUBSTITUTE(E98," ","")&lt;&gt;"AsortedArtists",SUBSTITUTE(E98," ","")&lt;&gt;"AsortedArtist",E98&lt;&gt;"Asorted",E98&lt;&gt;"Other",,SUBSTITUTE(E98," ","")&lt;&gt;"MiscellaneousArtists",SUBSTITUTE(E98," ","")&lt;&gt;"MiscellaneousArtist",E98&lt;&gt;"Miscellaneous",SUBSTITUTE(E98," ","")&lt;&gt;"MiscelaneousArtists",SUBSTITUTE(E98," ","")&lt;&gt;"MiscelaneousArtist",E98&lt;&gt;"Miscelaneous"),"INSERT into Contributors VALUES (newid(), "&amp;IF(F98&lt;&gt;"Primary Artist", "(select RoleId from ContributorRoles where Name='"&amp;F98&amp;"'), 0", "49, 1")&amp; ", null, (select max(ReleaseId) from Releases where "&amp;IF(A98&lt;&gt;"","UPC="&amp;A98,"Catalog='"&amp;SUBSTITUTE(trim(B98),"'","''")&amp;"'")&amp;" and EnterpriseId="&amp;EntId&amp;"), (select ArtistId from Artists where Name=N'"&amp;SUBSTITUTE(trim(E98),"'","''")&amp;"' and EnterpriseId="&amp;EntId&amp;"), null)",""))</f>
        <v>INSERT into Contributors VALUES (newid(), (select RoleId from ContributorRoles where Name='Engineer'), 0, null, (select max(ReleaseId) from Releases where UPC=717337383682 and EnterpriseId=647322), (select ArtistId from Artists where Name=N'Flash Beats Manow' and EnterpriseId=647322), null)</v>
      </c>
      <c r="L98" s="28"/>
    </row>
    <row r="99">
      <c r="A99" s="83">
        <v>7.17337466736E11</v>
      </c>
      <c r="B99" s="116"/>
      <c r="C99" s="134" t="str">
        <f t="array" ref="C99">ifs(and(isblank($A99),isblank($B99)),"", not(iserror(vlookup($A99&amp;$B99,'3) Release_Label'!$D:$D&amp;'3) Release_Label'!$E:$E,1,0))),vlookup($A99&amp;$B99,{'3) Release_Label'!$D:$D&amp;'3) Release_Label'!$E:$E,'3) Release_Label'!$F:$F},2,0), or(and(not(isblank($B99)),$B99=$B98,$A99&lt;&gt;$A98),and(not(isblank($A99)),$A99=$A98,$B99&lt;&gt;$B98)),"ID LISTS UNALIGNED",and($A99&lt;&gt;"",countif('3) Release_Label'!$D:$D,$A99)=0),"NO UPC MATCH in Release_Label",and($B99&lt;&gt;"",countif('3) Release_Label'!$E:$E,$B99)=0),"NO CATALOG ID MATCH in Release_Label",iserror(vlookup($A99&amp;$B99,'3) Release_Label'!$D:$D&amp;'3) Release_Label'!$E:$E,1,0)),"NO UPC-CATALOG ID pair MATCH in Release_Label" )</f>
        <v>Gato Vs Lobo, Ultimo Pedido</v>
      </c>
      <c r="D99" s="134" t="str">
        <f t="array" ref="D99">ifs(and(isblank($A99),isblank($B99)),"", not(iserror(vlookup($A99&amp;$B99,'3) Release_Label'!$D:$D&amp;'3) Release_Label'!$E:$E,1,0))),vlookup($A99&amp;$B99,{'3) Release_Label'!$D:$D&amp;'3) Release_Label'!$E:$E,'3) Release_Label'!$H:$H},2,0), or(and(not(isblank($B99)),$B99=$B98,$A99&lt;&gt;$A98),and(not(isblank($A99)),$A99=$A98,$B99&lt;&gt;$B98)),"ID LISTS UNALIGNED",and($A99&lt;&gt;"",countif('3) Release_Label'!$D:$D,$A99)=0),"NO UPC MATCH in Release_Label",and($B99&lt;&gt;"",countif('3) Release_Label'!$E:$E,$B99)=0),"NO CATALOG ID MATCH in Release_Label",iserror(vlookup($A99&amp;$B99,'3) Release_Label'!$D:$D&amp;'3) Release_Label'!$E:$E,1,0)),"NO UPC-CATALOG ID pair MATCH in Release_Label" )</f>
        <v/>
      </c>
      <c r="E99" s="43" t="s">
        <v>49</v>
      </c>
      <c r="F99" s="135" t="s">
        <v>666</v>
      </c>
      <c r="G99" s="136" t="str">
        <f t="array" ref="G99">ifs(or($F99="",$F99="Main Primary Artist"),$F99,not(iserror(vlookup($F99,'Reference info'!$J$5:$J$8,1,0))),"Key Artist",not(iserror(vlookup($F99,'Reference info'!$J$38:$J$405,1,0))),"Performer",not(iserror(vlookup($F99,'Reference info'!$J$10:$J$36,1,0))),"Producer &amp; Engineer")</f>
        <v>Main Primary Artist</v>
      </c>
      <c r="I99" s="8" t="str">
        <f>IF(AND(F99="Main Primary Artist",SUBSTITUTE(E99," ","")&lt;&gt;"VariousArtists",SUBSTITUTE(E99," ","")&lt;&gt;"VariousArtist",E99&lt;&gt;"Various",SUBSTITUTE(E99," ","")&lt;&gt;"AssortedArtists",SUBSTITUTE(E99," ","")&lt;&gt;"AssortedArtist",E99&lt;&gt;"Assorted",SUBSTITUTE(E99," ","")&lt;&gt;"AsortedArtists",SUBSTITUTE(E99," ","")&lt;&gt;"AsortedArtist",E99&lt;&gt;"Asorted",E99&lt;&gt;"Other",,SUBSTITUTE(E99," ","")&lt;&gt;"MiscellaneousArtists",SUBSTITUTE(E99," ","")&lt;&gt;"MiscellaneousArtist",E99&lt;&gt;"Miscellaneous",SUBSTITUTE(E99," ","")&lt;&gt;"MiscelaneousArtists",SUBSTITUTE(E99," ","")&lt;&gt;"MiscelaneousArtist",E99&lt;&gt;"Miscelaneous"),"update Releases set ArtistId=(select ArtistId from Artists where Name=N'"&amp;SUBSTITUTE(trim(E99),"'","''")&amp;"' and EnterpriseId="&amp;EntId&amp;"), SearchKeywords=concat_ws(' ', Name, N'"&amp;SUBSTITUTE(trim(E99),"'","''")&amp;"',(select Name from Labels where LabelId=Releases.LabelId), ReleaseId, UPC, Catalog) where "&amp;IF(A99&lt;&gt;"","UPC="&amp;A99,"Catalog='"&amp;SUBSTITUTE(trim(B99),"'","''")&amp;"'")&amp;" and EnterpriseId="&amp;EntId,IF(and(F99&lt;&gt;"Main Primary Artist",SUBSTITUTE(E99," ","")&lt;&gt;"VariousArtists",SUBSTITUTE(E99," ","")&lt;&gt;"VariousArtist",E99&lt;&gt;"Various",SUBSTITUTE(E99," ","")&lt;&gt;"AssortedArtists",SUBSTITUTE(E99," ","")&lt;&gt;"AssortedArtist",E99&lt;&gt;"Assorted",SUBSTITUTE(E99," ","")&lt;&gt;"AsortedArtists",SUBSTITUTE(E99," ","")&lt;&gt;"AsortedArtist",E99&lt;&gt;"Asorted",E99&lt;&gt;"Other",,SUBSTITUTE(E99," ","")&lt;&gt;"MiscellaneousArtists",SUBSTITUTE(E99," ","")&lt;&gt;"MiscellaneousArtist",E99&lt;&gt;"Miscellaneous",SUBSTITUTE(E99," ","")&lt;&gt;"MiscelaneousArtists",SUBSTITUTE(E99," ","")&lt;&gt;"MiscelaneousArtist",E99&lt;&gt;"Miscelaneous"),"INSERT into Contributors VALUES (newid(), "&amp;IF(F99&lt;&gt;"Primary Artist", "(select RoleId from ContributorRoles where Name='"&amp;F99&amp;"'), 0", "49, 1")&amp; ", null, (select max(ReleaseId) from Releases where "&amp;IF(A99&lt;&gt;"","UPC="&amp;A99,"Catalog='"&amp;SUBSTITUTE(trim(B99),"'","''")&amp;"'")&amp;" and EnterpriseId="&amp;EntId&amp;"), (select ArtistId from Artists where Name=N'"&amp;SUBSTITUTE(trim(E99),"'","''")&amp;"' and EnterpriseId="&amp;EntId&amp;"), null)",""))</f>
        <v>update Releases set ArtistId=(select ArtistId from Artists where Name=N'JKZ' and EnterpriseId=647322), SearchKeywords=concat_ws(' ', Name, N'JKZ',(select Name from Labels where LabelId=Releases.LabelId), ReleaseId, UPC, Catalog) where UPC=717337466736 and EnterpriseId=647322</v>
      </c>
      <c r="L99" s="28"/>
    </row>
    <row r="100">
      <c r="A100" s="83">
        <v>7.17337466736E11</v>
      </c>
      <c r="B100" s="116"/>
      <c r="C100" s="134" t="str">
        <f t="array" ref="C100">ifs(and(isblank($A100),isblank($B100)),"", not(iserror(vlookup($A100&amp;$B100,'3) Release_Label'!$D:$D&amp;'3) Release_Label'!$E:$E,1,0))),vlookup($A100&amp;$B100,{'3) Release_Label'!$D:$D&amp;'3) Release_Label'!$E:$E,'3) Release_Label'!$F:$F},2,0), or(and(not(isblank($B100)),$B100=$B99,$A100&lt;&gt;$A99),and(not(isblank($A100)),$A100=$A99,$B100&lt;&gt;$B99)),"ID LISTS UNALIGNED",and($A100&lt;&gt;"",countif('3) Release_Label'!$D:$D,$A100)=0),"NO UPC MATCH in Release_Label",and($B100&lt;&gt;"",countif('3) Release_Label'!$E:$E,$B100)=0),"NO CATALOG ID MATCH in Release_Label",iserror(vlookup($A100&amp;$B100,'3) Release_Label'!$D:$D&amp;'3) Release_Label'!$E:$E,1,0)),"NO UPC-CATALOG ID pair MATCH in Release_Label" )</f>
        <v>Gato Vs Lobo, Ultimo Pedido</v>
      </c>
      <c r="D100" s="134" t="str">
        <f t="array" ref="D100">ifs(and(isblank($A100),isblank($B100)),"", not(iserror(vlookup($A100&amp;$B100,'3) Release_Label'!$D:$D&amp;'3) Release_Label'!$E:$E,1,0))),vlookup($A100&amp;$B100,{'3) Release_Label'!$D:$D&amp;'3) Release_Label'!$E:$E,'3) Release_Label'!$H:$H},2,0), or(and(not(isblank($B100)),$B100=$B99,$A100&lt;&gt;$A99),and(not(isblank($A100)),$A100=$A99,$B100&lt;&gt;$B99)),"ID LISTS UNALIGNED",and($A100&lt;&gt;"",countif('3) Release_Label'!$D:$D,$A100)=0),"NO UPC MATCH in Release_Label",and($B100&lt;&gt;"",countif('3) Release_Label'!$E:$E,$B100)=0),"NO CATALOG ID MATCH in Release_Label",iserror(vlookup($A100&amp;$B100,'3) Release_Label'!$D:$D&amp;'3) Release_Label'!$E:$E,1,0)),"NO UPC-CATALOG ID pair MATCH in Release_Label" )</f>
        <v/>
      </c>
      <c r="E100" s="43" t="s">
        <v>89</v>
      </c>
      <c r="F100" s="135" t="s">
        <v>672</v>
      </c>
      <c r="G100" s="136" t="str">
        <f t="array" ref="G100">ifs(or($F100="",$F100="Main Primary Artist"),$F100,not(iserror(vlookup($F100,'Reference info'!$J$5:$J$8,1,0))),"Key Artist",not(iserror(vlookup($F100,'Reference info'!$J$38:$J$405,1,0))),"Performer",not(iserror(vlookup($F100,'Reference info'!$J$10:$J$36,1,0))),"Producer &amp; Engineer")</f>
        <v>Key Artist</v>
      </c>
      <c r="I100" s="8" t="str">
        <f>IF(AND(F100="Main Primary Artist",SUBSTITUTE(E100," ","")&lt;&gt;"VariousArtists",SUBSTITUTE(E100," ","")&lt;&gt;"VariousArtist",E100&lt;&gt;"Various",SUBSTITUTE(E100," ","")&lt;&gt;"AssortedArtists",SUBSTITUTE(E100," ","")&lt;&gt;"AssortedArtist",E100&lt;&gt;"Assorted",SUBSTITUTE(E100," ","")&lt;&gt;"AsortedArtists",SUBSTITUTE(E100," ","")&lt;&gt;"AsortedArtist",E100&lt;&gt;"Asorted",E100&lt;&gt;"Other",,SUBSTITUTE(E100," ","")&lt;&gt;"MiscellaneousArtists",SUBSTITUTE(E100," ","")&lt;&gt;"MiscellaneousArtist",E100&lt;&gt;"Miscellaneous",SUBSTITUTE(E100," ","")&lt;&gt;"MiscelaneousArtists",SUBSTITUTE(E100," ","")&lt;&gt;"MiscelaneousArtist",E100&lt;&gt;"Miscelaneous"),"update Releases set ArtistId=(select ArtistId from Artists where Name=N'"&amp;SUBSTITUTE(trim(E100),"'","''")&amp;"' and EnterpriseId="&amp;EntId&amp;"), SearchKeywords=concat_ws(' ', Name, N'"&amp;SUBSTITUTE(trim(E100),"'","''")&amp;"',(select Name from Labels where LabelId=Releases.LabelId), ReleaseId, UPC, Catalog) where "&amp;IF(A100&lt;&gt;"","UPC="&amp;A100,"Catalog='"&amp;SUBSTITUTE(trim(B100),"'","''")&amp;"'")&amp;" and EnterpriseId="&amp;EntId,IF(and(F100&lt;&gt;"Main Primary Artist",SUBSTITUTE(E100," ","")&lt;&gt;"VariousArtists",SUBSTITUTE(E100," ","")&lt;&gt;"VariousArtist",E100&lt;&gt;"Various",SUBSTITUTE(E100," ","")&lt;&gt;"AssortedArtists",SUBSTITUTE(E100," ","")&lt;&gt;"AssortedArtist",E100&lt;&gt;"Assorted",SUBSTITUTE(E100," ","")&lt;&gt;"AsortedArtists",SUBSTITUTE(E100," ","")&lt;&gt;"AsortedArtist",E100&lt;&gt;"Asorted",E100&lt;&gt;"Other",,SUBSTITUTE(E100," ","")&lt;&gt;"MiscellaneousArtists",SUBSTITUTE(E100," ","")&lt;&gt;"MiscellaneousArtist",E100&lt;&gt;"Miscellaneous",SUBSTITUTE(E100," ","")&lt;&gt;"MiscelaneousArtists",SUBSTITUTE(E100," ","")&lt;&gt;"MiscelaneousArtist",E100&lt;&gt;"Miscelaneous"),"INSERT into Contributors VALUES (newid(), "&amp;IF(F100&lt;&gt;"Primary Artist", "(select RoleId from ContributorRoles where Name='"&amp;F100&amp;"'), 0", "49, 1")&amp; ", null, (select max(ReleaseId) from Releases where "&amp;IF(A100&lt;&gt;"","UPC="&amp;A100,"Catalog='"&amp;SUBSTITUTE(trim(B100),"'","''")&amp;"'")&amp;" and EnterpriseId="&amp;EntId&amp;"), (select ArtistId from Artists where Name=N'"&amp;SUBSTITUTE(trim(E100),"'","''")&amp;"' and EnterpriseId="&amp;EntId&amp;"), null)",""))</f>
        <v>INSERT into Contributors VALUES (newid(), (select RoleId from ContributorRoles where Name='Featuring'), 0, null, (select max(ReleaseId) from Releases where UPC=717337466736 and EnterpriseId=647322), (select ArtistId from Artists where Name=N'JRP' and EnterpriseId=647322), null)</v>
      </c>
      <c r="L100" s="28"/>
    </row>
    <row r="101">
      <c r="A101" s="83">
        <v>7.17337466736E11</v>
      </c>
      <c r="B101" s="116"/>
      <c r="C101" s="134" t="str">
        <f t="array" ref="C101">ifs(and(isblank($A101),isblank($B101)),"", not(iserror(vlookup($A101&amp;$B101,'3) Release_Label'!$D:$D&amp;'3) Release_Label'!$E:$E,1,0))),vlookup($A101&amp;$B101,{'3) Release_Label'!$D:$D&amp;'3) Release_Label'!$E:$E,'3) Release_Label'!$F:$F},2,0), or(and(not(isblank($B101)),$B101=$B100,$A101&lt;&gt;$A100),and(not(isblank($A101)),$A101=$A100,$B101&lt;&gt;$B100)),"ID LISTS UNALIGNED",and($A101&lt;&gt;"",countif('3) Release_Label'!$D:$D,$A101)=0),"NO UPC MATCH in Release_Label",and($B101&lt;&gt;"",countif('3) Release_Label'!$E:$E,$B101)=0),"NO CATALOG ID MATCH in Release_Label",iserror(vlookup($A101&amp;$B101,'3) Release_Label'!$D:$D&amp;'3) Release_Label'!$E:$E,1,0)),"NO UPC-CATALOG ID pair MATCH in Release_Label" )</f>
        <v>Gato Vs Lobo, Ultimo Pedido</v>
      </c>
      <c r="D101" s="134" t="str">
        <f t="array" ref="D101">ifs(and(isblank($A101),isblank($B101)),"", not(iserror(vlookup($A101&amp;$B101,'3) Release_Label'!$D:$D&amp;'3) Release_Label'!$E:$E,1,0))),vlookup($A101&amp;$B101,{'3) Release_Label'!$D:$D&amp;'3) Release_Label'!$E:$E,'3) Release_Label'!$H:$H},2,0), or(and(not(isblank($B101)),$B101=$B100,$A101&lt;&gt;$A100),and(not(isblank($A101)),$A101=$A100,$B101&lt;&gt;$B100)),"ID LISTS UNALIGNED",and($A101&lt;&gt;"",countif('3) Release_Label'!$D:$D,$A101)=0),"NO UPC MATCH in Release_Label",and($B101&lt;&gt;"",countif('3) Release_Label'!$E:$E,$B101)=0),"NO CATALOG ID MATCH in Release_Label",iserror(vlookup($A101&amp;$B101,'3) Release_Label'!$D:$D&amp;'3) Release_Label'!$E:$E,1,0)),"NO UPC-CATALOG ID pair MATCH in Release_Label" )</f>
        <v/>
      </c>
      <c r="E101" s="43" t="s">
        <v>89</v>
      </c>
      <c r="F101" s="135" t="s">
        <v>667</v>
      </c>
      <c r="G101" s="136" t="str">
        <f t="array" ref="G101">ifs(or($F101="",$F101="Main Primary Artist"),$F101,not(iserror(vlookup($F101,'Reference info'!$J$5:$J$8,1,0))),"Key Artist",not(iserror(vlookup($F101,'Reference info'!$J$38:$J$405,1,0))),"Performer",not(iserror(vlookup($F101,'Reference info'!$J$10:$J$36,1,0))),"Producer &amp; Engineer")</f>
        <v>Producer &amp; Engineer</v>
      </c>
      <c r="I101" s="8" t="str">
        <f>IF(AND(F101="Main Primary Artist",SUBSTITUTE(E101," ","")&lt;&gt;"VariousArtists",SUBSTITUTE(E101," ","")&lt;&gt;"VariousArtist",E101&lt;&gt;"Various",SUBSTITUTE(E101," ","")&lt;&gt;"AssortedArtists",SUBSTITUTE(E101," ","")&lt;&gt;"AssortedArtist",E101&lt;&gt;"Assorted",SUBSTITUTE(E101," ","")&lt;&gt;"AsortedArtists",SUBSTITUTE(E101," ","")&lt;&gt;"AsortedArtist",E101&lt;&gt;"Asorted",E101&lt;&gt;"Other",,SUBSTITUTE(E101," ","")&lt;&gt;"MiscellaneousArtists",SUBSTITUTE(E101," ","")&lt;&gt;"MiscellaneousArtist",E101&lt;&gt;"Miscellaneous",SUBSTITUTE(E101," ","")&lt;&gt;"MiscelaneousArtists",SUBSTITUTE(E101," ","")&lt;&gt;"MiscelaneousArtist",E101&lt;&gt;"Miscelaneous"),"update Releases set ArtistId=(select ArtistId from Artists where Name=N'"&amp;SUBSTITUTE(trim(E101),"'","''")&amp;"' and EnterpriseId="&amp;EntId&amp;"), SearchKeywords=concat_ws(' ', Name, N'"&amp;SUBSTITUTE(trim(E101),"'","''")&amp;"',(select Name from Labels where LabelId=Releases.LabelId), ReleaseId, UPC, Catalog) where "&amp;IF(A101&lt;&gt;"","UPC="&amp;A101,"Catalog='"&amp;SUBSTITUTE(trim(B101),"'","''")&amp;"'")&amp;" and EnterpriseId="&amp;EntId,IF(and(F101&lt;&gt;"Main Primary Artist",SUBSTITUTE(E101," ","")&lt;&gt;"VariousArtists",SUBSTITUTE(E101," ","")&lt;&gt;"VariousArtist",E101&lt;&gt;"Various",SUBSTITUTE(E101," ","")&lt;&gt;"AssortedArtists",SUBSTITUTE(E101," ","")&lt;&gt;"AssortedArtist",E101&lt;&gt;"Assorted",SUBSTITUTE(E101," ","")&lt;&gt;"AsortedArtists",SUBSTITUTE(E101," ","")&lt;&gt;"AsortedArtist",E101&lt;&gt;"Asorted",E101&lt;&gt;"Other",,SUBSTITUTE(E101," ","")&lt;&gt;"MiscellaneousArtists",SUBSTITUTE(E101," ","")&lt;&gt;"MiscellaneousArtist",E101&lt;&gt;"Miscellaneous",SUBSTITUTE(E101," ","")&lt;&gt;"MiscelaneousArtists",SUBSTITUTE(E101," ","")&lt;&gt;"MiscelaneousArtist",E101&lt;&gt;"Miscelaneous"),"INSERT into Contributors VALUES (newid(), "&amp;IF(F101&lt;&gt;"Primary Artist", "(select RoleId from ContributorRoles where Name='"&amp;F101&amp;"'), 0", "49, 1")&amp; ", null, (select max(ReleaseId) from Releases where "&amp;IF(A101&lt;&gt;"","UPC="&amp;A101,"Catalog='"&amp;SUBSTITUTE(trim(B101),"'","''")&amp;"'")&amp;" and EnterpriseId="&amp;EntId&amp;"), (select ArtistId from Artists where Name=N'"&amp;SUBSTITUTE(trim(E101),"'","''")&amp;"' and EnterpriseId="&amp;EntId&amp;"), null)",""))</f>
        <v>INSERT into Contributors VALUES (newid(), (select RoleId from ContributorRoles where Name='Producer'), 0, null, (select max(ReleaseId) from Releases where UPC=717337466736 and EnterpriseId=647322), (select ArtistId from Artists where Name=N'JRP' and EnterpriseId=647322), null)</v>
      </c>
      <c r="L101" s="28"/>
    </row>
    <row r="102">
      <c r="A102" s="83">
        <v>7.17337466736E11</v>
      </c>
      <c r="B102" s="116"/>
      <c r="C102" s="134" t="str">
        <f t="array" ref="C102">ifs(and(isblank($A102),isblank($B102)),"", not(iserror(vlookup($A102&amp;$B102,'3) Release_Label'!$D:$D&amp;'3) Release_Label'!$E:$E,1,0))),vlookup($A102&amp;$B102,{'3) Release_Label'!$D:$D&amp;'3) Release_Label'!$E:$E,'3) Release_Label'!$F:$F},2,0), or(and(not(isblank($B102)),$B102=$B101,$A102&lt;&gt;$A101),and(not(isblank($A102)),$A102=$A101,$B102&lt;&gt;$B101)),"ID LISTS UNALIGNED",and($A102&lt;&gt;"",countif('3) Release_Label'!$D:$D,$A102)=0),"NO UPC MATCH in Release_Label",and($B102&lt;&gt;"",countif('3) Release_Label'!$E:$E,$B102)=0),"NO CATALOG ID MATCH in Release_Label",iserror(vlookup($A102&amp;$B102,'3) Release_Label'!$D:$D&amp;'3) Release_Label'!$E:$E,1,0)),"NO UPC-CATALOG ID pair MATCH in Release_Label" )</f>
        <v>Gato Vs Lobo, Ultimo Pedido</v>
      </c>
      <c r="D102" s="134" t="str">
        <f t="array" ref="D102">ifs(and(isblank($A102),isblank($B102)),"", not(iserror(vlookup($A102&amp;$B102,'3) Release_Label'!$D:$D&amp;'3) Release_Label'!$E:$E,1,0))),vlookup($A102&amp;$B102,{'3) Release_Label'!$D:$D&amp;'3) Release_Label'!$E:$E,'3) Release_Label'!$H:$H},2,0), or(and(not(isblank($B102)),$B102=$B101,$A102&lt;&gt;$A101),and(not(isblank($A102)),$A102=$A101,$B102&lt;&gt;$B101)),"ID LISTS UNALIGNED",and($A102&lt;&gt;"",countif('3) Release_Label'!$D:$D,$A102)=0),"NO UPC MATCH in Release_Label",and($B102&lt;&gt;"",countif('3) Release_Label'!$E:$E,$B102)=0),"NO CATALOG ID MATCH in Release_Label",iserror(vlookup($A102&amp;$B102,'3) Release_Label'!$D:$D&amp;'3) Release_Label'!$E:$E,1,0)),"NO UPC-CATALOG ID pair MATCH in Release_Label" )</f>
        <v/>
      </c>
      <c r="E102" s="43" t="s">
        <v>89</v>
      </c>
      <c r="F102" s="135" t="s">
        <v>669</v>
      </c>
      <c r="G102" s="136" t="str">
        <f t="array" ref="G102">ifs(or($F102="",$F102="Main Primary Artist"),$F102,not(iserror(vlookup($F102,'Reference info'!$J$5:$J$8,1,0))),"Key Artist",not(iserror(vlookup($F102,'Reference info'!$J$38:$J$405,1,0))),"Performer",not(iserror(vlookup($F102,'Reference info'!$J$10:$J$36,1,0))),"Producer &amp; Engineer")</f>
        <v>Producer &amp; Engineer</v>
      </c>
      <c r="I102" s="8" t="str">
        <f>IF(AND(F102="Main Primary Artist",SUBSTITUTE(E102," ","")&lt;&gt;"VariousArtists",SUBSTITUTE(E102," ","")&lt;&gt;"VariousArtist",E102&lt;&gt;"Various",SUBSTITUTE(E102," ","")&lt;&gt;"AssortedArtists",SUBSTITUTE(E102," ","")&lt;&gt;"AssortedArtist",E102&lt;&gt;"Assorted",SUBSTITUTE(E102," ","")&lt;&gt;"AsortedArtists",SUBSTITUTE(E102," ","")&lt;&gt;"AsortedArtist",E102&lt;&gt;"Asorted",E102&lt;&gt;"Other",,SUBSTITUTE(E102," ","")&lt;&gt;"MiscellaneousArtists",SUBSTITUTE(E102," ","")&lt;&gt;"MiscellaneousArtist",E102&lt;&gt;"Miscellaneous",SUBSTITUTE(E102," ","")&lt;&gt;"MiscelaneousArtists",SUBSTITUTE(E102," ","")&lt;&gt;"MiscelaneousArtist",E102&lt;&gt;"Miscelaneous"),"update Releases set ArtistId=(select ArtistId from Artists where Name=N'"&amp;SUBSTITUTE(trim(E102),"'","''")&amp;"' and EnterpriseId="&amp;EntId&amp;"), SearchKeywords=concat_ws(' ', Name, N'"&amp;SUBSTITUTE(trim(E102),"'","''")&amp;"',(select Name from Labels where LabelId=Releases.LabelId), ReleaseId, UPC, Catalog) where "&amp;IF(A102&lt;&gt;"","UPC="&amp;A102,"Catalog='"&amp;SUBSTITUTE(trim(B102),"'","''")&amp;"'")&amp;" and EnterpriseId="&amp;EntId,IF(and(F102&lt;&gt;"Main Primary Artist",SUBSTITUTE(E102," ","")&lt;&gt;"VariousArtists",SUBSTITUTE(E102," ","")&lt;&gt;"VariousArtist",E102&lt;&gt;"Various",SUBSTITUTE(E102," ","")&lt;&gt;"AssortedArtists",SUBSTITUTE(E102," ","")&lt;&gt;"AssortedArtist",E102&lt;&gt;"Assorted",SUBSTITUTE(E102," ","")&lt;&gt;"AsortedArtists",SUBSTITUTE(E102," ","")&lt;&gt;"AsortedArtist",E102&lt;&gt;"Asorted",E102&lt;&gt;"Other",,SUBSTITUTE(E102," ","")&lt;&gt;"MiscellaneousArtists",SUBSTITUTE(E102," ","")&lt;&gt;"MiscellaneousArtist",E102&lt;&gt;"Miscellaneous",SUBSTITUTE(E102," ","")&lt;&gt;"MiscelaneousArtists",SUBSTITUTE(E102," ","")&lt;&gt;"MiscelaneousArtist",E102&lt;&gt;"Miscelaneous"),"INSERT into Contributors VALUES (newid(), "&amp;IF(F102&lt;&gt;"Primary Artist", "(select RoleId from ContributorRoles where Name='"&amp;F102&amp;"'), 0", "49, 1")&amp; ", null, (select max(ReleaseId) from Releases where "&amp;IF(A102&lt;&gt;"","UPC="&amp;A102,"Catalog='"&amp;SUBSTITUTE(trim(B102),"'","''")&amp;"'")&amp;" and EnterpriseId="&amp;EntId&amp;"), (select ArtistId from Artists where Name=N'"&amp;SUBSTITUTE(trim(E102),"'","''")&amp;"' and EnterpriseId="&amp;EntId&amp;"), null)",""))</f>
        <v>INSERT into Contributors VALUES (newid(), (select RoleId from ContributorRoles where Name='Engineer'), 0, null, (select max(ReleaseId) from Releases where UPC=717337466736 and EnterpriseId=647322), (select ArtistId from Artists where Name=N'JRP' and EnterpriseId=647322), null)</v>
      </c>
      <c r="L102" s="28"/>
    </row>
    <row r="103">
      <c r="A103" s="83">
        <v>7.17337817071E11</v>
      </c>
      <c r="B103" s="116"/>
      <c r="C103" s="134" t="str">
        <f t="array" ref="C103">ifs(and(isblank($A103),isblank($B103)),"", not(iserror(vlookup($A103&amp;$B103,'3) Release_Label'!$D:$D&amp;'3) Release_Label'!$E:$E,1,0))),vlookup($A103&amp;$B103,{'3) Release_Label'!$D:$D&amp;'3) Release_Label'!$E:$E,'3) Release_Label'!$F:$F},2,0), or(and(not(isblank($B103)),$B103=$B102,$A103&lt;&gt;$A102),and(not(isblank($A103)),$A103=$A102,$B103&lt;&gt;$B102)),"ID LISTS UNALIGNED",and($A103&lt;&gt;"",countif('3) Release_Label'!$D:$D,$A103)=0),"NO UPC MATCH in Release_Label",and($B103&lt;&gt;"",countif('3) Release_Label'!$E:$E,$B103)=0),"NO CATALOG ID MATCH in Release_Label",iserror(vlookup($A103&amp;$B103,'3) Release_Label'!$D:$D&amp;'3) Release_Label'!$E:$E,1,0)),"NO UPC-CATALOG ID pair MATCH in Release_Label" )</f>
        <v>Castelo Infinito</v>
      </c>
      <c r="D103" s="134" t="str">
        <f t="array" ref="D103">ifs(and(isblank($A103),isblank($B103)),"", not(iserror(vlookup($A103&amp;$B103,'3) Release_Label'!$D:$D&amp;'3) Release_Label'!$E:$E,1,0))),vlookup($A103&amp;$B103,{'3) Release_Label'!$D:$D&amp;'3) Release_Label'!$E:$E,'3) Release_Label'!$H:$H},2,0), or(and(not(isblank($B103)),$B103=$B102,$A103&lt;&gt;$A102),and(not(isblank($A103)),$A103=$A102,$B103&lt;&gt;$B102)),"ID LISTS UNALIGNED",and($A103&lt;&gt;"",countif('3) Release_Label'!$D:$D,$A103)=0),"NO UPC MATCH in Release_Label",and($B103&lt;&gt;"",countif('3) Release_Label'!$E:$E,$B103)=0),"NO CATALOG ID MATCH in Release_Label",iserror(vlookup($A103&amp;$B103,'3) Release_Label'!$D:$D&amp;'3) Release_Label'!$E:$E,1,0)),"NO UPC-CATALOG ID pair MATCH in Release_Label" )</f>
        <v/>
      </c>
      <c r="E103" s="43" t="s">
        <v>673</v>
      </c>
      <c r="F103" s="135" t="s">
        <v>666</v>
      </c>
      <c r="G103" s="136" t="str">
        <f t="array" ref="G103">ifs(or($F103="",$F103="Main Primary Artist"),$F103,not(iserror(vlookup($F103,'Reference info'!$J$5:$J$8,1,0))),"Key Artist",not(iserror(vlookup($F103,'Reference info'!$J$38:$J$405,1,0))),"Performer",not(iserror(vlookup($F103,'Reference info'!$J$10:$J$36,1,0))),"Producer &amp; Engineer")</f>
        <v>Main Primary Artist</v>
      </c>
      <c r="I103" s="8" t="str">
        <f>IF(AND(F103="Main Primary Artist",SUBSTITUTE(E103," ","")&lt;&gt;"VariousArtists",SUBSTITUTE(E103," ","")&lt;&gt;"VariousArtist",E103&lt;&gt;"Various",SUBSTITUTE(E103," ","")&lt;&gt;"AssortedArtists",SUBSTITUTE(E103," ","")&lt;&gt;"AssortedArtist",E103&lt;&gt;"Assorted",SUBSTITUTE(E103," ","")&lt;&gt;"AsortedArtists",SUBSTITUTE(E103," ","")&lt;&gt;"AsortedArtist",E103&lt;&gt;"Asorted",E103&lt;&gt;"Other",,SUBSTITUTE(E103," ","")&lt;&gt;"MiscellaneousArtists",SUBSTITUTE(E103," ","")&lt;&gt;"MiscellaneousArtist",E103&lt;&gt;"Miscellaneous",SUBSTITUTE(E103," ","")&lt;&gt;"MiscelaneousArtists",SUBSTITUTE(E103," ","")&lt;&gt;"MiscelaneousArtist",E103&lt;&gt;"Miscelaneous"),"update Releases set ArtistId=(select ArtistId from Artists where Name=N'"&amp;SUBSTITUTE(trim(E103),"'","''")&amp;"' and EnterpriseId="&amp;EntId&amp;"), SearchKeywords=concat_ws(' ', Name, N'"&amp;SUBSTITUTE(trim(E103),"'","''")&amp;"',(select Name from Labels where LabelId=Releases.LabelId), ReleaseId, UPC, Catalog) where "&amp;IF(A103&lt;&gt;"","UPC="&amp;A103,"Catalog='"&amp;SUBSTITUTE(trim(B103),"'","''")&amp;"'")&amp;" and EnterpriseId="&amp;EntId,IF(and(F103&lt;&gt;"Main Primary Artist",SUBSTITUTE(E103," ","")&lt;&gt;"VariousArtists",SUBSTITUTE(E103," ","")&lt;&gt;"VariousArtist",E103&lt;&gt;"Various",SUBSTITUTE(E103," ","")&lt;&gt;"AssortedArtists",SUBSTITUTE(E103," ","")&lt;&gt;"AssortedArtist",E103&lt;&gt;"Assorted",SUBSTITUTE(E103," ","")&lt;&gt;"AsortedArtists",SUBSTITUTE(E103," ","")&lt;&gt;"AsortedArtist",E103&lt;&gt;"Asorted",E103&lt;&gt;"Other",,SUBSTITUTE(E103," ","")&lt;&gt;"MiscellaneousArtists",SUBSTITUTE(E103," ","")&lt;&gt;"MiscellaneousArtist",E103&lt;&gt;"Miscellaneous",SUBSTITUTE(E103," ","")&lt;&gt;"MiscelaneousArtists",SUBSTITUTE(E103," ","")&lt;&gt;"MiscelaneousArtist",E103&lt;&gt;"Miscelaneous"),"INSERT into Contributors VALUES (newid(), "&amp;IF(F103&lt;&gt;"Primary Artist", "(select RoleId from ContributorRoles where Name='"&amp;F103&amp;"'), 0", "49, 1")&amp; ", null, (select max(ReleaseId) from Releases where "&amp;IF(A103&lt;&gt;"","UPC="&amp;A103,"Catalog='"&amp;SUBSTITUTE(trim(B103),"'","''")&amp;"'")&amp;" and EnterpriseId="&amp;EntId&amp;"), (select ArtistId from Artists where Name=N'"&amp;SUBSTITUTE(trim(E103),"'","''")&amp;"' and EnterpriseId="&amp;EntId&amp;"), null)",""))</f>
        <v>update Releases set ArtistId=(select ArtistId from Artists where Name=N'Jkz' and EnterpriseId=647322), SearchKeywords=concat_ws(' ', Name, N'Jkz',(select Name from Labels where LabelId=Releases.LabelId), ReleaseId, UPC, Catalog) where UPC=717337817071 and EnterpriseId=647322</v>
      </c>
      <c r="L103" s="28"/>
    </row>
    <row r="104">
      <c r="A104" s="83">
        <v>7.17337817071E11</v>
      </c>
      <c r="B104" s="116"/>
      <c r="C104" s="134" t="str">
        <f t="array" ref="C104">ifs(and(isblank($A104),isblank($B104)),"", not(iserror(vlookup($A104&amp;$B104,'3) Release_Label'!$D:$D&amp;'3) Release_Label'!$E:$E,1,0))),vlookup($A104&amp;$B104,{'3) Release_Label'!$D:$D&amp;'3) Release_Label'!$E:$E,'3) Release_Label'!$F:$F},2,0), or(and(not(isblank($B104)),$B104=$B103,$A104&lt;&gt;$A103),and(not(isblank($A104)),$A104=$A103,$B104&lt;&gt;$B103)),"ID LISTS UNALIGNED",and($A104&lt;&gt;"",countif('3) Release_Label'!$D:$D,$A104)=0),"NO UPC MATCH in Release_Label",and($B104&lt;&gt;"",countif('3) Release_Label'!$E:$E,$B104)=0),"NO CATALOG ID MATCH in Release_Label",iserror(vlookup($A104&amp;$B104,'3) Release_Label'!$D:$D&amp;'3) Release_Label'!$E:$E,1,0)),"NO UPC-CATALOG ID pair MATCH in Release_Label" )</f>
        <v>Castelo Infinito</v>
      </c>
      <c r="D104" s="134" t="str">
        <f t="array" ref="D104">ifs(and(isblank($A104),isblank($B104)),"", not(iserror(vlookup($A104&amp;$B104,'3) Release_Label'!$D:$D&amp;'3) Release_Label'!$E:$E,1,0))),vlookup($A104&amp;$B104,{'3) Release_Label'!$D:$D&amp;'3) Release_Label'!$E:$E,'3) Release_Label'!$H:$H},2,0), or(and(not(isblank($B104)),$B104=$B103,$A104&lt;&gt;$A103),and(not(isblank($A104)),$A104=$A103,$B104&lt;&gt;$B103)),"ID LISTS UNALIGNED",and($A104&lt;&gt;"",countif('3) Release_Label'!$D:$D,$A104)=0),"NO UPC MATCH in Release_Label",and($B104&lt;&gt;"",countif('3) Release_Label'!$E:$E,$B104)=0),"NO CATALOG ID MATCH in Release_Label",iserror(vlookup($A104&amp;$B104,'3) Release_Label'!$D:$D&amp;'3) Release_Label'!$E:$E,1,0)),"NO UPC-CATALOG ID pair MATCH in Release_Label" )</f>
        <v/>
      </c>
      <c r="E104" s="43" t="s">
        <v>91</v>
      </c>
      <c r="F104" s="135" t="s">
        <v>672</v>
      </c>
      <c r="G104" s="136" t="str">
        <f t="array" ref="G104">ifs(or($F104="",$F104="Main Primary Artist"),$F104,not(iserror(vlookup($F104,'Reference info'!$J$5:$J$8,1,0))),"Key Artist",not(iserror(vlookup($F104,'Reference info'!$J$38:$J$405,1,0))),"Performer",not(iserror(vlookup($F104,'Reference info'!$J$10:$J$36,1,0))),"Producer &amp; Engineer")</f>
        <v>Key Artist</v>
      </c>
      <c r="I104" s="8" t="str">
        <f>IF(AND(F104="Main Primary Artist",SUBSTITUTE(E104," ","")&lt;&gt;"VariousArtists",SUBSTITUTE(E104," ","")&lt;&gt;"VariousArtist",E104&lt;&gt;"Various",SUBSTITUTE(E104," ","")&lt;&gt;"AssortedArtists",SUBSTITUTE(E104," ","")&lt;&gt;"AssortedArtist",E104&lt;&gt;"Assorted",SUBSTITUTE(E104," ","")&lt;&gt;"AsortedArtists",SUBSTITUTE(E104," ","")&lt;&gt;"AsortedArtist",E104&lt;&gt;"Asorted",E104&lt;&gt;"Other",,SUBSTITUTE(E104," ","")&lt;&gt;"MiscellaneousArtists",SUBSTITUTE(E104," ","")&lt;&gt;"MiscellaneousArtist",E104&lt;&gt;"Miscellaneous",SUBSTITUTE(E104," ","")&lt;&gt;"MiscelaneousArtists",SUBSTITUTE(E104," ","")&lt;&gt;"MiscelaneousArtist",E104&lt;&gt;"Miscelaneous"),"update Releases set ArtistId=(select ArtistId from Artists where Name=N'"&amp;SUBSTITUTE(trim(E104),"'","''")&amp;"' and EnterpriseId="&amp;EntId&amp;"), SearchKeywords=concat_ws(' ', Name, N'"&amp;SUBSTITUTE(trim(E104),"'","''")&amp;"',(select Name from Labels where LabelId=Releases.LabelId), ReleaseId, UPC, Catalog) where "&amp;IF(A104&lt;&gt;"","UPC="&amp;A104,"Catalog='"&amp;SUBSTITUTE(trim(B104),"'","''")&amp;"'")&amp;" and EnterpriseId="&amp;EntId,IF(and(F104&lt;&gt;"Main Primary Artist",SUBSTITUTE(E104," ","")&lt;&gt;"VariousArtists",SUBSTITUTE(E104," ","")&lt;&gt;"VariousArtist",E104&lt;&gt;"Various",SUBSTITUTE(E104," ","")&lt;&gt;"AssortedArtists",SUBSTITUTE(E104," ","")&lt;&gt;"AssortedArtist",E104&lt;&gt;"Assorted",SUBSTITUTE(E104," ","")&lt;&gt;"AsortedArtists",SUBSTITUTE(E104," ","")&lt;&gt;"AsortedArtist",E104&lt;&gt;"Asorted",E104&lt;&gt;"Other",,SUBSTITUTE(E104," ","")&lt;&gt;"MiscellaneousArtists",SUBSTITUTE(E104," ","")&lt;&gt;"MiscellaneousArtist",E104&lt;&gt;"Miscellaneous",SUBSTITUTE(E104," ","")&lt;&gt;"MiscelaneousArtists",SUBSTITUTE(E104," ","")&lt;&gt;"MiscelaneousArtist",E104&lt;&gt;"Miscelaneous"),"INSERT into Contributors VALUES (newid(), "&amp;IF(F104&lt;&gt;"Primary Artist", "(select RoleId from ContributorRoles where Name='"&amp;F104&amp;"'), 0", "49, 1")&amp; ", null, (select max(ReleaseId) from Releases where "&amp;IF(A104&lt;&gt;"","UPC="&amp;A104,"Catalog='"&amp;SUBSTITUTE(trim(B104),"'","''")&amp;"'")&amp;" and EnterpriseId="&amp;EntId&amp;"), (select ArtistId from Artists where Name=N'"&amp;SUBSTITUTE(trim(E104),"'","''")&amp;"' and EnterpriseId="&amp;EntId&amp;"), null)",""))</f>
        <v>INSERT into Contributors VALUES (newid(), (select RoleId from ContributorRoles where Name='Featuring'), 0, null, (select max(ReleaseId) from Releases where UPC=717337817071 and EnterpriseId=647322), (select ArtistId from Artists where Name=N'May Abreu' and EnterpriseId=647322), null)</v>
      </c>
      <c r="L104" s="28"/>
    </row>
    <row r="105">
      <c r="A105" s="110">
        <v>7.17337817071E11</v>
      </c>
      <c r="B105" s="84"/>
      <c r="C105" s="134" t="str">
        <f t="array" ref="C105">ifs(and(isblank($A105),isblank($B105)),"", not(iserror(vlookup($A105&amp;$B105,'3) Release_Label'!$D:$D&amp;'3) Release_Label'!$E:$E,1,0))),vlookup($A105&amp;$B105,{'3) Release_Label'!$D:$D&amp;'3) Release_Label'!$E:$E,'3) Release_Label'!$F:$F},2,0), or(and(not(isblank($B105)),$B105=$B104,$A105&lt;&gt;$A104),and(not(isblank($A105)),$A105=$A104,$B105&lt;&gt;$B104)),"ID LISTS UNALIGNED",and($A105&lt;&gt;"",countif('3) Release_Label'!$D:$D,$A105)=0),"NO UPC MATCH in Release_Label",and($B105&lt;&gt;"",countif('3) Release_Label'!$E:$E,$B105)=0),"NO CATALOG ID MATCH in Release_Label",iserror(vlookup($A105&amp;$B105,'3) Release_Label'!$D:$D&amp;'3) Release_Label'!$E:$E,1,0)),"NO UPC-CATALOG ID pair MATCH in Release_Label" )</f>
        <v>Castelo Infinito</v>
      </c>
      <c r="D105" s="134" t="str">
        <f t="array" ref="D105">ifs(and(isblank($A105),isblank($B105)),"", not(iserror(vlookup($A105&amp;$B105,'3) Release_Label'!$D:$D&amp;'3) Release_Label'!$E:$E,1,0))),vlookup($A105&amp;$B105,{'3) Release_Label'!$D:$D&amp;'3) Release_Label'!$E:$E,'3) Release_Label'!$H:$H},2,0), or(and(not(isblank($B105)),$B105=$B104,$A105&lt;&gt;$A104),and(not(isblank($A105)),$A105=$A104,$B105&lt;&gt;$B104)),"ID LISTS UNALIGNED",and($A105&lt;&gt;"",countif('3) Release_Label'!$D:$D,$A105)=0),"NO UPC MATCH in Release_Label",and($B105&lt;&gt;"",countif('3) Release_Label'!$E:$E,$B105)=0),"NO CATALOG ID MATCH in Release_Label",iserror(vlookup($A105&amp;$B105,'3) Release_Label'!$D:$D&amp;'3) Release_Label'!$E:$E,1,0)),"NO UPC-CATALOG ID pair MATCH in Release_Label" )</f>
        <v/>
      </c>
      <c r="E105" s="43" t="s">
        <v>93</v>
      </c>
      <c r="F105" s="135" t="s">
        <v>672</v>
      </c>
      <c r="G105" s="136" t="str">
        <f t="array" ref="G105">ifs(or($F105="",$F105="Main Primary Artist"),$F105,not(iserror(vlookup($F105,'Reference info'!$J$5:$J$8,1,0))),"Key Artist",not(iserror(vlookup($F105,'Reference info'!$J$38:$J$405,1,0))),"Performer",not(iserror(vlookup($F105,'Reference info'!$J$10:$J$36,1,0))),"Producer &amp; Engineer")</f>
        <v>Key Artist</v>
      </c>
      <c r="I105" s="8" t="str">
        <f>IF(AND(F105="Main Primary Artist",SUBSTITUTE(E105," ","")&lt;&gt;"VariousArtists",SUBSTITUTE(E105," ","")&lt;&gt;"VariousArtist",E105&lt;&gt;"Various",SUBSTITUTE(E105," ","")&lt;&gt;"AssortedArtists",SUBSTITUTE(E105," ","")&lt;&gt;"AssortedArtist",E105&lt;&gt;"Assorted",SUBSTITUTE(E105," ","")&lt;&gt;"AsortedArtists",SUBSTITUTE(E105," ","")&lt;&gt;"AsortedArtist",E105&lt;&gt;"Asorted",E105&lt;&gt;"Other",,SUBSTITUTE(E105," ","")&lt;&gt;"MiscellaneousArtists",SUBSTITUTE(E105," ","")&lt;&gt;"MiscellaneousArtist",E105&lt;&gt;"Miscellaneous",SUBSTITUTE(E105," ","")&lt;&gt;"MiscelaneousArtists",SUBSTITUTE(E105," ","")&lt;&gt;"MiscelaneousArtist",E105&lt;&gt;"Miscelaneous"),"update Releases set ArtistId=(select ArtistId from Artists where Name=N'"&amp;SUBSTITUTE(trim(E105),"'","''")&amp;"' and EnterpriseId="&amp;EntId&amp;"), SearchKeywords=concat_ws(' ', Name, N'"&amp;SUBSTITUTE(trim(E105),"'","''")&amp;"',(select Name from Labels where LabelId=Releases.LabelId), ReleaseId, UPC, Catalog) where "&amp;IF(A105&lt;&gt;"","UPC="&amp;A105,"Catalog='"&amp;SUBSTITUTE(trim(B105),"'","''")&amp;"'")&amp;" and EnterpriseId="&amp;EntId,IF(and(F105&lt;&gt;"Main Primary Artist",SUBSTITUTE(E105," ","")&lt;&gt;"VariousArtists",SUBSTITUTE(E105," ","")&lt;&gt;"VariousArtist",E105&lt;&gt;"Various",SUBSTITUTE(E105," ","")&lt;&gt;"AssortedArtists",SUBSTITUTE(E105," ","")&lt;&gt;"AssortedArtist",E105&lt;&gt;"Assorted",SUBSTITUTE(E105," ","")&lt;&gt;"AsortedArtists",SUBSTITUTE(E105," ","")&lt;&gt;"AsortedArtist",E105&lt;&gt;"Asorted",E105&lt;&gt;"Other",,SUBSTITUTE(E105," ","")&lt;&gt;"MiscellaneousArtists",SUBSTITUTE(E105," ","")&lt;&gt;"MiscellaneousArtist",E105&lt;&gt;"Miscellaneous",SUBSTITUTE(E105," ","")&lt;&gt;"MiscelaneousArtists",SUBSTITUTE(E105," ","")&lt;&gt;"MiscelaneousArtist",E105&lt;&gt;"Miscelaneous"),"INSERT into Contributors VALUES (newid(), "&amp;IF(F105&lt;&gt;"Primary Artist", "(select RoleId from ContributorRoles where Name='"&amp;F105&amp;"'), 0", "49, 1")&amp; ", null, (select max(ReleaseId) from Releases where "&amp;IF(A105&lt;&gt;"","UPC="&amp;A105,"Catalog='"&amp;SUBSTITUTE(trim(B105),"'","''")&amp;"'")&amp;" and EnterpriseId="&amp;EntId&amp;"), (select ArtistId from Artists where Name=N'"&amp;SUBSTITUTE(trim(E105),"'","''")&amp;"' and EnterpriseId="&amp;EntId&amp;"), null)",""))</f>
        <v>INSERT into Contributors VALUES (newid(), (select RoleId from ContributorRoles where Name='Featuring'), 0, null, (select max(ReleaseId) from Releases where UPC=717337817071 and EnterpriseId=647322), (select ArtistId from Artists where Name=N'Nikmouu' and EnterpriseId=647322), null)</v>
      </c>
      <c r="L105" s="28"/>
    </row>
    <row r="106">
      <c r="A106" s="110">
        <v>7.17337817071E11</v>
      </c>
      <c r="B106" s="84"/>
      <c r="C106" s="134" t="str">
        <f t="array" ref="C106">ifs(and(isblank($A106),isblank($B106)),"", not(iserror(vlookup($A106&amp;$B106,'3) Release_Label'!$D:$D&amp;'3) Release_Label'!$E:$E,1,0))),vlookup($A106&amp;$B106,{'3) Release_Label'!$D:$D&amp;'3) Release_Label'!$E:$E,'3) Release_Label'!$F:$F},2,0), or(and(not(isblank($B106)),$B106=$B105,$A106&lt;&gt;$A105),and(not(isblank($A106)),$A106=$A105,$B106&lt;&gt;$B105)),"ID LISTS UNALIGNED",and($A106&lt;&gt;"",countif('3) Release_Label'!$D:$D,$A106)=0),"NO UPC MATCH in Release_Label",and($B106&lt;&gt;"",countif('3) Release_Label'!$E:$E,$B106)=0),"NO CATALOG ID MATCH in Release_Label",iserror(vlookup($A106&amp;$B106,'3) Release_Label'!$D:$D&amp;'3) Release_Label'!$E:$E,1,0)),"NO UPC-CATALOG ID pair MATCH in Release_Label" )</f>
        <v>Castelo Infinito</v>
      </c>
      <c r="D106" s="134" t="str">
        <f t="array" ref="D106">ifs(and(isblank($A106),isblank($B106)),"", not(iserror(vlookup($A106&amp;$B106,'3) Release_Label'!$D:$D&amp;'3) Release_Label'!$E:$E,1,0))),vlookup($A106&amp;$B106,{'3) Release_Label'!$D:$D&amp;'3) Release_Label'!$E:$E,'3) Release_Label'!$H:$H},2,0), or(and(not(isblank($B106)),$B106=$B105,$A106&lt;&gt;$A105),and(not(isblank($A106)),$A106=$A105,$B106&lt;&gt;$B105)),"ID LISTS UNALIGNED",and($A106&lt;&gt;"",countif('3) Release_Label'!$D:$D,$A106)=0),"NO UPC MATCH in Release_Label",and($B106&lt;&gt;"",countif('3) Release_Label'!$E:$E,$B106)=0),"NO CATALOG ID MATCH in Release_Label",iserror(vlookup($A106&amp;$B106,'3) Release_Label'!$D:$D&amp;'3) Release_Label'!$E:$E,1,0)),"NO UPC-CATALOG ID pair MATCH in Release_Label" )</f>
        <v/>
      </c>
      <c r="E106" s="43" t="s">
        <v>95</v>
      </c>
      <c r="F106" s="135" t="s">
        <v>672</v>
      </c>
      <c r="G106" s="136" t="str">
        <f t="array" ref="G106">ifs(or($F106="",$F106="Main Primary Artist"),$F106,not(iserror(vlookup($F106,'Reference info'!$J$5:$J$8,1,0))),"Key Artist",not(iserror(vlookup($F106,'Reference info'!$J$38:$J$405,1,0))),"Performer",not(iserror(vlookup($F106,'Reference info'!$J$10:$J$36,1,0))),"Producer &amp; Engineer")</f>
        <v>Key Artist</v>
      </c>
      <c r="I106" s="8" t="str">
        <f>IF(AND(F106="Main Primary Artist",SUBSTITUTE(E106," ","")&lt;&gt;"VariousArtists",SUBSTITUTE(E106," ","")&lt;&gt;"VariousArtist",E106&lt;&gt;"Various",SUBSTITUTE(E106," ","")&lt;&gt;"AssortedArtists",SUBSTITUTE(E106," ","")&lt;&gt;"AssortedArtist",E106&lt;&gt;"Assorted",SUBSTITUTE(E106," ","")&lt;&gt;"AsortedArtists",SUBSTITUTE(E106," ","")&lt;&gt;"AsortedArtist",E106&lt;&gt;"Asorted",E106&lt;&gt;"Other",,SUBSTITUTE(E106," ","")&lt;&gt;"MiscellaneousArtists",SUBSTITUTE(E106," ","")&lt;&gt;"MiscellaneousArtist",E106&lt;&gt;"Miscellaneous",SUBSTITUTE(E106," ","")&lt;&gt;"MiscelaneousArtists",SUBSTITUTE(E106," ","")&lt;&gt;"MiscelaneousArtist",E106&lt;&gt;"Miscelaneous"),"update Releases set ArtistId=(select ArtistId from Artists where Name=N'"&amp;SUBSTITUTE(trim(E106),"'","''")&amp;"' and EnterpriseId="&amp;EntId&amp;"), SearchKeywords=concat_ws(' ', Name, N'"&amp;SUBSTITUTE(trim(E106),"'","''")&amp;"',(select Name from Labels where LabelId=Releases.LabelId), ReleaseId, UPC, Catalog) where "&amp;IF(A106&lt;&gt;"","UPC="&amp;A106,"Catalog='"&amp;SUBSTITUTE(trim(B106),"'","''")&amp;"'")&amp;" and EnterpriseId="&amp;EntId,IF(and(F106&lt;&gt;"Main Primary Artist",SUBSTITUTE(E106," ","")&lt;&gt;"VariousArtists",SUBSTITUTE(E106," ","")&lt;&gt;"VariousArtist",E106&lt;&gt;"Various",SUBSTITUTE(E106," ","")&lt;&gt;"AssortedArtists",SUBSTITUTE(E106," ","")&lt;&gt;"AssortedArtist",E106&lt;&gt;"Assorted",SUBSTITUTE(E106," ","")&lt;&gt;"AsortedArtists",SUBSTITUTE(E106," ","")&lt;&gt;"AsortedArtist",E106&lt;&gt;"Asorted",E106&lt;&gt;"Other",,SUBSTITUTE(E106," ","")&lt;&gt;"MiscellaneousArtists",SUBSTITUTE(E106," ","")&lt;&gt;"MiscellaneousArtist",E106&lt;&gt;"Miscellaneous",SUBSTITUTE(E106," ","")&lt;&gt;"MiscelaneousArtists",SUBSTITUTE(E106," ","")&lt;&gt;"MiscelaneousArtist",E106&lt;&gt;"Miscelaneous"),"INSERT into Contributors VALUES (newid(), "&amp;IF(F106&lt;&gt;"Primary Artist", "(select RoleId from ContributorRoles where Name='"&amp;F106&amp;"'), 0", "49, 1")&amp; ", null, (select max(ReleaseId) from Releases where "&amp;IF(A106&lt;&gt;"","UPC="&amp;A106,"Catalog='"&amp;SUBSTITUTE(trim(B106),"'","''")&amp;"'")&amp;" and EnterpriseId="&amp;EntId&amp;"), (select ArtistId from Artists where Name=N'"&amp;SUBSTITUTE(trim(E106),"'","''")&amp;"' and EnterpriseId="&amp;EntId&amp;"), null)",""))</f>
        <v>INSERT into Contributors VALUES (newid(), (select RoleId from ContributorRoles where Name='Featuring'), 0, null, (select max(ReleaseId) from Releases where UPC=717337817071 and EnterpriseId=647322), (select ArtistId from Artists where Name=N'YuzoDeen Music' and EnterpriseId=647322), null)</v>
      </c>
      <c r="L106" s="28"/>
    </row>
    <row r="107">
      <c r="A107" s="83">
        <v>7.17337817071E11</v>
      </c>
      <c r="B107" s="116"/>
      <c r="C107" s="134" t="str">
        <f t="array" ref="C107">ifs(and(isblank($A107),isblank($B107)),"", not(iserror(vlookup($A107&amp;$B107,'3) Release_Label'!$D:$D&amp;'3) Release_Label'!$E:$E,1,0))),vlookup($A107&amp;$B107,{'3) Release_Label'!$D:$D&amp;'3) Release_Label'!$E:$E,'3) Release_Label'!$F:$F},2,0), or(and(not(isblank($B107)),$B107=$B106,$A107&lt;&gt;$A106),and(not(isblank($A107)),$A107=$A106,$B107&lt;&gt;$B106)),"ID LISTS UNALIGNED",and($A107&lt;&gt;"",countif('3) Release_Label'!$D:$D,$A107)=0),"NO UPC MATCH in Release_Label",and($B107&lt;&gt;"",countif('3) Release_Label'!$E:$E,$B107)=0),"NO CATALOG ID MATCH in Release_Label",iserror(vlookup($A107&amp;$B107,'3) Release_Label'!$D:$D&amp;'3) Release_Label'!$E:$E,1,0)),"NO UPC-CATALOG ID pair MATCH in Release_Label" )</f>
        <v>Castelo Infinito</v>
      </c>
      <c r="D107" s="134" t="str">
        <f t="array" ref="D107">ifs(and(isblank($A107),isblank($B107)),"", not(iserror(vlookup($A107&amp;$B107,'3) Release_Label'!$D:$D&amp;'3) Release_Label'!$E:$E,1,0))),vlookup($A107&amp;$B107,{'3) Release_Label'!$D:$D&amp;'3) Release_Label'!$E:$E,'3) Release_Label'!$H:$H},2,0), or(and(not(isblank($B107)),$B107=$B106,$A107&lt;&gt;$A106),and(not(isblank($A107)),$A107=$A106,$B107&lt;&gt;$B106)),"ID LISTS UNALIGNED",and($A107&lt;&gt;"",countif('3) Release_Label'!$D:$D,$A107)=0),"NO UPC MATCH in Release_Label",and($B107&lt;&gt;"",countif('3) Release_Label'!$E:$E,$B107)=0),"NO CATALOG ID MATCH in Release_Label",iserror(vlookup($A107&amp;$B107,'3) Release_Label'!$D:$D&amp;'3) Release_Label'!$E:$E,1,0)),"NO UPC-CATALOG ID pair MATCH in Release_Label" )</f>
        <v/>
      </c>
      <c r="E107" s="43" t="s">
        <v>673</v>
      </c>
      <c r="F107" s="135" t="s">
        <v>667</v>
      </c>
      <c r="G107" s="136" t="str">
        <f t="array" ref="G107">ifs(or($F107="",$F107="Main Primary Artist"),$F107,not(iserror(vlookup($F107,'Reference info'!$J$5:$J$8,1,0))),"Key Artist",not(iserror(vlookup($F107,'Reference info'!$J$38:$J$405,1,0))),"Performer",not(iserror(vlookup($F107,'Reference info'!$J$10:$J$36,1,0))),"Producer &amp; Engineer")</f>
        <v>Producer &amp; Engineer</v>
      </c>
      <c r="I107" s="8" t="str">
        <f>IF(AND(F107="Main Primary Artist",SUBSTITUTE(E107," ","")&lt;&gt;"VariousArtists",SUBSTITUTE(E107," ","")&lt;&gt;"VariousArtist",E107&lt;&gt;"Various",SUBSTITUTE(E107," ","")&lt;&gt;"AssortedArtists",SUBSTITUTE(E107," ","")&lt;&gt;"AssortedArtist",E107&lt;&gt;"Assorted",SUBSTITUTE(E107," ","")&lt;&gt;"AsortedArtists",SUBSTITUTE(E107," ","")&lt;&gt;"AsortedArtist",E107&lt;&gt;"Asorted",E107&lt;&gt;"Other",,SUBSTITUTE(E107," ","")&lt;&gt;"MiscellaneousArtists",SUBSTITUTE(E107," ","")&lt;&gt;"MiscellaneousArtist",E107&lt;&gt;"Miscellaneous",SUBSTITUTE(E107," ","")&lt;&gt;"MiscelaneousArtists",SUBSTITUTE(E107," ","")&lt;&gt;"MiscelaneousArtist",E107&lt;&gt;"Miscelaneous"),"update Releases set ArtistId=(select ArtistId from Artists where Name=N'"&amp;SUBSTITUTE(trim(E107),"'","''")&amp;"' and EnterpriseId="&amp;EntId&amp;"), SearchKeywords=concat_ws(' ', Name, N'"&amp;SUBSTITUTE(trim(E107),"'","''")&amp;"',(select Name from Labels where LabelId=Releases.LabelId), ReleaseId, UPC, Catalog) where "&amp;IF(A107&lt;&gt;"","UPC="&amp;A107,"Catalog='"&amp;SUBSTITUTE(trim(B107),"'","''")&amp;"'")&amp;" and EnterpriseId="&amp;EntId,IF(and(F107&lt;&gt;"Main Primary Artist",SUBSTITUTE(E107," ","")&lt;&gt;"VariousArtists",SUBSTITUTE(E107," ","")&lt;&gt;"VariousArtist",E107&lt;&gt;"Various",SUBSTITUTE(E107," ","")&lt;&gt;"AssortedArtists",SUBSTITUTE(E107," ","")&lt;&gt;"AssortedArtist",E107&lt;&gt;"Assorted",SUBSTITUTE(E107," ","")&lt;&gt;"AsortedArtists",SUBSTITUTE(E107," ","")&lt;&gt;"AsortedArtist",E107&lt;&gt;"Asorted",E107&lt;&gt;"Other",,SUBSTITUTE(E107," ","")&lt;&gt;"MiscellaneousArtists",SUBSTITUTE(E107," ","")&lt;&gt;"MiscellaneousArtist",E107&lt;&gt;"Miscellaneous",SUBSTITUTE(E107," ","")&lt;&gt;"MiscelaneousArtists",SUBSTITUTE(E107," ","")&lt;&gt;"MiscelaneousArtist",E107&lt;&gt;"Miscelaneous"),"INSERT into Contributors VALUES (newid(), "&amp;IF(F107&lt;&gt;"Primary Artist", "(select RoleId from ContributorRoles where Name='"&amp;F107&amp;"'), 0", "49, 1")&amp; ", null, (select max(ReleaseId) from Releases where "&amp;IF(A107&lt;&gt;"","UPC="&amp;A107,"Catalog='"&amp;SUBSTITUTE(trim(B107),"'","''")&amp;"'")&amp;" and EnterpriseId="&amp;EntId&amp;"), (select ArtistId from Artists where Name=N'"&amp;SUBSTITUTE(trim(E107),"'","''")&amp;"' and EnterpriseId="&amp;EntId&amp;"), null)",""))</f>
        <v>INSERT into Contributors VALUES (newid(), (select RoleId from ContributorRoles where Name='Producer'), 0, null, (select max(ReleaseId) from Releases where UPC=717337817071 and EnterpriseId=647322), (select ArtistId from Artists where Name=N'Jkz' and EnterpriseId=647322), null)</v>
      </c>
      <c r="L107" s="28"/>
    </row>
    <row r="108">
      <c r="A108" s="83">
        <v>7.17337817071E11</v>
      </c>
      <c r="B108" s="116"/>
      <c r="C108" s="134" t="str">
        <f t="array" ref="C108">ifs(and(isblank($A108),isblank($B108)),"", not(iserror(vlookup($A108&amp;$B108,'3) Release_Label'!$D:$D&amp;'3) Release_Label'!$E:$E,1,0))),vlookup($A108&amp;$B108,{'3) Release_Label'!$D:$D&amp;'3) Release_Label'!$E:$E,'3) Release_Label'!$F:$F},2,0), or(and(not(isblank($B108)),$B108=$B107,$A108&lt;&gt;$A107),and(not(isblank($A108)),$A108=$A107,$B108&lt;&gt;$B107)),"ID LISTS UNALIGNED",and($A108&lt;&gt;"",countif('3) Release_Label'!$D:$D,$A108)=0),"NO UPC MATCH in Release_Label",and($B108&lt;&gt;"",countif('3) Release_Label'!$E:$E,$B108)=0),"NO CATALOG ID MATCH in Release_Label",iserror(vlookup($A108&amp;$B108,'3) Release_Label'!$D:$D&amp;'3) Release_Label'!$E:$E,1,0)),"NO UPC-CATALOG ID pair MATCH in Release_Label" )</f>
        <v>Castelo Infinito</v>
      </c>
      <c r="D108" s="134" t="str">
        <f t="array" ref="D108">ifs(and(isblank($A108),isblank($B108)),"", not(iserror(vlookup($A108&amp;$B108,'3) Release_Label'!$D:$D&amp;'3) Release_Label'!$E:$E,1,0))),vlookup($A108&amp;$B108,{'3) Release_Label'!$D:$D&amp;'3) Release_Label'!$E:$E,'3) Release_Label'!$H:$H},2,0), or(and(not(isblank($B108)),$B108=$B107,$A108&lt;&gt;$A107),and(not(isblank($A108)),$A108=$A107,$B108&lt;&gt;$B107)),"ID LISTS UNALIGNED",and($A108&lt;&gt;"",countif('3) Release_Label'!$D:$D,$A108)=0),"NO UPC MATCH in Release_Label",and($B108&lt;&gt;"",countif('3) Release_Label'!$E:$E,$B108)=0),"NO CATALOG ID MATCH in Release_Label",iserror(vlookup($A108&amp;$B108,'3) Release_Label'!$D:$D&amp;'3) Release_Label'!$E:$E,1,0)),"NO UPC-CATALOG ID pair MATCH in Release_Label" )</f>
        <v/>
      </c>
      <c r="E108" s="43" t="s">
        <v>673</v>
      </c>
      <c r="F108" s="135" t="s">
        <v>669</v>
      </c>
      <c r="G108" s="136" t="str">
        <f t="array" ref="G108">ifs(or($F108="",$F108="Main Primary Artist"),$F108,not(iserror(vlookup($F108,'Reference info'!$J$5:$J$8,1,0))),"Key Artist",not(iserror(vlookup($F108,'Reference info'!$J$38:$J$405,1,0))),"Performer",not(iserror(vlookup($F108,'Reference info'!$J$10:$J$36,1,0))),"Producer &amp; Engineer")</f>
        <v>Producer &amp; Engineer</v>
      </c>
      <c r="I108" s="8" t="str">
        <f>IF(AND(F108="Main Primary Artist",SUBSTITUTE(E108," ","")&lt;&gt;"VariousArtists",SUBSTITUTE(E108," ","")&lt;&gt;"VariousArtist",E108&lt;&gt;"Various",SUBSTITUTE(E108," ","")&lt;&gt;"AssortedArtists",SUBSTITUTE(E108," ","")&lt;&gt;"AssortedArtist",E108&lt;&gt;"Assorted",SUBSTITUTE(E108," ","")&lt;&gt;"AsortedArtists",SUBSTITUTE(E108," ","")&lt;&gt;"AsortedArtist",E108&lt;&gt;"Asorted",E108&lt;&gt;"Other",,SUBSTITUTE(E108," ","")&lt;&gt;"MiscellaneousArtists",SUBSTITUTE(E108," ","")&lt;&gt;"MiscellaneousArtist",E108&lt;&gt;"Miscellaneous",SUBSTITUTE(E108," ","")&lt;&gt;"MiscelaneousArtists",SUBSTITUTE(E108," ","")&lt;&gt;"MiscelaneousArtist",E108&lt;&gt;"Miscelaneous"),"update Releases set ArtistId=(select ArtistId from Artists where Name=N'"&amp;SUBSTITUTE(trim(E108),"'","''")&amp;"' and EnterpriseId="&amp;EntId&amp;"), SearchKeywords=concat_ws(' ', Name, N'"&amp;SUBSTITUTE(trim(E108),"'","''")&amp;"',(select Name from Labels where LabelId=Releases.LabelId), ReleaseId, UPC, Catalog) where "&amp;IF(A108&lt;&gt;"","UPC="&amp;A108,"Catalog='"&amp;SUBSTITUTE(trim(B108),"'","''")&amp;"'")&amp;" and EnterpriseId="&amp;EntId,IF(and(F108&lt;&gt;"Main Primary Artist",SUBSTITUTE(E108," ","")&lt;&gt;"VariousArtists",SUBSTITUTE(E108," ","")&lt;&gt;"VariousArtist",E108&lt;&gt;"Various",SUBSTITUTE(E108," ","")&lt;&gt;"AssortedArtists",SUBSTITUTE(E108," ","")&lt;&gt;"AssortedArtist",E108&lt;&gt;"Assorted",SUBSTITUTE(E108," ","")&lt;&gt;"AsortedArtists",SUBSTITUTE(E108," ","")&lt;&gt;"AsortedArtist",E108&lt;&gt;"Asorted",E108&lt;&gt;"Other",,SUBSTITUTE(E108," ","")&lt;&gt;"MiscellaneousArtists",SUBSTITUTE(E108," ","")&lt;&gt;"MiscellaneousArtist",E108&lt;&gt;"Miscellaneous",SUBSTITUTE(E108," ","")&lt;&gt;"MiscelaneousArtists",SUBSTITUTE(E108," ","")&lt;&gt;"MiscelaneousArtist",E108&lt;&gt;"Miscelaneous"),"INSERT into Contributors VALUES (newid(), "&amp;IF(F108&lt;&gt;"Primary Artist", "(select RoleId from ContributorRoles where Name='"&amp;F108&amp;"'), 0", "49, 1")&amp; ", null, (select max(ReleaseId) from Releases where "&amp;IF(A108&lt;&gt;"","UPC="&amp;A108,"Catalog='"&amp;SUBSTITUTE(trim(B108),"'","''")&amp;"'")&amp;" and EnterpriseId="&amp;EntId&amp;"), (select ArtistId from Artists where Name=N'"&amp;SUBSTITUTE(trim(E108),"'","''")&amp;"' and EnterpriseId="&amp;EntId&amp;"), null)",""))</f>
        <v>INSERT into Contributors VALUES (newid(), (select RoleId from ContributorRoles where Name='Engineer'), 0, null, (select max(ReleaseId) from Releases where UPC=717337817071 and EnterpriseId=647322), (select ArtistId from Artists where Name=N'Jkz' and EnterpriseId=647322), null)</v>
      </c>
      <c r="L108" s="28"/>
    </row>
    <row r="109">
      <c r="A109" s="83">
        <v>7.17337816876E11</v>
      </c>
      <c r="B109" s="116"/>
      <c r="C109" s="134" t="str">
        <f t="array" ref="C109">ifs(and(isblank($A109),isblank($B109)),"", not(iserror(vlookup($A109&amp;$B109,'3) Release_Label'!$D:$D&amp;'3) Release_Label'!$E:$E,1,0))),vlookup($A109&amp;$B109,{'3) Release_Label'!$D:$D&amp;'3) Release_Label'!$E:$E,'3) Release_Label'!$F:$F},2,0), or(and(not(isblank($B109)),$B109=$B108,$A109&lt;&gt;$A108),and(not(isblank($A109)),$A109=$A108,$B109&lt;&gt;$B108)),"ID LISTS UNALIGNED",and($A109&lt;&gt;"",countif('3) Release_Label'!$D:$D,$A109)=0),"NO UPC MATCH in Release_Label",and($B109&lt;&gt;"",countif('3) Release_Label'!$E:$E,$B109)=0),"NO CATALOG ID MATCH in Release_Label",iserror(vlookup($A109&amp;$B109,'3) Release_Label'!$D:$D&amp;'3) Release_Label'!$E:$E,1,0)),"NO UPC-CATALOG ID pair MATCH in Release_Label" )</f>
        <v>O Único Deus</v>
      </c>
      <c r="D109" s="134" t="str">
        <f t="array" ref="D109">ifs(and(isblank($A109),isblank($B109)),"", not(iserror(vlookup($A109&amp;$B109,'3) Release_Label'!$D:$D&amp;'3) Release_Label'!$E:$E,1,0))),vlookup($A109&amp;$B109,{'3) Release_Label'!$D:$D&amp;'3) Release_Label'!$E:$E,'3) Release_Label'!$H:$H},2,0), or(and(not(isblank($B109)),$B109=$B108,$A109&lt;&gt;$A108),and(not(isblank($A109)),$A109=$A108,$B109&lt;&gt;$B108)),"ID LISTS UNALIGNED",and($A109&lt;&gt;"",countif('3) Release_Label'!$D:$D,$A109)=0),"NO UPC MATCH in Release_Label",and($B109&lt;&gt;"",countif('3) Release_Label'!$E:$E,$B109)=0),"NO CATALOG ID MATCH in Release_Label",iserror(vlookup($A109&amp;$B109,'3) Release_Label'!$D:$D&amp;'3) Release_Label'!$E:$E,1,0)),"NO UPC-CATALOG ID pair MATCH in Release_Label" )</f>
        <v/>
      </c>
      <c r="E109" s="43" t="s">
        <v>67</v>
      </c>
      <c r="F109" s="135" t="s">
        <v>666</v>
      </c>
      <c r="G109" s="136" t="str">
        <f t="array" ref="G109">ifs(or($F109="",$F109="Main Primary Artist"),$F109,not(iserror(vlookup($F109,'Reference info'!$J$5:$J$8,1,0))),"Key Artist",not(iserror(vlookup($F109,'Reference info'!$J$38:$J$405,1,0))),"Performer",not(iserror(vlookup($F109,'Reference info'!$J$10:$J$36,1,0))),"Producer &amp; Engineer")</f>
        <v>Main Primary Artist</v>
      </c>
      <c r="I109" s="8" t="str">
        <f>IF(AND(F109="Main Primary Artist",SUBSTITUTE(E109," ","")&lt;&gt;"VariousArtists",SUBSTITUTE(E109," ","")&lt;&gt;"VariousArtist",E109&lt;&gt;"Various",SUBSTITUTE(E109," ","")&lt;&gt;"AssortedArtists",SUBSTITUTE(E109," ","")&lt;&gt;"AssortedArtist",E109&lt;&gt;"Assorted",SUBSTITUTE(E109," ","")&lt;&gt;"AsortedArtists",SUBSTITUTE(E109," ","")&lt;&gt;"AsortedArtist",E109&lt;&gt;"Asorted",E109&lt;&gt;"Other",,SUBSTITUTE(E109," ","")&lt;&gt;"MiscellaneousArtists",SUBSTITUTE(E109," ","")&lt;&gt;"MiscellaneousArtist",E109&lt;&gt;"Miscellaneous",SUBSTITUTE(E109," ","")&lt;&gt;"MiscelaneousArtists",SUBSTITUTE(E109," ","")&lt;&gt;"MiscelaneousArtist",E109&lt;&gt;"Miscelaneous"),"update Releases set ArtistId=(select ArtistId from Artists where Name=N'"&amp;SUBSTITUTE(trim(E109),"'","''")&amp;"' and EnterpriseId="&amp;EntId&amp;"), SearchKeywords=concat_ws(' ', Name, N'"&amp;SUBSTITUTE(trim(E109),"'","''")&amp;"',(select Name from Labels where LabelId=Releases.LabelId), ReleaseId, UPC, Catalog) where "&amp;IF(A109&lt;&gt;"","UPC="&amp;A109,"Catalog='"&amp;SUBSTITUTE(trim(B109),"'","''")&amp;"'")&amp;" and EnterpriseId="&amp;EntId,IF(and(F109&lt;&gt;"Main Primary Artist",SUBSTITUTE(E109," ","")&lt;&gt;"VariousArtists",SUBSTITUTE(E109," ","")&lt;&gt;"VariousArtist",E109&lt;&gt;"Various",SUBSTITUTE(E109," ","")&lt;&gt;"AssortedArtists",SUBSTITUTE(E109," ","")&lt;&gt;"AssortedArtist",E109&lt;&gt;"Assorted",SUBSTITUTE(E109," ","")&lt;&gt;"AsortedArtists",SUBSTITUTE(E109," ","")&lt;&gt;"AsortedArtist",E109&lt;&gt;"Asorted",E109&lt;&gt;"Other",,SUBSTITUTE(E109," ","")&lt;&gt;"MiscellaneousArtists",SUBSTITUTE(E109," ","")&lt;&gt;"MiscellaneousArtist",E109&lt;&gt;"Miscellaneous",SUBSTITUTE(E109," ","")&lt;&gt;"MiscelaneousArtists",SUBSTITUTE(E109," ","")&lt;&gt;"MiscelaneousArtist",E109&lt;&gt;"Miscelaneous"),"INSERT into Contributors VALUES (newid(), "&amp;IF(F109&lt;&gt;"Primary Artist", "(select RoleId from ContributorRoles where Name='"&amp;F109&amp;"'), 0", "49, 1")&amp; ", null, (select max(ReleaseId) from Releases where "&amp;IF(A109&lt;&gt;"","UPC="&amp;A109,"Catalog='"&amp;SUBSTITUTE(trim(B109),"'","''")&amp;"'")&amp;" and EnterpriseId="&amp;EntId&amp;"), (select ArtistId from Artists where Name=N'"&amp;SUBSTITUTE(trim(E109),"'","''")&amp;"'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UPC=717337816876 and EnterpriseId=647322</v>
      </c>
      <c r="L109" s="28"/>
    </row>
    <row r="110">
      <c r="A110" s="83">
        <v>7.17337816876E11</v>
      </c>
      <c r="B110" s="116"/>
      <c r="C110" s="134" t="str">
        <f t="array" ref="C110">ifs(and(isblank($A110),isblank($B110)),"", not(iserror(vlookup($A110&amp;$B110,'3) Release_Label'!$D:$D&amp;'3) Release_Label'!$E:$E,1,0))),vlookup($A110&amp;$B110,{'3) Release_Label'!$D:$D&amp;'3) Release_Label'!$E:$E,'3) Release_Label'!$F:$F},2,0), or(and(not(isblank($B110)),$B110=$B109,$A110&lt;&gt;$A109),and(not(isblank($A110)),$A110=$A109,$B110&lt;&gt;$B109)),"ID LISTS UNALIGNED",and($A110&lt;&gt;"",countif('3) Release_Label'!$D:$D,$A110)=0),"NO UPC MATCH in Release_Label",and($B110&lt;&gt;"",countif('3) Release_Label'!$E:$E,$B110)=0),"NO CATALOG ID MATCH in Release_Label",iserror(vlookup($A110&amp;$B110,'3) Release_Label'!$D:$D&amp;'3) Release_Label'!$E:$E,1,0)),"NO UPC-CATALOG ID pair MATCH in Release_Label" )</f>
        <v>O Único Deus</v>
      </c>
      <c r="D110" s="134" t="str">
        <f t="array" ref="D110">ifs(and(isblank($A110),isblank($B110)),"", not(iserror(vlookup($A110&amp;$B110,'3) Release_Label'!$D:$D&amp;'3) Release_Label'!$E:$E,1,0))),vlookup($A110&amp;$B110,{'3) Release_Label'!$D:$D&amp;'3) Release_Label'!$E:$E,'3) Release_Label'!$H:$H},2,0), or(and(not(isblank($B110)),$B110=$B109,$A110&lt;&gt;$A109),and(not(isblank($A110)),$A110=$A109,$B110&lt;&gt;$B109)),"ID LISTS UNALIGNED",and($A110&lt;&gt;"",countif('3) Release_Label'!$D:$D,$A110)=0),"NO UPC MATCH in Release_Label",and($B110&lt;&gt;"",countif('3) Release_Label'!$E:$E,$B110)=0),"NO CATALOG ID MATCH in Release_Label",iserror(vlookup($A110&amp;$B110,'3) Release_Label'!$D:$D&amp;'3) Release_Label'!$E:$E,1,0)),"NO UPC-CATALOG ID pair MATCH in Release_Label" )</f>
        <v/>
      </c>
      <c r="E110" s="43" t="s">
        <v>67</v>
      </c>
      <c r="F110" s="135" t="s">
        <v>667</v>
      </c>
      <c r="G110" s="136" t="str">
        <f t="array" ref="G110">ifs(or($F110="",$F110="Main Primary Artist"),$F110,not(iserror(vlookup($F110,'Reference info'!$J$5:$J$8,1,0))),"Key Artist",not(iserror(vlookup($F110,'Reference info'!$J$38:$J$405,1,0))),"Performer",not(iserror(vlookup($F110,'Reference info'!$J$10:$J$36,1,0))),"Producer &amp; Engineer")</f>
        <v>Producer &amp; Engineer</v>
      </c>
      <c r="I110" s="8" t="str">
        <f>IF(AND(F110="Main Primary Artist",SUBSTITUTE(E110," ","")&lt;&gt;"VariousArtists",SUBSTITUTE(E110," ","")&lt;&gt;"VariousArtist",E110&lt;&gt;"Various",SUBSTITUTE(E110," ","")&lt;&gt;"AssortedArtists",SUBSTITUTE(E110," ","")&lt;&gt;"AssortedArtist",E110&lt;&gt;"Assorted",SUBSTITUTE(E110," ","")&lt;&gt;"AsortedArtists",SUBSTITUTE(E110," ","")&lt;&gt;"AsortedArtist",E110&lt;&gt;"Asorted",E110&lt;&gt;"Other",,SUBSTITUTE(E110," ","")&lt;&gt;"MiscellaneousArtists",SUBSTITUTE(E110," ","")&lt;&gt;"MiscellaneousArtist",E110&lt;&gt;"Miscellaneous",SUBSTITUTE(E110," ","")&lt;&gt;"MiscelaneousArtists",SUBSTITUTE(E110," ","")&lt;&gt;"MiscelaneousArtist",E110&lt;&gt;"Miscelaneous"),"update Releases set ArtistId=(select ArtistId from Artists where Name=N'"&amp;SUBSTITUTE(trim(E110),"'","''")&amp;"' and EnterpriseId="&amp;EntId&amp;"), SearchKeywords=concat_ws(' ', Name, N'"&amp;SUBSTITUTE(trim(E110),"'","''")&amp;"',(select Name from Labels where LabelId=Releases.LabelId), ReleaseId, UPC, Catalog) where "&amp;IF(A110&lt;&gt;"","UPC="&amp;A110,"Catalog='"&amp;SUBSTITUTE(trim(B110),"'","''")&amp;"'")&amp;" and EnterpriseId="&amp;EntId,IF(and(F110&lt;&gt;"Main Primary Artist",SUBSTITUTE(E110," ","")&lt;&gt;"VariousArtists",SUBSTITUTE(E110," ","")&lt;&gt;"VariousArtist",E110&lt;&gt;"Various",SUBSTITUTE(E110," ","")&lt;&gt;"AssortedArtists",SUBSTITUTE(E110," ","")&lt;&gt;"AssortedArtist",E110&lt;&gt;"Assorted",SUBSTITUTE(E110," ","")&lt;&gt;"AsortedArtists",SUBSTITUTE(E110," ","")&lt;&gt;"AsortedArtist",E110&lt;&gt;"Asorted",E110&lt;&gt;"Other",,SUBSTITUTE(E110," ","")&lt;&gt;"MiscellaneousArtists",SUBSTITUTE(E110," ","")&lt;&gt;"MiscellaneousArtist",E110&lt;&gt;"Miscellaneous",SUBSTITUTE(E110," ","")&lt;&gt;"MiscelaneousArtists",SUBSTITUTE(E110," ","")&lt;&gt;"MiscelaneousArtist",E110&lt;&gt;"Miscelaneous"),"INSERT into Contributors VALUES (newid(), "&amp;IF(F110&lt;&gt;"Primary Artist", "(select RoleId from ContributorRoles where Name='"&amp;F110&amp;"'), 0", "49, 1")&amp; ", null, (select max(ReleaseId) from Releases where "&amp;IF(A110&lt;&gt;"","UPC="&amp;A110,"Catalog='"&amp;SUBSTITUTE(trim(B110),"'","''")&amp;"'")&amp;" and EnterpriseId="&amp;EntId&amp;"), (select ArtistId from Artists where Name=N'"&amp;SUBSTITUTE(trim(E110),"'","''")&amp;"' and EnterpriseId="&amp;EntId&amp;"), null)",""))</f>
        <v>INSERT into Contributors VALUES (newid(), (select RoleId from ContributorRoles where Name='Producer'), 0, null, (select max(ReleaseId) from Releases where UPC=717337816876 and EnterpriseId=647322), (select ArtistId from Artists where Name=N'Flash Beats Manow' and EnterpriseId=647322), null)</v>
      </c>
      <c r="L110" s="28"/>
    </row>
    <row r="111">
      <c r="A111" s="83">
        <v>7.17337816876E11</v>
      </c>
      <c r="B111" s="116"/>
      <c r="C111" s="134" t="str">
        <f t="array" ref="C111">ifs(and(isblank($A111),isblank($B111)),"", not(iserror(vlookup($A111&amp;$B111,'3) Release_Label'!$D:$D&amp;'3) Release_Label'!$E:$E,1,0))),vlookup($A111&amp;$B111,{'3) Release_Label'!$D:$D&amp;'3) Release_Label'!$E:$E,'3) Release_Label'!$F:$F},2,0), or(and(not(isblank($B111)),$B111=$B110,$A111&lt;&gt;$A110),and(not(isblank($A111)),$A111=$A110,$B111&lt;&gt;$B110)),"ID LISTS UNALIGNED",and($A111&lt;&gt;"",countif('3) Release_Label'!$D:$D,$A111)=0),"NO UPC MATCH in Release_Label",and($B111&lt;&gt;"",countif('3) Release_Label'!$E:$E,$B111)=0),"NO CATALOG ID MATCH in Release_Label",iserror(vlookup($A111&amp;$B111,'3) Release_Label'!$D:$D&amp;'3) Release_Label'!$E:$E,1,0)),"NO UPC-CATALOG ID pair MATCH in Release_Label" )</f>
        <v>O Único Deus</v>
      </c>
      <c r="D111" s="134" t="str">
        <f t="array" ref="D111">ifs(and(isblank($A111),isblank($B111)),"", not(iserror(vlookup($A111&amp;$B111,'3) Release_Label'!$D:$D&amp;'3) Release_Label'!$E:$E,1,0))),vlookup($A111&amp;$B111,{'3) Release_Label'!$D:$D&amp;'3) Release_Label'!$E:$E,'3) Release_Label'!$H:$H},2,0), or(and(not(isblank($B111)),$B111=$B110,$A111&lt;&gt;$A110),and(not(isblank($A111)),$A111=$A110,$B111&lt;&gt;$B110)),"ID LISTS UNALIGNED",and($A111&lt;&gt;"",countif('3) Release_Label'!$D:$D,$A111)=0),"NO UPC MATCH in Release_Label",and($B111&lt;&gt;"",countif('3) Release_Label'!$E:$E,$B111)=0),"NO CATALOG ID MATCH in Release_Label",iserror(vlookup($A111&amp;$B111,'3) Release_Label'!$D:$D&amp;'3) Release_Label'!$E:$E,1,0)),"NO UPC-CATALOG ID pair MATCH in Release_Label" )</f>
        <v/>
      </c>
      <c r="E111" s="43" t="s">
        <v>67</v>
      </c>
      <c r="F111" s="135" t="s">
        <v>669</v>
      </c>
      <c r="G111" s="136" t="str">
        <f t="array" ref="G111">ifs(or($F111="",$F111="Main Primary Artist"),$F111,not(iserror(vlookup($F111,'Reference info'!$J$5:$J$8,1,0))),"Key Artist",not(iserror(vlookup($F111,'Reference info'!$J$38:$J$405,1,0))),"Performer",not(iserror(vlookup($F111,'Reference info'!$J$10:$J$36,1,0))),"Producer &amp; Engineer")</f>
        <v>Producer &amp; Engineer</v>
      </c>
      <c r="I111" s="8" t="str">
        <f>IF(AND(F111="Main Primary Artist",SUBSTITUTE(E111," ","")&lt;&gt;"VariousArtists",SUBSTITUTE(E111," ","")&lt;&gt;"VariousArtist",E111&lt;&gt;"Various",SUBSTITUTE(E111," ","")&lt;&gt;"AssortedArtists",SUBSTITUTE(E111," ","")&lt;&gt;"AssortedArtist",E111&lt;&gt;"Assorted",SUBSTITUTE(E111," ","")&lt;&gt;"AsortedArtists",SUBSTITUTE(E111," ","")&lt;&gt;"AsortedArtist",E111&lt;&gt;"Asorted",E111&lt;&gt;"Other",,SUBSTITUTE(E111," ","")&lt;&gt;"MiscellaneousArtists",SUBSTITUTE(E111," ","")&lt;&gt;"MiscellaneousArtist",E111&lt;&gt;"Miscellaneous",SUBSTITUTE(E111," ","")&lt;&gt;"MiscelaneousArtists",SUBSTITUTE(E111," ","")&lt;&gt;"MiscelaneousArtist",E111&lt;&gt;"Miscelaneous"),"update Releases set ArtistId=(select ArtistId from Artists where Name=N'"&amp;SUBSTITUTE(trim(E111),"'","''")&amp;"' and EnterpriseId="&amp;EntId&amp;"), SearchKeywords=concat_ws(' ', Name, N'"&amp;SUBSTITUTE(trim(E111),"'","''")&amp;"',(select Name from Labels where LabelId=Releases.LabelId), ReleaseId, UPC, Catalog) where "&amp;IF(A111&lt;&gt;"","UPC="&amp;A111,"Catalog='"&amp;SUBSTITUTE(trim(B111),"'","''")&amp;"'")&amp;" and EnterpriseId="&amp;EntId,IF(and(F111&lt;&gt;"Main Primary Artist",SUBSTITUTE(E111," ","")&lt;&gt;"VariousArtists",SUBSTITUTE(E111," ","")&lt;&gt;"VariousArtist",E111&lt;&gt;"Various",SUBSTITUTE(E111," ","")&lt;&gt;"AssortedArtists",SUBSTITUTE(E111," ","")&lt;&gt;"AssortedArtist",E111&lt;&gt;"Assorted",SUBSTITUTE(E111," ","")&lt;&gt;"AsortedArtists",SUBSTITUTE(E111," ","")&lt;&gt;"AsortedArtist",E111&lt;&gt;"Asorted",E111&lt;&gt;"Other",,SUBSTITUTE(E111," ","")&lt;&gt;"MiscellaneousArtists",SUBSTITUTE(E111," ","")&lt;&gt;"MiscellaneousArtist",E111&lt;&gt;"Miscellaneous",SUBSTITUTE(E111," ","")&lt;&gt;"MiscelaneousArtists",SUBSTITUTE(E111," ","")&lt;&gt;"MiscelaneousArtist",E111&lt;&gt;"Miscelaneous"),"INSERT into Contributors VALUES (newid(), "&amp;IF(F111&lt;&gt;"Primary Artist", "(select RoleId from ContributorRoles where Name='"&amp;F111&amp;"'), 0", "49, 1")&amp; ", null, (select max(ReleaseId) from Releases where "&amp;IF(A111&lt;&gt;"","UPC="&amp;A111,"Catalog='"&amp;SUBSTITUTE(trim(B111),"'","''")&amp;"'")&amp;" and EnterpriseId="&amp;EntId&amp;"), (select ArtistId from Artists where Name=N'"&amp;SUBSTITUTE(trim(E111),"'","''")&amp;"' and EnterpriseId="&amp;EntId&amp;"), null)",""))</f>
        <v>INSERT into Contributors VALUES (newid(), (select RoleId from ContributorRoles where Name='Engineer'), 0, null, (select max(ReleaseId) from Releases where UPC=717337816876 and EnterpriseId=647322), (select ArtistId from Artists where Name=N'Flash Beats Manow' and EnterpriseId=647322), null)</v>
      </c>
      <c r="L111" s="28"/>
    </row>
    <row r="112">
      <c r="A112" s="83">
        <v>7.55909569751E11</v>
      </c>
      <c r="B112" s="116"/>
      <c r="C112" s="134" t="str">
        <f t="array" ref="C112">ifs(and(isblank($A112),isblank($B112)),"", not(iserror(vlookup($A112&amp;$B112,'3) Release_Label'!$D:$D&amp;'3) Release_Label'!$E:$E,1,0))),vlookup($A112&amp;$B112,{'3) Release_Label'!$D:$D&amp;'3) Release_Label'!$E:$E,'3) Release_Label'!$F:$F},2,0), or(and(not(isblank($B112)),$B112=$B111,$A112&lt;&gt;$A111),and(not(isblank($A112)),$A112=$A111,$B112&lt;&gt;$B111)),"ID LISTS UNALIGNED",and($A112&lt;&gt;"",countif('3) Release_Label'!$D:$D,$A112)=0),"NO UPC MATCH in Release_Label",and($B112&lt;&gt;"",countif('3) Release_Label'!$E:$E,$B112)=0),"NO CATALOG ID MATCH in Release_Label",iserror(vlookup($A112&amp;$B112,'3) Release_Label'!$D:$D&amp;'3) Release_Label'!$E:$E,1,0)),"NO UPC-CATALOG ID pair MATCH in Release_Label" )</f>
        <v>Style Eren Jaeger</v>
      </c>
      <c r="D112" s="134" t="str">
        <f t="array" ref="D112">ifs(and(isblank($A112),isblank($B112)),"", not(iserror(vlookup($A112&amp;$B112,'3) Release_Label'!$D:$D&amp;'3) Release_Label'!$E:$E,1,0))),vlookup($A112&amp;$B112,{'3) Release_Label'!$D:$D&amp;'3) Release_Label'!$E:$E,'3) Release_Label'!$H:$H},2,0), or(and(not(isblank($B112)),$B112=$B111,$A112&lt;&gt;$A111),and(not(isblank($A112)),$A112=$A111,$B112&lt;&gt;$B111)),"ID LISTS UNALIGNED",and($A112&lt;&gt;"",countif('3) Release_Label'!$D:$D,$A112)=0),"NO UPC MATCH in Release_Label",and($B112&lt;&gt;"",countif('3) Release_Label'!$E:$E,$B112)=0),"NO CATALOG ID MATCH in Release_Label",iserror(vlookup($A112&amp;$B112,'3) Release_Label'!$D:$D&amp;'3) Release_Label'!$E:$E,1,0)),"NO UPC-CATALOG ID pair MATCH in Release_Label" )</f>
        <v/>
      </c>
      <c r="E112" s="43" t="s">
        <v>49</v>
      </c>
      <c r="F112" s="135" t="s">
        <v>666</v>
      </c>
      <c r="G112" s="136" t="str">
        <f t="array" ref="G112">ifs(or($F112="",$F112="Main Primary Artist"),$F112,not(iserror(vlookup($F112,'Reference info'!$J$5:$J$8,1,0))),"Key Artist",not(iserror(vlookup($F112,'Reference info'!$J$38:$J$405,1,0))),"Performer",not(iserror(vlookup($F112,'Reference info'!$J$10:$J$36,1,0))),"Producer &amp; Engineer")</f>
        <v>Main Primary Artist</v>
      </c>
      <c r="I112" s="8" t="str">
        <f>IF(AND(F112="Main Primary Artist",SUBSTITUTE(E112," ","")&lt;&gt;"VariousArtists",SUBSTITUTE(E112," ","")&lt;&gt;"VariousArtist",E112&lt;&gt;"Various",SUBSTITUTE(E112," ","")&lt;&gt;"AssortedArtists",SUBSTITUTE(E112," ","")&lt;&gt;"AssortedArtist",E112&lt;&gt;"Assorted",SUBSTITUTE(E112," ","")&lt;&gt;"AsortedArtists",SUBSTITUTE(E112," ","")&lt;&gt;"AsortedArtist",E112&lt;&gt;"Asorted",E112&lt;&gt;"Other",,SUBSTITUTE(E112," ","")&lt;&gt;"MiscellaneousArtists",SUBSTITUTE(E112," ","")&lt;&gt;"MiscellaneousArtist",E112&lt;&gt;"Miscellaneous",SUBSTITUTE(E112," ","")&lt;&gt;"MiscelaneousArtists",SUBSTITUTE(E112," ","")&lt;&gt;"MiscelaneousArtist",E112&lt;&gt;"Miscelaneous"),"update Releases set ArtistId=(select ArtistId from Artists where Name=N'"&amp;SUBSTITUTE(trim(E112),"'","''")&amp;"' and EnterpriseId="&amp;EntId&amp;"), SearchKeywords=concat_ws(' ', Name, N'"&amp;SUBSTITUTE(trim(E112),"'","''")&amp;"',(select Name from Labels where LabelId=Releases.LabelId), ReleaseId, UPC, Catalog) where "&amp;IF(A112&lt;&gt;"","UPC="&amp;A112,"Catalog='"&amp;SUBSTITUTE(trim(B112),"'","''")&amp;"'")&amp;" and EnterpriseId="&amp;EntId,IF(and(F112&lt;&gt;"Main Primary Artist",SUBSTITUTE(E112," ","")&lt;&gt;"VariousArtists",SUBSTITUTE(E112," ","")&lt;&gt;"VariousArtist",E112&lt;&gt;"Various",SUBSTITUTE(E112," ","")&lt;&gt;"AssortedArtists",SUBSTITUTE(E112," ","")&lt;&gt;"AssortedArtist",E112&lt;&gt;"Assorted",SUBSTITUTE(E112," ","")&lt;&gt;"AsortedArtists",SUBSTITUTE(E112," ","")&lt;&gt;"AsortedArtist",E112&lt;&gt;"Asorted",E112&lt;&gt;"Other",,SUBSTITUTE(E112," ","")&lt;&gt;"MiscellaneousArtists",SUBSTITUTE(E112," ","")&lt;&gt;"MiscellaneousArtist",E112&lt;&gt;"Miscellaneous",SUBSTITUTE(E112," ","")&lt;&gt;"MiscelaneousArtists",SUBSTITUTE(E112," ","")&lt;&gt;"MiscelaneousArtist",E112&lt;&gt;"Miscelaneous"),"INSERT into Contributors VALUES (newid(), "&amp;IF(F112&lt;&gt;"Primary Artist", "(select RoleId from ContributorRoles where Name='"&amp;F112&amp;"'), 0", "49, 1")&amp; ", null, (select max(ReleaseId) from Releases where "&amp;IF(A112&lt;&gt;"","UPC="&amp;A112,"Catalog='"&amp;SUBSTITUTE(trim(B112),"'","''")&amp;"'")&amp;" and EnterpriseId="&amp;EntId&amp;"), (select ArtistId from Artists where Name=N'"&amp;SUBSTITUTE(trim(E112),"'","''")&amp;"' and EnterpriseId="&amp;EntId&amp;"), null)",""))</f>
        <v>update Releases set ArtistId=(select ArtistId from Artists where Name=N'JKZ' and EnterpriseId=647322), SearchKeywords=concat_ws(' ', Name, N'JKZ',(select Name from Labels where LabelId=Releases.LabelId), ReleaseId, UPC, Catalog) where UPC=755909569751 and EnterpriseId=647322</v>
      </c>
      <c r="L112" s="28"/>
    </row>
    <row r="113">
      <c r="A113" s="83">
        <v>7.55909569751E11</v>
      </c>
      <c r="B113" s="116"/>
      <c r="C113" s="134" t="str">
        <f t="array" ref="C113">ifs(and(isblank($A113),isblank($B113)),"", not(iserror(vlookup($A113&amp;$B113,'3) Release_Label'!$D:$D&amp;'3) Release_Label'!$E:$E,1,0))),vlookup($A113&amp;$B113,{'3) Release_Label'!$D:$D&amp;'3) Release_Label'!$E:$E,'3) Release_Label'!$F:$F},2,0), or(and(not(isblank($B113)),$B113=$B112,$A113&lt;&gt;$A112),and(not(isblank($A113)),$A113=$A112,$B113&lt;&gt;$B112)),"ID LISTS UNALIGNED",and($A113&lt;&gt;"",countif('3) Release_Label'!$D:$D,$A113)=0),"NO UPC MATCH in Release_Label",and($B113&lt;&gt;"",countif('3) Release_Label'!$E:$E,$B113)=0),"NO CATALOG ID MATCH in Release_Label",iserror(vlookup($A113&amp;$B113,'3) Release_Label'!$D:$D&amp;'3) Release_Label'!$E:$E,1,0)),"NO UPC-CATALOG ID pair MATCH in Release_Label" )</f>
        <v>Style Eren Jaeger</v>
      </c>
      <c r="D113" s="134" t="str">
        <f t="array" ref="D113">ifs(and(isblank($A113),isblank($B113)),"", not(iserror(vlookup($A113&amp;$B113,'3) Release_Label'!$D:$D&amp;'3) Release_Label'!$E:$E,1,0))),vlookup($A113&amp;$B113,{'3) Release_Label'!$D:$D&amp;'3) Release_Label'!$E:$E,'3) Release_Label'!$H:$H},2,0), or(and(not(isblank($B113)),$B113=$B112,$A113&lt;&gt;$A112),and(not(isblank($A113)),$A113=$A112,$B113&lt;&gt;$B112)),"ID LISTS UNALIGNED",and($A113&lt;&gt;"",countif('3) Release_Label'!$D:$D,$A113)=0),"NO UPC MATCH in Release_Label",and($B113&lt;&gt;"",countif('3) Release_Label'!$E:$E,$B113)=0),"NO CATALOG ID MATCH in Release_Label",iserror(vlookup($A113&amp;$B113,'3) Release_Label'!$D:$D&amp;'3) Release_Label'!$E:$E,1,0)),"NO UPC-CATALOG ID pair MATCH in Release_Label" )</f>
        <v/>
      </c>
      <c r="E113" s="43" t="s">
        <v>49</v>
      </c>
      <c r="F113" s="135" t="s">
        <v>667</v>
      </c>
      <c r="G113" s="136" t="str">
        <f t="array" ref="G113">ifs(or($F113="",$F113="Main Primary Artist"),$F113,not(iserror(vlookup($F113,'Reference info'!$J$5:$J$8,1,0))),"Key Artist",not(iserror(vlookup($F113,'Reference info'!$J$38:$J$405,1,0))),"Performer",not(iserror(vlookup($F113,'Reference info'!$J$10:$J$36,1,0))),"Producer &amp; Engineer")</f>
        <v>Producer &amp; Engineer</v>
      </c>
      <c r="I113" s="8" t="str">
        <f>IF(AND(F113="Main Primary Artist",SUBSTITUTE(E113," ","")&lt;&gt;"VariousArtists",SUBSTITUTE(E113," ","")&lt;&gt;"VariousArtist",E113&lt;&gt;"Various",SUBSTITUTE(E113," ","")&lt;&gt;"AssortedArtists",SUBSTITUTE(E113," ","")&lt;&gt;"AssortedArtist",E113&lt;&gt;"Assorted",SUBSTITUTE(E113," ","")&lt;&gt;"AsortedArtists",SUBSTITUTE(E113," ","")&lt;&gt;"AsortedArtist",E113&lt;&gt;"Asorted",E113&lt;&gt;"Other",,SUBSTITUTE(E113," ","")&lt;&gt;"MiscellaneousArtists",SUBSTITUTE(E113," ","")&lt;&gt;"MiscellaneousArtist",E113&lt;&gt;"Miscellaneous",SUBSTITUTE(E113," ","")&lt;&gt;"MiscelaneousArtists",SUBSTITUTE(E113," ","")&lt;&gt;"MiscelaneousArtist",E113&lt;&gt;"Miscelaneous"),"update Releases set ArtistId=(select ArtistId from Artists where Name=N'"&amp;SUBSTITUTE(trim(E113),"'","''")&amp;"' and EnterpriseId="&amp;EntId&amp;"), SearchKeywords=concat_ws(' ', Name, N'"&amp;SUBSTITUTE(trim(E113),"'","''")&amp;"',(select Name from Labels where LabelId=Releases.LabelId), ReleaseId, UPC, Catalog) where "&amp;IF(A113&lt;&gt;"","UPC="&amp;A113,"Catalog='"&amp;SUBSTITUTE(trim(B113),"'","''")&amp;"'")&amp;" and EnterpriseId="&amp;EntId,IF(and(F113&lt;&gt;"Main Primary Artist",SUBSTITUTE(E113," ","")&lt;&gt;"VariousArtists",SUBSTITUTE(E113," ","")&lt;&gt;"VariousArtist",E113&lt;&gt;"Various",SUBSTITUTE(E113," ","")&lt;&gt;"AssortedArtists",SUBSTITUTE(E113," ","")&lt;&gt;"AssortedArtist",E113&lt;&gt;"Assorted",SUBSTITUTE(E113," ","")&lt;&gt;"AsortedArtists",SUBSTITUTE(E113," ","")&lt;&gt;"AsortedArtist",E113&lt;&gt;"Asorted",E113&lt;&gt;"Other",,SUBSTITUTE(E113," ","")&lt;&gt;"MiscellaneousArtists",SUBSTITUTE(E113," ","")&lt;&gt;"MiscellaneousArtist",E113&lt;&gt;"Miscellaneous",SUBSTITUTE(E113," ","")&lt;&gt;"MiscelaneousArtists",SUBSTITUTE(E113," ","")&lt;&gt;"MiscelaneousArtist",E113&lt;&gt;"Miscelaneous"),"INSERT into Contributors VALUES (newid(), "&amp;IF(F113&lt;&gt;"Primary Artist", "(select RoleId from ContributorRoles where Name='"&amp;F113&amp;"'), 0", "49, 1")&amp; ", null, (select max(ReleaseId) from Releases where "&amp;IF(A113&lt;&gt;"","UPC="&amp;A113,"Catalog='"&amp;SUBSTITUTE(trim(B113),"'","''")&amp;"'")&amp;" and EnterpriseId="&amp;EntId&amp;"), (select ArtistId from Artists where Name=N'"&amp;SUBSTITUTE(trim(E113),"'","''")&amp;"' and EnterpriseId="&amp;EntId&amp;"), null)",""))</f>
        <v>INSERT into Contributors VALUES (newid(), (select RoleId from ContributorRoles where Name='Producer'), 0, null, (select max(ReleaseId) from Releases where UPC=755909569751 and EnterpriseId=647322), (select ArtistId from Artists where Name=N'JKZ' and EnterpriseId=647322), null)</v>
      </c>
      <c r="L113" s="28"/>
    </row>
    <row r="114">
      <c r="A114" s="83">
        <v>7.55909569751E11</v>
      </c>
      <c r="B114" s="116"/>
      <c r="C114" s="134" t="str">
        <f t="array" ref="C114">ifs(and(isblank($A114),isblank($B114)),"", not(iserror(vlookup($A114&amp;$B114,'3) Release_Label'!$D:$D&amp;'3) Release_Label'!$E:$E,1,0))),vlookup($A114&amp;$B114,{'3) Release_Label'!$D:$D&amp;'3) Release_Label'!$E:$E,'3) Release_Label'!$F:$F},2,0), or(and(not(isblank($B114)),$B114=$B113,$A114&lt;&gt;$A113),and(not(isblank($A114)),$A114=$A113,$B114&lt;&gt;$B113)),"ID LISTS UNALIGNED",and($A114&lt;&gt;"",countif('3) Release_Label'!$D:$D,$A114)=0),"NO UPC MATCH in Release_Label",and($B114&lt;&gt;"",countif('3) Release_Label'!$E:$E,$B114)=0),"NO CATALOG ID MATCH in Release_Label",iserror(vlookup($A114&amp;$B114,'3) Release_Label'!$D:$D&amp;'3) Release_Label'!$E:$E,1,0)),"NO UPC-CATALOG ID pair MATCH in Release_Label" )</f>
        <v>Style Eren Jaeger</v>
      </c>
      <c r="D114" s="134" t="str">
        <f t="array" ref="D114">ifs(and(isblank($A114),isblank($B114)),"", not(iserror(vlookup($A114&amp;$B114,'3) Release_Label'!$D:$D&amp;'3) Release_Label'!$E:$E,1,0))),vlookup($A114&amp;$B114,{'3) Release_Label'!$D:$D&amp;'3) Release_Label'!$E:$E,'3) Release_Label'!$H:$H},2,0), or(and(not(isblank($B114)),$B114=$B113,$A114&lt;&gt;$A113),and(not(isblank($A114)),$A114=$A113,$B114&lt;&gt;$B113)),"ID LISTS UNALIGNED",and($A114&lt;&gt;"",countif('3) Release_Label'!$D:$D,$A114)=0),"NO UPC MATCH in Release_Label",and($B114&lt;&gt;"",countif('3) Release_Label'!$E:$E,$B114)=0),"NO CATALOG ID MATCH in Release_Label",iserror(vlookup($A114&amp;$B114,'3) Release_Label'!$D:$D&amp;'3) Release_Label'!$E:$E,1,0)),"NO UPC-CATALOG ID pair MATCH in Release_Label" )</f>
        <v/>
      </c>
      <c r="E114" s="43" t="s">
        <v>49</v>
      </c>
      <c r="F114" s="135" t="s">
        <v>669</v>
      </c>
      <c r="G114" s="136" t="str">
        <f t="array" ref="G114">ifs(or($F114="",$F114="Main Primary Artist"),$F114,not(iserror(vlookup($F114,'Reference info'!$J$5:$J$8,1,0))),"Key Artist",not(iserror(vlookup($F114,'Reference info'!$J$38:$J$405,1,0))),"Performer",not(iserror(vlookup($F114,'Reference info'!$J$10:$J$36,1,0))),"Producer &amp; Engineer")</f>
        <v>Producer &amp; Engineer</v>
      </c>
      <c r="I114" s="8" t="str">
        <f>IF(AND(F114="Main Primary Artist",SUBSTITUTE(E114," ","")&lt;&gt;"VariousArtists",SUBSTITUTE(E114," ","")&lt;&gt;"VariousArtist",E114&lt;&gt;"Various",SUBSTITUTE(E114," ","")&lt;&gt;"AssortedArtists",SUBSTITUTE(E114," ","")&lt;&gt;"AssortedArtist",E114&lt;&gt;"Assorted",SUBSTITUTE(E114," ","")&lt;&gt;"AsortedArtists",SUBSTITUTE(E114," ","")&lt;&gt;"AsortedArtist",E114&lt;&gt;"Asorted",E114&lt;&gt;"Other",,SUBSTITUTE(E114," ","")&lt;&gt;"MiscellaneousArtists",SUBSTITUTE(E114," ","")&lt;&gt;"MiscellaneousArtist",E114&lt;&gt;"Miscellaneous",SUBSTITUTE(E114," ","")&lt;&gt;"MiscelaneousArtists",SUBSTITUTE(E114," ","")&lt;&gt;"MiscelaneousArtist",E114&lt;&gt;"Miscelaneous"),"update Releases set ArtistId=(select ArtistId from Artists where Name=N'"&amp;SUBSTITUTE(trim(E114),"'","''")&amp;"' and EnterpriseId="&amp;EntId&amp;"), SearchKeywords=concat_ws(' ', Name, N'"&amp;SUBSTITUTE(trim(E114),"'","''")&amp;"',(select Name from Labels where LabelId=Releases.LabelId), ReleaseId, UPC, Catalog) where "&amp;IF(A114&lt;&gt;"","UPC="&amp;A114,"Catalog='"&amp;SUBSTITUTE(trim(B114),"'","''")&amp;"'")&amp;" and EnterpriseId="&amp;EntId,IF(and(F114&lt;&gt;"Main Primary Artist",SUBSTITUTE(E114," ","")&lt;&gt;"VariousArtists",SUBSTITUTE(E114," ","")&lt;&gt;"VariousArtist",E114&lt;&gt;"Various",SUBSTITUTE(E114," ","")&lt;&gt;"AssortedArtists",SUBSTITUTE(E114," ","")&lt;&gt;"AssortedArtist",E114&lt;&gt;"Assorted",SUBSTITUTE(E114," ","")&lt;&gt;"AsortedArtists",SUBSTITUTE(E114," ","")&lt;&gt;"AsortedArtist",E114&lt;&gt;"Asorted",E114&lt;&gt;"Other",,SUBSTITUTE(E114," ","")&lt;&gt;"MiscellaneousArtists",SUBSTITUTE(E114," ","")&lt;&gt;"MiscellaneousArtist",E114&lt;&gt;"Miscellaneous",SUBSTITUTE(E114," ","")&lt;&gt;"MiscelaneousArtists",SUBSTITUTE(E114," ","")&lt;&gt;"MiscelaneousArtist",E114&lt;&gt;"Miscelaneous"),"INSERT into Contributors VALUES (newid(), "&amp;IF(F114&lt;&gt;"Primary Artist", "(select RoleId from ContributorRoles where Name='"&amp;F114&amp;"'), 0", "49, 1")&amp; ", null, (select max(ReleaseId) from Releases where "&amp;IF(A114&lt;&gt;"","UPC="&amp;A114,"Catalog='"&amp;SUBSTITUTE(trim(B114),"'","''")&amp;"'")&amp;" and EnterpriseId="&amp;EntId&amp;"), (select ArtistId from Artists where Name=N'"&amp;SUBSTITUTE(trim(E114),"'","''")&amp;"' and EnterpriseId="&amp;EntId&amp;"), null)",""))</f>
        <v>INSERT into Contributors VALUES (newid(), (select RoleId from ContributorRoles where Name='Engineer'), 0, null, (select max(ReleaseId) from Releases where UPC=755909569751 and EnterpriseId=647322), (select ArtistId from Artists where Name=N'JKZ' and EnterpriseId=647322), null)</v>
      </c>
      <c r="L114" s="28"/>
    </row>
    <row r="115">
      <c r="A115" s="83">
        <v>7.55909801493E11</v>
      </c>
      <c r="B115" s="116"/>
      <c r="C115" s="134" t="str">
        <f t="array" ref="C115">ifs(and(isblank($A115),isblank($B115)),"", not(iserror(vlookup($A115&amp;$B115,'3) Release_Label'!$D:$D&amp;'3) Release_Label'!$E:$E,1,0))),vlookup($A115&amp;$B115,{'3) Release_Label'!$D:$D&amp;'3) Release_Label'!$E:$E,'3) Release_Label'!$F:$F},2,0), or(and(not(isblank($B115)),$B115=$B114,$A115&lt;&gt;$A114),and(not(isblank($A115)),$A115=$A114,$B115&lt;&gt;$B114)),"ID LISTS UNALIGNED",and($A115&lt;&gt;"",countif('3) Release_Label'!$D:$D,$A115)=0),"NO UPC MATCH in Release_Label",and($B115&lt;&gt;"",countif('3) Release_Label'!$E:$E,$B115)=0),"NO CATALOG ID MATCH in Release_Label",iserror(vlookup($A115&amp;$B115,'3) Release_Label'!$D:$D&amp;'3) Release_Label'!$E:$E,1,0)),"NO UPC-CATALOG ID pair MATCH in Release_Label" )</f>
        <v>Bela Dança</v>
      </c>
      <c r="D115" s="134" t="str">
        <f t="array" ref="D115">ifs(and(isblank($A115),isblank($B115)),"", not(iserror(vlookup($A115&amp;$B115,'3) Release_Label'!$D:$D&amp;'3) Release_Label'!$E:$E,1,0))),vlookup($A115&amp;$B115,{'3) Release_Label'!$D:$D&amp;'3) Release_Label'!$E:$E,'3) Release_Label'!$H:$H},2,0), or(and(not(isblank($B115)),$B115=$B114,$A115&lt;&gt;$A114),and(not(isblank($A115)),$A115=$A114,$B115&lt;&gt;$B114)),"ID LISTS UNALIGNED",and($A115&lt;&gt;"",countif('3) Release_Label'!$D:$D,$A115)=0),"NO UPC MATCH in Release_Label",and($B115&lt;&gt;"",countif('3) Release_Label'!$E:$E,$B115)=0),"NO CATALOG ID MATCH in Release_Label",iserror(vlookup($A115&amp;$B115,'3) Release_Label'!$D:$D&amp;'3) Release_Label'!$E:$E,1,0)),"NO UPC-CATALOG ID pair MATCH in Release_Label" )</f>
        <v/>
      </c>
      <c r="E115" s="43" t="s">
        <v>49</v>
      </c>
      <c r="F115" s="135" t="s">
        <v>666</v>
      </c>
      <c r="G115" s="136" t="str">
        <f t="array" ref="G115">ifs(or($F115="",$F115="Main Primary Artist"),$F115,not(iserror(vlookup($F115,'Reference info'!$J$5:$J$8,1,0))),"Key Artist",not(iserror(vlookup($F115,'Reference info'!$J$38:$J$405,1,0))),"Performer",not(iserror(vlookup($F115,'Reference info'!$J$10:$J$36,1,0))),"Producer &amp; Engineer")</f>
        <v>Main Primary Artist</v>
      </c>
      <c r="I115" s="8" t="str">
        <f>IF(AND(F115="Main Primary Artist",SUBSTITUTE(E115," ","")&lt;&gt;"VariousArtists",SUBSTITUTE(E115," ","")&lt;&gt;"VariousArtist",E115&lt;&gt;"Various",SUBSTITUTE(E115," ","")&lt;&gt;"AssortedArtists",SUBSTITUTE(E115," ","")&lt;&gt;"AssortedArtist",E115&lt;&gt;"Assorted",SUBSTITUTE(E115," ","")&lt;&gt;"AsortedArtists",SUBSTITUTE(E115," ","")&lt;&gt;"AsortedArtist",E115&lt;&gt;"Asorted",E115&lt;&gt;"Other",,SUBSTITUTE(E115," ","")&lt;&gt;"MiscellaneousArtists",SUBSTITUTE(E115," ","")&lt;&gt;"MiscellaneousArtist",E115&lt;&gt;"Miscellaneous",SUBSTITUTE(E115," ","")&lt;&gt;"MiscelaneousArtists",SUBSTITUTE(E115," ","")&lt;&gt;"MiscelaneousArtist",E115&lt;&gt;"Miscelaneous"),"update Releases set ArtistId=(select ArtistId from Artists where Name=N'"&amp;SUBSTITUTE(trim(E115),"'","''")&amp;"' and EnterpriseId="&amp;EntId&amp;"), SearchKeywords=concat_ws(' ', Name, N'"&amp;SUBSTITUTE(trim(E115),"'","''")&amp;"',(select Name from Labels where LabelId=Releases.LabelId), ReleaseId, UPC, Catalog) where "&amp;IF(A115&lt;&gt;"","UPC="&amp;A115,"Catalog='"&amp;SUBSTITUTE(trim(B115),"'","''")&amp;"'")&amp;" and EnterpriseId="&amp;EntId,IF(and(F115&lt;&gt;"Main Primary Artist",SUBSTITUTE(E115," ","")&lt;&gt;"VariousArtists",SUBSTITUTE(E115," ","")&lt;&gt;"VariousArtist",E115&lt;&gt;"Various",SUBSTITUTE(E115," ","")&lt;&gt;"AssortedArtists",SUBSTITUTE(E115," ","")&lt;&gt;"AssortedArtist",E115&lt;&gt;"Assorted",SUBSTITUTE(E115," ","")&lt;&gt;"AsortedArtists",SUBSTITUTE(E115," ","")&lt;&gt;"AsortedArtist",E115&lt;&gt;"Asorted",E115&lt;&gt;"Other",,SUBSTITUTE(E115," ","")&lt;&gt;"MiscellaneousArtists",SUBSTITUTE(E115," ","")&lt;&gt;"MiscellaneousArtist",E115&lt;&gt;"Miscellaneous",SUBSTITUTE(E115," ","")&lt;&gt;"MiscelaneousArtists",SUBSTITUTE(E115," ","")&lt;&gt;"MiscelaneousArtist",E115&lt;&gt;"Miscelaneous"),"INSERT into Contributors VALUES (newid(), "&amp;IF(F115&lt;&gt;"Primary Artist", "(select RoleId from ContributorRoles where Name='"&amp;F115&amp;"'), 0", "49, 1")&amp; ", null, (select max(ReleaseId) from Releases where "&amp;IF(A115&lt;&gt;"","UPC="&amp;A115,"Catalog='"&amp;SUBSTITUTE(trim(B115),"'","''")&amp;"'")&amp;" and EnterpriseId="&amp;EntId&amp;"), (select ArtistId from Artists where Name=N'"&amp;SUBSTITUTE(trim(E115),"'","''")&amp;"' and EnterpriseId="&amp;EntId&amp;"), null)",""))</f>
        <v>update Releases set ArtistId=(select ArtistId from Artists where Name=N'JKZ' and EnterpriseId=647322), SearchKeywords=concat_ws(' ', Name, N'JKZ',(select Name from Labels where LabelId=Releases.LabelId), ReleaseId, UPC, Catalog) where UPC=755909801493 and EnterpriseId=647322</v>
      </c>
      <c r="L115" s="28"/>
    </row>
    <row r="116">
      <c r="A116" s="83">
        <v>7.55909801493E11</v>
      </c>
      <c r="B116" s="116"/>
      <c r="C116" s="134" t="str">
        <f t="array" ref="C116">ifs(and(isblank($A116),isblank($B116)),"", not(iserror(vlookup($A116&amp;$B116,'3) Release_Label'!$D:$D&amp;'3) Release_Label'!$E:$E,1,0))),vlookup($A116&amp;$B116,{'3) Release_Label'!$D:$D&amp;'3) Release_Label'!$E:$E,'3) Release_Label'!$F:$F},2,0), or(and(not(isblank($B116)),$B116=$B115,$A116&lt;&gt;$A115),and(not(isblank($A116)),$A116=$A115,$B116&lt;&gt;$B115)),"ID LISTS UNALIGNED",and($A116&lt;&gt;"",countif('3) Release_Label'!$D:$D,$A116)=0),"NO UPC MATCH in Release_Label",and($B116&lt;&gt;"",countif('3) Release_Label'!$E:$E,$B116)=0),"NO CATALOG ID MATCH in Release_Label",iserror(vlookup($A116&amp;$B116,'3) Release_Label'!$D:$D&amp;'3) Release_Label'!$E:$E,1,0)),"NO UPC-CATALOG ID pair MATCH in Release_Label" )</f>
        <v>Bela Dança</v>
      </c>
      <c r="D116" s="134" t="str">
        <f t="array" ref="D116">ifs(and(isblank($A116),isblank($B116)),"", not(iserror(vlookup($A116&amp;$B116,'3) Release_Label'!$D:$D&amp;'3) Release_Label'!$E:$E,1,0))),vlookup($A116&amp;$B116,{'3) Release_Label'!$D:$D&amp;'3) Release_Label'!$E:$E,'3) Release_Label'!$H:$H},2,0), or(and(not(isblank($B116)),$B116=$B115,$A116&lt;&gt;$A115),and(not(isblank($A116)),$A116=$A115,$B116&lt;&gt;$B115)),"ID LISTS UNALIGNED",and($A116&lt;&gt;"",countif('3) Release_Label'!$D:$D,$A116)=0),"NO UPC MATCH in Release_Label",and($B116&lt;&gt;"",countif('3) Release_Label'!$E:$E,$B116)=0),"NO CATALOG ID MATCH in Release_Label",iserror(vlookup($A116&amp;$B116,'3) Release_Label'!$D:$D&amp;'3) Release_Label'!$E:$E,1,0)),"NO UPC-CATALOG ID pair MATCH in Release_Label" )</f>
        <v/>
      </c>
      <c r="E116" s="43" t="s">
        <v>99</v>
      </c>
      <c r="F116" s="135" t="s">
        <v>672</v>
      </c>
      <c r="G116" s="136" t="str">
        <f t="array" ref="G116">ifs(or($F116="",$F116="Main Primary Artist"),$F116,not(iserror(vlookup($F116,'Reference info'!$J$5:$J$8,1,0))),"Key Artist",not(iserror(vlookup($F116,'Reference info'!$J$38:$J$405,1,0))),"Performer",not(iserror(vlookup($F116,'Reference info'!$J$10:$J$36,1,0))),"Producer &amp; Engineer")</f>
        <v>Key Artist</v>
      </c>
      <c r="I116" s="8" t="str">
        <f>IF(AND(F116="Main Primary Artist",SUBSTITUTE(E116," ","")&lt;&gt;"VariousArtists",SUBSTITUTE(E116," ","")&lt;&gt;"VariousArtist",E116&lt;&gt;"Various",SUBSTITUTE(E116," ","")&lt;&gt;"AssortedArtists",SUBSTITUTE(E116," ","")&lt;&gt;"AssortedArtist",E116&lt;&gt;"Assorted",SUBSTITUTE(E116," ","")&lt;&gt;"AsortedArtists",SUBSTITUTE(E116," ","")&lt;&gt;"AsortedArtist",E116&lt;&gt;"Asorted",E116&lt;&gt;"Other",,SUBSTITUTE(E116," ","")&lt;&gt;"MiscellaneousArtists",SUBSTITUTE(E116," ","")&lt;&gt;"MiscellaneousArtist",E116&lt;&gt;"Miscellaneous",SUBSTITUTE(E116," ","")&lt;&gt;"MiscelaneousArtists",SUBSTITUTE(E116," ","")&lt;&gt;"MiscelaneousArtist",E116&lt;&gt;"Miscelaneous"),"update Releases set ArtistId=(select ArtistId from Artists where Name=N'"&amp;SUBSTITUTE(trim(E116),"'","''")&amp;"' and EnterpriseId="&amp;EntId&amp;"), SearchKeywords=concat_ws(' ', Name, N'"&amp;SUBSTITUTE(trim(E116),"'","''")&amp;"',(select Name from Labels where LabelId=Releases.LabelId), ReleaseId, UPC, Catalog) where "&amp;IF(A116&lt;&gt;"","UPC="&amp;A116,"Catalog='"&amp;SUBSTITUTE(trim(B116),"'","''")&amp;"'")&amp;" and EnterpriseId="&amp;EntId,IF(and(F116&lt;&gt;"Main Primary Artist",SUBSTITUTE(E116," ","")&lt;&gt;"VariousArtists",SUBSTITUTE(E116," ","")&lt;&gt;"VariousArtist",E116&lt;&gt;"Various",SUBSTITUTE(E116," ","")&lt;&gt;"AssortedArtists",SUBSTITUTE(E116," ","")&lt;&gt;"AssortedArtist",E116&lt;&gt;"Assorted",SUBSTITUTE(E116," ","")&lt;&gt;"AsortedArtists",SUBSTITUTE(E116," ","")&lt;&gt;"AsortedArtist",E116&lt;&gt;"Asorted",E116&lt;&gt;"Other",,SUBSTITUTE(E116," ","")&lt;&gt;"MiscellaneousArtists",SUBSTITUTE(E116," ","")&lt;&gt;"MiscellaneousArtist",E116&lt;&gt;"Miscellaneous",SUBSTITUTE(E116," ","")&lt;&gt;"MiscelaneousArtists",SUBSTITUTE(E116," ","")&lt;&gt;"MiscelaneousArtist",E116&lt;&gt;"Miscelaneous"),"INSERT into Contributors VALUES (newid(), "&amp;IF(F116&lt;&gt;"Primary Artist", "(select RoleId from ContributorRoles where Name='"&amp;F116&amp;"'), 0", "49, 1")&amp; ", null, (select max(ReleaseId) from Releases where "&amp;IF(A116&lt;&gt;"","UPC="&amp;A116,"Catalog='"&amp;SUBSTITUTE(trim(B116),"'","''")&amp;"'")&amp;" and EnterpriseId="&amp;EntId&amp;"), (select ArtistId from Artists where Name=N'"&amp;SUBSTITUTE(trim(E116),"'","''")&amp;"' and EnterpriseId="&amp;EntId&amp;"), null)",""))</f>
        <v>INSERT into Contributors VALUES (newid(), (select RoleId from ContributorRoles where Name='Featuring'), 0, null, (select max(ReleaseId) from Releases where UPC=755909801493 and EnterpriseId=647322), (select ArtistId from Artists where Name=N'Mistery' and EnterpriseId=647322), null)</v>
      </c>
      <c r="L116" s="28"/>
    </row>
    <row r="117">
      <c r="A117" s="83">
        <v>7.55909801493E11</v>
      </c>
      <c r="B117" s="116"/>
      <c r="C117" s="134" t="str">
        <f t="array" ref="C117">ifs(and(isblank($A117),isblank($B117)),"", not(iserror(vlookup($A117&amp;$B117,'3) Release_Label'!$D:$D&amp;'3) Release_Label'!$E:$E,1,0))),vlookup($A117&amp;$B117,{'3) Release_Label'!$D:$D&amp;'3) Release_Label'!$E:$E,'3) Release_Label'!$F:$F},2,0), or(and(not(isblank($B117)),$B117=$B116,$A117&lt;&gt;$A116),and(not(isblank($A117)),$A117=$A116,$B117&lt;&gt;$B116)),"ID LISTS UNALIGNED",and($A117&lt;&gt;"",countif('3) Release_Label'!$D:$D,$A117)=0),"NO UPC MATCH in Release_Label",and($B117&lt;&gt;"",countif('3) Release_Label'!$E:$E,$B117)=0),"NO CATALOG ID MATCH in Release_Label",iserror(vlookup($A117&amp;$B117,'3) Release_Label'!$D:$D&amp;'3) Release_Label'!$E:$E,1,0)),"NO UPC-CATALOG ID pair MATCH in Release_Label" )</f>
        <v>Bela Dança</v>
      </c>
      <c r="D117" s="134" t="str">
        <f t="array" ref="D117">ifs(and(isblank($A117),isblank($B117)),"", not(iserror(vlookup($A117&amp;$B117,'3) Release_Label'!$D:$D&amp;'3) Release_Label'!$E:$E,1,0))),vlookup($A117&amp;$B117,{'3) Release_Label'!$D:$D&amp;'3) Release_Label'!$E:$E,'3) Release_Label'!$H:$H},2,0), or(and(not(isblank($B117)),$B117=$B116,$A117&lt;&gt;$A116),and(not(isblank($A117)),$A117=$A116,$B117&lt;&gt;$B116)),"ID LISTS UNALIGNED",and($A117&lt;&gt;"",countif('3) Release_Label'!$D:$D,$A117)=0),"NO UPC MATCH in Release_Label",and($B117&lt;&gt;"",countif('3) Release_Label'!$E:$E,$B117)=0),"NO CATALOG ID MATCH in Release_Label",iserror(vlookup($A117&amp;$B117,'3) Release_Label'!$D:$D&amp;'3) Release_Label'!$E:$E,1,0)),"NO UPC-CATALOG ID pair MATCH in Release_Label" )</f>
        <v/>
      </c>
      <c r="E117" s="43" t="s">
        <v>49</v>
      </c>
      <c r="F117" s="135" t="s">
        <v>667</v>
      </c>
      <c r="G117" s="136" t="str">
        <f t="array" ref="G117">ifs(or($F117="",$F117="Main Primary Artist"),$F117,not(iserror(vlookup($F117,'Reference info'!$J$5:$J$8,1,0))),"Key Artist",not(iserror(vlookup($F117,'Reference info'!$J$38:$J$405,1,0))),"Performer",not(iserror(vlookup($F117,'Reference info'!$J$10:$J$36,1,0))),"Producer &amp; Engineer")</f>
        <v>Producer &amp; Engineer</v>
      </c>
      <c r="I117" s="8" t="str">
        <f>IF(AND(F117="Main Primary Artist",SUBSTITUTE(E117," ","")&lt;&gt;"VariousArtists",SUBSTITUTE(E117," ","")&lt;&gt;"VariousArtist",E117&lt;&gt;"Various",SUBSTITUTE(E117," ","")&lt;&gt;"AssortedArtists",SUBSTITUTE(E117," ","")&lt;&gt;"AssortedArtist",E117&lt;&gt;"Assorted",SUBSTITUTE(E117," ","")&lt;&gt;"AsortedArtists",SUBSTITUTE(E117," ","")&lt;&gt;"AsortedArtist",E117&lt;&gt;"Asorted",E117&lt;&gt;"Other",,SUBSTITUTE(E117," ","")&lt;&gt;"MiscellaneousArtists",SUBSTITUTE(E117," ","")&lt;&gt;"MiscellaneousArtist",E117&lt;&gt;"Miscellaneous",SUBSTITUTE(E117," ","")&lt;&gt;"MiscelaneousArtists",SUBSTITUTE(E117," ","")&lt;&gt;"MiscelaneousArtist",E117&lt;&gt;"Miscelaneous"),"update Releases set ArtistId=(select ArtistId from Artists where Name=N'"&amp;SUBSTITUTE(trim(E117),"'","''")&amp;"' and EnterpriseId="&amp;EntId&amp;"), SearchKeywords=concat_ws(' ', Name, N'"&amp;SUBSTITUTE(trim(E117),"'","''")&amp;"',(select Name from Labels where LabelId=Releases.LabelId), ReleaseId, UPC, Catalog) where "&amp;IF(A117&lt;&gt;"","UPC="&amp;A117,"Catalog='"&amp;SUBSTITUTE(trim(B117),"'","''")&amp;"'")&amp;" and EnterpriseId="&amp;EntId,IF(and(F117&lt;&gt;"Main Primary Artist",SUBSTITUTE(E117," ","")&lt;&gt;"VariousArtists",SUBSTITUTE(E117," ","")&lt;&gt;"VariousArtist",E117&lt;&gt;"Various",SUBSTITUTE(E117," ","")&lt;&gt;"AssortedArtists",SUBSTITUTE(E117," ","")&lt;&gt;"AssortedArtist",E117&lt;&gt;"Assorted",SUBSTITUTE(E117," ","")&lt;&gt;"AsortedArtists",SUBSTITUTE(E117," ","")&lt;&gt;"AsortedArtist",E117&lt;&gt;"Asorted",E117&lt;&gt;"Other",,SUBSTITUTE(E117," ","")&lt;&gt;"MiscellaneousArtists",SUBSTITUTE(E117," ","")&lt;&gt;"MiscellaneousArtist",E117&lt;&gt;"Miscellaneous",SUBSTITUTE(E117," ","")&lt;&gt;"MiscelaneousArtists",SUBSTITUTE(E117," ","")&lt;&gt;"MiscelaneousArtist",E117&lt;&gt;"Miscelaneous"),"INSERT into Contributors VALUES (newid(), "&amp;IF(F117&lt;&gt;"Primary Artist", "(select RoleId from ContributorRoles where Name='"&amp;F117&amp;"'), 0", "49, 1")&amp; ", null, (select max(ReleaseId) from Releases where "&amp;IF(A117&lt;&gt;"","UPC="&amp;A117,"Catalog='"&amp;SUBSTITUTE(trim(B117),"'","''")&amp;"'")&amp;" and EnterpriseId="&amp;EntId&amp;"), (select ArtistId from Artists where Name=N'"&amp;SUBSTITUTE(trim(E117),"'","''")&amp;"' and EnterpriseId="&amp;EntId&amp;"), null)",""))</f>
        <v>INSERT into Contributors VALUES (newid(), (select RoleId from ContributorRoles where Name='Producer'), 0, null, (select max(ReleaseId) from Releases where UPC=755909801493 and EnterpriseId=647322), (select ArtistId from Artists where Name=N'JKZ' and EnterpriseId=647322), null)</v>
      </c>
      <c r="L117" s="28"/>
    </row>
    <row r="118">
      <c r="A118" s="83">
        <v>7.55909801493E11</v>
      </c>
      <c r="B118" s="116"/>
      <c r="C118" s="134" t="str">
        <f t="array" ref="C118">ifs(and(isblank($A118),isblank($B118)),"", not(iserror(vlookup($A118&amp;$B118,'3) Release_Label'!$D:$D&amp;'3) Release_Label'!$E:$E,1,0))),vlookup($A118&amp;$B118,{'3) Release_Label'!$D:$D&amp;'3) Release_Label'!$E:$E,'3) Release_Label'!$F:$F},2,0), or(and(not(isblank($B118)),$B118=$B117,$A118&lt;&gt;$A117),and(not(isblank($A118)),$A118=$A117,$B118&lt;&gt;$B117)),"ID LISTS UNALIGNED",and($A118&lt;&gt;"",countif('3) Release_Label'!$D:$D,$A118)=0),"NO UPC MATCH in Release_Label",and($B118&lt;&gt;"",countif('3) Release_Label'!$E:$E,$B118)=0),"NO CATALOG ID MATCH in Release_Label",iserror(vlookup($A118&amp;$B118,'3) Release_Label'!$D:$D&amp;'3) Release_Label'!$E:$E,1,0)),"NO UPC-CATALOG ID pair MATCH in Release_Label" )</f>
        <v>Bela Dança</v>
      </c>
      <c r="D118" s="134" t="str">
        <f t="array" ref="D118">ifs(and(isblank($A118),isblank($B118)),"", not(iserror(vlookup($A118&amp;$B118,'3) Release_Label'!$D:$D&amp;'3) Release_Label'!$E:$E,1,0))),vlookup($A118&amp;$B118,{'3) Release_Label'!$D:$D&amp;'3) Release_Label'!$E:$E,'3) Release_Label'!$H:$H},2,0), or(and(not(isblank($B118)),$B118=$B117,$A118&lt;&gt;$A117),and(not(isblank($A118)),$A118=$A117,$B118&lt;&gt;$B117)),"ID LISTS UNALIGNED",and($A118&lt;&gt;"",countif('3) Release_Label'!$D:$D,$A118)=0),"NO UPC MATCH in Release_Label",and($B118&lt;&gt;"",countif('3) Release_Label'!$E:$E,$B118)=0),"NO CATALOG ID MATCH in Release_Label",iserror(vlookup($A118&amp;$B118,'3) Release_Label'!$D:$D&amp;'3) Release_Label'!$E:$E,1,0)),"NO UPC-CATALOG ID pair MATCH in Release_Label" )</f>
        <v/>
      </c>
      <c r="E118" s="43" t="s">
        <v>49</v>
      </c>
      <c r="F118" s="135" t="s">
        <v>669</v>
      </c>
      <c r="G118" s="136" t="str">
        <f t="array" ref="G118">ifs(or($F118="",$F118="Main Primary Artist"),$F118,not(iserror(vlookup($F118,'Reference info'!$J$5:$J$8,1,0))),"Key Artist",not(iserror(vlookup($F118,'Reference info'!$J$38:$J$405,1,0))),"Performer",not(iserror(vlookup($F118,'Reference info'!$J$10:$J$36,1,0))),"Producer &amp; Engineer")</f>
        <v>Producer &amp; Engineer</v>
      </c>
      <c r="I118" s="8" t="str">
        <f>IF(AND(F118="Main Primary Artist",SUBSTITUTE(E118," ","")&lt;&gt;"VariousArtists",SUBSTITUTE(E118," ","")&lt;&gt;"VariousArtist",E118&lt;&gt;"Various",SUBSTITUTE(E118," ","")&lt;&gt;"AssortedArtists",SUBSTITUTE(E118," ","")&lt;&gt;"AssortedArtist",E118&lt;&gt;"Assorted",SUBSTITUTE(E118," ","")&lt;&gt;"AsortedArtists",SUBSTITUTE(E118," ","")&lt;&gt;"AsortedArtist",E118&lt;&gt;"Asorted",E118&lt;&gt;"Other",,SUBSTITUTE(E118," ","")&lt;&gt;"MiscellaneousArtists",SUBSTITUTE(E118," ","")&lt;&gt;"MiscellaneousArtist",E118&lt;&gt;"Miscellaneous",SUBSTITUTE(E118," ","")&lt;&gt;"MiscelaneousArtists",SUBSTITUTE(E118," ","")&lt;&gt;"MiscelaneousArtist",E118&lt;&gt;"Miscelaneous"),"update Releases set ArtistId=(select ArtistId from Artists where Name=N'"&amp;SUBSTITUTE(trim(E118),"'","''")&amp;"' and EnterpriseId="&amp;EntId&amp;"), SearchKeywords=concat_ws(' ', Name, N'"&amp;SUBSTITUTE(trim(E118),"'","''")&amp;"',(select Name from Labels where LabelId=Releases.LabelId), ReleaseId, UPC, Catalog) where "&amp;IF(A118&lt;&gt;"","UPC="&amp;A118,"Catalog='"&amp;SUBSTITUTE(trim(B118),"'","''")&amp;"'")&amp;" and EnterpriseId="&amp;EntId,IF(and(F118&lt;&gt;"Main Primary Artist",SUBSTITUTE(E118," ","")&lt;&gt;"VariousArtists",SUBSTITUTE(E118," ","")&lt;&gt;"VariousArtist",E118&lt;&gt;"Various",SUBSTITUTE(E118," ","")&lt;&gt;"AssortedArtists",SUBSTITUTE(E118," ","")&lt;&gt;"AssortedArtist",E118&lt;&gt;"Assorted",SUBSTITUTE(E118," ","")&lt;&gt;"AsortedArtists",SUBSTITUTE(E118," ","")&lt;&gt;"AsortedArtist",E118&lt;&gt;"Asorted",E118&lt;&gt;"Other",,SUBSTITUTE(E118," ","")&lt;&gt;"MiscellaneousArtists",SUBSTITUTE(E118," ","")&lt;&gt;"MiscellaneousArtist",E118&lt;&gt;"Miscellaneous",SUBSTITUTE(E118," ","")&lt;&gt;"MiscelaneousArtists",SUBSTITUTE(E118," ","")&lt;&gt;"MiscelaneousArtist",E118&lt;&gt;"Miscelaneous"),"INSERT into Contributors VALUES (newid(), "&amp;IF(F118&lt;&gt;"Primary Artist", "(select RoleId from ContributorRoles where Name='"&amp;F118&amp;"'), 0", "49, 1")&amp; ", null, (select max(ReleaseId) from Releases where "&amp;IF(A118&lt;&gt;"","UPC="&amp;A118,"Catalog='"&amp;SUBSTITUTE(trim(B118),"'","''")&amp;"'")&amp;" and EnterpriseId="&amp;EntId&amp;"), (select ArtistId from Artists where Name=N'"&amp;SUBSTITUTE(trim(E118),"'","''")&amp;"' and EnterpriseId="&amp;EntId&amp;"), null)",""))</f>
        <v>INSERT into Contributors VALUES (newid(), (select RoleId from ContributorRoles where Name='Engineer'), 0, null, (select max(ReleaseId) from Releases where UPC=755909801493 and EnterpriseId=647322), (select ArtistId from Artists where Name=N'JKZ' and EnterpriseId=647322), null)</v>
      </c>
      <c r="L118" s="28"/>
    </row>
    <row r="119">
      <c r="A119" s="83">
        <v>7.55909801486E11</v>
      </c>
      <c r="B119" s="116"/>
      <c r="C119" s="134" t="str">
        <f t="array" ref="C119">ifs(and(isblank($A119),isblank($B119)),"", not(iserror(vlookup($A119&amp;$B119,'3) Release_Label'!$D:$D&amp;'3) Release_Label'!$E:$E,1,0))),vlookup($A119&amp;$B119,{'3) Release_Label'!$D:$D&amp;'3) Release_Label'!$E:$E,'3) Release_Label'!$F:$F},2,0), or(and(not(isblank($B119)),$B119=$B118,$A119&lt;&gt;$A118),and(not(isblank($A119)),$A119=$A118,$B119&lt;&gt;$B118)),"ID LISTS UNALIGNED",and($A119&lt;&gt;"",countif('3) Release_Label'!$D:$D,$A119)=0),"NO UPC MATCH in Release_Label",and($B119&lt;&gt;"",countif('3) Release_Label'!$E:$E,$B119)=0),"NO CATALOG ID MATCH in Release_Label",iserror(vlookup($A119&amp;$B119,'3) Release_Label'!$D:$D&amp;'3) Release_Label'!$E:$E,1,0)),"NO UPC-CATALOG ID pair MATCH in Release_Label" )</f>
        <v>O Menino Que Sobreviveu</v>
      </c>
      <c r="D119" s="134" t="str">
        <f t="array" ref="D119">ifs(and(isblank($A119),isblank($B119)),"", not(iserror(vlookup($A119&amp;$B119,'3) Release_Label'!$D:$D&amp;'3) Release_Label'!$E:$E,1,0))),vlookup($A119&amp;$B119,{'3) Release_Label'!$D:$D&amp;'3) Release_Label'!$E:$E,'3) Release_Label'!$H:$H},2,0), or(and(not(isblank($B119)),$B119=$B118,$A119&lt;&gt;$A118),and(not(isblank($A119)),$A119=$A118,$B119&lt;&gt;$B118)),"ID LISTS UNALIGNED",and($A119&lt;&gt;"",countif('3) Release_Label'!$D:$D,$A119)=0),"NO UPC MATCH in Release_Label",and($B119&lt;&gt;"",countif('3) Release_Label'!$E:$E,$B119)=0),"NO CATALOG ID MATCH in Release_Label",iserror(vlookup($A119&amp;$B119,'3) Release_Label'!$D:$D&amp;'3) Release_Label'!$E:$E,1,0)),"NO UPC-CATALOG ID pair MATCH in Release_Label" )</f>
        <v/>
      </c>
      <c r="E119" s="43" t="s">
        <v>67</v>
      </c>
      <c r="F119" s="135" t="s">
        <v>666</v>
      </c>
      <c r="G119" s="136" t="str">
        <f t="array" ref="G119">ifs(or($F119="",$F119="Main Primary Artist"),$F119,not(iserror(vlookup($F119,'Reference info'!$J$5:$J$8,1,0))),"Key Artist",not(iserror(vlookup($F119,'Reference info'!$J$38:$J$405,1,0))),"Performer",not(iserror(vlookup($F119,'Reference info'!$J$10:$J$36,1,0))),"Producer &amp; Engineer")</f>
        <v>Main Primary Artist</v>
      </c>
      <c r="I119" s="8" t="str">
        <f>IF(AND(F119="Main Primary Artist",SUBSTITUTE(E119," ","")&lt;&gt;"VariousArtists",SUBSTITUTE(E119," ","")&lt;&gt;"VariousArtist",E119&lt;&gt;"Various",SUBSTITUTE(E119," ","")&lt;&gt;"AssortedArtists",SUBSTITUTE(E119," ","")&lt;&gt;"AssortedArtist",E119&lt;&gt;"Assorted",SUBSTITUTE(E119," ","")&lt;&gt;"AsortedArtists",SUBSTITUTE(E119," ","")&lt;&gt;"AsortedArtist",E119&lt;&gt;"Asorted",E119&lt;&gt;"Other",,SUBSTITUTE(E119," ","")&lt;&gt;"MiscellaneousArtists",SUBSTITUTE(E119," ","")&lt;&gt;"MiscellaneousArtist",E119&lt;&gt;"Miscellaneous",SUBSTITUTE(E119," ","")&lt;&gt;"MiscelaneousArtists",SUBSTITUTE(E119," ","")&lt;&gt;"MiscelaneousArtist",E119&lt;&gt;"Miscelaneous"),"update Releases set ArtistId=(select ArtistId from Artists where Name=N'"&amp;SUBSTITUTE(trim(E119),"'","''")&amp;"' and EnterpriseId="&amp;EntId&amp;"), SearchKeywords=concat_ws(' ', Name, N'"&amp;SUBSTITUTE(trim(E119),"'","''")&amp;"',(select Name from Labels where LabelId=Releases.LabelId), ReleaseId, UPC, Catalog) where "&amp;IF(A119&lt;&gt;"","UPC="&amp;A119,"Catalog='"&amp;SUBSTITUTE(trim(B119),"'","''")&amp;"'")&amp;" and EnterpriseId="&amp;EntId,IF(and(F119&lt;&gt;"Main Primary Artist",SUBSTITUTE(E119," ","")&lt;&gt;"VariousArtists",SUBSTITUTE(E119," ","")&lt;&gt;"VariousArtist",E119&lt;&gt;"Various",SUBSTITUTE(E119," ","")&lt;&gt;"AssortedArtists",SUBSTITUTE(E119," ","")&lt;&gt;"AssortedArtist",E119&lt;&gt;"Assorted",SUBSTITUTE(E119," ","")&lt;&gt;"AsortedArtists",SUBSTITUTE(E119," ","")&lt;&gt;"AsortedArtist",E119&lt;&gt;"Asorted",E119&lt;&gt;"Other",,SUBSTITUTE(E119," ","")&lt;&gt;"MiscellaneousArtists",SUBSTITUTE(E119," ","")&lt;&gt;"MiscellaneousArtist",E119&lt;&gt;"Miscellaneous",SUBSTITUTE(E119," ","")&lt;&gt;"MiscelaneousArtists",SUBSTITUTE(E119," ","")&lt;&gt;"MiscelaneousArtist",E119&lt;&gt;"Miscelaneous"),"INSERT into Contributors VALUES (newid(), "&amp;IF(F119&lt;&gt;"Primary Artist", "(select RoleId from ContributorRoles where Name='"&amp;F119&amp;"'), 0", "49, 1")&amp; ", null, (select max(ReleaseId) from Releases where "&amp;IF(A119&lt;&gt;"","UPC="&amp;A119,"Catalog='"&amp;SUBSTITUTE(trim(B119),"'","''")&amp;"'")&amp;" and EnterpriseId="&amp;EntId&amp;"), (select ArtistId from Artists where Name=N'"&amp;SUBSTITUTE(trim(E119),"'","''")&amp;"'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UPC=755909801486 and EnterpriseId=647322</v>
      </c>
      <c r="L119" s="28"/>
    </row>
    <row r="120">
      <c r="A120" s="83">
        <v>7.55909801486E11</v>
      </c>
      <c r="B120" s="116"/>
      <c r="C120" s="134" t="str">
        <f t="array" ref="C120">ifs(and(isblank($A120),isblank($B120)),"", not(iserror(vlookup($A120&amp;$B120,'3) Release_Label'!$D:$D&amp;'3) Release_Label'!$E:$E,1,0))),vlookup($A120&amp;$B120,{'3) Release_Label'!$D:$D&amp;'3) Release_Label'!$E:$E,'3) Release_Label'!$F:$F},2,0), or(and(not(isblank($B120)),$B120=$B119,$A120&lt;&gt;$A119),and(not(isblank($A120)),$A120=$A119,$B120&lt;&gt;$B119)),"ID LISTS UNALIGNED",and($A120&lt;&gt;"",countif('3) Release_Label'!$D:$D,$A120)=0),"NO UPC MATCH in Release_Label",and($B120&lt;&gt;"",countif('3) Release_Label'!$E:$E,$B120)=0),"NO CATALOG ID MATCH in Release_Label",iserror(vlookup($A120&amp;$B120,'3) Release_Label'!$D:$D&amp;'3) Release_Label'!$E:$E,1,0)),"NO UPC-CATALOG ID pair MATCH in Release_Label" )</f>
        <v>O Menino Que Sobreviveu</v>
      </c>
      <c r="D120" s="134" t="str">
        <f t="array" ref="D120">ifs(and(isblank($A120),isblank($B120)),"", not(iserror(vlookup($A120&amp;$B120,'3) Release_Label'!$D:$D&amp;'3) Release_Label'!$E:$E,1,0))),vlookup($A120&amp;$B120,{'3) Release_Label'!$D:$D&amp;'3) Release_Label'!$E:$E,'3) Release_Label'!$H:$H},2,0), or(and(not(isblank($B120)),$B120=$B119,$A120&lt;&gt;$A119),and(not(isblank($A120)),$A120=$A119,$B120&lt;&gt;$B119)),"ID LISTS UNALIGNED",and($A120&lt;&gt;"",countif('3) Release_Label'!$D:$D,$A120)=0),"NO UPC MATCH in Release_Label",and($B120&lt;&gt;"",countif('3) Release_Label'!$E:$E,$B120)=0),"NO CATALOG ID MATCH in Release_Label",iserror(vlookup($A120&amp;$B120,'3) Release_Label'!$D:$D&amp;'3) Release_Label'!$E:$E,1,0)),"NO UPC-CATALOG ID pair MATCH in Release_Label" )</f>
        <v/>
      </c>
      <c r="E120" s="43" t="s">
        <v>67</v>
      </c>
      <c r="F120" s="135" t="s">
        <v>667</v>
      </c>
      <c r="G120" s="136" t="str">
        <f t="array" ref="G120">ifs(or($F120="",$F120="Main Primary Artist"),$F120,not(iserror(vlookup($F120,'Reference info'!$J$5:$J$8,1,0))),"Key Artist",not(iserror(vlookup($F120,'Reference info'!$J$38:$J$405,1,0))),"Performer",not(iserror(vlookup($F120,'Reference info'!$J$10:$J$36,1,0))),"Producer &amp; Engineer")</f>
        <v>Producer &amp; Engineer</v>
      </c>
      <c r="I120" s="8" t="str">
        <f>IF(AND(F120="Main Primary Artist",SUBSTITUTE(E120," ","")&lt;&gt;"VariousArtists",SUBSTITUTE(E120," ","")&lt;&gt;"VariousArtist",E120&lt;&gt;"Various",SUBSTITUTE(E120," ","")&lt;&gt;"AssortedArtists",SUBSTITUTE(E120," ","")&lt;&gt;"AssortedArtist",E120&lt;&gt;"Assorted",SUBSTITUTE(E120," ","")&lt;&gt;"AsortedArtists",SUBSTITUTE(E120," ","")&lt;&gt;"AsortedArtist",E120&lt;&gt;"Asorted",E120&lt;&gt;"Other",,SUBSTITUTE(E120," ","")&lt;&gt;"MiscellaneousArtists",SUBSTITUTE(E120," ","")&lt;&gt;"MiscellaneousArtist",E120&lt;&gt;"Miscellaneous",SUBSTITUTE(E120," ","")&lt;&gt;"MiscelaneousArtists",SUBSTITUTE(E120," ","")&lt;&gt;"MiscelaneousArtist",E120&lt;&gt;"Miscelaneous"),"update Releases set ArtistId=(select ArtistId from Artists where Name=N'"&amp;SUBSTITUTE(trim(E120),"'","''")&amp;"' and EnterpriseId="&amp;EntId&amp;"), SearchKeywords=concat_ws(' ', Name, N'"&amp;SUBSTITUTE(trim(E120),"'","''")&amp;"',(select Name from Labels where LabelId=Releases.LabelId), ReleaseId, UPC, Catalog) where "&amp;IF(A120&lt;&gt;"","UPC="&amp;A120,"Catalog='"&amp;SUBSTITUTE(trim(B120),"'","''")&amp;"'")&amp;" and EnterpriseId="&amp;EntId,IF(and(F120&lt;&gt;"Main Primary Artist",SUBSTITUTE(E120," ","")&lt;&gt;"VariousArtists",SUBSTITUTE(E120," ","")&lt;&gt;"VariousArtist",E120&lt;&gt;"Various",SUBSTITUTE(E120," ","")&lt;&gt;"AssortedArtists",SUBSTITUTE(E120," ","")&lt;&gt;"AssortedArtist",E120&lt;&gt;"Assorted",SUBSTITUTE(E120," ","")&lt;&gt;"AsortedArtists",SUBSTITUTE(E120," ","")&lt;&gt;"AsortedArtist",E120&lt;&gt;"Asorted",E120&lt;&gt;"Other",,SUBSTITUTE(E120," ","")&lt;&gt;"MiscellaneousArtists",SUBSTITUTE(E120," ","")&lt;&gt;"MiscellaneousArtist",E120&lt;&gt;"Miscellaneous",SUBSTITUTE(E120," ","")&lt;&gt;"MiscelaneousArtists",SUBSTITUTE(E120," ","")&lt;&gt;"MiscelaneousArtist",E120&lt;&gt;"Miscelaneous"),"INSERT into Contributors VALUES (newid(), "&amp;IF(F120&lt;&gt;"Primary Artist", "(select RoleId from ContributorRoles where Name='"&amp;F120&amp;"'), 0", "49, 1")&amp; ", null, (select max(ReleaseId) from Releases where "&amp;IF(A120&lt;&gt;"","UPC="&amp;A120,"Catalog='"&amp;SUBSTITUTE(trim(B120),"'","''")&amp;"'")&amp;" and EnterpriseId="&amp;EntId&amp;"), (select ArtistId from Artists where Name=N'"&amp;SUBSTITUTE(trim(E120),"'","''")&amp;"' and EnterpriseId="&amp;EntId&amp;"), null)",""))</f>
        <v>INSERT into Contributors VALUES (newid(), (select RoleId from ContributorRoles where Name='Producer'), 0, null, (select max(ReleaseId) from Releases where UPC=755909801486 and EnterpriseId=647322), (select ArtistId from Artists where Name=N'Flash Beats Manow' and EnterpriseId=647322), null)</v>
      </c>
      <c r="L120" s="28"/>
    </row>
    <row r="121">
      <c r="A121" s="83">
        <v>7.55909801486E11</v>
      </c>
      <c r="B121" s="116"/>
      <c r="C121" s="134" t="str">
        <f t="array" ref="C121">ifs(and(isblank($A121),isblank($B121)),"", not(iserror(vlookup($A121&amp;$B121,'3) Release_Label'!$D:$D&amp;'3) Release_Label'!$E:$E,1,0))),vlookup($A121&amp;$B121,{'3) Release_Label'!$D:$D&amp;'3) Release_Label'!$E:$E,'3) Release_Label'!$F:$F},2,0), or(and(not(isblank($B121)),$B121=$B120,$A121&lt;&gt;$A120),and(not(isblank($A121)),$A121=$A120,$B121&lt;&gt;$B120)),"ID LISTS UNALIGNED",and($A121&lt;&gt;"",countif('3) Release_Label'!$D:$D,$A121)=0),"NO UPC MATCH in Release_Label",and($B121&lt;&gt;"",countif('3) Release_Label'!$E:$E,$B121)=0),"NO CATALOG ID MATCH in Release_Label",iserror(vlookup($A121&amp;$B121,'3) Release_Label'!$D:$D&amp;'3) Release_Label'!$E:$E,1,0)),"NO UPC-CATALOG ID pair MATCH in Release_Label" )</f>
        <v>O Menino Que Sobreviveu</v>
      </c>
      <c r="D121" s="134" t="str">
        <f t="array" ref="D121">ifs(and(isblank($A121),isblank($B121)),"", not(iserror(vlookup($A121&amp;$B121,'3) Release_Label'!$D:$D&amp;'3) Release_Label'!$E:$E,1,0))),vlookup($A121&amp;$B121,{'3) Release_Label'!$D:$D&amp;'3) Release_Label'!$E:$E,'3) Release_Label'!$H:$H},2,0), or(and(not(isblank($B121)),$B121=$B120,$A121&lt;&gt;$A120),and(not(isblank($A121)),$A121=$A120,$B121&lt;&gt;$B120)),"ID LISTS UNALIGNED",and($A121&lt;&gt;"",countif('3) Release_Label'!$D:$D,$A121)=0),"NO UPC MATCH in Release_Label",and($B121&lt;&gt;"",countif('3) Release_Label'!$E:$E,$B121)=0),"NO CATALOG ID MATCH in Release_Label",iserror(vlookup($A121&amp;$B121,'3) Release_Label'!$D:$D&amp;'3) Release_Label'!$E:$E,1,0)),"NO UPC-CATALOG ID pair MATCH in Release_Label" )</f>
        <v/>
      </c>
      <c r="E121" s="43" t="s">
        <v>67</v>
      </c>
      <c r="F121" s="135" t="s">
        <v>669</v>
      </c>
      <c r="G121" s="136" t="str">
        <f t="array" ref="G121">ifs(or($F121="",$F121="Main Primary Artist"),$F121,not(iserror(vlookup($F121,'Reference info'!$J$5:$J$8,1,0))),"Key Artist",not(iserror(vlookup($F121,'Reference info'!$J$38:$J$405,1,0))),"Performer",not(iserror(vlookup($F121,'Reference info'!$J$10:$J$36,1,0))),"Producer &amp; Engineer")</f>
        <v>Producer &amp; Engineer</v>
      </c>
      <c r="I121" s="8" t="str">
        <f>IF(AND(F121="Main Primary Artist",SUBSTITUTE(E121," ","")&lt;&gt;"VariousArtists",SUBSTITUTE(E121," ","")&lt;&gt;"VariousArtist",E121&lt;&gt;"Various",SUBSTITUTE(E121," ","")&lt;&gt;"AssortedArtists",SUBSTITUTE(E121," ","")&lt;&gt;"AssortedArtist",E121&lt;&gt;"Assorted",SUBSTITUTE(E121," ","")&lt;&gt;"AsortedArtists",SUBSTITUTE(E121," ","")&lt;&gt;"AsortedArtist",E121&lt;&gt;"Asorted",E121&lt;&gt;"Other",,SUBSTITUTE(E121," ","")&lt;&gt;"MiscellaneousArtists",SUBSTITUTE(E121," ","")&lt;&gt;"MiscellaneousArtist",E121&lt;&gt;"Miscellaneous",SUBSTITUTE(E121," ","")&lt;&gt;"MiscelaneousArtists",SUBSTITUTE(E121," ","")&lt;&gt;"MiscelaneousArtist",E121&lt;&gt;"Miscelaneous"),"update Releases set ArtistId=(select ArtistId from Artists where Name=N'"&amp;SUBSTITUTE(trim(E121),"'","''")&amp;"' and EnterpriseId="&amp;EntId&amp;"), SearchKeywords=concat_ws(' ', Name, N'"&amp;SUBSTITUTE(trim(E121),"'","''")&amp;"',(select Name from Labels where LabelId=Releases.LabelId), ReleaseId, UPC, Catalog) where "&amp;IF(A121&lt;&gt;"","UPC="&amp;A121,"Catalog='"&amp;SUBSTITUTE(trim(B121),"'","''")&amp;"'")&amp;" and EnterpriseId="&amp;EntId,IF(and(F121&lt;&gt;"Main Primary Artist",SUBSTITUTE(E121," ","")&lt;&gt;"VariousArtists",SUBSTITUTE(E121," ","")&lt;&gt;"VariousArtist",E121&lt;&gt;"Various",SUBSTITUTE(E121," ","")&lt;&gt;"AssortedArtists",SUBSTITUTE(E121," ","")&lt;&gt;"AssortedArtist",E121&lt;&gt;"Assorted",SUBSTITUTE(E121," ","")&lt;&gt;"AsortedArtists",SUBSTITUTE(E121," ","")&lt;&gt;"AsortedArtist",E121&lt;&gt;"Asorted",E121&lt;&gt;"Other",,SUBSTITUTE(E121," ","")&lt;&gt;"MiscellaneousArtists",SUBSTITUTE(E121," ","")&lt;&gt;"MiscellaneousArtist",E121&lt;&gt;"Miscellaneous",SUBSTITUTE(E121," ","")&lt;&gt;"MiscelaneousArtists",SUBSTITUTE(E121," ","")&lt;&gt;"MiscelaneousArtist",E121&lt;&gt;"Miscelaneous"),"INSERT into Contributors VALUES (newid(), "&amp;IF(F121&lt;&gt;"Primary Artist", "(select RoleId from ContributorRoles where Name='"&amp;F121&amp;"'), 0", "49, 1")&amp; ", null, (select max(ReleaseId) from Releases where "&amp;IF(A121&lt;&gt;"","UPC="&amp;A121,"Catalog='"&amp;SUBSTITUTE(trim(B121),"'","''")&amp;"'")&amp;" and EnterpriseId="&amp;EntId&amp;"), (select ArtistId from Artists where Name=N'"&amp;SUBSTITUTE(trim(E121),"'","''")&amp;"' and EnterpriseId="&amp;EntId&amp;"), null)",""))</f>
        <v>INSERT into Contributors VALUES (newid(), (select RoleId from ContributorRoles where Name='Engineer'), 0, null, (select max(ReleaseId) from Releases where UPC=755909801486 and EnterpriseId=647322), (select ArtistId from Artists where Name=N'Flash Beats Manow' and EnterpriseId=647322), null)</v>
      </c>
      <c r="L121" s="28"/>
    </row>
    <row r="122">
      <c r="A122" s="83">
        <v>7.55909918245E11</v>
      </c>
      <c r="B122" s="116"/>
      <c r="C122" s="134" t="str">
        <f t="array" ref="C122">ifs(and(isblank($A122),isblank($B122)),"", not(iserror(vlookup($A122&amp;$B122,'3) Release_Label'!$D:$D&amp;'3) Release_Label'!$E:$E,1,0))),vlookup($A122&amp;$B122,{'3) Release_Label'!$D:$D&amp;'3) Release_Label'!$E:$E,'3) Release_Label'!$F:$F},2,0), or(and(not(isblank($B122)),$B122=$B121,$A122&lt;&gt;$A121),and(not(isblank($A122)),$A122=$A121,$B122&lt;&gt;$B121)),"ID LISTS UNALIGNED",and($A122&lt;&gt;"",countif('3) Release_Label'!$D:$D,$A122)=0),"NO UPC MATCH in Release_Label",and($B122&lt;&gt;"",countif('3) Release_Label'!$E:$E,$B122)=0),"NO CATALOG ID MATCH in Release_Label",iserror(vlookup($A122&amp;$B122,'3) Release_Label'!$D:$D&amp;'3) Release_Label'!$E:$E,1,0)),"NO UPC-CATALOG ID pair MATCH in Release_Label" )</f>
        <v>O Monstro Rei</v>
      </c>
      <c r="D122" s="134" t="str">
        <f t="array" ref="D122">ifs(and(isblank($A122),isblank($B122)),"", not(iserror(vlookup($A122&amp;$B122,'3) Release_Label'!$D:$D&amp;'3) Release_Label'!$E:$E,1,0))),vlookup($A122&amp;$B122,{'3) Release_Label'!$D:$D&amp;'3) Release_Label'!$E:$E,'3) Release_Label'!$H:$H},2,0), or(and(not(isblank($B122)),$B122=$B121,$A122&lt;&gt;$A121),and(not(isblank($A122)),$A122=$A121,$B122&lt;&gt;$B121)),"ID LISTS UNALIGNED",and($A122&lt;&gt;"",countif('3) Release_Label'!$D:$D,$A122)=0),"NO UPC MATCH in Release_Label",and($B122&lt;&gt;"",countif('3) Release_Label'!$E:$E,$B122)=0),"NO CATALOG ID MATCH in Release_Label",iserror(vlookup($A122&amp;$B122,'3) Release_Label'!$D:$D&amp;'3) Release_Label'!$E:$E,1,0)),"NO UPC-CATALOG ID pair MATCH in Release_Label" )</f>
        <v/>
      </c>
      <c r="E122" s="43" t="s">
        <v>67</v>
      </c>
      <c r="F122" s="135" t="s">
        <v>666</v>
      </c>
      <c r="G122" s="136" t="str">
        <f t="array" ref="G122">ifs(or($F122="",$F122="Main Primary Artist"),$F122,not(iserror(vlookup($F122,'Reference info'!$J$5:$J$8,1,0))),"Key Artist",not(iserror(vlookup($F122,'Reference info'!$J$38:$J$405,1,0))),"Performer",not(iserror(vlookup($F122,'Reference info'!$J$10:$J$36,1,0))),"Producer &amp; Engineer")</f>
        <v>Main Primary Artist</v>
      </c>
      <c r="I122" s="8" t="str">
        <f>IF(AND(F122="Main Primary Artist",SUBSTITUTE(E122," ","")&lt;&gt;"VariousArtists",SUBSTITUTE(E122," ","")&lt;&gt;"VariousArtist",E122&lt;&gt;"Various",SUBSTITUTE(E122," ","")&lt;&gt;"AssortedArtists",SUBSTITUTE(E122," ","")&lt;&gt;"AssortedArtist",E122&lt;&gt;"Assorted",SUBSTITUTE(E122," ","")&lt;&gt;"AsortedArtists",SUBSTITUTE(E122," ","")&lt;&gt;"AsortedArtist",E122&lt;&gt;"Asorted",E122&lt;&gt;"Other",,SUBSTITUTE(E122," ","")&lt;&gt;"MiscellaneousArtists",SUBSTITUTE(E122," ","")&lt;&gt;"MiscellaneousArtist",E122&lt;&gt;"Miscellaneous",SUBSTITUTE(E122," ","")&lt;&gt;"MiscelaneousArtists",SUBSTITUTE(E122," ","")&lt;&gt;"MiscelaneousArtist",E122&lt;&gt;"Miscelaneous"),"update Releases set ArtistId=(select ArtistId from Artists where Name=N'"&amp;SUBSTITUTE(trim(E122),"'","''")&amp;"' and EnterpriseId="&amp;EntId&amp;"), SearchKeywords=concat_ws(' ', Name, N'"&amp;SUBSTITUTE(trim(E122),"'","''")&amp;"',(select Name from Labels where LabelId=Releases.LabelId), ReleaseId, UPC, Catalog) where "&amp;IF(A122&lt;&gt;"","UPC="&amp;A122,"Catalog='"&amp;SUBSTITUTE(trim(B122),"'","''")&amp;"'")&amp;" and EnterpriseId="&amp;EntId,IF(and(F122&lt;&gt;"Main Primary Artist",SUBSTITUTE(E122," ","")&lt;&gt;"VariousArtists",SUBSTITUTE(E122," ","")&lt;&gt;"VariousArtist",E122&lt;&gt;"Various",SUBSTITUTE(E122," ","")&lt;&gt;"AssortedArtists",SUBSTITUTE(E122," ","")&lt;&gt;"AssortedArtist",E122&lt;&gt;"Assorted",SUBSTITUTE(E122," ","")&lt;&gt;"AsortedArtists",SUBSTITUTE(E122," ","")&lt;&gt;"AsortedArtist",E122&lt;&gt;"Asorted",E122&lt;&gt;"Other",,SUBSTITUTE(E122," ","")&lt;&gt;"MiscellaneousArtists",SUBSTITUTE(E122," ","")&lt;&gt;"MiscellaneousArtist",E122&lt;&gt;"Miscellaneous",SUBSTITUTE(E122," ","")&lt;&gt;"MiscelaneousArtists",SUBSTITUTE(E122," ","")&lt;&gt;"MiscelaneousArtist",E122&lt;&gt;"Miscelaneous"),"INSERT into Contributors VALUES (newid(), "&amp;IF(F122&lt;&gt;"Primary Artist", "(select RoleId from ContributorRoles where Name='"&amp;F122&amp;"'), 0", "49, 1")&amp; ", null, (select max(ReleaseId) from Releases where "&amp;IF(A122&lt;&gt;"","UPC="&amp;A122,"Catalog='"&amp;SUBSTITUTE(trim(B122),"'","''")&amp;"'")&amp;" and EnterpriseId="&amp;EntId&amp;"), (select ArtistId from Artists where Name=N'"&amp;SUBSTITUTE(trim(E122),"'","''")&amp;"'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UPC=755909918245 and EnterpriseId=647322</v>
      </c>
      <c r="L122" s="28"/>
    </row>
    <row r="123">
      <c r="A123" s="83">
        <v>7.55909918245E11</v>
      </c>
      <c r="B123" s="116"/>
      <c r="C123" s="134" t="str">
        <f t="array" ref="C123">ifs(and(isblank($A123),isblank($B123)),"", not(iserror(vlookup($A123&amp;$B123,'3) Release_Label'!$D:$D&amp;'3) Release_Label'!$E:$E,1,0))),vlookup($A123&amp;$B123,{'3) Release_Label'!$D:$D&amp;'3) Release_Label'!$E:$E,'3) Release_Label'!$F:$F},2,0), or(and(not(isblank($B123)),$B123=$B122,$A123&lt;&gt;$A122),and(not(isblank($A123)),$A123=$A122,$B123&lt;&gt;$B122)),"ID LISTS UNALIGNED",and($A123&lt;&gt;"",countif('3) Release_Label'!$D:$D,$A123)=0),"NO UPC MATCH in Release_Label",and($B123&lt;&gt;"",countif('3) Release_Label'!$E:$E,$B123)=0),"NO CATALOG ID MATCH in Release_Label",iserror(vlookup($A123&amp;$B123,'3) Release_Label'!$D:$D&amp;'3) Release_Label'!$E:$E,1,0)),"NO UPC-CATALOG ID pair MATCH in Release_Label" )</f>
        <v>O Monstro Rei</v>
      </c>
      <c r="D123" s="134" t="str">
        <f t="array" ref="D123">ifs(and(isblank($A123),isblank($B123)),"", not(iserror(vlookup($A123&amp;$B123,'3) Release_Label'!$D:$D&amp;'3) Release_Label'!$E:$E,1,0))),vlookup($A123&amp;$B123,{'3) Release_Label'!$D:$D&amp;'3) Release_Label'!$E:$E,'3) Release_Label'!$H:$H},2,0), or(and(not(isblank($B123)),$B123=$B122,$A123&lt;&gt;$A122),and(not(isblank($A123)),$A123=$A122,$B123&lt;&gt;$B122)),"ID LISTS UNALIGNED",and($A123&lt;&gt;"",countif('3) Release_Label'!$D:$D,$A123)=0),"NO UPC MATCH in Release_Label",and($B123&lt;&gt;"",countif('3) Release_Label'!$E:$E,$B123)=0),"NO CATALOG ID MATCH in Release_Label",iserror(vlookup($A123&amp;$B123,'3) Release_Label'!$D:$D&amp;'3) Release_Label'!$E:$E,1,0)),"NO UPC-CATALOG ID pair MATCH in Release_Label" )</f>
        <v/>
      </c>
      <c r="E123" s="43" t="s">
        <v>67</v>
      </c>
      <c r="F123" s="135" t="s">
        <v>667</v>
      </c>
      <c r="G123" s="136" t="str">
        <f t="array" ref="G123">ifs(or($F123="",$F123="Main Primary Artist"),$F123,not(iserror(vlookup($F123,'Reference info'!$J$5:$J$8,1,0))),"Key Artist",not(iserror(vlookup($F123,'Reference info'!$J$38:$J$405,1,0))),"Performer",not(iserror(vlookup($F123,'Reference info'!$J$10:$J$36,1,0))),"Producer &amp; Engineer")</f>
        <v>Producer &amp; Engineer</v>
      </c>
      <c r="I123" s="8" t="str">
        <f>IF(AND(F123="Main Primary Artist",SUBSTITUTE(E123," ","")&lt;&gt;"VariousArtists",SUBSTITUTE(E123," ","")&lt;&gt;"VariousArtist",E123&lt;&gt;"Various",SUBSTITUTE(E123," ","")&lt;&gt;"AssortedArtists",SUBSTITUTE(E123," ","")&lt;&gt;"AssortedArtist",E123&lt;&gt;"Assorted",SUBSTITUTE(E123," ","")&lt;&gt;"AsortedArtists",SUBSTITUTE(E123," ","")&lt;&gt;"AsortedArtist",E123&lt;&gt;"Asorted",E123&lt;&gt;"Other",,SUBSTITUTE(E123," ","")&lt;&gt;"MiscellaneousArtists",SUBSTITUTE(E123," ","")&lt;&gt;"MiscellaneousArtist",E123&lt;&gt;"Miscellaneous",SUBSTITUTE(E123," ","")&lt;&gt;"MiscelaneousArtists",SUBSTITUTE(E123," ","")&lt;&gt;"MiscelaneousArtist",E123&lt;&gt;"Miscelaneous"),"update Releases set ArtistId=(select ArtistId from Artists where Name=N'"&amp;SUBSTITUTE(trim(E123),"'","''")&amp;"' and EnterpriseId="&amp;EntId&amp;"), SearchKeywords=concat_ws(' ', Name, N'"&amp;SUBSTITUTE(trim(E123),"'","''")&amp;"',(select Name from Labels where LabelId=Releases.LabelId), ReleaseId, UPC, Catalog) where "&amp;IF(A123&lt;&gt;"","UPC="&amp;A123,"Catalog='"&amp;SUBSTITUTE(trim(B123),"'","''")&amp;"'")&amp;" and EnterpriseId="&amp;EntId,IF(and(F123&lt;&gt;"Main Primary Artist",SUBSTITUTE(E123," ","")&lt;&gt;"VariousArtists",SUBSTITUTE(E123," ","")&lt;&gt;"VariousArtist",E123&lt;&gt;"Various",SUBSTITUTE(E123," ","")&lt;&gt;"AssortedArtists",SUBSTITUTE(E123," ","")&lt;&gt;"AssortedArtist",E123&lt;&gt;"Assorted",SUBSTITUTE(E123," ","")&lt;&gt;"AsortedArtists",SUBSTITUTE(E123," ","")&lt;&gt;"AsortedArtist",E123&lt;&gt;"Asorted",E123&lt;&gt;"Other",,SUBSTITUTE(E123," ","")&lt;&gt;"MiscellaneousArtists",SUBSTITUTE(E123," ","")&lt;&gt;"MiscellaneousArtist",E123&lt;&gt;"Miscellaneous",SUBSTITUTE(E123," ","")&lt;&gt;"MiscelaneousArtists",SUBSTITUTE(E123," ","")&lt;&gt;"MiscelaneousArtist",E123&lt;&gt;"Miscelaneous"),"INSERT into Contributors VALUES (newid(), "&amp;IF(F123&lt;&gt;"Primary Artist", "(select RoleId from ContributorRoles where Name='"&amp;F123&amp;"'), 0", "49, 1")&amp; ", null, (select max(ReleaseId) from Releases where "&amp;IF(A123&lt;&gt;"","UPC="&amp;A123,"Catalog='"&amp;SUBSTITUTE(trim(B123),"'","''")&amp;"'")&amp;" and EnterpriseId="&amp;EntId&amp;"), (select ArtistId from Artists where Name=N'"&amp;SUBSTITUTE(trim(E123),"'","''")&amp;"' and EnterpriseId="&amp;EntId&amp;"), null)",""))</f>
        <v>INSERT into Contributors VALUES (newid(), (select RoleId from ContributorRoles where Name='Producer'), 0, null, (select max(ReleaseId) from Releases where UPC=755909918245 and EnterpriseId=647322), (select ArtistId from Artists where Name=N'Flash Beats Manow' and EnterpriseId=647322), null)</v>
      </c>
      <c r="L123" s="28"/>
    </row>
    <row r="124">
      <c r="A124" s="83">
        <v>7.55909918245E11</v>
      </c>
      <c r="B124" s="116"/>
      <c r="C124" s="134" t="str">
        <f t="array" ref="C124">ifs(and(isblank($A124),isblank($B124)),"", not(iserror(vlookup($A124&amp;$B124,'3) Release_Label'!$D:$D&amp;'3) Release_Label'!$E:$E,1,0))),vlookup($A124&amp;$B124,{'3) Release_Label'!$D:$D&amp;'3) Release_Label'!$E:$E,'3) Release_Label'!$F:$F},2,0), or(and(not(isblank($B124)),$B124=$B123,$A124&lt;&gt;$A123),and(not(isblank($A124)),$A124=$A123,$B124&lt;&gt;$B123)),"ID LISTS UNALIGNED",and($A124&lt;&gt;"",countif('3) Release_Label'!$D:$D,$A124)=0),"NO UPC MATCH in Release_Label",and($B124&lt;&gt;"",countif('3) Release_Label'!$E:$E,$B124)=0),"NO CATALOG ID MATCH in Release_Label",iserror(vlookup($A124&amp;$B124,'3) Release_Label'!$D:$D&amp;'3) Release_Label'!$E:$E,1,0)),"NO UPC-CATALOG ID pair MATCH in Release_Label" )</f>
        <v>O Monstro Rei</v>
      </c>
      <c r="D124" s="134" t="str">
        <f t="array" ref="D124">ifs(and(isblank($A124),isblank($B124)),"", not(iserror(vlookup($A124&amp;$B124,'3) Release_Label'!$D:$D&amp;'3) Release_Label'!$E:$E,1,0))),vlookup($A124&amp;$B124,{'3) Release_Label'!$D:$D&amp;'3) Release_Label'!$E:$E,'3) Release_Label'!$H:$H},2,0), or(and(not(isblank($B124)),$B124=$B123,$A124&lt;&gt;$A123),and(not(isblank($A124)),$A124=$A123,$B124&lt;&gt;$B123)),"ID LISTS UNALIGNED",and($A124&lt;&gt;"",countif('3) Release_Label'!$D:$D,$A124)=0),"NO UPC MATCH in Release_Label",and($B124&lt;&gt;"",countif('3) Release_Label'!$E:$E,$B124)=0),"NO CATALOG ID MATCH in Release_Label",iserror(vlookup($A124&amp;$B124,'3) Release_Label'!$D:$D&amp;'3) Release_Label'!$E:$E,1,0)),"NO UPC-CATALOG ID pair MATCH in Release_Label" )</f>
        <v/>
      </c>
      <c r="E124" s="43" t="s">
        <v>67</v>
      </c>
      <c r="F124" s="135" t="s">
        <v>669</v>
      </c>
      <c r="G124" s="136" t="str">
        <f t="array" ref="G124">ifs(or($F124="",$F124="Main Primary Artist"),$F124,not(iserror(vlookup($F124,'Reference info'!$J$5:$J$8,1,0))),"Key Artist",not(iserror(vlookup($F124,'Reference info'!$J$38:$J$405,1,0))),"Performer",not(iserror(vlookup($F124,'Reference info'!$J$10:$J$36,1,0))),"Producer &amp; Engineer")</f>
        <v>Producer &amp; Engineer</v>
      </c>
      <c r="I124" s="8" t="str">
        <f>IF(AND(F124="Main Primary Artist",SUBSTITUTE(E124," ","")&lt;&gt;"VariousArtists",SUBSTITUTE(E124," ","")&lt;&gt;"VariousArtist",E124&lt;&gt;"Various",SUBSTITUTE(E124," ","")&lt;&gt;"AssortedArtists",SUBSTITUTE(E124," ","")&lt;&gt;"AssortedArtist",E124&lt;&gt;"Assorted",SUBSTITUTE(E124," ","")&lt;&gt;"AsortedArtists",SUBSTITUTE(E124," ","")&lt;&gt;"AsortedArtist",E124&lt;&gt;"Asorted",E124&lt;&gt;"Other",,SUBSTITUTE(E124," ","")&lt;&gt;"MiscellaneousArtists",SUBSTITUTE(E124," ","")&lt;&gt;"MiscellaneousArtist",E124&lt;&gt;"Miscellaneous",SUBSTITUTE(E124," ","")&lt;&gt;"MiscelaneousArtists",SUBSTITUTE(E124," ","")&lt;&gt;"MiscelaneousArtist",E124&lt;&gt;"Miscelaneous"),"update Releases set ArtistId=(select ArtistId from Artists where Name=N'"&amp;SUBSTITUTE(trim(E124),"'","''")&amp;"' and EnterpriseId="&amp;EntId&amp;"), SearchKeywords=concat_ws(' ', Name, N'"&amp;SUBSTITUTE(trim(E124),"'","''")&amp;"',(select Name from Labels where LabelId=Releases.LabelId), ReleaseId, UPC, Catalog) where "&amp;IF(A124&lt;&gt;"","UPC="&amp;A124,"Catalog='"&amp;SUBSTITUTE(trim(B124),"'","''")&amp;"'")&amp;" and EnterpriseId="&amp;EntId,IF(and(F124&lt;&gt;"Main Primary Artist",SUBSTITUTE(E124," ","")&lt;&gt;"VariousArtists",SUBSTITUTE(E124," ","")&lt;&gt;"VariousArtist",E124&lt;&gt;"Various",SUBSTITUTE(E124," ","")&lt;&gt;"AssortedArtists",SUBSTITUTE(E124," ","")&lt;&gt;"AssortedArtist",E124&lt;&gt;"Assorted",SUBSTITUTE(E124," ","")&lt;&gt;"AsortedArtists",SUBSTITUTE(E124," ","")&lt;&gt;"AsortedArtist",E124&lt;&gt;"Asorted",E124&lt;&gt;"Other",,SUBSTITUTE(E124," ","")&lt;&gt;"MiscellaneousArtists",SUBSTITUTE(E124," ","")&lt;&gt;"MiscellaneousArtist",E124&lt;&gt;"Miscellaneous",SUBSTITUTE(E124," ","")&lt;&gt;"MiscelaneousArtists",SUBSTITUTE(E124," ","")&lt;&gt;"MiscelaneousArtist",E124&lt;&gt;"Miscelaneous"),"INSERT into Contributors VALUES (newid(), "&amp;IF(F124&lt;&gt;"Primary Artist", "(select RoleId from ContributorRoles where Name='"&amp;F124&amp;"'), 0", "49, 1")&amp; ", null, (select max(ReleaseId) from Releases where "&amp;IF(A124&lt;&gt;"","UPC="&amp;A124,"Catalog='"&amp;SUBSTITUTE(trim(B124),"'","''")&amp;"'")&amp;" and EnterpriseId="&amp;EntId&amp;"), (select ArtistId from Artists where Name=N'"&amp;SUBSTITUTE(trim(E124),"'","''")&amp;"' and EnterpriseId="&amp;EntId&amp;"), null)",""))</f>
        <v>INSERT into Contributors VALUES (newid(), (select RoleId from ContributorRoles where Name='Engineer'), 0, null, (select max(ReleaseId) from Releases where UPC=755909918245 and EnterpriseId=647322), (select ArtistId from Artists where Name=N'Flash Beats Manow' and EnterpriseId=647322), null)</v>
      </c>
      <c r="L124" s="28"/>
    </row>
    <row r="125">
      <c r="A125" s="83">
        <v>7.66310525632E11</v>
      </c>
      <c r="B125" s="116"/>
      <c r="C125" s="134" t="str">
        <f t="array" ref="C125">ifs(and(isblank($A125),isblank($B125)),"", not(iserror(vlookup($A125&amp;$B125,'3) Release_Label'!$D:$D&amp;'3) Release_Label'!$E:$E,1,0))),vlookup($A125&amp;$B125,{'3) Release_Label'!$D:$D&amp;'3) Release_Label'!$E:$E,'3) Release_Label'!$F:$F},2,0), or(and(not(isblank($B125)),$B125=$B124,$A125&lt;&gt;$A124),and(not(isblank($A125)),$A125=$A124,$B125&lt;&gt;$B124)),"ID LISTS UNALIGNED",and($A125&lt;&gt;"",countif('3) Release_Label'!$D:$D,$A125)=0),"NO UPC MATCH in Release_Label",and($B125&lt;&gt;"",countif('3) Release_Label'!$E:$E,$B125)=0),"NO CATALOG ID MATCH in Release_Label",iserror(vlookup($A125&amp;$B125,'3) Release_Label'!$D:$D&amp;'3) Release_Label'!$E:$E,1,0)),"NO UPC-CATALOG ID pair MATCH in Release_Label" )</f>
        <v>Castelo Infinito II</v>
      </c>
      <c r="D125" s="134" t="str">
        <f t="array" ref="D125">ifs(and(isblank($A125),isblank($B125)),"", not(iserror(vlookup($A125&amp;$B125,'3) Release_Label'!$D:$D&amp;'3) Release_Label'!$E:$E,1,0))),vlookup($A125&amp;$B125,{'3) Release_Label'!$D:$D&amp;'3) Release_Label'!$E:$E,'3) Release_Label'!$H:$H},2,0), or(and(not(isblank($B125)),$B125=$B124,$A125&lt;&gt;$A124),and(not(isblank($A125)),$A125=$A124,$B125&lt;&gt;$B124)),"ID LISTS UNALIGNED",and($A125&lt;&gt;"",countif('3) Release_Label'!$D:$D,$A125)=0),"NO UPC MATCH in Release_Label",and($B125&lt;&gt;"",countif('3) Release_Label'!$E:$E,$B125)=0),"NO CATALOG ID MATCH in Release_Label",iserror(vlookup($A125&amp;$B125,'3) Release_Label'!$D:$D&amp;'3) Release_Label'!$E:$E,1,0)),"NO UPC-CATALOG ID pair MATCH in Release_Label" )</f>
        <v/>
      </c>
      <c r="E125" s="43" t="s">
        <v>49</v>
      </c>
      <c r="F125" s="135" t="s">
        <v>666</v>
      </c>
      <c r="G125" s="136" t="str">
        <f t="array" ref="G125">ifs(or($F125="",$F125="Main Primary Artist"),$F125,not(iserror(vlookup($F125,'Reference info'!$J$5:$J$8,1,0))),"Key Artist",not(iserror(vlookup($F125,'Reference info'!$J$38:$J$405,1,0))),"Performer",not(iserror(vlookup($F125,'Reference info'!$J$10:$J$36,1,0))),"Producer &amp; Engineer")</f>
        <v>Main Primary Artist</v>
      </c>
      <c r="I125" s="8" t="str">
        <f>IF(AND(F125="Main Primary Artist",SUBSTITUTE(E125," ","")&lt;&gt;"VariousArtists",SUBSTITUTE(E125," ","")&lt;&gt;"VariousArtist",E125&lt;&gt;"Various",SUBSTITUTE(E125," ","")&lt;&gt;"AssortedArtists",SUBSTITUTE(E125," ","")&lt;&gt;"AssortedArtist",E125&lt;&gt;"Assorted",SUBSTITUTE(E125," ","")&lt;&gt;"AsortedArtists",SUBSTITUTE(E125," ","")&lt;&gt;"AsortedArtist",E125&lt;&gt;"Asorted",E125&lt;&gt;"Other",,SUBSTITUTE(E125," ","")&lt;&gt;"MiscellaneousArtists",SUBSTITUTE(E125," ","")&lt;&gt;"MiscellaneousArtist",E125&lt;&gt;"Miscellaneous",SUBSTITUTE(E125," ","")&lt;&gt;"MiscelaneousArtists",SUBSTITUTE(E125," ","")&lt;&gt;"MiscelaneousArtist",E125&lt;&gt;"Miscelaneous"),"update Releases set ArtistId=(select ArtistId from Artists where Name=N'"&amp;SUBSTITUTE(trim(E125),"'","''")&amp;"' and EnterpriseId="&amp;EntId&amp;"), SearchKeywords=concat_ws(' ', Name, N'"&amp;SUBSTITUTE(trim(E125),"'","''")&amp;"',(select Name from Labels where LabelId=Releases.LabelId), ReleaseId, UPC, Catalog) where "&amp;IF(A125&lt;&gt;"","UPC="&amp;A125,"Catalog='"&amp;SUBSTITUTE(trim(B125),"'","''")&amp;"'")&amp;" and EnterpriseId="&amp;EntId,IF(and(F125&lt;&gt;"Main Primary Artist",SUBSTITUTE(E125," ","")&lt;&gt;"VariousArtists",SUBSTITUTE(E125," ","")&lt;&gt;"VariousArtist",E125&lt;&gt;"Various",SUBSTITUTE(E125," ","")&lt;&gt;"AssortedArtists",SUBSTITUTE(E125," ","")&lt;&gt;"AssortedArtist",E125&lt;&gt;"Assorted",SUBSTITUTE(E125," ","")&lt;&gt;"AsortedArtists",SUBSTITUTE(E125," ","")&lt;&gt;"AsortedArtist",E125&lt;&gt;"Asorted",E125&lt;&gt;"Other",,SUBSTITUTE(E125," ","")&lt;&gt;"MiscellaneousArtists",SUBSTITUTE(E125," ","")&lt;&gt;"MiscellaneousArtist",E125&lt;&gt;"Miscellaneous",SUBSTITUTE(E125," ","")&lt;&gt;"MiscelaneousArtists",SUBSTITUTE(E125," ","")&lt;&gt;"MiscelaneousArtist",E125&lt;&gt;"Miscelaneous"),"INSERT into Contributors VALUES (newid(), "&amp;IF(F125&lt;&gt;"Primary Artist", "(select RoleId from ContributorRoles where Name='"&amp;F125&amp;"'), 0", "49, 1")&amp; ", null, (select max(ReleaseId) from Releases where "&amp;IF(A125&lt;&gt;"","UPC="&amp;A125,"Catalog='"&amp;SUBSTITUTE(trim(B125),"'","''")&amp;"'")&amp;" and EnterpriseId="&amp;EntId&amp;"), (select ArtistId from Artists where Name=N'"&amp;SUBSTITUTE(trim(E125),"'","''")&amp;"' and EnterpriseId="&amp;EntId&amp;"), null)",""))</f>
        <v>update Releases set ArtistId=(select ArtistId from Artists where Name=N'JKZ' and EnterpriseId=647322), SearchKeywords=concat_ws(' ', Name, N'JKZ',(select Name from Labels where LabelId=Releases.LabelId), ReleaseId, UPC, Catalog) where UPC=766310525632 and EnterpriseId=647322</v>
      </c>
      <c r="L125" s="28"/>
    </row>
    <row r="126">
      <c r="A126" s="83">
        <v>7.66310525632E11</v>
      </c>
      <c r="B126" s="116"/>
      <c r="C126" s="134" t="str">
        <f t="array" ref="C126">ifs(and(isblank($A126),isblank($B126)),"", not(iserror(vlookup($A126&amp;$B126,'3) Release_Label'!$D:$D&amp;'3) Release_Label'!$E:$E,1,0))),vlookup($A126&amp;$B126,{'3) Release_Label'!$D:$D&amp;'3) Release_Label'!$E:$E,'3) Release_Label'!$F:$F},2,0), or(and(not(isblank($B126)),$B126=$B125,$A126&lt;&gt;$A125),and(not(isblank($A126)),$A126=$A125,$B126&lt;&gt;$B125)),"ID LISTS UNALIGNED",and($A126&lt;&gt;"",countif('3) Release_Label'!$D:$D,$A126)=0),"NO UPC MATCH in Release_Label",and($B126&lt;&gt;"",countif('3) Release_Label'!$E:$E,$B126)=0),"NO CATALOG ID MATCH in Release_Label",iserror(vlookup($A126&amp;$B126,'3) Release_Label'!$D:$D&amp;'3) Release_Label'!$E:$E,1,0)),"NO UPC-CATALOG ID pair MATCH in Release_Label" )</f>
        <v>Castelo Infinito II</v>
      </c>
      <c r="D126" s="134" t="str">
        <f t="array" ref="D126">ifs(and(isblank($A126),isblank($B126)),"", not(iserror(vlookup($A126&amp;$B126,'3) Release_Label'!$D:$D&amp;'3) Release_Label'!$E:$E,1,0))),vlookup($A126&amp;$B126,{'3) Release_Label'!$D:$D&amp;'3) Release_Label'!$E:$E,'3) Release_Label'!$H:$H},2,0), or(and(not(isblank($B126)),$B126=$B125,$A126&lt;&gt;$A125),and(not(isblank($A126)),$A126=$A125,$B126&lt;&gt;$B125)),"ID LISTS UNALIGNED",and($A126&lt;&gt;"",countif('3) Release_Label'!$D:$D,$A126)=0),"NO UPC MATCH in Release_Label",and($B126&lt;&gt;"",countif('3) Release_Label'!$E:$E,$B126)=0),"NO CATALOG ID MATCH in Release_Label",iserror(vlookup($A126&amp;$B126,'3) Release_Label'!$D:$D&amp;'3) Release_Label'!$E:$E,1,0)),"NO UPC-CATALOG ID pair MATCH in Release_Label" )</f>
        <v/>
      </c>
      <c r="E126" s="43" t="s">
        <v>49</v>
      </c>
      <c r="F126" s="135" t="s">
        <v>667</v>
      </c>
      <c r="G126" s="136" t="str">
        <f t="array" ref="G126">ifs(or($F126="",$F126="Main Primary Artist"),$F126,not(iserror(vlookup($F126,'Reference info'!$J$5:$J$8,1,0))),"Key Artist",not(iserror(vlookup($F126,'Reference info'!$J$38:$J$405,1,0))),"Performer",not(iserror(vlookup($F126,'Reference info'!$J$10:$J$36,1,0))),"Producer &amp; Engineer")</f>
        <v>Producer &amp; Engineer</v>
      </c>
      <c r="I126" s="8" t="str">
        <f>IF(AND(F126="Main Primary Artist",SUBSTITUTE(E126," ","")&lt;&gt;"VariousArtists",SUBSTITUTE(E126," ","")&lt;&gt;"VariousArtist",E126&lt;&gt;"Various",SUBSTITUTE(E126," ","")&lt;&gt;"AssortedArtists",SUBSTITUTE(E126," ","")&lt;&gt;"AssortedArtist",E126&lt;&gt;"Assorted",SUBSTITUTE(E126," ","")&lt;&gt;"AsortedArtists",SUBSTITUTE(E126," ","")&lt;&gt;"AsortedArtist",E126&lt;&gt;"Asorted",E126&lt;&gt;"Other",,SUBSTITUTE(E126," ","")&lt;&gt;"MiscellaneousArtists",SUBSTITUTE(E126," ","")&lt;&gt;"MiscellaneousArtist",E126&lt;&gt;"Miscellaneous",SUBSTITUTE(E126," ","")&lt;&gt;"MiscelaneousArtists",SUBSTITUTE(E126," ","")&lt;&gt;"MiscelaneousArtist",E126&lt;&gt;"Miscelaneous"),"update Releases set ArtistId=(select ArtistId from Artists where Name=N'"&amp;SUBSTITUTE(trim(E126),"'","''")&amp;"' and EnterpriseId="&amp;EntId&amp;"), SearchKeywords=concat_ws(' ', Name, N'"&amp;SUBSTITUTE(trim(E126),"'","''")&amp;"',(select Name from Labels where LabelId=Releases.LabelId), ReleaseId, UPC, Catalog) where "&amp;IF(A126&lt;&gt;"","UPC="&amp;A126,"Catalog='"&amp;SUBSTITUTE(trim(B126),"'","''")&amp;"'")&amp;" and EnterpriseId="&amp;EntId,IF(and(F126&lt;&gt;"Main Primary Artist",SUBSTITUTE(E126," ","")&lt;&gt;"VariousArtists",SUBSTITUTE(E126," ","")&lt;&gt;"VariousArtist",E126&lt;&gt;"Various",SUBSTITUTE(E126," ","")&lt;&gt;"AssortedArtists",SUBSTITUTE(E126," ","")&lt;&gt;"AssortedArtist",E126&lt;&gt;"Assorted",SUBSTITUTE(E126," ","")&lt;&gt;"AsortedArtists",SUBSTITUTE(E126," ","")&lt;&gt;"AsortedArtist",E126&lt;&gt;"Asorted",E126&lt;&gt;"Other",,SUBSTITUTE(E126," ","")&lt;&gt;"MiscellaneousArtists",SUBSTITUTE(E126," ","")&lt;&gt;"MiscellaneousArtist",E126&lt;&gt;"Miscellaneous",SUBSTITUTE(E126," ","")&lt;&gt;"MiscelaneousArtists",SUBSTITUTE(E126," ","")&lt;&gt;"MiscelaneousArtist",E126&lt;&gt;"Miscelaneous"),"INSERT into Contributors VALUES (newid(), "&amp;IF(F126&lt;&gt;"Primary Artist", "(select RoleId from ContributorRoles where Name='"&amp;F126&amp;"'), 0", "49, 1")&amp; ", null, (select max(ReleaseId) from Releases where "&amp;IF(A126&lt;&gt;"","UPC="&amp;A126,"Catalog='"&amp;SUBSTITUTE(trim(B126),"'","''")&amp;"'")&amp;" and EnterpriseId="&amp;EntId&amp;"), (select ArtistId from Artists where Name=N'"&amp;SUBSTITUTE(trim(E126),"'","''")&amp;"' and EnterpriseId="&amp;EntId&amp;"), null)",""))</f>
        <v>INSERT into Contributors VALUES (newid(), (select RoleId from ContributorRoles where Name='Producer'), 0, null, (select max(ReleaseId) from Releases where UPC=766310525632 and EnterpriseId=647322), (select ArtistId from Artists where Name=N'JKZ' and EnterpriseId=647322), null)</v>
      </c>
      <c r="L126" s="28"/>
    </row>
    <row r="127">
      <c r="A127" s="83">
        <v>7.66310525632E11</v>
      </c>
      <c r="B127" s="116"/>
      <c r="C127" s="134" t="str">
        <f t="array" ref="C127">ifs(and(isblank($A127),isblank($B127)),"", not(iserror(vlookup($A127&amp;$B127,'3) Release_Label'!$D:$D&amp;'3) Release_Label'!$E:$E,1,0))),vlookup($A127&amp;$B127,{'3) Release_Label'!$D:$D&amp;'3) Release_Label'!$E:$E,'3) Release_Label'!$F:$F},2,0), or(and(not(isblank($B127)),$B127=$B126,$A127&lt;&gt;$A126),and(not(isblank($A127)),$A127=$A126,$B127&lt;&gt;$B126)),"ID LISTS UNALIGNED",and($A127&lt;&gt;"",countif('3) Release_Label'!$D:$D,$A127)=0),"NO UPC MATCH in Release_Label",and($B127&lt;&gt;"",countif('3) Release_Label'!$E:$E,$B127)=0),"NO CATALOG ID MATCH in Release_Label",iserror(vlookup($A127&amp;$B127,'3) Release_Label'!$D:$D&amp;'3) Release_Label'!$E:$E,1,0)),"NO UPC-CATALOG ID pair MATCH in Release_Label" )</f>
        <v>Castelo Infinito II</v>
      </c>
      <c r="D127" s="134" t="str">
        <f t="array" ref="D127">ifs(and(isblank($A127),isblank($B127)),"", not(iserror(vlookup($A127&amp;$B127,'3) Release_Label'!$D:$D&amp;'3) Release_Label'!$E:$E,1,0))),vlookup($A127&amp;$B127,{'3) Release_Label'!$D:$D&amp;'3) Release_Label'!$E:$E,'3) Release_Label'!$H:$H},2,0), or(and(not(isblank($B127)),$B127=$B126,$A127&lt;&gt;$A126),and(not(isblank($A127)),$A127=$A126,$B127&lt;&gt;$B126)),"ID LISTS UNALIGNED",and($A127&lt;&gt;"",countif('3) Release_Label'!$D:$D,$A127)=0),"NO UPC MATCH in Release_Label",and($B127&lt;&gt;"",countif('3) Release_Label'!$E:$E,$B127)=0),"NO CATALOG ID MATCH in Release_Label",iserror(vlookup($A127&amp;$B127,'3) Release_Label'!$D:$D&amp;'3) Release_Label'!$E:$E,1,0)),"NO UPC-CATALOG ID pair MATCH in Release_Label" )</f>
        <v/>
      </c>
      <c r="E127" s="43" t="s">
        <v>49</v>
      </c>
      <c r="F127" s="135" t="s">
        <v>669</v>
      </c>
      <c r="G127" s="136" t="str">
        <f t="array" ref="G127">ifs(or($F127="",$F127="Main Primary Artist"),$F127,not(iserror(vlookup($F127,'Reference info'!$J$5:$J$8,1,0))),"Key Artist",not(iserror(vlookup($F127,'Reference info'!$J$38:$J$405,1,0))),"Performer",not(iserror(vlookup($F127,'Reference info'!$J$10:$J$36,1,0))),"Producer &amp; Engineer")</f>
        <v>Producer &amp; Engineer</v>
      </c>
      <c r="I127" s="8" t="str">
        <f>IF(AND(F127="Main Primary Artist",SUBSTITUTE(E127," ","")&lt;&gt;"VariousArtists",SUBSTITUTE(E127," ","")&lt;&gt;"VariousArtist",E127&lt;&gt;"Various",SUBSTITUTE(E127," ","")&lt;&gt;"AssortedArtists",SUBSTITUTE(E127," ","")&lt;&gt;"AssortedArtist",E127&lt;&gt;"Assorted",SUBSTITUTE(E127," ","")&lt;&gt;"AsortedArtists",SUBSTITUTE(E127," ","")&lt;&gt;"AsortedArtist",E127&lt;&gt;"Asorted",E127&lt;&gt;"Other",,SUBSTITUTE(E127," ","")&lt;&gt;"MiscellaneousArtists",SUBSTITUTE(E127," ","")&lt;&gt;"MiscellaneousArtist",E127&lt;&gt;"Miscellaneous",SUBSTITUTE(E127," ","")&lt;&gt;"MiscelaneousArtists",SUBSTITUTE(E127," ","")&lt;&gt;"MiscelaneousArtist",E127&lt;&gt;"Miscelaneous"),"update Releases set ArtistId=(select ArtistId from Artists where Name=N'"&amp;SUBSTITUTE(trim(E127),"'","''")&amp;"' and EnterpriseId="&amp;EntId&amp;"), SearchKeywords=concat_ws(' ', Name, N'"&amp;SUBSTITUTE(trim(E127),"'","''")&amp;"',(select Name from Labels where LabelId=Releases.LabelId), ReleaseId, UPC, Catalog) where "&amp;IF(A127&lt;&gt;"","UPC="&amp;A127,"Catalog='"&amp;SUBSTITUTE(trim(B127),"'","''")&amp;"'")&amp;" and EnterpriseId="&amp;EntId,IF(and(F127&lt;&gt;"Main Primary Artist",SUBSTITUTE(E127," ","")&lt;&gt;"VariousArtists",SUBSTITUTE(E127," ","")&lt;&gt;"VariousArtist",E127&lt;&gt;"Various",SUBSTITUTE(E127," ","")&lt;&gt;"AssortedArtists",SUBSTITUTE(E127," ","")&lt;&gt;"AssortedArtist",E127&lt;&gt;"Assorted",SUBSTITUTE(E127," ","")&lt;&gt;"AsortedArtists",SUBSTITUTE(E127," ","")&lt;&gt;"AsortedArtist",E127&lt;&gt;"Asorted",E127&lt;&gt;"Other",,SUBSTITUTE(E127," ","")&lt;&gt;"MiscellaneousArtists",SUBSTITUTE(E127," ","")&lt;&gt;"MiscellaneousArtist",E127&lt;&gt;"Miscellaneous",SUBSTITUTE(E127," ","")&lt;&gt;"MiscelaneousArtists",SUBSTITUTE(E127," ","")&lt;&gt;"MiscelaneousArtist",E127&lt;&gt;"Miscelaneous"),"INSERT into Contributors VALUES (newid(), "&amp;IF(F127&lt;&gt;"Primary Artist", "(select RoleId from ContributorRoles where Name='"&amp;F127&amp;"'), 0", "49, 1")&amp; ", null, (select max(ReleaseId) from Releases where "&amp;IF(A127&lt;&gt;"","UPC="&amp;A127,"Catalog='"&amp;SUBSTITUTE(trim(B127),"'","''")&amp;"'")&amp;" and EnterpriseId="&amp;EntId&amp;"), (select ArtistId from Artists where Name=N'"&amp;SUBSTITUTE(trim(E127),"'","''")&amp;"' and EnterpriseId="&amp;EntId&amp;"), null)",""))</f>
        <v>INSERT into Contributors VALUES (newid(), (select RoleId from ContributorRoles where Name='Engineer'), 0, null, (select max(ReleaseId) from Releases where UPC=766310525632 and EnterpriseId=647322), (select ArtistId from Artists where Name=N'JKZ' and EnterpriseId=647322), null)</v>
      </c>
      <c r="L127" s="28"/>
    </row>
    <row r="128">
      <c r="A128" s="83">
        <v>7.66310726763E11</v>
      </c>
      <c r="B128" s="116"/>
      <c r="C128" s="134" t="str">
        <f t="array" ref="C128">ifs(and(isblank($A128),isblank($B128)),"", not(iserror(vlookup($A128&amp;$B128,'3) Release_Label'!$D:$D&amp;'3) Release_Label'!$E:$E,1,0))),vlookup($A128&amp;$B128,{'3) Release_Label'!$D:$D&amp;'3) Release_Label'!$E:$E,'3) Release_Label'!$F:$F},2,0), or(and(not(isblank($B128)),$B128=$B127,$A128&lt;&gt;$A127),and(not(isblank($A128)),$A128=$A127,$B128&lt;&gt;$B127)),"ID LISTS UNALIGNED",and($A128&lt;&gt;"",countif('3) Release_Label'!$D:$D,$A128)=0),"NO UPC MATCH in Release_Label",and($B128&lt;&gt;"",countif('3) Release_Label'!$E:$E,$B128)=0),"NO CATALOG ID MATCH in Release_Label",iserror(vlookup($A128&amp;$B128,'3) Release_Label'!$D:$D&amp;'3) Release_Label'!$E:$E,1,0)),"NO UPC-CATALOG ID pair MATCH in Release_Label" )</f>
        <v>O Número 1</v>
      </c>
      <c r="D128" s="134" t="str">
        <f t="array" ref="D128">ifs(and(isblank($A128),isblank($B128)),"", not(iserror(vlookup($A128&amp;$B128,'3) Release_Label'!$D:$D&amp;'3) Release_Label'!$E:$E,1,0))),vlookup($A128&amp;$B128,{'3) Release_Label'!$D:$D&amp;'3) Release_Label'!$E:$E,'3) Release_Label'!$H:$H},2,0), or(and(not(isblank($B128)),$B128=$B127,$A128&lt;&gt;$A127),and(not(isblank($A128)),$A128=$A127,$B128&lt;&gt;$B127)),"ID LISTS UNALIGNED",and($A128&lt;&gt;"",countif('3) Release_Label'!$D:$D,$A128)=0),"NO UPC MATCH in Release_Label",and($B128&lt;&gt;"",countif('3) Release_Label'!$E:$E,$B128)=0),"NO CATALOG ID MATCH in Release_Label",iserror(vlookup($A128&amp;$B128,'3) Release_Label'!$D:$D&amp;'3) Release_Label'!$E:$E,1,0)),"NO UPC-CATALOG ID pair MATCH in Release_Label" )</f>
        <v/>
      </c>
      <c r="E128" s="43" t="s">
        <v>67</v>
      </c>
      <c r="F128" s="135" t="s">
        <v>666</v>
      </c>
      <c r="G128" s="136" t="str">
        <f t="array" ref="G128">ifs(or($F128="",$F128="Main Primary Artist"),$F128,not(iserror(vlookup($F128,'Reference info'!$J$5:$J$8,1,0))),"Key Artist",not(iserror(vlookup($F128,'Reference info'!$J$38:$J$405,1,0))),"Performer",not(iserror(vlookup($F128,'Reference info'!$J$10:$J$36,1,0))),"Producer &amp; Engineer")</f>
        <v>Main Primary Artist</v>
      </c>
      <c r="I128" s="8" t="str">
        <f>IF(AND(F128="Main Primary Artist",SUBSTITUTE(E128," ","")&lt;&gt;"VariousArtists",SUBSTITUTE(E128," ","")&lt;&gt;"VariousArtist",E128&lt;&gt;"Various",SUBSTITUTE(E128," ","")&lt;&gt;"AssortedArtists",SUBSTITUTE(E128," ","")&lt;&gt;"AssortedArtist",E128&lt;&gt;"Assorted",SUBSTITUTE(E128," ","")&lt;&gt;"AsortedArtists",SUBSTITUTE(E128," ","")&lt;&gt;"AsortedArtist",E128&lt;&gt;"Asorted",E128&lt;&gt;"Other",,SUBSTITUTE(E128," ","")&lt;&gt;"MiscellaneousArtists",SUBSTITUTE(E128," ","")&lt;&gt;"MiscellaneousArtist",E128&lt;&gt;"Miscellaneous",SUBSTITUTE(E128," ","")&lt;&gt;"MiscelaneousArtists",SUBSTITUTE(E128," ","")&lt;&gt;"MiscelaneousArtist",E128&lt;&gt;"Miscelaneous"),"update Releases set ArtistId=(select ArtistId from Artists where Name=N'"&amp;SUBSTITUTE(trim(E128),"'","''")&amp;"' and EnterpriseId="&amp;EntId&amp;"), SearchKeywords=concat_ws(' ', Name, N'"&amp;SUBSTITUTE(trim(E128),"'","''")&amp;"',(select Name from Labels where LabelId=Releases.LabelId), ReleaseId, UPC, Catalog) where "&amp;IF(A128&lt;&gt;"","UPC="&amp;A128,"Catalog='"&amp;SUBSTITUTE(trim(B128),"'","''")&amp;"'")&amp;" and EnterpriseId="&amp;EntId,IF(and(F128&lt;&gt;"Main Primary Artist",SUBSTITUTE(E128," ","")&lt;&gt;"VariousArtists",SUBSTITUTE(E128," ","")&lt;&gt;"VariousArtist",E128&lt;&gt;"Various",SUBSTITUTE(E128," ","")&lt;&gt;"AssortedArtists",SUBSTITUTE(E128," ","")&lt;&gt;"AssortedArtist",E128&lt;&gt;"Assorted",SUBSTITUTE(E128," ","")&lt;&gt;"AsortedArtists",SUBSTITUTE(E128," ","")&lt;&gt;"AsortedArtist",E128&lt;&gt;"Asorted",E128&lt;&gt;"Other",,SUBSTITUTE(E128," ","")&lt;&gt;"MiscellaneousArtists",SUBSTITUTE(E128," ","")&lt;&gt;"MiscellaneousArtist",E128&lt;&gt;"Miscellaneous",SUBSTITUTE(E128," ","")&lt;&gt;"MiscelaneousArtists",SUBSTITUTE(E128," ","")&lt;&gt;"MiscelaneousArtist",E128&lt;&gt;"Miscelaneous"),"INSERT into Contributors VALUES (newid(), "&amp;IF(F128&lt;&gt;"Primary Artist", "(select RoleId from ContributorRoles where Name='"&amp;F128&amp;"'), 0", "49, 1")&amp; ", null, (select max(ReleaseId) from Releases where "&amp;IF(A128&lt;&gt;"","UPC="&amp;A128,"Catalog='"&amp;SUBSTITUTE(trim(B128),"'","''")&amp;"'")&amp;" and EnterpriseId="&amp;EntId&amp;"), (select ArtistId from Artists where Name=N'"&amp;SUBSTITUTE(trim(E128),"'","''")&amp;"'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UPC=766310726763 and EnterpriseId=647322</v>
      </c>
      <c r="L128" s="28"/>
    </row>
    <row r="129">
      <c r="A129" s="83">
        <v>7.66310726763E11</v>
      </c>
      <c r="B129" s="116"/>
      <c r="C129" s="134" t="str">
        <f t="array" ref="C129">ifs(and(isblank($A129),isblank($B129)),"", not(iserror(vlookup($A129&amp;$B129,'3) Release_Label'!$D:$D&amp;'3) Release_Label'!$E:$E,1,0))),vlookup($A129&amp;$B129,{'3) Release_Label'!$D:$D&amp;'3) Release_Label'!$E:$E,'3) Release_Label'!$F:$F},2,0), or(and(not(isblank($B129)),$B129=$B128,$A129&lt;&gt;$A128),and(not(isblank($A129)),$A129=$A128,$B129&lt;&gt;$B128)),"ID LISTS UNALIGNED",and($A129&lt;&gt;"",countif('3) Release_Label'!$D:$D,$A129)=0),"NO UPC MATCH in Release_Label",and($B129&lt;&gt;"",countif('3) Release_Label'!$E:$E,$B129)=0),"NO CATALOG ID MATCH in Release_Label",iserror(vlookup($A129&amp;$B129,'3) Release_Label'!$D:$D&amp;'3) Release_Label'!$E:$E,1,0)),"NO UPC-CATALOG ID pair MATCH in Release_Label" )</f>
        <v>O Número 1</v>
      </c>
      <c r="D129" s="134" t="str">
        <f t="array" ref="D129">ifs(and(isblank($A129),isblank($B129)),"", not(iserror(vlookup($A129&amp;$B129,'3) Release_Label'!$D:$D&amp;'3) Release_Label'!$E:$E,1,0))),vlookup($A129&amp;$B129,{'3) Release_Label'!$D:$D&amp;'3) Release_Label'!$E:$E,'3) Release_Label'!$H:$H},2,0), or(and(not(isblank($B129)),$B129=$B128,$A129&lt;&gt;$A128),and(not(isblank($A129)),$A129=$A128,$B129&lt;&gt;$B128)),"ID LISTS UNALIGNED",and($A129&lt;&gt;"",countif('3) Release_Label'!$D:$D,$A129)=0),"NO UPC MATCH in Release_Label",and($B129&lt;&gt;"",countif('3) Release_Label'!$E:$E,$B129)=0),"NO CATALOG ID MATCH in Release_Label",iserror(vlookup($A129&amp;$B129,'3) Release_Label'!$D:$D&amp;'3) Release_Label'!$E:$E,1,0)),"NO UPC-CATALOG ID pair MATCH in Release_Label" )</f>
        <v/>
      </c>
      <c r="E129" s="43" t="s">
        <v>67</v>
      </c>
      <c r="F129" s="135" t="s">
        <v>667</v>
      </c>
      <c r="G129" s="136" t="str">
        <f t="array" ref="G129">ifs(or($F129="",$F129="Main Primary Artist"),$F129,not(iserror(vlookup($F129,'Reference info'!$J$5:$J$8,1,0))),"Key Artist",not(iserror(vlookup($F129,'Reference info'!$J$38:$J$405,1,0))),"Performer",not(iserror(vlookup($F129,'Reference info'!$J$10:$J$36,1,0))),"Producer &amp; Engineer")</f>
        <v>Producer &amp; Engineer</v>
      </c>
      <c r="I129" s="8" t="str">
        <f>IF(AND(F129="Main Primary Artist",SUBSTITUTE(E129," ","")&lt;&gt;"VariousArtists",SUBSTITUTE(E129," ","")&lt;&gt;"VariousArtist",E129&lt;&gt;"Various",SUBSTITUTE(E129," ","")&lt;&gt;"AssortedArtists",SUBSTITUTE(E129," ","")&lt;&gt;"AssortedArtist",E129&lt;&gt;"Assorted",SUBSTITUTE(E129," ","")&lt;&gt;"AsortedArtists",SUBSTITUTE(E129," ","")&lt;&gt;"AsortedArtist",E129&lt;&gt;"Asorted",E129&lt;&gt;"Other",,SUBSTITUTE(E129," ","")&lt;&gt;"MiscellaneousArtists",SUBSTITUTE(E129," ","")&lt;&gt;"MiscellaneousArtist",E129&lt;&gt;"Miscellaneous",SUBSTITUTE(E129," ","")&lt;&gt;"MiscelaneousArtists",SUBSTITUTE(E129," ","")&lt;&gt;"MiscelaneousArtist",E129&lt;&gt;"Miscelaneous"),"update Releases set ArtistId=(select ArtistId from Artists where Name=N'"&amp;SUBSTITUTE(trim(E129),"'","''")&amp;"' and EnterpriseId="&amp;EntId&amp;"), SearchKeywords=concat_ws(' ', Name, N'"&amp;SUBSTITUTE(trim(E129),"'","''")&amp;"',(select Name from Labels where LabelId=Releases.LabelId), ReleaseId, UPC, Catalog) where "&amp;IF(A129&lt;&gt;"","UPC="&amp;A129,"Catalog='"&amp;SUBSTITUTE(trim(B129),"'","''")&amp;"'")&amp;" and EnterpriseId="&amp;EntId,IF(and(F129&lt;&gt;"Main Primary Artist",SUBSTITUTE(E129," ","")&lt;&gt;"VariousArtists",SUBSTITUTE(E129," ","")&lt;&gt;"VariousArtist",E129&lt;&gt;"Various",SUBSTITUTE(E129," ","")&lt;&gt;"AssortedArtists",SUBSTITUTE(E129," ","")&lt;&gt;"AssortedArtist",E129&lt;&gt;"Assorted",SUBSTITUTE(E129," ","")&lt;&gt;"AsortedArtists",SUBSTITUTE(E129," ","")&lt;&gt;"AsortedArtist",E129&lt;&gt;"Asorted",E129&lt;&gt;"Other",,SUBSTITUTE(E129," ","")&lt;&gt;"MiscellaneousArtists",SUBSTITUTE(E129," ","")&lt;&gt;"MiscellaneousArtist",E129&lt;&gt;"Miscellaneous",SUBSTITUTE(E129," ","")&lt;&gt;"MiscelaneousArtists",SUBSTITUTE(E129," ","")&lt;&gt;"MiscelaneousArtist",E129&lt;&gt;"Miscelaneous"),"INSERT into Contributors VALUES (newid(), "&amp;IF(F129&lt;&gt;"Primary Artist", "(select RoleId from ContributorRoles where Name='"&amp;F129&amp;"'), 0", "49, 1")&amp; ", null, (select max(ReleaseId) from Releases where "&amp;IF(A129&lt;&gt;"","UPC="&amp;A129,"Catalog='"&amp;SUBSTITUTE(trim(B129),"'","''")&amp;"'")&amp;" and EnterpriseId="&amp;EntId&amp;"), (select ArtistId from Artists where Name=N'"&amp;SUBSTITUTE(trim(E129),"'","''")&amp;"' and EnterpriseId="&amp;EntId&amp;"), null)",""))</f>
        <v>INSERT into Contributors VALUES (newid(), (select RoleId from ContributorRoles where Name='Producer'), 0, null, (select max(ReleaseId) from Releases where UPC=766310726763 and EnterpriseId=647322), (select ArtistId from Artists where Name=N'Flash Beats Manow' and EnterpriseId=647322), null)</v>
      </c>
      <c r="L129" s="28"/>
    </row>
    <row r="130">
      <c r="A130" s="83">
        <v>7.66310726763E11</v>
      </c>
      <c r="B130" s="116"/>
      <c r="C130" s="134" t="str">
        <f t="array" ref="C130">ifs(and(isblank($A130),isblank($B130)),"", not(iserror(vlookup($A130&amp;$B130,'3) Release_Label'!$D:$D&amp;'3) Release_Label'!$E:$E,1,0))),vlookup($A130&amp;$B130,{'3) Release_Label'!$D:$D&amp;'3) Release_Label'!$E:$E,'3) Release_Label'!$F:$F},2,0), or(and(not(isblank($B130)),$B130=$B129,$A130&lt;&gt;$A129),and(not(isblank($A130)),$A130=$A129,$B130&lt;&gt;$B129)),"ID LISTS UNALIGNED",and($A130&lt;&gt;"",countif('3) Release_Label'!$D:$D,$A130)=0),"NO UPC MATCH in Release_Label",and($B130&lt;&gt;"",countif('3) Release_Label'!$E:$E,$B130)=0),"NO CATALOG ID MATCH in Release_Label",iserror(vlookup($A130&amp;$B130,'3) Release_Label'!$D:$D&amp;'3) Release_Label'!$E:$E,1,0)),"NO UPC-CATALOG ID pair MATCH in Release_Label" )</f>
        <v>O Número 1</v>
      </c>
      <c r="D130" s="134" t="str">
        <f t="array" ref="D130">ifs(and(isblank($A130),isblank($B130)),"", not(iserror(vlookup($A130&amp;$B130,'3) Release_Label'!$D:$D&amp;'3) Release_Label'!$E:$E,1,0))),vlookup($A130&amp;$B130,{'3) Release_Label'!$D:$D&amp;'3) Release_Label'!$E:$E,'3) Release_Label'!$H:$H},2,0), or(and(not(isblank($B130)),$B130=$B129,$A130&lt;&gt;$A129),and(not(isblank($A130)),$A130=$A129,$B130&lt;&gt;$B129)),"ID LISTS UNALIGNED",and($A130&lt;&gt;"",countif('3) Release_Label'!$D:$D,$A130)=0),"NO UPC MATCH in Release_Label",and($B130&lt;&gt;"",countif('3) Release_Label'!$E:$E,$B130)=0),"NO CATALOG ID MATCH in Release_Label",iserror(vlookup($A130&amp;$B130,'3) Release_Label'!$D:$D&amp;'3) Release_Label'!$E:$E,1,0)),"NO UPC-CATALOG ID pair MATCH in Release_Label" )</f>
        <v/>
      </c>
      <c r="E130" s="43" t="s">
        <v>67</v>
      </c>
      <c r="F130" s="135" t="s">
        <v>669</v>
      </c>
      <c r="G130" s="136" t="str">
        <f t="array" ref="G130">ifs(or($F130="",$F130="Main Primary Artist"),$F130,not(iserror(vlookup($F130,'Reference info'!$J$5:$J$8,1,0))),"Key Artist",not(iserror(vlookup($F130,'Reference info'!$J$38:$J$405,1,0))),"Performer",not(iserror(vlookup($F130,'Reference info'!$J$10:$J$36,1,0))),"Producer &amp; Engineer")</f>
        <v>Producer &amp; Engineer</v>
      </c>
      <c r="I130" s="8" t="str">
        <f>IF(AND(F130="Main Primary Artist",SUBSTITUTE(E130," ","")&lt;&gt;"VariousArtists",SUBSTITUTE(E130," ","")&lt;&gt;"VariousArtist",E130&lt;&gt;"Various",SUBSTITUTE(E130," ","")&lt;&gt;"AssortedArtists",SUBSTITUTE(E130," ","")&lt;&gt;"AssortedArtist",E130&lt;&gt;"Assorted",SUBSTITUTE(E130," ","")&lt;&gt;"AsortedArtists",SUBSTITUTE(E130," ","")&lt;&gt;"AsortedArtist",E130&lt;&gt;"Asorted",E130&lt;&gt;"Other",,SUBSTITUTE(E130," ","")&lt;&gt;"MiscellaneousArtists",SUBSTITUTE(E130," ","")&lt;&gt;"MiscellaneousArtist",E130&lt;&gt;"Miscellaneous",SUBSTITUTE(E130," ","")&lt;&gt;"MiscelaneousArtists",SUBSTITUTE(E130," ","")&lt;&gt;"MiscelaneousArtist",E130&lt;&gt;"Miscelaneous"),"update Releases set ArtistId=(select ArtistId from Artists where Name=N'"&amp;SUBSTITUTE(trim(E130),"'","''")&amp;"' and EnterpriseId="&amp;EntId&amp;"), SearchKeywords=concat_ws(' ', Name, N'"&amp;SUBSTITUTE(trim(E130),"'","''")&amp;"',(select Name from Labels where LabelId=Releases.LabelId), ReleaseId, UPC, Catalog) where "&amp;IF(A130&lt;&gt;"","UPC="&amp;A130,"Catalog='"&amp;SUBSTITUTE(trim(B130),"'","''")&amp;"'")&amp;" and EnterpriseId="&amp;EntId,IF(and(F130&lt;&gt;"Main Primary Artist",SUBSTITUTE(E130," ","")&lt;&gt;"VariousArtists",SUBSTITUTE(E130," ","")&lt;&gt;"VariousArtist",E130&lt;&gt;"Various",SUBSTITUTE(E130," ","")&lt;&gt;"AssortedArtists",SUBSTITUTE(E130," ","")&lt;&gt;"AssortedArtist",E130&lt;&gt;"Assorted",SUBSTITUTE(E130," ","")&lt;&gt;"AsortedArtists",SUBSTITUTE(E130," ","")&lt;&gt;"AsortedArtist",E130&lt;&gt;"Asorted",E130&lt;&gt;"Other",,SUBSTITUTE(E130," ","")&lt;&gt;"MiscellaneousArtists",SUBSTITUTE(E130," ","")&lt;&gt;"MiscellaneousArtist",E130&lt;&gt;"Miscellaneous",SUBSTITUTE(E130," ","")&lt;&gt;"MiscelaneousArtists",SUBSTITUTE(E130," ","")&lt;&gt;"MiscelaneousArtist",E130&lt;&gt;"Miscelaneous"),"INSERT into Contributors VALUES (newid(), "&amp;IF(F130&lt;&gt;"Primary Artist", "(select RoleId from ContributorRoles where Name='"&amp;F130&amp;"'), 0", "49, 1")&amp; ", null, (select max(ReleaseId) from Releases where "&amp;IF(A130&lt;&gt;"","UPC="&amp;A130,"Catalog='"&amp;SUBSTITUTE(trim(B130),"'","''")&amp;"'")&amp;" and EnterpriseId="&amp;EntId&amp;"), (select ArtistId from Artists where Name=N'"&amp;SUBSTITUTE(trim(E130),"'","''")&amp;"' and EnterpriseId="&amp;EntId&amp;"), null)",""))</f>
        <v>INSERT into Contributors VALUES (newid(), (select RoleId from ContributorRoles where Name='Engineer'), 0, null, (select max(ReleaseId) from Releases where UPC=766310726763 and EnterpriseId=647322), (select ArtistId from Artists where Name=N'Flash Beats Manow' and EnterpriseId=647322), null)</v>
      </c>
      <c r="L130" s="28"/>
    </row>
    <row r="131">
      <c r="A131" s="83">
        <v>7.6631076033E11</v>
      </c>
      <c r="B131" s="116"/>
      <c r="C131" s="134" t="str">
        <f t="array" ref="C131">ifs(and(isblank($A131),isblank($B131)),"", not(iserror(vlookup($A131&amp;$B131,'3) Release_Label'!$D:$D&amp;'3) Release_Label'!$E:$E,1,0))),vlookup($A131&amp;$B131,{'3) Release_Label'!$D:$D&amp;'3) Release_Label'!$E:$E,'3) Release_Label'!$F:$F},2,0), or(and(not(isblank($B131)),$B131=$B130,$A131&lt;&gt;$A130),and(not(isblank($A131)),$A131=$A130,$B131&lt;&gt;$B130)),"ID LISTS UNALIGNED",and($A131&lt;&gt;"",countif('3) Release_Label'!$D:$D,$A131)=0),"NO UPC MATCH in Release_Label",and($B131&lt;&gt;"",countif('3) Release_Label'!$E:$E,$B131)=0),"NO CATALOG ID MATCH in Release_Label",iserror(vlookup($A131&amp;$B131,'3) Release_Label'!$D:$D&amp;'3) Release_Label'!$E:$E,1,0)),"NO UPC-CATALOG ID pair MATCH in Release_Label" )</f>
        <v>Lampião, Capitão do Sertão</v>
      </c>
      <c r="D131" s="134" t="str">
        <f t="array" ref="D131">ifs(and(isblank($A131),isblank($B131)),"", not(iserror(vlookup($A131&amp;$B131,'3) Release_Label'!$D:$D&amp;'3) Release_Label'!$E:$E,1,0))),vlookup($A131&amp;$B131,{'3) Release_Label'!$D:$D&amp;'3) Release_Label'!$E:$E,'3) Release_Label'!$H:$H},2,0), or(and(not(isblank($B131)),$B131=$B130,$A131&lt;&gt;$A130),and(not(isblank($A131)),$A131=$A130,$B131&lt;&gt;$B130)),"ID LISTS UNALIGNED",and($A131&lt;&gt;"",countif('3) Release_Label'!$D:$D,$A131)=0),"NO UPC MATCH in Release_Label",and($B131&lt;&gt;"",countif('3) Release_Label'!$E:$E,$B131)=0),"NO CATALOG ID MATCH in Release_Label",iserror(vlookup($A131&amp;$B131,'3) Release_Label'!$D:$D&amp;'3) Release_Label'!$E:$E,1,0)),"NO UPC-CATALOG ID pair MATCH in Release_Label" )</f>
        <v/>
      </c>
      <c r="E131" s="43" t="s">
        <v>49</v>
      </c>
      <c r="F131" s="135" t="s">
        <v>666</v>
      </c>
      <c r="G131" s="136" t="str">
        <f t="array" ref="G131">ifs(or($F131="",$F131="Main Primary Artist"),$F131,not(iserror(vlookup($F131,'Reference info'!$J$5:$J$8,1,0))),"Key Artist",not(iserror(vlookup($F131,'Reference info'!$J$38:$J$405,1,0))),"Performer",not(iserror(vlookup($F131,'Reference info'!$J$10:$J$36,1,0))),"Producer &amp; Engineer")</f>
        <v>Main Primary Artist</v>
      </c>
      <c r="I131" s="8" t="str">
        <f>IF(AND(F131="Main Primary Artist",SUBSTITUTE(E131," ","")&lt;&gt;"VariousArtists",SUBSTITUTE(E131," ","")&lt;&gt;"VariousArtist",E131&lt;&gt;"Various",SUBSTITUTE(E131," ","")&lt;&gt;"AssortedArtists",SUBSTITUTE(E131," ","")&lt;&gt;"AssortedArtist",E131&lt;&gt;"Assorted",SUBSTITUTE(E131," ","")&lt;&gt;"AsortedArtists",SUBSTITUTE(E131," ","")&lt;&gt;"AsortedArtist",E131&lt;&gt;"Asorted",E131&lt;&gt;"Other",,SUBSTITUTE(E131," ","")&lt;&gt;"MiscellaneousArtists",SUBSTITUTE(E131," ","")&lt;&gt;"MiscellaneousArtist",E131&lt;&gt;"Miscellaneous",SUBSTITUTE(E131," ","")&lt;&gt;"MiscelaneousArtists",SUBSTITUTE(E131," ","")&lt;&gt;"MiscelaneousArtist",E131&lt;&gt;"Miscelaneous"),"update Releases set ArtistId=(select ArtistId from Artists where Name=N'"&amp;SUBSTITUTE(trim(E131),"'","''")&amp;"' and EnterpriseId="&amp;EntId&amp;"), SearchKeywords=concat_ws(' ', Name, N'"&amp;SUBSTITUTE(trim(E131),"'","''")&amp;"',(select Name from Labels where LabelId=Releases.LabelId), ReleaseId, UPC, Catalog) where "&amp;IF(A131&lt;&gt;"","UPC="&amp;A131,"Catalog='"&amp;SUBSTITUTE(trim(B131),"'","''")&amp;"'")&amp;" and EnterpriseId="&amp;EntId,IF(and(F131&lt;&gt;"Main Primary Artist",SUBSTITUTE(E131," ","")&lt;&gt;"VariousArtists",SUBSTITUTE(E131," ","")&lt;&gt;"VariousArtist",E131&lt;&gt;"Various",SUBSTITUTE(E131," ","")&lt;&gt;"AssortedArtists",SUBSTITUTE(E131," ","")&lt;&gt;"AssortedArtist",E131&lt;&gt;"Assorted",SUBSTITUTE(E131," ","")&lt;&gt;"AsortedArtists",SUBSTITUTE(E131," ","")&lt;&gt;"AsortedArtist",E131&lt;&gt;"Asorted",E131&lt;&gt;"Other",,SUBSTITUTE(E131," ","")&lt;&gt;"MiscellaneousArtists",SUBSTITUTE(E131," ","")&lt;&gt;"MiscellaneousArtist",E131&lt;&gt;"Miscellaneous",SUBSTITUTE(E131," ","")&lt;&gt;"MiscelaneousArtists",SUBSTITUTE(E131," ","")&lt;&gt;"MiscelaneousArtist",E131&lt;&gt;"Miscelaneous"),"INSERT into Contributors VALUES (newid(), "&amp;IF(F131&lt;&gt;"Primary Artist", "(select RoleId from ContributorRoles where Name='"&amp;F131&amp;"'), 0", "49, 1")&amp; ", null, (select max(ReleaseId) from Releases where "&amp;IF(A131&lt;&gt;"","UPC="&amp;A131,"Catalog='"&amp;SUBSTITUTE(trim(B131),"'","''")&amp;"'")&amp;" and EnterpriseId="&amp;EntId&amp;"), (select ArtistId from Artists where Name=N'"&amp;SUBSTITUTE(trim(E131),"'","''")&amp;"' and EnterpriseId="&amp;EntId&amp;"), null)",""))</f>
        <v>update Releases set ArtistId=(select ArtistId from Artists where Name=N'JKZ' and EnterpriseId=647322), SearchKeywords=concat_ws(' ', Name, N'JKZ',(select Name from Labels where LabelId=Releases.LabelId), ReleaseId, UPC, Catalog) where UPC=766310760330 and EnterpriseId=647322</v>
      </c>
      <c r="L131" s="28"/>
    </row>
    <row r="132">
      <c r="A132" s="83">
        <v>7.6631076033E11</v>
      </c>
      <c r="B132" s="116"/>
      <c r="C132" s="134" t="str">
        <f t="array" ref="C132">ifs(and(isblank($A132),isblank($B132)),"", not(iserror(vlookup($A132&amp;$B132,'3) Release_Label'!$D:$D&amp;'3) Release_Label'!$E:$E,1,0))),vlookup($A132&amp;$B132,{'3) Release_Label'!$D:$D&amp;'3) Release_Label'!$E:$E,'3) Release_Label'!$F:$F},2,0), or(and(not(isblank($B132)),$B132=$B131,$A132&lt;&gt;$A131),and(not(isblank($A132)),$A132=$A131,$B132&lt;&gt;$B131)),"ID LISTS UNALIGNED",and($A132&lt;&gt;"",countif('3) Release_Label'!$D:$D,$A132)=0),"NO UPC MATCH in Release_Label",and($B132&lt;&gt;"",countif('3) Release_Label'!$E:$E,$B132)=0),"NO CATALOG ID MATCH in Release_Label",iserror(vlookup($A132&amp;$B132,'3) Release_Label'!$D:$D&amp;'3) Release_Label'!$E:$E,1,0)),"NO UPC-CATALOG ID pair MATCH in Release_Label" )</f>
        <v>Lampião, Capitão do Sertão</v>
      </c>
      <c r="D132" s="134" t="str">
        <f t="array" ref="D132">ifs(and(isblank($A132),isblank($B132)),"", not(iserror(vlookup($A132&amp;$B132,'3) Release_Label'!$D:$D&amp;'3) Release_Label'!$E:$E,1,0))),vlookup($A132&amp;$B132,{'3) Release_Label'!$D:$D&amp;'3) Release_Label'!$E:$E,'3) Release_Label'!$H:$H},2,0), or(and(not(isblank($B132)),$B132=$B131,$A132&lt;&gt;$A131),and(not(isblank($A132)),$A132=$A131,$B132&lt;&gt;$B131)),"ID LISTS UNALIGNED",and($A132&lt;&gt;"",countif('3) Release_Label'!$D:$D,$A132)=0),"NO UPC MATCH in Release_Label",and($B132&lt;&gt;"",countif('3) Release_Label'!$E:$E,$B132)=0),"NO CATALOG ID MATCH in Release_Label",iserror(vlookup($A132&amp;$B132,'3) Release_Label'!$D:$D&amp;'3) Release_Label'!$E:$E,1,0)),"NO UPC-CATALOG ID pair MATCH in Release_Label" )</f>
        <v/>
      </c>
      <c r="E132" s="43" t="s">
        <v>49</v>
      </c>
      <c r="F132" s="135" t="s">
        <v>667</v>
      </c>
      <c r="G132" s="136" t="str">
        <f t="array" ref="G132">ifs(or($F132="",$F132="Main Primary Artist"),$F132,not(iserror(vlookup($F132,'Reference info'!$J$5:$J$8,1,0))),"Key Artist",not(iserror(vlookup($F132,'Reference info'!$J$38:$J$405,1,0))),"Performer",not(iserror(vlookup($F132,'Reference info'!$J$10:$J$36,1,0))),"Producer &amp; Engineer")</f>
        <v>Producer &amp; Engineer</v>
      </c>
      <c r="I132" s="8" t="str">
        <f>IF(AND(F132="Main Primary Artist",SUBSTITUTE(E132," ","")&lt;&gt;"VariousArtists",SUBSTITUTE(E132," ","")&lt;&gt;"VariousArtist",E132&lt;&gt;"Various",SUBSTITUTE(E132," ","")&lt;&gt;"AssortedArtists",SUBSTITUTE(E132," ","")&lt;&gt;"AssortedArtist",E132&lt;&gt;"Assorted",SUBSTITUTE(E132," ","")&lt;&gt;"AsortedArtists",SUBSTITUTE(E132," ","")&lt;&gt;"AsortedArtist",E132&lt;&gt;"Asorted",E132&lt;&gt;"Other",,SUBSTITUTE(E132," ","")&lt;&gt;"MiscellaneousArtists",SUBSTITUTE(E132," ","")&lt;&gt;"MiscellaneousArtist",E132&lt;&gt;"Miscellaneous",SUBSTITUTE(E132," ","")&lt;&gt;"MiscelaneousArtists",SUBSTITUTE(E132," ","")&lt;&gt;"MiscelaneousArtist",E132&lt;&gt;"Miscelaneous"),"update Releases set ArtistId=(select ArtistId from Artists where Name=N'"&amp;SUBSTITUTE(trim(E132),"'","''")&amp;"' and EnterpriseId="&amp;EntId&amp;"), SearchKeywords=concat_ws(' ', Name, N'"&amp;SUBSTITUTE(trim(E132),"'","''")&amp;"',(select Name from Labels where LabelId=Releases.LabelId), ReleaseId, UPC, Catalog) where "&amp;IF(A132&lt;&gt;"","UPC="&amp;A132,"Catalog='"&amp;SUBSTITUTE(trim(B132),"'","''")&amp;"'")&amp;" and EnterpriseId="&amp;EntId,IF(and(F132&lt;&gt;"Main Primary Artist",SUBSTITUTE(E132," ","")&lt;&gt;"VariousArtists",SUBSTITUTE(E132," ","")&lt;&gt;"VariousArtist",E132&lt;&gt;"Various",SUBSTITUTE(E132," ","")&lt;&gt;"AssortedArtists",SUBSTITUTE(E132," ","")&lt;&gt;"AssortedArtist",E132&lt;&gt;"Assorted",SUBSTITUTE(E132," ","")&lt;&gt;"AsortedArtists",SUBSTITUTE(E132," ","")&lt;&gt;"AsortedArtist",E132&lt;&gt;"Asorted",E132&lt;&gt;"Other",,SUBSTITUTE(E132," ","")&lt;&gt;"MiscellaneousArtists",SUBSTITUTE(E132," ","")&lt;&gt;"MiscellaneousArtist",E132&lt;&gt;"Miscellaneous",SUBSTITUTE(E132," ","")&lt;&gt;"MiscelaneousArtists",SUBSTITUTE(E132," ","")&lt;&gt;"MiscelaneousArtist",E132&lt;&gt;"Miscelaneous"),"INSERT into Contributors VALUES (newid(), "&amp;IF(F132&lt;&gt;"Primary Artist", "(select RoleId from ContributorRoles where Name='"&amp;F132&amp;"'), 0", "49, 1")&amp; ", null, (select max(ReleaseId) from Releases where "&amp;IF(A132&lt;&gt;"","UPC="&amp;A132,"Catalog='"&amp;SUBSTITUTE(trim(B132),"'","''")&amp;"'")&amp;" and EnterpriseId="&amp;EntId&amp;"), (select ArtistId from Artists where Name=N'"&amp;SUBSTITUTE(trim(E132),"'","''")&amp;"' and EnterpriseId="&amp;EntId&amp;"), null)",""))</f>
        <v>INSERT into Contributors VALUES (newid(), (select RoleId from ContributorRoles where Name='Producer'), 0, null, (select max(ReleaseId) from Releases where UPC=766310760330 and EnterpriseId=647322), (select ArtistId from Artists where Name=N'JKZ' and EnterpriseId=647322), null)</v>
      </c>
      <c r="L132" s="28"/>
    </row>
    <row r="133">
      <c r="A133" s="83">
        <v>7.6631076033E11</v>
      </c>
      <c r="B133" s="116"/>
      <c r="C133" s="134" t="str">
        <f t="array" ref="C133">ifs(and(isblank($A133),isblank($B133)),"", not(iserror(vlookup($A133&amp;$B133,'3) Release_Label'!$D:$D&amp;'3) Release_Label'!$E:$E,1,0))),vlookup($A133&amp;$B133,{'3) Release_Label'!$D:$D&amp;'3) Release_Label'!$E:$E,'3) Release_Label'!$F:$F},2,0), or(and(not(isblank($B133)),$B133=$B132,$A133&lt;&gt;$A132),and(not(isblank($A133)),$A133=$A132,$B133&lt;&gt;$B132)),"ID LISTS UNALIGNED",and($A133&lt;&gt;"",countif('3) Release_Label'!$D:$D,$A133)=0),"NO UPC MATCH in Release_Label",and($B133&lt;&gt;"",countif('3) Release_Label'!$E:$E,$B133)=0),"NO CATALOG ID MATCH in Release_Label",iserror(vlookup($A133&amp;$B133,'3) Release_Label'!$D:$D&amp;'3) Release_Label'!$E:$E,1,0)),"NO UPC-CATALOG ID pair MATCH in Release_Label" )</f>
        <v>Lampião, Capitão do Sertão</v>
      </c>
      <c r="D133" s="134" t="str">
        <f t="array" ref="D133">ifs(and(isblank($A133),isblank($B133)),"", not(iserror(vlookup($A133&amp;$B133,'3) Release_Label'!$D:$D&amp;'3) Release_Label'!$E:$E,1,0))),vlookup($A133&amp;$B133,{'3) Release_Label'!$D:$D&amp;'3) Release_Label'!$E:$E,'3) Release_Label'!$H:$H},2,0), or(and(not(isblank($B133)),$B133=$B132,$A133&lt;&gt;$A132),and(not(isblank($A133)),$A133=$A132,$B133&lt;&gt;$B132)),"ID LISTS UNALIGNED",and($A133&lt;&gt;"",countif('3) Release_Label'!$D:$D,$A133)=0),"NO UPC MATCH in Release_Label",and($B133&lt;&gt;"",countif('3) Release_Label'!$E:$E,$B133)=0),"NO CATALOG ID MATCH in Release_Label",iserror(vlookup($A133&amp;$B133,'3) Release_Label'!$D:$D&amp;'3) Release_Label'!$E:$E,1,0)),"NO UPC-CATALOG ID pair MATCH in Release_Label" )</f>
        <v/>
      </c>
      <c r="E133" s="43" t="s">
        <v>49</v>
      </c>
      <c r="F133" s="135" t="s">
        <v>669</v>
      </c>
      <c r="G133" s="136" t="str">
        <f t="array" ref="G133">ifs(or($F133="",$F133="Main Primary Artist"),$F133,not(iserror(vlookup($F133,'Reference info'!$J$5:$J$8,1,0))),"Key Artist",not(iserror(vlookup($F133,'Reference info'!$J$38:$J$405,1,0))),"Performer",not(iserror(vlookup($F133,'Reference info'!$J$10:$J$36,1,0))),"Producer &amp; Engineer")</f>
        <v>Producer &amp; Engineer</v>
      </c>
      <c r="I133" s="8" t="str">
        <f>IF(AND(F133="Main Primary Artist",SUBSTITUTE(E133," ","")&lt;&gt;"VariousArtists",SUBSTITUTE(E133," ","")&lt;&gt;"VariousArtist",E133&lt;&gt;"Various",SUBSTITUTE(E133," ","")&lt;&gt;"AssortedArtists",SUBSTITUTE(E133," ","")&lt;&gt;"AssortedArtist",E133&lt;&gt;"Assorted",SUBSTITUTE(E133," ","")&lt;&gt;"AsortedArtists",SUBSTITUTE(E133," ","")&lt;&gt;"AsortedArtist",E133&lt;&gt;"Asorted",E133&lt;&gt;"Other",,SUBSTITUTE(E133," ","")&lt;&gt;"MiscellaneousArtists",SUBSTITUTE(E133," ","")&lt;&gt;"MiscellaneousArtist",E133&lt;&gt;"Miscellaneous",SUBSTITUTE(E133," ","")&lt;&gt;"MiscelaneousArtists",SUBSTITUTE(E133," ","")&lt;&gt;"MiscelaneousArtist",E133&lt;&gt;"Miscelaneous"),"update Releases set ArtistId=(select ArtistId from Artists where Name=N'"&amp;SUBSTITUTE(trim(E133),"'","''")&amp;"' and EnterpriseId="&amp;EntId&amp;"), SearchKeywords=concat_ws(' ', Name, N'"&amp;SUBSTITUTE(trim(E133),"'","''")&amp;"',(select Name from Labels where LabelId=Releases.LabelId), ReleaseId, UPC, Catalog) where "&amp;IF(A133&lt;&gt;"","UPC="&amp;A133,"Catalog='"&amp;SUBSTITUTE(trim(B133),"'","''")&amp;"'")&amp;" and EnterpriseId="&amp;EntId,IF(and(F133&lt;&gt;"Main Primary Artist",SUBSTITUTE(E133," ","")&lt;&gt;"VariousArtists",SUBSTITUTE(E133," ","")&lt;&gt;"VariousArtist",E133&lt;&gt;"Various",SUBSTITUTE(E133," ","")&lt;&gt;"AssortedArtists",SUBSTITUTE(E133," ","")&lt;&gt;"AssortedArtist",E133&lt;&gt;"Assorted",SUBSTITUTE(E133," ","")&lt;&gt;"AsortedArtists",SUBSTITUTE(E133," ","")&lt;&gt;"AsortedArtist",E133&lt;&gt;"Asorted",E133&lt;&gt;"Other",,SUBSTITUTE(E133," ","")&lt;&gt;"MiscellaneousArtists",SUBSTITUTE(E133," ","")&lt;&gt;"MiscellaneousArtist",E133&lt;&gt;"Miscellaneous",SUBSTITUTE(E133," ","")&lt;&gt;"MiscelaneousArtists",SUBSTITUTE(E133," ","")&lt;&gt;"MiscelaneousArtist",E133&lt;&gt;"Miscelaneous"),"INSERT into Contributors VALUES (newid(), "&amp;IF(F133&lt;&gt;"Primary Artist", "(select RoleId from ContributorRoles where Name='"&amp;F133&amp;"'), 0", "49, 1")&amp; ", null, (select max(ReleaseId) from Releases where "&amp;IF(A133&lt;&gt;"","UPC="&amp;A133,"Catalog='"&amp;SUBSTITUTE(trim(B133),"'","''")&amp;"'")&amp;" and EnterpriseId="&amp;EntId&amp;"), (select ArtistId from Artists where Name=N'"&amp;SUBSTITUTE(trim(E133),"'","''")&amp;"' and EnterpriseId="&amp;EntId&amp;"), null)",""))</f>
        <v>INSERT into Contributors VALUES (newid(), (select RoleId from ContributorRoles where Name='Engineer'), 0, null, (select max(ReleaseId) from Releases where UPC=766310760330 and EnterpriseId=647322), (select ArtistId from Artists where Name=N'JKZ' and EnterpriseId=647322), null)</v>
      </c>
      <c r="L133" s="28"/>
    </row>
    <row r="134">
      <c r="A134" s="83">
        <v>7.66310846638E11</v>
      </c>
      <c r="B134" s="116"/>
      <c r="C134" s="134" t="str">
        <f t="array" ref="C134">ifs(and(isblank($A134),isblank($B134)),"", not(iserror(vlookup($A134&amp;$B134,'3) Release_Label'!$D:$D&amp;'3) Release_Label'!$E:$E,1,0))),vlookup($A134&amp;$B134,{'3) Release_Label'!$D:$D&amp;'3) Release_Label'!$E:$E,'3) Release_Label'!$F:$F},2,0), or(and(not(isblank($B134)),$B134=$B133,$A134&lt;&gt;$A133),and(not(isblank($A134)),$A134=$A133,$B134&lt;&gt;$B133)),"ID LISTS UNALIGNED",and($A134&lt;&gt;"",countif('3) Release_Label'!$D:$D,$A134)=0),"NO UPC MATCH in Release_Label",and($B134&lt;&gt;"",countif('3) Release_Label'!$E:$E,$B134)=0),"NO CATALOG ID MATCH in Release_Label",iserror(vlookup($A134&amp;$B134,'3) Release_Label'!$D:$D&amp;'3) Release_Label'!$E:$E,1,0)),"NO UPC-CATALOG ID pair MATCH in Release_Label" )</f>
        <v>Control</v>
      </c>
      <c r="D134" s="134" t="str">
        <f t="array" ref="D134">ifs(and(isblank($A134),isblank($B134)),"", not(iserror(vlookup($A134&amp;$B134,'3) Release_Label'!$D:$D&amp;'3) Release_Label'!$E:$E,1,0))),vlookup($A134&amp;$B134,{'3) Release_Label'!$D:$D&amp;'3) Release_Label'!$E:$E,'3) Release_Label'!$H:$H},2,0), or(and(not(isblank($B134)),$B134=$B133,$A134&lt;&gt;$A133),and(not(isblank($A134)),$A134=$A133,$B134&lt;&gt;$B133)),"ID LISTS UNALIGNED",and($A134&lt;&gt;"",countif('3) Release_Label'!$D:$D,$A134)=0),"NO UPC MATCH in Release_Label",and($B134&lt;&gt;"",countif('3) Release_Label'!$E:$E,$B134)=0),"NO CATALOG ID MATCH in Release_Label",iserror(vlookup($A134&amp;$B134,'3) Release_Label'!$D:$D&amp;'3) Release_Label'!$E:$E,1,0)),"NO UPC-CATALOG ID pair MATCH in Release_Label" )</f>
        <v/>
      </c>
      <c r="E134" s="43" t="s">
        <v>79</v>
      </c>
      <c r="F134" s="135" t="s">
        <v>666</v>
      </c>
      <c r="G134" s="136" t="str">
        <f t="array" ref="G134">ifs(or($F134="",$F134="Main Primary Artist"),$F134,not(iserror(vlookup($F134,'Reference info'!$J$5:$J$8,1,0))),"Key Artist",not(iserror(vlookup($F134,'Reference info'!$J$38:$J$405,1,0))),"Performer",not(iserror(vlookup($F134,'Reference info'!$J$10:$J$36,1,0))),"Producer &amp; Engineer")</f>
        <v>Main Primary Artist</v>
      </c>
      <c r="I134" s="8" t="str">
        <f>IF(AND(F134="Main Primary Artist",SUBSTITUTE(E134," ","")&lt;&gt;"VariousArtists",SUBSTITUTE(E134," ","")&lt;&gt;"VariousArtist",E134&lt;&gt;"Various",SUBSTITUTE(E134," ","")&lt;&gt;"AssortedArtists",SUBSTITUTE(E134," ","")&lt;&gt;"AssortedArtist",E134&lt;&gt;"Assorted",SUBSTITUTE(E134," ","")&lt;&gt;"AsortedArtists",SUBSTITUTE(E134," ","")&lt;&gt;"AsortedArtist",E134&lt;&gt;"Asorted",E134&lt;&gt;"Other",,SUBSTITUTE(E134," ","")&lt;&gt;"MiscellaneousArtists",SUBSTITUTE(E134," ","")&lt;&gt;"MiscellaneousArtist",E134&lt;&gt;"Miscellaneous",SUBSTITUTE(E134," ","")&lt;&gt;"MiscelaneousArtists",SUBSTITUTE(E134," ","")&lt;&gt;"MiscelaneousArtist",E134&lt;&gt;"Miscelaneous"),"update Releases set ArtistId=(select ArtistId from Artists where Name=N'"&amp;SUBSTITUTE(trim(E134),"'","''")&amp;"' and EnterpriseId="&amp;EntId&amp;"), SearchKeywords=concat_ws(' ', Name, N'"&amp;SUBSTITUTE(trim(E134),"'","''")&amp;"',(select Name from Labels where LabelId=Releases.LabelId), ReleaseId, UPC, Catalog) where "&amp;IF(A134&lt;&gt;"","UPC="&amp;A134,"Catalog='"&amp;SUBSTITUTE(trim(B134),"'","''")&amp;"'")&amp;" and EnterpriseId="&amp;EntId,IF(and(F134&lt;&gt;"Main Primary Artist",SUBSTITUTE(E134," ","")&lt;&gt;"VariousArtists",SUBSTITUTE(E134," ","")&lt;&gt;"VariousArtist",E134&lt;&gt;"Various",SUBSTITUTE(E134," ","")&lt;&gt;"AssortedArtists",SUBSTITUTE(E134," ","")&lt;&gt;"AssortedArtist",E134&lt;&gt;"Assorted",SUBSTITUTE(E134," ","")&lt;&gt;"AsortedArtists",SUBSTITUTE(E134," ","")&lt;&gt;"AsortedArtist",E134&lt;&gt;"Asorted",E134&lt;&gt;"Other",,SUBSTITUTE(E134," ","")&lt;&gt;"MiscellaneousArtists",SUBSTITUTE(E134," ","")&lt;&gt;"MiscellaneousArtist",E134&lt;&gt;"Miscellaneous",SUBSTITUTE(E134," ","")&lt;&gt;"MiscelaneousArtists",SUBSTITUTE(E134," ","")&lt;&gt;"MiscelaneousArtist",E134&lt;&gt;"Miscelaneous"),"INSERT into Contributors VALUES (newid(), "&amp;IF(F134&lt;&gt;"Primary Artist", "(select RoleId from ContributorRoles where Name='"&amp;F134&amp;"'), 0", "49, 1")&amp; ", null, (select max(ReleaseId) from Releases where "&amp;IF(A134&lt;&gt;"","UPC="&amp;A134,"Catalog='"&amp;SUBSTITUTE(trim(B134),"'","''")&amp;"'")&amp;" and EnterpriseId="&amp;EntId&amp;"), (select ArtistId from Artists where Name=N'"&amp;SUBSTITUTE(trim(E134),"'","''")&amp;"' and EnterpriseId="&amp;EntId&amp;"), null)",""))</f>
        <v>update Releases set ArtistId=(select ArtistId from Artists where Name=N'$hinepsj' and EnterpriseId=647322), SearchKeywords=concat_ws(' ', Name, N'$hinepsj',(select Name from Labels where LabelId=Releases.LabelId), ReleaseId, UPC, Catalog) where UPC=766310846638 and EnterpriseId=647322</v>
      </c>
      <c r="L134" s="28"/>
    </row>
    <row r="135">
      <c r="A135" s="83">
        <v>7.66310846638E11</v>
      </c>
      <c r="B135" s="116"/>
      <c r="C135" s="134" t="str">
        <f t="array" ref="C135">ifs(and(isblank($A135),isblank($B135)),"", not(iserror(vlookup($A135&amp;$B135,'3) Release_Label'!$D:$D&amp;'3) Release_Label'!$E:$E,1,0))),vlookup($A135&amp;$B135,{'3) Release_Label'!$D:$D&amp;'3) Release_Label'!$E:$E,'3) Release_Label'!$F:$F},2,0), or(and(not(isblank($B135)),$B135=$B134,$A135&lt;&gt;$A134),and(not(isblank($A135)),$A135=$A134,$B135&lt;&gt;$B134)),"ID LISTS UNALIGNED",and($A135&lt;&gt;"",countif('3) Release_Label'!$D:$D,$A135)=0),"NO UPC MATCH in Release_Label",and($B135&lt;&gt;"",countif('3) Release_Label'!$E:$E,$B135)=0),"NO CATALOG ID MATCH in Release_Label",iserror(vlookup($A135&amp;$B135,'3) Release_Label'!$D:$D&amp;'3) Release_Label'!$E:$E,1,0)),"NO UPC-CATALOG ID pair MATCH in Release_Label" )</f>
        <v>Control</v>
      </c>
      <c r="D135" s="134" t="str">
        <f t="array" ref="D135">ifs(and(isblank($A135),isblank($B135)),"", not(iserror(vlookup($A135&amp;$B135,'3) Release_Label'!$D:$D&amp;'3) Release_Label'!$E:$E,1,0))),vlookup($A135&amp;$B135,{'3) Release_Label'!$D:$D&amp;'3) Release_Label'!$E:$E,'3) Release_Label'!$H:$H},2,0), or(and(not(isblank($B135)),$B135=$B134,$A135&lt;&gt;$A134),and(not(isblank($A135)),$A135=$A134,$B135&lt;&gt;$B134)),"ID LISTS UNALIGNED",and($A135&lt;&gt;"",countif('3) Release_Label'!$D:$D,$A135)=0),"NO UPC MATCH in Release_Label",and($B135&lt;&gt;"",countif('3) Release_Label'!$E:$E,$B135)=0),"NO CATALOG ID MATCH in Release_Label",iserror(vlookup($A135&amp;$B135,'3) Release_Label'!$D:$D&amp;'3) Release_Label'!$E:$E,1,0)),"NO UPC-CATALOG ID pair MATCH in Release_Label" )</f>
        <v/>
      </c>
      <c r="E135" s="43" t="s">
        <v>79</v>
      </c>
      <c r="F135" s="135" t="s">
        <v>667</v>
      </c>
      <c r="G135" s="136" t="str">
        <f t="array" ref="G135">ifs(or($F135="",$F135="Main Primary Artist"),$F135,not(iserror(vlookup($F135,'Reference info'!$J$5:$J$8,1,0))),"Key Artist",not(iserror(vlookup($F135,'Reference info'!$J$38:$J$405,1,0))),"Performer",not(iserror(vlookup($F135,'Reference info'!$J$10:$J$36,1,0))),"Producer &amp; Engineer")</f>
        <v>Producer &amp; Engineer</v>
      </c>
      <c r="I135" s="8" t="str">
        <f>IF(AND(F135="Main Primary Artist",SUBSTITUTE(E135," ","")&lt;&gt;"VariousArtists",SUBSTITUTE(E135," ","")&lt;&gt;"VariousArtist",E135&lt;&gt;"Various",SUBSTITUTE(E135," ","")&lt;&gt;"AssortedArtists",SUBSTITUTE(E135," ","")&lt;&gt;"AssortedArtist",E135&lt;&gt;"Assorted",SUBSTITUTE(E135," ","")&lt;&gt;"AsortedArtists",SUBSTITUTE(E135," ","")&lt;&gt;"AsortedArtist",E135&lt;&gt;"Asorted",E135&lt;&gt;"Other",,SUBSTITUTE(E135," ","")&lt;&gt;"MiscellaneousArtists",SUBSTITUTE(E135," ","")&lt;&gt;"MiscellaneousArtist",E135&lt;&gt;"Miscellaneous",SUBSTITUTE(E135," ","")&lt;&gt;"MiscelaneousArtists",SUBSTITUTE(E135," ","")&lt;&gt;"MiscelaneousArtist",E135&lt;&gt;"Miscelaneous"),"update Releases set ArtistId=(select ArtistId from Artists where Name=N'"&amp;SUBSTITUTE(trim(E135),"'","''")&amp;"' and EnterpriseId="&amp;EntId&amp;"), SearchKeywords=concat_ws(' ', Name, N'"&amp;SUBSTITUTE(trim(E135),"'","''")&amp;"',(select Name from Labels where LabelId=Releases.LabelId), ReleaseId, UPC, Catalog) where "&amp;IF(A135&lt;&gt;"","UPC="&amp;A135,"Catalog='"&amp;SUBSTITUTE(trim(B135),"'","''")&amp;"'")&amp;" and EnterpriseId="&amp;EntId,IF(and(F135&lt;&gt;"Main Primary Artist",SUBSTITUTE(E135," ","")&lt;&gt;"VariousArtists",SUBSTITUTE(E135," ","")&lt;&gt;"VariousArtist",E135&lt;&gt;"Various",SUBSTITUTE(E135," ","")&lt;&gt;"AssortedArtists",SUBSTITUTE(E135," ","")&lt;&gt;"AssortedArtist",E135&lt;&gt;"Assorted",SUBSTITUTE(E135," ","")&lt;&gt;"AsortedArtists",SUBSTITUTE(E135," ","")&lt;&gt;"AsortedArtist",E135&lt;&gt;"Asorted",E135&lt;&gt;"Other",,SUBSTITUTE(E135," ","")&lt;&gt;"MiscellaneousArtists",SUBSTITUTE(E135," ","")&lt;&gt;"MiscellaneousArtist",E135&lt;&gt;"Miscellaneous",SUBSTITUTE(E135," ","")&lt;&gt;"MiscelaneousArtists",SUBSTITUTE(E135," ","")&lt;&gt;"MiscelaneousArtist",E135&lt;&gt;"Miscelaneous"),"INSERT into Contributors VALUES (newid(), "&amp;IF(F135&lt;&gt;"Primary Artist", "(select RoleId from ContributorRoles where Name='"&amp;F135&amp;"'), 0", "49, 1")&amp; ", null, (select max(ReleaseId) from Releases where "&amp;IF(A135&lt;&gt;"","UPC="&amp;A135,"Catalog='"&amp;SUBSTITUTE(trim(B135),"'","''")&amp;"'")&amp;" and EnterpriseId="&amp;EntId&amp;"), (select ArtistId from Artists where Name=N'"&amp;SUBSTITUTE(trim(E135),"'","''")&amp;"' and EnterpriseId="&amp;EntId&amp;"), null)",""))</f>
        <v>INSERT into Contributors VALUES (newid(), (select RoleId from ContributorRoles where Name='Producer'), 0, null, (select max(ReleaseId) from Releases where UPC=766310846638 and EnterpriseId=647322), (select ArtistId from Artists where Name=N'$hinepsj' and EnterpriseId=647322), null)</v>
      </c>
      <c r="L135" s="28"/>
    </row>
    <row r="136">
      <c r="A136" s="83">
        <v>7.66310846638E11</v>
      </c>
      <c r="B136" s="116"/>
      <c r="C136" s="134" t="str">
        <f t="array" ref="C136">ifs(and(isblank($A136),isblank($B136)),"", not(iserror(vlookup($A136&amp;$B136,'3) Release_Label'!$D:$D&amp;'3) Release_Label'!$E:$E,1,0))),vlookup($A136&amp;$B136,{'3) Release_Label'!$D:$D&amp;'3) Release_Label'!$E:$E,'3) Release_Label'!$F:$F},2,0), or(and(not(isblank($B136)),$B136=$B135,$A136&lt;&gt;$A135),and(not(isblank($A136)),$A136=$A135,$B136&lt;&gt;$B135)),"ID LISTS UNALIGNED",and($A136&lt;&gt;"",countif('3) Release_Label'!$D:$D,$A136)=0),"NO UPC MATCH in Release_Label",and($B136&lt;&gt;"",countif('3) Release_Label'!$E:$E,$B136)=0),"NO CATALOG ID MATCH in Release_Label",iserror(vlookup($A136&amp;$B136,'3) Release_Label'!$D:$D&amp;'3) Release_Label'!$E:$E,1,0)),"NO UPC-CATALOG ID pair MATCH in Release_Label" )</f>
        <v>Control</v>
      </c>
      <c r="D136" s="134" t="str">
        <f t="array" ref="D136">ifs(and(isblank($A136),isblank($B136)),"", not(iserror(vlookup($A136&amp;$B136,'3) Release_Label'!$D:$D&amp;'3) Release_Label'!$E:$E,1,0))),vlookup($A136&amp;$B136,{'3) Release_Label'!$D:$D&amp;'3) Release_Label'!$E:$E,'3) Release_Label'!$H:$H},2,0), or(and(not(isblank($B136)),$B136=$B135,$A136&lt;&gt;$A135),and(not(isblank($A136)),$A136=$A135,$B136&lt;&gt;$B135)),"ID LISTS UNALIGNED",and($A136&lt;&gt;"",countif('3) Release_Label'!$D:$D,$A136)=0),"NO UPC MATCH in Release_Label",and($B136&lt;&gt;"",countif('3) Release_Label'!$E:$E,$B136)=0),"NO CATALOG ID MATCH in Release_Label",iserror(vlookup($A136&amp;$B136,'3) Release_Label'!$D:$D&amp;'3) Release_Label'!$E:$E,1,0)),"NO UPC-CATALOG ID pair MATCH in Release_Label" )</f>
        <v/>
      </c>
      <c r="E136" s="43" t="s">
        <v>79</v>
      </c>
      <c r="F136" s="135" t="s">
        <v>669</v>
      </c>
      <c r="G136" s="136" t="str">
        <f t="array" ref="G136">ifs(or($F136="",$F136="Main Primary Artist"),$F136,not(iserror(vlookup($F136,'Reference info'!$J$5:$J$8,1,0))),"Key Artist",not(iserror(vlookup($F136,'Reference info'!$J$38:$J$405,1,0))),"Performer",not(iserror(vlookup($F136,'Reference info'!$J$10:$J$36,1,0))),"Producer &amp; Engineer")</f>
        <v>Producer &amp; Engineer</v>
      </c>
      <c r="I136" s="8" t="str">
        <f>IF(AND(F136="Main Primary Artist",SUBSTITUTE(E136," ","")&lt;&gt;"VariousArtists",SUBSTITUTE(E136," ","")&lt;&gt;"VariousArtist",E136&lt;&gt;"Various",SUBSTITUTE(E136," ","")&lt;&gt;"AssortedArtists",SUBSTITUTE(E136," ","")&lt;&gt;"AssortedArtist",E136&lt;&gt;"Assorted",SUBSTITUTE(E136," ","")&lt;&gt;"AsortedArtists",SUBSTITUTE(E136," ","")&lt;&gt;"AsortedArtist",E136&lt;&gt;"Asorted",E136&lt;&gt;"Other",,SUBSTITUTE(E136," ","")&lt;&gt;"MiscellaneousArtists",SUBSTITUTE(E136," ","")&lt;&gt;"MiscellaneousArtist",E136&lt;&gt;"Miscellaneous",SUBSTITUTE(E136," ","")&lt;&gt;"MiscelaneousArtists",SUBSTITUTE(E136," ","")&lt;&gt;"MiscelaneousArtist",E136&lt;&gt;"Miscelaneous"),"update Releases set ArtistId=(select ArtistId from Artists where Name=N'"&amp;SUBSTITUTE(trim(E136),"'","''")&amp;"' and EnterpriseId="&amp;EntId&amp;"), SearchKeywords=concat_ws(' ', Name, N'"&amp;SUBSTITUTE(trim(E136),"'","''")&amp;"',(select Name from Labels where LabelId=Releases.LabelId), ReleaseId, UPC, Catalog) where "&amp;IF(A136&lt;&gt;"","UPC="&amp;A136,"Catalog='"&amp;SUBSTITUTE(trim(B136),"'","''")&amp;"'")&amp;" and EnterpriseId="&amp;EntId,IF(and(F136&lt;&gt;"Main Primary Artist",SUBSTITUTE(E136," ","")&lt;&gt;"VariousArtists",SUBSTITUTE(E136," ","")&lt;&gt;"VariousArtist",E136&lt;&gt;"Various",SUBSTITUTE(E136," ","")&lt;&gt;"AssortedArtists",SUBSTITUTE(E136," ","")&lt;&gt;"AssortedArtist",E136&lt;&gt;"Assorted",SUBSTITUTE(E136," ","")&lt;&gt;"AsortedArtists",SUBSTITUTE(E136," ","")&lt;&gt;"AsortedArtist",E136&lt;&gt;"Asorted",E136&lt;&gt;"Other",,SUBSTITUTE(E136," ","")&lt;&gt;"MiscellaneousArtists",SUBSTITUTE(E136," ","")&lt;&gt;"MiscellaneousArtist",E136&lt;&gt;"Miscellaneous",SUBSTITUTE(E136," ","")&lt;&gt;"MiscelaneousArtists",SUBSTITUTE(E136," ","")&lt;&gt;"MiscelaneousArtist",E136&lt;&gt;"Miscelaneous"),"INSERT into Contributors VALUES (newid(), "&amp;IF(F136&lt;&gt;"Primary Artist", "(select RoleId from ContributorRoles where Name='"&amp;F136&amp;"'), 0", "49, 1")&amp; ", null, (select max(ReleaseId) from Releases where "&amp;IF(A136&lt;&gt;"","UPC="&amp;A136,"Catalog='"&amp;SUBSTITUTE(trim(B136),"'","''")&amp;"'")&amp;" and EnterpriseId="&amp;EntId&amp;"), (select ArtistId from Artists where Name=N'"&amp;SUBSTITUTE(trim(E136),"'","''")&amp;"' and EnterpriseId="&amp;EntId&amp;"), null)",""))</f>
        <v>INSERT into Contributors VALUES (newid(), (select RoleId from ContributorRoles where Name='Engineer'), 0, null, (select max(ReleaseId) from Releases where UPC=766310846638 and EnterpriseId=647322), (select ArtistId from Artists where Name=N'$hinepsj' and EnterpriseId=647322), null)</v>
      </c>
      <c r="L136" s="28"/>
    </row>
    <row r="137">
      <c r="A137" s="83">
        <v>7.66310846638E11</v>
      </c>
      <c r="B137" s="116"/>
      <c r="C137" s="134" t="str">
        <f t="array" ref="C137">ifs(and(isblank($A137),isblank($B137)),"", not(iserror(vlookup($A137&amp;$B137,'3) Release_Label'!$D:$D&amp;'3) Release_Label'!$E:$E,1,0))),vlookup($A137&amp;$B137,{'3) Release_Label'!$D:$D&amp;'3) Release_Label'!$E:$E,'3) Release_Label'!$F:$F},2,0), or(and(not(isblank($B137)),$B137=$B136,$A137&lt;&gt;$A136),and(not(isblank($A137)),$A137=$A136,$B137&lt;&gt;$B136)),"ID LISTS UNALIGNED",and($A137&lt;&gt;"",countif('3) Release_Label'!$D:$D,$A137)=0),"NO UPC MATCH in Release_Label",and($B137&lt;&gt;"",countif('3) Release_Label'!$E:$E,$B137)=0),"NO CATALOG ID MATCH in Release_Label",iserror(vlookup($A137&amp;$B137,'3) Release_Label'!$D:$D&amp;'3) Release_Label'!$E:$E,1,0)),"NO UPC-CATALOG ID pair MATCH in Release_Label" )</f>
        <v>Control</v>
      </c>
      <c r="D137" s="134" t="str">
        <f t="array" ref="D137">ifs(and(isblank($A137),isblank($B137)),"", not(iserror(vlookup($A137&amp;$B137,'3) Release_Label'!$D:$D&amp;'3) Release_Label'!$E:$E,1,0))),vlookup($A137&amp;$B137,{'3) Release_Label'!$D:$D&amp;'3) Release_Label'!$E:$E,'3) Release_Label'!$H:$H},2,0), or(and(not(isblank($B137)),$B137=$B136,$A137&lt;&gt;$A136),and(not(isblank($A137)),$A137=$A136,$B137&lt;&gt;$B136)),"ID LISTS UNALIGNED",and($A137&lt;&gt;"",countif('3) Release_Label'!$D:$D,$A137)=0),"NO UPC MATCH in Release_Label",and($B137&lt;&gt;"",countif('3) Release_Label'!$E:$E,$B137)=0),"NO CATALOG ID MATCH in Release_Label",iserror(vlookup($A137&amp;$B137,'3) Release_Label'!$D:$D&amp;'3) Release_Label'!$E:$E,1,0)),"NO UPC-CATALOG ID pair MATCH in Release_Label" )</f>
        <v/>
      </c>
      <c r="E137" s="43" t="s">
        <v>53</v>
      </c>
      <c r="F137" s="135" t="s">
        <v>671</v>
      </c>
      <c r="G137" s="136" t="str">
        <f t="array" ref="G137">ifs(or($F137="",$F137="Main Primary Artist"),$F137,not(iserror(vlookup($F137,'Reference info'!$J$5:$J$8,1,0))),"Key Artist",not(iserror(vlookup($F137,'Reference info'!$J$38:$J$405,1,0))),"Performer",not(iserror(vlookup($F137,'Reference info'!$J$10:$J$36,1,0))),"Producer &amp; Engineer")</f>
        <v>Key Artist</v>
      </c>
      <c r="I137" s="8" t="str">
        <f>IF(AND(F137="Main Primary Artist",SUBSTITUTE(E137," ","")&lt;&gt;"VariousArtists",SUBSTITUTE(E137," ","")&lt;&gt;"VariousArtist",E137&lt;&gt;"Various",SUBSTITUTE(E137," ","")&lt;&gt;"AssortedArtists",SUBSTITUTE(E137," ","")&lt;&gt;"AssortedArtist",E137&lt;&gt;"Assorted",SUBSTITUTE(E137," ","")&lt;&gt;"AsortedArtists",SUBSTITUTE(E137," ","")&lt;&gt;"AsortedArtist",E137&lt;&gt;"Asorted",E137&lt;&gt;"Other",,SUBSTITUTE(E137," ","")&lt;&gt;"MiscellaneousArtists",SUBSTITUTE(E137," ","")&lt;&gt;"MiscellaneousArtist",E137&lt;&gt;"Miscellaneous",SUBSTITUTE(E137," ","")&lt;&gt;"MiscelaneousArtists",SUBSTITUTE(E137," ","")&lt;&gt;"MiscelaneousArtist",E137&lt;&gt;"Miscelaneous"),"update Releases set ArtistId=(select ArtistId from Artists where Name=N'"&amp;SUBSTITUTE(trim(E137),"'","''")&amp;"' and EnterpriseId="&amp;EntId&amp;"), SearchKeywords=concat_ws(' ', Name, N'"&amp;SUBSTITUTE(trim(E137),"'","''")&amp;"',(select Name from Labels where LabelId=Releases.LabelId), ReleaseId, UPC, Catalog) where "&amp;IF(A137&lt;&gt;"","UPC="&amp;A137,"Catalog='"&amp;SUBSTITUTE(trim(B137),"'","''")&amp;"'")&amp;" and EnterpriseId="&amp;EntId,IF(and(F137&lt;&gt;"Main Primary Artist",SUBSTITUTE(E137," ","")&lt;&gt;"VariousArtists",SUBSTITUTE(E137," ","")&lt;&gt;"VariousArtist",E137&lt;&gt;"Various",SUBSTITUTE(E137," ","")&lt;&gt;"AssortedArtists",SUBSTITUTE(E137," ","")&lt;&gt;"AssortedArtist",E137&lt;&gt;"Assorted",SUBSTITUTE(E137," ","")&lt;&gt;"AsortedArtists",SUBSTITUTE(E137," ","")&lt;&gt;"AsortedArtist",E137&lt;&gt;"Asorted",E137&lt;&gt;"Other",,SUBSTITUTE(E137," ","")&lt;&gt;"MiscellaneousArtists",SUBSTITUTE(E137," ","")&lt;&gt;"MiscellaneousArtist",E137&lt;&gt;"Miscellaneous",SUBSTITUTE(E137," ","")&lt;&gt;"MiscelaneousArtists",SUBSTITUTE(E137," ","")&lt;&gt;"MiscelaneousArtist",E137&lt;&gt;"Miscelaneous"),"INSERT into Contributors VALUES (newid(), "&amp;IF(F137&lt;&gt;"Primary Artist", "(select RoleId from ContributorRoles where Name='"&amp;F137&amp;"'), 0", "49, 1")&amp; ", null, (select max(ReleaseId) from Releases where "&amp;IF(A137&lt;&gt;"","UPC="&amp;A137,"Catalog='"&amp;SUBSTITUTE(trim(B137),"'","''")&amp;"'")&amp;" and EnterpriseId="&amp;EntId&amp;"), (select ArtistId from Artists where Name=N'"&amp;SUBSTITUTE(trim(E137),"'","''")&amp;"' and EnterpriseId="&amp;EntId&amp;"), null)",""))</f>
        <v>INSERT into Contributors VALUES (newid(), 49, 1, null, (select max(ReleaseId) from Releases where UPC=766310846638 and EnterpriseId=647322), (select ArtistId from Artists where Name=N'PeJota10*' and EnterpriseId=647322), null)</v>
      </c>
      <c r="L137" s="28"/>
    </row>
    <row r="138">
      <c r="A138" s="110">
        <v>7.66310846638E11</v>
      </c>
      <c r="B138" s="84"/>
      <c r="C138" s="134" t="str">
        <f t="array" ref="C138">ifs(and(isblank($A138),isblank($B138)),"", not(iserror(vlookup($A138&amp;$B138,'3) Release_Label'!$D:$D&amp;'3) Release_Label'!$E:$E,1,0))),vlookup($A138&amp;$B138,{'3) Release_Label'!$D:$D&amp;'3) Release_Label'!$E:$E,'3) Release_Label'!$F:$F},2,0), or(and(not(isblank($B138)),$B138=$B137,$A138&lt;&gt;$A137),and(not(isblank($A138)),$A138=$A137,$B138&lt;&gt;$B137)),"ID LISTS UNALIGNED",and($A138&lt;&gt;"",countif('3) Release_Label'!$D:$D,$A138)=0),"NO UPC MATCH in Release_Label",and($B138&lt;&gt;"",countif('3) Release_Label'!$E:$E,$B138)=0),"NO CATALOG ID MATCH in Release_Label",iserror(vlookup($A138&amp;$B138,'3) Release_Label'!$D:$D&amp;'3) Release_Label'!$E:$E,1,0)),"NO UPC-CATALOG ID pair MATCH in Release_Label" )</f>
        <v>Control</v>
      </c>
      <c r="D138" s="134" t="str">
        <f t="array" ref="D138">ifs(and(isblank($A138),isblank($B138)),"", not(iserror(vlookup($A138&amp;$B138,'3) Release_Label'!$D:$D&amp;'3) Release_Label'!$E:$E,1,0))),vlookup($A138&amp;$B138,{'3) Release_Label'!$D:$D&amp;'3) Release_Label'!$E:$E,'3) Release_Label'!$H:$H},2,0), or(and(not(isblank($B138)),$B138=$B137,$A138&lt;&gt;$A137),and(not(isblank($A138)),$A138=$A137,$B138&lt;&gt;$B137)),"ID LISTS UNALIGNED",and($A138&lt;&gt;"",countif('3) Release_Label'!$D:$D,$A138)=0),"NO UPC MATCH in Release_Label",and($B138&lt;&gt;"",countif('3) Release_Label'!$E:$E,$B138)=0),"NO CATALOG ID MATCH in Release_Label",iserror(vlookup($A138&amp;$B138,'3) Release_Label'!$D:$D&amp;'3) Release_Label'!$E:$E,1,0)),"NO UPC-CATALOG ID pair MATCH in Release_Label" )</f>
        <v/>
      </c>
      <c r="E138" s="43" t="s">
        <v>107</v>
      </c>
      <c r="F138" s="135" t="s">
        <v>671</v>
      </c>
      <c r="G138" s="136" t="str">
        <f t="array" ref="G138">ifs(or($F138="",$F138="Main Primary Artist"),$F138,not(iserror(vlookup($F138,'Reference info'!$J$5:$J$8,1,0))),"Key Artist",not(iserror(vlookup($F138,'Reference info'!$J$38:$J$405,1,0))),"Performer",not(iserror(vlookup($F138,'Reference info'!$J$10:$J$36,1,0))),"Producer &amp; Engineer")</f>
        <v>Key Artist</v>
      </c>
      <c r="I138" s="8" t="str">
        <f>IF(AND(F138="Main Primary Artist",SUBSTITUTE(E138," ","")&lt;&gt;"VariousArtists",SUBSTITUTE(E138," ","")&lt;&gt;"VariousArtist",E138&lt;&gt;"Various",SUBSTITUTE(E138," ","")&lt;&gt;"AssortedArtists",SUBSTITUTE(E138," ","")&lt;&gt;"AssortedArtist",E138&lt;&gt;"Assorted",SUBSTITUTE(E138," ","")&lt;&gt;"AsortedArtists",SUBSTITUTE(E138," ","")&lt;&gt;"AsortedArtist",E138&lt;&gt;"Asorted",E138&lt;&gt;"Other",,SUBSTITUTE(E138," ","")&lt;&gt;"MiscellaneousArtists",SUBSTITUTE(E138," ","")&lt;&gt;"MiscellaneousArtist",E138&lt;&gt;"Miscellaneous",SUBSTITUTE(E138," ","")&lt;&gt;"MiscelaneousArtists",SUBSTITUTE(E138," ","")&lt;&gt;"MiscelaneousArtist",E138&lt;&gt;"Miscelaneous"),"update Releases set ArtistId=(select ArtistId from Artists where Name=N'"&amp;SUBSTITUTE(trim(E138),"'","''")&amp;"' and EnterpriseId="&amp;EntId&amp;"), SearchKeywords=concat_ws(' ', Name, N'"&amp;SUBSTITUTE(trim(E138),"'","''")&amp;"',(select Name from Labels where LabelId=Releases.LabelId), ReleaseId, UPC, Catalog) where "&amp;IF(A138&lt;&gt;"","UPC="&amp;A138,"Catalog='"&amp;SUBSTITUTE(trim(B138),"'","''")&amp;"'")&amp;" and EnterpriseId="&amp;EntId,IF(and(F138&lt;&gt;"Main Primary Artist",SUBSTITUTE(E138," ","")&lt;&gt;"VariousArtists",SUBSTITUTE(E138," ","")&lt;&gt;"VariousArtist",E138&lt;&gt;"Various",SUBSTITUTE(E138," ","")&lt;&gt;"AssortedArtists",SUBSTITUTE(E138," ","")&lt;&gt;"AssortedArtist",E138&lt;&gt;"Assorted",SUBSTITUTE(E138," ","")&lt;&gt;"AsortedArtists",SUBSTITUTE(E138," ","")&lt;&gt;"AsortedArtist",E138&lt;&gt;"Asorted",E138&lt;&gt;"Other",,SUBSTITUTE(E138," ","")&lt;&gt;"MiscellaneousArtists",SUBSTITUTE(E138," ","")&lt;&gt;"MiscellaneousArtist",E138&lt;&gt;"Miscellaneous",SUBSTITUTE(E138," ","")&lt;&gt;"MiscelaneousArtists",SUBSTITUTE(E138," ","")&lt;&gt;"MiscelaneousArtist",E138&lt;&gt;"Miscelaneous"),"INSERT into Contributors VALUES (newid(), "&amp;IF(F138&lt;&gt;"Primary Artist", "(select RoleId from ContributorRoles where Name='"&amp;F138&amp;"'), 0", "49, 1")&amp; ", null, (select max(ReleaseId) from Releases where "&amp;IF(A138&lt;&gt;"","UPC="&amp;A138,"Catalog='"&amp;SUBSTITUTE(trim(B138),"'","''")&amp;"'")&amp;" and EnterpriseId="&amp;EntId&amp;"), (select ArtistId from Artists where Name=N'"&amp;SUBSTITUTE(trim(E138),"'","''")&amp;"' and EnterpriseId="&amp;EntId&amp;"), null)",""))</f>
        <v>INSERT into Contributors VALUES (newid(), 49, 1, null, (select max(ReleaseId) from Releases where UPC=766310846638 and EnterpriseId=647322), (select ArtistId from Artists where Name=N'SSKuro' and EnterpriseId=647322), null)</v>
      </c>
      <c r="L138" s="28"/>
    </row>
    <row r="139">
      <c r="A139" s="83">
        <v>7.66310960488E11</v>
      </c>
      <c r="B139" s="116"/>
      <c r="C139" s="134" t="str">
        <f t="array" ref="C139">ifs(and(isblank($A139),isblank($B139)),"", not(iserror(vlookup($A139&amp;$B139,'3) Release_Label'!$D:$D&amp;'3) Release_Label'!$E:$E,1,0))),vlookup($A139&amp;$B139,{'3) Release_Label'!$D:$D&amp;'3) Release_Label'!$E:$E,'3) Release_Label'!$F:$F},2,0), or(and(not(isblank($B139)),$B139=$B138,$A139&lt;&gt;$A138),and(not(isblank($A139)),$A139=$A138,$B139&lt;&gt;$B138)),"ID LISTS UNALIGNED",and($A139&lt;&gt;"",countif('3) Release_Label'!$D:$D,$A139)=0),"NO UPC MATCH in Release_Label",and($B139&lt;&gt;"",countif('3) Release_Label'!$E:$E,$B139)=0),"NO CATALOG ID MATCH in Release_Label",iserror(vlookup($A139&amp;$B139,'3) Release_Label'!$D:$D&amp;'3) Release_Label'!$E:$E,1,0)),"NO UPC-CATALOG ID pair MATCH in Release_Label" )</f>
        <v>Deus Amaldiçoado</v>
      </c>
      <c r="D139" s="134" t="str">
        <f t="array" ref="D139">ifs(and(isblank($A139),isblank($B139)),"", not(iserror(vlookup($A139&amp;$B139,'3) Release_Label'!$D:$D&amp;'3) Release_Label'!$E:$E,1,0))),vlookup($A139&amp;$B139,{'3) Release_Label'!$D:$D&amp;'3) Release_Label'!$E:$E,'3) Release_Label'!$H:$H},2,0), or(and(not(isblank($B139)),$B139=$B138,$A139&lt;&gt;$A138),and(not(isblank($A139)),$A139=$A138,$B139&lt;&gt;$B138)),"ID LISTS UNALIGNED",and($A139&lt;&gt;"",countif('3) Release_Label'!$D:$D,$A139)=0),"NO UPC MATCH in Release_Label",and($B139&lt;&gt;"",countif('3) Release_Label'!$E:$E,$B139)=0),"NO CATALOG ID MATCH in Release_Label",iserror(vlookup($A139&amp;$B139,'3) Release_Label'!$D:$D&amp;'3) Release_Label'!$E:$E,1,0)),"NO UPC-CATALOG ID pair MATCH in Release_Label" )</f>
        <v/>
      </c>
      <c r="E139" s="43" t="s">
        <v>67</v>
      </c>
      <c r="F139" s="135" t="s">
        <v>666</v>
      </c>
      <c r="G139" s="136" t="str">
        <f t="array" ref="G139">ifs(or($F139="",$F139="Main Primary Artist"),$F139,not(iserror(vlookup($F139,'Reference info'!$J$5:$J$8,1,0))),"Key Artist",not(iserror(vlookup($F139,'Reference info'!$J$38:$J$405,1,0))),"Performer",not(iserror(vlookup($F139,'Reference info'!$J$10:$J$36,1,0))),"Producer &amp; Engineer")</f>
        <v>Main Primary Artist</v>
      </c>
      <c r="I139" s="8" t="str">
        <f>IF(AND(F139="Main Primary Artist",SUBSTITUTE(E139," ","")&lt;&gt;"VariousArtists",SUBSTITUTE(E139," ","")&lt;&gt;"VariousArtist",E139&lt;&gt;"Various",SUBSTITUTE(E139," ","")&lt;&gt;"AssortedArtists",SUBSTITUTE(E139," ","")&lt;&gt;"AssortedArtist",E139&lt;&gt;"Assorted",SUBSTITUTE(E139," ","")&lt;&gt;"AsortedArtists",SUBSTITUTE(E139," ","")&lt;&gt;"AsortedArtist",E139&lt;&gt;"Asorted",E139&lt;&gt;"Other",,SUBSTITUTE(E139," ","")&lt;&gt;"MiscellaneousArtists",SUBSTITUTE(E139," ","")&lt;&gt;"MiscellaneousArtist",E139&lt;&gt;"Miscellaneous",SUBSTITUTE(E139," ","")&lt;&gt;"MiscelaneousArtists",SUBSTITUTE(E139," ","")&lt;&gt;"MiscelaneousArtist",E139&lt;&gt;"Miscelaneous"),"update Releases set ArtistId=(select ArtistId from Artists where Name=N'"&amp;SUBSTITUTE(trim(E139),"'","''")&amp;"' and EnterpriseId="&amp;EntId&amp;"), SearchKeywords=concat_ws(' ', Name, N'"&amp;SUBSTITUTE(trim(E139),"'","''")&amp;"',(select Name from Labels where LabelId=Releases.LabelId), ReleaseId, UPC, Catalog) where "&amp;IF(A139&lt;&gt;"","UPC="&amp;A139,"Catalog='"&amp;SUBSTITUTE(trim(B139),"'","''")&amp;"'")&amp;" and EnterpriseId="&amp;EntId,IF(and(F139&lt;&gt;"Main Primary Artist",SUBSTITUTE(E139," ","")&lt;&gt;"VariousArtists",SUBSTITUTE(E139," ","")&lt;&gt;"VariousArtist",E139&lt;&gt;"Various",SUBSTITUTE(E139," ","")&lt;&gt;"AssortedArtists",SUBSTITUTE(E139," ","")&lt;&gt;"AssortedArtist",E139&lt;&gt;"Assorted",SUBSTITUTE(E139," ","")&lt;&gt;"AsortedArtists",SUBSTITUTE(E139," ","")&lt;&gt;"AsortedArtist",E139&lt;&gt;"Asorted",E139&lt;&gt;"Other",,SUBSTITUTE(E139," ","")&lt;&gt;"MiscellaneousArtists",SUBSTITUTE(E139," ","")&lt;&gt;"MiscellaneousArtist",E139&lt;&gt;"Miscellaneous",SUBSTITUTE(E139," ","")&lt;&gt;"MiscelaneousArtists",SUBSTITUTE(E139," ","")&lt;&gt;"MiscelaneousArtist",E139&lt;&gt;"Miscelaneous"),"INSERT into Contributors VALUES (newid(), "&amp;IF(F139&lt;&gt;"Primary Artist", "(select RoleId from ContributorRoles where Name='"&amp;F139&amp;"'), 0", "49, 1")&amp; ", null, (select max(ReleaseId) from Releases where "&amp;IF(A139&lt;&gt;"","UPC="&amp;A139,"Catalog='"&amp;SUBSTITUTE(trim(B139),"'","''")&amp;"'")&amp;" and EnterpriseId="&amp;EntId&amp;"), (select ArtistId from Artists where Name=N'"&amp;SUBSTITUTE(trim(E139),"'","''")&amp;"'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UPC=766310960488 and EnterpriseId=647322</v>
      </c>
      <c r="L139" s="28"/>
    </row>
    <row r="140">
      <c r="A140" s="83">
        <v>7.66310960488E11</v>
      </c>
      <c r="B140" s="116"/>
      <c r="C140" s="134" t="str">
        <f t="array" ref="C140">ifs(and(isblank($A140),isblank($B140)),"", not(iserror(vlookup($A140&amp;$B140,'3) Release_Label'!$D:$D&amp;'3) Release_Label'!$E:$E,1,0))),vlookup($A140&amp;$B140,{'3) Release_Label'!$D:$D&amp;'3) Release_Label'!$E:$E,'3) Release_Label'!$F:$F},2,0), or(and(not(isblank($B140)),$B140=$B139,$A140&lt;&gt;$A139),and(not(isblank($A140)),$A140=$A139,$B140&lt;&gt;$B139)),"ID LISTS UNALIGNED",and($A140&lt;&gt;"",countif('3) Release_Label'!$D:$D,$A140)=0),"NO UPC MATCH in Release_Label",and($B140&lt;&gt;"",countif('3) Release_Label'!$E:$E,$B140)=0),"NO CATALOG ID MATCH in Release_Label",iserror(vlookup($A140&amp;$B140,'3) Release_Label'!$D:$D&amp;'3) Release_Label'!$E:$E,1,0)),"NO UPC-CATALOG ID pair MATCH in Release_Label" )</f>
        <v>Deus Amaldiçoado</v>
      </c>
      <c r="D140" s="134" t="str">
        <f t="array" ref="D140">ifs(and(isblank($A140),isblank($B140)),"", not(iserror(vlookup($A140&amp;$B140,'3) Release_Label'!$D:$D&amp;'3) Release_Label'!$E:$E,1,0))),vlookup($A140&amp;$B140,{'3) Release_Label'!$D:$D&amp;'3) Release_Label'!$E:$E,'3) Release_Label'!$H:$H},2,0), or(and(not(isblank($B140)),$B140=$B139,$A140&lt;&gt;$A139),and(not(isblank($A140)),$A140=$A139,$B140&lt;&gt;$B139)),"ID LISTS UNALIGNED",and($A140&lt;&gt;"",countif('3) Release_Label'!$D:$D,$A140)=0),"NO UPC MATCH in Release_Label",and($B140&lt;&gt;"",countif('3) Release_Label'!$E:$E,$B140)=0),"NO CATALOG ID MATCH in Release_Label",iserror(vlookup($A140&amp;$B140,'3) Release_Label'!$D:$D&amp;'3) Release_Label'!$E:$E,1,0)),"NO UPC-CATALOG ID pair MATCH in Release_Label" )</f>
        <v/>
      </c>
      <c r="E140" s="43" t="s">
        <v>67</v>
      </c>
      <c r="F140" s="135" t="s">
        <v>667</v>
      </c>
      <c r="G140" s="136" t="str">
        <f t="array" ref="G140">ifs(or($F140="",$F140="Main Primary Artist"),$F140,not(iserror(vlookup($F140,'Reference info'!$J$5:$J$8,1,0))),"Key Artist",not(iserror(vlookup($F140,'Reference info'!$J$38:$J$405,1,0))),"Performer",not(iserror(vlookup($F140,'Reference info'!$J$10:$J$36,1,0))),"Producer &amp; Engineer")</f>
        <v>Producer &amp; Engineer</v>
      </c>
      <c r="I140" s="8" t="str">
        <f>IF(AND(F140="Main Primary Artist",SUBSTITUTE(E140," ","")&lt;&gt;"VariousArtists",SUBSTITUTE(E140," ","")&lt;&gt;"VariousArtist",E140&lt;&gt;"Various",SUBSTITUTE(E140," ","")&lt;&gt;"AssortedArtists",SUBSTITUTE(E140," ","")&lt;&gt;"AssortedArtist",E140&lt;&gt;"Assorted",SUBSTITUTE(E140," ","")&lt;&gt;"AsortedArtists",SUBSTITUTE(E140," ","")&lt;&gt;"AsortedArtist",E140&lt;&gt;"Asorted",E140&lt;&gt;"Other",,SUBSTITUTE(E140," ","")&lt;&gt;"MiscellaneousArtists",SUBSTITUTE(E140," ","")&lt;&gt;"MiscellaneousArtist",E140&lt;&gt;"Miscellaneous",SUBSTITUTE(E140," ","")&lt;&gt;"MiscelaneousArtists",SUBSTITUTE(E140," ","")&lt;&gt;"MiscelaneousArtist",E140&lt;&gt;"Miscelaneous"),"update Releases set ArtistId=(select ArtistId from Artists where Name=N'"&amp;SUBSTITUTE(trim(E140),"'","''")&amp;"' and EnterpriseId="&amp;EntId&amp;"), SearchKeywords=concat_ws(' ', Name, N'"&amp;SUBSTITUTE(trim(E140),"'","''")&amp;"',(select Name from Labels where LabelId=Releases.LabelId), ReleaseId, UPC, Catalog) where "&amp;IF(A140&lt;&gt;"","UPC="&amp;A140,"Catalog='"&amp;SUBSTITUTE(trim(B140),"'","''")&amp;"'")&amp;" and EnterpriseId="&amp;EntId,IF(and(F140&lt;&gt;"Main Primary Artist",SUBSTITUTE(E140," ","")&lt;&gt;"VariousArtists",SUBSTITUTE(E140," ","")&lt;&gt;"VariousArtist",E140&lt;&gt;"Various",SUBSTITUTE(E140," ","")&lt;&gt;"AssortedArtists",SUBSTITUTE(E140," ","")&lt;&gt;"AssortedArtist",E140&lt;&gt;"Assorted",SUBSTITUTE(E140," ","")&lt;&gt;"AsortedArtists",SUBSTITUTE(E140," ","")&lt;&gt;"AsortedArtist",E140&lt;&gt;"Asorted",E140&lt;&gt;"Other",,SUBSTITUTE(E140," ","")&lt;&gt;"MiscellaneousArtists",SUBSTITUTE(E140," ","")&lt;&gt;"MiscellaneousArtist",E140&lt;&gt;"Miscellaneous",SUBSTITUTE(E140," ","")&lt;&gt;"MiscelaneousArtists",SUBSTITUTE(E140," ","")&lt;&gt;"MiscelaneousArtist",E140&lt;&gt;"Miscelaneous"),"INSERT into Contributors VALUES (newid(), "&amp;IF(F140&lt;&gt;"Primary Artist", "(select RoleId from ContributorRoles where Name='"&amp;F140&amp;"'), 0", "49, 1")&amp; ", null, (select max(ReleaseId) from Releases where "&amp;IF(A140&lt;&gt;"","UPC="&amp;A140,"Catalog='"&amp;SUBSTITUTE(trim(B140),"'","''")&amp;"'")&amp;" and EnterpriseId="&amp;EntId&amp;"), (select ArtistId from Artists where Name=N'"&amp;SUBSTITUTE(trim(E140),"'","''")&amp;"' and EnterpriseId="&amp;EntId&amp;"), null)",""))</f>
        <v>INSERT into Contributors VALUES (newid(), (select RoleId from ContributorRoles where Name='Producer'), 0, null, (select max(ReleaseId) from Releases where UPC=766310960488 and EnterpriseId=647322), (select ArtistId from Artists where Name=N'Flash Beats Manow' and EnterpriseId=647322), null)</v>
      </c>
      <c r="L140" s="28"/>
    </row>
    <row r="141">
      <c r="A141" s="83">
        <v>7.66310960488E11</v>
      </c>
      <c r="B141" s="116"/>
      <c r="C141" s="134" t="str">
        <f t="array" ref="C141">ifs(and(isblank($A141),isblank($B141)),"", not(iserror(vlookup($A141&amp;$B141,'3) Release_Label'!$D:$D&amp;'3) Release_Label'!$E:$E,1,0))),vlookup($A141&amp;$B141,{'3) Release_Label'!$D:$D&amp;'3) Release_Label'!$E:$E,'3) Release_Label'!$F:$F},2,0), or(and(not(isblank($B141)),$B141=$B140,$A141&lt;&gt;$A140),and(not(isblank($A141)),$A141=$A140,$B141&lt;&gt;$B140)),"ID LISTS UNALIGNED",and($A141&lt;&gt;"",countif('3) Release_Label'!$D:$D,$A141)=0),"NO UPC MATCH in Release_Label",and($B141&lt;&gt;"",countif('3) Release_Label'!$E:$E,$B141)=0),"NO CATALOG ID MATCH in Release_Label",iserror(vlookup($A141&amp;$B141,'3) Release_Label'!$D:$D&amp;'3) Release_Label'!$E:$E,1,0)),"NO UPC-CATALOG ID pair MATCH in Release_Label" )</f>
        <v>Deus Amaldiçoado</v>
      </c>
      <c r="D141" s="134" t="str">
        <f t="array" ref="D141">ifs(and(isblank($A141),isblank($B141)),"", not(iserror(vlookup($A141&amp;$B141,'3) Release_Label'!$D:$D&amp;'3) Release_Label'!$E:$E,1,0))),vlookup($A141&amp;$B141,{'3) Release_Label'!$D:$D&amp;'3) Release_Label'!$E:$E,'3) Release_Label'!$H:$H},2,0), or(and(not(isblank($B141)),$B141=$B140,$A141&lt;&gt;$A140),and(not(isblank($A141)),$A141=$A140,$B141&lt;&gt;$B140)),"ID LISTS UNALIGNED",and($A141&lt;&gt;"",countif('3) Release_Label'!$D:$D,$A141)=0),"NO UPC MATCH in Release_Label",and($B141&lt;&gt;"",countif('3) Release_Label'!$E:$E,$B141)=0),"NO CATALOG ID MATCH in Release_Label",iserror(vlookup($A141&amp;$B141,'3) Release_Label'!$D:$D&amp;'3) Release_Label'!$E:$E,1,0)),"NO UPC-CATALOG ID pair MATCH in Release_Label" )</f>
        <v/>
      </c>
      <c r="E141" s="43" t="s">
        <v>67</v>
      </c>
      <c r="F141" s="135" t="s">
        <v>669</v>
      </c>
      <c r="G141" s="136" t="str">
        <f t="array" ref="G141">ifs(or($F141="",$F141="Main Primary Artist"),$F141,not(iserror(vlookup($F141,'Reference info'!$J$5:$J$8,1,0))),"Key Artist",not(iserror(vlookup($F141,'Reference info'!$J$38:$J$405,1,0))),"Performer",not(iserror(vlookup($F141,'Reference info'!$J$10:$J$36,1,0))),"Producer &amp; Engineer")</f>
        <v>Producer &amp; Engineer</v>
      </c>
      <c r="I141" s="8" t="str">
        <f>IF(AND(F141="Main Primary Artist",SUBSTITUTE(E141," ","")&lt;&gt;"VariousArtists",SUBSTITUTE(E141," ","")&lt;&gt;"VariousArtist",E141&lt;&gt;"Various",SUBSTITUTE(E141," ","")&lt;&gt;"AssortedArtists",SUBSTITUTE(E141," ","")&lt;&gt;"AssortedArtist",E141&lt;&gt;"Assorted",SUBSTITUTE(E141," ","")&lt;&gt;"AsortedArtists",SUBSTITUTE(E141," ","")&lt;&gt;"AsortedArtist",E141&lt;&gt;"Asorted",E141&lt;&gt;"Other",,SUBSTITUTE(E141," ","")&lt;&gt;"MiscellaneousArtists",SUBSTITUTE(E141," ","")&lt;&gt;"MiscellaneousArtist",E141&lt;&gt;"Miscellaneous",SUBSTITUTE(E141," ","")&lt;&gt;"MiscelaneousArtists",SUBSTITUTE(E141," ","")&lt;&gt;"MiscelaneousArtist",E141&lt;&gt;"Miscelaneous"),"update Releases set ArtistId=(select ArtistId from Artists where Name=N'"&amp;SUBSTITUTE(trim(E141),"'","''")&amp;"' and EnterpriseId="&amp;EntId&amp;"), SearchKeywords=concat_ws(' ', Name, N'"&amp;SUBSTITUTE(trim(E141),"'","''")&amp;"',(select Name from Labels where LabelId=Releases.LabelId), ReleaseId, UPC, Catalog) where "&amp;IF(A141&lt;&gt;"","UPC="&amp;A141,"Catalog='"&amp;SUBSTITUTE(trim(B141),"'","''")&amp;"'")&amp;" and EnterpriseId="&amp;EntId,IF(and(F141&lt;&gt;"Main Primary Artist",SUBSTITUTE(E141," ","")&lt;&gt;"VariousArtists",SUBSTITUTE(E141," ","")&lt;&gt;"VariousArtist",E141&lt;&gt;"Various",SUBSTITUTE(E141," ","")&lt;&gt;"AssortedArtists",SUBSTITUTE(E141," ","")&lt;&gt;"AssortedArtist",E141&lt;&gt;"Assorted",SUBSTITUTE(E141," ","")&lt;&gt;"AsortedArtists",SUBSTITUTE(E141," ","")&lt;&gt;"AsortedArtist",E141&lt;&gt;"Asorted",E141&lt;&gt;"Other",,SUBSTITUTE(E141," ","")&lt;&gt;"MiscellaneousArtists",SUBSTITUTE(E141," ","")&lt;&gt;"MiscellaneousArtist",E141&lt;&gt;"Miscellaneous",SUBSTITUTE(E141," ","")&lt;&gt;"MiscelaneousArtists",SUBSTITUTE(E141," ","")&lt;&gt;"MiscelaneousArtist",E141&lt;&gt;"Miscelaneous"),"INSERT into Contributors VALUES (newid(), "&amp;IF(F141&lt;&gt;"Primary Artist", "(select RoleId from ContributorRoles where Name='"&amp;F141&amp;"'), 0", "49, 1")&amp; ", null, (select max(ReleaseId) from Releases where "&amp;IF(A141&lt;&gt;"","UPC="&amp;A141,"Catalog='"&amp;SUBSTITUTE(trim(B141),"'","''")&amp;"'")&amp;" and EnterpriseId="&amp;EntId&amp;"), (select ArtistId from Artists where Name=N'"&amp;SUBSTITUTE(trim(E141),"'","''")&amp;"' and EnterpriseId="&amp;EntId&amp;"), null)",""))</f>
        <v>INSERT into Contributors VALUES (newid(), (select RoleId from ContributorRoles where Name='Engineer'), 0, null, (select max(ReleaseId) from Releases where UPC=766310960488 and EnterpriseId=647322), (select ArtistId from Artists where Name=N'Flash Beats Manow' and EnterpriseId=647322), null)</v>
      </c>
      <c r="L141" s="28"/>
    </row>
    <row r="142">
      <c r="A142" s="83">
        <v>8.21555510963E11</v>
      </c>
      <c r="B142" s="116"/>
      <c r="C142" s="134" t="str">
        <f t="array" ref="C142">ifs(and(isblank($A142),isblank($B142)),"", not(iserror(vlookup($A142&amp;$B142,'3) Release_Label'!$D:$D&amp;'3) Release_Label'!$E:$E,1,0))),vlookup($A142&amp;$B142,{'3) Release_Label'!$D:$D&amp;'3) Release_Label'!$E:$E,'3) Release_Label'!$F:$F},2,0), or(and(not(isblank($B142)),$B142=$B141,$A142&lt;&gt;$A141),and(not(isblank($A142)),$A142=$A141,$B142&lt;&gt;$B141)),"ID LISTS UNALIGNED",and($A142&lt;&gt;"",countif('3) Release_Label'!$D:$D,$A142)=0),"NO UPC MATCH in Release_Label",and($B142&lt;&gt;"",countif('3) Release_Label'!$E:$E,$B142)=0),"NO CATALOG ID MATCH in Release_Label",iserror(vlookup($A142&amp;$B142,'3) Release_Label'!$D:$D&amp;'3) Release_Label'!$E:$E,1,0)),"NO UPC-CATALOG ID pair MATCH in Release_Label" )</f>
        <v>Gravity Falls</v>
      </c>
      <c r="D142" s="134" t="str">
        <f t="array" ref="D142">ifs(and(isblank($A142),isblank($B142)),"", not(iserror(vlookup($A142&amp;$B142,'3) Release_Label'!$D:$D&amp;'3) Release_Label'!$E:$E,1,0))),vlookup($A142&amp;$B142,{'3) Release_Label'!$D:$D&amp;'3) Release_Label'!$E:$E,'3) Release_Label'!$H:$H},2,0), or(and(not(isblank($B142)),$B142=$B141,$A142&lt;&gt;$A141),and(not(isblank($A142)),$A142=$A141,$B142&lt;&gt;$B141)),"ID LISTS UNALIGNED",and($A142&lt;&gt;"",countif('3) Release_Label'!$D:$D,$A142)=0),"NO UPC MATCH in Release_Label",and($B142&lt;&gt;"",countif('3) Release_Label'!$E:$E,$B142)=0),"NO CATALOG ID MATCH in Release_Label",iserror(vlookup($A142&amp;$B142,'3) Release_Label'!$D:$D&amp;'3) Release_Label'!$E:$E,1,0)),"NO UPC-CATALOG ID pair MATCH in Release_Label" )</f>
        <v/>
      </c>
      <c r="E142" s="43" t="s">
        <v>79</v>
      </c>
      <c r="F142" s="135" t="s">
        <v>666</v>
      </c>
      <c r="G142" s="136" t="str">
        <f t="array" ref="G142">ifs(or($F142="",$F142="Main Primary Artist"),$F142,not(iserror(vlookup($F142,'Reference info'!$J$5:$J$8,1,0))),"Key Artist",not(iserror(vlookup($F142,'Reference info'!$J$38:$J$405,1,0))),"Performer",not(iserror(vlookup($F142,'Reference info'!$J$10:$J$36,1,0))),"Producer &amp; Engineer")</f>
        <v>Main Primary Artist</v>
      </c>
      <c r="I142" s="8" t="str">
        <f>IF(AND(F142="Main Primary Artist",SUBSTITUTE(E142," ","")&lt;&gt;"VariousArtists",SUBSTITUTE(E142," ","")&lt;&gt;"VariousArtist",E142&lt;&gt;"Various",SUBSTITUTE(E142," ","")&lt;&gt;"AssortedArtists",SUBSTITUTE(E142," ","")&lt;&gt;"AssortedArtist",E142&lt;&gt;"Assorted",SUBSTITUTE(E142," ","")&lt;&gt;"AsortedArtists",SUBSTITUTE(E142," ","")&lt;&gt;"AsortedArtist",E142&lt;&gt;"Asorted",E142&lt;&gt;"Other",,SUBSTITUTE(E142," ","")&lt;&gt;"MiscellaneousArtists",SUBSTITUTE(E142," ","")&lt;&gt;"MiscellaneousArtist",E142&lt;&gt;"Miscellaneous",SUBSTITUTE(E142," ","")&lt;&gt;"MiscelaneousArtists",SUBSTITUTE(E142," ","")&lt;&gt;"MiscelaneousArtist",E142&lt;&gt;"Miscelaneous"),"update Releases set ArtistId=(select ArtistId from Artists where Name=N'"&amp;SUBSTITUTE(trim(E142),"'","''")&amp;"' and EnterpriseId="&amp;EntId&amp;"), SearchKeywords=concat_ws(' ', Name, N'"&amp;SUBSTITUTE(trim(E142),"'","''")&amp;"',(select Name from Labels where LabelId=Releases.LabelId), ReleaseId, UPC, Catalog) where "&amp;IF(A142&lt;&gt;"","UPC="&amp;A142,"Catalog='"&amp;SUBSTITUTE(trim(B142),"'","''")&amp;"'")&amp;" and EnterpriseId="&amp;EntId,IF(and(F142&lt;&gt;"Main Primary Artist",SUBSTITUTE(E142," ","")&lt;&gt;"VariousArtists",SUBSTITUTE(E142," ","")&lt;&gt;"VariousArtist",E142&lt;&gt;"Various",SUBSTITUTE(E142," ","")&lt;&gt;"AssortedArtists",SUBSTITUTE(E142," ","")&lt;&gt;"AssortedArtist",E142&lt;&gt;"Assorted",SUBSTITUTE(E142," ","")&lt;&gt;"AsortedArtists",SUBSTITUTE(E142," ","")&lt;&gt;"AsortedArtist",E142&lt;&gt;"Asorted",E142&lt;&gt;"Other",,SUBSTITUTE(E142," ","")&lt;&gt;"MiscellaneousArtists",SUBSTITUTE(E142," ","")&lt;&gt;"MiscellaneousArtist",E142&lt;&gt;"Miscellaneous",SUBSTITUTE(E142," ","")&lt;&gt;"MiscelaneousArtists",SUBSTITUTE(E142," ","")&lt;&gt;"MiscelaneousArtist",E142&lt;&gt;"Miscelaneous"),"INSERT into Contributors VALUES (newid(), "&amp;IF(F142&lt;&gt;"Primary Artist", "(select RoleId from ContributorRoles where Name='"&amp;F142&amp;"'), 0", "49, 1")&amp; ", null, (select max(ReleaseId) from Releases where "&amp;IF(A142&lt;&gt;"","UPC="&amp;A142,"Catalog='"&amp;SUBSTITUTE(trim(B142),"'","''")&amp;"'")&amp;" and EnterpriseId="&amp;EntId&amp;"), (select ArtistId from Artists where Name=N'"&amp;SUBSTITUTE(trim(E142),"'","''")&amp;"' and EnterpriseId="&amp;EntId&amp;"), null)",""))</f>
        <v>update Releases set ArtistId=(select ArtistId from Artists where Name=N'$hinepsj' and EnterpriseId=647322), SearchKeywords=concat_ws(' ', Name, N'$hinepsj',(select Name from Labels where LabelId=Releases.LabelId), ReleaseId, UPC, Catalog) where UPC=821555510963 and EnterpriseId=647322</v>
      </c>
      <c r="L142" s="28"/>
    </row>
    <row r="143">
      <c r="A143" s="83">
        <v>8.21555510963E11</v>
      </c>
      <c r="B143" s="116"/>
      <c r="C143" s="134" t="str">
        <f t="array" ref="C143">ifs(and(isblank($A143),isblank($B143)),"", not(iserror(vlookup($A143&amp;$B143,'3) Release_Label'!$D:$D&amp;'3) Release_Label'!$E:$E,1,0))),vlookup($A143&amp;$B143,{'3) Release_Label'!$D:$D&amp;'3) Release_Label'!$E:$E,'3) Release_Label'!$F:$F},2,0), or(and(not(isblank($B143)),$B143=$B142,$A143&lt;&gt;$A142),and(not(isblank($A143)),$A143=$A142,$B143&lt;&gt;$B142)),"ID LISTS UNALIGNED",and($A143&lt;&gt;"",countif('3) Release_Label'!$D:$D,$A143)=0),"NO UPC MATCH in Release_Label",and($B143&lt;&gt;"",countif('3) Release_Label'!$E:$E,$B143)=0),"NO CATALOG ID MATCH in Release_Label",iserror(vlookup($A143&amp;$B143,'3) Release_Label'!$D:$D&amp;'3) Release_Label'!$E:$E,1,0)),"NO UPC-CATALOG ID pair MATCH in Release_Label" )</f>
        <v>Gravity Falls</v>
      </c>
      <c r="D143" s="134" t="str">
        <f t="array" ref="D143">ifs(and(isblank($A143),isblank($B143)),"", not(iserror(vlookup($A143&amp;$B143,'3) Release_Label'!$D:$D&amp;'3) Release_Label'!$E:$E,1,0))),vlookup($A143&amp;$B143,{'3) Release_Label'!$D:$D&amp;'3) Release_Label'!$E:$E,'3) Release_Label'!$H:$H},2,0), or(and(not(isblank($B143)),$B143=$B142,$A143&lt;&gt;$A142),and(not(isblank($A143)),$A143=$A142,$B143&lt;&gt;$B142)),"ID LISTS UNALIGNED",and($A143&lt;&gt;"",countif('3) Release_Label'!$D:$D,$A143)=0),"NO UPC MATCH in Release_Label",and($B143&lt;&gt;"",countif('3) Release_Label'!$E:$E,$B143)=0),"NO CATALOG ID MATCH in Release_Label",iserror(vlookup($A143&amp;$B143,'3) Release_Label'!$D:$D&amp;'3) Release_Label'!$E:$E,1,0)),"NO UPC-CATALOG ID pair MATCH in Release_Label" )</f>
        <v/>
      </c>
      <c r="E143" s="43" t="s">
        <v>79</v>
      </c>
      <c r="F143" s="135" t="s">
        <v>667</v>
      </c>
      <c r="G143" s="136" t="str">
        <f t="array" ref="G143">ifs(or($F143="",$F143="Main Primary Artist"),$F143,not(iserror(vlookup($F143,'Reference info'!$J$5:$J$8,1,0))),"Key Artist",not(iserror(vlookup($F143,'Reference info'!$J$38:$J$405,1,0))),"Performer",not(iserror(vlookup($F143,'Reference info'!$J$10:$J$36,1,0))),"Producer &amp; Engineer")</f>
        <v>Producer &amp; Engineer</v>
      </c>
      <c r="I143" s="8" t="str">
        <f>IF(AND(F143="Main Primary Artist",SUBSTITUTE(E143," ","")&lt;&gt;"VariousArtists",SUBSTITUTE(E143," ","")&lt;&gt;"VariousArtist",E143&lt;&gt;"Various",SUBSTITUTE(E143," ","")&lt;&gt;"AssortedArtists",SUBSTITUTE(E143," ","")&lt;&gt;"AssortedArtist",E143&lt;&gt;"Assorted",SUBSTITUTE(E143," ","")&lt;&gt;"AsortedArtists",SUBSTITUTE(E143," ","")&lt;&gt;"AsortedArtist",E143&lt;&gt;"Asorted",E143&lt;&gt;"Other",,SUBSTITUTE(E143," ","")&lt;&gt;"MiscellaneousArtists",SUBSTITUTE(E143," ","")&lt;&gt;"MiscellaneousArtist",E143&lt;&gt;"Miscellaneous",SUBSTITUTE(E143," ","")&lt;&gt;"MiscelaneousArtists",SUBSTITUTE(E143," ","")&lt;&gt;"MiscelaneousArtist",E143&lt;&gt;"Miscelaneous"),"update Releases set ArtistId=(select ArtistId from Artists where Name=N'"&amp;SUBSTITUTE(trim(E143),"'","''")&amp;"' and EnterpriseId="&amp;EntId&amp;"), SearchKeywords=concat_ws(' ', Name, N'"&amp;SUBSTITUTE(trim(E143),"'","''")&amp;"',(select Name from Labels where LabelId=Releases.LabelId), ReleaseId, UPC, Catalog) where "&amp;IF(A143&lt;&gt;"","UPC="&amp;A143,"Catalog='"&amp;SUBSTITUTE(trim(B143),"'","''")&amp;"'")&amp;" and EnterpriseId="&amp;EntId,IF(and(F143&lt;&gt;"Main Primary Artist",SUBSTITUTE(E143," ","")&lt;&gt;"VariousArtists",SUBSTITUTE(E143," ","")&lt;&gt;"VariousArtist",E143&lt;&gt;"Various",SUBSTITUTE(E143," ","")&lt;&gt;"AssortedArtists",SUBSTITUTE(E143," ","")&lt;&gt;"AssortedArtist",E143&lt;&gt;"Assorted",SUBSTITUTE(E143," ","")&lt;&gt;"AsortedArtists",SUBSTITUTE(E143," ","")&lt;&gt;"AsortedArtist",E143&lt;&gt;"Asorted",E143&lt;&gt;"Other",,SUBSTITUTE(E143," ","")&lt;&gt;"MiscellaneousArtists",SUBSTITUTE(E143," ","")&lt;&gt;"MiscellaneousArtist",E143&lt;&gt;"Miscellaneous",SUBSTITUTE(E143," ","")&lt;&gt;"MiscelaneousArtists",SUBSTITUTE(E143," ","")&lt;&gt;"MiscelaneousArtist",E143&lt;&gt;"Miscelaneous"),"INSERT into Contributors VALUES (newid(), "&amp;IF(F143&lt;&gt;"Primary Artist", "(select RoleId from ContributorRoles where Name='"&amp;F143&amp;"'), 0", "49, 1")&amp; ", null, (select max(ReleaseId) from Releases where "&amp;IF(A143&lt;&gt;"","UPC="&amp;A143,"Catalog='"&amp;SUBSTITUTE(trim(B143),"'","''")&amp;"'")&amp;" and EnterpriseId="&amp;EntId&amp;"), (select ArtistId from Artists where Name=N'"&amp;SUBSTITUTE(trim(E143),"'","''")&amp;"' and EnterpriseId="&amp;EntId&amp;"), null)",""))</f>
        <v>INSERT into Contributors VALUES (newid(), (select RoleId from ContributorRoles where Name='Producer'), 0, null, (select max(ReleaseId) from Releases where UPC=821555510963 and EnterpriseId=647322), (select ArtistId from Artists where Name=N'$hinepsj' and EnterpriseId=647322), null)</v>
      </c>
      <c r="L143" s="28"/>
    </row>
    <row r="144">
      <c r="A144" s="83">
        <v>8.21555510963E11</v>
      </c>
      <c r="B144" s="116"/>
      <c r="C144" s="134" t="str">
        <f t="array" ref="C144">ifs(and(isblank($A144),isblank($B144)),"", not(iserror(vlookup($A144&amp;$B144,'3) Release_Label'!$D:$D&amp;'3) Release_Label'!$E:$E,1,0))),vlookup($A144&amp;$B144,{'3) Release_Label'!$D:$D&amp;'3) Release_Label'!$E:$E,'3) Release_Label'!$F:$F},2,0), or(and(not(isblank($B144)),$B144=$B143,$A144&lt;&gt;$A143),and(not(isblank($A144)),$A144=$A143,$B144&lt;&gt;$B143)),"ID LISTS UNALIGNED",and($A144&lt;&gt;"",countif('3) Release_Label'!$D:$D,$A144)=0),"NO UPC MATCH in Release_Label",and($B144&lt;&gt;"",countif('3) Release_Label'!$E:$E,$B144)=0),"NO CATALOG ID MATCH in Release_Label",iserror(vlookup($A144&amp;$B144,'3) Release_Label'!$D:$D&amp;'3) Release_Label'!$E:$E,1,0)),"NO UPC-CATALOG ID pair MATCH in Release_Label" )</f>
        <v>Gravity Falls</v>
      </c>
      <c r="D144" s="134" t="str">
        <f t="array" ref="D144">ifs(and(isblank($A144),isblank($B144)),"", not(iserror(vlookup($A144&amp;$B144,'3) Release_Label'!$D:$D&amp;'3) Release_Label'!$E:$E,1,0))),vlookup($A144&amp;$B144,{'3) Release_Label'!$D:$D&amp;'3) Release_Label'!$E:$E,'3) Release_Label'!$H:$H},2,0), or(and(not(isblank($B144)),$B144=$B143,$A144&lt;&gt;$A143),and(not(isblank($A144)),$A144=$A143,$B144&lt;&gt;$B143)),"ID LISTS UNALIGNED",and($A144&lt;&gt;"",countif('3) Release_Label'!$D:$D,$A144)=0),"NO UPC MATCH in Release_Label",and($B144&lt;&gt;"",countif('3) Release_Label'!$E:$E,$B144)=0),"NO CATALOG ID MATCH in Release_Label",iserror(vlookup($A144&amp;$B144,'3) Release_Label'!$D:$D&amp;'3) Release_Label'!$E:$E,1,0)),"NO UPC-CATALOG ID pair MATCH in Release_Label" )</f>
        <v/>
      </c>
      <c r="E144" s="43" t="s">
        <v>79</v>
      </c>
      <c r="F144" s="135" t="s">
        <v>669</v>
      </c>
      <c r="G144" s="136" t="str">
        <f t="array" ref="G144">ifs(or($F144="",$F144="Main Primary Artist"),$F144,not(iserror(vlookup($F144,'Reference info'!$J$5:$J$8,1,0))),"Key Artist",not(iserror(vlookup($F144,'Reference info'!$J$38:$J$405,1,0))),"Performer",not(iserror(vlookup($F144,'Reference info'!$J$10:$J$36,1,0))),"Producer &amp; Engineer")</f>
        <v>Producer &amp; Engineer</v>
      </c>
      <c r="I144" s="8" t="str">
        <f>IF(AND(F144="Main Primary Artist",SUBSTITUTE(E144," ","")&lt;&gt;"VariousArtists",SUBSTITUTE(E144," ","")&lt;&gt;"VariousArtist",E144&lt;&gt;"Various",SUBSTITUTE(E144," ","")&lt;&gt;"AssortedArtists",SUBSTITUTE(E144," ","")&lt;&gt;"AssortedArtist",E144&lt;&gt;"Assorted",SUBSTITUTE(E144," ","")&lt;&gt;"AsortedArtists",SUBSTITUTE(E144," ","")&lt;&gt;"AsortedArtist",E144&lt;&gt;"Asorted",E144&lt;&gt;"Other",,SUBSTITUTE(E144," ","")&lt;&gt;"MiscellaneousArtists",SUBSTITUTE(E144," ","")&lt;&gt;"MiscellaneousArtist",E144&lt;&gt;"Miscellaneous",SUBSTITUTE(E144," ","")&lt;&gt;"MiscelaneousArtists",SUBSTITUTE(E144," ","")&lt;&gt;"MiscelaneousArtist",E144&lt;&gt;"Miscelaneous"),"update Releases set ArtistId=(select ArtistId from Artists where Name=N'"&amp;SUBSTITUTE(trim(E144),"'","''")&amp;"' and EnterpriseId="&amp;EntId&amp;"), SearchKeywords=concat_ws(' ', Name, N'"&amp;SUBSTITUTE(trim(E144),"'","''")&amp;"',(select Name from Labels where LabelId=Releases.LabelId), ReleaseId, UPC, Catalog) where "&amp;IF(A144&lt;&gt;"","UPC="&amp;A144,"Catalog='"&amp;SUBSTITUTE(trim(B144),"'","''")&amp;"'")&amp;" and EnterpriseId="&amp;EntId,IF(and(F144&lt;&gt;"Main Primary Artist",SUBSTITUTE(E144," ","")&lt;&gt;"VariousArtists",SUBSTITUTE(E144," ","")&lt;&gt;"VariousArtist",E144&lt;&gt;"Various",SUBSTITUTE(E144," ","")&lt;&gt;"AssortedArtists",SUBSTITUTE(E144," ","")&lt;&gt;"AssortedArtist",E144&lt;&gt;"Assorted",SUBSTITUTE(E144," ","")&lt;&gt;"AsortedArtists",SUBSTITUTE(E144," ","")&lt;&gt;"AsortedArtist",E144&lt;&gt;"Asorted",E144&lt;&gt;"Other",,SUBSTITUTE(E144," ","")&lt;&gt;"MiscellaneousArtists",SUBSTITUTE(E144," ","")&lt;&gt;"MiscellaneousArtist",E144&lt;&gt;"Miscellaneous",SUBSTITUTE(E144," ","")&lt;&gt;"MiscelaneousArtists",SUBSTITUTE(E144," ","")&lt;&gt;"MiscelaneousArtist",E144&lt;&gt;"Miscelaneous"),"INSERT into Contributors VALUES (newid(), "&amp;IF(F144&lt;&gt;"Primary Artist", "(select RoleId from ContributorRoles where Name='"&amp;F144&amp;"'), 0", "49, 1")&amp; ", null, (select max(ReleaseId) from Releases where "&amp;IF(A144&lt;&gt;"","UPC="&amp;A144,"Catalog='"&amp;SUBSTITUTE(trim(B144),"'","''")&amp;"'")&amp;" and EnterpriseId="&amp;EntId&amp;"), (select ArtistId from Artists where Name=N'"&amp;SUBSTITUTE(trim(E144),"'","''")&amp;"' and EnterpriseId="&amp;EntId&amp;"), null)",""))</f>
        <v>INSERT into Contributors VALUES (newid(), (select RoleId from ContributorRoles where Name='Engineer'), 0, null, (select max(ReleaseId) from Releases where UPC=821555510963 and EnterpriseId=647322), (select ArtistId from Artists where Name=N'$hinepsj' and EnterpriseId=647322), null)</v>
      </c>
      <c r="L144" s="28"/>
    </row>
    <row r="145">
      <c r="A145" s="83">
        <v>8.21555705604E11</v>
      </c>
      <c r="B145" s="116"/>
      <c r="C145" s="134" t="str">
        <f t="array" ref="C145">ifs(and(isblank($A145),isblank($B145)),"", not(iserror(vlookup($A145&amp;$B145,'3) Release_Label'!$D:$D&amp;'3) Release_Label'!$E:$E,1,0))),vlookup($A145&amp;$B145,{'3) Release_Label'!$D:$D&amp;'3) Release_Label'!$E:$E,'3) Release_Label'!$F:$F},2,0), or(and(not(isblank($B145)),$B145=$B144,$A145&lt;&gt;$A144),and(not(isblank($A145)),$A145=$A144,$B145&lt;&gt;$B144)),"ID LISTS UNALIGNED",and($A145&lt;&gt;"",countif('3) Release_Label'!$D:$D,$A145)=0),"NO UPC MATCH in Release_Label",and($B145&lt;&gt;"",countif('3) Release_Label'!$E:$E,$B145)=0),"NO CATALOG ID MATCH in Release_Label",iserror(vlookup($A145&amp;$B145,'3) Release_Label'!$D:$D&amp;'3) Release_Label'!$E:$E,1,0)),"NO UPC-CATALOG ID pair MATCH in Release_Label" )</f>
        <v>Verdadeiro Rei</v>
      </c>
      <c r="D145" s="134" t="str">
        <f t="array" ref="D145">ifs(and(isblank($A145),isblank($B145)),"", not(iserror(vlookup($A145&amp;$B145,'3) Release_Label'!$D:$D&amp;'3) Release_Label'!$E:$E,1,0))),vlookup($A145&amp;$B145,{'3) Release_Label'!$D:$D&amp;'3) Release_Label'!$E:$E,'3) Release_Label'!$H:$H},2,0), or(and(not(isblank($B145)),$B145=$B144,$A145&lt;&gt;$A144),and(not(isblank($A145)),$A145=$A144,$B145&lt;&gt;$B144)),"ID LISTS UNALIGNED",and($A145&lt;&gt;"",countif('3) Release_Label'!$D:$D,$A145)=0),"NO UPC MATCH in Release_Label",and($B145&lt;&gt;"",countif('3) Release_Label'!$E:$E,$B145)=0),"NO CATALOG ID MATCH in Release_Label",iserror(vlookup($A145&amp;$B145,'3) Release_Label'!$D:$D&amp;'3) Release_Label'!$E:$E,1,0)),"NO UPC-CATALOG ID pair MATCH in Release_Label" )</f>
        <v/>
      </c>
      <c r="E145" s="43" t="s">
        <v>67</v>
      </c>
      <c r="F145" s="135" t="s">
        <v>666</v>
      </c>
      <c r="G145" s="136" t="str">
        <f t="array" ref="G145">ifs(or($F145="",$F145="Main Primary Artist"),$F145,not(iserror(vlookup($F145,'Reference info'!$J$5:$J$8,1,0))),"Key Artist",not(iserror(vlookup($F145,'Reference info'!$J$38:$J$405,1,0))),"Performer",not(iserror(vlookup($F145,'Reference info'!$J$10:$J$36,1,0))),"Producer &amp; Engineer")</f>
        <v>Main Primary Artist</v>
      </c>
      <c r="I145" s="8" t="str">
        <f>IF(AND(F145="Main Primary Artist",SUBSTITUTE(E145," ","")&lt;&gt;"VariousArtists",SUBSTITUTE(E145," ","")&lt;&gt;"VariousArtist",E145&lt;&gt;"Various",SUBSTITUTE(E145," ","")&lt;&gt;"AssortedArtists",SUBSTITUTE(E145," ","")&lt;&gt;"AssortedArtist",E145&lt;&gt;"Assorted",SUBSTITUTE(E145," ","")&lt;&gt;"AsortedArtists",SUBSTITUTE(E145," ","")&lt;&gt;"AsortedArtist",E145&lt;&gt;"Asorted",E145&lt;&gt;"Other",,SUBSTITUTE(E145," ","")&lt;&gt;"MiscellaneousArtists",SUBSTITUTE(E145," ","")&lt;&gt;"MiscellaneousArtist",E145&lt;&gt;"Miscellaneous",SUBSTITUTE(E145," ","")&lt;&gt;"MiscelaneousArtists",SUBSTITUTE(E145," ","")&lt;&gt;"MiscelaneousArtist",E145&lt;&gt;"Miscelaneous"),"update Releases set ArtistId=(select ArtistId from Artists where Name=N'"&amp;SUBSTITUTE(trim(E145),"'","''")&amp;"' and EnterpriseId="&amp;EntId&amp;"), SearchKeywords=concat_ws(' ', Name, N'"&amp;SUBSTITUTE(trim(E145),"'","''")&amp;"',(select Name from Labels where LabelId=Releases.LabelId), ReleaseId, UPC, Catalog) where "&amp;IF(A145&lt;&gt;"","UPC="&amp;A145,"Catalog='"&amp;SUBSTITUTE(trim(B145),"'","''")&amp;"'")&amp;" and EnterpriseId="&amp;EntId,IF(and(F145&lt;&gt;"Main Primary Artist",SUBSTITUTE(E145," ","")&lt;&gt;"VariousArtists",SUBSTITUTE(E145," ","")&lt;&gt;"VariousArtist",E145&lt;&gt;"Various",SUBSTITUTE(E145," ","")&lt;&gt;"AssortedArtists",SUBSTITUTE(E145," ","")&lt;&gt;"AssortedArtist",E145&lt;&gt;"Assorted",SUBSTITUTE(E145," ","")&lt;&gt;"AsortedArtists",SUBSTITUTE(E145," ","")&lt;&gt;"AsortedArtist",E145&lt;&gt;"Asorted",E145&lt;&gt;"Other",,SUBSTITUTE(E145," ","")&lt;&gt;"MiscellaneousArtists",SUBSTITUTE(E145," ","")&lt;&gt;"MiscellaneousArtist",E145&lt;&gt;"Miscellaneous",SUBSTITUTE(E145," ","")&lt;&gt;"MiscelaneousArtists",SUBSTITUTE(E145," ","")&lt;&gt;"MiscelaneousArtist",E145&lt;&gt;"Miscelaneous"),"INSERT into Contributors VALUES (newid(), "&amp;IF(F145&lt;&gt;"Primary Artist", "(select RoleId from ContributorRoles where Name='"&amp;F145&amp;"'), 0", "49, 1")&amp; ", null, (select max(ReleaseId) from Releases where "&amp;IF(A145&lt;&gt;"","UPC="&amp;A145,"Catalog='"&amp;SUBSTITUTE(trim(B145),"'","''")&amp;"'")&amp;" and EnterpriseId="&amp;EntId&amp;"), (select ArtistId from Artists where Name=N'"&amp;SUBSTITUTE(trim(E145),"'","''")&amp;"'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UPC=821555705604 and EnterpriseId=647322</v>
      </c>
      <c r="L145" s="28"/>
    </row>
    <row r="146">
      <c r="A146" s="83">
        <v>8.21555705604E11</v>
      </c>
      <c r="B146" s="116"/>
      <c r="C146" s="134" t="str">
        <f t="array" ref="C146">ifs(and(isblank($A146),isblank($B146)),"", not(iserror(vlookup($A146&amp;$B146,'3) Release_Label'!$D:$D&amp;'3) Release_Label'!$E:$E,1,0))),vlookup($A146&amp;$B146,{'3) Release_Label'!$D:$D&amp;'3) Release_Label'!$E:$E,'3) Release_Label'!$F:$F},2,0), or(and(not(isblank($B146)),$B146=$B145,$A146&lt;&gt;$A145),and(not(isblank($A146)),$A146=$A145,$B146&lt;&gt;$B145)),"ID LISTS UNALIGNED",and($A146&lt;&gt;"",countif('3) Release_Label'!$D:$D,$A146)=0),"NO UPC MATCH in Release_Label",and($B146&lt;&gt;"",countif('3) Release_Label'!$E:$E,$B146)=0),"NO CATALOG ID MATCH in Release_Label",iserror(vlookup($A146&amp;$B146,'3) Release_Label'!$D:$D&amp;'3) Release_Label'!$E:$E,1,0)),"NO UPC-CATALOG ID pair MATCH in Release_Label" )</f>
        <v>Verdadeiro Rei</v>
      </c>
      <c r="D146" s="134" t="str">
        <f t="array" ref="D146">ifs(and(isblank($A146),isblank($B146)),"", not(iserror(vlookup($A146&amp;$B146,'3) Release_Label'!$D:$D&amp;'3) Release_Label'!$E:$E,1,0))),vlookup($A146&amp;$B146,{'3) Release_Label'!$D:$D&amp;'3) Release_Label'!$E:$E,'3) Release_Label'!$H:$H},2,0), or(and(not(isblank($B146)),$B146=$B145,$A146&lt;&gt;$A145),and(not(isblank($A146)),$A146=$A145,$B146&lt;&gt;$B145)),"ID LISTS UNALIGNED",and($A146&lt;&gt;"",countif('3) Release_Label'!$D:$D,$A146)=0),"NO UPC MATCH in Release_Label",and($B146&lt;&gt;"",countif('3) Release_Label'!$E:$E,$B146)=0),"NO CATALOG ID MATCH in Release_Label",iserror(vlookup($A146&amp;$B146,'3) Release_Label'!$D:$D&amp;'3) Release_Label'!$E:$E,1,0)),"NO UPC-CATALOG ID pair MATCH in Release_Label" )</f>
        <v/>
      </c>
      <c r="E146" s="43" t="s">
        <v>67</v>
      </c>
      <c r="F146" s="135" t="s">
        <v>667</v>
      </c>
      <c r="G146" s="136" t="str">
        <f t="array" ref="G146">ifs(or($F146="",$F146="Main Primary Artist"),$F146,not(iserror(vlookup($F146,'Reference info'!$J$5:$J$8,1,0))),"Key Artist",not(iserror(vlookup($F146,'Reference info'!$J$38:$J$405,1,0))),"Performer",not(iserror(vlookup($F146,'Reference info'!$J$10:$J$36,1,0))),"Producer &amp; Engineer")</f>
        <v>Producer &amp; Engineer</v>
      </c>
      <c r="I146" s="8" t="str">
        <f>IF(AND(F146="Main Primary Artist",SUBSTITUTE(E146," ","")&lt;&gt;"VariousArtists",SUBSTITUTE(E146," ","")&lt;&gt;"VariousArtist",E146&lt;&gt;"Various",SUBSTITUTE(E146," ","")&lt;&gt;"AssortedArtists",SUBSTITUTE(E146," ","")&lt;&gt;"AssortedArtist",E146&lt;&gt;"Assorted",SUBSTITUTE(E146," ","")&lt;&gt;"AsortedArtists",SUBSTITUTE(E146," ","")&lt;&gt;"AsortedArtist",E146&lt;&gt;"Asorted",E146&lt;&gt;"Other",,SUBSTITUTE(E146," ","")&lt;&gt;"MiscellaneousArtists",SUBSTITUTE(E146," ","")&lt;&gt;"MiscellaneousArtist",E146&lt;&gt;"Miscellaneous",SUBSTITUTE(E146," ","")&lt;&gt;"MiscelaneousArtists",SUBSTITUTE(E146," ","")&lt;&gt;"MiscelaneousArtist",E146&lt;&gt;"Miscelaneous"),"update Releases set ArtistId=(select ArtistId from Artists where Name=N'"&amp;SUBSTITUTE(trim(E146),"'","''")&amp;"' and EnterpriseId="&amp;EntId&amp;"), SearchKeywords=concat_ws(' ', Name, N'"&amp;SUBSTITUTE(trim(E146),"'","''")&amp;"',(select Name from Labels where LabelId=Releases.LabelId), ReleaseId, UPC, Catalog) where "&amp;IF(A146&lt;&gt;"","UPC="&amp;A146,"Catalog='"&amp;SUBSTITUTE(trim(B146),"'","''")&amp;"'")&amp;" and EnterpriseId="&amp;EntId,IF(and(F146&lt;&gt;"Main Primary Artist",SUBSTITUTE(E146," ","")&lt;&gt;"VariousArtists",SUBSTITUTE(E146," ","")&lt;&gt;"VariousArtist",E146&lt;&gt;"Various",SUBSTITUTE(E146," ","")&lt;&gt;"AssortedArtists",SUBSTITUTE(E146," ","")&lt;&gt;"AssortedArtist",E146&lt;&gt;"Assorted",SUBSTITUTE(E146," ","")&lt;&gt;"AsortedArtists",SUBSTITUTE(E146," ","")&lt;&gt;"AsortedArtist",E146&lt;&gt;"Asorted",E146&lt;&gt;"Other",,SUBSTITUTE(E146," ","")&lt;&gt;"MiscellaneousArtists",SUBSTITUTE(E146," ","")&lt;&gt;"MiscellaneousArtist",E146&lt;&gt;"Miscellaneous",SUBSTITUTE(E146," ","")&lt;&gt;"MiscelaneousArtists",SUBSTITUTE(E146," ","")&lt;&gt;"MiscelaneousArtist",E146&lt;&gt;"Miscelaneous"),"INSERT into Contributors VALUES (newid(), "&amp;IF(F146&lt;&gt;"Primary Artist", "(select RoleId from ContributorRoles where Name='"&amp;F146&amp;"'), 0", "49, 1")&amp; ", null, (select max(ReleaseId) from Releases where "&amp;IF(A146&lt;&gt;"","UPC="&amp;A146,"Catalog='"&amp;SUBSTITUTE(trim(B146),"'","''")&amp;"'")&amp;" and EnterpriseId="&amp;EntId&amp;"), (select ArtistId from Artists where Name=N'"&amp;SUBSTITUTE(trim(E146),"'","''")&amp;"' and EnterpriseId="&amp;EntId&amp;"), null)",""))</f>
        <v>INSERT into Contributors VALUES (newid(), (select RoleId from ContributorRoles where Name='Producer'), 0, null, (select max(ReleaseId) from Releases where UPC=821555705604 and EnterpriseId=647322), (select ArtistId from Artists where Name=N'Flash Beats Manow' and EnterpriseId=647322), null)</v>
      </c>
      <c r="L146" s="28"/>
    </row>
    <row r="147">
      <c r="A147" s="83">
        <v>8.21555705604E11</v>
      </c>
      <c r="B147" s="116"/>
      <c r="C147" s="134" t="str">
        <f t="array" ref="C147">ifs(and(isblank($A147),isblank($B147)),"", not(iserror(vlookup($A147&amp;$B147,'3) Release_Label'!$D:$D&amp;'3) Release_Label'!$E:$E,1,0))),vlookup($A147&amp;$B147,{'3) Release_Label'!$D:$D&amp;'3) Release_Label'!$E:$E,'3) Release_Label'!$F:$F},2,0), or(and(not(isblank($B147)),$B147=$B146,$A147&lt;&gt;$A146),and(not(isblank($A147)),$A147=$A146,$B147&lt;&gt;$B146)),"ID LISTS UNALIGNED",and($A147&lt;&gt;"",countif('3) Release_Label'!$D:$D,$A147)=0),"NO UPC MATCH in Release_Label",and($B147&lt;&gt;"",countif('3) Release_Label'!$E:$E,$B147)=0),"NO CATALOG ID MATCH in Release_Label",iserror(vlookup($A147&amp;$B147,'3) Release_Label'!$D:$D&amp;'3) Release_Label'!$E:$E,1,0)),"NO UPC-CATALOG ID pair MATCH in Release_Label" )</f>
        <v>Verdadeiro Rei</v>
      </c>
      <c r="D147" s="134" t="str">
        <f t="array" ref="D147">ifs(and(isblank($A147),isblank($B147)),"", not(iserror(vlookup($A147&amp;$B147,'3) Release_Label'!$D:$D&amp;'3) Release_Label'!$E:$E,1,0))),vlookup($A147&amp;$B147,{'3) Release_Label'!$D:$D&amp;'3) Release_Label'!$E:$E,'3) Release_Label'!$H:$H},2,0), or(and(not(isblank($B147)),$B147=$B146,$A147&lt;&gt;$A146),and(not(isblank($A147)),$A147=$A146,$B147&lt;&gt;$B146)),"ID LISTS UNALIGNED",and($A147&lt;&gt;"",countif('3) Release_Label'!$D:$D,$A147)=0),"NO UPC MATCH in Release_Label",and($B147&lt;&gt;"",countif('3) Release_Label'!$E:$E,$B147)=0),"NO CATALOG ID MATCH in Release_Label",iserror(vlookup($A147&amp;$B147,'3) Release_Label'!$D:$D&amp;'3) Release_Label'!$E:$E,1,0)),"NO UPC-CATALOG ID pair MATCH in Release_Label" )</f>
        <v/>
      </c>
      <c r="E147" s="43" t="s">
        <v>67</v>
      </c>
      <c r="F147" s="135" t="s">
        <v>669</v>
      </c>
      <c r="G147" s="136" t="str">
        <f t="array" ref="G147">ifs(or($F147="",$F147="Main Primary Artist"),$F147,not(iserror(vlookup($F147,'Reference info'!$J$5:$J$8,1,0))),"Key Artist",not(iserror(vlookup($F147,'Reference info'!$J$38:$J$405,1,0))),"Performer",not(iserror(vlookup($F147,'Reference info'!$J$10:$J$36,1,0))),"Producer &amp; Engineer")</f>
        <v>Producer &amp; Engineer</v>
      </c>
      <c r="I147" s="8" t="str">
        <f>IF(AND(F147="Main Primary Artist",SUBSTITUTE(E147," ","")&lt;&gt;"VariousArtists",SUBSTITUTE(E147," ","")&lt;&gt;"VariousArtist",E147&lt;&gt;"Various",SUBSTITUTE(E147," ","")&lt;&gt;"AssortedArtists",SUBSTITUTE(E147," ","")&lt;&gt;"AssortedArtist",E147&lt;&gt;"Assorted",SUBSTITUTE(E147," ","")&lt;&gt;"AsortedArtists",SUBSTITUTE(E147," ","")&lt;&gt;"AsortedArtist",E147&lt;&gt;"Asorted",E147&lt;&gt;"Other",,SUBSTITUTE(E147," ","")&lt;&gt;"MiscellaneousArtists",SUBSTITUTE(E147," ","")&lt;&gt;"MiscellaneousArtist",E147&lt;&gt;"Miscellaneous",SUBSTITUTE(E147," ","")&lt;&gt;"MiscelaneousArtists",SUBSTITUTE(E147," ","")&lt;&gt;"MiscelaneousArtist",E147&lt;&gt;"Miscelaneous"),"update Releases set ArtistId=(select ArtistId from Artists where Name=N'"&amp;SUBSTITUTE(trim(E147),"'","''")&amp;"' and EnterpriseId="&amp;EntId&amp;"), SearchKeywords=concat_ws(' ', Name, N'"&amp;SUBSTITUTE(trim(E147),"'","''")&amp;"',(select Name from Labels where LabelId=Releases.LabelId), ReleaseId, UPC, Catalog) where "&amp;IF(A147&lt;&gt;"","UPC="&amp;A147,"Catalog='"&amp;SUBSTITUTE(trim(B147),"'","''")&amp;"'")&amp;" and EnterpriseId="&amp;EntId,IF(and(F147&lt;&gt;"Main Primary Artist",SUBSTITUTE(E147," ","")&lt;&gt;"VariousArtists",SUBSTITUTE(E147," ","")&lt;&gt;"VariousArtist",E147&lt;&gt;"Various",SUBSTITUTE(E147," ","")&lt;&gt;"AssortedArtists",SUBSTITUTE(E147," ","")&lt;&gt;"AssortedArtist",E147&lt;&gt;"Assorted",SUBSTITUTE(E147," ","")&lt;&gt;"AsortedArtists",SUBSTITUTE(E147," ","")&lt;&gt;"AsortedArtist",E147&lt;&gt;"Asorted",E147&lt;&gt;"Other",,SUBSTITUTE(E147," ","")&lt;&gt;"MiscellaneousArtists",SUBSTITUTE(E147," ","")&lt;&gt;"MiscellaneousArtist",E147&lt;&gt;"Miscellaneous",SUBSTITUTE(E147," ","")&lt;&gt;"MiscelaneousArtists",SUBSTITUTE(E147," ","")&lt;&gt;"MiscelaneousArtist",E147&lt;&gt;"Miscelaneous"),"INSERT into Contributors VALUES (newid(), "&amp;IF(F147&lt;&gt;"Primary Artist", "(select RoleId from ContributorRoles where Name='"&amp;F147&amp;"'), 0", "49, 1")&amp; ", null, (select max(ReleaseId) from Releases where "&amp;IF(A147&lt;&gt;"","UPC="&amp;A147,"Catalog='"&amp;SUBSTITUTE(trim(B147),"'","''")&amp;"'")&amp;" and EnterpriseId="&amp;EntId&amp;"), (select ArtistId from Artists where Name=N'"&amp;SUBSTITUTE(trim(E147),"'","''")&amp;"' and EnterpriseId="&amp;EntId&amp;"), null)",""))</f>
        <v>INSERT into Contributors VALUES (newid(), (select RoleId from ContributorRoles where Name='Engineer'), 0, null, (select max(ReleaseId) from Releases where UPC=821555705604 and EnterpriseId=647322), (select ArtistId from Artists where Name=N'Flash Beats Manow' and EnterpriseId=647322), null)</v>
      </c>
      <c r="L147" s="28"/>
    </row>
    <row r="148">
      <c r="A148" s="83">
        <v>8.2155574742E11</v>
      </c>
      <c r="B148" s="116"/>
      <c r="C148" s="134" t="str">
        <f t="array" ref="C148">ifs(and(isblank($A148),isblank($B148)),"", not(iserror(vlookup($A148&amp;$B148,'3) Release_Label'!$D:$D&amp;'3) Release_Label'!$E:$E,1,0))),vlookup($A148&amp;$B148,{'3) Release_Label'!$D:$D&amp;'3) Release_Label'!$E:$E,'3) Release_Label'!$F:$F},2,0), or(and(not(isblank($B148)),$B148=$B147,$A148&lt;&gt;$A147),and(not(isblank($A148)),$A148=$A147,$B148&lt;&gt;$B147)),"ID LISTS UNALIGNED",and($A148&lt;&gt;"",countif('3) Release_Label'!$D:$D,$A148)=0),"NO UPC MATCH in Release_Label",and($B148&lt;&gt;"",countif('3) Release_Label'!$E:$E,$B148)=0),"NO CATALOG ID MATCH in Release_Label",iserror(vlookup($A148&amp;$B148,'3) Release_Label'!$D:$D&amp;'3) Release_Label'!$E:$E,1,0)),"NO UPC-CATALOG ID pair MATCH in Release_Label" )</f>
        <v>Lavinho, Pai Tá On</v>
      </c>
      <c r="D148" s="134" t="str">
        <f t="array" ref="D148">ifs(and(isblank($A148),isblank($B148)),"", not(iserror(vlookup($A148&amp;$B148,'3) Release_Label'!$D:$D&amp;'3) Release_Label'!$E:$E,1,0))),vlookup($A148&amp;$B148,{'3) Release_Label'!$D:$D&amp;'3) Release_Label'!$E:$E,'3) Release_Label'!$H:$H},2,0), or(and(not(isblank($B148)),$B148=$B147,$A148&lt;&gt;$A147),and(not(isblank($A148)),$A148=$A147,$B148&lt;&gt;$B147)),"ID LISTS UNALIGNED",and($A148&lt;&gt;"",countif('3) Release_Label'!$D:$D,$A148)=0),"NO UPC MATCH in Release_Label",and($B148&lt;&gt;"",countif('3) Release_Label'!$E:$E,$B148)=0),"NO CATALOG ID MATCH in Release_Label",iserror(vlookup($A148&amp;$B148,'3) Release_Label'!$D:$D&amp;'3) Release_Label'!$E:$E,1,0)),"NO UPC-CATALOG ID pair MATCH in Release_Label" )</f>
        <v/>
      </c>
      <c r="E148" s="43" t="s">
        <v>49</v>
      </c>
      <c r="F148" s="135" t="s">
        <v>666</v>
      </c>
      <c r="G148" s="136" t="str">
        <f t="array" ref="G148">ifs(or($F148="",$F148="Main Primary Artist"),$F148,not(iserror(vlookup($F148,'Reference info'!$J$5:$J$8,1,0))),"Key Artist",not(iserror(vlookup($F148,'Reference info'!$J$38:$J$405,1,0))),"Performer",not(iserror(vlookup($F148,'Reference info'!$J$10:$J$36,1,0))),"Producer &amp; Engineer")</f>
        <v>Main Primary Artist</v>
      </c>
      <c r="I148" s="8" t="str">
        <f>IF(AND(F148="Main Primary Artist",SUBSTITUTE(E148," ","")&lt;&gt;"VariousArtists",SUBSTITUTE(E148," ","")&lt;&gt;"VariousArtist",E148&lt;&gt;"Various",SUBSTITUTE(E148," ","")&lt;&gt;"AssortedArtists",SUBSTITUTE(E148," ","")&lt;&gt;"AssortedArtist",E148&lt;&gt;"Assorted",SUBSTITUTE(E148," ","")&lt;&gt;"AsortedArtists",SUBSTITUTE(E148," ","")&lt;&gt;"AsortedArtist",E148&lt;&gt;"Asorted",E148&lt;&gt;"Other",,SUBSTITUTE(E148," ","")&lt;&gt;"MiscellaneousArtists",SUBSTITUTE(E148," ","")&lt;&gt;"MiscellaneousArtist",E148&lt;&gt;"Miscellaneous",SUBSTITUTE(E148," ","")&lt;&gt;"MiscelaneousArtists",SUBSTITUTE(E148," ","")&lt;&gt;"MiscelaneousArtist",E148&lt;&gt;"Miscelaneous"),"update Releases set ArtistId=(select ArtistId from Artists where Name=N'"&amp;SUBSTITUTE(trim(E148),"'","''")&amp;"' and EnterpriseId="&amp;EntId&amp;"), SearchKeywords=concat_ws(' ', Name, N'"&amp;SUBSTITUTE(trim(E148),"'","''")&amp;"',(select Name from Labels where LabelId=Releases.LabelId), ReleaseId, UPC, Catalog) where "&amp;IF(A148&lt;&gt;"","UPC="&amp;A148,"Catalog='"&amp;SUBSTITUTE(trim(B148),"'","''")&amp;"'")&amp;" and EnterpriseId="&amp;EntId,IF(and(F148&lt;&gt;"Main Primary Artist",SUBSTITUTE(E148," ","")&lt;&gt;"VariousArtists",SUBSTITUTE(E148," ","")&lt;&gt;"VariousArtist",E148&lt;&gt;"Various",SUBSTITUTE(E148," ","")&lt;&gt;"AssortedArtists",SUBSTITUTE(E148," ","")&lt;&gt;"AssortedArtist",E148&lt;&gt;"Assorted",SUBSTITUTE(E148," ","")&lt;&gt;"AsortedArtists",SUBSTITUTE(E148," ","")&lt;&gt;"AsortedArtist",E148&lt;&gt;"Asorted",E148&lt;&gt;"Other",,SUBSTITUTE(E148," ","")&lt;&gt;"MiscellaneousArtists",SUBSTITUTE(E148," ","")&lt;&gt;"MiscellaneousArtist",E148&lt;&gt;"Miscellaneous",SUBSTITUTE(E148," ","")&lt;&gt;"MiscelaneousArtists",SUBSTITUTE(E148," ","")&lt;&gt;"MiscelaneousArtist",E148&lt;&gt;"Miscelaneous"),"INSERT into Contributors VALUES (newid(), "&amp;IF(F148&lt;&gt;"Primary Artist", "(select RoleId from ContributorRoles where Name='"&amp;F148&amp;"'), 0", "49, 1")&amp; ", null, (select max(ReleaseId) from Releases where "&amp;IF(A148&lt;&gt;"","UPC="&amp;A148,"Catalog='"&amp;SUBSTITUTE(trim(B148),"'","''")&amp;"'")&amp;" and EnterpriseId="&amp;EntId&amp;"), (select ArtistId from Artists where Name=N'"&amp;SUBSTITUTE(trim(E148),"'","''")&amp;"' and EnterpriseId="&amp;EntId&amp;"), null)",""))</f>
        <v>update Releases set ArtistId=(select ArtistId from Artists where Name=N'JKZ' and EnterpriseId=647322), SearchKeywords=concat_ws(' ', Name, N'JKZ',(select Name from Labels where LabelId=Releases.LabelId), ReleaseId, UPC, Catalog) where UPC=821555747420 and EnterpriseId=647322</v>
      </c>
      <c r="L148" s="28"/>
    </row>
    <row r="149">
      <c r="A149" s="83">
        <v>8.2155574742E11</v>
      </c>
      <c r="B149" s="116"/>
      <c r="C149" s="134" t="str">
        <f t="array" ref="C149">ifs(and(isblank($A149),isblank($B149)),"", not(iserror(vlookup($A149&amp;$B149,'3) Release_Label'!$D:$D&amp;'3) Release_Label'!$E:$E,1,0))),vlookup($A149&amp;$B149,{'3) Release_Label'!$D:$D&amp;'3) Release_Label'!$E:$E,'3) Release_Label'!$F:$F},2,0), or(and(not(isblank($B149)),$B149=$B148,$A149&lt;&gt;$A148),and(not(isblank($A149)),$A149=$A148,$B149&lt;&gt;$B148)),"ID LISTS UNALIGNED",and($A149&lt;&gt;"",countif('3) Release_Label'!$D:$D,$A149)=0),"NO UPC MATCH in Release_Label",and($B149&lt;&gt;"",countif('3) Release_Label'!$E:$E,$B149)=0),"NO CATALOG ID MATCH in Release_Label",iserror(vlookup($A149&amp;$B149,'3) Release_Label'!$D:$D&amp;'3) Release_Label'!$E:$E,1,0)),"NO UPC-CATALOG ID pair MATCH in Release_Label" )</f>
        <v>Lavinho, Pai Tá On</v>
      </c>
      <c r="D149" s="134" t="str">
        <f t="array" ref="D149">ifs(and(isblank($A149),isblank($B149)),"", not(iserror(vlookup($A149&amp;$B149,'3) Release_Label'!$D:$D&amp;'3) Release_Label'!$E:$E,1,0))),vlookup($A149&amp;$B149,{'3) Release_Label'!$D:$D&amp;'3) Release_Label'!$E:$E,'3) Release_Label'!$H:$H},2,0), or(and(not(isblank($B149)),$B149=$B148,$A149&lt;&gt;$A148),and(not(isblank($A149)),$A149=$A148,$B149&lt;&gt;$B148)),"ID LISTS UNALIGNED",and($A149&lt;&gt;"",countif('3) Release_Label'!$D:$D,$A149)=0),"NO UPC MATCH in Release_Label",and($B149&lt;&gt;"",countif('3) Release_Label'!$E:$E,$B149)=0),"NO CATALOG ID MATCH in Release_Label",iserror(vlookup($A149&amp;$B149,'3) Release_Label'!$D:$D&amp;'3) Release_Label'!$E:$E,1,0)),"NO UPC-CATALOG ID pair MATCH in Release_Label" )</f>
        <v/>
      </c>
      <c r="E149" s="43" t="s">
        <v>49</v>
      </c>
      <c r="F149" s="135" t="s">
        <v>667</v>
      </c>
      <c r="G149" s="136" t="str">
        <f t="array" ref="G149">ifs(or($F149="",$F149="Main Primary Artist"),$F149,not(iserror(vlookup($F149,'Reference info'!$J$5:$J$8,1,0))),"Key Artist",not(iserror(vlookup($F149,'Reference info'!$J$38:$J$405,1,0))),"Performer",not(iserror(vlookup($F149,'Reference info'!$J$10:$J$36,1,0))),"Producer &amp; Engineer")</f>
        <v>Producer &amp; Engineer</v>
      </c>
      <c r="I149" s="8" t="str">
        <f>IF(AND(F149="Main Primary Artist",SUBSTITUTE(E149," ","")&lt;&gt;"VariousArtists",SUBSTITUTE(E149," ","")&lt;&gt;"VariousArtist",E149&lt;&gt;"Various",SUBSTITUTE(E149," ","")&lt;&gt;"AssortedArtists",SUBSTITUTE(E149," ","")&lt;&gt;"AssortedArtist",E149&lt;&gt;"Assorted",SUBSTITUTE(E149," ","")&lt;&gt;"AsortedArtists",SUBSTITUTE(E149," ","")&lt;&gt;"AsortedArtist",E149&lt;&gt;"Asorted",E149&lt;&gt;"Other",,SUBSTITUTE(E149," ","")&lt;&gt;"MiscellaneousArtists",SUBSTITUTE(E149," ","")&lt;&gt;"MiscellaneousArtist",E149&lt;&gt;"Miscellaneous",SUBSTITUTE(E149," ","")&lt;&gt;"MiscelaneousArtists",SUBSTITUTE(E149," ","")&lt;&gt;"MiscelaneousArtist",E149&lt;&gt;"Miscelaneous"),"update Releases set ArtistId=(select ArtistId from Artists where Name=N'"&amp;SUBSTITUTE(trim(E149),"'","''")&amp;"' and EnterpriseId="&amp;EntId&amp;"), SearchKeywords=concat_ws(' ', Name, N'"&amp;SUBSTITUTE(trim(E149),"'","''")&amp;"',(select Name from Labels where LabelId=Releases.LabelId), ReleaseId, UPC, Catalog) where "&amp;IF(A149&lt;&gt;"","UPC="&amp;A149,"Catalog='"&amp;SUBSTITUTE(trim(B149),"'","''")&amp;"'")&amp;" and EnterpriseId="&amp;EntId,IF(and(F149&lt;&gt;"Main Primary Artist",SUBSTITUTE(E149," ","")&lt;&gt;"VariousArtists",SUBSTITUTE(E149," ","")&lt;&gt;"VariousArtist",E149&lt;&gt;"Various",SUBSTITUTE(E149," ","")&lt;&gt;"AssortedArtists",SUBSTITUTE(E149," ","")&lt;&gt;"AssortedArtist",E149&lt;&gt;"Assorted",SUBSTITUTE(E149," ","")&lt;&gt;"AsortedArtists",SUBSTITUTE(E149," ","")&lt;&gt;"AsortedArtist",E149&lt;&gt;"Asorted",E149&lt;&gt;"Other",,SUBSTITUTE(E149," ","")&lt;&gt;"MiscellaneousArtists",SUBSTITUTE(E149," ","")&lt;&gt;"MiscellaneousArtist",E149&lt;&gt;"Miscellaneous",SUBSTITUTE(E149," ","")&lt;&gt;"MiscelaneousArtists",SUBSTITUTE(E149," ","")&lt;&gt;"MiscelaneousArtist",E149&lt;&gt;"Miscelaneous"),"INSERT into Contributors VALUES (newid(), "&amp;IF(F149&lt;&gt;"Primary Artist", "(select RoleId from ContributorRoles where Name='"&amp;F149&amp;"'), 0", "49, 1")&amp; ", null, (select max(ReleaseId) from Releases where "&amp;IF(A149&lt;&gt;"","UPC="&amp;A149,"Catalog='"&amp;SUBSTITUTE(trim(B149),"'","''")&amp;"'")&amp;" and EnterpriseId="&amp;EntId&amp;"), (select ArtistId from Artists where Name=N'"&amp;SUBSTITUTE(trim(E149),"'","''")&amp;"' and EnterpriseId="&amp;EntId&amp;"), null)",""))</f>
        <v>INSERT into Contributors VALUES (newid(), (select RoleId from ContributorRoles where Name='Producer'), 0, null, (select max(ReleaseId) from Releases where UPC=821555747420 and EnterpriseId=647322), (select ArtistId from Artists where Name=N'JKZ' and EnterpriseId=647322), null)</v>
      </c>
      <c r="L149" s="28"/>
    </row>
    <row r="150">
      <c r="A150" s="83">
        <v>8.2155574742E11</v>
      </c>
      <c r="B150" s="116"/>
      <c r="C150" s="134" t="str">
        <f t="array" ref="C150">ifs(and(isblank($A150),isblank($B150)),"", not(iserror(vlookup($A150&amp;$B150,'3) Release_Label'!$D:$D&amp;'3) Release_Label'!$E:$E,1,0))),vlookup($A150&amp;$B150,{'3) Release_Label'!$D:$D&amp;'3) Release_Label'!$E:$E,'3) Release_Label'!$F:$F},2,0), or(and(not(isblank($B150)),$B150=$B149,$A150&lt;&gt;$A149),and(not(isblank($A150)),$A150=$A149,$B150&lt;&gt;$B149)),"ID LISTS UNALIGNED",and($A150&lt;&gt;"",countif('3) Release_Label'!$D:$D,$A150)=0),"NO UPC MATCH in Release_Label",and($B150&lt;&gt;"",countif('3) Release_Label'!$E:$E,$B150)=0),"NO CATALOG ID MATCH in Release_Label",iserror(vlookup($A150&amp;$B150,'3) Release_Label'!$D:$D&amp;'3) Release_Label'!$E:$E,1,0)),"NO UPC-CATALOG ID pair MATCH in Release_Label" )</f>
        <v>Lavinho, Pai Tá On</v>
      </c>
      <c r="D150" s="134" t="str">
        <f t="array" ref="D150">ifs(and(isblank($A150),isblank($B150)),"", not(iserror(vlookup($A150&amp;$B150,'3) Release_Label'!$D:$D&amp;'3) Release_Label'!$E:$E,1,0))),vlookup($A150&amp;$B150,{'3) Release_Label'!$D:$D&amp;'3) Release_Label'!$E:$E,'3) Release_Label'!$H:$H},2,0), or(and(not(isblank($B150)),$B150=$B149,$A150&lt;&gt;$A149),and(not(isblank($A150)),$A150=$A149,$B150&lt;&gt;$B149)),"ID LISTS UNALIGNED",and($A150&lt;&gt;"",countif('3) Release_Label'!$D:$D,$A150)=0),"NO UPC MATCH in Release_Label",and($B150&lt;&gt;"",countif('3) Release_Label'!$E:$E,$B150)=0),"NO CATALOG ID MATCH in Release_Label",iserror(vlookup($A150&amp;$B150,'3) Release_Label'!$D:$D&amp;'3) Release_Label'!$E:$E,1,0)),"NO UPC-CATALOG ID pair MATCH in Release_Label" )</f>
        <v/>
      </c>
      <c r="E150" s="43" t="s">
        <v>49</v>
      </c>
      <c r="F150" s="135" t="s">
        <v>669</v>
      </c>
      <c r="G150" s="136" t="str">
        <f t="array" ref="G150">ifs(or($F150="",$F150="Main Primary Artist"),$F150,not(iserror(vlookup($F150,'Reference info'!$J$5:$J$8,1,0))),"Key Artist",not(iserror(vlookup($F150,'Reference info'!$J$38:$J$405,1,0))),"Performer",not(iserror(vlookup($F150,'Reference info'!$J$10:$J$36,1,0))),"Producer &amp; Engineer")</f>
        <v>Producer &amp; Engineer</v>
      </c>
      <c r="I150" s="8" t="str">
        <f>IF(AND(F150="Main Primary Artist",SUBSTITUTE(E150," ","")&lt;&gt;"VariousArtists",SUBSTITUTE(E150," ","")&lt;&gt;"VariousArtist",E150&lt;&gt;"Various",SUBSTITUTE(E150," ","")&lt;&gt;"AssortedArtists",SUBSTITUTE(E150," ","")&lt;&gt;"AssortedArtist",E150&lt;&gt;"Assorted",SUBSTITUTE(E150," ","")&lt;&gt;"AsortedArtists",SUBSTITUTE(E150," ","")&lt;&gt;"AsortedArtist",E150&lt;&gt;"Asorted",E150&lt;&gt;"Other",,SUBSTITUTE(E150," ","")&lt;&gt;"MiscellaneousArtists",SUBSTITUTE(E150," ","")&lt;&gt;"MiscellaneousArtist",E150&lt;&gt;"Miscellaneous",SUBSTITUTE(E150," ","")&lt;&gt;"MiscelaneousArtists",SUBSTITUTE(E150," ","")&lt;&gt;"MiscelaneousArtist",E150&lt;&gt;"Miscelaneous"),"update Releases set ArtistId=(select ArtistId from Artists where Name=N'"&amp;SUBSTITUTE(trim(E150),"'","''")&amp;"' and EnterpriseId="&amp;EntId&amp;"), SearchKeywords=concat_ws(' ', Name, N'"&amp;SUBSTITUTE(trim(E150),"'","''")&amp;"',(select Name from Labels where LabelId=Releases.LabelId), ReleaseId, UPC, Catalog) where "&amp;IF(A150&lt;&gt;"","UPC="&amp;A150,"Catalog='"&amp;SUBSTITUTE(trim(B150),"'","''")&amp;"'")&amp;" and EnterpriseId="&amp;EntId,IF(and(F150&lt;&gt;"Main Primary Artist",SUBSTITUTE(E150," ","")&lt;&gt;"VariousArtists",SUBSTITUTE(E150," ","")&lt;&gt;"VariousArtist",E150&lt;&gt;"Various",SUBSTITUTE(E150," ","")&lt;&gt;"AssortedArtists",SUBSTITUTE(E150," ","")&lt;&gt;"AssortedArtist",E150&lt;&gt;"Assorted",SUBSTITUTE(E150," ","")&lt;&gt;"AsortedArtists",SUBSTITUTE(E150," ","")&lt;&gt;"AsortedArtist",E150&lt;&gt;"Asorted",E150&lt;&gt;"Other",,SUBSTITUTE(E150," ","")&lt;&gt;"MiscellaneousArtists",SUBSTITUTE(E150," ","")&lt;&gt;"MiscellaneousArtist",E150&lt;&gt;"Miscellaneous",SUBSTITUTE(E150," ","")&lt;&gt;"MiscelaneousArtists",SUBSTITUTE(E150," ","")&lt;&gt;"MiscelaneousArtist",E150&lt;&gt;"Miscelaneous"),"INSERT into Contributors VALUES (newid(), "&amp;IF(F150&lt;&gt;"Primary Artist", "(select RoleId from ContributorRoles where Name='"&amp;F150&amp;"'), 0", "49, 1")&amp; ", null, (select max(ReleaseId) from Releases where "&amp;IF(A150&lt;&gt;"","UPC="&amp;A150,"Catalog='"&amp;SUBSTITUTE(trim(B150),"'","''")&amp;"'")&amp;" and EnterpriseId="&amp;EntId&amp;"), (select ArtistId from Artists where Name=N'"&amp;SUBSTITUTE(trim(E150),"'","''")&amp;"' and EnterpriseId="&amp;EntId&amp;"), null)",""))</f>
        <v>INSERT into Contributors VALUES (newid(), (select RoleId from ContributorRoles where Name='Engineer'), 0, null, (select max(ReleaseId) from Releases where UPC=821555747420 and EnterpriseId=647322), (select ArtistId from Artists where Name=N'JKZ' and EnterpriseId=647322), null)</v>
      </c>
      <c r="L150" s="28"/>
    </row>
    <row r="151">
      <c r="A151" s="83">
        <v>8.21555746522E11</v>
      </c>
      <c r="B151" s="116"/>
      <c r="C151" s="134" t="str">
        <f t="array" ref="C151">ifs(and(isblank($A151),isblank($B151)),"", not(iserror(vlookup($A151&amp;$B151,'3) Release_Label'!$D:$D&amp;'3) Release_Label'!$E:$E,1,0))),vlookup($A151&amp;$B151,{'3) Release_Label'!$D:$D&amp;'3) Release_Label'!$E:$E,'3) Release_Label'!$F:$F},2,0), or(and(not(isblank($B151)),$B151=$B150,$A151&lt;&gt;$A150),and(not(isblank($A151)),$A151=$A150,$B151&lt;&gt;$B150)),"ID LISTS UNALIGNED",and($A151&lt;&gt;"",countif('3) Release_Label'!$D:$D,$A151)=0),"NO UPC MATCH in Release_Label",and($B151&lt;&gt;"",countif('3) Release_Label'!$E:$E,$B151)=0),"NO CATALOG ID MATCH in Release_Label",iserror(vlookup($A151&amp;$B151,'3) Release_Label'!$D:$D&amp;'3) Release_Label'!$E:$E,1,0)),"NO UPC-CATALOG ID pair MATCH in Release_Label" )</f>
        <v>Genki Dama</v>
      </c>
      <c r="D151" s="134" t="str">
        <f t="array" ref="D151">ifs(and(isblank($A151),isblank($B151)),"", not(iserror(vlookup($A151&amp;$B151,'3) Release_Label'!$D:$D&amp;'3) Release_Label'!$E:$E,1,0))),vlookup($A151&amp;$B151,{'3) Release_Label'!$D:$D&amp;'3) Release_Label'!$E:$E,'3) Release_Label'!$H:$H},2,0), or(and(not(isblank($B151)),$B151=$B150,$A151&lt;&gt;$A150),and(not(isblank($A151)),$A151=$A150,$B151&lt;&gt;$B150)),"ID LISTS UNALIGNED",and($A151&lt;&gt;"",countif('3) Release_Label'!$D:$D,$A151)=0),"NO UPC MATCH in Release_Label",and($B151&lt;&gt;"",countif('3) Release_Label'!$E:$E,$B151)=0),"NO CATALOG ID MATCH in Release_Label",iserror(vlookup($A151&amp;$B151,'3) Release_Label'!$D:$D&amp;'3) Release_Label'!$E:$E,1,0)),"NO UPC-CATALOG ID pair MATCH in Release_Label" )</f>
        <v/>
      </c>
      <c r="E151" s="43" t="s">
        <v>79</v>
      </c>
      <c r="F151" s="135" t="s">
        <v>666</v>
      </c>
      <c r="G151" s="136" t="str">
        <f t="array" ref="G151">ifs(or($F151="",$F151="Main Primary Artist"),$F151,not(iserror(vlookup($F151,'Reference info'!$J$5:$J$8,1,0))),"Key Artist",not(iserror(vlookup($F151,'Reference info'!$J$38:$J$405,1,0))),"Performer",not(iserror(vlookup($F151,'Reference info'!$J$10:$J$36,1,0))),"Producer &amp; Engineer")</f>
        <v>Main Primary Artist</v>
      </c>
      <c r="I151" s="8" t="str">
        <f>IF(AND(F151="Main Primary Artist",SUBSTITUTE(E151," ","")&lt;&gt;"VariousArtists",SUBSTITUTE(E151," ","")&lt;&gt;"VariousArtist",E151&lt;&gt;"Various",SUBSTITUTE(E151," ","")&lt;&gt;"AssortedArtists",SUBSTITUTE(E151," ","")&lt;&gt;"AssortedArtist",E151&lt;&gt;"Assorted",SUBSTITUTE(E151," ","")&lt;&gt;"AsortedArtists",SUBSTITUTE(E151," ","")&lt;&gt;"AsortedArtist",E151&lt;&gt;"Asorted",E151&lt;&gt;"Other",,SUBSTITUTE(E151," ","")&lt;&gt;"MiscellaneousArtists",SUBSTITUTE(E151," ","")&lt;&gt;"MiscellaneousArtist",E151&lt;&gt;"Miscellaneous",SUBSTITUTE(E151," ","")&lt;&gt;"MiscelaneousArtists",SUBSTITUTE(E151," ","")&lt;&gt;"MiscelaneousArtist",E151&lt;&gt;"Miscelaneous"),"update Releases set ArtistId=(select ArtistId from Artists where Name=N'"&amp;SUBSTITUTE(trim(E151),"'","''")&amp;"' and EnterpriseId="&amp;EntId&amp;"), SearchKeywords=concat_ws(' ', Name, N'"&amp;SUBSTITUTE(trim(E151),"'","''")&amp;"',(select Name from Labels where LabelId=Releases.LabelId), ReleaseId, UPC, Catalog) where "&amp;IF(A151&lt;&gt;"","UPC="&amp;A151,"Catalog='"&amp;SUBSTITUTE(trim(B151),"'","''")&amp;"'")&amp;" and EnterpriseId="&amp;EntId,IF(and(F151&lt;&gt;"Main Primary Artist",SUBSTITUTE(E151," ","")&lt;&gt;"VariousArtists",SUBSTITUTE(E151," ","")&lt;&gt;"VariousArtist",E151&lt;&gt;"Various",SUBSTITUTE(E151," ","")&lt;&gt;"AssortedArtists",SUBSTITUTE(E151," ","")&lt;&gt;"AssortedArtist",E151&lt;&gt;"Assorted",SUBSTITUTE(E151," ","")&lt;&gt;"AsortedArtists",SUBSTITUTE(E151," ","")&lt;&gt;"AsortedArtist",E151&lt;&gt;"Asorted",E151&lt;&gt;"Other",,SUBSTITUTE(E151," ","")&lt;&gt;"MiscellaneousArtists",SUBSTITUTE(E151," ","")&lt;&gt;"MiscellaneousArtist",E151&lt;&gt;"Miscellaneous",SUBSTITUTE(E151," ","")&lt;&gt;"MiscelaneousArtists",SUBSTITUTE(E151," ","")&lt;&gt;"MiscelaneousArtist",E151&lt;&gt;"Miscelaneous"),"INSERT into Contributors VALUES (newid(), "&amp;IF(F151&lt;&gt;"Primary Artist", "(select RoleId from ContributorRoles where Name='"&amp;F151&amp;"'), 0", "49, 1")&amp; ", null, (select max(ReleaseId) from Releases where "&amp;IF(A151&lt;&gt;"","UPC="&amp;A151,"Catalog='"&amp;SUBSTITUTE(trim(B151),"'","''")&amp;"'")&amp;" and EnterpriseId="&amp;EntId&amp;"), (select ArtistId from Artists where Name=N'"&amp;SUBSTITUTE(trim(E151),"'","''")&amp;"' and EnterpriseId="&amp;EntId&amp;"), null)",""))</f>
        <v>update Releases set ArtistId=(select ArtistId from Artists where Name=N'$hinepsj' and EnterpriseId=647322), SearchKeywords=concat_ws(' ', Name, N'$hinepsj',(select Name from Labels where LabelId=Releases.LabelId), ReleaseId, UPC, Catalog) where UPC=821555746522 and EnterpriseId=647322</v>
      </c>
      <c r="L151" s="28"/>
    </row>
    <row r="152">
      <c r="A152" s="83">
        <v>8.21555746522E11</v>
      </c>
      <c r="B152" s="116"/>
      <c r="C152" s="134" t="str">
        <f t="array" ref="C152">ifs(and(isblank($A152),isblank($B152)),"", not(iserror(vlookup($A152&amp;$B152,'3) Release_Label'!$D:$D&amp;'3) Release_Label'!$E:$E,1,0))),vlookup($A152&amp;$B152,{'3) Release_Label'!$D:$D&amp;'3) Release_Label'!$E:$E,'3) Release_Label'!$F:$F},2,0), or(and(not(isblank($B152)),$B152=$B151,$A152&lt;&gt;$A151),and(not(isblank($A152)),$A152=$A151,$B152&lt;&gt;$B151)),"ID LISTS UNALIGNED",and($A152&lt;&gt;"",countif('3) Release_Label'!$D:$D,$A152)=0),"NO UPC MATCH in Release_Label",and($B152&lt;&gt;"",countif('3) Release_Label'!$E:$E,$B152)=0),"NO CATALOG ID MATCH in Release_Label",iserror(vlookup($A152&amp;$B152,'3) Release_Label'!$D:$D&amp;'3) Release_Label'!$E:$E,1,0)),"NO UPC-CATALOG ID pair MATCH in Release_Label" )</f>
        <v>Genki Dama</v>
      </c>
      <c r="D152" s="134" t="str">
        <f t="array" ref="D152">ifs(and(isblank($A152),isblank($B152)),"", not(iserror(vlookup($A152&amp;$B152,'3) Release_Label'!$D:$D&amp;'3) Release_Label'!$E:$E,1,0))),vlookup($A152&amp;$B152,{'3) Release_Label'!$D:$D&amp;'3) Release_Label'!$E:$E,'3) Release_Label'!$H:$H},2,0), or(and(not(isblank($B152)),$B152=$B151,$A152&lt;&gt;$A151),and(not(isblank($A152)),$A152=$A151,$B152&lt;&gt;$B151)),"ID LISTS UNALIGNED",and($A152&lt;&gt;"",countif('3) Release_Label'!$D:$D,$A152)=0),"NO UPC MATCH in Release_Label",and($B152&lt;&gt;"",countif('3) Release_Label'!$E:$E,$B152)=0),"NO CATALOG ID MATCH in Release_Label",iserror(vlookup($A152&amp;$B152,'3) Release_Label'!$D:$D&amp;'3) Release_Label'!$E:$E,1,0)),"NO UPC-CATALOG ID pair MATCH in Release_Label" )</f>
        <v/>
      </c>
      <c r="E152" s="43" t="s">
        <v>79</v>
      </c>
      <c r="F152" s="135" t="s">
        <v>667</v>
      </c>
      <c r="G152" s="136" t="str">
        <f t="array" ref="G152">ifs(or($F152="",$F152="Main Primary Artist"),$F152,not(iserror(vlookup($F152,'Reference info'!$J$5:$J$8,1,0))),"Key Artist",not(iserror(vlookup($F152,'Reference info'!$J$38:$J$405,1,0))),"Performer",not(iserror(vlookup($F152,'Reference info'!$J$10:$J$36,1,0))),"Producer &amp; Engineer")</f>
        <v>Producer &amp; Engineer</v>
      </c>
      <c r="I152" s="8" t="str">
        <f>IF(AND(F152="Main Primary Artist",SUBSTITUTE(E152," ","")&lt;&gt;"VariousArtists",SUBSTITUTE(E152," ","")&lt;&gt;"VariousArtist",E152&lt;&gt;"Various",SUBSTITUTE(E152," ","")&lt;&gt;"AssortedArtists",SUBSTITUTE(E152," ","")&lt;&gt;"AssortedArtist",E152&lt;&gt;"Assorted",SUBSTITUTE(E152," ","")&lt;&gt;"AsortedArtists",SUBSTITUTE(E152," ","")&lt;&gt;"AsortedArtist",E152&lt;&gt;"Asorted",E152&lt;&gt;"Other",,SUBSTITUTE(E152," ","")&lt;&gt;"MiscellaneousArtists",SUBSTITUTE(E152," ","")&lt;&gt;"MiscellaneousArtist",E152&lt;&gt;"Miscellaneous",SUBSTITUTE(E152," ","")&lt;&gt;"MiscelaneousArtists",SUBSTITUTE(E152," ","")&lt;&gt;"MiscelaneousArtist",E152&lt;&gt;"Miscelaneous"),"update Releases set ArtistId=(select ArtistId from Artists where Name=N'"&amp;SUBSTITUTE(trim(E152),"'","''")&amp;"' and EnterpriseId="&amp;EntId&amp;"), SearchKeywords=concat_ws(' ', Name, N'"&amp;SUBSTITUTE(trim(E152),"'","''")&amp;"',(select Name from Labels where LabelId=Releases.LabelId), ReleaseId, UPC, Catalog) where "&amp;IF(A152&lt;&gt;"","UPC="&amp;A152,"Catalog='"&amp;SUBSTITUTE(trim(B152),"'","''")&amp;"'")&amp;" and EnterpriseId="&amp;EntId,IF(and(F152&lt;&gt;"Main Primary Artist",SUBSTITUTE(E152," ","")&lt;&gt;"VariousArtists",SUBSTITUTE(E152," ","")&lt;&gt;"VariousArtist",E152&lt;&gt;"Various",SUBSTITUTE(E152," ","")&lt;&gt;"AssortedArtists",SUBSTITUTE(E152," ","")&lt;&gt;"AssortedArtist",E152&lt;&gt;"Assorted",SUBSTITUTE(E152," ","")&lt;&gt;"AsortedArtists",SUBSTITUTE(E152," ","")&lt;&gt;"AsortedArtist",E152&lt;&gt;"Asorted",E152&lt;&gt;"Other",,SUBSTITUTE(E152," ","")&lt;&gt;"MiscellaneousArtists",SUBSTITUTE(E152," ","")&lt;&gt;"MiscellaneousArtist",E152&lt;&gt;"Miscellaneous",SUBSTITUTE(E152," ","")&lt;&gt;"MiscelaneousArtists",SUBSTITUTE(E152," ","")&lt;&gt;"MiscelaneousArtist",E152&lt;&gt;"Miscelaneous"),"INSERT into Contributors VALUES (newid(), "&amp;IF(F152&lt;&gt;"Primary Artist", "(select RoleId from ContributorRoles where Name='"&amp;F152&amp;"'), 0", "49, 1")&amp; ", null, (select max(ReleaseId) from Releases where "&amp;IF(A152&lt;&gt;"","UPC="&amp;A152,"Catalog='"&amp;SUBSTITUTE(trim(B152),"'","''")&amp;"'")&amp;" and EnterpriseId="&amp;EntId&amp;"), (select ArtistId from Artists where Name=N'"&amp;SUBSTITUTE(trim(E152),"'","''")&amp;"' and EnterpriseId="&amp;EntId&amp;"), null)",""))</f>
        <v>INSERT into Contributors VALUES (newid(), (select RoleId from ContributorRoles where Name='Producer'), 0, null, (select max(ReleaseId) from Releases where UPC=821555746522 and EnterpriseId=647322), (select ArtistId from Artists where Name=N'$hinepsj' and EnterpriseId=647322), null)</v>
      </c>
      <c r="L152" s="28"/>
    </row>
    <row r="153">
      <c r="A153" s="83">
        <v>8.21555746522E11</v>
      </c>
      <c r="B153" s="116"/>
      <c r="C153" s="134" t="str">
        <f t="array" ref="C153">ifs(and(isblank($A153),isblank($B153)),"", not(iserror(vlookup($A153&amp;$B153,'3) Release_Label'!$D:$D&amp;'3) Release_Label'!$E:$E,1,0))),vlookup($A153&amp;$B153,{'3) Release_Label'!$D:$D&amp;'3) Release_Label'!$E:$E,'3) Release_Label'!$F:$F},2,0), or(and(not(isblank($B153)),$B153=$B152,$A153&lt;&gt;$A152),and(not(isblank($A153)),$A153=$A152,$B153&lt;&gt;$B152)),"ID LISTS UNALIGNED",and($A153&lt;&gt;"",countif('3) Release_Label'!$D:$D,$A153)=0),"NO UPC MATCH in Release_Label",and($B153&lt;&gt;"",countif('3) Release_Label'!$E:$E,$B153)=0),"NO CATALOG ID MATCH in Release_Label",iserror(vlookup($A153&amp;$B153,'3) Release_Label'!$D:$D&amp;'3) Release_Label'!$E:$E,1,0)),"NO UPC-CATALOG ID pair MATCH in Release_Label" )</f>
        <v>Genki Dama</v>
      </c>
      <c r="D153" s="134" t="str">
        <f t="array" ref="D153">ifs(and(isblank($A153),isblank($B153)),"", not(iserror(vlookup($A153&amp;$B153,'3) Release_Label'!$D:$D&amp;'3) Release_Label'!$E:$E,1,0))),vlookup($A153&amp;$B153,{'3) Release_Label'!$D:$D&amp;'3) Release_Label'!$E:$E,'3) Release_Label'!$H:$H},2,0), or(and(not(isblank($B153)),$B153=$B152,$A153&lt;&gt;$A152),and(not(isblank($A153)),$A153=$A152,$B153&lt;&gt;$B152)),"ID LISTS UNALIGNED",and($A153&lt;&gt;"",countif('3) Release_Label'!$D:$D,$A153)=0),"NO UPC MATCH in Release_Label",and($B153&lt;&gt;"",countif('3) Release_Label'!$E:$E,$B153)=0),"NO CATALOG ID MATCH in Release_Label",iserror(vlookup($A153&amp;$B153,'3) Release_Label'!$D:$D&amp;'3) Release_Label'!$E:$E,1,0)),"NO UPC-CATALOG ID pair MATCH in Release_Label" )</f>
        <v/>
      </c>
      <c r="E153" s="43" t="s">
        <v>79</v>
      </c>
      <c r="F153" s="135" t="s">
        <v>669</v>
      </c>
      <c r="G153" s="136" t="str">
        <f t="array" ref="G153">ifs(or($F153="",$F153="Main Primary Artist"),$F153,not(iserror(vlookup($F153,'Reference info'!$J$5:$J$8,1,0))),"Key Artist",not(iserror(vlookup($F153,'Reference info'!$J$38:$J$405,1,0))),"Performer",not(iserror(vlookup($F153,'Reference info'!$J$10:$J$36,1,0))),"Producer &amp; Engineer")</f>
        <v>Producer &amp; Engineer</v>
      </c>
      <c r="I153" s="8" t="str">
        <f>IF(AND(F153="Main Primary Artist",SUBSTITUTE(E153," ","")&lt;&gt;"VariousArtists",SUBSTITUTE(E153," ","")&lt;&gt;"VariousArtist",E153&lt;&gt;"Various",SUBSTITUTE(E153," ","")&lt;&gt;"AssortedArtists",SUBSTITUTE(E153," ","")&lt;&gt;"AssortedArtist",E153&lt;&gt;"Assorted",SUBSTITUTE(E153," ","")&lt;&gt;"AsortedArtists",SUBSTITUTE(E153," ","")&lt;&gt;"AsortedArtist",E153&lt;&gt;"Asorted",E153&lt;&gt;"Other",,SUBSTITUTE(E153," ","")&lt;&gt;"MiscellaneousArtists",SUBSTITUTE(E153," ","")&lt;&gt;"MiscellaneousArtist",E153&lt;&gt;"Miscellaneous",SUBSTITUTE(E153," ","")&lt;&gt;"MiscelaneousArtists",SUBSTITUTE(E153," ","")&lt;&gt;"MiscelaneousArtist",E153&lt;&gt;"Miscelaneous"),"update Releases set ArtistId=(select ArtistId from Artists where Name=N'"&amp;SUBSTITUTE(trim(E153),"'","''")&amp;"' and EnterpriseId="&amp;EntId&amp;"), SearchKeywords=concat_ws(' ', Name, N'"&amp;SUBSTITUTE(trim(E153),"'","''")&amp;"',(select Name from Labels where LabelId=Releases.LabelId), ReleaseId, UPC, Catalog) where "&amp;IF(A153&lt;&gt;"","UPC="&amp;A153,"Catalog='"&amp;SUBSTITUTE(trim(B153),"'","''")&amp;"'")&amp;" and EnterpriseId="&amp;EntId,IF(and(F153&lt;&gt;"Main Primary Artist",SUBSTITUTE(E153," ","")&lt;&gt;"VariousArtists",SUBSTITUTE(E153," ","")&lt;&gt;"VariousArtist",E153&lt;&gt;"Various",SUBSTITUTE(E153," ","")&lt;&gt;"AssortedArtists",SUBSTITUTE(E153," ","")&lt;&gt;"AssortedArtist",E153&lt;&gt;"Assorted",SUBSTITUTE(E153," ","")&lt;&gt;"AsortedArtists",SUBSTITUTE(E153," ","")&lt;&gt;"AsortedArtist",E153&lt;&gt;"Asorted",E153&lt;&gt;"Other",,SUBSTITUTE(E153," ","")&lt;&gt;"MiscellaneousArtists",SUBSTITUTE(E153," ","")&lt;&gt;"MiscellaneousArtist",E153&lt;&gt;"Miscellaneous",SUBSTITUTE(E153," ","")&lt;&gt;"MiscelaneousArtists",SUBSTITUTE(E153," ","")&lt;&gt;"MiscelaneousArtist",E153&lt;&gt;"Miscelaneous"),"INSERT into Contributors VALUES (newid(), "&amp;IF(F153&lt;&gt;"Primary Artist", "(select RoleId from ContributorRoles where Name='"&amp;F153&amp;"'), 0", "49, 1")&amp; ", null, (select max(ReleaseId) from Releases where "&amp;IF(A153&lt;&gt;"","UPC="&amp;A153,"Catalog='"&amp;SUBSTITUTE(trim(B153),"'","''")&amp;"'")&amp;" and EnterpriseId="&amp;EntId&amp;"), (select ArtistId from Artists where Name=N'"&amp;SUBSTITUTE(trim(E153),"'","''")&amp;"' and EnterpriseId="&amp;EntId&amp;"), null)",""))</f>
        <v>INSERT into Contributors VALUES (newid(), (select RoleId from ContributorRoles where Name='Engineer'), 0, null, (select max(ReleaseId) from Releases where UPC=821555746522 and EnterpriseId=647322), (select ArtistId from Artists where Name=N'$hinepsj' and EnterpriseId=647322), null)</v>
      </c>
      <c r="L153" s="28"/>
    </row>
    <row r="154">
      <c r="A154" s="83">
        <v>8.21555779513E11</v>
      </c>
      <c r="B154" s="116"/>
      <c r="C154" s="134" t="str">
        <f t="array" ref="C154">ifs(and(isblank($A154),isblank($B154)),"", not(iserror(vlookup($A154&amp;$B154,'3) Release_Label'!$D:$D&amp;'3) Release_Label'!$E:$E,1,0))),vlookup($A154&amp;$B154,{'3) Release_Label'!$D:$D&amp;'3) Release_Label'!$E:$E,'3) Release_Label'!$F:$F},2,0), or(and(not(isblank($B154)),$B154=$B153,$A154&lt;&gt;$A153),and(not(isblank($A154)),$A154=$A153,$B154&lt;&gt;$B153)),"ID LISTS UNALIGNED",and($A154&lt;&gt;"",countif('3) Release_Label'!$D:$D,$A154)=0),"NO UPC MATCH in Release_Label",and($B154&lt;&gt;"",countif('3) Release_Label'!$E:$E,$B154)=0),"NO CATALOG ID MATCH in Release_Label",iserror(vlookup($A154&amp;$B154,'3) Release_Label'!$D:$D&amp;'3) Release_Label'!$E:$E,1,0)),"NO UPC-CATALOG ID pair MATCH in Release_Label" )</f>
        <v>Novo Receptáculo (Style Sukuna)</v>
      </c>
      <c r="D154" s="134" t="str">
        <f t="array" ref="D154">ifs(and(isblank($A154),isblank($B154)),"", not(iserror(vlookup($A154&amp;$B154,'3) Release_Label'!$D:$D&amp;'3) Release_Label'!$E:$E,1,0))),vlookup($A154&amp;$B154,{'3) Release_Label'!$D:$D&amp;'3) Release_Label'!$E:$E,'3) Release_Label'!$H:$H},2,0), or(and(not(isblank($B154)),$B154=$B153,$A154&lt;&gt;$A153),and(not(isblank($A154)),$A154=$A153,$B154&lt;&gt;$B153)),"ID LISTS UNALIGNED",and($A154&lt;&gt;"",countif('3) Release_Label'!$D:$D,$A154)=0),"NO UPC MATCH in Release_Label",and($B154&lt;&gt;"",countif('3) Release_Label'!$E:$E,$B154)=0),"NO CATALOG ID MATCH in Release_Label",iserror(vlookup($A154&amp;$B154,'3) Release_Label'!$D:$D&amp;'3) Release_Label'!$E:$E,1,0)),"NO UPC-CATALOG ID pair MATCH in Release_Label" )</f>
        <v/>
      </c>
      <c r="E154" s="43" t="s">
        <v>49</v>
      </c>
      <c r="F154" s="135" t="s">
        <v>666</v>
      </c>
      <c r="G154" s="136" t="str">
        <f t="array" ref="G154">ifs(or($F154="",$F154="Main Primary Artist"),$F154,not(iserror(vlookup($F154,'Reference info'!$J$5:$J$8,1,0))),"Key Artist",not(iserror(vlookup($F154,'Reference info'!$J$38:$J$405,1,0))),"Performer",not(iserror(vlookup($F154,'Reference info'!$J$10:$J$36,1,0))),"Producer &amp; Engineer")</f>
        <v>Main Primary Artist</v>
      </c>
      <c r="I154" s="8" t="str">
        <f>IF(AND(F154="Main Primary Artist",SUBSTITUTE(E154," ","")&lt;&gt;"VariousArtists",SUBSTITUTE(E154," ","")&lt;&gt;"VariousArtist",E154&lt;&gt;"Various",SUBSTITUTE(E154," ","")&lt;&gt;"AssortedArtists",SUBSTITUTE(E154," ","")&lt;&gt;"AssortedArtist",E154&lt;&gt;"Assorted",SUBSTITUTE(E154," ","")&lt;&gt;"AsortedArtists",SUBSTITUTE(E154," ","")&lt;&gt;"AsortedArtist",E154&lt;&gt;"Asorted",E154&lt;&gt;"Other",,SUBSTITUTE(E154," ","")&lt;&gt;"MiscellaneousArtists",SUBSTITUTE(E154," ","")&lt;&gt;"MiscellaneousArtist",E154&lt;&gt;"Miscellaneous",SUBSTITUTE(E154," ","")&lt;&gt;"MiscelaneousArtists",SUBSTITUTE(E154," ","")&lt;&gt;"MiscelaneousArtist",E154&lt;&gt;"Miscelaneous"),"update Releases set ArtistId=(select ArtistId from Artists where Name=N'"&amp;SUBSTITUTE(trim(E154),"'","''")&amp;"' and EnterpriseId="&amp;EntId&amp;"), SearchKeywords=concat_ws(' ', Name, N'"&amp;SUBSTITUTE(trim(E154),"'","''")&amp;"',(select Name from Labels where LabelId=Releases.LabelId), ReleaseId, UPC, Catalog) where "&amp;IF(A154&lt;&gt;"","UPC="&amp;A154,"Catalog='"&amp;SUBSTITUTE(trim(B154),"'","''")&amp;"'")&amp;" and EnterpriseId="&amp;EntId,IF(and(F154&lt;&gt;"Main Primary Artist",SUBSTITUTE(E154," ","")&lt;&gt;"VariousArtists",SUBSTITUTE(E154," ","")&lt;&gt;"VariousArtist",E154&lt;&gt;"Various",SUBSTITUTE(E154," ","")&lt;&gt;"AssortedArtists",SUBSTITUTE(E154," ","")&lt;&gt;"AssortedArtist",E154&lt;&gt;"Assorted",SUBSTITUTE(E154," ","")&lt;&gt;"AsortedArtists",SUBSTITUTE(E154," ","")&lt;&gt;"AsortedArtist",E154&lt;&gt;"Asorted",E154&lt;&gt;"Other",,SUBSTITUTE(E154," ","")&lt;&gt;"MiscellaneousArtists",SUBSTITUTE(E154," ","")&lt;&gt;"MiscellaneousArtist",E154&lt;&gt;"Miscellaneous",SUBSTITUTE(E154," ","")&lt;&gt;"MiscelaneousArtists",SUBSTITUTE(E154," ","")&lt;&gt;"MiscelaneousArtist",E154&lt;&gt;"Miscelaneous"),"INSERT into Contributors VALUES (newid(), "&amp;IF(F154&lt;&gt;"Primary Artist", "(select RoleId from ContributorRoles where Name='"&amp;F154&amp;"'), 0", "49, 1")&amp; ", null, (select max(ReleaseId) from Releases where "&amp;IF(A154&lt;&gt;"","UPC="&amp;A154,"Catalog='"&amp;SUBSTITUTE(trim(B154),"'","''")&amp;"'")&amp;" and EnterpriseId="&amp;EntId&amp;"), (select ArtistId from Artists where Name=N'"&amp;SUBSTITUTE(trim(E154),"'","''")&amp;"' and EnterpriseId="&amp;EntId&amp;"), null)",""))</f>
        <v>update Releases set ArtistId=(select ArtistId from Artists where Name=N'JKZ' and EnterpriseId=647322), SearchKeywords=concat_ws(' ', Name, N'JKZ',(select Name from Labels where LabelId=Releases.LabelId), ReleaseId, UPC, Catalog) where UPC=821555779513 and EnterpriseId=647322</v>
      </c>
      <c r="L154" s="28"/>
    </row>
    <row r="155">
      <c r="A155" s="83">
        <v>8.21555779513E11</v>
      </c>
      <c r="B155" s="116"/>
      <c r="C155" s="134" t="str">
        <f t="array" ref="C155">ifs(and(isblank($A155),isblank($B155)),"", not(iserror(vlookup($A155&amp;$B155,'3) Release_Label'!$D:$D&amp;'3) Release_Label'!$E:$E,1,0))),vlookup($A155&amp;$B155,{'3) Release_Label'!$D:$D&amp;'3) Release_Label'!$E:$E,'3) Release_Label'!$F:$F},2,0), or(and(not(isblank($B155)),$B155=$B154,$A155&lt;&gt;$A154),and(not(isblank($A155)),$A155=$A154,$B155&lt;&gt;$B154)),"ID LISTS UNALIGNED",and($A155&lt;&gt;"",countif('3) Release_Label'!$D:$D,$A155)=0),"NO UPC MATCH in Release_Label",and($B155&lt;&gt;"",countif('3) Release_Label'!$E:$E,$B155)=0),"NO CATALOG ID MATCH in Release_Label",iserror(vlookup($A155&amp;$B155,'3) Release_Label'!$D:$D&amp;'3) Release_Label'!$E:$E,1,0)),"NO UPC-CATALOG ID pair MATCH in Release_Label" )</f>
        <v>Novo Receptáculo (Style Sukuna)</v>
      </c>
      <c r="D155" s="134" t="str">
        <f t="array" ref="D155">ifs(and(isblank($A155),isblank($B155)),"", not(iserror(vlookup($A155&amp;$B155,'3) Release_Label'!$D:$D&amp;'3) Release_Label'!$E:$E,1,0))),vlookup($A155&amp;$B155,{'3) Release_Label'!$D:$D&amp;'3) Release_Label'!$E:$E,'3) Release_Label'!$H:$H},2,0), or(and(not(isblank($B155)),$B155=$B154,$A155&lt;&gt;$A154),and(not(isblank($A155)),$A155=$A154,$B155&lt;&gt;$B154)),"ID LISTS UNALIGNED",and($A155&lt;&gt;"",countif('3) Release_Label'!$D:$D,$A155)=0),"NO UPC MATCH in Release_Label",and($B155&lt;&gt;"",countif('3) Release_Label'!$E:$E,$B155)=0),"NO CATALOG ID MATCH in Release_Label",iserror(vlookup($A155&amp;$B155,'3) Release_Label'!$D:$D&amp;'3) Release_Label'!$E:$E,1,0)),"NO UPC-CATALOG ID pair MATCH in Release_Label" )</f>
        <v/>
      </c>
      <c r="E155" s="43" t="s">
        <v>49</v>
      </c>
      <c r="F155" s="135" t="s">
        <v>667</v>
      </c>
      <c r="G155" s="136" t="str">
        <f t="array" ref="G155">ifs(or($F155="",$F155="Main Primary Artist"),$F155,not(iserror(vlookup($F155,'Reference info'!$J$5:$J$8,1,0))),"Key Artist",not(iserror(vlookup($F155,'Reference info'!$J$38:$J$405,1,0))),"Performer",not(iserror(vlookup($F155,'Reference info'!$J$10:$J$36,1,0))),"Producer &amp; Engineer")</f>
        <v>Producer &amp; Engineer</v>
      </c>
      <c r="I155" s="8" t="str">
        <f>IF(AND(F155="Main Primary Artist",SUBSTITUTE(E155," ","")&lt;&gt;"VariousArtists",SUBSTITUTE(E155," ","")&lt;&gt;"VariousArtist",E155&lt;&gt;"Various",SUBSTITUTE(E155," ","")&lt;&gt;"AssortedArtists",SUBSTITUTE(E155," ","")&lt;&gt;"AssortedArtist",E155&lt;&gt;"Assorted",SUBSTITUTE(E155," ","")&lt;&gt;"AsortedArtists",SUBSTITUTE(E155," ","")&lt;&gt;"AsortedArtist",E155&lt;&gt;"Asorted",E155&lt;&gt;"Other",,SUBSTITUTE(E155," ","")&lt;&gt;"MiscellaneousArtists",SUBSTITUTE(E155," ","")&lt;&gt;"MiscellaneousArtist",E155&lt;&gt;"Miscellaneous",SUBSTITUTE(E155," ","")&lt;&gt;"MiscelaneousArtists",SUBSTITUTE(E155," ","")&lt;&gt;"MiscelaneousArtist",E155&lt;&gt;"Miscelaneous"),"update Releases set ArtistId=(select ArtistId from Artists where Name=N'"&amp;SUBSTITUTE(trim(E155),"'","''")&amp;"' and EnterpriseId="&amp;EntId&amp;"), SearchKeywords=concat_ws(' ', Name, N'"&amp;SUBSTITUTE(trim(E155),"'","''")&amp;"',(select Name from Labels where LabelId=Releases.LabelId), ReleaseId, UPC, Catalog) where "&amp;IF(A155&lt;&gt;"","UPC="&amp;A155,"Catalog='"&amp;SUBSTITUTE(trim(B155),"'","''")&amp;"'")&amp;" and EnterpriseId="&amp;EntId,IF(and(F155&lt;&gt;"Main Primary Artist",SUBSTITUTE(E155," ","")&lt;&gt;"VariousArtists",SUBSTITUTE(E155," ","")&lt;&gt;"VariousArtist",E155&lt;&gt;"Various",SUBSTITUTE(E155," ","")&lt;&gt;"AssortedArtists",SUBSTITUTE(E155," ","")&lt;&gt;"AssortedArtist",E155&lt;&gt;"Assorted",SUBSTITUTE(E155," ","")&lt;&gt;"AsortedArtists",SUBSTITUTE(E155," ","")&lt;&gt;"AsortedArtist",E155&lt;&gt;"Asorted",E155&lt;&gt;"Other",,SUBSTITUTE(E155," ","")&lt;&gt;"MiscellaneousArtists",SUBSTITUTE(E155," ","")&lt;&gt;"MiscellaneousArtist",E155&lt;&gt;"Miscellaneous",SUBSTITUTE(E155," ","")&lt;&gt;"MiscelaneousArtists",SUBSTITUTE(E155," ","")&lt;&gt;"MiscelaneousArtist",E155&lt;&gt;"Miscelaneous"),"INSERT into Contributors VALUES (newid(), "&amp;IF(F155&lt;&gt;"Primary Artist", "(select RoleId from ContributorRoles where Name='"&amp;F155&amp;"'), 0", "49, 1")&amp; ", null, (select max(ReleaseId) from Releases where "&amp;IF(A155&lt;&gt;"","UPC="&amp;A155,"Catalog='"&amp;SUBSTITUTE(trim(B155),"'","''")&amp;"'")&amp;" and EnterpriseId="&amp;EntId&amp;"), (select ArtistId from Artists where Name=N'"&amp;SUBSTITUTE(trim(E155),"'","''")&amp;"' and EnterpriseId="&amp;EntId&amp;"), null)",""))</f>
        <v>INSERT into Contributors VALUES (newid(), (select RoleId from ContributorRoles where Name='Producer'), 0, null, (select max(ReleaseId) from Releases where UPC=821555779513 and EnterpriseId=647322), (select ArtistId from Artists where Name=N'JKZ' and EnterpriseId=647322), null)</v>
      </c>
      <c r="L155" s="28"/>
    </row>
    <row r="156">
      <c r="A156" s="83">
        <v>8.21555779513E11</v>
      </c>
      <c r="B156" s="116"/>
      <c r="C156" s="134" t="str">
        <f t="array" ref="C156">ifs(and(isblank($A156),isblank($B156)),"", not(iserror(vlookup($A156&amp;$B156,'3) Release_Label'!$D:$D&amp;'3) Release_Label'!$E:$E,1,0))),vlookup($A156&amp;$B156,{'3) Release_Label'!$D:$D&amp;'3) Release_Label'!$E:$E,'3) Release_Label'!$F:$F},2,0), or(and(not(isblank($B156)),$B156=$B155,$A156&lt;&gt;$A155),and(not(isblank($A156)),$A156=$A155,$B156&lt;&gt;$B155)),"ID LISTS UNALIGNED",and($A156&lt;&gt;"",countif('3) Release_Label'!$D:$D,$A156)=0),"NO UPC MATCH in Release_Label",and($B156&lt;&gt;"",countif('3) Release_Label'!$E:$E,$B156)=0),"NO CATALOG ID MATCH in Release_Label",iserror(vlookup($A156&amp;$B156,'3) Release_Label'!$D:$D&amp;'3) Release_Label'!$E:$E,1,0)),"NO UPC-CATALOG ID pair MATCH in Release_Label" )</f>
        <v>Novo Receptáculo (Style Sukuna)</v>
      </c>
      <c r="D156" s="134" t="str">
        <f t="array" ref="D156">ifs(and(isblank($A156),isblank($B156)),"", not(iserror(vlookup($A156&amp;$B156,'3) Release_Label'!$D:$D&amp;'3) Release_Label'!$E:$E,1,0))),vlookup($A156&amp;$B156,{'3) Release_Label'!$D:$D&amp;'3) Release_Label'!$E:$E,'3) Release_Label'!$H:$H},2,0), or(and(not(isblank($B156)),$B156=$B155,$A156&lt;&gt;$A155),and(not(isblank($A156)),$A156=$A155,$B156&lt;&gt;$B155)),"ID LISTS UNALIGNED",and($A156&lt;&gt;"",countif('3) Release_Label'!$D:$D,$A156)=0),"NO UPC MATCH in Release_Label",and($B156&lt;&gt;"",countif('3) Release_Label'!$E:$E,$B156)=0),"NO CATALOG ID MATCH in Release_Label",iserror(vlookup($A156&amp;$B156,'3) Release_Label'!$D:$D&amp;'3) Release_Label'!$E:$E,1,0)),"NO UPC-CATALOG ID pair MATCH in Release_Label" )</f>
        <v/>
      </c>
      <c r="E156" s="43" t="s">
        <v>49</v>
      </c>
      <c r="F156" s="135" t="s">
        <v>669</v>
      </c>
      <c r="G156" s="136" t="str">
        <f t="array" ref="G156">ifs(or($F156="",$F156="Main Primary Artist"),$F156,not(iserror(vlookup($F156,'Reference info'!$J$5:$J$8,1,0))),"Key Artist",not(iserror(vlookup($F156,'Reference info'!$J$38:$J$405,1,0))),"Performer",not(iserror(vlookup($F156,'Reference info'!$J$10:$J$36,1,0))),"Producer &amp; Engineer")</f>
        <v>Producer &amp; Engineer</v>
      </c>
      <c r="I156" s="8" t="str">
        <f>IF(AND(F156="Main Primary Artist",SUBSTITUTE(E156," ","")&lt;&gt;"VariousArtists",SUBSTITUTE(E156," ","")&lt;&gt;"VariousArtist",E156&lt;&gt;"Various",SUBSTITUTE(E156," ","")&lt;&gt;"AssortedArtists",SUBSTITUTE(E156," ","")&lt;&gt;"AssortedArtist",E156&lt;&gt;"Assorted",SUBSTITUTE(E156," ","")&lt;&gt;"AsortedArtists",SUBSTITUTE(E156," ","")&lt;&gt;"AsortedArtist",E156&lt;&gt;"Asorted",E156&lt;&gt;"Other",,SUBSTITUTE(E156," ","")&lt;&gt;"MiscellaneousArtists",SUBSTITUTE(E156," ","")&lt;&gt;"MiscellaneousArtist",E156&lt;&gt;"Miscellaneous",SUBSTITUTE(E156," ","")&lt;&gt;"MiscelaneousArtists",SUBSTITUTE(E156," ","")&lt;&gt;"MiscelaneousArtist",E156&lt;&gt;"Miscelaneous"),"update Releases set ArtistId=(select ArtistId from Artists where Name=N'"&amp;SUBSTITUTE(trim(E156),"'","''")&amp;"' and EnterpriseId="&amp;EntId&amp;"), SearchKeywords=concat_ws(' ', Name, N'"&amp;SUBSTITUTE(trim(E156),"'","''")&amp;"',(select Name from Labels where LabelId=Releases.LabelId), ReleaseId, UPC, Catalog) where "&amp;IF(A156&lt;&gt;"","UPC="&amp;A156,"Catalog='"&amp;SUBSTITUTE(trim(B156),"'","''")&amp;"'")&amp;" and EnterpriseId="&amp;EntId,IF(and(F156&lt;&gt;"Main Primary Artist",SUBSTITUTE(E156," ","")&lt;&gt;"VariousArtists",SUBSTITUTE(E156," ","")&lt;&gt;"VariousArtist",E156&lt;&gt;"Various",SUBSTITUTE(E156," ","")&lt;&gt;"AssortedArtists",SUBSTITUTE(E156," ","")&lt;&gt;"AssortedArtist",E156&lt;&gt;"Assorted",SUBSTITUTE(E156," ","")&lt;&gt;"AsortedArtists",SUBSTITUTE(E156," ","")&lt;&gt;"AsortedArtist",E156&lt;&gt;"Asorted",E156&lt;&gt;"Other",,SUBSTITUTE(E156," ","")&lt;&gt;"MiscellaneousArtists",SUBSTITUTE(E156," ","")&lt;&gt;"MiscellaneousArtist",E156&lt;&gt;"Miscellaneous",SUBSTITUTE(E156," ","")&lt;&gt;"MiscelaneousArtists",SUBSTITUTE(E156," ","")&lt;&gt;"MiscelaneousArtist",E156&lt;&gt;"Miscelaneous"),"INSERT into Contributors VALUES (newid(), "&amp;IF(F156&lt;&gt;"Primary Artist", "(select RoleId from ContributorRoles where Name='"&amp;F156&amp;"'), 0", "49, 1")&amp; ", null, (select max(ReleaseId) from Releases where "&amp;IF(A156&lt;&gt;"","UPC="&amp;A156,"Catalog='"&amp;SUBSTITUTE(trim(B156),"'","''")&amp;"'")&amp;" and EnterpriseId="&amp;EntId&amp;"), (select ArtistId from Artists where Name=N'"&amp;SUBSTITUTE(trim(E156),"'","''")&amp;"' and EnterpriseId="&amp;EntId&amp;"), null)",""))</f>
        <v>INSERT into Contributors VALUES (newid(), (select RoleId from ContributorRoles where Name='Engineer'), 0, null, (select max(ReleaseId) from Releases where UPC=821555779513 and EnterpriseId=647322), (select ArtistId from Artists where Name=N'JKZ' and EnterpriseId=647322), null)</v>
      </c>
      <c r="L156" s="28"/>
    </row>
    <row r="157">
      <c r="A157" s="83">
        <v>8.21555857921E11</v>
      </c>
      <c r="B157" s="116"/>
      <c r="C157" s="134" t="str">
        <f t="array" ref="C157">ifs(and(isblank($A157),isblank($B157)),"", not(iserror(vlookup($A157&amp;$B157,'3) Release_Label'!$D:$D&amp;'3) Release_Label'!$E:$E,1,0))),vlookup($A157&amp;$B157,{'3) Release_Label'!$D:$D&amp;'3) Release_Label'!$E:$E,'3) Release_Label'!$F:$F},2,0), or(and(not(isblank($B157)),$B157=$B156,$A157&lt;&gt;$A156),and(not(isblank($A157)),$A157=$A156,$B157&lt;&gt;$B156)),"ID LISTS UNALIGNED",and($A157&lt;&gt;"",countif('3) Release_Label'!$D:$D,$A157)=0),"NO UPC MATCH in Release_Label",and($B157&lt;&gt;"",countif('3) Release_Label'!$E:$E,$B157)=0),"NO CATALOG ID MATCH in Release_Label",iserror(vlookup($A157&amp;$B157,'3) Release_Label'!$D:$D&amp;'3) Release_Label'!$E:$E,1,0)),"NO UPC-CATALOG ID pair MATCH in Release_Label" )</f>
        <v>Flow Minato</v>
      </c>
      <c r="D157" s="134" t="str">
        <f t="array" ref="D157">ifs(and(isblank($A157),isblank($B157)),"", not(iserror(vlookup($A157&amp;$B157,'3) Release_Label'!$D:$D&amp;'3) Release_Label'!$E:$E,1,0))),vlookup($A157&amp;$B157,{'3) Release_Label'!$D:$D&amp;'3) Release_Label'!$E:$E,'3) Release_Label'!$H:$H},2,0), or(and(not(isblank($B157)),$B157=$B156,$A157&lt;&gt;$A156),and(not(isblank($A157)),$A157=$A156,$B157&lt;&gt;$B156)),"ID LISTS UNALIGNED",and($A157&lt;&gt;"",countif('3) Release_Label'!$D:$D,$A157)=0),"NO UPC MATCH in Release_Label",and($B157&lt;&gt;"",countif('3) Release_Label'!$E:$E,$B157)=0),"NO CATALOG ID MATCH in Release_Label",iserror(vlookup($A157&amp;$B157,'3) Release_Label'!$D:$D&amp;'3) Release_Label'!$E:$E,1,0)),"NO UPC-CATALOG ID pair MATCH in Release_Label" )</f>
        <v/>
      </c>
      <c r="E157" s="43" t="s">
        <v>67</v>
      </c>
      <c r="F157" s="135" t="s">
        <v>666</v>
      </c>
      <c r="G157" s="136" t="str">
        <f t="array" ref="G157">ifs(or($F157="",$F157="Main Primary Artist"),$F157,not(iserror(vlookup($F157,'Reference info'!$J$5:$J$8,1,0))),"Key Artist",not(iserror(vlookup($F157,'Reference info'!$J$38:$J$405,1,0))),"Performer",not(iserror(vlookup($F157,'Reference info'!$J$10:$J$36,1,0))),"Producer &amp; Engineer")</f>
        <v>Main Primary Artist</v>
      </c>
      <c r="I157" s="8" t="str">
        <f>IF(AND(F157="Main Primary Artist",SUBSTITUTE(E157," ","")&lt;&gt;"VariousArtists",SUBSTITUTE(E157," ","")&lt;&gt;"VariousArtist",E157&lt;&gt;"Various",SUBSTITUTE(E157," ","")&lt;&gt;"AssortedArtists",SUBSTITUTE(E157," ","")&lt;&gt;"AssortedArtist",E157&lt;&gt;"Assorted",SUBSTITUTE(E157," ","")&lt;&gt;"AsortedArtists",SUBSTITUTE(E157," ","")&lt;&gt;"AsortedArtist",E157&lt;&gt;"Asorted",E157&lt;&gt;"Other",,SUBSTITUTE(E157," ","")&lt;&gt;"MiscellaneousArtists",SUBSTITUTE(E157," ","")&lt;&gt;"MiscellaneousArtist",E157&lt;&gt;"Miscellaneous",SUBSTITUTE(E157," ","")&lt;&gt;"MiscelaneousArtists",SUBSTITUTE(E157," ","")&lt;&gt;"MiscelaneousArtist",E157&lt;&gt;"Miscelaneous"),"update Releases set ArtistId=(select ArtistId from Artists where Name=N'"&amp;SUBSTITUTE(trim(E157),"'","''")&amp;"' and EnterpriseId="&amp;EntId&amp;"), SearchKeywords=concat_ws(' ', Name, N'"&amp;SUBSTITUTE(trim(E157),"'","''")&amp;"',(select Name from Labels where LabelId=Releases.LabelId), ReleaseId, UPC, Catalog) where "&amp;IF(A157&lt;&gt;"","UPC="&amp;A157,"Catalog='"&amp;SUBSTITUTE(trim(B157),"'","''")&amp;"'")&amp;" and EnterpriseId="&amp;EntId,IF(and(F157&lt;&gt;"Main Primary Artist",SUBSTITUTE(E157," ","")&lt;&gt;"VariousArtists",SUBSTITUTE(E157," ","")&lt;&gt;"VariousArtist",E157&lt;&gt;"Various",SUBSTITUTE(E157," ","")&lt;&gt;"AssortedArtists",SUBSTITUTE(E157," ","")&lt;&gt;"AssortedArtist",E157&lt;&gt;"Assorted",SUBSTITUTE(E157," ","")&lt;&gt;"AsortedArtists",SUBSTITUTE(E157," ","")&lt;&gt;"AsortedArtist",E157&lt;&gt;"Asorted",E157&lt;&gt;"Other",,SUBSTITUTE(E157," ","")&lt;&gt;"MiscellaneousArtists",SUBSTITUTE(E157," ","")&lt;&gt;"MiscellaneousArtist",E157&lt;&gt;"Miscellaneous",SUBSTITUTE(E157," ","")&lt;&gt;"MiscelaneousArtists",SUBSTITUTE(E157," ","")&lt;&gt;"MiscelaneousArtist",E157&lt;&gt;"Miscelaneous"),"INSERT into Contributors VALUES (newid(), "&amp;IF(F157&lt;&gt;"Primary Artist", "(select RoleId from ContributorRoles where Name='"&amp;F157&amp;"'), 0", "49, 1")&amp; ", null, (select max(ReleaseId) from Releases where "&amp;IF(A157&lt;&gt;"","UPC="&amp;A157,"Catalog='"&amp;SUBSTITUTE(trim(B157),"'","''")&amp;"'")&amp;" and EnterpriseId="&amp;EntId&amp;"), (select ArtistId from Artists where Name=N'"&amp;SUBSTITUTE(trim(E157),"'","''")&amp;"'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UPC=821555857921 and EnterpriseId=647322</v>
      </c>
      <c r="L157" s="28"/>
    </row>
    <row r="158">
      <c r="A158" s="83">
        <v>8.21555857921E11</v>
      </c>
      <c r="B158" s="116"/>
      <c r="C158" s="134" t="str">
        <f t="array" ref="C158">ifs(and(isblank($A158),isblank($B158)),"", not(iserror(vlookup($A158&amp;$B158,'3) Release_Label'!$D:$D&amp;'3) Release_Label'!$E:$E,1,0))),vlookup($A158&amp;$B158,{'3) Release_Label'!$D:$D&amp;'3) Release_Label'!$E:$E,'3) Release_Label'!$F:$F},2,0), or(and(not(isblank($B158)),$B158=$B157,$A158&lt;&gt;$A157),and(not(isblank($A158)),$A158=$A157,$B158&lt;&gt;$B157)),"ID LISTS UNALIGNED",and($A158&lt;&gt;"",countif('3) Release_Label'!$D:$D,$A158)=0),"NO UPC MATCH in Release_Label",and($B158&lt;&gt;"",countif('3) Release_Label'!$E:$E,$B158)=0),"NO CATALOG ID MATCH in Release_Label",iserror(vlookup($A158&amp;$B158,'3) Release_Label'!$D:$D&amp;'3) Release_Label'!$E:$E,1,0)),"NO UPC-CATALOG ID pair MATCH in Release_Label" )</f>
        <v>Flow Minato</v>
      </c>
      <c r="D158" s="134" t="str">
        <f t="array" ref="D158">ifs(and(isblank($A158),isblank($B158)),"", not(iserror(vlookup($A158&amp;$B158,'3) Release_Label'!$D:$D&amp;'3) Release_Label'!$E:$E,1,0))),vlookup($A158&amp;$B158,{'3) Release_Label'!$D:$D&amp;'3) Release_Label'!$E:$E,'3) Release_Label'!$H:$H},2,0), or(and(not(isblank($B158)),$B158=$B157,$A158&lt;&gt;$A157),and(not(isblank($A158)),$A158=$A157,$B158&lt;&gt;$B157)),"ID LISTS UNALIGNED",and($A158&lt;&gt;"",countif('3) Release_Label'!$D:$D,$A158)=0),"NO UPC MATCH in Release_Label",and($B158&lt;&gt;"",countif('3) Release_Label'!$E:$E,$B158)=0),"NO CATALOG ID MATCH in Release_Label",iserror(vlookup($A158&amp;$B158,'3) Release_Label'!$D:$D&amp;'3) Release_Label'!$E:$E,1,0)),"NO UPC-CATALOG ID pair MATCH in Release_Label" )</f>
        <v/>
      </c>
      <c r="E158" s="43" t="s">
        <v>67</v>
      </c>
      <c r="F158" s="135" t="s">
        <v>667</v>
      </c>
      <c r="G158" s="136" t="str">
        <f t="array" ref="G158">ifs(or($F158="",$F158="Main Primary Artist"),$F158,not(iserror(vlookup($F158,'Reference info'!$J$5:$J$8,1,0))),"Key Artist",not(iserror(vlookup($F158,'Reference info'!$J$38:$J$405,1,0))),"Performer",not(iserror(vlookup($F158,'Reference info'!$J$10:$J$36,1,0))),"Producer &amp; Engineer")</f>
        <v>Producer &amp; Engineer</v>
      </c>
      <c r="I158" s="8" t="str">
        <f>IF(AND(F158="Main Primary Artist",SUBSTITUTE(E158," ","")&lt;&gt;"VariousArtists",SUBSTITUTE(E158," ","")&lt;&gt;"VariousArtist",E158&lt;&gt;"Various",SUBSTITUTE(E158," ","")&lt;&gt;"AssortedArtists",SUBSTITUTE(E158," ","")&lt;&gt;"AssortedArtist",E158&lt;&gt;"Assorted",SUBSTITUTE(E158," ","")&lt;&gt;"AsortedArtists",SUBSTITUTE(E158," ","")&lt;&gt;"AsortedArtist",E158&lt;&gt;"Asorted",E158&lt;&gt;"Other",,SUBSTITUTE(E158," ","")&lt;&gt;"MiscellaneousArtists",SUBSTITUTE(E158," ","")&lt;&gt;"MiscellaneousArtist",E158&lt;&gt;"Miscellaneous",SUBSTITUTE(E158," ","")&lt;&gt;"MiscelaneousArtists",SUBSTITUTE(E158," ","")&lt;&gt;"MiscelaneousArtist",E158&lt;&gt;"Miscelaneous"),"update Releases set ArtistId=(select ArtistId from Artists where Name=N'"&amp;SUBSTITUTE(trim(E158),"'","''")&amp;"' and EnterpriseId="&amp;EntId&amp;"), SearchKeywords=concat_ws(' ', Name, N'"&amp;SUBSTITUTE(trim(E158),"'","''")&amp;"',(select Name from Labels where LabelId=Releases.LabelId), ReleaseId, UPC, Catalog) where "&amp;IF(A158&lt;&gt;"","UPC="&amp;A158,"Catalog='"&amp;SUBSTITUTE(trim(B158),"'","''")&amp;"'")&amp;" and EnterpriseId="&amp;EntId,IF(and(F158&lt;&gt;"Main Primary Artist",SUBSTITUTE(E158," ","")&lt;&gt;"VariousArtists",SUBSTITUTE(E158," ","")&lt;&gt;"VariousArtist",E158&lt;&gt;"Various",SUBSTITUTE(E158," ","")&lt;&gt;"AssortedArtists",SUBSTITUTE(E158," ","")&lt;&gt;"AssortedArtist",E158&lt;&gt;"Assorted",SUBSTITUTE(E158," ","")&lt;&gt;"AsortedArtists",SUBSTITUTE(E158," ","")&lt;&gt;"AsortedArtist",E158&lt;&gt;"Asorted",E158&lt;&gt;"Other",,SUBSTITUTE(E158," ","")&lt;&gt;"MiscellaneousArtists",SUBSTITUTE(E158," ","")&lt;&gt;"MiscellaneousArtist",E158&lt;&gt;"Miscellaneous",SUBSTITUTE(E158," ","")&lt;&gt;"MiscelaneousArtists",SUBSTITUTE(E158," ","")&lt;&gt;"MiscelaneousArtist",E158&lt;&gt;"Miscelaneous"),"INSERT into Contributors VALUES (newid(), "&amp;IF(F158&lt;&gt;"Primary Artist", "(select RoleId from ContributorRoles where Name='"&amp;F158&amp;"'), 0", "49, 1")&amp; ", null, (select max(ReleaseId) from Releases where "&amp;IF(A158&lt;&gt;"","UPC="&amp;A158,"Catalog='"&amp;SUBSTITUTE(trim(B158),"'","''")&amp;"'")&amp;" and EnterpriseId="&amp;EntId&amp;"), (select ArtistId from Artists where Name=N'"&amp;SUBSTITUTE(trim(E158),"'","''")&amp;"' and EnterpriseId="&amp;EntId&amp;"), null)",""))</f>
        <v>INSERT into Contributors VALUES (newid(), (select RoleId from ContributorRoles where Name='Producer'), 0, null, (select max(ReleaseId) from Releases where UPC=821555857921 and EnterpriseId=647322), (select ArtistId from Artists where Name=N'Flash Beats Manow' and EnterpriseId=647322), null)</v>
      </c>
      <c r="L158" s="28"/>
    </row>
    <row r="159">
      <c r="A159" s="83">
        <v>8.21555857921E11</v>
      </c>
      <c r="B159" s="116"/>
      <c r="C159" s="134" t="str">
        <f t="array" ref="C159">ifs(and(isblank($A159),isblank($B159)),"", not(iserror(vlookup($A159&amp;$B159,'3) Release_Label'!$D:$D&amp;'3) Release_Label'!$E:$E,1,0))),vlookup($A159&amp;$B159,{'3) Release_Label'!$D:$D&amp;'3) Release_Label'!$E:$E,'3) Release_Label'!$F:$F},2,0), or(and(not(isblank($B159)),$B159=$B158,$A159&lt;&gt;$A158),and(not(isblank($A159)),$A159=$A158,$B159&lt;&gt;$B158)),"ID LISTS UNALIGNED",and($A159&lt;&gt;"",countif('3) Release_Label'!$D:$D,$A159)=0),"NO UPC MATCH in Release_Label",and($B159&lt;&gt;"",countif('3) Release_Label'!$E:$E,$B159)=0),"NO CATALOG ID MATCH in Release_Label",iserror(vlookup($A159&amp;$B159,'3) Release_Label'!$D:$D&amp;'3) Release_Label'!$E:$E,1,0)),"NO UPC-CATALOG ID pair MATCH in Release_Label" )</f>
        <v>Flow Minato</v>
      </c>
      <c r="D159" s="134" t="str">
        <f t="array" ref="D159">ifs(and(isblank($A159),isblank($B159)),"", not(iserror(vlookup($A159&amp;$B159,'3) Release_Label'!$D:$D&amp;'3) Release_Label'!$E:$E,1,0))),vlookup($A159&amp;$B159,{'3) Release_Label'!$D:$D&amp;'3) Release_Label'!$E:$E,'3) Release_Label'!$H:$H},2,0), or(and(not(isblank($B159)),$B159=$B158,$A159&lt;&gt;$A158),and(not(isblank($A159)),$A159=$A158,$B159&lt;&gt;$B158)),"ID LISTS UNALIGNED",and($A159&lt;&gt;"",countif('3) Release_Label'!$D:$D,$A159)=0),"NO UPC MATCH in Release_Label",and($B159&lt;&gt;"",countif('3) Release_Label'!$E:$E,$B159)=0),"NO CATALOG ID MATCH in Release_Label",iserror(vlookup($A159&amp;$B159,'3) Release_Label'!$D:$D&amp;'3) Release_Label'!$E:$E,1,0)),"NO UPC-CATALOG ID pair MATCH in Release_Label" )</f>
        <v/>
      </c>
      <c r="E159" s="43" t="s">
        <v>67</v>
      </c>
      <c r="F159" s="135" t="s">
        <v>669</v>
      </c>
      <c r="G159" s="136" t="str">
        <f t="array" ref="G159">ifs(or($F159="",$F159="Main Primary Artist"),$F159,not(iserror(vlookup($F159,'Reference info'!$J$5:$J$8,1,0))),"Key Artist",not(iserror(vlookup($F159,'Reference info'!$J$38:$J$405,1,0))),"Performer",not(iserror(vlookup($F159,'Reference info'!$J$10:$J$36,1,0))),"Producer &amp; Engineer")</f>
        <v>Producer &amp; Engineer</v>
      </c>
      <c r="I159" s="8" t="str">
        <f>IF(AND(F159="Main Primary Artist",SUBSTITUTE(E159," ","")&lt;&gt;"VariousArtists",SUBSTITUTE(E159," ","")&lt;&gt;"VariousArtist",E159&lt;&gt;"Various",SUBSTITUTE(E159," ","")&lt;&gt;"AssortedArtists",SUBSTITUTE(E159," ","")&lt;&gt;"AssortedArtist",E159&lt;&gt;"Assorted",SUBSTITUTE(E159," ","")&lt;&gt;"AsortedArtists",SUBSTITUTE(E159," ","")&lt;&gt;"AsortedArtist",E159&lt;&gt;"Asorted",E159&lt;&gt;"Other",,SUBSTITUTE(E159," ","")&lt;&gt;"MiscellaneousArtists",SUBSTITUTE(E159," ","")&lt;&gt;"MiscellaneousArtist",E159&lt;&gt;"Miscellaneous",SUBSTITUTE(E159," ","")&lt;&gt;"MiscelaneousArtists",SUBSTITUTE(E159," ","")&lt;&gt;"MiscelaneousArtist",E159&lt;&gt;"Miscelaneous"),"update Releases set ArtistId=(select ArtistId from Artists where Name=N'"&amp;SUBSTITUTE(trim(E159),"'","''")&amp;"' and EnterpriseId="&amp;EntId&amp;"), SearchKeywords=concat_ws(' ', Name, N'"&amp;SUBSTITUTE(trim(E159),"'","''")&amp;"',(select Name from Labels where LabelId=Releases.LabelId), ReleaseId, UPC, Catalog) where "&amp;IF(A159&lt;&gt;"","UPC="&amp;A159,"Catalog='"&amp;SUBSTITUTE(trim(B159),"'","''")&amp;"'")&amp;" and EnterpriseId="&amp;EntId,IF(and(F159&lt;&gt;"Main Primary Artist",SUBSTITUTE(E159," ","")&lt;&gt;"VariousArtists",SUBSTITUTE(E159," ","")&lt;&gt;"VariousArtist",E159&lt;&gt;"Various",SUBSTITUTE(E159," ","")&lt;&gt;"AssortedArtists",SUBSTITUTE(E159," ","")&lt;&gt;"AssortedArtist",E159&lt;&gt;"Assorted",SUBSTITUTE(E159," ","")&lt;&gt;"AsortedArtists",SUBSTITUTE(E159," ","")&lt;&gt;"AsortedArtist",E159&lt;&gt;"Asorted",E159&lt;&gt;"Other",,SUBSTITUTE(E159," ","")&lt;&gt;"MiscellaneousArtists",SUBSTITUTE(E159," ","")&lt;&gt;"MiscellaneousArtist",E159&lt;&gt;"Miscellaneous",SUBSTITUTE(E159," ","")&lt;&gt;"MiscelaneousArtists",SUBSTITUTE(E159," ","")&lt;&gt;"MiscelaneousArtist",E159&lt;&gt;"Miscelaneous"),"INSERT into Contributors VALUES (newid(), "&amp;IF(F159&lt;&gt;"Primary Artist", "(select RoleId from ContributorRoles where Name='"&amp;F159&amp;"'), 0", "49, 1")&amp; ", null, (select max(ReleaseId) from Releases where "&amp;IF(A159&lt;&gt;"","UPC="&amp;A159,"Catalog='"&amp;SUBSTITUTE(trim(B159),"'","''")&amp;"'")&amp;" and EnterpriseId="&amp;EntId&amp;"), (select ArtistId from Artists where Name=N'"&amp;SUBSTITUTE(trim(E159),"'","''")&amp;"' and EnterpriseId="&amp;EntId&amp;"), null)",""))</f>
        <v>INSERT into Contributors VALUES (newid(), (select RoleId from ContributorRoles where Name='Engineer'), 0, null, (select max(ReleaseId) from Releases where UPC=821555857921 and EnterpriseId=647322), (select ArtistId from Artists where Name=N'Flash Beats Manow' and EnterpriseId=647322), null)</v>
      </c>
      <c r="L159" s="28"/>
    </row>
    <row r="160">
      <c r="A160" s="83">
        <v>8.2155594328E11</v>
      </c>
      <c r="B160" s="116"/>
      <c r="C160" s="134" t="str">
        <f t="array" ref="C160">ifs(and(isblank($A160),isblank($B160)),"", not(iserror(vlookup($A160&amp;$B160,'3) Release_Label'!$D:$D&amp;'3) Release_Label'!$E:$E,1,0))),vlookup($A160&amp;$B160,{'3) Release_Label'!$D:$D&amp;'3) Release_Label'!$E:$E,'3) Release_Label'!$F:$F},2,0), or(and(not(isblank($B160)),$B160=$B159,$A160&lt;&gt;$A159),and(not(isblank($A160)),$A160=$A159,$B160&lt;&gt;$B159)),"ID LISTS UNALIGNED",and($A160&lt;&gt;"",countif('3) Release_Label'!$D:$D,$A160)=0),"NO UPC MATCH in Release_Label",and($B160&lt;&gt;"",countif('3) Release_Label'!$E:$E,$B160)=0),"NO CATALOG ID MATCH in Release_Label",iserror(vlookup($A160&amp;$B160,'3) Release_Label'!$D:$D&amp;'3) Release_Label'!$E:$E,1,0)),"NO UPC-CATALOG ID pair MATCH in Release_Label" )</f>
        <v>Estilo Brazuca</v>
      </c>
      <c r="D160" s="134" t="str">
        <f t="array" ref="D160">ifs(and(isblank($A160),isblank($B160)),"", not(iserror(vlookup($A160&amp;$B160,'3) Release_Label'!$D:$D&amp;'3) Release_Label'!$E:$E,1,0))),vlookup($A160&amp;$B160,{'3) Release_Label'!$D:$D&amp;'3) Release_Label'!$E:$E,'3) Release_Label'!$H:$H},2,0), or(and(not(isblank($B160)),$B160=$B159,$A160&lt;&gt;$A159),and(not(isblank($A160)),$A160=$A159,$B160&lt;&gt;$B159)),"ID LISTS UNALIGNED",and($A160&lt;&gt;"",countif('3) Release_Label'!$D:$D,$A160)=0),"NO UPC MATCH in Release_Label",and($B160&lt;&gt;"",countif('3) Release_Label'!$E:$E,$B160)=0),"NO CATALOG ID MATCH in Release_Label",iserror(vlookup($A160&amp;$B160,'3) Release_Label'!$D:$D&amp;'3) Release_Label'!$E:$E,1,0)),"NO UPC-CATALOG ID pair MATCH in Release_Label" )</f>
        <v/>
      </c>
      <c r="E160" s="43" t="s">
        <v>79</v>
      </c>
      <c r="F160" s="135" t="s">
        <v>666</v>
      </c>
      <c r="G160" s="136" t="str">
        <f t="array" ref="G160">ifs(or($F160="",$F160="Main Primary Artist"),$F160,not(iserror(vlookup($F160,'Reference info'!$J$5:$J$8,1,0))),"Key Artist",not(iserror(vlookup($F160,'Reference info'!$J$38:$J$405,1,0))),"Performer",not(iserror(vlookup($F160,'Reference info'!$J$10:$J$36,1,0))),"Producer &amp; Engineer")</f>
        <v>Main Primary Artist</v>
      </c>
      <c r="I160" s="8" t="str">
        <f>IF(AND(F160="Main Primary Artist",SUBSTITUTE(E160," ","")&lt;&gt;"VariousArtists",SUBSTITUTE(E160," ","")&lt;&gt;"VariousArtist",E160&lt;&gt;"Various",SUBSTITUTE(E160," ","")&lt;&gt;"AssortedArtists",SUBSTITUTE(E160," ","")&lt;&gt;"AssortedArtist",E160&lt;&gt;"Assorted",SUBSTITUTE(E160," ","")&lt;&gt;"AsortedArtists",SUBSTITUTE(E160," ","")&lt;&gt;"AsortedArtist",E160&lt;&gt;"Asorted",E160&lt;&gt;"Other",,SUBSTITUTE(E160," ","")&lt;&gt;"MiscellaneousArtists",SUBSTITUTE(E160," ","")&lt;&gt;"MiscellaneousArtist",E160&lt;&gt;"Miscellaneous",SUBSTITUTE(E160," ","")&lt;&gt;"MiscelaneousArtists",SUBSTITUTE(E160," ","")&lt;&gt;"MiscelaneousArtist",E160&lt;&gt;"Miscelaneous"),"update Releases set ArtistId=(select ArtistId from Artists where Name=N'"&amp;SUBSTITUTE(trim(E160),"'","''")&amp;"' and EnterpriseId="&amp;EntId&amp;"), SearchKeywords=concat_ws(' ', Name, N'"&amp;SUBSTITUTE(trim(E160),"'","''")&amp;"',(select Name from Labels where LabelId=Releases.LabelId), ReleaseId, UPC, Catalog) where "&amp;IF(A160&lt;&gt;"","UPC="&amp;A160,"Catalog='"&amp;SUBSTITUTE(trim(B160),"'","''")&amp;"'")&amp;" and EnterpriseId="&amp;EntId,IF(and(F160&lt;&gt;"Main Primary Artist",SUBSTITUTE(E160," ","")&lt;&gt;"VariousArtists",SUBSTITUTE(E160," ","")&lt;&gt;"VariousArtist",E160&lt;&gt;"Various",SUBSTITUTE(E160," ","")&lt;&gt;"AssortedArtists",SUBSTITUTE(E160," ","")&lt;&gt;"AssortedArtist",E160&lt;&gt;"Assorted",SUBSTITUTE(E160," ","")&lt;&gt;"AsortedArtists",SUBSTITUTE(E160," ","")&lt;&gt;"AsortedArtist",E160&lt;&gt;"Asorted",E160&lt;&gt;"Other",,SUBSTITUTE(E160," ","")&lt;&gt;"MiscellaneousArtists",SUBSTITUTE(E160," ","")&lt;&gt;"MiscellaneousArtist",E160&lt;&gt;"Miscellaneous",SUBSTITUTE(E160," ","")&lt;&gt;"MiscelaneousArtists",SUBSTITUTE(E160," ","")&lt;&gt;"MiscelaneousArtist",E160&lt;&gt;"Miscelaneous"),"INSERT into Contributors VALUES (newid(), "&amp;IF(F160&lt;&gt;"Primary Artist", "(select RoleId from ContributorRoles where Name='"&amp;F160&amp;"'), 0", "49, 1")&amp; ", null, (select max(ReleaseId) from Releases where "&amp;IF(A160&lt;&gt;"","UPC="&amp;A160,"Catalog='"&amp;SUBSTITUTE(trim(B160),"'","''")&amp;"'")&amp;" and EnterpriseId="&amp;EntId&amp;"), (select ArtistId from Artists where Name=N'"&amp;SUBSTITUTE(trim(E160),"'","''")&amp;"' and EnterpriseId="&amp;EntId&amp;"), null)",""))</f>
        <v>update Releases set ArtistId=(select ArtistId from Artists where Name=N'$hinepsj' and EnterpriseId=647322), SearchKeywords=concat_ws(' ', Name, N'$hinepsj',(select Name from Labels where LabelId=Releases.LabelId), ReleaseId, UPC, Catalog) where UPC=821555943280 and EnterpriseId=647322</v>
      </c>
      <c r="L160" s="28"/>
    </row>
    <row r="161">
      <c r="A161" s="83">
        <v>8.2155594328E11</v>
      </c>
      <c r="B161" s="116"/>
      <c r="C161" s="134" t="str">
        <f t="array" ref="C161">ifs(and(isblank($A161),isblank($B161)),"", not(iserror(vlookup($A161&amp;$B161,'3) Release_Label'!$D:$D&amp;'3) Release_Label'!$E:$E,1,0))),vlookup($A161&amp;$B161,{'3) Release_Label'!$D:$D&amp;'3) Release_Label'!$E:$E,'3) Release_Label'!$F:$F},2,0), or(and(not(isblank($B161)),$B161=$B160,$A161&lt;&gt;$A160),and(not(isblank($A161)),$A161=$A160,$B161&lt;&gt;$B160)),"ID LISTS UNALIGNED",and($A161&lt;&gt;"",countif('3) Release_Label'!$D:$D,$A161)=0),"NO UPC MATCH in Release_Label",and($B161&lt;&gt;"",countif('3) Release_Label'!$E:$E,$B161)=0),"NO CATALOG ID MATCH in Release_Label",iserror(vlookup($A161&amp;$B161,'3) Release_Label'!$D:$D&amp;'3) Release_Label'!$E:$E,1,0)),"NO UPC-CATALOG ID pair MATCH in Release_Label" )</f>
        <v>Estilo Brazuca</v>
      </c>
      <c r="D161" s="134" t="str">
        <f t="array" ref="D161">ifs(and(isblank($A161),isblank($B161)),"", not(iserror(vlookup($A161&amp;$B161,'3) Release_Label'!$D:$D&amp;'3) Release_Label'!$E:$E,1,0))),vlookup($A161&amp;$B161,{'3) Release_Label'!$D:$D&amp;'3) Release_Label'!$E:$E,'3) Release_Label'!$H:$H},2,0), or(and(not(isblank($B161)),$B161=$B160,$A161&lt;&gt;$A160),and(not(isblank($A161)),$A161=$A160,$B161&lt;&gt;$B160)),"ID LISTS UNALIGNED",and($A161&lt;&gt;"",countif('3) Release_Label'!$D:$D,$A161)=0),"NO UPC MATCH in Release_Label",and($B161&lt;&gt;"",countif('3) Release_Label'!$E:$E,$B161)=0),"NO CATALOG ID MATCH in Release_Label",iserror(vlookup($A161&amp;$B161,'3) Release_Label'!$D:$D&amp;'3) Release_Label'!$E:$E,1,0)),"NO UPC-CATALOG ID pair MATCH in Release_Label" )</f>
        <v/>
      </c>
      <c r="E161" s="43" t="s">
        <v>53</v>
      </c>
      <c r="F161" s="135" t="s">
        <v>671</v>
      </c>
      <c r="G161" s="136" t="str">
        <f t="array" ref="G161">ifs(or($F161="",$F161="Main Primary Artist"),$F161,not(iserror(vlookup($F161,'Reference info'!$J$5:$J$8,1,0))),"Key Artist",not(iserror(vlookup($F161,'Reference info'!$J$38:$J$405,1,0))),"Performer",not(iserror(vlookup($F161,'Reference info'!$J$10:$J$36,1,0))),"Producer &amp; Engineer")</f>
        <v>Key Artist</v>
      </c>
      <c r="I161" s="8" t="str">
        <f>IF(AND(F161="Main Primary Artist",SUBSTITUTE(E161," ","")&lt;&gt;"VariousArtists",SUBSTITUTE(E161," ","")&lt;&gt;"VariousArtist",E161&lt;&gt;"Various",SUBSTITUTE(E161," ","")&lt;&gt;"AssortedArtists",SUBSTITUTE(E161," ","")&lt;&gt;"AssortedArtist",E161&lt;&gt;"Assorted",SUBSTITUTE(E161," ","")&lt;&gt;"AsortedArtists",SUBSTITUTE(E161," ","")&lt;&gt;"AsortedArtist",E161&lt;&gt;"Asorted",E161&lt;&gt;"Other",,SUBSTITUTE(E161," ","")&lt;&gt;"MiscellaneousArtists",SUBSTITUTE(E161," ","")&lt;&gt;"MiscellaneousArtist",E161&lt;&gt;"Miscellaneous",SUBSTITUTE(E161," ","")&lt;&gt;"MiscelaneousArtists",SUBSTITUTE(E161," ","")&lt;&gt;"MiscelaneousArtist",E161&lt;&gt;"Miscelaneous"),"update Releases set ArtistId=(select ArtistId from Artists where Name=N'"&amp;SUBSTITUTE(trim(E161),"'","''")&amp;"' and EnterpriseId="&amp;EntId&amp;"), SearchKeywords=concat_ws(' ', Name, N'"&amp;SUBSTITUTE(trim(E161),"'","''")&amp;"',(select Name from Labels where LabelId=Releases.LabelId), ReleaseId, UPC, Catalog) where "&amp;IF(A161&lt;&gt;"","UPC="&amp;A161,"Catalog='"&amp;SUBSTITUTE(trim(B161),"'","''")&amp;"'")&amp;" and EnterpriseId="&amp;EntId,IF(and(F161&lt;&gt;"Main Primary Artist",SUBSTITUTE(E161," ","")&lt;&gt;"VariousArtists",SUBSTITUTE(E161," ","")&lt;&gt;"VariousArtist",E161&lt;&gt;"Various",SUBSTITUTE(E161," ","")&lt;&gt;"AssortedArtists",SUBSTITUTE(E161," ","")&lt;&gt;"AssortedArtist",E161&lt;&gt;"Assorted",SUBSTITUTE(E161," ","")&lt;&gt;"AsortedArtists",SUBSTITUTE(E161," ","")&lt;&gt;"AsortedArtist",E161&lt;&gt;"Asorted",E161&lt;&gt;"Other",,SUBSTITUTE(E161," ","")&lt;&gt;"MiscellaneousArtists",SUBSTITUTE(E161," ","")&lt;&gt;"MiscellaneousArtist",E161&lt;&gt;"Miscellaneous",SUBSTITUTE(E161," ","")&lt;&gt;"MiscelaneousArtists",SUBSTITUTE(E161," ","")&lt;&gt;"MiscelaneousArtist",E161&lt;&gt;"Miscelaneous"),"INSERT into Contributors VALUES (newid(), "&amp;IF(F161&lt;&gt;"Primary Artist", "(select RoleId from ContributorRoles where Name='"&amp;F161&amp;"'), 0", "49, 1")&amp; ", null, (select max(ReleaseId) from Releases where "&amp;IF(A161&lt;&gt;"","UPC="&amp;A161,"Catalog='"&amp;SUBSTITUTE(trim(B161),"'","''")&amp;"'")&amp;" and EnterpriseId="&amp;EntId&amp;"), (select ArtistId from Artists where Name=N'"&amp;SUBSTITUTE(trim(E161),"'","''")&amp;"' and EnterpriseId="&amp;EntId&amp;"), null)",""))</f>
        <v>INSERT into Contributors VALUES (newid(), 49, 1, null, (select max(ReleaseId) from Releases where UPC=821555943280 and EnterpriseId=647322), (select ArtistId from Artists where Name=N'PeJota10*' and EnterpriseId=647322), null)</v>
      </c>
      <c r="L161" s="28"/>
    </row>
    <row r="162">
      <c r="A162" s="110">
        <v>8.2155594328E11</v>
      </c>
      <c r="B162" s="84"/>
      <c r="C162" s="134" t="str">
        <f t="array" ref="C162">ifs(and(isblank($A162),isblank($B162)),"", not(iserror(vlookup($A162&amp;$B162,'3) Release_Label'!$D:$D&amp;'3) Release_Label'!$E:$E,1,0))),vlookup($A162&amp;$B162,{'3) Release_Label'!$D:$D&amp;'3) Release_Label'!$E:$E,'3) Release_Label'!$F:$F},2,0), or(and(not(isblank($B162)),$B162=$B161,$A162&lt;&gt;$A161),and(not(isblank($A162)),$A162=$A161,$B162&lt;&gt;$B161)),"ID LISTS UNALIGNED",and($A162&lt;&gt;"",countif('3) Release_Label'!$D:$D,$A162)=0),"NO UPC MATCH in Release_Label",and($B162&lt;&gt;"",countif('3) Release_Label'!$E:$E,$B162)=0),"NO CATALOG ID MATCH in Release_Label",iserror(vlookup($A162&amp;$B162,'3) Release_Label'!$D:$D&amp;'3) Release_Label'!$E:$E,1,0)),"NO UPC-CATALOG ID pair MATCH in Release_Label" )</f>
        <v>Estilo Brazuca</v>
      </c>
      <c r="D162" s="134" t="str">
        <f t="array" ref="D162">ifs(and(isblank($A162),isblank($B162)),"", not(iserror(vlookup($A162&amp;$B162,'3) Release_Label'!$D:$D&amp;'3) Release_Label'!$E:$E,1,0))),vlookup($A162&amp;$B162,{'3) Release_Label'!$D:$D&amp;'3) Release_Label'!$E:$E,'3) Release_Label'!$H:$H},2,0), or(and(not(isblank($B162)),$B162=$B161,$A162&lt;&gt;$A161),and(not(isblank($A162)),$A162=$A161,$B162&lt;&gt;$B161)),"ID LISTS UNALIGNED",and($A162&lt;&gt;"",countif('3) Release_Label'!$D:$D,$A162)=0),"NO UPC MATCH in Release_Label",and($B162&lt;&gt;"",countif('3) Release_Label'!$E:$E,$B162)=0),"NO CATALOG ID MATCH in Release_Label",iserror(vlookup($A162&amp;$B162,'3) Release_Label'!$D:$D&amp;'3) Release_Label'!$E:$E,1,0)),"NO UPC-CATALOG ID pair MATCH in Release_Label" )</f>
        <v/>
      </c>
      <c r="E162" s="43" t="s">
        <v>97</v>
      </c>
      <c r="F162" s="135" t="s">
        <v>671</v>
      </c>
      <c r="G162" s="136" t="str">
        <f t="array" ref="G162">ifs(or($F162="",$F162="Main Primary Artist"),$F162,not(iserror(vlookup($F162,'Reference info'!$J$5:$J$8,1,0))),"Key Artist",not(iserror(vlookup($F162,'Reference info'!$J$38:$J$405,1,0))),"Performer",not(iserror(vlookup($F162,'Reference info'!$J$10:$J$36,1,0))),"Producer &amp; Engineer")</f>
        <v>Key Artist</v>
      </c>
      <c r="I162" s="8" t="str">
        <f>IF(AND(F162="Main Primary Artist",SUBSTITUTE(E162," ","")&lt;&gt;"VariousArtists",SUBSTITUTE(E162," ","")&lt;&gt;"VariousArtist",E162&lt;&gt;"Various",SUBSTITUTE(E162," ","")&lt;&gt;"AssortedArtists",SUBSTITUTE(E162," ","")&lt;&gt;"AssortedArtist",E162&lt;&gt;"Assorted",SUBSTITUTE(E162," ","")&lt;&gt;"AsortedArtists",SUBSTITUTE(E162," ","")&lt;&gt;"AsortedArtist",E162&lt;&gt;"Asorted",E162&lt;&gt;"Other",,SUBSTITUTE(E162," ","")&lt;&gt;"MiscellaneousArtists",SUBSTITUTE(E162," ","")&lt;&gt;"MiscellaneousArtist",E162&lt;&gt;"Miscellaneous",SUBSTITUTE(E162," ","")&lt;&gt;"MiscelaneousArtists",SUBSTITUTE(E162," ","")&lt;&gt;"MiscelaneousArtist",E162&lt;&gt;"Miscelaneous"),"update Releases set ArtistId=(select ArtistId from Artists where Name=N'"&amp;SUBSTITUTE(trim(E162),"'","''")&amp;"' and EnterpriseId="&amp;EntId&amp;"), SearchKeywords=concat_ws(' ', Name, N'"&amp;SUBSTITUTE(trim(E162),"'","''")&amp;"',(select Name from Labels where LabelId=Releases.LabelId), ReleaseId, UPC, Catalog) where "&amp;IF(A162&lt;&gt;"","UPC="&amp;A162,"Catalog='"&amp;SUBSTITUTE(trim(B162),"'","''")&amp;"'")&amp;" and EnterpriseId="&amp;EntId,IF(and(F162&lt;&gt;"Main Primary Artist",SUBSTITUTE(E162," ","")&lt;&gt;"VariousArtists",SUBSTITUTE(E162," ","")&lt;&gt;"VariousArtist",E162&lt;&gt;"Various",SUBSTITUTE(E162," ","")&lt;&gt;"AssortedArtists",SUBSTITUTE(E162," ","")&lt;&gt;"AssortedArtist",E162&lt;&gt;"Assorted",SUBSTITUTE(E162," ","")&lt;&gt;"AsortedArtists",SUBSTITUTE(E162," ","")&lt;&gt;"AsortedArtist",E162&lt;&gt;"Asorted",E162&lt;&gt;"Other",,SUBSTITUTE(E162," ","")&lt;&gt;"MiscellaneousArtists",SUBSTITUTE(E162," ","")&lt;&gt;"MiscellaneousArtist",E162&lt;&gt;"Miscellaneous",SUBSTITUTE(E162," ","")&lt;&gt;"MiscelaneousArtists",SUBSTITUTE(E162," ","")&lt;&gt;"MiscelaneousArtist",E162&lt;&gt;"Miscelaneous"),"INSERT into Contributors VALUES (newid(), "&amp;IF(F162&lt;&gt;"Primary Artist", "(select RoleId from ContributorRoles where Name='"&amp;F162&amp;"'), 0", "49, 1")&amp; ", null, (select max(ReleaseId) from Releases where "&amp;IF(A162&lt;&gt;"","UPC="&amp;A162,"Catalog='"&amp;SUBSTITUTE(trim(B162),"'","''")&amp;"'")&amp;" and EnterpriseId="&amp;EntId&amp;"), (select ArtistId from Artists where Name=N'"&amp;SUBSTITUTE(trim(E162),"'","''")&amp;"' and EnterpriseId="&amp;EntId&amp;"), null)",""))</f>
        <v>INSERT into Contributors VALUES (newid(), 49, 1, null, (select max(ReleaseId) from Releases where UPC=821555943280 and EnterpriseId=647322), (select ArtistId from Artists where Name=N'Atilla' and EnterpriseId=647322), null)</v>
      </c>
      <c r="L162" s="28"/>
    </row>
    <row r="163">
      <c r="A163" s="110">
        <v>8.2155594328E11</v>
      </c>
      <c r="B163" s="84"/>
      <c r="C163" s="134" t="str">
        <f t="array" ref="C163">ifs(and(isblank($A163),isblank($B163)),"", not(iserror(vlookup($A163&amp;$B163,'3) Release_Label'!$D:$D&amp;'3) Release_Label'!$E:$E,1,0))),vlookup($A163&amp;$B163,{'3) Release_Label'!$D:$D&amp;'3) Release_Label'!$E:$E,'3) Release_Label'!$F:$F},2,0), or(and(not(isblank($B163)),$B163=$B162,$A163&lt;&gt;$A162),and(not(isblank($A163)),$A163=$A162,$B163&lt;&gt;$B162)),"ID LISTS UNALIGNED",and($A163&lt;&gt;"",countif('3) Release_Label'!$D:$D,$A163)=0),"NO UPC MATCH in Release_Label",and($B163&lt;&gt;"",countif('3) Release_Label'!$E:$E,$B163)=0),"NO CATALOG ID MATCH in Release_Label",iserror(vlookup($A163&amp;$B163,'3) Release_Label'!$D:$D&amp;'3) Release_Label'!$E:$E,1,0)),"NO UPC-CATALOG ID pair MATCH in Release_Label" )</f>
        <v>Estilo Brazuca</v>
      </c>
      <c r="D163" s="134" t="str">
        <f t="array" ref="D163">ifs(and(isblank($A163),isblank($B163)),"", not(iserror(vlookup($A163&amp;$B163,'3) Release_Label'!$D:$D&amp;'3) Release_Label'!$E:$E,1,0))),vlookup($A163&amp;$B163,{'3) Release_Label'!$D:$D&amp;'3) Release_Label'!$E:$E,'3) Release_Label'!$H:$H},2,0), or(and(not(isblank($B163)),$B163=$B162,$A163&lt;&gt;$A162),and(not(isblank($A163)),$A163=$A162,$B163&lt;&gt;$B162)),"ID LISTS UNALIGNED",and($A163&lt;&gt;"",countif('3) Release_Label'!$D:$D,$A163)=0),"NO UPC MATCH in Release_Label",and($B163&lt;&gt;"",countif('3) Release_Label'!$E:$E,$B163)=0),"NO CATALOG ID MATCH in Release_Label",iserror(vlookup($A163&amp;$B163,'3) Release_Label'!$D:$D&amp;'3) Release_Label'!$E:$E,1,0)),"NO UPC-CATALOG ID pair MATCH in Release_Label" )</f>
        <v/>
      </c>
      <c r="E163" s="43" t="s">
        <v>97</v>
      </c>
      <c r="F163" s="135" t="s">
        <v>667</v>
      </c>
      <c r="G163" s="136" t="str">
        <f t="array" ref="G163">ifs(or($F163="",$F163="Main Primary Artist"),$F163,not(iserror(vlookup($F163,'Reference info'!$J$5:$J$8,1,0))),"Key Artist",not(iserror(vlookup($F163,'Reference info'!$J$38:$J$405,1,0))),"Performer",not(iserror(vlookup($F163,'Reference info'!$J$10:$J$36,1,0))),"Producer &amp; Engineer")</f>
        <v>Producer &amp; Engineer</v>
      </c>
      <c r="I163" s="8" t="str">
        <f>IF(AND(F163="Main Primary Artist",SUBSTITUTE(E163," ","")&lt;&gt;"VariousArtists",SUBSTITUTE(E163," ","")&lt;&gt;"VariousArtist",E163&lt;&gt;"Various",SUBSTITUTE(E163," ","")&lt;&gt;"AssortedArtists",SUBSTITUTE(E163," ","")&lt;&gt;"AssortedArtist",E163&lt;&gt;"Assorted",SUBSTITUTE(E163," ","")&lt;&gt;"AsortedArtists",SUBSTITUTE(E163," ","")&lt;&gt;"AsortedArtist",E163&lt;&gt;"Asorted",E163&lt;&gt;"Other",,SUBSTITUTE(E163," ","")&lt;&gt;"MiscellaneousArtists",SUBSTITUTE(E163," ","")&lt;&gt;"MiscellaneousArtist",E163&lt;&gt;"Miscellaneous",SUBSTITUTE(E163," ","")&lt;&gt;"MiscelaneousArtists",SUBSTITUTE(E163," ","")&lt;&gt;"MiscelaneousArtist",E163&lt;&gt;"Miscelaneous"),"update Releases set ArtistId=(select ArtistId from Artists where Name=N'"&amp;SUBSTITUTE(trim(E163),"'","''")&amp;"' and EnterpriseId="&amp;EntId&amp;"), SearchKeywords=concat_ws(' ', Name, N'"&amp;SUBSTITUTE(trim(E163),"'","''")&amp;"',(select Name from Labels where LabelId=Releases.LabelId), ReleaseId, UPC, Catalog) where "&amp;IF(A163&lt;&gt;"","UPC="&amp;A163,"Catalog='"&amp;SUBSTITUTE(trim(B163),"'","''")&amp;"'")&amp;" and EnterpriseId="&amp;EntId,IF(and(F163&lt;&gt;"Main Primary Artist",SUBSTITUTE(E163," ","")&lt;&gt;"VariousArtists",SUBSTITUTE(E163," ","")&lt;&gt;"VariousArtist",E163&lt;&gt;"Various",SUBSTITUTE(E163," ","")&lt;&gt;"AssortedArtists",SUBSTITUTE(E163," ","")&lt;&gt;"AssortedArtist",E163&lt;&gt;"Assorted",SUBSTITUTE(E163," ","")&lt;&gt;"AsortedArtists",SUBSTITUTE(E163," ","")&lt;&gt;"AsortedArtist",E163&lt;&gt;"Asorted",E163&lt;&gt;"Other",,SUBSTITUTE(E163," ","")&lt;&gt;"MiscellaneousArtists",SUBSTITUTE(E163," ","")&lt;&gt;"MiscellaneousArtist",E163&lt;&gt;"Miscellaneous",SUBSTITUTE(E163," ","")&lt;&gt;"MiscelaneousArtists",SUBSTITUTE(E163," ","")&lt;&gt;"MiscelaneousArtist",E163&lt;&gt;"Miscelaneous"),"INSERT into Contributors VALUES (newid(), "&amp;IF(F163&lt;&gt;"Primary Artist", "(select RoleId from ContributorRoles where Name='"&amp;F163&amp;"'), 0", "49, 1")&amp; ", null, (select max(ReleaseId) from Releases where "&amp;IF(A163&lt;&gt;"","UPC="&amp;A163,"Catalog='"&amp;SUBSTITUTE(trim(B163),"'","''")&amp;"'")&amp;" and EnterpriseId="&amp;EntId&amp;"), (select ArtistId from Artists where Name=N'"&amp;SUBSTITUTE(trim(E163),"'","''")&amp;"' and EnterpriseId="&amp;EntId&amp;"), null)",""))</f>
        <v>INSERT into Contributors VALUES (newid(), (select RoleId from ContributorRoles where Name='Producer'), 0, null, (select max(ReleaseId) from Releases where UPC=821555943280 and EnterpriseId=647322), (select ArtistId from Artists where Name=N'Atilla' and EnterpriseId=647322), null)</v>
      </c>
      <c r="L163" s="28"/>
    </row>
    <row r="164">
      <c r="A164" s="110">
        <v>8.2155594328E11</v>
      </c>
      <c r="B164" s="84"/>
      <c r="C164" s="134" t="str">
        <f t="array" ref="C164">ifs(and(isblank($A164),isblank($B164)),"", not(iserror(vlookup($A164&amp;$B164,'3) Release_Label'!$D:$D&amp;'3) Release_Label'!$E:$E,1,0))),vlookup($A164&amp;$B164,{'3) Release_Label'!$D:$D&amp;'3) Release_Label'!$E:$E,'3) Release_Label'!$F:$F},2,0), or(and(not(isblank($B164)),$B164=$B163,$A164&lt;&gt;$A163),and(not(isblank($A164)),$A164=$A163,$B164&lt;&gt;$B163)),"ID LISTS UNALIGNED",and($A164&lt;&gt;"",countif('3) Release_Label'!$D:$D,$A164)=0),"NO UPC MATCH in Release_Label",and($B164&lt;&gt;"",countif('3) Release_Label'!$E:$E,$B164)=0),"NO CATALOG ID MATCH in Release_Label",iserror(vlookup($A164&amp;$B164,'3) Release_Label'!$D:$D&amp;'3) Release_Label'!$E:$E,1,0)),"NO UPC-CATALOG ID pair MATCH in Release_Label" )</f>
        <v>Estilo Brazuca</v>
      </c>
      <c r="D164" s="134" t="str">
        <f t="array" ref="D164">ifs(and(isblank($A164),isblank($B164)),"", not(iserror(vlookup($A164&amp;$B164,'3) Release_Label'!$D:$D&amp;'3) Release_Label'!$E:$E,1,0))),vlookup($A164&amp;$B164,{'3) Release_Label'!$D:$D&amp;'3) Release_Label'!$E:$E,'3) Release_Label'!$H:$H},2,0), or(and(not(isblank($B164)),$B164=$B163,$A164&lt;&gt;$A163),and(not(isblank($A164)),$A164=$A163,$B164&lt;&gt;$B163)),"ID LISTS UNALIGNED",and($A164&lt;&gt;"",countif('3) Release_Label'!$D:$D,$A164)=0),"NO UPC MATCH in Release_Label",and($B164&lt;&gt;"",countif('3) Release_Label'!$E:$E,$B164)=0),"NO CATALOG ID MATCH in Release_Label",iserror(vlookup($A164&amp;$B164,'3) Release_Label'!$D:$D&amp;'3) Release_Label'!$E:$E,1,0)),"NO UPC-CATALOG ID pair MATCH in Release_Label" )</f>
        <v/>
      </c>
      <c r="E164" s="43" t="s">
        <v>97</v>
      </c>
      <c r="F164" s="135" t="s">
        <v>669</v>
      </c>
      <c r="G164" s="136" t="str">
        <f t="array" ref="G164">ifs(or($F164="",$F164="Main Primary Artist"),$F164,not(iserror(vlookup($F164,'Reference info'!$J$5:$J$8,1,0))),"Key Artist",not(iserror(vlookup($F164,'Reference info'!$J$38:$J$405,1,0))),"Performer",not(iserror(vlookup($F164,'Reference info'!$J$10:$J$36,1,0))),"Producer &amp; Engineer")</f>
        <v>Producer &amp; Engineer</v>
      </c>
      <c r="I164" s="8" t="str">
        <f>IF(AND(F164="Main Primary Artist",SUBSTITUTE(E164," ","")&lt;&gt;"VariousArtists",SUBSTITUTE(E164," ","")&lt;&gt;"VariousArtist",E164&lt;&gt;"Various",SUBSTITUTE(E164," ","")&lt;&gt;"AssortedArtists",SUBSTITUTE(E164," ","")&lt;&gt;"AssortedArtist",E164&lt;&gt;"Assorted",SUBSTITUTE(E164," ","")&lt;&gt;"AsortedArtists",SUBSTITUTE(E164," ","")&lt;&gt;"AsortedArtist",E164&lt;&gt;"Asorted",E164&lt;&gt;"Other",,SUBSTITUTE(E164," ","")&lt;&gt;"MiscellaneousArtists",SUBSTITUTE(E164," ","")&lt;&gt;"MiscellaneousArtist",E164&lt;&gt;"Miscellaneous",SUBSTITUTE(E164," ","")&lt;&gt;"MiscelaneousArtists",SUBSTITUTE(E164," ","")&lt;&gt;"MiscelaneousArtist",E164&lt;&gt;"Miscelaneous"),"update Releases set ArtistId=(select ArtistId from Artists where Name=N'"&amp;SUBSTITUTE(trim(E164),"'","''")&amp;"' and EnterpriseId="&amp;EntId&amp;"), SearchKeywords=concat_ws(' ', Name, N'"&amp;SUBSTITUTE(trim(E164),"'","''")&amp;"',(select Name from Labels where LabelId=Releases.LabelId), ReleaseId, UPC, Catalog) where "&amp;IF(A164&lt;&gt;"","UPC="&amp;A164,"Catalog='"&amp;SUBSTITUTE(trim(B164),"'","''")&amp;"'")&amp;" and EnterpriseId="&amp;EntId,IF(and(F164&lt;&gt;"Main Primary Artist",SUBSTITUTE(E164," ","")&lt;&gt;"VariousArtists",SUBSTITUTE(E164," ","")&lt;&gt;"VariousArtist",E164&lt;&gt;"Various",SUBSTITUTE(E164," ","")&lt;&gt;"AssortedArtists",SUBSTITUTE(E164," ","")&lt;&gt;"AssortedArtist",E164&lt;&gt;"Assorted",SUBSTITUTE(E164," ","")&lt;&gt;"AsortedArtists",SUBSTITUTE(E164," ","")&lt;&gt;"AsortedArtist",E164&lt;&gt;"Asorted",E164&lt;&gt;"Other",,SUBSTITUTE(E164," ","")&lt;&gt;"MiscellaneousArtists",SUBSTITUTE(E164," ","")&lt;&gt;"MiscellaneousArtist",E164&lt;&gt;"Miscellaneous",SUBSTITUTE(E164," ","")&lt;&gt;"MiscelaneousArtists",SUBSTITUTE(E164," ","")&lt;&gt;"MiscelaneousArtist",E164&lt;&gt;"Miscelaneous"),"INSERT into Contributors VALUES (newid(), "&amp;IF(F164&lt;&gt;"Primary Artist", "(select RoleId from ContributorRoles where Name='"&amp;F164&amp;"'), 0", "49, 1")&amp; ", null, (select max(ReleaseId) from Releases where "&amp;IF(A164&lt;&gt;"","UPC="&amp;A164,"Catalog='"&amp;SUBSTITUTE(trim(B164),"'","''")&amp;"'")&amp;" and EnterpriseId="&amp;EntId&amp;"), (select ArtistId from Artists where Name=N'"&amp;SUBSTITUTE(trim(E164),"'","''")&amp;"' and EnterpriseId="&amp;EntId&amp;"), null)",""))</f>
        <v>INSERT into Contributors VALUES (newid(), (select RoleId from ContributorRoles where Name='Engineer'), 0, null, (select max(ReleaseId) from Releases where UPC=821555943280 and EnterpriseId=647322), (select ArtistId from Artists where Name=N'Atilla' and EnterpriseId=647322), null)</v>
      </c>
      <c r="L164" s="28"/>
    </row>
    <row r="165">
      <c r="A165" s="83">
        <v>6.56464699153E11</v>
      </c>
      <c r="B165" s="116"/>
      <c r="C165" s="134" t="str">
        <f t="array" ref="C165">ifs(and(isblank($A165),isblank($B165)),"", not(iserror(vlookup($A165&amp;$B165,'3) Release_Label'!$D:$D&amp;'3) Release_Label'!$E:$E,1,0))),vlookup($A165&amp;$B165,{'3) Release_Label'!$D:$D&amp;'3) Release_Label'!$E:$E,'3) Release_Label'!$F:$F},2,0), or(and(not(isblank($B165)),$B165=$B164,$A165&lt;&gt;$A164),and(not(isblank($A165)),$A165=$A164,$B165&lt;&gt;$B164)),"ID LISTS UNALIGNED",and($A165&lt;&gt;"",countif('3) Release_Label'!$D:$D,$A165)=0),"NO UPC MATCH in Release_Label",and($B165&lt;&gt;"",countif('3) Release_Label'!$E:$E,$B165)=0),"NO CATALOG ID MATCH in Release_Label",iserror(vlookup($A165&amp;$B165,'3) Release_Label'!$D:$D&amp;'3) Release_Label'!$E:$E,1,0)),"NO UPC-CATALOG ID pair MATCH in Release_Label" )</f>
        <v>Flow Lampião</v>
      </c>
      <c r="D165" s="134" t="str">
        <f t="array" ref="D165">ifs(and(isblank($A165),isblank($B165)),"", not(iserror(vlookup($A165&amp;$B165,'3) Release_Label'!$D:$D&amp;'3) Release_Label'!$E:$E,1,0))),vlookup($A165&amp;$B165,{'3) Release_Label'!$D:$D&amp;'3) Release_Label'!$E:$E,'3) Release_Label'!$H:$H},2,0), or(and(not(isblank($B165)),$B165=$B164,$A165&lt;&gt;$A164),and(not(isblank($A165)),$A165=$A164,$B165&lt;&gt;$B164)),"ID LISTS UNALIGNED",and($A165&lt;&gt;"",countif('3) Release_Label'!$D:$D,$A165)=0),"NO UPC MATCH in Release_Label",and($B165&lt;&gt;"",countif('3) Release_Label'!$E:$E,$B165)=0),"NO CATALOG ID MATCH in Release_Label",iserror(vlookup($A165&amp;$B165,'3) Release_Label'!$D:$D&amp;'3) Release_Label'!$E:$E,1,0)),"NO UPC-CATALOG ID pair MATCH in Release_Label" )</f>
        <v/>
      </c>
      <c r="E165" s="43" t="s">
        <v>67</v>
      </c>
      <c r="F165" s="135" t="s">
        <v>666</v>
      </c>
      <c r="G165" s="136" t="str">
        <f t="array" ref="G165">ifs(or($F165="",$F165="Main Primary Artist"),$F165,not(iserror(vlookup($F165,'Reference info'!$J$5:$J$8,1,0))),"Key Artist",not(iserror(vlookup($F165,'Reference info'!$J$38:$J$405,1,0))),"Performer",not(iserror(vlookup($F165,'Reference info'!$J$10:$J$36,1,0))),"Producer &amp; Engineer")</f>
        <v>Main Primary Artist</v>
      </c>
      <c r="I165" s="8" t="str">
        <f>IF(AND(F165="Main Primary Artist",SUBSTITUTE(E165," ","")&lt;&gt;"VariousArtists",SUBSTITUTE(E165," ","")&lt;&gt;"VariousArtist",E165&lt;&gt;"Various",SUBSTITUTE(E165," ","")&lt;&gt;"AssortedArtists",SUBSTITUTE(E165," ","")&lt;&gt;"AssortedArtist",E165&lt;&gt;"Assorted",SUBSTITUTE(E165," ","")&lt;&gt;"AsortedArtists",SUBSTITUTE(E165," ","")&lt;&gt;"AsortedArtist",E165&lt;&gt;"Asorted",E165&lt;&gt;"Other",,SUBSTITUTE(E165," ","")&lt;&gt;"MiscellaneousArtists",SUBSTITUTE(E165," ","")&lt;&gt;"MiscellaneousArtist",E165&lt;&gt;"Miscellaneous",SUBSTITUTE(E165," ","")&lt;&gt;"MiscelaneousArtists",SUBSTITUTE(E165," ","")&lt;&gt;"MiscelaneousArtist",E165&lt;&gt;"Miscelaneous"),"update Releases set ArtistId=(select ArtistId from Artists where Name=N'"&amp;SUBSTITUTE(trim(E165),"'","''")&amp;"' and EnterpriseId="&amp;EntId&amp;"), SearchKeywords=concat_ws(' ', Name, N'"&amp;SUBSTITUTE(trim(E165),"'","''")&amp;"',(select Name from Labels where LabelId=Releases.LabelId), ReleaseId, UPC, Catalog) where "&amp;IF(A165&lt;&gt;"","UPC="&amp;A165,"Catalog='"&amp;SUBSTITUTE(trim(B165),"'","''")&amp;"'")&amp;" and EnterpriseId="&amp;EntId,IF(and(F165&lt;&gt;"Main Primary Artist",SUBSTITUTE(E165," ","")&lt;&gt;"VariousArtists",SUBSTITUTE(E165," ","")&lt;&gt;"VariousArtist",E165&lt;&gt;"Various",SUBSTITUTE(E165," ","")&lt;&gt;"AssortedArtists",SUBSTITUTE(E165," ","")&lt;&gt;"AssortedArtist",E165&lt;&gt;"Assorted",SUBSTITUTE(E165," ","")&lt;&gt;"AsortedArtists",SUBSTITUTE(E165," ","")&lt;&gt;"AsortedArtist",E165&lt;&gt;"Asorted",E165&lt;&gt;"Other",,SUBSTITUTE(E165," ","")&lt;&gt;"MiscellaneousArtists",SUBSTITUTE(E165," ","")&lt;&gt;"MiscellaneousArtist",E165&lt;&gt;"Miscellaneous",SUBSTITUTE(E165," ","")&lt;&gt;"MiscelaneousArtists",SUBSTITUTE(E165," ","")&lt;&gt;"MiscelaneousArtist",E165&lt;&gt;"Miscelaneous"),"INSERT into Contributors VALUES (newid(), "&amp;IF(F165&lt;&gt;"Primary Artist", "(select RoleId from ContributorRoles where Name='"&amp;F165&amp;"'), 0", "49, 1")&amp; ", null, (select max(ReleaseId) from Releases where "&amp;IF(A165&lt;&gt;"","UPC="&amp;A165,"Catalog='"&amp;SUBSTITUTE(trim(B165),"'","''")&amp;"'")&amp;" and EnterpriseId="&amp;EntId&amp;"), (select ArtistId from Artists where Name=N'"&amp;SUBSTITUTE(trim(E165),"'","''")&amp;"'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UPC=656464699153 and EnterpriseId=647322</v>
      </c>
      <c r="L165" s="28"/>
    </row>
    <row r="166">
      <c r="A166" s="83">
        <v>6.56464699153E11</v>
      </c>
      <c r="B166" s="116"/>
      <c r="C166" s="134" t="str">
        <f t="array" ref="C166">ifs(and(isblank($A166),isblank($B166)),"", not(iserror(vlookup($A166&amp;$B166,'3) Release_Label'!$D:$D&amp;'3) Release_Label'!$E:$E,1,0))),vlookup($A166&amp;$B166,{'3) Release_Label'!$D:$D&amp;'3) Release_Label'!$E:$E,'3) Release_Label'!$F:$F},2,0), or(and(not(isblank($B166)),$B166=$B165,$A166&lt;&gt;$A165),and(not(isblank($A166)),$A166=$A165,$B166&lt;&gt;$B165)),"ID LISTS UNALIGNED",and($A166&lt;&gt;"",countif('3) Release_Label'!$D:$D,$A166)=0),"NO UPC MATCH in Release_Label",and($B166&lt;&gt;"",countif('3) Release_Label'!$E:$E,$B166)=0),"NO CATALOG ID MATCH in Release_Label",iserror(vlookup($A166&amp;$B166,'3) Release_Label'!$D:$D&amp;'3) Release_Label'!$E:$E,1,0)),"NO UPC-CATALOG ID pair MATCH in Release_Label" )</f>
        <v>Flow Lampião</v>
      </c>
      <c r="D166" s="134" t="str">
        <f t="array" ref="D166">ifs(and(isblank($A166),isblank($B166)),"", not(iserror(vlookup($A166&amp;$B166,'3) Release_Label'!$D:$D&amp;'3) Release_Label'!$E:$E,1,0))),vlookup($A166&amp;$B166,{'3) Release_Label'!$D:$D&amp;'3) Release_Label'!$E:$E,'3) Release_Label'!$H:$H},2,0), or(and(not(isblank($B166)),$B166=$B165,$A166&lt;&gt;$A165),and(not(isblank($A166)),$A166=$A165,$B166&lt;&gt;$B165)),"ID LISTS UNALIGNED",and($A166&lt;&gt;"",countif('3) Release_Label'!$D:$D,$A166)=0),"NO UPC MATCH in Release_Label",and($B166&lt;&gt;"",countif('3) Release_Label'!$E:$E,$B166)=0),"NO CATALOG ID MATCH in Release_Label",iserror(vlookup($A166&amp;$B166,'3) Release_Label'!$D:$D&amp;'3) Release_Label'!$E:$E,1,0)),"NO UPC-CATALOG ID pair MATCH in Release_Label" )</f>
        <v/>
      </c>
      <c r="E166" s="43" t="s">
        <v>67</v>
      </c>
      <c r="F166" s="135" t="s">
        <v>667</v>
      </c>
      <c r="G166" s="136" t="str">
        <f t="array" ref="G166">ifs(or($F166="",$F166="Main Primary Artist"),$F166,not(iserror(vlookup($F166,'Reference info'!$J$5:$J$8,1,0))),"Key Artist",not(iserror(vlookup($F166,'Reference info'!$J$38:$J$405,1,0))),"Performer",not(iserror(vlookup($F166,'Reference info'!$J$10:$J$36,1,0))),"Producer &amp; Engineer")</f>
        <v>Producer &amp; Engineer</v>
      </c>
      <c r="I166" s="8" t="str">
        <f>IF(AND(F166="Main Primary Artist",SUBSTITUTE(E166," ","")&lt;&gt;"VariousArtists",SUBSTITUTE(E166," ","")&lt;&gt;"VariousArtist",E166&lt;&gt;"Various",SUBSTITUTE(E166," ","")&lt;&gt;"AssortedArtists",SUBSTITUTE(E166," ","")&lt;&gt;"AssortedArtist",E166&lt;&gt;"Assorted",SUBSTITUTE(E166," ","")&lt;&gt;"AsortedArtists",SUBSTITUTE(E166," ","")&lt;&gt;"AsortedArtist",E166&lt;&gt;"Asorted",E166&lt;&gt;"Other",,SUBSTITUTE(E166," ","")&lt;&gt;"MiscellaneousArtists",SUBSTITUTE(E166," ","")&lt;&gt;"MiscellaneousArtist",E166&lt;&gt;"Miscellaneous",SUBSTITUTE(E166," ","")&lt;&gt;"MiscelaneousArtists",SUBSTITUTE(E166," ","")&lt;&gt;"MiscelaneousArtist",E166&lt;&gt;"Miscelaneous"),"update Releases set ArtistId=(select ArtistId from Artists where Name=N'"&amp;SUBSTITUTE(trim(E166),"'","''")&amp;"' and EnterpriseId="&amp;EntId&amp;"), SearchKeywords=concat_ws(' ', Name, N'"&amp;SUBSTITUTE(trim(E166),"'","''")&amp;"',(select Name from Labels where LabelId=Releases.LabelId), ReleaseId, UPC, Catalog) where "&amp;IF(A166&lt;&gt;"","UPC="&amp;A166,"Catalog='"&amp;SUBSTITUTE(trim(B166),"'","''")&amp;"'")&amp;" and EnterpriseId="&amp;EntId,IF(and(F166&lt;&gt;"Main Primary Artist",SUBSTITUTE(E166," ","")&lt;&gt;"VariousArtists",SUBSTITUTE(E166," ","")&lt;&gt;"VariousArtist",E166&lt;&gt;"Various",SUBSTITUTE(E166," ","")&lt;&gt;"AssortedArtists",SUBSTITUTE(E166," ","")&lt;&gt;"AssortedArtist",E166&lt;&gt;"Assorted",SUBSTITUTE(E166," ","")&lt;&gt;"AsortedArtists",SUBSTITUTE(E166," ","")&lt;&gt;"AsortedArtist",E166&lt;&gt;"Asorted",E166&lt;&gt;"Other",,SUBSTITUTE(E166," ","")&lt;&gt;"MiscellaneousArtists",SUBSTITUTE(E166," ","")&lt;&gt;"MiscellaneousArtist",E166&lt;&gt;"Miscellaneous",SUBSTITUTE(E166," ","")&lt;&gt;"MiscelaneousArtists",SUBSTITUTE(E166," ","")&lt;&gt;"MiscelaneousArtist",E166&lt;&gt;"Miscelaneous"),"INSERT into Contributors VALUES (newid(), "&amp;IF(F166&lt;&gt;"Primary Artist", "(select RoleId from ContributorRoles where Name='"&amp;F166&amp;"'), 0", "49, 1")&amp; ", null, (select max(ReleaseId) from Releases where "&amp;IF(A166&lt;&gt;"","UPC="&amp;A166,"Catalog='"&amp;SUBSTITUTE(trim(B166),"'","''")&amp;"'")&amp;" and EnterpriseId="&amp;EntId&amp;"), (select ArtistId from Artists where Name=N'"&amp;SUBSTITUTE(trim(E166),"'","''")&amp;"' and EnterpriseId="&amp;EntId&amp;"), null)",""))</f>
        <v>INSERT into Contributors VALUES (newid(), (select RoleId from ContributorRoles where Name='Producer'), 0, null, (select max(ReleaseId) from Releases where UPC=656464699153 and EnterpriseId=647322), (select ArtistId from Artists where Name=N'Flash Beats Manow' and EnterpriseId=647322), null)</v>
      </c>
      <c r="L166" s="28"/>
    </row>
    <row r="167">
      <c r="A167" s="83">
        <v>6.56464699153E11</v>
      </c>
      <c r="B167" s="116"/>
      <c r="C167" s="134" t="str">
        <f t="array" ref="C167">ifs(and(isblank($A167),isblank($B167)),"", not(iserror(vlookup($A167&amp;$B167,'3) Release_Label'!$D:$D&amp;'3) Release_Label'!$E:$E,1,0))),vlookup($A167&amp;$B167,{'3) Release_Label'!$D:$D&amp;'3) Release_Label'!$E:$E,'3) Release_Label'!$F:$F},2,0), or(and(not(isblank($B167)),$B167=$B166,$A167&lt;&gt;$A166),and(not(isblank($A167)),$A167=$A166,$B167&lt;&gt;$B166)),"ID LISTS UNALIGNED",and($A167&lt;&gt;"",countif('3) Release_Label'!$D:$D,$A167)=0),"NO UPC MATCH in Release_Label",and($B167&lt;&gt;"",countif('3) Release_Label'!$E:$E,$B167)=0),"NO CATALOG ID MATCH in Release_Label",iserror(vlookup($A167&amp;$B167,'3) Release_Label'!$D:$D&amp;'3) Release_Label'!$E:$E,1,0)),"NO UPC-CATALOG ID pair MATCH in Release_Label" )</f>
        <v>Flow Lampião</v>
      </c>
      <c r="D167" s="134" t="str">
        <f t="array" ref="D167">ifs(and(isblank($A167),isblank($B167)),"", not(iserror(vlookup($A167&amp;$B167,'3) Release_Label'!$D:$D&amp;'3) Release_Label'!$E:$E,1,0))),vlookup($A167&amp;$B167,{'3) Release_Label'!$D:$D&amp;'3) Release_Label'!$E:$E,'3) Release_Label'!$H:$H},2,0), or(and(not(isblank($B167)),$B167=$B166,$A167&lt;&gt;$A166),and(not(isblank($A167)),$A167=$A166,$B167&lt;&gt;$B166)),"ID LISTS UNALIGNED",and($A167&lt;&gt;"",countif('3) Release_Label'!$D:$D,$A167)=0),"NO UPC MATCH in Release_Label",and($B167&lt;&gt;"",countif('3) Release_Label'!$E:$E,$B167)=0),"NO CATALOG ID MATCH in Release_Label",iserror(vlookup($A167&amp;$B167,'3) Release_Label'!$D:$D&amp;'3) Release_Label'!$E:$E,1,0)),"NO UPC-CATALOG ID pair MATCH in Release_Label" )</f>
        <v/>
      </c>
      <c r="E167" s="43" t="s">
        <v>67</v>
      </c>
      <c r="F167" s="135" t="s">
        <v>669</v>
      </c>
      <c r="G167" s="136" t="str">
        <f t="array" ref="G167">ifs(or($F167="",$F167="Main Primary Artist"),$F167,not(iserror(vlookup($F167,'Reference info'!$J$5:$J$8,1,0))),"Key Artist",not(iserror(vlookup($F167,'Reference info'!$J$38:$J$405,1,0))),"Performer",not(iserror(vlookup($F167,'Reference info'!$J$10:$J$36,1,0))),"Producer &amp; Engineer")</f>
        <v>Producer &amp; Engineer</v>
      </c>
      <c r="I167" s="8" t="str">
        <f>IF(AND(F167="Main Primary Artist",SUBSTITUTE(E167," ","")&lt;&gt;"VariousArtists",SUBSTITUTE(E167," ","")&lt;&gt;"VariousArtist",E167&lt;&gt;"Various",SUBSTITUTE(E167," ","")&lt;&gt;"AssortedArtists",SUBSTITUTE(E167," ","")&lt;&gt;"AssortedArtist",E167&lt;&gt;"Assorted",SUBSTITUTE(E167," ","")&lt;&gt;"AsortedArtists",SUBSTITUTE(E167," ","")&lt;&gt;"AsortedArtist",E167&lt;&gt;"Asorted",E167&lt;&gt;"Other",,SUBSTITUTE(E167," ","")&lt;&gt;"MiscellaneousArtists",SUBSTITUTE(E167," ","")&lt;&gt;"MiscellaneousArtist",E167&lt;&gt;"Miscellaneous",SUBSTITUTE(E167," ","")&lt;&gt;"MiscelaneousArtists",SUBSTITUTE(E167," ","")&lt;&gt;"MiscelaneousArtist",E167&lt;&gt;"Miscelaneous"),"update Releases set ArtistId=(select ArtistId from Artists where Name=N'"&amp;SUBSTITUTE(trim(E167),"'","''")&amp;"' and EnterpriseId="&amp;EntId&amp;"), SearchKeywords=concat_ws(' ', Name, N'"&amp;SUBSTITUTE(trim(E167),"'","''")&amp;"',(select Name from Labels where LabelId=Releases.LabelId), ReleaseId, UPC, Catalog) where "&amp;IF(A167&lt;&gt;"","UPC="&amp;A167,"Catalog='"&amp;SUBSTITUTE(trim(B167),"'","''")&amp;"'")&amp;" and EnterpriseId="&amp;EntId,IF(and(F167&lt;&gt;"Main Primary Artist",SUBSTITUTE(E167," ","")&lt;&gt;"VariousArtists",SUBSTITUTE(E167," ","")&lt;&gt;"VariousArtist",E167&lt;&gt;"Various",SUBSTITUTE(E167," ","")&lt;&gt;"AssortedArtists",SUBSTITUTE(E167," ","")&lt;&gt;"AssortedArtist",E167&lt;&gt;"Assorted",SUBSTITUTE(E167," ","")&lt;&gt;"AsortedArtists",SUBSTITUTE(E167," ","")&lt;&gt;"AsortedArtist",E167&lt;&gt;"Asorted",E167&lt;&gt;"Other",,SUBSTITUTE(E167," ","")&lt;&gt;"MiscellaneousArtists",SUBSTITUTE(E167," ","")&lt;&gt;"MiscellaneousArtist",E167&lt;&gt;"Miscellaneous",SUBSTITUTE(E167," ","")&lt;&gt;"MiscelaneousArtists",SUBSTITUTE(E167," ","")&lt;&gt;"MiscelaneousArtist",E167&lt;&gt;"Miscelaneous"),"INSERT into Contributors VALUES (newid(), "&amp;IF(F167&lt;&gt;"Primary Artist", "(select RoleId from ContributorRoles where Name='"&amp;F167&amp;"'), 0", "49, 1")&amp; ", null, (select max(ReleaseId) from Releases where "&amp;IF(A167&lt;&gt;"","UPC="&amp;A167,"Catalog='"&amp;SUBSTITUTE(trim(B167),"'","''")&amp;"'")&amp;" and EnterpriseId="&amp;EntId&amp;"), (select ArtistId from Artists where Name=N'"&amp;SUBSTITUTE(trim(E167),"'","''")&amp;"' and EnterpriseId="&amp;EntId&amp;"), null)",""))</f>
        <v>INSERT into Contributors VALUES (newid(), (select RoleId from ContributorRoles where Name='Engineer'), 0, null, (select max(ReleaseId) from Releases where UPC=656464699153 and EnterpriseId=647322), (select ArtistId from Artists where Name=N'Flash Beats Manow' and EnterpriseId=647322), null)</v>
      </c>
      <c r="L167" s="28"/>
    </row>
    <row r="168">
      <c r="A168" s="83">
        <v>6.56464696732E11</v>
      </c>
      <c r="B168" s="116"/>
      <c r="C168" s="134" t="str">
        <f t="array" ref="C168">ifs(and(isblank($A168),isblank($B168)),"", not(iserror(vlookup($A168&amp;$B168,'3) Release_Label'!$D:$D&amp;'3) Release_Label'!$E:$E,1,0))),vlookup($A168&amp;$B168,{'3) Release_Label'!$D:$D&amp;'3) Release_Label'!$E:$E,'3) Release_Label'!$F:$F},2,0), or(and(not(isblank($B168)),$B168=$B167,$A168&lt;&gt;$A167),and(not(isblank($A168)),$A168=$A167,$B168&lt;&gt;$B167)),"ID LISTS UNALIGNED",and($A168&lt;&gt;"",countif('3) Release_Label'!$D:$D,$A168)=0),"NO UPC MATCH in Release_Label",and($B168&lt;&gt;"",countif('3) Release_Label'!$E:$E,$B168)=0),"NO CATALOG ID MATCH in Release_Label",iserror(vlookup($A168&amp;$B168,'3) Release_Label'!$D:$D&amp;'3) Release_Label'!$E:$E,1,0)),"NO UPC-CATALOG ID pair MATCH in Release_Label" )</f>
        <v>Justiça (Kira Vs L)</v>
      </c>
      <c r="D168" s="134" t="str">
        <f t="array" ref="D168">ifs(and(isblank($A168),isblank($B168)),"", not(iserror(vlookup($A168&amp;$B168,'3) Release_Label'!$D:$D&amp;'3) Release_Label'!$E:$E,1,0))),vlookup($A168&amp;$B168,{'3) Release_Label'!$D:$D&amp;'3) Release_Label'!$E:$E,'3) Release_Label'!$H:$H},2,0), or(and(not(isblank($B168)),$B168=$B167,$A168&lt;&gt;$A167),and(not(isblank($A168)),$A168=$A167,$B168&lt;&gt;$B167)),"ID LISTS UNALIGNED",and($A168&lt;&gt;"",countif('3) Release_Label'!$D:$D,$A168)=0),"NO UPC MATCH in Release_Label",and($B168&lt;&gt;"",countif('3) Release_Label'!$E:$E,$B168)=0),"NO CATALOG ID MATCH in Release_Label",iserror(vlookup($A168&amp;$B168,'3) Release_Label'!$D:$D&amp;'3) Release_Label'!$E:$E,1,0)),"NO UPC-CATALOG ID pair MATCH in Release_Label" )</f>
        <v/>
      </c>
      <c r="E168" s="43" t="s">
        <v>49</v>
      </c>
      <c r="F168" s="135" t="s">
        <v>666</v>
      </c>
      <c r="G168" s="136" t="str">
        <f t="array" ref="G168">ifs(or($F168="",$F168="Main Primary Artist"),$F168,not(iserror(vlookup($F168,'Reference info'!$J$5:$J$8,1,0))),"Key Artist",not(iserror(vlookup($F168,'Reference info'!$J$38:$J$405,1,0))),"Performer",not(iserror(vlookup($F168,'Reference info'!$J$10:$J$36,1,0))),"Producer &amp; Engineer")</f>
        <v>Main Primary Artist</v>
      </c>
      <c r="I168" s="8" t="str">
        <f>IF(AND(F168="Main Primary Artist",SUBSTITUTE(E168," ","")&lt;&gt;"VariousArtists",SUBSTITUTE(E168," ","")&lt;&gt;"VariousArtist",E168&lt;&gt;"Various",SUBSTITUTE(E168," ","")&lt;&gt;"AssortedArtists",SUBSTITUTE(E168," ","")&lt;&gt;"AssortedArtist",E168&lt;&gt;"Assorted",SUBSTITUTE(E168," ","")&lt;&gt;"AsortedArtists",SUBSTITUTE(E168," ","")&lt;&gt;"AsortedArtist",E168&lt;&gt;"Asorted",E168&lt;&gt;"Other",,SUBSTITUTE(E168," ","")&lt;&gt;"MiscellaneousArtists",SUBSTITUTE(E168," ","")&lt;&gt;"MiscellaneousArtist",E168&lt;&gt;"Miscellaneous",SUBSTITUTE(E168," ","")&lt;&gt;"MiscelaneousArtists",SUBSTITUTE(E168," ","")&lt;&gt;"MiscelaneousArtist",E168&lt;&gt;"Miscelaneous"),"update Releases set ArtistId=(select ArtistId from Artists where Name=N'"&amp;SUBSTITUTE(trim(E168),"'","''")&amp;"' and EnterpriseId="&amp;EntId&amp;"), SearchKeywords=concat_ws(' ', Name, N'"&amp;SUBSTITUTE(trim(E168),"'","''")&amp;"',(select Name from Labels where LabelId=Releases.LabelId), ReleaseId, UPC, Catalog) where "&amp;IF(A168&lt;&gt;"","UPC="&amp;A168,"Catalog='"&amp;SUBSTITUTE(trim(B168),"'","''")&amp;"'")&amp;" and EnterpriseId="&amp;EntId,IF(and(F168&lt;&gt;"Main Primary Artist",SUBSTITUTE(E168," ","")&lt;&gt;"VariousArtists",SUBSTITUTE(E168," ","")&lt;&gt;"VariousArtist",E168&lt;&gt;"Various",SUBSTITUTE(E168," ","")&lt;&gt;"AssortedArtists",SUBSTITUTE(E168," ","")&lt;&gt;"AssortedArtist",E168&lt;&gt;"Assorted",SUBSTITUTE(E168," ","")&lt;&gt;"AsortedArtists",SUBSTITUTE(E168," ","")&lt;&gt;"AsortedArtist",E168&lt;&gt;"Asorted",E168&lt;&gt;"Other",,SUBSTITUTE(E168," ","")&lt;&gt;"MiscellaneousArtists",SUBSTITUTE(E168," ","")&lt;&gt;"MiscellaneousArtist",E168&lt;&gt;"Miscellaneous",SUBSTITUTE(E168," ","")&lt;&gt;"MiscelaneousArtists",SUBSTITUTE(E168," ","")&lt;&gt;"MiscelaneousArtist",E168&lt;&gt;"Miscelaneous"),"INSERT into Contributors VALUES (newid(), "&amp;IF(F168&lt;&gt;"Primary Artist", "(select RoleId from ContributorRoles where Name='"&amp;F168&amp;"'), 0", "49, 1")&amp; ", null, (select max(ReleaseId) from Releases where "&amp;IF(A168&lt;&gt;"","UPC="&amp;A168,"Catalog='"&amp;SUBSTITUTE(trim(B168),"'","''")&amp;"'")&amp;" and EnterpriseId="&amp;EntId&amp;"), (select ArtistId from Artists where Name=N'"&amp;SUBSTITUTE(trim(E168),"'","''")&amp;"' and EnterpriseId="&amp;EntId&amp;"), null)",""))</f>
        <v>update Releases set ArtistId=(select ArtistId from Artists where Name=N'JKZ' and EnterpriseId=647322), SearchKeywords=concat_ws(' ', Name, N'JKZ',(select Name from Labels where LabelId=Releases.LabelId), ReleaseId, UPC, Catalog) where UPC=656464696732 and EnterpriseId=647322</v>
      </c>
      <c r="L168" s="28"/>
    </row>
    <row r="169">
      <c r="A169" s="83">
        <v>6.56464696732E11</v>
      </c>
      <c r="B169" s="116"/>
      <c r="C169" s="134" t="str">
        <f t="array" ref="C169">ifs(and(isblank($A169),isblank($B169)),"", not(iserror(vlookup($A169&amp;$B169,'3) Release_Label'!$D:$D&amp;'3) Release_Label'!$E:$E,1,0))),vlookup($A169&amp;$B169,{'3) Release_Label'!$D:$D&amp;'3) Release_Label'!$E:$E,'3) Release_Label'!$F:$F},2,0), or(and(not(isblank($B169)),$B169=$B168,$A169&lt;&gt;$A168),and(not(isblank($A169)),$A169=$A168,$B169&lt;&gt;$B168)),"ID LISTS UNALIGNED",and($A169&lt;&gt;"",countif('3) Release_Label'!$D:$D,$A169)=0),"NO UPC MATCH in Release_Label",and($B169&lt;&gt;"",countif('3) Release_Label'!$E:$E,$B169)=0),"NO CATALOG ID MATCH in Release_Label",iserror(vlookup($A169&amp;$B169,'3) Release_Label'!$D:$D&amp;'3) Release_Label'!$E:$E,1,0)),"NO UPC-CATALOG ID pair MATCH in Release_Label" )</f>
        <v>Justiça (Kira Vs L)</v>
      </c>
      <c r="D169" s="134" t="str">
        <f t="array" ref="D169">ifs(and(isblank($A169),isblank($B169)),"", not(iserror(vlookup($A169&amp;$B169,'3) Release_Label'!$D:$D&amp;'3) Release_Label'!$E:$E,1,0))),vlookup($A169&amp;$B169,{'3) Release_Label'!$D:$D&amp;'3) Release_Label'!$E:$E,'3) Release_Label'!$H:$H},2,0), or(and(not(isblank($B169)),$B169=$B168,$A169&lt;&gt;$A168),and(not(isblank($A169)),$A169=$A168,$B169&lt;&gt;$B168)),"ID LISTS UNALIGNED",and($A169&lt;&gt;"",countif('3) Release_Label'!$D:$D,$A169)=0),"NO UPC MATCH in Release_Label",and($B169&lt;&gt;"",countif('3) Release_Label'!$E:$E,$B169)=0),"NO CATALOG ID MATCH in Release_Label",iserror(vlookup($A169&amp;$B169,'3) Release_Label'!$D:$D&amp;'3) Release_Label'!$E:$E,1,0)),"NO UPC-CATALOG ID pair MATCH in Release_Label" )</f>
        <v/>
      </c>
      <c r="E169" s="43" t="s">
        <v>89</v>
      </c>
      <c r="F169" s="135" t="s">
        <v>671</v>
      </c>
      <c r="G169" s="136" t="str">
        <f t="array" ref="G169">ifs(or($F169="",$F169="Main Primary Artist"),$F169,not(iserror(vlookup($F169,'Reference info'!$J$5:$J$8,1,0))),"Key Artist",not(iserror(vlookup($F169,'Reference info'!$J$38:$J$405,1,0))),"Performer",not(iserror(vlookup($F169,'Reference info'!$J$10:$J$36,1,0))),"Producer &amp; Engineer")</f>
        <v>Key Artist</v>
      </c>
      <c r="I169" s="8" t="str">
        <f>IF(AND(F169="Main Primary Artist",SUBSTITUTE(E169," ","")&lt;&gt;"VariousArtists",SUBSTITUTE(E169," ","")&lt;&gt;"VariousArtist",E169&lt;&gt;"Various",SUBSTITUTE(E169," ","")&lt;&gt;"AssortedArtists",SUBSTITUTE(E169," ","")&lt;&gt;"AssortedArtist",E169&lt;&gt;"Assorted",SUBSTITUTE(E169," ","")&lt;&gt;"AsortedArtists",SUBSTITUTE(E169," ","")&lt;&gt;"AsortedArtist",E169&lt;&gt;"Asorted",E169&lt;&gt;"Other",,SUBSTITUTE(E169," ","")&lt;&gt;"MiscellaneousArtists",SUBSTITUTE(E169," ","")&lt;&gt;"MiscellaneousArtist",E169&lt;&gt;"Miscellaneous",SUBSTITUTE(E169," ","")&lt;&gt;"MiscelaneousArtists",SUBSTITUTE(E169," ","")&lt;&gt;"MiscelaneousArtist",E169&lt;&gt;"Miscelaneous"),"update Releases set ArtistId=(select ArtistId from Artists where Name=N'"&amp;SUBSTITUTE(trim(E169),"'","''")&amp;"' and EnterpriseId="&amp;EntId&amp;"), SearchKeywords=concat_ws(' ', Name, N'"&amp;SUBSTITUTE(trim(E169),"'","''")&amp;"',(select Name from Labels where LabelId=Releases.LabelId), ReleaseId, UPC, Catalog) where "&amp;IF(A169&lt;&gt;"","UPC="&amp;A169,"Catalog='"&amp;SUBSTITUTE(trim(B169),"'","''")&amp;"'")&amp;" and EnterpriseId="&amp;EntId,IF(and(F169&lt;&gt;"Main Primary Artist",SUBSTITUTE(E169," ","")&lt;&gt;"VariousArtists",SUBSTITUTE(E169," ","")&lt;&gt;"VariousArtist",E169&lt;&gt;"Various",SUBSTITUTE(E169," ","")&lt;&gt;"AssortedArtists",SUBSTITUTE(E169," ","")&lt;&gt;"AssortedArtist",E169&lt;&gt;"Assorted",SUBSTITUTE(E169," ","")&lt;&gt;"AsortedArtists",SUBSTITUTE(E169," ","")&lt;&gt;"AsortedArtist",E169&lt;&gt;"Asorted",E169&lt;&gt;"Other",,SUBSTITUTE(E169," ","")&lt;&gt;"MiscellaneousArtists",SUBSTITUTE(E169," ","")&lt;&gt;"MiscellaneousArtist",E169&lt;&gt;"Miscellaneous",SUBSTITUTE(E169," ","")&lt;&gt;"MiscelaneousArtists",SUBSTITUTE(E169," ","")&lt;&gt;"MiscelaneousArtist",E169&lt;&gt;"Miscelaneous"),"INSERT into Contributors VALUES (newid(), "&amp;IF(F169&lt;&gt;"Primary Artist", "(select RoleId from ContributorRoles where Name='"&amp;F169&amp;"'), 0", "49, 1")&amp; ", null, (select max(ReleaseId) from Releases where "&amp;IF(A169&lt;&gt;"","UPC="&amp;A169,"Catalog='"&amp;SUBSTITUTE(trim(B169),"'","''")&amp;"'")&amp;" and EnterpriseId="&amp;EntId&amp;"), (select ArtistId from Artists where Name=N'"&amp;SUBSTITUTE(trim(E169),"'","''")&amp;"' and EnterpriseId="&amp;EntId&amp;"), null)",""))</f>
        <v>INSERT into Contributors VALUES (newid(), 49, 1, null, (select max(ReleaseId) from Releases where UPC=656464696732 and EnterpriseId=647322), (select ArtistId from Artists where Name=N'JRP' and EnterpriseId=647322), null)</v>
      </c>
      <c r="L169" s="28"/>
    </row>
    <row r="170">
      <c r="A170" s="83">
        <v>6.56464696732E11</v>
      </c>
      <c r="B170" s="116"/>
      <c r="C170" s="134" t="str">
        <f t="array" ref="C170">ifs(and(isblank($A170),isblank($B170)),"", not(iserror(vlookup($A170&amp;$B170,'3) Release_Label'!$D:$D&amp;'3) Release_Label'!$E:$E,1,0))),vlookup($A170&amp;$B170,{'3) Release_Label'!$D:$D&amp;'3) Release_Label'!$E:$E,'3) Release_Label'!$F:$F},2,0), or(and(not(isblank($B170)),$B170=$B169,$A170&lt;&gt;$A169),and(not(isblank($A170)),$A170=$A169,$B170&lt;&gt;$B169)),"ID LISTS UNALIGNED",and($A170&lt;&gt;"",countif('3) Release_Label'!$D:$D,$A170)=0),"NO UPC MATCH in Release_Label",and($B170&lt;&gt;"",countif('3) Release_Label'!$E:$E,$B170)=0),"NO CATALOG ID MATCH in Release_Label",iserror(vlookup($A170&amp;$B170,'3) Release_Label'!$D:$D&amp;'3) Release_Label'!$E:$E,1,0)),"NO UPC-CATALOG ID pair MATCH in Release_Label" )</f>
        <v>Justiça (Kira Vs L)</v>
      </c>
      <c r="D170" s="134" t="str">
        <f t="array" ref="D170">ifs(and(isblank($A170),isblank($B170)),"", not(iserror(vlookup($A170&amp;$B170,'3) Release_Label'!$D:$D&amp;'3) Release_Label'!$E:$E,1,0))),vlookup($A170&amp;$B170,{'3) Release_Label'!$D:$D&amp;'3) Release_Label'!$E:$E,'3) Release_Label'!$H:$H},2,0), or(and(not(isblank($B170)),$B170=$B169,$A170&lt;&gt;$A169),and(not(isblank($A170)),$A170=$A169,$B170&lt;&gt;$B169)),"ID LISTS UNALIGNED",and($A170&lt;&gt;"",countif('3) Release_Label'!$D:$D,$A170)=0),"NO UPC MATCH in Release_Label",and($B170&lt;&gt;"",countif('3) Release_Label'!$E:$E,$B170)=0),"NO CATALOG ID MATCH in Release_Label",iserror(vlookup($A170&amp;$B170,'3) Release_Label'!$D:$D&amp;'3) Release_Label'!$E:$E,1,0)),"NO UPC-CATALOG ID pair MATCH in Release_Label" )</f>
        <v/>
      </c>
      <c r="E170" s="43" t="s">
        <v>49</v>
      </c>
      <c r="F170" s="135" t="s">
        <v>667</v>
      </c>
      <c r="G170" s="136" t="str">
        <f t="array" ref="G170">ifs(or($F170="",$F170="Main Primary Artist"),$F170,not(iserror(vlookup($F170,'Reference info'!$J$5:$J$8,1,0))),"Key Artist",not(iserror(vlookup($F170,'Reference info'!$J$38:$J$405,1,0))),"Performer",not(iserror(vlookup($F170,'Reference info'!$J$10:$J$36,1,0))),"Producer &amp; Engineer")</f>
        <v>Producer &amp; Engineer</v>
      </c>
      <c r="I170" s="8" t="str">
        <f>IF(AND(F170="Main Primary Artist",SUBSTITUTE(E170," ","")&lt;&gt;"VariousArtists",SUBSTITUTE(E170," ","")&lt;&gt;"VariousArtist",E170&lt;&gt;"Various",SUBSTITUTE(E170," ","")&lt;&gt;"AssortedArtists",SUBSTITUTE(E170," ","")&lt;&gt;"AssortedArtist",E170&lt;&gt;"Assorted",SUBSTITUTE(E170," ","")&lt;&gt;"AsortedArtists",SUBSTITUTE(E170," ","")&lt;&gt;"AsortedArtist",E170&lt;&gt;"Asorted",E170&lt;&gt;"Other",,SUBSTITUTE(E170," ","")&lt;&gt;"MiscellaneousArtists",SUBSTITUTE(E170," ","")&lt;&gt;"MiscellaneousArtist",E170&lt;&gt;"Miscellaneous",SUBSTITUTE(E170," ","")&lt;&gt;"MiscelaneousArtists",SUBSTITUTE(E170," ","")&lt;&gt;"MiscelaneousArtist",E170&lt;&gt;"Miscelaneous"),"update Releases set ArtistId=(select ArtistId from Artists where Name=N'"&amp;SUBSTITUTE(trim(E170),"'","''")&amp;"' and EnterpriseId="&amp;EntId&amp;"), SearchKeywords=concat_ws(' ', Name, N'"&amp;SUBSTITUTE(trim(E170),"'","''")&amp;"',(select Name from Labels where LabelId=Releases.LabelId), ReleaseId, UPC, Catalog) where "&amp;IF(A170&lt;&gt;"","UPC="&amp;A170,"Catalog='"&amp;SUBSTITUTE(trim(B170),"'","''")&amp;"'")&amp;" and EnterpriseId="&amp;EntId,IF(and(F170&lt;&gt;"Main Primary Artist",SUBSTITUTE(E170," ","")&lt;&gt;"VariousArtists",SUBSTITUTE(E170," ","")&lt;&gt;"VariousArtist",E170&lt;&gt;"Various",SUBSTITUTE(E170," ","")&lt;&gt;"AssortedArtists",SUBSTITUTE(E170," ","")&lt;&gt;"AssortedArtist",E170&lt;&gt;"Assorted",SUBSTITUTE(E170," ","")&lt;&gt;"AsortedArtists",SUBSTITUTE(E170," ","")&lt;&gt;"AsortedArtist",E170&lt;&gt;"Asorted",E170&lt;&gt;"Other",,SUBSTITUTE(E170," ","")&lt;&gt;"MiscellaneousArtists",SUBSTITUTE(E170," ","")&lt;&gt;"MiscellaneousArtist",E170&lt;&gt;"Miscellaneous",SUBSTITUTE(E170," ","")&lt;&gt;"MiscelaneousArtists",SUBSTITUTE(E170," ","")&lt;&gt;"MiscelaneousArtist",E170&lt;&gt;"Miscelaneous"),"INSERT into Contributors VALUES (newid(), "&amp;IF(F170&lt;&gt;"Primary Artist", "(select RoleId from ContributorRoles where Name='"&amp;F170&amp;"'), 0", "49, 1")&amp; ", null, (select max(ReleaseId) from Releases where "&amp;IF(A170&lt;&gt;"","UPC="&amp;A170,"Catalog='"&amp;SUBSTITUTE(trim(B170),"'","''")&amp;"'")&amp;" and EnterpriseId="&amp;EntId&amp;"), (select ArtistId from Artists where Name=N'"&amp;SUBSTITUTE(trim(E170),"'","''")&amp;"' and EnterpriseId="&amp;EntId&amp;"), null)",""))</f>
        <v>INSERT into Contributors VALUES (newid(), (select RoleId from ContributorRoles where Name='Producer'), 0, null, (select max(ReleaseId) from Releases where UPC=656464696732 and EnterpriseId=647322), (select ArtistId from Artists where Name=N'JKZ' and EnterpriseId=647322), null)</v>
      </c>
      <c r="L170" s="28"/>
    </row>
    <row r="171">
      <c r="A171" s="83">
        <v>6.56464696732E11</v>
      </c>
      <c r="B171" s="116"/>
      <c r="C171" s="134" t="str">
        <f t="array" ref="C171">ifs(and(isblank($A171),isblank($B171)),"", not(iserror(vlookup($A171&amp;$B171,'3) Release_Label'!$D:$D&amp;'3) Release_Label'!$E:$E,1,0))),vlookup($A171&amp;$B171,{'3) Release_Label'!$D:$D&amp;'3) Release_Label'!$E:$E,'3) Release_Label'!$F:$F},2,0), or(and(not(isblank($B171)),$B171=$B170,$A171&lt;&gt;$A170),and(not(isblank($A171)),$A171=$A170,$B171&lt;&gt;$B170)),"ID LISTS UNALIGNED",and($A171&lt;&gt;"",countif('3) Release_Label'!$D:$D,$A171)=0),"NO UPC MATCH in Release_Label",and($B171&lt;&gt;"",countif('3) Release_Label'!$E:$E,$B171)=0),"NO CATALOG ID MATCH in Release_Label",iserror(vlookup($A171&amp;$B171,'3) Release_Label'!$D:$D&amp;'3) Release_Label'!$E:$E,1,0)),"NO UPC-CATALOG ID pair MATCH in Release_Label" )</f>
        <v>Justiça (Kira Vs L)</v>
      </c>
      <c r="D171" s="134" t="str">
        <f t="array" ref="D171">ifs(and(isblank($A171),isblank($B171)),"", not(iserror(vlookup($A171&amp;$B171,'3) Release_Label'!$D:$D&amp;'3) Release_Label'!$E:$E,1,0))),vlookup($A171&amp;$B171,{'3) Release_Label'!$D:$D&amp;'3) Release_Label'!$E:$E,'3) Release_Label'!$H:$H},2,0), or(and(not(isblank($B171)),$B171=$B170,$A171&lt;&gt;$A170),and(not(isblank($A171)),$A171=$A170,$B171&lt;&gt;$B170)),"ID LISTS UNALIGNED",and($A171&lt;&gt;"",countif('3) Release_Label'!$D:$D,$A171)=0),"NO UPC MATCH in Release_Label",and($B171&lt;&gt;"",countif('3) Release_Label'!$E:$E,$B171)=0),"NO CATALOG ID MATCH in Release_Label",iserror(vlookup($A171&amp;$B171,'3) Release_Label'!$D:$D&amp;'3) Release_Label'!$E:$E,1,0)),"NO UPC-CATALOG ID pair MATCH in Release_Label" )</f>
        <v/>
      </c>
      <c r="E171" s="43" t="s">
        <v>49</v>
      </c>
      <c r="F171" s="135" t="s">
        <v>669</v>
      </c>
      <c r="G171" s="136" t="str">
        <f t="array" ref="G171">ifs(or($F171="",$F171="Main Primary Artist"),$F171,not(iserror(vlookup($F171,'Reference info'!$J$5:$J$8,1,0))),"Key Artist",not(iserror(vlookup($F171,'Reference info'!$J$38:$J$405,1,0))),"Performer",not(iserror(vlookup($F171,'Reference info'!$J$10:$J$36,1,0))),"Producer &amp; Engineer")</f>
        <v>Producer &amp; Engineer</v>
      </c>
      <c r="I171" s="8" t="str">
        <f>IF(AND(F171="Main Primary Artist",SUBSTITUTE(E171," ","")&lt;&gt;"VariousArtists",SUBSTITUTE(E171," ","")&lt;&gt;"VariousArtist",E171&lt;&gt;"Various",SUBSTITUTE(E171," ","")&lt;&gt;"AssortedArtists",SUBSTITUTE(E171," ","")&lt;&gt;"AssortedArtist",E171&lt;&gt;"Assorted",SUBSTITUTE(E171," ","")&lt;&gt;"AsortedArtists",SUBSTITUTE(E171," ","")&lt;&gt;"AsortedArtist",E171&lt;&gt;"Asorted",E171&lt;&gt;"Other",,SUBSTITUTE(E171," ","")&lt;&gt;"MiscellaneousArtists",SUBSTITUTE(E171," ","")&lt;&gt;"MiscellaneousArtist",E171&lt;&gt;"Miscellaneous",SUBSTITUTE(E171," ","")&lt;&gt;"MiscelaneousArtists",SUBSTITUTE(E171," ","")&lt;&gt;"MiscelaneousArtist",E171&lt;&gt;"Miscelaneous"),"update Releases set ArtistId=(select ArtistId from Artists where Name=N'"&amp;SUBSTITUTE(trim(E171),"'","''")&amp;"' and EnterpriseId="&amp;EntId&amp;"), SearchKeywords=concat_ws(' ', Name, N'"&amp;SUBSTITUTE(trim(E171),"'","''")&amp;"',(select Name from Labels where LabelId=Releases.LabelId), ReleaseId, UPC, Catalog) where "&amp;IF(A171&lt;&gt;"","UPC="&amp;A171,"Catalog='"&amp;SUBSTITUTE(trim(B171),"'","''")&amp;"'")&amp;" and EnterpriseId="&amp;EntId,IF(and(F171&lt;&gt;"Main Primary Artist",SUBSTITUTE(E171," ","")&lt;&gt;"VariousArtists",SUBSTITUTE(E171," ","")&lt;&gt;"VariousArtist",E171&lt;&gt;"Various",SUBSTITUTE(E171," ","")&lt;&gt;"AssortedArtists",SUBSTITUTE(E171," ","")&lt;&gt;"AssortedArtist",E171&lt;&gt;"Assorted",SUBSTITUTE(E171," ","")&lt;&gt;"AsortedArtists",SUBSTITUTE(E171," ","")&lt;&gt;"AsortedArtist",E171&lt;&gt;"Asorted",E171&lt;&gt;"Other",,SUBSTITUTE(E171," ","")&lt;&gt;"MiscellaneousArtists",SUBSTITUTE(E171," ","")&lt;&gt;"MiscellaneousArtist",E171&lt;&gt;"Miscellaneous",SUBSTITUTE(E171," ","")&lt;&gt;"MiscelaneousArtists",SUBSTITUTE(E171," ","")&lt;&gt;"MiscelaneousArtist",E171&lt;&gt;"Miscelaneous"),"INSERT into Contributors VALUES (newid(), "&amp;IF(F171&lt;&gt;"Primary Artist", "(select RoleId from ContributorRoles where Name='"&amp;F171&amp;"'), 0", "49, 1")&amp; ", null, (select max(ReleaseId) from Releases where "&amp;IF(A171&lt;&gt;"","UPC="&amp;A171,"Catalog='"&amp;SUBSTITUTE(trim(B171),"'","''")&amp;"'")&amp;" and EnterpriseId="&amp;EntId&amp;"), (select ArtistId from Artists where Name=N'"&amp;SUBSTITUTE(trim(E171),"'","''")&amp;"' and EnterpriseId="&amp;EntId&amp;"), null)",""))</f>
        <v>INSERT into Contributors VALUES (newid(), (select RoleId from ContributorRoles where Name='Engineer'), 0, null, (select max(ReleaseId) from Releases where UPC=656464696732 and EnterpriseId=647322), (select ArtistId from Artists where Name=N'JKZ' and EnterpriseId=647322), null)</v>
      </c>
      <c r="L171" s="28"/>
    </row>
    <row r="172">
      <c r="A172" s="83">
        <v>6.56464772467E11</v>
      </c>
      <c r="B172" s="116"/>
      <c r="C172" s="134" t="str">
        <f t="array" ref="C172">ifs(and(isblank($A172),isblank($B172)),"", not(iserror(vlookup($A172&amp;$B172,'3) Release_Label'!$D:$D&amp;'3) Release_Label'!$E:$E,1,0))),vlookup($A172&amp;$B172,{'3) Release_Label'!$D:$D&amp;'3) Release_Label'!$E:$E,'3) Release_Label'!$F:$F},2,0), or(and(not(isblank($B172)),$B172=$B171,$A172&lt;&gt;$A171),and(not(isblank($A172)),$A172=$A171,$B172&lt;&gt;$B171)),"ID LISTS UNALIGNED",and($A172&lt;&gt;"",countif('3) Release_Label'!$D:$D,$A172)=0),"NO UPC MATCH in Release_Label",and($B172&lt;&gt;"",countif('3) Release_Label'!$E:$E,$B172)=0),"NO CATALOG ID MATCH in Release_Label",iserror(vlookup($A172&amp;$B172,'3) Release_Label'!$D:$D&amp;'3) Release_Label'!$E:$E,1,0)),"NO UPC-CATALOG ID pair MATCH in Release_Label" )</f>
        <v>Maldições Vão Queimar</v>
      </c>
      <c r="D172" s="134" t="str">
        <f t="array" ref="D172">ifs(and(isblank($A172),isblank($B172)),"", not(iserror(vlookup($A172&amp;$B172,'3) Release_Label'!$D:$D&amp;'3) Release_Label'!$E:$E,1,0))),vlookup($A172&amp;$B172,{'3) Release_Label'!$D:$D&amp;'3) Release_Label'!$E:$E,'3) Release_Label'!$H:$H},2,0), or(and(not(isblank($B172)),$B172=$B171,$A172&lt;&gt;$A171),and(not(isblank($A172)),$A172=$A171,$B172&lt;&gt;$B171)),"ID LISTS UNALIGNED",and($A172&lt;&gt;"",countif('3) Release_Label'!$D:$D,$A172)=0),"NO UPC MATCH in Release_Label",and($B172&lt;&gt;"",countif('3) Release_Label'!$E:$E,$B172)=0),"NO CATALOG ID MATCH in Release_Label",iserror(vlookup($A172&amp;$B172,'3) Release_Label'!$D:$D&amp;'3) Release_Label'!$E:$E,1,0)),"NO UPC-CATALOG ID pair MATCH in Release_Label" )</f>
        <v/>
      </c>
      <c r="E172" s="43" t="s">
        <v>51</v>
      </c>
      <c r="F172" s="135" t="s">
        <v>666</v>
      </c>
      <c r="G172" s="136" t="str">
        <f t="array" ref="G172">ifs(or($F172="",$F172="Main Primary Artist"),$F172,not(iserror(vlookup($F172,'Reference info'!$J$5:$J$8,1,0))),"Key Artist",not(iserror(vlookup($F172,'Reference info'!$J$38:$J$405,1,0))),"Performer",not(iserror(vlookup($F172,'Reference info'!$J$10:$J$36,1,0))),"Producer &amp; Engineer")</f>
        <v>Main Primary Artist</v>
      </c>
      <c r="I172" s="8" t="str">
        <f>IF(AND(F172="Main Primary Artist",SUBSTITUTE(E172," ","")&lt;&gt;"VariousArtists",SUBSTITUTE(E172," ","")&lt;&gt;"VariousArtist",E172&lt;&gt;"Various",SUBSTITUTE(E172," ","")&lt;&gt;"AssortedArtists",SUBSTITUTE(E172," ","")&lt;&gt;"AssortedArtist",E172&lt;&gt;"Assorted",SUBSTITUTE(E172," ","")&lt;&gt;"AsortedArtists",SUBSTITUTE(E172," ","")&lt;&gt;"AsortedArtist",E172&lt;&gt;"Asorted",E172&lt;&gt;"Other",,SUBSTITUTE(E172," ","")&lt;&gt;"MiscellaneousArtists",SUBSTITUTE(E172," ","")&lt;&gt;"MiscellaneousArtist",E172&lt;&gt;"Miscellaneous",SUBSTITUTE(E172," ","")&lt;&gt;"MiscelaneousArtists",SUBSTITUTE(E172," ","")&lt;&gt;"MiscelaneousArtist",E172&lt;&gt;"Miscelaneous"),"update Releases set ArtistId=(select ArtistId from Artists where Name=N'"&amp;SUBSTITUTE(trim(E172),"'","''")&amp;"' and EnterpriseId="&amp;EntId&amp;"), SearchKeywords=concat_ws(' ', Name, N'"&amp;SUBSTITUTE(trim(E172),"'","''")&amp;"',(select Name from Labels where LabelId=Releases.LabelId), ReleaseId, UPC, Catalog) where "&amp;IF(A172&lt;&gt;"","UPC="&amp;A172,"Catalog='"&amp;SUBSTITUTE(trim(B172),"'","''")&amp;"'")&amp;" and EnterpriseId="&amp;EntId,IF(and(F172&lt;&gt;"Main Primary Artist",SUBSTITUTE(E172," ","")&lt;&gt;"VariousArtists",SUBSTITUTE(E172," ","")&lt;&gt;"VariousArtist",E172&lt;&gt;"Various",SUBSTITUTE(E172," ","")&lt;&gt;"AssortedArtists",SUBSTITUTE(E172," ","")&lt;&gt;"AssortedArtist",E172&lt;&gt;"Assorted",SUBSTITUTE(E172," ","")&lt;&gt;"AsortedArtists",SUBSTITUTE(E172," ","")&lt;&gt;"AsortedArtist",E172&lt;&gt;"Asorted",E172&lt;&gt;"Other",,SUBSTITUTE(E172," ","")&lt;&gt;"MiscellaneousArtists",SUBSTITUTE(E172," ","")&lt;&gt;"MiscellaneousArtist",E172&lt;&gt;"Miscellaneous",SUBSTITUTE(E172," ","")&lt;&gt;"MiscelaneousArtists",SUBSTITUTE(E172," ","")&lt;&gt;"MiscelaneousArtist",E172&lt;&gt;"Miscelaneous"),"INSERT into Contributors VALUES (newid(), "&amp;IF(F172&lt;&gt;"Primary Artist", "(select RoleId from ContributorRoles where Name='"&amp;F172&amp;"'), 0", "49, 1")&amp; ", null, (select max(ReleaseId) from Releases where "&amp;IF(A172&lt;&gt;"","UPC="&amp;A172,"Catalog='"&amp;SUBSTITUTE(trim(B172),"'","''")&amp;"'")&amp;" and EnterpriseId="&amp;EntId&amp;"), (select ArtistId from Artists where Name=N'"&amp;SUBSTITUTE(trim(E172),"'","''")&amp;"' and EnterpriseId="&amp;EntId&amp;"), null)",""))</f>
        <v>update Releases set ArtistId=(select ArtistId from Artists where Name=N'oNinho' and EnterpriseId=647322), SearchKeywords=concat_ws(' ', Name, N'oNinho',(select Name from Labels where LabelId=Releases.LabelId), ReleaseId, UPC, Catalog) where UPC=656464772467 and EnterpriseId=647322</v>
      </c>
      <c r="L172" s="28"/>
    </row>
    <row r="173">
      <c r="A173" s="83">
        <v>6.56464772467E11</v>
      </c>
      <c r="B173" s="116"/>
      <c r="C173" s="134" t="str">
        <f t="array" ref="C173">ifs(and(isblank($A173),isblank($B173)),"", not(iserror(vlookup($A173&amp;$B173,'3) Release_Label'!$D:$D&amp;'3) Release_Label'!$E:$E,1,0))),vlookup($A173&amp;$B173,{'3) Release_Label'!$D:$D&amp;'3) Release_Label'!$E:$E,'3) Release_Label'!$F:$F},2,0), or(and(not(isblank($B173)),$B173=$B172,$A173&lt;&gt;$A172),and(not(isblank($A173)),$A173=$A172,$B173&lt;&gt;$B172)),"ID LISTS UNALIGNED",and($A173&lt;&gt;"",countif('3) Release_Label'!$D:$D,$A173)=0),"NO UPC MATCH in Release_Label",and($B173&lt;&gt;"",countif('3) Release_Label'!$E:$E,$B173)=0),"NO CATALOG ID MATCH in Release_Label",iserror(vlookup($A173&amp;$B173,'3) Release_Label'!$D:$D&amp;'3) Release_Label'!$E:$E,1,0)),"NO UPC-CATALOG ID pair MATCH in Release_Label" )</f>
        <v>Maldições Vão Queimar</v>
      </c>
      <c r="D173" s="134" t="str">
        <f t="array" ref="D173">ifs(and(isblank($A173),isblank($B173)),"", not(iserror(vlookup($A173&amp;$B173,'3) Release_Label'!$D:$D&amp;'3) Release_Label'!$E:$E,1,0))),vlookup($A173&amp;$B173,{'3) Release_Label'!$D:$D&amp;'3) Release_Label'!$E:$E,'3) Release_Label'!$H:$H},2,0), or(and(not(isblank($B173)),$B173=$B172,$A173&lt;&gt;$A172),and(not(isblank($A173)),$A173=$A172,$B173&lt;&gt;$B172)),"ID LISTS UNALIGNED",and($A173&lt;&gt;"",countif('3) Release_Label'!$D:$D,$A173)=0),"NO UPC MATCH in Release_Label",and($B173&lt;&gt;"",countif('3) Release_Label'!$E:$E,$B173)=0),"NO CATALOG ID MATCH in Release_Label",iserror(vlookup($A173&amp;$B173,'3) Release_Label'!$D:$D&amp;'3) Release_Label'!$E:$E,1,0)),"NO UPC-CATALOG ID pair MATCH in Release_Label" )</f>
        <v/>
      </c>
      <c r="E173" s="43" t="s">
        <v>53</v>
      </c>
      <c r="F173" s="135" t="s">
        <v>672</v>
      </c>
      <c r="G173" s="136" t="str">
        <f t="array" ref="G173">ifs(or($F173="",$F173="Main Primary Artist"),$F173,not(iserror(vlookup($F173,'Reference info'!$J$5:$J$8,1,0))),"Key Artist",not(iserror(vlookup($F173,'Reference info'!$J$38:$J$405,1,0))),"Performer",not(iserror(vlookup($F173,'Reference info'!$J$10:$J$36,1,0))),"Producer &amp; Engineer")</f>
        <v>Key Artist</v>
      </c>
      <c r="I173" s="8" t="str">
        <f>IF(AND(F173="Main Primary Artist",SUBSTITUTE(E173," ","")&lt;&gt;"VariousArtists",SUBSTITUTE(E173," ","")&lt;&gt;"VariousArtist",E173&lt;&gt;"Various",SUBSTITUTE(E173," ","")&lt;&gt;"AssortedArtists",SUBSTITUTE(E173," ","")&lt;&gt;"AssortedArtist",E173&lt;&gt;"Assorted",SUBSTITUTE(E173," ","")&lt;&gt;"AsortedArtists",SUBSTITUTE(E173," ","")&lt;&gt;"AsortedArtist",E173&lt;&gt;"Asorted",E173&lt;&gt;"Other",,SUBSTITUTE(E173," ","")&lt;&gt;"MiscellaneousArtists",SUBSTITUTE(E173," ","")&lt;&gt;"MiscellaneousArtist",E173&lt;&gt;"Miscellaneous",SUBSTITUTE(E173," ","")&lt;&gt;"MiscelaneousArtists",SUBSTITUTE(E173," ","")&lt;&gt;"MiscelaneousArtist",E173&lt;&gt;"Miscelaneous"),"update Releases set ArtistId=(select ArtistId from Artists where Name=N'"&amp;SUBSTITUTE(trim(E173),"'","''")&amp;"' and EnterpriseId="&amp;EntId&amp;"), SearchKeywords=concat_ws(' ', Name, N'"&amp;SUBSTITUTE(trim(E173),"'","''")&amp;"',(select Name from Labels where LabelId=Releases.LabelId), ReleaseId, UPC, Catalog) where "&amp;IF(A173&lt;&gt;"","UPC="&amp;A173,"Catalog='"&amp;SUBSTITUTE(trim(B173),"'","''")&amp;"'")&amp;" and EnterpriseId="&amp;EntId,IF(and(F173&lt;&gt;"Main Primary Artist",SUBSTITUTE(E173," ","")&lt;&gt;"VariousArtists",SUBSTITUTE(E173," ","")&lt;&gt;"VariousArtist",E173&lt;&gt;"Various",SUBSTITUTE(E173," ","")&lt;&gt;"AssortedArtists",SUBSTITUTE(E173," ","")&lt;&gt;"AssortedArtist",E173&lt;&gt;"Assorted",SUBSTITUTE(E173," ","")&lt;&gt;"AsortedArtists",SUBSTITUTE(E173," ","")&lt;&gt;"AsortedArtist",E173&lt;&gt;"Asorted",E173&lt;&gt;"Other",,SUBSTITUTE(E173," ","")&lt;&gt;"MiscellaneousArtists",SUBSTITUTE(E173," ","")&lt;&gt;"MiscellaneousArtist",E173&lt;&gt;"Miscellaneous",SUBSTITUTE(E173," ","")&lt;&gt;"MiscelaneousArtists",SUBSTITUTE(E173," ","")&lt;&gt;"MiscelaneousArtist",E173&lt;&gt;"Miscelaneous"),"INSERT into Contributors VALUES (newid(), "&amp;IF(F173&lt;&gt;"Primary Artist", "(select RoleId from ContributorRoles where Name='"&amp;F173&amp;"'), 0", "49, 1")&amp; ", null, (select max(ReleaseId) from Releases where "&amp;IF(A173&lt;&gt;"","UPC="&amp;A173,"Catalog='"&amp;SUBSTITUTE(trim(B173),"'","''")&amp;"'")&amp;" and EnterpriseId="&amp;EntId&amp;"), (select ArtistId from Artists where Name=N'"&amp;SUBSTITUTE(trim(E173),"'","''")&amp;"' and EnterpriseId="&amp;EntId&amp;"), null)",""))</f>
        <v>INSERT into Contributors VALUES (newid(), (select RoleId from ContributorRoles where Name='Featuring'), 0, null, (select max(ReleaseId) from Releases where UPC=656464772467 and EnterpriseId=647322), (select ArtistId from Artists where Name=N'PeJota10*' and EnterpriseId=647322), null)</v>
      </c>
      <c r="L173" s="28"/>
    </row>
    <row r="174">
      <c r="A174" s="83">
        <v>6.56464772467E11</v>
      </c>
      <c r="B174" s="116"/>
      <c r="C174" s="134" t="str">
        <f t="array" ref="C174">ifs(and(isblank($A174),isblank($B174)),"", not(iserror(vlookup($A174&amp;$B174,'3) Release_Label'!$D:$D&amp;'3) Release_Label'!$E:$E,1,0))),vlookup($A174&amp;$B174,{'3) Release_Label'!$D:$D&amp;'3) Release_Label'!$E:$E,'3) Release_Label'!$F:$F},2,0), or(and(not(isblank($B174)),$B174=$B173,$A174&lt;&gt;$A173),and(not(isblank($A174)),$A174=$A173,$B174&lt;&gt;$B173)),"ID LISTS UNALIGNED",and($A174&lt;&gt;"",countif('3) Release_Label'!$D:$D,$A174)=0),"NO UPC MATCH in Release_Label",and($B174&lt;&gt;"",countif('3) Release_Label'!$E:$E,$B174)=0),"NO CATALOG ID MATCH in Release_Label",iserror(vlookup($A174&amp;$B174,'3) Release_Label'!$D:$D&amp;'3) Release_Label'!$E:$E,1,0)),"NO UPC-CATALOG ID pair MATCH in Release_Label" )</f>
        <v>Maldições Vão Queimar</v>
      </c>
      <c r="D174" s="134" t="str">
        <f t="array" ref="D174">ifs(and(isblank($A174),isblank($B174)),"", not(iserror(vlookup($A174&amp;$B174,'3) Release_Label'!$D:$D&amp;'3) Release_Label'!$E:$E,1,0))),vlookup($A174&amp;$B174,{'3) Release_Label'!$D:$D&amp;'3) Release_Label'!$E:$E,'3) Release_Label'!$H:$H},2,0), or(and(not(isblank($B174)),$B174=$B173,$A174&lt;&gt;$A173),and(not(isblank($A174)),$A174=$A173,$B174&lt;&gt;$B173)),"ID LISTS UNALIGNED",and($A174&lt;&gt;"",countif('3) Release_Label'!$D:$D,$A174)=0),"NO UPC MATCH in Release_Label",and($B174&lt;&gt;"",countif('3) Release_Label'!$E:$E,$B174)=0),"NO CATALOG ID MATCH in Release_Label",iserror(vlookup($A174&amp;$B174,'3) Release_Label'!$D:$D&amp;'3) Release_Label'!$E:$E,1,0)),"NO UPC-CATALOG ID pair MATCH in Release_Label" )</f>
        <v/>
      </c>
      <c r="E174" s="43" t="s">
        <v>51</v>
      </c>
      <c r="F174" s="135" t="s">
        <v>667</v>
      </c>
      <c r="G174" s="136" t="str">
        <f t="array" ref="G174">ifs(or($F174="",$F174="Main Primary Artist"),$F174,not(iserror(vlookup($F174,'Reference info'!$J$5:$J$8,1,0))),"Key Artist",not(iserror(vlookup($F174,'Reference info'!$J$38:$J$405,1,0))),"Performer",not(iserror(vlookup($F174,'Reference info'!$J$10:$J$36,1,0))),"Producer &amp; Engineer")</f>
        <v>Producer &amp; Engineer</v>
      </c>
      <c r="I174" s="8" t="str">
        <f>IF(AND(F174="Main Primary Artist",SUBSTITUTE(E174," ","")&lt;&gt;"VariousArtists",SUBSTITUTE(E174," ","")&lt;&gt;"VariousArtist",E174&lt;&gt;"Various",SUBSTITUTE(E174," ","")&lt;&gt;"AssortedArtists",SUBSTITUTE(E174," ","")&lt;&gt;"AssortedArtist",E174&lt;&gt;"Assorted",SUBSTITUTE(E174," ","")&lt;&gt;"AsortedArtists",SUBSTITUTE(E174," ","")&lt;&gt;"AsortedArtist",E174&lt;&gt;"Asorted",E174&lt;&gt;"Other",,SUBSTITUTE(E174," ","")&lt;&gt;"MiscellaneousArtists",SUBSTITUTE(E174," ","")&lt;&gt;"MiscellaneousArtist",E174&lt;&gt;"Miscellaneous",SUBSTITUTE(E174," ","")&lt;&gt;"MiscelaneousArtists",SUBSTITUTE(E174," ","")&lt;&gt;"MiscelaneousArtist",E174&lt;&gt;"Miscelaneous"),"update Releases set ArtistId=(select ArtistId from Artists where Name=N'"&amp;SUBSTITUTE(trim(E174),"'","''")&amp;"' and EnterpriseId="&amp;EntId&amp;"), SearchKeywords=concat_ws(' ', Name, N'"&amp;SUBSTITUTE(trim(E174),"'","''")&amp;"',(select Name from Labels where LabelId=Releases.LabelId), ReleaseId, UPC, Catalog) where "&amp;IF(A174&lt;&gt;"","UPC="&amp;A174,"Catalog='"&amp;SUBSTITUTE(trim(B174),"'","''")&amp;"'")&amp;" and EnterpriseId="&amp;EntId,IF(and(F174&lt;&gt;"Main Primary Artist",SUBSTITUTE(E174," ","")&lt;&gt;"VariousArtists",SUBSTITUTE(E174," ","")&lt;&gt;"VariousArtist",E174&lt;&gt;"Various",SUBSTITUTE(E174," ","")&lt;&gt;"AssortedArtists",SUBSTITUTE(E174," ","")&lt;&gt;"AssortedArtist",E174&lt;&gt;"Assorted",SUBSTITUTE(E174," ","")&lt;&gt;"AsortedArtists",SUBSTITUTE(E174," ","")&lt;&gt;"AsortedArtist",E174&lt;&gt;"Asorted",E174&lt;&gt;"Other",,SUBSTITUTE(E174," ","")&lt;&gt;"MiscellaneousArtists",SUBSTITUTE(E174," ","")&lt;&gt;"MiscellaneousArtist",E174&lt;&gt;"Miscellaneous",SUBSTITUTE(E174," ","")&lt;&gt;"MiscelaneousArtists",SUBSTITUTE(E174," ","")&lt;&gt;"MiscelaneousArtist",E174&lt;&gt;"Miscelaneous"),"INSERT into Contributors VALUES (newid(), "&amp;IF(F174&lt;&gt;"Primary Artist", "(select RoleId from ContributorRoles where Name='"&amp;F174&amp;"'), 0", "49, 1")&amp; ", null, (select max(ReleaseId) from Releases where "&amp;IF(A174&lt;&gt;"","UPC="&amp;A174,"Catalog='"&amp;SUBSTITUTE(trim(B174),"'","''")&amp;"'")&amp;" and EnterpriseId="&amp;EntId&amp;"), (select ArtistId from Artists where Name=N'"&amp;SUBSTITUTE(trim(E174),"'","''")&amp;"' and EnterpriseId="&amp;EntId&amp;"), null)",""))</f>
        <v>INSERT into Contributors VALUES (newid(), (select RoleId from ContributorRoles where Name='Producer'), 0, null, (select max(ReleaseId) from Releases where UPC=656464772467 and EnterpriseId=647322), (select ArtistId from Artists where Name=N'oNinho' and EnterpriseId=647322), null)</v>
      </c>
      <c r="L174" s="28"/>
    </row>
    <row r="175">
      <c r="A175" s="83">
        <v>6.56464772467E11</v>
      </c>
      <c r="B175" s="116"/>
      <c r="C175" s="134" t="str">
        <f t="array" ref="C175">ifs(and(isblank($A175),isblank($B175)),"", not(iserror(vlookup($A175&amp;$B175,'3) Release_Label'!$D:$D&amp;'3) Release_Label'!$E:$E,1,0))),vlookup($A175&amp;$B175,{'3) Release_Label'!$D:$D&amp;'3) Release_Label'!$E:$E,'3) Release_Label'!$F:$F},2,0), or(and(not(isblank($B175)),$B175=$B174,$A175&lt;&gt;$A174),and(not(isblank($A175)),$A175=$A174,$B175&lt;&gt;$B174)),"ID LISTS UNALIGNED",and($A175&lt;&gt;"",countif('3) Release_Label'!$D:$D,$A175)=0),"NO UPC MATCH in Release_Label",and($B175&lt;&gt;"",countif('3) Release_Label'!$E:$E,$B175)=0),"NO CATALOG ID MATCH in Release_Label",iserror(vlookup($A175&amp;$B175,'3) Release_Label'!$D:$D&amp;'3) Release_Label'!$E:$E,1,0)),"NO UPC-CATALOG ID pair MATCH in Release_Label" )</f>
        <v>Maldições Vão Queimar</v>
      </c>
      <c r="D175" s="134" t="str">
        <f t="array" ref="D175">ifs(and(isblank($A175),isblank($B175)),"", not(iserror(vlookup($A175&amp;$B175,'3) Release_Label'!$D:$D&amp;'3) Release_Label'!$E:$E,1,0))),vlookup($A175&amp;$B175,{'3) Release_Label'!$D:$D&amp;'3) Release_Label'!$E:$E,'3) Release_Label'!$H:$H},2,0), or(and(not(isblank($B175)),$B175=$B174,$A175&lt;&gt;$A174),and(not(isblank($A175)),$A175=$A174,$B175&lt;&gt;$B174)),"ID LISTS UNALIGNED",and($A175&lt;&gt;"",countif('3) Release_Label'!$D:$D,$A175)=0),"NO UPC MATCH in Release_Label",and($B175&lt;&gt;"",countif('3) Release_Label'!$E:$E,$B175)=0),"NO CATALOG ID MATCH in Release_Label",iserror(vlookup($A175&amp;$B175,'3) Release_Label'!$D:$D&amp;'3) Release_Label'!$E:$E,1,0)),"NO UPC-CATALOG ID pair MATCH in Release_Label" )</f>
        <v/>
      </c>
      <c r="E175" s="43" t="s">
        <v>51</v>
      </c>
      <c r="F175" s="135" t="s">
        <v>669</v>
      </c>
      <c r="G175" s="136" t="str">
        <f t="array" ref="G175">ifs(or($F175="",$F175="Main Primary Artist"),$F175,not(iserror(vlookup($F175,'Reference info'!$J$5:$J$8,1,0))),"Key Artist",not(iserror(vlookup($F175,'Reference info'!$J$38:$J$405,1,0))),"Performer",not(iserror(vlookup($F175,'Reference info'!$J$10:$J$36,1,0))),"Producer &amp; Engineer")</f>
        <v>Producer &amp; Engineer</v>
      </c>
      <c r="I175" s="8" t="str">
        <f>IF(AND(F175="Main Primary Artist",SUBSTITUTE(E175," ","")&lt;&gt;"VariousArtists",SUBSTITUTE(E175," ","")&lt;&gt;"VariousArtist",E175&lt;&gt;"Various",SUBSTITUTE(E175," ","")&lt;&gt;"AssortedArtists",SUBSTITUTE(E175," ","")&lt;&gt;"AssortedArtist",E175&lt;&gt;"Assorted",SUBSTITUTE(E175," ","")&lt;&gt;"AsortedArtists",SUBSTITUTE(E175," ","")&lt;&gt;"AsortedArtist",E175&lt;&gt;"Asorted",E175&lt;&gt;"Other",,SUBSTITUTE(E175," ","")&lt;&gt;"MiscellaneousArtists",SUBSTITUTE(E175," ","")&lt;&gt;"MiscellaneousArtist",E175&lt;&gt;"Miscellaneous",SUBSTITUTE(E175," ","")&lt;&gt;"MiscelaneousArtists",SUBSTITUTE(E175," ","")&lt;&gt;"MiscelaneousArtist",E175&lt;&gt;"Miscelaneous"),"update Releases set ArtistId=(select ArtistId from Artists where Name=N'"&amp;SUBSTITUTE(trim(E175),"'","''")&amp;"' and EnterpriseId="&amp;EntId&amp;"), SearchKeywords=concat_ws(' ', Name, N'"&amp;SUBSTITUTE(trim(E175),"'","''")&amp;"',(select Name from Labels where LabelId=Releases.LabelId), ReleaseId, UPC, Catalog) where "&amp;IF(A175&lt;&gt;"","UPC="&amp;A175,"Catalog='"&amp;SUBSTITUTE(trim(B175),"'","''")&amp;"'")&amp;" and EnterpriseId="&amp;EntId,IF(and(F175&lt;&gt;"Main Primary Artist",SUBSTITUTE(E175," ","")&lt;&gt;"VariousArtists",SUBSTITUTE(E175," ","")&lt;&gt;"VariousArtist",E175&lt;&gt;"Various",SUBSTITUTE(E175," ","")&lt;&gt;"AssortedArtists",SUBSTITUTE(E175," ","")&lt;&gt;"AssortedArtist",E175&lt;&gt;"Assorted",SUBSTITUTE(E175," ","")&lt;&gt;"AsortedArtists",SUBSTITUTE(E175," ","")&lt;&gt;"AsortedArtist",E175&lt;&gt;"Asorted",E175&lt;&gt;"Other",,SUBSTITUTE(E175," ","")&lt;&gt;"MiscellaneousArtists",SUBSTITUTE(E175," ","")&lt;&gt;"MiscellaneousArtist",E175&lt;&gt;"Miscellaneous",SUBSTITUTE(E175," ","")&lt;&gt;"MiscelaneousArtists",SUBSTITUTE(E175," ","")&lt;&gt;"MiscelaneousArtist",E175&lt;&gt;"Miscelaneous"),"INSERT into Contributors VALUES (newid(), "&amp;IF(F175&lt;&gt;"Primary Artist", "(select RoleId from ContributorRoles where Name='"&amp;F175&amp;"'), 0", "49, 1")&amp; ", null, (select max(ReleaseId) from Releases where "&amp;IF(A175&lt;&gt;"","UPC="&amp;A175,"Catalog='"&amp;SUBSTITUTE(trim(B175),"'","''")&amp;"'")&amp;" and EnterpriseId="&amp;EntId&amp;"), (select ArtistId from Artists where Name=N'"&amp;SUBSTITUTE(trim(E175),"'","''")&amp;"' and EnterpriseId="&amp;EntId&amp;"), null)",""))</f>
        <v>INSERT into Contributors VALUES (newid(), (select RoleId from ContributorRoles where Name='Engineer'), 0, null, (select max(ReleaseId) from Releases where UPC=656464772467 and EnterpriseId=647322), (select ArtistId from Artists where Name=N'oNinho' and EnterpriseId=647322), null)</v>
      </c>
      <c r="L175" s="28"/>
    </row>
    <row r="176">
      <c r="A176" s="83">
        <v>6.56464820731E11</v>
      </c>
      <c r="B176" s="116"/>
      <c r="C176" s="134" t="str">
        <f t="array" ref="C176">ifs(and(isblank($A176),isblank($B176)),"", not(iserror(vlookup($A176&amp;$B176,'3) Release_Label'!$D:$D&amp;'3) Release_Label'!$E:$E,1,0))),vlookup($A176&amp;$B176,{'3) Release_Label'!$D:$D&amp;'3) Release_Label'!$E:$E,'3) Release_Label'!$F:$F},2,0), or(and(not(isblank($B176)),$B176=$B175,$A176&lt;&gt;$A175),and(not(isblank($A176)),$A176=$A175,$B176&lt;&gt;$B175)),"ID LISTS UNALIGNED",and($A176&lt;&gt;"",countif('3) Release_Label'!$D:$D,$A176)=0),"NO UPC MATCH in Release_Label",and($B176&lt;&gt;"",countif('3) Release_Label'!$E:$E,$B176)=0),"NO CATALOG ID MATCH in Release_Label",iserror(vlookup($A176&amp;$B176,'3) Release_Label'!$D:$D&amp;'3) Release_Label'!$E:$E,1,0)),"NO UPC-CATALOG ID pair MATCH in Release_Label" )</f>
        <v>Skin Sayajin</v>
      </c>
      <c r="D176" s="134" t="str">
        <f t="array" ref="D176">ifs(and(isblank($A176),isblank($B176)),"", not(iserror(vlookup($A176&amp;$B176,'3) Release_Label'!$D:$D&amp;'3) Release_Label'!$E:$E,1,0))),vlookup($A176&amp;$B176,{'3) Release_Label'!$D:$D&amp;'3) Release_Label'!$E:$E,'3) Release_Label'!$H:$H},2,0), or(and(not(isblank($B176)),$B176=$B175,$A176&lt;&gt;$A175),and(not(isblank($A176)),$A176=$A175,$B176&lt;&gt;$B175)),"ID LISTS UNALIGNED",and($A176&lt;&gt;"",countif('3) Release_Label'!$D:$D,$A176)=0),"NO UPC MATCH in Release_Label",and($B176&lt;&gt;"",countif('3) Release_Label'!$E:$E,$B176)=0),"NO CATALOG ID MATCH in Release_Label",iserror(vlookup($A176&amp;$B176,'3) Release_Label'!$D:$D&amp;'3) Release_Label'!$E:$E,1,0)),"NO UPC-CATALOG ID pair MATCH in Release_Label" )</f>
        <v/>
      </c>
      <c r="E176" s="43" t="s">
        <v>79</v>
      </c>
      <c r="F176" s="135" t="s">
        <v>666</v>
      </c>
      <c r="G176" s="136" t="str">
        <f t="array" ref="G176">ifs(or($F176="",$F176="Main Primary Artist"),$F176,not(iserror(vlookup($F176,'Reference info'!$J$5:$J$8,1,0))),"Key Artist",not(iserror(vlookup($F176,'Reference info'!$J$38:$J$405,1,0))),"Performer",not(iserror(vlookup($F176,'Reference info'!$J$10:$J$36,1,0))),"Producer &amp; Engineer")</f>
        <v>Main Primary Artist</v>
      </c>
      <c r="I176" s="8" t="str">
        <f>IF(AND(F176="Main Primary Artist",SUBSTITUTE(E176," ","")&lt;&gt;"VariousArtists",SUBSTITUTE(E176," ","")&lt;&gt;"VariousArtist",E176&lt;&gt;"Various",SUBSTITUTE(E176," ","")&lt;&gt;"AssortedArtists",SUBSTITUTE(E176," ","")&lt;&gt;"AssortedArtist",E176&lt;&gt;"Assorted",SUBSTITUTE(E176," ","")&lt;&gt;"AsortedArtists",SUBSTITUTE(E176," ","")&lt;&gt;"AsortedArtist",E176&lt;&gt;"Asorted",E176&lt;&gt;"Other",,SUBSTITUTE(E176," ","")&lt;&gt;"MiscellaneousArtists",SUBSTITUTE(E176," ","")&lt;&gt;"MiscellaneousArtist",E176&lt;&gt;"Miscellaneous",SUBSTITUTE(E176," ","")&lt;&gt;"MiscelaneousArtists",SUBSTITUTE(E176," ","")&lt;&gt;"MiscelaneousArtist",E176&lt;&gt;"Miscelaneous"),"update Releases set ArtistId=(select ArtistId from Artists where Name=N'"&amp;SUBSTITUTE(trim(E176),"'","''")&amp;"' and EnterpriseId="&amp;EntId&amp;"), SearchKeywords=concat_ws(' ', Name, N'"&amp;SUBSTITUTE(trim(E176),"'","''")&amp;"',(select Name from Labels where LabelId=Releases.LabelId), ReleaseId, UPC, Catalog) where "&amp;IF(A176&lt;&gt;"","UPC="&amp;A176,"Catalog='"&amp;SUBSTITUTE(trim(B176),"'","''")&amp;"'")&amp;" and EnterpriseId="&amp;EntId,IF(and(F176&lt;&gt;"Main Primary Artist",SUBSTITUTE(E176," ","")&lt;&gt;"VariousArtists",SUBSTITUTE(E176," ","")&lt;&gt;"VariousArtist",E176&lt;&gt;"Various",SUBSTITUTE(E176," ","")&lt;&gt;"AssortedArtists",SUBSTITUTE(E176," ","")&lt;&gt;"AssortedArtist",E176&lt;&gt;"Assorted",SUBSTITUTE(E176," ","")&lt;&gt;"AsortedArtists",SUBSTITUTE(E176," ","")&lt;&gt;"AsortedArtist",E176&lt;&gt;"Asorted",E176&lt;&gt;"Other",,SUBSTITUTE(E176," ","")&lt;&gt;"MiscellaneousArtists",SUBSTITUTE(E176," ","")&lt;&gt;"MiscellaneousArtist",E176&lt;&gt;"Miscellaneous",SUBSTITUTE(E176," ","")&lt;&gt;"MiscelaneousArtists",SUBSTITUTE(E176," ","")&lt;&gt;"MiscelaneousArtist",E176&lt;&gt;"Miscelaneous"),"INSERT into Contributors VALUES (newid(), "&amp;IF(F176&lt;&gt;"Primary Artist", "(select RoleId from ContributorRoles where Name='"&amp;F176&amp;"'), 0", "49, 1")&amp; ", null, (select max(ReleaseId) from Releases where "&amp;IF(A176&lt;&gt;"","UPC="&amp;A176,"Catalog='"&amp;SUBSTITUTE(trim(B176),"'","''")&amp;"'")&amp;" and EnterpriseId="&amp;EntId&amp;"), (select ArtistId from Artists where Name=N'"&amp;SUBSTITUTE(trim(E176),"'","''")&amp;"' and EnterpriseId="&amp;EntId&amp;"), null)",""))</f>
        <v>update Releases set ArtistId=(select ArtistId from Artists where Name=N'$hinepsj' and EnterpriseId=647322), SearchKeywords=concat_ws(' ', Name, N'$hinepsj',(select Name from Labels where LabelId=Releases.LabelId), ReleaseId, UPC, Catalog) where UPC=656464820731 and EnterpriseId=647322</v>
      </c>
      <c r="L176" s="28"/>
    </row>
    <row r="177">
      <c r="A177" s="83">
        <v>6.56464820731E11</v>
      </c>
      <c r="B177" s="116"/>
      <c r="C177" s="134" t="str">
        <f t="array" ref="C177">ifs(and(isblank($A177),isblank($B177)),"", not(iserror(vlookup($A177&amp;$B177,'3) Release_Label'!$D:$D&amp;'3) Release_Label'!$E:$E,1,0))),vlookup($A177&amp;$B177,{'3) Release_Label'!$D:$D&amp;'3) Release_Label'!$E:$E,'3) Release_Label'!$F:$F},2,0), or(and(not(isblank($B177)),$B177=$B176,$A177&lt;&gt;$A176),and(not(isblank($A177)),$A177=$A176,$B177&lt;&gt;$B176)),"ID LISTS UNALIGNED",and($A177&lt;&gt;"",countif('3) Release_Label'!$D:$D,$A177)=0),"NO UPC MATCH in Release_Label",and($B177&lt;&gt;"",countif('3) Release_Label'!$E:$E,$B177)=0),"NO CATALOG ID MATCH in Release_Label",iserror(vlookup($A177&amp;$B177,'3) Release_Label'!$D:$D&amp;'3) Release_Label'!$E:$E,1,0)),"NO UPC-CATALOG ID pair MATCH in Release_Label" )</f>
        <v>Skin Sayajin</v>
      </c>
      <c r="D177" s="134" t="str">
        <f t="array" ref="D177">ifs(and(isblank($A177),isblank($B177)),"", not(iserror(vlookup($A177&amp;$B177,'3) Release_Label'!$D:$D&amp;'3) Release_Label'!$E:$E,1,0))),vlookup($A177&amp;$B177,{'3) Release_Label'!$D:$D&amp;'3) Release_Label'!$E:$E,'3) Release_Label'!$H:$H},2,0), or(and(not(isblank($B177)),$B177=$B176,$A177&lt;&gt;$A176),and(not(isblank($A177)),$A177=$A176,$B177&lt;&gt;$B176)),"ID LISTS UNALIGNED",and($A177&lt;&gt;"",countif('3) Release_Label'!$D:$D,$A177)=0),"NO UPC MATCH in Release_Label",and($B177&lt;&gt;"",countif('3) Release_Label'!$E:$E,$B177)=0),"NO CATALOG ID MATCH in Release_Label",iserror(vlookup($A177&amp;$B177,'3) Release_Label'!$D:$D&amp;'3) Release_Label'!$E:$E,1,0)),"NO UPC-CATALOG ID pair MATCH in Release_Label" )</f>
        <v/>
      </c>
      <c r="E177" s="43" t="s">
        <v>79</v>
      </c>
      <c r="F177" s="135" t="s">
        <v>667</v>
      </c>
      <c r="G177" s="136" t="str">
        <f t="array" ref="G177">ifs(or($F177="",$F177="Main Primary Artist"),$F177,not(iserror(vlookup($F177,'Reference info'!$J$5:$J$8,1,0))),"Key Artist",not(iserror(vlookup($F177,'Reference info'!$J$38:$J$405,1,0))),"Performer",not(iserror(vlookup($F177,'Reference info'!$J$10:$J$36,1,0))),"Producer &amp; Engineer")</f>
        <v>Producer &amp; Engineer</v>
      </c>
      <c r="I177" s="8" t="str">
        <f>IF(AND(F177="Main Primary Artist",SUBSTITUTE(E177," ","")&lt;&gt;"VariousArtists",SUBSTITUTE(E177," ","")&lt;&gt;"VariousArtist",E177&lt;&gt;"Various",SUBSTITUTE(E177," ","")&lt;&gt;"AssortedArtists",SUBSTITUTE(E177," ","")&lt;&gt;"AssortedArtist",E177&lt;&gt;"Assorted",SUBSTITUTE(E177," ","")&lt;&gt;"AsortedArtists",SUBSTITUTE(E177," ","")&lt;&gt;"AsortedArtist",E177&lt;&gt;"Asorted",E177&lt;&gt;"Other",,SUBSTITUTE(E177," ","")&lt;&gt;"MiscellaneousArtists",SUBSTITUTE(E177," ","")&lt;&gt;"MiscellaneousArtist",E177&lt;&gt;"Miscellaneous",SUBSTITUTE(E177," ","")&lt;&gt;"MiscelaneousArtists",SUBSTITUTE(E177," ","")&lt;&gt;"MiscelaneousArtist",E177&lt;&gt;"Miscelaneous"),"update Releases set ArtistId=(select ArtistId from Artists where Name=N'"&amp;SUBSTITUTE(trim(E177),"'","''")&amp;"' and EnterpriseId="&amp;EntId&amp;"), SearchKeywords=concat_ws(' ', Name, N'"&amp;SUBSTITUTE(trim(E177),"'","''")&amp;"',(select Name from Labels where LabelId=Releases.LabelId), ReleaseId, UPC, Catalog) where "&amp;IF(A177&lt;&gt;"","UPC="&amp;A177,"Catalog='"&amp;SUBSTITUTE(trim(B177),"'","''")&amp;"'")&amp;" and EnterpriseId="&amp;EntId,IF(and(F177&lt;&gt;"Main Primary Artist",SUBSTITUTE(E177," ","")&lt;&gt;"VariousArtists",SUBSTITUTE(E177," ","")&lt;&gt;"VariousArtist",E177&lt;&gt;"Various",SUBSTITUTE(E177," ","")&lt;&gt;"AssortedArtists",SUBSTITUTE(E177," ","")&lt;&gt;"AssortedArtist",E177&lt;&gt;"Assorted",SUBSTITUTE(E177," ","")&lt;&gt;"AsortedArtists",SUBSTITUTE(E177," ","")&lt;&gt;"AsortedArtist",E177&lt;&gt;"Asorted",E177&lt;&gt;"Other",,SUBSTITUTE(E177," ","")&lt;&gt;"MiscellaneousArtists",SUBSTITUTE(E177," ","")&lt;&gt;"MiscellaneousArtist",E177&lt;&gt;"Miscellaneous",SUBSTITUTE(E177," ","")&lt;&gt;"MiscelaneousArtists",SUBSTITUTE(E177," ","")&lt;&gt;"MiscelaneousArtist",E177&lt;&gt;"Miscelaneous"),"INSERT into Contributors VALUES (newid(), "&amp;IF(F177&lt;&gt;"Primary Artist", "(select RoleId from ContributorRoles where Name='"&amp;F177&amp;"'), 0", "49, 1")&amp; ", null, (select max(ReleaseId) from Releases where "&amp;IF(A177&lt;&gt;"","UPC="&amp;A177,"Catalog='"&amp;SUBSTITUTE(trim(B177),"'","''")&amp;"'")&amp;" and EnterpriseId="&amp;EntId&amp;"), (select ArtistId from Artists where Name=N'"&amp;SUBSTITUTE(trim(E177),"'","''")&amp;"' and EnterpriseId="&amp;EntId&amp;"), null)",""))</f>
        <v>INSERT into Contributors VALUES (newid(), (select RoleId from ContributorRoles where Name='Producer'), 0, null, (select max(ReleaseId) from Releases where UPC=656464820731 and EnterpriseId=647322), (select ArtistId from Artists where Name=N'$hinepsj' and EnterpriseId=647322), null)</v>
      </c>
      <c r="L177" s="28"/>
    </row>
    <row r="178">
      <c r="A178" s="83">
        <v>6.56464820731E11</v>
      </c>
      <c r="B178" s="116"/>
      <c r="C178" s="134" t="str">
        <f t="array" ref="C178">ifs(and(isblank($A178),isblank($B178)),"", not(iserror(vlookup($A178&amp;$B178,'3) Release_Label'!$D:$D&amp;'3) Release_Label'!$E:$E,1,0))),vlookup($A178&amp;$B178,{'3) Release_Label'!$D:$D&amp;'3) Release_Label'!$E:$E,'3) Release_Label'!$F:$F},2,0), or(and(not(isblank($B178)),$B178=$B177,$A178&lt;&gt;$A177),and(not(isblank($A178)),$A178=$A177,$B178&lt;&gt;$B177)),"ID LISTS UNALIGNED",and($A178&lt;&gt;"",countif('3) Release_Label'!$D:$D,$A178)=0),"NO UPC MATCH in Release_Label",and($B178&lt;&gt;"",countif('3) Release_Label'!$E:$E,$B178)=0),"NO CATALOG ID MATCH in Release_Label",iserror(vlookup($A178&amp;$B178,'3) Release_Label'!$D:$D&amp;'3) Release_Label'!$E:$E,1,0)),"NO UPC-CATALOG ID pair MATCH in Release_Label" )</f>
        <v>Skin Sayajin</v>
      </c>
      <c r="D178" s="134" t="str">
        <f t="array" ref="D178">ifs(and(isblank($A178),isblank($B178)),"", not(iserror(vlookup($A178&amp;$B178,'3) Release_Label'!$D:$D&amp;'3) Release_Label'!$E:$E,1,0))),vlookup($A178&amp;$B178,{'3) Release_Label'!$D:$D&amp;'3) Release_Label'!$E:$E,'3) Release_Label'!$H:$H},2,0), or(and(not(isblank($B178)),$B178=$B177,$A178&lt;&gt;$A177),and(not(isblank($A178)),$A178=$A177,$B178&lt;&gt;$B177)),"ID LISTS UNALIGNED",and($A178&lt;&gt;"",countif('3) Release_Label'!$D:$D,$A178)=0),"NO UPC MATCH in Release_Label",and($B178&lt;&gt;"",countif('3) Release_Label'!$E:$E,$B178)=0),"NO CATALOG ID MATCH in Release_Label",iserror(vlookup($A178&amp;$B178,'3) Release_Label'!$D:$D&amp;'3) Release_Label'!$E:$E,1,0)),"NO UPC-CATALOG ID pair MATCH in Release_Label" )</f>
        <v/>
      </c>
      <c r="E178" s="43" t="s">
        <v>79</v>
      </c>
      <c r="F178" s="135" t="s">
        <v>669</v>
      </c>
      <c r="G178" s="136" t="str">
        <f t="array" ref="G178">ifs(or($F178="",$F178="Main Primary Artist"),$F178,not(iserror(vlookup($F178,'Reference info'!$J$5:$J$8,1,0))),"Key Artist",not(iserror(vlookup($F178,'Reference info'!$J$38:$J$405,1,0))),"Performer",not(iserror(vlookup($F178,'Reference info'!$J$10:$J$36,1,0))),"Producer &amp; Engineer")</f>
        <v>Producer &amp; Engineer</v>
      </c>
      <c r="I178" s="8" t="str">
        <f>IF(AND(F178="Main Primary Artist",SUBSTITUTE(E178," ","")&lt;&gt;"VariousArtists",SUBSTITUTE(E178," ","")&lt;&gt;"VariousArtist",E178&lt;&gt;"Various",SUBSTITUTE(E178," ","")&lt;&gt;"AssortedArtists",SUBSTITUTE(E178," ","")&lt;&gt;"AssortedArtist",E178&lt;&gt;"Assorted",SUBSTITUTE(E178," ","")&lt;&gt;"AsortedArtists",SUBSTITUTE(E178," ","")&lt;&gt;"AsortedArtist",E178&lt;&gt;"Asorted",E178&lt;&gt;"Other",,SUBSTITUTE(E178," ","")&lt;&gt;"MiscellaneousArtists",SUBSTITUTE(E178," ","")&lt;&gt;"MiscellaneousArtist",E178&lt;&gt;"Miscellaneous",SUBSTITUTE(E178," ","")&lt;&gt;"MiscelaneousArtists",SUBSTITUTE(E178," ","")&lt;&gt;"MiscelaneousArtist",E178&lt;&gt;"Miscelaneous"),"update Releases set ArtistId=(select ArtistId from Artists where Name=N'"&amp;SUBSTITUTE(trim(E178),"'","''")&amp;"' and EnterpriseId="&amp;EntId&amp;"), SearchKeywords=concat_ws(' ', Name, N'"&amp;SUBSTITUTE(trim(E178),"'","''")&amp;"',(select Name from Labels where LabelId=Releases.LabelId), ReleaseId, UPC, Catalog) where "&amp;IF(A178&lt;&gt;"","UPC="&amp;A178,"Catalog='"&amp;SUBSTITUTE(trim(B178),"'","''")&amp;"'")&amp;" and EnterpriseId="&amp;EntId,IF(and(F178&lt;&gt;"Main Primary Artist",SUBSTITUTE(E178," ","")&lt;&gt;"VariousArtists",SUBSTITUTE(E178," ","")&lt;&gt;"VariousArtist",E178&lt;&gt;"Various",SUBSTITUTE(E178," ","")&lt;&gt;"AssortedArtists",SUBSTITUTE(E178," ","")&lt;&gt;"AssortedArtist",E178&lt;&gt;"Assorted",SUBSTITUTE(E178," ","")&lt;&gt;"AsortedArtists",SUBSTITUTE(E178," ","")&lt;&gt;"AsortedArtist",E178&lt;&gt;"Asorted",E178&lt;&gt;"Other",,SUBSTITUTE(E178," ","")&lt;&gt;"MiscellaneousArtists",SUBSTITUTE(E178," ","")&lt;&gt;"MiscellaneousArtist",E178&lt;&gt;"Miscellaneous",SUBSTITUTE(E178," ","")&lt;&gt;"MiscelaneousArtists",SUBSTITUTE(E178," ","")&lt;&gt;"MiscelaneousArtist",E178&lt;&gt;"Miscelaneous"),"INSERT into Contributors VALUES (newid(), "&amp;IF(F178&lt;&gt;"Primary Artist", "(select RoleId from ContributorRoles where Name='"&amp;F178&amp;"'), 0", "49, 1")&amp; ", null, (select max(ReleaseId) from Releases where "&amp;IF(A178&lt;&gt;"","UPC="&amp;A178,"Catalog='"&amp;SUBSTITUTE(trim(B178),"'","''")&amp;"'")&amp;" and EnterpriseId="&amp;EntId&amp;"), (select ArtistId from Artists where Name=N'"&amp;SUBSTITUTE(trim(E178),"'","''")&amp;"' and EnterpriseId="&amp;EntId&amp;"), null)",""))</f>
        <v>INSERT into Contributors VALUES (newid(), (select RoleId from ContributorRoles where Name='Engineer'), 0, null, (select max(ReleaseId) from Releases where UPC=656464820731 and EnterpriseId=647322), (select ArtistId from Artists where Name=N'$hinepsj' and EnterpriseId=647322), null)</v>
      </c>
      <c r="L178" s="28"/>
    </row>
    <row r="179">
      <c r="A179" s="83">
        <v>6.56464987823E11</v>
      </c>
      <c r="B179" s="116"/>
      <c r="C179" s="134" t="str">
        <f t="array" ref="C179">ifs(and(isblank($A179),isblank($B179)),"", not(iserror(vlookup($A179&amp;$B179,'3) Release_Label'!$D:$D&amp;'3) Release_Label'!$E:$E,1,0))),vlookup($A179&amp;$B179,{'3) Release_Label'!$D:$D&amp;'3) Release_Label'!$E:$E,'3) Release_Label'!$F:$F},2,0), or(and(not(isblank($B179)),$B179=$B178,$A179&lt;&gt;$A178),and(not(isblank($A179)),$A179=$A178,$B179&lt;&gt;$B178)),"ID LISTS UNALIGNED",and($A179&lt;&gt;"",countif('3) Release_Label'!$D:$D,$A179)=0),"NO UPC MATCH in Release_Label",and($B179&lt;&gt;"",countif('3) Release_Label'!$E:$E,$B179)=0),"NO CATALOG ID MATCH in Release_Label",iserror(vlookup($A179&amp;$B179,'3) Release_Label'!$D:$D&amp;'3) Release_Label'!$E:$E,1,0)),"NO UPC-CATALOG ID pair MATCH in Release_Label" )</f>
        <v>King Player (Kaiser)</v>
      </c>
      <c r="D179" s="134" t="str">
        <f t="array" ref="D179">ifs(and(isblank($A179),isblank($B179)),"", not(iserror(vlookup($A179&amp;$B179,'3) Release_Label'!$D:$D&amp;'3) Release_Label'!$E:$E,1,0))),vlookup($A179&amp;$B179,{'3) Release_Label'!$D:$D&amp;'3) Release_Label'!$E:$E,'3) Release_Label'!$H:$H},2,0), or(and(not(isblank($B179)),$B179=$B178,$A179&lt;&gt;$A178),and(not(isblank($A179)),$A179=$A178,$B179&lt;&gt;$B178)),"ID LISTS UNALIGNED",and($A179&lt;&gt;"",countif('3) Release_Label'!$D:$D,$A179)=0),"NO UPC MATCH in Release_Label",and($B179&lt;&gt;"",countif('3) Release_Label'!$E:$E,$B179)=0),"NO CATALOG ID MATCH in Release_Label",iserror(vlookup($A179&amp;$B179,'3) Release_Label'!$D:$D&amp;'3) Release_Label'!$E:$E,1,0)),"NO UPC-CATALOG ID pair MATCH in Release_Label" )</f>
        <v/>
      </c>
      <c r="E179" s="43" t="s">
        <v>49</v>
      </c>
      <c r="F179" s="135" t="s">
        <v>666</v>
      </c>
      <c r="G179" s="136" t="str">
        <f t="array" ref="G179">ifs(or($F179="",$F179="Main Primary Artist"),$F179,not(iserror(vlookup($F179,'Reference info'!$J$5:$J$8,1,0))),"Key Artist",not(iserror(vlookup($F179,'Reference info'!$J$38:$J$405,1,0))),"Performer",not(iserror(vlookup($F179,'Reference info'!$J$10:$J$36,1,0))),"Producer &amp; Engineer")</f>
        <v>Main Primary Artist</v>
      </c>
      <c r="I179" s="8" t="str">
        <f>IF(AND(F179="Main Primary Artist",SUBSTITUTE(E179," ","")&lt;&gt;"VariousArtists",SUBSTITUTE(E179," ","")&lt;&gt;"VariousArtist",E179&lt;&gt;"Various",SUBSTITUTE(E179," ","")&lt;&gt;"AssortedArtists",SUBSTITUTE(E179," ","")&lt;&gt;"AssortedArtist",E179&lt;&gt;"Assorted",SUBSTITUTE(E179," ","")&lt;&gt;"AsortedArtists",SUBSTITUTE(E179," ","")&lt;&gt;"AsortedArtist",E179&lt;&gt;"Asorted",E179&lt;&gt;"Other",,SUBSTITUTE(E179," ","")&lt;&gt;"MiscellaneousArtists",SUBSTITUTE(E179," ","")&lt;&gt;"MiscellaneousArtist",E179&lt;&gt;"Miscellaneous",SUBSTITUTE(E179," ","")&lt;&gt;"MiscelaneousArtists",SUBSTITUTE(E179," ","")&lt;&gt;"MiscelaneousArtist",E179&lt;&gt;"Miscelaneous"),"update Releases set ArtistId=(select ArtistId from Artists where Name=N'"&amp;SUBSTITUTE(trim(E179),"'","''")&amp;"' and EnterpriseId="&amp;EntId&amp;"), SearchKeywords=concat_ws(' ', Name, N'"&amp;SUBSTITUTE(trim(E179),"'","''")&amp;"',(select Name from Labels where LabelId=Releases.LabelId), ReleaseId, UPC, Catalog) where "&amp;IF(A179&lt;&gt;"","UPC="&amp;A179,"Catalog='"&amp;SUBSTITUTE(trim(B179),"'","''")&amp;"'")&amp;" and EnterpriseId="&amp;EntId,IF(and(F179&lt;&gt;"Main Primary Artist",SUBSTITUTE(E179," ","")&lt;&gt;"VariousArtists",SUBSTITUTE(E179," ","")&lt;&gt;"VariousArtist",E179&lt;&gt;"Various",SUBSTITUTE(E179," ","")&lt;&gt;"AssortedArtists",SUBSTITUTE(E179," ","")&lt;&gt;"AssortedArtist",E179&lt;&gt;"Assorted",SUBSTITUTE(E179," ","")&lt;&gt;"AsortedArtists",SUBSTITUTE(E179," ","")&lt;&gt;"AsortedArtist",E179&lt;&gt;"Asorted",E179&lt;&gt;"Other",,SUBSTITUTE(E179," ","")&lt;&gt;"MiscellaneousArtists",SUBSTITUTE(E179," ","")&lt;&gt;"MiscellaneousArtist",E179&lt;&gt;"Miscellaneous",SUBSTITUTE(E179," ","")&lt;&gt;"MiscelaneousArtists",SUBSTITUTE(E179," ","")&lt;&gt;"MiscelaneousArtist",E179&lt;&gt;"Miscelaneous"),"INSERT into Contributors VALUES (newid(), "&amp;IF(F179&lt;&gt;"Primary Artist", "(select RoleId from ContributorRoles where Name='"&amp;F179&amp;"'), 0", "49, 1")&amp; ", null, (select max(ReleaseId) from Releases where "&amp;IF(A179&lt;&gt;"","UPC="&amp;A179,"Catalog='"&amp;SUBSTITUTE(trim(B179),"'","''")&amp;"'")&amp;" and EnterpriseId="&amp;EntId&amp;"), (select ArtistId from Artists where Name=N'"&amp;SUBSTITUTE(trim(E179),"'","''")&amp;"' and EnterpriseId="&amp;EntId&amp;"), null)",""))</f>
        <v>update Releases set ArtistId=(select ArtistId from Artists where Name=N'JKZ' and EnterpriseId=647322), SearchKeywords=concat_ws(' ', Name, N'JKZ',(select Name from Labels where LabelId=Releases.LabelId), ReleaseId, UPC, Catalog) where UPC=656464987823 and EnterpriseId=647322</v>
      </c>
      <c r="L179" s="28"/>
    </row>
    <row r="180">
      <c r="A180" s="83">
        <v>6.56464987823E11</v>
      </c>
      <c r="B180" s="116"/>
      <c r="C180" s="134" t="str">
        <f t="array" ref="C180">ifs(and(isblank($A180),isblank($B180)),"", not(iserror(vlookup($A180&amp;$B180,'3) Release_Label'!$D:$D&amp;'3) Release_Label'!$E:$E,1,0))),vlookup($A180&amp;$B180,{'3) Release_Label'!$D:$D&amp;'3) Release_Label'!$E:$E,'3) Release_Label'!$F:$F},2,0), or(and(not(isblank($B180)),$B180=$B179,$A180&lt;&gt;$A179),and(not(isblank($A180)),$A180=$A179,$B180&lt;&gt;$B179)),"ID LISTS UNALIGNED",and($A180&lt;&gt;"",countif('3) Release_Label'!$D:$D,$A180)=0),"NO UPC MATCH in Release_Label",and($B180&lt;&gt;"",countif('3) Release_Label'!$E:$E,$B180)=0),"NO CATALOG ID MATCH in Release_Label",iserror(vlookup($A180&amp;$B180,'3) Release_Label'!$D:$D&amp;'3) Release_Label'!$E:$E,1,0)),"NO UPC-CATALOG ID pair MATCH in Release_Label" )</f>
        <v>King Player (Kaiser)</v>
      </c>
      <c r="D180" s="134" t="str">
        <f t="array" ref="D180">ifs(and(isblank($A180),isblank($B180)),"", not(iserror(vlookup($A180&amp;$B180,'3) Release_Label'!$D:$D&amp;'3) Release_Label'!$E:$E,1,0))),vlookup($A180&amp;$B180,{'3) Release_Label'!$D:$D&amp;'3) Release_Label'!$E:$E,'3) Release_Label'!$H:$H},2,0), or(and(not(isblank($B180)),$B180=$B179,$A180&lt;&gt;$A179),and(not(isblank($A180)),$A180=$A179,$B180&lt;&gt;$B179)),"ID LISTS UNALIGNED",and($A180&lt;&gt;"",countif('3) Release_Label'!$D:$D,$A180)=0),"NO UPC MATCH in Release_Label",and($B180&lt;&gt;"",countif('3) Release_Label'!$E:$E,$B180)=0),"NO CATALOG ID MATCH in Release_Label",iserror(vlookup($A180&amp;$B180,'3) Release_Label'!$D:$D&amp;'3) Release_Label'!$E:$E,1,0)),"NO UPC-CATALOG ID pair MATCH in Release_Label" )</f>
        <v/>
      </c>
      <c r="E180" s="43" t="s">
        <v>49</v>
      </c>
      <c r="F180" s="135" t="s">
        <v>667</v>
      </c>
      <c r="G180" s="136" t="str">
        <f t="array" ref="G180">ifs(or($F180="",$F180="Main Primary Artist"),$F180,not(iserror(vlookup($F180,'Reference info'!$J$5:$J$8,1,0))),"Key Artist",not(iserror(vlookup($F180,'Reference info'!$J$38:$J$405,1,0))),"Performer",not(iserror(vlookup($F180,'Reference info'!$J$10:$J$36,1,0))),"Producer &amp; Engineer")</f>
        <v>Producer &amp; Engineer</v>
      </c>
      <c r="I180" s="8" t="str">
        <f>IF(AND(F180="Main Primary Artist",SUBSTITUTE(E180," ","")&lt;&gt;"VariousArtists",SUBSTITUTE(E180," ","")&lt;&gt;"VariousArtist",E180&lt;&gt;"Various",SUBSTITUTE(E180," ","")&lt;&gt;"AssortedArtists",SUBSTITUTE(E180," ","")&lt;&gt;"AssortedArtist",E180&lt;&gt;"Assorted",SUBSTITUTE(E180," ","")&lt;&gt;"AsortedArtists",SUBSTITUTE(E180," ","")&lt;&gt;"AsortedArtist",E180&lt;&gt;"Asorted",E180&lt;&gt;"Other",,SUBSTITUTE(E180," ","")&lt;&gt;"MiscellaneousArtists",SUBSTITUTE(E180," ","")&lt;&gt;"MiscellaneousArtist",E180&lt;&gt;"Miscellaneous",SUBSTITUTE(E180," ","")&lt;&gt;"MiscelaneousArtists",SUBSTITUTE(E180," ","")&lt;&gt;"MiscelaneousArtist",E180&lt;&gt;"Miscelaneous"),"update Releases set ArtistId=(select ArtistId from Artists where Name=N'"&amp;SUBSTITUTE(trim(E180),"'","''")&amp;"' and EnterpriseId="&amp;EntId&amp;"), SearchKeywords=concat_ws(' ', Name, N'"&amp;SUBSTITUTE(trim(E180),"'","''")&amp;"',(select Name from Labels where LabelId=Releases.LabelId), ReleaseId, UPC, Catalog) where "&amp;IF(A180&lt;&gt;"","UPC="&amp;A180,"Catalog='"&amp;SUBSTITUTE(trim(B180),"'","''")&amp;"'")&amp;" and EnterpriseId="&amp;EntId,IF(and(F180&lt;&gt;"Main Primary Artist",SUBSTITUTE(E180," ","")&lt;&gt;"VariousArtists",SUBSTITUTE(E180," ","")&lt;&gt;"VariousArtist",E180&lt;&gt;"Various",SUBSTITUTE(E180," ","")&lt;&gt;"AssortedArtists",SUBSTITUTE(E180," ","")&lt;&gt;"AssortedArtist",E180&lt;&gt;"Assorted",SUBSTITUTE(E180," ","")&lt;&gt;"AsortedArtists",SUBSTITUTE(E180," ","")&lt;&gt;"AsortedArtist",E180&lt;&gt;"Asorted",E180&lt;&gt;"Other",,SUBSTITUTE(E180," ","")&lt;&gt;"MiscellaneousArtists",SUBSTITUTE(E180," ","")&lt;&gt;"MiscellaneousArtist",E180&lt;&gt;"Miscellaneous",SUBSTITUTE(E180," ","")&lt;&gt;"MiscelaneousArtists",SUBSTITUTE(E180," ","")&lt;&gt;"MiscelaneousArtist",E180&lt;&gt;"Miscelaneous"),"INSERT into Contributors VALUES (newid(), "&amp;IF(F180&lt;&gt;"Primary Artist", "(select RoleId from ContributorRoles where Name='"&amp;F180&amp;"'), 0", "49, 1")&amp; ", null, (select max(ReleaseId) from Releases where "&amp;IF(A180&lt;&gt;"","UPC="&amp;A180,"Catalog='"&amp;SUBSTITUTE(trim(B180),"'","''")&amp;"'")&amp;" and EnterpriseId="&amp;EntId&amp;"), (select ArtistId from Artists where Name=N'"&amp;SUBSTITUTE(trim(E180),"'","''")&amp;"' and EnterpriseId="&amp;EntId&amp;"), null)",""))</f>
        <v>INSERT into Contributors VALUES (newid(), (select RoleId from ContributorRoles where Name='Producer'), 0, null, (select max(ReleaseId) from Releases where UPC=656464987823 and EnterpriseId=647322), (select ArtistId from Artists where Name=N'JKZ' and EnterpriseId=647322), null)</v>
      </c>
      <c r="L180" s="28"/>
    </row>
    <row r="181">
      <c r="A181" s="83">
        <v>6.56464987823E11</v>
      </c>
      <c r="B181" s="116"/>
      <c r="C181" s="134" t="str">
        <f t="array" ref="C181">ifs(and(isblank($A181),isblank($B181)),"", not(iserror(vlookup($A181&amp;$B181,'3) Release_Label'!$D:$D&amp;'3) Release_Label'!$E:$E,1,0))),vlookup($A181&amp;$B181,{'3) Release_Label'!$D:$D&amp;'3) Release_Label'!$E:$E,'3) Release_Label'!$F:$F},2,0), or(and(not(isblank($B181)),$B181=$B180,$A181&lt;&gt;$A180),and(not(isblank($A181)),$A181=$A180,$B181&lt;&gt;$B180)),"ID LISTS UNALIGNED",and($A181&lt;&gt;"",countif('3) Release_Label'!$D:$D,$A181)=0),"NO UPC MATCH in Release_Label",and($B181&lt;&gt;"",countif('3) Release_Label'!$E:$E,$B181)=0),"NO CATALOG ID MATCH in Release_Label",iserror(vlookup($A181&amp;$B181,'3) Release_Label'!$D:$D&amp;'3) Release_Label'!$E:$E,1,0)),"NO UPC-CATALOG ID pair MATCH in Release_Label" )</f>
        <v>King Player (Kaiser)</v>
      </c>
      <c r="D181" s="134" t="str">
        <f t="array" ref="D181">ifs(and(isblank($A181),isblank($B181)),"", not(iserror(vlookup($A181&amp;$B181,'3) Release_Label'!$D:$D&amp;'3) Release_Label'!$E:$E,1,0))),vlookup($A181&amp;$B181,{'3) Release_Label'!$D:$D&amp;'3) Release_Label'!$E:$E,'3) Release_Label'!$H:$H},2,0), or(and(not(isblank($B181)),$B181=$B180,$A181&lt;&gt;$A180),and(not(isblank($A181)),$A181=$A180,$B181&lt;&gt;$B180)),"ID LISTS UNALIGNED",and($A181&lt;&gt;"",countif('3) Release_Label'!$D:$D,$A181)=0),"NO UPC MATCH in Release_Label",and($B181&lt;&gt;"",countif('3) Release_Label'!$E:$E,$B181)=0),"NO CATALOG ID MATCH in Release_Label",iserror(vlookup($A181&amp;$B181,'3) Release_Label'!$D:$D&amp;'3) Release_Label'!$E:$E,1,0)),"NO UPC-CATALOG ID pair MATCH in Release_Label" )</f>
        <v/>
      </c>
      <c r="E181" s="43" t="s">
        <v>49</v>
      </c>
      <c r="F181" s="135" t="s">
        <v>669</v>
      </c>
      <c r="G181" s="136" t="str">
        <f t="array" ref="G181">ifs(or($F181="",$F181="Main Primary Artist"),$F181,not(iserror(vlookup($F181,'Reference info'!$J$5:$J$8,1,0))),"Key Artist",not(iserror(vlookup($F181,'Reference info'!$J$38:$J$405,1,0))),"Performer",not(iserror(vlookup($F181,'Reference info'!$J$10:$J$36,1,0))),"Producer &amp; Engineer")</f>
        <v>Producer &amp; Engineer</v>
      </c>
      <c r="I181" s="8" t="str">
        <f>IF(AND(F181="Main Primary Artist",SUBSTITUTE(E181," ","")&lt;&gt;"VariousArtists",SUBSTITUTE(E181," ","")&lt;&gt;"VariousArtist",E181&lt;&gt;"Various",SUBSTITUTE(E181," ","")&lt;&gt;"AssortedArtists",SUBSTITUTE(E181," ","")&lt;&gt;"AssortedArtist",E181&lt;&gt;"Assorted",SUBSTITUTE(E181," ","")&lt;&gt;"AsortedArtists",SUBSTITUTE(E181," ","")&lt;&gt;"AsortedArtist",E181&lt;&gt;"Asorted",E181&lt;&gt;"Other",,SUBSTITUTE(E181," ","")&lt;&gt;"MiscellaneousArtists",SUBSTITUTE(E181," ","")&lt;&gt;"MiscellaneousArtist",E181&lt;&gt;"Miscellaneous",SUBSTITUTE(E181," ","")&lt;&gt;"MiscelaneousArtists",SUBSTITUTE(E181," ","")&lt;&gt;"MiscelaneousArtist",E181&lt;&gt;"Miscelaneous"),"update Releases set ArtistId=(select ArtistId from Artists where Name=N'"&amp;SUBSTITUTE(trim(E181),"'","''")&amp;"' and EnterpriseId="&amp;EntId&amp;"), SearchKeywords=concat_ws(' ', Name, N'"&amp;SUBSTITUTE(trim(E181),"'","''")&amp;"',(select Name from Labels where LabelId=Releases.LabelId), ReleaseId, UPC, Catalog) where "&amp;IF(A181&lt;&gt;"","UPC="&amp;A181,"Catalog='"&amp;SUBSTITUTE(trim(B181),"'","''")&amp;"'")&amp;" and EnterpriseId="&amp;EntId,IF(and(F181&lt;&gt;"Main Primary Artist",SUBSTITUTE(E181," ","")&lt;&gt;"VariousArtists",SUBSTITUTE(E181," ","")&lt;&gt;"VariousArtist",E181&lt;&gt;"Various",SUBSTITUTE(E181," ","")&lt;&gt;"AssortedArtists",SUBSTITUTE(E181," ","")&lt;&gt;"AssortedArtist",E181&lt;&gt;"Assorted",SUBSTITUTE(E181," ","")&lt;&gt;"AsortedArtists",SUBSTITUTE(E181," ","")&lt;&gt;"AsortedArtist",E181&lt;&gt;"Asorted",E181&lt;&gt;"Other",,SUBSTITUTE(E181," ","")&lt;&gt;"MiscellaneousArtists",SUBSTITUTE(E181," ","")&lt;&gt;"MiscellaneousArtist",E181&lt;&gt;"Miscellaneous",SUBSTITUTE(E181," ","")&lt;&gt;"MiscelaneousArtists",SUBSTITUTE(E181," ","")&lt;&gt;"MiscelaneousArtist",E181&lt;&gt;"Miscelaneous"),"INSERT into Contributors VALUES (newid(), "&amp;IF(F181&lt;&gt;"Primary Artist", "(select RoleId from ContributorRoles where Name='"&amp;F181&amp;"'), 0", "49, 1")&amp; ", null, (select max(ReleaseId) from Releases where "&amp;IF(A181&lt;&gt;"","UPC="&amp;A181,"Catalog='"&amp;SUBSTITUTE(trim(B181),"'","''")&amp;"'")&amp;" and EnterpriseId="&amp;EntId&amp;"), (select ArtistId from Artists where Name=N'"&amp;SUBSTITUTE(trim(E181),"'","''")&amp;"' and EnterpriseId="&amp;EntId&amp;"), null)",""))</f>
        <v>INSERT into Contributors VALUES (newid(), (select RoleId from ContributorRoles where Name='Engineer'), 0, null, (select max(ReleaseId) from Releases where UPC=656464987823 and EnterpriseId=647322), (select ArtistId from Artists where Name=N'JKZ' and EnterpriseId=647322), null)</v>
      </c>
      <c r="L181" s="28"/>
    </row>
    <row r="182">
      <c r="A182" s="83">
        <v>7.07331676521E11</v>
      </c>
      <c r="B182" s="116"/>
      <c r="C182" s="134" t="str">
        <f t="array" ref="C182">ifs(and(isblank($A182),isblank($B182)),"", not(iserror(vlookup($A182&amp;$B182,'3) Release_Label'!$D:$D&amp;'3) Release_Label'!$E:$E,1,0))),vlookup($A182&amp;$B182,{'3) Release_Label'!$D:$D&amp;'3) Release_Label'!$E:$E,'3) Release_Label'!$F:$F},2,0), or(and(not(isblank($B182)),$B182=$B181,$A182&lt;&gt;$A181),and(not(isblank($A182)),$A182=$A181,$B182&lt;&gt;$B181)),"ID LISTS UNALIGNED",and($A182&lt;&gt;"",countif('3) Release_Label'!$D:$D,$A182)=0),"NO UPC MATCH in Release_Label",and($B182&lt;&gt;"",countif('3) Release_Label'!$E:$E,$B182)=0),"NO CATALOG ID MATCH in Release_Label",iserror(vlookup($A182&amp;$B182,'3) Release_Label'!$D:$D&amp;'3) Release_Label'!$E:$E,1,0)),"NO UPC-CATALOG ID pair MATCH in Release_Label" )</f>
        <v>Punch</v>
      </c>
      <c r="D182" s="134" t="str">
        <f t="array" ref="D182">ifs(and(isblank($A182),isblank($B182)),"", not(iserror(vlookup($A182&amp;$B182,'3) Release_Label'!$D:$D&amp;'3) Release_Label'!$E:$E,1,0))),vlookup($A182&amp;$B182,{'3) Release_Label'!$D:$D&amp;'3) Release_Label'!$E:$E,'3) Release_Label'!$H:$H},2,0), or(and(not(isblank($B182)),$B182=$B181,$A182&lt;&gt;$A181),and(not(isblank($A182)),$A182=$A181,$B182&lt;&gt;$B181)),"ID LISTS UNALIGNED",and($A182&lt;&gt;"",countif('3) Release_Label'!$D:$D,$A182)=0),"NO UPC MATCH in Release_Label",and($B182&lt;&gt;"",countif('3) Release_Label'!$E:$E,$B182)=0),"NO CATALOG ID MATCH in Release_Label",iserror(vlookup($A182&amp;$B182,'3) Release_Label'!$D:$D&amp;'3) Release_Label'!$E:$E,1,0)),"NO UPC-CATALOG ID pair MATCH in Release_Label" )</f>
        <v/>
      </c>
      <c r="E182" s="43" t="s">
        <v>79</v>
      </c>
      <c r="F182" s="135" t="s">
        <v>666</v>
      </c>
      <c r="G182" s="136" t="str">
        <f t="array" ref="G182">ifs(or($F182="",$F182="Main Primary Artist"),$F182,not(iserror(vlookup($F182,'Reference info'!$J$5:$J$8,1,0))),"Key Artist",not(iserror(vlookup($F182,'Reference info'!$J$38:$J$405,1,0))),"Performer",not(iserror(vlookup($F182,'Reference info'!$J$10:$J$36,1,0))),"Producer &amp; Engineer")</f>
        <v>Main Primary Artist</v>
      </c>
      <c r="I182" s="8" t="str">
        <f>IF(AND(F182="Main Primary Artist",SUBSTITUTE(E182," ","")&lt;&gt;"VariousArtists",SUBSTITUTE(E182," ","")&lt;&gt;"VariousArtist",E182&lt;&gt;"Various",SUBSTITUTE(E182," ","")&lt;&gt;"AssortedArtists",SUBSTITUTE(E182," ","")&lt;&gt;"AssortedArtist",E182&lt;&gt;"Assorted",SUBSTITUTE(E182," ","")&lt;&gt;"AsortedArtists",SUBSTITUTE(E182," ","")&lt;&gt;"AsortedArtist",E182&lt;&gt;"Asorted",E182&lt;&gt;"Other",,SUBSTITUTE(E182," ","")&lt;&gt;"MiscellaneousArtists",SUBSTITUTE(E182," ","")&lt;&gt;"MiscellaneousArtist",E182&lt;&gt;"Miscellaneous",SUBSTITUTE(E182," ","")&lt;&gt;"MiscelaneousArtists",SUBSTITUTE(E182," ","")&lt;&gt;"MiscelaneousArtist",E182&lt;&gt;"Miscelaneous"),"update Releases set ArtistId=(select ArtistId from Artists where Name=N'"&amp;SUBSTITUTE(trim(E182),"'","''")&amp;"' and EnterpriseId="&amp;EntId&amp;"), SearchKeywords=concat_ws(' ', Name, N'"&amp;SUBSTITUTE(trim(E182),"'","''")&amp;"',(select Name from Labels where LabelId=Releases.LabelId), ReleaseId, UPC, Catalog) where "&amp;IF(A182&lt;&gt;"","UPC="&amp;A182,"Catalog='"&amp;SUBSTITUTE(trim(B182),"'","''")&amp;"'")&amp;" and EnterpriseId="&amp;EntId,IF(and(F182&lt;&gt;"Main Primary Artist",SUBSTITUTE(E182," ","")&lt;&gt;"VariousArtists",SUBSTITUTE(E182," ","")&lt;&gt;"VariousArtist",E182&lt;&gt;"Various",SUBSTITUTE(E182," ","")&lt;&gt;"AssortedArtists",SUBSTITUTE(E182," ","")&lt;&gt;"AssortedArtist",E182&lt;&gt;"Assorted",SUBSTITUTE(E182," ","")&lt;&gt;"AsortedArtists",SUBSTITUTE(E182," ","")&lt;&gt;"AsortedArtist",E182&lt;&gt;"Asorted",E182&lt;&gt;"Other",,SUBSTITUTE(E182," ","")&lt;&gt;"MiscellaneousArtists",SUBSTITUTE(E182," ","")&lt;&gt;"MiscellaneousArtist",E182&lt;&gt;"Miscellaneous",SUBSTITUTE(E182," ","")&lt;&gt;"MiscelaneousArtists",SUBSTITUTE(E182," ","")&lt;&gt;"MiscelaneousArtist",E182&lt;&gt;"Miscelaneous"),"INSERT into Contributors VALUES (newid(), "&amp;IF(F182&lt;&gt;"Primary Artist", "(select RoleId from ContributorRoles where Name='"&amp;F182&amp;"'), 0", "49, 1")&amp; ", null, (select max(ReleaseId) from Releases where "&amp;IF(A182&lt;&gt;"","UPC="&amp;A182,"Catalog='"&amp;SUBSTITUTE(trim(B182),"'","''")&amp;"'")&amp;" and EnterpriseId="&amp;EntId&amp;"), (select ArtistId from Artists where Name=N'"&amp;SUBSTITUTE(trim(E182),"'","''")&amp;"' and EnterpriseId="&amp;EntId&amp;"), null)",""))</f>
        <v>update Releases set ArtistId=(select ArtistId from Artists where Name=N'$hinepsj' and EnterpriseId=647322), SearchKeywords=concat_ws(' ', Name, N'$hinepsj',(select Name from Labels where LabelId=Releases.LabelId), ReleaseId, UPC, Catalog) where UPC=707331676521 and EnterpriseId=647322</v>
      </c>
      <c r="L182" s="28"/>
    </row>
    <row r="183">
      <c r="A183" s="83">
        <v>7.07331676521E11</v>
      </c>
      <c r="B183" s="116"/>
      <c r="C183" s="134" t="str">
        <f t="array" ref="C183">ifs(and(isblank($A183),isblank($B183)),"", not(iserror(vlookup($A183&amp;$B183,'3) Release_Label'!$D:$D&amp;'3) Release_Label'!$E:$E,1,0))),vlookup($A183&amp;$B183,{'3) Release_Label'!$D:$D&amp;'3) Release_Label'!$E:$E,'3) Release_Label'!$F:$F},2,0), or(and(not(isblank($B183)),$B183=$B182,$A183&lt;&gt;$A182),and(not(isblank($A183)),$A183=$A182,$B183&lt;&gt;$B182)),"ID LISTS UNALIGNED",and($A183&lt;&gt;"",countif('3) Release_Label'!$D:$D,$A183)=0),"NO UPC MATCH in Release_Label",and($B183&lt;&gt;"",countif('3) Release_Label'!$E:$E,$B183)=0),"NO CATALOG ID MATCH in Release_Label",iserror(vlookup($A183&amp;$B183,'3) Release_Label'!$D:$D&amp;'3) Release_Label'!$E:$E,1,0)),"NO UPC-CATALOG ID pair MATCH in Release_Label" )</f>
        <v>Punch</v>
      </c>
      <c r="D183" s="134" t="str">
        <f t="array" ref="D183">ifs(and(isblank($A183),isblank($B183)),"", not(iserror(vlookup($A183&amp;$B183,'3) Release_Label'!$D:$D&amp;'3) Release_Label'!$E:$E,1,0))),vlookup($A183&amp;$B183,{'3) Release_Label'!$D:$D&amp;'3) Release_Label'!$E:$E,'3) Release_Label'!$H:$H},2,0), or(and(not(isblank($B183)),$B183=$B182,$A183&lt;&gt;$A182),and(not(isblank($A183)),$A183=$A182,$B183&lt;&gt;$B182)),"ID LISTS UNALIGNED",and($A183&lt;&gt;"",countif('3) Release_Label'!$D:$D,$A183)=0),"NO UPC MATCH in Release_Label",and($B183&lt;&gt;"",countif('3) Release_Label'!$E:$E,$B183)=0),"NO CATALOG ID MATCH in Release_Label",iserror(vlookup($A183&amp;$B183,'3) Release_Label'!$D:$D&amp;'3) Release_Label'!$E:$E,1,0)),"NO UPC-CATALOG ID pair MATCH in Release_Label" )</f>
        <v/>
      </c>
      <c r="E183" s="43" t="s">
        <v>79</v>
      </c>
      <c r="F183" s="135" t="s">
        <v>667</v>
      </c>
      <c r="G183" s="136" t="str">
        <f t="array" ref="G183">ifs(or($F183="",$F183="Main Primary Artist"),$F183,not(iserror(vlookup($F183,'Reference info'!$J$5:$J$8,1,0))),"Key Artist",not(iserror(vlookup($F183,'Reference info'!$J$38:$J$405,1,0))),"Performer",not(iserror(vlookup($F183,'Reference info'!$J$10:$J$36,1,0))),"Producer &amp; Engineer")</f>
        <v>Producer &amp; Engineer</v>
      </c>
      <c r="I183" s="8" t="str">
        <f>IF(AND(F183="Main Primary Artist",SUBSTITUTE(E183," ","")&lt;&gt;"VariousArtists",SUBSTITUTE(E183," ","")&lt;&gt;"VariousArtist",E183&lt;&gt;"Various",SUBSTITUTE(E183," ","")&lt;&gt;"AssortedArtists",SUBSTITUTE(E183," ","")&lt;&gt;"AssortedArtist",E183&lt;&gt;"Assorted",SUBSTITUTE(E183," ","")&lt;&gt;"AsortedArtists",SUBSTITUTE(E183," ","")&lt;&gt;"AsortedArtist",E183&lt;&gt;"Asorted",E183&lt;&gt;"Other",,SUBSTITUTE(E183," ","")&lt;&gt;"MiscellaneousArtists",SUBSTITUTE(E183," ","")&lt;&gt;"MiscellaneousArtist",E183&lt;&gt;"Miscellaneous",SUBSTITUTE(E183," ","")&lt;&gt;"MiscelaneousArtists",SUBSTITUTE(E183," ","")&lt;&gt;"MiscelaneousArtist",E183&lt;&gt;"Miscelaneous"),"update Releases set ArtistId=(select ArtistId from Artists where Name=N'"&amp;SUBSTITUTE(trim(E183),"'","''")&amp;"' and EnterpriseId="&amp;EntId&amp;"), SearchKeywords=concat_ws(' ', Name, N'"&amp;SUBSTITUTE(trim(E183),"'","''")&amp;"',(select Name from Labels where LabelId=Releases.LabelId), ReleaseId, UPC, Catalog) where "&amp;IF(A183&lt;&gt;"","UPC="&amp;A183,"Catalog='"&amp;SUBSTITUTE(trim(B183),"'","''")&amp;"'")&amp;" and EnterpriseId="&amp;EntId,IF(and(F183&lt;&gt;"Main Primary Artist",SUBSTITUTE(E183," ","")&lt;&gt;"VariousArtists",SUBSTITUTE(E183," ","")&lt;&gt;"VariousArtist",E183&lt;&gt;"Various",SUBSTITUTE(E183," ","")&lt;&gt;"AssortedArtists",SUBSTITUTE(E183," ","")&lt;&gt;"AssortedArtist",E183&lt;&gt;"Assorted",SUBSTITUTE(E183," ","")&lt;&gt;"AsortedArtists",SUBSTITUTE(E183," ","")&lt;&gt;"AsortedArtist",E183&lt;&gt;"Asorted",E183&lt;&gt;"Other",,SUBSTITUTE(E183," ","")&lt;&gt;"MiscellaneousArtists",SUBSTITUTE(E183," ","")&lt;&gt;"MiscellaneousArtist",E183&lt;&gt;"Miscellaneous",SUBSTITUTE(E183," ","")&lt;&gt;"MiscelaneousArtists",SUBSTITUTE(E183," ","")&lt;&gt;"MiscelaneousArtist",E183&lt;&gt;"Miscelaneous"),"INSERT into Contributors VALUES (newid(), "&amp;IF(F183&lt;&gt;"Primary Artist", "(select RoleId from ContributorRoles where Name='"&amp;F183&amp;"'), 0", "49, 1")&amp; ", null, (select max(ReleaseId) from Releases where "&amp;IF(A183&lt;&gt;"","UPC="&amp;A183,"Catalog='"&amp;SUBSTITUTE(trim(B183),"'","''")&amp;"'")&amp;" and EnterpriseId="&amp;EntId&amp;"), (select ArtistId from Artists where Name=N'"&amp;SUBSTITUTE(trim(E183),"'","''")&amp;"' and EnterpriseId="&amp;EntId&amp;"), null)",""))</f>
        <v>INSERT into Contributors VALUES (newid(), (select RoleId from ContributorRoles where Name='Producer'), 0, null, (select max(ReleaseId) from Releases where UPC=707331676521 and EnterpriseId=647322), (select ArtistId from Artists where Name=N'$hinepsj' and EnterpriseId=647322), null)</v>
      </c>
      <c r="L183" s="28"/>
    </row>
    <row r="184">
      <c r="A184" s="83">
        <v>7.07331676521E11</v>
      </c>
      <c r="B184" s="116"/>
      <c r="C184" s="134" t="str">
        <f t="array" ref="C184">ifs(and(isblank($A184),isblank($B184)),"", not(iserror(vlookup($A184&amp;$B184,'3) Release_Label'!$D:$D&amp;'3) Release_Label'!$E:$E,1,0))),vlookup($A184&amp;$B184,{'3) Release_Label'!$D:$D&amp;'3) Release_Label'!$E:$E,'3) Release_Label'!$F:$F},2,0), or(and(not(isblank($B184)),$B184=$B183,$A184&lt;&gt;$A183),and(not(isblank($A184)),$A184=$A183,$B184&lt;&gt;$B183)),"ID LISTS UNALIGNED",and($A184&lt;&gt;"",countif('3) Release_Label'!$D:$D,$A184)=0),"NO UPC MATCH in Release_Label",and($B184&lt;&gt;"",countif('3) Release_Label'!$E:$E,$B184)=0),"NO CATALOG ID MATCH in Release_Label",iserror(vlookup($A184&amp;$B184,'3) Release_Label'!$D:$D&amp;'3) Release_Label'!$E:$E,1,0)),"NO UPC-CATALOG ID pair MATCH in Release_Label" )</f>
        <v>Punch</v>
      </c>
      <c r="D184" s="134" t="str">
        <f t="array" ref="D184">ifs(and(isblank($A184),isblank($B184)),"", not(iserror(vlookup($A184&amp;$B184,'3) Release_Label'!$D:$D&amp;'3) Release_Label'!$E:$E,1,0))),vlookup($A184&amp;$B184,{'3) Release_Label'!$D:$D&amp;'3) Release_Label'!$E:$E,'3) Release_Label'!$H:$H},2,0), or(and(not(isblank($B184)),$B184=$B183,$A184&lt;&gt;$A183),and(not(isblank($A184)),$A184=$A183,$B184&lt;&gt;$B183)),"ID LISTS UNALIGNED",and($A184&lt;&gt;"",countif('3) Release_Label'!$D:$D,$A184)=0),"NO UPC MATCH in Release_Label",and($B184&lt;&gt;"",countif('3) Release_Label'!$E:$E,$B184)=0),"NO CATALOG ID MATCH in Release_Label",iserror(vlookup($A184&amp;$B184,'3) Release_Label'!$D:$D&amp;'3) Release_Label'!$E:$E,1,0)),"NO UPC-CATALOG ID pair MATCH in Release_Label" )</f>
        <v/>
      </c>
      <c r="E184" s="43" t="s">
        <v>79</v>
      </c>
      <c r="F184" s="135" t="s">
        <v>669</v>
      </c>
      <c r="G184" s="136" t="str">
        <f t="array" ref="G184">ifs(or($F184="",$F184="Main Primary Artist"),$F184,not(iserror(vlookup($F184,'Reference info'!$J$5:$J$8,1,0))),"Key Artist",not(iserror(vlookup($F184,'Reference info'!$J$38:$J$405,1,0))),"Performer",not(iserror(vlookup($F184,'Reference info'!$J$10:$J$36,1,0))),"Producer &amp; Engineer")</f>
        <v>Producer &amp; Engineer</v>
      </c>
      <c r="I184" s="8" t="str">
        <f>IF(AND(F184="Main Primary Artist",SUBSTITUTE(E184," ","")&lt;&gt;"VariousArtists",SUBSTITUTE(E184," ","")&lt;&gt;"VariousArtist",E184&lt;&gt;"Various",SUBSTITUTE(E184," ","")&lt;&gt;"AssortedArtists",SUBSTITUTE(E184," ","")&lt;&gt;"AssortedArtist",E184&lt;&gt;"Assorted",SUBSTITUTE(E184," ","")&lt;&gt;"AsortedArtists",SUBSTITUTE(E184," ","")&lt;&gt;"AsortedArtist",E184&lt;&gt;"Asorted",E184&lt;&gt;"Other",,SUBSTITUTE(E184," ","")&lt;&gt;"MiscellaneousArtists",SUBSTITUTE(E184," ","")&lt;&gt;"MiscellaneousArtist",E184&lt;&gt;"Miscellaneous",SUBSTITUTE(E184," ","")&lt;&gt;"MiscelaneousArtists",SUBSTITUTE(E184," ","")&lt;&gt;"MiscelaneousArtist",E184&lt;&gt;"Miscelaneous"),"update Releases set ArtistId=(select ArtistId from Artists where Name=N'"&amp;SUBSTITUTE(trim(E184),"'","''")&amp;"' and EnterpriseId="&amp;EntId&amp;"), SearchKeywords=concat_ws(' ', Name, N'"&amp;SUBSTITUTE(trim(E184),"'","''")&amp;"',(select Name from Labels where LabelId=Releases.LabelId), ReleaseId, UPC, Catalog) where "&amp;IF(A184&lt;&gt;"","UPC="&amp;A184,"Catalog='"&amp;SUBSTITUTE(trim(B184),"'","''")&amp;"'")&amp;" and EnterpriseId="&amp;EntId,IF(and(F184&lt;&gt;"Main Primary Artist",SUBSTITUTE(E184," ","")&lt;&gt;"VariousArtists",SUBSTITUTE(E184," ","")&lt;&gt;"VariousArtist",E184&lt;&gt;"Various",SUBSTITUTE(E184," ","")&lt;&gt;"AssortedArtists",SUBSTITUTE(E184," ","")&lt;&gt;"AssortedArtist",E184&lt;&gt;"Assorted",SUBSTITUTE(E184," ","")&lt;&gt;"AsortedArtists",SUBSTITUTE(E184," ","")&lt;&gt;"AsortedArtist",E184&lt;&gt;"Asorted",E184&lt;&gt;"Other",,SUBSTITUTE(E184," ","")&lt;&gt;"MiscellaneousArtists",SUBSTITUTE(E184," ","")&lt;&gt;"MiscellaneousArtist",E184&lt;&gt;"Miscellaneous",SUBSTITUTE(E184," ","")&lt;&gt;"MiscelaneousArtists",SUBSTITUTE(E184," ","")&lt;&gt;"MiscelaneousArtist",E184&lt;&gt;"Miscelaneous"),"INSERT into Contributors VALUES (newid(), "&amp;IF(F184&lt;&gt;"Primary Artist", "(select RoleId from ContributorRoles where Name='"&amp;F184&amp;"'), 0", "49, 1")&amp; ", null, (select max(ReleaseId) from Releases where "&amp;IF(A184&lt;&gt;"","UPC="&amp;A184,"Catalog='"&amp;SUBSTITUTE(trim(B184),"'","''")&amp;"'")&amp;" and EnterpriseId="&amp;EntId&amp;"), (select ArtistId from Artists where Name=N'"&amp;SUBSTITUTE(trim(E184),"'","''")&amp;"' and EnterpriseId="&amp;EntId&amp;"), null)",""))</f>
        <v>INSERT into Contributors VALUES (newid(), (select RoleId from ContributorRoles where Name='Engineer'), 0, null, (select max(ReleaseId) from Releases where UPC=707331676521 and EnterpriseId=647322), (select ArtistId from Artists where Name=N'$hinepsj' and EnterpriseId=647322), null)</v>
      </c>
      <c r="L184" s="28"/>
    </row>
    <row r="185">
      <c r="A185" s="83">
        <v>7.07331831982E11</v>
      </c>
      <c r="B185" s="116"/>
      <c r="C185" s="134" t="str">
        <f t="array" ref="C185">ifs(and(isblank($A185),isblank($B185)),"", not(iserror(vlookup($A185&amp;$B185,'3) Release_Label'!$D:$D&amp;'3) Release_Label'!$E:$E,1,0))),vlookup($A185&amp;$B185,{'3) Release_Label'!$D:$D&amp;'3) Release_Label'!$E:$E,'3) Release_Label'!$F:$F},2,0), or(and(not(isblank($B185)),$B185=$B184,$A185&lt;&gt;$A184),and(not(isblank($A185)),$A185=$A184,$B185&lt;&gt;$B184)),"ID LISTS UNALIGNED",and($A185&lt;&gt;"",countif('3) Release_Label'!$D:$D,$A185)=0),"NO UPC MATCH in Release_Label",and($B185&lt;&gt;"",countif('3) Release_Label'!$E:$E,$B185)=0),"NO CATALOG ID MATCH in Release_Label",iserror(vlookup($A185&amp;$B185,'3) Release_Label'!$D:$D&amp;'3) Release_Label'!$E:$E,1,0)),"NO UPC-CATALOG ID pair MATCH in Release_Label" )</f>
        <v>Anjo do Senhor</v>
      </c>
      <c r="D185" s="134" t="str">
        <f t="array" ref="D185">ifs(and(isblank($A185),isblank($B185)),"", not(iserror(vlookup($A185&amp;$B185,'3) Release_Label'!$D:$D&amp;'3) Release_Label'!$E:$E,1,0))),vlookup($A185&amp;$B185,{'3) Release_Label'!$D:$D&amp;'3) Release_Label'!$E:$E,'3) Release_Label'!$H:$H},2,0), or(and(not(isblank($B185)),$B185=$B184,$A185&lt;&gt;$A184),and(not(isblank($A185)),$A185=$A184,$B185&lt;&gt;$B184)),"ID LISTS UNALIGNED",and($A185&lt;&gt;"",countif('3) Release_Label'!$D:$D,$A185)=0),"NO UPC MATCH in Release_Label",and($B185&lt;&gt;"",countif('3) Release_Label'!$E:$E,$B185)=0),"NO CATALOG ID MATCH in Release_Label",iserror(vlookup($A185&amp;$B185,'3) Release_Label'!$D:$D&amp;'3) Release_Label'!$E:$E,1,0)),"NO UPC-CATALOG ID pair MATCH in Release_Label" )</f>
        <v/>
      </c>
      <c r="E185" s="43" t="s">
        <v>67</v>
      </c>
      <c r="F185" s="135" t="s">
        <v>666</v>
      </c>
      <c r="G185" s="136" t="str">
        <f t="array" ref="G185">ifs(or($F185="",$F185="Main Primary Artist"),$F185,not(iserror(vlookup($F185,'Reference info'!$J$5:$J$8,1,0))),"Key Artist",not(iserror(vlookup($F185,'Reference info'!$J$38:$J$405,1,0))),"Performer",not(iserror(vlookup($F185,'Reference info'!$J$10:$J$36,1,0))),"Producer &amp; Engineer")</f>
        <v>Main Primary Artist</v>
      </c>
      <c r="I185" s="8" t="str">
        <f>IF(AND(F185="Main Primary Artist",SUBSTITUTE(E185," ","")&lt;&gt;"VariousArtists",SUBSTITUTE(E185," ","")&lt;&gt;"VariousArtist",E185&lt;&gt;"Various",SUBSTITUTE(E185," ","")&lt;&gt;"AssortedArtists",SUBSTITUTE(E185," ","")&lt;&gt;"AssortedArtist",E185&lt;&gt;"Assorted",SUBSTITUTE(E185," ","")&lt;&gt;"AsortedArtists",SUBSTITUTE(E185," ","")&lt;&gt;"AsortedArtist",E185&lt;&gt;"Asorted",E185&lt;&gt;"Other",,SUBSTITUTE(E185," ","")&lt;&gt;"MiscellaneousArtists",SUBSTITUTE(E185," ","")&lt;&gt;"MiscellaneousArtist",E185&lt;&gt;"Miscellaneous",SUBSTITUTE(E185," ","")&lt;&gt;"MiscelaneousArtists",SUBSTITUTE(E185," ","")&lt;&gt;"MiscelaneousArtist",E185&lt;&gt;"Miscelaneous"),"update Releases set ArtistId=(select ArtistId from Artists where Name=N'"&amp;SUBSTITUTE(trim(E185),"'","''")&amp;"' and EnterpriseId="&amp;EntId&amp;"), SearchKeywords=concat_ws(' ', Name, N'"&amp;SUBSTITUTE(trim(E185),"'","''")&amp;"',(select Name from Labels where LabelId=Releases.LabelId), ReleaseId, UPC, Catalog) where "&amp;IF(A185&lt;&gt;"","UPC="&amp;A185,"Catalog='"&amp;SUBSTITUTE(trim(B185),"'","''")&amp;"'")&amp;" and EnterpriseId="&amp;EntId,IF(and(F185&lt;&gt;"Main Primary Artist",SUBSTITUTE(E185," ","")&lt;&gt;"VariousArtists",SUBSTITUTE(E185," ","")&lt;&gt;"VariousArtist",E185&lt;&gt;"Various",SUBSTITUTE(E185," ","")&lt;&gt;"AssortedArtists",SUBSTITUTE(E185," ","")&lt;&gt;"AssortedArtist",E185&lt;&gt;"Assorted",SUBSTITUTE(E185," ","")&lt;&gt;"AsortedArtists",SUBSTITUTE(E185," ","")&lt;&gt;"AsortedArtist",E185&lt;&gt;"Asorted",E185&lt;&gt;"Other",,SUBSTITUTE(E185," ","")&lt;&gt;"MiscellaneousArtists",SUBSTITUTE(E185," ","")&lt;&gt;"MiscellaneousArtist",E185&lt;&gt;"Miscellaneous",SUBSTITUTE(E185," ","")&lt;&gt;"MiscelaneousArtists",SUBSTITUTE(E185," ","")&lt;&gt;"MiscelaneousArtist",E185&lt;&gt;"Miscelaneous"),"INSERT into Contributors VALUES (newid(), "&amp;IF(F185&lt;&gt;"Primary Artist", "(select RoleId from ContributorRoles where Name='"&amp;F185&amp;"'), 0", "49, 1")&amp; ", null, (select max(ReleaseId) from Releases where "&amp;IF(A185&lt;&gt;"","UPC="&amp;A185,"Catalog='"&amp;SUBSTITUTE(trim(B185),"'","''")&amp;"'")&amp;" and EnterpriseId="&amp;EntId&amp;"), (select ArtistId from Artists where Name=N'"&amp;SUBSTITUTE(trim(E185),"'","''")&amp;"'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UPC=707331831982 and EnterpriseId=647322</v>
      </c>
      <c r="L185" s="28"/>
    </row>
    <row r="186">
      <c r="A186" s="83">
        <v>7.07331831982E11</v>
      </c>
      <c r="B186" s="116"/>
      <c r="C186" s="134" t="str">
        <f t="array" ref="C186">ifs(and(isblank($A186),isblank($B186)),"", not(iserror(vlookup($A186&amp;$B186,'3) Release_Label'!$D:$D&amp;'3) Release_Label'!$E:$E,1,0))),vlookup($A186&amp;$B186,{'3) Release_Label'!$D:$D&amp;'3) Release_Label'!$E:$E,'3) Release_Label'!$F:$F},2,0), or(and(not(isblank($B186)),$B186=$B185,$A186&lt;&gt;$A185),and(not(isblank($A186)),$A186=$A185,$B186&lt;&gt;$B185)),"ID LISTS UNALIGNED",and($A186&lt;&gt;"",countif('3) Release_Label'!$D:$D,$A186)=0),"NO UPC MATCH in Release_Label",and($B186&lt;&gt;"",countif('3) Release_Label'!$E:$E,$B186)=0),"NO CATALOG ID MATCH in Release_Label",iserror(vlookup($A186&amp;$B186,'3) Release_Label'!$D:$D&amp;'3) Release_Label'!$E:$E,1,0)),"NO UPC-CATALOG ID pair MATCH in Release_Label" )</f>
        <v>Anjo do Senhor</v>
      </c>
      <c r="D186" s="134" t="str">
        <f t="array" ref="D186">ifs(and(isblank($A186),isblank($B186)),"", not(iserror(vlookup($A186&amp;$B186,'3) Release_Label'!$D:$D&amp;'3) Release_Label'!$E:$E,1,0))),vlookup($A186&amp;$B186,{'3) Release_Label'!$D:$D&amp;'3) Release_Label'!$E:$E,'3) Release_Label'!$H:$H},2,0), or(and(not(isblank($B186)),$B186=$B185,$A186&lt;&gt;$A185),and(not(isblank($A186)),$A186=$A185,$B186&lt;&gt;$B185)),"ID LISTS UNALIGNED",and($A186&lt;&gt;"",countif('3) Release_Label'!$D:$D,$A186)=0),"NO UPC MATCH in Release_Label",and($B186&lt;&gt;"",countif('3) Release_Label'!$E:$E,$B186)=0),"NO CATALOG ID MATCH in Release_Label",iserror(vlookup($A186&amp;$B186,'3) Release_Label'!$D:$D&amp;'3) Release_Label'!$E:$E,1,0)),"NO UPC-CATALOG ID pair MATCH in Release_Label" )</f>
        <v/>
      </c>
      <c r="E186" s="43" t="s">
        <v>67</v>
      </c>
      <c r="F186" s="135" t="s">
        <v>667</v>
      </c>
      <c r="G186" s="136" t="str">
        <f t="array" ref="G186">ifs(or($F186="",$F186="Main Primary Artist"),$F186,not(iserror(vlookup($F186,'Reference info'!$J$5:$J$8,1,0))),"Key Artist",not(iserror(vlookup($F186,'Reference info'!$J$38:$J$405,1,0))),"Performer",not(iserror(vlookup($F186,'Reference info'!$J$10:$J$36,1,0))),"Producer &amp; Engineer")</f>
        <v>Producer &amp; Engineer</v>
      </c>
      <c r="I186" s="8" t="str">
        <f>IF(AND(F186="Main Primary Artist",SUBSTITUTE(E186," ","")&lt;&gt;"VariousArtists",SUBSTITUTE(E186," ","")&lt;&gt;"VariousArtist",E186&lt;&gt;"Various",SUBSTITUTE(E186," ","")&lt;&gt;"AssortedArtists",SUBSTITUTE(E186," ","")&lt;&gt;"AssortedArtist",E186&lt;&gt;"Assorted",SUBSTITUTE(E186," ","")&lt;&gt;"AsortedArtists",SUBSTITUTE(E186," ","")&lt;&gt;"AsortedArtist",E186&lt;&gt;"Asorted",E186&lt;&gt;"Other",,SUBSTITUTE(E186," ","")&lt;&gt;"MiscellaneousArtists",SUBSTITUTE(E186," ","")&lt;&gt;"MiscellaneousArtist",E186&lt;&gt;"Miscellaneous",SUBSTITUTE(E186," ","")&lt;&gt;"MiscelaneousArtists",SUBSTITUTE(E186," ","")&lt;&gt;"MiscelaneousArtist",E186&lt;&gt;"Miscelaneous"),"update Releases set ArtistId=(select ArtistId from Artists where Name=N'"&amp;SUBSTITUTE(trim(E186),"'","''")&amp;"' and EnterpriseId="&amp;EntId&amp;"), SearchKeywords=concat_ws(' ', Name, N'"&amp;SUBSTITUTE(trim(E186),"'","''")&amp;"',(select Name from Labels where LabelId=Releases.LabelId), ReleaseId, UPC, Catalog) where "&amp;IF(A186&lt;&gt;"","UPC="&amp;A186,"Catalog='"&amp;SUBSTITUTE(trim(B186),"'","''")&amp;"'")&amp;" and EnterpriseId="&amp;EntId,IF(and(F186&lt;&gt;"Main Primary Artist",SUBSTITUTE(E186," ","")&lt;&gt;"VariousArtists",SUBSTITUTE(E186," ","")&lt;&gt;"VariousArtist",E186&lt;&gt;"Various",SUBSTITUTE(E186," ","")&lt;&gt;"AssortedArtists",SUBSTITUTE(E186," ","")&lt;&gt;"AssortedArtist",E186&lt;&gt;"Assorted",SUBSTITUTE(E186," ","")&lt;&gt;"AsortedArtists",SUBSTITUTE(E186," ","")&lt;&gt;"AsortedArtist",E186&lt;&gt;"Asorted",E186&lt;&gt;"Other",,SUBSTITUTE(E186," ","")&lt;&gt;"MiscellaneousArtists",SUBSTITUTE(E186," ","")&lt;&gt;"MiscellaneousArtist",E186&lt;&gt;"Miscellaneous",SUBSTITUTE(E186," ","")&lt;&gt;"MiscelaneousArtists",SUBSTITUTE(E186," ","")&lt;&gt;"MiscelaneousArtist",E186&lt;&gt;"Miscelaneous"),"INSERT into Contributors VALUES (newid(), "&amp;IF(F186&lt;&gt;"Primary Artist", "(select RoleId from ContributorRoles where Name='"&amp;F186&amp;"'), 0", "49, 1")&amp; ", null, (select max(ReleaseId) from Releases where "&amp;IF(A186&lt;&gt;"","UPC="&amp;A186,"Catalog='"&amp;SUBSTITUTE(trim(B186),"'","''")&amp;"'")&amp;" and EnterpriseId="&amp;EntId&amp;"), (select ArtistId from Artists where Name=N'"&amp;SUBSTITUTE(trim(E186),"'","''")&amp;"' and EnterpriseId="&amp;EntId&amp;"), null)",""))</f>
        <v>INSERT into Contributors VALUES (newid(), (select RoleId from ContributorRoles where Name='Producer'), 0, null, (select max(ReleaseId) from Releases where UPC=707331831982 and EnterpriseId=647322), (select ArtistId from Artists where Name=N'Flash Beats Manow' and EnterpriseId=647322), null)</v>
      </c>
      <c r="L186" s="28"/>
    </row>
    <row r="187">
      <c r="A187" s="83">
        <v>7.07331831982E11</v>
      </c>
      <c r="B187" s="116"/>
      <c r="C187" s="134" t="str">
        <f t="array" ref="C187">ifs(and(isblank($A187),isblank($B187)),"", not(iserror(vlookup($A187&amp;$B187,'3) Release_Label'!$D:$D&amp;'3) Release_Label'!$E:$E,1,0))),vlookup($A187&amp;$B187,{'3) Release_Label'!$D:$D&amp;'3) Release_Label'!$E:$E,'3) Release_Label'!$F:$F},2,0), or(and(not(isblank($B187)),$B187=$B186,$A187&lt;&gt;$A186),and(not(isblank($A187)),$A187=$A186,$B187&lt;&gt;$B186)),"ID LISTS UNALIGNED",and($A187&lt;&gt;"",countif('3) Release_Label'!$D:$D,$A187)=0),"NO UPC MATCH in Release_Label",and($B187&lt;&gt;"",countif('3) Release_Label'!$E:$E,$B187)=0),"NO CATALOG ID MATCH in Release_Label",iserror(vlookup($A187&amp;$B187,'3) Release_Label'!$D:$D&amp;'3) Release_Label'!$E:$E,1,0)),"NO UPC-CATALOG ID pair MATCH in Release_Label" )</f>
        <v>Anjo do Senhor</v>
      </c>
      <c r="D187" s="134" t="str">
        <f t="array" ref="D187">ifs(and(isblank($A187),isblank($B187)),"", not(iserror(vlookup($A187&amp;$B187,'3) Release_Label'!$D:$D&amp;'3) Release_Label'!$E:$E,1,0))),vlookup($A187&amp;$B187,{'3) Release_Label'!$D:$D&amp;'3) Release_Label'!$E:$E,'3) Release_Label'!$H:$H},2,0), or(and(not(isblank($B187)),$B187=$B186,$A187&lt;&gt;$A186),and(not(isblank($A187)),$A187=$A186,$B187&lt;&gt;$B186)),"ID LISTS UNALIGNED",and($A187&lt;&gt;"",countif('3) Release_Label'!$D:$D,$A187)=0),"NO UPC MATCH in Release_Label",and($B187&lt;&gt;"",countif('3) Release_Label'!$E:$E,$B187)=0),"NO CATALOG ID MATCH in Release_Label",iserror(vlookup($A187&amp;$B187,'3) Release_Label'!$D:$D&amp;'3) Release_Label'!$E:$E,1,0)),"NO UPC-CATALOG ID pair MATCH in Release_Label" )</f>
        <v/>
      </c>
      <c r="E187" s="43" t="s">
        <v>67</v>
      </c>
      <c r="F187" s="135" t="s">
        <v>669</v>
      </c>
      <c r="G187" s="136" t="str">
        <f t="array" ref="G187">ifs(or($F187="",$F187="Main Primary Artist"),$F187,not(iserror(vlookup($F187,'Reference info'!$J$5:$J$8,1,0))),"Key Artist",not(iserror(vlookup($F187,'Reference info'!$J$38:$J$405,1,0))),"Performer",not(iserror(vlookup($F187,'Reference info'!$J$10:$J$36,1,0))),"Producer &amp; Engineer")</f>
        <v>Producer &amp; Engineer</v>
      </c>
      <c r="I187" s="8" t="str">
        <f>IF(AND(F187="Main Primary Artist",SUBSTITUTE(E187," ","")&lt;&gt;"VariousArtists",SUBSTITUTE(E187," ","")&lt;&gt;"VariousArtist",E187&lt;&gt;"Various",SUBSTITUTE(E187," ","")&lt;&gt;"AssortedArtists",SUBSTITUTE(E187," ","")&lt;&gt;"AssortedArtist",E187&lt;&gt;"Assorted",SUBSTITUTE(E187," ","")&lt;&gt;"AsortedArtists",SUBSTITUTE(E187," ","")&lt;&gt;"AsortedArtist",E187&lt;&gt;"Asorted",E187&lt;&gt;"Other",,SUBSTITUTE(E187," ","")&lt;&gt;"MiscellaneousArtists",SUBSTITUTE(E187," ","")&lt;&gt;"MiscellaneousArtist",E187&lt;&gt;"Miscellaneous",SUBSTITUTE(E187," ","")&lt;&gt;"MiscelaneousArtists",SUBSTITUTE(E187," ","")&lt;&gt;"MiscelaneousArtist",E187&lt;&gt;"Miscelaneous"),"update Releases set ArtistId=(select ArtistId from Artists where Name=N'"&amp;SUBSTITUTE(trim(E187),"'","''")&amp;"' and EnterpriseId="&amp;EntId&amp;"), SearchKeywords=concat_ws(' ', Name, N'"&amp;SUBSTITUTE(trim(E187),"'","''")&amp;"',(select Name from Labels where LabelId=Releases.LabelId), ReleaseId, UPC, Catalog) where "&amp;IF(A187&lt;&gt;"","UPC="&amp;A187,"Catalog='"&amp;SUBSTITUTE(trim(B187),"'","''")&amp;"'")&amp;" and EnterpriseId="&amp;EntId,IF(and(F187&lt;&gt;"Main Primary Artist",SUBSTITUTE(E187," ","")&lt;&gt;"VariousArtists",SUBSTITUTE(E187," ","")&lt;&gt;"VariousArtist",E187&lt;&gt;"Various",SUBSTITUTE(E187," ","")&lt;&gt;"AssortedArtists",SUBSTITUTE(E187," ","")&lt;&gt;"AssortedArtist",E187&lt;&gt;"Assorted",SUBSTITUTE(E187," ","")&lt;&gt;"AsortedArtists",SUBSTITUTE(E187," ","")&lt;&gt;"AsortedArtist",E187&lt;&gt;"Asorted",E187&lt;&gt;"Other",,SUBSTITUTE(E187," ","")&lt;&gt;"MiscellaneousArtists",SUBSTITUTE(E187," ","")&lt;&gt;"MiscellaneousArtist",E187&lt;&gt;"Miscellaneous",SUBSTITUTE(E187," ","")&lt;&gt;"MiscelaneousArtists",SUBSTITUTE(E187," ","")&lt;&gt;"MiscelaneousArtist",E187&lt;&gt;"Miscelaneous"),"INSERT into Contributors VALUES (newid(), "&amp;IF(F187&lt;&gt;"Primary Artist", "(select RoleId from ContributorRoles where Name='"&amp;F187&amp;"'), 0", "49, 1")&amp; ", null, (select max(ReleaseId) from Releases where "&amp;IF(A187&lt;&gt;"","UPC="&amp;A187,"Catalog='"&amp;SUBSTITUTE(trim(B187),"'","''")&amp;"'")&amp;" and EnterpriseId="&amp;EntId&amp;"), (select ArtistId from Artists where Name=N'"&amp;SUBSTITUTE(trim(E187),"'","''")&amp;"' and EnterpriseId="&amp;EntId&amp;"), null)",""))</f>
        <v>INSERT into Contributors VALUES (newid(), (select RoleId from ContributorRoles where Name='Engineer'), 0, null, (select max(ReleaseId) from Releases where UPC=707331831982 and EnterpriseId=647322), (select ArtistId from Artists where Name=N'Flash Beats Manow' and EnterpriseId=647322), null)</v>
      </c>
      <c r="L187" s="28"/>
    </row>
    <row r="188">
      <c r="A188" s="83">
        <v>7.07331872626E11</v>
      </c>
      <c r="B188" s="116"/>
      <c r="C188" s="134" t="str">
        <f t="array" ref="C188">ifs(and(isblank($A188),isblank($B188)),"", not(iserror(vlookup($A188&amp;$B188,'3) Release_Label'!$D:$D&amp;'3) Release_Label'!$E:$E,1,0))),vlookup($A188&amp;$B188,{'3) Release_Label'!$D:$D&amp;'3) Release_Label'!$E:$E,'3) Release_Label'!$F:$F},2,0), or(and(not(isblank($B188)),$B188=$B187,$A188&lt;&gt;$A187),and(not(isblank($A188)),$A188=$A187,$B188&lt;&gt;$B187)),"ID LISTS UNALIGNED",and($A188&lt;&gt;"",countif('3) Release_Label'!$D:$D,$A188)=0),"NO UPC MATCH in Release_Label",and($B188&lt;&gt;"",countif('3) Release_Label'!$E:$E,$B188)=0),"NO CATALOG ID MATCH in Release_Label",iserror(vlookup($A188&amp;$B188,'3) Release_Label'!$D:$D&amp;'3) Release_Label'!$E:$E,1,0)),"NO UPC-CATALOG ID pair MATCH in Release_Label" )</f>
        <v>Inosuke - Dupla Nichirin</v>
      </c>
      <c r="D188" s="134" t="str">
        <f t="array" ref="D188">ifs(and(isblank($A188),isblank($B188)),"", not(iserror(vlookup($A188&amp;$B188,'3) Release_Label'!$D:$D&amp;'3) Release_Label'!$E:$E,1,0))),vlookup($A188&amp;$B188,{'3) Release_Label'!$D:$D&amp;'3) Release_Label'!$E:$E,'3) Release_Label'!$H:$H},2,0), or(and(not(isblank($B188)),$B188=$B187,$A188&lt;&gt;$A187),and(not(isblank($A188)),$A188=$A187,$B188&lt;&gt;$B187)),"ID LISTS UNALIGNED",and($A188&lt;&gt;"",countif('3) Release_Label'!$D:$D,$A188)=0),"NO UPC MATCH in Release_Label",and($B188&lt;&gt;"",countif('3) Release_Label'!$E:$E,$B188)=0),"NO CATALOG ID MATCH in Release_Label",iserror(vlookup($A188&amp;$B188,'3) Release_Label'!$D:$D&amp;'3) Release_Label'!$E:$E,1,0)),"NO UPC-CATALOG ID pair MATCH in Release_Label" )</f>
        <v/>
      </c>
      <c r="E188" s="43" t="s">
        <v>51</v>
      </c>
      <c r="F188" s="135" t="s">
        <v>666</v>
      </c>
      <c r="G188" s="136" t="str">
        <f t="array" ref="G188">ifs(or($F188="",$F188="Main Primary Artist"),$F188,not(iserror(vlookup($F188,'Reference info'!$J$5:$J$8,1,0))),"Key Artist",not(iserror(vlookup($F188,'Reference info'!$J$38:$J$405,1,0))),"Performer",not(iserror(vlookup($F188,'Reference info'!$J$10:$J$36,1,0))),"Producer &amp; Engineer")</f>
        <v>Main Primary Artist</v>
      </c>
      <c r="I188" s="8" t="str">
        <f>IF(AND(F188="Main Primary Artist",SUBSTITUTE(E188," ","")&lt;&gt;"VariousArtists",SUBSTITUTE(E188," ","")&lt;&gt;"VariousArtist",E188&lt;&gt;"Various",SUBSTITUTE(E188," ","")&lt;&gt;"AssortedArtists",SUBSTITUTE(E188," ","")&lt;&gt;"AssortedArtist",E188&lt;&gt;"Assorted",SUBSTITUTE(E188," ","")&lt;&gt;"AsortedArtists",SUBSTITUTE(E188," ","")&lt;&gt;"AsortedArtist",E188&lt;&gt;"Asorted",E188&lt;&gt;"Other",,SUBSTITUTE(E188," ","")&lt;&gt;"MiscellaneousArtists",SUBSTITUTE(E188," ","")&lt;&gt;"MiscellaneousArtist",E188&lt;&gt;"Miscellaneous",SUBSTITUTE(E188," ","")&lt;&gt;"MiscelaneousArtists",SUBSTITUTE(E188," ","")&lt;&gt;"MiscelaneousArtist",E188&lt;&gt;"Miscelaneous"),"update Releases set ArtistId=(select ArtistId from Artists where Name=N'"&amp;SUBSTITUTE(trim(E188),"'","''")&amp;"' and EnterpriseId="&amp;EntId&amp;"), SearchKeywords=concat_ws(' ', Name, N'"&amp;SUBSTITUTE(trim(E188),"'","''")&amp;"',(select Name from Labels where LabelId=Releases.LabelId), ReleaseId, UPC, Catalog) where "&amp;IF(A188&lt;&gt;"","UPC="&amp;A188,"Catalog='"&amp;SUBSTITUTE(trim(B188),"'","''")&amp;"'")&amp;" and EnterpriseId="&amp;EntId,IF(and(F188&lt;&gt;"Main Primary Artist",SUBSTITUTE(E188," ","")&lt;&gt;"VariousArtists",SUBSTITUTE(E188," ","")&lt;&gt;"VariousArtist",E188&lt;&gt;"Various",SUBSTITUTE(E188," ","")&lt;&gt;"AssortedArtists",SUBSTITUTE(E188," ","")&lt;&gt;"AssortedArtist",E188&lt;&gt;"Assorted",SUBSTITUTE(E188," ","")&lt;&gt;"AsortedArtists",SUBSTITUTE(E188," ","")&lt;&gt;"AsortedArtist",E188&lt;&gt;"Asorted",E188&lt;&gt;"Other",,SUBSTITUTE(E188," ","")&lt;&gt;"MiscellaneousArtists",SUBSTITUTE(E188," ","")&lt;&gt;"MiscellaneousArtist",E188&lt;&gt;"Miscellaneous",SUBSTITUTE(E188," ","")&lt;&gt;"MiscelaneousArtists",SUBSTITUTE(E188," ","")&lt;&gt;"MiscelaneousArtist",E188&lt;&gt;"Miscelaneous"),"INSERT into Contributors VALUES (newid(), "&amp;IF(F188&lt;&gt;"Primary Artist", "(select RoleId from ContributorRoles where Name='"&amp;F188&amp;"'), 0", "49, 1")&amp; ", null, (select max(ReleaseId) from Releases where "&amp;IF(A188&lt;&gt;"","UPC="&amp;A188,"Catalog='"&amp;SUBSTITUTE(trim(B188),"'","''")&amp;"'")&amp;" and EnterpriseId="&amp;EntId&amp;"), (select ArtistId from Artists where Name=N'"&amp;SUBSTITUTE(trim(E188),"'","''")&amp;"' and EnterpriseId="&amp;EntId&amp;"), null)",""))</f>
        <v>update Releases set ArtistId=(select ArtistId from Artists where Name=N'oNinho' and EnterpriseId=647322), SearchKeywords=concat_ws(' ', Name, N'oNinho',(select Name from Labels where LabelId=Releases.LabelId), ReleaseId, UPC, Catalog) where UPC=707331872626 and EnterpriseId=647322</v>
      </c>
      <c r="L188" s="28"/>
    </row>
    <row r="189">
      <c r="A189" s="83">
        <v>7.07331872626E11</v>
      </c>
      <c r="B189" s="116"/>
      <c r="C189" s="134" t="str">
        <f t="array" ref="C189">ifs(and(isblank($A189),isblank($B189)),"", not(iserror(vlookup($A189&amp;$B189,'3) Release_Label'!$D:$D&amp;'3) Release_Label'!$E:$E,1,0))),vlookup($A189&amp;$B189,{'3) Release_Label'!$D:$D&amp;'3) Release_Label'!$E:$E,'3) Release_Label'!$F:$F},2,0), or(and(not(isblank($B189)),$B189=$B188,$A189&lt;&gt;$A188),and(not(isblank($A189)),$A189=$A188,$B189&lt;&gt;$B188)),"ID LISTS UNALIGNED",and($A189&lt;&gt;"",countif('3) Release_Label'!$D:$D,$A189)=0),"NO UPC MATCH in Release_Label",and($B189&lt;&gt;"",countif('3) Release_Label'!$E:$E,$B189)=0),"NO CATALOG ID MATCH in Release_Label",iserror(vlookup($A189&amp;$B189,'3) Release_Label'!$D:$D&amp;'3) Release_Label'!$E:$E,1,0)),"NO UPC-CATALOG ID pair MATCH in Release_Label" )</f>
        <v>Inosuke - Dupla Nichirin</v>
      </c>
      <c r="D189" s="134" t="str">
        <f t="array" ref="D189">ifs(and(isblank($A189),isblank($B189)),"", not(iserror(vlookup($A189&amp;$B189,'3) Release_Label'!$D:$D&amp;'3) Release_Label'!$E:$E,1,0))),vlookup($A189&amp;$B189,{'3) Release_Label'!$D:$D&amp;'3) Release_Label'!$E:$E,'3) Release_Label'!$H:$H},2,0), or(and(not(isblank($B189)),$B189=$B188,$A189&lt;&gt;$A188),and(not(isblank($A189)),$A189=$A188,$B189&lt;&gt;$B188)),"ID LISTS UNALIGNED",and($A189&lt;&gt;"",countif('3) Release_Label'!$D:$D,$A189)=0),"NO UPC MATCH in Release_Label",and($B189&lt;&gt;"",countif('3) Release_Label'!$E:$E,$B189)=0),"NO CATALOG ID MATCH in Release_Label",iserror(vlookup($A189&amp;$B189,'3) Release_Label'!$D:$D&amp;'3) Release_Label'!$E:$E,1,0)),"NO UPC-CATALOG ID pair MATCH in Release_Label" )</f>
        <v/>
      </c>
      <c r="E189" s="43" t="s">
        <v>51</v>
      </c>
      <c r="F189" s="135" t="s">
        <v>667</v>
      </c>
      <c r="G189" s="136" t="str">
        <f t="array" ref="G189">ifs(or($F189="",$F189="Main Primary Artist"),$F189,not(iserror(vlookup($F189,'Reference info'!$J$5:$J$8,1,0))),"Key Artist",not(iserror(vlookup($F189,'Reference info'!$J$38:$J$405,1,0))),"Performer",not(iserror(vlookup($F189,'Reference info'!$J$10:$J$36,1,0))),"Producer &amp; Engineer")</f>
        <v>Producer &amp; Engineer</v>
      </c>
      <c r="I189" s="8" t="str">
        <f>IF(AND(F189="Main Primary Artist",SUBSTITUTE(E189," ","")&lt;&gt;"VariousArtists",SUBSTITUTE(E189," ","")&lt;&gt;"VariousArtist",E189&lt;&gt;"Various",SUBSTITUTE(E189," ","")&lt;&gt;"AssortedArtists",SUBSTITUTE(E189," ","")&lt;&gt;"AssortedArtist",E189&lt;&gt;"Assorted",SUBSTITUTE(E189," ","")&lt;&gt;"AsortedArtists",SUBSTITUTE(E189," ","")&lt;&gt;"AsortedArtist",E189&lt;&gt;"Asorted",E189&lt;&gt;"Other",,SUBSTITUTE(E189," ","")&lt;&gt;"MiscellaneousArtists",SUBSTITUTE(E189," ","")&lt;&gt;"MiscellaneousArtist",E189&lt;&gt;"Miscellaneous",SUBSTITUTE(E189," ","")&lt;&gt;"MiscelaneousArtists",SUBSTITUTE(E189," ","")&lt;&gt;"MiscelaneousArtist",E189&lt;&gt;"Miscelaneous"),"update Releases set ArtistId=(select ArtistId from Artists where Name=N'"&amp;SUBSTITUTE(trim(E189),"'","''")&amp;"' and EnterpriseId="&amp;EntId&amp;"), SearchKeywords=concat_ws(' ', Name, N'"&amp;SUBSTITUTE(trim(E189),"'","''")&amp;"',(select Name from Labels where LabelId=Releases.LabelId), ReleaseId, UPC, Catalog) where "&amp;IF(A189&lt;&gt;"","UPC="&amp;A189,"Catalog='"&amp;SUBSTITUTE(trim(B189),"'","''")&amp;"'")&amp;" and EnterpriseId="&amp;EntId,IF(and(F189&lt;&gt;"Main Primary Artist",SUBSTITUTE(E189," ","")&lt;&gt;"VariousArtists",SUBSTITUTE(E189," ","")&lt;&gt;"VariousArtist",E189&lt;&gt;"Various",SUBSTITUTE(E189," ","")&lt;&gt;"AssortedArtists",SUBSTITUTE(E189," ","")&lt;&gt;"AssortedArtist",E189&lt;&gt;"Assorted",SUBSTITUTE(E189," ","")&lt;&gt;"AsortedArtists",SUBSTITUTE(E189," ","")&lt;&gt;"AsortedArtist",E189&lt;&gt;"Asorted",E189&lt;&gt;"Other",,SUBSTITUTE(E189," ","")&lt;&gt;"MiscellaneousArtists",SUBSTITUTE(E189," ","")&lt;&gt;"MiscellaneousArtist",E189&lt;&gt;"Miscellaneous",SUBSTITUTE(E189," ","")&lt;&gt;"MiscelaneousArtists",SUBSTITUTE(E189," ","")&lt;&gt;"MiscelaneousArtist",E189&lt;&gt;"Miscelaneous"),"INSERT into Contributors VALUES (newid(), "&amp;IF(F189&lt;&gt;"Primary Artist", "(select RoleId from ContributorRoles where Name='"&amp;F189&amp;"'), 0", "49, 1")&amp; ", null, (select max(ReleaseId) from Releases where "&amp;IF(A189&lt;&gt;"","UPC="&amp;A189,"Catalog='"&amp;SUBSTITUTE(trim(B189),"'","''")&amp;"'")&amp;" and EnterpriseId="&amp;EntId&amp;"), (select ArtistId from Artists where Name=N'"&amp;SUBSTITUTE(trim(E189),"'","''")&amp;"' and EnterpriseId="&amp;EntId&amp;"), null)",""))</f>
        <v>INSERT into Contributors VALUES (newid(), (select RoleId from ContributorRoles where Name='Producer'), 0, null, (select max(ReleaseId) from Releases where UPC=707331872626 and EnterpriseId=647322), (select ArtistId from Artists where Name=N'oNinho' and EnterpriseId=647322), null)</v>
      </c>
      <c r="L189" s="28"/>
    </row>
    <row r="190">
      <c r="A190" s="83">
        <v>7.07331872626E11</v>
      </c>
      <c r="B190" s="116"/>
      <c r="C190" s="134" t="str">
        <f t="array" ref="C190">ifs(and(isblank($A190),isblank($B190)),"", not(iserror(vlookup($A190&amp;$B190,'3) Release_Label'!$D:$D&amp;'3) Release_Label'!$E:$E,1,0))),vlookup($A190&amp;$B190,{'3) Release_Label'!$D:$D&amp;'3) Release_Label'!$E:$E,'3) Release_Label'!$F:$F},2,0), or(and(not(isblank($B190)),$B190=$B189,$A190&lt;&gt;$A189),and(not(isblank($A190)),$A190=$A189,$B190&lt;&gt;$B189)),"ID LISTS UNALIGNED",and($A190&lt;&gt;"",countif('3) Release_Label'!$D:$D,$A190)=0),"NO UPC MATCH in Release_Label",and($B190&lt;&gt;"",countif('3) Release_Label'!$E:$E,$B190)=0),"NO CATALOG ID MATCH in Release_Label",iserror(vlookup($A190&amp;$B190,'3) Release_Label'!$D:$D&amp;'3) Release_Label'!$E:$E,1,0)),"NO UPC-CATALOG ID pair MATCH in Release_Label" )</f>
        <v>Inosuke - Dupla Nichirin</v>
      </c>
      <c r="D190" s="134" t="str">
        <f t="array" ref="D190">ifs(and(isblank($A190),isblank($B190)),"", not(iserror(vlookup($A190&amp;$B190,'3) Release_Label'!$D:$D&amp;'3) Release_Label'!$E:$E,1,0))),vlookup($A190&amp;$B190,{'3) Release_Label'!$D:$D&amp;'3) Release_Label'!$E:$E,'3) Release_Label'!$H:$H},2,0), or(and(not(isblank($B190)),$B190=$B189,$A190&lt;&gt;$A189),and(not(isblank($A190)),$A190=$A189,$B190&lt;&gt;$B189)),"ID LISTS UNALIGNED",and($A190&lt;&gt;"",countif('3) Release_Label'!$D:$D,$A190)=0),"NO UPC MATCH in Release_Label",and($B190&lt;&gt;"",countif('3) Release_Label'!$E:$E,$B190)=0),"NO CATALOG ID MATCH in Release_Label",iserror(vlookup($A190&amp;$B190,'3) Release_Label'!$D:$D&amp;'3) Release_Label'!$E:$E,1,0)),"NO UPC-CATALOG ID pair MATCH in Release_Label" )</f>
        <v/>
      </c>
      <c r="E190" s="43" t="s">
        <v>51</v>
      </c>
      <c r="F190" s="135" t="s">
        <v>669</v>
      </c>
      <c r="G190" s="136" t="str">
        <f t="array" ref="G190">ifs(or($F190="",$F190="Main Primary Artist"),$F190,not(iserror(vlookup($F190,'Reference info'!$J$5:$J$8,1,0))),"Key Artist",not(iserror(vlookup($F190,'Reference info'!$J$38:$J$405,1,0))),"Performer",not(iserror(vlookup($F190,'Reference info'!$J$10:$J$36,1,0))),"Producer &amp; Engineer")</f>
        <v>Producer &amp; Engineer</v>
      </c>
      <c r="I190" s="8" t="str">
        <f>IF(AND(F190="Main Primary Artist",SUBSTITUTE(E190," ","")&lt;&gt;"VariousArtists",SUBSTITUTE(E190," ","")&lt;&gt;"VariousArtist",E190&lt;&gt;"Various",SUBSTITUTE(E190," ","")&lt;&gt;"AssortedArtists",SUBSTITUTE(E190," ","")&lt;&gt;"AssortedArtist",E190&lt;&gt;"Assorted",SUBSTITUTE(E190," ","")&lt;&gt;"AsortedArtists",SUBSTITUTE(E190," ","")&lt;&gt;"AsortedArtist",E190&lt;&gt;"Asorted",E190&lt;&gt;"Other",,SUBSTITUTE(E190," ","")&lt;&gt;"MiscellaneousArtists",SUBSTITUTE(E190," ","")&lt;&gt;"MiscellaneousArtist",E190&lt;&gt;"Miscellaneous",SUBSTITUTE(E190," ","")&lt;&gt;"MiscelaneousArtists",SUBSTITUTE(E190," ","")&lt;&gt;"MiscelaneousArtist",E190&lt;&gt;"Miscelaneous"),"update Releases set ArtistId=(select ArtistId from Artists where Name=N'"&amp;SUBSTITUTE(trim(E190),"'","''")&amp;"' and EnterpriseId="&amp;EntId&amp;"), SearchKeywords=concat_ws(' ', Name, N'"&amp;SUBSTITUTE(trim(E190),"'","''")&amp;"',(select Name from Labels where LabelId=Releases.LabelId), ReleaseId, UPC, Catalog) where "&amp;IF(A190&lt;&gt;"","UPC="&amp;A190,"Catalog='"&amp;SUBSTITUTE(trim(B190),"'","''")&amp;"'")&amp;" and EnterpriseId="&amp;EntId,IF(and(F190&lt;&gt;"Main Primary Artist",SUBSTITUTE(E190," ","")&lt;&gt;"VariousArtists",SUBSTITUTE(E190," ","")&lt;&gt;"VariousArtist",E190&lt;&gt;"Various",SUBSTITUTE(E190," ","")&lt;&gt;"AssortedArtists",SUBSTITUTE(E190," ","")&lt;&gt;"AssortedArtist",E190&lt;&gt;"Assorted",SUBSTITUTE(E190," ","")&lt;&gt;"AsortedArtists",SUBSTITUTE(E190," ","")&lt;&gt;"AsortedArtist",E190&lt;&gt;"Asorted",E190&lt;&gt;"Other",,SUBSTITUTE(E190," ","")&lt;&gt;"MiscellaneousArtists",SUBSTITUTE(E190," ","")&lt;&gt;"MiscellaneousArtist",E190&lt;&gt;"Miscellaneous",SUBSTITUTE(E190," ","")&lt;&gt;"MiscelaneousArtists",SUBSTITUTE(E190," ","")&lt;&gt;"MiscelaneousArtist",E190&lt;&gt;"Miscelaneous"),"INSERT into Contributors VALUES (newid(), "&amp;IF(F190&lt;&gt;"Primary Artist", "(select RoleId from ContributorRoles where Name='"&amp;F190&amp;"'), 0", "49, 1")&amp; ", null, (select max(ReleaseId) from Releases where "&amp;IF(A190&lt;&gt;"","UPC="&amp;A190,"Catalog='"&amp;SUBSTITUTE(trim(B190),"'","''")&amp;"'")&amp;" and EnterpriseId="&amp;EntId&amp;"), (select ArtistId from Artists where Name=N'"&amp;SUBSTITUTE(trim(E190),"'","''")&amp;"' and EnterpriseId="&amp;EntId&amp;"), null)",""))</f>
        <v>INSERT into Contributors VALUES (newid(), (select RoleId from ContributorRoles where Name='Engineer'), 0, null, (select max(ReleaseId) from Releases where UPC=707331872626 and EnterpriseId=647322), (select ArtistId from Artists where Name=N'oNinho' and EnterpriseId=647322), null)</v>
      </c>
      <c r="L190" s="28"/>
    </row>
    <row r="191">
      <c r="A191" s="83">
        <v>7.07331906413E11</v>
      </c>
      <c r="B191" s="116"/>
      <c r="C191" s="134" t="str">
        <f t="array" ref="C191">ifs(and(isblank($A191),isblank($B191)),"", not(iserror(vlookup($A191&amp;$B191,'3) Release_Label'!$D:$D&amp;'3) Release_Label'!$E:$E,1,0))),vlookup($A191&amp;$B191,{'3) Release_Label'!$D:$D&amp;'3) Release_Label'!$E:$E,'3) Release_Label'!$F:$F},2,0), or(and(not(isblank($B191)),$B191=$B190,$A191&lt;&gt;$A190),and(not(isblank($A191)),$A191=$A190,$B191&lt;&gt;$B190)),"ID LISTS UNALIGNED",and($A191&lt;&gt;"",countif('3) Release_Label'!$D:$D,$A191)=0),"NO UPC MATCH in Release_Label",and($B191&lt;&gt;"",countif('3) Release_Label'!$E:$E,$B191)=0),"NO CATALOG ID MATCH in Release_Label",iserror(vlookup($A191&amp;$B191,'3) Release_Label'!$D:$D&amp;'3) Release_Label'!$E:$E,1,0)),"NO UPC-CATALOG ID pair MATCH in Release_Label" )</f>
        <v>Mundo Sem Cor</v>
      </c>
      <c r="D191" s="134" t="str">
        <f t="array" ref="D191">ifs(and(isblank($A191),isblank($B191)),"", not(iserror(vlookup($A191&amp;$B191,'3) Release_Label'!$D:$D&amp;'3) Release_Label'!$E:$E,1,0))),vlookup($A191&amp;$B191,{'3) Release_Label'!$D:$D&amp;'3) Release_Label'!$E:$E,'3) Release_Label'!$H:$H},2,0), or(and(not(isblank($B191)),$B191=$B190,$A191&lt;&gt;$A190),and(not(isblank($A191)),$A191=$A190,$B191&lt;&gt;$B190)),"ID LISTS UNALIGNED",and($A191&lt;&gt;"",countif('3) Release_Label'!$D:$D,$A191)=0),"NO UPC MATCH in Release_Label",and($B191&lt;&gt;"",countif('3) Release_Label'!$E:$E,$B191)=0),"NO CATALOG ID MATCH in Release_Label",iserror(vlookup($A191&amp;$B191,'3) Release_Label'!$D:$D&amp;'3) Release_Label'!$E:$E,1,0)),"NO UPC-CATALOG ID pair MATCH in Release_Label" )</f>
        <v/>
      </c>
      <c r="E191" s="43" t="s">
        <v>49</v>
      </c>
      <c r="F191" s="135" t="s">
        <v>666</v>
      </c>
      <c r="G191" s="136" t="str">
        <f t="array" ref="G191">ifs(or($F191="",$F191="Main Primary Artist"),$F191,not(iserror(vlookup($F191,'Reference info'!$J$5:$J$8,1,0))),"Key Artist",not(iserror(vlookup($F191,'Reference info'!$J$38:$J$405,1,0))),"Performer",not(iserror(vlookup($F191,'Reference info'!$J$10:$J$36,1,0))),"Producer &amp; Engineer")</f>
        <v>Main Primary Artist</v>
      </c>
      <c r="I191" s="8" t="str">
        <f>IF(AND(F191="Main Primary Artist",SUBSTITUTE(E191," ","")&lt;&gt;"VariousArtists",SUBSTITUTE(E191," ","")&lt;&gt;"VariousArtist",E191&lt;&gt;"Various",SUBSTITUTE(E191," ","")&lt;&gt;"AssortedArtists",SUBSTITUTE(E191," ","")&lt;&gt;"AssortedArtist",E191&lt;&gt;"Assorted",SUBSTITUTE(E191," ","")&lt;&gt;"AsortedArtists",SUBSTITUTE(E191," ","")&lt;&gt;"AsortedArtist",E191&lt;&gt;"Asorted",E191&lt;&gt;"Other",,SUBSTITUTE(E191," ","")&lt;&gt;"MiscellaneousArtists",SUBSTITUTE(E191," ","")&lt;&gt;"MiscellaneousArtist",E191&lt;&gt;"Miscellaneous",SUBSTITUTE(E191," ","")&lt;&gt;"MiscelaneousArtists",SUBSTITUTE(E191," ","")&lt;&gt;"MiscelaneousArtist",E191&lt;&gt;"Miscelaneous"),"update Releases set ArtistId=(select ArtistId from Artists where Name=N'"&amp;SUBSTITUTE(trim(E191),"'","''")&amp;"' and EnterpriseId="&amp;EntId&amp;"), SearchKeywords=concat_ws(' ', Name, N'"&amp;SUBSTITUTE(trim(E191),"'","''")&amp;"',(select Name from Labels where LabelId=Releases.LabelId), ReleaseId, UPC, Catalog) where "&amp;IF(A191&lt;&gt;"","UPC="&amp;A191,"Catalog='"&amp;SUBSTITUTE(trim(B191),"'","''")&amp;"'")&amp;" and EnterpriseId="&amp;EntId,IF(and(F191&lt;&gt;"Main Primary Artist",SUBSTITUTE(E191," ","")&lt;&gt;"VariousArtists",SUBSTITUTE(E191," ","")&lt;&gt;"VariousArtist",E191&lt;&gt;"Various",SUBSTITUTE(E191," ","")&lt;&gt;"AssortedArtists",SUBSTITUTE(E191," ","")&lt;&gt;"AssortedArtist",E191&lt;&gt;"Assorted",SUBSTITUTE(E191," ","")&lt;&gt;"AsortedArtists",SUBSTITUTE(E191," ","")&lt;&gt;"AsortedArtist",E191&lt;&gt;"Asorted",E191&lt;&gt;"Other",,SUBSTITUTE(E191," ","")&lt;&gt;"MiscellaneousArtists",SUBSTITUTE(E191," ","")&lt;&gt;"MiscellaneousArtist",E191&lt;&gt;"Miscellaneous",SUBSTITUTE(E191," ","")&lt;&gt;"MiscelaneousArtists",SUBSTITUTE(E191," ","")&lt;&gt;"MiscelaneousArtist",E191&lt;&gt;"Miscelaneous"),"INSERT into Contributors VALUES (newid(), "&amp;IF(F191&lt;&gt;"Primary Artist", "(select RoleId from ContributorRoles where Name='"&amp;F191&amp;"'), 0", "49, 1")&amp; ", null, (select max(ReleaseId) from Releases where "&amp;IF(A191&lt;&gt;"","UPC="&amp;A191,"Catalog='"&amp;SUBSTITUTE(trim(B191),"'","''")&amp;"'")&amp;" and EnterpriseId="&amp;EntId&amp;"), (select ArtistId from Artists where Name=N'"&amp;SUBSTITUTE(trim(E191),"'","''")&amp;"' and EnterpriseId="&amp;EntId&amp;"), null)",""))</f>
        <v>update Releases set ArtistId=(select ArtistId from Artists where Name=N'JKZ' and EnterpriseId=647322), SearchKeywords=concat_ws(' ', Name, N'JKZ',(select Name from Labels where LabelId=Releases.LabelId), ReleaseId, UPC, Catalog) where UPC=707331906413 and EnterpriseId=647322</v>
      </c>
      <c r="L191" s="28"/>
    </row>
    <row r="192">
      <c r="A192" s="83">
        <v>7.07331906413E11</v>
      </c>
      <c r="B192" s="116"/>
      <c r="C192" s="134" t="str">
        <f t="array" ref="C192">ifs(and(isblank($A192),isblank($B192)),"", not(iserror(vlookup($A192&amp;$B192,'3) Release_Label'!$D:$D&amp;'3) Release_Label'!$E:$E,1,0))),vlookup($A192&amp;$B192,{'3) Release_Label'!$D:$D&amp;'3) Release_Label'!$E:$E,'3) Release_Label'!$F:$F},2,0), or(and(not(isblank($B192)),$B192=$B191,$A192&lt;&gt;$A191),and(not(isblank($A192)),$A192=$A191,$B192&lt;&gt;$B191)),"ID LISTS UNALIGNED",and($A192&lt;&gt;"",countif('3) Release_Label'!$D:$D,$A192)=0),"NO UPC MATCH in Release_Label",and($B192&lt;&gt;"",countif('3) Release_Label'!$E:$E,$B192)=0),"NO CATALOG ID MATCH in Release_Label",iserror(vlookup($A192&amp;$B192,'3) Release_Label'!$D:$D&amp;'3) Release_Label'!$E:$E,1,0)),"NO UPC-CATALOG ID pair MATCH in Release_Label" )</f>
        <v>Mundo Sem Cor</v>
      </c>
      <c r="D192" s="134" t="str">
        <f t="array" ref="D192">ifs(and(isblank($A192),isblank($B192)),"", not(iserror(vlookup($A192&amp;$B192,'3) Release_Label'!$D:$D&amp;'3) Release_Label'!$E:$E,1,0))),vlookup($A192&amp;$B192,{'3) Release_Label'!$D:$D&amp;'3) Release_Label'!$E:$E,'3) Release_Label'!$H:$H},2,0), or(and(not(isblank($B192)),$B192=$B191,$A192&lt;&gt;$A191),and(not(isblank($A192)),$A192=$A191,$B192&lt;&gt;$B191)),"ID LISTS UNALIGNED",and($A192&lt;&gt;"",countif('3) Release_Label'!$D:$D,$A192)=0),"NO UPC MATCH in Release_Label",and($B192&lt;&gt;"",countif('3) Release_Label'!$E:$E,$B192)=0),"NO CATALOG ID MATCH in Release_Label",iserror(vlookup($A192&amp;$B192,'3) Release_Label'!$D:$D&amp;'3) Release_Label'!$E:$E,1,0)),"NO UPC-CATALOG ID pair MATCH in Release_Label" )</f>
        <v/>
      </c>
      <c r="E192" s="43" t="s">
        <v>49</v>
      </c>
      <c r="F192" s="135" t="s">
        <v>667</v>
      </c>
      <c r="G192" s="136" t="str">
        <f t="array" ref="G192">ifs(or($F192="",$F192="Main Primary Artist"),$F192,not(iserror(vlookup($F192,'Reference info'!$J$5:$J$8,1,0))),"Key Artist",not(iserror(vlookup($F192,'Reference info'!$J$38:$J$405,1,0))),"Performer",not(iserror(vlookup($F192,'Reference info'!$J$10:$J$36,1,0))),"Producer &amp; Engineer")</f>
        <v>Producer &amp; Engineer</v>
      </c>
      <c r="I192" s="8" t="str">
        <f>IF(AND(F192="Main Primary Artist",SUBSTITUTE(E192," ","")&lt;&gt;"VariousArtists",SUBSTITUTE(E192," ","")&lt;&gt;"VariousArtist",E192&lt;&gt;"Various",SUBSTITUTE(E192," ","")&lt;&gt;"AssortedArtists",SUBSTITUTE(E192," ","")&lt;&gt;"AssortedArtist",E192&lt;&gt;"Assorted",SUBSTITUTE(E192," ","")&lt;&gt;"AsortedArtists",SUBSTITUTE(E192," ","")&lt;&gt;"AsortedArtist",E192&lt;&gt;"Asorted",E192&lt;&gt;"Other",,SUBSTITUTE(E192," ","")&lt;&gt;"MiscellaneousArtists",SUBSTITUTE(E192," ","")&lt;&gt;"MiscellaneousArtist",E192&lt;&gt;"Miscellaneous",SUBSTITUTE(E192," ","")&lt;&gt;"MiscelaneousArtists",SUBSTITUTE(E192," ","")&lt;&gt;"MiscelaneousArtist",E192&lt;&gt;"Miscelaneous"),"update Releases set ArtistId=(select ArtistId from Artists where Name=N'"&amp;SUBSTITUTE(trim(E192),"'","''")&amp;"' and EnterpriseId="&amp;EntId&amp;"), SearchKeywords=concat_ws(' ', Name, N'"&amp;SUBSTITUTE(trim(E192),"'","''")&amp;"',(select Name from Labels where LabelId=Releases.LabelId), ReleaseId, UPC, Catalog) where "&amp;IF(A192&lt;&gt;"","UPC="&amp;A192,"Catalog='"&amp;SUBSTITUTE(trim(B192),"'","''")&amp;"'")&amp;" and EnterpriseId="&amp;EntId,IF(and(F192&lt;&gt;"Main Primary Artist",SUBSTITUTE(E192," ","")&lt;&gt;"VariousArtists",SUBSTITUTE(E192," ","")&lt;&gt;"VariousArtist",E192&lt;&gt;"Various",SUBSTITUTE(E192," ","")&lt;&gt;"AssortedArtists",SUBSTITUTE(E192," ","")&lt;&gt;"AssortedArtist",E192&lt;&gt;"Assorted",SUBSTITUTE(E192," ","")&lt;&gt;"AsortedArtists",SUBSTITUTE(E192," ","")&lt;&gt;"AsortedArtist",E192&lt;&gt;"Asorted",E192&lt;&gt;"Other",,SUBSTITUTE(E192," ","")&lt;&gt;"MiscellaneousArtists",SUBSTITUTE(E192," ","")&lt;&gt;"MiscellaneousArtist",E192&lt;&gt;"Miscellaneous",SUBSTITUTE(E192," ","")&lt;&gt;"MiscelaneousArtists",SUBSTITUTE(E192," ","")&lt;&gt;"MiscelaneousArtist",E192&lt;&gt;"Miscelaneous"),"INSERT into Contributors VALUES (newid(), "&amp;IF(F192&lt;&gt;"Primary Artist", "(select RoleId from ContributorRoles where Name='"&amp;F192&amp;"'), 0", "49, 1")&amp; ", null, (select max(ReleaseId) from Releases where "&amp;IF(A192&lt;&gt;"","UPC="&amp;A192,"Catalog='"&amp;SUBSTITUTE(trim(B192),"'","''")&amp;"'")&amp;" and EnterpriseId="&amp;EntId&amp;"), (select ArtistId from Artists where Name=N'"&amp;SUBSTITUTE(trim(E192),"'","''")&amp;"' and EnterpriseId="&amp;EntId&amp;"), null)",""))</f>
        <v>INSERT into Contributors VALUES (newid(), (select RoleId from ContributorRoles where Name='Producer'), 0, null, (select max(ReleaseId) from Releases where UPC=707331906413 and EnterpriseId=647322), (select ArtistId from Artists where Name=N'JKZ' and EnterpriseId=647322), null)</v>
      </c>
      <c r="L192" s="28"/>
    </row>
    <row r="193">
      <c r="A193" s="83">
        <v>7.07331906413E11</v>
      </c>
      <c r="B193" s="116"/>
      <c r="C193" s="134" t="str">
        <f t="array" ref="C193">ifs(and(isblank($A193),isblank($B193)),"", not(iserror(vlookup($A193&amp;$B193,'3) Release_Label'!$D:$D&amp;'3) Release_Label'!$E:$E,1,0))),vlookup($A193&amp;$B193,{'3) Release_Label'!$D:$D&amp;'3) Release_Label'!$E:$E,'3) Release_Label'!$F:$F},2,0), or(and(not(isblank($B193)),$B193=$B192,$A193&lt;&gt;$A192),and(not(isblank($A193)),$A193=$A192,$B193&lt;&gt;$B192)),"ID LISTS UNALIGNED",and($A193&lt;&gt;"",countif('3) Release_Label'!$D:$D,$A193)=0),"NO UPC MATCH in Release_Label",and($B193&lt;&gt;"",countif('3) Release_Label'!$E:$E,$B193)=0),"NO CATALOG ID MATCH in Release_Label",iserror(vlookup($A193&amp;$B193,'3) Release_Label'!$D:$D&amp;'3) Release_Label'!$E:$E,1,0)),"NO UPC-CATALOG ID pair MATCH in Release_Label" )</f>
        <v>Mundo Sem Cor</v>
      </c>
      <c r="D193" s="134" t="str">
        <f t="array" ref="D193">ifs(and(isblank($A193),isblank($B193)),"", not(iserror(vlookup($A193&amp;$B193,'3) Release_Label'!$D:$D&amp;'3) Release_Label'!$E:$E,1,0))),vlookup($A193&amp;$B193,{'3) Release_Label'!$D:$D&amp;'3) Release_Label'!$E:$E,'3) Release_Label'!$H:$H},2,0), or(and(not(isblank($B193)),$B193=$B192,$A193&lt;&gt;$A192),and(not(isblank($A193)),$A193=$A192,$B193&lt;&gt;$B192)),"ID LISTS UNALIGNED",and($A193&lt;&gt;"",countif('3) Release_Label'!$D:$D,$A193)=0),"NO UPC MATCH in Release_Label",and($B193&lt;&gt;"",countif('3) Release_Label'!$E:$E,$B193)=0),"NO CATALOG ID MATCH in Release_Label",iserror(vlookup($A193&amp;$B193,'3) Release_Label'!$D:$D&amp;'3) Release_Label'!$E:$E,1,0)),"NO UPC-CATALOG ID pair MATCH in Release_Label" )</f>
        <v/>
      </c>
      <c r="E193" s="43" t="s">
        <v>49</v>
      </c>
      <c r="F193" s="135" t="s">
        <v>669</v>
      </c>
      <c r="G193" s="136" t="str">
        <f t="array" ref="G193">ifs(or($F193="",$F193="Main Primary Artist"),$F193,not(iserror(vlookup($F193,'Reference info'!$J$5:$J$8,1,0))),"Key Artist",not(iserror(vlookup($F193,'Reference info'!$J$38:$J$405,1,0))),"Performer",not(iserror(vlookup($F193,'Reference info'!$J$10:$J$36,1,0))),"Producer &amp; Engineer")</f>
        <v>Producer &amp; Engineer</v>
      </c>
      <c r="I193" s="8" t="str">
        <f>IF(AND(F193="Main Primary Artist",SUBSTITUTE(E193," ","")&lt;&gt;"VariousArtists",SUBSTITUTE(E193," ","")&lt;&gt;"VariousArtist",E193&lt;&gt;"Various",SUBSTITUTE(E193," ","")&lt;&gt;"AssortedArtists",SUBSTITUTE(E193," ","")&lt;&gt;"AssortedArtist",E193&lt;&gt;"Assorted",SUBSTITUTE(E193," ","")&lt;&gt;"AsortedArtists",SUBSTITUTE(E193," ","")&lt;&gt;"AsortedArtist",E193&lt;&gt;"Asorted",E193&lt;&gt;"Other",,SUBSTITUTE(E193," ","")&lt;&gt;"MiscellaneousArtists",SUBSTITUTE(E193," ","")&lt;&gt;"MiscellaneousArtist",E193&lt;&gt;"Miscellaneous",SUBSTITUTE(E193," ","")&lt;&gt;"MiscelaneousArtists",SUBSTITUTE(E193," ","")&lt;&gt;"MiscelaneousArtist",E193&lt;&gt;"Miscelaneous"),"update Releases set ArtistId=(select ArtistId from Artists where Name=N'"&amp;SUBSTITUTE(trim(E193),"'","''")&amp;"' and EnterpriseId="&amp;EntId&amp;"), SearchKeywords=concat_ws(' ', Name, N'"&amp;SUBSTITUTE(trim(E193),"'","''")&amp;"',(select Name from Labels where LabelId=Releases.LabelId), ReleaseId, UPC, Catalog) where "&amp;IF(A193&lt;&gt;"","UPC="&amp;A193,"Catalog='"&amp;SUBSTITUTE(trim(B193),"'","''")&amp;"'")&amp;" and EnterpriseId="&amp;EntId,IF(and(F193&lt;&gt;"Main Primary Artist",SUBSTITUTE(E193," ","")&lt;&gt;"VariousArtists",SUBSTITUTE(E193," ","")&lt;&gt;"VariousArtist",E193&lt;&gt;"Various",SUBSTITUTE(E193," ","")&lt;&gt;"AssortedArtists",SUBSTITUTE(E193," ","")&lt;&gt;"AssortedArtist",E193&lt;&gt;"Assorted",SUBSTITUTE(E193," ","")&lt;&gt;"AsortedArtists",SUBSTITUTE(E193," ","")&lt;&gt;"AsortedArtist",E193&lt;&gt;"Asorted",E193&lt;&gt;"Other",,SUBSTITUTE(E193," ","")&lt;&gt;"MiscellaneousArtists",SUBSTITUTE(E193," ","")&lt;&gt;"MiscellaneousArtist",E193&lt;&gt;"Miscellaneous",SUBSTITUTE(E193," ","")&lt;&gt;"MiscelaneousArtists",SUBSTITUTE(E193," ","")&lt;&gt;"MiscelaneousArtist",E193&lt;&gt;"Miscelaneous"),"INSERT into Contributors VALUES (newid(), "&amp;IF(F193&lt;&gt;"Primary Artist", "(select RoleId from ContributorRoles where Name='"&amp;F193&amp;"'), 0", "49, 1")&amp; ", null, (select max(ReleaseId) from Releases where "&amp;IF(A193&lt;&gt;"","UPC="&amp;A193,"Catalog='"&amp;SUBSTITUTE(trim(B193),"'","''")&amp;"'")&amp;" and EnterpriseId="&amp;EntId&amp;"), (select ArtistId from Artists where Name=N'"&amp;SUBSTITUTE(trim(E193),"'","''")&amp;"' and EnterpriseId="&amp;EntId&amp;"), null)",""))</f>
        <v>INSERT into Contributors VALUES (newid(), (select RoleId from ContributorRoles where Name='Engineer'), 0, null, (select max(ReleaseId) from Releases where UPC=707331906413 and EnterpriseId=647322), (select ArtistId from Artists where Name=N'JKZ' and EnterpriseId=647322), null)</v>
      </c>
      <c r="L193" s="28"/>
    </row>
    <row r="194">
      <c r="A194" s="83">
        <v>7.07331915873E11</v>
      </c>
      <c r="B194" s="116"/>
      <c r="C194" s="134" t="str">
        <f t="array" ref="C194">ifs(and(isblank($A194),isblank($B194)),"", not(iserror(vlookup($A194&amp;$B194,'3) Release_Label'!$D:$D&amp;'3) Release_Label'!$E:$E,1,0))),vlookup($A194&amp;$B194,{'3) Release_Label'!$D:$D&amp;'3) Release_Label'!$E:$E,'3) Release_Label'!$F:$F},2,0), or(and(not(isblank($B194)),$B194=$B193,$A194&lt;&gt;$A193),and(not(isblank($A194)),$A194=$A193,$B194&lt;&gt;$B193)),"ID LISTS UNALIGNED",and($A194&lt;&gt;"",countif('3) Release_Label'!$D:$D,$A194)=0),"NO UPC MATCH in Release_Label",and($B194&lt;&gt;"",countif('3) Release_Label'!$E:$E,$B194)=0),"NO CATALOG ID MATCH in Release_Label",iserror(vlookup($A194&amp;$B194,'3) Release_Label'!$D:$D&amp;'3) Release_Label'!$E:$E,1,0)),"NO UPC-CATALOG ID pair MATCH in Release_Label" )</f>
        <v>Denji The Runner</v>
      </c>
      <c r="D194" s="134" t="str">
        <f t="array" ref="D194">ifs(and(isblank($A194),isblank($B194)),"", not(iserror(vlookup($A194&amp;$B194,'3) Release_Label'!$D:$D&amp;'3) Release_Label'!$E:$E,1,0))),vlookup($A194&amp;$B194,{'3) Release_Label'!$D:$D&amp;'3) Release_Label'!$E:$E,'3) Release_Label'!$H:$H},2,0), or(and(not(isblank($B194)),$B194=$B193,$A194&lt;&gt;$A193),and(not(isblank($A194)),$A194=$A193,$B194&lt;&gt;$B193)),"ID LISTS UNALIGNED",and($A194&lt;&gt;"",countif('3) Release_Label'!$D:$D,$A194)=0),"NO UPC MATCH in Release_Label",and($B194&lt;&gt;"",countif('3) Release_Label'!$E:$E,$B194)=0),"NO CATALOG ID MATCH in Release_Label",iserror(vlookup($A194&amp;$B194,'3) Release_Label'!$D:$D&amp;'3) Release_Label'!$E:$E,1,0)),"NO UPC-CATALOG ID pair MATCH in Release_Label" )</f>
        <v/>
      </c>
      <c r="E194" s="43" t="s">
        <v>79</v>
      </c>
      <c r="F194" s="135" t="s">
        <v>666</v>
      </c>
      <c r="G194" s="136" t="str">
        <f t="array" ref="G194">ifs(or($F194="",$F194="Main Primary Artist"),$F194,not(iserror(vlookup($F194,'Reference info'!$J$5:$J$8,1,0))),"Key Artist",not(iserror(vlookup($F194,'Reference info'!$J$38:$J$405,1,0))),"Performer",not(iserror(vlookup($F194,'Reference info'!$J$10:$J$36,1,0))),"Producer &amp; Engineer")</f>
        <v>Main Primary Artist</v>
      </c>
      <c r="I194" s="8" t="str">
        <f>IF(AND(F194="Main Primary Artist",SUBSTITUTE(E194," ","")&lt;&gt;"VariousArtists",SUBSTITUTE(E194," ","")&lt;&gt;"VariousArtist",E194&lt;&gt;"Various",SUBSTITUTE(E194," ","")&lt;&gt;"AssortedArtists",SUBSTITUTE(E194," ","")&lt;&gt;"AssortedArtist",E194&lt;&gt;"Assorted",SUBSTITUTE(E194," ","")&lt;&gt;"AsortedArtists",SUBSTITUTE(E194," ","")&lt;&gt;"AsortedArtist",E194&lt;&gt;"Asorted",E194&lt;&gt;"Other",,SUBSTITUTE(E194," ","")&lt;&gt;"MiscellaneousArtists",SUBSTITUTE(E194," ","")&lt;&gt;"MiscellaneousArtist",E194&lt;&gt;"Miscellaneous",SUBSTITUTE(E194," ","")&lt;&gt;"MiscelaneousArtists",SUBSTITUTE(E194," ","")&lt;&gt;"MiscelaneousArtist",E194&lt;&gt;"Miscelaneous"),"update Releases set ArtistId=(select ArtistId from Artists where Name=N'"&amp;SUBSTITUTE(trim(E194),"'","''")&amp;"' and EnterpriseId="&amp;EntId&amp;"), SearchKeywords=concat_ws(' ', Name, N'"&amp;SUBSTITUTE(trim(E194),"'","''")&amp;"',(select Name from Labels where LabelId=Releases.LabelId), ReleaseId, UPC, Catalog) where "&amp;IF(A194&lt;&gt;"","UPC="&amp;A194,"Catalog='"&amp;SUBSTITUTE(trim(B194),"'","''")&amp;"'")&amp;" and EnterpriseId="&amp;EntId,IF(and(F194&lt;&gt;"Main Primary Artist",SUBSTITUTE(E194," ","")&lt;&gt;"VariousArtists",SUBSTITUTE(E194," ","")&lt;&gt;"VariousArtist",E194&lt;&gt;"Various",SUBSTITUTE(E194," ","")&lt;&gt;"AssortedArtists",SUBSTITUTE(E194," ","")&lt;&gt;"AssortedArtist",E194&lt;&gt;"Assorted",SUBSTITUTE(E194," ","")&lt;&gt;"AsortedArtists",SUBSTITUTE(E194," ","")&lt;&gt;"AsortedArtist",E194&lt;&gt;"Asorted",E194&lt;&gt;"Other",,SUBSTITUTE(E194," ","")&lt;&gt;"MiscellaneousArtists",SUBSTITUTE(E194," ","")&lt;&gt;"MiscellaneousArtist",E194&lt;&gt;"Miscellaneous",SUBSTITUTE(E194," ","")&lt;&gt;"MiscelaneousArtists",SUBSTITUTE(E194," ","")&lt;&gt;"MiscelaneousArtist",E194&lt;&gt;"Miscelaneous"),"INSERT into Contributors VALUES (newid(), "&amp;IF(F194&lt;&gt;"Primary Artist", "(select RoleId from ContributorRoles where Name='"&amp;F194&amp;"'), 0", "49, 1")&amp; ", null, (select max(ReleaseId) from Releases where "&amp;IF(A194&lt;&gt;"","UPC="&amp;A194,"Catalog='"&amp;SUBSTITUTE(trim(B194),"'","''")&amp;"'")&amp;" and EnterpriseId="&amp;EntId&amp;"), (select ArtistId from Artists where Name=N'"&amp;SUBSTITUTE(trim(E194),"'","''")&amp;"' and EnterpriseId="&amp;EntId&amp;"), null)",""))</f>
        <v>update Releases set ArtistId=(select ArtistId from Artists where Name=N'$hinepsj' and EnterpriseId=647322), SearchKeywords=concat_ws(' ', Name, N'$hinepsj',(select Name from Labels where LabelId=Releases.LabelId), ReleaseId, UPC, Catalog) where UPC=707331915873 and EnterpriseId=647322</v>
      </c>
      <c r="L194" s="28"/>
    </row>
    <row r="195">
      <c r="A195" s="83">
        <v>7.07331915873E11</v>
      </c>
      <c r="B195" s="116"/>
      <c r="C195" s="134" t="str">
        <f t="array" ref="C195">ifs(and(isblank($A195),isblank($B195)),"", not(iserror(vlookup($A195&amp;$B195,'3) Release_Label'!$D:$D&amp;'3) Release_Label'!$E:$E,1,0))),vlookup($A195&amp;$B195,{'3) Release_Label'!$D:$D&amp;'3) Release_Label'!$E:$E,'3) Release_Label'!$F:$F},2,0), or(and(not(isblank($B195)),$B195=$B194,$A195&lt;&gt;$A194),and(not(isblank($A195)),$A195=$A194,$B195&lt;&gt;$B194)),"ID LISTS UNALIGNED",and($A195&lt;&gt;"",countif('3) Release_Label'!$D:$D,$A195)=0),"NO UPC MATCH in Release_Label",and($B195&lt;&gt;"",countif('3) Release_Label'!$E:$E,$B195)=0),"NO CATALOG ID MATCH in Release_Label",iserror(vlookup($A195&amp;$B195,'3) Release_Label'!$D:$D&amp;'3) Release_Label'!$E:$E,1,0)),"NO UPC-CATALOG ID pair MATCH in Release_Label" )</f>
        <v>Denji The Runner</v>
      </c>
      <c r="D195" s="134" t="str">
        <f t="array" ref="D195">ifs(and(isblank($A195),isblank($B195)),"", not(iserror(vlookup($A195&amp;$B195,'3) Release_Label'!$D:$D&amp;'3) Release_Label'!$E:$E,1,0))),vlookup($A195&amp;$B195,{'3) Release_Label'!$D:$D&amp;'3) Release_Label'!$E:$E,'3) Release_Label'!$H:$H},2,0), or(and(not(isblank($B195)),$B195=$B194,$A195&lt;&gt;$A194),and(not(isblank($A195)),$A195=$A194,$B195&lt;&gt;$B194)),"ID LISTS UNALIGNED",and($A195&lt;&gt;"",countif('3) Release_Label'!$D:$D,$A195)=0),"NO UPC MATCH in Release_Label",and($B195&lt;&gt;"",countif('3) Release_Label'!$E:$E,$B195)=0),"NO CATALOG ID MATCH in Release_Label",iserror(vlookup($A195&amp;$B195,'3) Release_Label'!$D:$D&amp;'3) Release_Label'!$E:$E,1,0)),"NO UPC-CATALOG ID pair MATCH in Release_Label" )</f>
        <v/>
      </c>
      <c r="E195" s="43" t="s">
        <v>79</v>
      </c>
      <c r="F195" s="135" t="s">
        <v>667</v>
      </c>
      <c r="G195" s="136" t="str">
        <f t="array" ref="G195">ifs(or($F195="",$F195="Main Primary Artist"),$F195,not(iserror(vlookup($F195,'Reference info'!$J$5:$J$8,1,0))),"Key Artist",not(iserror(vlookup($F195,'Reference info'!$J$38:$J$405,1,0))),"Performer",not(iserror(vlookup($F195,'Reference info'!$J$10:$J$36,1,0))),"Producer &amp; Engineer")</f>
        <v>Producer &amp; Engineer</v>
      </c>
      <c r="I195" s="8" t="str">
        <f>IF(AND(F195="Main Primary Artist",SUBSTITUTE(E195," ","")&lt;&gt;"VariousArtists",SUBSTITUTE(E195," ","")&lt;&gt;"VariousArtist",E195&lt;&gt;"Various",SUBSTITUTE(E195," ","")&lt;&gt;"AssortedArtists",SUBSTITUTE(E195," ","")&lt;&gt;"AssortedArtist",E195&lt;&gt;"Assorted",SUBSTITUTE(E195," ","")&lt;&gt;"AsortedArtists",SUBSTITUTE(E195," ","")&lt;&gt;"AsortedArtist",E195&lt;&gt;"Asorted",E195&lt;&gt;"Other",,SUBSTITUTE(E195," ","")&lt;&gt;"MiscellaneousArtists",SUBSTITUTE(E195," ","")&lt;&gt;"MiscellaneousArtist",E195&lt;&gt;"Miscellaneous",SUBSTITUTE(E195," ","")&lt;&gt;"MiscelaneousArtists",SUBSTITUTE(E195," ","")&lt;&gt;"MiscelaneousArtist",E195&lt;&gt;"Miscelaneous"),"update Releases set ArtistId=(select ArtistId from Artists where Name=N'"&amp;SUBSTITUTE(trim(E195),"'","''")&amp;"' and EnterpriseId="&amp;EntId&amp;"), SearchKeywords=concat_ws(' ', Name, N'"&amp;SUBSTITUTE(trim(E195),"'","''")&amp;"',(select Name from Labels where LabelId=Releases.LabelId), ReleaseId, UPC, Catalog) where "&amp;IF(A195&lt;&gt;"","UPC="&amp;A195,"Catalog='"&amp;SUBSTITUTE(trim(B195),"'","''")&amp;"'")&amp;" and EnterpriseId="&amp;EntId,IF(and(F195&lt;&gt;"Main Primary Artist",SUBSTITUTE(E195," ","")&lt;&gt;"VariousArtists",SUBSTITUTE(E195," ","")&lt;&gt;"VariousArtist",E195&lt;&gt;"Various",SUBSTITUTE(E195," ","")&lt;&gt;"AssortedArtists",SUBSTITUTE(E195," ","")&lt;&gt;"AssortedArtist",E195&lt;&gt;"Assorted",SUBSTITUTE(E195," ","")&lt;&gt;"AsortedArtists",SUBSTITUTE(E195," ","")&lt;&gt;"AsortedArtist",E195&lt;&gt;"Asorted",E195&lt;&gt;"Other",,SUBSTITUTE(E195," ","")&lt;&gt;"MiscellaneousArtists",SUBSTITUTE(E195," ","")&lt;&gt;"MiscellaneousArtist",E195&lt;&gt;"Miscellaneous",SUBSTITUTE(E195," ","")&lt;&gt;"MiscelaneousArtists",SUBSTITUTE(E195," ","")&lt;&gt;"MiscelaneousArtist",E195&lt;&gt;"Miscelaneous"),"INSERT into Contributors VALUES (newid(), "&amp;IF(F195&lt;&gt;"Primary Artist", "(select RoleId from ContributorRoles where Name='"&amp;F195&amp;"'), 0", "49, 1")&amp; ", null, (select max(ReleaseId) from Releases where "&amp;IF(A195&lt;&gt;"","UPC="&amp;A195,"Catalog='"&amp;SUBSTITUTE(trim(B195),"'","''")&amp;"'")&amp;" and EnterpriseId="&amp;EntId&amp;"), (select ArtistId from Artists where Name=N'"&amp;SUBSTITUTE(trim(E195),"'","''")&amp;"' and EnterpriseId="&amp;EntId&amp;"), null)",""))</f>
        <v>INSERT into Contributors VALUES (newid(), (select RoleId from ContributorRoles where Name='Producer'), 0, null, (select max(ReleaseId) from Releases where UPC=707331915873 and EnterpriseId=647322), (select ArtistId from Artists where Name=N'$hinepsj' and EnterpriseId=647322), null)</v>
      </c>
      <c r="L195" s="28"/>
    </row>
    <row r="196">
      <c r="A196" s="83">
        <v>7.07331915873E11</v>
      </c>
      <c r="B196" s="116"/>
      <c r="C196" s="134" t="str">
        <f t="array" ref="C196">ifs(and(isblank($A196),isblank($B196)),"", not(iserror(vlookup($A196&amp;$B196,'3) Release_Label'!$D:$D&amp;'3) Release_Label'!$E:$E,1,0))),vlookup($A196&amp;$B196,{'3) Release_Label'!$D:$D&amp;'3) Release_Label'!$E:$E,'3) Release_Label'!$F:$F},2,0), or(and(not(isblank($B196)),$B196=$B195,$A196&lt;&gt;$A195),and(not(isblank($A196)),$A196=$A195,$B196&lt;&gt;$B195)),"ID LISTS UNALIGNED",and($A196&lt;&gt;"",countif('3) Release_Label'!$D:$D,$A196)=0),"NO UPC MATCH in Release_Label",and($B196&lt;&gt;"",countif('3) Release_Label'!$E:$E,$B196)=0),"NO CATALOG ID MATCH in Release_Label",iserror(vlookup($A196&amp;$B196,'3) Release_Label'!$D:$D&amp;'3) Release_Label'!$E:$E,1,0)),"NO UPC-CATALOG ID pair MATCH in Release_Label" )</f>
        <v>Denji The Runner</v>
      </c>
      <c r="D196" s="134" t="str">
        <f t="array" ref="D196">ifs(and(isblank($A196),isblank($B196)),"", not(iserror(vlookup($A196&amp;$B196,'3) Release_Label'!$D:$D&amp;'3) Release_Label'!$E:$E,1,0))),vlookup($A196&amp;$B196,{'3) Release_Label'!$D:$D&amp;'3) Release_Label'!$E:$E,'3) Release_Label'!$H:$H},2,0), or(and(not(isblank($B196)),$B196=$B195,$A196&lt;&gt;$A195),and(not(isblank($A196)),$A196=$A195,$B196&lt;&gt;$B195)),"ID LISTS UNALIGNED",and($A196&lt;&gt;"",countif('3) Release_Label'!$D:$D,$A196)=0),"NO UPC MATCH in Release_Label",and($B196&lt;&gt;"",countif('3) Release_Label'!$E:$E,$B196)=0),"NO CATALOG ID MATCH in Release_Label",iserror(vlookup($A196&amp;$B196,'3) Release_Label'!$D:$D&amp;'3) Release_Label'!$E:$E,1,0)),"NO UPC-CATALOG ID pair MATCH in Release_Label" )</f>
        <v/>
      </c>
      <c r="E196" s="43" t="s">
        <v>79</v>
      </c>
      <c r="F196" s="135" t="s">
        <v>669</v>
      </c>
      <c r="G196" s="136" t="str">
        <f t="array" ref="G196">ifs(or($F196="",$F196="Main Primary Artist"),$F196,not(iserror(vlookup($F196,'Reference info'!$J$5:$J$8,1,0))),"Key Artist",not(iserror(vlookup($F196,'Reference info'!$J$38:$J$405,1,0))),"Performer",not(iserror(vlookup($F196,'Reference info'!$J$10:$J$36,1,0))),"Producer &amp; Engineer")</f>
        <v>Producer &amp; Engineer</v>
      </c>
      <c r="I196" s="8" t="str">
        <f>IF(AND(F196="Main Primary Artist",SUBSTITUTE(E196," ","")&lt;&gt;"VariousArtists",SUBSTITUTE(E196," ","")&lt;&gt;"VariousArtist",E196&lt;&gt;"Various",SUBSTITUTE(E196," ","")&lt;&gt;"AssortedArtists",SUBSTITUTE(E196," ","")&lt;&gt;"AssortedArtist",E196&lt;&gt;"Assorted",SUBSTITUTE(E196," ","")&lt;&gt;"AsortedArtists",SUBSTITUTE(E196," ","")&lt;&gt;"AsortedArtist",E196&lt;&gt;"Asorted",E196&lt;&gt;"Other",,SUBSTITUTE(E196," ","")&lt;&gt;"MiscellaneousArtists",SUBSTITUTE(E196," ","")&lt;&gt;"MiscellaneousArtist",E196&lt;&gt;"Miscellaneous",SUBSTITUTE(E196," ","")&lt;&gt;"MiscelaneousArtists",SUBSTITUTE(E196," ","")&lt;&gt;"MiscelaneousArtist",E196&lt;&gt;"Miscelaneous"),"update Releases set ArtistId=(select ArtistId from Artists where Name=N'"&amp;SUBSTITUTE(trim(E196),"'","''")&amp;"' and EnterpriseId="&amp;EntId&amp;"), SearchKeywords=concat_ws(' ', Name, N'"&amp;SUBSTITUTE(trim(E196),"'","''")&amp;"',(select Name from Labels where LabelId=Releases.LabelId), ReleaseId, UPC, Catalog) where "&amp;IF(A196&lt;&gt;"","UPC="&amp;A196,"Catalog='"&amp;SUBSTITUTE(trim(B196),"'","''")&amp;"'")&amp;" and EnterpriseId="&amp;EntId,IF(and(F196&lt;&gt;"Main Primary Artist",SUBSTITUTE(E196," ","")&lt;&gt;"VariousArtists",SUBSTITUTE(E196," ","")&lt;&gt;"VariousArtist",E196&lt;&gt;"Various",SUBSTITUTE(E196," ","")&lt;&gt;"AssortedArtists",SUBSTITUTE(E196," ","")&lt;&gt;"AssortedArtist",E196&lt;&gt;"Assorted",SUBSTITUTE(E196," ","")&lt;&gt;"AsortedArtists",SUBSTITUTE(E196," ","")&lt;&gt;"AsortedArtist",E196&lt;&gt;"Asorted",E196&lt;&gt;"Other",,SUBSTITUTE(E196," ","")&lt;&gt;"MiscellaneousArtists",SUBSTITUTE(E196," ","")&lt;&gt;"MiscellaneousArtist",E196&lt;&gt;"Miscellaneous",SUBSTITUTE(E196," ","")&lt;&gt;"MiscelaneousArtists",SUBSTITUTE(E196," ","")&lt;&gt;"MiscelaneousArtist",E196&lt;&gt;"Miscelaneous"),"INSERT into Contributors VALUES (newid(), "&amp;IF(F196&lt;&gt;"Primary Artist", "(select RoleId from ContributorRoles where Name='"&amp;F196&amp;"'), 0", "49, 1")&amp; ", null, (select max(ReleaseId) from Releases where "&amp;IF(A196&lt;&gt;"","UPC="&amp;A196,"Catalog='"&amp;SUBSTITUTE(trim(B196),"'","''")&amp;"'")&amp;" and EnterpriseId="&amp;EntId&amp;"), (select ArtistId from Artists where Name=N'"&amp;SUBSTITUTE(trim(E196),"'","''")&amp;"' and EnterpriseId="&amp;EntId&amp;"), null)",""))</f>
        <v>INSERT into Contributors VALUES (newid(), (select RoleId from ContributorRoles where Name='Engineer'), 0, null, (select max(ReleaseId) from Releases where UPC=707331915873 and EnterpriseId=647322), (select ArtistId from Artists where Name=N'$hinepsj' and EnterpriseId=647322), null)</v>
      </c>
      <c r="L196" s="28"/>
    </row>
    <row r="197">
      <c r="A197" s="83">
        <v>7.0733194701E11</v>
      </c>
      <c r="B197" s="116"/>
      <c r="C197" s="134" t="str">
        <f t="array" ref="C197">ifs(and(isblank($A197),isblank($B197)),"", not(iserror(vlookup($A197&amp;$B197,'3) Release_Label'!$D:$D&amp;'3) Release_Label'!$E:$E,1,0))),vlookup($A197&amp;$B197,{'3) Release_Label'!$D:$D&amp;'3) Release_Label'!$E:$E,'3) Release_Label'!$F:$F},2,0), or(and(not(isblank($B197)),$B197=$B196,$A197&lt;&gt;$A196),and(not(isblank($A197)),$A197=$A196,$B197&lt;&gt;$B196)),"ID LISTS UNALIGNED",and($A197&lt;&gt;"",countif('3) Release_Label'!$D:$D,$A197)=0),"NO UPC MATCH in Release_Label",and($B197&lt;&gt;"",countif('3) Release_Label'!$E:$E,$B197)=0),"NO CATALOG ID MATCH in Release_Label",iserror(vlookup($A197&amp;$B197,'3) Release_Label'!$D:$D&amp;'3) Release_Label'!$E:$E,1,0)),"NO UPC-CATALOG ID pair MATCH in Release_Label" )</f>
        <v>Yoriichi e Kokushibo - Sol e a Lua</v>
      </c>
      <c r="D197" s="134" t="str">
        <f t="array" ref="D197">ifs(and(isblank($A197),isblank($B197)),"", not(iserror(vlookup($A197&amp;$B197,'3) Release_Label'!$D:$D&amp;'3) Release_Label'!$E:$E,1,0))),vlookup($A197&amp;$B197,{'3) Release_Label'!$D:$D&amp;'3) Release_Label'!$E:$E,'3) Release_Label'!$H:$H},2,0), or(and(not(isblank($B197)),$B197=$B196,$A197&lt;&gt;$A196),and(not(isblank($A197)),$A197=$A196,$B197&lt;&gt;$B196)),"ID LISTS UNALIGNED",and($A197&lt;&gt;"",countif('3) Release_Label'!$D:$D,$A197)=0),"NO UPC MATCH in Release_Label",and($B197&lt;&gt;"",countif('3) Release_Label'!$E:$E,$B197)=0),"NO CATALOG ID MATCH in Release_Label",iserror(vlookup($A197&amp;$B197,'3) Release_Label'!$D:$D&amp;'3) Release_Label'!$E:$E,1,0)),"NO UPC-CATALOG ID pair MATCH in Release_Label" )</f>
        <v/>
      </c>
      <c r="E197" s="43" t="s">
        <v>51</v>
      </c>
      <c r="F197" s="135" t="s">
        <v>666</v>
      </c>
      <c r="G197" s="136" t="str">
        <f t="array" ref="G197">ifs(or($F197="",$F197="Main Primary Artist"),$F197,not(iserror(vlookup($F197,'Reference info'!$J$5:$J$8,1,0))),"Key Artist",not(iserror(vlookup($F197,'Reference info'!$J$38:$J$405,1,0))),"Performer",not(iserror(vlookup($F197,'Reference info'!$J$10:$J$36,1,0))),"Producer &amp; Engineer")</f>
        <v>Main Primary Artist</v>
      </c>
      <c r="I197" s="8" t="str">
        <f>IF(AND(F197="Main Primary Artist",SUBSTITUTE(E197," ","")&lt;&gt;"VariousArtists",SUBSTITUTE(E197," ","")&lt;&gt;"VariousArtist",E197&lt;&gt;"Various",SUBSTITUTE(E197," ","")&lt;&gt;"AssortedArtists",SUBSTITUTE(E197," ","")&lt;&gt;"AssortedArtist",E197&lt;&gt;"Assorted",SUBSTITUTE(E197," ","")&lt;&gt;"AsortedArtists",SUBSTITUTE(E197," ","")&lt;&gt;"AsortedArtist",E197&lt;&gt;"Asorted",E197&lt;&gt;"Other",,SUBSTITUTE(E197," ","")&lt;&gt;"MiscellaneousArtists",SUBSTITUTE(E197," ","")&lt;&gt;"MiscellaneousArtist",E197&lt;&gt;"Miscellaneous",SUBSTITUTE(E197," ","")&lt;&gt;"MiscelaneousArtists",SUBSTITUTE(E197," ","")&lt;&gt;"MiscelaneousArtist",E197&lt;&gt;"Miscelaneous"),"update Releases set ArtistId=(select ArtistId from Artists where Name=N'"&amp;SUBSTITUTE(trim(E197),"'","''")&amp;"' and EnterpriseId="&amp;EntId&amp;"), SearchKeywords=concat_ws(' ', Name, N'"&amp;SUBSTITUTE(trim(E197),"'","''")&amp;"',(select Name from Labels where LabelId=Releases.LabelId), ReleaseId, UPC, Catalog) where "&amp;IF(A197&lt;&gt;"","UPC="&amp;A197,"Catalog='"&amp;SUBSTITUTE(trim(B197),"'","''")&amp;"'")&amp;" and EnterpriseId="&amp;EntId,IF(and(F197&lt;&gt;"Main Primary Artist",SUBSTITUTE(E197," ","")&lt;&gt;"VariousArtists",SUBSTITUTE(E197," ","")&lt;&gt;"VariousArtist",E197&lt;&gt;"Various",SUBSTITUTE(E197," ","")&lt;&gt;"AssortedArtists",SUBSTITUTE(E197," ","")&lt;&gt;"AssortedArtist",E197&lt;&gt;"Assorted",SUBSTITUTE(E197," ","")&lt;&gt;"AsortedArtists",SUBSTITUTE(E197," ","")&lt;&gt;"AsortedArtist",E197&lt;&gt;"Asorted",E197&lt;&gt;"Other",,SUBSTITUTE(E197," ","")&lt;&gt;"MiscellaneousArtists",SUBSTITUTE(E197," ","")&lt;&gt;"MiscellaneousArtist",E197&lt;&gt;"Miscellaneous",SUBSTITUTE(E197," ","")&lt;&gt;"MiscelaneousArtists",SUBSTITUTE(E197," ","")&lt;&gt;"MiscelaneousArtist",E197&lt;&gt;"Miscelaneous"),"INSERT into Contributors VALUES (newid(), "&amp;IF(F197&lt;&gt;"Primary Artist", "(select RoleId from ContributorRoles where Name='"&amp;F197&amp;"'), 0", "49, 1")&amp; ", null, (select max(ReleaseId) from Releases where "&amp;IF(A197&lt;&gt;"","UPC="&amp;A197,"Catalog='"&amp;SUBSTITUTE(trim(B197),"'","''")&amp;"'")&amp;" and EnterpriseId="&amp;EntId&amp;"), (select ArtistId from Artists where Name=N'"&amp;SUBSTITUTE(trim(E197),"'","''")&amp;"' and EnterpriseId="&amp;EntId&amp;"), null)",""))</f>
        <v>update Releases set ArtistId=(select ArtistId from Artists where Name=N'oNinho' and EnterpriseId=647322), SearchKeywords=concat_ws(' ', Name, N'oNinho',(select Name from Labels where LabelId=Releases.LabelId), ReleaseId, UPC, Catalog) where UPC=707331947010 and EnterpriseId=647322</v>
      </c>
      <c r="L197" s="28"/>
    </row>
    <row r="198">
      <c r="A198" s="83">
        <v>7.0733194701E11</v>
      </c>
      <c r="B198" s="116"/>
      <c r="C198" s="134" t="str">
        <f t="array" ref="C198">ifs(and(isblank($A198),isblank($B198)),"", not(iserror(vlookup($A198&amp;$B198,'3) Release_Label'!$D:$D&amp;'3) Release_Label'!$E:$E,1,0))),vlookup($A198&amp;$B198,{'3) Release_Label'!$D:$D&amp;'3) Release_Label'!$E:$E,'3) Release_Label'!$F:$F},2,0), or(and(not(isblank($B198)),$B198=$B197,$A198&lt;&gt;$A197),and(not(isblank($A198)),$A198=$A197,$B198&lt;&gt;$B197)),"ID LISTS UNALIGNED",and($A198&lt;&gt;"",countif('3) Release_Label'!$D:$D,$A198)=0),"NO UPC MATCH in Release_Label",and($B198&lt;&gt;"",countif('3) Release_Label'!$E:$E,$B198)=0),"NO CATALOG ID MATCH in Release_Label",iserror(vlookup($A198&amp;$B198,'3) Release_Label'!$D:$D&amp;'3) Release_Label'!$E:$E,1,0)),"NO UPC-CATALOG ID pair MATCH in Release_Label" )</f>
        <v>Yoriichi e Kokushibo - Sol e a Lua</v>
      </c>
      <c r="D198" s="134" t="str">
        <f t="array" ref="D198">ifs(and(isblank($A198),isblank($B198)),"", not(iserror(vlookup($A198&amp;$B198,'3) Release_Label'!$D:$D&amp;'3) Release_Label'!$E:$E,1,0))),vlookup($A198&amp;$B198,{'3) Release_Label'!$D:$D&amp;'3) Release_Label'!$E:$E,'3) Release_Label'!$H:$H},2,0), or(and(not(isblank($B198)),$B198=$B197,$A198&lt;&gt;$A197),and(not(isblank($A198)),$A198=$A197,$B198&lt;&gt;$B197)),"ID LISTS UNALIGNED",and($A198&lt;&gt;"",countif('3) Release_Label'!$D:$D,$A198)=0),"NO UPC MATCH in Release_Label",and($B198&lt;&gt;"",countif('3) Release_Label'!$E:$E,$B198)=0),"NO CATALOG ID MATCH in Release_Label",iserror(vlookup($A198&amp;$B198,'3) Release_Label'!$D:$D&amp;'3) Release_Label'!$E:$E,1,0)),"NO UPC-CATALOG ID pair MATCH in Release_Label" )</f>
        <v/>
      </c>
      <c r="E198" s="43" t="s">
        <v>139</v>
      </c>
      <c r="F198" s="135" t="s">
        <v>672</v>
      </c>
      <c r="G198" s="136" t="str">
        <f t="array" ref="G198">ifs(or($F198="",$F198="Main Primary Artist"),$F198,not(iserror(vlookup($F198,'Reference info'!$J$5:$J$8,1,0))),"Key Artist",not(iserror(vlookup($F198,'Reference info'!$J$38:$J$405,1,0))),"Performer",not(iserror(vlookup($F198,'Reference info'!$J$10:$J$36,1,0))),"Producer &amp; Engineer")</f>
        <v>Key Artist</v>
      </c>
      <c r="I198" s="8" t="str">
        <f>IF(AND(F198="Main Primary Artist",SUBSTITUTE(E198," ","")&lt;&gt;"VariousArtists",SUBSTITUTE(E198," ","")&lt;&gt;"VariousArtist",E198&lt;&gt;"Various",SUBSTITUTE(E198," ","")&lt;&gt;"AssortedArtists",SUBSTITUTE(E198," ","")&lt;&gt;"AssortedArtist",E198&lt;&gt;"Assorted",SUBSTITUTE(E198," ","")&lt;&gt;"AsortedArtists",SUBSTITUTE(E198," ","")&lt;&gt;"AsortedArtist",E198&lt;&gt;"Asorted",E198&lt;&gt;"Other",,SUBSTITUTE(E198," ","")&lt;&gt;"MiscellaneousArtists",SUBSTITUTE(E198," ","")&lt;&gt;"MiscellaneousArtist",E198&lt;&gt;"Miscellaneous",SUBSTITUTE(E198," ","")&lt;&gt;"MiscelaneousArtists",SUBSTITUTE(E198," ","")&lt;&gt;"MiscelaneousArtist",E198&lt;&gt;"Miscelaneous"),"update Releases set ArtistId=(select ArtistId from Artists where Name=N'"&amp;SUBSTITUTE(trim(E198),"'","''")&amp;"' and EnterpriseId="&amp;EntId&amp;"), SearchKeywords=concat_ws(' ', Name, N'"&amp;SUBSTITUTE(trim(E198),"'","''")&amp;"',(select Name from Labels where LabelId=Releases.LabelId), ReleaseId, UPC, Catalog) where "&amp;IF(A198&lt;&gt;"","UPC="&amp;A198,"Catalog='"&amp;SUBSTITUTE(trim(B198),"'","''")&amp;"'")&amp;" and EnterpriseId="&amp;EntId,IF(and(F198&lt;&gt;"Main Primary Artist",SUBSTITUTE(E198," ","")&lt;&gt;"VariousArtists",SUBSTITUTE(E198," ","")&lt;&gt;"VariousArtist",E198&lt;&gt;"Various",SUBSTITUTE(E198," ","")&lt;&gt;"AssortedArtists",SUBSTITUTE(E198," ","")&lt;&gt;"AssortedArtist",E198&lt;&gt;"Assorted",SUBSTITUTE(E198," ","")&lt;&gt;"AsortedArtists",SUBSTITUTE(E198," ","")&lt;&gt;"AsortedArtist",E198&lt;&gt;"Asorted",E198&lt;&gt;"Other",,SUBSTITUTE(E198," ","")&lt;&gt;"MiscellaneousArtists",SUBSTITUTE(E198," ","")&lt;&gt;"MiscellaneousArtist",E198&lt;&gt;"Miscellaneous",SUBSTITUTE(E198," ","")&lt;&gt;"MiscelaneousArtists",SUBSTITUTE(E198," ","")&lt;&gt;"MiscelaneousArtist",E198&lt;&gt;"Miscelaneous"),"INSERT into Contributors VALUES (newid(), "&amp;IF(F198&lt;&gt;"Primary Artist", "(select RoleId from ContributorRoles where Name='"&amp;F198&amp;"'), 0", "49, 1")&amp; ", null, (select max(ReleaseId) from Releases where "&amp;IF(A198&lt;&gt;"","UPC="&amp;A198,"Catalog='"&amp;SUBSTITUTE(trim(B198),"'","''")&amp;"'")&amp;" and EnterpriseId="&amp;EntId&amp;"), (select ArtistId from Artists where Name=N'"&amp;SUBSTITUTE(trim(E198),"'","''")&amp;"' and EnterpriseId="&amp;EntId&amp;"), null)",""))</f>
        <v>INSERT into Contributors VALUES (newid(), (select RoleId from ContributorRoles where Name='Featuring'), 0, null, (select max(ReleaseId) from Releases where UPC=707331947010 and EnterpriseId=647322), (select ArtistId from Artists where Name=N'oShaman' and EnterpriseId=647322), null)</v>
      </c>
      <c r="L198" s="28"/>
    </row>
    <row r="199">
      <c r="A199" s="83">
        <v>7.0733194701E11</v>
      </c>
      <c r="B199" s="116"/>
      <c r="C199" s="134" t="str">
        <f t="array" ref="C199">ifs(and(isblank($A199),isblank($B199)),"", not(iserror(vlookup($A199&amp;$B199,'3) Release_Label'!$D:$D&amp;'3) Release_Label'!$E:$E,1,0))),vlookup($A199&amp;$B199,{'3) Release_Label'!$D:$D&amp;'3) Release_Label'!$E:$E,'3) Release_Label'!$F:$F},2,0), or(and(not(isblank($B199)),$B199=$B198,$A199&lt;&gt;$A198),and(not(isblank($A199)),$A199=$A198,$B199&lt;&gt;$B198)),"ID LISTS UNALIGNED",and($A199&lt;&gt;"",countif('3) Release_Label'!$D:$D,$A199)=0),"NO UPC MATCH in Release_Label",and($B199&lt;&gt;"",countif('3) Release_Label'!$E:$E,$B199)=0),"NO CATALOG ID MATCH in Release_Label",iserror(vlookup($A199&amp;$B199,'3) Release_Label'!$D:$D&amp;'3) Release_Label'!$E:$E,1,0)),"NO UPC-CATALOG ID pair MATCH in Release_Label" )</f>
        <v>Yoriichi e Kokushibo - Sol e a Lua</v>
      </c>
      <c r="D199" s="134" t="str">
        <f t="array" ref="D199">ifs(and(isblank($A199),isblank($B199)),"", not(iserror(vlookup($A199&amp;$B199,'3) Release_Label'!$D:$D&amp;'3) Release_Label'!$E:$E,1,0))),vlookup($A199&amp;$B199,{'3) Release_Label'!$D:$D&amp;'3) Release_Label'!$E:$E,'3) Release_Label'!$H:$H},2,0), or(and(not(isblank($B199)),$B199=$B198,$A199&lt;&gt;$A198),and(not(isblank($A199)),$A199=$A198,$B199&lt;&gt;$B198)),"ID LISTS UNALIGNED",and($A199&lt;&gt;"",countif('3) Release_Label'!$D:$D,$A199)=0),"NO UPC MATCH in Release_Label",and($B199&lt;&gt;"",countif('3) Release_Label'!$E:$E,$B199)=0),"NO CATALOG ID MATCH in Release_Label",iserror(vlookup($A199&amp;$B199,'3) Release_Label'!$D:$D&amp;'3) Release_Label'!$E:$E,1,0)),"NO UPC-CATALOG ID pair MATCH in Release_Label" )</f>
        <v/>
      </c>
      <c r="E199" s="43" t="s">
        <v>51</v>
      </c>
      <c r="F199" s="135" t="s">
        <v>667</v>
      </c>
      <c r="G199" s="136" t="str">
        <f t="array" ref="G199">ifs(or($F199="",$F199="Main Primary Artist"),$F199,not(iserror(vlookup($F199,'Reference info'!$J$5:$J$8,1,0))),"Key Artist",not(iserror(vlookup($F199,'Reference info'!$J$38:$J$405,1,0))),"Performer",not(iserror(vlookup($F199,'Reference info'!$J$10:$J$36,1,0))),"Producer &amp; Engineer")</f>
        <v>Producer &amp; Engineer</v>
      </c>
      <c r="I199" s="8" t="str">
        <f>IF(AND(F199="Main Primary Artist",SUBSTITUTE(E199," ","")&lt;&gt;"VariousArtists",SUBSTITUTE(E199," ","")&lt;&gt;"VariousArtist",E199&lt;&gt;"Various",SUBSTITUTE(E199," ","")&lt;&gt;"AssortedArtists",SUBSTITUTE(E199," ","")&lt;&gt;"AssortedArtist",E199&lt;&gt;"Assorted",SUBSTITUTE(E199," ","")&lt;&gt;"AsortedArtists",SUBSTITUTE(E199," ","")&lt;&gt;"AsortedArtist",E199&lt;&gt;"Asorted",E199&lt;&gt;"Other",,SUBSTITUTE(E199," ","")&lt;&gt;"MiscellaneousArtists",SUBSTITUTE(E199," ","")&lt;&gt;"MiscellaneousArtist",E199&lt;&gt;"Miscellaneous",SUBSTITUTE(E199," ","")&lt;&gt;"MiscelaneousArtists",SUBSTITUTE(E199," ","")&lt;&gt;"MiscelaneousArtist",E199&lt;&gt;"Miscelaneous"),"update Releases set ArtistId=(select ArtistId from Artists where Name=N'"&amp;SUBSTITUTE(trim(E199),"'","''")&amp;"' and EnterpriseId="&amp;EntId&amp;"), SearchKeywords=concat_ws(' ', Name, N'"&amp;SUBSTITUTE(trim(E199),"'","''")&amp;"',(select Name from Labels where LabelId=Releases.LabelId), ReleaseId, UPC, Catalog) where "&amp;IF(A199&lt;&gt;"","UPC="&amp;A199,"Catalog='"&amp;SUBSTITUTE(trim(B199),"'","''")&amp;"'")&amp;" and EnterpriseId="&amp;EntId,IF(and(F199&lt;&gt;"Main Primary Artist",SUBSTITUTE(E199," ","")&lt;&gt;"VariousArtists",SUBSTITUTE(E199," ","")&lt;&gt;"VariousArtist",E199&lt;&gt;"Various",SUBSTITUTE(E199," ","")&lt;&gt;"AssortedArtists",SUBSTITUTE(E199," ","")&lt;&gt;"AssortedArtist",E199&lt;&gt;"Assorted",SUBSTITUTE(E199," ","")&lt;&gt;"AsortedArtists",SUBSTITUTE(E199," ","")&lt;&gt;"AsortedArtist",E199&lt;&gt;"Asorted",E199&lt;&gt;"Other",,SUBSTITUTE(E199," ","")&lt;&gt;"MiscellaneousArtists",SUBSTITUTE(E199," ","")&lt;&gt;"MiscellaneousArtist",E199&lt;&gt;"Miscellaneous",SUBSTITUTE(E199," ","")&lt;&gt;"MiscelaneousArtists",SUBSTITUTE(E199," ","")&lt;&gt;"MiscelaneousArtist",E199&lt;&gt;"Miscelaneous"),"INSERT into Contributors VALUES (newid(), "&amp;IF(F199&lt;&gt;"Primary Artist", "(select RoleId from ContributorRoles where Name='"&amp;F199&amp;"'), 0", "49, 1")&amp; ", null, (select max(ReleaseId) from Releases where "&amp;IF(A199&lt;&gt;"","UPC="&amp;A199,"Catalog='"&amp;SUBSTITUTE(trim(B199),"'","''")&amp;"'")&amp;" and EnterpriseId="&amp;EntId&amp;"), (select ArtistId from Artists where Name=N'"&amp;SUBSTITUTE(trim(E199),"'","''")&amp;"' and EnterpriseId="&amp;EntId&amp;"), null)",""))</f>
        <v>INSERT into Contributors VALUES (newid(), (select RoleId from ContributorRoles where Name='Producer'), 0, null, (select max(ReleaseId) from Releases where UPC=707331947010 and EnterpriseId=647322), (select ArtistId from Artists where Name=N'oNinho' and EnterpriseId=647322), null)</v>
      </c>
      <c r="L199" s="28"/>
    </row>
    <row r="200">
      <c r="A200" s="83">
        <v>7.0733194701E11</v>
      </c>
      <c r="B200" s="116"/>
      <c r="C200" s="134" t="str">
        <f t="array" ref="C200">ifs(and(isblank($A200),isblank($B200)),"", not(iserror(vlookup($A200&amp;$B200,'3) Release_Label'!$D:$D&amp;'3) Release_Label'!$E:$E,1,0))),vlookup($A200&amp;$B200,{'3) Release_Label'!$D:$D&amp;'3) Release_Label'!$E:$E,'3) Release_Label'!$F:$F},2,0), or(and(not(isblank($B200)),$B200=$B199,$A200&lt;&gt;$A199),and(not(isblank($A200)),$A200=$A199,$B200&lt;&gt;$B199)),"ID LISTS UNALIGNED",and($A200&lt;&gt;"",countif('3) Release_Label'!$D:$D,$A200)=0),"NO UPC MATCH in Release_Label",and($B200&lt;&gt;"",countif('3) Release_Label'!$E:$E,$B200)=0),"NO CATALOG ID MATCH in Release_Label",iserror(vlookup($A200&amp;$B200,'3) Release_Label'!$D:$D&amp;'3) Release_Label'!$E:$E,1,0)),"NO UPC-CATALOG ID pair MATCH in Release_Label" )</f>
        <v>Yoriichi e Kokushibo - Sol e a Lua</v>
      </c>
      <c r="D200" s="134" t="str">
        <f t="array" ref="D200">ifs(and(isblank($A200),isblank($B200)),"", not(iserror(vlookup($A200&amp;$B200,'3) Release_Label'!$D:$D&amp;'3) Release_Label'!$E:$E,1,0))),vlookup($A200&amp;$B200,{'3) Release_Label'!$D:$D&amp;'3) Release_Label'!$E:$E,'3) Release_Label'!$H:$H},2,0), or(and(not(isblank($B200)),$B200=$B199,$A200&lt;&gt;$A199),and(not(isblank($A200)),$A200=$A199,$B200&lt;&gt;$B199)),"ID LISTS UNALIGNED",and($A200&lt;&gt;"",countif('3) Release_Label'!$D:$D,$A200)=0),"NO UPC MATCH in Release_Label",and($B200&lt;&gt;"",countif('3) Release_Label'!$E:$E,$B200)=0),"NO CATALOG ID MATCH in Release_Label",iserror(vlookup($A200&amp;$B200,'3) Release_Label'!$D:$D&amp;'3) Release_Label'!$E:$E,1,0)),"NO UPC-CATALOG ID pair MATCH in Release_Label" )</f>
        <v/>
      </c>
      <c r="E200" s="43" t="s">
        <v>51</v>
      </c>
      <c r="F200" s="135" t="s">
        <v>669</v>
      </c>
      <c r="G200" s="136" t="str">
        <f t="array" ref="G200">ifs(or($F200="",$F200="Main Primary Artist"),$F200,not(iserror(vlookup($F200,'Reference info'!$J$5:$J$8,1,0))),"Key Artist",not(iserror(vlookup($F200,'Reference info'!$J$38:$J$405,1,0))),"Performer",not(iserror(vlookup($F200,'Reference info'!$J$10:$J$36,1,0))),"Producer &amp; Engineer")</f>
        <v>Producer &amp; Engineer</v>
      </c>
      <c r="I200" s="8" t="str">
        <f>IF(AND(F200="Main Primary Artist",SUBSTITUTE(E200," ","")&lt;&gt;"VariousArtists",SUBSTITUTE(E200," ","")&lt;&gt;"VariousArtist",E200&lt;&gt;"Various",SUBSTITUTE(E200," ","")&lt;&gt;"AssortedArtists",SUBSTITUTE(E200," ","")&lt;&gt;"AssortedArtist",E200&lt;&gt;"Assorted",SUBSTITUTE(E200," ","")&lt;&gt;"AsortedArtists",SUBSTITUTE(E200," ","")&lt;&gt;"AsortedArtist",E200&lt;&gt;"Asorted",E200&lt;&gt;"Other",,SUBSTITUTE(E200," ","")&lt;&gt;"MiscellaneousArtists",SUBSTITUTE(E200," ","")&lt;&gt;"MiscellaneousArtist",E200&lt;&gt;"Miscellaneous",SUBSTITUTE(E200," ","")&lt;&gt;"MiscelaneousArtists",SUBSTITUTE(E200," ","")&lt;&gt;"MiscelaneousArtist",E200&lt;&gt;"Miscelaneous"),"update Releases set ArtistId=(select ArtistId from Artists where Name=N'"&amp;SUBSTITUTE(trim(E200),"'","''")&amp;"' and EnterpriseId="&amp;EntId&amp;"), SearchKeywords=concat_ws(' ', Name, N'"&amp;SUBSTITUTE(trim(E200),"'","''")&amp;"',(select Name from Labels where LabelId=Releases.LabelId), ReleaseId, UPC, Catalog) where "&amp;IF(A200&lt;&gt;"","UPC="&amp;A200,"Catalog='"&amp;SUBSTITUTE(trim(B200),"'","''")&amp;"'")&amp;" and EnterpriseId="&amp;EntId,IF(and(F200&lt;&gt;"Main Primary Artist",SUBSTITUTE(E200," ","")&lt;&gt;"VariousArtists",SUBSTITUTE(E200," ","")&lt;&gt;"VariousArtist",E200&lt;&gt;"Various",SUBSTITUTE(E200," ","")&lt;&gt;"AssortedArtists",SUBSTITUTE(E200," ","")&lt;&gt;"AssortedArtist",E200&lt;&gt;"Assorted",SUBSTITUTE(E200," ","")&lt;&gt;"AsortedArtists",SUBSTITUTE(E200," ","")&lt;&gt;"AsortedArtist",E200&lt;&gt;"Asorted",E200&lt;&gt;"Other",,SUBSTITUTE(E200," ","")&lt;&gt;"MiscellaneousArtists",SUBSTITUTE(E200," ","")&lt;&gt;"MiscellaneousArtist",E200&lt;&gt;"Miscellaneous",SUBSTITUTE(E200," ","")&lt;&gt;"MiscelaneousArtists",SUBSTITUTE(E200," ","")&lt;&gt;"MiscelaneousArtist",E200&lt;&gt;"Miscelaneous"),"INSERT into Contributors VALUES (newid(), "&amp;IF(F200&lt;&gt;"Primary Artist", "(select RoleId from ContributorRoles where Name='"&amp;F200&amp;"'), 0", "49, 1")&amp; ", null, (select max(ReleaseId) from Releases where "&amp;IF(A200&lt;&gt;"","UPC="&amp;A200,"Catalog='"&amp;SUBSTITUTE(trim(B200),"'","''")&amp;"'")&amp;" and EnterpriseId="&amp;EntId&amp;"), (select ArtistId from Artists where Name=N'"&amp;SUBSTITUTE(trim(E200),"'","''")&amp;"' and EnterpriseId="&amp;EntId&amp;"), null)",""))</f>
        <v>INSERT into Contributors VALUES (newid(), (select RoleId from ContributorRoles where Name='Engineer'), 0, null, (select max(ReleaseId) from Releases where UPC=707331947010 and EnterpriseId=647322), (select ArtistId from Artists where Name=N'oNinho' and EnterpriseId=647322), null)</v>
      </c>
      <c r="L200" s="28"/>
    </row>
    <row r="201">
      <c r="A201" s="83">
        <v>7.18114547983E11</v>
      </c>
      <c r="B201" s="116"/>
      <c r="C201" s="134" t="str">
        <f t="array" ref="C201">ifs(and(isblank($A201),isblank($B201)),"", not(iserror(vlookup($A201&amp;$B201,'3) Release_Label'!$D:$D&amp;'3) Release_Label'!$E:$E,1,0))),vlookup($A201&amp;$B201,{'3) Release_Label'!$D:$D&amp;'3) Release_Label'!$E:$E,'3) Release_Label'!$F:$F},2,0), or(and(not(isblank($B201)),$B201=$B200,$A201&lt;&gt;$A200),and(not(isblank($A201)),$A201=$A200,$B201&lt;&gt;$B200)),"ID LISTS UNALIGNED",and($A201&lt;&gt;"",countif('3) Release_Label'!$D:$D,$A201)=0),"NO UPC MATCH in Release_Label",and($B201&lt;&gt;"",countif('3) Release_Label'!$E:$E,$B201)=0),"NO CATALOG ID MATCH in Release_Label",iserror(vlookup($A201&amp;$B201,'3) Release_Label'!$D:$D&amp;'3) Release_Label'!$E:$E,1,0)),"NO UPC-CATALOG ID pair MATCH in Release_Label" )</f>
        <v>Demônio do Futebol</v>
      </c>
      <c r="D201" s="134" t="str">
        <f t="array" ref="D201">ifs(and(isblank($A201),isblank($B201)),"", not(iserror(vlookup($A201&amp;$B201,'3) Release_Label'!$D:$D&amp;'3) Release_Label'!$E:$E,1,0))),vlookup($A201&amp;$B201,{'3) Release_Label'!$D:$D&amp;'3) Release_Label'!$E:$E,'3) Release_Label'!$H:$H},2,0), or(and(not(isblank($B201)),$B201=$B200,$A201&lt;&gt;$A200),and(not(isblank($A201)),$A201=$A200,$B201&lt;&gt;$B200)),"ID LISTS UNALIGNED",and($A201&lt;&gt;"",countif('3) Release_Label'!$D:$D,$A201)=0),"NO UPC MATCH in Release_Label",and($B201&lt;&gt;"",countif('3) Release_Label'!$E:$E,$B201)=0),"NO CATALOG ID MATCH in Release_Label",iserror(vlookup($A201&amp;$B201,'3) Release_Label'!$D:$D&amp;'3) Release_Label'!$E:$E,1,0)),"NO UPC-CATALOG ID pair MATCH in Release_Label" )</f>
        <v/>
      </c>
      <c r="E201" s="43" t="s">
        <v>67</v>
      </c>
      <c r="F201" s="135" t="s">
        <v>666</v>
      </c>
      <c r="G201" s="136" t="str">
        <f t="array" ref="G201">ifs(or($F201="",$F201="Main Primary Artist"),$F201,not(iserror(vlookup($F201,'Reference info'!$J$5:$J$8,1,0))),"Key Artist",not(iserror(vlookup($F201,'Reference info'!$J$38:$J$405,1,0))),"Performer",not(iserror(vlookup($F201,'Reference info'!$J$10:$J$36,1,0))),"Producer &amp; Engineer")</f>
        <v>Main Primary Artist</v>
      </c>
      <c r="I201" s="8" t="str">
        <f>IF(AND(F201="Main Primary Artist",SUBSTITUTE(E201," ","")&lt;&gt;"VariousArtists",SUBSTITUTE(E201," ","")&lt;&gt;"VariousArtist",E201&lt;&gt;"Various",SUBSTITUTE(E201," ","")&lt;&gt;"AssortedArtists",SUBSTITUTE(E201," ","")&lt;&gt;"AssortedArtist",E201&lt;&gt;"Assorted",SUBSTITUTE(E201," ","")&lt;&gt;"AsortedArtists",SUBSTITUTE(E201," ","")&lt;&gt;"AsortedArtist",E201&lt;&gt;"Asorted",E201&lt;&gt;"Other",,SUBSTITUTE(E201," ","")&lt;&gt;"MiscellaneousArtists",SUBSTITUTE(E201," ","")&lt;&gt;"MiscellaneousArtist",E201&lt;&gt;"Miscellaneous",SUBSTITUTE(E201," ","")&lt;&gt;"MiscelaneousArtists",SUBSTITUTE(E201," ","")&lt;&gt;"MiscelaneousArtist",E201&lt;&gt;"Miscelaneous"),"update Releases set ArtistId=(select ArtistId from Artists where Name=N'"&amp;SUBSTITUTE(trim(E201),"'","''")&amp;"' and EnterpriseId="&amp;EntId&amp;"), SearchKeywords=concat_ws(' ', Name, N'"&amp;SUBSTITUTE(trim(E201),"'","''")&amp;"',(select Name from Labels where LabelId=Releases.LabelId), ReleaseId, UPC, Catalog) where "&amp;IF(A201&lt;&gt;"","UPC="&amp;A201,"Catalog='"&amp;SUBSTITUTE(trim(B201),"'","''")&amp;"'")&amp;" and EnterpriseId="&amp;EntId,IF(and(F201&lt;&gt;"Main Primary Artist",SUBSTITUTE(E201," ","")&lt;&gt;"VariousArtists",SUBSTITUTE(E201," ","")&lt;&gt;"VariousArtist",E201&lt;&gt;"Various",SUBSTITUTE(E201," ","")&lt;&gt;"AssortedArtists",SUBSTITUTE(E201," ","")&lt;&gt;"AssortedArtist",E201&lt;&gt;"Assorted",SUBSTITUTE(E201," ","")&lt;&gt;"AsortedArtists",SUBSTITUTE(E201," ","")&lt;&gt;"AsortedArtist",E201&lt;&gt;"Asorted",E201&lt;&gt;"Other",,SUBSTITUTE(E201," ","")&lt;&gt;"MiscellaneousArtists",SUBSTITUTE(E201," ","")&lt;&gt;"MiscellaneousArtist",E201&lt;&gt;"Miscellaneous",SUBSTITUTE(E201," ","")&lt;&gt;"MiscelaneousArtists",SUBSTITUTE(E201," ","")&lt;&gt;"MiscelaneousArtist",E201&lt;&gt;"Miscelaneous"),"INSERT into Contributors VALUES (newid(), "&amp;IF(F201&lt;&gt;"Primary Artist", "(select RoleId from ContributorRoles where Name='"&amp;F201&amp;"'), 0", "49, 1")&amp; ", null, (select max(ReleaseId) from Releases where "&amp;IF(A201&lt;&gt;"","UPC="&amp;A201,"Catalog='"&amp;SUBSTITUTE(trim(B201),"'","''")&amp;"'")&amp;" and EnterpriseId="&amp;EntId&amp;"), (select ArtistId from Artists where Name=N'"&amp;SUBSTITUTE(trim(E201),"'","''")&amp;"'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UPC=718114547983 and EnterpriseId=647322</v>
      </c>
      <c r="L201" s="28"/>
    </row>
    <row r="202">
      <c r="A202" s="83">
        <v>7.18114547983E11</v>
      </c>
      <c r="B202" s="116"/>
      <c r="C202" s="134" t="str">
        <f t="array" ref="C202">ifs(and(isblank($A202),isblank($B202)),"", not(iserror(vlookup($A202&amp;$B202,'3) Release_Label'!$D:$D&amp;'3) Release_Label'!$E:$E,1,0))),vlookup($A202&amp;$B202,{'3) Release_Label'!$D:$D&amp;'3) Release_Label'!$E:$E,'3) Release_Label'!$F:$F},2,0), or(and(not(isblank($B202)),$B202=$B201,$A202&lt;&gt;$A201),and(not(isblank($A202)),$A202=$A201,$B202&lt;&gt;$B201)),"ID LISTS UNALIGNED",and($A202&lt;&gt;"",countif('3) Release_Label'!$D:$D,$A202)=0),"NO UPC MATCH in Release_Label",and($B202&lt;&gt;"",countif('3) Release_Label'!$E:$E,$B202)=0),"NO CATALOG ID MATCH in Release_Label",iserror(vlookup($A202&amp;$B202,'3) Release_Label'!$D:$D&amp;'3) Release_Label'!$E:$E,1,0)),"NO UPC-CATALOG ID pair MATCH in Release_Label" )</f>
        <v>Demônio do Futebol</v>
      </c>
      <c r="D202" s="134" t="str">
        <f t="array" ref="D202">ifs(and(isblank($A202),isblank($B202)),"", not(iserror(vlookup($A202&amp;$B202,'3) Release_Label'!$D:$D&amp;'3) Release_Label'!$E:$E,1,0))),vlookup($A202&amp;$B202,{'3) Release_Label'!$D:$D&amp;'3) Release_Label'!$E:$E,'3) Release_Label'!$H:$H},2,0), or(and(not(isblank($B202)),$B202=$B201,$A202&lt;&gt;$A201),and(not(isblank($A202)),$A202=$A201,$B202&lt;&gt;$B201)),"ID LISTS UNALIGNED",and($A202&lt;&gt;"",countif('3) Release_Label'!$D:$D,$A202)=0),"NO UPC MATCH in Release_Label",and($B202&lt;&gt;"",countif('3) Release_Label'!$E:$E,$B202)=0),"NO CATALOG ID MATCH in Release_Label",iserror(vlookup($A202&amp;$B202,'3) Release_Label'!$D:$D&amp;'3) Release_Label'!$E:$E,1,0)),"NO UPC-CATALOG ID pair MATCH in Release_Label" )</f>
        <v/>
      </c>
      <c r="E202" s="43" t="s">
        <v>67</v>
      </c>
      <c r="F202" s="135" t="s">
        <v>667</v>
      </c>
      <c r="G202" s="136" t="str">
        <f t="array" ref="G202">ifs(or($F202="",$F202="Main Primary Artist"),$F202,not(iserror(vlookup($F202,'Reference info'!$J$5:$J$8,1,0))),"Key Artist",not(iserror(vlookup($F202,'Reference info'!$J$38:$J$405,1,0))),"Performer",not(iserror(vlookup($F202,'Reference info'!$J$10:$J$36,1,0))),"Producer &amp; Engineer")</f>
        <v>Producer &amp; Engineer</v>
      </c>
      <c r="I202" s="8" t="str">
        <f>IF(AND(F202="Main Primary Artist",SUBSTITUTE(E202," ","")&lt;&gt;"VariousArtists",SUBSTITUTE(E202," ","")&lt;&gt;"VariousArtist",E202&lt;&gt;"Various",SUBSTITUTE(E202," ","")&lt;&gt;"AssortedArtists",SUBSTITUTE(E202," ","")&lt;&gt;"AssortedArtist",E202&lt;&gt;"Assorted",SUBSTITUTE(E202," ","")&lt;&gt;"AsortedArtists",SUBSTITUTE(E202," ","")&lt;&gt;"AsortedArtist",E202&lt;&gt;"Asorted",E202&lt;&gt;"Other",,SUBSTITUTE(E202," ","")&lt;&gt;"MiscellaneousArtists",SUBSTITUTE(E202," ","")&lt;&gt;"MiscellaneousArtist",E202&lt;&gt;"Miscellaneous",SUBSTITUTE(E202," ","")&lt;&gt;"MiscelaneousArtists",SUBSTITUTE(E202," ","")&lt;&gt;"MiscelaneousArtist",E202&lt;&gt;"Miscelaneous"),"update Releases set ArtistId=(select ArtistId from Artists where Name=N'"&amp;SUBSTITUTE(trim(E202),"'","''")&amp;"' and EnterpriseId="&amp;EntId&amp;"), SearchKeywords=concat_ws(' ', Name, N'"&amp;SUBSTITUTE(trim(E202),"'","''")&amp;"',(select Name from Labels where LabelId=Releases.LabelId), ReleaseId, UPC, Catalog) where "&amp;IF(A202&lt;&gt;"","UPC="&amp;A202,"Catalog='"&amp;SUBSTITUTE(trim(B202),"'","''")&amp;"'")&amp;" and EnterpriseId="&amp;EntId,IF(and(F202&lt;&gt;"Main Primary Artist",SUBSTITUTE(E202," ","")&lt;&gt;"VariousArtists",SUBSTITUTE(E202," ","")&lt;&gt;"VariousArtist",E202&lt;&gt;"Various",SUBSTITUTE(E202," ","")&lt;&gt;"AssortedArtists",SUBSTITUTE(E202," ","")&lt;&gt;"AssortedArtist",E202&lt;&gt;"Assorted",SUBSTITUTE(E202," ","")&lt;&gt;"AsortedArtists",SUBSTITUTE(E202," ","")&lt;&gt;"AsortedArtist",E202&lt;&gt;"Asorted",E202&lt;&gt;"Other",,SUBSTITUTE(E202," ","")&lt;&gt;"MiscellaneousArtists",SUBSTITUTE(E202," ","")&lt;&gt;"MiscellaneousArtist",E202&lt;&gt;"Miscellaneous",SUBSTITUTE(E202," ","")&lt;&gt;"MiscelaneousArtists",SUBSTITUTE(E202," ","")&lt;&gt;"MiscelaneousArtist",E202&lt;&gt;"Miscelaneous"),"INSERT into Contributors VALUES (newid(), "&amp;IF(F202&lt;&gt;"Primary Artist", "(select RoleId from ContributorRoles where Name='"&amp;F202&amp;"'), 0", "49, 1")&amp; ", null, (select max(ReleaseId) from Releases where "&amp;IF(A202&lt;&gt;"","UPC="&amp;A202,"Catalog='"&amp;SUBSTITUTE(trim(B202),"'","''")&amp;"'")&amp;" and EnterpriseId="&amp;EntId&amp;"), (select ArtistId from Artists where Name=N'"&amp;SUBSTITUTE(trim(E202),"'","''")&amp;"' and EnterpriseId="&amp;EntId&amp;"), null)",""))</f>
        <v>INSERT into Contributors VALUES (newid(), (select RoleId from ContributorRoles where Name='Producer'), 0, null, (select max(ReleaseId) from Releases where UPC=718114547983 and EnterpriseId=647322), (select ArtistId from Artists where Name=N'Flash Beats Manow' and EnterpriseId=647322), null)</v>
      </c>
      <c r="L202" s="28"/>
    </row>
    <row r="203">
      <c r="A203" s="83">
        <v>7.18114547983E11</v>
      </c>
      <c r="B203" s="116"/>
      <c r="C203" s="134" t="str">
        <f t="array" ref="C203">ifs(and(isblank($A203),isblank($B203)),"", not(iserror(vlookup($A203&amp;$B203,'3) Release_Label'!$D:$D&amp;'3) Release_Label'!$E:$E,1,0))),vlookup($A203&amp;$B203,{'3) Release_Label'!$D:$D&amp;'3) Release_Label'!$E:$E,'3) Release_Label'!$F:$F},2,0), or(and(not(isblank($B203)),$B203=$B202,$A203&lt;&gt;$A202),and(not(isblank($A203)),$A203=$A202,$B203&lt;&gt;$B202)),"ID LISTS UNALIGNED",and($A203&lt;&gt;"",countif('3) Release_Label'!$D:$D,$A203)=0),"NO UPC MATCH in Release_Label",and($B203&lt;&gt;"",countif('3) Release_Label'!$E:$E,$B203)=0),"NO CATALOG ID MATCH in Release_Label",iserror(vlookup($A203&amp;$B203,'3) Release_Label'!$D:$D&amp;'3) Release_Label'!$E:$E,1,0)),"NO UPC-CATALOG ID pair MATCH in Release_Label" )</f>
        <v>Demônio do Futebol</v>
      </c>
      <c r="D203" s="134" t="str">
        <f t="array" ref="D203">ifs(and(isblank($A203),isblank($B203)),"", not(iserror(vlookup($A203&amp;$B203,'3) Release_Label'!$D:$D&amp;'3) Release_Label'!$E:$E,1,0))),vlookup($A203&amp;$B203,{'3) Release_Label'!$D:$D&amp;'3) Release_Label'!$E:$E,'3) Release_Label'!$H:$H},2,0), or(and(not(isblank($B203)),$B203=$B202,$A203&lt;&gt;$A202),and(not(isblank($A203)),$A203=$A202,$B203&lt;&gt;$B202)),"ID LISTS UNALIGNED",and($A203&lt;&gt;"",countif('3) Release_Label'!$D:$D,$A203)=0),"NO UPC MATCH in Release_Label",and($B203&lt;&gt;"",countif('3) Release_Label'!$E:$E,$B203)=0),"NO CATALOG ID MATCH in Release_Label",iserror(vlookup($A203&amp;$B203,'3) Release_Label'!$D:$D&amp;'3) Release_Label'!$E:$E,1,0)),"NO UPC-CATALOG ID pair MATCH in Release_Label" )</f>
        <v/>
      </c>
      <c r="E203" s="43" t="s">
        <v>67</v>
      </c>
      <c r="F203" s="135" t="s">
        <v>669</v>
      </c>
      <c r="G203" s="136" t="str">
        <f t="array" ref="G203">ifs(or($F203="",$F203="Main Primary Artist"),$F203,not(iserror(vlookup($F203,'Reference info'!$J$5:$J$8,1,0))),"Key Artist",not(iserror(vlookup($F203,'Reference info'!$J$38:$J$405,1,0))),"Performer",not(iserror(vlookup($F203,'Reference info'!$J$10:$J$36,1,0))),"Producer &amp; Engineer")</f>
        <v>Producer &amp; Engineer</v>
      </c>
      <c r="I203" s="8" t="str">
        <f>IF(AND(F203="Main Primary Artist",SUBSTITUTE(E203," ","")&lt;&gt;"VariousArtists",SUBSTITUTE(E203," ","")&lt;&gt;"VariousArtist",E203&lt;&gt;"Various",SUBSTITUTE(E203," ","")&lt;&gt;"AssortedArtists",SUBSTITUTE(E203," ","")&lt;&gt;"AssortedArtist",E203&lt;&gt;"Assorted",SUBSTITUTE(E203," ","")&lt;&gt;"AsortedArtists",SUBSTITUTE(E203," ","")&lt;&gt;"AsortedArtist",E203&lt;&gt;"Asorted",E203&lt;&gt;"Other",,SUBSTITUTE(E203," ","")&lt;&gt;"MiscellaneousArtists",SUBSTITUTE(E203," ","")&lt;&gt;"MiscellaneousArtist",E203&lt;&gt;"Miscellaneous",SUBSTITUTE(E203," ","")&lt;&gt;"MiscelaneousArtists",SUBSTITUTE(E203," ","")&lt;&gt;"MiscelaneousArtist",E203&lt;&gt;"Miscelaneous"),"update Releases set ArtistId=(select ArtistId from Artists where Name=N'"&amp;SUBSTITUTE(trim(E203),"'","''")&amp;"' and EnterpriseId="&amp;EntId&amp;"), SearchKeywords=concat_ws(' ', Name, N'"&amp;SUBSTITUTE(trim(E203),"'","''")&amp;"',(select Name from Labels where LabelId=Releases.LabelId), ReleaseId, UPC, Catalog) where "&amp;IF(A203&lt;&gt;"","UPC="&amp;A203,"Catalog='"&amp;SUBSTITUTE(trim(B203),"'","''")&amp;"'")&amp;" and EnterpriseId="&amp;EntId,IF(and(F203&lt;&gt;"Main Primary Artist",SUBSTITUTE(E203," ","")&lt;&gt;"VariousArtists",SUBSTITUTE(E203," ","")&lt;&gt;"VariousArtist",E203&lt;&gt;"Various",SUBSTITUTE(E203," ","")&lt;&gt;"AssortedArtists",SUBSTITUTE(E203," ","")&lt;&gt;"AssortedArtist",E203&lt;&gt;"Assorted",SUBSTITUTE(E203," ","")&lt;&gt;"AsortedArtists",SUBSTITUTE(E203," ","")&lt;&gt;"AsortedArtist",E203&lt;&gt;"Asorted",E203&lt;&gt;"Other",,SUBSTITUTE(E203," ","")&lt;&gt;"MiscellaneousArtists",SUBSTITUTE(E203," ","")&lt;&gt;"MiscellaneousArtist",E203&lt;&gt;"Miscellaneous",SUBSTITUTE(E203," ","")&lt;&gt;"MiscelaneousArtists",SUBSTITUTE(E203," ","")&lt;&gt;"MiscelaneousArtist",E203&lt;&gt;"Miscelaneous"),"INSERT into Contributors VALUES (newid(), "&amp;IF(F203&lt;&gt;"Primary Artist", "(select RoleId from ContributorRoles where Name='"&amp;F203&amp;"'), 0", "49, 1")&amp; ", null, (select max(ReleaseId) from Releases where "&amp;IF(A203&lt;&gt;"","UPC="&amp;A203,"Catalog='"&amp;SUBSTITUTE(trim(B203),"'","''")&amp;"'")&amp;" and EnterpriseId="&amp;EntId&amp;"), (select ArtistId from Artists where Name=N'"&amp;SUBSTITUTE(trim(E203),"'","''")&amp;"' and EnterpriseId="&amp;EntId&amp;"), null)",""))</f>
        <v>INSERT into Contributors VALUES (newid(), (select RoleId from ContributorRoles where Name='Engineer'), 0, null, (select max(ReleaseId) from Releases where UPC=718114547983 and EnterpriseId=647322), (select ArtistId from Artists where Name=N'Flash Beats Manow' and EnterpriseId=647322), null)</v>
      </c>
      <c r="L203" s="28"/>
    </row>
    <row r="204">
      <c r="A204" s="83">
        <v>7.18114547075E11</v>
      </c>
      <c r="B204" s="116"/>
      <c r="C204" s="134" t="str">
        <f t="array" ref="C204">ifs(and(isblank($A204),isblank($B204)),"", not(iserror(vlookup($A204&amp;$B204,'3) Release_Label'!$D:$D&amp;'3) Release_Label'!$E:$E,1,0))),vlookup($A204&amp;$B204,{'3) Release_Label'!$D:$D&amp;'3) Release_Label'!$E:$E,'3) Release_Label'!$F:$F},2,0), or(and(not(isblank($B204)),$B204=$B203,$A204&lt;&gt;$A203),and(not(isblank($A204)),$A204=$A203,$B204&lt;&gt;$B203)),"ID LISTS UNALIGNED",and($A204&lt;&gt;"",countif('3) Release_Label'!$D:$D,$A204)=0),"NO UPC MATCH in Release_Label",and($B204&lt;&gt;"",countif('3) Release_Label'!$E:$E,$B204)=0),"NO CATALOG ID MATCH in Release_Label",iserror(vlookup($A204&amp;$B204,'3) Release_Label'!$D:$D&amp;'3) Release_Label'!$E:$E,1,0)),"NO UPC-CATALOG ID pair MATCH in Release_Label" )</f>
        <v>Detroid Smash</v>
      </c>
      <c r="D204" s="134" t="str">
        <f t="array" ref="D204">ifs(and(isblank($A204),isblank($B204)),"", not(iserror(vlookup($A204&amp;$B204,'3) Release_Label'!$D:$D&amp;'3) Release_Label'!$E:$E,1,0))),vlookup($A204&amp;$B204,{'3) Release_Label'!$D:$D&amp;'3) Release_Label'!$E:$E,'3) Release_Label'!$H:$H},2,0), or(and(not(isblank($B204)),$B204=$B203,$A204&lt;&gt;$A203),and(not(isblank($A204)),$A204=$A203,$B204&lt;&gt;$B203)),"ID LISTS UNALIGNED",and($A204&lt;&gt;"",countif('3) Release_Label'!$D:$D,$A204)=0),"NO UPC MATCH in Release_Label",and($B204&lt;&gt;"",countif('3) Release_Label'!$E:$E,$B204)=0),"NO CATALOG ID MATCH in Release_Label",iserror(vlookup($A204&amp;$B204,'3) Release_Label'!$D:$D&amp;'3) Release_Label'!$E:$E,1,0)),"NO UPC-CATALOG ID pair MATCH in Release_Label" )</f>
        <v/>
      </c>
      <c r="E204" s="43" t="s">
        <v>79</v>
      </c>
      <c r="F204" s="135" t="s">
        <v>666</v>
      </c>
      <c r="G204" s="136" t="str">
        <f t="array" ref="G204">ifs(or($F204="",$F204="Main Primary Artist"),$F204,not(iserror(vlookup($F204,'Reference info'!$J$5:$J$8,1,0))),"Key Artist",not(iserror(vlookup($F204,'Reference info'!$J$38:$J$405,1,0))),"Performer",not(iserror(vlookup($F204,'Reference info'!$J$10:$J$36,1,0))),"Producer &amp; Engineer")</f>
        <v>Main Primary Artist</v>
      </c>
      <c r="I204" s="8" t="str">
        <f>IF(AND(F204="Main Primary Artist",SUBSTITUTE(E204," ","")&lt;&gt;"VariousArtists",SUBSTITUTE(E204," ","")&lt;&gt;"VariousArtist",E204&lt;&gt;"Various",SUBSTITUTE(E204," ","")&lt;&gt;"AssortedArtists",SUBSTITUTE(E204," ","")&lt;&gt;"AssortedArtist",E204&lt;&gt;"Assorted",SUBSTITUTE(E204," ","")&lt;&gt;"AsortedArtists",SUBSTITUTE(E204," ","")&lt;&gt;"AsortedArtist",E204&lt;&gt;"Asorted",E204&lt;&gt;"Other",,SUBSTITUTE(E204," ","")&lt;&gt;"MiscellaneousArtists",SUBSTITUTE(E204," ","")&lt;&gt;"MiscellaneousArtist",E204&lt;&gt;"Miscellaneous",SUBSTITUTE(E204," ","")&lt;&gt;"MiscelaneousArtists",SUBSTITUTE(E204," ","")&lt;&gt;"MiscelaneousArtist",E204&lt;&gt;"Miscelaneous"),"update Releases set ArtistId=(select ArtistId from Artists where Name=N'"&amp;SUBSTITUTE(trim(E204),"'","''")&amp;"' and EnterpriseId="&amp;EntId&amp;"), SearchKeywords=concat_ws(' ', Name, N'"&amp;SUBSTITUTE(trim(E204),"'","''")&amp;"',(select Name from Labels where LabelId=Releases.LabelId), ReleaseId, UPC, Catalog) where "&amp;IF(A204&lt;&gt;"","UPC="&amp;A204,"Catalog='"&amp;SUBSTITUTE(trim(B204),"'","''")&amp;"'")&amp;" and EnterpriseId="&amp;EntId,IF(and(F204&lt;&gt;"Main Primary Artist",SUBSTITUTE(E204," ","")&lt;&gt;"VariousArtists",SUBSTITUTE(E204," ","")&lt;&gt;"VariousArtist",E204&lt;&gt;"Various",SUBSTITUTE(E204," ","")&lt;&gt;"AssortedArtists",SUBSTITUTE(E204," ","")&lt;&gt;"AssortedArtist",E204&lt;&gt;"Assorted",SUBSTITUTE(E204," ","")&lt;&gt;"AsortedArtists",SUBSTITUTE(E204," ","")&lt;&gt;"AsortedArtist",E204&lt;&gt;"Asorted",E204&lt;&gt;"Other",,SUBSTITUTE(E204," ","")&lt;&gt;"MiscellaneousArtists",SUBSTITUTE(E204," ","")&lt;&gt;"MiscellaneousArtist",E204&lt;&gt;"Miscellaneous",SUBSTITUTE(E204," ","")&lt;&gt;"MiscelaneousArtists",SUBSTITUTE(E204," ","")&lt;&gt;"MiscelaneousArtist",E204&lt;&gt;"Miscelaneous"),"INSERT into Contributors VALUES (newid(), "&amp;IF(F204&lt;&gt;"Primary Artist", "(select RoleId from ContributorRoles where Name='"&amp;F204&amp;"'), 0", "49, 1")&amp; ", null, (select max(ReleaseId) from Releases where "&amp;IF(A204&lt;&gt;"","UPC="&amp;A204,"Catalog='"&amp;SUBSTITUTE(trim(B204),"'","''")&amp;"'")&amp;" and EnterpriseId="&amp;EntId&amp;"), (select ArtistId from Artists where Name=N'"&amp;SUBSTITUTE(trim(E204),"'","''")&amp;"' and EnterpriseId="&amp;EntId&amp;"), null)",""))</f>
        <v>update Releases set ArtistId=(select ArtistId from Artists where Name=N'$hinepsj' and EnterpriseId=647322), SearchKeywords=concat_ws(' ', Name, N'$hinepsj',(select Name from Labels where LabelId=Releases.LabelId), ReleaseId, UPC, Catalog) where UPC=718114547075 and EnterpriseId=647322</v>
      </c>
      <c r="L204" s="28"/>
    </row>
    <row r="205">
      <c r="A205" s="83">
        <v>7.18114547075E11</v>
      </c>
      <c r="B205" s="116"/>
      <c r="C205" s="134" t="str">
        <f t="array" ref="C205">ifs(and(isblank($A205),isblank($B205)),"", not(iserror(vlookup($A205&amp;$B205,'3) Release_Label'!$D:$D&amp;'3) Release_Label'!$E:$E,1,0))),vlookup($A205&amp;$B205,{'3) Release_Label'!$D:$D&amp;'3) Release_Label'!$E:$E,'3) Release_Label'!$F:$F},2,0), or(and(not(isblank($B205)),$B205=$B204,$A205&lt;&gt;$A204),and(not(isblank($A205)),$A205=$A204,$B205&lt;&gt;$B204)),"ID LISTS UNALIGNED",and($A205&lt;&gt;"",countif('3) Release_Label'!$D:$D,$A205)=0),"NO UPC MATCH in Release_Label",and($B205&lt;&gt;"",countif('3) Release_Label'!$E:$E,$B205)=0),"NO CATALOG ID MATCH in Release_Label",iserror(vlookup($A205&amp;$B205,'3) Release_Label'!$D:$D&amp;'3) Release_Label'!$E:$E,1,0)),"NO UPC-CATALOG ID pair MATCH in Release_Label" )</f>
        <v>Detroid Smash</v>
      </c>
      <c r="D205" s="134" t="str">
        <f t="array" ref="D205">ifs(and(isblank($A205),isblank($B205)),"", not(iserror(vlookup($A205&amp;$B205,'3) Release_Label'!$D:$D&amp;'3) Release_Label'!$E:$E,1,0))),vlookup($A205&amp;$B205,{'3) Release_Label'!$D:$D&amp;'3) Release_Label'!$E:$E,'3) Release_Label'!$H:$H},2,0), or(and(not(isblank($B205)),$B205=$B204,$A205&lt;&gt;$A204),and(not(isblank($A205)),$A205=$A204,$B205&lt;&gt;$B204)),"ID LISTS UNALIGNED",and($A205&lt;&gt;"",countif('3) Release_Label'!$D:$D,$A205)=0),"NO UPC MATCH in Release_Label",and($B205&lt;&gt;"",countif('3) Release_Label'!$E:$E,$B205)=0),"NO CATALOG ID MATCH in Release_Label",iserror(vlookup($A205&amp;$B205,'3) Release_Label'!$D:$D&amp;'3) Release_Label'!$E:$E,1,0)),"NO UPC-CATALOG ID pair MATCH in Release_Label" )</f>
        <v/>
      </c>
      <c r="E205" s="43" t="s">
        <v>44</v>
      </c>
      <c r="F205" s="135" t="s">
        <v>671</v>
      </c>
      <c r="G205" s="136" t="str">
        <f t="array" ref="G205">ifs(or($F205="",$F205="Main Primary Artist"),$F205,not(iserror(vlookup($F205,'Reference info'!$J$5:$J$8,1,0))),"Key Artist",not(iserror(vlookup($F205,'Reference info'!$J$38:$J$405,1,0))),"Performer",not(iserror(vlookup($F205,'Reference info'!$J$10:$J$36,1,0))),"Producer &amp; Engineer")</f>
        <v>Key Artist</v>
      </c>
      <c r="I205" s="8" t="str">
        <f>IF(AND(F205="Main Primary Artist",SUBSTITUTE(E205," ","")&lt;&gt;"VariousArtists",SUBSTITUTE(E205," ","")&lt;&gt;"VariousArtist",E205&lt;&gt;"Various",SUBSTITUTE(E205," ","")&lt;&gt;"AssortedArtists",SUBSTITUTE(E205," ","")&lt;&gt;"AssortedArtist",E205&lt;&gt;"Assorted",SUBSTITUTE(E205," ","")&lt;&gt;"AsortedArtists",SUBSTITUTE(E205," ","")&lt;&gt;"AsortedArtist",E205&lt;&gt;"Asorted",E205&lt;&gt;"Other",,SUBSTITUTE(E205," ","")&lt;&gt;"MiscellaneousArtists",SUBSTITUTE(E205," ","")&lt;&gt;"MiscellaneousArtist",E205&lt;&gt;"Miscellaneous",SUBSTITUTE(E205," ","")&lt;&gt;"MiscelaneousArtists",SUBSTITUTE(E205," ","")&lt;&gt;"MiscelaneousArtist",E205&lt;&gt;"Miscelaneous"),"update Releases set ArtistId=(select ArtistId from Artists where Name=N'"&amp;SUBSTITUTE(trim(E205),"'","''")&amp;"' and EnterpriseId="&amp;EntId&amp;"), SearchKeywords=concat_ws(' ', Name, N'"&amp;SUBSTITUTE(trim(E205),"'","''")&amp;"',(select Name from Labels where LabelId=Releases.LabelId), ReleaseId, UPC, Catalog) where "&amp;IF(A205&lt;&gt;"","UPC="&amp;A205,"Catalog='"&amp;SUBSTITUTE(trim(B205),"'","''")&amp;"'")&amp;" and EnterpriseId="&amp;EntId,IF(and(F205&lt;&gt;"Main Primary Artist",SUBSTITUTE(E205," ","")&lt;&gt;"VariousArtists",SUBSTITUTE(E205," ","")&lt;&gt;"VariousArtist",E205&lt;&gt;"Various",SUBSTITUTE(E205," ","")&lt;&gt;"AssortedArtists",SUBSTITUTE(E205," ","")&lt;&gt;"AssortedArtist",E205&lt;&gt;"Assorted",SUBSTITUTE(E205," ","")&lt;&gt;"AsortedArtists",SUBSTITUTE(E205," ","")&lt;&gt;"AsortedArtist",E205&lt;&gt;"Asorted",E205&lt;&gt;"Other",,SUBSTITUTE(E205," ","")&lt;&gt;"MiscellaneousArtists",SUBSTITUTE(E205," ","")&lt;&gt;"MiscellaneousArtist",E205&lt;&gt;"Miscellaneous",SUBSTITUTE(E205," ","")&lt;&gt;"MiscelaneousArtists",SUBSTITUTE(E205," ","")&lt;&gt;"MiscelaneousArtist",E205&lt;&gt;"Miscelaneous"),"INSERT into Contributors VALUES (newid(), "&amp;IF(F205&lt;&gt;"Primary Artist", "(select RoleId from ContributorRoles where Name='"&amp;F205&amp;"'), 0", "49, 1")&amp; ", null, (select max(ReleaseId) from Releases where "&amp;IF(A205&lt;&gt;"","UPC="&amp;A205,"Catalog='"&amp;SUBSTITUTE(trim(B205),"'","''")&amp;"'")&amp;" and EnterpriseId="&amp;EntId&amp;"), (select ArtistId from Artists where Name=N'"&amp;SUBSTITUTE(trim(E205),"'","''")&amp;"' and EnterpriseId="&amp;EntId&amp;"), null)",""))</f>
        <v>INSERT into Contributors VALUES (newid(), 49, 1, null, (select max(ReleaseId) from Releases where UPC=718114547075 and EnterpriseId=647322), (select ArtistId from Artists where Name=N'SecondTime' and EnterpriseId=647322), null)</v>
      </c>
      <c r="L205" s="28"/>
    </row>
    <row r="206">
      <c r="A206" s="110">
        <v>7.18114547075E11</v>
      </c>
      <c r="B206" s="84"/>
      <c r="C206" s="134" t="str">
        <f t="array" ref="C206">ifs(and(isblank($A206),isblank($B206)),"", not(iserror(vlookup($A206&amp;$B206,'3) Release_Label'!$D:$D&amp;'3) Release_Label'!$E:$E,1,0))),vlookup($A206&amp;$B206,{'3) Release_Label'!$D:$D&amp;'3) Release_Label'!$E:$E,'3) Release_Label'!$F:$F},2,0), or(and(not(isblank($B206)),$B206=$B205,$A206&lt;&gt;$A205),and(not(isblank($A206)),$A206=$A205,$B206&lt;&gt;$B205)),"ID LISTS UNALIGNED",and($A206&lt;&gt;"",countif('3) Release_Label'!$D:$D,$A206)=0),"NO UPC MATCH in Release_Label",and($B206&lt;&gt;"",countif('3) Release_Label'!$E:$E,$B206)=0),"NO CATALOG ID MATCH in Release_Label",iserror(vlookup($A206&amp;$B206,'3) Release_Label'!$D:$D&amp;'3) Release_Label'!$E:$E,1,0)),"NO UPC-CATALOG ID pair MATCH in Release_Label" )</f>
        <v>Detroid Smash</v>
      </c>
      <c r="D206" s="134" t="str">
        <f t="array" ref="D206">ifs(and(isblank($A206),isblank($B206)),"", not(iserror(vlookup($A206&amp;$B206,'3) Release_Label'!$D:$D&amp;'3) Release_Label'!$E:$E,1,0))),vlookup($A206&amp;$B206,{'3) Release_Label'!$D:$D&amp;'3) Release_Label'!$E:$E,'3) Release_Label'!$H:$H},2,0), or(and(not(isblank($B206)),$B206=$B205,$A206&lt;&gt;$A205),and(not(isblank($A206)),$A206=$A205,$B206&lt;&gt;$B205)),"ID LISTS UNALIGNED",and($A206&lt;&gt;"",countif('3) Release_Label'!$D:$D,$A206)=0),"NO UPC MATCH in Release_Label",and($B206&lt;&gt;"",countif('3) Release_Label'!$E:$E,$B206)=0),"NO CATALOG ID MATCH in Release_Label",iserror(vlookup($A206&amp;$B206,'3) Release_Label'!$D:$D&amp;'3) Release_Label'!$E:$E,1,0)),"NO UPC-CATALOG ID pair MATCH in Release_Label" )</f>
        <v/>
      </c>
      <c r="E206" s="43" t="s">
        <v>107</v>
      </c>
      <c r="F206" s="135" t="s">
        <v>671</v>
      </c>
      <c r="G206" s="136" t="str">
        <f t="array" ref="G206">ifs(or($F206="",$F206="Main Primary Artist"),$F206,not(iserror(vlookup($F206,'Reference info'!$J$5:$J$8,1,0))),"Key Artist",not(iserror(vlookup($F206,'Reference info'!$J$38:$J$405,1,0))),"Performer",not(iserror(vlookup($F206,'Reference info'!$J$10:$J$36,1,0))),"Producer &amp; Engineer")</f>
        <v>Key Artist</v>
      </c>
      <c r="I206" s="8" t="str">
        <f>IF(AND(F206="Main Primary Artist",SUBSTITUTE(E206," ","")&lt;&gt;"VariousArtists",SUBSTITUTE(E206," ","")&lt;&gt;"VariousArtist",E206&lt;&gt;"Various",SUBSTITUTE(E206," ","")&lt;&gt;"AssortedArtists",SUBSTITUTE(E206," ","")&lt;&gt;"AssortedArtist",E206&lt;&gt;"Assorted",SUBSTITUTE(E206," ","")&lt;&gt;"AsortedArtists",SUBSTITUTE(E206," ","")&lt;&gt;"AsortedArtist",E206&lt;&gt;"Asorted",E206&lt;&gt;"Other",,SUBSTITUTE(E206," ","")&lt;&gt;"MiscellaneousArtists",SUBSTITUTE(E206," ","")&lt;&gt;"MiscellaneousArtist",E206&lt;&gt;"Miscellaneous",SUBSTITUTE(E206," ","")&lt;&gt;"MiscelaneousArtists",SUBSTITUTE(E206," ","")&lt;&gt;"MiscelaneousArtist",E206&lt;&gt;"Miscelaneous"),"update Releases set ArtistId=(select ArtistId from Artists where Name=N'"&amp;SUBSTITUTE(trim(E206),"'","''")&amp;"' and EnterpriseId="&amp;EntId&amp;"), SearchKeywords=concat_ws(' ', Name, N'"&amp;SUBSTITUTE(trim(E206),"'","''")&amp;"',(select Name from Labels where LabelId=Releases.LabelId), ReleaseId, UPC, Catalog) where "&amp;IF(A206&lt;&gt;"","UPC="&amp;A206,"Catalog='"&amp;SUBSTITUTE(trim(B206),"'","''")&amp;"'")&amp;" and EnterpriseId="&amp;EntId,IF(and(F206&lt;&gt;"Main Primary Artist",SUBSTITUTE(E206," ","")&lt;&gt;"VariousArtists",SUBSTITUTE(E206," ","")&lt;&gt;"VariousArtist",E206&lt;&gt;"Various",SUBSTITUTE(E206," ","")&lt;&gt;"AssortedArtists",SUBSTITUTE(E206," ","")&lt;&gt;"AssortedArtist",E206&lt;&gt;"Assorted",SUBSTITUTE(E206," ","")&lt;&gt;"AsortedArtists",SUBSTITUTE(E206," ","")&lt;&gt;"AsortedArtist",E206&lt;&gt;"Asorted",E206&lt;&gt;"Other",,SUBSTITUTE(E206," ","")&lt;&gt;"MiscellaneousArtists",SUBSTITUTE(E206," ","")&lt;&gt;"MiscellaneousArtist",E206&lt;&gt;"Miscellaneous",SUBSTITUTE(E206," ","")&lt;&gt;"MiscelaneousArtists",SUBSTITUTE(E206," ","")&lt;&gt;"MiscelaneousArtist",E206&lt;&gt;"Miscelaneous"),"INSERT into Contributors VALUES (newid(), "&amp;IF(F206&lt;&gt;"Primary Artist", "(select RoleId from ContributorRoles where Name='"&amp;F206&amp;"'), 0", "49, 1")&amp; ", null, (select max(ReleaseId) from Releases where "&amp;IF(A206&lt;&gt;"","UPC="&amp;A206,"Catalog='"&amp;SUBSTITUTE(trim(B206),"'","''")&amp;"'")&amp;" and EnterpriseId="&amp;EntId&amp;"), (select ArtistId from Artists where Name=N'"&amp;SUBSTITUTE(trim(E206),"'","''")&amp;"' and EnterpriseId="&amp;EntId&amp;"), null)",""))</f>
        <v>INSERT into Contributors VALUES (newid(), 49, 1, null, (select max(ReleaseId) from Releases where UPC=718114547075 and EnterpriseId=647322), (select ArtistId from Artists where Name=N'SSKuro' and EnterpriseId=647322), null)</v>
      </c>
      <c r="L206" s="28"/>
    </row>
    <row r="207">
      <c r="A207" s="83">
        <v>7.18114547075E11</v>
      </c>
      <c r="B207" s="116"/>
      <c r="C207" s="134" t="str">
        <f t="array" ref="C207">ifs(and(isblank($A207),isblank($B207)),"", not(iserror(vlookup($A207&amp;$B207,'3) Release_Label'!$D:$D&amp;'3) Release_Label'!$E:$E,1,0))),vlookup($A207&amp;$B207,{'3) Release_Label'!$D:$D&amp;'3) Release_Label'!$E:$E,'3) Release_Label'!$F:$F},2,0), or(and(not(isblank($B207)),$B207=$B206,$A207&lt;&gt;$A206),and(not(isblank($A207)),$A207=$A206,$B207&lt;&gt;$B206)),"ID LISTS UNALIGNED",and($A207&lt;&gt;"",countif('3) Release_Label'!$D:$D,$A207)=0),"NO UPC MATCH in Release_Label",and($B207&lt;&gt;"",countif('3) Release_Label'!$E:$E,$B207)=0),"NO CATALOG ID MATCH in Release_Label",iserror(vlookup($A207&amp;$B207,'3) Release_Label'!$D:$D&amp;'3) Release_Label'!$E:$E,1,0)),"NO UPC-CATALOG ID pair MATCH in Release_Label" )</f>
        <v>Detroid Smash</v>
      </c>
      <c r="D207" s="134" t="str">
        <f t="array" ref="D207">ifs(and(isblank($A207),isblank($B207)),"", not(iserror(vlookup($A207&amp;$B207,'3) Release_Label'!$D:$D&amp;'3) Release_Label'!$E:$E,1,0))),vlookup($A207&amp;$B207,{'3) Release_Label'!$D:$D&amp;'3) Release_Label'!$E:$E,'3) Release_Label'!$H:$H},2,0), or(and(not(isblank($B207)),$B207=$B206,$A207&lt;&gt;$A206),and(not(isblank($A207)),$A207=$A206,$B207&lt;&gt;$B206)),"ID LISTS UNALIGNED",and($A207&lt;&gt;"",countif('3) Release_Label'!$D:$D,$A207)=0),"NO UPC MATCH in Release_Label",and($B207&lt;&gt;"",countif('3) Release_Label'!$E:$E,$B207)=0),"NO CATALOG ID MATCH in Release_Label",iserror(vlookup($A207&amp;$B207,'3) Release_Label'!$D:$D&amp;'3) Release_Label'!$E:$E,1,0)),"NO UPC-CATALOG ID pair MATCH in Release_Label" )</f>
        <v/>
      </c>
      <c r="E207" s="43" t="s">
        <v>79</v>
      </c>
      <c r="F207" s="135" t="s">
        <v>667</v>
      </c>
      <c r="G207" s="136" t="str">
        <f t="array" ref="G207">ifs(or($F207="",$F207="Main Primary Artist"),$F207,not(iserror(vlookup($F207,'Reference info'!$J$5:$J$8,1,0))),"Key Artist",not(iserror(vlookup($F207,'Reference info'!$J$38:$J$405,1,0))),"Performer",not(iserror(vlookup($F207,'Reference info'!$J$10:$J$36,1,0))),"Producer &amp; Engineer")</f>
        <v>Producer &amp; Engineer</v>
      </c>
      <c r="I207" s="8" t="str">
        <f>IF(AND(F207="Main Primary Artist",SUBSTITUTE(E207," ","")&lt;&gt;"VariousArtists",SUBSTITUTE(E207," ","")&lt;&gt;"VariousArtist",E207&lt;&gt;"Various",SUBSTITUTE(E207," ","")&lt;&gt;"AssortedArtists",SUBSTITUTE(E207," ","")&lt;&gt;"AssortedArtist",E207&lt;&gt;"Assorted",SUBSTITUTE(E207," ","")&lt;&gt;"AsortedArtists",SUBSTITUTE(E207," ","")&lt;&gt;"AsortedArtist",E207&lt;&gt;"Asorted",E207&lt;&gt;"Other",,SUBSTITUTE(E207," ","")&lt;&gt;"MiscellaneousArtists",SUBSTITUTE(E207," ","")&lt;&gt;"MiscellaneousArtist",E207&lt;&gt;"Miscellaneous",SUBSTITUTE(E207," ","")&lt;&gt;"MiscelaneousArtists",SUBSTITUTE(E207," ","")&lt;&gt;"MiscelaneousArtist",E207&lt;&gt;"Miscelaneous"),"update Releases set ArtistId=(select ArtistId from Artists where Name=N'"&amp;SUBSTITUTE(trim(E207),"'","''")&amp;"' and EnterpriseId="&amp;EntId&amp;"), SearchKeywords=concat_ws(' ', Name, N'"&amp;SUBSTITUTE(trim(E207),"'","''")&amp;"',(select Name from Labels where LabelId=Releases.LabelId), ReleaseId, UPC, Catalog) where "&amp;IF(A207&lt;&gt;"","UPC="&amp;A207,"Catalog='"&amp;SUBSTITUTE(trim(B207),"'","''")&amp;"'")&amp;" and EnterpriseId="&amp;EntId,IF(and(F207&lt;&gt;"Main Primary Artist",SUBSTITUTE(E207," ","")&lt;&gt;"VariousArtists",SUBSTITUTE(E207," ","")&lt;&gt;"VariousArtist",E207&lt;&gt;"Various",SUBSTITUTE(E207," ","")&lt;&gt;"AssortedArtists",SUBSTITUTE(E207," ","")&lt;&gt;"AssortedArtist",E207&lt;&gt;"Assorted",SUBSTITUTE(E207," ","")&lt;&gt;"AsortedArtists",SUBSTITUTE(E207," ","")&lt;&gt;"AsortedArtist",E207&lt;&gt;"Asorted",E207&lt;&gt;"Other",,SUBSTITUTE(E207," ","")&lt;&gt;"MiscellaneousArtists",SUBSTITUTE(E207," ","")&lt;&gt;"MiscellaneousArtist",E207&lt;&gt;"Miscellaneous",SUBSTITUTE(E207," ","")&lt;&gt;"MiscelaneousArtists",SUBSTITUTE(E207," ","")&lt;&gt;"MiscelaneousArtist",E207&lt;&gt;"Miscelaneous"),"INSERT into Contributors VALUES (newid(), "&amp;IF(F207&lt;&gt;"Primary Artist", "(select RoleId from ContributorRoles where Name='"&amp;F207&amp;"'), 0", "49, 1")&amp; ", null, (select max(ReleaseId) from Releases where "&amp;IF(A207&lt;&gt;"","UPC="&amp;A207,"Catalog='"&amp;SUBSTITUTE(trim(B207),"'","''")&amp;"'")&amp;" and EnterpriseId="&amp;EntId&amp;"), (select ArtistId from Artists where Name=N'"&amp;SUBSTITUTE(trim(E207),"'","''")&amp;"' and EnterpriseId="&amp;EntId&amp;"), null)",""))</f>
        <v>INSERT into Contributors VALUES (newid(), (select RoleId from ContributorRoles where Name='Producer'), 0, null, (select max(ReleaseId) from Releases where UPC=718114547075 and EnterpriseId=647322), (select ArtistId from Artists where Name=N'$hinepsj' and EnterpriseId=647322), null)</v>
      </c>
      <c r="L207" s="28"/>
    </row>
    <row r="208">
      <c r="A208" s="83">
        <v>7.18114547075E11</v>
      </c>
      <c r="B208" s="116"/>
      <c r="C208" s="134" t="str">
        <f t="array" ref="C208">ifs(and(isblank($A208),isblank($B208)),"", not(iserror(vlookup($A208&amp;$B208,'3) Release_Label'!$D:$D&amp;'3) Release_Label'!$E:$E,1,0))),vlookup($A208&amp;$B208,{'3) Release_Label'!$D:$D&amp;'3) Release_Label'!$E:$E,'3) Release_Label'!$F:$F},2,0), or(and(not(isblank($B208)),$B208=$B207,$A208&lt;&gt;$A207),and(not(isblank($A208)),$A208=$A207,$B208&lt;&gt;$B207)),"ID LISTS UNALIGNED",and($A208&lt;&gt;"",countif('3) Release_Label'!$D:$D,$A208)=0),"NO UPC MATCH in Release_Label",and($B208&lt;&gt;"",countif('3) Release_Label'!$E:$E,$B208)=0),"NO CATALOG ID MATCH in Release_Label",iserror(vlookup($A208&amp;$B208,'3) Release_Label'!$D:$D&amp;'3) Release_Label'!$E:$E,1,0)),"NO UPC-CATALOG ID pair MATCH in Release_Label" )</f>
        <v>Detroid Smash</v>
      </c>
      <c r="D208" s="134" t="str">
        <f t="array" ref="D208">ifs(and(isblank($A208),isblank($B208)),"", not(iserror(vlookup($A208&amp;$B208,'3) Release_Label'!$D:$D&amp;'3) Release_Label'!$E:$E,1,0))),vlookup($A208&amp;$B208,{'3) Release_Label'!$D:$D&amp;'3) Release_Label'!$E:$E,'3) Release_Label'!$H:$H},2,0), or(and(not(isblank($B208)),$B208=$B207,$A208&lt;&gt;$A207),and(not(isblank($A208)),$A208=$A207,$B208&lt;&gt;$B207)),"ID LISTS UNALIGNED",and($A208&lt;&gt;"",countif('3) Release_Label'!$D:$D,$A208)=0),"NO UPC MATCH in Release_Label",and($B208&lt;&gt;"",countif('3) Release_Label'!$E:$E,$B208)=0),"NO CATALOG ID MATCH in Release_Label",iserror(vlookup($A208&amp;$B208,'3) Release_Label'!$D:$D&amp;'3) Release_Label'!$E:$E,1,0)),"NO UPC-CATALOG ID pair MATCH in Release_Label" )</f>
        <v/>
      </c>
      <c r="E208" s="43" t="s">
        <v>79</v>
      </c>
      <c r="F208" s="135" t="s">
        <v>669</v>
      </c>
      <c r="G208" s="136" t="str">
        <f t="array" ref="G208">ifs(or($F208="",$F208="Main Primary Artist"),$F208,not(iserror(vlookup($F208,'Reference info'!$J$5:$J$8,1,0))),"Key Artist",not(iserror(vlookup($F208,'Reference info'!$J$38:$J$405,1,0))),"Performer",not(iserror(vlookup($F208,'Reference info'!$J$10:$J$36,1,0))),"Producer &amp; Engineer")</f>
        <v>Producer &amp; Engineer</v>
      </c>
      <c r="I208" s="8" t="str">
        <f>IF(AND(F208="Main Primary Artist",SUBSTITUTE(E208," ","")&lt;&gt;"VariousArtists",SUBSTITUTE(E208," ","")&lt;&gt;"VariousArtist",E208&lt;&gt;"Various",SUBSTITUTE(E208," ","")&lt;&gt;"AssortedArtists",SUBSTITUTE(E208," ","")&lt;&gt;"AssortedArtist",E208&lt;&gt;"Assorted",SUBSTITUTE(E208," ","")&lt;&gt;"AsortedArtists",SUBSTITUTE(E208," ","")&lt;&gt;"AsortedArtist",E208&lt;&gt;"Asorted",E208&lt;&gt;"Other",,SUBSTITUTE(E208," ","")&lt;&gt;"MiscellaneousArtists",SUBSTITUTE(E208," ","")&lt;&gt;"MiscellaneousArtist",E208&lt;&gt;"Miscellaneous",SUBSTITUTE(E208," ","")&lt;&gt;"MiscelaneousArtists",SUBSTITUTE(E208," ","")&lt;&gt;"MiscelaneousArtist",E208&lt;&gt;"Miscelaneous"),"update Releases set ArtistId=(select ArtistId from Artists where Name=N'"&amp;SUBSTITUTE(trim(E208),"'","''")&amp;"' and EnterpriseId="&amp;EntId&amp;"), SearchKeywords=concat_ws(' ', Name, N'"&amp;SUBSTITUTE(trim(E208),"'","''")&amp;"',(select Name from Labels where LabelId=Releases.LabelId), ReleaseId, UPC, Catalog) where "&amp;IF(A208&lt;&gt;"","UPC="&amp;A208,"Catalog='"&amp;SUBSTITUTE(trim(B208),"'","''")&amp;"'")&amp;" and EnterpriseId="&amp;EntId,IF(and(F208&lt;&gt;"Main Primary Artist",SUBSTITUTE(E208," ","")&lt;&gt;"VariousArtists",SUBSTITUTE(E208," ","")&lt;&gt;"VariousArtist",E208&lt;&gt;"Various",SUBSTITUTE(E208," ","")&lt;&gt;"AssortedArtists",SUBSTITUTE(E208," ","")&lt;&gt;"AssortedArtist",E208&lt;&gt;"Assorted",SUBSTITUTE(E208," ","")&lt;&gt;"AsortedArtists",SUBSTITUTE(E208," ","")&lt;&gt;"AsortedArtist",E208&lt;&gt;"Asorted",E208&lt;&gt;"Other",,SUBSTITUTE(E208," ","")&lt;&gt;"MiscellaneousArtists",SUBSTITUTE(E208," ","")&lt;&gt;"MiscellaneousArtist",E208&lt;&gt;"Miscellaneous",SUBSTITUTE(E208," ","")&lt;&gt;"MiscelaneousArtists",SUBSTITUTE(E208," ","")&lt;&gt;"MiscelaneousArtist",E208&lt;&gt;"Miscelaneous"),"INSERT into Contributors VALUES (newid(), "&amp;IF(F208&lt;&gt;"Primary Artist", "(select RoleId from ContributorRoles where Name='"&amp;F208&amp;"'), 0", "49, 1")&amp; ", null, (select max(ReleaseId) from Releases where "&amp;IF(A208&lt;&gt;"","UPC="&amp;A208,"Catalog='"&amp;SUBSTITUTE(trim(B208),"'","''")&amp;"'")&amp;" and EnterpriseId="&amp;EntId&amp;"), (select ArtistId from Artists where Name=N'"&amp;SUBSTITUTE(trim(E208),"'","''")&amp;"' and EnterpriseId="&amp;EntId&amp;"), null)",""))</f>
        <v>INSERT into Contributors VALUES (newid(), (select RoleId from ContributorRoles where Name='Engineer'), 0, null, (select max(ReleaseId) from Releases where UPC=718114547075 and EnterpriseId=647322), (select ArtistId from Artists where Name=N'$hinepsj' and EnterpriseId=647322), null)</v>
      </c>
      <c r="L208" s="28"/>
    </row>
    <row r="209">
      <c r="A209" s="83">
        <v>7.18114635277E11</v>
      </c>
      <c r="B209" s="116"/>
      <c r="C209" s="134" t="str">
        <f t="array" ref="C209">ifs(and(isblank($A209),isblank($B209)),"", not(iserror(vlookup($A209&amp;$B209,'3) Release_Label'!$D:$D&amp;'3) Release_Label'!$E:$E,1,0))),vlookup($A209&amp;$B209,{'3) Release_Label'!$D:$D&amp;'3) Release_Label'!$E:$E,'3) Release_Label'!$F:$F},2,0), or(and(not(isblank($B209)),$B209=$B208,$A209&lt;&gt;$A208),and(not(isblank($A209)),$A209=$A208,$B209&lt;&gt;$B208)),"ID LISTS UNALIGNED",and($A209&lt;&gt;"",countif('3) Release_Label'!$D:$D,$A209)=0),"NO UPC MATCH in Release_Label",and($B209&lt;&gt;"",countif('3) Release_Label'!$E:$E,$B209)=0),"NO CATALOG ID MATCH in Release_Label",iserror(vlookup($A209&amp;$B209,'3) Release_Label'!$D:$D&amp;'3) Release_Label'!$E:$E,1,0)),"NO UPC-CATALOG ID pair MATCH in Release_Label" )</f>
        <v>Um Tiro - Genya Shinazugawa</v>
      </c>
      <c r="D209" s="134" t="str">
        <f t="array" ref="D209">ifs(and(isblank($A209),isblank($B209)),"", not(iserror(vlookup($A209&amp;$B209,'3) Release_Label'!$D:$D&amp;'3) Release_Label'!$E:$E,1,0))),vlookup($A209&amp;$B209,{'3) Release_Label'!$D:$D&amp;'3) Release_Label'!$E:$E,'3) Release_Label'!$H:$H},2,0), or(and(not(isblank($B209)),$B209=$B208,$A209&lt;&gt;$A208),and(not(isblank($A209)),$A209=$A208,$B209&lt;&gt;$B208)),"ID LISTS UNALIGNED",and($A209&lt;&gt;"",countif('3) Release_Label'!$D:$D,$A209)=0),"NO UPC MATCH in Release_Label",and($B209&lt;&gt;"",countif('3) Release_Label'!$E:$E,$B209)=0),"NO CATALOG ID MATCH in Release_Label",iserror(vlookup($A209&amp;$B209,'3) Release_Label'!$D:$D&amp;'3) Release_Label'!$E:$E,1,0)),"NO UPC-CATALOG ID pair MATCH in Release_Label" )</f>
        <v/>
      </c>
      <c r="E209" s="43" t="s">
        <v>51</v>
      </c>
      <c r="F209" s="135" t="s">
        <v>666</v>
      </c>
      <c r="G209" s="136" t="str">
        <f t="array" ref="G209">ifs(or($F209="",$F209="Main Primary Artist"),$F209,not(iserror(vlookup($F209,'Reference info'!$J$5:$J$8,1,0))),"Key Artist",not(iserror(vlookup($F209,'Reference info'!$J$38:$J$405,1,0))),"Performer",not(iserror(vlookup($F209,'Reference info'!$J$10:$J$36,1,0))),"Producer &amp; Engineer")</f>
        <v>Main Primary Artist</v>
      </c>
      <c r="I209" s="8" t="str">
        <f>IF(AND(F209="Main Primary Artist",SUBSTITUTE(E209," ","")&lt;&gt;"VariousArtists",SUBSTITUTE(E209," ","")&lt;&gt;"VariousArtist",E209&lt;&gt;"Various",SUBSTITUTE(E209," ","")&lt;&gt;"AssortedArtists",SUBSTITUTE(E209," ","")&lt;&gt;"AssortedArtist",E209&lt;&gt;"Assorted",SUBSTITUTE(E209," ","")&lt;&gt;"AsortedArtists",SUBSTITUTE(E209," ","")&lt;&gt;"AsortedArtist",E209&lt;&gt;"Asorted",E209&lt;&gt;"Other",,SUBSTITUTE(E209," ","")&lt;&gt;"MiscellaneousArtists",SUBSTITUTE(E209," ","")&lt;&gt;"MiscellaneousArtist",E209&lt;&gt;"Miscellaneous",SUBSTITUTE(E209," ","")&lt;&gt;"MiscelaneousArtists",SUBSTITUTE(E209," ","")&lt;&gt;"MiscelaneousArtist",E209&lt;&gt;"Miscelaneous"),"update Releases set ArtistId=(select ArtistId from Artists where Name=N'"&amp;SUBSTITUTE(trim(E209),"'","''")&amp;"' and EnterpriseId="&amp;EntId&amp;"), SearchKeywords=concat_ws(' ', Name, N'"&amp;SUBSTITUTE(trim(E209),"'","''")&amp;"',(select Name from Labels where LabelId=Releases.LabelId), ReleaseId, UPC, Catalog) where "&amp;IF(A209&lt;&gt;"","UPC="&amp;A209,"Catalog='"&amp;SUBSTITUTE(trim(B209),"'","''")&amp;"'")&amp;" and EnterpriseId="&amp;EntId,IF(and(F209&lt;&gt;"Main Primary Artist",SUBSTITUTE(E209," ","")&lt;&gt;"VariousArtists",SUBSTITUTE(E209," ","")&lt;&gt;"VariousArtist",E209&lt;&gt;"Various",SUBSTITUTE(E209," ","")&lt;&gt;"AssortedArtists",SUBSTITUTE(E209," ","")&lt;&gt;"AssortedArtist",E209&lt;&gt;"Assorted",SUBSTITUTE(E209," ","")&lt;&gt;"AsortedArtists",SUBSTITUTE(E209," ","")&lt;&gt;"AsortedArtist",E209&lt;&gt;"Asorted",E209&lt;&gt;"Other",,SUBSTITUTE(E209," ","")&lt;&gt;"MiscellaneousArtists",SUBSTITUTE(E209," ","")&lt;&gt;"MiscellaneousArtist",E209&lt;&gt;"Miscellaneous",SUBSTITUTE(E209," ","")&lt;&gt;"MiscelaneousArtists",SUBSTITUTE(E209," ","")&lt;&gt;"MiscelaneousArtist",E209&lt;&gt;"Miscelaneous"),"INSERT into Contributors VALUES (newid(), "&amp;IF(F209&lt;&gt;"Primary Artist", "(select RoleId from ContributorRoles where Name='"&amp;F209&amp;"'), 0", "49, 1")&amp; ", null, (select max(ReleaseId) from Releases where "&amp;IF(A209&lt;&gt;"","UPC="&amp;A209,"Catalog='"&amp;SUBSTITUTE(trim(B209),"'","''")&amp;"'")&amp;" and EnterpriseId="&amp;EntId&amp;"), (select ArtistId from Artists where Name=N'"&amp;SUBSTITUTE(trim(E209),"'","''")&amp;"' and EnterpriseId="&amp;EntId&amp;"), null)",""))</f>
        <v>update Releases set ArtistId=(select ArtistId from Artists where Name=N'oNinho' and EnterpriseId=647322), SearchKeywords=concat_ws(' ', Name, N'oNinho',(select Name from Labels where LabelId=Releases.LabelId), ReleaseId, UPC, Catalog) where UPC=718114635277 and EnterpriseId=647322</v>
      </c>
      <c r="L209" s="28"/>
    </row>
    <row r="210">
      <c r="A210" s="83">
        <v>7.18114635277E11</v>
      </c>
      <c r="B210" s="116"/>
      <c r="C210" s="134" t="str">
        <f t="array" ref="C210">ifs(and(isblank($A210),isblank($B210)),"", not(iserror(vlookup($A210&amp;$B210,'3) Release_Label'!$D:$D&amp;'3) Release_Label'!$E:$E,1,0))),vlookup($A210&amp;$B210,{'3) Release_Label'!$D:$D&amp;'3) Release_Label'!$E:$E,'3) Release_Label'!$F:$F},2,0), or(and(not(isblank($B210)),$B210=$B209,$A210&lt;&gt;$A209),and(not(isblank($A210)),$A210=$A209,$B210&lt;&gt;$B209)),"ID LISTS UNALIGNED",and($A210&lt;&gt;"",countif('3) Release_Label'!$D:$D,$A210)=0),"NO UPC MATCH in Release_Label",and($B210&lt;&gt;"",countif('3) Release_Label'!$E:$E,$B210)=0),"NO CATALOG ID MATCH in Release_Label",iserror(vlookup($A210&amp;$B210,'3) Release_Label'!$D:$D&amp;'3) Release_Label'!$E:$E,1,0)),"NO UPC-CATALOG ID pair MATCH in Release_Label" )</f>
        <v>Um Tiro - Genya Shinazugawa</v>
      </c>
      <c r="D210" s="134" t="str">
        <f t="array" ref="D210">ifs(and(isblank($A210),isblank($B210)),"", not(iserror(vlookup($A210&amp;$B210,'3) Release_Label'!$D:$D&amp;'3) Release_Label'!$E:$E,1,0))),vlookup($A210&amp;$B210,{'3) Release_Label'!$D:$D&amp;'3) Release_Label'!$E:$E,'3) Release_Label'!$H:$H},2,0), or(and(not(isblank($B210)),$B210=$B209,$A210&lt;&gt;$A209),and(not(isblank($A210)),$A210=$A209,$B210&lt;&gt;$B209)),"ID LISTS UNALIGNED",and($A210&lt;&gt;"",countif('3) Release_Label'!$D:$D,$A210)=0),"NO UPC MATCH in Release_Label",and($B210&lt;&gt;"",countif('3) Release_Label'!$E:$E,$B210)=0),"NO CATALOG ID MATCH in Release_Label",iserror(vlookup($A210&amp;$B210,'3) Release_Label'!$D:$D&amp;'3) Release_Label'!$E:$E,1,0)),"NO UPC-CATALOG ID pair MATCH in Release_Label" )</f>
        <v/>
      </c>
      <c r="E210" s="43" t="s">
        <v>51</v>
      </c>
      <c r="F210" s="135" t="s">
        <v>667</v>
      </c>
      <c r="G210" s="136" t="str">
        <f t="array" ref="G210">ifs(or($F210="",$F210="Main Primary Artist"),$F210,not(iserror(vlookup($F210,'Reference info'!$J$5:$J$8,1,0))),"Key Artist",not(iserror(vlookup($F210,'Reference info'!$J$38:$J$405,1,0))),"Performer",not(iserror(vlookup($F210,'Reference info'!$J$10:$J$36,1,0))),"Producer &amp; Engineer")</f>
        <v>Producer &amp; Engineer</v>
      </c>
      <c r="I210" s="8" t="str">
        <f>IF(AND(F210="Main Primary Artist",SUBSTITUTE(E210," ","")&lt;&gt;"VariousArtists",SUBSTITUTE(E210," ","")&lt;&gt;"VariousArtist",E210&lt;&gt;"Various",SUBSTITUTE(E210," ","")&lt;&gt;"AssortedArtists",SUBSTITUTE(E210," ","")&lt;&gt;"AssortedArtist",E210&lt;&gt;"Assorted",SUBSTITUTE(E210," ","")&lt;&gt;"AsortedArtists",SUBSTITUTE(E210," ","")&lt;&gt;"AsortedArtist",E210&lt;&gt;"Asorted",E210&lt;&gt;"Other",,SUBSTITUTE(E210," ","")&lt;&gt;"MiscellaneousArtists",SUBSTITUTE(E210," ","")&lt;&gt;"MiscellaneousArtist",E210&lt;&gt;"Miscellaneous",SUBSTITUTE(E210," ","")&lt;&gt;"MiscelaneousArtists",SUBSTITUTE(E210," ","")&lt;&gt;"MiscelaneousArtist",E210&lt;&gt;"Miscelaneous"),"update Releases set ArtistId=(select ArtistId from Artists where Name=N'"&amp;SUBSTITUTE(trim(E210),"'","''")&amp;"' and EnterpriseId="&amp;EntId&amp;"), SearchKeywords=concat_ws(' ', Name, N'"&amp;SUBSTITUTE(trim(E210),"'","''")&amp;"',(select Name from Labels where LabelId=Releases.LabelId), ReleaseId, UPC, Catalog) where "&amp;IF(A210&lt;&gt;"","UPC="&amp;A210,"Catalog='"&amp;SUBSTITUTE(trim(B210),"'","''")&amp;"'")&amp;" and EnterpriseId="&amp;EntId,IF(and(F210&lt;&gt;"Main Primary Artist",SUBSTITUTE(E210," ","")&lt;&gt;"VariousArtists",SUBSTITUTE(E210," ","")&lt;&gt;"VariousArtist",E210&lt;&gt;"Various",SUBSTITUTE(E210," ","")&lt;&gt;"AssortedArtists",SUBSTITUTE(E210," ","")&lt;&gt;"AssortedArtist",E210&lt;&gt;"Assorted",SUBSTITUTE(E210," ","")&lt;&gt;"AsortedArtists",SUBSTITUTE(E210," ","")&lt;&gt;"AsortedArtist",E210&lt;&gt;"Asorted",E210&lt;&gt;"Other",,SUBSTITUTE(E210," ","")&lt;&gt;"MiscellaneousArtists",SUBSTITUTE(E210," ","")&lt;&gt;"MiscellaneousArtist",E210&lt;&gt;"Miscellaneous",SUBSTITUTE(E210," ","")&lt;&gt;"MiscelaneousArtists",SUBSTITUTE(E210," ","")&lt;&gt;"MiscelaneousArtist",E210&lt;&gt;"Miscelaneous"),"INSERT into Contributors VALUES (newid(), "&amp;IF(F210&lt;&gt;"Primary Artist", "(select RoleId from ContributorRoles where Name='"&amp;F210&amp;"'), 0", "49, 1")&amp; ", null, (select max(ReleaseId) from Releases where "&amp;IF(A210&lt;&gt;"","UPC="&amp;A210,"Catalog='"&amp;SUBSTITUTE(trim(B210),"'","''")&amp;"'")&amp;" and EnterpriseId="&amp;EntId&amp;"), (select ArtistId from Artists where Name=N'"&amp;SUBSTITUTE(trim(E210),"'","''")&amp;"' and EnterpriseId="&amp;EntId&amp;"), null)",""))</f>
        <v>INSERT into Contributors VALUES (newid(), (select RoleId from ContributorRoles where Name='Producer'), 0, null, (select max(ReleaseId) from Releases where UPC=718114635277 and EnterpriseId=647322), (select ArtistId from Artists where Name=N'oNinho' and EnterpriseId=647322), null)</v>
      </c>
      <c r="L210" s="28"/>
    </row>
    <row r="211">
      <c r="A211" s="83">
        <v>7.18114635277E11</v>
      </c>
      <c r="B211" s="116"/>
      <c r="C211" s="134" t="str">
        <f t="array" ref="C211">ifs(and(isblank($A211),isblank($B211)),"", not(iserror(vlookup($A211&amp;$B211,'3) Release_Label'!$D:$D&amp;'3) Release_Label'!$E:$E,1,0))),vlookup($A211&amp;$B211,{'3) Release_Label'!$D:$D&amp;'3) Release_Label'!$E:$E,'3) Release_Label'!$F:$F},2,0), or(and(not(isblank($B211)),$B211=$B210,$A211&lt;&gt;$A210),and(not(isblank($A211)),$A211=$A210,$B211&lt;&gt;$B210)),"ID LISTS UNALIGNED",and($A211&lt;&gt;"",countif('3) Release_Label'!$D:$D,$A211)=0),"NO UPC MATCH in Release_Label",and($B211&lt;&gt;"",countif('3) Release_Label'!$E:$E,$B211)=0),"NO CATALOG ID MATCH in Release_Label",iserror(vlookup($A211&amp;$B211,'3) Release_Label'!$D:$D&amp;'3) Release_Label'!$E:$E,1,0)),"NO UPC-CATALOG ID pair MATCH in Release_Label" )</f>
        <v>Um Tiro - Genya Shinazugawa</v>
      </c>
      <c r="D211" s="134" t="str">
        <f t="array" ref="D211">ifs(and(isblank($A211),isblank($B211)),"", not(iserror(vlookup($A211&amp;$B211,'3) Release_Label'!$D:$D&amp;'3) Release_Label'!$E:$E,1,0))),vlookup($A211&amp;$B211,{'3) Release_Label'!$D:$D&amp;'3) Release_Label'!$E:$E,'3) Release_Label'!$H:$H},2,0), or(and(not(isblank($B211)),$B211=$B210,$A211&lt;&gt;$A210),and(not(isblank($A211)),$A211=$A210,$B211&lt;&gt;$B210)),"ID LISTS UNALIGNED",and($A211&lt;&gt;"",countif('3) Release_Label'!$D:$D,$A211)=0),"NO UPC MATCH in Release_Label",and($B211&lt;&gt;"",countif('3) Release_Label'!$E:$E,$B211)=0),"NO CATALOG ID MATCH in Release_Label",iserror(vlookup($A211&amp;$B211,'3) Release_Label'!$D:$D&amp;'3) Release_Label'!$E:$E,1,0)),"NO UPC-CATALOG ID pair MATCH in Release_Label" )</f>
        <v/>
      </c>
      <c r="E211" s="43" t="s">
        <v>51</v>
      </c>
      <c r="F211" s="135" t="s">
        <v>669</v>
      </c>
      <c r="G211" s="136" t="str">
        <f t="array" ref="G211">ifs(or($F211="",$F211="Main Primary Artist"),$F211,not(iserror(vlookup($F211,'Reference info'!$J$5:$J$8,1,0))),"Key Artist",not(iserror(vlookup($F211,'Reference info'!$J$38:$J$405,1,0))),"Performer",not(iserror(vlookup($F211,'Reference info'!$J$10:$J$36,1,0))),"Producer &amp; Engineer")</f>
        <v>Producer &amp; Engineer</v>
      </c>
      <c r="I211" s="8" t="str">
        <f>IF(AND(F211="Main Primary Artist",SUBSTITUTE(E211," ","")&lt;&gt;"VariousArtists",SUBSTITUTE(E211," ","")&lt;&gt;"VariousArtist",E211&lt;&gt;"Various",SUBSTITUTE(E211," ","")&lt;&gt;"AssortedArtists",SUBSTITUTE(E211," ","")&lt;&gt;"AssortedArtist",E211&lt;&gt;"Assorted",SUBSTITUTE(E211," ","")&lt;&gt;"AsortedArtists",SUBSTITUTE(E211," ","")&lt;&gt;"AsortedArtist",E211&lt;&gt;"Asorted",E211&lt;&gt;"Other",,SUBSTITUTE(E211," ","")&lt;&gt;"MiscellaneousArtists",SUBSTITUTE(E211," ","")&lt;&gt;"MiscellaneousArtist",E211&lt;&gt;"Miscellaneous",SUBSTITUTE(E211," ","")&lt;&gt;"MiscelaneousArtists",SUBSTITUTE(E211," ","")&lt;&gt;"MiscelaneousArtist",E211&lt;&gt;"Miscelaneous"),"update Releases set ArtistId=(select ArtistId from Artists where Name=N'"&amp;SUBSTITUTE(trim(E211),"'","''")&amp;"' and EnterpriseId="&amp;EntId&amp;"), SearchKeywords=concat_ws(' ', Name, N'"&amp;SUBSTITUTE(trim(E211),"'","''")&amp;"',(select Name from Labels where LabelId=Releases.LabelId), ReleaseId, UPC, Catalog) where "&amp;IF(A211&lt;&gt;"","UPC="&amp;A211,"Catalog='"&amp;SUBSTITUTE(trim(B211),"'","''")&amp;"'")&amp;" and EnterpriseId="&amp;EntId,IF(and(F211&lt;&gt;"Main Primary Artist",SUBSTITUTE(E211," ","")&lt;&gt;"VariousArtists",SUBSTITUTE(E211," ","")&lt;&gt;"VariousArtist",E211&lt;&gt;"Various",SUBSTITUTE(E211," ","")&lt;&gt;"AssortedArtists",SUBSTITUTE(E211," ","")&lt;&gt;"AssortedArtist",E211&lt;&gt;"Assorted",SUBSTITUTE(E211," ","")&lt;&gt;"AsortedArtists",SUBSTITUTE(E211," ","")&lt;&gt;"AsortedArtist",E211&lt;&gt;"Asorted",E211&lt;&gt;"Other",,SUBSTITUTE(E211," ","")&lt;&gt;"MiscellaneousArtists",SUBSTITUTE(E211," ","")&lt;&gt;"MiscellaneousArtist",E211&lt;&gt;"Miscellaneous",SUBSTITUTE(E211," ","")&lt;&gt;"MiscelaneousArtists",SUBSTITUTE(E211," ","")&lt;&gt;"MiscelaneousArtist",E211&lt;&gt;"Miscelaneous"),"INSERT into Contributors VALUES (newid(), "&amp;IF(F211&lt;&gt;"Primary Artist", "(select RoleId from ContributorRoles where Name='"&amp;F211&amp;"'), 0", "49, 1")&amp; ", null, (select max(ReleaseId) from Releases where "&amp;IF(A211&lt;&gt;"","UPC="&amp;A211,"Catalog='"&amp;SUBSTITUTE(trim(B211),"'","''")&amp;"'")&amp;" and EnterpriseId="&amp;EntId&amp;"), (select ArtistId from Artists where Name=N'"&amp;SUBSTITUTE(trim(E211),"'","''")&amp;"' and EnterpriseId="&amp;EntId&amp;"), null)",""))</f>
        <v>INSERT into Contributors VALUES (newid(), (select RoleId from ContributorRoles where Name='Engineer'), 0, null, (select max(ReleaseId) from Releases where UPC=718114635277 and EnterpriseId=647322), (select ArtistId from Artists where Name=N'oNinho' and EnterpriseId=647322), null)</v>
      </c>
      <c r="L211" s="28"/>
    </row>
    <row r="212">
      <c r="A212" s="83">
        <v>7.18114636397E11</v>
      </c>
      <c r="B212" s="116"/>
      <c r="C212" s="134" t="str">
        <f t="array" ref="C212">ifs(and(isblank($A212),isblank($B212)),"", not(iserror(vlookup($A212&amp;$B212,'3) Release_Label'!$D:$D&amp;'3) Release_Label'!$E:$E,1,0))),vlookup($A212&amp;$B212,{'3) Release_Label'!$D:$D&amp;'3) Release_Label'!$E:$E,'3) Release_Label'!$F:$F},2,0), or(and(not(isblank($B212)),$B212=$B211,$A212&lt;&gt;$A211),and(not(isblank($A212)),$A212=$A211,$B212&lt;&gt;$B211)),"ID LISTS UNALIGNED",and($A212&lt;&gt;"",countif('3) Release_Label'!$D:$D,$A212)=0),"NO UPC MATCH in Release_Label",and($B212&lt;&gt;"",countif('3) Release_Label'!$E:$E,$B212)=0),"NO CATALOG ID MATCH in Release_Label",iserror(vlookup($A212&amp;$B212,'3) Release_Label'!$D:$D&amp;'3) Release_Label'!$E:$E,1,0)),"NO UPC-CATALOG ID pair MATCH in Release_Label" )</f>
        <v>Incrível Velocidade</v>
      </c>
      <c r="D212" s="134" t="str">
        <f t="array" ref="D212">ifs(and(isblank($A212),isblank($B212)),"", not(iserror(vlookup($A212&amp;$B212,'3) Release_Label'!$D:$D&amp;'3) Release_Label'!$E:$E,1,0))),vlookup($A212&amp;$B212,{'3) Release_Label'!$D:$D&amp;'3) Release_Label'!$E:$E,'3) Release_Label'!$H:$H},2,0), or(and(not(isblank($B212)),$B212=$B211,$A212&lt;&gt;$A211),and(not(isblank($A212)),$A212=$A211,$B212&lt;&gt;$B211)),"ID LISTS UNALIGNED",and($A212&lt;&gt;"",countif('3) Release_Label'!$D:$D,$A212)=0),"NO UPC MATCH in Release_Label",and($B212&lt;&gt;"",countif('3) Release_Label'!$E:$E,$B212)=0),"NO CATALOG ID MATCH in Release_Label",iserror(vlookup($A212&amp;$B212,'3) Release_Label'!$D:$D&amp;'3) Release_Label'!$E:$E,1,0)),"NO UPC-CATALOG ID pair MATCH in Release_Label" )</f>
        <v/>
      </c>
      <c r="E212" s="43" t="s">
        <v>67</v>
      </c>
      <c r="F212" s="135" t="s">
        <v>666</v>
      </c>
      <c r="G212" s="136" t="str">
        <f t="array" ref="G212">ifs(or($F212="",$F212="Main Primary Artist"),$F212,not(iserror(vlookup($F212,'Reference info'!$J$5:$J$8,1,0))),"Key Artist",not(iserror(vlookup($F212,'Reference info'!$J$38:$J$405,1,0))),"Performer",not(iserror(vlookup($F212,'Reference info'!$J$10:$J$36,1,0))),"Producer &amp; Engineer")</f>
        <v>Main Primary Artist</v>
      </c>
      <c r="I212" s="8" t="str">
        <f>IF(AND(F212="Main Primary Artist",SUBSTITUTE(E212," ","")&lt;&gt;"VariousArtists",SUBSTITUTE(E212," ","")&lt;&gt;"VariousArtist",E212&lt;&gt;"Various",SUBSTITUTE(E212," ","")&lt;&gt;"AssortedArtists",SUBSTITUTE(E212," ","")&lt;&gt;"AssortedArtist",E212&lt;&gt;"Assorted",SUBSTITUTE(E212," ","")&lt;&gt;"AsortedArtists",SUBSTITUTE(E212," ","")&lt;&gt;"AsortedArtist",E212&lt;&gt;"Asorted",E212&lt;&gt;"Other",,SUBSTITUTE(E212," ","")&lt;&gt;"MiscellaneousArtists",SUBSTITUTE(E212," ","")&lt;&gt;"MiscellaneousArtist",E212&lt;&gt;"Miscellaneous",SUBSTITUTE(E212," ","")&lt;&gt;"MiscelaneousArtists",SUBSTITUTE(E212," ","")&lt;&gt;"MiscelaneousArtist",E212&lt;&gt;"Miscelaneous"),"update Releases set ArtistId=(select ArtistId from Artists where Name=N'"&amp;SUBSTITUTE(trim(E212),"'","''")&amp;"' and EnterpriseId="&amp;EntId&amp;"), SearchKeywords=concat_ws(' ', Name, N'"&amp;SUBSTITUTE(trim(E212),"'","''")&amp;"',(select Name from Labels where LabelId=Releases.LabelId), ReleaseId, UPC, Catalog) where "&amp;IF(A212&lt;&gt;"","UPC="&amp;A212,"Catalog='"&amp;SUBSTITUTE(trim(B212),"'","''")&amp;"'")&amp;" and EnterpriseId="&amp;EntId,IF(and(F212&lt;&gt;"Main Primary Artist",SUBSTITUTE(E212," ","")&lt;&gt;"VariousArtists",SUBSTITUTE(E212," ","")&lt;&gt;"VariousArtist",E212&lt;&gt;"Various",SUBSTITUTE(E212," ","")&lt;&gt;"AssortedArtists",SUBSTITUTE(E212," ","")&lt;&gt;"AssortedArtist",E212&lt;&gt;"Assorted",SUBSTITUTE(E212," ","")&lt;&gt;"AsortedArtists",SUBSTITUTE(E212," ","")&lt;&gt;"AsortedArtist",E212&lt;&gt;"Asorted",E212&lt;&gt;"Other",,SUBSTITUTE(E212," ","")&lt;&gt;"MiscellaneousArtists",SUBSTITUTE(E212," ","")&lt;&gt;"MiscellaneousArtist",E212&lt;&gt;"Miscellaneous",SUBSTITUTE(E212," ","")&lt;&gt;"MiscelaneousArtists",SUBSTITUTE(E212," ","")&lt;&gt;"MiscelaneousArtist",E212&lt;&gt;"Miscelaneous"),"INSERT into Contributors VALUES (newid(), "&amp;IF(F212&lt;&gt;"Primary Artist", "(select RoleId from ContributorRoles where Name='"&amp;F212&amp;"'), 0", "49, 1")&amp; ", null, (select max(ReleaseId) from Releases where "&amp;IF(A212&lt;&gt;"","UPC="&amp;A212,"Catalog='"&amp;SUBSTITUTE(trim(B212),"'","''")&amp;"'")&amp;" and EnterpriseId="&amp;EntId&amp;"), (select ArtistId from Artists where Name=N'"&amp;SUBSTITUTE(trim(E212),"'","''")&amp;"'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UPC=718114636397 and EnterpriseId=647322</v>
      </c>
      <c r="L212" s="28"/>
    </row>
    <row r="213">
      <c r="A213" s="83">
        <v>7.18114636397E11</v>
      </c>
      <c r="B213" s="116"/>
      <c r="C213" s="134" t="str">
        <f t="array" ref="C213">ifs(and(isblank($A213),isblank($B213)),"", not(iserror(vlookup($A213&amp;$B213,'3) Release_Label'!$D:$D&amp;'3) Release_Label'!$E:$E,1,0))),vlookup($A213&amp;$B213,{'3) Release_Label'!$D:$D&amp;'3) Release_Label'!$E:$E,'3) Release_Label'!$F:$F},2,0), or(and(not(isblank($B213)),$B213=$B212,$A213&lt;&gt;$A212),and(not(isblank($A213)),$A213=$A212,$B213&lt;&gt;$B212)),"ID LISTS UNALIGNED",and($A213&lt;&gt;"",countif('3) Release_Label'!$D:$D,$A213)=0),"NO UPC MATCH in Release_Label",and($B213&lt;&gt;"",countif('3) Release_Label'!$E:$E,$B213)=0),"NO CATALOG ID MATCH in Release_Label",iserror(vlookup($A213&amp;$B213,'3) Release_Label'!$D:$D&amp;'3) Release_Label'!$E:$E,1,0)),"NO UPC-CATALOG ID pair MATCH in Release_Label" )</f>
        <v>Incrível Velocidade</v>
      </c>
      <c r="D213" s="134" t="str">
        <f t="array" ref="D213">ifs(and(isblank($A213),isblank($B213)),"", not(iserror(vlookup($A213&amp;$B213,'3) Release_Label'!$D:$D&amp;'3) Release_Label'!$E:$E,1,0))),vlookup($A213&amp;$B213,{'3) Release_Label'!$D:$D&amp;'3) Release_Label'!$E:$E,'3) Release_Label'!$H:$H},2,0), or(and(not(isblank($B213)),$B213=$B212,$A213&lt;&gt;$A212),and(not(isblank($A213)),$A213=$A212,$B213&lt;&gt;$B212)),"ID LISTS UNALIGNED",and($A213&lt;&gt;"",countif('3) Release_Label'!$D:$D,$A213)=0),"NO UPC MATCH in Release_Label",and($B213&lt;&gt;"",countif('3) Release_Label'!$E:$E,$B213)=0),"NO CATALOG ID MATCH in Release_Label",iserror(vlookup($A213&amp;$B213,'3) Release_Label'!$D:$D&amp;'3) Release_Label'!$E:$E,1,0)),"NO UPC-CATALOG ID pair MATCH in Release_Label" )</f>
        <v/>
      </c>
      <c r="E213" s="43" t="s">
        <v>67</v>
      </c>
      <c r="F213" s="135" t="s">
        <v>667</v>
      </c>
      <c r="G213" s="136" t="str">
        <f t="array" ref="G213">ifs(or($F213="",$F213="Main Primary Artist"),$F213,not(iserror(vlookup($F213,'Reference info'!$J$5:$J$8,1,0))),"Key Artist",not(iserror(vlookup($F213,'Reference info'!$J$38:$J$405,1,0))),"Performer",not(iserror(vlookup($F213,'Reference info'!$J$10:$J$36,1,0))),"Producer &amp; Engineer")</f>
        <v>Producer &amp; Engineer</v>
      </c>
      <c r="I213" s="8" t="str">
        <f>IF(AND(F213="Main Primary Artist",SUBSTITUTE(E213," ","")&lt;&gt;"VariousArtists",SUBSTITUTE(E213," ","")&lt;&gt;"VariousArtist",E213&lt;&gt;"Various",SUBSTITUTE(E213," ","")&lt;&gt;"AssortedArtists",SUBSTITUTE(E213," ","")&lt;&gt;"AssortedArtist",E213&lt;&gt;"Assorted",SUBSTITUTE(E213," ","")&lt;&gt;"AsortedArtists",SUBSTITUTE(E213," ","")&lt;&gt;"AsortedArtist",E213&lt;&gt;"Asorted",E213&lt;&gt;"Other",,SUBSTITUTE(E213," ","")&lt;&gt;"MiscellaneousArtists",SUBSTITUTE(E213," ","")&lt;&gt;"MiscellaneousArtist",E213&lt;&gt;"Miscellaneous",SUBSTITUTE(E213," ","")&lt;&gt;"MiscelaneousArtists",SUBSTITUTE(E213," ","")&lt;&gt;"MiscelaneousArtist",E213&lt;&gt;"Miscelaneous"),"update Releases set ArtistId=(select ArtistId from Artists where Name=N'"&amp;SUBSTITUTE(trim(E213),"'","''")&amp;"' and EnterpriseId="&amp;EntId&amp;"), SearchKeywords=concat_ws(' ', Name, N'"&amp;SUBSTITUTE(trim(E213),"'","''")&amp;"',(select Name from Labels where LabelId=Releases.LabelId), ReleaseId, UPC, Catalog) where "&amp;IF(A213&lt;&gt;"","UPC="&amp;A213,"Catalog='"&amp;SUBSTITUTE(trim(B213),"'","''")&amp;"'")&amp;" and EnterpriseId="&amp;EntId,IF(and(F213&lt;&gt;"Main Primary Artist",SUBSTITUTE(E213," ","")&lt;&gt;"VariousArtists",SUBSTITUTE(E213," ","")&lt;&gt;"VariousArtist",E213&lt;&gt;"Various",SUBSTITUTE(E213," ","")&lt;&gt;"AssortedArtists",SUBSTITUTE(E213," ","")&lt;&gt;"AssortedArtist",E213&lt;&gt;"Assorted",SUBSTITUTE(E213," ","")&lt;&gt;"AsortedArtists",SUBSTITUTE(E213," ","")&lt;&gt;"AsortedArtist",E213&lt;&gt;"Asorted",E213&lt;&gt;"Other",,SUBSTITUTE(E213," ","")&lt;&gt;"MiscellaneousArtists",SUBSTITUTE(E213," ","")&lt;&gt;"MiscellaneousArtist",E213&lt;&gt;"Miscellaneous",SUBSTITUTE(E213," ","")&lt;&gt;"MiscelaneousArtists",SUBSTITUTE(E213," ","")&lt;&gt;"MiscelaneousArtist",E213&lt;&gt;"Miscelaneous"),"INSERT into Contributors VALUES (newid(), "&amp;IF(F213&lt;&gt;"Primary Artist", "(select RoleId from ContributorRoles where Name='"&amp;F213&amp;"'), 0", "49, 1")&amp; ", null, (select max(ReleaseId) from Releases where "&amp;IF(A213&lt;&gt;"","UPC="&amp;A213,"Catalog='"&amp;SUBSTITUTE(trim(B213),"'","''")&amp;"'")&amp;" and EnterpriseId="&amp;EntId&amp;"), (select ArtistId from Artists where Name=N'"&amp;SUBSTITUTE(trim(E213),"'","''")&amp;"' and EnterpriseId="&amp;EntId&amp;"), null)",""))</f>
        <v>INSERT into Contributors VALUES (newid(), (select RoleId from ContributorRoles where Name='Producer'), 0, null, (select max(ReleaseId) from Releases where UPC=718114636397 and EnterpriseId=647322), (select ArtistId from Artists where Name=N'Flash Beats Manow' and EnterpriseId=647322), null)</v>
      </c>
      <c r="L213" s="28"/>
    </row>
    <row r="214">
      <c r="A214" s="83">
        <v>7.18114636397E11</v>
      </c>
      <c r="B214" s="116"/>
      <c r="C214" s="134" t="str">
        <f t="array" ref="C214">ifs(and(isblank($A214),isblank($B214)),"", not(iserror(vlookup($A214&amp;$B214,'3) Release_Label'!$D:$D&amp;'3) Release_Label'!$E:$E,1,0))),vlookup($A214&amp;$B214,{'3) Release_Label'!$D:$D&amp;'3) Release_Label'!$E:$E,'3) Release_Label'!$F:$F},2,0), or(and(not(isblank($B214)),$B214=$B213,$A214&lt;&gt;$A213),and(not(isblank($A214)),$A214=$A213,$B214&lt;&gt;$B213)),"ID LISTS UNALIGNED",and($A214&lt;&gt;"",countif('3) Release_Label'!$D:$D,$A214)=0),"NO UPC MATCH in Release_Label",and($B214&lt;&gt;"",countif('3) Release_Label'!$E:$E,$B214)=0),"NO CATALOG ID MATCH in Release_Label",iserror(vlookup($A214&amp;$B214,'3) Release_Label'!$D:$D&amp;'3) Release_Label'!$E:$E,1,0)),"NO UPC-CATALOG ID pair MATCH in Release_Label" )</f>
        <v>Incrível Velocidade</v>
      </c>
      <c r="D214" s="134" t="str">
        <f t="array" ref="D214">ifs(and(isblank($A214),isblank($B214)),"", not(iserror(vlookup($A214&amp;$B214,'3) Release_Label'!$D:$D&amp;'3) Release_Label'!$E:$E,1,0))),vlookup($A214&amp;$B214,{'3) Release_Label'!$D:$D&amp;'3) Release_Label'!$E:$E,'3) Release_Label'!$H:$H},2,0), or(and(not(isblank($B214)),$B214=$B213,$A214&lt;&gt;$A213),and(not(isblank($A214)),$A214=$A213,$B214&lt;&gt;$B213)),"ID LISTS UNALIGNED",and($A214&lt;&gt;"",countif('3) Release_Label'!$D:$D,$A214)=0),"NO UPC MATCH in Release_Label",and($B214&lt;&gt;"",countif('3) Release_Label'!$E:$E,$B214)=0),"NO CATALOG ID MATCH in Release_Label",iserror(vlookup($A214&amp;$B214,'3) Release_Label'!$D:$D&amp;'3) Release_Label'!$E:$E,1,0)),"NO UPC-CATALOG ID pair MATCH in Release_Label" )</f>
        <v/>
      </c>
      <c r="E214" s="43" t="s">
        <v>67</v>
      </c>
      <c r="F214" s="135" t="s">
        <v>669</v>
      </c>
      <c r="G214" s="136" t="str">
        <f t="array" ref="G214">ifs(or($F214="",$F214="Main Primary Artist"),$F214,not(iserror(vlookup($F214,'Reference info'!$J$5:$J$8,1,0))),"Key Artist",not(iserror(vlookup($F214,'Reference info'!$J$38:$J$405,1,0))),"Performer",not(iserror(vlookup($F214,'Reference info'!$J$10:$J$36,1,0))),"Producer &amp; Engineer")</f>
        <v>Producer &amp; Engineer</v>
      </c>
      <c r="I214" s="8" t="str">
        <f>IF(AND(F214="Main Primary Artist",SUBSTITUTE(E214," ","")&lt;&gt;"VariousArtists",SUBSTITUTE(E214," ","")&lt;&gt;"VariousArtist",E214&lt;&gt;"Various",SUBSTITUTE(E214," ","")&lt;&gt;"AssortedArtists",SUBSTITUTE(E214," ","")&lt;&gt;"AssortedArtist",E214&lt;&gt;"Assorted",SUBSTITUTE(E214," ","")&lt;&gt;"AsortedArtists",SUBSTITUTE(E214," ","")&lt;&gt;"AsortedArtist",E214&lt;&gt;"Asorted",E214&lt;&gt;"Other",,SUBSTITUTE(E214," ","")&lt;&gt;"MiscellaneousArtists",SUBSTITUTE(E214," ","")&lt;&gt;"MiscellaneousArtist",E214&lt;&gt;"Miscellaneous",SUBSTITUTE(E214," ","")&lt;&gt;"MiscelaneousArtists",SUBSTITUTE(E214," ","")&lt;&gt;"MiscelaneousArtist",E214&lt;&gt;"Miscelaneous"),"update Releases set ArtistId=(select ArtistId from Artists where Name=N'"&amp;SUBSTITUTE(trim(E214),"'","''")&amp;"' and EnterpriseId="&amp;EntId&amp;"), SearchKeywords=concat_ws(' ', Name, N'"&amp;SUBSTITUTE(trim(E214),"'","''")&amp;"',(select Name from Labels where LabelId=Releases.LabelId), ReleaseId, UPC, Catalog) where "&amp;IF(A214&lt;&gt;"","UPC="&amp;A214,"Catalog='"&amp;SUBSTITUTE(trim(B214),"'","''")&amp;"'")&amp;" and EnterpriseId="&amp;EntId,IF(and(F214&lt;&gt;"Main Primary Artist",SUBSTITUTE(E214," ","")&lt;&gt;"VariousArtists",SUBSTITUTE(E214," ","")&lt;&gt;"VariousArtist",E214&lt;&gt;"Various",SUBSTITUTE(E214," ","")&lt;&gt;"AssortedArtists",SUBSTITUTE(E214," ","")&lt;&gt;"AssortedArtist",E214&lt;&gt;"Assorted",SUBSTITUTE(E214," ","")&lt;&gt;"AsortedArtists",SUBSTITUTE(E214," ","")&lt;&gt;"AsortedArtist",E214&lt;&gt;"Asorted",E214&lt;&gt;"Other",,SUBSTITUTE(E214," ","")&lt;&gt;"MiscellaneousArtists",SUBSTITUTE(E214," ","")&lt;&gt;"MiscellaneousArtist",E214&lt;&gt;"Miscellaneous",SUBSTITUTE(E214," ","")&lt;&gt;"MiscelaneousArtists",SUBSTITUTE(E214," ","")&lt;&gt;"MiscelaneousArtist",E214&lt;&gt;"Miscelaneous"),"INSERT into Contributors VALUES (newid(), "&amp;IF(F214&lt;&gt;"Primary Artist", "(select RoleId from ContributorRoles where Name='"&amp;F214&amp;"'), 0", "49, 1")&amp; ", null, (select max(ReleaseId) from Releases where "&amp;IF(A214&lt;&gt;"","UPC="&amp;A214,"Catalog='"&amp;SUBSTITUTE(trim(B214),"'","''")&amp;"'")&amp;" and EnterpriseId="&amp;EntId&amp;"), (select ArtistId from Artists where Name=N'"&amp;SUBSTITUTE(trim(E214),"'","''")&amp;"' and EnterpriseId="&amp;EntId&amp;"), null)",""))</f>
        <v>INSERT into Contributors VALUES (newid(), (select RoleId from ContributorRoles where Name='Engineer'), 0, null, (select max(ReleaseId) from Releases where UPC=718114636397 and EnterpriseId=647322), (select ArtistId from Artists where Name=N'Flash Beats Manow' and EnterpriseId=647322), null)</v>
      </c>
      <c r="L214" s="28"/>
    </row>
    <row r="215">
      <c r="A215" s="83">
        <v>7.44553564946E11</v>
      </c>
      <c r="B215" s="116"/>
      <c r="C215" s="134" t="str">
        <f t="array" ref="C215">ifs(and(isblank($A215),isblank($B215)),"", not(iserror(vlookup($A215&amp;$B215,'3) Release_Label'!$D:$D&amp;'3) Release_Label'!$E:$E,1,0))),vlookup($A215&amp;$B215,{'3) Release_Label'!$D:$D&amp;'3) Release_Label'!$E:$E,'3) Release_Label'!$F:$F},2,0), or(and(not(isblank($B215)),$B215=$B214,$A215&lt;&gt;$A214),and(not(isblank($A215)),$A215=$A214,$B215&lt;&gt;$B214)),"ID LISTS UNALIGNED",and($A215&lt;&gt;"",countif('3) Release_Label'!$D:$D,$A215)=0),"NO UPC MATCH in Release_Label",and($B215&lt;&gt;"",countif('3) Release_Label'!$E:$E,$B215)=0),"NO CATALOG ID MATCH in Release_Label",iserror(vlookup($A215&amp;$B215,'3) Release_Label'!$D:$D&amp;'3) Release_Label'!$E:$E,1,0)),"NO UPC-CATALOG ID pair MATCH in Release_Label" )</f>
        <v>O Meu Destino</v>
      </c>
      <c r="D215" s="134" t="str">
        <f t="array" ref="D215">ifs(and(isblank($A215),isblank($B215)),"", not(iserror(vlookup($A215&amp;$B215,'3) Release_Label'!$D:$D&amp;'3) Release_Label'!$E:$E,1,0))),vlookup($A215&amp;$B215,{'3) Release_Label'!$D:$D&amp;'3) Release_Label'!$E:$E,'3) Release_Label'!$H:$H},2,0), or(and(not(isblank($B215)),$B215=$B214,$A215&lt;&gt;$A214),and(not(isblank($A215)),$A215=$A214,$B215&lt;&gt;$B214)),"ID LISTS UNALIGNED",and($A215&lt;&gt;"",countif('3) Release_Label'!$D:$D,$A215)=0),"NO UPC MATCH in Release_Label",and($B215&lt;&gt;"",countif('3) Release_Label'!$E:$E,$B215)=0),"NO CATALOG ID MATCH in Release_Label",iserror(vlookup($A215&amp;$B215,'3) Release_Label'!$D:$D&amp;'3) Release_Label'!$E:$E,1,0)),"NO UPC-CATALOG ID pair MATCH in Release_Label" )</f>
        <v/>
      </c>
      <c r="E215" s="43" t="s">
        <v>67</v>
      </c>
      <c r="F215" s="135" t="s">
        <v>666</v>
      </c>
      <c r="G215" s="136" t="str">
        <f t="array" ref="G215">ifs(or($F215="",$F215="Main Primary Artist"),$F215,not(iserror(vlookup($F215,'Reference info'!$J$5:$J$8,1,0))),"Key Artist",not(iserror(vlookup($F215,'Reference info'!$J$38:$J$405,1,0))),"Performer",not(iserror(vlookup($F215,'Reference info'!$J$10:$J$36,1,0))),"Producer &amp; Engineer")</f>
        <v>Main Primary Artist</v>
      </c>
      <c r="I215" s="8" t="str">
        <f>IF(AND(F215="Main Primary Artist",SUBSTITUTE(E215," ","")&lt;&gt;"VariousArtists",SUBSTITUTE(E215," ","")&lt;&gt;"VariousArtist",E215&lt;&gt;"Various",SUBSTITUTE(E215," ","")&lt;&gt;"AssortedArtists",SUBSTITUTE(E215," ","")&lt;&gt;"AssortedArtist",E215&lt;&gt;"Assorted",SUBSTITUTE(E215," ","")&lt;&gt;"AsortedArtists",SUBSTITUTE(E215," ","")&lt;&gt;"AsortedArtist",E215&lt;&gt;"Asorted",E215&lt;&gt;"Other",,SUBSTITUTE(E215," ","")&lt;&gt;"MiscellaneousArtists",SUBSTITUTE(E215," ","")&lt;&gt;"MiscellaneousArtist",E215&lt;&gt;"Miscellaneous",SUBSTITUTE(E215," ","")&lt;&gt;"MiscelaneousArtists",SUBSTITUTE(E215," ","")&lt;&gt;"MiscelaneousArtist",E215&lt;&gt;"Miscelaneous"),"update Releases set ArtistId=(select ArtistId from Artists where Name=N'"&amp;SUBSTITUTE(trim(E215),"'","''")&amp;"' and EnterpriseId="&amp;EntId&amp;"), SearchKeywords=concat_ws(' ', Name, N'"&amp;SUBSTITUTE(trim(E215),"'","''")&amp;"',(select Name from Labels where LabelId=Releases.LabelId), ReleaseId, UPC, Catalog) where "&amp;IF(A215&lt;&gt;"","UPC="&amp;A215,"Catalog='"&amp;SUBSTITUTE(trim(B215),"'","''")&amp;"'")&amp;" and EnterpriseId="&amp;EntId,IF(and(F215&lt;&gt;"Main Primary Artist",SUBSTITUTE(E215," ","")&lt;&gt;"VariousArtists",SUBSTITUTE(E215," ","")&lt;&gt;"VariousArtist",E215&lt;&gt;"Various",SUBSTITUTE(E215," ","")&lt;&gt;"AssortedArtists",SUBSTITUTE(E215," ","")&lt;&gt;"AssortedArtist",E215&lt;&gt;"Assorted",SUBSTITUTE(E215," ","")&lt;&gt;"AsortedArtists",SUBSTITUTE(E215," ","")&lt;&gt;"AsortedArtist",E215&lt;&gt;"Asorted",E215&lt;&gt;"Other",,SUBSTITUTE(E215," ","")&lt;&gt;"MiscellaneousArtists",SUBSTITUTE(E215," ","")&lt;&gt;"MiscellaneousArtist",E215&lt;&gt;"Miscellaneous",SUBSTITUTE(E215," ","")&lt;&gt;"MiscelaneousArtists",SUBSTITUTE(E215," ","")&lt;&gt;"MiscelaneousArtist",E215&lt;&gt;"Miscelaneous"),"INSERT into Contributors VALUES (newid(), "&amp;IF(F215&lt;&gt;"Primary Artist", "(select RoleId from ContributorRoles where Name='"&amp;F215&amp;"'), 0", "49, 1")&amp; ", null, (select max(ReleaseId) from Releases where "&amp;IF(A215&lt;&gt;"","UPC="&amp;A215,"Catalog='"&amp;SUBSTITUTE(trim(B215),"'","''")&amp;"'")&amp;" and EnterpriseId="&amp;EntId&amp;"), (select ArtistId from Artists where Name=N'"&amp;SUBSTITUTE(trim(E215),"'","''")&amp;"'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UPC=744553564946 and EnterpriseId=647322</v>
      </c>
      <c r="L215" s="28"/>
    </row>
    <row r="216">
      <c r="A216" s="83">
        <v>7.44553564946E11</v>
      </c>
      <c r="B216" s="116"/>
      <c r="C216" s="134" t="str">
        <f t="array" ref="C216">ifs(and(isblank($A216),isblank($B216)),"", not(iserror(vlookup($A216&amp;$B216,'3) Release_Label'!$D:$D&amp;'3) Release_Label'!$E:$E,1,0))),vlookup($A216&amp;$B216,{'3) Release_Label'!$D:$D&amp;'3) Release_Label'!$E:$E,'3) Release_Label'!$F:$F},2,0), or(and(not(isblank($B216)),$B216=$B215,$A216&lt;&gt;$A215),and(not(isblank($A216)),$A216=$A215,$B216&lt;&gt;$B215)),"ID LISTS UNALIGNED",and($A216&lt;&gt;"",countif('3) Release_Label'!$D:$D,$A216)=0),"NO UPC MATCH in Release_Label",and($B216&lt;&gt;"",countif('3) Release_Label'!$E:$E,$B216)=0),"NO CATALOG ID MATCH in Release_Label",iserror(vlookup($A216&amp;$B216,'3) Release_Label'!$D:$D&amp;'3) Release_Label'!$E:$E,1,0)),"NO UPC-CATALOG ID pair MATCH in Release_Label" )</f>
        <v>O Meu Destino</v>
      </c>
      <c r="D216" s="134" t="str">
        <f t="array" ref="D216">ifs(and(isblank($A216),isblank($B216)),"", not(iserror(vlookup($A216&amp;$B216,'3) Release_Label'!$D:$D&amp;'3) Release_Label'!$E:$E,1,0))),vlookup($A216&amp;$B216,{'3) Release_Label'!$D:$D&amp;'3) Release_Label'!$E:$E,'3) Release_Label'!$H:$H},2,0), or(and(not(isblank($B216)),$B216=$B215,$A216&lt;&gt;$A215),and(not(isblank($A216)),$A216=$A215,$B216&lt;&gt;$B215)),"ID LISTS UNALIGNED",and($A216&lt;&gt;"",countif('3) Release_Label'!$D:$D,$A216)=0),"NO UPC MATCH in Release_Label",and($B216&lt;&gt;"",countif('3) Release_Label'!$E:$E,$B216)=0),"NO CATALOG ID MATCH in Release_Label",iserror(vlookup($A216&amp;$B216,'3) Release_Label'!$D:$D&amp;'3) Release_Label'!$E:$E,1,0)),"NO UPC-CATALOG ID pair MATCH in Release_Label" )</f>
        <v/>
      </c>
      <c r="E216" s="43" t="s">
        <v>67</v>
      </c>
      <c r="F216" s="135" t="s">
        <v>667</v>
      </c>
      <c r="G216" s="136" t="str">
        <f t="array" ref="G216">ifs(or($F216="",$F216="Main Primary Artist"),$F216,not(iserror(vlookup($F216,'Reference info'!$J$5:$J$8,1,0))),"Key Artist",not(iserror(vlookup($F216,'Reference info'!$J$38:$J$405,1,0))),"Performer",not(iserror(vlookup($F216,'Reference info'!$J$10:$J$36,1,0))),"Producer &amp; Engineer")</f>
        <v>Producer &amp; Engineer</v>
      </c>
      <c r="I216" s="8" t="str">
        <f>IF(AND(F216="Main Primary Artist",SUBSTITUTE(E216," ","")&lt;&gt;"VariousArtists",SUBSTITUTE(E216," ","")&lt;&gt;"VariousArtist",E216&lt;&gt;"Various",SUBSTITUTE(E216," ","")&lt;&gt;"AssortedArtists",SUBSTITUTE(E216," ","")&lt;&gt;"AssortedArtist",E216&lt;&gt;"Assorted",SUBSTITUTE(E216," ","")&lt;&gt;"AsortedArtists",SUBSTITUTE(E216," ","")&lt;&gt;"AsortedArtist",E216&lt;&gt;"Asorted",E216&lt;&gt;"Other",,SUBSTITUTE(E216," ","")&lt;&gt;"MiscellaneousArtists",SUBSTITUTE(E216," ","")&lt;&gt;"MiscellaneousArtist",E216&lt;&gt;"Miscellaneous",SUBSTITUTE(E216," ","")&lt;&gt;"MiscelaneousArtists",SUBSTITUTE(E216," ","")&lt;&gt;"MiscelaneousArtist",E216&lt;&gt;"Miscelaneous"),"update Releases set ArtistId=(select ArtistId from Artists where Name=N'"&amp;SUBSTITUTE(trim(E216),"'","''")&amp;"' and EnterpriseId="&amp;EntId&amp;"), SearchKeywords=concat_ws(' ', Name, N'"&amp;SUBSTITUTE(trim(E216),"'","''")&amp;"',(select Name from Labels where LabelId=Releases.LabelId), ReleaseId, UPC, Catalog) where "&amp;IF(A216&lt;&gt;"","UPC="&amp;A216,"Catalog='"&amp;SUBSTITUTE(trim(B216),"'","''")&amp;"'")&amp;" and EnterpriseId="&amp;EntId,IF(and(F216&lt;&gt;"Main Primary Artist",SUBSTITUTE(E216," ","")&lt;&gt;"VariousArtists",SUBSTITUTE(E216," ","")&lt;&gt;"VariousArtist",E216&lt;&gt;"Various",SUBSTITUTE(E216," ","")&lt;&gt;"AssortedArtists",SUBSTITUTE(E216," ","")&lt;&gt;"AssortedArtist",E216&lt;&gt;"Assorted",SUBSTITUTE(E216," ","")&lt;&gt;"AsortedArtists",SUBSTITUTE(E216," ","")&lt;&gt;"AsortedArtist",E216&lt;&gt;"Asorted",E216&lt;&gt;"Other",,SUBSTITUTE(E216," ","")&lt;&gt;"MiscellaneousArtists",SUBSTITUTE(E216," ","")&lt;&gt;"MiscellaneousArtist",E216&lt;&gt;"Miscellaneous",SUBSTITUTE(E216," ","")&lt;&gt;"MiscelaneousArtists",SUBSTITUTE(E216," ","")&lt;&gt;"MiscelaneousArtist",E216&lt;&gt;"Miscelaneous"),"INSERT into Contributors VALUES (newid(), "&amp;IF(F216&lt;&gt;"Primary Artist", "(select RoleId from ContributorRoles where Name='"&amp;F216&amp;"'), 0", "49, 1")&amp; ", null, (select max(ReleaseId) from Releases where "&amp;IF(A216&lt;&gt;"","UPC="&amp;A216,"Catalog='"&amp;SUBSTITUTE(trim(B216),"'","''")&amp;"'")&amp;" and EnterpriseId="&amp;EntId&amp;"), (select ArtistId from Artists where Name=N'"&amp;SUBSTITUTE(trim(E216),"'","''")&amp;"' and EnterpriseId="&amp;EntId&amp;"), null)",""))</f>
        <v>INSERT into Contributors VALUES (newid(), (select RoleId from ContributorRoles where Name='Producer'), 0, null, (select max(ReleaseId) from Releases where UPC=744553564946 and EnterpriseId=647322), (select ArtistId from Artists where Name=N'Flash Beats Manow' and EnterpriseId=647322), null)</v>
      </c>
      <c r="L216" s="28"/>
    </row>
    <row r="217">
      <c r="A217" s="83">
        <v>7.44553564946E11</v>
      </c>
      <c r="B217" s="116"/>
      <c r="C217" s="134" t="str">
        <f t="array" ref="C217">ifs(and(isblank($A217),isblank($B217)),"", not(iserror(vlookup($A217&amp;$B217,'3) Release_Label'!$D:$D&amp;'3) Release_Label'!$E:$E,1,0))),vlookup($A217&amp;$B217,{'3) Release_Label'!$D:$D&amp;'3) Release_Label'!$E:$E,'3) Release_Label'!$F:$F},2,0), or(and(not(isblank($B217)),$B217=$B216,$A217&lt;&gt;$A216),and(not(isblank($A217)),$A217=$A216,$B217&lt;&gt;$B216)),"ID LISTS UNALIGNED",and($A217&lt;&gt;"",countif('3) Release_Label'!$D:$D,$A217)=0),"NO UPC MATCH in Release_Label",and($B217&lt;&gt;"",countif('3) Release_Label'!$E:$E,$B217)=0),"NO CATALOG ID MATCH in Release_Label",iserror(vlookup($A217&amp;$B217,'3) Release_Label'!$D:$D&amp;'3) Release_Label'!$E:$E,1,0)),"NO UPC-CATALOG ID pair MATCH in Release_Label" )</f>
        <v>O Meu Destino</v>
      </c>
      <c r="D217" s="134" t="str">
        <f t="array" ref="D217">ifs(and(isblank($A217),isblank($B217)),"", not(iserror(vlookup($A217&amp;$B217,'3) Release_Label'!$D:$D&amp;'3) Release_Label'!$E:$E,1,0))),vlookup($A217&amp;$B217,{'3) Release_Label'!$D:$D&amp;'3) Release_Label'!$E:$E,'3) Release_Label'!$H:$H},2,0), or(and(not(isblank($B217)),$B217=$B216,$A217&lt;&gt;$A216),and(not(isblank($A217)),$A217=$A216,$B217&lt;&gt;$B216)),"ID LISTS UNALIGNED",and($A217&lt;&gt;"",countif('3) Release_Label'!$D:$D,$A217)=0),"NO UPC MATCH in Release_Label",and($B217&lt;&gt;"",countif('3) Release_Label'!$E:$E,$B217)=0),"NO CATALOG ID MATCH in Release_Label",iserror(vlookup($A217&amp;$B217,'3) Release_Label'!$D:$D&amp;'3) Release_Label'!$E:$E,1,0)),"NO UPC-CATALOG ID pair MATCH in Release_Label" )</f>
        <v/>
      </c>
      <c r="E217" s="43" t="s">
        <v>67</v>
      </c>
      <c r="F217" s="135" t="s">
        <v>669</v>
      </c>
      <c r="G217" s="136" t="str">
        <f t="array" ref="G217">ifs(or($F217="",$F217="Main Primary Artist"),$F217,not(iserror(vlookup($F217,'Reference info'!$J$5:$J$8,1,0))),"Key Artist",not(iserror(vlookup($F217,'Reference info'!$J$38:$J$405,1,0))),"Performer",not(iserror(vlookup($F217,'Reference info'!$J$10:$J$36,1,0))),"Producer &amp; Engineer")</f>
        <v>Producer &amp; Engineer</v>
      </c>
      <c r="I217" s="8" t="str">
        <f>IF(AND(F217="Main Primary Artist",SUBSTITUTE(E217," ","")&lt;&gt;"VariousArtists",SUBSTITUTE(E217," ","")&lt;&gt;"VariousArtist",E217&lt;&gt;"Various",SUBSTITUTE(E217," ","")&lt;&gt;"AssortedArtists",SUBSTITUTE(E217," ","")&lt;&gt;"AssortedArtist",E217&lt;&gt;"Assorted",SUBSTITUTE(E217," ","")&lt;&gt;"AsortedArtists",SUBSTITUTE(E217," ","")&lt;&gt;"AsortedArtist",E217&lt;&gt;"Asorted",E217&lt;&gt;"Other",,SUBSTITUTE(E217," ","")&lt;&gt;"MiscellaneousArtists",SUBSTITUTE(E217," ","")&lt;&gt;"MiscellaneousArtist",E217&lt;&gt;"Miscellaneous",SUBSTITUTE(E217," ","")&lt;&gt;"MiscelaneousArtists",SUBSTITUTE(E217," ","")&lt;&gt;"MiscelaneousArtist",E217&lt;&gt;"Miscelaneous"),"update Releases set ArtistId=(select ArtistId from Artists where Name=N'"&amp;SUBSTITUTE(trim(E217),"'","''")&amp;"' and EnterpriseId="&amp;EntId&amp;"), SearchKeywords=concat_ws(' ', Name, N'"&amp;SUBSTITUTE(trim(E217),"'","''")&amp;"',(select Name from Labels where LabelId=Releases.LabelId), ReleaseId, UPC, Catalog) where "&amp;IF(A217&lt;&gt;"","UPC="&amp;A217,"Catalog='"&amp;SUBSTITUTE(trim(B217),"'","''")&amp;"'")&amp;" and EnterpriseId="&amp;EntId,IF(and(F217&lt;&gt;"Main Primary Artist",SUBSTITUTE(E217," ","")&lt;&gt;"VariousArtists",SUBSTITUTE(E217," ","")&lt;&gt;"VariousArtist",E217&lt;&gt;"Various",SUBSTITUTE(E217," ","")&lt;&gt;"AssortedArtists",SUBSTITUTE(E217," ","")&lt;&gt;"AssortedArtist",E217&lt;&gt;"Assorted",SUBSTITUTE(E217," ","")&lt;&gt;"AsortedArtists",SUBSTITUTE(E217," ","")&lt;&gt;"AsortedArtist",E217&lt;&gt;"Asorted",E217&lt;&gt;"Other",,SUBSTITUTE(E217," ","")&lt;&gt;"MiscellaneousArtists",SUBSTITUTE(E217," ","")&lt;&gt;"MiscellaneousArtist",E217&lt;&gt;"Miscellaneous",SUBSTITUTE(E217," ","")&lt;&gt;"MiscelaneousArtists",SUBSTITUTE(E217," ","")&lt;&gt;"MiscelaneousArtist",E217&lt;&gt;"Miscelaneous"),"INSERT into Contributors VALUES (newid(), "&amp;IF(F217&lt;&gt;"Primary Artist", "(select RoleId from ContributorRoles where Name='"&amp;F217&amp;"'), 0", "49, 1")&amp; ", null, (select max(ReleaseId) from Releases where "&amp;IF(A217&lt;&gt;"","UPC="&amp;A217,"Catalog='"&amp;SUBSTITUTE(trim(B217),"'","''")&amp;"'")&amp;" and EnterpriseId="&amp;EntId&amp;"), (select ArtistId from Artists where Name=N'"&amp;SUBSTITUTE(trim(E217),"'","''")&amp;"' and EnterpriseId="&amp;EntId&amp;"), null)",""))</f>
        <v>INSERT into Contributors VALUES (newid(), (select RoleId from ContributorRoles where Name='Engineer'), 0, null, (select max(ReleaseId) from Releases where UPC=744553564946 and EnterpriseId=647322), (select ArtistId from Artists where Name=N'Flash Beats Manow' and EnterpriseId=647322), null)</v>
      </c>
      <c r="L217" s="28"/>
    </row>
    <row r="218">
      <c r="A218" s="83">
        <v>7.44553603836E11</v>
      </c>
      <c r="B218" s="116"/>
      <c r="C218" s="134" t="str">
        <f t="array" ref="C218">ifs(and(isblank($A218),isblank($B218)),"", not(iserror(vlookup($A218&amp;$B218,'3) Release_Label'!$D:$D&amp;'3) Release_Label'!$E:$E,1,0))),vlookup($A218&amp;$B218,{'3) Release_Label'!$D:$D&amp;'3) Release_Label'!$E:$E,'3) Release_Label'!$F:$F},2,0), or(and(not(isblank($B218)),$B218=$B217,$A218&lt;&gt;$A217),and(not(isblank($A218)),$A218=$A217,$B218&lt;&gt;$B217)),"ID LISTS UNALIGNED",and($A218&lt;&gt;"",countif('3) Release_Label'!$D:$D,$A218)=0),"NO UPC MATCH in Release_Label",and($B218&lt;&gt;"",countif('3) Release_Label'!$E:$E,$B218)=0),"NO CATALOG ID MATCH in Release_Label",iserror(vlookup($A218&amp;$B218,'3) Release_Label'!$D:$D&amp;'3) Release_Label'!$E:$E,1,0)),"NO UPC-CATALOG ID pair MATCH in Release_Label" )</f>
        <v>Sharkboy</v>
      </c>
      <c r="D218" s="134" t="str">
        <f t="array" ref="D218">ifs(and(isblank($A218),isblank($B218)),"", not(iserror(vlookup($A218&amp;$B218,'3) Release_Label'!$D:$D&amp;'3) Release_Label'!$E:$E,1,0))),vlookup($A218&amp;$B218,{'3) Release_Label'!$D:$D&amp;'3) Release_Label'!$E:$E,'3) Release_Label'!$H:$H},2,0), or(and(not(isblank($B218)),$B218=$B217,$A218&lt;&gt;$A217),and(not(isblank($A218)),$A218=$A217,$B218&lt;&gt;$B217)),"ID LISTS UNALIGNED",and($A218&lt;&gt;"",countif('3) Release_Label'!$D:$D,$A218)=0),"NO UPC MATCH in Release_Label",and($B218&lt;&gt;"",countif('3) Release_Label'!$E:$E,$B218)=0),"NO CATALOG ID MATCH in Release_Label",iserror(vlookup($A218&amp;$B218,'3) Release_Label'!$D:$D&amp;'3) Release_Label'!$E:$E,1,0)),"NO UPC-CATALOG ID pair MATCH in Release_Label" )</f>
        <v/>
      </c>
      <c r="E218" s="43" t="s">
        <v>67</v>
      </c>
      <c r="F218" s="135" t="s">
        <v>666</v>
      </c>
      <c r="G218" s="136" t="str">
        <f t="array" ref="G218">ifs(or($F218="",$F218="Main Primary Artist"),$F218,not(iserror(vlookup($F218,'Reference info'!$J$5:$J$8,1,0))),"Key Artist",not(iserror(vlookup($F218,'Reference info'!$J$38:$J$405,1,0))),"Performer",not(iserror(vlookup($F218,'Reference info'!$J$10:$J$36,1,0))),"Producer &amp; Engineer")</f>
        <v>Main Primary Artist</v>
      </c>
      <c r="I218" s="8" t="str">
        <f>IF(AND(F218="Main Primary Artist",SUBSTITUTE(E218," ","")&lt;&gt;"VariousArtists",SUBSTITUTE(E218," ","")&lt;&gt;"VariousArtist",E218&lt;&gt;"Various",SUBSTITUTE(E218," ","")&lt;&gt;"AssortedArtists",SUBSTITUTE(E218," ","")&lt;&gt;"AssortedArtist",E218&lt;&gt;"Assorted",SUBSTITUTE(E218," ","")&lt;&gt;"AsortedArtists",SUBSTITUTE(E218," ","")&lt;&gt;"AsortedArtist",E218&lt;&gt;"Asorted",E218&lt;&gt;"Other",,SUBSTITUTE(E218," ","")&lt;&gt;"MiscellaneousArtists",SUBSTITUTE(E218," ","")&lt;&gt;"MiscellaneousArtist",E218&lt;&gt;"Miscellaneous",SUBSTITUTE(E218," ","")&lt;&gt;"MiscelaneousArtists",SUBSTITUTE(E218," ","")&lt;&gt;"MiscelaneousArtist",E218&lt;&gt;"Miscelaneous"),"update Releases set ArtistId=(select ArtistId from Artists where Name=N'"&amp;SUBSTITUTE(trim(E218),"'","''")&amp;"' and EnterpriseId="&amp;EntId&amp;"), SearchKeywords=concat_ws(' ', Name, N'"&amp;SUBSTITUTE(trim(E218),"'","''")&amp;"',(select Name from Labels where LabelId=Releases.LabelId), ReleaseId, UPC, Catalog) where "&amp;IF(A218&lt;&gt;"","UPC="&amp;A218,"Catalog='"&amp;SUBSTITUTE(trim(B218),"'","''")&amp;"'")&amp;" and EnterpriseId="&amp;EntId,IF(and(F218&lt;&gt;"Main Primary Artist",SUBSTITUTE(E218," ","")&lt;&gt;"VariousArtists",SUBSTITUTE(E218," ","")&lt;&gt;"VariousArtist",E218&lt;&gt;"Various",SUBSTITUTE(E218," ","")&lt;&gt;"AssortedArtists",SUBSTITUTE(E218," ","")&lt;&gt;"AssortedArtist",E218&lt;&gt;"Assorted",SUBSTITUTE(E218," ","")&lt;&gt;"AsortedArtists",SUBSTITUTE(E218," ","")&lt;&gt;"AsortedArtist",E218&lt;&gt;"Asorted",E218&lt;&gt;"Other",,SUBSTITUTE(E218," ","")&lt;&gt;"MiscellaneousArtists",SUBSTITUTE(E218," ","")&lt;&gt;"MiscellaneousArtist",E218&lt;&gt;"Miscellaneous",SUBSTITUTE(E218," ","")&lt;&gt;"MiscelaneousArtists",SUBSTITUTE(E218," ","")&lt;&gt;"MiscelaneousArtist",E218&lt;&gt;"Miscelaneous"),"INSERT into Contributors VALUES (newid(), "&amp;IF(F218&lt;&gt;"Primary Artist", "(select RoleId from ContributorRoles where Name='"&amp;F218&amp;"'), 0", "49, 1")&amp; ", null, (select max(ReleaseId) from Releases where "&amp;IF(A218&lt;&gt;"","UPC="&amp;A218,"Catalog='"&amp;SUBSTITUTE(trim(B218),"'","''")&amp;"'")&amp;" and EnterpriseId="&amp;EntId&amp;"), (select ArtistId from Artists where Name=N'"&amp;SUBSTITUTE(trim(E218),"'","''")&amp;"'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UPC=744553603836 and EnterpriseId=647322</v>
      </c>
      <c r="L218" s="28"/>
    </row>
    <row r="219">
      <c r="A219" s="83">
        <v>7.44553603836E11</v>
      </c>
      <c r="B219" s="116"/>
      <c r="C219" s="134" t="str">
        <f t="array" ref="C219">ifs(and(isblank($A219),isblank($B219)),"", not(iserror(vlookup($A219&amp;$B219,'3) Release_Label'!$D:$D&amp;'3) Release_Label'!$E:$E,1,0))),vlookup($A219&amp;$B219,{'3) Release_Label'!$D:$D&amp;'3) Release_Label'!$E:$E,'3) Release_Label'!$F:$F},2,0), or(and(not(isblank($B219)),$B219=$B218,$A219&lt;&gt;$A218),and(not(isblank($A219)),$A219=$A218,$B219&lt;&gt;$B218)),"ID LISTS UNALIGNED",and($A219&lt;&gt;"",countif('3) Release_Label'!$D:$D,$A219)=0),"NO UPC MATCH in Release_Label",and($B219&lt;&gt;"",countif('3) Release_Label'!$E:$E,$B219)=0),"NO CATALOG ID MATCH in Release_Label",iserror(vlookup($A219&amp;$B219,'3) Release_Label'!$D:$D&amp;'3) Release_Label'!$E:$E,1,0)),"NO UPC-CATALOG ID pair MATCH in Release_Label" )</f>
        <v>Sharkboy</v>
      </c>
      <c r="D219" s="134" t="str">
        <f t="array" ref="D219">ifs(and(isblank($A219),isblank($B219)),"", not(iserror(vlookup($A219&amp;$B219,'3) Release_Label'!$D:$D&amp;'3) Release_Label'!$E:$E,1,0))),vlookup($A219&amp;$B219,{'3) Release_Label'!$D:$D&amp;'3) Release_Label'!$E:$E,'3) Release_Label'!$H:$H},2,0), or(and(not(isblank($B219)),$B219=$B218,$A219&lt;&gt;$A218),and(not(isblank($A219)),$A219=$A218,$B219&lt;&gt;$B218)),"ID LISTS UNALIGNED",and($A219&lt;&gt;"",countif('3) Release_Label'!$D:$D,$A219)=0),"NO UPC MATCH in Release_Label",and($B219&lt;&gt;"",countif('3) Release_Label'!$E:$E,$B219)=0),"NO CATALOG ID MATCH in Release_Label",iserror(vlookup($A219&amp;$B219,'3) Release_Label'!$D:$D&amp;'3) Release_Label'!$E:$E,1,0)),"NO UPC-CATALOG ID pair MATCH in Release_Label" )</f>
        <v/>
      </c>
      <c r="E219" s="43" t="s">
        <v>67</v>
      </c>
      <c r="F219" s="135" t="s">
        <v>667</v>
      </c>
      <c r="G219" s="136" t="str">
        <f t="array" ref="G219">ifs(or($F219="",$F219="Main Primary Artist"),$F219,not(iserror(vlookup($F219,'Reference info'!$J$5:$J$8,1,0))),"Key Artist",not(iserror(vlookup($F219,'Reference info'!$J$38:$J$405,1,0))),"Performer",not(iserror(vlookup($F219,'Reference info'!$J$10:$J$36,1,0))),"Producer &amp; Engineer")</f>
        <v>Producer &amp; Engineer</v>
      </c>
      <c r="I219" s="8" t="str">
        <f>IF(AND(F219="Main Primary Artist",SUBSTITUTE(E219," ","")&lt;&gt;"VariousArtists",SUBSTITUTE(E219," ","")&lt;&gt;"VariousArtist",E219&lt;&gt;"Various",SUBSTITUTE(E219," ","")&lt;&gt;"AssortedArtists",SUBSTITUTE(E219," ","")&lt;&gt;"AssortedArtist",E219&lt;&gt;"Assorted",SUBSTITUTE(E219," ","")&lt;&gt;"AsortedArtists",SUBSTITUTE(E219," ","")&lt;&gt;"AsortedArtist",E219&lt;&gt;"Asorted",E219&lt;&gt;"Other",,SUBSTITUTE(E219," ","")&lt;&gt;"MiscellaneousArtists",SUBSTITUTE(E219," ","")&lt;&gt;"MiscellaneousArtist",E219&lt;&gt;"Miscellaneous",SUBSTITUTE(E219," ","")&lt;&gt;"MiscelaneousArtists",SUBSTITUTE(E219," ","")&lt;&gt;"MiscelaneousArtist",E219&lt;&gt;"Miscelaneous"),"update Releases set ArtistId=(select ArtistId from Artists where Name=N'"&amp;SUBSTITUTE(trim(E219),"'","''")&amp;"' and EnterpriseId="&amp;EntId&amp;"), SearchKeywords=concat_ws(' ', Name, N'"&amp;SUBSTITUTE(trim(E219),"'","''")&amp;"',(select Name from Labels where LabelId=Releases.LabelId), ReleaseId, UPC, Catalog) where "&amp;IF(A219&lt;&gt;"","UPC="&amp;A219,"Catalog='"&amp;SUBSTITUTE(trim(B219),"'","''")&amp;"'")&amp;" and EnterpriseId="&amp;EntId,IF(and(F219&lt;&gt;"Main Primary Artist",SUBSTITUTE(E219," ","")&lt;&gt;"VariousArtists",SUBSTITUTE(E219," ","")&lt;&gt;"VariousArtist",E219&lt;&gt;"Various",SUBSTITUTE(E219," ","")&lt;&gt;"AssortedArtists",SUBSTITUTE(E219," ","")&lt;&gt;"AssortedArtist",E219&lt;&gt;"Assorted",SUBSTITUTE(E219," ","")&lt;&gt;"AsortedArtists",SUBSTITUTE(E219," ","")&lt;&gt;"AsortedArtist",E219&lt;&gt;"Asorted",E219&lt;&gt;"Other",,SUBSTITUTE(E219," ","")&lt;&gt;"MiscellaneousArtists",SUBSTITUTE(E219," ","")&lt;&gt;"MiscellaneousArtist",E219&lt;&gt;"Miscellaneous",SUBSTITUTE(E219," ","")&lt;&gt;"MiscelaneousArtists",SUBSTITUTE(E219," ","")&lt;&gt;"MiscelaneousArtist",E219&lt;&gt;"Miscelaneous"),"INSERT into Contributors VALUES (newid(), "&amp;IF(F219&lt;&gt;"Primary Artist", "(select RoleId from ContributorRoles where Name='"&amp;F219&amp;"'), 0", "49, 1")&amp; ", null, (select max(ReleaseId) from Releases where "&amp;IF(A219&lt;&gt;"","UPC="&amp;A219,"Catalog='"&amp;SUBSTITUTE(trim(B219),"'","''")&amp;"'")&amp;" and EnterpriseId="&amp;EntId&amp;"), (select ArtistId from Artists where Name=N'"&amp;SUBSTITUTE(trim(E219),"'","''")&amp;"' and EnterpriseId="&amp;EntId&amp;"), null)",""))</f>
        <v>INSERT into Contributors VALUES (newid(), (select RoleId from ContributorRoles where Name='Producer'), 0, null, (select max(ReleaseId) from Releases where UPC=744553603836 and EnterpriseId=647322), (select ArtistId from Artists where Name=N'Flash Beats Manow' and EnterpriseId=647322), null)</v>
      </c>
      <c r="L219" s="28"/>
    </row>
    <row r="220">
      <c r="A220" s="83">
        <v>7.44553603836E11</v>
      </c>
      <c r="B220" s="116"/>
      <c r="C220" s="134" t="str">
        <f t="array" ref="C220">ifs(and(isblank($A220),isblank($B220)),"", not(iserror(vlookup($A220&amp;$B220,'3) Release_Label'!$D:$D&amp;'3) Release_Label'!$E:$E,1,0))),vlookup($A220&amp;$B220,{'3) Release_Label'!$D:$D&amp;'3) Release_Label'!$E:$E,'3) Release_Label'!$F:$F},2,0), or(and(not(isblank($B220)),$B220=$B219,$A220&lt;&gt;$A219),and(not(isblank($A220)),$A220=$A219,$B220&lt;&gt;$B219)),"ID LISTS UNALIGNED",and($A220&lt;&gt;"",countif('3) Release_Label'!$D:$D,$A220)=0),"NO UPC MATCH in Release_Label",and($B220&lt;&gt;"",countif('3) Release_Label'!$E:$E,$B220)=0),"NO CATALOG ID MATCH in Release_Label",iserror(vlookup($A220&amp;$B220,'3) Release_Label'!$D:$D&amp;'3) Release_Label'!$E:$E,1,0)),"NO UPC-CATALOG ID pair MATCH in Release_Label" )</f>
        <v>Sharkboy</v>
      </c>
      <c r="D220" s="134" t="str">
        <f t="array" ref="D220">ifs(and(isblank($A220),isblank($B220)),"", not(iserror(vlookup($A220&amp;$B220,'3) Release_Label'!$D:$D&amp;'3) Release_Label'!$E:$E,1,0))),vlookup($A220&amp;$B220,{'3) Release_Label'!$D:$D&amp;'3) Release_Label'!$E:$E,'3) Release_Label'!$H:$H},2,0), or(and(not(isblank($B220)),$B220=$B219,$A220&lt;&gt;$A219),and(not(isblank($A220)),$A220=$A219,$B220&lt;&gt;$B219)),"ID LISTS UNALIGNED",and($A220&lt;&gt;"",countif('3) Release_Label'!$D:$D,$A220)=0),"NO UPC MATCH in Release_Label",and($B220&lt;&gt;"",countif('3) Release_Label'!$E:$E,$B220)=0),"NO CATALOG ID MATCH in Release_Label",iserror(vlookup($A220&amp;$B220,'3) Release_Label'!$D:$D&amp;'3) Release_Label'!$E:$E,1,0)),"NO UPC-CATALOG ID pair MATCH in Release_Label" )</f>
        <v/>
      </c>
      <c r="E220" s="43" t="s">
        <v>67</v>
      </c>
      <c r="F220" s="135" t="s">
        <v>669</v>
      </c>
      <c r="G220" s="136" t="str">
        <f t="array" ref="G220">ifs(or($F220="",$F220="Main Primary Artist"),$F220,not(iserror(vlookup($F220,'Reference info'!$J$5:$J$8,1,0))),"Key Artist",not(iserror(vlookup($F220,'Reference info'!$J$38:$J$405,1,0))),"Performer",not(iserror(vlookup($F220,'Reference info'!$J$10:$J$36,1,0))),"Producer &amp; Engineer")</f>
        <v>Producer &amp; Engineer</v>
      </c>
      <c r="I220" s="8" t="str">
        <f>IF(AND(F220="Main Primary Artist",SUBSTITUTE(E220," ","")&lt;&gt;"VariousArtists",SUBSTITUTE(E220," ","")&lt;&gt;"VariousArtist",E220&lt;&gt;"Various",SUBSTITUTE(E220," ","")&lt;&gt;"AssortedArtists",SUBSTITUTE(E220," ","")&lt;&gt;"AssortedArtist",E220&lt;&gt;"Assorted",SUBSTITUTE(E220," ","")&lt;&gt;"AsortedArtists",SUBSTITUTE(E220," ","")&lt;&gt;"AsortedArtist",E220&lt;&gt;"Asorted",E220&lt;&gt;"Other",,SUBSTITUTE(E220," ","")&lt;&gt;"MiscellaneousArtists",SUBSTITUTE(E220," ","")&lt;&gt;"MiscellaneousArtist",E220&lt;&gt;"Miscellaneous",SUBSTITUTE(E220," ","")&lt;&gt;"MiscelaneousArtists",SUBSTITUTE(E220," ","")&lt;&gt;"MiscelaneousArtist",E220&lt;&gt;"Miscelaneous"),"update Releases set ArtistId=(select ArtistId from Artists where Name=N'"&amp;SUBSTITUTE(trim(E220),"'","''")&amp;"' and EnterpriseId="&amp;EntId&amp;"), SearchKeywords=concat_ws(' ', Name, N'"&amp;SUBSTITUTE(trim(E220),"'","''")&amp;"',(select Name from Labels where LabelId=Releases.LabelId), ReleaseId, UPC, Catalog) where "&amp;IF(A220&lt;&gt;"","UPC="&amp;A220,"Catalog='"&amp;SUBSTITUTE(trim(B220),"'","''")&amp;"'")&amp;" and EnterpriseId="&amp;EntId,IF(and(F220&lt;&gt;"Main Primary Artist",SUBSTITUTE(E220," ","")&lt;&gt;"VariousArtists",SUBSTITUTE(E220," ","")&lt;&gt;"VariousArtist",E220&lt;&gt;"Various",SUBSTITUTE(E220," ","")&lt;&gt;"AssortedArtists",SUBSTITUTE(E220," ","")&lt;&gt;"AssortedArtist",E220&lt;&gt;"Assorted",SUBSTITUTE(E220," ","")&lt;&gt;"AsortedArtists",SUBSTITUTE(E220," ","")&lt;&gt;"AsortedArtist",E220&lt;&gt;"Asorted",E220&lt;&gt;"Other",,SUBSTITUTE(E220," ","")&lt;&gt;"MiscellaneousArtists",SUBSTITUTE(E220," ","")&lt;&gt;"MiscellaneousArtist",E220&lt;&gt;"Miscellaneous",SUBSTITUTE(E220," ","")&lt;&gt;"MiscelaneousArtists",SUBSTITUTE(E220," ","")&lt;&gt;"MiscelaneousArtist",E220&lt;&gt;"Miscelaneous"),"INSERT into Contributors VALUES (newid(), "&amp;IF(F220&lt;&gt;"Primary Artist", "(select RoleId from ContributorRoles where Name='"&amp;F220&amp;"'), 0", "49, 1")&amp; ", null, (select max(ReleaseId) from Releases where "&amp;IF(A220&lt;&gt;"","UPC="&amp;A220,"Catalog='"&amp;SUBSTITUTE(trim(B220),"'","''")&amp;"'")&amp;" and EnterpriseId="&amp;EntId&amp;"), (select ArtistId from Artists where Name=N'"&amp;SUBSTITUTE(trim(E220),"'","''")&amp;"' and EnterpriseId="&amp;EntId&amp;"), null)",""))</f>
        <v>INSERT into Contributors VALUES (newid(), (select RoleId from ContributorRoles where Name='Engineer'), 0, null, (select max(ReleaseId) from Releases where UPC=744553603836 and EnterpriseId=647322), (select ArtistId from Artists where Name=N'Flash Beats Manow' and EnterpriseId=647322), null)</v>
      </c>
      <c r="L220" s="28"/>
    </row>
    <row r="221">
      <c r="A221" s="83">
        <v>7.44553773133E11</v>
      </c>
      <c r="B221" s="116"/>
      <c r="C221" s="134" t="str">
        <f t="array" ref="C221">ifs(and(isblank($A221),isblank($B221)),"", not(iserror(vlookup($A221&amp;$B221,'3) Release_Label'!$D:$D&amp;'3) Release_Label'!$E:$E,1,0))),vlookup($A221&amp;$B221,{'3) Release_Label'!$D:$D&amp;'3) Release_Label'!$E:$E,'3) Release_Label'!$F:$F},2,0), or(and(not(isblank($B221)),$B221=$B220,$A221&lt;&gt;$A220),and(not(isblank($A221)),$A221=$A220,$B221&lt;&gt;$B220)),"ID LISTS UNALIGNED",and($A221&lt;&gt;"",countif('3) Release_Label'!$D:$D,$A221)=0),"NO UPC MATCH in Release_Label",and($B221&lt;&gt;"",countif('3) Release_Label'!$E:$E,$B221)=0),"NO CATALOG ID MATCH in Release_Label",iserror(vlookup($A221&amp;$B221,'3) Release_Label'!$D:$D&amp;'3) Release_Label'!$E:$E,1,0)),"NO UPC-CATALOG ID pair MATCH in Release_Label" )</f>
        <v>Dark Village</v>
      </c>
      <c r="D221" s="134" t="str">
        <f t="array" ref="D221">ifs(and(isblank($A221),isblank($B221)),"", not(iserror(vlookup($A221&amp;$B221,'3) Release_Label'!$D:$D&amp;'3) Release_Label'!$E:$E,1,0))),vlookup($A221&amp;$B221,{'3) Release_Label'!$D:$D&amp;'3) Release_Label'!$E:$E,'3) Release_Label'!$H:$H},2,0), or(and(not(isblank($B221)),$B221=$B220,$A221&lt;&gt;$A220),and(not(isblank($A221)),$A221=$A220,$B221&lt;&gt;$B220)),"ID LISTS UNALIGNED",and($A221&lt;&gt;"",countif('3) Release_Label'!$D:$D,$A221)=0),"NO UPC MATCH in Release_Label",and($B221&lt;&gt;"",countif('3) Release_Label'!$E:$E,$B221)=0),"NO CATALOG ID MATCH in Release_Label",iserror(vlookup($A221&amp;$B221,'3) Release_Label'!$D:$D&amp;'3) Release_Label'!$E:$E,1,0)),"NO UPC-CATALOG ID pair MATCH in Release_Label" )</f>
        <v/>
      </c>
      <c r="E221" s="43" t="s">
        <v>49</v>
      </c>
      <c r="F221" s="135" t="s">
        <v>666</v>
      </c>
      <c r="G221" s="136" t="str">
        <f t="array" ref="G221">ifs(or($F221="",$F221="Main Primary Artist"),$F221,not(iserror(vlookup($F221,'Reference info'!$J$5:$J$8,1,0))),"Key Artist",not(iserror(vlookup($F221,'Reference info'!$J$38:$J$405,1,0))),"Performer",not(iserror(vlookup($F221,'Reference info'!$J$10:$J$36,1,0))),"Producer &amp; Engineer")</f>
        <v>Main Primary Artist</v>
      </c>
      <c r="I221" s="8" t="str">
        <f>IF(AND(F221="Main Primary Artist",SUBSTITUTE(E221," ","")&lt;&gt;"VariousArtists",SUBSTITUTE(E221," ","")&lt;&gt;"VariousArtist",E221&lt;&gt;"Various",SUBSTITUTE(E221," ","")&lt;&gt;"AssortedArtists",SUBSTITUTE(E221," ","")&lt;&gt;"AssortedArtist",E221&lt;&gt;"Assorted",SUBSTITUTE(E221," ","")&lt;&gt;"AsortedArtists",SUBSTITUTE(E221," ","")&lt;&gt;"AsortedArtist",E221&lt;&gt;"Asorted",E221&lt;&gt;"Other",,SUBSTITUTE(E221," ","")&lt;&gt;"MiscellaneousArtists",SUBSTITUTE(E221," ","")&lt;&gt;"MiscellaneousArtist",E221&lt;&gt;"Miscellaneous",SUBSTITUTE(E221," ","")&lt;&gt;"MiscelaneousArtists",SUBSTITUTE(E221," ","")&lt;&gt;"MiscelaneousArtist",E221&lt;&gt;"Miscelaneous"),"update Releases set ArtistId=(select ArtistId from Artists where Name=N'"&amp;SUBSTITUTE(trim(E221),"'","''")&amp;"' and EnterpriseId="&amp;EntId&amp;"), SearchKeywords=concat_ws(' ', Name, N'"&amp;SUBSTITUTE(trim(E221),"'","''")&amp;"',(select Name from Labels where LabelId=Releases.LabelId), ReleaseId, UPC, Catalog) where "&amp;IF(A221&lt;&gt;"","UPC="&amp;A221,"Catalog='"&amp;SUBSTITUTE(trim(B221),"'","''")&amp;"'")&amp;" and EnterpriseId="&amp;EntId,IF(and(F221&lt;&gt;"Main Primary Artist",SUBSTITUTE(E221," ","")&lt;&gt;"VariousArtists",SUBSTITUTE(E221," ","")&lt;&gt;"VariousArtist",E221&lt;&gt;"Various",SUBSTITUTE(E221," ","")&lt;&gt;"AssortedArtists",SUBSTITUTE(E221," ","")&lt;&gt;"AssortedArtist",E221&lt;&gt;"Assorted",SUBSTITUTE(E221," ","")&lt;&gt;"AsortedArtists",SUBSTITUTE(E221," ","")&lt;&gt;"AsortedArtist",E221&lt;&gt;"Asorted",E221&lt;&gt;"Other",,SUBSTITUTE(E221," ","")&lt;&gt;"MiscellaneousArtists",SUBSTITUTE(E221," ","")&lt;&gt;"MiscellaneousArtist",E221&lt;&gt;"Miscellaneous",SUBSTITUTE(E221," ","")&lt;&gt;"MiscelaneousArtists",SUBSTITUTE(E221," ","")&lt;&gt;"MiscelaneousArtist",E221&lt;&gt;"Miscelaneous"),"INSERT into Contributors VALUES (newid(), "&amp;IF(F221&lt;&gt;"Primary Artist", "(select RoleId from ContributorRoles where Name='"&amp;F221&amp;"'), 0", "49, 1")&amp; ", null, (select max(ReleaseId) from Releases where "&amp;IF(A221&lt;&gt;"","UPC="&amp;A221,"Catalog='"&amp;SUBSTITUTE(trim(B221),"'","''")&amp;"'")&amp;" and EnterpriseId="&amp;EntId&amp;"), (select ArtistId from Artists where Name=N'"&amp;SUBSTITUTE(trim(E221),"'","''")&amp;"' and EnterpriseId="&amp;EntId&amp;"), null)",""))</f>
        <v>update Releases set ArtistId=(select ArtistId from Artists where Name=N'JKZ' and EnterpriseId=647322), SearchKeywords=concat_ws(' ', Name, N'JKZ',(select Name from Labels where LabelId=Releases.LabelId), ReleaseId, UPC, Catalog) where UPC=744553773133 and EnterpriseId=647322</v>
      </c>
      <c r="L221" s="28"/>
    </row>
    <row r="222">
      <c r="A222" s="83">
        <v>7.44553773133E11</v>
      </c>
      <c r="B222" s="116"/>
      <c r="C222" s="134" t="str">
        <f t="array" ref="C222">ifs(and(isblank($A222),isblank($B222)),"", not(iserror(vlookup($A222&amp;$B222,'3) Release_Label'!$D:$D&amp;'3) Release_Label'!$E:$E,1,0))),vlookup($A222&amp;$B222,{'3) Release_Label'!$D:$D&amp;'3) Release_Label'!$E:$E,'3) Release_Label'!$F:$F},2,0), or(and(not(isblank($B222)),$B222=$B221,$A222&lt;&gt;$A221),and(not(isblank($A222)),$A222=$A221,$B222&lt;&gt;$B221)),"ID LISTS UNALIGNED",and($A222&lt;&gt;"",countif('3) Release_Label'!$D:$D,$A222)=0),"NO UPC MATCH in Release_Label",and($B222&lt;&gt;"",countif('3) Release_Label'!$E:$E,$B222)=0),"NO CATALOG ID MATCH in Release_Label",iserror(vlookup($A222&amp;$B222,'3) Release_Label'!$D:$D&amp;'3) Release_Label'!$E:$E,1,0)),"NO UPC-CATALOG ID pair MATCH in Release_Label" )</f>
        <v>Dark Village</v>
      </c>
      <c r="D222" s="134" t="str">
        <f t="array" ref="D222">ifs(and(isblank($A222),isblank($B222)),"", not(iserror(vlookup($A222&amp;$B222,'3) Release_Label'!$D:$D&amp;'3) Release_Label'!$E:$E,1,0))),vlookup($A222&amp;$B222,{'3) Release_Label'!$D:$D&amp;'3) Release_Label'!$E:$E,'3) Release_Label'!$H:$H},2,0), or(and(not(isblank($B222)),$B222=$B221,$A222&lt;&gt;$A221),and(not(isblank($A222)),$A222=$A221,$B222&lt;&gt;$B221)),"ID LISTS UNALIGNED",and($A222&lt;&gt;"",countif('3) Release_Label'!$D:$D,$A222)=0),"NO UPC MATCH in Release_Label",and($B222&lt;&gt;"",countif('3) Release_Label'!$E:$E,$B222)=0),"NO CATALOG ID MATCH in Release_Label",iserror(vlookup($A222&amp;$B222,'3) Release_Label'!$D:$D&amp;'3) Release_Label'!$E:$E,1,0)),"NO UPC-CATALOG ID pair MATCH in Release_Label" )</f>
        <v/>
      </c>
      <c r="E222" s="43" t="s">
        <v>109</v>
      </c>
      <c r="F222" s="135" t="s">
        <v>671</v>
      </c>
      <c r="G222" s="136" t="str">
        <f t="array" ref="G222">ifs(or($F222="",$F222="Main Primary Artist"),$F222,not(iserror(vlookup($F222,'Reference info'!$J$5:$J$8,1,0))),"Key Artist",not(iserror(vlookup($F222,'Reference info'!$J$38:$J$405,1,0))),"Performer",not(iserror(vlookup($F222,'Reference info'!$J$10:$J$36,1,0))),"Producer &amp; Engineer")</f>
        <v>Key Artist</v>
      </c>
      <c r="I222" s="8" t="str">
        <f>IF(AND(F222="Main Primary Artist",SUBSTITUTE(E222," ","")&lt;&gt;"VariousArtists",SUBSTITUTE(E222," ","")&lt;&gt;"VariousArtist",E222&lt;&gt;"Various",SUBSTITUTE(E222," ","")&lt;&gt;"AssortedArtists",SUBSTITUTE(E222," ","")&lt;&gt;"AssortedArtist",E222&lt;&gt;"Assorted",SUBSTITUTE(E222," ","")&lt;&gt;"AsortedArtists",SUBSTITUTE(E222," ","")&lt;&gt;"AsortedArtist",E222&lt;&gt;"Asorted",E222&lt;&gt;"Other",,SUBSTITUTE(E222," ","")&lt;&gt;"MiscellaneousArtists",SUBSTITUTE(E222," ","")&lt;&gt;"MiscellaneousArtist",E222&lt;&gt;"Miscellaneous",SUBSTITUTE(E222," ","")&lt;&gt;"MiscelaneousArtists",SUBSTITUTE(E222," ","")&lt;&gt;"MiscelaneousArtist",E222&lt;&gt;"Miscelaneous"),"update Releases set ArtistId=(select ArtistId from Artists where Name=N'"&amp;SUBSTITUTE(trim(E222),"'","''")&amp;"' and EnterpriseId="&amp;EntId&amp;"), SearchKeywords=concat_ws(' ', Name, N'"&amp;SUBSTITUTE(trim(E222),"'","''")&amp;"',(select Name from Labels where LabelId=Releases.LabelId), ReleaseId, UPC, Catalog) where "&amp;IF(A222&lt;&gt;"","UPC="&amp;A222,"Catalog='"&amp;SUBSTITUTE(trim(B222),"'","''")&amp;"'")&amp;" and EnterpriseId="&amp;EntId,IF(and(F222&lt;&gt;"Main Primary Artist",SUBSTITUTE(E222," ","")&lt;&gt;"VariousArtists",SUBSTITUTE(E222," ","")&lt;&gt;"VariousArtist",E222&lt;&gt;"Various",SUBSTITUTE(E222," ","")&lt;&gt;"AssortedArtists",SUBSTITUTE(E222," ","")&lt;&gt;"AssortedArtist",E222&lt;&gt;"Assorted",SUBSTITUTE(E222," ","")&lt;&gt;"AsortedArtists",SUBSTITUTE(E222," ","")&lt;&gt;"AsortedArtist",E222&lt;&gt;"Asorted",E222&lt;&gt;"Other",,SUBSTITUTE(E222," ","")&lt;&gt;"MiscellaneousArtists",SUBSTITUTE(E222," ","")&lt;&gt;"MiscellaneousArtist",E222&lt;&gt;"Miscellaneous",SUBSTITUTE(E222," ","")&lt;&gt;"MiscelaneousArtists",SUBSTITUTE(E222," ","")&lt;&gt;"MiscelaneousArtist",E222&lt;&gt;"Miscelaneous"),"INSERT into Contributors VALUES (newid(), "&amp;IF(F222&lt;&gt;"Primary Artist", "(select RoleId from ContributorRoles where Name='"&amp;F222&amp;"'), 0", "49, 1")&amp; ", null, (select max(ReleaseId) from Releases where "&amp;IF(A222&lt;&gt;"","UPC="&amp;A222,"Catalog='"&amp;SUBSTITUTE(trim(B222),"'","''")&amp;"'")&amp;" and EnterpriseId="&amp;EntId&amp;"), (select ArtistId from Artists where Name=N'"&amp;SUBSTITUTE(trim(E222),"'","''")&amp;"' and EnterpriseId="&amp;EntId&amp;"), null)",""))</f>
        <v>INSERT into Contributors VALUES (newid(), 49, 1, null, (select max(ReleaseId) from Releases where UPC=744553773133 and EnterpriseId=647322), (select ArtistId from Artists where Name=N'Novatroop' and EnterpriseId=647322), null)</v>
      </c>
      <c r="L222" s="28"/>
    </row>
    <row r="223">
      <c r="A223" s="83">
        <v>7.44553773133E11</v>
      </c>
      <c r="B223" s="116"/>
      <c r="C223" s="134" t="str">
        <f t="array" ref="C223">ifs(and(isblank($A223),isblank($B223)),"", not(iserror(vlookup($A223&amp;$B223,'3) Release_Label'!$D:$D&amp;'3) Release_Label'!$E:$E,1,0))),vlookup($A223&amp;$B223,{'3) Release_Label'!$D:$D&amp;'3) Release_Label'!$E:$E,'3) Release_Label'!$F:$F},2,0), or(and(not(isblank($B223)),$B223=$B222,$A223&lt;&gt;$A222),and(not(isblank($A223)),$A223=$A222,$B223&lt;&gt;$B222)),"ID LISTS UNALIGNED",and($A223&lt;&gt;"",countif('3) Release_Label'!$D:$D,$A223)=0),"NO UPC MATCH in Release_Label",and($B223&lt;&gt;"",countif('3) Release_Label'!$E:$E,$B223)=0),"NO CATALOG ID MATCH in Release_Label",iserror(vlookup($A223&amp;$B223,'3) Release_Label'!$D:$D&amp;'3) Release_Label'!$E:$E,1,0)),"NO UPC-CATALOG ID pair MATCH in Release_Label" )</f>
        <v>Dark Village</v>
      </c>
      <c r="D223" s="134" t="str">
        <f t="array" ref="D223">ifs(and(isblank($A223),isblank($B223)),"", not(iserror(vlookup($A223&amp;$B223,'3) Release_Label'!$D:$D&amp;'3) Release_Label'!$E:$E,1,0))),vlookup($A223&amp;$B223,{'3) Release_Label'!$D:$D&amp;'3) Release_Label'!$E:$E,'3) Release_Label'!$H:$H},2,0), or(and(not(isblank($B223)),$B223=$B222,$A223&lt;&gt;$A222),and(not(isblank($A223)),$A223=$A222,$B223&lt;&gt;$B222)),"ID LISTS UNALIGNED",and($A223&lt;&gt;"",countif('3) Release_Label'!$D:$D,$A223)=0),"NO UPC MATCH in Release_Label",and($B223&lt;&gt;"",countif('3) Release_Label'!$E:$E,$B223)=0),"NO CATALOG ID MATCH in Release_Label",iserror(vlookup($A223&amp;$B223,'3) Release_Label'!$D:$D&amp;'3) Release_Label'!$E:$E,1,0)),"NO UPC-CATALOG ID pair MATCH in Release_Label" )</f>
        <v/>
      </c>
      <c r="E223" s="43" t="s">
        <v>95</v>
      </c>
      <c r="F223" s="135" t="s">
        <v>671</v>
      </c>
      <c r="G223" s="136" t="str">
        <f t="array" ref="G223">ifs(or($F223="",$F223="Main Primary Artist"),$F223,not(iserror(vlookup($F223,'Reference info'!$J$5:$J$8,1,0))),"Key Artist",not(iserror(vlookup($F223,'Reference info'!$J$38:$J$405,1,0))),"Performer",not(iserror(vlookup($F223,'Reference info'!$J$10:$J$36,1,0))),"Producer &amp; Engineer")</f>
        <v>Key Artist</v>
      </c>
      <c r="I223" s="8" t="str">
        <f>IF(AND(F223="Main Primary Artist",SUBSTITUTE(E223," ","")&lt;&gt;"VariousArtists",SUBSTITUTE(E223," ","")&lt;&gt;"VariousArtist",E223&lt;&gt;"Various",SUBSTITUTE(E223," ","")&lt;&gt;"AssortedArtists",SUBSTITUTE(E223," ","")&lt;&gt;"AssortedArtist",E223&lt;&gt;"Assorted",SUBSTITUTE(E223," ","")&lt;&gt;"AsortedArtists",SUBSTITUTE(E223," ","")&lt;&gt;"AsortedArtist",E223&lt;&gt;"Asorted",E223&lt;&gt;"Other",,SUBSTITUTE(E223," ","")&lt;&gt;"MiscellaneousArtists",SUBSTITUTE(E223," ","")&lt;&gt;"MiscellaneousArtist",E223&lt;&gt;"Miscellaneous",SUBSTITUTE(E223," ","")&lt;&gt;"MiscelaneousArtists",SUBSTITUTE(E223," ","")&lt;&gt;"MiscelaneousArtist",E223&lt;&gt;"Miscelaneous"),"update Releases set ArtistId=(select ArtistId from Artists where Name=N'"&amp;SUBSTITUTE(trim(E223),"'","''")&amp;"' and EnterpriseId="&amp;EntId&amp;"), SearchKeywords=concat_ws(' ', Name, N'"&amp;SUBSTITUTE(trim(E223),"'","''")&amp;"',(select Name from Labels where LabelId=Releases.LabelId), ReleaseId, UPC, Catalog) where "&amp;IF(A223&lt;&gt;"","UPC="&amp;A223,"Catalog='"&amp;SUBSTITUTE(trim(B223),"'","''")&amp;"'")&amp;" and EnterpriseId="&amp;EntId,IF(and(F223&lt;&gt;"Main Primary Artist",SUBSTITUTE(E223," ","")&lt;&gt;"VariousArtists",SUBSTITUTE(E223," ","")&lt;&gt;"VariousArtist",E223&lt;&gt;"Various",SUBSTITUTE(E223," ","")&lt;&gt;"AssortedArtists",SUBSTITUTE(E223," ","")&lt;&gt;"AssortedArtist",E223&lt;&gt;"Assorted",SUBSTITUTE(E223," ","")&lt;&gt;"AsortedArtists",SUBSTITUTE(E223," ","")&lt;&gt;"AsortedArtist",E223&lt;&gt;"Asorted",E223&lt;&gt;"Other",,SUBSTITUTE(E223," ","")&lt;&gt;"MiscellaneousArtists",SUBSTITUTE(E223," ","")&lt;&gt;"MiscellaneousArtist",E223&lt;&gt;"Miscellaneous",SUBSTITUTE(E223," ","")&lt;&gt;"MiscelaneousArtists",SUBSTITUTE(E223," ","")&lt;&gt;"MiscelaneousArtist",E223&lt;&gt;"Miscelaneous"),"INSERT into Contributors VALUES (newid(), "&amp;IF(F223&lt;&gt;"Primary Artist", "(select RoleId from ContributorRoles where Name='"&amp;F223&amp;"'), 0", "49, 1")&amp; ", null, (select max(ReleaseId) from Releases where "&amp;IF(A223&lt;&gt;"","UPC="&amp;A223,"Catalog='"&amp;SUBSTITUTE(trim(B223),"'","''")&amp;"'")&amp;" and EnterpriseId="&amp;EntId&amp;"), (select ArtistId from Artists where Name=N'"&amp;SUBSTITUTE(trim(E223),"'","''")&amp;"' and EnterpriseId="&amp;EntId&amp;"), null)",""))</f>
        <v>INSERT into Contributors VALUES (newid(), 49, 1, null, (select max(ReleaseId) from Releases where UPC=744553773133 and EnterpriseId=647322), (select ArtistId from Artists where Name=N'YuzoDeen Music' and EnterpriseId=647322), null)</v>
      </c>
      <c r="L223" s="28"/>
    </row>
    <row r="224">
      <c r="A224" s="83">
        <v>7.44553773133E11</v>
      </c>
      <c r="B224" s="116"/>
      <c r="C224" s="134" t="str">
        <f t="array" ref="C224">ifs(and(isblank($A224),isblank($B224)),"", not(iserror(vlookup($A224&amp;$B224,'3) Release_Label'!$D:$D&amp;'3) Release_Label'!$E:$E,1,0))),vlookup($A224&amp;$B224,{'3) Release_Label'!$D:$D&amp;'3) Release_Label'!$E:$E,'3) Release_Label'!$F:$F},2,0), or(and(not(isblank($B224)),$B224=$B223,$A224&lt;&gt;$A223),and(not(isblank($A224)),$A224=$A223,$B224&lt;&gt;$B223)),"ID LISTS UNALIGNED",and($A224&lt;&gt;"",countif('3) Release_Label'!$D:$D,$A224)=0),"NO UPC MATCH in Release_Label",and($B224&lt;&gt;"",countif('3) Release_Label'!$E:$E,$B224)=0),"NO CATALOG ID MATCH in Release_Label",iserror(vlookup($A224&amp;$B224,'3) Release_Label'!$D:$D&amp;'3) Release_Label'!$E:$E,1,0)),"NO UPC-CATALOG ID pair MATCH in Release_Label" )</f>
        <v>Dark Village</v>
      </c>
      <c r="D224" s="134" t="str">
        <f t="array" ref="D224">ifs(and(isblank($A224),isblank($B224)),"", not(iserror(vlookup($A224&amp;$B224,'3) Release_Label'!$D:$D&amp;'3) Release_Label'!$E:$E,1,0))),vlookup($A224&amp;$B224,{'3) Release_Label'!$D:$D&amp;'3) Release_Label'!$E:$E,'3) Release_Label'!$H:$H},2,0), or(and(not(isblank($B224)),$B224=$B223,$A224&lt;&gt;$A223),and(not(isblank($A224)),$A224=$A223,$B224&lt;&gt;$B223)),"ID LISTS UNALIGNED",and($A224&lt;&gt;"",countif('3) Release_Label'!$D:$D,$A224)=0),"NO UPC MATCH in Release_Label",and($B224&lt;&gt;"",countif('3) Release_Label'!$E:$E,$B224)=0),"NO CATALOG ID MATCH in Release_Label",iserror(vlookup($A224&amp;$B224,'3) Release_Label'!$D:$D&amp;'3) Release_Label'!$E:$E,1,0)),"NO UPC-CATALOG ID pair MATCH in Release_Label" )</f>
        <v/>
      </c>
      <c r="E224" s="43" t="s">
        <v>49</v>
      </c>
      <c r="F224" s="135" t="s">
        <v>667</v>
      </c>
      <c r="G224" s="136" t="str">
        <f t="array" ref="G224">ifs(or($F224="",$F224="Main Primary Artist"),$F224,not(iserror(vlookup($F224,'Reference info'!$J$5:$J$8,1,0))),"Key Artist",not(iserror(vlookup($F224,'Reference info'!$J$38:$J$405,1,0))),"Performer",not(iserror(vlookup($F224,'Reference info'!$J$10:$J$36,1,0))),"Producer &amp; Engineer")</f>
        <v>Producer &amp; Engineer</v>
      </c>
      <c r="I224" s="8" t="str">
        <f>IF(AND(F224="Main Primary Artist",SUBSTITUTE(E224," ","")&lt;&gt;"VariousArtists",SUBSTITUTE(E224," ","")&lt;&gt;"VariousArtist",E224&lt;&gt;"Various",SUBSTITUTE(E224," ","")&lt;&gt;"AssortedArtists",SUBSTITUTE(E224," ","")&lt;&gt;"AssortedArtist",E224&lt;&gt;"Assorted",SUBSTITUTE(E224," ","")&lt;&gt;"AsortedArtists",SUBSTITUTE(E224," ","")&lt;&gt;"AsortedArtist",E224&lt;&gt;"Asorted",E224&lt;&gt;"Other",,SUBSTITUTE(E224," ","")&lt;&gt;"MiscellaneousArtists",SUBSTITUTE(E224," ","")&lt;&gt;"MiscellaneousArtist",E224&lt;&gt;"Miscellaneous",SUBSTITUTE(E224," ","")&lt;&gt;"MiscelaneousArtists",SUBSTITUTE(E224," ","")&lt;&gt;"MiscelaneousArtist",E224&lt;&gt;"Miscelaneous"),"update Releases set ArtistId=(select ArtistId from Artists where Name=N'"&amp;SUBSTITUTE(trim(E224),"'","''")&amp;"' and EnterpriseId="&amp;EntId&amp;"), SearchKeywords=concat_ws(' ', Name, N'"&amp;SUBSTITUTE(trim(E224),"'","''")&amp;"',(select Name from Labels where LabelId=Releases.LabelId), ReleaseId, UPC, Catalog) where "&amp;IF(A224&lt;&gt;"","UPC="&amp;A224,"Catalog='"&amp;SUBSTITUTE(trim(B224),"'","''")&amp;"'")&amp;" and EnterpriseId="&amp;EntId,IF(and(F224&lt;&gt;"Main Primary Artist",SUBSTITUTE(E224," ","")&lt;&gt;"VariousArtists",SUBSTITUTE(E224," ","")&lt;&gt;"VariousArtist",E224&lt;&gt;"Various",SUBSTITUTE(E224," ","")&lt;&gt;"AssortedArtists",SUBSTITUTE(E224," ","")&lt;&gt;"AssortedArtist",E224&lt;&gt;"Assorted",SUBSTITUTE(E224," ","")&lt;&gt;"AsortedArtists",SUBSTITUTE(E224," ","")&lt;&gt;"AsortedArtist",E224&lt;&gt;"Asorted",E224&lt;&gt;"Other",,SUBSTITUTE(E224," ","")&lt;&gt;"MiscellaneousArtists",SUBSTITUTE(E224," ","")&lt;&gt;"MiscellaneousArtist",E224&lt;&gt;"Miscellaneous",SUBSTITUTE(E224," ","")&lt;&gt;"MiscelaneousArtists",SUBSTITUTE(E224," ","")&lt;&gt;"MiscelaneousArtist",E224&lt;&gt;"Miscelaneous"),"INSERT into Contributors VALUES (newid(), "&amp;IF(F224&lt;&gt;"Primary Artist", "(select RoleId from ContributorRoles where Name='"&amp;F224&amp;"'), 0", "49, 1")&amp; ", null, (select max(ReleaseId) from Releases where "&amp;IF(A224&lt;&gt;"","UPC="&amp;A224,"Catalog='"&amp;SUBSTITUTE(trim(B224),"'","''")&amp;"'")&amp;" and EnterpriseId="&amp;EntId&amp;"), (select ArtistId from Artists where Name=N'"&amp;SUBSTITUTE(trim(E224),"'","''")&amp;"' and EnterpriseId="&amp;EntId&amp;"), null)",""))</f>
        <v>INSERT into Contributors VALUES (newid(), (select RoleId from ContributorRoles where Name='Producer'), 0, null, (select max(ReleaseId) from Releases where UPC=744553773133 and EnterpriseId=647322), (select ArtistId from Artists where Name=N'JKZ' and EnterpriseId=647322), null)</v>
      </c>
      <c r="L224" s="28"/>
    </row>
    <row r="225">
      <c r="A225" s="83">
        <v>7.44553773133E11</v>
      </c>
      <c r="B225" s="116"/>
      <c r="C225" s="134" t="str">
        <f t="array" ref="C225">ifs(and(isblank($A225),isblank($B225)),"", not(iserror(vlookup($A225&amp;$B225,'3) Release_Label'!$D:$D&amp;'3) Release_Label'!$E:$E,1,0))),vlookup($A225&amp;$B225,{'3) Release_Label'!$D:$D&amp;'3) Release_Label'!$E:$E,'3) Release_Label'!$F:$F},2,0), or(and(not(isblank($B225)),$B225=$B224,$A225&lt;&gt;$A224),and(not(isblank($A225)),$A225=$A224,$B225&lt;&gt;$B224)),"ID LISTS UNALIGNED",and($A225&lt;&gt;"",countif('3) Release_Label'!$D:$D,$A225)=0),"NO UPC MATCH in Release_Label",and($B225&lt;&gt;"",countif('3) Release_Label'!$E:$E,$B225)=0),"NO CATALOG ID MATCH in Release_Label",iserror(vlookup($A225&amp;$B225,'3) Release_Label'!$D:$D&amp;'3) Release_Label'!$E:$E,1,0)),"NO UPC-CATALOG ID pair MATCH in Release_Label" )</f>
        <v>Dark Village</v>
      </c>
      <c r="D225" s="134" t="str">
        <f t="array" ref="D225">ifs(and(isblank($A225),isblank($B225)),"", not(iserror(vlookup($A225&amp;$B225,'3) Release_Label'!$D:$D&amp;'3) Release_Label'!$E:$E,1,0))),vlookup($A225&amp;$B225,{'3) Release_Label'!$D:$D&amp;'3) Release_Label'!$E:$E,'3) Release_Label'!$H:$H},2,0), or(and(not(isblank($B225)),$B225=$B224,$A225&lt;&gt;$A224),and(not(isblank($A225)),$A225=$A224,$B225&lt;&gt;$B224)),"ID LISTS UNALIGNED",and($A225&lt;&gt;"",countif('3) Release_Label'!$D:$D,$A225)=0),"NO UPC MATCH in Release_Label",and($B225&lt;&gt;"",countif('3) Release_Label'!$E:$E,$B225)=0),"NO CATALOG ID MATCH in Release_Label",iserror(vlookup($A225&amp;$B225,'3) Release_Label'!$D:$D&amp;'3) Release_Label'!$E:$E,1,0)),"NO UPC-CATALOG ID pair MATCH in Release_Label" )</f>
        <v/>
      </c>
      <c r="E225" s="43" t="s">
        <v>49</v>
      </c>
      <c r="F225" s="135" t="s">
        <v>669</v>
      </c>
      <c r="G225" s="136" t="str">
        <f t="array" ref="G225">ifs(or($F225="",$F225="Main Primary Artist"),$F225,not(iserror(vlookup($F225,'Reference info'!$J$5:$J$8,1,0))),"Key Artist",not(iserror(vlookup($F225,'Reference info'!$J$38:$J$405,1,0))),"Performer",not(iserror(vlookup($F225,'Reference info'!$J$10:$J$36,1,0))),"Producer &amp; Engineer")</f>
        <v>Producer &amp; Engineer</v>
      </c>
      <c r="I225" s="8" t="str">
        <f>IF(AND(F225="Main Primary Artist",SUBSTITUTE(E225," ","")&lt;&gt;"VariousArtists",SUBSTITUTE(E225," ","")&lt;&gt;"VariousArtist",E225&lt;&gt;"Various",SUBSTITUTE(E225," ","")&lt;&gt;"AssortedArtists",SUBSTITUTE(E225," ","")&lt;&gt;"AssortedArtist",E225&lt;&gt;"Assorted",SUBSTITUTE(E225," ","")&lt;&gt;"AsortedArtists",SUBSTITUTE(E225," ","")&lt;&gt;"AsortedArtist",E225&lt;&gt;"Asorted",E225&lt;&gt;"Other",,SUBSTITUTE(E225," ","")&lt;&gt;"MiscellaneousArtists",SUBSTITUTE(E225," ","")&lt;&gt;"MiscellaneousArtist",E225&lt;&gt;"Miscellaneous",SUBSTITUTE(E225," ","")&lt;&gt;"MiscelaneousArtists",SUBSTITUTE(E225," ","")&lt;&gt;"MiscelaneousArtist",E225&lt;&gt;"Miscelaneous"),"update Releases set ArtistId=(select ArtistId from Artists where Name=N'"&amp;SUBSTITUTE(trim(E225),"'","''")&amp;"' and EnterpriseId="&amp;EntId&amp;"), SearchKeywords=concat_ws(' ', Name, N'"&amp;SUBSTITUTE(trim(E225),"'","''")&amp;"',(select Name from Labels where LabelId=Releases.LabelId), ReleaseId, UPC, Catalog) where "&amp;IF(A225&lt;&gt;"","UPC="&amp;A225,"Catalog='"&amp;SUBSTITUTE(trim(B225),"'","''")&amp;"'")&amp;" and EnterpriseId="&amp;EntId,IF(and(F225&lt;&gt;"Main Primary Artist",SUBSTITUTE(E225," ","")&lt;&gt;"VariousArtists",SUBSTITUTE(E225," ","")&lt;&gt;"VariousArtist",E225&lt;&gt;"Various",SUBSTITUTE(E225," ","")&lt;&gt;"AssortedArtists",SUBSTITUTE(E225," ","")&lt;&gt;"AssortedArtist",E225&lt;&gt;"Assorted",SUBSTITUTE(E225," ","")&lt;&gt;"AsortedArtists",SUBSTITUTE(E225," ","")&lt;&gt;"AsortedArtist",E225&lt;&gt;"Asorted",E225&lt;&gt;"Other",,SUBSTITUTE(E225," ","")&lt;&gt;"MiscellaneousArtists",SUBSTITUTE(E225," ","")&lt;&gt;"MiscellaneousArtist",E225&lt;&gt;"Miscellaneous",SUBSTITUTE(E225," ","")&lt;&gt;"MiscelaneousArtists",SUBSTITUTE(E225," ","")&lt;&gt;"MiscelaneousArtist",E225&lt;&gt;"Miscelaneous"),"INSERT into Contributors VALUES (newid(), "&amp;IF(F225&lt;&gt;"Primary Artist", "(select RoleId from ContributorRoles where Name='"&amp;F225&amp;"'), 0", "49, 1")&amp; ", null, (select max(ReleaseId) from Releases where "&amp;IF(A225&lt;&gt;"","UPC="&amp;A225,"Catalog='"&amp;SUBSTITUTE(trim(B225),"'","''")&amp;"'")&amp;" and EnterpriseId="&amp;EntId&amp;"), (select ArtistId from Artists where Name=N'"&amp;SUBSTITUTE(trim(E225),"'","''")&amp;"' and EnterpriseId="&amp;EntId&amp;"), null)",""))</f>
        <v>INSERT into Contributors VALUES (newid(), (select RoleId from ContributorRoles where Name='Engineer'), 0, null, (select max(ReleaseId) from Releases where UPC=744553773133 and EnterpriseId=647322), (select ArtistId from Artists where Name=N'JKZ' and EnterpriseId=647322), null)</v>
      </c>
      <c r="L225" s="28"/>
    </row>
    <row r="226">
      <c r="A226" s="83">
        <v>7.44553773041E11</v>
      </c>
      <c r="B226" s="116"/>
      <c r="C226" s="134" t="str">
        <f t="array" ref="C226">ifs(and(isblank($A226),isblank($B226)),"", not(iserror(vlookup($A226&amp;$B226,'3) Release_Label'!$D:$D&amp;'3) Release_Label'!$E:$E,1,0))),vlookup($A226&amp;$B226,{'3) Release_Label'!$D:$D&amp;'3) Release_Label'!$E:$E,'3) Release_Label'!$F:$F},2,0), or(and(not(isblank($B226)),$B226=$B225,$A226&lt;&gt;$A225),and(not(isblank($A226)),$A226=$A225,$B226&lt;&gt;$B225)),"ID LISTS UNALIGNED",and($A226&lt;&gt;"",countif('3) Release_Label'!$D:$D,$A226)=0),"NO UPC MATCH in Release_Label",and($B226&lt;&gt;"",countif('3) Release_Label'!$E:$E,$B226)=0),"NO CATALOG ID MATCH in Release_Label",iserror(vlookup($A226&amp;$B226,'3) Release_Label'!$D:$D&amp;'3) Release_Label'!$E:$E,1,0)),"NO UPC-CATALOG ID pair MATCH in Release_Label" )</f>
        <v>Rock Hero</v>
      </c>
      <c r="D226" s="134" t="str">
        <f t="array" ref="D226">ifs(and(isblank($A226),isblank($B226)),"", not(iserror(vlookup($A226&amp;$B226,'3) Release_Label'!$D:$D&amp;'3) Release_Label'!$E:$E,1,0))),vlookup($A226&amp;$B226,{'3) Release_Label'!$D:$D&amp;'3) Release_Label'!$E:$E,'3) Release_Label'!$H:$H},2,0), or(and(not(isblank($B226)),$B226=$B225,$A226&lt;&gt;$A225),and(not(isblank($A226)),$A226=$A225,$B226&lt;&gt;$B225)),"ID LISTS UNALIGNED",and($A226&lt;&gt;"",countif('3) Release_Label'!$D:$D,$A226)=0),"NO UPC MATCH in Release_Label",and($B226&lt;&gt;"",countif('3) Release_Label'!$E:$E,$B226)=0),"NO CATALOG ID MATCH in Release_Label",iserror(vlookup($A226&amp;$B226,'3) Release_Label'!$D:$D&amp;'3) Release_Label'!$E:$E,1,0)),"NO UPC-CATALOG ID pair MATCH in Release_Label" )</f>
        <v/>
      </c>
      <c r="E226" s="43" t="s">
        <v>49</v>
      </c>
      <c r="F226" s="135" t="s">
        <v>666</v>
      </c>
      <c r="G226" s="136" t="str">
        <f t="array" ref="G226">ifs(or($F226="",$F226="Main Primary Artist"),$F226,not(iserror(vlookup($F226,'Reference info'!$J$5:$J$8,1,0))),"Key Artist",not(iserror(vlookup($F226,'Reference info'!$J$38:$J$405,1,0))),"Performer",not(iserror(vlookup($F226,'Reference info'!$J$10:$J$36,1,0))),"Producer &amp; Engineer")</f>
        <v>Main Primary Artist</v>
      </c>
      <c r="I226" s="8" t="str">
        <f>IF(AND(F226="Main Primary Artist",SUBSTITUTE(E226," ","")&lt;&gt;"VariousArtists",SUBSTITUTE(E226," ","")&lt;&gt;"VariousArtist",E226&lt;&gt;"Various",SUBSTITUTE(E226," ","")&lt;&gt;"AssortedArtists",SUBSTITUTE(E226," ","")&lt;&gt;"AssortedArtist",E226&lt;&gt;"Assorted",SUBSTITUTE(E226," ","")&lt;&gt;"AsortedArtists",SUBSTITUTE(E226," ","")&lt;&gt;"AsortedArtist",E226&lt;&gt;"Asorted",E226&lt;&gt;"Other",,SUBSTITUTE(E226," ","")&lt;&gt;"MiscellaneousArtists",SUBSTITUTE(E226," ","")&lt;&gt;"MiscellaneousArtist",E226&lt;&gt;"Miscellaneous",SUBSTITUTE(E226," ","")&lt;&gt;"MiscelaneousArtists",SUBSTITUTE(E226," ","")&lt;&gt;"MiscelaneousArtist",E226&lt;&gt;"Miscelaneous"),"update Releases set ArtistId=(select ArtistId from Artists where Name=N'"&amp;SUBSTITUTE(trim(E226),"'","''")&amp;"' and EnterpriseId="&amp;EntId&amp;"), SearchKeywords=concat_ws(' ', Name, N'"&amp;SUBSTITUTE(trim(E226),"'","''")&amp;"',(select Name from Labels where LabelId=Releases.LabelId), ReleaseId, UPC, Catalog) where "&amp;IF(A226&lt;&gt;"","UPC="&amp;A226,"Catalog='"&amp;SUBSTITUTE(trim(B226),"'","''")&amp;"'")&amp;" and EnterpriseId="&amp;EntId,IF(and(F226&lt;&gt;"Main Primary Artist",SUBSTITUTE(E226," ","")&lt;&gt;"VariousArtists",SUBSTITUTE(E226," ","")&lt;&gt;"VariousArtist",E226&lt;&gt;"Various",SUBSTITUTE(E226," ","")&lt;&gt;"AssortedArtists",SUBSTITUTE(E226," ","")&lt;&gt;"AssortedArtist",E226&lt;&gt;"Assorted",SUBSTITUTE(E226," ","")&lt;&gt;"AsortedArtists",SUBSTITUTE(E226," ","")&lt;&gt;"AsortedArtist",E226&lt;&gt;"Asorted",E226&lt;&gt;"Other",,SUBSTITUTE(E226," ","")&lt;&gt;"MiscellaneousArtists",SUBSTITUTE(E226," ","")&lt;&gt;"MiscellaneousArtist",E226&lt;&gt;"Miscellaneous",SUBSTITUTE(E226," ","")&lt;&gt;"MiscelaneousArtists",SUBSTITUTE(E226," ","")&lt;&gt;"MiscelaneousArtist",E226&lt;&gt;"Miscelaneous"),"INSERT into Contributors VALUES (newid(), "&amp;IF(F226&lt;&gt;"Primary Artist", "(select RoleId from ContributorRoles where Name='"&amp;F226&amp;"'), 0", "49, 1")&amp; ", null, (select max(ReleaseId) from Releases where "&amp;IF(A226&lt;&gt;"","UPC="&amp;A226,"Catalog='"&amp;SUBSTITUTE(trim(B226),"'","''")&amp;"'")&amp;" and EnterpriseId="&amp;EntId&amp;"), (select ArtistId from Artists where Name=N'"&amp;SUBSTITUTE(trim(E226),"'","''")&amp;"' and EnterpriseId="&amp;EntId&amp;"), null)",""))</f>
        <v>update Releases set ArtistId=(select ArtistId from Artists where Name=N'JKZ' and EnterpriseId=647322), SearchKeywords=concat_ws(' ', Name, N'JKZ',(select Name from Labels where LabelId=Releases.LabelId), ReleaseId, UPC, Catalog) where UPC=744553773041 and EnterpriseId=647322</v>
      </c>
      <c r="L226" s="28"/>
    </row>
    <row r="227">
      <c r="A227" s="83">
        <v>7.44553773041E11</v>
      </c>
      <c r="B227" s="116"/>
      <c r="C227" s="134" t="str">
        <f t="array" ref="C227">ifs(and(isblank($A227),isblank($B227)),"", not(iserror(vlookup($A227&amp;$B227,'3) Release_Label'!$D:$D&amp;'3) Release_Label'!$E:$E,1,0))),vlookup($A227&amp;$B227,{'3) Release_Label'!$D:$D&amp;'3) Release_Label'!$E:$E,'3) Release_Label'!$F:$F},2,0), or(and(not(isblank($B227)),$B227=$B226,$A227&lt;&gt;$A226),and(not(isblank($A227)),$A227=$A226,$B227&lt;&gt;$B226)),"ID LISTS UNALIGNED",and($A227&lt;&gt;"",countif('3) Release_Label'!$D:$D,$A227)=0),"NO UPC MATCH in Release_Label",and($B227&lt;&gt;"",countif('3) Release_Label'!$E:$E,$B227)=0),"NO CATALOG ID MATCH in Release_Label",iserror(vlookup($A227&amp;$B227,'3) Release_Label'!$D:$D&amp;'3) Release_Label'!$E:$E,1,0)),"NO UPC-CATALOG ID pair MATCH in Release_Label" )</f>
        <v>Rock Hero</v>
      </c>
      <c r="D227" s="134" t="str">
        <f t="array" ref="D227">ifs(and(isblank($A227),isblank($B227)),"", not(iserror(vlookup($A227&amp;$B227,'3) Release_Label'!$D:$D&amp;'3) Release_Label'!$E:$E,1,0))),vlookup($A227&amp;$B227,{'3) Release_Label'!$D:$D&amp;'3) Release_Label'!$E:$E,'3) Release_Label'!$H:$H},2,0), or(and(not(isblank($B227)),$B227=$B226,$A227&lt;&gt;$A226),and(not(isblank($A227)),$A227=$A226,$B227&lt;&gt;$B226)),"ID LISTS UNALIGNED",and($A227&lt;&gt;"",countif('3) Release_Label'!$D:$D,$A227)=0),"NO UPC MATCH in Release_Label",and($B227&lt;&gt;"",countif('3) Release_Label'!$E:$E,$B227)=0),"NO CATALOG ID MATCH in Release_Label",iserror(vlookup($A227&amp;$B227,'3) Release_Label'!$D:$D&amp;'3) Release_Label'!$E:$E,1,0)),"NO UPC-CATALOG ID pair MATCH in Release_Label" )</f>
        <v/>
      </c>
      <c r="E227" s="43" t="s">
        <v>49</v>
      </c>
      <c r="F227" s="135" t="s">
        <v>667</v>
      </c>
      <c r="G227" s="136" t="str">
        <f t="array" ref="G227">ifs(or($F227="",$F227="Main Primary Artist"),$F227,not(iserror(vlookup($F227,'Reference info'!$J$5:$J$8,1,0))),"Key Artist",not(iserror(vlookup($F227,'Reference info'!$J$38:$J$405,1,0))),"Performer",not(iserror(vlookup($F227,'Reference info'!$J$10:$J$36,1,0))),"Producer &amp; Engineer")</f>
        <v>Producer &amp; Engineer</v>
      </c>
      <c r="I227" s="8" t="str">
        <f>IF(AND(F227="Main Primary Artist",SUBSTITUTE(E227," ","")&lt;&gt;"VariousArtists",SUBSTITUTE(E227," ","")&lt;&gt;"VariousArtist",E227&lt;&gt;"Various",SUBSTITUTE(E227," ","")&lt;&gt;"AssortedArtists",SUBSTITUTE(E227," ","")&lt;&gt;"AssortedArtist",E227&lt;&gt;"Assorted",SUBSTITUTE(E227," ","")&lt;&gt;"AsortedArtists",SUBSTITUTE(E227," ","")&lt;&gt;"AsortedArtist",E227&lt;&gt;"Asorted",E227&lt;&gt;"Other",,SUBSTITUTE(E227," ","")&lt;&gt;"MiscellaneousArtists",SUBSTITUTE(E227," ","")&lt;&gt;"MiscellaneousArtist",E227&lt;&gt;"Miscellaneous",SUBSTITUTE(E227," ","")&lt;&gt;"MiscelaneousArtists",SUBSTITUTE(E227," ","")&lt;&gt;"MiscelaneousArtist",E227&lt;&gt;"Miscelaneous"),"update Releases set ArtistId=(select ArtistId from Artists where Name=N'"&amp;SUBSTITUTE(trim(E227),"'","''")&amp;"' and EnterpriseId="&amp;EntId&amp;"), SearchKeywords=concat_ws(' ', Name, N'"&amp;SUBSTITUTE(trim(E227),"'","''")&amp;"',(select Name from Labels where LabelId=Releases.LabelId), ReleaseId, UPC, Catalog) where "&amp;IF(A227&lt;&gt;"","UPC="&amp;A227,"Catalog='"&amp;SUBSTITUTE(trim(B227),"'","''")&amp;"'")&amp;" and EnterpriseId="&amp;EntId,IF(and(F227&lt;&gt;"Main Primary Artist",SUBSTITUTE(E227," ","")&lt;&gt;"VariousArtists",SUBSTITUTE(E227," ","")&lt;&gt;"VariousArtist",E227&lt;&gt;"Various",SUBSTITUTE(E227," ","")&lt;&gt;"AssortedArtists",SUBSTITUTE(E227," ","")&lt;&gt;"AssortedArtist",E227&lt;&gt;"Assorted",SUBSTITUTE(E227," ","")&lt;&gt;"AsortedArtists",SUBSTITUTE(E227," ","")&lt;&gt;"AsortedArtist",E227&lt;&gt;"Asorted",E227&lt;&gt;"Other",,SUBSTITUTE(E227," ","")&lt;&gt;"MiscellaneousArtists",SUBSTITUTE(E227," ","")&lt;&gt;"MiscellaneousArtist",E227&lt;&gt;"Miscellaneous",SUBSTITUTE(E227," ","")&lt;&gt;"MiscelaneousArtists",SUBSTITUTE(E227," ","")&lt;&gt;"MiscelaneousArtist",E227&lt;&gt;"Miscelaneous"),"INSERT into Contributors VALUES (newid(), "&amp;IF(F227&lt;&gt;"Primary Artist", "(select RoleId from ContributorRoles where Name='"&amp;F227&amp;"'), 0", "49, 1")&amp; ", null, (select max(ReleaseId) from Releases where "&amp;IF(A227&lt;&gt;"","UPC="&amp;A227,"Catalog='"&amp;SUBSTITUTE(trim(B227),"'","''")&amp;"'")&amp;" and EnterpriseId="&amp;EntId&amp;"), (select ArtistId from Artists where Name=N'"&amp;SUBSTITUTE(trim(E227),"'","''")&amp;"' and EnterpriseId="&amp;EntId&amp;"), null)",""))</f>
        <v>INSERT into Contributors VALUES (newid(), (select RoleId from ContributorRoles where Name='Producer'), 0, null, (select max(ReleaseId) from Releases where UPC=744553773041 and EnterpriseId=647322), (select ArtistId from Artists where Name=N'JKZ' and EnterpriseId=647322), null)</v>
      </c>
      <c r="L227" s="28"/>
    </row>
    <row r="228">
      <c r="A228" s="83">
        <v>7.44553773041E11</v>
      </c>
      <c r="B228" s="116"/>
      <c r="C228" s="134" t="str">
        <f t="array" ref="C228">ifs(and(isblank($A228),isblank($B228)),"", not(iserror(vlookup($A228&amp;$B228,'3) Release_Label'!$D:$D&amp;'3) Release_Label'!$E:$E,1,0))),vlookup($A228&amp;$B228,{'3) Release_Label'!$D:$D&amp;'3) Release_Label'!$E:$E,'3) Release_Label'!$F:$F},2,0), or(and(not(isblank($B228)),$B228=$B227,$A228&lt;&gt;$A227),and(not(isblank($A228)),$A228=$A227,$B228&lt;&gt;$B227)),"ID LISTS UNALIGNED",and($A228&lt;&gt;"",countif('3) Release_Label'!$D:$D,$A228)=0),"NO UPC MATCH in Release_Label",and($B228&lt;&gt;"",countif('3) Release_Label'!$E:$E,$B228)=0),"NO CATALOG ID MATCH in Release_Label",iserror(vlookup($A228&amp;$B228,'3) Release_Label'!$D:$D&amp;'3) Release_Label'!$E:$E,1,0)),"NO UPC-CATALOG ID pair MATCH in Release_Label" )</f>
        <v>Rock Hero</v>
      </c>
      <c r="D228" s="134" t="str">
        <f t="array" ref="D228">ifs(and(isblank($A228),isblank($B228)),"", not(iserror(vlookup($A228&amp;$B228,'3) Release_Label'!$D:$D&amp;'3) Release_Label'!$E:$E,1,0))),vlookup($A228&amp;$B228,{'3) Release_Label'!$D:$D&amp;'3) Release_Label'!$E:$E,'3) Release_Label'!$H:$H},2,0), or(and(not(isblank($B228)),$B228=$B227,$A228&lt;&gt;$A227),and(not(isblank($A228)),$A228=$A227,$B228&lt;&gt;$B227)),"ID LISTS UNALIGNED",and($A228&lt;&gt;"",countif('3) Release_Label'!$D:$D,$A228)=0),"NO UPC MATCH in Release_Label",and($B228&lt;&gt;"",countif('3) Release_Label'!$E:$E,$B228)=0),"NO CATALOG ID MATCH in Release_Label",iserror(vlookup($A228&amp;$B228,'3) Release_Label'!$D:$D&amp;'3) Release_Label'!$E:$E,1,0)),"NO UPC-CATALOG ID pair MATCH in Release_Label" )</f>
        <v/>
      </c>
      <c r="E228" s="43" t="s">
        <v>49</v>
      </c>
      <c r="F228" s="135" t="s">
        <v>669</v>
      </c>
      <c r="G228" s="136" t="str">
        <f t="array" ref="G228">ifs(or($F228="",$F228="Main Primary Artist"),$F228,not(iserror(vlookup($F228,'Reference info'!$J$5:$J$8,1,0))),"Key Artist",not(iserror(vlookup($F228,'Reference info'!$J$38:$J$405,1,0))),"Performer",not(iserror(vlookup($F228,'Reference info'!$J$10:$J$36,1,0))),"Producer &amp; Engineer")</f>
        <v>Producer &amp; Engineer</v>
      </c>
      <c r="I228" s="8" t="str">
        <f>IF(AND(F228="Main Primary Artist",SUBSTITUTE(E228," ","")&lt;&gt;"VariousArtists",SUBSTITUTE(E228," ","")&lt;&gt;"VariousArtist",E228&lt;&gt;"Various",SUBSTITUTE(E228," ","")&lt;&gt;"AssortedArtists",SUBSTITUTE(E228," ","")&lt;&gt;"AssortedArtist",E228&lt;&gt;"Assorted",SUBSTITUTE(E228," ","")&lt;&gt;"AsortedArtists",SUBSTITUTE(E228," ","")&lt;&gt;"AsortedArtist",E228&lt;&gt;"Asorted",E228&lt;&gt;"Other",,SUBSTITUTE(E228," ","")&lt;&gt;"MiscellaneousArtists",SUBSTITUTE(E228," ","")&lt;&gt;"MiscellaneousArtist",E228&lt;&gt;"Miscellaneous",SUBSTITUTE(E228," ","")&lt;&gt;"MiscelaneousArtists",SUBSTITUTE(E228," ","")&lt;&gt;"MiscelaneousArtist",E228&lt;&gt;"Miscelaneous"),"update Releases set ArtistId=(select ArtistId from Artists where Name=N'"&amp;SUBSTITUTE(trim(E228),"'","''")&amp;"' and EnterpriseId="&amp;EntId&amp;"), SearchKeywords=concat_ws(' ', Name, N'"&amp;SUBSTITUTE(trim(E228),"'","''")&amp;"',(select Name from Labels where LabelId=Releases.LabelId), ReleaseId, UPC, Catalog) where "&amp;IF(A228&lt;&gt;"","UPC="&amp;A228,"Catalog='"&amp;SUBSTITUTE(trim(B228),"'","''")&amp;"'")&amp;" and EnterpriseId="&amp;EntId,IF(and(F228&lt;&gt;"Main Primary Artist",SUBSTITUTE(E228," ","")&lt;&gt;"VariousArtists",SUBSTITUTE(E228," ","")&lt;&gt;"VariousArtist",E228&lt;&gt;"Various",SUBSTITUTE(E228," ","")&lt;&gt;"AssortedArtists",SUBSTITUTE(E228," ","")&lt;&gt;"AssortedArtist",E228&lt;&gt;"Assorted",SUBSTITUTE(E228," ","")&lt;&gt;"AsortedArtists",SUBSTITUTE(E228," ","")&lt;&gt;"AsortedArtist",E228&lt;&gt;"Asorted",E228&lt;&gt;"Other",,SUBSTITUTE(E228," ","")&lt;&gt;"MiscellaneousArtists",SUBSTITUTE(E228," ","")&lt;&gt;"MiscellaneousArtist",E228&lt;&gt;"Miscellaneous",SUBSTITUTE(E228," ","")&lt;&gt;"MiscelaneousArtists",SUBSTITUTE(E228," ","")&lt;&gt;"MiscelaneousArtist",E228&lt;&gt;"Miscelaneous"),"INSERT into Contributors VALUES (newid(), "&amp;IF(F228&lt;&gt;"Primary Artist", "(select RoleId from ContributorRoles where Name='"&amp;F228&amp;"'), 0", "49, 1")&amp; ", null, (select max(ReleaseId) from Releases where "&amp;IF(A228&lt;&gt;"","UPC="&amp;A228,"Catalog='"&amp;SUBSTITUTE(trim(B228),"'","''")&amp;"'")&amp;" and EnterpriseId="&amp;EntId&amp;"), (select ArtistId from Artists where Name=N'"&amp;SUBSTITUTE(trim(E228),"'","''")&amp;"' and EnterpriseId="&amp;EntId&amp;"), null)",""))</f>
        <v>INSERT into Contributors VALUES (newid(), (select RoleId from ContributorRoles where Name='Engineer'), 0, null, (select max(ReleaseId) from Releases where UPC=744553773041 and EnterpriseId=647322), (select ArtistId from Artists where Name=N'JKZ' and EnterpriseId=647322), null)</v>
      </c>
      <c r="L228" s="28"/>
    </row>
    <row r="229">
      <c r="A229" s="83">
        <v>7.44553772976E11</v>
      </c>
      <c r="B229" s="116"/>
      <c r="C229" s="134" t="str">
        <f t="array" ref="C229">ifs(and(isblank($A229),isblank($B229)),"", not(iserror(vlookup($A229&amp;$B229,'3) Release_Label'!$D:$D&amp;'3) Release_Label'!$E:$E,1,0))),vlookup($A229&amp;$B229,{'3) Release_Label'!$D:$D&amp;'3) Release_Label'!$E:$E,'3) Release_Label'!$F:$F},2,0), or(and(not(isblank($B229)),$B229=$B228,$A229&lt;&gt;$A228),and(not(isblank($A229)),$A229=$A228,$B229&lt;&gt;$B228)),"ID LISTS UNALIGNED",and($A229&lt;&gt;"",countif('3) Release_Label'!$D:$D,$A229)=0),"NO UPC MATCH in Release_Label",and($B229&lt;&gt;"",countif('3) Release_Label'!$E:$E,$B229)=0),"NO CATALOG ID MATCH in Release_Label",iserror(vlookup($A229&amp;$B229,'3) Release_Label'!$D:$D&amp;'3) Release_Label'!$E:$E,1,0)),"NO UPC-CATALOG ID pair MATCH in Release_Label" )</f>
        <v>Sacrifício do Pilar</v>
      </c>
      <c r="D229" s="134" t="str">
        <f t="array" ref="D229">ifs(and(isblank($A229),isblank($B229)),"", not(iserror(vlookup($A229&amp;$B229,'3) Release_Label'!$D:$D&amp;'3) Release_Label'!$E:$E,1,0))),vlookup($A229&amp;$B229,{'3) Release_Label'!$D:$D&amp;'3) Release_Label'!$E:$E,'3) Release_Label'!$H:$H},2,0), or(and(not(isblank($B229)),$B229=$B228,$A229&lt;&gt;$A228),and(not(isblank($A229)),$A229=$A228,$B229&lt;&gt;$B228)),"ID LISTS UNALIGNED",and($A229&lt;&gt;"",countif('3) Release_Label'!$D:$D,$A229)=0),"NO UPC MATCH in Release_Label",and($B229&lt;&gt;"",countif('3) Release_Label'!$E:$E,$B229)=0),"NO CATALOG ID MATCH in Release_Label",iserror(vlookup($A229&amp;$B229,'3) Release_Label'!$D:$D&amp;'3) Release_Label'!$E:$E,1,0)),"NO UPC-CATALOG ID pair MATCH in Release_Label" )</f>
        <v/>
      </c>
      <c r="E229" s="43" t="s">
        <v>67</v>
      </c>
      <c r="F229" s="135" t="s">
        <v>666</v>
      </c>
      <c r="G229" s="136" t="str">
        <f t="array" ref="G229">ifs(or($F229="",$F229="Main Primary Artist"),$F229,not(iserror(vlookup($F229,'Reference info'!$J$5:$J$8,1,0))),"Key Artist",not(iserror(vlookup($F229,'Reference info'!$J$38:$J$405,1,0))),"Performer",not(iserror(vlookup($F229,'Reference info'!$J$10:$J$36,1,0))),"Producer &amp; Engineer")</f>
        <v>Main Primary Artist</v>
      </c>
      <c r="I229" s="8" t="str">
        <f>IF(AND(F229="Main Primary Artist",SUBSTITUTE(E229," ","")&lt;&gt;"VariousArtists",SUBSTITUTE(E229," ","")&lt;&gt;"VariousArtist",E229&lt;&gt;"Various",SUBSTITUTE(E229," ","")&lt;&gt;"AssortedArtists",SUBSTITUTE(E229," ","")&lt;&gt;"AssortedArtist",E229&lt;&gt;"Assorted",SUBSTITUTE(E229," ","")&lt;&gt;"AsortedArtists",SUBSTITUTE(E229," ","")&lt;&gt;"AsortedArtist",E229&lt;&gt;"Asorted",E229&lt;&gt;"Other",,SUBSTITUTE(E229," ","")&lt;&gt;"MiscellaneousArtists",SUBSTITUTE(E229," ","")&lt;&gt;"MiscellaneousArtist",E229&lt;&gt;"Miscellaneous",SUBSTITUTE(E229," ","")&lt;&gt;"MiscelaneousArtists",SUBSTITUTE(E229," ","")&lt;&gt;"MiscelaneousArtist",E229&lt;&gt;"Miscelaneous"),"update Releases set ArtistId=(select ArtistId from Artists where Name=N'"&amp;SUBSTITUTE(trim(E229),"'","''")&amp;"' and EnterpriseId="&amp;EntId&amp;"), SearchKeywords=concat_ws(' ', Name, N'"&amp;SUBSTITUTE(trim(E229),"'","''")&amp;"',(select Name from Labels where LabelId=Releases.LabelId), ReleaseId, UPC, Catalog) where "&amp;IF(A229&lt;&gt;"","UPC="&amp;A229,"Catalog='"&amp;SUBSTITUTE(trim(B229),"'","''")&amp;"'")&amp;" and EnterpriseId="&amp;EntId,IF(and(F229&lt;&gt;"Main Primary Artist",SUBSTITUTE(E229," ","")&lt;&gt;"VariousArtists",SUBSTITUTE(E229," ","")&lt;&gt;"VariousArtist",E229&lt;&gt;"Various",SUBSTITUTE(E229," ","")&lt;&gt;"AssortedArtists",SUBSTITUTE(E229," ","")&lt;&gt;"AssortedArtist",E229&lt;&gt;"Assorted",SUBSTITUTE(E229," ","")&lt;&gt;"AsortedArtists",SUBSTITUTE(E229," ","")&lt;&gt;"AsortedArtist",E229&lt;&gt;"Asorted",E229&lt;&gt;"Other",,SUBSTITUTE(E229," ","")&lt;&gt;"MiscellaneousArtists",SUBSTITUTE(E229," ","")&lt;&gt;"MiscellaneousArtist",E229&lt;&gt;"Miscellaneous",SUBSTITUTE(E229," ","")&lt;&gt;"MiscelaneousArtists",SUBSTITUTE(E229," ","")&lt;&gt;"MiscelaneousArtist",E229&lt;&gt;"Miscelaneous"),"INSERT into Contributors VALUES (newid(), "&amp;IF(F229&lt;&gt;"Primary Artist", "(select RoleId from ContributorRoles where Name='"&amp;F229&amp;"'), 0", "49, 1")&amp; ", null, (select max(ReleaseId) from Releases where "&amp;IF(A229&lt;&gt;"","UPC="&amp;A229,"Catalog='"&amp;SUBSTITUTE(trim(B229),"'","''")&amp;"'")&amp;" and EnterpriseId="&amp;EntId&amp;"), (select ArtistId from Artists where Name=N'"&amp;SUBSTITUTE(trim(E229),"'","''")&amp;"'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UPC=744553772976 and EnterpriseId=647322</v>
      </c>
      <c r="L229" s="28"/>
    </row>
    <row r="230">
      <c r="A230" s="83">
        <v>7.44553772976E11</v>
      </c>
      <c r="B230" s="116"/>
      <c r="C230" s="134" t="str">
        <f t="array" ref="C230">ifs(and(isblank($A230),isblank($B230)),"", not(iserror(vlookup($A230&amp;$B230,'3) Release_Label'!$D:$D&amp;'3) Release_Label'!$E:$E,1,0))),vlookup($A230&amp;$B230,{'3) Release_Label'!$D:$D&amp;'3) Release_Label'!$E:$E,'3) Release_Label'!$F:$F},2,0), or(and(not(isblank($B230)),$B230=$B229,$A230&lt;&gt;$A229),and(not(isblank($A230)),$A230=$A229,$B230&lt;&gt;$B229)),"ID LISTS UNALIGNED",and($A230&lt;&gt;"",countif('3) Release_Label'!$D:$D,$A230)=0),"NO UPC MATCH in Release_Label",and($B230&lt;&gt;"",countif('3) Release_Label'!$E:$E,$B230)=0),"NO CATALOG ID MATCH in Release_Label",iserror(vlookup($A230&amp;$B230,'3) Release_Label'!$D:$D&amp;'3) Release_Label'!$E:$E,1,0)),"NO UPC-CATALOG ID pair MATCH in Release_Label" )</f>
        <v>Sacrifício do Pilar</v>
      </c>
      <c r="D230" s="134" t="str">
        <f t="array" ref="D230">ifs(and(isblank($A230),isblank($B230)),"", not(iserror(vlookup($A230&amp;$B230,'3) Release_Label'!$D:$D&amp;'3) Release_Label'!$E:$E,1,0))),vlookup($A230&amp;$B230,{'3) Release_Label'!$D:$D&amp;'3) Release_Label'!$E:$E,'3) Release_Label'!$H:$H},2,0), or(and(not(isblank($B230)),$B230=$B229,$A230&lt;&gt;$A229),and(not(isblank($A230)),$A230=$A229,$B230&lt;&gt;$B229)),"ID LISTS UNALIGNED",and($A230&lt;&gt;"",countif('3) Release_Label'!$D:$D,$A230)=0),"NO UPC MATCH in Release_Label",and($B230&lt;&gt;"",countif('3) Release_Label'!$E:$E,$B230)=0),"NO CATALOG ID MATCH in Release_Label",iserror(vlookup($A230&amp;$B230,'3) Release_Label'!$D:$D&amp;'3) Release_Label'!$E:$E,1,0)),"NO UPC-CATALOG ID pair MATCH in Release_Label" )</f>
        <v/>
      </c>
      <c r="E230" s="43" t="s">
        <v>67</v>
      </c>
      <c r="F230" s="135" t="s">
        <v>667</v>
      </c>
      <c r="G230" s="136" t="str">
        <f t="array" ref="G230">ifs(or($F230="",$F230="Main Primary Artist"),$F230,not(iserror(vlookup($F230,'Reference info'!$J$5:$J$8,1,0))),"Key Artist",not(iserror(vlookup($F230,'Reference info'!$J$38:$J$405,1,0))),"Performer",not(iserror(vlookup($F230,'Reference info'!$J$10:$J$36,1,0))),"Producer &amp; Engineer")</f>
        <v>Producer &amp; Engineer</v>
      </c>
      <c r="I230" s="8" t="str">
        <f>IF(AND(F230="Main Primary Artist",SUBSTITUTE(E230," ","")&lt;&gt;"VariousArtists",SUBSTITUTE(E230," ","")&lt;&gt;"VariousArtist",E230&lt;&gt;"Various",SUBSTITUTE(E230," ","")&lt;&gt;"AssortedArtists",SUBSTITUTE(E230," ","")&lt;&gt;"AssortedArtist",E230&lt;&gt;"Assorted",SUBSTITUTE(E230," ","")&lt;&gt;"AsortedArtists",SUBSTITUTE(E230," ","")&lt;&gt;"AsortedArtist",E230&lt;&gt;"Asorted",E230&lt;&gt;"Other",,SUBSTITUTE(E230," ","")&lt;&gt;"MiscellaneousArtists",SUBSTITUTE(E230," ","")&lt;&gt;"MiscellaneousArtist",E230&lt;&gt;"Miscellaneous",SUBSTITUTE(E230," ","")&lt;&gt;"MiscelaneousArtists",SUBSTITUTE(E230," ","")&lt;&gt;"MiscelaneousArtist",E230&lt;&gt;"Miscelaneous"),"update Releases set ArtistId=(select ArtistId from Artists where Name=N'"&amp;SUBSTITUTE(trim(E230),"'","''")&amp;"' and EnterpriseId="&amp;EntId&amp;"), SearchKeywords=concat_ws(' ', Name, N'"&amp;SUBSTITUTE(trim(E230),"'","''")&amp;"',(select Name from Labels where LabelId=Releases.LabelId), ReleaseId, UPC, Catalog) where "&amp;IF(A230&lt;&gt;"","UPC="&amp;A230,"Catalog='"&amp;SUBSTITUTE(trim(B230),"'","''")&amp;"'")&amp;" and EnterpriseId="&amp;EntId,IF(and(F230&lt;&gt;"Main Primary Artist",SUBSTITUTE(E230," ","")&lt;&gt;"VariousArtists",SUBSTITUTE(E230," ","")&lt;&gt;"VariousArtist",E230&lt;&gt;"Various",SUBSTITUTE(E230," ","")&lt;&gt;"AssortedArtists",SUBSTITUTE(E230," ","")&lt;&gt;"AssortedArtist",E230&lt;&gt;"Assorted",SUBSTITUTE(E230," ","")&lt;&gt;"AsortedArtists",SUBSTITUTE(E230," ","")&lt;&gt;"AsortedArtist",E230&lt;&gt;"Asorted",E230&lt;&gt;"Other",,SUBSTITUTE(E230," ","")&lt;&gt;"MiscellaneousArtists",SUBSTITUTE(E230," ","")&lt;&gt;"MiscellaneousArtist",E230&lt;&gt;"Miscellaneous",SUBSTITUTE(E230," ","")&lt;&gt;"MiscelaneousArtists",SUBSTITUTE(E230," ","")&lt;&gt;"MiscelaneousArtist",E230&lt;&gt;"Miscelaneous"),"INSERT into Contributors VALUES (newid(), "&amp;IF(F230&lt;&gt;"Primary Artist", "(select RoleId from ContributorRoles where Name='"&amp;F230&amp;"'), 0", "49, 1")&amp; ", null, (select max(ReleaseId) from Releases where "&amp;IF(A230&lt;&gt;"","UPC="&amp;A230,"Catalog='"&amp;SUBSTITUTE(trim(B230),"'","''")&amp;"'")&amp;" and EnterpriseId="&amp;EntId&amp;"), (select ArtistId from Artists where Name=N'"&amp;SUBSTITUTE(trim(E230),"'","''")&amp;"' and EnterpriseId="&amp;EntId&amp;"), null)",""))</f>
        <v>INSERT into Contributors VALUES (newid(), (select RoleId from ContributorRoles where Name='Producer'), 0, null, (select max(ReleaseId) from Releases where UPC=744553772976 and EnterpriseId=647322), (select ArtistId from Artists where Name=N'Flash Beats Manow' and EnterpriseId=647322), null)</v>
      </c>
      <c r="L230" s="28"/>
    </row>
    <row r="231">
      <c r="A231" s="83">
        <v>7.44553772976E11</v>
      </c>
      <c r="B231" s="116"/>
      <c r="C231" s="134" t="str">
        <f t="array" ref="C231">ifs(and(isblank($A231),isblank($B231)),"", not(iserror(vlookup($A231&amp;$B231,'3) Release_Label'!$D:$D&amp;'3) Release_Label'!$E:$E,1,0))),vlookup($A231&amp;$B231,{'3) Release_Label'!$D:$D&amp;'3) Release_Label'!$E:$E,'3) Release_Label'!$F:$F},2,0), or(and(not(isblank($B231)),$B231=$B230,$A231&lt;&gt;$A230),and(not(isblank($A231)),$A231=$A230,$B231&lt;&gt;$B230)),"ID LISTS UNALIGNED",and($A231&lt;&gt;"",countif('3) Release_Label'!$D:$D,$A231)=0),"NO UPC MATCH in Release_Label",and($B231&lt;&gt;"",countif('3) Release_Label'!$E:$E,$B231)=0),"NO CATALOG ID MATCH in Release_Label",iserror(vlookup($A231&amp;$B231,'3) Release_Label'!$D:$D&amp;'3) Release_Label'!$E:$E,1,0)),"NO UPC-CATALOG ID pair MATCH in Release_Label" )</f>
        <v>Sacrifício do Pilar</v>
      </c>
      <c r="D231" s="134" t="str">
        <f t="array" ref="D231">ifs(and(isblank($A231),isblank($B231)),"", not(iserror(vlookup($A231&amp;$B231,'3) Release_Label'!$D:$D&amp;'3) Release_Label'!$E:$E,1,0))),vlookup($A231&amp;$B231,{'3) Release_Label'!$D:$D&amp;'3) Release_Label'!$E:$E,'3) Release_Label'!$H:$H},2,0), or(and(not(isblank($B231)),$B231=$B230,$A231&lt;&gt;$A230),and(not(isblank($A231)),$A231=$A230,$B231&lt;&gt;$B230)),"ID LISTS UNALIGNED",and($A231&lt;&gt;"",countif('3) Release_Label'!$D:$D,$A231)=0),"NO UPC MATCH in Release_Label",and($B231&lt;&gt;"",countif('3) Release_Label'!$E:$E,$B231)=0),"NO CATALOG ID MATCH in Release_Label",iserror(vlookup($A231&amp;$B231,'3) Release_Label'!$D:$D&amp;'3) Release_Label'!$E:$E,1,0)),"NO UPC-CATALOG ID pair MATCH in Release_Label" )</f>
        <v/>
      </c>
      <c r="E231" s="43" t="s">
        <v>67</v>
      </c>
      <c r="F231" s="135" t="s">
        <v>669</v>
      </c>
      <c r="G231" s="136" t="str">
        <f t="array" ref="G231">ifs(or($F231="",$F231="Main Primary Artist"),$F231,not(iserror(vlookup($F231,'Reference info'!$J$5:$J$8,1,0))),"Key Artist",not(iserror(vlookup($F231,'Reference info'!$J$38:$J$405,1,0))),"Performer",not(iserror(vlookup($F231,'Reference info'!$J$10:$J$36,1,0))),"Producer &amp; Engineer")</f>
        <v>Producer &amp; Engineer</v>
      </c>
      <c r="I231" s="8" t="str">
        <f>IF(AND(F231="Main Primary Artist",SUBSTITUTE(E231," ","")&lt;&gt;"VariousArtists",SUBSTITUTE(E231," ","")&lt;&gt;"VariousArtist",E231&lt;&gt;"Various",SUBSTITUTE(E231," ","")&lt;&gt;"AssortedArtists",SUBSTITUTE(E231," ","")&lt;&gt;"AssortedArtist",E231&lt;&gt;"Assorted",SUBSTITUTE(E231," ","")&lt;&gt;"AsortedArtists",SUBSTITUTE(E231," ","")&lt;&gt;"AsortedArtist",E231&lt;&gt;"Asorted",E231&lt;&gt;"Other",,SUBSTITUTE(E231," ","")&lt;&gt;"MiscellaneousArtists",SUBSTITUTE(E231," ","")&lt;&gt;"MiscellaneousArtist",E231&lt;&gt;"Miscellaneous",SUBSTITUTE(E231," ","")&lt;&gt;"MiscelaneousArtists",SUBSTITUTE(E231," ","")&lt;&gt;"MiscelaneousArtist",E231&lt;&gt;"Miscelaneous"),"update Releases set ArtistId=(select ArtistId from Artists where Name=N'"&amp;SUBSTITUTE(trim(E231),"'","''")&amp;"' and EnterpriseId="&amp;EntId&amp;"), SearchKeywords=concat_ws(' ', Name, N'"&amp;SUBSTITUTE(trim(E231),"'","''")&amp;"',(select Name from Labels where LabelId=Releases.LabelId), ReleaseId, UPC, Catalog) where "&amp;IF(A231&lt;&gt;"","UPC="&amp;A231,"Catalog='"&amp;SUBSTITUTE(trim(B231),"'","''")&amp;"'")&amp;" and EnterpriseId="&amp;EntId,IF(and(F231&lt;&gt;"Main Primary Artist",SUBSTITUTE(E231," ","")&lt;&gt;"VariousArtists",SUBSTITUTE(E231," ","")&lt;&gt;"VariousArtist",E231&lt;&gt;"Various",SUBSTITUTE(E231," ","")&lt;&gt;"AssortedArtists",SUBSTITUTE(E231," ","")&lt;&gt;"AssortedArtist",E231&lt;&gt;"Assorted",SUBSTITUTE(E231," ","")&lt;&gt;"AsortedArtists",SUBSTITUTE(E231," ","")&lt;&gt;"AsortedArtist",E231&lt;&gt;"Asorted",E231&lt;&gt;"Other",,SUBSTITUTE(E231," ","")&lt;&gt;"MiscellaneousArtists",SUBSTITUTE(E231," ","")&lt;&gt;"MiscellaneousArtist",E231&lt;&gt;"Miscellaneous",SUBSTITUTE(E231," ","")&lt;&gt;"MiscelaneousArtists",SUBSTITUTE(E231," ","")&lt;&gt;"MiscelaneousArtist",E231&lt;&gt;"Miscelaneous"),"INSERT into Contributors VALUES (newid(), "&amp;IF(F231&lt;&gt;"Primary Artist", "(select RoleId from ContributorRoles where Name='"&amp;F231&amp;"'), 0", "49, 1")&amp; ", null, (select max(ReleaseId) from Releases where "&amp;IF(A231&lt;&gt;"","UPC="&amp;A231,"Catalog='"&amp;SUBSTITUTE(trim(B231),"'","''")&amp;"'")&amp;" and EnterpriseId="&amp;EntId&amp;"), (select ArtistId from Artists where Name=N'"&amp;SUBSTITUTE(trim(E231),"'","''")&amp;"' and EnterpriseId="&amp;EntId&amp;"), null)",""))</f>
        <v>INSERT into Contributors VALUES (newid(), (select RoleId from ContributorRoles where Name='Engineer'), 0, null, (select max(ReleaseId) from Releases where UPC=744553772976 and EnterpriseId=647322), (select ArtistId from Artists where Name=N'Flash Beats Manow' and EnterpriseId=647322), null)</v>
      </c>
      <c r="L231" s="28"/>
    </row>
    <row r="232">
      <c r="A232" s="83">
        <v>7.44553887472E11</v>
      </c>
      <c r="B232" s="116"/>
      <c r="C232" s="134" t="str">
        <f t="array" ref="C232">ifs(and(isblank($A232),isblank($B232)),"", not(iserror(vlookup($A232&amp;$B232,'3) Release_Label'!$D:$D&amp;'3) Release_Label'!$E:$E,1,0))),vlookup($A232&amp;$B232,{'3) Release_Label'!$D:$D&amp;'3) Release_Label'!$E:$E,'3) Release_Label'!$F:$F},2,0), or(and(not(isblank($B232)),$B232=$B231,$A232&lt;&gt;$A231),and(not(isblank($A232)),$A232=$A231,$B232&lt;&gt;$B231)),"ID LISTS UNALIGNED",and($A232&lt;&gt;"",countif('3) Release_Label'!$D:$D,$A232)=0),"NO UPC MATCH in Release_Label",and($B232&lt;&gt;"",countif('3) Release_Label'!$E:$E,$B232)=0),"NO CATALOG ID MATCH in Release_Label",iserror(vlookup($A232&amp;$B232,'3) Release_Label'!$D:$D&amp;'3) Release_Label'!$E:$E,1,0)),"NO UPC-CATALOG ID pair MATCH in Release_Label" )</f>
        <v>Frio</v>
      </c>
      <c r="D232" s="134" t="str">
        <f t="array" ref="D232">ifs(and(isblank($A232),isblank($B232)),"", not(iserror(vlookup($A232&amp;$B232,'3) Release_Label'!$D:$D&amp;'3) Release_Label'!$E:$E,1,0))),vlookup($A232&amp;$B232,{'3) Release_Label'!$D:$D&amp;'3) Release_Label'!$E:$E,'3) Release_Label'!$H:$H},2,0), or(and(not(isblank($B232)),$B232=$B231,$A232&lt;&gt;$A231),and(not(isblank($A232)),$A232=$A231,$B232&lt;&gt;$B231)),"ID LISTS UNALIGNED",and($A232&lt;&gt;"",countif('3) Release_Label'!$D:$D,$A232)=0),"NO UPC MATCH in Release_Label",and($B232&lt;&gt;"",countif('3) Release_Label'!$E:$E,$B232)=0),"NO CATALOG ID MATCH in Release_Label",iserror(vlookup($A232&amp;$B232,'3) Release_Label'!$D:$D&amp;'3) Release_Label'!$E:$E,1,0)),"NO UPC-CATALOG ID pair MATCH in Release_Label" )</f>
        <v/>
      </c>
      <c r="E232" s="43" t="s">
        <v>49</v>
      </c>
      <c r="F232" s="135" t="s">
        <v>666</v>
      </c>
      <c r="G232" s="136" t="str">
        <f t="array" ref="G232">ifs(or($F232="",$F232="Main Primary Artist"),$F232,not(iserror(vlookup($F232,'Reference info'!$J$5:$J$8,1,0))),"Key Artist",not(iserror(vlookup($F232,'Reference info'!$J$38:$J$405,1,0))),"Performer",not(iserror(vlookup($F232,'Reference info'!$J$10:$J$36,1,0))),"Producer &amp; Engineer")</f>
        <v>Main Primary Artist</v>
      </c>
      <c r="I232" s="8" t="str">
        <f>IF(AND(F232="Main Primary Artist",SUBSTITUTE(E232," ","")&lt;&gt;"VariousArtists",SUBSTITUTE(E232," ","")&lt;&gt;"VariousArtist",E232&lt;&gt;"Various",SUBSTITUTE(E232," ","")&lt;&gt;"AssortedArtists",SUBSTITUTE(E232," ","")&lt;&gt;"AssortedArtist",E232&lt;&gt;"Assorted",SUBSTITUTE(E232," ","")&lt;&gt;"AsortedArtists",SUBSTITUTE(E232," ","")&lt;&gt;"AsortedArtist",E232&lt;&gt;"Asorted",E232&lt;&gt;"Other",,SUBSTITUTE(E232," ","")&lt;&gt;"MiscellaneousArtists",SUBSTITUTE(E232," ","")&lt;&gt;"MiscellaneousArtist",E232&lt;&gt;"Miscellaneous",SUBSTITUTE(E232," ","")&lt;&gt;"MiscelaneousArtists",SUBSTITUTE(E232," ","")&lt;&gt;"MiscelaneousArtist",E232&lt;&gt;"Miscelaneous"),"update Releases set ArtistId=(select ArtistId from Artists where Name=N'"&amp;SUBSTITUTE(trim(E232),"'","''")&amp;"' and EnterpriseId="&amp;EntId&amp;"), SearchKeywords=concat_ws(' ', Name, N'"&amp;SUBSTITUTE(trim(E232),"'","''")&amp;"',(select Name from Labels where LabelId=Releases.LabelId), ReleaseId, UPC, Catalog) where "&amp;IF(A232&lt;&gt;"","UPC="&amp;A232,"Catalog='"&amp;SUBSTITUTE(trim(B232),"'","''")&amp;"'")&amp;" and EnterpriseId="&amp;EntId,IF(and(F232&lt;&gt;"Main Primary Artist",SUBSTITUTE(E232," ","")&lt;&gt;"VariousArtists",SUBSTITUTE(E232," ","")&lt;&gt;"VariousArtist",E232&lt;&gt;"Various",SUBSTITUTE(E232," ","")&lt;&gt;"AssortedArtists",SUBSTITUTE(E232," ","")&lt;&gt;"AssortedArtist",E232&lt;&gt;"Assorted",SUBSTITUTE(E232," ","")&lt;&gt;"AsortedArtists",SUBSTITUTE(E232," ","")&lt;&gt;"AsortedArtist",E232&lt;&gt;"Asorted",E232&lt;&gt;"Other",,SUBSTITUTE(E232," ","")&lt;&gt;"MiscellaneousArtists",SUBSTITUTE(E232," ","")&lt;&gt;"MiscellaneousArtist",E232&lt;&gt;"Miscellaneous",SUBSTITUTE(E232," ","")&lt;&gt;"MiscelaneousArtists",SUBSTITUTE(E232," ","")&lt;&gt;"MiscelaneousArtist",E232&lt;&gt;"Miscelaneous"),"INSERT into Contributors VALUES (newid(), "&amp;IF(F232&lt;&gt;"Primary Artist", "(select RoleId from ContributorRoles where Name='"&amp;F232&amp;"'), 0", "49, 1")&amp; ", null, (select max(ReleaseId) from Releases where "&amp;IF(A232&lt;&gt;"","UPC="&amp;A232,"Catalog='"&amp;SUBSTITUTE(trim(B232),"'","''")&amp;"'")&amp;" and EnterpriseId="&amp;EntId&amp;"), (select ArtistId from Artists where Name=N'"&amp;SUBSTITUTE(trim(E232),"'","''")&amp;"' and EnterpriseId="&amp;EntId&amp;"), null)",""))</f>
        <v>update Releases set ArtistId=(select ArtistId from Artists where Name=N'JKZ' and EnterpriseId=647322), SearchKeywords=concat_ws(' ', Name, N'JKZ',(select Name from Labels where LabelId=Releases.LabelId), ReleaseId, UPC, Catalog) where UPC=744553887472 and EnterpriseId=647322</v>
      </c>
      <c r="L232" s="28"/>
    </row>
    <row r="233">
      <c r="A233" s="83">
        <v>7.44553887472E11</v>
      </c>
      <c r="B233" s="116"/>
      <c r="C233" s="134" t="str">
        <f t="array" ref="C233">ifs(and(isblank($A233),isblank($B233)),"", not(iserror(vlookup($A233&amp;$B233,'3) Release_Label'!$D:$D&amp;'3) Release_Label'!$E:$E,1,0))),vlookup($A233&amp;$B233,{'3) Release_Label'!$D:$D&amp;'3) Release_Label'!$E:$E,'3) Release_Label'!$F:$F},2,0), or(and(not(isblank($B233)),$B233=$B232,$A233&lt;&gt;$A232),and(not(isblank($A233)),$A233=$A232,$B233&lt;&gt;$B232)),"ID LISTS UNALIGNED",and($A233&lt;&gt;"",countif('3) Release_Label'!$D:$D,$A233)=0),"NO UPC MATCH in Release_Label",and($B233&lt;&gt;"",countif('3) Release_Label'!$E:$E,$B233)=0),"NO CATALOG ID MATCH in Release_Label",iserror(vlookup($A233&amp;$B233,'3) Release_Label'!$D:$D&amp;'3) Release_Label'!$E:$E,1,0)),"NO UPC-CATALOG ID pair MATCH in Release_Label" )</f>
        <v>Frio</v>
      </c>
      <c r="D233" s="134" t="str">
        <f t="array" ref="D233">ifs(and(isblank($A233),isblank($B233)),"", not(iserror(vlookup($A233&amp;$B233,'3) Release_Label'!$D:$D&amp;'3) Release_Label'!$E:$E,1,0))),vlookup($A233&amp;$B233,{'3) Release_Label'!$D:$D&amp;'3) Release_Label'!$E:$E,'3) Release_Label'!$H:$H},2,0), or(and(not(isblank($B233)),$B233=$B232,$A233&lt;&gt;$A232),and(not(isblank($A233)),$A233=$A232,$B233&lt;&gt;$B232)),"ID LISTS UNALIGNED",and($A233&lt;&gt;"",countif('3) Release_Label'!$D:$D,$A233)=0),"NO UPC MATCH in Release_Label",and($B233&lt;&gt;"",countif('3) Release_Label'!$E:$E,$B233)=0),"NO CATALOG ID MATCH in Release_Label",iserror(vlookup($A233&amp;$B233,'3) Release_Label'!$D:$D&amp;'3) Release_Label'!$E:$E,1,0)),"NO UPC-CATALOG ID pair MATCH in Release_Label" )</f>
        <v/>
      </c>
      <c r="E233" s="43" t="s">
        <v>49</v>
      </c>
      <c r="F233" s="135" t="s">
        <v>667</v>
      </c>
      <c r="G233" s="136" t="str">
        <f t="array" ref="G233">ifs(or($F233="",$F233="Main Primary Artist"),$F233,not(iserror(vlookup($F233,'Reference info'!$J$5:$J$8,1,0))),"Key Artist",not(iserror(vlookup($F233,'Reference info'!$J$38:$J$405,1,0))),"Performer",not(iserror(vlookup($F233,'Reference info'!$J$10:$J$36,1,0))),"Producer &amp; Engineer")</f>
        <v>Producer &amp; Engineer</v>
      </c>
      <c r="I233" s="8" t="str">
        <f>IF(AND(F233="Main Primary Artist",SUBSTITUTE(E233," ","")&lt;&gt;"VariousArtists",SUBSTITUTE(E233," ","")&lt;&gt;"VariousArtist",E233&lt;&gt;"Various",SUBSTITUTE(E233," ","")&lt;&gt;"AssortedArtists",SUBSTITUTE(E233," ","")&lt;&gt;"AssortedArtist",E233&lt;&gt;"Assorted",SUBSTITUTE(E233," ","")&lt;&gt;"AsortedArtists",SUBSTITUTE(E233," ","")&lt;&gt;"AsortedArtist",E233&lt;&gt;"Asorted",E233&lt;&gt;"Other",,SUBSTITUTE(E233," ","")&lt;&gt;"MiscellaneousArtists",SUBSTITUTE(E233," ","")&lt;&gt;"MiscellaneousArtist",E233&lt;&gt;"Miscellaneous",SUBSTITUTE(E233," ","")&lt;&gt;"MiscelaneousArtists",SUBSTITUTE(E233," ","")&lt;&gt;"MiscelaneousArtist",E233&lt;&gt;"Miscelaneous"),"update Releases set ArtistId=(select ArtistId from Artists where Name=N'"&amp;SUBSTITUTE(trim(E233),"'","''")&amp;"' and EnterpriseId="&amp;EntId&amp;"), SearchKeywords=concat_ws(' ', Name, N'"&amp;SUBSTITUTE(trim(E233),"'","''")&amp;"',(select Name from Labels where LabelId=Releases.LabelId), ReleaseId, UPC, Catalog) where "&amp;IF(A233&lt;&gt;"","UPC="&amp;A233,"Catalog='"&amp;SUBSTITUTE(trim(B233),"'","''")&amp;"'")&amp;" and EnterpriseId="&amp;EntId,IF(and(F233&lt;&gt;"Main Primary Artist",SUBSTITUTE(E233," ","")&lt;&gt;"VariousArtists",SUBSTITUTE(E233," ","")&lt;&gt;"VariousArtist",E233&lt;&gt;"Various",SUBSTITUTE(E233," ","")&lt;&gt;"AssortedArtists",SUBSTITUTE(E233," ","")&lt;&gt;"AssortedArtist",E233&lt;&gt;"Assorted",SUBSTITUTE(E233," ","")&lt;&gt;"AsortedArtists",SUBSTITUTE(E233," ","")&lt;&gt;"AsortedArtist",E233&lt;&gt;"Asorted",E233&lt;&gt;"Other",,SUBSTITUTE(E233," ","")&lt;&gt;"MiscellaneousArtists",SUBSTITUTE(E233," ","")&lt;&gt;"MiscellaneousArtist",E233&lt;&gt;"Miscellaneous",SUBSTITUTE(E233," ","")&lt;&gt;"MiscelaneousArtists",SUBSTITUTE(E233," ","")&lt;&gt;"MiscelaneousArtist",E233&lt;&gt;"Miscelaneous"),"INSERT into Contributors VALUES (newid(), "&amp;IF(F233&lt;&gt;"Primary Artist", "(select RoleId from ContributorRoles where Name='"&amp;F233&amp;"'), 0", "49, 1")&amp; ", null, (select max(ReleaseId) from Releases where "&amp;IF(A233&lt;&gt;"","UPC="&amp;A233,"Catalog='"&amp;SUBSTITUTE(trim(B233),"'","''")&amp;"'")&amp;" and EnterpriseId="&amp;EntId&amp;"), (select ArtistId from Artists where Name=N'"&amp;SUBSTITUTE(trim(E233),"'","''")&amp;"' and EnterpriseId="&amp;EntId&amp;"), null)",""))</f>
        <v>INSERT into Contributors VALUES (newid(), (select RoleId from ContributorRoles where Name='Producer'), 0, null, (select max(ReleaseId) from Releases where UPC=744553887472 and EnterpriseId=647322), (select ArtistId from Artists where Name=N'JKZ' and EnterpriseId=647322), null)</v>
      </c>
      <c r="L233" s="28"/>
    </row>
    <row r="234">
      <c r="A234" s="83">
        <v>7.44553887472E11</v>
      </c>
      <c r="B234" s="116"/>
      <c r="C234" s="134" t="str">
        <f t="array" ref="C234">ifs(and(isblank($A234),isblank($B234)),"", not(iserror(vlookup($A234&amp;$B234,'3) Release_Label'!$D:$D&amp;'3) Release_Label'!$E:$E,1,0))),vlookup($A234&amp;$B234,{'3) Release_Label'!$D:$D&amp;'3) Release_Label'!$E:$E,'3) Release_Label'!$F:$F},2,0), or(and(not(isblank($B234)),$B234=$B233,$A234&lt;&gt;$A233),and(not(isblank($A234)),$A234=$A233,$B234&lt;&gt;$B233)),"ID LISTS UNALIGNED",and($A234&lt;&gt;"",countif('3) Release_Label'!$D:$D,$A234)=0),"NO UPC MATCH in Release_Label",and($B234&lt;&gt;"",countif('3) Release_Label'!$E:$E,$B234)=0),"NO CATALOG ID MATCH in Release_Label",iserror(vlookup($A234&amp;$B234,'3) Release_Label'!$D:$D&amp;'3) Release_Label'!$E:$E,1,0)),"NO UPC-CATALOG ID pair MATCH in Release_Label" )</f>
        <v>Frio</v>
      </c>
      <c r="D234" s="134" t="str">
        <f t="array" ref="D234">ifs(and(isblank($A234),isblank($B234)),"", not(iserror(vlookup($A234&amp;$B234,'3) Release_Label'!$D:$D&amp;'3) Release_Label'!$E:$E,1,0))),vlookup($A234&amp;$B234,{'3) Release_Label'!$D:$D&amp;'3) Release_Label'!$E:$E,'3) Release_Label'!$H:$H},2,0), or(and(not(isblank($B234)),$B234=$B233,$A234&lt;&gt;$A233),and(not(isblank($A234)),$A234=$A233,$B234&lt;&gt;$B233)),"ID LISTS UNALIGNED",and($A234&lt;&gt;"",countif('3) Release_Label'!$D:$D,$A234)=0),"NO UPC MATCH in Release_Label",and($B234&lt;&gt;"",countif('3) Release_Label'!$E:$E,$B234)=0),"NO CATALOG ID MATCH in Release_Label",iserror(vlookup($A234&amp;$B234,'3) Release_Label'!$D:$D&amp;'3) Release_Label'!$E:$E,1,0)),"NO UPC-CATALOG ID pair MATCH in Release_Label" )</f>
        <v/>
      </c>
      <c r="E234" s="43" t="s">
        <v>49</v>
      </c>
      <c r="F234" s="135" t="s">
        <v>669</v>
      </c>
      <c r="G234" s="136" t="str">
        <f t="array" ref="G234">ifs(or($F234="",$F234="Main Primary Artist"),$F234,not(iserror(vlookup($F234,'Reference info'!$J$5:$J$8,1,0))),"Key Artist",not(iserror(vlookup($F234,'Reference info'!$J$38:$J$405,1,0))),"Performer",not(iserror(vlookup($F234,'Reference info'!$J$10:$J$36,1,0))),"Producer &amp; Engineer")</f>
        <v>Producer &amp; Engineer</v>
      </c>
      <c r="I234" s="8" t="str">
        <f>IF(AND(F234="Main Primary Artist",SUBSTITUTE(E234," ","")&lt;&gt;"VariousArtists",SUBSTITUTE(E234," ","")&lt;&gt;"VariousArtist",E234&lt;&gt;"Various",SUBSTITUTE(E234," ","")&lt;&gt;"AssortedArtists",SUBSTITUTE(E234," ","")&lt;&gt;"AssortedArtist",E234&lt;&gt;"Assorted",SUBSTITUTE(E234," ","")&lt;&gt;"AsortedArtists",SUBSTITUTE(E234," ","")&lt;&gt;"AsortedArtist",E234&lt;&gt;"Asorted",E234&lt;&gt;"Other",,SUBSTITUTE(E234," ","")&lt;&gt;"MiscellaneousArtists",SUBSTITUTE(E234," ","")&lt;&gt;"MiscellaneousArtist",E234&lt;&gt;"Miscellaneous",SUBSTITUTE(E234," ","")&lt;&gt;"MiscelaneousArtists",SUBSTITUTE(E234," ","")&lt;&gt;"MiscelaneousArtist",E234&lt;&gt;"Miscelaneous"),"update Releases set ArtistId=(select ArtistId from Artists where Name=N'"&amp;SUBSTITUTE(trim(E234),"'","''")&amp;"' and EnterpriseId="&amp;EntId&amp;"), SearchKeywords=concat_ws(' ', Name, N'"&amp;SUBSTITUTE(trim(E234),"'","''")&amp;"',(select Name from Labels where LabelId=Releases.LabelId), ReleaseId, UPC, Catalog) where "&amp;IF(A234&lt;&gt;"","UPC="&amp;A234,"Catalog='"&amp;SUBSTITUTE(trim(B234),"'","''")&amp;"'")&amp;" and EnterpriseId="&amp;EntId,IF(and(F234&lt;&gt;"Main Primary Artist",SUBSTITUTE(E234," ","")&lt;&gt;"VariousArtists",SUBSTITUTE(E234," ","")&lt;&gt;"VariousArtist",E234&lt;&gt;"Various",SUBSTITUTE(E234," ","")&lt;&gt;"AssortedArtists",SUBSTITUTE(E234," ","")&lt;&gt;"AssortedArtist",E234&lt;&gt;"Assorted",SUBSTITUTE(E234," ","")&lt;&gt;"AsortedArtists",SUBSTITUTE(E234," ","")&lt;&gt;"AsortedArtist",E234&lt;&gt;"Asorted",E234&lt;&gt;"Other",,SUBSTITUTE(E234," ","")&lt;&gt;"MiscellaneousArtists",SUBSTITUTE(E234," ","")&lt;&gt;"MiscellaneousArtist",E234&lt;&gt;"Miscellaneous",SUBSTITUTE(E234," ","")&lt;&gt;"MiscelaneousArtists",SUBSTITUTE(E234," ","")&lt;&gt;"MiscelaneousArtist",E234&lt;&gt;"Miscelaneous"),"INSERT into Contributors VALUES (newid(), "&amp;IF(F234&lt;&gt;"Primary Artist", "(select RoleId from ContributorRoles where Name='"&amp;F234&amp;"'), 0", "49, 1")&amp; ", null, (select max(ReleaseId) from Releases where "&amp;IF(A234&lt;&gt;"","UPC="&amp;A234,"Catalog='"&amp;SUBSTITUTE(trim(B234),"'","''")&amp;"'")&amp;" and EnterpriseId="&amp;EntId&amp;"), (select ArtistId from Artists where Name=N'"&amp;SUBSTITUTE(trim(E234),"'","''")&amp;"' and EnterpriseId="&amp;EntId&amp;"), null)",""))</f>
        <v>INSERT into Contributors VALUES (newid(), (select RoleId from ContributorRoles where Name='Engineer'), 0, null, (select max(ReleaseId) from Releases where UPC=744553887472 and EnterpriseId=647322), (select ArtistId from Artists where Name=N'JKZ' and EnterpriseId=647322), null)</v>
      </c>
      <c r="L234" s="28"/>
    </row>
    <row r="235">
      <c r="A235" s="83">
        <v>7.44553943109E11</v>
      </c>
      <c r="B235" s="116"/>
      <c r="C235" s="134" t="str">
        <f t="array" ref="C235">ifs(and(isblank($A235),isblank($B235)),"", not(iserror(vlookup($A235&amp;$B235,'3) Release_Label'!$D:$D&amp;'3) Release_Label'!$E:$E,1,0))),vlookup($A235&amp;$B235,{'3) Release_Label'!$D:$D&amp;'3) Release_Label'!$E:$E,'3) Release_Label'!$F:$F},2,0), or(and(not(isblank($B235)),$B235=$B234,$A235&lt;&gt;$A234),and(not(isblank($A235)),$A235=$A234,$B235&lt;&gt;$B234)),"ID LISTS UNALIGNED",and($A235&lt;&gt;"",countif('3) Release_Label'!$D:$D,$A235)=0),"NO UPC MATCH in Release_Label",and($B235&lt;&gt;"",countif('3) Release_Label'!$E:$E,$B235)=0),"NO CATALOG ID MATCH in Release_Label",iserror(vlookup($A235&amp;$B235,'3) Release_Label'!$D:$D&amp;'3) Release_Label'!$E:$E,1,0)),"NO UPC-CATALOG ID pair MATCH in Release_Label" )</f>
        <v>Eu Te Vi Dançando</v>
      </c>
      <c r="D235" s="134" t="str">
        <f t="array" ref="D235">ifs(and(isblank($A235),isblank($B235)),"", not(iserror(vlookup($A235&amp;$B235,'3) Release_Label'!$D:$D&amp;'3) Release_Label'!$E:$E,1,0))),vlookup($A235&amp;$B235,{'3) Release_Label'!$D:$D&amp;'3) Release_Label'!$E:$E,'3) Release_Label'!$H:$H},2,0), or(and(not(isblank($B235)),$B235=$B234,$A235&lt;&gt;$A234),and(not(isblank($A235)),$A235=$A234,$B235&lt;&gt;$B234)),"ID LISTS UNALIGNED",and($A235&lt;&gt;"",countif('3) Release_Label'!$D:$D,$A235)=0),"NO UPC MATCH in Release_Label",and($B235&lt;&gt;"",countif('3) Release_Label'!$E:$E,$B235)=0),"NO CATALOG ID MATCH in Release_Label",iserror(vlookup($A235&amp;$B235,'3) Release_Label'!$D:$D&amp;'3) Release_Label'!$E:$E,1,0)),"NO UPC-CATALOG ID pair MATCH in Release_Label" )</f>
        <v/>
      </c>
      <c r="E235" s="43" t="s">
        <v>69</v>
      </c>
      <c r="F235" s="135" t="s">
        <v>666</v>
      </c>
      <c r="G235" s="136" t="str">
        <f t="array" ref="G235">ifs(or($F235="",$F235="Main Primary Artist"),$F235,not(iserror(vlookup($F235,'Reference info'!$J$5:$J$8,1,0))),"Key Artist",not(iserror(vlookup($F235,'Reference info'!$J$38:$J$405,1,0))),"Performer",not(iserror(vlookup($F235,'Reference info'!$J$10:$J$36,1,0))),"Producer &amp; Engineer")</f>
        <v>Main Primary Artist</v>
      </c>
      <c r="I235" s="8" t="str">
        <f>IF(AND(F235="Main Primary Artist",SUBSTITUTE(E235," ","")&lt;&gt;"VariousArtists",SUBSTITUTE(E235," ","")&lt;&gt;"VariousArtist",E235&lt;&gt;"Various",SUBSTITUTE(E235," ","")&lt;&gt;"AssortedArtists",SUBSTITUTE(E235," ","")&lt;&gt;"AssortedArtist",E235&lt;&gt;"Assorted",SUBSTITUTE(E235," ","")&lt;&gt;"AsortedArtists",SUBSTITUTE(E235," ","")&lt;&gt;"AsortedArtist",E235&lt;&gt;"Asorted",E235&lt;&gt;"Other",,SUBSTITUTE(E235," ","")&lt;&gt;"MiscellaneousArtists",SUBSTITUTE(E235," ","")&lt;&gt;"MiscellaneousArtist",E235&lt;&gt;"Miscellaneous",SUBSTITUTE(E235," ","")&lt;&gt;"MiscelaneousArtists",SUBSTITUTE(E235," ","")&lt;&gt;"MiscelaneousArtist",E235&lt;&gt;"Miscelaneous"),"update Releases set ArtistId=(select ArtistId from Artists where Name=N'"&amp;SUBSTITUTE(trim(E235),"'","''")&amp;"' and EnterpriseId="&amp;EntId&amp;"), SearchKeywords=concat_ws(' ', Name, N'"&amp;SUBSTITUTE(trim(E235),"'","''")&amp;"',(select Name from Labels where LabelId=Releases.LabelId), ReleaseId, UPC, Catalog) where "&amp;IF(A235&lt;&gt;"","UPC="&amp;A235,"Catalog='"&amp;SUBSTITUTE(trim(B235),"'","''")&amp;"'")&amp;" and EnterpriseId="&amp;EntId,IF(and(F235&lt;&gt;"Main Primary Artist",SUBSTITUTE(E235," ","")&lt;&gt;"VariousArtists",SUBSTITUTE(E235," ","")&lt;&gt;"VariousArtist",E235&lt;&gt;"Various",SUBSTITUTE(E235," ","")&lt;&gt;"AssortedArtists",SUBSTITUTE(E235," ","")&lt;&gt;"AssortedArtist",E235&lt;&gt;"Assorted",SUBSTITUTE(E235," ","")&lt;&gt;"AsortedArtists",SUBSTITUTE(E235," ","")&lt;&gt;"AsortedArtist",E235&lt;&gt;"Asorted",E235&lt;&gt;"Other",,SUBSTITUTE(E235," ","")&lt;&gt;"MiscellaneousArtists",SUBSTITUTE(E235," ","")&lt;&gt;"MiscellaneousArtist",E235&lt;&gt;"Miscellaneous",SUBSTITUTE(E235," ","")&lt;&gt;"MiscelaneousArtists",SUBSTITUTE(E235," ","")&lt;&gt;"MiscelaneousArtist",E235&lt;&gt;"Miscelaneous"),"INSERT into Contributors VALUES (newid(), "&amp;IF(F235&lt;&gt;"Primary Artist", "(select RoleId from ContributorRoles where Name='"&amp;F235&amp;"'), 0", "49, 1")&amp; ", null, (select max(ReleaseId) from Releases where "&amp;IF(A235&lt;&gt;"","UPC="&amp;A235,"Catalog='"&amp;SUBSTITUTE(trim(B235),"'","''")&amp;"'")&amp;" and EnterpriseId="&amp;EntId&amp;"), (select ArtistId from Artists where Name=N'"&amp;SUBSTITUTE(trim(E235),"'","''")&amp;"' and EnterpriseId="&amp;EntId&amp;"), null)",""))</f>
        <v>update Releases set ArtistId=(select ArtistId from Artists where Name=N'Tavin' and EnterpriseId=647322), SearchKeywords=concat_ws(' ', Name, N'Tavin',(select Name from Labels where LabelId=Releases.LabelId), ReleaseId, UPC, Catalog) where UPC=744553943109 and EnterpriseId=647322</v>
      </c>
      <c r="L235" s="28"/>
    </row>
    <row r="236">
      <c r="A236" s="83">
        <v>7.44553943109E11</v>
      </c>
      <c r="B236" s="116"/>
      <c r="C236" s="134" t="str">
        <f t="array" ref="C236">ifs(and(isblank($A236),isblank($B236)),"", not(iserror(vlookup($A236&amp;$B236,'3) Release_Label'!$D:$D&amp;'3) Release_Label'!$E:$E,1,0))),vlookup($A236&amp;$B236,{'3) Release_Label'!$D:$D&amp;'3) Release_Label'!$E:$E,'3) Release_Label'!$F:$F},2,0), or(and(not(isblank($B236)),$B236=$B235,$A236&lt;&gt;$A235),and(not(isblank($A236)),$A236=$A235,$B236&lt;&gt;$B235)),"ID LISTS UNALIGNED",and($A236&lt;&gt;"",countif('3) Release_Label'!$D:$D,$A236)=0),"NO UPC MATCH in Release_Label",and($B236&lt;&gt;"",countif('3) Release_Label'!$E:$E,$B236)=0),"NO CATALOG ID MATCH in Release_Label",iserror(vlookup($A236&amp;$B236,'3) Release_Label'!$D:$D&amp;'3) Release_Label'!$E:$E,1,0)),"NO UPC-CATALOG ID pair MATCH in Release_Label" )</f>
        <v>Eu Te Vi Dançando</v>
      </c>
      <c r="D236" s="134" t="str">
        <f t="array" ref="D236">ifs(and(isblank($A236),isblank($B236)),"", not(iserror(vlookup($A236&amp;$B236,'3) Release_Label'!$D:$D&amp;'3) Release_Label'!$E:$E,1,0))),vlookup($A236&amp;$B236,{'3) Release_Label'!$D:$D&amp;'3) Release_Label'!$E:$E,'3) Release_Label'!$H:$H},2,0), or(and(not(isblank($B236)),$B236=$B235,$A236&lt;&gt;$A235),and(not(isblank($A236)),$A236=$A235,$B236&lt;&gt;$B235)),"ID LISTS UNALIGNED",and($A236&lt;&gt;"",countif('3) Release_Label'!$D:$D,$A236)=0),"NO UPC MATCH in Release_Label",and($B236&lt;&gt;"",countif('3) Release_Label'!$E:$E,$B236)=0),"NO CATALOG ID MATCH in Release_Label",iserror(vlookup($A236&amp;$B236,'3) Release_Label'!$D:$D&amp;'3) Release_Label'!$E:$E,1,0)),"NO UPC-CATALOG ID pair MATCH in Release_Label" )</f>
        <v/>
      </c>
      <c r="E236" s="43" t="s">
        <v>69</v>
      </c>
      <c r="F236" s="135" t="s">
        <v>667</v>
      </c>
      <c r="G236" s="136" t="str">
        <f t="array" ref="G236">ifs(or($F236="",$F236="Main Primary Artist"),$F236,not(iserror(vlookup($F236,'Reference info'!$J$5:$J$8,1,0))),"Key Artist",not(iserror(vlookup($F236,'Reference info'!$J$38:$J$405,1,0))),"Performer",not(iserror(vlookup($F236,'Reference info'!$J$10:$J$36,1,0))),"Producer &amp; Engineer")</f>
        <v>Producer &amp; Engineer</v>
      </c>
      <c r="I236" s="8" t="str">
        <f>IF(AND(F236="Main Primary Artist",SUBSTITUTE(E236," ","")&lt;&gt;"VariousArtists",SUBSTITUTE(E236," ","")&lt;&gt;"VariousArtist",E236&lt;&gt;"Various",SUBSTITUTE(E236," ","")&lt;&gt;"AssortedArtists",SUBSTITUTE(E236," ","")&lt;&gt;"AssortedArtist",E236&lt;&gt;"Assorted",SUBSTITUTE(E236," ","")&lt;&gt;"AsortedArtists",SUBSTITUTE(E236," ","")&lt;&gt;"AsortedArtist",E236&lt;&gt;"Asorted",E236&lt;&gt;"Other",,SUBSTITUTE(E236," ","")&lt;&gt;"MiscellaneousArtists",SUBSTITUTE(E236," ","")&lt;&gt;"MiscellaneousArtist",E236&lt;&gt;"Miscellaneous",SUBSTITUTE(E236," ","")&lt;&gt;"MiscelaneousArtists",SUBSTITUTE(E236," ","")&lt;&gt;"MiscelaneousArtist",E236&lt;&gt;"Miscelaneous"),"update Releases set ArtistId=(select ArtistId from Artists where Name=N'"&amp;SUBSTITUTE(trim(E236),"'","''")&amp;"' and EnterpriseId="&amp;EntId&amp;"), SearchKeywords=concat_ws(' ', Name, N'"&amp;SUBSTITUTE(trim(E236),"'","''")&amp;"',(select Name from Labels where LabelId=Releases.LabelId), ReleaseId, UPC, Catalog) where "&amp;IF(A236&lt;&gt;"","UPC="&amp;A236,"Catalog='"&amp;SUBSTITUTE(trim(B236),"'","''")&amp;"'")&amp;" and EnterpriseId="&amp;EntId,IF(and(F236&lt;&gt;"Main Primary Artist",SUBSTITUTE(E236," ","")&lt;&gt;"VariousArtists",SUBSTITUTE(E236," ","")&lt;&gt;"VariousArtist",E236&lt;&gt;"Various",SUBSTITUTE(E236," ","")&lt;&gt;"AssortedArtists",SUBSTITUTE(E236," ","")&lt;&gt;"AssortedArtist",E236&lt;&gt;"Assorted",SUBSTITUTE(E236," ","")&lt;&gt;"AsortedArtists",SUBSTITUTE(E236," ","")&lt;&gt;"AsortedArtist",E236&lt;&gt;"Asorted",E236&lt;&gt;"Other",,SUBSTITUTE(E236," ","")&lt;&gt;"MiscellaneousArtists",SUBSTITUTE(E236," ","")&lt;&gt;"MiscellaneousArtist",E236&lt;&gt;"Miscellaneous",SUBSTITUTE(E236," ","")&lt;&gt;"MiscelaneousArtists",SUBSTITUTE(E236," ","")&lt;&gt;"MiscelaneousArtist",E236&lt;&gt;"Miscelaneous"),"INSERT into Contributors VALUES (newid(), "&amp;IF(F236&lt;&gt;"Primary Artist", "(select RoleId from ContributorRoles where Name='"&amp;F236&amp;"'), 0", "49, 1")&amp; ", null, (select max(ReleaseId) from Releases where "&amp;IF(A236&lt;&gt;"","UPC="&amp;A236,"Catalog='"&amp;SUBSTITUTE(trim(B236),"'","''")&amp;"'")&amp;" and EnterpriseId="&amp;EntId&amp;"), (select ArtistId from Artists where Name=N'"&amp;SUBSTITUTE(trim(E236),"'","''")&amp;"' and EnterpriseId="&amp;EntId&amp;"), null)",""))</f>
        <v>INSERT into Contributors VALUES (newid(), (select RoleId from ContributorRoles where Name='Producer'), 0, null, (select max(ReleaseId) from Releases where UPC=744553943109 and EnterpriseId=647322), (select ArtistId from Artists where Name=N'Tavin' and EnterpriseId=647322), null)</v>
      </c>
      <c r="L236" s="28"/>
    </row>
    <row r="237">
      <c r="A237" s="83">
        <v>7.44553943109E11</v>
      </c>
      <c r="B237" s="116"/>
      <c r="C237" s="134" t="str">
        <f t="array" ref="C237">ifs(and(isblank($A237),isblank($B237)),"", not(iserror(vlookup($A237&amp;$B237,'3) Release_Label'!$D:$D&amp;'3) Release_Label'!$E:$E,1,0))),vlookup($A237&amp;$B237,{'3) Release_Label'!$D:$D&amp;'3) Release_Label'!$E:$E,'3) Release_Label'!$F:$F},2,0), or(and(not(isblank($B237)),$B237=$B236,$A237&lt;&gt;$A236),and(not(isblank($A237)),$A237=$A236,$B237&lt;&gt;$B236)),"ID LISTS UNALIGNED",and($A237&lt;&gt;"",countif('3) Release_Label'!$D:$D,$A237)=0),"NO UPC MATCH in Release_Label",and($B237&lt;&gt;"",countif('3) Release_Label'!$E:$E,$B237)=0),"NO CATALOG ID MATCH in Release_Label",iserror(vlookup($A237&amp;$B237,'3) Release_Label'!$D:$D&amp;'3) Release_Label'!$E:$E,1,0)),"NO UPC-CATALOG ID pair MATCH in Release_Label" )</f>
        <v>Eu Te Vi Dançando</v>
      </c>
      <c r="D237" s="134" t="str">
        <f t="array" ref="D237">ifs(and(isblank($A237),isblank($B237)),"", not(iserror(vlookup($A237&amp;$B237,'3) Release_Label'!$D:$D&amp;'3) Release_Label'!$E:$E,1,0))),vlookup($A237&amp;$B237,{'3) Release_Label'!$D:$D&amp;'3) Release_Label'!$E:$E,'3) Release_Label'!$H:$H},2,0), or(and(not(isblank($B237)),$B237=$B236,$A237&lt;&gt;$A236),and(not(isblank($A237)),$A237=$A236,$B237&lt;&gt;$B236)),"ID LISTS UNALIGNED",and($A237&lt;&gt;"",countif('3) Release_Label'!$D:$D,$A237)=0),"NO UPC MATCH in Release_Label",and($B237&lt;&gt;"",countif('3) Release_Label'!$E:$E,$B237)=0),"NO CATALOG ID MATCH in Release_Label",iserror(vlookup($A237&amp;$B237,'3) Release_Label'!$D:$D&amp;'3) Release_Label'!$E:$E,1,0)),"NO UPC-CATALOG ID pair MATCH in Release_Label" )</f>
        <v/>
      </c>
      <c r="E237" s="43" t="s">
        <v>69</v>
      </c>
      <c r="F237" s="135" t="s">
        <v>669</v>
      </c>
      <c r="G237" s="136" t="str">
        <f t="array" ref="G237">ifs(or($F237="",$F237="Main Primary Artist"),$F237,not(iserror(vlookup($F237,'Reference info'!$J$5:$J$8,1,0))),"Key Artist",not(iserror(vlookup($F237,'Reference info'!$J$38:$J$405,1,0))),"Performer",not(iserror(vlookup($F237,'Reference info'!$J$10:$J$36,1,0))),"Producer &amp; Engineer")</f>
        <v>Producer &amp; Engineer</v>
      </c>
      <c r="I237" s="8" t="str">
        <f>IF(AND(F237="Main Primary Artist",SUBSTITUTE(E237," ","")&lt;&gt;"VariousArtists",SUBSTITUTE(E237," ","")&lt;&gt;"VariousArtist",E237&lt;&gt;"Various",SUBSTITUTE(E237," ","")&lt;&gt;"AssortedArtists",SUBSTITUTE(E237," ","")&lt;&gt;"AssortedArtist",E237&lt;&gt;"Assorted",SUBSTITUTE(E237," ","")&lt;&gt;"AsortedArtists",SUBSTITUTE(E237," ","")&lt;&gt;"AsortedArtist",E237&lt;&gt;"Asorted",E237&lt;&gt;"Other",,SUBSTITUTE(E237," ","")&lt;&gt;"MiscellaneousArtists",SUBSTITUTE(E237," ","")&lt;&gt;"MiscellaneousArtist",E237&lt;&gt;"Miscellaneous",SUBSTITUTE(E237," ","")&lt;&gt;"MiscelaneousArtists",SUBSTITUTE(E237," ","")&lt;&gt;"MiscelaneousArtist",E237&lt;&gt;"Miscelaneous"),"update Releases set ArtistId=(select ArtistId from Artists where Name=N'"&amp;SUBSTITUTE(trim(E237),"'","''")&amp;"' and EnterpriseId="&amp;EntId&amp;"), SearchKeywords=concat_ws(' ', Name, N'"&amp;SUBSTITUTE(trim(E237),"'","''")&amp;"',(select Name from Labels where LabelId=Releases.LabelId), ReleaseId, UPC, Catalog) where "&amp;IF(A237&lt;&gt;"","UPC="&amp;A237,"Catalog='"&amp;SUBSTITUTE(trim(B237),"'","''")&amp;"'")&amp;" and EnterpriseId="&amp;EntId,IF(and(F237&lt;&gt;"Main Primary Artist",SUBSTITUTE(E237," ","")&lt;&gt;"VariousArtists",SUBSTITUTE(E237," ","")&lt;&gt;"VariousArtist",E237&lt;&gt;"Various",SUBSTITUTE(E237," ","")&lt;&gt;"AssortedArtists",SUBSTITUTE(E237," ","")&lt;&gt;"AssortedArtist",E237&lt;&gt;"Assorted",SUBSTITUTE(E237," ","")&lt;&gt;"AsortedArtists",SUBSTITUTE(E237," ","")&lt;&gt;"AsortedArtist",E237&lt;&gt;"Asorted",E237&lt;&gt;"Other",,SUBSTITUTE(E237," ","")&lt;&gt;"MiscellaneousArtists",SUBSTITUTE(E237," ","")&lt;&gt;"MiscellaneousArtist",E237&lt;&gt;"Miscellaneous",SUBSTITUTE(E237," ","")&lt;&gt;"MiscelaneousArtists",SUBSTITUTE(E237," ","")&lt;&gt;"MiscelaneousArtist",E237&lt;&gt;"Miscelaneous"),"INSERT into Contributors VALUES (newid(), "&amp;IF(F237&lt;&gt;"Primary Artist", "(select RoleId from ContributorRoles where Name='"&amp;F237&amp;"'), 0", "49, 1")&amp; ", null, (select max(ReleaseId) from Releases where "&amp;IF(A237&lt;&gt;"","UPC="&amp;A237,"Catalog='"&amp;SUBSTITUTE(trim(B237),"'","''")&amp;"'")&amp;" and EnterpriseId="&amp;EntId&amp;"), (select ArtistId from Artists where Name=N'"&amp;SUBSTITUTE(trim(E237),"'","''")&amp;"' and EnterpriseId="&amp;EntId&amp;"), null)",""))</f>
        <v>INSERT into Contributors VALUES (newid(), (select RoleId from ContributorRoles where Name='Engineer'), 0, null, (select max(ReleaseId) from Releases where UPC=744553943109 and EnterpriseId=647322), (select ArtistId from Artists where Name=N'Tavin' and EnterpriseId=647322), null)</v>
      </c>
      <c r="L237" s="28"/>
    </row>
    <row r="238">
      <c r="A238" s="83">
        <v>7.52503656092E11</v>
      </c>
      <c r="B238" s="116"/>
      <c r="C238" s="134" t="str">
        <f t="array" ref="C238">ifs(and(isblank($A238),isblank($B238)),"", not(iserror(vlookup($A238&amp;$B238,'3) Release_Label'!$D:$D&amp;'3) Release_Label'!$E:$E,1,0))),vlookup($A238&amp;$B238,{'3) Release_Label'!$D:$D&amp;'3) Release_Label'!$E:$E,'3) Release_Label'!$F:$F},2,0), or(and(not(isblank($B238)),$B238=$B237,$A238&lt;&gt;$A237),and(not(isblank($A238)),$A238=$A237,$B238&lt;&gt;$B237)),"ID LISTS UNALIGNED",and($A238&lt;&gt;"",countif('3) Release_Label'!$D:$D,$A238)=0),"NO UPC MATCH in Release_Label",and($B238&lt;&gt;"",countif('3) Release_Label'!$E:$E,$B238)=0),"NO CATALOG ID MATCH in Release_Label",iserror(vlookup($A238&amp;$B238,'3) Release_Label'!$D:$D&amp;'3) Release_Label'!$E:$E,1,0)),"NO UPC-CATALOG ID pair MATCH in Release_Label" )</f>
        <v>Carta pra Nasa</v>
      </c>
      <c r="D238" s="134" t="str">
        <f t="array" ref="D238">ifs(and(isblank($A238),isblank($B238)),"", not(iserror(vlookup($A238&amp;$B238,'3) Release_Label'!$D:$D&amp;'3) Release_Label'!$E:$E,1,0))),vlookup($A238&amp;$B238,{'3) Release_Label'!$D:$D&amp;'3) Release_Label'!$E:$E,'3) Release_Label'!$H:$H},2,0), or(and(not(isblank($B238)),$B238=$B237,$A238&lt;&gt;$A237),and(not(isblank($A238)),$A238=$A237,$B238&lt;&gt;$B237)),"ID LISTS UNALIGNED",and($A238&lt;&gt;"",countif('3) Release_Label'!$D:$D,$A238)=0),"NO UPC MATCH in Release_Label",and($B238&lt;&gt;"",countif('3) Release_Label'!$E:$E,$B238)=0),"NO CATALOG ID MATCH in Release_Label",iserror(vlookup($A238&amp;$B238,'3) Release_Label'!$D:$D&amp;'3) Release_Label'!$E:$E,1,0)),"NO UPC-CATALOG ID pair MATCH in Release_Label" )</f>
        <v/>
      </c>
      <c r="E238" s="43" t="s">
        <v>79</v>
      </c>
      <c r="F238" s="135" t="s">
        <v>666</v>
      </c>
      <c r="G238" s="136" t="str">
        <f t="array" ref="G238">ifs(or($F238="",$F238="Main Primary Artist"),$F238,not(iserror(vlookup($F238,'Reference info'!$J$5:$J$8,1,0))),"Key Artist",not(iserror(vlookup($F238,'Reference info'!$J$38:$J$405,1,0))),"Performer",not(iserror(vlookup($F238,'Reference info'!$J$10:$J$36,1,0))),"Producer &amp; Engineer")</f>
        <v>Main Primary Artist</v>
      </c>
      <c r="I238" s="8" t="str">
        <f>IF(AND(F238="Main Primary Artist",SUBSTITUTE(E238," ","")&lt;&gt;"VariousArtists",SUBSTITUTE(E238," ","")&lt;&gt;"VariousArtist",E238&lt;&gt;"Various",SUBSTITUTE(E238," ","")&lt;&gt;"AssortedArtists",SUBSTITUTE(E238," ","")&lt;&gt;"AssortedArtist",E238&lt;&gt;"Assorted",SUBSTITUTE(E238," ","")&lt;&gt;"AsortedArtists",SUBSTITUTE(E238," ","")&lt;&gt;"AsortedArtist",E238&lt;&gt;"Asorted",E238&lt;&gt;"Other",,SUBSTITUTE(E238," ","")&lt;&gt;"MiscellaneousArtists",SUBSTITUTE(E238," ","")&lt;&gt;"MiscellaneousArtist",E238&lt;&gt;"Miscellaneous",SUBSTITUTE(E238," ","")&lt;&gt;"MiscelaneousArtists",SUBSTITUTE(E238," ","")&lt;&gt;"MiscelaneousArtist",E238&lt;&gt;"Miscelaneous"),"update Releases set ArtistId=(select ArtistId from Artists where Name=N'"&amp;SUBSTITUTE(trim(E238),"'","''")&amp;"' and EnterpriseId="&amp;EntId&amp;"), SearchKeywords=concat_ws(' ', Name, N'"&amp;SUBSTITUTE(trim(E238),"'","''")&amp;"',(select Name from Labels where LabelId=Releases.LabelId), ReleaseId, UPC, Catalog) where "&amp;IF(A238&lt;&gt;"","UPC="&amp;A238,"Catalog='"&amp;SUBSTITUTE(trim(B238),"'","''")&amp;"'")&amp;" and EnterpriseId="&amp;EntId,IF(and(F238&lt;&gt;"Main Primary Artist",SUBSTITUTE(E238," ","")&lt;&gt;"VariousArtists",SUBSTITUTE(E238," ","")&lt;&gt;"VariousArtist",E238&lt;&gt;"Various",SUBSTITUTE(E238," ","")&lt;&gt;"AssortedArtists",SUBSTITUTE(E238," ","")&lt;&gt;"AssortedArtist",E238&lt;&gt;"Assorted",SUBSTITUTE(E238," ","")&lt;&gt;"AsortedArtists",SUBSTITUTE(E238," ","")&lt;&gt;"AsortedArtist",E238&lt;&gt;"Asorted",E238&lt;&gt;"Other",,SUBSTITUTE(E238," ","")&lt;&gt;"MiscellaneousArtists",SUBSTITUTE(E238," ","")&lt;&gt;"MiscellaneousArtist",E238&lt;&gt;"Miscellaneous",SUBSTITUTE(E238," ","")&lt;&gt;"MiscelaneousArtists",SUBSTITUTE(E238," ","")&lt;&gt;"MiscelaneousArtist",E238&lt;&gt;"Miscelaneous"),"INSERT into Contributors VALUES (newid(), "&amp;IF(F238&lt;&gt;"Primary Artist", "(select RoleId from ContributorRoles where Name='"&amp;F238&amp;"'), 0", "49, 1")&amp; ", null, (select max(ReleaseId) from Releases where "&amp;IF(A238&lt;&gt;"","UPC="&amp;A238,"Catalog='"&amp;SUBSTITUTE(trim(B238),"'","''")&amp;"'")&amp;" and EnterpriseId="&amp;EntId&amp;"), (select ArtistId from Artists where Name=N'"&amp;SUBSTITUTE(trim(E238),"'","''")&amp;"' and EnterpriseId="&amp;EntId&amp;"), null)",""))</f>
        <v>update Releases set ArtistId=(select ArtistId from Artists where Name=N'$hinepsj' and EnterpriseId=647322), SearchKeywords=concat_ws(' ', Name, N'$hinepsj',(select Name from Labels where LabelId=Releases.LabelId), ReleaseId, UPC, Catalog) where UPC=752503656092 and EnterpriseId=647322</v>
      </c>
      <c r="L238" s="28"/>
    </row>
    <row r="239">
      <c r="A239" s="83">
        <v>7.52503656092E11</v>
      </c>
      <c r="B239" s="116"/>
      <c r="C239" s="134" t="str">
        <f t="array" ref="C239">ifs(and(isblank($A239),isblank($B239)),"", not(iserror(vlookup($A239&amp;$B239,'3) Release_Label'!$D:$D&amp;'3) Release_Label'!$E:$E,1,0))),vlookup($A239&amp;$B239,{'3) Release_Label'!$D:$D&amp;'3) Release_Label'!$E:$E,'3) Release_Label'!$F:$F},2,0), or(and(not(isblank($B239)),$B239=$B238,$A239&lt;&gt;$A238),and(not(isblank($A239)),$A239=$A238,$B239&lt;&gt;$B238)),"ID LISTS UNALIGNED",and($A239&lt;&gt;"",countif('3) Release_Label'!$D:$D,$A239)=0),"NO UPC MATCH in Release_Label",and($B239&lt;&gt;"",countif('3) Release_Label'!$E:$E,$B239)=0),"NO CATALOG ID MATCH in Release_Label",iserror(vlookup($A239&amp;$B239,'3) Release_Label'!$D:$D&amp;'3) Release_Label'!$E:$E,1,0)),"NO UPC-CATALOG ID pair MATCH in Release_Label" )</f>
        <v>Carta pra Nasa</v>
      </c>
      <c r="D239" s="134" t="str">
        <f t="array" ref="D239">ifs(and(isblank($A239),isblank($B239)),"", not(iserror(vlookup($A239&amp;$B239,'3) Release_Label'!$D:$D&amp;'3) Release_Label'!$E:$E,1,0))),vlookup($A239&amp;$B239,{'3) Release_Label'!$D:$D&amp;'3) Release_Label'!$E:$E,'3) Release_Label'!$H:$H},2,0), or(and(not(isblank($B239)),$B239=$B238,$A239&lt;&gt;$A238),and(not(isblank($A239)),$A239=$A238,$B239&lt;&gt;$B238)),"ID LISTS UNALIGNED",and($A239&lt;&gt;"",countif('3) Release_Label'!$D:$D,$A239)=0),"NO UPC MATCH in Release_Label",and($B239&lt;&gt;"",countif('3) Release_Label'!$E:$E,$B239)=0),"NO CATALOG ID MATCH in Release_Label",iserror(vlookup($A239&amp;$B239,'3) Release_Label'!$D:$D&amp;'3) Release_Label'!$E:$E,1,0)),"NO UPC-CATALOG ID pair MATCH in Release_Label" )</f>
        <v/>
      </c>
      <c r="E239" s="43" t="s">
        <v>111</v>
      </c>
      <c r="F239" s="135" t="s">
        <v>671</v>
      </c>
      <c r="G239" s="136" t="str">
        <f t="array" ref="G239">ifs(or($F239="",$F239="Main Primary Artist"),$F239,not(iserror(vlookup($F239,'Reference info'!$J$5:$J$8,1,0))),"Key Artist",not(iserror(vlookup($F239,'Reference info'!$J$38:$J$405,1,0))),"Performer",not(iserror(vlookup($F239,'Reference info'!$J$10:$J$36,1,0))),"Producer &amp; Engineer")</f>
        <v>Key Artist</v>
      </c>
      <c r="I239" s="8" t="str">
        <f>IF(AND(F239="Main Primary Artist",SUBSTITUTE(E239," ","")&lt;&gt;"VariousArtists",SUBSTITUTE(E239," ","")&lt;&gt;"VariousArtist",E239&lt;&gt;"Various",SUBSTITUTE(E239," ","")&lt;&gt;"AssortedArtists",SUBSTITUTE(E239," ","")&lt;&gt;"AssortedArtist",E239&lt;&gt;"Assorted",SUBSTITUTE(E239," ","")&lt;&gt;"AsortedArtists",SUBSTITUTE(E239," ","")&lt;&gt;"AsortedArtist",E239&lt;&gt;"Asorted",E239&lt;&gt;"Other",,SUBSTITUTE(E239," ","")&lt;&gt;"MiscellaneousArtists",SUBSTITUTE(E239," ","")&lt;&gt;"MiscellaneousArtist",E239&lt;&gt;"Miscellaneous",SUBSTITUTE(E239," ","")&lt;&gt;"MiscelaneousArtists",SUBSTITUTE(E239," ","")&lt;&gt;"MiscelaneousArtist",E239&lt;&gt;"Miscelaneous"),"update Releases set ArtistId=(select ArtistId from Artists where Name=N'"&amp;SUBSTITUTE(trim(E239),"'","''")&amp;"' and EnterpriseId="&amp;EntId&amp;"), SearchKeywords=concat_ws(' ', Name, N'"&amp;SUBSTITUTE(trim(E239),"'","''")&amp;"',(select Name from Labels where LabelId=Releases.LabelId), ReleaseId, UPC, Catalog) where "&amp;IF(A239&lt;&gt;"","UPC="&amp;A239,"Catalog='"&amp;SUBSTITUTE(trim(B239),"'","''")&amp;"'")&amp;" and EnterpriseId="&amp;EntId,IF(and(F239&lt;&gt;"Main Primary Artist",SUBSTITUTE(E239," ","")&lt;&gt;"VariousArtists",SUBSTITUTE(E239," ","")&lt;&gt;"VariousArtist",E239&lt;&gt;"Various",SUBSTITUTE(E239," ","")&lt;&gt;"AssortedArtists",SUBSTITUTE(E239," ","")&lt;&gt;"AssortedArtist",E239&lt;&gt;"Assorted",SUBSTITUTE(E239," ","")&lt;&gt;"AsortedArtists",SUBSTITUTE(E239," ","")&lt;&gt;"AsortedArtist",E239&lt;&gt;"Asorted",E239&lt;&gt;"Other",,SUBSTITUTE(E239," ","")&lt;&gt;"MiscellaneousArtists",SUBSTITUTE(E239," ","")&lt;&gt;"MiscellaneousArtist",E239&lt;&gt;"Miscellaneous",SUBSTITUTE(E239," ","")&lt;&gt;"MiscelaneousArtists",SUBSTITUTE(E239," ","")&lt;&gt;"MiscelaneousArtist",E239&lt;&gt;"Miscelaneous"),"INSERT into Contributors VALUES (newid(), "&amp;IF(F239&lt;&gt;"Primary Artist", "(select RoleId from ContributorRoles where Name='"&amp;F239&amp;"'), 0", "49, 1")&amp; ", null, (select max(ReleaseId) from Releases where "&amp;IF(A239&lt;&gt;"","UPC="&amp;A239,"Catalog='"&amp;SUBSTITUTE(trim(B239),"'","''")&amp;"'")&amp;" and EnterpriseId="&amp;EntId&amp;"), (select ArtistId from Artists where Name=N'"&amp;SUBSTITUTE(trim(E239),"'","''")&amp;"' and EnterpriseId="&amp;EntId&amp;"), null)",""))</f>
        <v>INSERT into Contributors VALUES (newid(), 49, 1, null, (select max(ReleaseId) from Releases where UPC=752503656092 and EnterpriseId=647322), (select ArtistId from Artists where Name=N'ML Studio Oficial' and EnterpriseId=647322), null)</v>
      </c>
      <c r="L239" s="28"/>
    </row>
    <row r="240">
      <c r="A240" s="83">
        <v>7.52503656092E11</v>
      </c>
      <c r="B240" s="116"/>
      <c r="C240" s="134" t="str">
        <f t="array" ref="C240">ifs(and(isblank($A240),isblank($B240)),"", not(iserror(vlookup($A240&amp;$B240,'3) Release_Label'!$D:$D&amp;'3) Release_Label'!$E:$E,1,0))),vlookup($A240&amp;$B240,{'3) Release_Label'!$D:$D&amp;'3) Release_Label'!$E:$E,'3) Release_Label'!$F:$F},2,0), or(and(not(isblank($B240)),$B240=$B239,$A240&lt;&gt;$A239),and(not(isblank($A240)),$A240=$A239,$B240&lt;&gt;$B239)),"ID LISTS UNALIGNED",and($A240&lt;&gt;"",countif('3) Release_Label'!$D:$D,$A240)=0),"NO UPC MATCH in Release_Label",and($B240&lt;&gt;"",countif('3) Release_Label'!$E:$E,$B240)=0),"NO CATALOG ID MATCH in Release_Label",iserror(vlookup($A240&amp;$B240,'3) Release_Label'!$D:$D&amp;'3) Release_Label'!$E:$E,1,0)),"NO UPC-CATALOG ID pair MATCH in Release_Label" )</f>
        <v>Carta pra Nasa</v>
      </c>
      <c r="D240" s="134" t="str">
        <f t="array" ref="D240">ifs(and(isblank($A240),isblank($B240)),"", not(iserror(vlookup($A240&amp;$B240,'3) Release_Label'!$D:$D&amp;'3) Release_Label'!$E:$E,1,0))),vlookup($A240&amp;$B240,{'3) Release_Label'!$D:$D&amp;'3) Release_Label'!$E:$E,'3) Release_Label'!$H:$H},2,0), or(and(not(isblank($B240)),$B240=$B239,$A240&lt;&gt;$A239),and(not(isblank($A240)),$A240=$A239,$B240&lt;&gt;$B239)),"ID LISTS UNALIGNED",and($A240&lt;&gt;"",countif('3) Release_Label'!$D:$D,$A240)=0),"NO UPC MATCH in Release_Label",and($B240&lt;&gt;"",countif('3) Release_Label'!$E:$E,$B240)=0),"NO CATALOG ID MATCH in Release_Label",iserror(vlookup($A240&amp;$B240,'3) Release_Label'!$D:$D&amp;'3) Release_Label'!$E:$E,1,0)),"NO UPC-CATALOG ID pair MATCH in Release_Label" )</f>
        <v/>
      </c>
      <c r="E240" s="43" t="s">
        <v>79</v>
      </c>
      <c r="F240" s="135" t="s">
        <v>667</v>
      </c>
      <c r="G240" s="136" t="str">
        <f t="array" ref="G240">ifs(or($F240="",$F240="Main Primary Artist"),$F240,not(iserror(vlookup($F240,'Reference info'!$J$5:$J$8,1,0))),"Key Artist",not(iserror(vlookup($F240,'Reference info'!$J$38:$J$405,1,0))),"Performer",not(iserror(vlookup($F240,'Reference info'!$J$10:$J$36,1,0))),"Producer &amp; Engineer")</f>
        <v>Producer &amp; Engineer</v>
      </c>
      <c r="I240" s="8" t="str">
        <f>IF(AND(F240="Main Primary Artist",SUBSTITUTE(E240," ","")&lt;&gt;"VariousArtists",SUBSTITUTE(E240," ","")&lt;&gt;"VariousArtist",E240&lt;&gt;"Various",SUBSTITUTE(E240," ","")&lt;&gt;"AssortedArtists",SUBSTITUTE(E240," ","")&lt;&gt;"AssortedArtist",E240&lt;&gt;"Assorted",SUBSTITUTE(E240," ","")&lt;&gt;"AsortedArtists",SUBSTITUTE(E240," ","")&lt;&gt;"AsortedArtist",E240&lt;&gt;"Asorted",E240&lt;&gt;"Other",,SUBSTITUTE(E240," ","")&lt;&gt;"MiscellaneousArtists",SUBSTITUTE(E240," ","")&lt;&gt;"MiscellaneousArtist",E240&lt;&gt;"Miscellaneous",SUBSTITUTE(E240," ","")&lt;&gt;"MiscelaneousArtists",SUBSTITUTE(E240," ","")&lt;&gt;"MiscelaneousArtist",E240&lt;&gt;"Miscelaneous"),"update Releases set ArtistId=(select ArtistId from Artists where Name=N'"&amp;SUBSTITUTE(trim(E240),"'","''")&amp;"' and EnterpriseId="&amp;EntId&amp;"), SearchKeywords=concat_ws(' ', Name, N'"&amp;SUBSTITUTE(trim(E240),"'","''")&amp;"',(select Name from Labels where LabelId=Releases.LabelId), ReleaseId, UPC, Catalog) where "&amp;IF(A240&lt;&gt;"","UPC="&amp;A240,"Catalog='"&amp;SUBSTITUTE(trim(B240),"'","''")&amp;"'")&amp;" and EnterpriseId="&amp;EntId,IF(and(F240&lt;&gt;"Main Primary Artist",SUBSTITUTE(E240," ","")&lt;&gt;"VariousArtists",SUBSTITUTE(E240," ","")&lt;&gt;"VariousArtist",E240&lt;&gt;"Various",SUBSTITUTE(E240," ","")&lt;&gt;"AssortedArtists",SUBSTITUTE(E240," ","")&lt;&gt;"AssortedArtist",E240&lt;&gt;"Assorted",SUBSTITUTE(E240," ","")&lt;&gt;"AsortedArtists",SUBSTITUTE(E240," ","")&lt;&gt;"AsortedArtist",E240&lt;&gt;"Asorted",E240&lt;&gt;"Other",,SUBSTITUTE(E240," ","")&lt;&gt;"MiscellaneousArtists",SUBSTITUTE(E240," ","")&lt;&gt;"MiscellaneousArtist",E240&lt;&gt;"Miscellaneous",SUBSTITUTE(E240," ","")&lt;&gt;"MiscelaneousArtists",SUBSTITUTE(E240," ","")&lt;&gt;"MiscelaneousArtist",E240&lt;&gt;"Miscelaneous"),"INSERT into Contributors VALUES (newid(), "&amp;IF(F240&lt;&gt;"Primary Artist", "(select RoleId from ContributorRoles where Name='"&amp;F240&amp;"'), 0", "49, 1")&amp; ", null, (select max(ReleaseId) from Releases where "&amp;IF(A240&lt;&gt;"","UPC="&amp;A240,"Catalog='"&amp;SUBSTITUTE(trim(B240),"'","''")&amp;"'")&amp;" and EnterpriseId="&amp;EntId&amp;"), (select ArtistId from Artists where Name=N'"&amp;SUBSTITUTE(trim(E240),"'","''")&amp;"' and EnterpriseId="&amp;EntId&amp;"), null)",""))</f>
        <v>INSERT into Contributors VALUES (newid(), (select RoleId from ContributorRoles where Name='Producer'), 0, null, (select max(ReleaseId) from Releases where UPC=752503656092 and EnterpriseId=647322), (select ArtistId from Artists where Name=N'$hinepsj' and EnterpriseId=647322), null)</v>
      </c>
      <c r="L240" s="28"/>
    </row>
    <row r="241">
      <c r="A241" s="83">
        <v>7.52503656092E11</v>
      </c>
      <c r="B241" s="116"/>
      <c r="C241" s="134" t="str">
        <f t="array" ref="C241">ifs(and(isblank($A241),isblank($B241)),"", not(iserror(vlookup($A241&amp;$B241,'3) Release_Label'!$D:$D&amp;'3) Release_Label'!$E:$E,1,0))),vlookup($A241&amp;$B241,{'3) Release_Label'!$D:$D&amp;'3) Release_Label'!$E:$E,'3) Release_Label'!$F:$F},2,0), or(and(not(isblank($B241)),$B241=$B240,$A241&lt;&gt;$A240),and(not(isblank($A241)),$A241=$A240,$B241&lt;&gt;$B240)),"ID LISTS UNALIGNED",and($A241&lt;&gt;"",countif('3) Release_Label'!$D:$D,$A241)=0),"NO UPC MATCH in Release_Label",and($B241&lt;&gt;"",countif('3) Release_Label'!$E:$E,$B241)=0),"NO CATALOG ID MATCH in Release_Label",iserror(vlookup($A241&amp;$B241,'3) Release_Label'!$D:$D&amp;'3) Release_Label'!$E:$E,1,0)),"NO UPC-CATALOG ID pair MATCH in Release_Label" )</f>
        <v>Carta pra Nasa</v>
      </c>
      <c r="D241" s="134" t="str">
        <f t="array" ref="D241">ifs(and(isblank($A241),isblank($B241)),"", not(iserror(vlookup($A241&amp;$B241,'3) Release_Label'!$D:$D&amp;'3) Release_Label'!$E:$E,1,0))),vlookup($A241&amp;$B241,{'3) Release_Label'!$D:$D&amp;'3) Release_Label'!$E:$E,'3) Release_Label'!$H:$H},2,0), or(and(not(isblank($B241)),$B241=$B240,$A241&lt;&gt;$A240),and(not(isblank($A241)),$A241=$A240,$B241&lt;&gt;$B240)),"ID LISTS UNALIGNED",and($A241&lt;&gt;"",countif('3) Release_Label'!$D:$D,$A241)=0),"NO UPC MATCH in Release_Label",and($B241&lt;&gt;"",countif('3) Release_Label'!$E:$E,$B241)=0),"NO CATALOG ID MATCH in Release_Label",iserror(vlookup($A241&amp;$B241,'3) Release_Label'!$D:$D&amp;'3) Release_Label'!$E:$E,1,0)),"NO UPC-CATALOG ID pair MATCH in Release_Label" )</f>
        <v/>
      </c>
      <c r="E241" s="43" t="s">
        <v>79</v>
      </c>
      <c r="F241" s="135" t="s">
        <v>669</v>
      </c>
      <c r="G241" s="136" t="str">
        <f t="array" ref="G241">ifs(or($F241="",$F241="Main Primary Artist"),$F241,not(iserror(vlookup($F241,'Reference info'!$J$5:$J$8,1,0))),"Key Artist",not(iserror(vlookup($F241,'Reference info'!$J$38:$J$405,1,0))),"Performer",not(iserror(vlookup($F241,'Reference info'!$J$10:$J$36,1,0))),"Producer &amp; Engineer")</f>
        <v>Producer &amp; Engineer</v>
      </c>
      <c r="I241" s="8" t="str">
        <f>IF(AND(F241="Main Primary Artist",SUBSTITUTE(E241," ","")&lt;&gt;"VariousArtists",SUBSTITUTE(E241," ","")&lt;&gt;"VariousArtist",E241&lt;&gt;"Various",SUBSTITUTE(E241," ","")&lt;&gt;"AssortedArtists",SUBSTITUTE(E241," ","")&lt;&gt;"AssortedArtist",E241&lt;&gt;"Assorted",SUBSTITUTE(E241," ","")&lt;&gt;"AsortedArtists",SUBSTITUTE(E241," ","")&lt;&gt;"AsortedArtist",E241&lt;&gt;"Asorted",E241&lt;&gt;"Other",,SUBSTITUTE(E241," ","")&lt;&gt;"MiscellaneousArtists",SUBSTITUTE(E241," ","")&lt;&gt;"MiscellaneousArtist",E241&lt;&gt;"Miscellaneous",SUBSTITUTE(E241," ","")&lt;&gt;"MiscelaneousArtists",SUBSTITUTE(E241," ","")&lt;&gt;"MiscelaneousArtist",E241&lt;&gt;"Miscelaneous"),"update Releases set ArtistId=(select ArtistId from Artists where Name=N'"&amp;SUBSTITUTE(trim(E241),"'","''")&amp;"' and EnterpriseId="&amp;EntId&amp;"), SearchKeywords=concat_ws(' ', Name, N'"&amp;SUBSTITUTE(trim(E241),"'","''")&amp;"',(select Name from Labels where LabelId=Releases.LabelId), ReleaseId, UPC, Catalog) where "&amp;IF(A241&lt;&gt;"","UPC="&amp;A241,"Catalog='"&amp;SUBSTITUTE(trim(B241),"'","''")&amp;"'")&amp;" and EnterpriseId="&amp;EntId,IF(and(F241&lt;&gt;"Main Primary Artist",SUBSTITUTE(E241," ","")&lt;&gt;"VariousArtists",SUBSTITUTE(E241," ","")&lt;&gt;"VariousArtist",E241&lt;&gt;"Various",SUBSTITUTE(E241," ","")&lt;&gt;"AssortedArtists",SUBSTITUTE(E241," ","")&lt;&gt;"AssortedArtist",E241&lt;&gt;"Assorted",SUBSTITUTE(E241," ","")&lt;&gt;"AsortedArtists",SUBSTITUTE(E241," ","")&lt;&gt;"AsortedArtist",E241&lt;&gt;"Asorted",E241&lt;&gt;"Other",,SUBSTITUTE(E241," ","")&lt;&gt;"MiscellaneousArtists",SUBSTITUTE(E241," ","")&lt;&gt;"MiscellaneousArtist",E241&lt;&gt;"Miscellaneous",SUBSTITUTE(E241," ","")&lt;&gt;"MiscelaneousArtists",SUBSTITUTE(E241," ","")&lt;&gt;"MiscelaneousArtist",E241&lt;&gt;"Miscelaneous"),"INSERT into Contributors VALUES (newid(), "&amp;IF(F241&lt;&gt;"Primary Artist", "(select RoleId from ContributorRoles where Name='"&amp;F241&amp;"'), 0", "49, 1")&amp; ", null, (select max(ReleaseId) from Releases where "&amp;IF(A241&lt;&gt;"","UPC="&amp;A241,"Catalog='"&amp;SUBSTITUTE(trim(B241),"'","''")&amp;"'")&amp;" and EnterpriseId="&amp;EntId&amp;"), (select ArtistId from Artists where Name=N'"&amp;SUBSTITUTE(trim(E241),"'","''")&amp;"' and EnterpriseId="&amp;EntId&amp;"), null)",""))</f>
        <v>INSERT into Contributors VALUES (newid(), (select RoleId from ContributorRoles where Name='Engineer'), 0, null, (select max(ReleaseId) from Releases where UPC=752503656092 and EnterpriseId=647322), (select ArtistId from Artists where Name=N'$hinepsj' and EnterpriseId=647322), null)</v>
      </c>
      <c r="L241" s="28"/>
    </row>
    <row r="242">
      <c r="A242" s="83">
        <v>7.52503698818E11</v>
      </c>
      <c r="B242" s="116"/>
      <c r="C242" s="134" t="str">
        <f t="array" ref="C242">ifs(and(isblank($A242),isblank($B242)),"", not(iserror(vlookup($A242&amp;$B242,'3) Release_Label'!$D:$D&amp;'3) Release_Label'!$E:$E,1,0))),vlookup($A242&amp;$B242,{'3) Release_Label'!$D:$D&amp;'3) Release_Label'!$E:$E,'3) Release_Label'!$F:$F},2,0), or(and(not(isblank($B242)),$B242=$B241,$A242&lt;&gt;$A241),and(not(isblank($A242)),$A242=$A241,$B242&lt;&gt;$B241)),"ID LISTS UNALIGNED",and($A242&lt;&gt;"",countif('3) Release_Label'!$D:$D,$A242)=0),"NO UPC MATCH in Release_Label",and($B242&lt;&gt;"",countif('3) Release_Label'!$E:$E,$B242)=0),"NO CATALOG ID MATCH in Release_Label",iserror(vlookup($A242&amp;$B242,'3) Release_Label'!$D:$D&amp;'3) Release_Label'!$E:$E,1,0)),"NO UPC-CATALOG ID pair MATCH in Release_Label" )</f>
        <v>Super Dragão Guerreiro</v>
      </c>
      <c r="D242" s="134" t="str">
        <f t="array" ref="D242">ifs(and(isblank($A242),isblank($B242)),"", not(iserror(vlookup($A242&amp;$B242,'3) Release_Label'!$D:$D&amp;'3) Release_Label'!$E:$E,1,0))),vlookup($A242&amp;$B242,{'3) Release_Label'!$D:$D&amp;'3) Release_Label'!$E:$E,'3) Release_Label'!$H:$H},2,0), or(and(not(isblank($B242)),$B242=$B241,$A242&lt;&gt;$A241),and(not(isblank($A242)),$A242=$A241,$B242&lt;&gt;$B241)),"ID LISTS UNALIGNED",and($A242&lt;&gt;"",countif('3) Release_Label'!$D:$D,$A242)=0),"NO UPC MATCH in Release_Label",and($B242&lt;&gt;"",countif('3) Release_Label'!$E:$E,$B242)=0),"NO CATALOG ID MATCH in Release_Label",iserror(vlookup($A242&amp;$B242,'3) Release_Label'!$D:$D&amp;'3) Release_Label'!$E:$E,1,0)),"NO UPC-CATALOG ID pair MATCH in Release_Label" )</f>
        <v/>
      </c>
      <c r="E242" s="43" t="s">
        <v>67</v>
      </c>
      <c r="F242" s="135" t="s">
        <v>666</v>
      </c>
      <c r="G242" s="136" t="str">
        <f t="array" ref="G242">ifs(or($F242="",$F242="Main Primary Artist"),$F242,not(iserror(vlookup($F242,'Reference info'!$J$5:$J$8,1,0))),"Key Artist",not(iserror(vlookup($F242,'Reference info'!$J$38:$J$405,1,0))),"Performer",not(iserror(vlookup($F242,'Reference info'!$J$10:$J$36,1,0))),"Producer &amp; Engineer")</f>
        <v>Main Primary Artist</v>
      </c>
      <c r="I242" s="8" t="str">
        <f>IF(AND(F242="Main Primary Artist",SUBSTITUTE(E242," ","")&lt;&gt;"VariousArtists",SUBSTITUTE(E242," ","")&lt;&gt;"VariousArtist",E242&lt;&gt;"Various",SUBSTITUTE(E242," ","")&lt;&gt;"AssortedArtists",SUBSTITUTE(E242," ","")&lt;&gt;"AssortedArtist",E242&lt;&gt;"Assorted",SUBSTITUTE(E242," ","")&lt;&gt;"AsortedArtists",SUBSTITUTE(E242," ","")&lt;&gt;"AsortedArtist",E242&lt;&gt;"Asorted",E242&lt;&gt;"Other",,SUBSTITUTE(E242," ","")&lt;&gt;"MiscellaneousArtists",SUBSTITUTE(E242," ","")&lt;&gt;"MiscellaneousArtist",E242&lt;&gt;"Miscellaneous",SUBSTITUTE(E242," ","")&lt;&gt;"MiscelaneousArtists",SUBSTITUTE(E242," ","")&lt;&gt;"MiscelaneousArtist",E242&lt;&gt;"Miscelaneous"),"update Releases set ArtistId=(select ArtistId from Artists where Name=N'"&amp;SUBSTITUTE(trim(E242),"'","''")&amp;"' and EnterpriseId="&amp;EntId&amp;"), SearchKeywords=concat_ws(' ', Name, N'"&amp;SUBSTITUTE(trim(E242),"'","''")&amp;"',(select Name from Labels where LabelId=Releases.LabelId), ReleaseId, UPC, Catalog) where "&amp;IF(A242&lt;&gt;"","UPC="&amp;A242,"Catalog='"&amp;SUBSTITUTE(trim(B242),"'","''")&amp;"'")&amp;" and EnterpriseId="&amp;EntId,IF(and(F242&lt;&gt;"Main Primary Artist",SUBSTITUTE(E242," ","")&lt;&gt;"VariousArtists",SUBSTITUTE(E242," ","")&lt;&gt;"VariousArtist",E242&lt;&gt;"Various",SUBSTITUTE(E242," ","")&lt;&gt;"AssortedArtists",SUBSTITUTE(E242," ","")&lt;&gt;"AssortedArtist",E242&lt;&gt;"Assorted",SUBSTITUTE(E242," ","")&lt;&gt;"AsortedArtists",SUBSTITUTE(E242," ","")&lt;&gt;"AsortedArtist",E242&lt;&gt;"Asorted",E242&lt;&gt;"Other",,SUBSTITUTE(E242," ","")&lt;&gt;"MiscellaneousArtists",SUBSTITUTE(E242," ","")&lt;&gt;"MiscellaneousArtist",E242&lt;&gt;"Miscellaneous",SUBSTITUTE(E242," ","")&lt;&gt;"MiscelaneousArtists",SUBSTITUTE(E242," ","")&lt;&gt;"MiscelaneousArtist",E242&lt;&gt;"Miscelaneous"),"INSERT into Contributors VALUES (newid(), "&amp;IF(F242&lt;&gt;"Primary Artist", "(select RoleId from ContributorRoles where Name='"&amp;F242&amp;"'), 0", "49, 1")&amp; ", null, (select max(ReleaseId) from Releases where "&amp;IF(A242&lt;&gt;"","UPC="&amp;A242,"Catalog='"&amp;SUBSTITUTE(trim(B242),"'","''")&amp;"'")&amp;" and EnterpriseId="&amp;EntId&amp;"), (select ArtistId from Artists where Name=N'"&amp;SUBSTITUTE(trim(E242),"'","''")&amp;"'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UPC=752503698818 and EnterpriseId=647322</v>
      </c>
      <c r="L242" s="28"/>
    </row>
    <row r="243">
      <c r="A243" s="83">
        <v>7.52503698818E11</v>
      </c>
      <c r="B243" s="116"/>
      <c r="C243" s="134" t="str">
        <f t="array" ref="C243">ifs(and(isblank($A243),isblank($B243)),"", not(iserror(vlookup($A243&amp;$B243,'3) Release_Label'!$D:$D&amp;'3) Release_Label'!$E:$E,1,0))),vlookup($A243&amp;$B243,{'3) Release_Label'!$D:$D&amp;'3) Release_Label'!$E:$E,'3) Release_Label'!$F:$F},2,0), or(and(not(isblank($B243)),$B243=$B242,$A243&lt;&gt;$A242),and(not(isblank($A243)),$A243=$A242,$B243&lt;&gt;$B242)),"ID LISTS UNALIGNED",and($A243&lt;&gt;"",countif('3) Release_Label'!$D:$D,$A243)=0),"NO UPC MATCH in Release_Label",and($B243&lt;&gt;"",countif('3) Release_Label'!$E:$E,$B243)=0),"NO CATALOG ID MATCH in Release_Label",iserror(vlookup($A243&amp;$B243,'3) Release_Label'!$D:$D&amp;'3) Release_Label'!$E:$E,1,0)),"NO UPC-CATALOG ID pair MATCH in Release_Label" )</f>
        <v>Super Dragão Guerreiro</v>
      </c>
      <c r="D243" s="134" t="str">
        <f t="array" ref="D243">ifs(and(isblank($A243),isblank($B243)),"", not(iserror(vlookup($A243&amp;$B243,'3) Release_Label'!$D:$D&amp;'3) Release_Label'!$E:$E,1,0))),vlookup($A243&amp;$B243,{'3) Release_Label'!$D:$D&amp;'3) Release_Label'!$E:$E,'3) Release_Label'!$H:$H},2,0), or(and(not(isblank($B243)),$B243=$B242,$A243&lt;&gt;$A242),and(not(isblank($A243)),$A243=$A242,$B243&lt;&gt;$B242)),"ID LISTS UNALIGNED",and($A243&lt;&gt;"",countif('3) Release_Label'!$D:$D,$A243)=0),"NO UPC MATCH in Release_Label",and($B243&lt;&gt;"",countif('3) Release_Label'!$E:$E,$B243)=0),"NO CATALOG ID MATCH in Release_Label",iserror(vlookup($A243&amp;$B243,'3) Release_Label'!$D:$D&amp;'3) Release_Label'!$E:$E,1,0)),"NO UPC-CATALOG ID pair MATCH in Release_Label" )</f>
        <v/>
      </c>
      <c r="E243" s="43" t="s">
        <v>67</v>
      </c>
      <c r="F243" s="135" t="s">
        <v>667</v>
      </c>
      <c r="G243" s="136" t="str">
        <f t="array" ref="G243">ifs(or($F243="",$F243="Main Primary Artist"),$F243,not(iserror(vlookup($F243,'Reference info'!$J$5:$J$8,1,0))),"Key Artist",not(iserror(vlookup($F243,'Reference info'!$J$38:$J$405,1,0))),"Performer",not(iserror(vlookup($F243,'Reference info'!$J$10:$J$36,1,0))),"Producer &amp; Engineer")</f>
        <v>Producer &amp; Engineer</v>
      </c>
      <c r="I243" s="8" t="str">
        <f>IF(AND(F243="Main Primary Artist",SUBSTITUTE(E243," ","")&lt;&gt;"VariousArtists",SUBSTITUTE(E243," ","")&lt;&gt;"VariousArtist",E243&lt;&gt;"Various",SUBSTITUTE(E243," ","")&lt;&gt;"AssortedArtists",SUBSTITUTE(E243," ","")&lt;&gt;"AssortedArtist",E243&lt;&gt;"Assorted",SUBSTITUTE(E243," ","")&lt;&gt;"AsortedArtists",SUBSTITUTE(E243," ","")&lt;&gt;"AsortedArtist",E243&lt;&gt;"Asorted",E243&lt;&gt;"Other",,SUBSTITUTE(E243," ","")&lt;&gt;"MiscellaneousArtists",SUBSTITUTE(E243," ","")&lt;&gt;"MiscellaneousArtist",E243&lt;&gt;"Miscellaneous",SUBSTITUTE(E243," ","")&lt;&gt;"MiscelaneousArtists",SUBSTITUTE(E243," ","")&lt;&gt;"MiscelaneousArtist",E243&lt;&gt;"Miscelaneous"),"update Releases set ArtistId=(select ArtistId from Artists where Name=N'"&amp;SUBSTITUTE(trim(E243),"'","''")&amp;"' and EnterpriseId="&amp;EntId&amp;"), SearchKeywords=concat_ws(' ', Name, N'"&amp;SUBSTITUTE(trim(E243),"'","''")&amp;"',(select Name from Labels where LabelId=Releases.LabelId), ReleaseId, UPC, Catalog) where "&amp;IF(A243&lt;&gt;"","UPC="&amp;A243,"Catalog='"&amp;SUBSTITUTE(trim(B243),"'","''")&amp;"'")&amp;" and EnterpriseId="&amp;EntId,IF(and(F243&lt;&gt;"Main Primary Artist",SUBSTITUTE(E243," ","")&lt;&gt;"VariousArtists",SUBSTITUTE(E243," ","")&lt;&gt;"VariousArtist",E243&lt;&gt;"Various",SUBSTITUTE(E243," ","")&lt;&gt;"AssortedArtists",SUBSTITUTE(E243," ","")&lt;&gt;"AssortedArtist",E243&lt;&gt;"Assorted",SUBSTITUTE(E243," ","")&lt;&gt;"AsortedArtists",SUBSTITUTE(E243," ","")&lt;&gt;"AsortedArtist",E243&lt;&gt;"Asorted",E243&lt;&gt;"Other",,SUBSTITUTE(E243," ","")&lt;&gt;"MiscellaneousArtists",SUBSTITUTE(E243," ","")&lt;&gt;"MiscellaneousArtist",E243&lt;&gt;"Miscellaneous",SUBSTITUTE(E243," ","")&lt;&gt;"MiscelaneousArtists",SUBSTITUTE(E243," ","")&lt;&gt;"MiscelaneousArtist",E243&lt;&gt;"Miscelaneous"),"INSERT into Contributors VALUES (newid(), "&amp;IF(F243&lt;&gt;"Primary Artist", "(select RoleId from ContributorRoles where Name='"&amp;F243&amp;"'), 0", "49, 1")&amp; ", null, (select max(ReleaseId) from Releases where "&amp;IF(A243&lt;&gt;"","UPC="&amp;A243,"Catalog='"&amp;SUBSTITUTE(trim(B243),"'","''")&amp;"'")&amp;" and EnterpriseId="&amp;EntId&amp;"), (select ArtistId from Artists where Name=N'"&amp;SUBSTITUTE(trim(E243),"'","''")&amp;"' and EnterpriseId="&amp;EntId&amp;"), null)",""))</f>
        <v>INSERT into Contributors VALUES (newid(), (select RoleId from ContributorRoles where Name='Producer'), 0, null, (select max(ReleaseId) from Releases where UPC=752503698818 and EnterpriseId=647322), (select ArtistId from Artists where Name=N'Flash Beats Manow' and EnterpriseId=647322), null)</v>
      </c>
      <c r="L243" s="28"/>
    </row>
    <row r="244">
      <c r="A244" s="83">
        <v>7.52503698818E11</v>
      </c>
      <c r="B244" s="116"/>
      <c r="C244" s="134" t="str">
        <f t="array" ref="C244">ifs(and(isblank($A244),isblank($B244)),"", not(iserror(vlookup($A244&amp;$B244,'3) Release_Label'!$D:$D&amp;'3) Release_Label'!$E:$E,1,0))),vlookup($A244&amp;$B244,{'3) Release_Label'!$D:$D&amp;'3) Release_Label'!$E:$E,'3) Release_Label'!$F:$F},2,0), or(and(not(isblank($B244)),$B244=$B243,$A244&lt;&gt;$A243),and(not(isblank($A244)),$A244=$A243,$B244&lt;&gt;$B243)),"ID LISTS UNALIGNED",and($A244&lt;&gt;"",countif('3) Release_Label'!$D:$D,$A244)=0),"NO UPC MATCH in Release_Label",and($B244&lt;&gt;"",countif('3) Release_Label'!$E:$E,$B244)=0),"NO CATALOG ID MATCH in Release_Label",iserror(vlookup($A244&amp;$B244,'3) Release_Label'!$D:$D&amp;'3) Release_Label'!$E:$E,1,0)),"NO UPC-CATALOG ID pair MATCH in Release_Label" )</f>
        <v>Super Dragão Guerreiro</v>
      </c>
      <c r="D244" s="134" t="str">
        <f t="array" ref="D244">ifs(and(isblank($A244),isblank($B244)),"", not(iserror(vlookup($A244&amp;$B244,'3) Release_Label'!$D:$D&amp;'3) Release_Label'!$E:$E,1,0))),vlookup($A244&amp;$B244,{'3) Release_Label'!$D:$D&amp;'3) Release_Label'!$E:$E,'3) Release_Label'!$H:$H},2,0), or(and(not(isblank($B244)),$B244=$B243,$A244&lt;&gt;$A243),and(not(isblank($A244)),$A244=$A243,$B244&lt;&gt;$B243)),"ID LISTS UNALIGNED",and($A244&lt;&gt;"",countif('3) Release_Label'!$D:$D,$A244)=0),"NO UPC MATCH in Release_Label",and($B244&lt;&gt;"",countif('3) Release_Label'!$E:$E,$B244)=0),"NO CATALOG ID MATCH in Release_Label",iserror(vlookup($A244&amp;$B244,'3) Release_Label'!$D:$D&amp;'3) Release_Label'!$E:$E,1,0)),"NO UPC-CATALOG ID pair MATCH in Release_Label" )</f>
        <v/>
      </c>
      <c r="E244" s="43" t="s">
        <v>67</v>
      </c>
      <c r="F244" s="135" t="s">
        <v>669</v>
      </c>
      <c r="G244" s="136" t="str">
        <f t="array" ref="G244">ifs(or($F244="",$F244="Main Primary Artist"),$F244,not(iserror(vlookup($F244,'Reference info'!$J$5:$J$8,1,0))),"Key Artist",not(iserror(vlookup($F244,'Reference info'!$J$38:$J$405,1,0))),"Performer",not(iserror(vlookup($F244,'Reference info'!$J$10:$J$36,1,0))),"Producer &amp; Engineer")</f>
        <v>Producer &amp; Engineer</v>
      </c>
      <c r="I244" s="8" t="str">
        <f>IF(AND(F244="Main Primary Artist",SUBSTITUTE(E244," ","")&lt;&gt;"VariousArtists",SUBSTITUTE(E244," ","")&lt;&gt;"VariousArtist",E244&lt;&gt;"Various",SUBSTITUTE(E244," ","")&lt;&gt;"AssortedArtists",SUBSTITUTE(E244," ","")&lt;&gt;"AssortedArtist",E244&lt;&gt;"Assorted",SUBSTITUTE(E244," ","")&lt;&gt;"AsortedArtists",SUBSTITUTE(E244," ","")&lt;&gt;"AsortedArtist",E244&lt;&gt;"Asorted",E244&lt;&gt;"Other",,SUBSTITUTE(E244," ","")&lt;&gt;"MiscellaneousArtists",SUBSTITUTE(E244," ","")&lt;&gt;"MiscellaneousArtist",E244&lt;&gt;"Miscellaneous",SUBSTITUTE(E244," ","")&lt;&gt;"MiscelaneousArtists",SUBSTITUTE(E244," ","")&lt;&gt;"MiscelaneousArtist",E244&lt;&gt;"Miscelaneous"),"update Releases set ArtistId=(select ArtistId from Artists where Name=N'"&amp;SUBSTITUTE(trim(E244),"'","''")&amp;"' and EnterpriseId="&amp;EntId&amp;"), SearchKeywords=concat_ws(' ', Name, N'"&amp;SUBSTITUTE(trim(E244),"'","''")&amp;"',(select Name from Labels where LabelId=Releases.LabelId), ReleaseId, UPC, Catalog) where "&amp;IF(A244&lt;&gt;"","UPC="&amp;A244,"Catalog='"&amp;SUBSTITUTE(trim(B244),"'","''")&amp;"'")&amp;" and EnterpriseId="&amp;EntId,IF(and(F244&lt;&gt;"Main Primary Artist",SUBSTITUTE(E244," ","")&lt;&gt;"VariousArtists",SUBSTITUTE(E244," ","")&lt;&gt;"VariousArtist",E244&lt;&gt;"Various",SUBSTITUTE(E244," ","")&lt;&gt;"AssortedArtists",SUBSTITUTE(E244," ","")&lt;&gt;"AssortedArtist",E244&lt;&gt;"Assorted",SUBSTITUTE(E244," ","")&lt;&gt;"AsortedArtists",SUBSTITUTE(E244," ","")&lt;&gt;"AsortedArtist",E244&lt;&gt;"Asorted",E244&lt;&gt;"Other",,SUBSTITUTE(E244," ","")&lt;&gt;"MiscellaneousArtists",SUBSTITUTE(E244," ","")&lt;&gt;"MiscellaneousArtist",E244&lt;&gt;"Miscellaneous",SUBSTITUTE(E244," ","")&lt;&gt;"MiscelaneousArtists",SUBSTITUTE(E244," ","")&lt;&gt;"MiscelaneousArtist",E244&lt;&gt;"Miscelaneous"),"INSERT into Contributors VALUES (newid(), "&amp;IF(F244&lt;&gt;"Primary Artist", "(select RoleId from ContributorRoles where Name='"&amp;F244&amp;"'), 0", "49, 1")&amp; ", null, (select max(ReleaseId) from Releases where "&amp;IF(A244&lt;&gt;"","UPC="&amp;A244,"Catalog='"&amp;SUBSTITUTE(trim(B244),"'","''")&amp;"'")&amp;" and EnterpriseId="&amp;EntId&amp;"), (select ArtistId from Artists where Name=N'"&amp;SUBSTITUTE(trim(E244),"'","''")&amp;"' and EnterpriseId="&amp;EntId&amp;"), null)",""))</f>
        <v>INSERT into Contributors VALUES (newid(), (select RoleId from ContributorRoles where Name='Engineer'), 0, null, (select max(ReleaseId) from Releases where UPC=752503698818 and EnterpriseId=647322), (select ArtistId from Artists where Name=N'Flash Beats Manow' and EnterpriseId=647322), null)</v>
      </c>
      <c r="L244" s="28"/>
    </row>
    <row r="245">
      <c r="A245" s="83">
        <v>7.52503857345E11</v>
      </c>
      <c r="B245" s="116"/>
      <c r="C245" s="134" t="str">
        <f t="array" ref="C245">ifs(and(isblank($A245),isblank($B245)),"", not(iserror(vlookup($A245&amp;$B245,'3) Release_Label'!$D:$D&amp;'3) Release_Label'!$E:$E,1,0))),vlookup($A245&amp;$B245,{'3) Release_Label'!$D:$D&amp;'3) Release_Label'!$E:$E,'3) Release_Label'!$F:$F},2,0), or(and(not(isblank($B245)),$B245=$B244,$A245&lt;&gt;$A244),and(not(isblank($A245)),$A245=$A244,$B245&lt;&gt;$B244)),"ID LISTS UNALIGNED",and($A245&lt;&gt;"",countif('3) Release_Label'!$D:$D,$A245)=0),"NO UPC MATCH in Release_Label",and($B245&lt;&gt;"",countif('3) Release_Label'!$E:$E,$B245)=0),"NO CATALOG ID MATCH in Release_Label",iserror(vlookup($A245&amp;$B245,'3) Release_Label'!$D:$D&amp;'3) Release_Label'!$E:$E,1,0)),"NO UPC-CATALOG ID pair MATCH in Release_Label" )</f>
        <v>Eu Vou Vencer</v>
      </c>
      <c r="D245" s="134" t="str">
        <f t="array" ref="D245">ifs(and(isblank($A245),isblank($B245)),"", not(iserror(vlookup($A245&amp;$B245,'3) Release_Label'!$D:$D&amp;'3) Release_Label'!$E:$E,1,0))),vlookup($A245&amp;$B245,{'3) Release_Label'!$D:$D&amp;'3) Release_Label'!$E:$E,'3) Release_Label'!$H:$H},2,0), or(and(not(isblank($B245)),$B245=$B244,$A245&lt;&gt;$A244),and(not(isblank($A245)),$A245=$A244,$B245&lt;&gt;$B244)),"ID LISTS UNALIGNED",and($A245&lt;&gt;"",countif('3) Release_Label'!$D:$D,$A245)=0),"NO UPC MATCH in Release_Label",and($B245&lt;&gt;"",countif('3) Release_Label'!$E:$E,$B245)=0),"NO CATALOG ID MATCH in Release_Label",iserror(vlookup($A245&amp;$B245,'3) Release_Label'!$D:$D&amp;'3) Release_Label'!$E:$E,1,0)),"NO UPC-CATALOG ID pair MATCH in Release_Label" )</f>
        <v/>
      </c>
      <c r="E245" s="43" t="s">
        <v>67</v>
      </c>
      <c r="F245" s="135" t="s">
        <v>666</v>
      </c>
      <c r="G245" s="136" t="str">
        <f t="array" ref="G245">ifs(or($F245="",$F245="Main Primary Artist"),$F245,not(iserror(vlookup($F245,'Reference info'!$J$5:$J$8,1,0))),"Key Artist",not(iserror(vlookup($F245,'Reference info'!$J$38:$J$405,1,0))),"Performer",not(iserror(vlookup($F245,'Reference info'!$J$10:$J$36,1,0))),"Producer &amp; Engineer")</f>
        <v>Main Primary Artist</v>
      </c>
      <c r="I245" s="8" t="str">
        <f>IF(AND(F245="Main Primary Artist",SUBSTITUTE(E245," ","")&lt;&gt;"VariousArtists",SUBSTITUTE(E245," ","")&lt;&gt;"VariousArtist",E245&lt;&gt;"Various",SUBSTITUTE(E245," ","")&lt;&gt;"AssortedArtists",SUBSTITUTE(E245," ","")&lt;&gt;"AssortedArtist",E245&lt;&gt;"Assorted",SUBSTITUTE(E245," ","")&lt;&gt;"AsortedArtists",SUBSTITUTE(E245," ","")&lt;&gt;"AsortedArtist",E245&lt;&gt;"Asorted",E245&lt;&gt;"Other",,SUBSTITUTE(E245," ","")&lt;&gt;"MiscellaneousArtists",SUBSTITUTE(E245," ","")&lt;&gt;"MiscellaneousArtist",E245&lt;&gt;"Miscellaneous",SUBSTITUTE(E245," ","")&lt;&gt;"MiscelaneousArtists",SUBSTITUTE(E245," ","")&lt;&gt;"MiscelaneousArtist",E245&lt;&gt;"Miscelaneous"),"update Releases set ArtistId=(select ArtistId from Artists where Name=N'"&amp;SUBSTITUTE(trim(E245),"'","''")&amp;"' and EnterpriseId="&amp;EntId&amp;"), SearchKeywords=concat_ws(' ', Name, N'"&amp;SUBSTITUTE(trim(E245),"'","''")&amp;"',(select Name from Labels where LabelId=Releases.LabelId), ReleaseId, UPC, Catalog) where "&amp;IF(A245&lt;&gt;"","UPC="&amp;A245,"Catalog='"&amp;SUBSTITUTE(trim(B245),"'","''")&amp;"'")&amp;" and EnterpriseId="&amp;EntId,IF(and(F245&lt;&gt;"Main Primary Artist",SUBSTITUTE(E245," ","")&lt;&gt;"VariousArtists",SUBSTITUTE(E245," ","")&lt;&gt;"VariousArtist",E245&lt;&gt;"Various",SUBSTITUTE(E245," ","")&lt;&gt;"AssortedArtists",SUBSTITUTE(E245," ","")&lt;&gt;"AssortedArtist",E245&lt;&gt;"Assorted",SUBSTITUTE(E245," ","")&lt;&gt;"AsortedArtists",SUBSTITUTE(E245," ","")&lt;&gt;"AsortedArtist",E245&lt;&gt;"Asorted",E245&lt;&gt;"Other",,SUBSTITUTE(E245," ","")&lt;&gt;"MiscellaneousArtists",SUBSTITUTE(E245," ","")&lt;&gt;"MiscellaneousArtist",E245&lt;&gt;"Miscellaneous",SUBSTITUTE(E245," ","")&lt;&gt;"MiscelaneousArtists",SUBSTITUTE(E245," ","")&lt;&gt;"MiscelaneousArtist",E245&lt;&gt;"Miscelaneous"),"INSERT into Contributors VALUES (newid(), "&amp;IF(F245&lt;&gt;"Primary Artist", "(select RoleId from ContributorRoles where Name='"&amp;F245&amp;"'), 0", "49, 1")&amp; ", null, (select max(ReleaseId) from Releases where "&amp;IF(A245&lt;&gt;"","UPC="&amp;A245,"Catalog='"&amp;SUBSTITUTE(trim(B245),"'","''")&amp;"'")&amp;" and EnterpriseId="&amp;EntId&amp;"), (select ArtistId from Artists where Name=N'"&amp;SUBSTITUTE(trim(E245),"'","''")&amp;"'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UPC=752503857345 and EnterpriseId=647322</v>
      </c>
      <c r="L245" s="28"/>
    </row>
    <row r="246">
      <c r="A246" s="83">
        <v>7.52503857345E11</v>
      </c>
      <c r="B246" s="116"/>
      <c r="C246" s="134" t="str">
        <f t="array" ref="C246">ifs(and(isblank($A246),isblank($B246)),"", not(iserror(vlookup($A246&amp;$B246,'3) Release_Label'!$D:$D&amp;'3) Release_Label'!$E:$E,1,0))),vlookup($A246&amp;$B246,{'3) Release_Label'!$D:$D&amp;'3) Release_Label'!$E:$E,'3) Release_Label'!$F:$F},2,0), or(and(not(isblank($B246)),$B246=$B245,$A246&lt;&gt;$A245),and(not(isblank($A246)),$A246=$A245,$B246&lt;&gt;$B245)),"ID LISTS UNALIGNED",and($A246&lt;&gt;"",countif('3) Release_Label'!$D:$D,$A246)=0),"NO UPC MATCH in Release_Label",and($B246&lt;&gt;"",countif('3) Release_Label'!$E:$E,$B246)=0),"NO CATALOG ID MATCH in Release_Label",iserror(vlookup($A246&amp;$B246,'3) Release_Label'!$D:$D&amp;'3) Release_Label'!$E:$E,1,0)),"NO UPC-CATALOG ID pair MATCH in Release_Label" )</f>
        <v>Eu Vou Vencer</v>
      </c>
      <c r="D246" s="134" t="str">
        <f t="array" ref="D246">ifs(and(isblank($A246),isblank($B246)),"", not(iserror(vlookup($A246&amp;$B246,'3) Release_Label'!$D:$D&amp;'3) Release_Label'!$E:$E,1,0))),vlookup($A246&amp;$B246,{'3) Release_Label'!$D:$D&amp;'3) Release_Label'!$E:$E,'3) Release_Label'!$H:$H},2,0), or(and(not(isblank($B246)),$B246=$B245,$A246&lt;&gt;$A245),and(not(isblank($A246)),$A246=$A245,$B246&lt;&gt;$B245)),"ID LISTS UNALIGNED",and($A246&lt;&gt;"",countif('3) Release_Label'!$D:$D,$A246)=0),"NO UPC MATCH in Release_Label",and($B246&lt;&gt;"",countif('3) Release_Label'!$E:$E,$B246)=0),"NO CATALOG ID MATCH in Release_Label",iserror(vlookup($A246&amp;$B246,'3) Release_Label'!$D:$D&amp;'3) Release_Label'!$E:$E,1,0)),"NO UPC-CATALOG ID pair MATCH in Release_Label" )</f>
        <v/>
      </c>
      <c r="E246" s="43" t="s">
        <v>67</v>
      </c>
      <c r="F246" s="135" t="s">
        <v>667</v>
      </c>
      <c r="G246" s="136" t="str">
        <f t="array" ref="G246">ifs(or($F246="",$F246="Main Primary Artist"),$F246,not(iserror(vlookup($F246,'Reference info'!$J$5:$J$8,1,0))),"Key Artist",not(iserror(vlookup($F246,'Reference info'!$J$38:$J$405,1,0))),"Performer",not(iserror(vlookup($F246,'Reference info'!$J$10:$J$36,1,0))),"Producer &amp; Engineer")</f>
        <v>Producer &amp; Engineer</v>
      </c>
      <c r="I246" s="8" t="str">
        <f>IF(AND(F246="Main Primary Artist",SUBSTITUTE(E246," ","")&lt;&gt;"VariousArtists",SUBSTITUTE(E246," ","")&lt;&gt;"VariousArtist",E246&lt;&gt;"Various",SUBSTITUTE(E246," ","")&lt;&gt;"AssortedArtists",SUBSTITUTE(E246," ","")&lt;&gt;"AssortedArtist",E246&lt;&gt;"Assorted",SUBSTITUTE(E246," ","")&lt;&gt;"AsortedArtists",SUBSTITUTE(E246," ","")&lt;&gt;"AsortedArtist",E246&lt;&gt;"Asorted",E246&lt;&gt;"Other",,SUBSTITUTE(E246," ","")&lt;&gt;"MiscellaneousArtists",SUBSTITUTE(E246," ","")&lt;&gt;"MiscellaneousArtist",E246&lt;&gt;"Miscellaneous",SUBSTITUTE(E246," ","")&lt;&gt;"MiscelaneousArtists",SUBSTITUTE(E246," ","")&lt;&gt;"MiscelaneousArtist",E246&lt;&gt;"Miscelaneous"),"update Releases set ArtistId=(select ArtistId from Artists where Name=N'"&amp;SUBSTITUTE(trim(E246),"'","''")&amp;"' and EnterpriseId="&amp;EntId&amp;"), SearchKeywords=concat_ws(' ', Name, N'"&amp;SUBSTITUTE(trim(E246),"'","''")&amp;"',(select Name from Labels where LabelId=Releases.LabelId), ReleaseId, UPC, Catalog) where "&amp;IF(A246&lt;&gt;"","UPC="&amp;A246,"Catalog='"&amp;SUBSTITUTE(trim(B246),"'","''")&amp;"'")&amp;" and EnterpriseId="&amp;EntId,IF(and(F246&lt;&gt;"Main Primary Artist",SUBSTITUTE(E246," ","")&lt;&gt;"VariousArtists",SUBSTITUTE(E246," ","")&lt;&gt;"VariousArtist",E246&lt;&gt;"Various",SUBSTITUTE(E246," ","")&lt;&gt;"AssortedArtists",SUBSTITUTE(E246," ","")&lt;&gt;"AssortedArtist",E246&lt;&gt;"Assorted",SUBSTITUTE(E246," ","")&lt;&gt;"AsortedArtists",SUBSTITUTE(E246," ","")&lt;&gt;"AsortedArtist",E246&lt;&gt;"Asorted",E246&lt;&gt;"Other",,SUBSTITUTE(E246," ","")&lt;&gt;"MiscellaneousArtists",SUBSTITUTE(E246," ","")&lt;&gt;"MiscellaneousArtist",E246&lt;&gt;"Miscellaneous",SUBSTITUTE(E246," ","")&lt;&gt;"MiscelaneousArtists",SUBSTITUTE(E246," ","")&lt;&gt;"MiscelaneousArtist",E246&lt;&gt;"Miscelaneous"),"INSERT into Contributors VALUES (newid(), "&amp;IF(F246&lt;&gt;"Primary Artist", "(select RoleId from ContributorRoles where Name='"&amp;F246&amp;"'), 0", "49, 1")&amp; ", null, (select max(ReleaseId) from Releases where "&amp;IF(A246&lt;&gt;"","UPC="&amp;A246,"Catalog='"&amp;SUBSTITUTE(trim(B246),"'","''")&amp;"'")&amp;" and EnterpriseId="&amp;EntId&amp;"), (select ArtistId from Artists where Name=N'"&amp;SUBSTITUTE(trim(E246),"'","''")&amp;"' and EnterpriseId="&amp;EntId&amp;"), null)",""))</f>
        <v>INSERT into Contributors VALUES (newid(), (select RoleId from ContributorRoles where Name='Producer'), 0, null, (select max(ReleaseId) from Releases where UPC=752503857345 and EnterpriseId=647322), (select ArtistId from Artists where Name=N'Flash Beats Manow' and EnterpriseId=647322), null)</v>
      </c>
      <c r="L246" s="28"/>
    </row>
    <row r="247">
      <c r="A247" s="83">
        <v>7.52503857345E11</v>
      </c>
      <c r="B247" s="116"/>
      <c r="C247" s="134" t="str">
        <f t="array" ref="C247">ifs(and(isblank($A247),isblank($B247)),"", not(iserror(vlookup($A247&amp;$B247,'3) Release_Label'!$D:$D&amp;'3) Release_Label'!$E:$E,1,0))),vlookup($A247&amp;$B247,{'3) Release_Label'!$D:$D&amp;'3) Release_Label'!$E:$E,'3) Release_Label'!$F:$F},2,0), or(and(not(isblank($B247)),$B247=$B246,$A247&lt;&gt;$A246),and(not(isblank($A247)),$A247=$A246,$B247&lt;&gt;$B246)),"ID LISTS UNALIGNED",and($A247&lt;&gt;"",countif('3) Release_Label'!$D:$D,$A247)=0),"NO UPC MATCH in Release_Label",and($B247&lt;&gt;"",countif('3) Release_Label'!$E:$E,$B247)=0),"NO CATALOG ID MATCH in Release_Label",iserror(vlookup($A247&amp;$B247,'3) Release_Label'!$D:$D&amp;'3) Release_Label'!$E:$E,1,0)),"NO UPC-CATALOG ID pair MATCH in Release_Label" )</f>
        <v>Eu Vou Vencer</v>
      </c>
      <c r="D247" s="134" t="str">
        <f t="array" ref="D247">ifs(and(isblank($A247),isblank($B247)),"", not(iserror(vlookup($A247&amp;$B247,'3) Release_Label'!$D:$D&amp;'3) Release_Label'!$E:$E,1,0))),vlookup($A247&amp;$B247,{'3) Release_Label'!$D:$D&amp;'3) Release_Label'!$E:$E,'3) Release_Label'!$H:$H},2,0), or(and(not(isblank($B247)),$B247=$B246,$A247&lt;&gt;$A246),and(not(isblank($A247)),$A247=$A246,$B247&lt;&gt;$B246)),"ID LISTS UNALIGNED",and($A247&lt;&gt;"",countif('3) Release_Label'!$D:$D,$A247)=0),"NO UPC MATCH in Release_Label",and($B247&lt;&gt;"",countif('3) Release_Label'!$E:$E,$B247)=0),"NO CATALOG ID MATCH in Release_Label",iserror(vlookup($A247&amp;$B247,'3) Release_Label'!$D:$D&amp;'3) Release_Label'!$E:$E,1,0)),"NO UPC-CATALOG ID pair MATCH in Release_Label" )</f>
        <v/>
      </c>
      <c r="E247" s="43" t="s">
        <v>67</v>
      </c>
      <c r="F247" s="135" t="s">
        <v>669</v>
      </c>
      <c r="G247" s="136" t="str">
        <f t="array" ref="G247">ifs(or($F247="",$F247="Main Primary Artist"),$F247,not(iserror(vlookup($F247,'Reference info'!$J$5:$J$8,1,0))),"Key Artist",not(iserror(vlookup($F247,'Reference info'!$J$38:$J$405,1,0))),"Performer",not(iserror(vlookup($F247,'Reference info'!$J$10:$J$36,1,0))),"Producer &amp; Engineer")</f>
        <v>Producer &amp; Engineer</v>
      </c>
      <c r="I247" s="8" t="str">
        <f>IF(AND(F247="Main Primary Artist",SUBSTITUTE(E247," ","")&lt;&gt;"VariousArtists",SUBSTITUTE(E247," ","")&lt;&gt;"VariousArtist",E247&lt;&gt;"Various",SUBSTITUTE(E247," ","")&lt;&gt;"AssortedArtists",SUBSTITUTE(E247," ","")&lt;&gt;"AssortedArtist",E247&lt;&gt;"Assorted",SUBSTITUTE(E247," ","")&lt;&gt;"AsortedArtists",SUBSTITUTE(E247," ","")&lt;&gt;"AsortedArtist",E247&lt;&gt;"Asorted",E247&lt;&gt;"Other",,SUBSTITUTE(E247," ","")&lt;&gt;"MiscellaneousArtists",SUBSTITUTE(E247," ","")&lt;&gt;"MiscellaneousArtist",E247&lt;&gt;"Miscellaneous",SUBSTITUTE(E247," ","")&lt;&gt;"MiscelaneousArtists",SUBSTITUTE(E247," ","")&lt;&gt;"MiscelaneousArtist",E247&lt;&gt;"Miscelaneous"),"update Releases set ArtistId=(select ArtistId from Artists where Name=N'"&amp;SUBSTITUTE(trim(E247),"'","''")&amp;"' and EnterpriseId="&amp;EntId&amp;"), SearchKeywords=concat_ws(' ', Name, N'"&amp;SUBSTITUTE(trim(E247),"'","''")&amp;"',(select Name from Labels where LabelId=Releases.LabelId), ReleaseId, UPC, Catalog) where "&amp;IF(A247&lt;&gt;"","UPC="&amp;A247,"Catalog='"&amp;SUBSTITUTE(trim(B247),"'","''")&amp;"'")&amp;" and EnterpriseId="&amp;EntId,IF(and(F247&lt;&gt;"Main Primary Artist",SUBSTITUTE(E247," ","")&lt;&gt;"VariousArtists",SUBSTITUTE(E247," ","")&lt;&gt;"VariousArtist",E247&lt;&gt;"Various",SUBSTITUTE(E247," ","")&lt;&gt;"AssortedArtists",SUBSTITUTE(E247," ","")&lt;&gt;"AssortedArtist",E247&lt;&gt;"Assorted",SUBSTITUTE(E247," ","")&lt;&gt;"AsortedArtists",SUBSTITUTE(E247," ","")&lt;&gt;"AsortedArtist",E247&lt;&gt;"Asorted",E247&lt;&gt;"Other",,SUBSTITUTE(E247," ","")&lt;&gt;"MiscellaneousArtists",SUBSTITUTE(E247," ","")&lt;&gt;"MiscellaneousArtist",E247&lt;&gt;"Miscellaneous",SUBSTITUTE(E247," ","")&lt;&gt;"MiscelaneousArtists",SUBSTITUTE(E247," ","")&lt;&gt;"MiscelaneousArtist",E247&lt;&gt;"Miscelaneous"),"INSERT into Contributors VALUES (newid(), "&amp;IF(F247&lt;&gt;"Primary Artist", "(select RoleId from ContributorRoles where Name='"&amp;F247&amp;"'), 0", "49, 1")&amp; ", null, (select max(ReleaseId) from Releases where "&amp;IF(A247&lt;&gt;"","UPC="&amp;A247,"Catalog='"&amp;SUBSTITUTE(trim(B247),"'","''")&amp;"'")&amp;" and EnterpriseId="&amp;EntId&amp;"), (select ArtistId from Artists where Name=N'"&amp;SUBSTITUTE(trim(E247),"'","''")&amp;"' and EnterpriseId="&amp;EntId&amp;"), null)",""))</f>
        <v>INSERT into Contributors VALUES (newid(), (select RoleId from ContributorRoles where Name='Engineer'), 0, null, (select max(ReleaseId) from Releases where UPC=752503857345 and EnterpriseId=647322), (select ArtistId from Artists where Name=N'Flash Beats Manow' and EnterpriseId=647322), null)</v>
      </c>
      <c r="L247" s="28"/>
    </row>
    <row r="248">
      <c r="A248" s="83">
        <v>7.17332519086E11</v>
      </c>
      <c r="B248" s="116"/>
      <c r="C248" s="134" t="str">
        <f t="array" ref="C248">ifs(and(isblank($A248),isblank($B248)),"", not(iserror(vlookup($A248&amp;$B248,'3) Release_Label'!$D:$D&amp;'3) Release_Label'!$E:$E,1,0))),vlookup($A248&amp;$B248,{'3) Release_Label'!$D:$D&amp;'3) Release_Label'!$E:$E,'3) Release_Label'!$F:$F},2,0), or(and(not(isblank($B248)),$B248=$B247,$A248&lt;&gt;$A247),and(not(isblank($A248)),$A248=$A247,$B248&lt;&gt;$B247)),"ID LISTS UNALIGNED",and($A248&lt;&gt;"",countif('3) Release_Label'!$D:$D,$A248)=0),"NO UPC MATCH in Release_Label",and($B248&lt;&gt;"",countif('3) Release_Label'!$E:$E,$B248)=0),"NO CATALOG ID MATCH in Release_Label",iserror(vlookup($A248&amp;$B248,'3) Release_Label'!$D:$D&amp;'3) Release_Label'!$E:$E,1,0)),"NO UPC-CATALOG ID pair MATCH in Release_Label" )</f>
        <v>Senpai</v>
      </c>
      <c r="D248" s="134" t="str">
        <f t="array" ref="D248">ifs(and(isblank($A248),isblank($B248)),"", not(iserror(vlookup($A248&amp;$B248,'3) Release_Label'!$D:$D&amp;'3) Release_Label'!$E:$E,1,0))),vlookup($A248&amp;$B248,{'3) Release_Label'!$D:$D&amp;'3) Release_Label'!$E:$E,'3) Release_Label'!$H:$H},2,0), or(and(not(isblank($B248)),$B248=$B247,$A248&lt;&gt;$A247),and(not(isblank($A248)),$A248=$A247,$B248&lt;&gt;$B247)),"ID LISTS UNALIGNED",and($A248&lt;&gt;"",countif('3) Release_Label'!$D:$D,$A248)=0),"NO UPC MATCH in Release_Label",and($B248&lt;&gt;"",countif('3) Release_Label'!$E:$E,$B248)=0),"NO CATALOG ID MATCH in Release_Label",iserror(vlookup($A248&amp;$B248,'3) Release_Label'!$D:$D&amp;'3) Release_Label'!$E:$E,1,0)),"NO UPC-CATALOG ID pair MATCH in Release_Label" )</f>
        <v/>
      </c>
      <c r="E248" s="43" t="s">
        <v>79</v>
      </c>
      <c r="F248" s="135" t="s">
        <v>666</v>
      </c>
      <c r="G248" s="136" t="str">
        <f t="array" ref="G248">ifs(or($F248="",$F248="Main Primary Artist"),$F248,not(iserror(vlookup($F248,'Reference info'!$J$5:$J$8,1,0))),"Key Artist",not(iserror(vlookup($F248,'Reference info'!$J$38:$J$405,1,0))),"Performer",not(iserror(vlookup($F248,'Reference info'!$J$10:$J$36,1,0))),"Producer &amp; Engineer")</f>
        <v>Main Primary Artist</v>
      </c>
      <c r="I248" s="8" t="str">
        <f>IF(AND(F248="Main Primary Artist",SUBSTITUTE(E248," ","")&lt;&gt;"VariousArtists",SUBSTITUTE(E248," ","")&lt;&gt;"VariousArtist",E248&lt;&gt;"Various",SUBSTITUTE(E248," ","")&lt;&gt;"AssortedArtists",SUBSTITUTE(E248," ","")&lt;&gt;"AssortedArtist",E248&lt;&gt;"Assorted",SUBSTITUTE(E248," ","")&lt;&gt;"AsortedArtists",SUBSTITUTE(E248," ","")&lt;&gt;"AsortedArtist",E248&lt;&gt;"Asorted",E248&lt;&gt;"Other",,SUBSTITUTE(E248," ","")&lt;&gt;"MiscellaneousArtists",SUBSTITUTE(E248," ","")&lt;&gt;"MiscellaneousArtist",E248&lt;&gt;"Miscellaneous",SUBSTITUTE(E248," ","")&lt;&gt;"MiscelaneousArtists",SUBSTITUTE(E248," ","")&lt;&gt;"MiscelaneousArtist",E248&lt;&gt;"Miscelaneous"),"update Releases set ArtistId=(select ArtistId from Artists where Name=N'"&amp;SUBSTITUTE(trim(E248),"'","''")&amp;"' and EnterpriseId="&amp;EntId&amp;"), SearchKeywords=concat_ws(' ', Name, N'"&amp;SUBSTITUTE(trim(E248),"'","''")&amp;"',(select Name from Labels where LabelId=Releases.LabelId), ReleaseId, UPC, Catalog) where "&amp;IF(A248&lt;&gt;"","UPC="&amp;A248,"Catalog='"&amp;SUBSTITUTE(trim(B248),"'","''")&amp;"'")&amp;" and EnterpriseId="&amp;EntId,IF(and(F248&lt;&gt;"Main Primary Artist",SUBSTITUTE(E248," ","")&lt;&gt;"VariousArtists",SUBSTITUTE(E248," ","")&lt;&gt;"VariousArtist",E248&lt;&gt;"Various",SUBSTITUTE(E248," ","")&lt;&gt;"AssortedArtists",SUBSTITUTE(E248," ","")&lt;&gt;"AssortedArtist",E248&lt;&gt;"Assorted",SUBSTITUTE(E248," ","")&lt;&gt;"AsortedArtists",SUBSTITUTE(E248," ","")&lt;&gt;"AsortedArtist",E248&lt;&gt;"Asorted",E248&lt;&gt;"Other",,SUBSTITUTE(E248," ","")&lt;&gt;"MiscellaneousArtists",SUBSTITUTE(E248," ","")&lt;&gt;"MiscellaneousArtist",E248&lt;&gt;"Miscellaneous",SUBSTITUTE(E248," ","")&lt;&gt;"MiscelaneousArtists",SUBSTITUTE(E248," ","")&lt;&gt;"MiscelaneousArtist",E248&lt;&gt;"Miscelaneous"),"INSERT into Contributors VALUES (newid(), "&amp;IF(F248&lt;&gt;"Primary Artist", "(select RoleId from ContributorRoles where Name='"&amp;F248&amp;"'), 0", "49, 1")&amp; ", null, (select max(ReleaseId) from Releases where "&amp;IF(A248&lt;&gt;"","UPC="&amp;A248,"Catalog='"&amp;SUBSTITUTE(trim(B248),"'","''")&amp;"'")&amp;" and EnterpriseId="&amp;EntId&amp;"), (select ArtistId from Artists where Name=N'"&amp;SUBSTITUTE(trim(E248),"'","''")&amp;"' and EnterpriseId="&amp;EntId&amp;"), null)",""))</f>
        <v>update Releases set ArtistId=(select ArtistId from Artists where Name=N'$hinepsj' and EnterpriseId=647322), SearchKeywords=concat_ws(' ', Name, N'$hinepsj',(select Name from Labels where LabelId=Releases.LabelId), ReleaseId, UPC, Catalog) where UPC=717332519086 and EnterpriseId=647322</v>
      </c>
      <c r="L248" s="28"/>
    </row>
    <row r="249">
      <c r="A249" s="83">
        <v>7.17332519086E11</v>
      </c>
      <c r="B249" s="116"/>
      <c r="C249" s="134" t="str">
        <f t="array" ref="C249">ifs(and(isblank($A249),isblank($B249)),"", not(iserror(vlookup($A249&amp;$B249,'3) Release_Label'!$D:$D&amp;'3) Release_Label'!$E:$E,1,0))),vlookup($A249&amp;$B249,{'3) Release_Label'!$D:$D&amp;'3) Release_Label'!$E:$E,'3) Release_Label'!$F:$F},2,0), or(and(not(isblank($B249)),$B249=$B248,$A249&lt;&gt;$A248),and(not(isblank($A249)),$A249=$A248,$B249&lt;&gt;$B248)),"ID LISTS UNALIGNED",and($A249&lt;&gt;"",countif('3) Release_Label'!$D:$D,$A249)=0),"NO UPC MATCH in Release_Label",and($B249&lt;&gt;"",countif('3) Release_Label'!$E:$E,$B249)=0),"NO CATALOG ID MATCH in Release_Label",iserror(vlookup($A249&amp;$B249,'3) Release_Label'!$D:$D&amp;'3) Release_Label'!$E:$E,1,0)),"NO UPC-CATALOG ID pair MATCH in Release_Label" )</f>
        <v>Senpai</v>
      </c>
      <c r="D249" s="134" t="str">
        <f t="array" ref="D249">ifs(and(isblank($A249),isblank($B249)),"", not(iserror(vlookup($A249&amp;$B249,'3) Release_Label'!$D:$D&amp;'3) Release_Label'!$E:$E,1,0))),vlookup($A249&amp;$B249,{'3) Release_Label'!$D:$D&amp;'3) Release_Label'!$E:$E,'3) Release_Label'!$H:$H},2,0), or(and(not(isblank($B249)),$B249=$B248,$A249&lt;&gt;$A248),and(not(isblank($A249)),$A249=$A248,$B249&lt;&gt;$B248)),"ID LISTS UNALIGNED",and($A249&lt;&gt;"",countif('3) Release_Label'!$D:$D,$A249)=0),"NO UPC MATCH in Release_Label",and($B249&lt;&gt;"",countif('3) Release_Label'!$E:$E,$B249)=0),"NO CATALOG ID MATCH in Release_Label",iserror(vlookup($A249&amp;$B249,'3) Release_Label'!$D:$D&amp;'3) Release_Label'!$E:$E,1,0)),"NO UPC-CATALOG ID pair MATCH in Release_Label" )</f>
        <v/>
      </c>
      <c r="E249" s="43" t="s">
        <v>91</v>
      </c>
      <c r="F249" s="135" t="s">
        <v>672</v>
      </c>
      <c r="G249" s="136" t="str">
        <f t="array" ref="G249">ifs(or($F249="",$F249="Main Primary Artist"),$F249,not(iserror(vlookup($F249,'Reference info'!$J$5:$J$8,1,0))),"Key Artist",not(iserror(vlookup($F249,'Reference info'!$J$38:$J$405,1,0))),"Performer",not(iserror(vlookup($F249,'Reference info'!$J$10:$J$36,1,0))),"Producer &amp; Engineer")</f>
        <v>Key Artist</v>
      </c>
      <c r="I249" s="8" t="str">
        <f>IF(AND(F249="Main Primary Artist",SUBSTITUTE(E249," ","")&lt;&gt;"VariousArtists",SUBSTITUTE(E249," ","")&lt;&gt;"VariousArtist",E249&lt;&gt;"Various",SUBSTITUTE(E249," ","")&lt;&gt;"AssortedArtists",SUBSTITUTE(E249," ","")&lt;&gt;"AssortedArtist",E249&lt;&gt;"Assorted",SUBSTITUTE(E249," ","")&lt;&gt;"AsortedArtists",SUBSTITUTE(E249," ","")&lt;&gt;"AsortedArtist",E249&lt;&gt;"Asorted",E249&lt;&gt;"Other",,SUBSTITUTE(E249," ","")&lt;&gt;"MiscellaneousArtists",SUBSTITUTE(E249," ","")&lt;&gt;"MiscellaneousArtist",E249&lt;&gt;"Miscellaneous",SUBSTITUTE(E249," ","")&lt;&gt;"MiscelaneousArtists",SUBSTITUTE(E249," ","")&lt;&gt;"MiscelaneousArtist",E249&lt;&gt;"Miscelaneous"),"update Releases set ArtistId=(select ArtistId from Artists where Name=N'"&amp;SUBSTITUTE(trim(E249),"'","''")&amp;"' and EnterpriseId="&amp;EntId&amp;"), SearchKeywords=concat_ws(' ', Name, N'"&amp;SUBSTITUTE(trim(E249),"'","''")&amp;"',(select Name from Labels where LabelId=Releases.LabelId), ReleaseId, UPC, Catalog) where "&amp;IF(A249&lt;&gt;"","UPC="&amp;A249,"Catalog='"&amp;SUBSTITUTE(trim(B249),"'","''")&amp;"'")&amp;" and EnterpriseId="&amp;EntId,IF(and(F249&lt;&gt;"Main Primary Artist",SUBSTITUTE(E249," ","")&lt;&gt;"VariousArtists",SUBSTITUTE(E249," ","")&lt;&gt;"VariousArtist",E249&lt;&gt;"Various",SUBSTITUTE(E249," ","")&lt;&gt;"AssortedArtists",SUBSTITUTE(E249," ","")&lt;&gt;"AssortedArtist",E249&lt;&gt;"Assorted",SUBSTITUTE(E249," ","")&lt;&gt;"AsortedArtists",SUBSTITUTE(E249," ","")&lt;&gt;"AsortedArtist",E249&lt;&gt;"Asorted",E249&lt;&gt;"Other",,SUBSTITUTE(E249," ","")&lt;&gt;"MiscellaneousArtists",SUBSTITUTE(E249," ","")&lt;&gt;"MiscellaneousArtist",E249&lt;&gt;"Miscellaneous",SUBSTITUTE(E249," ","")&lt;&gt;"MiscelaneousArtists",SUBSTITUTE(E249," ","")&lt;&gt;"MiscelaneousArtist",E249&lt;&gt;"Miscelaneous"),"INSERT into Contributors VALUES (newid(), "&amp;IF(F249&lt;&gt;"Primary Artist", "(select RoleId from ContributorRoles where Name='"&amp;F249&amp;"'), 0", "49, 1")&amp; ", null, (select max(ReleaseId) from Releases where "&amp;IF(A249&lt;&gt;"","UPC="&amp;A249,"Catalog='"&amp;SUBSTITUTE(trim(B249),"'","''")&amp;"'")&amp;" and EnterpriseId="&amp;EntId&amp;"), (select ArtistId from Artists where Name=N'"&amp;SUBSTITUTE(trim(E249),"'","''")&amp;"' and EnterpriseId="&amp;EntId&amp;"), null)",""))</f>
        <v>INSERT into Contributors VALUES (newid(), (select RoleId from ContributorRoles where Name='Featuring'), 0, null, (select max(ReleaseId) from Releases where UPC=717332519086 and EnterpriseId=647322), (select ArtistId from Artists where Name=N'May Abreu' and EnterpriseId=647322), null)</v>
      </c>
      <c r="L249" s="28"/>
    </row>
    <row r="250">
      <c r="A250" s="83">
        <v>7.17332519086E11</v>
      </c>
      <c r="B250" s="116"/>
      <c r="C250" s="134" t="str">
        <f t="array" ref="C250">ifs(and(isblank($A250),isblank($B250)),"", not(iserror(vlookup($A250&amp;$B250,'3) Release_Label'!$D:$D&amp;'3) Release_Label'!$E:$E,1,0))),vlookup($A250&amp;$B250,{'3) Release_Label'!$D:$D&amp;'3) Release_Label'!$E:$E,'3) Release_Label'!$F:$F},2,0), or(and(not(isblank($B250)),$B250=$B249,$A250&lt;&gt;$A249),and(not(isblank($A250)),$A250=$A249,$B250&lt;&gt;$B249)),"ID LISTS UNALIGNED",and($A250&lt;&gt;"",countif('3) Release_Label'!$D:$D,$A250)=0),"NO UPC MATCH in Release_Label",and($B250&lt;&gt;"",countif('3) Release_Label'!$E:$E,$B250)=0),"NO CATALOG ID MATCH in Release_Label",iserror(vlookup($A250&amp;$B250,'3) Release_Label'!$D:$D&amp;'3) Release_Label'!$E:$E,1,0)),"NO UPC-CATALOG ID pair MATCH in Release_Label" )</f>
        <v>Senpai</v>
      </c>
      <c r="D250" s="134" t="str">
        <f t="array" ref="D250">ifs(and(isblank($A250),isblank($B250)),"", not(iserror(vlookup($A250&amp;$B250,'3) Release_Label'!$D:$D&amp;'3) Release_Label'!$E:$E,1,0))),vlookup($A250&amp;$B250,{'3) Release_Label'!$D:$D&amp;'3) Release_Label'!$E:$E,'3) Release_Label'!$H:$H},2,0), or(and(not(isblank($B250)),$B250=$B249,$A250&lt;&gt;$A249),and(not(isblank($A250)),$A250=$A249,$B250&lt;&gt;$B249)),"ID LISTS UNALIGNED",and($A250&lt;&gt;"",countif('3) Release_Label'!$D:$D,$A250)=0),"NO UPC MATCH in Release_Label",and($B250&lt;&gt;"",countif('3) Release_Label'!$E:$E,$B250)=0),"NO CATALOG ID MATCH in Release_Label",iserror(vlookup($A250&amp;$B250,'3) Release_Label'!$D:$D&amp;'3) Release_Label'!$E:$E,1,0)),"NO UPC-CATALOG ID pair MATCH in Release_Label" )</f>
        <v/>
      </c>
      <c r="E250" s="43" t="s">
        <v>79</v>
      </c>
      <c r="F250" s="135" t="s">
        <v>667</v>
      </c>
      <c r="G250" s="136" t="str">
        <f t="array" ref="G250">ifs(or($F250="",$F250="Main Primary Artist"),$F250,not(iserror(vlookup($F250,'Reference info'!$J$5:$J$8,1,0))),"Key Artist",not(iserror(vlookup($F250,'Reference info'!$J$38:$J$405,1,0))),"Performer",not(iserror(vlookup($F250,'Reference info'!$J$10:$J$36,1,0))),"Producer &amp; Engineer")</f>
        <v>Producer &amp; Engineer</v>
      </c>
      <c r="I250" s="8" t="str">
        <f>IF(AND(F250="Main Primary Artist",SUBSTITUTE(E250," ","")&lt;&gt;"VariousArtists",SUBSTITUTE(E250," ","")&lt;&gt;"VariousArtist",E250&lt;&gt;"Various",SUBSTITUTE(E250," ","")&lt;&gt;"AssortedArtists",SUBSTITUTE(E250," ","")&lt;&gt;"AssortedArtist",E250&lt;&gt;"Assorted",SUBSTITUTE(E250," ","")&lt;&gt;"AsortedArtists",SUBSTITUTE(E250," ","")&lt;&gt;"AsortedArtist",E250&lt;&gt;"Asorted",E250&lt;&gt;"Other",,SUBSTITUTE(E250," ","")&lt;&gt;"MiscellaneousArtists",SUBSTITUTE(E250," ","")&lt;&gt;"MiscellaneousArtist",E250&lt;&gt;"Miscellaneous",SUBSTITUTE(E250," ","")&lt;&gt;"MiscelaneousArtists",SUBSTITUTE(E250," ","")&lt;&gt;"MiscelaneousArtist",E250&lt;&gt;"Miscelaneous"),"update Releases set ArtistId=(select ArtistId from Artists where Name=N'"&amp;SUBSTITUTE(trim(E250),"'","''")&amp;"' and EnterpriseId="&amp;EntId&amp;"), SearchKeywords=concat_ws(' ', Name, N'"&amp;SUBSTITUTE(trim(E250),"'","''")&amp;"',(select Name from Labels where LabelId=Releases.LabelId), ReleaseId, UPC, Catalog) where "&amp;IF(A250&lt;&gt;"","UPC="&amp;A250,"Catalog='"&amp;SUBSTITUTE(trim(B250),"'","''")&amp;"'")&amp;" and EnterpriseId="&amp;EntId,IF(and(F250&lt;&gt;"Main Primary Artist",SUBSTITUTE(E250," ","")&lt;&gt;"VariousArtists",SUBSTITUTE(E250," ","")&lt;&gt;"VariousArtist",E250&lt;&gt;"Various",SUBSTITUTE(E250," ","")&lt;&gt;"AssortedArtists",SUBSTITUTE(E250," ","")&lt;&gt;"AssortedArtist",E250&lt;&gt;"Assorted",SUBSTITUTE(E250," ","")&lt;&gt;"AsortedArtists",SUBSTITUTE(E250," ","")&lt;&gt;"AsortedArtist",E250&lt;&gt;"Asorted",E250&lt;&gt;"Other",,SUBSTITUTE(E250," ","")&lt;&gt;"MiscellaneousArtists",SUBSTITUTE(E250," ","")&lt;&gt;"MiscellaneousArtist",E250&lt;&gt;"Miscellaneous",SUBSTITUTE(E250," ","")&lt;&gt;"MiscelaneousArtists",SUBSTITUTE(E250," ","")&lt;&gt;"MiscelaneousArtist",E250&lt;&gt;"Miscelaneous"),"INSERT into Contributors VALUES (newid(), "&amp;IF(F250&lt;&gt;"Primary Artist", "(select RoleId from ContributorRoles where Name='"&amp;F250&amp;"'), 0", "49, 1")&amp; ", null, (select max(ReleaseId) from Releases where "&amp;IF(A250&lt;&gt;"","UPC="&amp;A250,"Catalog='"&amp;SUBSTITUTE(trim(B250),"'","''")&amp;"'")&amp;" and EnterpriseId="&amp;EntId&amp;"), (select ArtistId from Artists where Name=N'"&amp;SUBSTITUTE(trim(E250),"'","''")&amp;"' and EnterpriseId="&amp;EntId&amp;"), null)",""))</f>
        <v>INSERT into Contributors VALUES (newid(), (select RoleId from ContributorRoles where Name='Producer'), 0, null, (select max(ReleaseId) from Releases where UPC=717332519086 and EnterpriseId=647322), (select ArtistId from Artists where Name=N'$hinepsj' and EnterpriseId=647322), null)</v>
      </c>
      <c r="L250" s="28"/>
    </row>
    <row r="251">
      <c r="A251" s="83">
        <v>7.17332519086E11</v>
      </c>
      <c r="B251" s="116"/>
      <c r="C251" s="134" t="str">
        <f t="array" ref="C251">ifs(and(isblank($A251),isblank($B251)),"", not(iserror(vlookup($A251&amp;$B251,'3) Release_Label'!$D:$D&amp;'3) Release_Label'!$E:$E,1,0))),vlookup($A251&amp;$B251,{'3) Release_Label'!$D:$D&amp;'3) Release_Label'!$E:$E,'3) Release_Label'!$F:$F},2,0), or(and(not(isblank($B251)),$B251=$B250,$A251&lt;&gt;$A250),and(not(isblank($A251)),$A251=$A250,$B251&lt;&gt;$B250)),"ID LISTS UNALIGNED",and($A251&lt;&gt;"",countif('3) Release_Label'!$D:$D,$A251)=0),"NO UPC MATCH in Release_Label",and($B251&lt;&gt;"",countif('3) Release_Label'!$E:$E,$B251)=0),"NO CATALOG ID MATCH in Release_Label",iserror(vlookup($A251&amp;$B251,'3) Release_Label'!$D:$D&amp;'3) Release_Label'!$E:$E,1,0)),"NO UPC-CATALOG ID pair MATCH in Release_Label" )</f>
        <v>Senpai</v>
      </c>
      <c r="D251" s="134" t="str">
        <f t="array" ref="D251">ifs(and(isblank($A251),isblank($B251)),"", not(iserror(vlookup($A251&amp;$B251,'3) Release_Label'!$D:$D&amp;'3) Release_Label'!$E:$E,1,0))),vlookup($A251&amp;$B251,{'3) Release_Label'!$D:$D&amp;'3) Release_Label'!$E:$E,'3) Release_Label'!$H:$H},2,0), or(and(not(isblank($B251)),$B251=$B250,$A251&lt;&gt;$A250),and(not(isblank($A251)),$A251=$A250,$B251&lt;&gt;$B250)),"ID LISTS UNALIGNED",and($A251&lt;&gt;"",countif('3) Release_Label'!$D:$D,$A251)=0),"NO UPC MATCH in Release_Label",and($B251&lt;&gt;"",countif('3) Release_Label'!$E:$E,$B251)=0),"NO CATALOG ID MATCH in Release_Label",iserror(vlookup($A251&amp;$B251,'3) Release_Label'!$D:$D&amp;'3) Release_Label'!$E:$E,1,0)),"NO UPC-CATALOG ID pair MATCH in Release_Label" )</f>
        <v/>
      </c>
      <c r="E251" s="43" t="s">
        <v>79</v>
      </c>
      <c r="F251" s="135" t="s">
        <v>669</v>
      </c>
      <c r="G251" s="136" t="str">
        <f t="array" ref="G251">ifs(or($F251="",$F251="Main Primary Artist"),$F251,not(iserror(vlookup($F251,'Reference info'!$J$5:$J$8,1,0))),"Key Artist",not(iserror(vlookup($F251,'Reference info'!$J$38:$J$405,1,0))),"Performer",not(iserror(vlookup($F251,'Reference info'!$J$10:$J$36,1,0))),"Producer &amp; Engineer")</f>
        <v>Producer &amp; Engineer</v>
      </c>
      <c r="I251" s="8" t="str">
        <f>IF(AND(F251="Main Primary Artist",SUBSTITUTE(E251," ","")&lt;&gt;"VariousArtists",SUBSTITUTE(E251," ","")&lt;&gt;"VariousArtist",E251&lt;&gt;"Various",SUBSTITUTE(E251," ","")&lt;&gt;"AssortedArtists",SUBSTITUTE(E251," ","")&lt;&gt;"AssortedArtist",E251&lt;&gt;"Assorted",SUBSTITUTE(E251," ","")&lt;&gt;"AsortedArtists",SUBSTITUTE(E251," ","")&lt;&gt;"AsortedArtist",E251&lt;&gt;"Asorted",E251&lt;&gt;"Other",,SUBSTITUTE(E251," ","")&lt;&gt;"MiscellaneousArtists",SUBSTITUTE(E251," ","")&lt;&gt;"MiscellaneousArtist",E251&lt;&gt;"Miscellaneous",SUBSTITUTE(E251," ","")&lt;&gt;"MiscelaneousArtists",SUBSTITUTE(E251," ","")&lt;&gt;"MiscelaneousArtist",E251&lt;&gt;"Miscelaneous"),"update Releases set ArtistId=(select ArtistId from Artists where Name=N'"&amp;SUBSTITUTE(trim(E251),"'","''")&amp;"' and EnterpriseId="&amp;EntId&amp;"), SearchKeywords=concat_ws(' ', Name, N'"&amp;SUBSTITUTE(trim(E251),"'","''")&amp;"',(select Name from Labels where LabelId=Releases.LabelId), ReleaseId, UPC, Catalog) where "&amp;IF(A251&lt;&gt;"","UPC="&amp;A251,"Catalog='"&amp;SUBSTITUTE(trim(B251),"'","''")&amp;"'")&amp;" and EnterpriseId="&amp;EntId,IF(and(F251&lt;&gt;"Main Primary Artist",SUBSTITUTE(E251," ","")&lt;&gt;"VariousArtists",SUBSTITUTE(E251," ","")&lt;&gt;"VariousArtist",E251&lt;&gt;"Various",SUBSTITUTE(E251," ","")&lt;&gt;"AssortedArtists",SUBSTITUTE(E251," ","")&lt;&gt;"AssortedArtist",E251&lt;&gt;"Assorted",SUBSTITUTE(E251," ","")&lt;&gt;"AsortedArtists",SUBSTITUTE(E251," ","")&lt;&gt;"AsortedArtist",E251&lt;&gt;"Asorted",E251&lt;&gt;"Other",,SUBSTITUTE(E251," ","")&lt;&gt;"MiscellaneousArtists",SUBSTITUTE(E251," ","")&lt;&gt;"MiscellaneousArtist",E251&lt;&gt;"Miscellaneous",SUBSTITUTE(E251," ","")&lt;&gt;"MiscelaneousArtists",SUBSTITUTE(E251," ","")&lt;&gt;"MiscelaneousArtist",E251&lt;&gt;"Miscelaneous"),"INSERT into Contributors VALUES (newid(), "&amp;IF(F251&lt;&gt;"Primary Artist", "(select RoleId from ContributorRoles where Name='"&amp;F251&amp;"'), 0", "49, 1")&amp; ", null, (select max(ReleaseId) from Releases where "&amp;IF(A251&lt;&gt;"","UPC="&amp;A251,"Catalog='"&amp;SUBSTITUTE(trim(B251),"'","''")&amp;"'")&amp;" and EnterpriseId="&amp;EntId&amp;"), (select ArtistId from Artists where Name=N'"&amp;SUBSTITUTE(trim(E251),"'","''")&amp;"' and EnterpriseId="&amp;EntId&amp;"), null)",""))</f>
        <v>INSERT into Contributors VALUES (newid(), (select RoleId from ContributorRoles where Name='Engineer'), 0, null, (select max(ReleaseId) from Releases where UPC=717332519086 and EnterpriseId=647322), (select ArtistId from Artists where Name=N'$hinepsj' and EnterpriseId=647322), null)</v>
      </c>
      <c r="L251" s="28"/>
    </row>
    <row r="252">
      <c r="A252" s="83">
        <v>7.17332519079E11</v>
      </c>
      <c r="B252" s="116"/>
      <c r="C252" s="134" t="str">
        <f t="array" ref="C252">ifs(and(isblank($A252),isblank($B252)),"", not(iserror(vlookup($A252&amp;$B252,'3) Release_Label'!$D:$D&amp;'3) Release_Label'!$E:$E,1,0))),vlookup($A252&amp;$B252,{'3) Release_Label'!$D:$D&amp;'3) Release_Label'!$E:$E,'3) Release_Label'!$F:$F},2,0), or(and(not(isblank($B252)),$B252=$B251,$A252&lt;&gt;$A251),and(not(isblank($A252)),$A252=$A251,$B252&lt;&gt;$B251)),"ID LISTS UNALIGNED",and($A252&lt;&gt;"",countif('3) Release_Label'!$D:$D,$A252)=0),"NO UPC MATCH in Release_Label",and($B252&lt;&gt;"",countif('3) Release_Label'!$E:$E,$B252)=0),"NO CATALOG ID MATCH in Release_Label",iserror(vlookup($A252&amp;$B252,'3) Release_Label'!$D:$D&amp;'3) Release_Label'!$E:$E,1,0)),"NO UPC-CATALOG ID pair MATCH in Release_Label" )</f>
        <v>Mash - Visionário Divino</v>
      </c>
      <c r="D252" s="134" t="str">
        <f t="array" ref="D252">ifs(and(isblank($A252),isblank($B252)),"", not(iserror(vlookup($A252&amp;$B252,'3) Release_Label'!$D:$D&amp;'3) Release_Label'!$E:$E,1,0))),vlookup($A252&amp;$B252,{'3) Release_Label'!$D:$D&amp;'3) Release_Label'!$E:$E,'3) Release_Label'!$H:$H},2,0), or(and(not(isblank($B252)),$B252=$B251,$A252&lt;&gt;$A251),and(not(isblank($A252)),$A252=$A251,$B252&lt;&gt;$B251)),"ID LISTS UNALIGNED",and($A252&lt;&gt;"",countif('3) Release_Label'!$D:$D,$A252)=0),"NO UPC MATCH in Release_Label",and($B252&lt;&gt;"",countif('3) Release_Label'!$E:$E,$B252)=0),"NO CATALOG ID MATCH in Release_Label",iserror(vlookup($A252&amp;$B252,'3) Release_Label'!$D:$D&amp;'3) Release_Label'!$E:$E,1,0)),"NO UPC-CATALOG ID pair MATCH in Release_Label" )</f>
        <v/>
      </c>
      <c r="E252" s="43" t="s">
        <v>67</v>
      </c>
      <c r="F252" s="135" t="s">
        <v>666</v>
      </c>
      <c r="G252" s="136" t="str">
        <f t="array" ref="G252">ifs(or($F252="",$F252="Main Primary Artist"),$F252,not(iserror(vlookup($F252,'Reference info'!$J$5:$J$8,1,0))),"Key Artist",not(iserror(vlookup($F252,'Reference info'!$J$38:$J$405,1,0))),"Performer",not(iserror(vlookup($F252,'Reference info'!$J$10:$J$36,1,0))),"Producer &amp; Engineer")</f>
        <v>Main Primary Artist</v>
      </c>
      <c r="I252" s="8" t="str">
        <f>IF(AND(F252="Main Primary Artist",SUBSTITUTE(E252," ","")&lt;&gt;"VariousArtists",SUBSTITUTE(E252," ","")&lt;&gt;"VariousArtist",E252&lt;&gt;"Various",SUBSTITUTE(E252," ","")&lt;&gt;"AssortedArtists",SUBSTITUTE(E252," ","")&lt;&gt;"AssortedArtist",E252&lt;&gt;"Assorted",SUBSTITUTE(E252," ","")&lt;&gt;"AsortedArtists",SUBSTITUTE(E252," ","")&lt;&gt;"AsortedArtist",E252&lt;&gt;"Asorted",E252&lt;&gt;"Other",,SUBSTITUTE(E252," ","")&lt;&gt;"MiscellaneousArtists",SUBSTITUTE(E252," ","")&lt;&gt;"MiscellaneousArtist",E252&lt;&gt;"Miscellaneous",SUBSTITUTE(E252," ","")&lt;&gt;"MiscelaneousArtists",SUBSTITUTE(E252," ","")&lt;&gt;"MiscelaneousArtist",E252&lt;&gt;"Miscelaneous"),"update Releases set ArtistId=(select ArtistId from Artists where Name=N'"&amp;SUBSTITUTE(trim(E252),"'","''")&amp;"' and EnterpriseId="&amp;EntId&amp;"), SearchKeywords=concat_ws(' ', Name, N'"&amp;SUBSTITUTE(trim(E252),"'","''")&amp;"',(select Name from Labels where LabelId=Releases.LabelId), ReleaseId, UPC, Catalog) where "&amp;IF(A252&lt;&gt;"","UPC="&amp;A252,"Catalog='"&amp;SUBSTITUTE(trim(B252),"'","''")&amp;"'")&amp;" and EnterpriseId="&amp;EntId,IF(and(F252&lt;&gt;"Main Primary Artist",SUBSTITUTE(E252," ","")&lt;&gt;"VariousArtists",SUBSTITUTE(E252," ","")&lt;&gt;"VariousArtist",E252&lt;&gt;"Various",SUBSTITUTE(E252," ","")&lt;&gt;"AssortedArtists",SUBSTITUTE(E252," ","")&lt;&gt;"AssortedArtist",E252&lt;&gt;"Assorted",SUBSTITUTE(E252," ","")&lt;&gt;"AsortedArtists",SUBSTITUTE(E252," ","")&lt;&gt;"AsortedArtist",E252&lt;&gt;"Asorted",E252&lt;&gt;"Other",,SUBSTITUTE(E252," ","")&lt;&gt;"MiscellaneousArtists",SUBSTITUTE(E252," ","")&lt;&gt;"MiscellaneousArtist",E252&lt;&gt;"Miscellaneous",SUBSTITUTE(E252," ","")&lt;&gt;"MiscelaneousArtists",SUBSTITUTE(E252," ","")&lt;&gt;"MiscelaneousArtist",E252&lt;&gt;"Miscelaneous"),"INSERT into Contributors VALUES (newid(), "&amp;IF(F252&lt;&gt;"Primary Artist", "(select RoleId from ContributorRoles where Name='"&amp;F252&amp;"'), 0", "49, 1")&amp; ", null, (select max(ReleaseId) from Releases where "&amp;IF(A252&lt;&gt;"","UPC="&amp;A252,"Catalog='"&amp;SUBSTITUTE(trim(B252),"'","''")&amp;"'")&amp;" and EnterpriseId="&amp;EntId&amp;"), (select ArtistId from Artists where Name=N'"&amp;SUBSTITUTE(trim(E252),"'","''")&amp;"'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UPC=717332519079 and EnterpriseId=647322</v>
      </c>
      <c r="L252" s="28"/>
    </row>
    <row r="253">
      <c r="A253" s="83">
        <v>7.17332519079E11</v>
      </c>
      <c r="B253" s="116"/>
      <c r="C253" s="134" t="str">
        <f t="array" ref="C253">ifs(and(isblank($A253),isblank($B253)),"", not(iserror(vlookup($A253&amp;$B253,'3) Release_Label'!$D:$D&amp;'3) Release_Label'!$E:$E,1,0))),vlookup($A253&amp;$B253,{'3) Release_Label'!$D:$D&amp;'3) Release_Label'!$E:$E,'3) Release_Label'!$F:$F},2,0), or(and(not(isblank($B253)),$B253=$B252,$A253&lt;&gt;$A252),and(not(isblank($A253)),$A253=$A252,$B253&lt;&gt;$B252)),"ID LISTS UNALIGNED",and($A253&lt;&gt;"",countif('3) Release_Label'!$D:$D,$A253)=0),"NO UPC MATCH in Release_Label",and($B253&lt;&gt;"",countif('3) Release_Label'!$E:$E,$B253)=0),"NO CATALOG ID MATCH in Release_Label",iserror(vlookup($A253&amp;$B253,'3) Release_Label'!$D:$D&amp;'3) Release_Label'!$E:$E,1,0)),"NO UPC-CATALOG ID pair MATCH in Release_Label" )</f>
        <v>Mash - Visionário Divino</v>
      </c>
      <c r="D253" s="134" t="str">
        <f t="array" ref="D253">ifs(and(isblank($A253),isblank($B253)),"", not(iserror(vlookup($A253&amp;$B253,'3) Release_Label'!$D:$D&amp;'3) Release_Label'!$E:$E,1,0))),vlookup($A253&amp;$B253,{'3) Release_Label'!$D:$D&amp;'3) Release_Label'!$E:$E,'3) Release_Label'!$H:$H},2,0), or(and(not(isblank($B253)),$B253=$B252,$A253&lt;&gt;$A252),and(not(isblank($A253)),$A253=$A252,$B253&lt;&gt;$B252)),"ID LISTS UNALIGNED",and($A253&lt;&gt;"",countif('3) Release_Label'!$D:$D,$A253)=0),"NO UPC MATCH in Release_Label",and($B253&lt;&gt;"",countif('3) Release_Label'!$E:$E,$B253)=0),"NO CATALOG ID MATCH in Release_Label",iserror(vlookup($A253&amp;$B253,'3) Release_Label'!$D:$D&amp;'3) Release_Label'!$E:$E,1,0)),"NO UPC-CATALOG ID pair MATCH in Release_Label" )</f>
        <v/>
      </c>
      <c r="E253" s="43" t="s">
        <v>67</v>
      </c>
      <c r="F253" s="135" t="s">
        <v>667</v>
      </c>
      <c r="G253" s="136" t="str">
        <f t="array" ref="G253">ifs(or($F253="",$F253="Main Primary Artist"),$F253,not(iserror(vlookup($F253,'Reference info'!$J$5:$J$8,1,0))),"Key Artist",not(iserror(vlookup($F253,'Reference info'!$J$38:$J$405,1,0))),"Performer",not(iserror(vlookup($F253,'Reference info'!$J$10:$J$36,1,0))),"Producer &amp; Engineer")</f>
        <v>Producer &amp; Engineer</v>
      </c>
      <c r="I253" s="8" t="str">
        <f>IF(AND(F253="Main Primary Artist",SUBSTITUTE(E253," ","")&lt;&gt;"VariousArtists",SUBSTITUTE(E253," ","")&lt;&gt;"VariousArtist",E253&lt;&gt;"Various",SUBSTITUTE(E253," ","")&lt;&gt;"AssortedArtists",SUBSTITUTE(E253," ","")&lt;&gt;"AssortedArtist",E253&lt;&gt;"Assorted",SUBSTITUTE(E253," ","")&lt;&gt;"AsortedArtists",SUBSTITUTE(E253," ","")&lt;&gt;"AsortedArtist",E253&lt;&gt;"Asorted",E253&lt;&gt;"Other",,SUBSTITUTE(E253," ","")&lt;&gt;"MiscellaneousArtists",SUBSTITUTE(E253," ","")&lt;&gt;"MiscellaneousArtist",E253&lt;&gt;"Miscellaneous",SUBSTITUTE(E253," ","")&lt;&gt;"MiscelaneousArtists",SUBSTITUTE(E253," ","")&lt;&gt;"MiscelaneousArtist",E253&lt;&gt;"Miscelaneous"),"update Releases set ArtistId=(select ArtistId from Artists where Name=N'"&amp;SUBSTITUTE(trim(E253),"'","''")&amp;"' and EnterpriseId="&amp;EntId&amp;"), SearchKeywords=concat_ws(' ', Name, N'"&amp;SUBSTITUTE(trim(E253),"'","''")&amp;"',(select Name from Labels where LabelId=Releases.LabelId), ReleaseId, UPC, Catalog) where "&amp;IF(A253&lt;&gt;"","UPC="&amp;A253,"Catalog='"&amp;SUBSTITUTE(trim(B253),"'","''")&amp;"'")&amp;" and EnterpriseId="&amp;EntId,IF(and(F253&lt;&gt;"Main Primary Artist",SUBSTITUTE(E253," ","")&lt;&gt;"VariousArtists",SUBSTITUTE(E253," ","")&lt;&gt;"VariousArtist",E253&lt;&gt;"Various",SUBSTITUTE(E253," ","")&lt;&gt;"AssortedArtists",SUBSTITUTE(E253," ","")&lt;&gt;"AssortedArtist",E253&lt;&gt;"Assorted",SUBSTITUTE(E253," ","")&lt;&gt;"AsortedArtists",SUBSTITUTE(E253," ","")&lt;&gt;"AsortedArtist",E253&lt;&gt;"Asorted",E253&lt;&gt;"Other",,SUBSTITUTE(E253," ","")&lt;&gt;"MiscellaneousArtists",SUBSTITUTE(E253," ","")&lt;&gt;"MiscellaneousArtist",E253&lt;&gt;"Miscellaneous",SUBSTITUTE(E253," ","")&lt;&gt;"MiscelaneousArtists",SUBSTITUTE(E253," ","")&lt;&gt;"MiscelaneousArtist",E253&lt;&gt;"Miscelaneous"),"INSERT into Contributors VALUES (newid(), "&amp;IF(F253&lt;&gt;"Primary Artist", "(select RoleId from ContributorRoles where Name='"&amp;F253&amp;"'), 0", "49, 1")&amp; ", null, (select max(ReleaseId) from Releases where "&amp;IF(A253&lt;&gt;"","UPC="&amp;A253,"Catalog='"&amp;SUBSTITUTE(trim(B253),"'","''")&amp;"'")&amp;" and EnterpriseId="&amp;EntId&amp;"), (select ArtistId from Artists where Name=N'"&amp;SUBSTITUTE(trim(E253),"'","''")&amp;"' and EnterpriseId="&amp;EntId&amp;"), null)",""))</f>
        <v>INSERT into Contributors VALUES (newid(), (select RoleId from ContributorRoles where Name='Producer'), 0, null, (select max(ReleaseId) from Releases where UPC=717332519079 and EnterpriseId=647322), (select ArtistId from Artists where Name=N'Flash Beats Manow' and EnterpriseId=647322), null)</v>
      </c>
      <c r="L253" s="28"/>
    </row>
    <row r="254">
      <c r="A254" s="83">
        <v>7.17332519079E11</v>
      </c>
      <c r="B254" s="116"/>
      <c r="C254" s="134" t="str">
        <f t="array" ref="C254">ifs(and(isblank($A254),isblank($B254)),"", not(iserror(vlookup($A254&amp;$B254,'3) Release_Label'!$D:$D&amp;'3) Release_Label'!$E:$E,1,0))),vlookup($A254&amp;$B254,{'3) Release_Label'!$D:$D&amp;'3) Release_Label'!$E:$E,'3) Release_Label'!$F:$F},2,0), or(and(not(isblank($B254)),$B254=$B253,$A254&lt;&gt;$A253),and(not(isblank($A254)),$A254=$A253,$B254&lt;&gt;$B253)),"ID LISTS UNALIGNED",and($A254&lt;&gt;"",countif('3) Release_Label'!$D:$D,$A254)=0),"NO UPC MATCH in Release_Label",and($B254&lt;&gt;"",countif('3) Release_Label'!$E:$E,$B254)=0),"NO CATALOG ID MATCH in Release_Label",iserror(vlookup($A254&amp;$B254,'3) Release_Label'!$D:$D&amp;'3) Release_Label'!$E:$E,1,0)),"NO UPC-CATALOG ID pair MATCH in Release_Label" )</f>
        <v>Mash - Visionário Divino</v>
      </c>
      <c r="D254" s="134" t="str">
        <f t="array" ref="D254">ifs(and(isblank($A254),isblank($B254)),"", not(iserror(vlookup($A254&amp;$B254,'3) Release_Label'!$D:$D&amp;'3) Release_Label'!$E:$E,1,0))),vlookup($A254&amp;$B254,{'3) Release_Label'!$D:$D&amp;'3) Release_Label'!$E:$E,'3) Release_Label'!$H:$H},2,0), or(and(not(isblank($B254)),$B254=$B253,$A254&lt;&gt;$A253),and(not(isblank($A254)),$A254=$A253,$B254&lt;&gt;$B253)),"ID LISTS UNALIGNED",and($A254&lt;&gt;"",countif('3) Release_Label'!$D:$D,$A254)=0),"NO UPC MATCH in Release_Label",and($B254&lt;&gt;"",countif('3) Release_Label'!$E:$E,$B254)=0),"NO CATALOG ID MATCH in Release_Label",iserror(vlookup($A254&amp;$B254,'3) Release_Label'!$D:$D&amp;'3) Release_Label'!$E:$E,1,0)),"NO UPC-CATALOG ID pair MATCH in Release_Label" )</f>
        <v/>
      </c>
      <c r="E254" s="43" t="s">
        <v>67</v>
      </c>
      <c r="F254" s="135" t="s">
        <v>669</v>
      </c>
      <c r="G254" s="136" t="str">
        <f t="array" ref="G254">ifs(or($F254="",$F254="Main Primary Artist"),$F254,not(iserror(vlookup($F254,'Reference info'!$J$5:$J$8,1,0))),"Key Artist",not(iserror(vlookup($F254,'Reference info'!$J$38:$J$405,1,0))),"Performer",not(iserror(vlookup($F254,'Reference info'!$J$10:$J$36,1,0))),"Producer &amp; Engineer")</f>
        <v>Producer &amp; Engineer</v>
      </c>
      <c r="I254" s="8" t="str">
        <f>IF(AND(F254="Main Primary Artist",SUBSTITUTE(E254," ","")&lt;&gt;"VariousArtists",SUBSTITUTE(E254," ","")&lt;&gt;"VariousArtist",E254&lt;&gt;"Various",SUBSTITUTE(E254," ","")&lt;&gt;"AssortedArtists",SUBSTITUTE(E254," ","")&lt;&gt;"AssortedArtist",E254&lt;&gt;"Assorted",SUBSTITUTE(E254," ","")&lt;&gt;"AsortedArtists",SUBSTITUTE(E254," ","")&lt;&gt;"AsortedArtist",E254&lt;&gt;"Asorted",E254&lt;&gt;"Other",,SUBSTITUTE(E254," ","")&lt;&gt;"MiscellaneousArtists",SUBSTITUTE(E254," ","")&lt;&gt;"MiscellaneousArtist",E254&lt;&gt;"Miscellaneous",SUBSTITUTE(E254," ","")&lt;&gt;"MiscelaneousArtists",SUBSTITUTE(E254," ","")&lt;&gt;"MiscelaneousArtist",E254&lt;&gt;"Miscelaneous"),"update Releases set ArtistId=(select ArtistId from Artists where Name=N'"&amp;SUBSTITUTE(trim(E254),"'","''")&amp;"' and EnterpriseId="&amp;EntId&amp;"), SearchKeywords=concat_ws(' ', Name, N'"&amp;SUBSTITUTE(trim(E254),"'","''")&amp;"',(select Name from Labels where LabelId=Releases.LabelId), ReleaseId, UPC, Catalog) where "&amp;IF(A254&lt;&gt;"","UPC="&amp;A254,"Catalog='"&amp;SUBSTITUTE(trim(B254),"'","''")&amp;"'")&amp;" and EnterpriseId="&amp;EntId,IF(and(F254&lt;&gt;"Main Primary Artist",SUBSTITUTE(E254," ","")&lt;&gt;"VariousArtists",SUBSTITUTE(E254," ","")&lt;&gt;"VariousArtist",E254&lt;&gt;"Various",SUBSTITUTE(E254," ","")&lt;&gt;"AssortedArtists",SUBSTITUTE(E254," ","")&lt;&gt;"AssortedArtist",E254&lt;&gt;"Assorted",SUBSTITUTE(E254," ","")&lt;&gt;"AsortedArtists",SUBSTITUTE(E254," ","")&lt;&gt;"AsortedArtist",E254&lt;&gt;"Asorted",E254&lt;&gt;"Other",,SUBSTITUTE(E254," ","")&lt;&gt;"MiscellaneousArtists",SUBSTITUTE(E254," ","")&lt;&gt;"MiscellaneousArtist",E254&lt;&gt;"Miscellaneous",SUBSTITUTE(E254," ","")&lt;&gt;"MiscelaneousArtists",SUBSTITUTE(E254," ","")&lt;&gt;"MiscelaneousArtist",E254&lt;&gt;"Miscelaneous"),"INSERT into Contributors VALUES (newid(), "&amp;IF(F254&lt;&gt;"Primary Artist", "(select RoleId from ContributorRoles where Name='"&amp;F254&amp;"'), 0", "49, 1")&amp; ", null, (select max(ReleaseId) from Releases where "&amp;IF(A254&lt;&gt;"","UPC="&amp;A254,"Catalog='"&amp;SUBSTITUTE(trim(B254),"'","''")&amp;"'")&amp;" and EnterpriseId="&amp;EntId&amp;"), (select ArtistId from Artists where Name=N'"&amp;SUBSTITUTE(trim(E254),"'","''")&amp;"' and EnterpriseId="&amp;EntId&amp;"), null)",""))</f>
        <v>INSERT into Contributors VALUES (newid(), (select RoleId from ContributorRoles where Name='Engineer'), 0, null, (select max(ReleaseId) from Releases where UPC=717332519079 and EnterpriseId=647322), (select ArtistId from Artists where Name=N'Flash Beats Manow' and EnterpriseId=647322), null)</v>
      </c>
      <c r="L254" s="28"/>
    </row>
    <row r="255">
      <c r="A255" s="83">
        <v>7.17332654367E11</v>
      </c>
      <c r="B255" s="116"/>
      <c r="C255" s="134" t="str">
        <f t="array" ref="C255">ifs(and(isblank($A255),isblank($B255)),"", not(iserror(vlookup($A255&amp;$B255,'3) Release_Label'!$D:$D&amp;'3) Release_Label'!$E:$E,1,0))),vlookup($A255&amp;$B255,{'3) Release_Label'!$D:$D&amp;'3) Release_Label'!$E:$E,'3) Release_Label'!$F:$F},2,0), or(and(not(isblank($B255)),$B255=$B254,$A255&lt;&gt;$A254),and(not(isblank($A255)),$A255=$A254,$B255&lt;&gt;$B254)),"ID LISTS UNALIGNED",and($A255&lt;&gt;"",countif('3) Release_Label'!$D:$D,$A255)=0),"NO UPC MATCH in Release_Label",and($B255&lt;&gt;"",countif('3) Release_Label'!$E:$E,$B255)=0),"NO CATALOG ID MATCH in Release_Label",iserror(vlookup($A255&amp;$B255,'3) Release_Label'!$D:$D&amp;'3) Release_Label'!$E:$E,1,0)),"NO UPC-CATALOG ID pair MATCH in Release_Label" )</f>
        <v>Pétalas</v>
      </c>
      <c r="D255" s="134" t="str">
        <f t="array" ref="D255">ifs(and(isblank($A255),isblank($B255)),"", not(iserror(vlookup($A255&amp;$B255,'3) Release_Label'!$D:$D&amp;'3) Release_Label'!$E:$E,1,0))),vlookup($A255&amp;$B255,{'3) Release_Label'!$D:$D&amp;'3) Release_Label'!$E:$E,'3) Release_Label'!$H:$H},2,0), or(and(not(isblank($B255)),$B255=$B254,$A255&lt;&gt;$A254),and(not(isblank($A255)),$A255=$A254,$B255&lt;&gt;$B254)),"ID LISTS UNALIGNED",and($A255&lt;&gt;"",countif('3) Release_Label'!$D:$D,$A255)=0),"NO UPC MATCH in Release_Label",and($B255&lt;&gt;"",countif('3) Release_Label'!$E:$E,$B255)=0),"NO CATALOG ID MATCH in Release_Label",iserror(vlookup($A255&amp;$B255,'3) Release_Label'!$D:$D&amp;'3) Release_Label'!$E:$E,1,0)),"NO UPC-CATALOG ID pair MATCH in Release_Label" )</f>
        <v/>
      </c>
      <c r="E255" s="43" t="s">
        <v>69</v>
      </c>
      <c r="F255" s="135" t="s">
        <v>666</v>
      </c>
      <c r="G255" s="136" t="str">
        <f t="array" ref="G255">ifs(or($F255="",$F255="Main Primary Artist"),$F255,not(iserror(vlookup($F255,'Reference info'!$J$5:$J$8,1,0))),"Key Artist",not(iserror(vlookup($F255,'Reference info'!$J$38:$J$405,1,0))),"Performer",not(iserror(vlookup($F255,'Reference info'!$J$10:$J$36,1,0))),"Producer &amp; Engineer")</f>
        <v>Main Primary Artist</v>
      </c>
      <c r="I255" s="8" t="str">
        <f>IF(AND(F255="Main Primary Artist",SUBSTITUTE(E255," ","")&lt;&gt;"VariousArtists",SUBSTITUTE(E255," ","")&lt;&gt;"VariousArtist",E255&lt;&gt;"Various",SUBSTITUTE(E255," ","")&lt;&gt;"AssortedArtists",SUBSTITUTE(E255," ","")&lt;&gt;"AssortedArtist",E255&lt;&gt;"Assorted",SUBSTITUTE(E255," ","")&lt;&gt;"AsortedArtists",SUBSTITUTE(E255," ","")&lt;&gt;"AsortedArtist",E255&lt;&gt;"Asorted",E255&lt;&gt;"Other",,SUBSTITUTE(E255," ","")&lt;&gt;"MiscellaneousArtists",SUBSTITUTE(E255," ","")&lt;&gt;"MiscellaneousArtist",E255&lt;&gt;"Miscellaneous",SUBSTITUTE(E255," ","")&lt;&gt;"MiscelaneousArtists",SUBSTITUTE(E255," ","")&lt;&gt;"MiscelaneousArtist",E255&lt;&gt;"Miscelaneous"),"update Releases set ArtistId=(select ArtistId from Artists where Name=N'"&amp;SUBSTITUTE(trim(E255),"'","''")&amp;"' and EnterpriseId="&amp;EntId&amp;"), SearchKeywords=concat_ws(' ', Name, N'"&amp;SUBSTITUTE(trim(E255),"'","''")&amp;"',(select Name from Labels where LabelId=Releases.LabelId), ReleaseId, UPC, Catalog) where "&amp;IF(A255&lt;&gt;"","UPC="&amp;A255,"Catalog='"&amp;SUBSTITUTE(trim(B255),"'","''")&amp;"'")&amp;" and EnterpriseId="&amp;EntId,IF(and(F255&lt;&gt;"Main Primary Artist",SUBSTITUTE(E255," ","")&lt;&gt;"VariousArtists",SUBSTITUTE(E255," ","")&lt;&gt;"VariousArtist",E255&lt;&gt;"Various",SUBSTITUTE(E255," ","")&lt;&gt;"AssortedArtists",SUBSTITUTE(E255," ","")&lt;&gt;"AssortedArtist",E255&lt;&gt;"Assorted",SUBSTITUTE(E255," ","")&lt;&gt;"AsortedArtists",SUBSTITUTE(E255," ","")&lt;&gt;"AsortedArtist",E255&lt;&gt;"Asorted",E255&lt;&gt;"Other",,SUBSTITUTE(E255," ","")&lt;&gt;"MiscellaneousArtists",SUBSTITUTE(E255," ","")&lt;&gt;"MiscellaneousArtist",E255&lt;&gt;"Miscellaneous",SUBSTITUTE(E255," ","")&lt;&gt;"MiscelaneousArtists",SUBSTITUTE(E255," ","")&lt;&gt;"MiscelaneousArtist",E255&lt;&gt;"Miscelaneous"),"INSERT into Contributors VALUES (newid(), "&amp;IF(F255&lt;&gt;"Primary Artist", "(select RoleId from ContributorRoles where Name='"&amp;F255&amp;"'), 0", "49, 1")&amp; ", null, (select max(ReleaseId) from Releases where "&amp;IF(A255&lt;&gt;"","UPC="&amp;A255,"Catalog='"&amp;SUBSTITUTE(trim(B255),"'","''")&amp;"'")&amp;" and EnterpriseId="&amp;EntId&amp;"), (select ArtistId from Artists where Name=N'"&amp;SUBSTITUTE(trim(E255),"'","''")&amp;"' and EnterpriseId="&amp;EntId&amp;"), null)",""))</f>
        <v>update Releases set ArtistId=(select ArtistId from Artists where Name=N'Tavin' and EnterpriseId=647322), SearchKeywords=concat_ws(' ', Name, N'Tavin',(select Name from Labels where LabelId=Releases.LabelId), ReleaseId, UPC, Catalog) where UPC=717332654367 and EnterpriseId=647322</v>
      </c>
      <c r="L255" s="28"/>
    </row>
    <row r="256">
      <c r="A256" s="83">
        <v>7.17332654367E11</v>
      </c>
      <c r="B256" s="116"/>
      <c r="C256" s="134" t="str">
        <f t="array" ref="C256">ifs(and(isblank($A256),isblank($B256)),"", not(iserror(vlookup($A256&amp;$B256,'3) Release_Label'!$D:$D&amp;'3) Release_Label'!$E:$E,1,0))),vlookup($A256&amp;$B256,{'3) Release_Label'!$D:$D&amp;'3) Release_Label'!$E:$E,'3) Release_Label'!$F:$F},2,0), or(and(not(isblank($B256)),$B256=$B255,$A256&lt;&gt;$A255),and(not(isblank($A256)),$A256=$A255,$B256&lt;&gt;$B255)),"ID LISTS UNALIGNED",and($A256&lt;&gt;"",countif('3) Release_Label'!$D:$D,$A256)=0),"NO UPC MATCH in Release_Label",and($B256&lt;&gt;"",countif('3) Release_Label'!$E:$E,$B256)=0),"NO CATALOG ID MATCH in Release_Label",iserror(vlookup($A256&amp;$B256,'3) Release_Label'!$D:$D&amp;'3) Release_Label'!$E:$E,1,0)),"NO UPC-CATALOG ID pair MATCH in Release_Label" )</f>
        <v>Pétalas</v>
      </c>
      <c r="D256" s="134" t="str">
        <f t="array" ref="D256">ifs(and(isblank($A256),isblank($B256)),"", not(iserror(vlookup($A256&amp;$B256,'3) Release_Label'!$D:$D&amp;'3) Release_Label'!$E:$E,1,0))),vlookup($A256&amp;$B256,{'3) Release_Label'!$D:$D&amp;'3) Release_Label'!$E:$E,'3) Release_Label'!$H:$H},2,0), or(and(not(isblank($B256)),$B256=$B255,$A256&lt;&gt;$A255),and(not(isblank($A256)),$A256=$A255,$B256&lt;&gt;$B255)),"ID LISTS UNALIGNED",and($A256&lt;&gt;"",countif('3) Release_Label'!$D:$D,$A256)=0),"NO UPC MATCH in Release_Label",and($B256&lt;&gt;"",countif('3) Release_Label'!$E:$E,$B256)=0),"NO CATALOG ID MATCH in Release_Label",iserror(vlookup($A256&amp;$B256,'3) Release_Label'!$D:$D&amp;'3) Release_Label'!$E:$E,1,0)),"NO UPC-CATALOG ID pair MATCH in Release_Label" )</f>
        <v/>
      </c>
      <c r="E256" s="43" t="s">
        <v>113</v>
      </c>
      <c r="F256" s="135" t="s">
        <v>671</v>
      </c>
      <c r="G256" s="136" t="str">
        <f t="array" ref="G256">ifs(or($F256="",$F256="Main Primary Artist"),$F256,not(iserror(vlookup($F256,'Reference info'!$J$5:$J$8,1,0))),"Key Artist",not(iserror(vlookup($F256,'Reference info'!$J$38:$J$405,1,0))),"Performer",not(iserror(vlookup($F256,'Reference info'!$J$10:$J$36,1,0))),"Producer &amp; Engineer")</f>
        <v>Key Artist</v>
      </c>
      <c r="I256" s="8" t="str">
        <f>IF(AND(F256="Main Primary Artist",SUBSTITUTE(E256," ","")&lt;&gt;"VariousArtists",SUBSTITUTE(E256," ","")&lt;&gt;"VariousArtist",E256&lt;&gt;"Various",SUBSTITUTE(E256," ","")&lt;&gt;"AssortedArtists",SUBSTITUTE(E256," ","")&lt;&gt;"AssortedArtist",E256&lt;&gt;"Assorted",SUBSTITUTE(E256," ","")&lt;&gt;"AsortedArtists",SUBSTITUTE(E256," ","")&lt;&gt;"AsortedArtist",E256&lt;&gt;"Asorted",E256&lt;&gt;"Other",,SUBSTITUTE(E256," ","")&lt;&gt;"MiscellaneousArtists",SUBSTITUTE(E256," ","")&lt;&gt;"MiscellaneousArtist",E256&lt;&gt;"Miscellaneous",SUBSTITUTE(E256," ","")&lt;&gt;"MiscelaneousArtists",SUBSTITUTE(E256," ","")&lt;&gt;"MiscelaneousArtist",E256&lt;&gt;"Miscelaneous"),"update Releases set ArtistId=(select ArtistId from Artists where Name=N'"&amp;SUBSTITUTE(trim(E256),"'","''")&amp;"' and EnterpriseId="&amp;EntId&amp;"), SearchKeywords=concat_ws(' ', Name, N'"&amp;SUBSTITUTE(trim(E256),"'","''")&amp;"',(select Name from Labels where LabelId=Releases.LabelId), ReleaseId, UPC, Catalog) where "&amp;IF(A256&lt;&gt;"","UPC="&amp;A256,"Catalog='"&amp;SUBSTITUTE(trim(B256),"'","''")&amp;"'")&amp;" and EnterpriseId="&amp;EntId,IF(and(F256&lt;&gt;"Main Primary Artist",SUBSTITUTE(E256," ","")&lt;&gt;"VariousArtists",SUBSTITUTE(E256," ","")&lt;&gt;"VariousArtist",E256&lt;&gt;"Various",SUBSTITUTE(E256," ","")&lt;&gt;"AssortedArtists",SUBSTITUTE(E256," ","")&lt;&gt;"AssortedArtist",E256&lt;&gt;"Assorted",SUBSTITUTE(E256," ","")&lt;&gt;"AsortedArtists",SUBSTITUTE(E256," ","")&lt;&gt;"AsortedArtist",E256&lt;&gt;"Asorted",E256&lt;&gt;"Other",,SUBSTITUTE(E256," ","")&lt;&gt;"MiscellaneousArtists",SUBSTITUTE(E256," ","")&lt;&gt;"MiscellaneousArtist",E256&lt;&gt;"Miscellaneous",SUBSTITUTE(E256," ","")&lt;&gt;"MiscelaneousArtists",SUBSTITUTE(E256," ","")&lt;&gt;"MiscelaneousArtist",E256&lt;&gt;"Miscelaneous"),"INSERT into Contributors VALUES (newid(), "&amp;IF(F256&lt;&gt;"Primary Artist", "(select RoleId from ContributorRoles where Name='"&amp;F256&amp;"'), 0", "49, 1")&amp; ", null, (select max(ReleaseId) from Releases where "&amp;IF(A256&lt;&gt;"","UPC="&amp;A256,"Catalog='"&amp;SUBSTITUTE(trim(B256),"'","''")&amp;"'")&amp;" and EnterpriseId="&amp;EntId&amp;"), (select ArtistId from Artists where Name=N'"&amp;SUBSTITUTE(trim(E256),"'","''")&amp;"' and EnterpriseId="&amp;EntId&amp;"), null)",""))</f>
        <v>INSERT into Contributors VALUES (newid(), 49, 1, null, (select max(ReleaseId) from Releases where UPC=717332654367 and EnterpriseId=647322), (select ArtistId from Artists where Name=N'Lerym' and EnterpriseId=647322), null)</v>
      </c>
      <c r="L256" s="28"/>
    </row>
    <row r="257">
      <c r="A257" s="83">
        <v>7.17332654367E11</v>
      </c>
      <c r="B257" s="116"/>
      <c r="C257" s="134" t="str">
        <f t="array" ref="C257">ifs(and(isblank($A257),isblank($B257)),"", not(iserror(vlookup($A257&amp;$B257,'3) Release_Label'!$D:$D&amp;'3) Release_Label'!$E:$E,1,0))),vlookup($A257&amp;$B257,{'3) Release_Label'!$D:$D&amp;'3) Release_Label'!$E:$E,'3) Release_Label'!$F:$F},2,0), or(and(not(isblank($B257)),$B257=$B256,$A257&lt;&gt;$A256),and(not(isblank($A257)),$A257=$A256,$B257&lt;&gt;$B256)),"ID LISTS UNALIGNED",and($A257&lt;&gt;"",countif('3) Release_Label'!$D:$D,$A257)=0),"NO UPC MATCH in Release_Label",and($B257&lt;&gt;"",countif('3) Release_Label'!$E:$E,$B257)=0),"NO CATALOG ID MATCH in Release_Label",iserror(vlookup($A257&amp;$B257,'3) Release_Label'!$D:$D&amp;'3) Release_Label'!$E:$E,1,0)),"NO UPC-CATALOG ID pair MATCH in Release_Label" )</f>
        <v>Pétalas</v>
      </c>
      <c r="D257" s="134" t="str">
        <f t="array" ref="D257">ifs(and(isblank($A257),isblank($B257)),"", not(iserror(vlookup($A257&amp;$B257,'3) Release_Label'!$D:$D&amp;'3) Release_Label'!$E:$E,1,0))),vlookup($A257&amp;$B257,{'3) Release_Label'!$D:$D&amp;'3) Release_Label'!$E:$E,'3) Release_Label'!$H:$H},2,0), or(and(not(isblank($B257)),$B257=$B256,$A257&lt;&gt;$A256),and(not(isblank($A257)),$A257=$A256,$B257&lt;&gt;$B256)),"ID LISTS UNALIGNED",and($A257&lt;&gt;"",countif('3) Release_Label'!$D:$D,$A257)=0),"NO UPC MATCH in Release_Label",and($B257&lt;&gt;"",countif('3) Release_Label'!$E:$E,$B257)=0),"NO CATALOG ID MATCH in Release_Label",iserror(vlookup($A257&amp;$B257,'3) Release_Label'!$D:$D&amp;'3) Release_Label'!$E:$E,1,0)),"NO UPC-CATALOG ID pair MATCH in Release_Label" )</f>
        <v/>
      </c>
      <c r="E257" s="43" t="s">
        <v>69</v>
      </c>
      <c r="F257" s="135" t="s">
        <v>667</v>
      </c>
      <c r="G257" s="136" t="str">
        <f t="array" ref="G257">ifs(or($F257="",$F257="Main Primary Artist"),$F257,not(iserror(vlookup($F257,'Reference info'!$J$5:$J$8,1,0))),"Key Artist",not(iserror(vlookup($F257,'Reference info'!$J$38:$J$405,1,0))),"Performer",not(iserror(vlookup($F257,'Reference info'!$J$10:$J$36,1,0))),"Producer &amp; Engineer")</f>
        <v>Producer &amp; Engineer</v>
      </c>
      <c r="I257" s="8" t="str">
        <f>IF(AND(F257="Main Primary Artist",SUBSTITUTE(E257," ","")&lt;&gt;"VariousArtists",SUBSTITUTE(E257," ","")&lt;&gt;"VariousArtist",E257&lt;&gt;"Various",SUBSTITUTE(E257," ","")&lt;&gt;"AssortedArtists",SUBSTITUTE(E257," ","")&lt;&gt;"AssortedArtist",E257&lt;&gt;"Assorted",SUBSTITUTE(E257," ","")&lt;&gt;"AsortedArtists",SUBSTITUTE(E257," ","")&lt;&gt;"AsortedArtist",E257&lt;&gt;"Asorted",E257&lt;&gt;"Other",,SUBSTITUTE(E257," ","")&lt;&gt;"MiscellaneousArtists",SUBSTITUTE(E257," ","")&lt;&gt;"MiscellaneousArtist",E257&lt;&gt;"Miscellaneous",SUBSTITUTE(E257," ","")&lt;&gt;"MiscelaneousArtists",SUBSTITUTE(E257," ","")&lt;&gt;"MiscelaneousArtist",E257&lt;&gt;"Miscelaneous"),"update Releases set ArtistId=(select ArtistId from Artists where Name=N'"&amp;SUBSTITUTE(trim(E257),"'","''")&amp;"' and EnterpriseId="&amp;EntId&amp;"), SearchKeywords=concat_ws(' ', Name, N'"&amp;SUBSTITUTE(trim(E257),"'","''")&amp;"',(select Name from Labels where LabelId=Releases.LabelId), ReleaseId, UPC, Catalog) where "&amp;IF(A257&lt;&gt;"","UPC="&amp;A257,"Catalog='"&amp;SUBSTITUTE(trim(B257),"'","''")&amp;"'")&amp;" and EnterpriseId="&amp;EntId,IF(and(F257&lt;&gt;"Main Primary Artist",SUBSTITUTE(E257," ","")&lt;&gt;"VariousArtists",SUBSTITUTE(E257," ","")&lt;&gt;"VariousArtist",E257&lt;&gt;"Various",SUBSTITUTE(E257," ","")&lt;&gt;"AssortedArtists",SUBSTITUTE(E257," ","")&lt;&gt;"AssortedArtist",E257&lt;&gt;"Assorted",SUBSTITUTE(E257," ","")&lt;&gt;"AsortedArtists",SUBSTITUTE(E257," ","")&lt;&gt;"AsortedArtist",E257&lt;&gt;"Asorted",E257&lt;&gt;"Other",,SUBSTITUTE(E257," ","")&lt;&gt;"MiscellaneousArtists",SUBSTITUTE(E257," ","")&lt;&gt;"MiscellaneousArtist",E257&lt;&gt;"Miscellaneous",SUBSTITUTE(E257," ","")&lt;&gt;"MiscelaneousArtists",SUBSTITUTE(E257," ","")&lt;&gt;"MiscelaneousArtist",E257&lt;&gt;"Miscelaneous"),"INSERT into Contributors VALUES (newid(), "&amp;IF(F257&lt;&gt;"Primary Artist", "(select RoleId from ContributorRoles where Name='"&amp;F257&amp;"'), 0", "49, 1")&amp; ", null, (select max(ReleaseId) from Releases where "&amp;IF(A257&lt;&gt;"","UPC="&amp;A257,"Catalog='"&amp;SUBSTITUTE(trim(B257),"'","''")&amp;"'")&amp;" and EnterpriseId="&amp;EntId&amp;"), (select ArtistId from Artists where Name=N'"&amp;SUBSTITUTE(trim(E257),"'","''")&amp;"' and EnterpriseId="&amp;EntId&amp;"), null)",""))</f>
        <v>INSERT into Contributors VALUES (newid(), (select RoleId from ContributorRoles where Name='Producer'), 0, null, (select max(ReleaseId) from Releases where UPC=717332654367 and EnterpriseId=647322), (select ArtistId from Artists where Name=N'Tavin' and EnterpriseId=647322), null)</v>
      </c>
      <c r="L257" s="28"/>
    </row>
    <row r="258">
      <c r="A258" s="83">
        <v>7.17332654367E11</v>
      </c>
      <c r="B258" s="116"/>
      <c r="C258" s="134" t="str">
        <f t="array" ref="C258">ifs(and(isblank($A258),isblank($B258)),"", not(iserror(vlookup($A258&amp;$B258,'3) Release_Label'!$D:$D&amp;'3) Release_Label'!$E:$E,1,0))),vlookup($A258&amp;$B258,{'3) Release_Label'!$D:$D&amp;'3) Release_Label'!$E:$E,'3) Release_Label'!$F:$F},2,0), or(and(not(isblank($B258)),$B258=$B257,$A258&lt;&gt;$A257),and(not(isblank($A258)),$A258=$A257,$B258&lt;&gt;$B257)),"ID LISTS UNALIGNED",and($A258&lt;&gt;"",countif('3) Release_Label'!$D:$D,$A258)=0),"NO UPC MATCH in Release_Label",and($B258&lt;&gt;"",countif('3) Release_Label'!$E:$E,$B258)=0),"NO CATALOG ID MATCH in Release_Label",iserror(vlookup($A258&amp;$B258,'3) Release_Label'!$D:$D&amp;'3) Release_Label'!$E:$E,1,0)),"NO UPC-CATALOG ID pair MATCH in Release_Label" )</f>
        <v>Pétalas</v>
      </c>
      <c r="D258" s="134" t="str">
        <f t="array" ref="D258">ifs(and(isblank($A258),isblank($B258)),"", not(iserror(vlookup($A258&amp;$B258,'3) Release_Label'!$D:$D&amp;'3) Release_Label'!$E:$E,1,0))),vlookup($A258&amp;$B258,{'3) Release_Label'!$D:$D&amp;'3) Release_Label'!$E:$E,'3) Release_Label'!$H:$H},2,0), or(and(not(isblank($B258)),$B258=$B257,$A258&lt;&gt;$A257),and(not(isblank($A258)),$A258=$A257,$B258&lt;&gt;$B257)),"ID LISTS UNALIGNED",and($A258&lt;&gt;"",countif('3) Release_Label'!$D:$D,$A258)=0),"NO UPC MATCH in Release_Label",and($B258&lt;&gt;"",countif('3) Release_Label'!$E:$E,$B258)=0),"NO CATALOG ID MATCH in Release_Label",iserror(vlookup($A258&amp;$B258,'3) Release_Label'!$D:$D&amp;'3) Release_Label'!$E:$E,1,0)),"NO UPC-CATALOG ID pair MATCH in Release_Label" )</f>
        <v/>
      </c>
      <c r="E258" s="43" t="s">
        <v>69</v>
      </c>
      <c r="F258" s="135" t="s">
        <v>669</v>
      </c>
      <c r="G258" s="136" t="str">
        <f t="array" ref="G258">ifs(or($F258="",$F258="Main Primary Artist"),$F258,not(iserror(vlookup($F258,'Reference info'!$J$5:$J$8,1,0))),"Key Artist",not(iserror(vlookup($F258,'Reference info'!$J$38:$J$405,1,0))),"Performer",not(iserror(vlookup($F258,'Reference info'!$J$10:$J$36,1,0))),"Producer &amp; Engineer")</f>
        <v>Producer &amp; Engineer</v>
      </c>
      <c r="I258" s="8" t="str">
        <f>IF(AND(F258="Main Primary Artist",SUBSTITUTE(E258," ","")&lt;&gt;"VariousArtists",SUBSTITUTE(E258," ","")&lt;&gt;"VariousArtist",E258&lt;&gt;"Various",SUBSTITUTE(E258," ","")&lt;&gt;"AssortedArtists",SUBSTITUTE(E258," ","")&lt;&gt;"AssortedArtist",E258&lt;&gt;"Assorted",SUBSTITUTE(E258," ","")&lt;&gt;"AsortedArtists",SUBSTITUTE(E258," ","")&lt;&gt;"AsortedArtist",E258&lt;&gt;"Asorted",E258&lt;&gt;"Other",,SUBSTITUTE(E258," ","")&lt;&gt;"MiscellaneousArtists",SUBSTITUTE(E258," ","")&lt;&gt;"MiscellaneousArtist",E258&lt;&gt;"Miscellaneous",SUBSTITUTE(E258," ","")&lt;&gt;"MiscelaneousArtists",SUBSTITUTE(E258," ","")&lt;&gt;"MiscelaneousArtist",E258&lt;&gt;"Miscelaneous"),"update Releases set ArtistId=(select ArtistId from Artists where Name=N'"&amp;SUBSTITUTE(trim(E258),"'","''")&amp;"' and EnterpriseId="&amp;EntId&amp;"), SearchKeywords=concat_ws(' ', Name, N'"&amp;SUBSTITUTE(trim(E258),"'","''")&amp;"',(select Name from Labels where LabelId=Releases.LabelId), ReleaseId, UPC, Catalog) where "&amp;IF(A258&lt;&gt;"","UPC="&amp;A258,"Catalog='"&amp;SUBSTITUTE(trim(B258),"'","''")&amp;"'")&amp;" and EnterpriseId="&amp;EntId,IF(and(F258&lt;&gt;"Main Primary Artist",SUBSTITUTE(E258," ","")&lt;&gt;"VariousArtists",SUBSTITUTE(E258," ","")&lt;&gt;"VariousArtist",E258&lt;&gt;"Various",SUBSTITUTE(E258," ","")&lt;&gt;"AssortedArtists",SUBSTITUTE(E258," ","")&lt;&gt;"AssortedArtist",E258&lt;&gt;"Assorted",SUBSTITUTE(E258," ","")&lt;&gt;"AsortedArtists",SUBSTITUTE(E258," ","")&lt;&gt;"AsortedArtist",E258&lt;&gt;"Asorted",E258&lt;&gt;"Other",,SUBSTITUTE(E258," ","")&lt;&gt;"MiscellaneousArtists",SUBSTITUTE(E258," ","")&lt;&gt;"MiscellaneousArtist",E258&lt;&gt;"Miscellaneous",SUBSTITUTE(E258," ","")&lt;&gt;"MiscelaneousArtists",SUBSTITUTE(E258," ","")&lt;&gt;"MiscelaneousArtist",E258&lt;&gt;"Miscelaneous"),"INSERT into Contributors VALUES (newid(), "&amp;IF(F258&lt;&gt;"Primary Artist", "(select RoleId from ContributorRoles where Name='"&amp;F258&amp;"'), 0", "49, 1")&amp; ", null, (select max(ReleaseId) from Releases where "&amp;IF(A258&lt;&gt;"","UPC="&amp;A258,"Catalog='"&amp;SUBSTITUTE(trim(B258),"'","''")&amp;"'")&amp;" and EnterpriseId="&amp;EntId&amp;"), (select ArtistId from Artists where Name=N'"&amp;SUBSTITUTE(trim(E258),"'","''")&amp;"' and EnterpriseId="&amp;EntId&amp;"), null)",""))</f>
        <v>INSERT into Contributors VALUES (newid(), (select RoleId from ContributorRoles where Name='Engineer'), 0, null, (select max(ReleaseId) from Releases where UPC=717332654367 and EnterpriseId=647322), (select ArtistId from Artists where Name=N'Tavin' and EnterpriseId=647322), null)</v>
      </c>
      <c r="L258" s="28"/>
    </row>
    <row r="259">
      <c r="A259" s="83">
        <v>7.17332698316E11</v>
      </c>
      <c r="B259" s="116"/>
      <c r="C259" s="134" t="str">
        <f t="array" ref="C259">ifs(and(isblank($A259),isblank($B259)),"", not(iserror(vlookup($A259&amp;$B259,'3) Release_Label'!$D:$D&amp;'3) Release_Label'!$E:$E,1,0))),vlookup($A259&amp;$B259,{'3) Release_Label'!$D:$D&amp;'3) Release_Label'!$E:$E,'3) Release_Label'!$F:$F},2,0), or(and(not(isblank($B259)),$B259=$B258,$A259&lt;&gt;$A258),and(not(isblank($A259)),$A259=$A258,$B259&lt;&gt;$B258)),"ID LISTS UNALIGNED",and($A259&lt;&gt;"",countif('3) Release_Label'!$D:$D,$A259)=0),"NO UPC MATCH in Release_Label",and($B259&lt;&gt;"",countif('3) Release_Label'!$E:$E,$B259)=0),"NO CATALOG ID MATCH in Release_Label",iserror(vlookup($A259&amp;$B259,'3) Release_Label'!$D:$D&amp;'3) Release_Label'!$E:$E,1,0)),"NO UPC-CATALOG ID pair MATCH in Release_Label" )</f>
        <v>Pedra Lunar</v>
      </c>
      <c r="D259" s="134" t="str">
        <f t="array" ref="D259">ifs(and(isblank($A259),isblank($B259)),"", not(iserror(vlookup($A259&amp;$B259,'3) Release_Label'!$D:$D&amp;'3) Release_Label'!$E:$E,1,0))),vlookup($A259&amp;$B259,{'3) Release_Label'!$D:$D&amp;'3) Release_Label'!$E:$E,'3) Release_Label'!$H:$H},2,0), or(and(not(isblank($B259)),$B259=$B258,$A259&lt;&gt;$A258),and(not(isblank($A259)),$A259=$A258,$B259&lt;&gt;$B258)),"ID LISTS UNALIGNED",and($A259&lt;&gt;"",countif('3) Release_Label'!$D:$D,$A259)=0),"NO UPC MATCH in Release_Label",and($B259&lt;&gt;"",countif('3) Release_Label'!$E:$E,$B259)=0),"NO CATALOG ID MATCH in Release_Label",iserror(vlookup($A259&amp;$B259,'3) Release_Label'!$D:$D&amp;'3) Release_Label'!$E:$E,1,0)),"NO UPC-CATALOG ID pair MATCH in Release_Label" )</f>
        <v/>
      </c>
      <c r="E259" s="43" t="s">
        <v>49</v>
      </c>
      <c r="F259" s="135" t="s">
        <v>666</v>
      </c>
      <c r="G259" s="136" t="str">
        <f t="array" ref="G259">ifs(or($F259="",$F259="Main Primary Artist"),$F259,not(iserror(vlookup($F259,'Reference info'!$J$5:$J$8,1,0))),"Key Artist",not(iserror(vlookup($F259,'Reference info'!$J$38:$J$405,1,0))),"Performer",not(iserror(vlookup($F259,'Reference info'!$J$10:$J$36,1,0))),"Producer &amp; Engineer")</f>
        <v>Main Primary Artist</v>
      </c>
      <c r="I259" s="8" t="str">
        <f>IF(AND(F259="Main Primary Artist",SUBSTITUTE(E259," ","")&lt;&gt;"VariousArtists",SUBSTITUTE(E259," ","")&lt;&gt;"VariousArtist",E259&lt;&gt;"Various",SUBSTITUTE(E259," ","")&lt;&gt;"AssortedArtists",SUBSTITUTE(E259," ","")&lt;&gt;"AssortedArtist",E259&lt;&gt;"Assorted",SUBSTITUTE(E259," ","")&lt;&gt;"AsortedArtists",SUBSTITUTE(E259," ","")&lt;&gt;"AsortedArtist",E259&lt;&gt;"Asorted",E259&lt;&gt;"Other",,SUBSTITUTE(E259," ","")&lt;&gt;"MiscellaneousArtists",SUBSTITUTE(E259," ","")&lt;&gt;"MiscellaneousArtist",E259&lt;&gt;"Miscellaneous",SUBSTITUTE(E259," ","")&lt;&gt;"MiscelaneousArtists",SUBSTITUTE(E259," ","")&lt;&gt;"MiscelaneousArtist",E259&lt;&gt;"Miscelaneous"),"update Releases set ArtistId=(select ArtistId from Artists where Name=N'"&amp;SUBSTITUTE(trim(E259),"'","''")&amp;"' and EnterpriseId="&amp;EntId&amp;"), SearchKeywords=concat_ws(' ', Name, N'"&amp;SUBSTITUTE(trim(E259),"'","''")&amp;"',(select Name from Labels where LabelId=Releases.LabelId), ReleaseId, UPC, Catalog) where "&amp;IF(A259&lt;&gt;"","UPC="&amp;A259,"Catalog='"&amp;SUBSTITUTE(trim(B259),"'","''")&amp;"'")&amp;" and EnterpriseId="&amp;EntId,IF(and(F259&lt;&gt;"Main Primary Artist",SUBSTITUTE(E259," ","")&lt;&gt;"VariousArtists",SUBSTITUTE(E259," ","")&lt;&gt;"VariousArtist",E259&lt;&gt;"Various",SUBSTITUTE(E259," ","")&lt;&gt;"AssortedArtists",SUBSTITUTE(E259," ","")&lt;&gt;"AssortedArtist",E259&lt;&gt;"Assorted",SUBSTITUTE(E259," ","")&lt;&gt;"AsortedArtists",SUBSTITUTE(E259," ","")&lt;&gt;"AsortedArtist",E259&lt;&gt;"Asorted",E259&lt;&gt;"Other",,SUBSTITUTE(E259," ","")&lt;&gt;"MiscellaneousArtists",SUBSTITUTE(E259," ","")&lt;&gt;"MiscellaneousArtist",E259&lt;&gt;"Miscellaneous",SUBSTITUTE(E259," ","")&lt;&gt;"MiscelaneousArtists",SUBSTITUTE(E259," ","")&lt;&gt;"MiscelaneousArtist",E259&lt;&gt;"Miscelaneous"),"INSERT into Contributors VALUES (newid(), "&amp;IF(F259&lt;&gt;"Primary Artist", "(select RoleId from ContributorRoles where Name='"&amp;F259&amp;"'), 0", "49, 1")&amp; ", null, (select max(ReleaseId) from Releases where "&amp;IF(A259&lt;&gt;"","UPC="&amp;A259,"Catalog='"&amp;SUBSTITUTE(trim(B259),"'","''")&amp;"'")&amp;" and EnterpriseId="&amp;EntId&amp;"), (select ArtistId from Artists where Name=N'"&amp;SUBSTITUTE(trim(E259),"'","''")&amp;"' and EnterpriseId="&amp;EntId&amp;"), null)",""))</f>
        <v>update Releases set ArtistId=(select ArtistId from Artists where Name=N'JKZ' and EnterpriseId=647322), SearchKeywords=concat_ws(' ', Name, N'JKZ',(select Name from Labels where LabelId=Releases.LabelId), ReleaseId, UPC, Catalog) where UPC=717332698316 and EnterpriseId=647322</v>
      </c>
      <c r="L259" s="28"/>
    </row>
    <row r="260">
      <c r="A260" s="83">
        <v>7.17332698316E11</v>
      </c>
      <c r="B260" s="116"/>
      <c r="C260" s="134" t="str">
        <f t="array" ref="C260">ifs(and(isblank($A260),isblank($B260)),"", not(iserror(vlookup($A260&amp;$B260,'3) Release_Label'!$D:$D&amp;'3) Release_Label'!$E:$E,1,0))),vlookup($A260&amp;$B260,{'3) Release_Label'!$D:$D&amp;'3) Release_Label'!$E:$E,'3) Release_Label'!$F:$F},2,0), or(and(not(isblank($B260)),$B260=$B259,$A260&lt;&gt;$A259),and(not(isblank($A260)),$A260=$A259,$B260&lt;&gt;$B259)),"ID LISTS UNALIGNED",and($A260&lt;&gt;"",countif('3) Release_Label'!$D:$D,$A260)=0),"NO UPC MATCH in Release_Label",and($B260&lt;&gt;"",countif('3) Release_Label'!$E:$E,$B260)=0),"NO CATALOG ID MATCH in Release_Label",iserror(vlookup($A260&amp;$B260,'3) Release_Label'!$D:$D&amp;'3) Release_Label'!$E:$E,1,0)),"NO UPC-CATALOG ID pair MATCH in Release_Label" )</f>
        <v>Pedra Lunar</v>
      </c>
      <c r="D260" s="134" t="str">
        <f t="array" ref="D260">ifs(and(isblank($A260),isblank($B260)),"", not(iserror(vlookup($A260&amp;$B260,'3) Release_Label'!$D:$D&amp;'3) Release_Label'!$E:$E,1,0))),vlookup($A260&amp;$B260,{'3) Release_Label'!$D:$D&amp;'3) Release_Label'!$E:$E,'3) Release_Label'!$H:$H},2,0), or(and(not(isblank($B260)),$B260=$B259,$A260&lt;&gt;$A259),and(not(isblank($A260)),$A260=$A259,$B260&lt;&gt;$B259)),"ID LISTS UNALIGNED",and($A260&lt;&gt;"",countif('3) Release_Label'!$D:$D,$A260)=0),"NO UPC MATCH in Release_Label",and($B260&lt;&gt;"",countif('3) Release_Label'!$E:$E,$B260)=0),"NO CATALOG ID MATCH in Release_Label",iserror(vlookup($A260&amp;$B260,'3) Release_Label'!$D:$D&amp;'3) Release_Label'!$E:$E,1,0)),"NO UPC-CATALOG ID pair MATCH in Release_Label" )</f>
        <v/>
      </c>
      <c r="E260" s="43" t="s">
        <v>49</v>
      </c>
      <c r="F260" s="135" t="s">
        <v>667</v>
      </c>
      <c r="G260" s="136" t="str">
        <f t="array" ref="G260">ifs(or($F260="",$F260="Main Primary Artist"),$F260,not(iserror(vlookup($F260,'Reference info'!$J$5:$J$8,1,0))),"Key Artist",not(iserror(vlookup($F260,'Reference info'!$J$38:$J$405,1,0))),"Performer",not(iserror(vlookup($F260,'Reference info'!$J$10:$J$36,1,0))),"Producer &amp; Engineer")</f>
        <v>Producer &amp; Engineer</v>
      </c>
      <c r="I260" s="8" t="str">
        <f>IF(AND(F260="Main Primary Artist",SUBSTITUTE(E260," ","")&lt;&gt;"VariousArtists",SUBSTITUTE(E260," ","")&lt;&gt;"VariousArtist",E260&lt;&gt;"Various",SUBSTITUTE(E260," ","")&lt;&gt;"AssortedArtists",SUBSTITUTE(E260," ","")&lt;&gt;"AssortedArtist",E260&lt;&gt;"Assorted",SUBSTITUTE(E260," ","")&lt;&gt;"AsortedArtists",SUBSTITUTE(E260," ","")&lt;&gt;"AsortedArtist",E260&lt;&gt;"Asorted",E260&lt;&gt;"Other",,SUBSTITUTE(E260," ","")&lt;&gt;"MiscellaneousArtists",SUBSTITUTE(E260," ","")&lt;&gt;"MiscellaneousArtist",E260&lt;&gt;"Miscellaneous",SUBSTITUTE(E260," ","")&lt;&gt;"MiscelaneousArtists",SUBSTITUTE(E260," ","")&lt;&gt;"MiscelaneousArtist",E260&lt;&gt;"Miscelaneous"),"update Releases set ArtistId=(select ArtistId from Artists where Name=N'"&amp;SUBSTITUTE(trim(E260),"'","''")&amp;"' and EnterpriseId="&amp;EntId&amp;"), SearchKeywords=concat_ws(' ', Name, N'"&amp;SUBSTITUTE(trim(E260),"'","''")&amp;"',(select Name from Labels where LabelId=Releases.LabelId), ReleaseId, UPC, Catalog) where "&amp;IF(A260&lt;&gt;"","UPC="&amp;A260,"Catalog='"&amp;SUBSTITUTE(trim(B260),"'","''")&amp;"'")&amp;" and EnterpriseId="&amp;EntId,IF(and(F260&lt;&gt;"Main Primary Artist",SUBSTITUTE(E260," ","")&lt;&gt;"VariousArtists",SUBSTITUTE(E260," ","")&lt;&gt;"VariousArtist",E260&lt;&gt;"Various",SUBSTITUTE(E260," ","")&lt;&gt;"AssortedArtists",SUBSTITUTE(E260," ","")&lt;&gt;"AssortedArtist",E260&lt;&gt;"Assorted",SUBSTITUTE(E260," ","")&lt;&gt;"AsortedArtists",SUBSTITUTE(E260," ","")&lt;&gt;"AsortedArtist",E260&lt;&gt;"Asorted",E260&lt;&gt;"Other",,SUBSTITUTE(E260," ","")&lt;&gt;"MiscellaneousArtists",SUBSTITUTE(E260," ","")&lt;&gt;"MiscellaneousArtist",E260&lt;&gt;"Miscellaneous",SUBSTITUTE(E260," ","")&lt;&gt;"MiscelaneousArtists",SUBSTITUTE(E260," ","")&lt;&gt;"MiscelaneousArtist",E260&lt;&gt;"Miscelaneous"),"INSERT into Contributors VALUES (newid(), "&amp;IF(F260&lt;&gt;"Primary Artist", "(select RoleId from ContributorRoles where Name='"&amp;F260&amp;"'), 0", "49, 1")&amp; ", null, (select max(ReleaseId) from Releases where "&amp;IF(A260&lt;&gt;"","UPC="&amp;A260,"Catalog='"&amp;SUBSTITUTE(trim(B260),"'","''")&amp;"'")&amp;" and EnterpriseId="&amp;EntId&amp;"), (select ArtistId from Artists where Name=N'"&amp;SUBSTITUTE(trim(E260),"'","''")&amp;"' and EnterpriseId="&amp;EntId&amp;"), null)",""))</f>
        <v>INSERT into Contributors VALUES (newid(), (select RoleId from ContributorRoles where Name='Producer'), 0, null, (select max(ReleaseId) from Releases where UPC=717332698316 and EnterpriseId=647322), (select ArtistId from Artists where Name=N'JKZ' and EnterpriseId=647322), null)</v>
      </c>
      <c r="L260" s="28"/>
    </row>
    <row r="261">
      <c r="A261" s="83">
        <v>7.17332698316E11</v>
      </c>
      <c r="B261" s="116"/>
      <c r="C261" s="134" t="str">
        <f t="array" ref="C261">ifs(and(isblank($A261),isblank($B261)),"", not(iserror(vlookup($A261&amp;$B261,'3) Release_Label'!$D:$D&amp;'3) Release_Label'!$E:$E,1,0))),vlookup($A261&amp;$B261,{'3) Release_Label'!$D:$D&amp;'3) Release_Label'!$E:$E,'3) Release_Label'!$F:$F},2,0), or(and(not(isblank($B261)),$B261=$B260,$A261&lt;&gt;$A260),and(not(isblank($A261)),$A261=$A260,$B261&lt;&gt;$B260)),"ID LISTS UNALIGNED",and($A261&lt;&gt;"",countif('3) Release_Label'!$D:$D,$A261)=0),"NO UPC MATCH in Release_Label",and($B261&lt;&gt;"",countif('3) Release_Label'!$E:$E,$B261)=0),"NO CATALOG ID MATCH in Release_Label",iserror(vlookup($A261&amp;$B261,'3) Release_Label'!$D:$D&amp;'3) Release_Label'!$E:$E,1,0)),"NO UPC-CATALOG ID pair MATCH in Release_Label" )</f>
        <v>Pedra Lunar</v>
      </c>
      <c r="D261" s="134" t="str">
        <f t="array" ref="D261">ifs(and(isblank($A261),isblank($B261)),"", not(iserror(vlookup($A261&amp;$B261,'3) Release_Label'!$D:$D&amp;'3) Release_Label'!$E:$E,1,0))),vlookup($A261&amp;$B261,{'3) Release_Label'!$D:$D&amp;'3) Release_Label'!$E:$E,'3) Release_Label'!$H:$H},2,0), or(and(not(isblank($B261)),$B261=$B260,$A261&lt;&gt;$A260),and(not(isblank($A261)),$A261=$A260,$B261&lt;&gt;$B260)),"ID LISTS UNALIGNED",and($A261&lt;&gt;"",countif('3) Release_Label'!$D:$D,$A261)=0),"NO UPC MATCH in Release_Label",and($B261&lt;&gt;"",countif('3) Release_Label'!$E:$E,$B261)=0),"NO CATALOG ID MATCH in Release_Label",iserror(vlookup($A261&amp;$B261,'3) Release_Label'!$D:$D&amp;'3) Release_Label'!$E:$E,1,0)),"NO UPC-CATALOG ID pair MATCH in Release_Label" )</f>
        <v/>
      </c>
      <c r="E261" s="43" t="s">
        <v>49</v>
      </c>
      <c r="F261" s="135" t="s">
        <v>669</v>
      </c>
      <c r="G261" s="136" t="str">
        <f t="array" ref="G261">ifs(or($F261="",$F261="Main Primary Artist"),$F261,not(iserror(vlookup($F261,'Reference info'!$J$5:$J$8,1,0))),"Key Artist",not(iserror(vlookup($F261,'Reference info'!$J$38:$J$405,1,0))),"Performer",not(iserror(vlookup($F261,'Reference info'!$J$10:$J$36,1,0))),"Producer &amp; Engineer")</f>
        <v>Producer &amp; Engineer</v>
      </c>
      <c r="I261" s="8" t="str">
        <f>IF(AND(F261="Main Primary Artist",SUBSTITUTE(E261," ","")&lt;&gt;"VariousArtists",SUBSTITUTE(E261," ","")&lt;&gt;"VariousArtist",E261&lt;&gt;"Various",SUBSTITUTE(E261," ","")&lt;&gt;"AssortedArtists",SUBSTITUTE(E261," ","")&lt;&gt;"AssortedArtist",E261&lt;&gt;"Assorted",SUBSTITUTE(E261," ","")&lt;&gt;"AsortedArtists",SUBSTITUTE(E261," ","")&lt;&gt;"AsortedArtist",E261&lt;&gt;"Asorted",E261&lt;&gt;"Other",,SUBSTITUTE(E261," ","")&lt;&gt;"MiscellaneousArtists",SUBSTITUTE(E261," ","")&lt;&gt;"MiscellaneousArtist",E261&lt;&gt;"Miscellaneous",SUBSTITUTE(E261," ","")&lt;&gt;"MiscelaneousArtists",SUBSTITUTE(E261," ","")&lt;&gt;"MiscelaneousArtist",E261&lt;&gt;"Miscelaneous"),"update Releases set ArtistId=(select ArtistId from Artists where Name=N'"&amp;SUBSTITUTE(trim(E261),"'","''")&amp;"' and EnterpriseId="&amp;EntId&amp;"), SearchKeywords=concat_ws(' ', Name, N'"&amp;SUBSTITUTE(trim(E261),"'","''")&amp;"',(select Name from Labels where LabelId=Releases.LabelId), ReleaseId, UPC, Catalog) where "&amp;IF(A261&lt;&gt;"","UPC="&amp;A261,"Catalog='"&amp;SUBSTITUTE(trim(B261),"'","''")&amp;"'")&amp;" and EnterpriseId="&amp;EntId,IF(and(F261&lt;&gt;"Main Primary Artist",SUBSTITUTE(E261," ","")&lt;&gt;"VariousArtists",SUBSTITUTE(E261," ","")&lt;&gt;"VariousArtist",E261&lt;&gt;"Various",SUBSTITUTE(E261," ","")&lt;&gt;"AssortedArtists",SUBSTITUTE(E261," ","")&lt;&gt;"AssortedArtist",E261&lt;&gt;"Assorted",SUBSTITUTE(E261," ","")&lt;&gt;"AsortedArtists",SUBSTITUTE(E261," ","")&lt;&gt;"AsortedArtist",E261&lt;&gt;"Asorted",E261&lt;&gt;"Other",,SUBSTITUTE(E261," ","")&lt;&gt;"MiscellaneousArtists",SUBSTITUTE(E261," ","")&lt;&gt;"MiscellaneousArtist",E261&lt;&gt;"Miscellaneous",SUBSTITUTE(E261," ","")&lt;&gt;"MiscelaneousArtists",SUBSTITUTE(E261," ","")&lt;&gt;"MiscelaneousArtist",E261&lt;&gt;"Miscelaneous"),"INSERT into Contributors VALUES (newid(), "&amp;IF(F261&lt;&gt;"Primary Artist", "(select RoleId from ContributorRoles where Name='"&amp;F261&amp;"'), 0", "49, 1")&amp; ", null, (select max(ReleaseId) from Releases where "&amp;IF(A261&lt;&gt;"","UPC="&amp;A261,"Catalog='"&amp;SUBSTITUTE(trim(B261),"'","''")&amp;"'")&amp;" and EnterpriseId="&amp;EntId&amp;"), (select ArtistId from Artists where Name=N'"&amp;SUBSTITUTE(trim(E261),"'","''")&amp;"' and EnterpriseId="&amp;EntId&amp;"), null)",""))</f>
        <v>INSERT into Contributors VALUES (newid(), (select RoleId from ContributorRoles where Name='Engineer'), 0, null, (select max(ReleaseId) from Releases where UPC=717332698316 and EnterpriseId=647322), (select ArtistId from Artists where Name=N'JKZ' and EnterpriseId=647322), null)</v>
      </c>
      <c r="L261" s="28"/>
    </row>
    <row r="262">
      <c r="A262" s="83">
        <v>7.17332698125E11</v>
      </c>
      <c r="B262" s="116"/>
      <c r="C262" s="134" t="str">
        <f t="array" ref="C262">ifs(and(isblank($A262),isblank($B262)),"", not(iserror(vlookup($A262&amp;$B262,'3) Release_Label'!$D:$D&amp;'3) Release_Label'!$E:$E,1,0))),vlookup($A262&amp;$B262,{'3) Release_Label'!$D:$D&amp;'3) Release_Label'!$E:$E,'3) Release_Label'!$F:$F},2,0), or(and(not(isblank($B262)),$B262=$B261,$A262&lt;&gt;$A261),and(not(isblank($A262)),$A262=$A261,$B262&lt;&gt;$B261)),"ID LISTS UNALIGNED",and($A262&lt;&gt;"",countif('3) Release_Label'!$D:$D,$A262)=0),"NO UPC MATCH in Release_Label",and($B262&lt;&gt;"",countif('3) Release_Label'!$E:$E,$B262)=0),"NO CATALOG ID MATCH in Release_Label",iserror(vlookup($A262&amp;$B262,'3) Release_Label'!$D:$D&amp;'3) Release_Label'!$E:$E,1,0)),"NO UPC-CATALOG ID pair MATCH in Release_Label" )</f>
        <v>Imperador</v>
      </c>
      <c r="D262" s="134" t="str">
        <f t="array" ref="D262">ifs(and(isblank($A262),isblank($B262)),"", not(iserror(vlookup($A262&amp;$B262,'3) Release_Label'!$D:$D&amp;'3) Release_Label'!$E:$E,1,0))),vlookup($A262&amp;$B262,{'3) Release_Label'!$D:$D&amp;'3) Release_Label'!$E:$E,'3) Release_Label'!$H:$H},2,0), or(and(not(isblank($B262)),$B262=$B261,$A262&lt;&gt;$A261),and(not(isblank($A262)),$A262=$A261,$B262&lt;&gt;$B261)),"ID LISTS UNALIGNED",and($A262&lt;&gt;"",countif('3) Release_Label'!$D:$D,$A262)=0),"NO UPC MATCH in Release_Label",and($B262&lt;&gt;"",countif('3) Release_Label'!$E:$E,$B262)=0),"NO CATALOG ID MATCH in Release_Label",iserror(vlookup($A262&amp;$B262,'3) Release_Label'!$D:$D&amp;'3) Release_Label'!$E:$E,1,0)),"NO UPC-CATALOG ID pair MATCH in Release_Label" )</f>
        <v/>
      </c>
      <c r="E262" s="43" t="s">
        <v>49</v>
      </c>
      <c r="F262" s="135" t="s">
        <v>666</v>
      </c>
      <c r="G262" s="136" t="str">
        <f t="array" ref="G262">ifs(or($F262="",$F262="Main Primary Artist"),$F262,not(iserror(vlookup($F262,'Reference info'!$J$5:$J$8,1,0))),"Key Artist",not(iserror(vlookup($F262,'Reference info'!$J$38:$J$405,1,0))),"Performer",not(iserror(vlookup($F262,'Reference info'!$J$10:$J$36,1,0))),"Producer &amp; Engineer")</f>
        <v>Main Primary Artist</v>
      </c>
      <c r="I262" s="8" t="str">
        <f>IF(AND(F262="Main Primary Artist",SUBSTITUTE(E262," ","")&lt;&gt;"VariousArtists",SUBSTITUTE(E262," ","")&lt;&gt;"VariousArtist",E262&lt;&gt;"Various",SUBSTITUTE(E262," ","")&lt;&gt;"AssortedArtists",SUBSTITUTE(E262," ","")&lt;&gt;"AssortedArtist",E262&lt;&gt;"Assorted",SUBSTITUTE(E262," ","")&lt;&gt;"AsortedArtists",SUBSTITUTE(E262," ","")&lt;&gt;"AsortedArtist",E262&lt;&gt;"Asorted",E262&lt;&gt;"Other",,SUBSTITUTE(E262," ","")&lt;&gt;"MiscellaneousArtists",SUBSTITUTE(E262," ","")&lt;&gt;"MiscellaneousArtist",E262&lt;&gt;"Miscellaneous",SUBSTITUTE(E262," ","")&lt;&gt;"MiscelaneousArtists",SUBSTITUTE(E262," ","")&lt;&gt;"MiscelaneousArtist",E262&lt;&gt;"Miscelaneous"),"update Releases set ArtistId=(select ArtistId from Artists where Name=N'"&amp;SUBSTITUTE(trim(E262),"'","''")&amp;"' and EnterpriseId="&amp;EntId&amp;"), SearchKeywords=concat_ws(' ', Name, N'"&amp;SUBSTITUTE(trim(E262),"'","''")&amp;"',(select Name from Labels where LabelId=Releases.LabelId), ReleaseId, UPC, Catalog) where "&amp;IF(A262&lt;&gt;"","UPC="&amp;A262,"Catalog='"&amp;SUBSTITUTE(trim(B262),"'","''")&amp;"'")&amp;" and EnterpriseId="&amp;EntId,IF(and(F262&lt;&gt;"Main Primary Artist",SUBSTITUTE(E262," ","")&lt;&gt;"VariousArtists",SUBSTITUTE(E262," ","")&lt;&gt;"VariousArtist",E262&lt;&gt;"Various",SUBSTITUTE(E262," ","")&lt;&gt;"AssortedArtists",SUBSTITUTE(E262," ","")&lt;&gt;"AssortedArtist",E262&lt;&gt;"Assorted",SUBSTITUTE(E262," ","")&lt;&gt;"AsortedArtists",SUBSTITUTE(E262," ","")&lt;&gt;"AsortedArtist",E262&lt;&gt;"Asorted",E262&lt;&gt;"Other",,SUBSTITUTE(E262," ","")&lt;&gt;"MiscellaneousArtists",SUBSTITUTE(E262," ","")&lt;&gt;"MiscellaneousArtist",E262&lt;&gt;"Miscellaneous",SUBSTITUTE(E262," ","")&lt;&gt;"MiscelaneousArtists",SUBSTITUTE(E262," ","")&lt;&gt;"MiscelaneousArtist",E262&lt;&gt;"Miscelaneous"),"INSERT into Contributors VALUES (newid(), "&amp;IF(F262&lt;&gt;"Primary Artist", "(select RoleId from ContributorRoles where Name='"&amp;F262&amp;"'), 0", "49, 1")&amp; ", null, (select max(ReleaseId) from Releases where "&amp;IF(A262&lt;&gt;"","UPC="&amp;A262,"Catalog='"&amp;SUBSTITUTE(trim(B262),"'","''")&amp;"'")&amp;" and EnterpriseId="&amp;EntId&amp;"), (select ArtistId from Artists where Name=N'"&amp;SUBSTITUTE(trim(E262),"'","''")&amp;"' and EnterpriseId="&amp;EntId&amp;"), null)",""))</f>
        <v>update Releases set ArtistId=(select ArtistId from Artists where Name=N'JKZ' and EnterpriseId=647322), SearchKeywords=concat_ws(' ', Name, N'JKZ',(select Name from Labels where LabelId=Releases.LabelId), ReleaseId, UPC, Catalog) where UPC=717332698125 and EnterpriseId=647322</v>
      </c>
      <c r="L262" s="28"/>
    </row>
    <row r="263">
      <c r="A263" s="83">
        <v>7.17332698125E11</v>
      </c>
      <c r="B263" s="116"/>
      <c r="C263" s="134" t="str">
        <f t="array" ref="C263">ifs(and(isblank($A263),isblank($B263)),"", not(iserror(vlookup($A263&amp;$B263,'3) Release_Label'!$D:$D&amp;'3) Release_Label'!$E:$E,1,0))),vlookup($A263&amp;$B263,{'3) Release_Label'!$D:$D&amp;'3) Release_Label'!$E:$E,'3) Release_Label'!$F:$F},2,0), or(and(not(isblank($B263)),$B263=$B262,$A263&lt;&gt;$A262),and(not(isblank($A263)),$A263=$A262,$B263&lt;&gt;$B262)),"ID LISTS UNALIGNED",and($A263&lt;&gt;"",countif('3) Release_Label'!$D:$D,$A263)=0),"NO UPC MATCH in Release_Label",and($B263&lt;&gt;"",countif('3) Release_Label'!$E:$E,$B263)=0),"NO CATALOG ID MATCH in Release_Label",iserror(vlookup($A263&amp;$B263,'3) Release_Label'!$D:$D&amp;'3) Release_Label'!$E:$E,1,0)),"NO UPC-CATALOG ID pair MATCH in Release_Label" )</f>
        <v>Imperador</v>
      </c>
      <c r="D263" s="134" t="str">
        <f t="array" ref="D263">ifs(and(isblank($A263),isblank($B263)),"", not(iserror(vlookup($A263&amp;$B263,'3) Release_Label'!$D:$D&amp;'3) Release_Label'!$E:$E,1,0))),vlookup($A263&amp;$B263,{'3) Release_Label'!$D:$D&amp;'3) Release_Label'!$E:$E,'3) Release_Label'!$H:$H},2,0), or(and(not(isblank($B263)),$B263=$B262,$A263&lt;&gt;$A262),and(not(isblank($A263)),$A263=$A262,$B263&lt;&gt;$B262)),"ID LISTS UNALIGNED",and($A263&lt;&gt;"",countif('3) Release_Label'!$D:$D,$A263)=0),"NO UPC MATCH in Release_Label",and($B263&lt;&gt;"",countif('3) Release_Label'!$E:$E,$B263)=0),"NO CATALOG ID MATCH in Release_Label",iserror(vlookup($A263&amp;$B263,'3) Release_Label'!$D:$D&amp;'3) Release_Label'!$E:$E,1,0)),"NO UPC-CATALOG ID pair MATCH in Release_Label" )</f>
        <v/>
      </c>
      <c r="E263" s="43" t="s">
        <v>49</v>
      </c>
      <c r="F263" s="135" t="s">
        <v>667</v>
      </c>
      <c r="G263" s="136" t="str">
        <f t="array" ref="G263">ifs(or($F263="",$F263="Main Primary Artist"),$F263,not(iserror(vlookup($F263,'Reference info'!$J$5:$J$8,1,0))),"Key Artist",not(iserror(vlookup($F263,'Reference info'!$J$38:$J$405,1,0))),"Performer",not(iserror(vlookup($F263,'Reference info'!$J$10:$J$36,1,0))),"Producer &amp; Engineer")</f>
        <v>Producer &amp; Engineer</v>
      </c>
      <c r="I263" s="8" t="str">
        <f>IF(AND(F263="Main Primary Artist",SUBSTITUTE(E263," ","")&lt;&gt;"VariousArtists",SUBSTITUTE(E263," ","")&lt;&gt;"VariousArtist",E263&lt;&gt;"Various",SUBSTITUTE(E263," ","")&lt;&gt;"AssortedArtists",SUBSTITUTE(E263," ","")&lt;&gt;"AssortedArtist",E263&lt;&gt;"Assorted",SUBSTITUTE(E263," ","")&lt;&gt;"AsortedArtists",SUBSTITUTE(E263," ","")&lt;&gt;"AsortedArtist",E263&lt;&gt;"Asorted",E263&lt;&gt;"Other",,SUBSTITUTE(E263," ","")&lt;&gt;"MiscellaneousArtists",SUBSTITUTE(E263," ","")&lt;&gt;"MiscellaneousArtist",E263&lt;&gt;"Miscellaneous",SUBSTITUTE(E263," ","")&lt;&gt;"MiscelaneousArtists",SUBSTITUTE(E263," ","")&lt;&gt;"MiscelaneousArtist",E263&lt;&gt;"Miscelaneous"),"update Releases set ArtistId=(select ArtistId from Artists where Name=N'"&amp;SUBSTITUTE(trim(E263),"'","''")&amp;"' and EnterpriseId="&amp;EntId&amp;"), SearchKeywords=concat_ws(' ', Name, N'"&amp;SUBSTITUTE(trim(E263),"'","''")&amp;"',(select Name from Labels where LabelId=Releases.LabelId), ReleaseId, UPC, Catalog) where "&amp;IF(A263&lt;&gt;"","UPC="&amp;A263,"Catalog='"&amp;SUBSTITUTE(trim(B263),"'","''")&amp;"'")&amp;" and EnterpriseId="&amp;EntId,IF(and(F263&lt;&gt;"Main Primary Artist",SUBSTITUTE(E263," ","")&lt;&gt;"VariousArtists",SUBSTITUTE(E263," ","")&lt;&gt;"VariousArtist",E263&lt;&gt;"Various",SUBSTITUTE(E263," ","")&lt;&gt;"AssortedArtists",SUBSTITUTE(E263," ","")&lt;&gt;"AssortedArtist",E263&lt;&gt;"Assorted",SUBSTITUTE(E263," ","")&lt;&gt;"AsortedArtists",SUBSTITUTE(E263," ","")&lt;&gt;"AsortedArtist",E263&lt;&gt;"Asorted",E263&lt;&gt;"Other",,SUBSTITUTE(E263," ","")&lt;&gt;"MiscellaneousArtists",SUBSTITUTE(E263," ","")&lt;&gt;"MiscellaneousArtist",E263&lt;&gt;"Miscellaneous",SUBSTITUTE(E263," ","")&lt;&gt;"MiscelaneousArtists",SUBSTITUTE(E263," ","")&lt;&gt;"MiscelaneousArtist",E263&lt;&gt;"Miscelaneous"),"INSERT into Contributors VALUES (newid(), "&amp;IF(F263&lt;&gt;"Primary Artist", "(select RoleId from ContributorRoles where Name='"&amp;F263&amp;"'), 0", "49, 1")&amp; ", null, (select max(ReleaseId) from Releases where "&amp;IF(A263&lt;&gt;"","UPC="&amp;A263,"Catalog='"&amp;SUBSTITUTE(trim(B263),"'","''")&amp;"'")&amp;" and EnterpriseId="&amp;EntId&amp;"), (select ArtistId from Artists where Name=N'"&amp;SUBSTITUTE(trim(E263),"'","''")&amp;"' and EnterpriseId="&amp;EntId&amp;"), null)",""))</f>
        <v>INSERT into Contributors VALUES (newid(), (select RoleId from ContributorRoles where Name='Producer'), 0, null, (select max(ReleaseId) from Releases where UPC=717332698125 and EnterpriseId=647322), (select ArtistId from Artists where Name=N'JKZ' and EnterpriseId=647322), null)</v>
      </c>
      <c r="L263" s="28"/>
    </row>
    <row r="264">
      <c r="A264" s="83">
        <v>7.17332698125E11</v>
      </c>
      <c r="B264" s="116"/>
      <c r="C264" s="134" t="str">
        <f t="array" ref="C264">ifs(and(isblank($A264),isblank($B264)),"", not(iserror(vlookup($A264&amp;$B264,'3) Release_Label'!$D:$D&amp;'3) Release_Label'!$E:$E,1,0))),vlookup($A264&amp;$B264,{'3) Release_Label'!$D:$D&amp;'3) Release_Label'!$E:$E,'3) Release_Label'!$F:$F},2,0), or(and(not(isblank($B264)),$B264=$B263,$A264&lt;&gt;$A263),and(not(isblank($A264)),$A264=$A263,$B264&lt;&gt;$B263)),"ID LISTS UNALIGNED",and($A264&lt;&gt;"",countif('3) Release_Label'!$D:$D,$A264)=0),"NO UPC MATCH in Release_Label",and($B264&lt;&gt;"",countif('3) Release_Label'!$E:$E,$B264)=0),"NO CATALOG ID MATCH in Release_Label",iserror(vlookup($A264&amp;$B264,'3) Release_Label'!$D:$D&amp;'3) Release_Label'!$E:$E,1,0)),"NO UPC-CATALOG ID pair MATCH in Release_Label" )</f>
        <v>Imperador</v>
      </c>
      <c r="D264" s="134" t="str">
        <f t="array" ref="D264">ifs(and(isblank($A264),isblank($B264)),"", not(iserror(vlookup($A264&amp;$B264,'3) Release_Label'!$D:$D&amp;'3) Release_Label'!$E:$E,1,0))),vlookup($A264&amp;$B264,{'3) Release_Label'!$D:$D&amp;'3) Release_Label'!$E:$E,'3) Release_Label'!$H:$H},2,0), or(and(not(isblank($B264)),$B264=$B263,$A264&lt;&gt;$A263),and(not(isblank($A264)),$A264=$A263,$B264&lt;&gt;$B263)),"ID LISTS UNALIGNED",and($A264&lt;&gt;"",countif('3) Release_Label'!$D:$D,$A264)=0),"NO UPC MATCH in Release_Label",and($B264&lt;&gt;"",countif('3) Release_Label'!$E:$E,$B264)=0),"NO CATALOG ID MATCH in Release_Label",iserror(vlookup($A264&amp;$B264,'3) Release_Label'!$D:$D&amp;'3) Release_Label'!$E:$E,1,0)),"NO UPC-CATALOG ID pair MATCH in Release_Label" )</f>
        <v/>
      </c>
      <c r="E264" s="43" t="s">
        <v>49</v>
      </c>
      <c r="F264" s="135" t="s">
        <v>669</v>
      </c>
      <c r="G264" s="136" t="str">
        <f t="array" ref="G264">ifs(or($F264="",$F264="Main Primary Artist"),$F264,not(iserror(vlookup($F264,'Reference info'!$J$5:$J$8,1,0))),"Key Artist",not(iserror(vlookup($F264,'Reference info'!$J$38:$J$405,1,0))),"Performer",not(iserror(vlookup($F264,'Reference info'!$J$10:$J$36,1,0))),"Producer &amp; Engineer")</f>
        <v>Producer &amp; Engineer</v>
      </c>
      <c r="I264" s="8" t="str">
        <f>IF(AND(F264="Main Primary Artist",SUBSTITUTE(E264," ","")&lt;&gt;"VariousArtists",SUBSTITUTE(E264," ","")&lt;&gt;"VariousArtist",E264&lt;&gt;"Various",SUBSTITUTE(E264," ","")&lt;&gt;"AssortedArtists",SUBSTITUTE(E264," ","")&lt;&gt;"AssortedArtist",E264&lt;&gt;"Assorted",SUBSTITUTE(E264," ","")&lt;&gt;"AsortedArtists",SUBSTITUTE(E264," ","")&lt;&gt;"AsortedArtist",E264&lt;&gt;"Asorted",E264&lt;&gt;"Other",,SUBSTITUTE(E264," ","")&lt;&gt;"MiscellaneousArtists",SUBSTITUTE(E264," ","")&lt;&gt;"MiscellaneousArtist",E264&lt;&gt;"Miscellaneous",SUBSTITUTE(E264," ","")&lt;&gt;"MiscelaneousArtists",SUBSTITUTE(E264," ","")&lt;&gt;"MiscelaneousArtist",E264&lt;&gt;"Miscelaneous"),"update Releases set ArtistId=(select ArtistId from Artists where Name=N'"&amp;SUBSTITUTE(trim(E264),"'","''")&amp;"' and EnterpriseId="&amp;EntId&amp;"), SearchKeywords=concat_ws(' ', Name, N'"&amp;SUBSTITUTE(trim(E264),"'","''")&amp;"',(select Name from Labels where LabelId=Releases.LabelId), ReleaseId, UPC, Catalog) where "&amp;IF(A264&lt;&gt;"","UPC="&amp;A264,"Catalog='"&amp;SUBSTITUTE(trim(B264),"'","''")&amp;"'")&amp;" and EnterpriseId="&amp;EntId,IF(and(F264&lt;&gt;"Main Primary Artist",SUBSTITUTE(E264," ","")&lt;&gt;"VariousArtists",SUBSTITUTE(E264," ","")&lt;&gt;"VariousArtist",E264&lt;&gt;"Various",SUBSTITUTE(E264," ","")&lt;&gt;"AssortedArtists",SUBSTITUTE(E264," ","")&lt;&gt;"AssortedArtist",E264&lt;&gt;"Assorted",SUBSTITUTE(E264," ","")&lt;&gt;"AsortedArtists",SUBSTITUTE(E264," ","")&lt;&gt;"AsortedArtist",E264&lt;&gt;"Asorted",E264&lt;&gt;"Other",,SUBSTITUTE(E264," ","")&lt;&gt;"MiscellaneousArtists",SUBSTITUTE(E264," ","")&lt;&gt;"MiscellaneousArtist",E264&lt;&gt;"Miscellaneous",SUBSTITUTE(E264," ","")&lt;&gt;"MiscelaneousArtists",SUBSTITUTE(E264," ","")&lt;&gt;"MiscelaneousArtist",E264&lt;&gt;"Miscelaneous"),"INSERT into Contributors VALUES (newid(), "&amp;IF(F264&lt;&gt;"Primary Artist", "(select RoleId from ContributorRoles where Name='"&amp;F264&amp;"'), 0", "49, 1")&amp; ", null, (select max(ReleaseId) from Releases where "&amp;IF(A264&lt;&gt;"","UPC="&amp;A264,"Catalog='"&amp;SUBSTITUTE(trim(B264),"'","''")&amp;"'")&amp;" and EnterpriseId="&amp;EntId&amp;"), (select ArtistId from Artists where Name=N'"&amp;SUBSTITUTE(trim(E264),"'","''")&amp;"' and EnterpriseId="&amp;EntId&amp;"), null)",""))</f>
        <v>INSERT into Contributors VALUES (newid(), (select RoleId from ContributorRoles where Name='Engineer'), 0, null, (select max(ReleaseId) from Releases where UPC=717332698125 and EnterpriseId=647322), (select ArtistId from Artists where Name=N'JKZ' and EnterpriseId=647322), null)</v>
      </c>
      <c r="L264" s="28"/>
    </row>
    <row r="265">
      <c r="A265" s="83">
        <v>7.17332698002E11</v>
      </c>
      <c r="B265" s="116"/>
      <c r="C265" s="134" t="str">
        <f t="array" ref="C265">ifs(and(isblank($A265),isblank($B265)),"", not(iserror(vlookup($A265&amp;$B265,'3) Release_Label'!$D:$D&amp;'3) Release_Label'!$E:$E,1,0))),vlookup($A265&amp;$B265,{'3) Release_Label'!$D:$D&amp;'3) Release_Label'!$E:$E,'3) Release_Label'!$F:$F},2,0), or(and(not(isblank($B265)),$B265=$B264,$A265&lt;&gt;$A264),and(not(isblank($A265)),$A265=$A264,$B265&lt;&gt;$B264)),"ID LISTS UNALIGNED",and($A265&lt;&gt;"",countif('3) Release_Label'!$D:$D,$A265)=0),"NO UPC MATCH in Release_Label",and($B265&lt;&gt;"",countif('3) Release_Label'!$E:$E,$B265)=0),"NO CATALOG ID MATCH in Release_Label",iserror(vlookup($A265&amp;$B265,'3) Release_Label'!$D:$D&amp;'3) Release_Label'!$E:$E,1,0)),"NO UPC-CATALOG ID pair MATCH in Release_Label" )</f>
        <v>Rindou</v>
      </c>
      <c r="D265" s="134" t="str">
        <f t="array" ref="D265">ifs(and(isblank($A265),isblank($B265)),"", not(iserror(vlookup($A265&amp;$B265,'3) Release_Label'!$D:$D&amp;'3) Release_Label'!$E:$E,1,0))),vlookup($A265&amp;$B265,{'3) Release_Label'!$D:$D&amp;'3) Release_Label'!$E:$E,'3) Release_Label'!$H:$H},2,0), or(and(not(isblank($B265)),$B265=$B264,$A265&lt;&gt;$A264),and(not(isblank($A265)),$A265=$A264,$B265&lt;&gt;$B264)),"ID LISTS UNALIGNED",and($A265&lt;&gt;"",countif('3) Release_Label'!$D:$D,$A265)=0),"NO UPC MATCH in Release_Label",and($B265&lt;&gt;"",countif('3) Release_Label'!$E:$E,$B265)=0),"NO CATALOG ID MATCH in Release_Label",iserror(vlookup($A265&amp;$B265,'3) Release_Label'!$D:$D&amp;'3) Release_Label'!$E:$E,1,0)),"NO UPC-CATALOG ID pair MATCH in Release_Label" )</f>
        <v/>
      </c>
      <c r="E265" s="43" t="s">
        <v>49</v>
      </c>
      <c r="F265" s="135" t="s">
        <v>666</v>
      </c>
      <c r="G265" s="136" t="str">
        <f t="array" ref="G265">ifs(or($F265="",$F265="Main Primary Artist"),$F265,not(iserror(vlookup($F265,'Reference info'!$J$5:$J$8,1,0))),"Key Artist",not(iserror(vlookup($F265,'Reference info'!$J$38:$J$405,1,0))),"Performer",not(iserror(vlookup($F265,'Reference info'!$J$10:$J$36,1,0))),"Producer &amp; Engineer")</f>
        <v>Main Primary Artist</v>
      </c>
      <c r="I265" s="8" t="str">
        <f>IF(AND(F265="Main Primary Artist",SUBSTITUTE(E265," ","")&lt;&gt;"VariousArtists",SUBSTITUTE(E265," ","")&lt;&gt;"VariousArtist",E265&lt;&gt;"Various",SUBSTITUTE(E265," ","")&lt;&gt;"AssortedArtists",SUBSTITUTE(E265," ","")&lt;&gt;"AssortedArtist",E265&lt;&gt;"Assorted",SUBSTITUTE(E265," ","")&lt;&gt;"AsortedArtists",SUBSTITUTE(E265," ","")&lt;&gt;"AsortedArtist",E265&lt;&gt;"Asorted",E265&lt;&gt;"Other",,SUBSTITUTE(E265," ","")&lt;&gt;"MiscellaneousArtists",SUBSTITUTE(E265," ","")&lt;&gt;"MiscellaneousArtist",E265&lt;&gt;"Miscellaneous",SUBSTITUTE(E265," ","")&lt;&gt;"MiscelaneousArtists",SUBSTITUTE(E265," ","")&lt;&gt;"MiscelaneousArtist",E265&lt;&gt;"Miscelaneous"),"update Releases set ArtistId=(select ArtistId from Artists where Name=N'"&amp;SUBSTITUTE(trim(E265),"'","''")&amp;"' and EnterpriseId="&amp;EntId&amp;"), SearchKeywords=concat_ws(' ', Name, N'"&amp;SUBSTITUTE(trim(E265),"'","''")&amp;"',(select Name from Labels where LabelId=Releases.LabelId), ReleaseId, UPC, Catalog) where "&amp;IF(A265&lt;&gt;"","UPC="&amp;A265,"Catalog='"&amp;SUBSTITUTE(trim(B265),"'","''")&amp;"'")&amp;" and EnterpriseId="&amp;EntId,IF(and(F265&lt;&gt;"Main Primary Artist",SUBSTITUTE(E265," ","")&lt;&gt;"VariousArtists",SUBSTITUTE(E265," ","")&lt;&gt;"VariousArtist",E265&lt;&gt;"Various",SUBSTITUTE(E265," ","")&lt;&gt;"AssortedArtists",SUBSTITUTE(E265," ","")&lt;&gt;"AssortedArtist",E265&lt;&gt;"Assorted",SUBSTITUTE(E265," ","")&lt;&gt;"AsortedArtists",SUBSTITUTE(E265," ","")&lt;&gt;"AsortedArtist",E265&lt;&gt;"Asorted",E265&lt;&gt;"Other",,SUBSTITUTE(E265," ","")&lt;&gt;"MiscellaneousArtists",SUBSTITUTE(E265," ","")&lt;&gt;"MiscellaneousArtist",E265&lt;&gt;"Miscellaneous",SUBSTITUTE(E265," ","")&lt;&gt;"MiscelaneousArtists",SUBSTITUTE(E265," ","")&lt;&gt;"MiscelaneousArtist",E265&lt;&gt;"Miscelaneous"),"INSERT into Contributors VALUES (newid(), "&amp;IF(F265&lt;&gt;"Primary Artist", "(select RoleId from ContributorRoles where Name='"&amp;F265&amp;"'), 0", "49, 1")&amp; ", null, (select max(ReleaseId) from Releases where "&amp;IF(A265&lt;&gt;"","UPC="&amp;A265,"Catalog='"&amp;SUBSTITUTE(trim(B265),"'","''")&amp;"'")&amp;" and EnterpriseId="&amp;EntId&amp;"), (select ArtistId from Artists where Name=N'"&amp;SUBSTITUTE(trim(E265),"'","''")&amp;"' and EnterpriseId="&amp;EntId&amp;"), null)",""))</f>
        <v>update Releases set ArtistId=(select ArtistId from Artists where Name=N'JKZ' and EnterpriseId=647322), SearchKeywords=concat_ws(' ', Name, N'JKZ',(select Name from Labels where LabelId=Releases.LabelId), ReleaseId, UPC, Catalog) where UPC=717332698002 and EnterpriseId=647322</v>
      </c>
      <c r="L265" s="28"/>
    </row>
    <row r="266">
      <c r="A266" s="83">
        <v>7.17332698002E11</v>
      </c>
      <c r="B266" s="116"/>
      <c r="C266" s="134" t="str">
        <f t="array" ref="C266">ifs(and(isblank($A266),isblank($B266)),"", not(iserror(vlookup($A266&amp;$B266,'3) Release_Label'!$D:$D&amp;'3) Release_Label'!$E:$E,1,0))),vlookup($A266&amp;$B266,{'3) Release_Label'!$D:$D&amp;'3) Release_Label'!$E:$E,'3) Release_Label'!$F:$F},2,0), or(and(not(isblank($B266)),$B266=$B265,$A266&lt;&gt;$A265),and(not(isblank($A266)),$A266=$A265,$B266&lt;&gt;$B265)),"ID LISTS UNALIGNED",and($A266&lt;&gt;"",countif('3) Release_Label'!$D:$D,$A266)=0),"NO UPC MATCH in Release_Label",and($B266&lt;&gt;"",countif('3) Release_Label'!$E:$E,$B266)=0),"NO CATALOG ID MATCH in Release_Label",iserror(vlookup($A266&amp;$B266,'3) Release_Label'!$D:$D&amp;'3) Release_Label'!$E:$E,1,0)),"NO UPC-CATALOG ID pair MATCH in Release_Label" )</f>
        <v>Rindou</v>
      </c>
      <c r="D266" s="134" t="str">
        <f t="array" ref="D266">ifs(and(isblank($A266),isblank($B266)),"", not(iserror(vlookup($A266&amp;$B266,'3) Release_Label'!$D:$D&amp;'3) Release_Label'!$E:$E,1,0))),vlookup($A266&amp;$B266,{'3) Release_Label'!$D:$D&amp;'3) Release_Label'!$E:$E,'3) Release_Label'!$H:$H},2,0), or(and(not(isblank($B266)),$B266=$B265,$A266&lt;&gt;$A265),and(not(isblank($A266)),$A266=$A265,$B266&lt;&gt;$B265)),"ID LISTS UNALIGNED",and($A266&lt;&gt;"",countif('3) Release_Label'!$D:$D,$A266)=0),"NO UPC MATCH in Release_Label",and($B266&lt;&gt;"",countif('3) Release_Label'!$E:$E,$B266)=0),"NO CATALOG ID MATCH in Release_Label",iserror(vlookup($A266&amp;$B266,'3) Release_Label'!$D:$D&amp;'3) Release_Label'!$E:$E,1,0)),"NO UPC-CATALOG ID pair MATCH in Release_Label" )</f>
        <v/>
      </c>
      <c r="E266" s="43" t="s">
        <v>49</v>
      </c>
      <c r="F266" s="135" t="s">
        <v>667</v>
      </c>
      <c r="G266" s="136" t="str">
        <f t="array" ref="G266">ifs(or($F266="",$F266="Main Primary Artist"),$F266,not(iserror(vlookup($F266,'Reference info'!$J$5:$J$8,1,0))),"Key Artist",not(iserror(vlookup($F266,'Reference info'!$J$38:$J$405,1,0))),"Performer",not(iserror(vlookup($F266,'Reference info'!$J$10:$J$36,1,0))),"Producer &amp; Engineer")</f>
        <v>Producer &amp; Engineer</v>
      </c>
      <c r="I266" s="8" t="str">
        <f>IF(AND(F266="Main Primary Artist",SUBSTITUTE(E266," ","")&lt;&gt;"VariousArtists",SUBSTITUTE(E266," ","")&lt;&gt;"VariousArtist",E266&lt;&gt;"Various",SUBSTITUTE(E266," ","")&lt;&gt;"AssortedArtists",SUBSTITUTE(E266," ","")&lt;&gt;"AssortedArtist",E266&lt;&gt;"Assorted",SUBSTITUTE(E266," ","")&lt;&gt;"AsortedArtists",SUBSTITUTE(E266," ","")&lt;&gt;"AsortedArtist",E266&lt;&gt;"Asorted",E266&lt;&gt;"Other",,SUBSTITUTE(E266," ","")&lt;&gt;"MiscellaneousArtists",SUBSTITUTE(E266," ","")&lt;&gt;"MiscellaneousArtist",E266&lt;&gt;"Miscellaneous",SUBSTITUTE(E266," ","")&lt;&gt;"MiscelaneousArtists",SUBSTITUTE(E266," ","")&lt;&gt;"MiscelaneousArtist",E266&lt;&gt;"Miscelaneous"),"update Releases set ArtistId=(select ArtistId from Artists where Name=N'"&amp;SUBSTITUTE(trim(E266),"'","''")&amp;"' and EnterpriseId="&amp;EntId&amp;"), SearchKeywords=concat_ws(' ', Name, N'"&amp;SUBSTITUTE(trim(E266),"'","''")&amp;"',(select Name from Labels where LabelId=Releases.LabelId), ReleaseId, UPC, Catalog) where "&amp;IF(A266&lt;&gt;"","UPC="&amp;A266,"Catalog='"&amp;SUBSTITUTE(trim(B266),"'","''")&amp;"'")&amp;" and EnterpriseId="&amp;EntId,IF(and(F266&lt;&gt;"Main Primary Artist",SUBSTITUTE(E266," ","")&lt;&gt;"VariousArtists",SUBSTITUTE(E266," ","")&lt;&gt;"VariousArtist",E266&lt;&gt;"Various",SUBSTITUTE(E266," ","")&lt;&gt;"AssortedArtists",SUBSTITUTE(E266," ","")&lt;&gt;"AssortedArtist",E266&lt;&gt;"Assorted",SUBSTITUTE(E266," ","")&lt;&gt;"AsortedArtists",SUBSTITUTE(E266," ","")&lt;&gt;"AsortedArtist",E266&lt;&gt;"Asorted",E266&lt;&gt;"Other",,SUBSTITUTE(E266," ","")&lt;&gt;"MiscellaneousArtists",SUBSTITUTE(E266," ","")&lt;&gt;"MiscellaneousArtist",E266&lt;&gt;"Miscellaneous",SUBSTITUTE(E266," ","")&lt;&gt;"MiscelaneousArtists",SUBSTITUTE(E266," ","")&lt;&gt;"MiscelaneousArtist",E266&lt;&gt;"Miscelaneous"),"INSERT into Contributors VALUES (newid(), "&amp;IF(F266&lt;&gt;"Primary Artist", "(select RoleId from ContributorRoles where Name='"&amp;F266&amp;"'), 0", "49, 1")&amp; ", null, (select max(ReleaseId) from Releases where "&amp;IF(A266&lt;&gt;"","UPC="&amp;A266,"Catalog='"&amp;SUBSTITUTE(trim(B266),"'","''")&amp;"'")&amp;" and EnterpriseId="&amp;EntId&amp;"), (select ArtistId from Artists where Name=N'"&amp;SUBSTITUTE(trim(E266),"'","''")&amp;"' and EnterpriseId="&amp;EntId&amp;"), null)",""))</f>
        <v>INSERT into Contributors VALUES (newid(), (select RoleId from ContributorRoles where Name='Producer'), 0, null, (select max(ReleaseId) from Releases where UPC=717332698002 and EnterpriseId=647322), (select ArtistId from Artists where Name=N'JKZ' and EnterpriseId=647322), null)</v>
      </c>
      <c r="L266" s="28"/>
    </row>
    <row r="267">
      <c r="A267" s="83">
        <v>7.17332698002E11</v>
      </c>
      <c r="B267" s="116"/>
      <c r="C267" s="134" t="str">
        <f t="array" ref="C267">ifs(and(isblank($A267),isblank($B267)),"", not(iserror(vlookup($A267&amp;$B267,'3) Release_Label'!$D:$D&amp;'3) Release_Label'!$E:$E,1,0))),vlookup($A267&amp;$B267,{'3) Release_Label'!$D:$D&amp;'3) Release_Label'!$E:$E,'3) Release_Label'!$F:$F},2,0), or(and(not(isblank($B267)),$B267=$B266,$A267&lt;&gt;$A266),and(not(isblank($A267)),$A267=$A266,$B267&lt;&gt;$B266)),"ID LISTS UNALIGNED",and($A267&lt;&gt;"",countif('3) Release_Label'!$D:$D,$A267)=0),"NO UPC MATCH in Release_Label",and($B267&lt;&gt;"",countif('3) Release_Label'!$E:$E,$B267)=0),"NO CATALOG ID MATCH in Release_Label",iserror(vlookup($A267&amp;$B267,'3) Release_Label'!$D:$D&amp;'3) Release_Label'!$E:$E,1,0)),"NO UPC-CATALOG ID pair MATCH in Release_Label" )</f>
        <v>Rindou</v>
      </c>
      <c r="D267" s="134" t="str">
        <f t="array" ref="D267">ifs(and(isblank($A267),isblank($B267)),"", not(iserror(vlookup($A267&amp;$B267,'3) Release_Label'!$D:$D&amp;'3) Release_Label'!$E:$E,1,0))),vlookup($A267&amp;$B267,{'3) Release_Label'!$D:$D&amp;'3) Release_Label'!$E:$E,'3) Release_Label'!$H:$H},2,0), or(and(not(isblank($B267)),$B267=$B266,$A267&lt;&gt;$A266),and(not(isblank($A267)),$A267=$A266,$B267&lt;&gt;$B266)),"ID LISTS UNALIGNED",and($A267&lt;&gt;"",countif('3) Release_Label'!$D:$D,$A267)=0),"NO UPC MATCH in Release_Label",and($B267&lt;&gt;"",countif('3) Release_Label'!$E:$E,$B267)=0),"NO CATALOG ID MATCH in Release_Label",iserror(vlookup($A267&amp;$B267,'3) Release_Label'!$D:$D&amp;'3) Release_Label'!$E:$E,1,0)),"NO UPC-CATALOG ID pair MATCH in Release_Label" )</f>
        <v/>
      </c>
      <c r="E267" s="43" t="s">
        <v>49</v>
      </c>
      <c r="F267" s="135" t="s">
        <v>669</v>
      </c>
      <c r="G267" s="136" t="str">
        <f t="array" ref="G267">ifs(or($F267="",$F267="Main Primary Artist"),$F267,not(iserror(vlookup($F267,'Reference info'!$J$5:$J$8,1,0))),"Key Artist",not(iserror(vlookup($F267,'Reference info'!$J$38:$J$405,1,0))),"Performer",not(iserror(vlookup($F267,'Reference info'!$J$10:$J$36,1,0))),"Producer &amp; Engineer")</f>
        <v>Producer &amp; Engineer</v>
      </c>
      <c r="I267" s="8" t="str">
        <f>IF(AND(F267="Main Primary Artist",SUBSTITUTE(E267," ","")&lt;&gt;"VariousArtists",SUBSTITUTE(E267," ","")&lt;&gt;"VariousArtist",E267&lt;&gt;"Various",SUBSTITUTE(E267," ","")&lt;&gt;"AssortedArtists",SUBSTITUTE(E267," ","")&lt;&gt;"AssortedArtist",E267&lt;&gt;"Assorted",SUBSTITUTE(E267," ","")&lt;&gt;"AsortedArtists",SUBSTITUTE(E267," ","")&lt;&gt;"AsortedArtist",E267&lt;&gt;"Asorted",E267&lt;&gt;"Other",,SUBSTITUTE(E267," ","")&lt;&gt;"MiscellaneousArtists",SUBSTITUTE(E267," ","")&lt;&gt;"MiscellaneousArtist",E267&lt;&gt;"Miscellaneous",SUBSTITUTE(E267," ","")&lt;&gt;"MiscelaneousArtists",SUBSTITUTE(E267," ","")&lt;&gt;"MiscelaneousArtist",E267&lt;&gt;"Miscelaneous"),"update Releases set ArtistId=(select ArtistId from Artists where Name=N'"&amp;SUBSTITUTE(trim(E267),"'","''")&amp;"' and EnterpriseId="&amp;EntId&amp;"), SearchKeywords=concat_ws(' ', Name, N'"&amp;SUBSTITUTE(trim(E267),"'","''")&amp;"',(select Name from Labels where LabelId=Releases.LabelId), ReleaseId, UPC, Catalog) where "&amp;IF(A267&lt;&gt;"","UPC="&amp;A267,"Catalog='"&amp;SUBSTITUTE(trim(B267),"'","''")&amp;"'")&amp;" and EnterpriseId="&amp;EntId,IF(and(F267&lt;&gt;"Main Primary Artist",SUBSTITUTE(E267," ","")&lt;&gt;"VariousArtists",SUBSTITUTE(E267," ","")&lt;&gt;"VariousArtist",E267&lt;&gt;"Various",SUBSTITUTE(E267," ","")&lt;&gt;"AssortedArtists",SUBSTITUTE(E267," ","")&lt;&gt;"AssortedArtist",E267&lt;&gt;"Assorted",SUBSTITUTE(E267," ","")&lt;&gt;"AsortedArtists",SUBSTITUTE(E267," ","")&lt;&gt;"AsortedArtist",E267&lt;&gt;"Asorted",E267&lt;&gt;"Other",,SUBSTITUTE(E267," ","")&lt;&gt;"MiscellaneousArtists",SUBSTITUTE(E267," ","")&lt;&gt;"MiscellaneousArtist",E267&lt;&gt;"Miscellaneous",SUBSTITUTE(E267," ","")&lt;&gt;"MiscelaneousArtists",SUBSTITUTE(E267," ","")&lt;&gt;"MiscelaneousArtist",E267&lt;&gt;"Miscelaneous"),"INSERT into Contributors VALUES (newid(), "&amp;IF(F267&lt;&gt;"Primary Artist", "(select RoleId from ContributorRoles where Name='"&amp;F267&amp;"'), 0", "49, 1")&amp; ", null, (select max(ReleaseId) from Releases where "&amp;IF(A267&lt;&gt;"","UPC="&amp;A267,"Catalog='"&amp;SUBSTITUTE(trim(B267),"'","''")&amp;"'")&amp;" and EnterpriseId="&amp;EntId&amp;"), (select ArtistId from Artists where Name=N'"&amp;SUBSTITUTE(trim(E267),"'","''")&amp;"' and EnterpriseId="&amp;EntId&amp;"), null)",""))</f>
        <v>INSERT into Contributors VALUES (newid(), (select RoleId from ContributorRoles where Name='Engineer'), 0, null, (select max(ReleaseId) from Releases where UPC=717332698002 and EnterpriseId=647322), (select ArtistId from Artists where Name=N'JKZ' and EnterpriseId=647322), null)</v>
      </c>
      <c r="L267" s="28"/>
    </row>
    <row r="268">
      <c r="A268" s="83">
        <v>7.1733273579E11</v>
      </c>
      <c r="B268" s="116"/>
      <c r="C268" s="134" t="str">
        <f t="array" ref="C268">ifs(and(isblank($A268),isblank($B268)),"", not(iserror(vlookup($A268&amp;$B268,'3) Release_Label'!$D:$D&amp;'3) Release_Label'!$E:$E,1,0))),vlookup($A268&amp;$B268,{'3) Release_Label'!$D:$D&amp;'3) Release_Label'!$E:$E,'3) Release_Label'!$F:$F},2,0), or(and(not(isblank($B268)),$B268=$B267,$A268&lt;&gt;$A267),and(not(isblank($A268)),$A268=$A267,$B268&lt;&gt;$B267)),"ID LISTS UNALIGNED",and($A268&lt;&gt;"",countif('3) Release_Label'!$D:$D,$A268)=0),"NO UPC MATCH in Release_Label",and($B268&lt;&gt;"",countif('3) Release_Label'!$E:$E,$B268)=0),"NO CATALOG ID MATCH in Release_Label",iserror(vlookup($A268&amp;$B268,'3) Release_Label'!$D:$D&amp;'3) Release_Label'!$E:$E,1,0)),"NO UPC-CATALOG ID pair MATCH in Release_Label" )</f>
        <v>Herói do Escudo</v>
      </c>
      <c r="D268" s="134" t="str">
        <f t="array" ref="D268">ifs(and(isblank($A268),isblank($B268)),"", not(iserror(vlookup($A268&amp;$B268,'3) Release_Label'!$D:$D&amp;'3) Release_Label'!$E:$E,1,0))),vlookup($A268&amp;$B268,{'3) Release_Label'!$D:$D&amp;'3) Release_Label'!$E:$E,'3) Release_Label'!$H:$H},2,0), or(and(not(isblank($B268)),$B268=$B267,$A268&lt;&gt;$A267),and(not(isblank($A268)),$A268=$A267,$B268&lt;&gt;$B267)),"ID LISTS UNALIGNED",and($A268&lt;&gt;"",countif('3) Release_Label'!$D:$D,$A268)=0),"NO UPC MATCH in Release_Label",and($B268&lt;&gt;"",countif('3) Release_Label'!$E:$E,$B268)=0),"NO CATALOG ID MATCH in Release_Label",iserror(vlookup($A268&amp;$B268,'3) Release_Label'!$D:$D&amp;'3) Release_Label'!$E:$E,1,0)),"NO UPC-CATALOG ID pair MATCH in Release_Label" )</f>
        <v/>
      </c>
      <c r="E268" s="43" t="s">
        <v>49</v>
      </c>
      <c r="F268" s="135" t="s">
        <v>666</v>
      </c>
      <c r="G268" s="136" t="str">
        <f t="array" ref="G268">ifs(or($F268="",$F268="Main Primary Artist"),$F268,not(iserror(vlookup($F268,'Reference info'!$J$5:$J$8,1,0))),"Key Artist",not(iserror(vlookup($F268,'Reference info'!$J$38:$J$405,1,0))),"Performer",not(iserror(vlookup($F268,'Reference info'!$J$10:$J$36,1,0))),"Producer &amp; Engineer")</f>
        <v>Main Primary Artist</v>
      </c>
      <c r="I268" s="8" t="str">
        <f>IF(AND(F268="Main Primary Artist",SUBSTITUTE(E268," ","")&lt;&gt;"VariousArtists",SUBSTITUTE(E268," ","")&lt;&gt;"VariousArtist",E268&lt;&gt;"Various",SUBSTITUTE(E268," ","")&lt;&gt;"AssortedArtists",SUBSTITUTE(E268," ","")&lt;&gt;"AssortedArtist",E268&lt;&gt;"Assorted",SUBSTITUTE(E268," ","")&lt;&gt;"AsortedArtists",SUBSTITUTE(E268," ","")&lt;&gt;"AsortedArtist",E268&lt;&gt;"Asorted",E268&lt;&gt;"Other",,SUBSTITUTE(E268," ","")&lt;&gt;"MiscellaneousArtists",SUBSTITUTE(E268," ","")&lt;&gt;"MiscellaneousArtist",E268&lt;&gt;"Miscellaneous",SUBSTITUTE(E268," ","")&lt;&gt;"MiscelaneousArtists",SUBSTITUTE(E268," ","")&lt;&gt;"MiscelaneousArtist",E268&lt;&gt;"Miscelaneous"),"update Releases set ArtistId=(select ArtistId from Artists where Name=N'"&amp;SUBSTITUTE(trim(E268),"'","''")&amp;"' and EnterpriseId="&amp;EntId&amp;"), SearchKeywords=concat_ws(' ', Name, N'"&amp;SUBSTITUTE(trim(E268),"'","''")&amp;"',(select Name from Labels where LabelId=Releases.LabelId), ReleaseId, UPC, Catalog) where "&amp;IF(A268&lt;&gt;"","UPC="&amp;A268,"Catalog='"&amp;SUBSTITUTE(trim(B268),"'","''")&amp;"'")&amp;" and EnterpriseId="&amp;EntId,IF(and(F268&lt;&gt;"Main Primary Artist",SUBSTITUTE(E268," ","")&lt;&gt;"VariousArtists",SUBSTITUTE(E268," ","")&lt;&gt;"VariousArtist",E268&lt;&gt;"Various",SUBSTITUTE(E268," ","")&lt;&gt;"AssortedArtists",SUBSTITUTE(E268," ","")&lt;&gt;"AssortedArtist",E268&lt;&gt;"Assorted",SUBSTITUTE(E268," ","")&lt;&gt;"AsortedArtists",SUBSTITUTE(E268," ","")&lt;&gt;"AsortedArtist",E268&lt;&gt;"Asorted",E268&lt;&gt;"Other",,SUBSTITUTE(E268," ","")&lt;&gt;"MiscellaneousArtists",SUBSTITUTE(E268," ","")&lt;&gt;"MiscellaneousArtist",E268&lt;&gt;"Miscellaneous",SUBSTITUTE(E268," ","")&lt;&gt;"MiscelaneousArtists",SUBSTITUTE(E268," ","")&lt;&gt;"MiscelaneousArtist",E268&lt;&gt;"Miscelaneous"),"INSERT into Contributors VALUES (newid(), "&amp;IF(F268&lt;&gt;"Primary Artist", "(select RoleId from ContributorRoles where Name='"&amp;F268&amp;"'), 0", "49, 1")&amp; ", null, (select max(ReleaseId) from Releases where "&amp;IF(A268&lt;&gt;"","UPC="&amp;A268,"Catalog='"&amp;SUBSTITUTE(trim(B268),"'","''")&amp;"'")&amp;" and EnterpriseId="&amp;EntId&amp;"), (select ArtistId from Artists where Name=N'"&amp;SUBSTITUTE(trim(E268),"'","''")&amp;"' and EnterpriseId="&amp;EntId&amp;"), null)",""))</f>
        <v>update Releases set ArtistId=(select ArtistId from Artists where Name=N'JKZ' and EnterpriseId=647322), SearchKeywords=concat_ws(' ', Name, N'JKZ',(select Name from Labels where LabelId=Releases.LabelId), ReleaseId, UPC, Catalog) where UPC=717332735790 and EnterpriseId=647322</v>
      </c>
      <c r="L268" s="28"/>
    </row>
    <row r="269">
      <c r="A269" s="83">
        <v>7.1733273579E11</v>
      </c>
      <c r="B269" s="116"/>
      <c r="C269" s="134" t="str">
        <f t="array" ref="C269">ifs(and(isblank($A269),isblank($B269)),"", not(iserror(vlookup($A269&amp;$B269,'3) Release_Label'!$D:$D&amp;'3) Release_Label'!$E:$E,1,0))),vlookup($A269&amp;$B269,{'3) Release_Label'!$D:$D&amp;'3) Release_Label'!$E:$E,'3) Release_Label'!$F:$F},2,0), or(and(not(isblank($B269)),$B269=$B268,$A269&lt;&gt;$A268),and(not(isblank($A269)),$A269=$A268,$B269&lt;&gt;$B268)),"ID LISTS UNALIGNED",and($A269&lt;&gt;"",countif('3) Release_Label'!$D:$D,$A269)=0),"NO UPC MATCH in Release_Label",and($B269&lt;&gt;"",countif('3) Release_Label'!$E:$E,$B269)=0),"NO CATALOG ID MATCH in Release_Label",iserror(vlookup($A269&amp;$B269,'3) Release_Label'!$D:$D&amp;'3) Release_Label'!$E:$E,1,0)),"NO UPC-CATALOG ID pair MATCH in Release_Label" )</f>
        <v>Herói do Escudo</v>
      </c>
      <c r="D269" s="134" t="str">
        <f t="array" ref="D269">ifs(and(isblank($A269),isblank($B269)),"", not(iserror(vlookup($A269&amp;$B269,'3) Release_Label'!$D:$D&amp;'3) Release_Label'!$E:$E,1,0))),vlookup($A269&amp;$B269,{'3) Release_Label'!$D:$D&amp;'3) Release_Label'!$E:$E,'3) Release_Label'!$H:$H},2,0), or(and(not(isblank($B269)),$B269=$B268,$A269&lt;&gt;$A268),and(not(isblank($A269)),$A269=$A268,$B269&lt;&gt;$B268)),"ID LISTS UNALIGNED",and($A269&lt;&gt;"",countif('3) Release_Label'!$D:$D,$A269)=0),"NO UPC MATCH in Release_Label",and($B269&lt;&gt;"",countif('3) Release_Label'!$E:$E,$B269)=0),"NO CATALOG ID MATCH in Release_Label",iserror(vlookup($A269&amp;$B269,'3) Release_Label'!$D:$D&amp;'3) Release_Label'!$E:$E,1,0)),"NO UPC-CATALOG ID pair MATCH in Release_Label" )</f>
        <v/>
      </c>
      <c r="E269" s="43" t="s">
        <v>49</v>
      </c>
      <c r="F269" s="135" t="s">
        <v>667</v>
      </c>
      <c r="G269" s="136" t="str">
        <f t="array" ref="G269">ifs(or($F269="",$F269="Main Primary Artist"),$F269,not(iserror(vlookup($F269,'Reference info'!$J$5:$J$8,1,0))),"Key Artist",not(iserror(vlookup($F269,'Reference info'!$J$38:$J$405,1,0))),"Performer",not(iserror(vlookup($F269,'Reference info'!$J$10:$J$36,1,0))),"Producer &amp; Engineer")</f>
        <v>Producer &amp; Engineer</v>
      </c>
      <c r="I269" s="8" t="str">
        <f>IF(AND(F269="Main Primary Artist",SUBSTITUTE(E269," ","")&lt;&gt;"VariousArtists",SUBSTITUTE(E269," ","")&lt;&gt;"VariousArtist",E269&lt;&gt;"Various",SUBSTITUTE(E269," ","")&lt;&gt;"AssortedArtists",SUBSTITUTE(E269," ","")&lt;&gt;"AssortedArtist",E269&lt;&gt;"Assorted",SUBSTITUTE(E269," ","")&lt;&gt;"AsortedArtists",SUBSTITUTE(E269," ","")&lt;&gt;"AsortedArtist",E269&lt;&gt;"Asorted",E269&lt;&gt;"Other",,SUBSTITUTE(E269," ","")&lt;&gt;"MiscellaneousArtists",SUBSTITUTE(E269," ","")&lt;&gt;"MiscellaneousArtist",E269&lt;&gt;"Miscellaneous",SUBSTITUTE(E269," ","")&lt;&gt;"MiscelaneousArtists",SUBSTITUTE(E269," ","")&lt;&gt;"MiscelaneousArtist",E269&lt;&gt;"Miscelaneous"),"update Releases set ArtistId=(select ArtistId from Artists where Name=N'"&amp;SUBSTITUTE(trim(E269),"'","''")&amp;"' and EnterpriseId="&amp;EntId&amp;"), SearchKeywords=concat_ws(' ', Name, N'"&amp;SUBSTITUTE(trim(E269),"'","''")&amp;"',(select Name from Labels where LabelId=Releases.LabelId), ReleaseId, UPC, Catalog) where "&amp;IF(A269&lt;&gt;"","UPC="&amp;A269,"Catalog='"&amp;SUBSTITUTE(trim(B269),"'","''")&amp;"'")&amp;" and EnterpriseId="&amp;EntId,IF(and(F269&lt;&gt;"Main Primary Artist",SUBSTITUTE(E269," ","")&lt;&gt;"VariousArtists",SUBSTITUTE(E269," ","")&lt;&gt;"VariousArtist",E269&lt;&gt;"Various",SUBSTITUTE(E269," ","")&lt;&gt;"AssortedArtists",SUBSTITUTE(E269," ","")&lt;&gt;"AssortedArtist",E269&lt;&gt;"Assorted",SUBSTITUTE(E269," ","")&lt;&gt;"AsortedArtists",SUBSTITUTE(E269," ","")&lt;&gt;"AsortedArtist",E269&lt;&gt;"Asorted",E269&lt;&gt;"Other",,SUBSTITUTE(E269," ","")&lt;&gt;"MiscellaneousArtists",SUBSTITUTE(E269," ","")&lt;&gt;"MiscellaneousArtist",E269&lt;&gt;"Miscellaneous",SUBSTITUTE(E269," ","")&lt;&gt;"MiscelaneousArtists",SUBSTITUTE(E269," ","")&lt;&gt;"MiscelaneousArtist",E269&lt;&gt;"Miscelaneous"),"INSERT into Contributors VALUES (newid(), "&amp;IF(F269&lt;&gt;"Primary Artist", "(select RoleId from ContributorRoles where Name='"&amp;F269&amp;"'), 0", "49, 1")&amp; ", null, (select max(ReleaseId) from Releases where "&amp;IF(A269&lt;&gt;"","UPC="&amp;A269,"Catalog='"&amp;SUBSTITUTE(trim(B269),"'","''")&amp;"'")&amp;" and EnterpriseId="&amp;EntId&amp;"), (select ArtistId from Artists where Name=N'"&amp;SUBSTITUTE(trim(E269),"'","''")&amp;"' and EnterpriseId="&amp;EntId&amp;"), null)",""))</f>
        <v>INSERT into Contributors VALUES (newid(), (select RoleId from ContributorRoles where Name='Producer'), 0, null, (select max(ReleaseId) from Releases where UPC=717332735790 and EnterpriseId=647322), (select ArtistId from Artists where Name=N'JKZ' and EnterpriseId=647322), null)</v>
      </c>
      <c r="L269" s="28"/>
    </row>
    <row r="270">
      <c r="A270" s="83">
        <v>7.1733273579E11</v>
      </c>
      <c r="B270" s="116"/>
      <c r="C270" s="134" t="str">
        <f t="array" ref="C270">ifs(and(isblank($A270),isblank($B270)),"", not(iserror(vlookup($A270&amp;$B270,'3) Release_Label'!$D:$D&amp;'3) Release_Label'!$E:$E,1,0))),vlookup($A270&amp;$B270,{'3) Release_Label'!$D:$D&amp;'3) Release_Label'!$E:$E,'3) Release_Label'!$F:$F},2,0), or(and(not(isblank($B270)),$B270=$B269,$A270&lt;&gt;$A269),and(not(isblank($A270)),$A270=$A269,$B270&lt;&gt;$B269)),"ID LISTS UNALIGNED",and($A270&lt;&gt;"",countif('3) Release_Label'!$D:$D,$A270)=0),"NO UPC MATCH in Release_Label",and($B270&lt;&gt;"",countif('3) Release_Label'!$E:$E,$B270)=0),"NO CATALOG ID MATCH in Release_Label",iserror(vlookup($A270&amp;$B270,'3) Release_Label'!$D:$D&amp;'3) Release_Label'!$E:$E,1,0)),"NO UPC-CATALOG ID pair MATCH in Release_Label" )</f>
        <v>Herói do Escudo</v>
      </c>
      <c r="D270" s="134" t="str">
        <f t="array" ref="D270">ifs(and(isblank($A270),isblank($B270)),"", not(iserror(vlookup($A270&amp;$B270,'3) Release_Label'!$D:$D&amp;'3) Release_Label'!$E:$E,1,0))),vlookup($A270&amp;$B270,{'3) Release_Label'!$D:$D&amp;'3) Release_Label'!$E:$E,'3) Release_Label'!$H:$H},2,0), or(and(not(isblank($B270)),$B270=$B269,$A270&lt;&gt;$A269),and(not(isblank($A270)),$A270=$A269,$B270&lt;&gt;$B269)),"ID LISTS UNALIGNED",and($A270&lt;&gt;"",countif('3) Release_Label'!$D:$D,$A270)=0),"NO UPC MATCH in Release_Label",and($B270&lt;&gt;"",countif('3) Release_Label'!$E:$E,$B270)=0),"NO CATALOG ID MATCH in Release_Label",iserror(vlookup($A270&amp;$B270,'3) Release_Label'!$D:$D&amp;'3) Release_Label'!$E:$E,1,0)),"NO UPC-CATALOG ID pair MATCH in Release_Label" )</f>
        <v/>
      </c>
      <c r="E270" s="43" t="s">
        <v>49</v>
      </c>
      <c r="F270" s="135" t="s">
        <v>669</v>
      </c>
      <c r="G270" s="136" t="str">
        <f t="array" ref="G270">ifs(or($F270="",$F270="Main Primary Artist"),$F270,not(iserror(vlookup($F270,'Reference info'!$J$5:$J$8,1,0))),"Key Artist",not(iserror(vlookup($F270,'Reference info'!$J$38:$J$405,1,0))),"Performer",not(iserror(vlookup($F270,'Reference info'!$J$10:$J$36,1,0))),"Producer &amp; Engineer")</f>
        <v>Producer &amp; Engineer</v>
      </c>
      <c r="I270" s="8" t="str">
        <f>IF(AND(F270="Main Primary Artist",SUBSTITUTE(E270," ","")&lt;&gt;"VariousArtists",SUBSTITUTE(E270," ","")&lt;&gt;"VariousArtist",E270&lt;&gt;"Various",SUBSTITUTE(E270," ","")&lt;&gt;"AssortedArtists",SUBSTITUTE(E270," ","")&lt;&gt;"AssortedArtist",E270&lt;&gt;"Assorted",SUBSTITUTE(E270," ","")&lt;&gt;"AsortedArtists",SUBSTITUTE(E270," ","")&lt;&gt;"AsortedArtist",E270&lt;&gt;"Asorted",E270&lt;&gt;"Other",,SUBSTITUTE(E270," ","")&lt;&gt;"MiscellaneousArtists",SUBSTITUTE(E270," ","")&lt;&gt;"MiscellaneousArtist",E270&lt;&gt;"Miscellaneous",SUBSTITUTE(E270," ","")&lt;&gt;"MiscelaneousArtists",SUBSTITUTE(E270," ","")&lt;&gt;"MiscelaneousArtist",E270&lt;&gt;"Miscelaneous"),"update Releases set ArtistId=(select ArtistId from Artists where Name=N'"&amp;SUBSTITUTE(trim(E270),"'","''")&amp;"' and EnterpriseId="&amp;EntId&amp;"), SearchKeywords=concat_ws(' ', Name, N'"&amp;SUBSTITUTE(trim(E270),"'","''")&amp;"',(select Name from Labels where LabelId=Releases.LabelId), ReleaseId, UPC, Catalog) where "&amp;IF(A270&lt;&gt;"","UPC="&amp;A270,"Catalog='"&amp;SUBSTITUTE(trim(B270),"'","''")&amp;"'")&amp;" and EnterpriseId="&amp;EntId,IF(and(F270&lt;&gt;"Main Primary Artist",SUBSTITUTE(E270," ","")&lt;&gt;"VariousArtists",SUBSTITUTE(E270," ","")&lt;&gt;"VariousArtist",E270&lt;&gt;"Various",SUBSTITUTE(E270," ","")&lt;&gt;"AssortedArtists",SUBSTITUTE(E270," ","")&lt;&gt;"AssortedArtist",E270&lt;&gt;"Assorted",SUBSTITUTE(E270," ","")&lt;&gt;"AsortedArtists",SUBSTITUTE(E270," ","")&lt;&gt;"AsortedArtist",E270&lt;&gt;"Asorted",E270&lt;&gt;"Other",,SUBSTITUTE(E270," ","")&lt;&gt;"MiscellaneousArtists",SUBSTITUTE(E270," ","")&lt;&gt;"MiscellaneousArtist",E270&lt;&gt;"Miscellaneous",SUBSTITUTE(E270," ","")&lt;&gt;"MiscelaneousArtists",SUBSTITUTE(E270," ","")&lt;&gt;"MiscelaneousArtist",E270&lt;&gt;"Miscelaneous"),"INSERT into Contributors VALUES (newid(), "&amp;IF(F270&lt;&gt;"Primary Artist", "(select RoleId from ContributorRoles where Name='"&amp;F270&amp;"'), 0", "49, 1")&amp; ", null, (select max(ReleaseId) from Releases where "&amp;IF(A270&lt;&gt;"","UPC="&amp;A270,"Catalog='"&amp;SUBSTITUTE(trim(B270),"'","''")&amp;"'")&amp;" and EnterpriseId="&amp;EntId&amp;"), (select ArtistId from Artists where Name=N'"&amp;SUBSTITUTE(trim(E270),"'","''")&amp;"' and EnterpriseId="&amp;EntId&amp;"), null)",""))</f>
        <v>INSERT into Contributors VALUES (newid(), (select RoleId from ContributorRoles where Name='Engineer'), 0, null, (select max(ReleaseId) from Releases where UPC=717332735790 and EnterpriseId=647322), (select ArtistId from Artists where Name=N'JKZ' and EnterpriseId=647322), null)</v>
      </c>
      <c r="L270" s="28"/>
    </row>
    <row r="271">
      <c r="A271" s="83">
        <v>7.17332794544E11</v>
      </c>
      <c r="B271" s="116"/>
      <c r="C271" s="134" t="str">
        <f t="array" ref="C271">ifs(and(isblank($A271),isblank($B271)),"", not(iserror(vlookup($A271&amp;$B271,'3) Release_Label'!$D:$D&amp;'3) Release_Label'!$E:$E,1,0))),vlookup($A271&amp;$B271,{'3) Release_Label'!$D:$D&amp;'3) Release_Label'!$E:$E,'3) Release_Label'!$F:$F},2,0), or(and(not(isblank($B271)),$B271=$B270,$A271&lt;&gt;$A270),and(not(isblank($A271)),$A271=$A270,$B271&lt;&gt;$B270)),"ID LISTS UNALIGNED",and($A271&lt;&gt;"",countif('3) Release_Label'!$D:$D,$A271)=0),"NO UPC MATCH in Release_Label",and($B271&lt;&gt;"",countif('3) Release_Label'!$E:$E,$B271)=0),"NO CATALOG ID MATCH in Release_Label",iserror(vlookup($A271&amp;$B271,'3) Release_Label'!$D:$D&amp;'3) Release_Label'!$E:$E,1,0)),"NO UPC-CATALOG ID pair MATCH in Release_Label" )</f>
        <v>Toxicidade</v>
      </c>
      <c r="D271" s="134" t="str">
        <f t="array" ref="D271">ifs(and(isblank($A271),isblank($B271)),"", not(iserror(vlookup($A271&amp;$B271,'3) Release_Label'!$D:$D&amp;'3) Release_Label'!$E:$E,1,0))),vlookup($A271&amp;$B271,{'3) Release_Label'!$D:$D&amp;'3) Release_Label'!$E:$E,'3) Release_Label'!$H:$H},2,0), or(and(not(isblank($B271)),$B271=$B270,$A271&lt;&gt;$A270),and(not(isblank($A271)),$A271=$A270,$B271&lt;&gt;$B270)),"ID LISTS UNALIGNED",and($A271&lt;&gt;"",countif('3) Release_Label'!$D:$D,$A271)=0),"NO UPC MATCH in Release_Label",and($B271&lt;&gt;"",countif('3) Release_Label'!$E:$E,$B271)=0),"NO CATALOG ID MATCH in Release_Label",iserror(vlookup($A271&amp;$B271,'3) Release_Label'!$D:$D&amp;'3) Release_Label'!$E:$E,1,0)),"NO UPC-CATALOG ID pair MATCH in Release_Label" )</f>
        <v/>
      </c>
      <c r="E271" s="43" t="s">
        <v>69</v>
      </c>
      <c r="F271" s="135" t="s">
        <v>666</v>
      </c>
      <c r="G271" s="136" t="str">
        <f t="array" ref="G271">ifs(or($F271="",$F271="Main Primary Artist"),$F271,not(iserror(vlookup($F271,'Reference info'!$J$5:$J$8,1,0))),"Key Artist",not(iserror(vlookup($F271,'Reference info'!$J$38:$J$405,1,0))),"Performer",not(iserror(vlookup($F271,'Reference info'!$J$10:$J$36,1,0))),"Producer &amp; Engineer")</f>
        <v>Main Primary Artist</v>
      </c>
      <c r="I271" s="8" t="str">
        <f>IF(AND(F271="Main Primary Artist",SUBSTITUTE(E271," ","")&lt;&gt;"VariousArtists",SUBSTITUTE(E271," ","")&lt;&gt;"VariousArtist",E271&lt;&gt;"Various",SUBSTITUTE(E271," ","")&lt;&gt;"AssortedArtists",SUBSTITUTE(E271," ","")&lt;&gt;"AssortedArtist",E271&lt;&gt;"Assorted",SUBSTITUTE(E271," ","")&lt;&gt;"AsortedArtists",SUBSTITUTE(E271," ","")&lt;&gt;"AsortedArtist",E271&lt;&gt;"Asorted",E271&lt;&gt;"Other",,SUBSTITUTE(E271," ","")&lt;&gt;"MiscellaneousArtists",SUBSTITUTE(E271," ","")&lt;&gt;"MiscellaneousArtist",E271&lt;&gt;"Miscellaneous",SUBSTITUTE(E271," ","")&lt;&gt;"MiscelaneousArtists",SUBSTITUTE(E271," ","")&lt;&gt;"MiscelaneousArtist",E271&lt;&gt;"Miscelaneous"),"update Releases set ArtistId=(select ArtistId from Artists where Name=N'"&amp;SUBSTITUTE(trim(E271),"'","''")&amp;"' and EnterpriseId="&amp;EntId&amp;"), SearchKeywords=concat_ws(' ', Name, N'"&amp;SUBSTITUTE(trim(E271),"'","''")&amp;"',(select Name from Labels where LabelId=Releases.LabelId), ReleaseId, UPC, Catalog) where "&amp;IF(A271&lt;&gt;"","UPC="&amp;A271,"Catalog='"&amp;SUBSTITUTE(trim(B271),"'","''")&amp;"'")&amp;" and EnterpriseId="&amp;EntId,IF(and(F271&lt;&gt;"Main Primary Artist",SUBSTITUTE(E271," ","")&lt;&gt;"VariousArtists",SUBSTITUTE(E271," ","")&lt;&gt;"VariousArtist",E271&lt;&gt;"Various",SUBSTITUTE(E271," ","")&lt;&gt;"AssortedArtists",SUBSTITUTE(E271," ","")&lt;&gt;"AssortedArtist",E271&lt;&gt;"Assorted",SUBSTITUTE(E271," ","")&lt;&gt;"AsortedArtists",SUBSTITUTE(E271," ","")&lt;&gt;"AsortedArtist",E271&lt;&gt;"Asorted",E271&lt;&gt;"Other",,SUBSTITUTE(E271," ","")&lt;&gt;"MiscellaneousArtists",SUBSTITUTE(E271," ","")&lt;&gt;"MiscellaneousArtist",E271&lt;&gt;"Miscellaneous",SUBSTITUTE(E271," ","")&lt;&gt;"MiscelaneousArtists",SUBSTITUTE(E271," ","")&lt;&gt;"MiscelaneousArtist",E271&lt;&gt;"Miscelaneous"),"INSERT into Contributors VALUES (newid(), "&amp;IF(F271&lt;&gt;"Primary Artist", "(select RoleId from ContributorRoles where Name='"&amp;F271&amp;"'), 0", "49, 1")&amp; ", null, (select max(ReleaseId) from Releases where "&amp;IF(A271&lt;&gt;"","UPC="&amp;A271,"Catalog='"&amp;SUBSTITUTE(trim(B271),"'","''")&amp;"'")&amp;" and EnterpriseId="&amp;EntId&amp;"), (select ArtistId from Artists where Name=N'"&amp;SUBSTITUTE(trim(E271),"'","''")&amp;"' and EnterpriseId="&amp;EntId&amp;"), null)",""))</f>
        <v>update Releases set ArtistId=(select ArtistId from Artists where Name=N'Tavin' and EnterpriseId=647322), SearchKeywords=concat_ws(' ', Name, N'Tavin',(select Name from Labels where LabelId=Releases.LabelId), ReleaseId, UPC, Catalog) where UPC=717332794544 and EnterpriseId=647322</v>
      </c>
      <c r="L271" s="28"/>
    </row>
    <row r="272">
      <c r="A272" s="83">
        <v>7.17332794544E11</v>
      </c>
      <c r="B272" s="116"/>
      <c r="C272" s="134" t="str">
        <f t="array" ref="C272">ifs(and(isblank($A272),isblank($B272)),"", not(iserror(vlookup($A272&amp;$B272,'3) Release_Label'!$D:$D&amp;'3) Release_Label'!$E:$E,1,0))),vlookup($A272&amp;$B272,{'3) Release_Label'!$D:$D&amp;'3) Release_Label'!$E:$E,'3) Release_Label'!$F:$F},2,0), or(and(not(isblank($B272)),$B272=$B271,$A272&lt;&gt;$A271),and(not(isblank($A272)),$A272=$A271,$B272&lt;&gt;$B271)),"ID LISTS UNALIGNED",and($A272&lt;&gt;"",countif('3) Release_Label'!$D:$D,$A272)=0),"NO UPC MATCH in Release_Label",and($B272&lt;&gt;"",countif('3) Release_Label'!$E:$E,$B272)=0),"NO CATALOG ID MATCH in Release_Label",iserror(vlookup($A272&amp;$B272,'3) Release_Label'!$D:$D&amp;'3) Release_Label'!$E:$E,1,0)),"NO UPC-CATALOG ID pair MATCH in Release_Label" )</f>
        <v>Toxicidade</v>
      </c>
      <c r="D272" s="134" t="str">
        <f t="array" ref="D272">ifs(and(isblank($A272),isblank($B272)),"", not(iserror(vlookup($A272&amp;$B272,'3) Release_Label'!$D:$D&amp;'3) Release_Label'!$E:$E,1,0))),vlookup($A272&amp;$B272,{'3) Release_Label'!$D:$D&amp;'3) Release_Label'!$E:$E,'3) Release_Label'!$H:$H},2,0), or(and(not(isblank($B272)),$B272=$B271,$A272&lt;&gt;$A271),and(not(isblank($A272)),$A272=$A271,$B272&lt;&gt;$B271)),"ID LISTS UNALIGNED",and($A272&lt;&gt;"",countif('3) Release_Label'!$D:$D,$A272)=0),"NO UPC MATCH in Release_Label",and($B272&lt;&gt;"",countif('3) Release_Label'!$E:$E,$B272)=0),"NO CATALOG ID MATCH in Release_Label",iserror(vlookup($A272&amp;$B272,'3) Release_Label'!$D:$D&amp;'3) Release_Label'!$E:$E,1,0)),"NO UPC-CATALOG ID pair MATCH in Release_Label" )</f>
        <v/>
      </c>
      <c r="E272" s="43" t="s">
        <v>115</v>
      </c>
      <c r="F272" s="135" t="s">
        <v>671</v>
      </c>
      <c r="G272" s="136" t="str">
        <f t="array" ref="G272">ifs(or($F272="",$F272="Main Primary Artist"),$F272,not(iserror(vlookup($F272,'Reference info'!$J$5:$J$8,1,0))),"Key Artist",not(iserror(vlookup($F272,'Reference info'!$J$38:$J$405,1,0))),"Performer",not(iserror(vlookup($F272,'Reference info'!$J$10:$J$36,1,0))),"Producer &amp; Engineer")</f>
        <v>Key Artist</v>
      </c>
      <c r="I272" s="8" t="str">
        <f>IF(AND(F272="Main Primary Artist",SUBSTITUTE(E272," ","")&lt;&gt;"VariousArtists",SUBSTITUTE(E272," ","")&lt;&gt;"VariousArtist",E272&lt;&gt;"Various",SUBSTITUTE(E272," ","")&lt;&gt;"AssortedArtists",SUBSTITUTE(E272," ","")&lt;&gt;"AssortedArtist",E272&lt;&gt;"Assorted",SUBSTITUTE(E272," ","")&lt;&gt;"AsortedArtists",SUBSTITUTE(E272," ","")&lt;&gt;"AsortedArtist",E272&lt;&gt;"Asorted",E272&lt;&gt;"Other",,SUBSTITUTE(E272," ","")&lt;&gt;"MiscellaneousArtists",SUBSTITUTE(E272," ","")&lt;&gt;"MiscellaneousArtist",E272&lt;&gt;"Miscellaneous",SUBSTITUTE(E272," ","")&lt;&gt;"MiscelaneousArtists",SUBSTITUTE(E272," ","")&lt;&gt;"MiscelaneousArtist",E272&lt;&gt;"Miscelaneous"),"update Releases set ArtistId=(select ArtistId from Artists where Name=N'"&amp;SUBSTITUTE(trim(E272),"'","''")&amp;"' and EnterpriseId="&amp;EntId&amp;"), SearchKeywords=concat_ws(' ', Name, N'"&amp;SUBSTITUTE(trim(E272),"'","''")&amp;"',(select Name from Labels where LabelId=Releases.LabelId), ReleaseId, UPC, Catalog) where "&amp;IF(A272&lt;&gt;"","UPC="&amp;A272,"Catalog='"&amp;SUBSTITUTE(trim(B272),"'","''")&amp;"'")&amp;" and EnterpriseId="&amp;EntId,IF(and(F272&lt;&gt;"Main Primary Artist",SUBSTITUTE(E272," ","")&lt;&gt;"VariousArtists",SUBSTITUTE(E272," ","")&lt;&gt;"VariousArtist",E272&lt;&gt;"Various",SUBSTITUTE(E272," ","")&lt;&gt;"AssortedArtists",SUBSTITUTE(E272," ","")&lt;&gt;"AssortedArtist",E272&lt;&gt;"Assorted",SUBSTITUTE(E272," ","")&lt;&gt;"AsortedArtists",SUBSTITUTE(E272," ","")&lt;&gt;"AsortedArtist",E272&lt;&gt;"Asorted",E272&lt;&gt;"Other",,SUBSTITUTE(E272," ","")&lt;&gt;"MiscellaneousArtists",SUBSTITUTE(E272," ","")&lt;&gt;"MiscellaneousArtist",E272&lt;&gt;"Miscellaneous",SUBSTITUTE(E272," ","")&lt;&gt;"MiscelaneousArtists",SUBSTITUTE(E272," ","")&lt;&gt;"MiscelaneousArtist",E272&lt;&gt;"Miscelaneous"),"INSERT into Contributors VALUES (newid(), "&amp;IF(F272&lt;&gt;"Primary Artist", "(select RoleId from ContributorRoles where Name='"&amp;F272&amp;"'), 0", "49, 1")&amp; ", null, (select max(ReleaseId) from Releases where "&amp;IF(A272&lt;&gt;"","UPC="&amp;A272,"Catalog='"&amp;SUBSTITUTE(trim(B272),"'","''")&amp;"'")&amp;" and EnterpriseId="&amp;EntId&amp;"), (select ArtistId from Artists where Name=N'"&amp;SUBSTITUTE(trim(E272),"'","''")&amp;"' and EnterpriseId="&amp;EntId&amp;"), null)",""))</f>
        <v>INSERT into Contributors VALUES (newid(), 49, 1, null, (select max(ReleaseId) from Releases where UPC=717332794544 and EnterpriseId=647322), (select ArtistId from Artists where Name=N'Ugo Ludovico' and EnterpriseId=647322), null)</v>
      </c>
      <c r="L272" s="28"/>
    </row>
    <row r="273">
      <c r="A273" s="83">
        <v>7.17332794544E11</v>
      </c>
      <c r="B273" s="116"/>
      <c r="C273" s="134" t="str">
        <f t="array" ref="C273">ifs(and(isblank($A273),isblank($B273)),"", not(iserror(vlookup($A273&amp;$B273,'3) Release_Label'!$D:$D&amp;'3) Release_Label'!$E:$E,1,0))),vlookup($A273&amp;$B273,{'3) Release_Label'!$D:$D&amp;'3) Release_Label'!$E:$E,'3) Release_Label'!$F:$F},2,0), or(and(not(isblank($B273)),$B273=$B272,$A273&lt;&gt;$A272),and(not(isblank($A273)),$A273=$A272,$B273&lt;&gt;$B272)),"ID LISTS UNALIGNED",and($A273&lt;&gt;"",countif('3) Release_Label'!$D:$D,$A273)=0),"NO UPC MATCH in Release_Label",and($B273&lt;&gt;"",countif('3) Release_Label'!$E:$E,$B273)=0),"NO CATALOG ID MATCH in Release_Label",iserror(vlookup($A273&amp;$B273,'3) Release_Label'!$D:$D&amp;'3) Release_Label'!$E:$E,1,0)),"NO UPC-CATALOG ID pair MATCH in Release_Label" )</f>
        <v>Toxicidade</v>
      </c>
      <c r="D273" s="134" t="str">
        <f t="array" ref="D273">ifs(and(isblank($A273),isblank($B273)),"", not(iserror(vlookup($A273&amp;$B273,'3) Release_Label'!$D:$D&amp;'3) Release_Label'!$E:$E,1,0))),vlookup($A273&amp;$B273,{'3) Release_Label'!$D:$D&amp;'3) Release_Label'!$E:$E,'3) Release_Label'!$H:$H},2,0), or(and(not(isblank($B273)),$B273=$B272,$A273&lt;&gt;$A272),and(not(isblank($A273)),$A273=$A272,$B273&lt;&gt;$B272)),"ID LISTS UNALIGNED",and($A273&lt;&gt;"",countif('3) Release_Label'!$D:$D,$A273)=0),"NO UPC MATCH in Release_Label",and($B273&lt;&gt;"",countif('3) Release_Label'!$E:$E,$B273)=0),"NO CATALOG ID MATCH in Release_Label",iserror(vlookup($A273&amp;$B273,'3) Release_Label'!$D:$D&amp;'3) Release_Label'!$E:$E,1,0)),"NO UPC-CATALOG ID pair MATCH in Release_Label" )</f>
        <v/>
      </c>
      <c r="E273" s="43" t="s">
        <v>69</v>
      </c>
      <c r="F273" s="135" t="s">
        <v>667</v>
      </c>
      <c r="G273" s="136" t="str">
        <f t="array" ref="G273">ifs(or($F273="",$F273="Main Primary Artist"),$F273,not(iserror(vlookup($F273,'Reference info'!$J$5:$J$8,1,0))),"Key Artist",not(iserror(vlookup($F273,'Reference info'!$J$38:$J$405,1,0))),"Performer",not(iserror(vlookup($F273,'Reference info'!$J$10:$J$36,1,0))),"Producer &amp; Engineer")</f>
        <v>Producer &amp; Engineer</v>
      </c>
      <c r="I273" s="8" t="str">
        <f>IF(AND(F273="Main Primary Artist",SUBSTITUTE(E273," ","")&lt;&gt;"VariousArtists",SUBSTITUTE(E273," ","")&lt;&gt;"VariousArtist",E273&lt;&gt;"Various",SUBSTITUTE(E273," ","")&lt;&gt;"AssortedArtists",SUBSTITUTE(E273," ","")&lt;&gt;"AssortedArtist",E273&lt;&gt;"Assorted",SUBSTITUTE(E273," ","")&lt;&gt;"AsortedArtists",SUBSTITUTE(E273," ","")&lt;&gt;"AsortedArtist",E273&lt;&gt;"Asorted",E273&lt;&gt;"Other",,SUBSTITUTE(E273," ","")&lt;&gt;"MiscellaneousArtists",SUBSTITUTE(E273," ","")&lt;&gt;"MiscellaneousArtist",E273&lt;&gt;"Miscellaneous",SUBSTITUTE(E273," ","")&lt;&gt;"MiscelaneousArtists",SUBSTITUTE(E273," ","")&lt;&gt;"MiscelaneousArtist",E273&lt;&gt;"Miscelaneous"),"update Releases set ArtistId=(select ArtistId from Artists where Name=N'"&amp;SUBSTITUTE(trim(E273),"'","''")&amp;"' and EnterpriseId="&amp;EntId&amp;"), SearchKeywords=concat_ws(' ', Name, N'"&amp;SUBSTITUTE(trim(E273),"'","''")&amp;"',(select Name from Labels where LabelId=Releases.LabelId), ReleaseId, UPC, Catalog) where "&amp;IF(A273&lt;&gt;"","UPC="&amp;A273,"Catalog='"&amp;SUBSTITUTE(trim(B273),"'","''")&amp;"'")&amp;" and EnterpriseId="&amp;EntId,IF(and(F273&lt;&gt;"Main Primary Artist",SUBSTITUTE(E273," ","")&lt;&gt;"VariousArtists",SUBSTITUTE(E273," ","")&lt;&gt;"VariousArtist",E273&lt;&gt;"Various",SUBSTITUTE(E273," ","")&lt;&gt;"AssortedArtists",SUBSTITUTE(E273," ","")&lt;&gt;"AssortedArtist",E273&lt;&gt;"Assorted",SUBSTITUTE(E273," ","")&lt;&gt;"AsortedArtists",SUBSTITUTE(E273," ","")&lt;&gt;"AsortedArtist",E273&lt;&gt;"Asorted",E273&lt;&gt;"Other",,SUBSTITUTE(E273," ","")&lt;&gt;"MiscellaneousArtists",SUBSTITUTE(E273," ","")&lt;&gt;"MiscellaneousArtist",E273&lt;&gt;"Miscellaneous",SUBSTITUTE(E273," ","")&lt;&gt;"MiscelaneousArtists",SUBSTITUTE(E273," ","")&lt;&gt;"MiscelaneousArtist",E273&lt;&gt;"Miscelaneous"),"INSERT into Contributors VALUES (newid(), "&amp;IF(F273&lt;&gt;"Primary Artist", "(select RoleId from ContributorRoles where Name='"&amp;F273&amp;"'), 0", "49, 1")&amp; ", null, (select max(ReleaseId) from Releases where "&amp;IF(A273&lt;&gt;"","UPC="&amp;A273,"Catalog='"&amp;SUBSTITUTE(trim(B273),"'","''")&amp;"'")&amp;" and EnterpriseId="&amp;EntId&amp;"), (select ArtistId from Artists where Name=N'"&amp;SUBSTITUTE(trim(E273),"'","''")&amp;"' and EnterpriseId="&amp;EntId&amp;"), null)",""))</f>
        <v>INSERT into Contributors VALUES (newid(), (select RoleId from ContributorRoles where Name='Producer'), 0, null, (select max(ReleaseId) from Releases where UPC=717332794544 and EnterpriseId=647322), (select ArtistId from Artists where Name=N'Tavin' and EnterpriseId=647322), null)</v>
      </c>
      <c r="L273" s="28"/>
    </row>
    <row r="274">
      <c r="A274" s="83">
        <v>7.17332794544E11</v>
      </c>
      <c r="B274" s="116"/>
      <c r="C274" s="134" t="str">
        <f t="array" ref="C274">ifs(and(isblank($A274),isblank($B274)),"", not(iserror(vlookup($A274&amp;$B274,'3) Release_Label'!$D:$D&amp;'3) Release_Label'!$E:$E,1,0))),vlookup($A274&amp;$B274,{'3) Release_Label'!$D:$D&amp;'3) Release_Label'!$E:$E,'3) Release_Label'!$F:$F},2,0), or(and(not(isblank($B274)),$B274=$B273,$A274&lt;&gt;$A273),and(not(isblank($A274)),$A274=$A273,$B274&lt;&gt;$B273)),"ID LISTS UNALIGNED",and($A274&lt;&gt;"",countif('3) Release_Label'!$D:$D,$A274)=0),"NO UPC MATCH in Release_Label",and($B274&lt;&gt;"",countif('3) Release_Label'!$E:$E,$B274)=0),"NO CATALOG ID MATCH in Release_Label",iserror(vlookup($A274&amp;$B274,'3) Release_Label'!$D:$D&amp;'3) Release_Label'!$E:$E,1,0)),"NO UPC-CATALOG ID pair MATCH in Release_Label" )</f>
        <v>Toxicidade</v>
      </c>
      <c r="D274" s="134" t="str">
        <f t="array" ref="D274">ifs(and(isblank($A274),isblank($B274)),"", not(iserror(vlookup($A274&amp;$B274,'3) Release_Label'!$D:$D&amp;'3) Release_Label'!$E:$E,1,0))),vlookup($A274&amp;$B274,{'3) Release_Label'!$D:$D&amp;'3) Release_Label'!$E:$E,'3) Release_Label'!$H:$H},2,0), or(and(not(isblank($B274)),$B274=$B273,$A274&lt;&gt;$A273),and(not(isblank($A274)),$A274=$A273,$B274&lt;&gt;$B273)),"ID LISTS UNALIGNED",and($A274&lt;&gt;"",countif('3) Release_Label'!$D:$D,$A274)=0),"NO UPC MATCH in Release_Label",and($B274&lt;&gt;"",countif('3) Release_Label'!$E:$E,$B274)=0),"NO CATALOG ID MATCH in Release_Label",iserror(vlookup($A274&amp;$B274,'3) Release_Label'!$D:$D&amp;'3) Release_Label'!$E:$E,1,0)),"NO UPC-CATALOG ID pair MATCH in Release_Label" )</f>
        <v/>
      </c>
      <c r="E274" s="43" t="s">
        <v>69</v>
      </c>
      <c r="F274" s="135" t="s">
        <v>669</v>
      </c>
      <c r="G274" s="136" t="str">
        <f t="array" ref="G274">ifs(or($F274="",$F274="Main Primary Artist"),$F274,not(iserror(vlookup($F274,'Reference info'!$J$5:$J$8,1,0))),"Key Artist",not(iserror(vlookup($F274,'Reference info'!$J$38:$J$405,1,0))),"Performer",not(iserror(vlookup($F274,'Reference info'!$J$10:$J$36,1,0))),"Producer &amp; Engineer")</f>
        <v>Producer &amp; Engineer</v>
      </c>
      <c r="I274" s="8" t="str">
        <f>IF(AND(F274="Main Primary Artist",SUBSTITUTE(E274," ","")&lt;&gt;"VariousArtists",SUBSTITUTE(E274," ","")&lt;&gt;"VariousArtist",E274&lt;&gt;"Various",SUBSTITUTE(E274," ","")&lt;&gt;"AssortedArtists",SUBSTITUTE(E274," ","")&lt;&gt;"AssortedArtist",E274&lt;&gt;"Assorted",SUBSTITUTE(E274," ","")&lt;&gt;"AsortedArtists",SUBSTITUTE(E274," ","")&lt;&gt;"AsortedArtist",E274&lt;&gt;"Asorted",E274&lt;&gt;"Other",,SUBSTITUTE(E274," ","")&lt;&gt;"MiscellaneousArtists",SUBSTITUTE(E274," ","")&lt;&gt;"MiscellaneousArtist",E274&lt;&gt;"Miscellaneous",SUBSTITUTE(E274," ","")&lt;&gt;"MiscelaneousArtists",SUBSTITUTE(E274," ","")&lt;&gt;"MiscelaneousArtist",E274&lt;&gt;"Miscelaneous"),"update Releases set ArtistId=(select ArtistId from Artists where Name=N'"&amp;SUBSTITUTE(trim(E274),"'","''")&amp;"' and EnterpriseId="&amp;EntId&amp;"), SearchKeywords=concat_ws(' ', Name, N'"&amp;SUBSTITUTE(trim(E274),"'","''")&amp;"',(select Name from Labels where LabelId=Releases.LabelId), ReleaseId, UPC, Catalog) where "&amp;IF(A274&lt;&gt;"","UPC="&amp;A274,"Catalog='"&amp;SUBSTITUTE(trim(B274),"'","''")&amp;"'")&amp;" and EnterpriseId="&amp;EntId,IF(and(F274&lt;&gt;"Main Primary Artist",SUBSTITUTE(E274," ","")&lt;&gt;"VariousArtists",SUBSTITUTE(E274," ","")&lt;&gt;"VariousArtist",E274&lt;&gt;"Various",SUBSTITUTE(E274," ","")&lt;&gt;"AssortedArtists",SUBSTITUTE(E274," ","")&lt;&gt;"AssortedArtist",E274&lt;&gt;"Assorted",SUBSTITUTE(E274," ","")&lt;&gt;"AsortedArtists",SUBSTITUTE(E274," ","")&lt;&gt;"AsortedArtist",E274&lt;&gt;"Asorted",E274&lt;&gt;"Other",,SUBSTITUTE(E274," ","")&lt;&gt;"MiscellaneousArtists",SUBSTITUTE(E274," ","")&lt;&gt;"MiscellaneousArtist",E274&lt;&gt;"Miscellaneous",SUBSTITUTE(E274," ","")&lt;&gt;"MiscelaneousArtists",SUBSTITUTE(E274," ","")&lt;&gt;"MiscelaneousArtist",E274&lt;&gt;"Miscelaneous"),"INSERT into Contributors VALUES (newid(), "&amp;IF(F274&lt;&gt;"Primary Artist", "(select RoleId from ContributorRoles where Name='"&amp;F274&amp;"'), 0", "49, 1")&amp; ", null, (select max(ReleaseId) from Releases where "&amp;IF(A274&lt;&gt;"","UPC="&amp;A274,"Catalog='"&amp;SUBSTITUTE(trim(B274),"'","''")&amp;"'")&amp;" and EnterpriseId="&amp;EntId&amp;"), (select ArtistId from Artists where Name=N'"&amp;SUBSTITUTE(trim(E274),"'","''")&amp;"' and EnterpriseId="&amp;EntId&amp;"), null)",""))</f>
        <v>INSERT into Contributors VALUES (newid(), (select RoleId from ContributorRoles where Name='Engineer'), 0, null, (select max(ReleaseId) from Releases where UPC=717332794544 and EnterpriseId=647322), (select ArtistId from Artists where Name=N'Tavin' and EnterpriseId=647322), null)</v>
      </c>
      <c r="L274" s="28"/>
    </row>
    <row r="275">
      <c r="A275" s="83">
        <v>7.17332807091E11</v>
      </c>
      <c r="B275" s="116"/>
      <c r="C275" s="134" t="str">
        <f t="array" ref="C275">ifs(and(isblank($A275),isblank($B275)),"", not(iserror(vlookup($A275&amp;$B275,'3) Release_Label'!$D:$D&amp;'3) Release_Label'!$E:$E,1,0))),vlookup($A275&amp;$B275,{'3) Release_Label'!$D:$D&amp;'3) Release_Label'!$E:$E,'3) Release_Label'!$F:$F},2,0), or(and(not(isblank($B275)),$B275=$B274,$A275&lt;&gt;$A274),and(not(isblank($A275)),$A275=$A274,$B275&lt;&gt;$B274)),"ID LISTS UNALIGNED",and($A275&lt;&gt;"",countif('3) Release_Label'!$D:$D,$A275)=0),"NO UPC MATCH in Release_Label",and($B275&lt;&gt;"",countif('3) Release_Label'!$E:$E,$B275)=0),"NO CATALOG ID MATCH in Release_Label",iserror(vlookup($A275&amp;$B275,'3) Release_Label'!$D:$D&amp;'3) Release_Label'!$E:$E,1,0)),"NO UPC-CATALOG ID pair MATCH in Release_Label" )</f>
        <v>Sem Erros</v>
      </c>
      <c r="D275" s="134" t="str">
        <f t="array" ref="D275">ifs(and(isblank($A275),isblank($B275)),"", not(iserror(vlookup($A275&amp;$B275,'3) Release_Label'!$D:$D&amp;'3) Release_Label'!$E:$E,1,0))),vlookup($A275&amp;$B275,{'3) Release_Label'!$D:$D&amp;'3) Release_Label'!$E:$E,'3) Release_Label'!$H:$H},2,0), or(and(not(isblank($B275)),$B275=$B274,$A275&lt;&gt;$A274),and(not(isblank($A275)),$A275=$A274,$B275&lt;&gt;$B274)),"ID LISTS UNALIGNED",and($A275&lt;&gt;"",countif('3) Release_Label'!$D:$D,$A275)=0),"NO UPC MATCH in Release_Label",and($B275&lt;&gt;"",countif('3) Release_Label'!$E:$E,$B275)=0),"NO CATALOG ID MATCH in Release_Label",iserror(vlookup($A275&amp;$B275,'3) Release_Label'!$D:$D&amp;'3) Release_Label'!$E:$E,1,0)),"NO UPC-CATALOG ID pair MATCH in Release_Label" )</f>
        <v/>
      </c>
      <c r="E275" s="43" t="s">
        <v>67</v>
      </c>
      <c r="F275" s="135" t="s">
        <v>666</v>
      </c>
      <c r="G275" s="136" t="str">
        <f t="array" ref="G275">ifs(or($F275="",$F275="Main Primary Artist"),$F275,not(iserror(vlookup($F275,'Reference info'!$J$5:$J$8,1,0))),"Key Artist",not(iserror(vlookup($F275,'Reference info'!$J$38:$J$405,1,0))),"Performer",not(iserror(vlookup($F275,'Reference info'!$J$10:$J$36,1,0))),"Producer &amp; Engineer")</f>
        <v>Main Primary Artist</v>
      </c>
      <c r="I275" s="8" t="str">
        <f>IF(AND(F275="Main Primary Artist",SUBSTITUTE(E275," ","")&lt;&gt;"VariousArtists",SUBSTITUTE(E275," ","")&lt;&gt;"VariousArtist",E275&lt;&gt;"Various",SUBSTITUTE(E275," ","")&lt;&gt;"AssortedArtists",SUBSTITUTE(E275," ","")&lt;&gt;"AssortedArtist",E275&lt;&gt;"Assorted",SUBSTITUTE(E275," ","")&lt;&gt;"AsortedArtists",SUBSTITUTE(E275," ","")&lt;&gt;"AsortedArtist",E275&lt;&gt;"Asorted",E275&lt;&gt;"Other",,SUBSTITUTE(E275," ","")&lt;&gt;"MiscellaneousArtists",SUBSTITUTE(E275," ","")&lt;&gt;"MiscellaneousArtist",E275&lt;&gt;"Miscellaneous",SUBSTITUTE(E275," ","")&lt;&gt;"MiscelaneousArtists",SUBSTITUTE(E275," ","")&lt;&gt;"MiscelaneousArtist",E275&lt;&gt;"Miscelaneous"),"update Releases set ArtistId=(select ArtistId from Artists where Name=N'"&amp;SUBSTITUTE(trim(E275),"'","''")&amp;"' and EnterpriseId="&amp;EntId&amp;"), SearchKeywords=concat_ws(' ', Name, N'"&amp;SUBSTITUTE(trim(E275),"'","''")&amp;"',(select Name from Labels where LabelId=Releases.LabelId), ReleaseId, UPC, Catalog) where "&amp;IF(A275&lt;&gt;"","UPC="&amp;A275,"Catalog='"&amp;SUBSTITUTE(trim(B275),"'","''")&amp;"'")&amp;" and EnterpriseId="&amp;EntId,IF(and(F275&lt;&gt;"Main Primary Artist",SUBSTITUTE(E275," ","")&lt;&gt;"VariousArtists",SUBSTITUTE(E275," ","")&lt;&gt;"VariousArtist",E275&lt;&gt;"Various",SUBSTITUTE(E275," ","")&lt;&gt;"AssortedArtists",SUBSTITUTE(E275," ","")&lt;&gt;"AssortedArtist",E275&lt;&gt;"Assorted",SUBSTITUTE(E275," ","")&lt;&gt;"AsortedArtists",SUBSTITUTE(E275," ","")&lt;&gt;"AsortedArtist",E275&lt;&gt;"Asorted",E275&lt;&gt;"Other",,SUBSTITUTE(E275," ","")&lt;&gt;"MiscellaneousArtists",SUBSTITUTE(E275," ","")&lt;&gt;"MiscellaneousArtist",E275&lt;&gt;"Miscellaneous",SUBSTITUTE(E275," ","")&lt;&gt;"MiscelaneousArtists",SUBSTITUTE(E275," ","")&lt;&gt;"MiscelaneousArtist",E275&lt;&gt;"Miscelaneous"),"INSERT into Contributors VALUES (newid(), "&amp;IF(F275&lt;&gt;"Primary Artist", "(select RoleId from ContributorRoles where Name='"&amp;F275&amp;"'), 0", "49, 1")&amp; ", null, (select max(ReleaseId) from Releases where "&amp;IF(A275&lt;&gt;"","UPC="&amp;A275,"Catalog='"&amp;SUBSTITUTE(trim(B275),"'","''")&amp;"'")&amp;" and EnterpriseId="&amp;EntId&amp;"), (select ArtistId from Artists where Name=N'"&amp;SUBSTITUTE(trim(E275),"'","''")&amp;"'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UPC=717332807091 and EnterpriseId=647322</v>
      </c>
      <c r="L275" s="28"/>
    </row>
    <row r="276">
      <c r="A276" s="83">
        <v>7.17332807091E11</v>
      </c>
      <c r="B276" s="116"/>
      <c r="C276" s="134" t="str">
        <f t="array" ref="C276">ifs(and(isblank($A276),isblank($B276)),"", not(iserror(vlookup($A276&amp;$B276,'3) Release_Label'!$D:$D&amp;'3) Release_Label'!$E:$E,1,0))),vlookup($A276&amp;$B276,{'3) Release_Label'!$D:$D&amp;'3) Release_Label'!$E:$E,'3) Release_Label'!$F:$F},2,0), or(and(not(isblank($B276)),$B276=$B275,$A276&lt;&gt;$A275),and(not(isblank($A276)),$A276=$A275,$B276&lt;&gt;$B275)),"ID LISTS UNALIGNED",and($A276&lt;&gt;"",countif('3) Release_Label'!$D:$D,$A276)=0),"NO UPC MATCH in Release_Label",and($B276&lt;&gt;"",countif('3) Release_Label'!$E:$E,$B276)=0),"NO CATALOG ID MATCH in Release_Label",iserror(vlookup($A276&amp;$B276,'3) Release_Label'!$D:$D&amp;'3) Release_Label'!$E:$E,1,0)),"NO UPC-CATALOG ID pair MATCH in Release_Label" )</f>
        <v>Sem Erros</v>
      </c>
      <c r="D276" s="134" t="str">
        <f t="array" ref="D276">ifs(and(isblank($A276),isblank($B276)),"", not(iserror(vlookup($A276&amp;$B276,'3) Release_Label'!$D:$D&amp;'3) Release_Label'!$E:$E,1,0))),vlookup($A276&amp;$B276,{'3) Release_Label'!$D:$D&amp;'3) Release_Label'!$E:$E,'3) Release_Label'!$H:$H},2,0), or(and(not(isblank($B276)),$B276=$B275,$A276&lt;&gt;$A275),and(not(isblank($A276)),$A276=$A275,$B276&lt;&gt;$B275)),"ID LISTS UNALIGNED",and($A276&lt;&gt;"",countif('3) Release_Label'!$D:$D,$A276)=0),"NO UPC MATCH in Release_Label",and($B276&lt;&gt;"",countif('3) Release_Label'!$E:$E,$B276)=0),"NO CATALOG ID MATCH in Release_Label",iserror(vlookup($A276&amp;$B276,'3) Release_Label'!$D:$D&amp;'3) Release_Label'!$E:$E,1,0)),"NO UPC-CATALOG ID pair MATCH in Release_Label" )</f>
        <v/>
      </c>
      <c r="E276" s="43" t="s">
        <v>67</v>
      </c>
      <c r="F276" s="135" t="s">
        <v>667</v>
      </c>
      <c r="G276" s="136" t="str">
        <f t="array" ref="G276">ifs(or($F276="",$F276="Main Primary Artist"),$F276,not(iserror(vlookup($F276,'Reference info'!$J$5:$J$8,1,0))),"Key Artist",not(iserror(vlookup($F276,'Reference info'!$J$38:$J$405,1,0))),"Performer",not(iserror(vlookup($F276,'Reference info'!$J$10:$J$36,1,0))),"Producer &amp; Engineer")</f>
        <v>Producer &amp; Engineer</v>
      </c>
      <c r="I276" s="8" t="str">
        <f>IF(AND(F276="Main Primary Artist",SUBSTITUTE(E276," ","")&lt;&gt;"VariousArtists",SUBSTITUTE(E276," ","")&lt;&gt;"VariousArtist",E276&lt;&gt;"Various",SUBSTITUTE(E276," ","")&lt;&gt;"AssortedArtists",SUBSTITUTE(E276," ","")&lt;&gt;"AssortedArtist",E276&lt;&gt;"Assorted",SUBSTITUTE(E276," ","")&lt;&gt;"AsortedArtists",SUBSTITUTE(E276," ","")&lt;&gt;"AsortedArtist",E276&lt;&gt;"Asorted",E276&lt;&gt;"Other",,SUBSTITUTE(E276," ","")&lt;&gt;"MiscellaneousArtists",SUBSTITUTE(E276," ","")&lt;&gt;"MiscellaneousArtist",E276&lt;&gt;"Miscellaneous",SUBSTITUTE(E276," ","")&lt;&gt;"MiscelaneousArtists",SUBSTITUTE(E276," ","")&lt;&gt;"MiscelaneousArtist",E276&lt;&gt;"Miscelaneous"),"update Releases set ArtistId=(select ArtistId from Artists where Name=N'"&amp;SUBSTITUTE(trim(E276),"'","''")&amp;"' and EnterpriseId="&amp;EntId&amp;"), SearchKeywords=concat_ws(' ', Name, N'"&amp;SUBSTITUTE(trim(E276),"'","''")&amp;"',(select Name from Labels where LabelId=Releases.LabelId), ReleaseId, UPC, Catalog) where "&amp;IF(A276&lt;&gt;"","UPC="&amp;A276,"Catalog='"&amp;SUBSTITUTE(trim(B276),"'","''")&amp;"'")&amp;" and EnterpriseId="&amp;EntId,IF(and(F276&lt;&gt;"Main Primary Artist",SUBSTITUTE(E276," ","")&lt;&gt;"VariousArtists",SUBSTITUTE(E276," ","")&lt;&gt;"VariousArtist",E276&lt;&gt;"Various",SUBSTITUTE(E276," ","")&lt;&gt;"AssortedArtists",SUBSTITUTE(E276," ","")&lt;&gt;"AssortedArtist",E276&lt;&gt;"Assorted",SUBSTITUTE(E276," ","")&lt;&gt;"AsortedArtists",SUBSTITUTE(E276," ","")&lt;&gt;"AsortedArtist",E276&lt;&gt;"Asorted",E276&lt;&gt;"Other",,SUBSTITUTE(E276," ","")&lt;&gt;"MiscellaneousArtists",SUBSTITUTE(E276," ","")&lt;&gt;"MiscellaneousArtist",E276&lt;&gt;"Miscellaneous",SUBSTITUTE(E276," ","")&lt;&gt;"MiscelaneousArtists",SUBSTITUTE(E276," ","")&lt;&gt;"MiscelaneousArtist",E276&lt;&gt;"Miscelaneous"),"INSERT into Contributors VALUES (newid(), "&amp;IF(F276&lt;&gt;"Primary Artist", "(select RoleId from ContributorRoles where Name='"&amp;F276&amp;"'), 0", "49, 1")&amp; ", null, (select max(ReleaseId) from Releases where "&amp;IF(A276&lt;&gt;"","UPC="&amp;A276,"Catalog='"&amp;SUBSTITUTE(trim(B276),"'","''")&amp;"'")&amp;" and EnterpriseId="&amp;EntId&amp;"), (select ArtistId from Artists where Name=N'"&amp;SUBSTITUTE(trim(E276),"'","''")&amp;"' and EnterpriseId="&amp;EntId&amp;"), null)",""))</f>
        <v>INSERT into Contributors VALUES (newid(), (select RoleId from ContributorRoles where Name='Producer'), 0, null, (select max(ReleaseId) from Releases where UPC=717332807091 and EnterpriseId=647322), (select ArtistId from Artists where Name=N'Flash Beats Manow' and EnterpriseId=647322), null)</v>
      </c>
      <c r="L276" s="28"/>
    </row>
    <row r="277">
      <c r="A277" s="83">
        <v>7.17332807091E11</v>
      </c>
      <c r="B277" s="116"/>
      <c r="C277" s="134" t="str">
        <f t="array" ref="C277">ifs(and(isblank($A277),isblank($B277)),"", not(iserror(vlookup($A277&amp;$B277,'3) Release_Label'!$D:$D&amp;'3) Release_Label'!$E:$E,1,0))),vlookup($A277&amp;$B277,{'3) Release_Label'!$D:$D&amp;'3) Release_Label'!$E:$E,'3) Release_Label'!$F:$F},2,0), or(and(not(isblank($B277)),$B277=$B276,$A277&lt;&gt;$A276),and(not(isblank($A277)),$A277=$A276,$B277&lt;&gt;$B276)),"ID LISTS UNALIGNED",and($A277&lt;&gt;"",countif('3) Release_Label'!$D:$D,$A277)=0),"NO UPC MATCH in Release_Label",and($B277&lt;&gt;"",countif('3) Release_Label'!$E:$E,$B277)=0),"NO CATALOG ID MATCH in Release_Label",iserror(vlookup($A277&amp;$B277,'3) Release_Label'!$D:$D&amp;'3) Release_Label'!$E:$E,1,0)),"NO UPC-CATALOG ID pair MATCH in Release_Label" )</f>
        <v>Sem Erros</v>
      </c>
      <c r="D277" s="134" t="str">
        <f t="array" ref="D277">ifs(and(isblank($A277),isblank($B277)),"", not(iserror(vlookup($A277&amp;$B277,'3) Release_Label'!$D:$D&amp;'3) Release_Label'!$E:$E,1,0))),vlookup($A277&amp;$B277,{'3) Release_Label'!$D:$D&amp;'3) Release_Label'!$E:$E,'3) Release_Label'!$H:$H},2,0), or(and(not(isblank($B277)),$B277=$B276,$A277&lt;&gt;$A276),and(not(isblank($A277)),$A277=$A276,$B277&lt;&gt;$B276)),"ID LISTS UNALIGNED",and($A277&lt;&gt;"",countif('3) Release_Label'!$D:$D,$A277)=0),"NO UPC MATCH in Release_Label",and($B277&lt;&gt;"",countif('3) Release_Label'!$E:$E,$B277)=0),"NO CATALOG ID MATCH in Release_Label",iserror(vlookup($A277&amp;$B277,'3) Release_Label'!$D:$D&amp;'3) Release_Label'!$E:$E,1,0)),"NO UPC-CATALOG ID pair MATCH in Release_Label" )</f>
        <v/>
      </c>
      <c r="E277" s="43" t="s">
        <v>67</v>
      </c>
      <c r="F277" s="135" t="s">
        <v>669</v>
      </c>
      <c r="G277" s="136" t="str">
        <f t="array" ref="G277">ifs(or($F277="",$F277="Main Primary Artist"),$F277,not(iserror(vlookup($F277,'Reference info'!$J$5:$J$8,1,0))),"Key Artist",not(iserror(vlookup($F277,'Reference info'!$J$38:$J$405,1,0))),"Performer",not(iserror(vlookup($F277,'Reference info'!$J$10:$J$36,1,0))),"Producer &amp; Engineer")</f>
        <v>Producer &amp; Engineer</v>
      </c>
      <c r="I277" s="8" t="str">
        <f>IF(AND(F277="Main Primary Artist",SUBSTITUTE(E277," ","")&lt;&gt;"VariousArtists",SUBSTITUTE(E277," ","")&lt;&gt;"VariousArtist",E277&lt;&gt;"Various",SUBSTITUTE(E277," ","")&lt;&gt;"AssortedArtists",SUBSTITUTE(E277," ","")&lt;&gt;"AssortedArtist",E277&lt;&gt;"Assorted",SUBSTITUTE(E277," ","")&lt;&gt;"AsortedArtists",SUBSTITUTE(E277," ","")&lt;&gt;"AsortedArtist",E277&lt;&gt;"Asorted",E277&lt;&gt;"Other",,SUBSTITUTE(E277," ","")&lt;&gt;"MiscellaneousArtists",SUBSTITUTE(E277," ","")&lt;&gt;"MiscellaneousArtist",E277&lt;&gt;"Miscellaneous",SUBSTITUTE(E277," ","")&lt;&gt;"MiscelaneousArtists",SUBSTITUTE(E277," ","")&lt;&gt;"MiscelaneousArtist",E277&lt;&gt;"Miscelaneous"),"update Releases set ArtistId=(select ArtistId from Artists where Name=N'"&amp;SUBSTITUTE(trim(E277),"'","''")&amp;"' and EnterpriseId="&amp;EntId&amp;"), SearchKeywords=concat_ws(' ', Name, N'"&amp;SUBSTITUTE(trim(E277),"'","''")&amp;"',(select Name from Labels where LabelId=Releases.LabelId), ReleaseId, UPC, Catalog) where "&amp;IF(A277&lt;&gt;"","UPC="&amp;A277,"Catalog='"&amp;SUBSTITUTE(trim(B277),"'","''")&amp;"'")&amp;" and EnterpriseId="&amp;EntId,IF(and(F277&lt;&gt;"Main Primary Artist",SUBSTITUTE(E277," ","")&lt;&gt;"VariousArtists",SUBSTITUTE(E277," ","")&lt;&gt;"VariousArtist",E277&lt;&gt;"Various",SUBSTITUTE(E277," ","")&lt;&gt;"AssortedArtists",SUBSTITUTE(E277," ","")&lt;&gt;"AssortedArtist",E277&lt;&gt;"Assorted",SUBSTITUTE(E277," ","")&lt;&gt;"AsortedArtists",SUBSTITUTE(E277," ","")&lt;&gt;"AsortedArtist",E277&lt;&gt;"Asorted",E277&lt;&gt;"Other",,SUBSTITUTE(E277," ","")&lt;&gt;"MiscellaneousArtists",SUBSTITUTE(E277," ","")&lt;&gt;"MiscellaneousArtist",E277&lt;&gt;"Miscellaneous",SUBSTITUTE(E277," ","")&lt;&gt;"MiscelaneousArtists",SUBSTITUTE(E277," ","")&lt;&gt;"MiscelaneousArtist",E277&lt;&gt;"Miscelaneous"),"INSERT into Contributors VALUES (newid(), "&amp;IF(F277&lt;&gt;"Primary Artist", "(select RoleId from ContributorRoles where Name='"&amp;F277&amp;"'), 0", "49, 1")&amp; ", null, (select max(ReleaseId) from Releases where "&amp;IF(A277&lt;&gt;"","UPC="&amp;A277,"Catalog='"&amp;SUBSTITUTE(trim(B277),"'","''")&amp;"'")&amp;" and EnterpriseId="&amp;EntId&amp;"), (select ArtistId from Artists where Name=N'"&amp;SUBSTITUTE(trim(E277),"'","''")&amp;"' and EnterpriseId="&amp;EntId&amp;"), null)",""))</f>
        <v>INSERT into Contributors VALUES (newid(), (select RoleId from ContributorRoles where Name='Engineer'), 0, null, (select max(ReleaseId) from Releases where UPC=717332807091 and EnterpriseId=647322), (select ArtistId from Artists where Name=N'Flash Beats Manow' and EnterpriseId=647322), null)</v>
      </c>
      <c r="L277" s="28"/>
    </row>
    <row r="278">
      <c r="A278" s="83">
        <v>7.11709661521E11</v>
      </c>
      <c r="B278" s="116"/>
      <c r="C278" s="134" t="str">
        <f t="array" ref="C278">ifs(and(isblank($A278),isblank($B278)),"", not(iserror(vlookup($A278&amp;$B278,'3) Release_Label'!$D:$D&amp;'3) Release_Label'!$E:$E,1,0))),vlookup($A278&amp;$B278,{'3) Release_Label'!$D:$D&amp;'3) Release_Label'!$E:$E,'3) Release_Label'!$F:$F},2,0), or(and(not(isblank($B278)),$B278=$B277,$A278&lt;&gt;$A277),and(not(isblank($A278)),$A278=$A277,$B278&lt;&gt;$B277)),"ID LISTS UNALIGNED",and($A278&lt;&gt;"",countif('3) Release_Label'!$D:$D,$A278)=0),"NO UPC MATCH in Release_Label",and($B278&lt;&gt;"",countif('3) Release_Label'!$E:$E,$B278)=0),"NO CATALOG ID MATCH in Release_Label",iserror(vlookup($A278&amp;$B278,'3) Release_Label'!$D:$D&amp;'3) Release_Label'!$E:$E,1,0)),"NO UPC-CATALOG ID pair MATCH in Release_Label" )</f>
        <v>Respiração do Vento</v>
      </c>
      <c r="D278" s="134" t="str">
        <f t="array" ref="D278">ifs(and(isblank($A278),isblank($B278)),"", not(iserror(vlookup($A278&amp;$B278,'3) Release_Label'!$D:$D&amp;'3) Release_Label'!$E:$E,1,0))),vlookup($A278&amp;$B278,{'3) Release_Label'!$D:$D&amp;'3) Release_Label'!$E:$E,'3) Release_Label'!$H:$H},2,0), or(and(not(isblank($B278)),$B278=$B277,$A278&lt;&gt;$A277),and(not(isblank($A278)),$A278=$A277,$B278&lt;&gt;$B277)),"ID LISTS UNALIGNED",and($A278&lt;&gt;"",countif('3) Release_Label'!$D:$D,$A278)=0),"NO UPC MATCH in Release_Label",and($B278&lt;&gt;"",countif('3) Release_Label'!$E:$E,$B278)=0),"NO CATALOG ID MATCH in Release_Label",iserror(vlookup($A278&amp;$B278,'3) Release_Label'!$D:$D&amp;'3) Release_Label'!$E:$E,1,0)),"NO UPC-CATALOG ID pair MATCH in Release_Label" )</f>
        <v/>
      </c>
      <c r="E278" s="43" t="s">
        <v>44</v>
      </c>
      <c r="F278" s="135" t="s">
        <v>666</v>
      </c>
      <c r="G278" s="136" t="str">
        <f t="array" ref="G278">ifs(or($F278="",$F278="Main Primary Artist"),$F278,not(iserror(vlookup($F278,'Reference info'!$J$5:$J$8,1,0))),"Key Artist",not(iserror(vlookup($F278,'Reference info'!$J$38:$J$405,1,0))),"Performer",not(iserror(vlookup($F278,'Reference info'!$J$10:$J$36,1,0))),"Producer &amp; Engineer")</f>
        <v>Main Primary Artist</v>
      </c>
      <c r="I278" s="8" t="str">
        <f>IF(AND(F278="Main Primary Artist",SUBSTITUTE(E278," ","")&lt;&gt;"VariousArtists",SUBSTITUTE(E278," ","")&lt;&gt;"VariousArtist",E278&lt;&gt;"Various",SUBSTITUTE(E278," ","")&lt;&gt;"AssortedArtists",SUBSTITUTE(E278," ","")&lt;&gt;"AssortedArtist",E278&lt;&gt;"Assorted",SUBSTITUTE(E278," ","")&lt;&gt;"AsortedArtists",SUBSTITUTE(E278," ","")&lt;&gt;"AsortedArtist",E278&lt;&gt;"Asorted",E278&lt;&gt;"Other",,SUBSTITUTE(E278," ","")&lt;&gt;"MiscellaneousArtists",SUBSTITUTE(E278," ","")&lt;&gt;"MiscellaneousArtist",E278&lt;&gt;"Miscellaneous",SUBSTITUTE(E278," ","")&lt;&gt;"MiscelaneousArtists",SUBSTITUTE(E278," ","")&lt;&gt;"MiscelaneousArtist",E278&lt;&gt;"Miscelaneous"),"update Releases set ArtistId=(select ArtistId from Artists where Name=N'"&amp;SUBSTITUTE(trim(E278),"'","''")&amp;"' and EnterpriseId="&amp;EntId&amp;"), SearchKeywords=concat_ws(' ', Name, N'"&amp;SUBSTITUTE(trim(E278),"'","''")&amp;"',(select Name from Labels where LabelId=Releases.LabelId), ReleaseId, UPC, Catalog) where "&amp;IF(A278&lt;&gt;"","UPC="&amp;A278,"Catalog='"&amp;SUBSTITUTE(trim(B278),"'","''")&amp;"'")&amp;" and EnterpriseId="&amp;EntId,IF(and(F278&lt;&gt;"Main Primary Artist",SUBSTITUTE(E278," ","")&lt;&gt;"VariousArtists",SUBSTITUTE(E278," ","")&lt;&gt;"VariousArtist",E278&lt;&gt;"Various",SUBSTITUTE(E278," ","")&lt;&gt;"AssortedArtists",SUBSTITUTE(E278," ","")&lt;&gt;"AssortedArtist",E278&lt;&gt;"Assorted",SUBSTITUTE(E278," ","")&lt;&gt;"AsortedArtists",SUBSTITUTE(E278," ","")&lt;&gt;"AsortedArtist",E278&lt;&gt;"Asorted",E278&lt;&gt;"Other",,SUBSTITUTE(E278," ","")&lt;&gt;"MiscellaneousArtists",SUBSTITUTE(E278," ","")&lt;&gt;"MiscellaneousArtist",E278&lt;&gt;"Miscellaneous",SUBSTITUTE(E278," ","")&lt;&gt;"MiscelaneousArtists",SUBSTITUTE(E278," ","")&lt;&gt;"MiscelaneousArtist",E278&lt;&gt;"Miscelaneous"),"INSERT into Contributors VALUES (newid(), "&amp;IF(F278&lt;&gt;"Primary Artist", "(select RoleId from ContributorRoles where Name='"&amp;F278&amp;"'), 0", "49, 1")&amp; ", null, (select max(ReleaseId) from Releases where "&amp;IF(A278&lt;&gt;"","UPC="&amp;A278,"Catalog='"&amp;SUBSTITUTE(trim(B278),"'","''")&amp;"'")&amp;" and EnterpriseId="&amp;EntId&amp;"), (select ArtistId from Artists where Name=N'"&amp;SUBSTITUTE(trim(E278),"'","''")&amp;"' and EnterpriseId="&amp;EntId&amp;"), null)",""))</f>
        <v>update Releases set ArtistId=(select ArtistId from Artists where Name=N'SecondTime' and EnterpriseId=647322), SearchKeywords=concat_ws(' ', Name, N'SecondTime',(select Name from Labels where LabelId=Releases.LabelId), ReleaseId, UPC, Catalog) where UPC=711709661521 and EnterpriseId=647322</v>
      </c>
      <c r="L278" s="28"/>
    </row>
    <row r="279">
      <c r="A279" s="83">
        <v>7.11709661521E11</v>
      </c>
      <c r="B279" s="116"/>
      <c r="C279" s="134" t="str">
        <f t="array" ref="C279">ifs(and(isblank($A279),isblank($B279)),"", not(iserror(vlookup($A279&amp;$B279,'3) Release_Label'!$D:$D&amp;'3) Release_Label'!$E:$E,1,0))),vlookup($A279&amp;$B279,{'3) Release_Label'!$D:$D&amp;'3) Release_Label'!$E:$E,'3) Release_Label'!$F:$F},2,0), or(and(not(isblank($B279)),$B279=$B278,$A279&lt;&gt;$A278),and(not(isblank($A279)),$A279=$A278,$B279&lt;&gt;$B278)),"ID LISTS UNALIGNED",and($A279&lt;&gt;"",countif('3) Release_Label'!$D:$D,$A279)=0),"NO UPC MATCH in Release_Label",and($B279&lt;&gt;"",countif('3) Release_Label'!$E:$E,$B279)=0),"NO CATALOG ID MATCH in Release_Label",iserror(vlookup($A279&amp;$B279,'3) Release_Label'!$D:$D&amp;'3) Release_Label'!$E:$E,1,0)),"NO UPC-CATALOG ID pair MATCH in Release_Label" )</f>
        <v>Respiração do Vento</v>
      </c>
      <c r="D279" s="134" t="str">
        <f t="array" ref="D279">ifs(and(isblank($A279),isblank($B279)),"", not(iserror(vlookup($A279&amp;$B279,'3) Release_Label'!$D:$D&amp;'3) Release_Label'!$E:$E,1,0))),vlookup($A279&amp;$B279,{'3) Release_Label'!$D:$D&amp;'3) Release_Label'!$E:$E,'3) Release_Label'!$H:$H},2,0), or(and(not(isblank($B279)),$B279=$B278,$A279&lt;&gt;$A278),and(not(isblank($A279)),$A279=$A278,$B279&lt;&gt;$B278)),"ID LISTS UNALIGNED",and($A279&lt;&gt;"",countif('3) Release_Label'!$D:$D,$A279)=0),"NO UPC MATCH in Release_Label",and($B279&lt;&gt;"",countif('3) Release_Label'!$E:$E,$B279)=0),"NO CATALOG ID MATCH in Release_Label",iserror(vlookup($A279&amp;$B279,'3) Release_Label'!$D:$D&amp;'3) Release_Label'!$E:$E,1,0)),"NO UPC-CATALOG ID pair MATCH in Release_Label" )</f>
        <v/>
      </c>
      <c r="E279" s="43" t="s">
        <v>44</v>
      </c>
      <c r="F279" s="135" t="s">
        <v>667</v>
      </c>
      <c r="G279" s="136" t="str">
        <f t="array" ref="G279">ifs(or($F279="",$F279="Main Primary Artist"),$F279,not(iserror(vlookup($F279,'Reference info'!$J$5:$J$8,1,0))),"Key Artist",not(iserror(vlookup($F279,'Reference info'!$J$38:$J$405,1,0))),"Performer",not(iserror(vlookup($F279,'Reference info'!$J$10:$J$36,1,0))),"Producer &amp; Engineer")</f>
        <v>Producer &amp; Engineer</v>
      </c>
      <c r="I279" s="8" t="str">
        <f>IF(AND(F279="Main Primary Artist",SUBSTITUTE(E279," ","")&lt;&gt;"VariousArtists",SUBSTITUTE(E279," ","")&lt;&gt;"VariousArtist",E279&lt;&gt;"Various",SUBSTITUTE(E279," ","")&lt;&gt;"AssortedArtists",SUBSTITUTE(E279," ","")&lt;&gt;"AssortedArtist",E279&lt;&gt;"Assorted",SUBSTITUTE(E279," ","")&lt;&gt;"AsortedArtists",SUBSTITUTE(E279," ","")&lt;&gt;"AsortedArtist",E279&lt;&gt;"Asorted",E279&lt;&gt;"Other",,SUBSTITUTE(E279," ","")&lt;&gt;"MiscellaneousArtists",SUBSTITUTE(E279," ","")&lt;&gt;"MiscellaneousArtist",E279&lt;&gt;"Miscellaneous",SUBSTITUTE(E279," ","")&lt;&gt;"MiscelaneousArtists",SUBSTITUTE(E279," ","")&lt;&gt;"MiscelaneousArtist",E279&lt;&gt;"Miscelaneous"),"update Releases set ArtistId=(select ArtistId from Artists where Name=N'"&amp;SUBSTITUTE(trim(E279),"'","''")&amp;"' and EnterpriseId="&amp;EntId&amp;"), SearchKeywords=concat_ws(' ', Name, N'"&amp;SUBSTITUTE(trim(E279),"'","''")&amp;"',(select Name from Labels where LabelId=Releases.LabelId), ReleaseId, UPC, Catalog) where "&amp;IF(A279&lt;&gt;"","UPC="&amp;A279,"Catalog='"&amp;SUBSTITUTE(trim(B279),"'","''")&amp;"'")&amp;" and EnterpriseId="&amp;EntId,IF(and(F279&lt;&gt;"Main Primary Artist",SUBSTITUTE(E279," ","")&lt;&gt;"VariousArtists",SUBSTITUTE(E279," ","")&lt;&gt;"VariousArtist",E279&lt;&gt;"Various",SUBSTITUTE(E279," ","")&lt;&gt;"AssortedArtists",SUBSTITUTE(E279," ","")&lt;&gt;"AssortedArtist",E279&lt;&gt;"Assorted",SUBSTITUTE(E279," ","")&lt;&gt;"AsortedArtists",SUBSTITUTE(E279," ","")&lt;&gt;"AsortedArtist",E279&lt;&gt;"Asorted",E279&lt;&gt;"Other",,SUBSTITUTE(E279," ","")&lt;&gt;"MiscellaneousArtists",SUBSTITUTE(E279," ","")&lt;&gt;"MiscellaneousArtist",E279&lt;&gt;"Miscellaneous",SUBSTITUTE(E279," ","")&lt;&gt;"MiscelaneousArtists",SUBSTITUTE(E279," ","")&lt;&gt;"MiscelaneousArtist",E279&lt;&gt;"Miscelaneous"),"INSERT into Contributors VALUES (newid(), "&amp;IF(F279&lt;&gt;"Primary Artist", "(select RoleId from ContributorRoles where Name='"&amp;F279&amp;"'), 0", "49, 1")&amp; ", null, (select max(ReleaseId) from Releases where "&amp;IF(A279&lt;&gt;"","UPC="&amp;A279,"Catalog='"&amp;SUBSTITUTE(trim(B279),"'","''")&amp;"'")&amp;" and EnterpriseId="&amp;EntId&amp;"), (select ArtistId from Artists where Name=N'"&amp;SUBSTITUTE(trim(E279),"'","''")&amp;"' and EnterpriseId="&amp;EntId&amp;"), null)",""))</f>
        <v>INSERT into Contributors VALUES (newid(), (select RoleId from ContributorRoles where Name='Producer'), 0, null, (select max(ReleaseId) from Releases where UPC=711709661521 and EnterpriseId=647322), (select ArtistId from Artists where Name=N'SecondTime' and EnterpriseId=647322), null)</v>
      </c>
      <c r="L279" s="28"/>
    </row>
    <row r="280">
      <c r="A280" s="83">
        <v>7.11709661521E11</v>
      </c>
      <c r="B280" s="116"/>
      <c r="C280" s="134" t="str">
        <f t="array" ref="C280">ifs(and(isblank($A280),isblank($B280)),"", not(iserror(vlookup($A280&amp;$B280,'3) Release_Label'!$D:$D&amp;'3) Release_Label'!$E:$E,1,0))),vlookup($A280&amp;$B280,{'3) Release_Label'!$D:$D&amp;'3) Release_Label'!$E:$E,'3) Release_Label'!$F:$F},2,0), or(and(not(isblank($B280)),$B280=$B279,$A280&lt;&gt;$A279),and(not(isblank($A280)),$A280=$A279,$B280&lt;&gt;$B279)),"ID LISTS UNALIGNED",and($A280&lt;&gt;"",countif('3) Release_Label'!$D:$D,$A280)=0),"NO UPC MATCH in Release_Label",and($B280&lt;&gt;"",countif('3) Release_Label'!$E:$E,$B280)=0),"NO CATALOG ID MATCH in Release_Label",iserror(vlookup($A280&amp;$B280,'3) Release_Label'!$D:$D&amp;'3) Release_Label'!$E:$E,1,0)),"NO UPC-CATALOG ID pair MATCH in Release_Label" )</f>
        <v>Respiração do Vento</v>
      </c>
      <c r="D280" s="134" t="str">
        <f t="array" ref="D280">ifs(and(isblank($A280),isblank($B280)),"", not(iserror(vlookup($A280&amp;$B280,'3) Release_Label'!$D:$D&amp;'3) Release_Label'!$E:$E,1,0))),vlookup($A280&amp;$B280,{'3) Release_Label'!$D:$D&amp;'3) Release_Label'!$E:$E,'3) Release_Label'!$H:$H},2,0), or(and(not(isblank($B280)),$B280=$B279,$A280&lt;&gt;$A279),and(not(isblank($A280)),$A280=$A279,$B280&lt;&gt;$B279)),"ID LISTS UNALIGNED",and($A280&lt;&gt;"",countif('3) Release_Label'!$D:$D,$A280)=0),"NO UPC MATCH in Release_Label",and($B280&lt;&gt;"",countif('3) Release_Label'!$E:$E,$B280)=0),"NO CATALOG ID MATCH in Release_Label",iserror(vlookup($A280&amp;$B280,'3) Release_Label'!$D:$D&amp;'3) Release_Label'!$E:$E,1,0)),"NO UPC-CATALOG ID pair MATCH in Release_Label" )</f>
        <v/>
      </c>
      <c r="E280" s="43" t="s">
        <v>44</v>
      </c>
      <c r="F280" s="135" t="s">
        <v>669</v>
      </c>
      <c r="G280" s="136" t="str">
        <f t="array" ref="G280">ifs(or($F280="",$F280="Main Primary Artist"),$F280,not(iserror(vlookup($F280,'Reference info'!$J$5:$J$8,1,0))),"Key Artist",not(iserror(vlookup($F280,'Reference info'!$J$38:$J$405,1,0))),"Performer",not(iserror(vlookup($F280,'Reference info'!$J$10:$J$36,1,0))),"Producer &amp; Engineer")</f>
        <v>Producer &amp; Engineer</v>
      </c>
      <c r="I280" s="8" t="str">
        <f>IF(AND(F280="Main Primary Artist",SUBSTITUTE(E280," ","")&lt;&gt;"VariousArtists",SUBSTITUTE(E280," ","")&lt;&gt;"VariousArtist",E280&lt;&gt;"Various",SUBSTITUTE(E280," ","")&lt;&gt;"AssortedArtists",SUBSTITUTE(E280," ","")&lt;&gt;"AssortedArtist",E280&lt;&gt;"Assorted",SUBSTITUTE(E280," ","")&lt;&gt;"AsortedArtists",SUBSTITUTE(E280," ","")&lt;&gt;"AsortedArtist",E280&lt;&gt;"Asorted",E280&lt;&gt;"Other",,SUBSTITUTE(E280," ","")&lt;&gt;"MiscellaneousArtists",SUBSTITUTE(E280," ","")&lt;&gt;"MiscellaneousArtist",E280&lt;&gt;"Miscellaneous",SUBSTITUTE(E280," ","")&lt;&gt;"MiscelaneousArtists",SUBSTITUTE(E280," ","")&lt;&gt;"MiscelaneousArtist",E280&lt;&gt;"Miscelaneous"),"update Releases set ArtistId=(select ArtistId from Artists where Name=N'"&amp;SUBSTITUTE(trim(E280),"'","''")&amp;"' and EnterpriseId="&amp;EntId&amp;"), SearchKeywords=concat_ws(' ', Name, N'"&amp;SUBSTITUTE(trim(E280),"'","''")&amp;"',(select Name from Labels where LabelId=Releases.LabelId), ReleaseId, UPC, Catalog) where "&amp;IF(A280&lt;&gt;"","UPC="&amp;A280,"Catalog='"&amp;SUBSTITUTE(trim(B280),"'","''")&amp;"'")&amp;" and EnterpriseId="&amp;EntId,IF(and(F280&lt;&gt;"Main Primary Artist",SUBSTITUTE(E280," ","")&lt;&gt;"VariousArtists",SUBSTITUTE(E280," ","")&lt;&gt;"VariousArtist",E280&lt;&gt;"Various",SUBSTITUTE(E280," ","")&lt;&gt;"AssortedArtists",SUBSTITUTE(E280," ","")&lt;&gt;"AssortedArtist",E280&lt;&gt;"Assorted",SUBSTITUTE(E280," ","")&lt;&gt;"AsortedArtists",SUBSTITUTE(E280," ","")&lt;&gt;"AsortedArtist",E280&lt;&gt;"Asorted",E280&lt;&gt;"Other",,SUBSTITUTE(E280," ","")&lt;&gt;"MiscellaneousArtists",SUBSTITUTE(E280," ","")&lt;&gt;"MiscellaneousArtist",E280&lt;&gt;"Miscellaneous",SUBSTITUTE(E280," ","")&lt;&gt;"MiscelaneousArtists",SUBSTITUTE(E280," ","")&lt;&gt;"MiscelaneousArtist",E280&lt;&gt;"Miscelaneous"),"INSERT into Contributors VALUES (newid(), "&amp;IF(F280&lt;&gt;"Primary Artist", "(select RoleId from ContributorRoles where Name='"&amp;F280&amp;"'), 0", "49, 1")&amp; ", null, (select max(ReleaseId) from Releases where "&amp;IF(A280&lt;&gt;"","UPC="&amp;A280,"Catalog='"&amp;SUBSTITUTE(trim(B280),"'","''")&amp;"'")&amp;" and EnterpriseId="&amp;EntId&amp;"), (select ArtistId from Artists where Name=N'"&amp;SUBSTITUTE(trim(E280),"'","''")&amp;"' and EnterpriseId="&amp;EntId&amp;"), null)",""))</f>
        <v>INSERT into Contributors VALUES (newid(), (select RoleId from ContributorRoles where Name='Engineer'), 0, null, (select max(ReleaseId) from Releases where UPC=711709661521 and EnterpriseId=647322), (select ArtistId from Artists where Name=N'SecondTime' and EnterpriseId=647322), null)</v>
      </c>
      <c r="L280" s="28"/>
    </row>
    <row r="281">
      <c r="A281" s="83">
        <v>7.17332976827E11</v>
      </c>
      <c r="B281" s="116"/>
      <c r="C281" s="134" t="str">
        <f t="array" ref="C281">ifs(and(isblank($A281),isblank($B281)),"", not(iserror(vlookup($A281&amp;$B281,'3) Release_Label'!$D:$D&amp;'3) Release_Label'!$E:$E,1,0))),vlookup($A281&amp;$B281,{'3) Release_Label'!$D:$D&amp;'3) Release_Label'!$E:$E,'3) Release_Label'!$F:$F},2,0), or(and(not(isblank($B281)),$B281=$B280,$A281&lt;&gt;$A280),and(not(isblank($A281)),$A281=$A280,$B281&lt;&gt;$B280)),"ID LISTS UNALIGNED",and($A281&lt;&gt;"",countif('3) Release_Label'!$D:$D,$A281)=0),"NO UPC MATCH in Release_Label",and($B281&lt;&gt;"",countif('3) Release_Label'!$E:$E,$B281)=0),"NO CATALOG ID MATCH in Release_Label",iserror(vlookup($A281&amp;$B281,'3) Release_Label'!$D:$D&amp;'3) Release_Label'!$E:$E,1,0)),"NO UPC-CATALOG ID pair MATCH in Release_Label" )</f>
        <v>Areia de Ferro</v>
      </c>
      <c r="D281" s="134" t="str">
        <f t="array" ref="D281">ifs(and(isblank($A281),isblank($B281)),"", not(iserror(vlookup($A281&amp;$B281,'3) Release_Label'!$D:$D&amp;'3) Release_Label'!$E:$E,1,0))),vlookup($A281&amp;$B281,{'3) Release_Label'!$D:$D&amp;'3) Release_Label'!$E:$E,'3) Release_Label'!$H:$H},2,0), or(and(not(isblank($B281)),$B281=$B280,$A281&lt;&gt;$A280),and(not(isblank($A281)),$A281=$A280,$B281&lt;&gt;$B280)),"ID LISTS UNALIGNED",and($A281&lt;&gt;"",countif('3) Release_Label'!$D:$D,$A281)=0),"NO UPC MATCH in Release_Label",and($B281&lt;&gt;"",countif('3) Release_Label'!$E:$E,$B281)=0),"NO CATALOG ID MATCH in Release_Label",iserror(vlookup($A281&amp;$B281,'3) Release_Label'!$D:$D&amp;'3) Release_Label'!$E:$E,1,0)),"NO UPC-CATALOG ID pair MATCH in Release_Label" )</f>
        <v/>
      </c>
      <c r="E281" s="43" t="s">
        <v>49</v>
      </c>
      <c r="F281" s="135" t="s">
        <v>666</v>
      </c>
      <c r="G281" s="136" t="str">
        <f t="array" ref="G281">ifs(or($F281="",$F281="Main Primary Artist"),$F281,not(iserror(vlookup($F281,'Reference info'!$J$5:$J$8,1,0))),"Key Artist",not(iserror(vlookup($F281,'Reference info'!$J$38:$J$405,1,0))),"Performer",not(iserror(vlookup($F281,'Reference info'!$J$10:$J$36,1,0))),"Producer &amp; Engineer")</f>
        <v>Main Primary Artist</v>
      </c>
      <c r="I281" s="8" t="str">
        <f>IF(AND(F281="Main Primary Artist",SUBSTITUTE(E281," ","")&lt;&gt;"VariousArtists",SUBSTITUTE(E281," ","")&lt;&gt;"VariousArtist",E281&lt;&gt;"Various",SUBSTITUTE(E281," ","")&lt;&gt;"AssortedArtists",SUBSTITUTE(E281," ","")&lt;&gt;"AssortedArtist",E281&lt;&gt;"Assorted",SUBSTITUTE(E281," ","")&lt;&gt;"AsortedArtists",SUBSTITUTE(E281," ","")&lt;&gt;"AsortedArtist",E281&lt;&gt;"Asorted",E281&lt;&gt;"Other",,SUBSTITUTE(E281," ","")&lt;&gt;"MiscellaneousArtists",SUBSTITUTE(E281," ","")&lt;&gt;"MiscellaneousArtist",E281&lt;&gt;"Miscellaneous",SUBSTITUTE(E281," ","")&lt;&gt;"MiscelaneousArtists",SUBSTITUTE(E281," ","")&lt;&gt;"MiscelaneousArtist",E281&lt;&gt;"Miscelaneous"),"update Releases set ArtistId=(select ArtistId from Artists where Name=N'"&amp;SUBSTITUTE(trim(E281),"'","''")&amp;"' and EnterpriseId="&amp;EntId&amp;"), SearchKeywords=concat_ws(' ', Name, N'"&amp;SUBSTITUTE(trim(E281),"'","''")&amp;"',(select Name from Labels where LabelId=Releases.LabelId), ReleaseId, UPC, Catalog) where "&amp;IF(A281&lt;&gt;"","UPC="&amp;A281,"Catalog='"&amp;SUBSTITUTE(trim(B281),"'","''")&amp;"'")&amp;" and EnterpriseId="&amp;EntId,IF(and(F281&lt;&gt;"Main Primary Artist",SUBSTITUTE(E281," ","")&lt;&gt;"VariousArtists",SUBSTITUTE(E281," ","")&lt;&gt;"VariousArtist",E281&lt;&gt;"Various",SUBSTITUTE(E281," ","")&lt;&gt;"AssortedArtists",SUBSTITUTE(E281," ","")&lt;&gt;"AssortedArtist",E281&lt;&gt;"Assorted",SUBSTITUTE(E281," ","")&lt;&gt;"AsortedArtists",SUBSTITUTE(E281," ","")&lt;&gt;"AsortedArtist",E281&lt;&gt;"Asorted",E281&lt;&gt;"Other",,SUBSTITUTE(E281," ","")&lt;&gt;"MiscellaneousArtists",SUBSTITUTE(E281," ","")&lt;&gt;"MiscellaneousArtist",E281&lt;&gt;"Miscellaneous",SUBSTITUTE(E281," ","")&lt;&gt;"MiscelaneousArtists",SUBSTITUTE(E281," ","")&lt;&gt;"MiscelaneousArtist",E281&lt;&gt;"Miscelaneous"),"INSERT into Contributors VALUES (newid(), "&amp;IF(F281&lt;&gt;"Primary Artist", "(select RoleId from ContributorRoles where Name='"&amp;F281&amp;"'), 0", "49, 1")&amp; ", null, (select max(ReleaseId) from Releases where "&amp;IF(A281&lt;&gt;"","UPC="&amp;A281,"Catalog='"&amp;SUBSTITUTE(trim(B281),"'","''")&amp;"'")&amp;" and EnterpriseId="&amp;EntId&amp;"), (select ArtistId from Artists where Name=N'"&amp;SUBSTITUTE(trim(E281),"'","''")&amp;"' and EnterpriseId="&amp;EntId&amp;"), null)",""))</f>
        <v>update Releases set ArtistId=(select ArtistId from Artists where Name=N'JKZ' and EnterpriseId=647322), SearchKeywords=concat_ws(' ', Name, N'JKZ',(select Name from Labels where LabelId=Releases.LabelId), ReleaseId, UPC, Catalog) where UPC=717332976827 and EnterpriseId=647322</v>
      </c>
      <c r="L281" s="28"/>
    </row>
    <row r="282">
      <c r="A282" s="83">
        <v>7.17332976827E11</v>
      </c>
      <c r="B282" s="116"/>
      <c r="C282" s="134" t="str">
        <f t="array" ref="C282">ifs(and(isblank($A282),isblank($B282)),"", not(iserror(vlookup($A282&amp;$B282,'3) Release_Label'!$D:$D&amp;'3) Release_Label'!$E:$E,1,0))),vlookup($A282&amp;$B282,{'3) Release_Label'!$D:$D&amp;'3) Release_Label'!$E:$E,'3) Release_Label'!$F:$F},2,0), or(and(not(isblank($B282)),$B282=$B281,$A282&lt;&gt;$A281),and(not(isblank($A282)),$A282=$A281,$B282&lt;&gt;$B281)),"ID LISTS UNALIGNED",and($A282&lt;&gt;"",countif('3) Release_Label'!$D:$D,$A282)=0),"NO UPC MATCH in Release_Label",and($B282&lt;&gt;"",countif('3) Release_Label'!$E:$E,$B282)=0),"NO CATALOG ID MATCH in Release_Label",iserror(vlookup($A282&amp;$B282,'3) Release_Label'!$D:$D&amp;'3) Release_Label'!$E:$E,1,0)),"NO UPC-CATALOG ID pair MATCH in Release_Label" )</f>
        <v>Areia de Ferro</v>
      </c>
      <c r="D282" s="134" t="str">
        <f t="array" ref="D282">ifs(and(isblank($A282),isblank($B282)),"", not(iserror(vlookup($A282&amp;$B282,'3) Release_Label'!$D:$D&amp;'3) Release_Label'!$E:$E,1,0))),vlookup($A282&amp;$B282,{'3) Release_Label'!$D:$D&amp;'3) Release_Label'!$E:$E,'3) Release_Label'!$H:$H},2,0), or(and(not(isblank($B282)),$B282=$B281,$A282&lt;&gt;$A281),and(not(isblank($A282)),$A282=$A281,$B282&lt;&gt;$B281)),"ID LISTS UNALIGNED",and($A282&lt;&gt;"",countif('3) Release_Label'!$D:$D,$A282)=0),"NO UPC MATCH in Release_Label",and($B282&lt;&gt;"",countif('3) Release_Label'!$E:$E,$B282)=0),"NO CATALOG ID MATCH in Release_Label",iserror(vlookup($A282&amp;$B282,'3) Release_Label'!$D:$D&amp;'3) Release_Label'!$E:$E,1,0)),"NO UPC-CATALOG ID pair MATCH in Release_Label" )</f>
        <v/>
      </c>
      <c r="E282" s="43" t="s">
        <v>49</v>
      </c>
      <c r="F282" s="135" t="s">
        <v>667</v>
      </c>
      <c r="G282" s="136" t="str">
        <f t="array" ref="G282">ifs(or($F282="",$F282="Main Primary Artist"),$F282,not(iserror(vlookup($F282,'Reference info'!$J$5:$J$8,1,0))),"Key Artist",not(iserror(vlookup($F282,'Reference info'!$J$38:$J$405,1,0))),"Performer",not(iserror(vlookup($F282,'Reference info'!$J$10:$J$36,1,0))),"Producer &amp; Engineer")</f>
        <v>Producer &amp; Engineer</v>
      </c>
      <c r="I282" s="8" t="str">
        <f>IF(AND(F282="Main Primary Artist",SUBSTITUTE(E282," ","")&lt;&gt;"VariousArtists",SUBSTITUTE(E282," ","")&lt;&gt;"VariousArtist",E282&lt;&gt;"Various",SUBSTITUTE(E282," ","")&lt;&gt;"AssortedArtists",SUBSTITUTE(E282," ","")&lt;&gt;"AssortedArtist",E282&lt;&gt;"Assorted",SUBSTITUTE(E282," ","")&lt;&gt;"AsortedArtists",SUBSTITUTE(E282," ","")&lt;&gt;"AsortedArtist",E282&lt;&gt;"Asorted",E282&lt;&gt;"Other",,SUBSTITUTE(E282," ","")&lt;&gt;"MiscellaneousArtists",SUBSTITUTE(E282," ","")&lt;&gt;"MiscellaneousArtist",E282&lt;&gt;"Miscellaneous",SUBSTITUTE(E282," ","")&lt;&gt;"MiscelaneousArtists",SUBSTITUTE(E282," ","")&lt;&gt;"MiscelaneousArtist",E282&lt;&gt;"Miscelaneous"),"update Releases set ArtistId=(select ArtistId from Artists where Name=N'"&amp;SUBSTITUTE(trim(E282),"'","''")&amp;"' and EnterpriseId="&amp;EntId&amp;"), SearchKeywords=concat_ws(' ', Name, N'"&amp;SUBSTITUTE(trim(E282),"'","''")&amp;"',(select Name from Labels where LabelId=Releases.LabelId), ReleaseId, UPC, Catalog) where "&amp;IF(A282&lt;&gt;"","UPC="&amp;A282,"Catalog='"&amp;SUBSTITUTE(trim(B282),"'","''")&amp;"'")&amp;" and EnterpriseId="&amp;EntId,IF(and(F282&lt;&gt;"Main Primary Artist",SUBSTITUTE(E282," ","")&lt;&gt;"VariousArtists",SUBSTITUTE(E282," ","")&lt;&gt;"VariousArtist",E282&lt;&gt;"Various",SUBSTITUTE(E282," ","")&lt;&gt;"AssortedArtists",SUBSTITUTE(E282," ","")&lt;&gt;"AssortedArtist",E282&lt;&gt;"Assorted",SUBSTITUTE(E282," ","")&lt;&gt;"AsortedArtists",SUBSTITUTE(E282," ","")&lt;&gt;"AsortedArtist",E282&lt;&gt;"Asorted",E282&lt;&gt;"Other",,SUBSTITUTE(E282," ","")&lt;&gt;"MiscellaneousArtists",SUBSTITUTE(E282," ","")&lt;&gt;"MiscellaneousArtist",E282&lt;&gt;"Miscellaneous",SUBSTITUTE(E282," ","")&lt;&gt;"MiscelaneousArtists",SUBSTITUTE(E282," ","")&lt;&gt;"MiscelaneousArtist",E282&lt;&gt;"Miscelaneous"),"INSERT into Contributors VALUES (newid(), "&amp;IF(F282&lt;&gt;"Primary Artist", "(select RoleId from ContributorRoles where Name='"&amp;F282&amp;"'), 0", "49, 1")&amp; ", null, (select max(ReleaseId) from Releases where "&amp;IF(A282&lt;&gt;"","UPC="&amp;A282,"Catalog='"&amp;SUBSTITUTE(trim(B282),"'","''")&amp;"'")&amp;" and EnterpriseId="&amp;EntId&amp;"), (select ArtistId from Artists where Name=N'"&amp;SUBSTITUTE(trim(E282),"'","''")&amp;"' and EnterpriseId="&amp;EntId&amp;"), null)",""))</f>
        <v>INSERT into Contributors VALUES (newid(), (select RoleId from ContributorRoles where Name='Producer'), 0, null, (select max(ReleaseId) from Releases where UPC=717332976827 and EnterpriseId=647322), (select ArtistId from Artists where Name=N'JKZ' and EnterpriseId=647322), null)</v>
      </c>
      <c r="L282" s="28"/>
    </row>
    <row r="283">
      <c r="A283" s="83">
        <v>7.17332976827E11</v>
      </c>
      <c r="B283" s="116"/>
      <c r="C283" s="134" t="str">
        <f t="array" ref="C283">ifs(and(isblank($A283),isblank($B283)),"", not(iserror(vlookup($A283&amp;$B283,'3) Release_Label'!$D:$D&amp;'3) Release_Label'!$E:$E,1,0))),vlookup($A283&amp;$B283,{'3) Release_Label'!$D:$D&amp;'3) Release_Label'!$E:$E,'3) Release_Label'!$F:$F},2,0), or(and(not(isblank($B283)),$B283=$B282,$A283&lt;&gt;$A282),and(not(isblank($A283)),$A283=$A282,$B283&lt;&gt;$B282)),"ID LISTS UNALIGNED",and($A283&lt;&gt;"",countif('3) Release_Label'!$D:$D,$A283)=0),"NO UPC MATCH in Release_Label",and($B283&lt;&gt;"",countif('3) Release_Label'!$E:$E,$B283)=0),"NO CATALOG ID MATCH in Release_Label",iserror(vlookup($A283&amp;$B283,'3) Release_Label'!$D:$D&amp;'3) Release_Label'!$E:$E,1,0)),"NO UPC-CATALOG ID pair MATCH in Release_Label" )</f>
        <v>Areia de Ferro</v>
      </c>
      <c r="D283" s="134" t="str">
        <f t="array" ref="D283">ifs(and(isblank($A283),isblank($B283)),"", not(iserror(vlookup($A283&amp;$B283,'3) Release_Label'!$D:$D&amp;'3) Release_Label'!$E:$E,1,0))),vlookup($A283&amp;$B283,{'3) Release_Label'!$D:$D&amp;'3) Release_Label'!$E:$E,'3) Release_Label'!$H:$H},2,0), or(and(not(isblank($B283)),$B283=$B282,$A283&lt;&gt;$A282),and(not(isblank($A283)),$A283=$A282,$B283&lt;&gt;$B282)),"ID LISTS UNALIGNED",and($A283&lt;&gt;"",countif('3) Release_Label'!$D:$D,$A283)=0),"NO UPC MATCH in Release_Label",and($B283&lt;&gt;"",countif('3) Release_Label'!$E:$E,$B283)=0),"NO CATALOG ID MATCH in Release_Label",iserror(vlookup($A283&amp;$B283,'3) Release_Label'!$D:$D&amp;'3) Release_Label'!$E:$E,1,0)),"NO UPC-CATALOG ID pair MATCH in Release_Label" )</f>
        <v/>
      </c>
      <c r="E283" s="43" t="s">
        <v>49</v>
      </c>
      <c r="F283" s="135" t="s">
        <v>669</v>
      </c>
      <c r="G283" s="136" t="str">
        <f t="array" ref="G283">ifs(or($F283="",$F283="Main Primary Artist"),$F283,not(iserror(vlookup($F283,'Reference info'!$J$5:$J$8,1,0))),"Key Artist",not(iserror(vlookup($F283,'Reference info'!$J$38:$J$405,1,0))),"Performer",not(iserror(vlookup($F283,'Reference info'!$J$10:$J$36,1,0))),"Producer &amp; Engineer")</f>
        <v>Producer &amp; Engineer</v>
      </c>
      <c r="I283" s="8" t="str">
        <f>IF(AND(F283="Main Primary Artist",SUBSTITUTE(E283," ","")&lt;&gt;"VariousArtists",SUBSTITUTE(E283," ","")&lt;&gt;"VariousArtist",E283&lt;&gt;"Various",SUBSTITUTE(E283," ","")&lt;&gt;"AssortedArtists",SUBSTITUTE(E283," ","")&lt;&gt;"AssortedArtist",E283&lt;&gt;"Assorted",SUBSTITUTE(E283," ","")&lt;&gt;"AsortedArtists",SUBSTITUTE(E283," ","")&lt;&gt;"AsortedArtist",E283&lt;&gt;"Asorted",E283&lt;&gt;"Other",,SUBSTITUTE(E283," ","")&lt;&gt;"MiscellaneousArtists",SUBSTITUTE(E283," ","")&lt;&gt;"MiscellaneousArtist",E283&lt;&gt;"Miscellaneous",SUBSTITUTE(E283," ","")&lt;&gt;"MiscelaneousArtists",SUBSTITUTE(E283," ","")&lt;&gt;"MiscelaneousArtist",E283&lt;&gt;"Miscelaneous"),"update Releases set ArtistId=(select ArtistId from Artists where Name=N'"&amp;SUBSTITUTE(trim(E283),"'","''")&amp;"' and EnterpriseId="&amp;EntId&amp;"), SearchKeywords=concat_ws(' ', Name, N'"&amp;SUBSTITUTE(trim(E283),"'","''")&amp;"',(select Name from Labels where LabelId=Releases.LabelId), ReleaseId, UPC, Catalog) where "&amp;IF(A283&lt;&gt;"","UPC="&amp;A283,"Catalog='"&amp;SUBSTITUTE(trim(B283),"'","''")&amp;"'")&amp;" and EnterpriseId="&amp;EntId,IF(and(F283&lt;&gt;"Main Primary Artist",SUBSTITUTE(E283," ","")&lt;&gt;"VariousArtists",SUBSTITUTE(E283," ","")&lt;&gt;"VariousArtist",E283&lt;&gt;"Various",SUBSTITUTE(E283," ","")&lt;&gt;"AssortedArtists",SUBSTITUTE(E283," ","")&lt;&gt;"AssortedArtist",E283&lt;&gt;"Assorted",SUBSTITUTE(E283," ","")&lt;&gt;"AsortedArtists",SUBSTITUTE(E283," ","")&lt;&gt;"AsortedArtist",E283&lt;&gt;"Asorted",E283&lt;&gt;"Other",,SUBSTITUTE(E283," ","")&lt;&gt;"MiscellaneousArtists",SUBSTITUTE(E283," ","")&lt;&gt;"MiscellaneousArtist",E283&lt;&gt;"Miscellaneous",SUBSTITUTE(E283," ","")&lt;&gt;"MiscelaneousArtists",SUBSTITUTE(E283," ","")&lt;&gt;"MiscelaneousArtist",E283&lt;&gt;"Miscelaneous"),"INSERT into Contributors VALUES (newid(), "&amp;IF(F283&lt;&gt;"Primary Artist", "(select RoleId from ContributorRoles where Name='"&amp;F283&amp;"'), 0", "49, 1")&amp; ", null, (select max(ReleaseId) from Releases where "&amp;IF(A283&lt;&gt;"","UPC="&amp;A283,"Catalog='"&amp;SUBSTITUTE(trim(B283),"'","''")&amp;"'")&amp;" and EnterpriseId="&amp;EntId&amp;"), (select ArtistId from Artists where Name=N'"&amp;SUBSTITUTE(trim(E283),"'","''")&amp;"' and EnterpriseId="&amp;EntId&amp;"), null)",""))</f>
        <v>INSERT into Contributors VALUES (newid(), (select RoleId from ContributorRoles where Name='Engineer'), 0, null, (select max(ReleaseId) from Releases where UPC=717332976827 and EnterpriseId=647322), (select ArtistId from Artists where Name=N'JKZ' and EnterpriseId=647322), null)</v>
      </c>
      <c r="L283" s="28"/>
    </row>
    <row r="284">
      <c r="A284" s="83">
        <v>7.17332908132E11</v>
      </c>
      <c r="B284" s="116"/>
      <c r="C284" s="134" t="str">
        <f t="array" ref="C284">ifs(and(isblank($A284),isblank($B284)),"", not(iserror(vlookup($A284&amp;$B284,'3) Release_Label'!$D:$D&amp;'3) Release_Label'!$E:$E,1,0))),vlookup($A284&amp;$B284,{'3) Release_Label'!$D:$D&amp;'3) Release_Label'!$E:$E,'3) Release_Label'!$F:$F},2,0), or(and(not(isblank($B284)),$B284=$B283,$A284&lt;&gt;$A283),and(not(isblank($A284)),$A284=$A283,$B284&lt;&gt;$B283)),"ID LISTS UNALIGNED",and($A284&lt;&gt;"",countif('3) Release_Label'!$D:$D,$A284)=0),"NO UPC MATCH in Release_Label",and($B284&lt;&gt;"",countif('3) Release_Label'!$E:$E,$B284)=0),"NO CATALOG ID MATCH in Release_Label",iserror(vlookup($A284&amp;$B284,'3) Release_Label'!$D:$D&amp;'3) Release_Label'!$E:$E,1,0)),"NO UPC-CATALOG ID pair MATCH in Release_Label" )</f>
        <v>Cobra Kai</v>
      </c>
      <c r="D284" s="134" t="str">
        <f t="array" ref="D284">ifs(and(isblank($A284),isblank($B284)),"", not(iserror(vlookup($A284&amp;$B284,'3) Release_Label'!$D:$D&amp;'3) Release_Label'!$E:$E,1,0))),vlookup($A284&amp;$B284,{'3) Release_Label'!$D:$D&amp;'3) Release_Label'!$E:$E,'3) Release_Label'!$H:$H},2,0), or(and(not(isblank($B284)),$B284=$B283,$A284&lt;&gt;$A283),and(not(isblank($A284)),$A284=$A283,$B284&lt;&gt;$B283)),"ID LISTS UNALIGNED",and($A284&lt;&gt;"",countif('3) Release_Label'!$D:$D,$A284)=0),"NO UPC MATCH in Release_Label",and($B284&lt;&gt;"",countif('3) Release_Label'!$E:$E,$B284)=0),"NO CATALOG ID MATCH in Release_Label",iserror(vlookup($A284&amp;$B284,'3) Release_Label'!$D:$D&amp;'3) Release_Label'!$E:$E,1,0)),"NO UPC-CATALOG ID pair MATCH in Release_Label" )</f>
        <v/>
      </c>
      <c r="E284" s="43" t="s">
        <v>49</v>
      </c>
      <c r="F284" s="135" t="s">
        <v>666</v>
      </c>
      <c r="G284" s="136" t="str">
        <f t="array" ref="G284">ifs(or($F284="",$F284="Main Primary Artist"),$F284,not(iserror(vlookup($F284,'Reference info'!$J$5:$J$8,1,0))),"Key Artist",not(iserror(vlookup($F284,'Reference info'!$J$38:$J$405,1,0))),"Performer",not(iserror(vlookup($F284,'Reference info'!$J$10:$J$36,1,0))),"Producer &amp; Engineer")</f>
        <v>Main Primary Artist</v>
      </c>
      <c r="I284" s="8" t="str">
        <f>IF(AND(F284="Main Primary Artist",SUBSTITUTE(E284," ","")&lt;&gt;"VariousArtists",SUBSTITUTE(E284," ","")&lt;&gt;"VariousArtist",E284&lt;&gt;"Various",SUBSTITUTE(E284," ","")&lt;&gt;"AssortedArtists",SUBSTITUTE(E284," ","")&lt;&gt;"AssortedArtist",E284&lt;&gt;"Assorted",SUBSTITUTE(E284," ","")&lt;&gt;"AsortedArtists",SUBSTITUTE(E284," ","")&lt;&gt;"AsortedArtist",E284&lt;&gt;"Asorted",E284&lt;&gt;"Other",,SUBSTITUTE(E284," ","")&lt;&gt;"MiscellaneousArtists",SUBSTITUTE(E284," ","")&lt;&gt;"MiscellaneousArtist",E284&lt;&gt;"Miscellaneous",SUBSTITUTE(E284," ","")&lt;&gt;"MiscelaneousArtists",SUBSTITUTE(E284," ","")&lt;&gt;"MiscelaneousArtist",E284&lt;&gt;"Miscelaneous"),"update Releases set ArtistId=(select ArtistId from Artists where Name=N'"&amp;SUBSTITUTE(trim(E284),"'","''")&amp;"' and EnterpriseId="&amp;EntId&amp;"), SearchKeywords=concat_ws(' ', Name, N'"&amp;SUBSTITUTE(trim(E284),"'","''")&amp;"',(select Name from Labels where LabelId=Releases.LabelId), ReleaseId, UPC, Catalog) where "&amp;IF(A284&lt;&gt;"","UPC="&amp;A284,"Catalog='"&amp;SUBSTITUTE(trim(B284),"'","''")&amp;"'")&amp;" and EnterpriseId="&amp;EntId,IF(and(F284&lt;&gt;"Main Primary Artist",SUBSTITUTE(E284," ","")&lt;&gt;"VariousArtists",SUBSTITUTE(E284," ","")&lt;&gt;"VariousArtist",E284&lt;&gt;"Various",SUBSTITUTE(E284," ","")&lt;&gt;"AssortedArtists",SUBSTITUTE(E284," ","")&lt;&gt;"AssortedArtist",E284&lt;&gt;"Assorted",SUBSTITUTE(E284," ","")&lt;&gt;"AsortedArtists",SUBSTITUTE(E284," ","")&lt;&gt;"AsortedArtist",E284&lt;&gt;"Asorted",E284&lt;&gt;"Other",,SUBSTITUTE(E284," ","")&lt;&gt;"MiscellaneousArtists",SUBSTITUTE(E284," ","")&lt;&gt;"MiscellaneousArtist",E284&lt;&gt;"Miscellaneous",SUBSTITUTE(E284," ","")&lt;&gt;"MiscelaneousArtists",SUBSTITUTE(E284," ","")&lt;&gt;"MiscelaneousArtist",E284&lt;&gt;"Miscelaneous"),"INSERT into Contributors VALUES (newid(), "&amp;IF(F284&lt;&gt;"Primary Artist", "(select RoleId from ContributorRoles where Name='"&amp;F284&amp;"'), 0", "49, 1")&amp; ", null, (select max(ReleaseId) from Releases where "&amp;IF(A284&lt;&gt;"","UPC="&amp;A284,"Catalog='"&amp;SUBSTITUTE(trim(B284),"'","''")&amp;"'")&amp;" and EnterpriseId="&amp;EntId&amp;"), (select ArtistId from Artists where Name=N'"&amp;SUBSTITUTE(trim(E284),"'","''")&amp;"' and EnterpriseId="&amp;EntId&amp;"), null)",""))</f>
        <v>update Releases set ArtistId=(select ArtistId from Artists where Name=N'JKZ' and EnterpriseId=647322), SearchKeywords=concat_ws(' ', Name, N'JKZ',(select Name from Labels where LabelId=Releases.LabelId), ReleaseId, UPC, Catalog) where UPC=717332908132 and EnterpriseId=647322</v>
      </c>
      <c r="L284" s="28"/>
    </row>
    <row r="285">
      <c r="A285" s="83">
        <v>7.17332908132E11</v>
      </c>
      <c r="B285" s="116"/>
      <c r="C285" s="134" t="str">
        <f t="array" ref="C285">ifs(and(isblank($A285),isblank($B285)),"", not(iserror(vlookup($A285&amp;$B285,'3) Release_Label'!$D:$D&amp;'3) Release_Label'!$E:$E,1,0))),vlookup($A285&amp;$B285,{'3) Release_Label'!$D:$D&amp;'3) Release_Label'!$E:$E,'3) Release_Label'!$F:$F},2,0), or(and(not(isblank($B285)),$B285=$B284,$A285&lt;&gt;$A284),and(not(isblank($A285)),$A285=$A284,$B285&lt;&gt;$B284)),"ID LISTS UNALIGNED",and($A285&lt;&gt;"",countif('3) Release_Label'!$D:$D,$A285)=0),"NO UPC MATCH in Release_Label",and($B285&lt;&gt;"",countif('3) Release_Label'!$E:$E,$B285)=0),"NO CATALOG ID MATCH in Release_Label",iserror(vlookup($A285&amp;$B285,'3) Release_Label'!$D:$D&amp;'3) Release_Label'!$E:$E,1,0)),"NO UPC-CATALOG ID pair MATCH in Release_Label" )</f>
        <v>Cobra Kai</v>
      </c>
      <c r="D285" s="134" t="str">
        <f t="array" ref="D285">ifs(and(isblank($A285),isblank($B285)),"", not(iserror(vlookup($A285&amp;$B285,'3) Release_Label'!$D:$D&amp;'3) Release_Label'!$E:$E,1,0))),vlookup($A285&amp;$B285,{'3) Release_Label'!$D:$D&amp;'3) Release_Label'!$E:$E,'3) Release_Label'!$H:$H},2,0), or(and(not(isblank($B285)),$B285=$B284,$A285&lt;&gt;$A284),and(not(isblank($A285)),$A285=$A284,$B285&lt;&gt;$B284)),"ID LISTS UNALIGNED",and($A285&lt;&gt;"",countif('3) Release_Label'!$D:$D,$A285)=0),"NO UPC MATCH in Release_Label",and($B285&lt;&gt;"",countif('3) Release_Label'!$E:$E,$B285)=0),"NO CATALOG ID MATCH in Release_Label",iserror(vlookup($A285&amp;$B285,'3) Release_Label'!$D:$D&amp;'3) Release_Label'!$E:$E,1,0)),"NO UPC-CATALOG ID pair MATCH in Release_Label" )</f>
        <v/>
      </c>
      <c r="E285" s="43" t="s">
        <v>49</v>
      </c>
      <c r="F285" s="135" t="s">
        <v>667</v>
      </c>
      <c r="G285" s="136" t="str">
        <f t="array" ref="G285">ifs(or($F285="",$F285="Main Primary Artist"),$F285,not(iserror(vlookup($F285,'Reference info'!$J$5:$J$8,1,0))),"Key Artist",not(iserror(vlookup($F285,'Reference info'!$J$38:$J$405,1,0))),"Performer",not(iserror(vlookup($F285,'Reference info'!$J$10:$J$36,1,0))),"Producer &amp; Engineer")</f>
        <v>Producer &amp; Engineer</v>
      </c>
      <c r="I285" s="8" t="str">
        <f>IF(AND(F285="Main Primary Artist",SUBSTITUTE(E285," ","")&lt;&gt;"VariousArtists",SUBSTITUTE(E285," ","")&lt;&gt;"VariousArtist",E285&lt;&gt;"Various",SUBSTITUTE(E285," ","")&lt;&gt;"AssortedArtists",SUBSTITUTE(E285," ","")&lt;&gt;"AssortedArtist",E285&lt;&gt;"Assorted",SUBSTITUTE(E285," ","")&lt;&gt;"AsortedArtists",SUBSTITUTE(E285," ","")&lt;&gt;"AsortedArtist",E285&lt;&gt;"Asorted",E285&lt;&gt;"Other",,SUBSTITUTE(E285," ","")&lt;&gt;"MiscellaneousArtists",SUBSTITUTE(E285," ","")&lt;&gt;"MiscellaneousArtist",E285&lt;&gt;"Miscellaneous",SUBSTITUTE(E285," ","")&lt;&gt;"MiscelaneousArtists",SUBSTITUTE(E285," ","")&lt;&gt;"MiscelaneousArtist",E285&lt;&gt;"Miscelaneous"),"update Releases set ArtistId=(select ArtistId from Artists where Name=N'"&amp;SUBSTITUTE(trim(E285),"'","''")&amp;"' and EnterpriseId="&amp;EntId&amp;"), SearchKeywords=concat_ws(' ', Name, N'"&amp;SUBSTITUTE(trim(E285),"'","''")&amp;"',(select Name from Labels where LabelId=Releases.LabelId), ReleaseId, UPC, Catalog) where "&amp;IF(A285&lt;&gt;"","UPC="&amp;A285,"Catalog='"&amp;SUBSTITUTE(trim(B285),"'","''")&amp;"'")&amp;" and EnterpriseId="&amp;EntId,IF(and(F285&lt;&gt;"Main Primary Artist",SUBSTITUTE(E285," ","")&lt;&gt;"VariousArtists",SUBSTITUTE(E285," ","")&lt;&gt;"VariousArtist",E285&lt;&gt;"Various",SUBSTITUTE(E285," ","")&lt;&gt;"AssortedArtists",SUBSTITUTE(E285," ","")&lt;&gt;"AssortedArtist",E285&lt;&gt;"Assorted",SUBSTITUTE(E285," ","")&lt;&gt;"AsortedArtists",SUBSTITUTE(E285," ","")&lt;&gt;"AsortedArtist",E285&lt;&gt;"Asorted",E285&lt;&gt;"Other",,SUBSTITUTE(E285," ","")&lt;&gt;"MiscellaneousArtists",SUBSTITUTE(E285," ","")&lt;&gt;"MiscellaneousArtist",E285&lt;&gt;"Miscellaneous",SUBSTITUTE(E285," ","")&lt;&gt;"MiscelaneousArtists",SUBSTITUTE(E285," ","")&lt;&gt;"MiscelaneousArtist",E285&lt;&gt;"Miscelaneous"),"INSERT into Contributors VALUES (newid(), "&amp;IF(F285&lt;&gt;"Primary Artist", "(select RoleId from ContributorRoles where Name='"&amp;F285&amp;"'), 0", "49, 1")&amp; ", null, (select max(ReleaseId) from Releases where "&amp;IF(A285&lt;&gt;"","UPC="&amp;A285,"Catalog='"&amp;SUBSTITUTE(trim(B285),"'","''")&amp;"'")&amp;" and EnterpriseId="&amp;EntId&amp;"), (select ArtistId from Artists where Name=N'"&amp;SUBSTITUTE(trim(E285),"'","''")&amp;"' and EnterpriseId="&amp;EntId&amp;"), null)",""))</f>
        <v>INSERT into Contributors VALUES (newid(), (select RoleId from ContributorRoles where Name='Producer'), 0, null, (select max(ReleaseId) from Releases where UPC=717332908132 and EnterpriseId=647322), (select ArtistId from Artists where Name=N'JKZ' and EnterpriseId=647322), null)</v>
      </c>
      <c r="L285" s="28"/>
    </row>
    <row r="286">
      <c r="A286" s="83">
        <v>7.17332908132E11</v>
      </c>
      <c r="B286" s="116"/>
      <c r="C286" s="134" t="str">
        <f t="array" ref="C286">ifs(and(isblank($A286),isblank($B286)),"", not(iserror(vlookup($A286&amp;$B286,'3) Release_Label'!$D:$D&amp;'3) Release_Label'!$E:$E,1,0))),vlookup($A286&amp;$B286,{'3) Release_Label'!$D:$D&amp;'3) Release_Label'!$E:$E,'3) Release_Label'!$F:$F},2,0), or(and(not(isblank($B286)),$B286=$B285,$A286&lt;&gt;$A285),and(not(isblank($A286)),$A286=$A285,$B286&lt;&gt;$B285)),"ID LISTS UNALIGNED",and($A286&lt;&gt;"",countif('3) Release_Label'!$D:$D,$A286)=0),"NO UPC MATCH in Release_Label",and($B286&lt;&gt;"",countif('3) Release_Label'!$E:$E,$B286)=0),"NO CATALOG ID MATCH in Release_Label",iserror(vlookup($A286&amp;$B286,'3) Release_Label'!$D:$D&amp;'3) Release_Label'!$E:$E,1,0)),"NO UPC-CATALOG ID pair MATCH in Release_Label" )</f>
        <v>Cobra Kai</v>
      </c>
      <c r="D286" s="134" t="str">
        <f t="array" ref="D286">ifs(and(isblank($A286),isblank($B286)),"", not(iserror(vlookup($A286&amp;$B286,'3) Release_Label'!$D:$D&amp;'3) Release_Label'!$E:$E,1,0))),vlookup($A286&amp;$B286,{'3) Release_Label'!$D:$D&amp;'3) Release_Label'!$E:$E,'3) Release_Label'!$H:$H},2,0), or(and(not(isblank($B286)),$B286=$B285,$A286&lt;&gt;$A285),and(not(isblank($A286)),$A286=$A285,$B286&lt;&gt;$B285)),"ID LISTS UNALIGNED",and($A286&lt;&gt;"",countif('3) Release_Label'!$D:$D,$A286)=0),"NO UPC MATCH in Release_Label",and($B286&lt;&gt;"",countif('3) Release_Label'!$E:$E,$B286)=0),"NO CATALOG ID MATCH in Release_Label",iserror(vlookup($A286&amp;$B286,'3) Release_Label'!$D:$D&amp;'3) Release_Label'!$E:$E,1,0)),"NO UPC-CATALOG ID pair MATCH in Release_Label" )</f>
        <v/>
      </c>
      <c r="E286" s="43" t="s">
        <v>49</v>
      </c>
      <c r="F286" s="135" t="s">
        <v>669</v>
      </c>
      <c r="G286" s="136" t="str">
        <f t="array" ref="G286">ifs(or($F286="",$F286="Main Primary Artist"),$F286,not(iserror(vlookup($F286,'Reference info'!$J$5:$J$8,1,0))),"Key Artist",not(iserror(vlookup($F286,'Reference info'!$J$38:$J$405,1,0))),"Performer",not(iserror(vlookup($F286,'Reference info'!$J$10:$J$36,1,0))),"Producer &amp; Engineer")</f>
        <v>Producer &amp; Engineer</v>
      </c>
      <c r="I286" s="8" t="str">
        <f>IF(AND(F286="Main Primary Artist",SUBSTITUTE(E286," ","")&lt;&gt;"VariousArtists",SUBSTITUTE(E286," ","")&lt;&gt;"VariousArtist",E286&lt;&gt;"Various",SUBSTITUTE(E286," ","")&lt;&gt;"AssortedArtists",SUBSTITUTE(E286," ","")&lt;&gt;"AssortedArtist",E286&lt;&gt;"Assorted",SUBSTITUTE(E286," ","")&lt;&gt;"AsortedArtists",SUBSTITUTE(E286," ","")&lt;&gt;"AsortedArtist",E286&lt;&gt;"Asorted",E286&lt;&gt;"Other",,SUBSTITUTE(E286," ","")&lt;&gt;"MiscellaneousArtists",SUBSTITUTE(E286," ","")&lt;&gt;"MiscellaneousArtist",E286&lt;&gt;"Miscellaneous",SUBSTITUTE(E286," ","")&lt;&gt;"MiscelaneousArtists",SUBSTITUTE(E286," ","")&lt;&gt;"MiscelaneousArtist",E286&lt;&gt;"Miscelaneous"),"update Releases set ArtistId=(select ArtistId from Artists where Name=N'"&amp;SUBSTITUTE(trim(E286),"'","''")&amp;"' and EnterpriseId="&amp;EntId&amp;"), SearchKeywords=concat_ws(' ', Name, N'"&amp;SUBSTITUTE(trim(E286),"'","''")&amp;"',(select Name from Labels where LabelId=Releases.LabelId), ReleaseId, UPC, Catalog) where "&amp;IF(A286&lt;&gt;"","UPC="&amp;A286,"Catalog='"&amp;SUBSTITUTE(trim(B286),"'","''")&amp;"'")&amp;" and EnterpriseId="&amp;EntId,IF(and(F286&lt;&gt;"Main Primary Artist",SUBSTITUTE(E286," ","")&lt;&gt;"VariousArtists",SUBSTITUTE(E286," ","")&lt;&gt;"VariousArtist",E286&lt;&gt;"Various",SUBSTITUTE(E286," ","")&lt;&gt;"AssortedArtists",SUBSTITUTE(E286," ","")&lt;&gt;"AssortedArtist",E286&lt;&gt;"Assorted",SUBSTITUTE(E286," ","")&lt;&gt;"AsortedArtists",SUBSTITUTE(E286," ","")&lt;&gt;"AsortedArtist",E286&lt;&gt;"Asorted",E286&lt;&gt;"Other",,SUBSTITUTE(E286," ","")&lt;&gt;"MiscellaneousArtists",SUBSTITUTE(E286," ","")&lt;&gt;"MiscellaneousArtist",E286&lt;&gt;"Miscellaneous",SUBSTITUTE(E286," ","")&lt;&gt;"MiscelaneousArtists",SUBSTITUTE(E286," ","")&lt;&gt;"MiscelaneousArtist",E286&lt;&gt;"Miscelaneous"),"INSERT into Contributors VALUES (newid(), "&amp;IF(F286&lt;&gt;"Primary Artist", "(select RoleId from ContributorRoles where Name='"&amp;F286&amp;"'), 0", "49, 1")&amp; ", null, (select max(ReleaseId) from Releases where "&amp;IF(A286&lt;&gt;"","UPC="&amp;A286,"Catalog='"&amp;SUBSTITUTE(trim(B286),"'","''")&amp;"'")&amp;" and EnterpriseId="&amp;EntId&amp;"), (select ArtistId from Artists where Name=N'"&amp;SUBSTITUTE(trim(E286),"'","''")&amp;"' and EnterpriseId="&amp;EntId&amp;"), null)",""))</f>
        <v>INSERT into Contributors VALUES (newid(), (select RoleId from ContributorRoles where Name='Engineer'), 0, null, (select max(ReleaseId) from Releases where UPC=717332908132 and EnterpriseId=647322), (select ArtistId from Artists where Name=N'JKZ' and EnterpriseId=647322), null)</v>
      </c>
      <c r="L286" s="28"/>
    </row>
    <row r="287">
      <c r="A287" s="83">
        <v>7.17332908026E11</v>
      </c>
      <c r="B287" s="116"/>
      <c r="C287" s="134" t="str">
        <f t="array" ref="C287">ifs(and(isblank($A287),isblank($B287)),"", not(iserror(vlookup($A287&amp;$B287,'3) Release_Label'!$D:$D&amp;'3) Release_Label'!$E:$E,1,0))),vlookup($A287&amp;$B287,{'3) Release_Label'!$D:$D&amp;'3) Release_Label'!$E:$E,'3) Release_Label'!$F:$F},2,0), or(and(not(isblank($B287)),$B287=$B286,$A287&lt;&gt;$A286),and(not(isblank($A287)),$A287=$A286,$B287&lt;&gt;$B286)),"ID LISTS UNALIGNED",and($A287&lt;&gt;"",countif('3) Release_Label'!$D:$D,$A287)=0),"NO UPC MATCH in Release_Label",and($B287&lt;&gt;"",countif('3) Release_Label'!$E:$E,$B287)=0),"NO CATALOG ID MATCH in Release_Label",iserror(vlookup($A287&amp;$B287,'3) Release_Label'!$D:$D&amp;'3) Release_Label'!$E:$E,1,0)),"NO UPC-CATALOG ID pair MATCH in Release_Label" )</f>
        <v>Nosso Amor</v>
      </c>
      <c r="D287" s="134" t="str">
        <f t="array" ref="D287">ifs(and(isblank($A287),isblank($B287)),"", not(iserror(vlookup($A287&amp;$B287,'3) Release_Label'!$D:$D&amp;'3) Release_Label'!$E:$E,1,0))),vlookup($A287&amp;$B287,{'3) Release_Label'!$D:$D&amp;'3) Release_Label'!$E:$E,'3) Release_Label'!$H:$H},2,0), or(and(not(isblank($B287)),$B287=$B286,$A287&lt;&gt;$A286),and(not(isblank($A287)),$A287=$A286,$B287&lt;&gt;$B286)),"ID LISTS UNALIGNED",and($A287&lt;&gt;"",countif('3) Release_Label'!$D:$D,$A287)=0),"NO UPC MATCH in Release_Label",and($B287&lt;&gt;"",countif('3) Release_Label'!$E:$E,$B287)=0),"NO CATALOG ID MATCH in Release_Label",iserror(vlookup($A287&amp;$B287,'3) Release_Label'!$D:$D&amp;'3) Release_Label'!$E:$E,1,0)),"NO UPC-CATALOG ID pair MATCH in Release_Label" )</f>
        <v/>
      </c>
      <c r="E287" s="43" t="s">
        <v>49</v>
      </c>
      <c r="F287" s="135" t="s">
        <v>666</v>
      </c>
      <c r="G287" s="136" t="str">
        <f t="array" ref="G287">ifs(or($F287="",$F287="Main Primary Artist"),$F287,not(iserror(vlookup($F287,'Reference info'!$J$5:$J$8,1,0))),"Key Artist",not(iserror(vlookup($F287,'Reference info'!$J$38:$J$405,1,0))),"Performer",not(iserror(vlookup($F287,'Reference info'!$J$10:$J$36,1,0))),"Producer &amp; Engineer")</f>
        <v>Main Primary Artist</v>
      </c>
      <c r="I287" s="8" t="str">
        <f>IF(AND(F287="Main Primary Artist",SUBSTITUTE(E287," ","")&lt;&gt;"VariousArtists",SUBSTITUTE(E287," ","")&lt;&gt;"VariousArtist",E287&lt;&gt;"Various",SUBSTITUTE(E287," ","")&lt;&gt;"AssortedArtists",SUBSTITUTE(E287," ","")&lt;&gt;"AssortedArtist",E287&lt;&gt;"Assorted",SUBSTITUTE(E287," ","")&lt;&gt;"AsortedArtists",SUBSTITUTE(E287," ","")&lt;&gt;"AsortedArtist",E287&lt;&gt;"Asorted",E287&lt;&gt;"Other",,SUBSTITUTE(E287," ","")&lt;&gt;"MiscellaneousArtists",SUBSTITUTE(E287," ","")&lt;&gt;"MiscellaneousArtist",E287&lt;&gt;"Miscellaneous",SUBSTITUTE(E287," ","")&lt;&gt;"MiscelaneousArtists",SUBSTITUTE(E287," ","")&lt;&gt;"MiscelaneousArtist",E287&lt;&gt;"Miscelaneous"),"update Releases set ArtistId=(select ArtistId from Artists where Name=N'"&amp;SUBSTITUTE(trim(E287),"'","''")&amp;"' and EnterpriseId="&amp;EntId&amp;"), SearchKeywords=concat_ws(' ', Name, N'"&amp;SUBSTITUTE(trim(E287),"'","''")&amp;"',(select Name from Labels where LabelId=Releases.LabelId), ReleaseId, UPC, Catalog) where "&amp;IF(A287&lt;&gt;"","UPC="&amp;A287,"Catalog='"&amp;SUBSTITUTE(trim(B287),"'","''")&amp;"'")&amp;" and EnterpriseId="&amp;EntId,IF(and(F287&lt;&gt;"Main Primary Artist",SUBSTITUTE(E287," ","")&lt;&gt;"VariousArtists",SUBSTITUTE(E287," ","")&lt;&gt;"VariousArtist",E287&lt;&gt;"Various",SUBSTITUTE(E287," ","")&lt;&gt;"AssortedArtists",SUBSTITUTE(E287," ","")&lt;&gt;"AssortedArtist",E287&lt;&gt;"Assorted",SUBSTITUTE(E287," ","")&lt;&gt;"AsortedArtists",SUBSTITUTE(E287," ","")&lt;&gt;"AsortedArtist",E287&lt;&gt;"Asorted",E287&lt;&gt;"Other",,SUBSTITUTE(E287," ","")&lt;&gt;"MiscellaneousArtists",SUBSTITUTE(E287," ","")&lt;&gt;"MiscellaneousArtist",E287&lt;&gt;"Miscellaneous",SUBSTITUTE(E287," ","")&lt;&gt;"MiscelaneousArtists",SUBSTITUTE(E287," ","")&lt;&gt;"MiscelaneousArtist",E287&lt;&gt;"Miscelaneous"),"INSERT into Contributors VALUES (newid(), "&amp;IF(F287&lt;&gt;"Primary Artist", "(select RoleId from ContributorRoles where Name='"&amp;F287&amp;"'), 0", "49, 1")&amp; ", null, (select max(ReleaseId) from Releases where "&amp;IF(A287&lt;&gt;"","UPC="&amp;A287,"Catalog='"&amp;SUBSTITUTE(trim(B287),"'","''")&amp;"'")&amp;" and EnterpriseId="&amp;EntId&amp;"), (select ArtistId from Artists where Name=N'"&amp;SUBSTITUTE(trim(E287),"'","''")&amp;"' and EnterpriseId="&amp;EntId&amp;"), null)",""))</f>
        <v>update Releases set ArtistId=(select ArtistId from Artists where Name=N'JKZ' and EnterpriseId=647322), SearchKeywords=concat_ws(' ', Name, N'JKZ',(select Name from Labels where LabelId=Releases.LabelId), ReleaseId, UPC, Catalog) where UPC=717332908026 and EnterpriseId=647322</v>
      </c>
      <c r="L287" s="28"/>
    </row>
    <row r="288">
      <c r="A288" s="83">
        <v>7.17332908026E11</v>
      </c>
      <c r="B288" s="116"/>
      <c r="C288" s="134" t="str">
        <f t="array" ref="C288">ifs(and(isblank($A288),isblank($B288)),"", not(iserror(vlookup($A288&amp;$B288,'3) Release_Label'!$D:$D&amp;'3) Release_Label'!$E:$E,1,0))),vlookup($A288&amp;$B288,{'3) Release_Label'!$D:$D&amp;'3) Release_Label'!$E:$E,'3) Release_Label'!$F:$F},2,0), or(and(not(isblank($B288)),$B288=$B287,$A288&lt;&gt;$A287),and(not(isblank($A288)),$A288=$A287,$B288&lt;&gt;$B287)),"ID LISTS UNALIGNED",and($A288&lt;&gt;"",countif('3) Release_Label'!$D:$D,$A288)=0),"NO UPC MATCH in Release_Label",and($B288&lt;&gt;"",countif('3) Release_Label'!$E:$E,$B288)=0),"NO CATALOG ID MATCH in Release_Label",iserror(vlookup($A288&amp;$B288,'3) Release_Label'!$D:$D&amp;'3) Release_Label'!$E:$E,1,0)),"NO UPC-CATALOG ID pair MATCH in Release_Label" )</f>
        <v>Nosso Amor</v>
      </c>
      <c r="D288" s="134" t="str">
        <f t="array" ref="D288">ifs(and(isblank($A288),isblank($B288)),"", not(iserror(vlookup($A288&amp;$B288,'3) Release_Label'!$D:$D&amp;'3) Release_Label'!$E:$E,1,0))),vlookup($A288&amp;$B288,{'3) Release_Label'!$D:$D&amp;'3) Release_Label'!$E:$E,'3) Release_Label'!$H:$H},2,0), or(and(not(isblank($B288)),$B288=$B287,$A288&lt;&gt;$A287),and(not(isblank($A288)),$A288=$A287,$B288&lt;&gt;$B287)),"ID LISTS UNALIGNED",and($A288&lt;&gt;"",countif('3) Release_Label'!$D:$D,$A288)=0),"NO UPC MATCH in Release_Label",and($B288&lt;&gt;"",countif('3) Release_Label'!$E:$E,$B288)=0),"NO CATALOG ID MATCH in Release_Label",iserror(vlookup($A288&amp;$B288,'3) Release_Label'!$D:$D&amp;'3) Release_Label'!$E:$E,1,0)),"NO UPC-CATALOG ID pair MATCH in Release_Label" )</f>
        <v/>
      </c>
      <c r="E288" s="43" t="s">
        <v>49</v>
      </c>
      <c r="F288" s="135" t="s">
        <v>667</v>
      </c>
      <c r="G288" s="136" t="str">
        <f t="array" ref="G288">ifs(or($F288="",$F288="Main Primary Artist"),$F288,not(iserror(vlookup($F288,'Reference info'!$J$5:$J$8,1,0))),"Key Artist",not(iserror(vlookup($F288,'Reference info'!$J$38:$J$405,1,0))),"Performer",not(iserror(vlookup($F288,'Reference info'!$J$10:$J$36,1,0))),"Producer &amp; Engineer")</f>
        <v>Producer &amp; Engineer</v>
      </c>
      <c r="I288" s="8" t="str">
        <f>IF(AND(F288="Main Primary Artist",SUBSTITUTE(E288," ","")&lt;&gt;"VariousArtists",SUBSTITUTE(E288," ","")&lt;&gt;"VariousArtist",E288&lt;&gt;"Various",SUBSTITUTE(E288," ","")&lt;&gt;"AssortedArtists",SUBSTITUTE(E288," ","")&lt;&gt;"AssortedArtist",E288&lt;&gt;"Assorted",SUBSTITUTE(E288," ","")&lt;&gt;"AsortedArtists",SUBSTITUTE(E288," ","")&lt;&gt;"AsortedArtist",E288&lt;&gt;"Asorted",E288&lt;&gt;"Other",,SUBSTITUTE(E288," ","")&lt;&gt;"MiscellaneousArtists",SUBSTITUTE(E288," ","")&lt;&gt;"MiscellaneousArtist",E288&lt;&gt;"Miscellaneous",SUBSTITUTE(E288," ","")&lt;&gt;"MiscelaneousArtists",SUBSTITUTE(E288," ","")&lt;&gt;"MiscelaneousArtist",E288&lt;&gt;"Miscelaneous"),"update Releases set ArtistId=(select ArtistId from Artists where Name=N'"&amp;SUBSTITUTE(trim(E288),"'","''")&amp;"' and EnterpriseId="&amp;EntId&amp;"), SearchKeywords=concat_ws(' ', Name, N'"&amp;SUBSTITUTE(trim(E288),"'","''")&amp;"',(select Name from Labels where LabelId=Releases.LabelId), ReleaseId, UPC, Catalog) where "&amp;IF(A288&lt;&gt;"","UPC="&amp;A288,"Catalog='"&amp;SUBSTITUTE(trim(B288),"'","''")&amp;"'")&amp;" and EnterpriseId="&amp;EntId,IF(and(F288&lt;&gt;"Main Primary Artist",SUBSTITUTE(E288," ","")&lt;&gt;"VariousArtists",SUBSTITUTE(E288," ","")&lt;&gt;"VariousArtist",E288&lt;&gt;"Various",SUBSTITUTE(E288," ","")&lt;&gt;"AssortedArtists",SUBSTITUTE(E288," ","")&lt;&gt;"AssortedArtist",E288&lt;&gt;"Assorted",SUBSTITUTE(E288," ","")&lt;&gt;"AsortedArtists",SUBSTITUTE(E288," ","")&lt;&gt;"AsortedArtist",E288&lt;&gt;"Asorted",E288&lt;&gt;"Other",,SUBSTITUTE(E288," ","")&lt;&gt;"MiscellaneousArtists",SUBSTITUTE(E288," ","")&lt;&gt;"MiscellaneousArtist",E288&lt;&gt;"Miscellaneous",SUBSTITUTE(E288," ","")&lt;&gt;"MiscelaneousArtists",SUBSTITUTE(E288," ","")&lt;&gt;"MiscelaneousArtist",E288&lt;&gt;"Miscelaneous"),"INSERT into Contributors VALUES (newid(), "&amp;IF(F288&lt;&gt;"Primary Artist", "(select RoleId from ContributorRoles where Name='"&amp;F288&amp;"'), 0", "49, 1")&amp; ", null, (select max(ReleaseId) from Releases where "&amp;IF(A288&lt;&gt;"","UPC="&amp;A288,"Catalog='"&amp;SUBSTITUTE(trim(B288),"'","''")&amp;"'")&amp;" and EnterpriseId="&amp;EntId&amp;"), (select ArtistId from Artists where Name=N'"&amp;SUBSTITUTE(trim(E288),"'","''")&amp;"' and EnterpriseId="&amp;EntId&amp;"), null)",""))</f>
        <v>INSERT into Contributors VALUES (newid(), (select RoleId from ContributorRoles where Name='Producer'), 0, null, (select max(ReleaseId) from Releases where UPC=717332908026 and EnterpriseId=647322), (select ArtistId from Artists where Name=N'JKZ' and EnterpriseId=647322), null)</v>
      </c>
      <c r="L288" s="28"/>
    </row>
    <row r="289">
      <c r="A289" s="83">
        <v>7.17332908026E11</v>
      </c>
      <c r="B289" s="116"/>
      <c r="C289" s="134" t="str">
        <f t="array" ref="C289">ifs(and(isblank($A289),isblank($B289)),"", not(iserror(vlookup($A289&amp;$B289,'3) Release_Label'!$D:$D&amp;'3) Release_Label'!$E:$E,1,0))),vlookup($A289&amp;$B289,{'3) Release_Label'!$D:$D&amp;'3) Release_Label'!$E:$E,'3) Release_Label'!$F:$F},2,0), or(and(not(isblank($B289)),$B289=$B288,$A289&lt;&gt;$A288),and(not(isblank($A289)),$A289=$A288,$B289&lt;&gt;$B288)),"ID LISTS UNALIGNED",and($A289&lt;&gt;"",countif('3) Release_Label'!$D:$D,$A289)=0),"NO UPC MATCH in Release_Label",and($B289&lt;&gt;"",countif('3) Release_Label'!$E:$E,$B289)=0),"NO CATALOG ID MATCH in Release_Label",iserror(vlookup($A289&amp;$B289,'3) Release_Label'!$D:$D&amp;'3) Release_Label'!$E:$E,1,0)),"NO UPC-CATALOG ID pair MATCH in Release_Label" )</f>
        <v>Nosso Amor</v>
      </c>
      <c r="D289" s="134" t="str">
        <f t="array" ref="D289">ifs(and(isblank($A289),isblank($B289)),"", not(iserror(vlookup($A289&amp;$B289,'3) Release_Label'!$D:$D&amp;'3) Release_Label'!$E:$E,1,0))),vlookup($A289&amp;$B289,{'3) Release_Label'!$D:$D&amp;'3) Release_Label'!$E:$E,'3) Release_Label'!$H:$H},2,0), or(and(not(isblank($B289)),$B289=$B288,$A289&lt;&gt;$A288),and(not(isblank($A289)),$A289=$A288,$B289&lt;&gt;$B288)),"ID LISTS UNALIGNED",and($A289&lt;&gt;"",countif('3) Release_Label'!$D:$D,$A289)=0),"NO UPC MATCH in Release_Label",and($B289&lt;&gt;"",countif('3) Release_Label'!$E:$E,$B289)=0),"NO CATALOG ID MATCH in Release_Label",iserror(vlookup($A289&amp;$B289,'3) Release_Label'!$D:$D&amp;'3) Release_Label'!$E:$E,1,0)),"NO UPC-CATALOG ID pair MATCH in Release_Label" )</f>
        <v/>
      </c>
      <c r="E289" s="43" t="s">
        <v>49</v>
      </c>
      <c r="F289" s="135" t="s">
        <v>669</v>
      </c>
      <c r="G289" s="136" t="str">
        <f t="array" ref="G289">ifs(or($F289="",$F289="Main Primary Artist"),$F289,not(iserror(vlookup($F289,'Reference info'!$J$5:$J$8,1,0))),"Key Artist",not(iserror(vlookup($F289,'Reference info'!$J$38:$J$405,1,0))),"Performer",not(iserror(vlookup($F289,'Reference info'!$J$10:$J$36,1,0))),"Producer &amp; Engineer")</f>
        <v>Producer &amp; Engineer</v>
      </c>
      <c r="I289" s="8" t="str">
        <f>IF(AND(F289="Main Primary Artist",SUBSTITUTE(E289," ","")&lt;&gt;"VariousArtists",SUBSTITUTE(E289," ","")&lt;&gt;"VariousArtist",E289&lt;&gt;"Various",SUBSTITUTE(E289," ","")&lt;&gt;"AssortedArtists",SUBSTITUTE(E289," ","")&lt;&gt;"AssortedArtist",E289&lt;&gt;"Assorted",SUBSTITUTE(E289," ","")&lt;&gt;"AsortedArtists",SUBSTITUTE(E289," ","")&lt;&gt;"AsortedArtist",E289&lt;&gt;"Asorted",E289&lt;&gt;"Other",,SUBSTITUTE(E289," ","")&lt;&gt;"MiscellaneousArtists",SUBSTITUTE(E289," ","")&lt;&gt;"MiscellaneousArtist",E289&lt;&gt;"Miscellaneous",SUBSTITUTE(E289," ","")&lt;&gt;"MiscelaneousArtists",SUBSTITUTE(E289," ","")&lt;&gt;"MiscelaneousArtist",E289&lt;&gt;"Miscelaneous"),"update Releases set ArtistId=(select ArtistId from Artists where Name=N'"&amp;SUBSTITUTE(trim(E289),"'","''")&amp;"' and EnterpriseId="&amp;EntId&amp;"), SearchKeywords=concat_ws(' ', Name, N'"&amp;SUBSTITUTE(trim(E289),"'","''")&amp;"',(select Name from Labels where LabelId=Releases.LabelId), ReleaseId, UPC, Catalog) where "&amp;IF(A289&lt;&gt;"","UPC="&amp;A289,"Catalog='"&amp;SUBSTITUTE(trim(B289),"'","''")&amp;"'")&amp;" and EnterpriseId="&amp;EntId,IF(and(F289&lt;&gt;"Main Primary Artist",SUBSTITUTE(E289," ","")&lt;&gt;"VariousArtists",SUBSTITUTE(E289," ","")&lt;&gt;"VariousArtist",E289&lt;&gt;"Various",SUBSTITUTE(E289," ","")&lt;&gt;"AssortedArtists",SUBSTITUTE(E289," ","")&lt;&gt;"AssortedArtist",E289&lt;&gt;"Assorted",SUBSTITUTE(E289," ","")&lt;&gt;"AsortedArtists",SUBSTITUTE(E289," ","")&lt;&gt;"AsortedArtist",E289&lt;&gt;"Asorted",E289&lt;&gt;"Other",,SUBSTITUTE(E289," ","")&lt;&gt;"MiscellaneousArtists",SUBSTITUTE(E289," ","")&lt;&gt;"MiscellaneousArtist",E289&lt;&gt;"Miscellaneous",SUBSTITUTE(E289," ","")&lt;&gt;"MiscelaneousArtists",SUBSTITUTE(E289," ","")&lt;&gt;"MiscelaneousArtist",E289&lt;&gt;"Miscelaneous"),"INSERT into Contributors VALUES (newid(), "&amp;IF(F289&lt;&gt;"Primary Artist", "(select RoleId from ContributorRoles where Name='"&amp;F289&amp;"'), 0", "49, 1")&amp; ", null, (select max(ReleaseId) from Releases where "&amp;IF(A289&lt;&gt;"","UPC="&amp;A289,"Catalog='"&amp;SUBSTITUTE(trim(B289),"'","''")&amp;"'")&amp;" and EnterpriseId="&amp;EntId&amp;"), (select ArtistId from Artists where Name=N'"&amp;SUBSTITUTE(trim(E289),"'","''")&amp;"' and EnterpriseId="&amp;EntId&amp;"), null)",""))</f>
        <v>INSERT into Contributors VALUES (newid(), (select RoleId from ContributorRoles where Name='Engineer'), 0, null, (select max(ReleaseId) from Releases where UPC=717332908026 and EnterpriseId=647322), (select ArtistId from Artists where Name=N'JKZ' and EnterpriseId=647322), null)</v>
      </c>
      <c r="L289" s="28"/>
    </row>
    <row r="290">
      <c r="A290" s="83">
        <v>7.17332908026E11</v>
      </c>
      <c r="B290" s="116"/>
      <c r="C290" s="134" t="str">
        <f t="array" ref="C290">ifs(and(isblank($A290),isblank($B290)),"", not(iserror(vlookup($A290&amp;$B290,'3) Release_Label'!$D:$D&amp;'3) Release_Label'!$E:$E,1,0))),vlookup($A290&amp;$B290,{'3) Release_Label'!$D:$D&amp;'3) Release_Label'!$E:$E,'3) Release_Label'!$F:$F},2,0), or(and(not(isblank($B290)),$B290=$B289,$A290&lt;&gt;$A289),and(not(isblank($A290)),$A290=$A289,$B290&lt;&gt;$B289)),"ID LISTS UNALIGNED",and($A290&lt;&gt;"",countif('3) Release_Label'!$D:$D,$A290)=0),"NO UPC MATCH in Release_Label",and($B290&lt;&gt;"",countif('3) Release_Label'!$E:$E,$B290)=0),"NO CATALOG ID MATCH in Release_Label",iserror(vlookup($A290&amp;$B290,'3) Release_Label'!$D:$D&amp;'3) Release_Label'!$E:$E,1,0)),"NO UPC-CATALOG ID pair MATCH in Release_Label" )</f>
        <v>Nosso Amor</v>
      </c>
      <c r="D290" s="134" t="str">
        <f t="array" ref="D290">ifs(and(isblank($A290),isblank($B290)),"", not(iserror(vlookup($A290&amp;$B290,'3) Release_Label'!$D:$D&amp;'3) Release_Label'!$E:$E,1,0))),vlookup($A290&amp;$B290,{'3) Release_Label'!$D:$D&amp;'3) Release_Label'!$E:$E,'3) Release_Label'!$H:$H},2,0), or(and(not(isblank($B290)),$B290=$B289,$A290&lt;&gt;$A289),and(not(isblank($A290)),$A290=$A289,$B290&lt;&gt;$B289)),"ID LISTS UNALIGNED",and($A290&lt;&gt;"",countif('3) Release_Label'!$D:$D,$A290)=0),"NO UPC MATCH in Release_Label",and($B290&lt;&gt;"",countif('3) Release_Label'!$E:$E,$B290)=0),"NO CATALOG ID MATCH in Release_Label",iserror(vlookup($A290&amp;$B290,'3) Release_Label'!$D:$D&amp;'3) Release_Label'!$E:$E,1,0)),"NO UPC-CATALOG ID pair MATCH in Release_Label" )</f>
        <v/>
      </c>
      <c r="E290" s="43" t="s">
        <v>117</v>
      </c>
      <c r="F290" s="135" t="s">
        <v>671</v>
      </c>
      <c r="G290" s="136" t="str">
        <f t="array" ref="G290">ifs(or($F290="",$F290="Main Primary Artist"),$F290,not(iserror(vlookup($F290,'Reference info'!$J$5:$J$8,1,0))),"Key Artist",not(iserror(vlookup($F290,'Reference info'!$J$38:$J$405,1,0))),"Performer",not(iserror(vlookup($F290,'Reference info'!$J$10:$J$36,1,0))),"Producer &amp; Engineer")</f>
        <v>Key Artist</v>
      </c>
      <c r="I290" s="8" t="str">
        <f>IF(AND(F290="Main Primary Artist",SUBSTITUTE(E290," ","")&lt;&gt;"VariousArtists",SUBSTITUTE(E290," ","")&lt;&gt;"VariousArtist",E290&lt;&gt;"Various",SUBSTITUTE(E290," ","")&lt;&gt;"AssortedArtists",SUBSTITUTE(E290," ","")&lt;&gt;"AssortedArtist",E290&lt;&gt;"Assorted",SUBSTITUTE(E290," ","")&lt;&gt;"AsortedArtists",SUBSTITUTE(E290," ","")&lt;&gt;"AsortedArtist",E290&lt;&gt;"Asorted",E290&lt;&gt;"Other",,SUBSTITUTE(E290," ","")&lt;&gt;"MiscellaneousArtists",SUBSTITUTE(E290," ","")&lt;&gt;"MiscellaneousArtist",E290&lt;&gt;"Miscellaneous",SUBSTITUTE(E290," ","")&lt;&gt;"MiscelaneousArtists",SUBSTITUTE(E290," ","")&lt;&gt;"MiscelaneousArtist",E290&lt;&gt;"Miscelaneous"),"update Releases set ArtistId=(select ArtistId from Artists where Name=N'"&amp;SUBSTITUTE(trim(E290),"'","''")&amp;"' and EnterpriseId="&amp;EntId&amp;"), SearchKeywords=concat_ws(' ', Name, N'"&amp;SUBSTITUTE(trim(E290),"'","''")&amp;"',(select Name from Labels where LabelId=Releases.LabelId), ReleaseId, UPC, Catalog) where "&amp;IF(A290&lt;&gt;"","UPC="&amp;A290,"Catalog='"&amp;SUBSTITUTE(trim(B290),"'","''")&amp;"'")&amp;" and EnterpriseId="&amp;EntId,IF(and(F290&lt;&gt;"Main Primary Artist",SUBSTITUTE(E290," ","")&lt;&gt;"VariousArtists",SUBSTITUTE(E290," ","")&lt;&gt;"VariousArtist",E290&lt;&gt;"Various",SUBSTITUTE(E290," ","")&lt;&gt;"AssortedArtists",SUBSTITUTE(E290," ","")&lt;&gt;"AssortedArtist",E290&lt;&gt;"Assorted",SUBSTITUTE(E290," ","")&lt;&gt;"AsortedArtists",SUBSTITUTE(E290," ","")&lt;&gt;"AsortedArtist",E290&lt;&gt;"Asorted",E290&lt;&gt;"Other",,SUBSTITUTE(E290," ","")&lt;&gt;"MiscellaneousArtists",SUBSTITUTE(E290," ","")&lt;&gt;"MiscellaneousArtist",E290&lt;&gt;"Miscellaneous",SUBSTITUTE(E290," ","")&lt;&gt;"MiscelaneousArtists",SUBSTITUTE(E290," ","")&lt;&gt;"MiscelaneousArtist",E290&lt;&gt;"Miscelaneous"),"INSERT into Contributors VALUES (newid(), "&amp;IF(F290&lt;&gt;"Primary Artist", "(select RoleId from ContributorRoles where Name='"&amp;F290&amp;"'), 0", "49, 1")&amp; ", null, (select max(ReleaseId) from Releases where "&amp;IF(A290&lt;&gt;"","UPC="&amp;A290,"Catalog='"&amp;SUBSTITUTE(trim(B290),"'","''")&amp;"'")&amp;" and EnterpriseId="&amp;EntId&amp;"), (select ArtistId from Artists where Name=N'"&amp;SUBSTITUTE(trim(E290),"'","''")&amp;"' and EnterpriseId="&amp;EntId&amp;"), null)",""))</f>
        <v>INSERT into Contributors VALUES (newid(), 49, 1, null, (select max(ReleaseId) from Releases where UPC=717332908026 and EnterpriseId=647322), (select ArtistId from Artists where Name=N'Meizy' and EnterpriseId=647322), null)</v>
      </c>
      <c r="L290" s="28"/>
    </row>
    <row r="291">
      <c r="A291" s="83">
        <v>7.17332908026E11</v>
      </c>
      <c r="B291" s="116"/>
      <c r="C291" s="134" t="str">
        <f t="array" ref="C291">ifs(and(isblank($A291),isblank($B291)),"", not(iserror(vlookup($A291&amp;$B291,'3) Release_Label'!$D:$D&amp;'3) Release_Label'!$E:$E,1,0))),vlookup($A291&amp;$B291,{'3) Release_Label'!$D:$D&amp;'3) Release_Label'!$E:$E,'3) Release_Label'!$F:$F},2,0), or(and(not(isblank($B291)),$B291=$B290,$A291&lt;&gt;$A290),and(not(isblank($A291)),$A291=$A290,$B291&lt;&gt;$B290)),"ID LISTS UNALIGNED",and($A291&lt;&gt;"",countif('3) Release_Label'!$D:$D,$A291)=0),"NO UPC MATCH in Release_Label",and($B291&lt;&gt;"",countif('3) Release_Label'!$E:$E,$B291)=0),"NO CATALOG ID MATCH in Release_Label",iserror(vlookup($A291&amp;$B291,'3) Release_Label'!$D:$D&amp;'3) Release_Label'!$E:$E,1,0)),"NO UPC-CATALOG ID pair MATCH in Release_Label" )</f>
        <v>Nosso Amor</v>
      </c>
      <c r="D291" s="134" t="str">
        <f t="array" ref="D291">ifs(and(isblank($A291),isblank($B291)),"", not(iserror(vlookup($A291&amp;$B291,'3) Release_Label'!$D:$D&amp;'3) Release_Label'!$E:$E,1,0))),vlookup($A291&amp;$B291,{'3) Release_Label'!$D:$D&amp;'3) Release_Label'!$E:$E,'3) Release_Label'!$H:$H},2,0), or(and(not(isblank($B291)),$B291=$B290,$A291&lt;&gt;$A290),and(not(isblank($A291)),$A291=$A290,$B291&lt;&gt;$B290)),"ID LISTS UNALIGNED",and($A291&lt;&gt;"",countif('3) Release_Label'!$D:$D,$A291)=0),"NO UPC MATCH in Release_Label",and($B291&lt;&gt;"",countif('3) Release_Label'!$E:$E,$B291)=0),"NO CATALOG ID MATCH in Release_Label",iserror(vlookup($A291&amp;$B291,'3) Release_Label'!$D:$D&amp;'3) Release_Label'!$E:$E,1,0)),"NO UPC-CATALOG ID pair MATCH in Release_Label" )</f>
        <v/>
      </c>
      <c r="E291" s="43" t="s">
        <v>117</v>
      </c>
      <c r="F291" s="135" t="s">
        <v>667</v>
      </c>
      <c r="G291" s="136" t="str">
        <f t="array" ref="G291">ifs(or($F291="",$F291="Main Primary Artist"),$F291,not(iserror(vlookup($F291,'Reference info'!$J$5:$J$8,1,0))),"Key Artist",not(iserror(vlookup($F291,'Reference info'!$J$38:$J$405,1,0))),"Performer",not(iserror(vlookup($F291,'Reference info'!$J$10:$J$36,1,0))),"Producer &amp; Engineer")</f>
        <v>Producer &amp; Engineer</v>
      </c>
      <c r="I291" s="8" t="str">
        <f>IF(AND(F291="Main Primary Artist",SUBSTITUTE(E291," ","")&lt;&gt;"VariousArtists",SUBSTITUTE(E291," ","")&lt;&gt;"VariousArtist",E291&lt;&gt;"Various",SUBSTITUTE(E291," ","")&lt;&gt;"AssortedArtists",SUBSTITUTE(E291," ","")&lt;&gt;"AssortedArtist",E291&lt;&gt;"Assorted",SUBSTITUTE(E291," ","")&lt;&gt;"AsortedArtists",SUBSTITUTE(E291," ","")&lt;&gt;"AsortedArtist",E291&lt;&gt;"Asorted",E291&lt;&gt;"Other",,SUBSTITUTE(E291," ","")&lt;&gt;"MiscellaneousArtists",SUBSTITUTE(E291," ","")&lt;&gt;"MiscellaneousArtist",E291&lt;&gt;"Miscellaneous",SUBSTITUTE(E291," ","")&lt;&gt;"MiscelaneousArtists",SUBSTITUTE(E291," ","")&lt;&gt;"MiscelaneousArtist",E291&lt;&gt;"Miscelaneous"),"update Releases set ArtistId=(select ArtistId from Artists where Name=N'"&amp;SUBSTITUTE(trim(E291),"'","''")&amp;"' and EnterpriseId="&amp;EntId&amp;"), SearchKeywords=concat_ws(' ', Name, N'"&amp;SUBSTITUTE(trim(E291),"'","''")&amp;"',(select Name from Labels where LabelId=Releases.LabelId), ReleaseId, UPC, Catalog) where "&amp;IF(A291&lt;&gt;"","UPC="&amp;A291,"Catalog='"&amp;SUBSTITUTE(trim(B291),"'","''")&amp;"'")&amp;" and EnterpriseId="&amp;EntId,IF(and(F291&lt;&gt;"Main Primary Artist",SUBSTITUTE(E291," ","")&lt;&gt;"VariousArtists",SUBSTITUTE(E291," ","")&lt;&gt;"VariousArtist",E291&lt;&gt;"Various",SUBSTITUTE(E291," ","")&lt;&gt;"AssortedArtists",SUBSTITUTE(E291," ","")&lt;&gt;"AssortedArtist",E291&lt;&gt;"Assorted",SUBSTITUTE(E291," ","")&lt;&gt;"AsortedArtists",SUBSTITUTE(E291," ","")&lt;&gt;"AsortedArtist",E291&lt;&gt;"Asorted",E291&lt;&gt;"Other",,SUBSTITUTE(E291," ","")&lt;&gt;"MiscellaneousArtists",SUBSTITUTE(E291," ","")&lt;&gt;"MiscellaneousArtist",E291&lt;&gt;"Miscellaneous",SUBSTITUTE(E291," ","")&lt;&gt;"MiscelaneousArtists",SUBSTITUTE(E291," ","")&lt;&gt;"MiscelaneousArtist",E291&lt;&gt;"Miscelaneous"),"INSERT into Contributors VALUES (newid(), "&amp;IF(F291&lt;&gt;"Primary Artist", "(select RoleId from ContributorRoles where Name='"&amp;F291&amp;"'), 0", "49, 1")&amp; ", null, (select max(ReleaseId) from Releases where "&amp;IF(A291&lt;&gt;"","UPC="&amp;A291,"Catalog='"&amp;SUBSTITUTE(trim(B291),"'","''")&amp;"'")&amp;" and EnterpriseId="&amp;EntId&amp;"), (select ArtistId from Artists where Name=N'"&amp;SUBSTITUTE(trim(E291),"'","''")&amp;"' and EnterpriseId="&amp;EntId&amp;"), null)",""))</f>
        <v>INSERT into Contributors VALUES (newid(), (select RoleId from ContributorRoles where Name='Producer'), 0, null, (select max(ReleaseId) from Releases where UPC=717332908026 and EnterpriseId=647322), (select ArtistId from Artists where Name=N'Meizy' and EnterpriseId=647322), null)</v>
      </c>
      <c r="L291" s="28"/>
    </row>
    <row r="292">
      <c r="A292" s="83">
        <v>7.17332908026E11</v>
      </c>
      <c r="B292" s="116"/>
      <c r="C292" s="134" t="str">
        <f t="array" ref="C292">ifs(and(isblank($A292),isblank($B292)),"", not(iserror(vlookup($A292&amp;$B292,'3) Release_Label'!$D:$D&amp;'3) Release_Label'!$E:$E,1,0))),vlookup($A292&amp;$B292,{'3) Release_Label'!$D:$D&amp;'3) Release_Label'!$E:$E,'3) Release_Label'!$F:$F},2,0), or(and(not(isblank($B292)),$B292=$B291,$A292&lt;&gt;$A291),and(not(isblank($A292)),$A292=$A291,$B292&lt;&gt;$B291)),"ID LISTS UNALIGNED",and($A292&lt;&gt;"",countif('3) Release_Label'!$D:$D,$A292)=0),"NO UPC MATCH in Release_Label",and($B292&lt;&gt;"",countif('3) Release_Label'!$E:$E,$B292)=0),"NO CATALOG ID MATCH in Release_Label",iserror(vlookup($A292&amp;$B292,'3) Release_Label'!$D:$D&amp;'3) Release_Label'!$E:$E,1,0)),"NO UPC-CATALOG ID pair MATCH in Release_Label" )</f>
        <v>Nosso Amor</v>
      </c>
      <c r="D292" s="134" t="str">
        <f t="array" ref="D292">ifs(and(isblank($A292),isblank($B292)),"", not(iserror(vlookup($A292&amp;$B292,'3) Release_Label'!$D:$D&amp;'3) Release_Label'!$E:$E,1,0))),vlookup($A292&amp;$B292,{'3) Release_Label'!$D:$D&amp;'3) Release_Label'!$E:$E,'3) Release_Label'!$H:$H},2,0), or(and(not(isblank($B292)),$B292=$B291,$A292&lt;&gt;$A291),and(not(isblank($A292)),$A292=$A291,$B292&lt;&gt;$B291)),"ID LISTS UNALIGNED",and($A292&lt;&gt;"",countif('3) Release_Label'!$D:$D,$A292)=0),"NO UPC MATCH in Release_Label",and($B292&lt;&gt;"",countif('3) Release_Label'!$E:$E,$B292)=0),"NO CATALOG ID MATCH in Release_Label",iserror(vlookup($A292&amp;$B292,'3) Release_Label'!$D:$D&amp;'3) Release_Label'!$E:$E,1,0)),"NO UPC-CATALOG ID pair MATCH in Release_Label" )</f>
        <v/>
      </c>
      <c r="E292" s="43" t="s">
        <v>117</v>
      </c>
      <c r="F292" s="135" t="s">
        <v>669</v>
      </c>
      <c r="G292" s="136" t="str">
        <f t="array" ref="G292">ifs(or($F292="",$F292="Main Primary Artist"),$F292,not(iserror(vlookup($F292,'Reference info'!$J$5:$J$8,1,0))),"Key Artist",not(iserror(vlookup($F292,'Reference info'!$J$38:$J$405,1,0))),"Performer",not(iserror(vlookup($F292,'Reference info'!$J$10:$J$36,1,0))),"Producer &amp; Engineer")</f>
        <v>Producer &amp; Engineer</v>
      </c>
      <c r="I292" s="8" t="str">
        <f>IF(AND(F292="Main Primary Artist",SUBSTITUTE(E292," ","")&lt;&gt;"VariousArtists",SUBSTITUTE(E292," ","")&lt;&gt;"VariousArtist",E292&lt;&gt;"Various",SUBSTITUTE(E292," ","")&lt;&gt;"AssortedArtists",SUBSTITUTE(E292," ","")&lt;&gt;"AssortedArtist",E292&lt;&gt;"Assorted",SUBSTITUTE(E292," ","")&lt;&gt;"AsortedArtists",SUBSTITUTE(E292," ","")&lt;&gt;"AsortedArtist",E292&lt;&gt;"Asorted",E292&lt;&gt;"Other",,SUBSTITUTE(E292," ","")&lt;&gt;"MiscellaneousArtists",SUBSTITUTE(E292," ","")&lt;&gt;"MiscellaneousArtist",E292&lt;&gt;"Miscellaneous",SUBSTITUTE(E292," ","")&lt;&gt;"MiscelaneousArtists",SUBSTITUTE(E292," ","")&lt;&gt;"MiscelaneousArtist",E292&lt;&gt;"Miscelaneous"),"update Releases set ArtistId=(select ArtistId from Artists where Name=N'"&amp;SUBSTITUTE(trim(E292),"'","''")&amp;"' and EnterpriseId="&amp;EntId&amp;"), SearchKeywords=concat_ws(' ', Name, N'"&amp;SUBSTITUTE(trim(E292),"'","''")&amp;"',(select Name from Labels where LabelId=Releases.LabelId), ReleaseId, UPC, Catalog) where "&amp;IF(A292&lt;&gt;"","UPC="&amp;A292,"Catalog='"&amp;SUBSTITUTE(trim(B292),"'","''")&amp;"'")&amp;" and EnterpriseId="&amp;EntId,IF(and(F292&lt;&gt;"Main Primary Artist",SUBSTITUTE(E292," ","")&lt;&gt;"VariousArtists",SUBSTITUTE(E292," ","")&lt;&gt;"VariousArtist",E292&lt;&gt;"Various",SUBSTITUTE(E292," ","")&lt;&gt;"AssortedArtists",SUBSTITUTE(E292," ","")&lt;&gt;"AssortedArtist",E292&lt;&gt;"Assorted",SUBSTITUTE(E292," ","")&lt;&gt;"AsortedArtists",SUBSTITUTE(E292," ","")&lt;&gt;"AsortedArtist",E292&lt;&gt;"Asorted",E292&lt;&gt;"Other",,SUBSTITUTE(E292," ","")&lt;&gt;"MiscellaneousArtists",SUBSTITUTE(E292," ","")&lt;&gt;"MiscellaneousArtist",E292&lt;&gt;"Miscellaneous",SUBSTITUTE(E292," ","")&lt;&gt;"MiscelaneousArtists",SUBSTITUTE(E292," ","")&lt;&gt;"MiscelaneousArtist",E292&lt;&gt;"Miscelaneous"),"INSERT into Contributors VALUES (newid(), "&amp;IF(F292&lt;&gt;"Primary Artist", "(select RoleId from ContributorRoles where Name='"&amp;F292&amp;"'), 0", "49, 1")&amp; ", null, (select max(ReleaseId) from Releases where "&amp;IF(A292&lt;&gt;"","UPC="&amp;A292,"Catalog='"&amp;SUBSTITUTE(trim(B292),"'","''")&amp;"'")&amp;" and EnterpriseId="&amp;EntId&amp;"), (select ArtistId from Artists where Name=N'"&amp;SUBSTITUTE(trim(E292),"'","''")&amp;"' and EnterpriseId="&amp;EntId&amp;"), null)",""))</f>
        <v>INSERT into Contributors VALUES (newid(), (select RoleId from ContributorRoles where Name='Engineer'), 0, null, (select max(ReleaseId) from Releases where UPC=717332908026 and EnterpriseId=647322), (select ArtistId from Artists where Name=N'Meizy' and EnterpriseId=647322), null)</v>
      </c>
      <c r="L292" s="28"/>
    </row>
    <row r="293">
      <c r="A293" s="83">
        <v>7.17332907975E11</v>
      </c>
      <c r="B293" s="116"/>
      <c r="C293" s="134" t="str">
        <f t="array" ref="C293">ifs(and(isblank($A293),isblank($B293)),"", not(iserror(vlookup($A293&amp;$B293,'3) Release_Label'!$D:$D&amp;'3) Release_Label'!$E:$E,1,0))),vlookup($A293&amp;$B293,{'3) Release_Label'!$D:$D&amp;'3) Release_Label'!$E:$E,'3) Release_Label'!$F:$F},2,0), or(and(not(isblank($B293)),$B293=$B292,$A293&lt;&gt;$A292),and(not(isblank($A293)),$A293=$A292,$B293&lt;&gt;$B292)),"ID LISTS UNALIGNED",and($A293&lt;&gt;"",countif('3) Release_Label'!$D:$D,$A293)=0),"NO UPC MATCH in Release_Label",and($B293&lt;&gt;"",countif('3) Release_Label'!$E:$E,$B293)=0),"NO CATALOG ID MATCH in Release_Label",iserror(vlookup($A293&amp;$B293,'3) Release_Label'!$D:$D&amp;'3) Release_Label'!$E:$E,1,0)),"NO UPC-CATALOG ID pair MATCH in Release_Label" )</f>
        <v>Animes Hype 2</v>
      </c>
      <c r="D293" s="134" t="str">
        <f t="array" ref="D293">ifs(and(isblank($A293),isblank($B293)),"", not(iserror(vlookup($A293&amp;$B293,'3) Release_Label'!$D:$D&amp;'3) Release_Label'!$E:$E,1,0))),vlookup($A293&amp;$B293,{'3) Release_Label'!$D:$D&amp;'3) Release_Label'!$E:$E,'3) Release_Label'!$H:$H},2,0), or(and(not(isblank($B293)),$B293=$B292,$A293&lt;&gt;$A292),and(not(isblank($A293)),$A293=$A292,$B293&lt;&gt;$B292)),"ID LISTS UNALIGNED",and($A293&lt;&gt;"",countif('3) Release_Label'!$D:$D,$A293)=0),"NO UPC MATCH in Release_Label",and($B293&lt;&gt;"",countif('3) Release_Label'!$E:$E,$B293)=0),"NO CATALOG ID MATCH in Release_Label",iserror(vlookup($A293&amp;$B293,'3) Release_Label'!$D:$D&amp;'3) Release_Label'!$E:$E,1,0)),"NO UPC-CATALOG ID pair MATCH in Release_Label" )</f>
        <v/>
      </c>
      <c r="E293" s="43" t="s">
        <v>49</v>
      </c>
      <c r="F293" s="135" t="s">
        <v>666</v>
      </c>
      <c r="G293" s="136" t="str">
        <f t="array" ref="G293">ifs(or($F293="",$F293="Main Primary Artist"),$F293,not(iserror(vlookup($F293,'Reference info'!$J$5:$J$8,1,0))),"Key Artist",not(iserror(vlookup($F293,'Reference info'!$J$38:$J$405,1,0))),"Performer",not(iserror(vlookup($F293,'Reference info'!$J$10:$J$36,1,0))),"Producer &amp; Engineer")</f>
        <v>Main Primary Artist</v>
      </c>
      <c r="I293" s="8" t="str">
        <f>IF(AND(F293="Main Primary Artist",SUBSTITUTE(E293," ","")&lt;&gt;"VariousArtists",SUBSTITUTE(E293," ","")&lt;&gt;"VariousArtist",E293&lt;&gt;"Various",SUBSTITUTE(E293," ","")&lt;&gt;"AssortedArtists",SUBSTITUTE(E293," ","")&lt;&gt;"AssortedArtist",E293&lt;&gt;"Assorted",SUBSTITUTE(E293," ","")&lt;&gt;"AsortedArtists",SUBSTITUTE(E293," ","")&lt;&gt;"AsortedArtist",E293&lt;&gt;"Asorted",E293&lt;&gt;"Other",,SUBSTITUTE(E293," ","")&lt;&gt;"MiscellaneousArtists",SUBSTITUTE(E293," ","")&lt;&gt;"MiscellaneousArtist",E293&lt;&gt;"Miscellaneous",SUBSTITUTE(E293," ","")&lt;&gt;"MiscelaneousArtists",SUBSTITUTE(E293," ","")&lt;&gt;"MiscelaneousArtist",E293&lt;&gt;"Miscelaneous"),"update Releases set ArtistId=(select ArtistId from Artists where Name=N'"&amp;SUBSTITUTE(trim(E293),"'","''")&amp;"' and EnterpriseId="&amp;EntId&amp;"), SearchKeywords=concat_ws(' ', Name, N'"&amp;SUBSTITUTE(trim(E293),"'","''")&amp;"',(select Name from Labels where LabelId=Releases.LabelId), ReleaseId, UPC, Catalog) where "&amp;IF(A293&lt;&gt;"","UPC="&amp;A293,"Catalog='"&amp;SUBSTITUTE(trim(B293),"'","''")&amp;"'")&amp;" and EnterpriseId="&amp;EntId,IF(and(F293&lt;&gt;"Main Primary Artist",SUBSTITUTE(E293," ","")&lt;&gt;"VariousArtists",SUBSTITUTE(E293," ","")&lt;&gt;"VariousArtist",E293&lt;&gt;"Various",SUBSTITUTE(E293," ","")&lt;&gt;"AssortedArtists",SUBSTITUTE(E293," ","")&lt;&gt;"AssortedArtist",E293&lt;&gt;"Assorted",SUBSTITUTE(E293," ","")&lt;&gt;"AsortedArtists",SUBSTITUTE(E293," ","")&lt;&gt;"AsortedArtist",E293&lt;&gt;"Asorted",E293&lt;&gt;"Other",,SUBSTITUTE(E293," ","")&lt;&gt;"MiscellaneousArtists",SUBSTITUTE(E293," ","")&lt;&gt;"MiscellaneousArtist",E293&lt;&gt;"Miscellaneous",SUBSTITUTE(E293," ","")&lt;&gt;"MiscelaneousArtists",SUBSTITUTE(E293," ","")&lt;&gt;"MiscelaneousArtist",E293&lt;&gt;"Miscelaneous"),"INSERT into Contributors VALUES (newid(), "&amp;IF(F293&lt;&gt;"Primary Artist", "(select RoleId from ContributorRoles where Name='"&amp;F293&amp;"'), 0", "49, 1")&amp; ", null, (select max(ReleaseId) from Releases where "&amp;IF(A293&lt;&gt;"","UPC="&amp;A293,"Catalog='"&amp;SUBSTITUTE(trim(B293),"'","''")&amp;"'")&amp;" and EnterpriseId="&amp;EntId&amp;"), (select ArtistId from Artists where Name=N'"&amp;SUBSTITUTE(trim(E293),"'","''")&amp;"' and EnterpriseId="&amp;EntId&amp;"), null)",""))</f>
        <v>update Releases set ArtistId=(select ArtistId from Artists where Name=N'JKZ' and EnterpriseId=647322), SearchKeywords=concat_ws(' ', Name, N'JKZ',(select Name from Labels where LabelId=Releases.LabelId), ReleaseId, UPC, Catalog) where UPC=717332907975 and EnterpriseId=647322</v>
      </c>
      <c r="L293" s="28"/>
    </row>
    <row r="294">
      <c r="A294" s="83">
        <v>7.17332907975E11</v>
      </c>
      <c r="B294" s="116"/>
      <c r="C294" s="134" t="str">
        <f t="array" ref="C294">ifs(and(isblank($A294),isblank($B294)),"", not(iserror(vlookup($A294&amp;$B294,'3) Release_Label'!$D:$D&amp;'3) Release_Label'!$E:$E,1,0))),vlookup($A294&amp;$B294,{'3) Release_Label'!$D:$D&amp;'3) Release_Label'!$E:$E,'3) Release_Label'!$F:$F},2,0), or(and(not(isblank($B294)),$B294=$B293,$A294&lt;&gt;$A293),and(not(isblank($A294)),$A294=$A293,$B294&lt;&gt;$B293)),"ID LISTS UNALIGNED",and($A294&lt;&gt;"",countif('3) Release_Label'!$D:$D,$A294)=0),"NO UPC MATCH in Release_Label",and($B294&lt;&gt;"",countif('3) Release_Label'!$E:$E,$B294)=0),"NO CATALOG ID MATCH in Release_Label",iserror(vlookup($A294&amp;$B294,'3) Release_Label'!$D:$D&amp;'3) Release_Label'!$E:$E,1,0)),"NO UPC-CATALOG ID pair MATCH in Release_Label" )</f>
        <v>Animes Hype 2</v>
      </c>
      <c r="D294" s="134" t="str">
        <f t="array" ref="D294">ifs(and(isblank($A294),isblank($B294)),"", not(iserror(vlookup($A294&amp;$B294,'3) Release_Label'!$D:$D&amp;'3) Release_Label'!$E:$E,1,0))),vlookup($A294&amp;$B294,{'3) Release_Label'!$D:$D&amp;'3) Release_Label'!$E:$E,'3) Release_Label'!$H:$H},2,0), or(and(not(isblank($B294)),$B294=$B293,$A294&lt;&gt;$A293),and(not(isblank($A294)),$A294=$A293,$B294&lt;&gt;$B293)),"ID LISTS UNALIGNED",and($A294&lt;&gt;"",countif('3) Release_Label'!$D:$D,$A294)=0),"NO UPC MATCH in Release_Label",and($B294&lt;&gt;"",countif('3) Release_Label'!$E:$E,$B294)=0),"NO CATALOG ID MATCH in Release_Label",iserror(vlookup($A294&amp;$B294,'3) Release_Label'!$D:$D&amp;'3) Release_Label'!$E:$E,1,0)),"NO UPC-CATALOG ID pair MATCH in Release_Label" )</f>
        <v/>
      </c>
      <c r="E294" s="43" t="s">
        <v>49</v>
      </c>
      <c r="F294" s="135" t="s">
        <v>667</v>
      </c>
      <c r="G294" s="136" t="str">
        <f t="array" ref="G294">ifs(or($F294="",$F294="Main Primary Artist"),$F294,not(iserror(vlookup($F294,'Reference info'!$J$5:$J$8,1,0))),"Key Artist",not(iserror(vlookup($F294,'Reference info'!$J$38:$J$405,1,0))),"Performer",not(iserror(vlookup($F294,'Reference info'!$J$10:$J$36,1,0))),"Producer &amp; Engineer")</f>
        <v>Producer &amp; Engineer</v>
      </c>
      <c r="I294" s="8" t="str">
        <f>IF(AND(F294="Main Primary Artist",SUBSTITUTE(E294," ","")&lt;&gt;"VariousArtists",SUBSTITUTE(E294," ","")&lt;&gt;"VariousArtist",E294&lt;&gt;"Various",SUBSTITUTE(E294," ","")&lt;&gt;"AssortedArtists",SUBSTITUTE(E294," ","")&lt;&gt;"AssortedArtist",E294&lt;&gt;"Assorted",SUBSTITUTE(E294," ","")&lt;&gt;"AsortedArtists",SUBSTITUTE(E294," ","")&lt;&gt;"AsortedArtist",E294&lt;&gt;"Asorted",E294&lt;&gt;"Other",,SUBSTITUTE(E294," ","")&lt;&gt;"MiscellaneousArtists",SUBSTITUTE(E294," ","")&lt;&gt;"MiscellaneousArtist",E294&lt;&gt;"Miscellaneous",SUBSTITUTE(E294," ","")&lt;&gt;"MiscelaneousArtists",SUBSTITUTE(E294," ","")&lt;&gt;"MiscelaneousArtist",E294&lt;&gt;"Miscelaneous"),"update Releases set ArtistId=(select ArtistId from Artists where Name=N'"&amp;SUBSTITUTE(trim(E294),"'","''")&amp;"' and EnterpriseId="&amp;EntId&amp;"), SearchKeywords=concat_ws(' ', Name, N'"&amp;SUBSTITUTE(trim(E294),"'","''")&amp;"',(select Name from Labels where LabelId=Releases.LabelId), ReleaseId, UPC, Catalog) where "&amp;IF(A294&lt;&gt;"","UPC="&amp;A294,"Catalog='"&amp;SUBSTITUTE(trim(B294),"'","''")&amp;"'")&amp;" and EnterpriseId="&amp;EntId,IF(and(F294&lt;&gt;"Main Primary Artist",SUBSTITUTE(E294," ","")&lt;&gt;"VariousArtists",SUBSTITUTE(E294," ","")&lt;&gt;"VariousArtist",E294&lt;&gt;"Various",SUBSTITUTE(E294," ","")&lt;&gt;"AssortedArtists",SUBSTITUTE(E294," ","")&lt;&gt;"AssortedArtist",E294&lt;&gt;"Assorted",SUBSTITUTE(E294," ","")&lt;&gt;"AsortedArtists",SUBSTITUTE(E294," ","")&lt;&gt;"AsortedArtist",E294&lt;&gt;"Asorted",E294&lt;&gt;"Other",,SUBSTITUTE(E294," ","")&lt;&gt;"MiscellaneousArtists",SUBSTITUTE(E294," ","")&lt;&gt;"MiscellaneousArtist",E294&lt;&gt;"Miscellaneous",SUBSTITUTE(E294," ","")&lt;&gt;"MiscelaneousArtists",SUBSTITUTE(E294," ","")&lt;&gt;"MiscelaneousArtist",E294&lt;&gt;"Miscelaneous"),"INSERT into Contributors VALUES (newid(), "&amp;IF(F294&lt;&gt;"Primary Artist", "(select RoleId from ContributorRoles where Name='"&amp;F294&amp;"'), 0", "49, 1")&amp; ", null, (select max(ReleaseId) from Releases where "&amp;IF(A294&lt;&gt;"","UPC="&amp;A294,"Catalog='"&amp;SUBSTITUTE(trim(B294),"'","''")&amp;"'")&amp;" and EnterpriseId="&amp;EntId&amp;"), (select ArtistId from Artists where Name=N'"&amp;SUBSTITUTE(trim(E294),"'","''")&amp;"' and EnterpriseId="&amp;EntId&amp;"), null)",""))</f>
        <v>INSERT into Contributors VALUES (newid(), (select RoleId from ContributorRoles where Name='Producer'), 0, null, (select max(ReleaseId) from Releases where UPC=717332907975 and EnterpriseId=647322), (select ArtistId from Artists where Name=N'JKZ' and EnterpriseId=647322), null)</v>
      </c>
      <c r="L294" s="28"/>
    </row>
    <row r="295">
      <c r="A295" s="83">
        <v>7.17332907975E11</v>
      </c>
      <c r="B295" s="116"/>
      <c r="C295" s="134" t="str">
        <f t="array" ref="C295">ifs(and(isblank($A295),isblank($B295)),"", not(iserror(vlookup($A295&amp;$B295,'3) Release_Label'!$D:$D&amp;'3) Release_Label'!$E:$E,1,0))),vlookup($A295&amp;$B295,{'3) Release_Label'!$D:$D&amp;'3) Release_Label'!$E:$E,'3) Release_Label'!$F:$F},2,0), or(and(not(isblank($B295)),$B295=$B294,$A295&lt;&gt;$A294),and(not(isblank($A295)),$A295=$A294,$B295&lt;&gt;$B294)),"ID LISTS UNALIGNED",and($A295&lt;&gt;"",countif('3) Release_Label'!$D:$D,$A295)=0),"NO UPC MATCH in Release_Label",and($B295&lt;&gt;"",countif('3) Release_Label'!$E:$E,$B295)=0),"NO CATALOG ID MATCH in Release_Label",iserror(vlookup($A295&amp;$B295,'3) Release_Label'!$D:$D&amp;'3) Release_Label'!$E:$E,1,0)),"NO UPC-CATALOG ID pair MATCH in Release_Label" )</f>
        <v>Animes Hype 2</v>
      </c>
      <c r="D295" s="134" t="str">
        <f t="array" ref="D295">ifs(and(isblank($A295),isblank($B295)),"", not(iserror(vlookup($A295&amp;$B295,'3) Release_Label'!$D:$D&amp;'3) Release_Label'!$E:$E,1,0))),vlookup($A295&amp;$B295,{'3) Release_Label'!$D:$D&amp;'3) Release_Label'!$E:$E,'3) Release_Label'!$H:$H},2,0), or(and(not(isblank($B295)),$B295=$B294,$A295&lt;&gt;$A294),and(not(isblank($A295)),$A295=$A294,$B295&lt;&gt;$B294)),"ID LISTS UNALIGNED",and($A295&lt;&gt;"",countif('3) Release_Label'!$D:$D,$A295)=0),"NO UPC MATCH in Release_Label",and($B295&lt;&gt;"",countif('3) Release_Label'!$E:$E,$B295)=0),"NO CATALOG ID MATCH in Release_Label",iserror(vlookup($A295&amp;$B295,'3) Release_Label'!$D:$D&amp;'3) Release_Label'!$E:$E,1,0)),"NO UPC-CATALOG ID pair MATCH in Release_Label" )</f>
        <v/>
      </c>
      <c r="E295" s="43" t="s">
        <v>49</v>
      </c>
      <c r="F295" s="135" t="s">
        <v>669</v>
      </c>
      <c r="G295" s="136" t="str">
        <f t="array" ref="G295">ifs(or($F295="",$F295="Main Primary Artist"),$F295,not(iserror(vlookup($F295,'Reference info'!$J$5:$J$8,1,0))),"Key Artist",not(iserror(vlookup($F295,'Reference info'!$J$38:$J$405,1,0))),"Performer",not(iserror(vlookup($F295,'Reference info'!$J$10:$J$36,1,0))),"Producer &amp; Engineer")</f>
        <v>Producer &amp; Engineer</v>
      </c>
      <c r="I295" s="8" t="str">
        <f>IF(AND(F295="Main Primary Artist",SUBSTITUTE(E295," ","")&lt;&gt;"VariousArtists",SUBSTITUTE(E295," ","")&lt;&gt;"VariousArtist",E295&lt;&gt;"Various",SUBSTITUTE(E295," ","")&lt;&gt;"AssortedArtists",SUBSTITUTE(E295," ","")&lt;&gt;"AssortedArtist",E295&lt;&gt;"Assorted",SUBSTITUTE(E295," ","")&lt;&gt;"AsortedArtists",SUBSTITUTE(E295," ","")&lt;&gt;"AsortedArtist",E295&lt;&gt;"Asorted",E295&lt;&gt;"Other",,SUBSTITUTE(E295," ","")&lt;&gt;"MiscellaneousArtists",SUBSTITUTE(E295," ","")&lt;&gt;"MiscellaneousArtist",E295&lt;&gt;"Miscellaneous",SUBSTITUTE(E295," ","")&lt;&gt;"MiscelaneousArtists",SUBSTITUTE(E295," ","")&lt;&gt;"MiscelaneousArtist",E295&lt;&gt;"Miscelaneous"),"update Releases set ArtistId=(select ArtistId from Artists where Name=N'"&amp;SUBSTITUTE(trim(E295),"'","''")&amp;"' and EnterpriseId="&amp;EntId&amp;"), SearchKeywords=concat_ws(' ', Name, N'"&amp;SUBSTITUTE(trim(E295),"'","''")&amp;"',(select Name from Labels where LabelId=Releases.LabelId), ReleaseId, UPC, Catalog) where "&amp;IF(A295&lt;&gt;"","UPC="&amp;A295,"Catalog='"&amp;SUBSTITUTE(trim(B295),"'","''")&amp;"'")&amp;" and EnterpriseId="&amp;EntId,IF(and(F295&lt;&gt;"Main Primary Artist",SUBSTITUTE(E295," ","")&lt;&gt;"VariousArtists",SUBSTITUTE(E295," ","")&lt;&gt;"VariousArtist",E295&lt;&gt;"Various",SUBSTITUTE(E295," ","")&lt;&gt;"AssortedArtists",SUBSTITUTE(E295," ","")&lt;&gt;"AssortedArtist",E295&lt;&gt;"Assorted",SUBSTITUTE(E295," ","")&lt;&gt;"AsortedArtists",SUBSTITUTE(E295," ","")&lt;&gt;"AsortedArtist",E295&lt;&gt;"Asorted",E295&lt;&gt;"Other",,SUBSTITUTE(E295," ","")&lt;&gt;"MiscellaneousArtists",SUBSTITUTE(E295," ","")&lt;&gt;"MiscellaneousArtist",E295&lt;&gt;"Miscellaneous",SUBSTITUTE(E295," ","")&lt;&gt;"MiscelaneousArtists",SUBSTITUTE(E295," ","")&lt;&gt;"MiscelaneousArtist",E295&lt;&gt;"Miscelaneous"),"INSERT into Contributors VALUES (newid(), "&amp;IF(F295&lt;&gt;"Primary Artist", "(select RoleId from ContributorRoles where Name='"&amp;F295&amp;"'), 0", "49, 1")&amp; ", null, (select max(ReleaseId) from Releases where "&amp;IF(A295&lt;&gt;"","UPC="&amp;A295,"Catalog='"&amp;SUBSTITUTE(trim(B295),"'","''")&amp;"'")&amp;" and EnterpriseId="&amp;EntId&amp;"), (select ArtistId from Artists where Name=N'"&amp;SUBSTITUTE(trim(E295),"'","''")&amp;"' and EnterpriseId="&amp;EntId&amp;"), null)",""))</f>
        <v>INSERT into Contributors VALUES (newid(), (select RoleId from ContributorRoles where Name='Engineer'), 0, null, (select max(ReleaseId) from Releases where UPC=717332907975 and EnterpriseId=647322), (select ArtistId from Artists where Name=N'JKZ' and EnterpriseId=647322), null)</v>
      </c>
      <c r="L295" s="28"/>
    </row>
    <row r="296">
      <c r="A296" s="83">
        <v>7.17332976674E11</v>
      </c>
      <c r="B296" s="116"/>
      <c r="C296" s="134" t="str">
        <f t="array" ref="C296">ifs(and(isblank($A296),isblank($B296)),"", not(iserror(vlookup($A296&amp;$B296,'3) Release_Label'!$D:$D&amp;'3) Release_Label'!$E:$E,1,0))),vlookup($A296&amp;$B296,{'3) Release_Label'!$D:$D&amp;'3) Release_Label'!$E:$E,'3) Release_Label'!$F:$F},2,0), or(and(not(isblank($B296)),$B296=$B295,$A296&lt;&gt;$A295),and(not(isblank($A296)),$A296=$A295,$B296&lt;&gt;$B295)),"ID LISTS UNALIGNED",and($A296&lt;&gt;"",countif('3) Release_Label'!$D:$D,$A296)=0),"NO UPC MATCH in Release_Label",and($B296&lt;&gt;"",countif('3) Release_Label'!$E:$E,$B296)=0),"NO CATALOG ID MATCH in Release_Label",iserror(vlookup($A296&amp;$B296,'3) Release_Label'!$D:$D&amp;'3) Release_Label'!$E:$E,1,0)),"NO UPC-CATALOG ID pair MATCH in Release_Label" )</f>
        <v>Mitsuya e Taiju</v>
      </c>
      <c r="D296" s="134" t="str">
        <f t="array" ref="D296">ifs(and(isblank($A296),isblank($B296)),"", not(iserror(vlookup($A296&amp;$B296,'3) Release_Label'!$D:$D&amp;'3) Release_Label'!$E:$E,1,0))),vlookup($A296&amp;$B296,{'3) Release_Label'!$D:$D&amp;'3) Release_Label'!$E:$E,'3) Release_Label'!$H:$H},2,0), or(and(not(isblank($B296)),$B296=$B295,$A296&lt;&gt;$A295),and(not(isblank($A296)),$A296=$A295,$B296&lt;&gt;$B295)),"ID LISTS UNALIGNED",and($A296&lt;&gt;"",countif('3) Release_Label'!$D:$D,$A296)=0),"NO UPC MATCH in Release_Label",and($B296&lt;&gt;"",countif('3) Release_Label'!$E:$E,$B296)=0),"NO CATALOG ID MATCH in Release_Label",iserror(vlookup($A296&amp;$B296,'3) Release_Label'!$D:$D&amp;'3) Release_Label'!$E:$E,1,0)),"NO UPC-CATALOG ID pair MATCH in Release_Label" )</f>
        <v/>
      </c>
      <c r="E296" s="43" t="s">
        <v>49</v>
      </c>
      <c r="F296" s="135" t="s">
        <v>666</v>
      </c>
      <c r="G296" s="136" t="str">
        <f t="array" ref="G296">ifs(or($F296="",$F296="Main Primary Artist"),$F296,not(iserror(vlookup($F296,'Reference info'!$J$5:$J$8,1,0))),"Key Artist",not(iserror(vlookup($F296,'Reference info'!$J$38:$J$405,1,0))),"Performer",not(iserror(vlookup($F296,'Reference info'!$J$10:$J$36,1,0))),"Producer &amp; Engineer")</f>
        <v>Main Primary Artist</v>
      </c>
      <c r="I296" s="8" t="str">
        <f>IF(AND(F296="Main Primary Artist",SUBSTITUTE(E296," ","")&lt;&gt;"VariousArtists",SUBSTITUTE(E296," ","")&lt;&gt;"VariousArtist",E296&lt;&gt;"Various",SUBSTITUTE(E296," ","")&lt;&gt;"AssortedArtists",SUBSTITUTE(E296," ","")&lt;&gt;"AssortedArtist",E296&lt;&gt;"Assorted",SUBSTITUTE(E296," ","")&lt;&gt;"AsortedArtists",SUBSTITUTE(E296," ","")&lt;&gt;"AsortedArtist",E296&lt;&gt;"Asorted",E296&lt;&gt;"Other",,SUBSTITUTE(E296," ","")&lt;&gt;"MiscellaneousArtists",SUBSTITUTE(E296," ","")&lt;&gt;"MiscellaneousArtist",E296&lt;&gt;"Miscellaneous",SUBSTITUTE(E296," ","")&lt;&gt;"MiscelaneousArtists",SUBSTITUTE(E296," ","")&lt;&gt;"MiscelaneousArtist",E296&lt;&gt;"Miscelaneous"),"update Releases set ArtistId=(select ArtistId from Artists where Name=N'"&amp;SUBSTITUTE(trim(E296),"'","''")&amp;"' and EnterpriseId="&amp;EntId&amp;"), SearchKeywords=concat_ws(' ', Name, N'"&amp;SUBSTITUTE(trim(E296),"'","''")&amp;"',(select Name from Labels where LabelId=Releases.LabelId), ReleaseId, UPC, Catalog) where "&amp;IF(A296&lt;&gt;"","UPC="&amp;A296,"Catalog='"&amp;SUBSTITUTE(trim(B296),"'","''")&amp;"'")&amp;" and EnterpriseId="&amp;EntId,IF(and(F296&lt;&gt;"Main Primary Artist",SUBSTITUTE(E296," ","")&lt;&gt;"VariousArtists",SUBSTITUTE(E296," ","")&lt;&gt;"VariousArtist",E296&lt;&gt;"Various",SUBSTITUTE(E296," ","")&lt;&gt;"AssortedArtists",SUBSTITUTE(E296," ","")&lt;&gt;"AssortedArtist",E296&lt;&gt;"Assorted",SUBSTITUTE(E296," ","")&lt;&gt;"AsortedArtists",SUBSTITUTE(E296," ","")&lt;&gt;"AsortedArtist",E296&lt;&gt;"Asorted",E296&lt;&gt;"Other",,SUBSTITUTE(E296," ","")&lt;&gt;"MiscellaneousArtists",SUBSTITUTE(E296," ","")&lt;&gt;"MiscellaneousArtist",E296&lt;&gt;"Miscellaneous",SUBSTITUTE(E296," ","")&lt;&gt;"MiscelaneousArtists",SUBSTITUTE(E296," ","")&lt;&gt;"MiscelaneousArtist",E296&lt;&gt;"Miscelaneous"),"INSERT into Contributors VALUES (newid(), "&amp;IF(F296&lt;&gt;"Primary Artist", "(select RoleId from ContributorRoles where Name='"&amp;F296&amp;"'), 0", "49, 1")&amp; ", null, (select max(ReleaseId) from Releases where "&amp;IF(A296&lt;&gt;"","UPC="&amp;A296,"Catalog='"&amp;SUBSTITUTE(trim(B296),"'","''")&amp;"'")&amp;" and EnterpriseId="&amp;EntId&amp;"), (select ArtistId from Artists where Name=N'"&amp;SUBSTITUTE(trim(E296),"'","''")&amp;"' and EnterpriseId="&amp;EntId&amp;"), null)",""))</f>
        <v>update Releases set ArtistId=(select ArtistId from Artists where Name=N'JKZ' and EnterpriseId=647322), SearchKeywords=concat_ws(' ', Name, N'JKZ',(select Name from Labels where LabelId=Releases.LabelId), ReleaseId, UPC, Catalog) where UPC=717332976674 and EnterpriseId=647322</v>
      </c>
      <c r="L296" s="28"/>
    </row>
    <row r="297">
      <c r="A297" s="83">
        <v>7.17332976674E11</v>
      </c>
      <c r="B297" s="116"/>
      <c r="C297" s="134" t="str">
        <f t="array" ref="C297">ifs(and(isblank($A297),isblank($B297)),"", not(iserror(vlookup($A297&amp;$B297,'3) Release_Label'!$D:$D&amp;'3) Release_Label'!$E:$E,1,0))),vlookup($A297&amp;$B297,{'3) Release_Label'!$D:$D&amp;'3) Release_Label'!$E:$E,'3) Release_Label'!$F:$F},2,0), or(and(not(isblank($B297)),$B297=$B296,$A297&lt;&gt;$A296),and(not(isblank($A297)),$A297=$A296,$B297&lt;&gt;$B296)),"ID LISTS UNALIGNED",and($A297&lt;&gt;"",countif('3) Release_Label'!$D:$D,$A297)=0),"NO UPC MATCH in Release_Label",and($B297&lt;&gt;"",countif('3) Release_Label'!$E:$E,$B297)=0),"NO CATALOG ID MATCH in Release_Label",iserror(vlookup($A297&amp;$B297,'3) Release_Label'!$D:$D&amp;'3) Release_Label'!$E:$E,1,0)),"NO UPC-CATALOG ID pair MATCH in Release_Label" )</f>
        <v>Mitsuya e Taiju</v>
      </c>
      <c r="D297" s="134" t="str">
        <f t="array" ref="D297">ifs(and(isblank($A297),isblank($B297)),"", not(iserror(vlookup($A297&amp;$B297,'3) Release_Label'!$D:$D&amp;'3) Release_Label'!$E:$E,1,0))),vlookup($A297&amp;$B297,{'3) Release_Label'!$D:$D&amp;'3) Release_Label'!$E:$E,'3) Release_Label'!$H:$H},2,0), or(and(not(isblank($B297)),$B297=$B296,$A297&lt;&gt;$A296),and(not(isblank($A297)),$A297=$A296,$B297&lt;&gt;$B296)),"ID LISTS UNALIGNED",and($A297&lt;&gt;"",countif('3) Release_Label'!$D:$D,$A297)=0),"NO UPC MATCH in Release_Label",and($B297&lt;&gt;"",countif('3) Release_Label'!$E:$E,$B297)=0),"NO CATALOG ID MATCH in Release_Label",iserror(vlookup($A297&amp;$B297,'3) Release_Label'!$D:$D&amp;'3) Release_Label'!$E:$E,1,0)),"NO UPC-CATALOG ID pair MATCH in Release_Label" )</f>
        <v/>
      </c>
      <c r="E297" s="43" t="s">
        <v>49</v>
      </c>
      <c r="F297" s="135" t="s">
        <v>667</v>
      </c>
      <c r="G297" s="136" t="str">
        <f t="array" ref="G297">ifs(or($F297="",$F297="Main Primary Artist"),$F297,not(iserror(vlookup($F297,'Reference info'!$J$5:$J$8,1,0))),"Key Artist",not(iserror(vlookup($F297,'Reference info'!$J$38:$J$405,1,0))),"Performer",not(iserror(vlookup($F297,'Reference info'!$J$10:$J$36,1,0))),"Producer &amp; Engineer")</f>
        <v>Producer &amp; Engineer</v>
      </c>
      <c r="I297" s="8" t="str">
        <f>IF(AND(F297="Main Primary Artist",SUBSTITUTE(E297," ","")&lt;&gt;"VariousArtists",SUBSTITUTE(E297," ","")&lt;&gt;"VariousArtist",E297&lt;&gt;"Various",SUBSTITUTE(E297," ","")&lt;&gt;"AssortedArtists",SUBSTITUTE(E297," ","")&lt;&gt;"AssortedArtist",E297&lt;&gt;"Assorted",SUBSTITUTE(E297," ","")&lt;&gt;"AsortedArtists",SUBSTITUTE(E297," ","")&lt;&gt;"AsortedArtist",E297&lt;&gt;"Asorted",E297&lt;&gt;"Other",,SUBSTITUTE(E297," ","")&lt;&gt;"MiscellaneousArtists",SUBSTITUTE(E297," ","")&lt;&gt;"MiscellaneousArtist",E297&lt;&gt;"Miscellaneous",SUBSTITUTE(E297," ","")&lt;&gt;"MiscelaneousArtists",SUBSTITUTE(E297," ","")&lt;&gt;"MiscelaneousArtist",E297&lt;&gt;"Miscelaneous"),"update Releases set ArtistId=(select ArtistId from Artists where Name=N'"&amp;SUBSTITUTE(trim(E297),"'","''")&amp;"' and EnterpriseId="&amp;EntId&amp;"), SearchKeywords=concat_ws(' ', Name, N'"&amp;SUBSTITUTE(trim(E297),"'","''")&amp;"',(select Name from Labels where LabelId=Releases.LabelId), ReleaseId, UPC, Catalog) where "&amp;IF(A297&lt;&gt;"","UPC="&amp;A297,"Catalog='"&amp;SUBSTITUTE(trim(B297),"'","''")&amp;"'")&amp;" and EnterpriseId="&amp;EntId,IF(and(F297&lt;&gt;"Main Primary Artist",SUBSTITUTE(E297," ","")&lt;&gt;"VariousArtists",SUBSTITUTE(E297," ","")&lt;&gt;"VariousArtist",E297&lt;&gt;"Various",SUBSTITUTE(E297," ","")&lt;&gt;"AssortedArtists",SUBSTITUTE(E297," ","")&lt;&gt;"AssortedArtist",E297&lt;&gt;"Assorted",SUBSTITUTE(E297," ","")&lt;&gt;"AsortedArtists",SUBSTITUTE(E297," ","")&lt;&gt;"AsortedArtist",E297&lt;&gt;"Asorted",E297&lt;&gt;"Other",,SUBSTITUTE(E297," ","")&lt;&gt;"MiscellaneousArtists",SUBSTITUTE(E297," ","")&lt;&gt;"MiscellaneousArtist",E297&lt;&gt;"Miscellaneous",SUBSTITUTE(E297," ","")&lt;&gt;"MiscelaneousArtists",SUBSTITUTE(E297," ","")&lt;&gt;"MiscelaneousArtist",E297&lt;&gt;"Miscelaneous"),"INSERT into Contributors VALUES (newid(), "&amp;IF(F297&lt;&gt;"Primary Artist", "(select RoleId from ContributorRoles where Name='"&amp;F297&amp;"'), 0", "49, 1")&amp; ", null, (select max(ReleaseId) from Releases where "&amp;IF(A297&lt;&gt;"","UPC="&amp;A297,"Catalog='"&amp;SUBSTITUTE(trim(B297),"'","''")&amp;"'")&amp;" and EnterpriseId="&amp;EntId&amp;"), (select ArtistId from Artists where Name=N'"&amp;SUBSTITUTE(trim(E297),"'","''")&amp;"' and EnterpriseId="&amp;EntId&amp;"), null)",""))</f>
        <v>INSERT into Contributors VALUES (newid(), (select RoleId from ContributorRoles where Name='Producer'), 0, null, (select max(ReleaseId) from Releases where UPC=717332976674 and EnterpriseId=647322), (select ArtistId from Artists where Name=N'JKZ' and EnterpriseId=647322), null)</v>
      </c>
      <c r="L297" s="28"/>
    </row>
    <row r="298">
      <c r="A298" s="83">
        <v>7.17332976674E11</v>
      </c>
      <c r="B298" s="116"/>
      <c r="C298" s="134" t="str">
        <f t="array" ref="C298">ifs(and(isblank($A298),isblank($B298)),"", not(iserror(vlookup($A298&amp;$B298,'3) Release_Label'!$D:$D&amp;'3) Release_Label'!$E:$E,1,0))),vlookup($A298&amp;$B298,{'3) Release_Label'!$D:$D&amp;'3) Release_Label'!$E:$E,'3) Release_Label'!$F:$F},2,0), or(and(not(isblank($B298)),$B298=$B297,$A298&lt;&gt;$A297),and(not(isblank($A298)),$A298=$A297,$B298&lt;&gt;$B297)),"ID LISTS UNALIGNED",and($A298&lt;&gt;"",countif('3) Release_Label'!$D:$D,$A298)=0),"NO UPC MATCH in Release_Label",and($B298&lt;&gt;"",countif('3) Release_Label'!$E:$E,$B298)=0),"NO CATALOG ID MATCH in Release_Label",iserror(vlookup($A298&amp;$B298,'3) Release_Label'!$D:$D&amp;'3) Release_Label'!$E:$E,1,0)),"NO UPC-CATALOG ID pair MATCH in Release_Label" )</f>
        <v>Mitsuya e Taiju</v>
      </c>
      <c r="D298" s="134" t="str">
        <f t="array" ref="D298">ifs(and(isblank($A298),isblank($B298)),"", not(iserror(vlookup($A298&amp;$B298,'3) Release_Label'!$D:$D&amp;'3) Release_Label'!$E:$E,1,0))),vlookup($A298&amp;$B298,{'3) Release_Label'!$D:$D&amp;'3) Release_Label'!$E:$E,'3) Release_Label'!$H:$H},2,0), or(and(not(isblank($B298)),$B298=$B297,$A298&lt;&gt;$A297),and(not(isblank($A298)),$A298=$A297,$B298&lt;&gt;$B297)),"ID LISTS UNALIGNED",and($A298&lt;&gt;"",countif('3) Release_Label'!$D:$D,$A298)=0),"NO UPC MATCH in Release_Label",and($B298&lt;&gt;"",countif('3) Release_Label'!$E:$E,$B298)=0),"NO CATALOG ID MATCH in Release_Label",iserror(vlookup($A298&amp;$B298,'3) Release_Label'!$D:$D&amp;'3) Release_Label'!$E:$E,1,0)),"NO UPC-CATALOG ID pair MATCH in Release_Label" )</f>
        <v/>
      </c>
      <c r="E298" s="43" t="s">
        <v>49</v>
      </c>
      <c r="F298" s="135" t="s">
        <v>669</v>
      </c>
      <c r="G298" s="136" t="str">
        <f t="array" ref="G298">ifs(or($F298="",$F298="Main Primary Artist"),$F298,not(iserror(vlookup($F298,'Reference info'!$J$5:$J$8,1,0))),"Key Artist",not(iserror(vlookup($F298,'Reference info'!$J$38:$J$405,1,0))),"Performer",not(iserror(vlookup($F298,'Reference info'!$J$10:$J$36,1,0))),"Producer &amp; Engineer")</f>
        <v>Producer &amp; Engineer</v>
      </c>
      <c r="I298" s="8" t="str">
        <f>IF(AND(F298="Main Primary Artist",SUBSTITUTE(E298," ","")&lt;&gt;"VariousArtists",SUBSTITUTE(E298," ","")&lt;&gt;"VariousArtist",E298&lt;&gt;"Various",SUBSTITUTE(E298," ","")&lt;&gt;"AssortedArtists",SUBSTITUTE(E298," ","")&lt;&gt;"AssortedArtist",E298&lt;&gt;"Assorted",SUBSTITUTE(E298," ","")&lt;&gt;"AsortedArtists",SUBSTITUTE(E298," ","")&lt;&gt;"AsortedArtist",E298&lt;&gt;"Asorted",E298&lt;&gt;"Other",,SUBSTITUTE(E298," ","")&lt;&gt;"MiscellaneousArtists",SUBSTITUTE(E298," ","")&lt;&gt;"MiscellaneousArtist",E298&lt;&gt;"Miscellaneous",SUBSTITUTE(E298," ","")&lt;&gt;"MiscelaneousArtists",SUBSTITUTE(E298," ","")&lt;&gt;"MiscelaneousArtist",E298&lt;&gt;"Miscelaneous"),"update Releases set ArtistId=(select ArtistId from Artists where Name=N'"&amp;SUBSTITUTE(trim(E298),"'","''")&amp;"' and EnterpriseId="&amp;EntId&amp;"), SearchKeywords=concat_ws(' ', Name, N'"&amp;SUBSTITUTE(trim(E298),"'","''")&amp;"',(select Name from Labels where LabelId=Releases.LabelId), ReleaseId, UPC, Catalog) where "&amp;IF(A298&lt;&gt;"","UPC="&amp;A298,"Catalog='"&amp;SUBSTITUTE(trim(B298),"'","''")&amp;"'")&amp;" and EnterpriseId="&amp;EntId,IF(and(F298&lt;&gt;"Main Primary Artist",SUBSTITUTE(E298," ","")&lt;&gt;"VariousArtists",SUBSTITUTE(E298," ","")&lt;&gt;"VariousArtist",E298&lt;&gt;"Various",SUBSTITUTE(E298," ","")&lt;&gt;"AssortedArtists",SUBSTITUTE(E298," ","")&lt;&gt;"AssortedArtist",E298&lt;&gt;"Assorted",SUBSTITUTE(E298," ","")&lt;&gt;"AsortedArtists",SUBSTITUTE(E298," ","")&lt;&gt;"AsortedArtist",E298&lt;&gt;"Asorted",E298&lt;&gt;"Other",,SUBSTITUTE(E298," ","")&lt;&gt;"MiscellaneousArtists",SUBSTITUTE(E298," ","")&lt;&gt;"MiscellaneousArtist",E298&lt;&gt;"Miscellaneous",SUBSTITUTE(E298," ","")&lt;&gt;"MiscelaneousArtists",SUBSTITUTE(E298," ","")&lt;&gt;"MiscelaneousArtist",E298&lt;&gt;"Miscelaneous"),"INSERT into Contributors VALUES (newid(), "&amp;IF(F298&lt;&gt;"Primary Artist", "(select RoleId from ContributorRoles where Name='"&amp;F298&amp;"'), 0", "49, 1")&amp; ", null, (select max(ReleaseId) from Releases where "&amp;IF(A298&lt;&gt;"","UPC="&amp;A298,"Catalog='"&amp;SUBSTITUTE(trim(B298),"'","''")&amp;"'")&amp;" and EnterpriseId="&amp;EntId&amp;"), (select ArtistId from Artists where Name=N'"&amp;SUBSTITUTE(trim(E298),"'","''")&amp;"' and EnterpriseId="&amp;EntId&amp;"), null)",""))</f>
        <v>INSERT into Contributors VALUES (newid(), (select RoleId from ContributorRoles where Name='Engineer'), 0, null, (select max(ReleaseId) from Releases where UPC=717332976674 and EnterpriseId=647322), (select ArtistId from Artists where Name=N'JKZ' and EnterpriseId=647322), null)</v>
      </c>
      <c r="L298" s="28"/>
    </row>
    <row r="299">
      <c r="A299" s="83">
        <v>7.61861542268E11</v>
      </c>
      <c r="B299" s="116"/>
      <c r="C299" s="134" t="str">
        <f t="array" ref="C299">ifs(and(isblank($A299),isblank($B299)),"", not(iserror(vlookup($A299&amp;$B299,'3) Release_Label'!$D:$D&amp;'3) Release_Label'!$E:$E,1,0))),vlookup($A299&amp;$B299,{'3) Release_Label'!$D:$D&amp;'3) Release_Label'!$E:$E,'3) Release_Label'!$F:$F},2,0), or(and(not(isblank($B299)),$B299=$B298,$A299&lt;&gt;$A298),and(not(isblank($A299)),$A299=$A298,$B299&lt;&gt;$B298)),"ID LISTS UNALIGNED",and($A299&lt;&gt;"",countif('3) Release_Label'!$D:$D,$A299)=0),"NO UPC MATCH in Release_Label",and($B299&lt;&gt;"",countif('3) Release_Label'!$E:$E,$B299)=0),"NO CATALOG ID MATCH in Release_Label",iserror(vlookup($A299&amp;$B299,'3) Release_Label'!$D:$D&amp;'3) Release_Label'!$E:$E,1,0)),"NO UPC-CATALOG ID pair MATCH in Release_Label" )</f>
        <v>Jumanji</v>
      </c>
      <c r="D299" s="134" t="str">
        <f t="array" ref="D299">ifs(and(isblank($A299),isblank($B299)),"", not(iserror(vlookup($A299&amp;$B299,'3) Release_Label'!$D:$D&amp;'3) Release_Label'!$E:$E,1,0))),vlookup($A299&amp;$B299,{'3) Release_Label'!$D:$D&amp;'3) Release_Label'!$E:$E,'3) Release_Label'!$H:$H},2,0), or(and(not(isblank($B299)),$B299=$B298,$A299&lt;&gt;$A298),and(not(isblank($A299)),$A299=$A298,$B299&lt;&gt;$B298)),"ID LISTS UNALIGNED",and($A299&lt;&gt;"",countif('3) Release_Label'!$D:$D,$A299)=0),"NO UPC MATCH in Release_Label",and($B299&lt;&gt;"",countif('3) Release_Label'!$E:$E,$B299)=0),"NO CATALOG ID MATCH in Release_Label",iserror(vlookup($A299&amp;$B299,'3) Release_Label'!$D:$D&amp;'3) Release_Label'!$E:$E,1,0)),"NO UPC-CATALOG ID pair MATCH in Release_Label" )</f>
        <v/>
      </c>
      <c r="E299" s="43" t="s">
        <v>79</v>
      </c>
      <c r="F299" s="135" t="s">
        <v>666</v>
      </c>
      <c r="G299" s="136" t="str">
        <f t="array" ref="G299">ifs(or($F299="",$F299="Main Primary Artist"),$F299,not(iserror(vlookup($F299,'Reference info'!$J$5:$J$8,1,0))),"Key Artist",not(iserror(vlookup($F299,'Reference info'!$J$38:$J$405,1,0))),"Performer",not(iserror(vlookup($F299,'Reference info'!$J$10:$J$36,1,0))),"Producer &amp; Engineer")</f>
        <v>Main Primary Artist</v>
      </c>
      <c r="I299" s="8" t="str">
        <f>IF(AND(F299="Main Primary Artist",SUBSTITUTE(E299," ","")&lt;&gt;"VariousArtists",SUBSTITUTE(E299," ","")&lt;&gt;"VariousArtist",E299&lt;&gt;"Various",SUBSTITUTE(E299," ","")&lt;&gt;"AssortedArtists",SUBSTITUTE(E299," ","")&lt;&gt;"AssortedArtist",E299&lt;&gt;"Assorted",SUBSTITUTE(E299," ","")&lt;&gt;"AsortedArtists",SUBSTITUTE(E299," ","")&lt;&gt;"AsortedArtist",E299&lt;&gt;"Asorted",E299&lt;&gt;"Other",,SUBSTITUTE(E299," ","")&lt;&gt;"MiscellaneousArtists",SUBSTITUTE(E299," ","")&lt;&gt;"MiscellaneousArtist",E299&lt;&gt;"Miscellaneous",SUBSTITUTE(E299," ","")&lt;&gt;"MiscelaneousArtists",SUBSTITUTE(E299," ","")&lt;&gt;"MiscelaneousArtist",E299&lt;&gt;"Miscelaneous"),"update Releases set ArtistId=(select ArtistId from Artists where Name=N'"&amp;SUBSTITUTE(trim(E299),"'","''")&amp;"' and EnterpriseId="&amp;EntId&amp;"), SearchKeywords=concat_ws(' ', Name, N'"&amp;SUBSTITUTE(trim(E299),"'","''")&amp;"',(select Name from Labels where LabelId=Releases.LabelId), ReleaseId, UPC, Catalog) where "&amp;IF(A299&lt;&gt;"","UPC="&amp;A299,"Catalog='"&amp;SUBSTITUTE(trim(B299),"'","''")&amp;"'")&amp;" and EnterpriseId="&amp;EntId,IF(and(F299&lt;&gt;"Main Primary Artist",SUBSTITUTE(E299," ","")&lt;&gt;"VariousArtists",SUBSTITUTE(E299," ","")&lt;&gt;"VariousArtist",E299&lt;&gt;"Various",SUBSTITUTE(E299," ","")&lt;&gt;"AssortedArtists",SUBSTITUTE(E299," ","")&lt;&gt;"AssortedArtist",E299&lt;&gt;"Assorted",SUBSTITUTE(E299," ","")&lt;&gt;"AsortedArtists",SUBSTITUTE(E299," ","")&lt;&gt;"AsortedArtist",E299&lt;&gt;"Asorted",E299&lt;&gt;"Other",,SUBSTITUTE(E299," ","")&lt;&gt;"MiscellaneousArtists",SUBSTITUTE(E299," ","")&lt;&gt;"MiscellaneousArtist",E299&lt;&gt;"Miscellaneous",SUBSTITUTE(E299," ","")&lt;&gt;"MiscelaneousArtists",SUBSTITUTE(E299," ","")&lt;&gt;"MiscelaneousArtist",E299&lt;&gt;"Miscelaneous"),"INSERT into Contributors VALUES (newid(), "&amp;IF(F299&lt;&gt;"Primary Artist", "(select RoleId from ContributorRoles where Name='"&amp;F299&amp;"'), 0", "49, 1")&amp; ", null, (select max(ReleaseId) from Releases where "&amp;IF(A299&lt;&gt;"","UPC="&amp;A299,"Catalog='"&amp;SUBSTITUTE(trim(B299),"'","''")&amp;"'")&amp;" and EnterpriseId="&amp;EntId&amp;"), (select ArtistId from Artists where Name=N'"&amp;SUBSTITUTE(trim(E299),"'","''")&amp;"' and EnterpriseId="&amp;EntId&amp;"), null)",""))</f>
        <v>update Releases set ArtistId=(select ArtistId from Artists where Name=N'$hinepsj' and EnterpriseId=647322), SearchKeywords=concat_ws(' ', Name, N'$hinepsj',(select Name from Labels where LabelId=Releases.LabelId), ReleaseId, UPC, Catalog) where UPC=761861542268 and EnterpriseId=647322</v>
      </c>
      <c r="L299" s="28"/>
    </row>
    <row r="300">
      <c r="A300" s="83">
        <v>7.61861542268E11</v>
      </c>
      <c r="B300" s="116"/>
      <c r="C300" s="134" t="str">
        <f t="array" ref="C300">ifs(and(isblank($A300),isblank($B300)),"", not(iserror(vlookup($A300&amp;$B300,'3) Release_Label'!$D:$D&amp;'3) Release_Label'!$E:$E,1,0))),vlookup($A300&amp;$B300,{'3) Release_Label'!$D:$D&amp;'3) Release_Label'!$E:$E,'3) Release_Label'!$F:$F},2,0), or(and(not(isblank($B300)),$B300=$B299,$A300&lt;&gt;$A299),and(not(isblank($A300)),$A300=$A299,$B300&lt;&gt;$B299)),"ID LISTS UNALIGNED",and($A300&lt;&gt;"",countif('3) Release_Label'!$D:$D,$A300)=0),"NO UPC MATCH in Release_Label",and($B300&lt;&gt;"",countif('3) Release_Label'!$E:$E,$B300)=0),"NO CATALOG ID MATCH in Release_Label",iserror(vlookup($A300&amp;$B300,'3) Release_Label'!$D:$D&amp;'3) Release_Label'!$E:$E,1,0)),"NO UPC-CATALOG ID pair MATCH in Release_Label" )</f>
        <v>Jumanji</v>
      </c>
      <c r="D300" s="134" t="str">
        <f t="array" ref="D300">ifs(and(isblank($A300),isblank($B300)),"", not(iserror(vlookup($A300&amp;$B300,'3) Release_Label'!$D:$D&amp;'3) Release_Label'!$E:$E,1,0))),vlookup($A300&amp;$B300,{'3) Release_Label'!$D:$D&amp;'3) Release_Label'!$E:$E,'3) Release_Label'!$H:$H},2,0), or(and(not(isblank($B300)),$B300=$B299,$A300&lt;&gt;$A299),and(not(isblank($A300)),$A300=$A299,$B300&lt;&gt;$B299)),"ID LISTS UNALIGNED",and($A300&lt;&gt;"",countif('3) Release_Label'!$D:$D,$A300)=0),"NO UPC MATCH in Release_Label",and($B300&lt;&gt;"",countif('3) Release_Label'!$E:$E,$B300)=0),"NO CATALOG ID MATCH in Release_Label",iserror(vlookup($A300&amp;$B300,'3) Release_Label'!$D:$D&amp;'3) Release_Label'!$E:$E,1,0)),"NO UPC-CATALOG ID pair MATCH in Release_Label" )</f>
        <v/>
      </c>
      <c r="E300" s="43" t="s">
        <v>119</v>
      </c>
      <c r="F300" s="135" t="s">
        <v>671</v>
      </c>
      <c r="G300" s="136" t="str">
        <f t="array" ref="G300">ifs(or($F300="",$F300="Main Primary Artist"),$F300,not(iserror(vlookup($F300,'Reference info'!$J$5:$J$8,1,0))),"Key Artist",not(iserror(vlookup($F300,'Reference info'!$J$38:$J$405,1,0))),"Performer",not(iserror(vlookup($F300,'Reference info'!$J$10:$J$36,1,0))),"Producer &amp; Engineer")</f>
        <v>Key Artist</v>
      </c>
      <c r="I300" s="8" t="str">
        <f>IF(AND(F300="Main Primary Artist",SUBSTITUTE(E300," ","")&lt;&gt;"VariousArtists",SUBSTITUTE(E300," ","")&lt;&gt;"VariousArtist",E300&lt;&gt;"Various",SUBSTITUTE(E300," ","")&lt;&gt;"AssortedArtists",SUBSTITUTE(E300," ","")&lt;&gt;"AssortedArtist",E300&lt;&gt;"Assorted",SUBSTITUTE(E300," ","")&lt;&gt;"AsortedArtists",SUBSTITUTE(E300," ","")&lt;&gt;"AsortedArtist",E300&lt;&gt;"Asorted",E300&lt;&gt;"Other",,SUBSTITUTE(E300," ","")&lt;&gt;"MiscellaneousArtists",SUBSTITUTE(E300," ","")&lt;&gt;"MiscellaneousArtist",E300&lt;&gt;"Miscellaneous",SUBSTITUTE(E300," ","")&lt;&gt;"MiscelaneousArtists",SUBSTITUTE(E300," ","")&lt;&gt;"MiscelaneousArtist",E300&lt;&gt;"Miscelaneous"),"update Releases set ArtistId=(select ArtistId from Artists where Name=N'"&amp;SUBSTITUTE(trim(E300),"'","''")&amp;"' and EnterpriseId="&amp;EntId&amp;"), SearchKeywords=concat_ws(' ', Name, N'"&amp;SUBSTITUTE(trim(E300),"'","''")&amp;"',(select Name from Labels where LabelId=Releases.LabelId), ReleaseId, UPC, Catalog) where "&amp;IF(A300&lt;&gt;"","UPC="&amp;A300,"Catalog='"&amp;SUBSTITUTE(trim(B300),"'","''")&amp;"'")&amp;" and EnterpriseId="&amp;EntId,IF(and(F300&lt;&gt;"Main Primary Artist",SUBSTITUTE(E300," ","")&lt;&gt;"VariousArtists",SUBSTITUTE(E300," ","")&lt;&gt;"VariousArtist",E300&lt;&gt;"Various",SUBSTITUTE(E300," ","")&lt;&gt;"AssortedArtists",SUBSTITUTE(E300," ","")&lt;&gt;"AssortedArtist",E300&lt;&gt;"Assorted",SUBSTITUTE(E300," ","")&lt;&gt;"AsortedArtists",SUBSTITUTE(E300," ","")&lt;&gt;"AsortedArtist",E300&lt;&gt;"Asorted",E300&lt;&gt;"Other",,SUBSTITUTE(E300," ","")&lt;&gt;"MiscellaneousArtists",SUBSTITUTE(E300," ","")&lt;&gt;"MiscellaneousArtist",E300&lt;&gt;"Miscellaneous",SUBSTITUTE(E300," ","")&lt;&gt;"MiscelaneousArtists",SUBSTITUTE(E300," ","")&lt;&gt;"MiscelaneousArtist",E300&lt;&gt;"Miscelaneous"),"INSERT into Contributors VALUES (newid(), "&amp;IF(F300&lt;&gt;"Primary Artist", "(select RoleId from ContributorRoles where Name='"&amp;F300&amp;"'), 0", "49, 1")&amp; ", null, (select max(ReleaseId) from Releases where "&amp;IF(A300&lt;&gt;"","UPC="&amp;A300,"Catalog='"&amp;SUBSTITUTE(trim(B300),"'","''")&amp;"'")&amp;" and EnterpriseId="&amp;EntId&amp;"), (select ArtistId from Artists where Name=N'"&amp;SUBSTITUTE(trim(E300),"'","''")&amp;"' and EnterpriseId="&amp;EntId&amp;"), null)",""))</f>
        <v>INSERT into Contributors VALUES (newid(), 49, 1, null, (select max(ReleaseId) from Releases where UPC=761861542268 and EnterpriseId=647322), (select ArtistId from Artists where Name=N'JL' and EnterpriseId=647322), null)</v>
      </c>
      <c r="L300" s="28"/>
    </row>
    <row r="301">
      <c r="A301" s="83">
        <v>7.61861542268E11</v>
      </c>
      <c r="B301" s="116"/>
      <c r="C301" s="134" t="str">
        <f t="array" ref="C301">ifs(and(isblank($A301),isblank($B301)),"", not(iserror(vlookup($A301&amp;$B301,'3) Release_Label'!$D:$D&amp;'3) Release_Label'!$E:$E,1,0))),vlookup($A301&amp;$B301,{'3) Release_Label'!$D:$D&amp;'3) Release_Label'!$E:$E,'3) Release_Label'!$F:$F},2,0), or(and(not(isblank($B301)),$B301=$B300,$A301&lt;&gt;$A300),and(not(isblank($A301)),$A301=$A300,$B301&lt;&gt;$B300)),"ID LISTS UNALIGNED",and($A301&lt;&gt;"",countif('3) Release_Label'!$D:$D,$A301)=0),"NO UPC MATCH in Release_Label",and($B301&lt;&gt;"",countif('3) Release_Label'!$E:$E,$B301)=0),"NO CATALOG ID MATCH in Release_Label",iserror(vlookup($A301&amp;$B301,'3) Release_Label'!$D:$D&amp;'3) Release_Label'!$E:$E,1,0)),"NO UPC-CATALOG ID pair MATCH in Release_Label" )</f>
        <v>Jumanji</v>
      </c>
      <c r="D301" s="134" t="str">
        <f t="array" ref="D301">ifs(and(isblank($A301),isblank($B301)),"", not(iserror(vlookup($A301&amp;$B301,'3) Release_Label'!$D:$D&amp;'3) Release_Label'!$E:$E,1,0))),vlookup($A301&amp;$B301,{'3) Release_Label'!$D:$D&amp;'3) Release_Label'!$E:$E,'3) Release_Label'!$H:$H},2,0), or(and(not(isblank($B301)),$B301=$B300,$A301&lt;&gt;$A300),and(not(isblank($A301)),$A301=$A300,$B301&lt;&gt;$B300)),"ID LISTS UNALIGNED",and($A301&lt;&gt;"",countif('3) Release_Label'!$D:$D,$A301)=0),"NO UPC MATCH in Release_Label",and($B301&lt;&gt;"",countif('3) Release_Label'!$E:$E,$B301)=0),"NO CATALOG ID MATCH in Release_Label",iserror(vlookup($A301&amp;$B301,'3) Release_Label'!$D:$D&amp;'3) Release_Label'!$E:$E,1,0)),"NO UPC-CATALOG ID pair MATCH in Release_Label" )</f>
        <v/>
      </c>
      <c r="E301" s="43" t="s">
        <v>79</v>
      </c>
      <c r="F301" s="135" t="s">
        <v>667</v>
      </c>
      <c r="G301" s="136" t="str">
        <f t="array" ref="G301">ifs(or($F301="",$F301="Main Primary Artist"),$F301,not(iserror(vlookup($F301,'Reference info'!$J$5:$J$8,1,0))),"Key Artist",not(iserror(vlookup($F301,'Reference info'!$J$38:$J$405,1,0))),"Performer",not(iserror(vlookup($F301,'Reference info'!$J$10:$J$36,1,0))),"Producer &amp; Engineer")</f>
        <v>Producer &amp; Engineer</v>
      </c>
      <c r="I301" s="8" t="str">
        <f>IF(AND(F301="Main Primary Artist",SUBSTITUTE(E301," ","")&lt;&gt;"VariousArtists",SUBSTITUTE(E301," ","")&lt;&gt;"VariousArtist",E301&lt;&gt;"Various",SUBSTITUTE(E301," ","")&lt;&gt;"AssortedArtists",SUBSTITUTE(E301," ","")&lt;&gt;"AssortedArtist",E301&lt;&gt;"Assorted",SUBSTITUTE(E301," ","")&lt;&gt;"AsortedArtists",SUBSTITUTE(E301," ","")&lt;&gt;"AsortedArtist",E301&lt;&gt;"Asorted",E301&lt;&gt;"Other",,SUBSTITUTE(E301," ","")&lt;&gt;"MiscellaneousArtists",SUBSTITUTE(E301," ","")&lt;&gt;"MiscellaneousArtist",E301&lt;&gt;"Miscellaneous",SUBSTITUTE(E301," ","")&lt;&gt;"MiscelaneousArtists",SUBSTITUTE(E301," ","")&lt;&gt;"MiscelaneousArtist",E301&lt;&gt;"Miscelaneous"),"update Releases set ArtistId=(select ArtistId from Artists where Name=N'"&amp;SUBSTITUTE(trim(E301),"'","''")&amp;"' and EnterpriseId="&amp;EntId&amp;"), SearchKeywords=concat_ws(' ', Name, N'"&amp;SUBSTITUTE(trim(E301),"'","''")&amp;"',(select Name from Labels where LabelId=Releases.LabelId), ReleaseId, UPC, Catalog) where "&amp;IF(A301&lt;&gt;"","UPC="&amp;A301,"Catalog='"&amp;SUBSTITUTE(trim(B301),"'","''")&amp;"'")&amp;" and EnterpriseId="&amp;EntId,IF(and(F301&lt;&gt;"Main Primary Artist",SUBSTITUTE(E301," ","")&lt;&gt;"VariousArtists",SUBSTITUTE(E301," ","")&lt;&gt;"VariousArtist",E301&lt;&gt;"Various",SUBSTITUTE(E301," ","")&lt;&gt;"AssortedArtists",SUBSTITUTE(E301," ","")&lt;&gt;"AssortedArtist",E301&lt;&gt;"Assorted",SUBSTITUTE(E301," ","")&lt;&gt;"AsortedArtists",SUBSTITUTE(E301," ","")&lt;&gt;"AsortedArtist",E301&lt;&gt;"Asorted",E301&lt;&gt;"Other",,SUBSTITUTE(E301," ","")&lt;&gt;"MiscellaneousArtists",SUBSTITUTE(E301," ","")&lt;&gt;"MiscellaneousArtist",E301&lt;&gt;"Miscellaneous",SUBSTITUTE(E301," ","")&lt;&gt;"MiscelaneousArtists",SUBSTITUTE(E301," ","")&lt;&gt;"MiscelaneousArtist",E301&lt;&gt;"Miscelaneous"),"INSERT into Contributors VALUES (newid(), "&amp;IF(F301&lt;&gt;"Primary Artist", "(select RoleId from ContributorRoles where Name='"&amp;F301&amp;"'), 0", "49, 1")&amp; ", null, (select max(ReleaseId) from Releases where "&amp;IF(A301&lt;&gt;"","UPC="&amp;A301,"Catalog='"&amp;SUBSTITUTE(trim(B301),"'","''")&amp;"'")&amp;" and EnterpriseId="&amp;EntId&amp;"), (select ArtistId from Artists where Name=N'"&amp;SUBSTITUTE(trim(E301),"'","''")&amp;"' and EnterpriseId="&amp;EntId&amp;"), null)",""))</f>
        <v>INSERT into Contributors VALUES (newid(), (select RoleId from ContributorRoles where Name='Producer'), 0, null, (select max(ReleaseId) from Releases where UPC=761861542268 and EnterpriseId=647322), (select ArtistId from Artists where Name=N'$hinepsj' and EnterpriseId=647322), null)</v>
      </c>
      <c r="L301" s="28"/>
    </row>
    <row r="302">
      <c r="A302" s="83">
        <v>7.61861542268E11</v>
      </c>
      <c r="B302" s="116"/>
      <c r="C302" s="134" t="str">
        <f t="array" ref="C302">ifs(and(isblank($A302),isblank($B302)),"", not(iserror(vlookup($A302&amp;$B302,'3) Release_Label'!$D:$D&amp;'3) Release_Label'!$E:$E,1,0))),vlookup($A302&amp;$B302,{'3) Release_Label'!$D:$D&amp;'3) Release_Label'!$E:$E,'3) Release_Label'!$F:$F},2,0), or(and(not(isblank($B302)),$B302=$B301,$A302&lt;&gt;$A301),and(not(isblank($A302)),$A302=$A301,$B302&lt;&gt;$B301)),"ID LISTS UNALIGNED",and($A302&lt;&gt;"",countif('3) Release_Label'!$D:$D,$A302)=0),"NO UPC MATCH in Release_Label",and($B302&lt;&gt;"",countif('3) Release_Label'!$E:$E,$B302)=0),"NO CATALOG ID MATCH in Release_Label",iserror(vlookup($A302&amp;$B302,'3) Release_Label'!$D:$D&amp;'3) Release_Label'!$E:$E,1,0)),"NO UPC-CATALOG ID pair MATCH in Release_Label" )</f>
        <v>Jumanji</v>
      </c>
      <c r="D302" s="134" t="str">
        <f t="array" ref="D302">ifs(and(isblank($A302),isblank($B302)),"", not(iserror(vlookup($A302&amp;$B302,'3) Release_Label'!$D:$D&amp;'3) Release_Label'!$E:$E,1,0))),vlookup($A302&amp;$B302,{'3) Release_Label'!$D:$D&amp;'3) Release_Label'!$E:$E,'3) Release_Label'!$H:$H},2,0), or(and(not(isblank($B302)),$B302=$B301,$A302&lt;&gt;$A301),and(not(isblank($A302)),$A302=$A301,$B302&lt;&gt;$B301)),"ID LISTS UNALIGNED",and($A302&lt;&gt;"",countif('3) Release_Label'!$D:$D,$A302)=0),"NO UPC MATCH in Release_Label",and($B302&lt;&gt;"",countif('3) Release_Label'!$E:$E,$B302)=0),"NO CATALOG ID MATCH in Release_Label",iserror(vlookup($A302&amp;$B302,'3) Release_Label'!$D:$D&amp;'3) Release_Label'!$E:$E,1,0)),"NO UPC-CATALOG ID pair MATCH in Release_Label" )</f>
        <v/>
      </c>
      <c r="E302" s="43" t="s">
        <v>79</v>
      </c>
      <c r="F302" s="135" t="s">
        <v>669</v>
      </c>
      <c r="G302" s="136" t="str">
        <f t="array" ref="G302">ifs(or($F302="",$F302="Main Primary Artist"),$F302,not(iserror(vlookup($F302,'Reference info'!$J$5:$J$8,1,0))),"Key Artist",not(iserror(vlookup($F302,'Reference info'!$J$38:$J$405,1,0))),"Performer",not(iserror(vlookup($F302,'Reference info'!$J$10:$J$36,1,0))),"Producer &amp; Engineer")</f>
        <v>Producer &amp; Engineer</v>
      </c>
      <c r="I302" s="8" t="str">
        <f>IF(AND(F302="Main Primary Artist",SUBSTITUTE(E302," ","")&lt;&gt;"VariousArtists",SUBSTITUTE(E302," ","")&lt;&gt;"VariousArtist",E302&lt;&gt;"Various",SUBSTITUTE(E302," ","")&lt;&gt;"AssortedArtists",SUBSTITUTE(E302," ","")&lt;&gt;"AssortedArtist",E302&lt;&gt;"Assorted",SUBSTITUTE(E302," ","")&lt;&gt;"AsortedArtists",SUBSTITUTE(E302," ","")&lt;&gt;"AsortedArtist",E302&lt;&gt;"Asorted",E302&lt;&gt;"Other",,SUBSTITUTE(E302," ","")&lt;&gt;"MiscellaneousArtists",SUBSTITUTE(E302," ","")&lt;&gt;"MiscellaneousArtist",E302&lt;&gt;"Miscellaneous",SUBSTITUTE(E302," ","")&lt;&gt;"MiscelaneousArtists",SUBSTITUTE(E302," ","")&lt;&gt;"MiscelaneousArtist",E302&lt;&gt;"Miscelaneous"),"update Releases set ArtistId=(select ArtistId from Artists where Name=N'"&amp;SUBSTITUTE(trim(E302),"'","''")&amp;"' and EnterpriseId="&amp;EntId&amp;"), SearchKeywords=concat_ws(' ', Name, N'"&amp;SUBSTITUTE(trim(E302),"'","''")&amp;"',(select Name from Labels where LabelId=Releases.LabelId), ReleaseId, UPC, Catalog) where "&amp;IF(A302&lt;&gt;"","UPC="&amp;A302,"Catalog='"&amp;SUBSTITUTE(trim(B302),"'","''")&amp;"'")&amp;" and EnterpriseId="&amp;EntId,IF(and(F302&lt;&gt;"Main Primary Artist",SUBSTITUTE(E302," ","")&lt;&gt;"VariousArtists",SUBSTITUTE(E302," ","")&lt;&gt;"VariousArtist",E302&lt;&gt;"Various",SUBSTITUTE(E302," ","")&lt;&gt;"AssortedArtists",SUBSTITUTE(E302," ","")&lt;&gt;"AssortedArtist",E302&lt;&gt;"Assorted",SUBSTITUTE(E302," ","")&lt;&gt;"AsortedArtists",SUBSTITUTE(E302," ","")&lt;&gt;"AsortedArtist",E302&lt;&gt;"Asorted",E302&lt;&gt;"Other",,SUBSTITUTE(E302," ","")&lt;&gt;"MiscellaneousArtists",SUBSTITUTE(E302," ","")&lt;&gt;"MiscellaneousArtist",E302&lt;&gt;"Miscellaneous",SUBSTITUTE(E302," ","")&lt;&gt;"MiscelaneousArtists",SUBSTITUTE(E302," ","")&lt;&gt;"MiscelaneousArtist",E302&lt;&gt;"Miscelaneous"),"INSERT into Contributors VALUES (newid(), "&amp;IF(F302&lt;&gt;"Primary Artist", "(select RoleId from ContributorRoles where Name='"&amp;F302&amp;"'), 0", "49, 1")&amp; ", null, (select max(ReleaseId) from Releases where "&amp;IF(A302&lt;&gt;"","UPC="&amp;A302,"Catalog='"&amp;SUBSTITUTE(trim(B302),"'","''")&amp;"'")&amp;" and EnterpriseId="&amp;EntId&amp;"), (select ArtistId from Artists where Name=N'"&amp;SUBSTITUTE(trim(E302),"'","''")&amp;"' and EnterpriseId="&amp;EntId&amp;"), null)",""))</f>
        <v>INSERT into Contributors VALUES (newid(), (select RoleId from ContributorRoles where Name='Engineer'), 0, null, (select max(ReleaseId) from Releases where UPC=761861542268 and EnterpriseId=647322), (select ArtistId from Artists where Name=N'$hinepsj' and EnterpriseId=647322), null)</v>
      </c>
      <c r="L302" s="28"/>
    </row>
    <row r="303">
      <c r="A303" s="83">
        <v>7.61861542176E11</v>
      </c>
      <c r="B303" s="116"/>
      <c r="C303" s="134" t="str">
        <f t="array" ref="C303">ifs(and(isblank($A303),isblank($B303)),"", not(iserror(vlookup($A303&amp;$B303,'3) Release_Label'!$D:$D&amp;'3) Release_Label'!$E:$E,1,0))),vlookup($A303&amp;$B303,{'3) Release_Label'!$D:$D&amp;'3) Release_Label'!$E:$E,'3) Release_Label'!$F:$F},2,0), or(and(not(isblank($B303)),$B303=$B302,$A303&lt;&gt;$A302),and(not(isblank($A303)),$A303=$A302,$B303&lt;&gt;$B302)),"ID LISTS UNALIGNED",and($A303&lt;&gt;"",countif('3) Release_Label'!$D:$D,$A303)=0),"NO UPC MATCH in Release_Label",and($B303&lt;&gt;"",countif('3) Release_Label'!$E:$E,$B303)=0),"NO CATALOG ID MATCH in Release_Label",iserror(vlookup($A303&amp;$B303,'3) Release_Label'!$D:$D&amp;'3) Release_Label'!$E:$E,1,0)),"NO UPC-CATALOG ID pair MATCH in Release_Label" )</f>
        <v>Apenas um Show</v>
      </c>
      <c r="D303" s="134" t="str">
        <f t="array" ref="D303">ifs(and(isblank($A303),isblank($B303)),"", not(iserror(vlookup($A303&amp;$B303,'3) Release_Label'!$D:$D&amp;'3) Release_Label'!$E:$E,1,0))),vlookup($A303&amp;$B303,{'3) Release_Label'!$D:$D&amp;'3) Release_Label'!$E:$E,'3) Release_Label'!$H:$H},2,0), or(and(not(isblank($B303)),$B303=$B302,$A303&lt;&gt;$A302),and(not(isblank($A303)),$A303=$A302,$B303&lt;&gt;$B302)),"ID LISTS UNALIGNED",and($A303&lt;&gt;"",countif('3) Release_Label'!$D:$D,$A303)=0),"NO UPC MATCH in Release_Label",and($B303&lt;&gt;"",countif('3) Release_Label'!$E:$E,$B303)=0),"NO CATALOG ID MATCH in Release_Label",iserror(vlookup($A303&amp;$B303,'3) Release_Label'!$D:$D&amp;'3) Release_Label'!$E:$E,1,0)),"NO UPC-CATALOG ID pair MATCH in Release_Label" )</f>
        <v/>
      </c>
      <c r="E303" s="43" t="s">
        <v>71</v>
      </c>
      <c r="F303" s="135" t="s">
        <v>666</v>
      </c>
      <c r="G303" s="136" t="str">
        <f t="array" ref="G303">ifs(or($F303="",$F303="Main Primary Artist"),$F303,not(iserror(vlookup($F303,'Reference info'!$J$5:$J$8,1,0))),"Key Artist",not(iserror(vlookup($F303,'Reference info'!$J$38:$J$405,1,0))),"Performer",not(iserror(vlookup($F303,'Reference info'!$J$10:$J$36,1,0))),"Producer &amp; Engineer")</f>
        <v>Main Primary Artist</v>
      </c>
      <c r="I303" s="8" t="str">
        <f>IF(AND(F303="Main Primary Artist",SUBSTITUTE(E303," ","")&lt;&gt;"VariousArtists",SUBSTITUTE(E303," ","")&lt;&gt;"VariousArtist",E303&lt;&gt;"Various",SUBSTITUTE(E303," ","")&lt;&gt;"AssortedArtists",SUBSTITUTE(E303," ","")&lt;&gt;"AssortedArtist",E303&lt;&gt;"Assorted",SUBSTITUTE(E303," ","")&lt;&gt;"AsortedArtists",SUBSTITUTE(E303," ","")&lt;&gt;"AsortedArtist",E303&lt;&gt;"Asorted",E303&lt;&gt;"Other",,SUBSTITUTE(E303," ","")&lt;&gt;"MiscellaneousArtists",SUBSTITUTE(E303," ","")&lt;&gt;"MiscellaneousArtist",E303&lt;&gt;"Miscellaneous",SUBSTITUTE(E303," ","")&lt;&gt;"MiscelaneousArtists",SUBSTITUTE(E303," ","")&lt;&gt;"MiscelaneousArtist",E303&lt;&gt;"Miscelaneous"),"update Releases set ArtistId=(select ArtistId from Artists where Name=N'"&amp;SUBSTITUTE(trim(E303),"'","''")&amp;"' and EnterpriseId="&amp;EntId&amp;"), SearchKeywords=concat_ws(' ', Name, N'"&amp;SUBSTITUTE(trim(E303),"'","''")&amp;"',(select Name from Labels where LabelId=Releases.LabelId), ReleaseId, UPC, Catalog) where "&amp;IF(A303&lt;&gt;"","UPC="&amp;A303,"Catalog='"&amp;SUBSTITUTE(trim(B303),"'","''")&amp;"'")&amp;" and EnterpriseId="&amp;EntId,IF(and(F303&lt;&gt;"Main Primary Artist",SUBSTITUTE(E303," ","")&lt;&gt;"VariousArtists",SUBSTITUTE(E303," ","")&lt;&gt;"VariousArtist",E303&lt;&gt;"Various",SUBSTITUTE(E303," ","")&lt;&gt;"AssortedArtists",SUBSTITUTE(E303," ","")&lt;&gt;"AssortedArtist",E303&lt;&gt;"Assorted",SUBSTITUTE(E303," ","")&lt;&gt;"AsortedArtists",SUBSTITUTE(E303," ","")&lt;&gt;"AsortedArtist",E303&lt;&gt;"Asorted",E303&lt;&gt;"Other",,SUBSTITUTE(E303," ","")&lt;&gt;"MiscellaneousArtists",SUBSTITUTE(E303," ","")&lt;&gt;"MiscellaneousArtist",E303&lt;&gt;"Miscellaneous",SUBSTITUTE(E303," ","")&lt;&gt;"MiscelaneousArtists",SUBSTITUTE(E303," ","")&lt;&gt;"MiscelaneousArtist",E303&lt;&gt;"Miscelaneous"),"INSERT into Contributors VALUES (newid(), "&amp;IF(F303&lt;&gt;"Primary Artist", "(select RoleId from ContributorRoles where Name='"&amp;F303&amp;"'), 0", "49, 1")&amp; ", null, (select max(ReleaseId) from Releases where "&amp;IF(A303&lt;&gt;"","UPC="&amp;A303,"Catalog='"&amp;SUBSTITUTE(trim(B303),"'","''")&amp;"'")&amp;" and EnterpriseId="&amp;EntId&amp;"), (select ArtistId from Artists where Name=N'"&amp;SUBSTITUTE(trim(E303),"'","''")&amp;"' and EnterpriseId="&amp;EntId&amp;"), null)",""))</f>
        <v>update Releases set ArtistId=(select ArtistId from Artists where Name=N'Gabriza' and EnterpriseId=647322), SearchKeywords=concat_ws(' ', Name, N'Gabriza',(select Name from Labels where LabelId=Releases.LabelId), ReleaseId, UPC, Catalog) where UPC=761861542176 and EnterpriseId=647322</v>
      </c>
      <c r="L303" s="28"/>
    </row>
    <row r="304">
      <c r="A304" s="83">
        <v>7.61861542176E11</v>
      </c>
      <c r="B304" s="116"/>
      <c r="C304" s="134" t="str">
        <f t="array" ref="C304">ifs(and(isblank($A304),isblank($B304)),"", not(iserror(vlookup($A304&amp;$B304,'3) Release_Label'!$D:$D&amp;'3) Release_Label'!$E:$E,1,0))),vlookup($A304&amp;$B304,{'3) Release_Label'!$D:$D&amp;'3) Release_Label'!$E:$E,'3) Release_Label'!$F:$F},2,0), or(and(not(isblank($B304)),$B304=$B303,$A304&lt;&gt;$A303),and(not(isblank($A304)),$A304=$A303,$B304&lt;&gt;$B303)),"ID LISTS UNALIGNED",and($A304&lt;&gt;"",countif('3) Release_Label'!$D:$D,$A304)=0),"NO UPC MATCH in Release_Label",and($B304&lt;&gt;"",countif('3) Release_Label'!$E:$E,$B304)=0),"NO CATALOG ID MATCH in Release_Label",iserror(vlookup($A304&amp;$B304,'3) Release_Label'!$D:$D&amp;'3) Release_Label'!$E:$E,1,0)),"NO UPC-CATALOG ID pair MATCH in Release_Label" )</f>
        <v>Apenas um Show</v>
      </c>
      <c r="D304" s="134" t="str">
        <f t="array" ref="D304">ifs(and(isblank($A304),isblank($B304)),"", not(iserror(vlookup($A304&amp;$B304,'3) Release_Label'!$D:$D&amp;'3) Release_Label'!$E:$E,1,0))),vlookup($A304&amp;$B304,{'3) Release_Label'!$D:$D&amp;'3) Release_Label'!$E:$E,'3) Release_Label'!$H:$H},2,0), or(and(not(isblank($B304)),$B304=$B303,$A304&lt;&gt;$A303),and(not(isblank($A304)),$A304=$A303,$B304&lt;&gt;$B303)),"ID LISTS UNALIGNED",and($A304&lt;&gt;"",countif('3) Release_Label'!$D:$D,$A304)=0),"NO UPC MATCH in Release_Label",and($B304&lt;&gt;"",countif('3) Release_Label'!$E:$E,$B304)=0),"NO CATALOG ID MATCH in Release_Label",iserror(vlookup($A304&amp;$B304,'3) Release_Label'!$D:$D&amp;'3) Release_Label'!$E:$E,1,0)),"NO UPC-CATALOG ID pair MATCH in Release_Label" )</f>
        <v/>
      </c>
      <c r="E304" s="43" t="s">
        <v>71</v>
      </c>
      <c r="F304" s="135" t="s">
        <v>667</v>
      </c>
      <c r="G304" s="136" t="str">
        <f t="array" ref="G304">ifs(or($F304="",$F304="Main Primary Artist"),$F304,not(iserror(vlookup($F304,'Reference info'!$J$5:$J$8,1,0))),"Key Artist",not(iserror(vlookup($F304,'Reference info'!$J$38:$J$405,1,0))),"Performer",not(iserror(vlookup($F304,'Reference info'!$J$10:$J$36,1,0))),"Producer &amp; Engineer")</f>
        <v>Producer &amp; Engineer</v>
      </c>
      <c r="I304" s="8" t="str">
        <f>IF(AND(F304="Main Primary Artist",SUBSTITUTE(E304," ","")&lt;&gt;"VariousArtists",SUBSTITUTE(E304," ","")&lt;&gt;"VariousArtist",E304&lt;&gt;"Various",SUBSTITUTE(E304," ","")&lt;&gt;"AssortedArtists",SUBSTITUTE(E304," ","")&lt;&gt;"AssortedArtist",E304&lt;&gt;"Assorted",SUBSTITUTE(E304," ","")&lt;&gt;"AsortedArtists",SUBSTITUTE(E304," ","")&lt;&gt;"AsortedArtist",E304&lt;&gt;"Asorted",E304&lt;&gt;"Other",,SUBSTITUTE(E304," ","")&lt;&gt;"MiscellaneousArtists",SUBSTITUTE(E304," ","")&lt;&gt;"MiscellaneousArtist",E304&lt;&gt;"Miscellaneous",SUBSTITUTE(E304," ","")&lt;&gt;"MiscelaneousArtists",SUBSTITUTE(E304," ","")&lt;&gt;"MiscelaneousArtist",E304&lt;&gt;"Miscelaneous"),"update Releases set ArtistId=(select ArtistId from Artists where Name=N'"&amp;SUBSTITUTE(trim(E304),"'","''")&amp;"' and EnterpriseId="&amp;EntId&amp;"), SearchKeywords=concat_ws(' ', Name, N'"&amp;SUBSTITUTE(trim(E304),"'","''")&amp;"',(select Name from Labels where LabelId=Releases.LabelId), ReleaseId, UPC, Catalog) where "&amp;IF(A304&lt;&gt;"","UPC="&amp;A304,"Catalog='"&amp;SUBSTITUTE(trim(B304),"'","''")&amp;"'")&amp;" and EnterpriseId="&amp;EntId,IF(and(F304&lt;&gt;"Main Primary Artist",SUBSTITUTE(E304," ","")&lt;&gt;"VariousArtists",SUBSTITUTE(E304," ","")&lt;&gt;"VariousArtist",E304&lt;&gt;"Various",SUBSTITUTE(E304," ","")&lt;&gt;"AssortedArtists",SUBSTITUTE(E304," ","")&lt;&gt;"AssortedArtist",E304&lt;&gt;"Assorted",SUBSTITUTE(E304," ","")&lt;&gt;"AsortedArtists",SUBSTITUTE(E304," ","")&lt;&gt;"AsortedArtist",E304&lt;&gt;"Asorted",E304&lt;&gt;"Other",,SUBSTITUTE(E304," ","")&lt;&gt;"MiscellaneousArtists",SUBSTITUTE(E304," ","")&lt;&gt;"MiscellaneousArtist",E304&lt;&gt;"Miscellaneous",SUBSTITUTE(E304," ","")&lt;&gt;"MiscelaneousArtists",SUBSTITUTE(E304," ","")&lt;&gt;"MiscelaneousArtist",E304&lt;&gt;"Miscelaneous"),"INSERT into Contributors VALUES (newid(), "&amp;IF(F304&lt;&gt;"Primary Artist", "(select RoleId from ContributorRoles where Name='"&amp;F304&amp;"'), 0", "49, 1")&amp; ", null, (select max(ReleaseId) from Releases where "&amp;IF(A304&lt;&gt;"","UPC="&amp;A304,"Catalog='"&amp;SUBSTITUTE(trim(B304),"'","''")&amp;"'")&amp;" and EnterpriseId="&amp;EntId&amp;"), (select ArtistId from Artists where Name=N'"&amp;SUBSTITUTE(trim(E304),"'","''")&amp;"' and EnterpriseId="&amp;EntId&amp;"), null)",""))</f>
        <v>INSERT into Contributors VALUES (newid(), (select RoleId from ContributorRoles where Name='Producer'), 0, null, (select max(ReleaseId) from Releases where UPC=761861542176 and EnterpriseId=647322), (select ArtistId from Artists where Name=N'Gabriza' and EnterpriseId=647322), null)</v>
      </c>
      <c r="L304" s="28"/>
    </row>
    <row r="305">
      <c r="A305" s="83">
        <v>7.61861542176E11</v>
      </c>
      <c r="B305" s="116"/>
      <c r="C305" s="134" t="str">
        <f t="array" ref="C305">ifs(and(isblank($A305),isblank($B305)),"", not(iserror(vlookup($A305&amp;$B305,'3) Release_Label'!$D:$D&amp;'3) Release_Label'!$E:$E,1,0))),vlookup($A305&amp;$B305,{'3) Release_Label'!$D:$D&amp;'3) Release_Label'!$E:$E,'3) Release_Label'!$F:$F},2,0), or(and(not(isblank($B305)),$B305=$B304,$A305&lt;&gt;$A304),and(not(isblank($A305)),$A305=$A304,$B305&lt;&gt;$B304)),"ID LISTS UNALIGNED",and($A305&lt;&gt;"",countif('3) Release_Label'!$D:$D,$A305)=0),"NO UPC MATCH in Release_Label",and($B305&lt;&gt;"",countif('3) Release_Label'!$E:$E,$B305)=0),"NO CATALOG ID MATCH in Release_Label",iserror(vlookup($A305&amp;$B305,'3) Release_Label'!$D:$D&amp;'3) Release_Label'!$E:$E,1,0)),"NO UPC-CATALOG ID pair MATCH in Release_Label" )</f>
        <v>Apenas um Show</v>
      </c>
      <c r="D305" s="134" t="str">
        <f t="array" ref="D305">ifs(and(isblank($A305),isblank($B305)),"", not(iserror(vlookup($A305&amp;$B305,'3) Release_Label'!$D:$D&amp;'3) Release_Label'!$E:$E,1,0))),vlookup($A305&amp;$B305,{'3) Release_Label'!$D:$D&amp;'3) Release_Label'!$E:$E,'3) Release_Label'!$H:$H},2,0), or(and(not(isblank($B305)),$B305=$B304,$A305&lt;&gt;$A304),and(not(isblank($A305)),$A305=$A304,$B305&lt;&gt;$B304)),"ID LISTS UNALIGNED",and($A305&lt;&gt;"",countif('3) Release_Label'!$D:$D,$A305)=0),"NO UPC MATCH in Release_Label",and($B305&lt;&gt;"",countif('3) Release_Label'!$E:$E,$B305)=0),"NO CATALOG ID MATCH in Release_Label",iserror(vlookup($A305&amp;$B305,'3) Release_Label'!$D:$D&amp;'3) Release_Label'!$E:$E,1,0)),"NO UPC-CATALOG ID pair MATCH in Release_Label" )</f>
        <v/>
      </c>
      <c r="E305" s="43" t="s">
        <v>71</v>
      </c>
      <c r="F305" s="135" t="s">
        <v>669</v>
      </c>
      <c r="G305" s="136" t="str">
        <f t="array" ref="G305">ifs(or($F305="",$F305="Main Primary Artist"),$F305,not(iserror(vlookup($F305,'Reference info'!$J$5:$J$8,1,0))),"Key Artist",not(iserror(vlookup($F305,'Reference info'!$J$38:$J$405,1,0))),"Performer",not(iserror(vlookup($F305,'Reference info'!$J$10:$J$36,1,0))),"Producer &amp; Engineer")</f>
        <v>Producer &amp; Engineer</v>
      </c>
      <c r="I305" s="8" t="str">
        <f>IF(AND(F305="Main Primary Artist",SUBSTITUTE(E305," ","")&lt;&gt;"VariousArtists",SUBSTITUTE(E305," ","")&lt;&gt;"VariousArtist",E305&lt;&gt;"Various",SUBSTITUTE(E305," ","")&lt;&gt;"AssortedArtists",SUBSTITUTE(E305," ","")&lt;&gt;"AssortedArtist",E305&lt;&gt;"Assorted",SUBSTITUTE(E305," ","")&lt;&gt;"AsortedArtists",SUBSTITUTE(E305," ","")&lt;&gt;"AsortedArtist",E305&lt;&gt;"Asorted",E305&lt;&gt;"Other",,SUBSTITUTE(E305," ","")&lt;&gt;"MiscellaneousArtists",SUBSTITUTE(E305," ","")&lt;&gt;"MiscellaneousArtist",E305&lt;&gt;"Miscellaneous",SUBSTITUTE(E305," ","")&lt;&gt;"MiscelaneousArtists",SUBSTITUTE(E305," ","")&lt;&gt;"MiscelaneousArtist",E305&lt;&gt;"Miscelaneous"),"update Releases set ArtistId=(select ArtistId from Artists where Name=N'"&amp;SUBSTITUTE(trim(E305),"'","''")&amp;"' and EnterpriseId="&amp;EntId&amp;"), SearchKeywords=concat_ws(' ', Name, N'"&amp;SUBSTITUTE(trim(E305),"'","''")&amp;"',(select Name from Labels where LabelId=Releases.LabelId), ReleaseId, UPC, Catalog) where "&amp;IF(A305&lt;&gt;"","UPC="&amp;A305,"Catalog='"&amp;SUBSTITUTE(trim(B305),"'","''")&amp;"'")&amp;" and EnterpriseId="&amp;EntId,IF(and(F305&lt;&gt;"Main Primary Artist",SUBSTITUTE(E305," ","")&lt;&gt;"VariousArtists",SUBSTITUTE(E305," ","")&lt;&gt;"VariousArtist",E305&lt;&gt;"Various",SUBSTITUTE(E305," ","")&lt;&gt;"AssortedArtists",SUBSTITUTE(E305," ","")&lt;&gt;"AssortedArtist",E305&lt;&gt;"Assorted",SUBSTITUTE(E305," ","")&lt;&gt;"AsortedArtists",SUBSTITUTE(E305," ","")&lt;&gt;"AsortedArtist",E305&lt;&gt;"Asorted",E305&lt;&gt;"Other",,SUBSTITUTE(E305," ","")&lt;&gt;"MiscellaneousArtists",SUBSTITUTE(E305," ","")&lt;&gt;"MiscellaneousArtist",E305&lt;&gt;"Miscellaneous",SUBSTITUTE(E305," ","")&lt;&gt;"MiscelaneousArtists",SUBSTITUTE(E305," ","")&lt;&gt;"MiscelaneousArtist",E305&lt;&gt;"Miscelaneous"),"INSERT into Contributors VALUES (newid(), "&amp;IF(F305&lt;&gt;"Primary Artist", "(select RoleId from ContributorRoles where Name='"&amp;F305&amp;"'), 0", "49, 1")&amp; ", null, (select max(ReleaseId) from Releases where "&amp;IF(A305&lt;&gt;"","UPC="&amp;A305,"Catalog='"&amp;SUBSTITUTE(trim(B305),"'","''")&amp;"'")&amp;" and EnterpriseId="&amp;EntId&amp;"), (select ArtistId from Artists where Name=N'"&amp;SUBSTITUTE(trim(E305),"'","''")&amp;"' and EnterpriseId="&amp;EntId&amp;"), null)",""))</f>
        <v>INSERT into Contributors VALUES (newid(), (select RoleId from ContributorRoles where Name='Engineer'), 0, null, (select max(ReleaseId) from Releases where UPC=761861542176 and EnterpriseId=647322), (select ArtistId from Artists where Name=N'Gabriza' and EnterpriseId=647322), null)</v>
      </c>
      <c r="L305" s="28"/>
    </row>
    <row r="306">
      <c r="A306" s="83">
        <v>7.61861562518E11</v>
      </c>
      <c r="B306" s="116"/>
      <c r="C306" s="134" t="str">
        <f t="array" ref="C306">ifs(and(isblank($A306),isblank($B306)),"", not(iserror(vlookup($A306&amp;$B306,'3) Release_Label'!$D:$D&amp;'3) Release_Label'!$E:$E,1,0))),vlookup($A306&amp;$B306,{'3) Release_Label'!$D:$D&amp;'3) Release_Label'!$E:$E,'3) Release_Label'!$F:$F},2,0), or(and(not(isblank($B306)),$B306=$B305,$A306&lt;&gt;$A305),and(not(isblank($A306)),$A306=$A305,$B306&lt;&gt;$B305)),"ID LISTS UNALIGNED",and($A306&lt;&gt;"",countif('3) Release_Label'!$D:$D,$A306)=0),"NO UPC MATCH in Release_Label",and($B306&lt;&gt;"",countif('3) Release_Label'!$E:$E,$B306)=0),"NO CATALOG ID MATCH in Release_Label",iserror(vlookup($A306&amp;$B306,'3) Release_Label'!$D:$D&amp;'3) Release_Label'!$E:$E,1,0)),"NO UPC-CATALOG ID pair MATCH in Release_Label" )</f>
        <v>Gold Experience Réquiem</v>
      </c>
      <c r="D306" s="134" t="str">
        <f t="array" ref="D306">ifs(and(isblank($A306),isblank($B306)),"", not(iserror(vlookup($A306&amp;$B306,'3) Release_Label'!$D:$D&amp;'3) Release_Label'!$E:$E,1,0))),vlookup($A306&amp;$B306,{'3) Release_Label'!$D:$D&amp;'3) Release_Label'!$E:$E,'3) Release_Label'!$H:$H},2,0), or(and(not(isblank($B306)),$B306=$B305,$A306&lt;&gt;$A305),and(not(isblank($A306)),$A306=$A305,$B306&lt;&gt;$B305)),"ID LISTS UNALIGNED",and($A306&lt;&gt;"",countif('3) Release_Label'!$D:$D,$A306)=0),"NO UPC MATCH in Release_Label",and($B306&lt;&gt;"",countif('3) Release_Label'!$E:$E,$B306)=0),"NO CATALOG ID MATCH in Release_Label",iserror(vlookup($A306&amp;$B306,'3) Release_Label'!$D:$D&amp;'3) Release_Label'!$E:$E,1,0)),"NO UPC-CATALOG ID pair MATCH in Release_Label" )</f>
        <v/>
      </c>
      <c r="E306" s="43" t="s">
        <v>67</v>
      </c>
      <c r="F306" s="135" t="s">
        <v>666</v>
      </c>
      <c r="G306" s="136" t="str">
        <f t="array" ref="G306">ifs(or($F306="",$F306="Main Primary Artist"),$F306,not(iserror(vlookup($F306,'Reference info'!$J$5:$J$8,1,0))),"Key Artist",not(iserror(vlookup($F306,'Reference info'!$J$38:$J$405,1,0))),"Performer",not(iserror(vlookup($F306,'Reference info'!$J$10:$J$36,1,0))),"Producer &amp; Engineer")</f>
        <v>Main Primary Artist</v>
      </c>
      <c r="I306" s="8" t="str">
        <f>IF(AND(F306="Main Primary Artist",SUBSTITUTE(E306," ","")&lt;&gt;"VariousArtists",SUBSTITUTE(E306," ","")&lt;&gt;"VariousArtist",E306&lt;&gt;"Various",SUBSTITUTE(E306," ","")&lt;&gt;"AssortedArtists",SUBSTITUTE(E306," ","")&lt;&gt;"AssortedArtist",E306&lt;&gt;"Assorted",SUBSTITUTE(E306," ","")&lt;&gt;"AsortedArtists",SUBSTITUTE(E306," ","")&lt;&gt;"AsortedArtist",E306&lt;&gt;"Asorted",E306&lt;&gt;"Other",,SUBSTITUTE(E306," ","")&lt;&gt;"MiscellaneousArtists",SUBSTITUTE(E306," ","")&lt;&gt;"MiscellaneousArtist",E306&lt;&gt;"Miscellaneous",SUBSTITUTE(E306," ","")&lt;&gt;"MiscelaneousArtists",SUBSTITUTE(E306," ","")&lt;&gt;"MiscelaneousArtist",E306&lt;&gt;"Miscelaneous"),"update Releases set ArtistId=(select ArtistId from Artists where Name=N'"&amp;SUBSTITUTE(trim(E306),"'","''")&amp;"' and EnterpriseId="&amp;EntId&amp;"), SearchKeywords=concat_ws(' ', Name, N'"&amp;SUBSTITUTE(trim(E306),"'","''")&amp;"',(select Name from Labels where LabelId=Releases.LabelId), ReleaseId, UPC, Catalog) where "&amp;IF(A306&lt;&gt;"","UPC="&amp;A306,"Catalog='"&amp;SUBSTITUTE(trim(B306),"'","''")&amp;"'")&amp;" and EnterpriseId="&amp;EntId,IF(and(F306&lt;&gt;"Main Primary Artist",SUBSTITUTE(E306," ","")&lt;&gt;"VariousArtists",SUBSTITUTE(E306," ","")&lt;&gt;"VariousArtist",E306&lt;&gt;"Various",SUBSTITUTE(E306," ","")&lt;&gt;"AssortedArtists",SUBSTITUTE(E306," ","")&lt;&gt;"AssortedArtist",E306&lt;&gt;"Assorted",SUBSTITUTE(E306," ","")&lt;&gt;"AsortedArtists",SUBSTITUTE(E306," ","")&lt;&gt;"AsortedArtist",E306&lt;&gt;"Asorted",E306&lt;&gt;"Other",,SUBSTITUTE(E306," ","")&lt;&gt;"MiscellaneousArtists",SUBSTITUTE(E306," ","")&lt;&gt;"MiscellaneousArtist",E306&lt;&gt;"Miscellaneous",SUBSTITUTE(E306," ","")&lt;&gt;"MiscelaneousArtists",SUBSTITUTE(E306," ","")&lt;&gt;"MiscelaneousArtist",E306&lt;&gt;"Miscelaneous"),"INSERT into Contributors VALUES (newid(), "&amp;IF(F306&lt;&gt;"Primary Artist", "(select RoleId from ContributorRoles where Name='"&amp;F306&amp;"'), 0", "49, 1")&amp; ", null, (select max(ReleaseId) from Releases where "&amp;IF(A306&lt;&gt;"","UPC="&amp;A306,"Catalog='"&amp;SUBSTITUTE(trim(B306),"'","''")&amp;"'")&amp;" and EnterpriseId="&amp;EntId&amp;"), (select ArtistId from Artists where Name=N'"&amp;SUBSTITUTE(trim(E306),"'","''")&amp;"'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UPC=761861562518 and EnterpriseId=647322</v>
      </c>
      <c r="L306" s="28"/>
    </row>
    <row r="307">
      <c r="A307" s="83">
        <v>7.61861562518E11</v>
      </c>
      <c r="B307" s="116"/>
      <c r="C307" s="134" t="str">
        <f t="array" ref="C307">ifs(and(isblank($A307),isblank($B307)),"", not(iserror(vlookup($A307&amp;$B307,'3) Release_Label'!$D:$D&amp;'3) Release_Label'!$E:$E,1,0))),vlookup($A307&amp;$B307,{'3) Release_Label'!$D:$D&amp;'3) Release_Label'!$E:$E,'3) Release_Label'!$F:$F},2,0), or(and(not(isblank($B307)),$B307=$B306,$A307&lt;&gt;$A306),and(not(isblank($A307)),$A307=$A306,$B307&lt;&gt;$B306)),"ID LISTS UNALIGNED",and($A307&lt;&gt;"",countif('3) Release_Label'!$D:$D,$A307)=0),"NO UPC MATCH in Release_Label",and($B307&lt;&gt;"",countif('3) Release_Label'!$E:$E,$B307)=0),"NO CATALOG ID MATCH in Release_Label",iserror(vlookup($A307&amp;$B307,'3) Release_Label'!$D:$D&amp;'3) Release_Label'!$E:$E,1,0)),"NO UPC-CATALOG ID pair MATCH in Release_Label" )</f>
        <v>Gold Experience Réquiem</v>
      </c>
      <c r="D307" s="134" t="str">
        <f t="array" ref="D307">ifs(and(isblank($A307),isblank($B307)),"", not(iserror(vlookup($A307&amp;$B307,'3) Release_Label'!$D:$D&amp;'3) Release_Label'!$E:$E,1,0))),vlookup($A307&amp;$B307,{'3) Release_Label'!$D:$D&amp;'3) Release_Label'!$E:$E,'3) Release_Label'!$H:$H},2,0), or(and(not(isblank($B307)),$B307=$B306,$A307&lt;&gt;$A306),and(not(isblank($A307)),$A307=$A306,$B307&lt;&gt;$B306)),"ID LISTS UNALIGNED",and($A307&lt;&gt;"",countif('3) Release_Label'!$D:$D,$A307)=0),"NO UPC MATCH in Release_Label",and($B307&lt;&gt;"",countif('3) Release_Label'!$E:$E,$B307)=0),"NO CATALOG ID MATCH in Release_Label",iserror(vlookup($A307&amp;$B307,'3) Release_Label'!$D:$D&amp;'3) Release_Label'!$E:$E,1,0)),"NO UPC-CATALOG ID pair MATCH in Release_Label" )</f>
        <v/>
      </c>
      <c r="E307" s="43" t="s">
        <v>67</v>
      </c>
      <c r="F307" s="135" t="s">
        <v>667</v>
      </c>
      <c r="G307" s="136" t="str">
        <f t="array" ref="G307">ifs(or($F307="",$F307="Main Primary Artist"),$F307,not(iserror(vlookup($F307,'Reference info'!$J$5:$J$8,1,0))),"Key Artist",not(iserror(vlookup($F307,'Reference info'!$J$38:$J$405,1,0))),"Performer",not(iserror(vlookup($F307,'Reference info'!$J$10:$J$36,1,0))),"Producer &amp; Engineer")</f>
        <v>Producer &amp; Engineer</v>
      </c>
      <c r="I307" s="8" t="str">
        <f>IF(AND(F307="Main Primary Artist",SUBSTITUTE(E307," ","")&lt;&gt;"VariousArtists",SUBSTITUTE(E307," ","")&lt;&gt;"VariousArtist",E307&lt;&gt;"Various",SUBSTITUTE(E307," ","")&lt;&gt;"AssortedArtists",SUBSTITUTE(E307," ","")&lt;&gt;"AssortedArtist",E307&lt;&gt;"Assorted",SUBSTITUTE(E307," ","")&lt;&gt;"AsortedArtists",SUBSTITUTE(E307," ","")&lt;&gt;"AsortedArtist",E307&lt;&gt;"Asorted",E307&lt;&gt;"Other",,SUBSTITUTE(E307," ","")&lt;&gt;"MiscellaneousArtists",SUBSTITUTE(E307," ","")&lt;&gt;"MiscellaneousArtist",E307&lt;&gt;"Miscellaneous",SUBSTITUTE(E307," ","")&lt;&gt;"MiscelaneousArtists",SUBSTITUTE(E307," ","")&lt;&gt;"MiscelaneousArtist",E307&lt;&gt;"Miscelaneous"),"update Releases set ArtistId=(select ArtistId from Artists where Name=N'"&amp;SUBSTITUTE(trim(E307),"'","''")&amp;"' and EnterpriseId="&amp;EntId&amp;"), SearchKeywords=concat_ws(' ', Name, N'"&amp;SUBSTITUTE(trim(E307),"'","''")&amp;"',(select Name from Labels where LabelId=Releases.LabelId), ReleaseId, UPC, Catalog) where "&amp;IF(A307&lt;&gt;"","UPC="&amp;A307,"Catalog='"&amp;SUBSTITUTE(trim(B307),"'","''")&amp;"'")&amp;" and EnterpriseId="&amp;EntId,IF(and(F307&lt;&gt;"Main Primary Artist",SUBSTITUTE(E307," ","")&lt;&gt;"VariousArtists",SUBSTITUTE(E307," ","")&lt;&gt;"VariousArtist",E307&lt;&gt;"Various",SUBSTITUTE(E307," ","")&lt;&gt;"AssortedArtists",SUBSTITUTE(E307," ","")&lt;&gt;"AssortedArtist",E307&lt;&gt;"Assorted",SUBSTITUTE(E307," ","")&lt;&gt;"AsortedArtists",SUBSTITUTE(E307," ","")&lt;&gt;"AsortedArtist",E307&lt;&gt;"Asorted",E307&lt;&gt;"Other",,SUBSTITUTE(E307," ","")&lt;&gt;"MiscellaneousArtists",SUBSTITUTE(E307," ","")&lt;&gt;"MiscellaneousArtist",E307&lt;&gt;"Miscellaneous",SUBSTITUTE(E307," ","")&lt;&gt;"MiscelaneousArtists",SUBSTITUTE(E307," ","")&lt;&gt;"MiscelaneousArtist",E307&lt;&gt;"Miscelaneous"),"INSERT into Contributors VALUES (newid(), "&amp;IF(F307&lt;&gt;"Primary Artist", "(select RoleId from ContributorRoles where Name='"&amp;F307&amp;"'), 0", "49, 1")&amp; ", null, (select max(ReleaseId) from Releases where "&amp;IF(A307&lt;&gt;"","UPC="&amp;A307,"Catalog='"&amp;SUBSTITUTE(trim(B307),"'","''")&amp;"'")&amp;" and EnterpriseId="&amp;EntId&amp;"), (select ArtistId from Artists where Name=N'"&amp;SUBSTITUTE(trim(E307),"'","''")&amp;"' and EnterpriseId="&amp;EntId&amp;"), null)",""))</f>
        <v>INSERT into Contributors VALUES (newid(), (select RoleId from ContributorRoles where Name='Producer'), 0, null, (select max(ReleaseId) from Releases where UPC=761861562518 and EnterpriseId=647322), (select ArtistId from Artists where Name=N'Flash Beats Manow' and EnterpriseId=647322), null)</v>
      </c>
      <c r="L307" s="28"/>
    </row>
    <row r="308">
      <c r="A308" s="83">
        <v>7.61861562518E11</v>
      </c>
      <c r="B308" s="116"/>
      <c r="C308" s="134" t="str">
        <f t="array" ref="C308">ifs(and(isblank($A308),isblank($B308)),"", not(iserror(vlookup($A308&amp;$B308,'3) Release_Label'!$D:$D&amp;'3) Release_Label'!$E:$E,1,0))),vlookup($A308&amp;$B308,{'3) Release_Label'!$D:$D&amp;'3) Release_Label'!$E:$E,'3) Release_Label'!$F:$F},2,0), or(and(not(isblank($B308)),$B308=$B307,$A308&lt;&gt;$A307),and(not(isblank($A308)),$A308=$A307,$B308&lt;&gt;$B307)),"ID LISTS UNALIGNED",and($A308&lt;&gt;"",countif('3) Release_Label'!$D:$D,$A308)=0),"NO UPC MATCH in Release_Label",and($B308&lt;&gt;"",countif('3) Release_Label'!$E:$E,$B308)=0),"NO CATALOG ID MATCH in Release_Label",iserror(vlookup($A308&amp;$B308,'3) Release_Label'!$D:$D&amp;'3) Release_Label'!$E:$E,1,0)),"NO UPC-CATALOG ID pair MATCH in Release_Label" )</f>
        <v>Gold Experience Réquiem</v>
      </c>
      <c r="D308" s="134" t="str">
        <f t="array" ref="D308">ifs(and(isblank($A308),isblank($B308)),"", not(iserror(vlookup($A308&amp;$B308,'3) Release_Label'!$D:$D&amp;'3) Release_Label'!$E:$E,1,0))),vlookup($A308&amp;$B308,{'3) Release_Label'!$D:$D&amp;'3) Release_Label'!$E:$E,'3) Release_Label'!$H:$H},2,0), or(and(not(isblank($B308)),$B308=$B307,$A308&lt;&gt;$A307),and(not(isblank($A308)),$A308=$A307,$B308&lt;&gt;$B307)),"ID LISTS UNALIGNED",and($A308&lt;&gt;"",countif('3) Release_Label'!$D:$D,$A308)=0),"NO UPC MATCH in Release_Label",and($B308&lt;&gt;"",countif('3) Release_Label'!$E:$E,$B308)=0),"NO CATALOG ID MATCH in Release_Label",iserror(vlookup($A308&amp;$B308,'3) Release_Label'!$D:$D&amp;'3) Release_Label'!$E:$E,1,0)),"NO UPC-CATALOG ID pair MATCH in Release_Label" )</f>
        <v/>
      </c>
      <c r="E308" s="43" t="s">
        <v>67</v>
      </c>
      <c r="F308" s="135" t="s">
        <v>669</v>
      </c>
      <c r="G308" s="136" t="str">
        <f t="array" ref="G308">ifs(or($F308="",$F308="Main Primary Artist"),$F308,not(iserror(vlookup($F308,'Reference info'!$J$5:$J$8,1,0))),"Key Artist",not(iserror(vlookup($F308,'Reference info'!$J$38:$J$405,1,0))),"Performer",not(iserror(vlookup($F308,'Reference info'!$J$10:$J$36,1,0))),"Producer &amp; Engineer")</f>
        <v>Producer &amp; Engineer</v>
      </c>
      <c r="I308" s="8" t="str">
        <f>IF(AND(F308="Main Primary Artist",SUBSTITUTE(E308," ","")&lt;&gt;"VariousArtists",SUBSTITUTE(E308," ","")&lt;&gt;"VariousArtist",E308&lt;&gt;"Various",SUBSTITUTE(E308," ","")&lt;&gt;"AssortedArtists",SUBSTITUTE(E308," ","")&lt;&gt;"AssortedArtist",E308&lt;&gt;"Assorted",SUBSTITUTE(E308," ","")&lt;&gt;"AsortedArtists",SUBSTITUTE(E308," ","")&lt;&gt;"AsortedArtist",E308&lt;&gt;"Asorted",E308&lt;&gt;"Other",,SUBSTITUTE(E308," ","")&lt;&gt;"MiscellaneousArtists",SUBSTITUTE(E308," ","")&lt;&gt;"MiscellaneousArtist",E308&lt;&gt;"Miscellaneous",SUBSTITUTE(E308," ","")&lt;&gt;"MiscelaneousArtists",SUBSTITUTE(E308," ","")&lt;&gt;"MiscelaneousArtist",E308&lt;&gt;"Miscelaneous"),"update Releases set ArtistId=(select ArtistId from Artists where Name=N'"&amp;SUBSTITUTE(trim(E308),"'","''")&amp;"' and EnterpriseId="&amp;EntId&amp;"), SearchKeywords=concat_ws(' ', Name, N'"&amp;SUBSTITUTE(trim(E308),"'","''")&amp;"',(select Name from Labels where LabelId=Releases.LabelId), ReleaseId, UPC, Catalog) where "&amp;IF(A308&lt;&gt;"","UPC="&amp;A308,"Catalog='"&amp;SUBSTITUTE(trim(B308),"'","''")&amp;"'")&amp;" and EnterpriseId="&amp;EntId,IF(and(F308&lt;&gt;"Main Primary Artist",SUBSTITUTE(E308," ","")&lt;&gt;"VariousArtists",SUBSTITUTE(E308," ","")&lt;&gt;"VariousArtist",E308&lt;&gt;"Various",SUBSTITUTE(E308," ","")&lt;&gt;"AssortedArtists",SUBSTITUTE(E308," ","")&lt;&gt;"AssortedArtist",E308&lt;&gt;"Assorted",SUBSTITUTE(E308," ","")&lt;&gt;"AsortedArtists",SUBSTITUTE(E308," ","")&lt;&gt;"AsortedArtist",E308&lt;&gt;"Asorted",E308&lt;&gt;"Other",,SUBSTITUTE(E308," ","")&lt;&gt;"MiscellaneousArtists",SUBSTITUTE(E308," ","")&lt;&gt;"MiscellaneousArtist",E308&lt;&gt;"Miscellaneous",SUBSTITUTE(E308," ","")&lt;&gt;"MiscelaneousArtists",SUBSTITUTE(E308," ","")&lt;&gt;"MiscelaneousArtist",E308&lt;&gt;"Miscelaneous"),"INSERT into Contributors VALUES (newid(), "&amp;IF(F308&lt;&gt;"Primary Artist", "(select RoleId from ContributorRoles where Name='"&amp;F308&amp;"'), 0", "49, 1")&amp; ", null, (select max(ReleaseId) from Releases where "&amp;IF(A308&lt;&gt;"","UPC="&amp;A308,"Catalog='"&amp;SUBSTITUTE(trim(B308),"'","''")&amp;"'")&amp;" and EnterpriseId="&amp;EntId&amp;"), (select ArtistId from Artists where Name=N'"&amp;SUBSTITUTE(trim(E308),"'","''")&amp;"' and EnterpriseId="&amp;EntId&amp;"), null)",""))</f>
        <v>INSERT into Contributors VALUES (newid(), (select RoleId from ContributorRoles where Name='Engineer'), 0, null, (select max(ReleaseId) from Releases where UPC=761861562518 and EnterpriseId=647322), (select ArtistId from Artists where Name=N'Flash Beats Manow' and EnterpriseId=647322), null)</v>
      </c>
      <c r="L308" s="28"/>
    </row>
    <row r="309">
      <c r="A309" s="83">
        <v>7.11709708288E11</v>
      </c>
      <c r="B309" s="116"/>
      <c r="C309" s="134" t="str">
        <f t="array" ref="C309">ifs(and(isblank($A309),isblank($B309)),"", not(iserror(vlookup($A309&amp;$B309,'3) Release_Label'!$D:$D&amp;'3) Release_Label'!$E:$E,1,0))),vlookup($A309&amp;$B309,{'3) Release_Label'!$D:$D&amp;'3) Release_Label'!$E:$E,'3) Release_Label'!$F:$F},2,0), or(and(not(isblank($B309)),$B309=$B308,$A309&lt;&gt;$A308),and(not(isblank($A309)),$A309=$A308,$B309&lt;&gt;$B308)),"ID LISTS UNALIGNED",and($A309&lt;&gt;"",countif('3) Release_Label'!$D:$D,$A309)=0),"NO UPC MATCH in Release_Label",and($B309&lt;&gt;"",countif('3) Release_Label'!$E:$E,$B309)=0),"NO CATALOG ID MATCH in Release_Label",iserror(vlookup($A309&amp;$B309,'3) Release_Label'!$D:$D&amp;'3) Release_Label'!$E:$E,1,0)),"NO UPC-CATALOG ID pair MATCH in Release_Label" )</f>
        <v>Style Nika</v>
      </c>
      <c r="D309" s="134" t="str">
        <f t="array" ref="D309">ifs(and(isblank($A309),isblank($B309)),"", not(iserror(vlookup($A309&amp;$B309,'3) Release_Label'!$D:$D&amp;'3) Release_Label'!$E:$E,1,0))),vlookup($A309&amp;$B309,{'3) Release_Label'!$D:$D&amp;'3) Release_Label'!$E:$E,'3) Release_Label'!$H:$H},2,0), or(and(not(isblank($B309)),$B309=$B308,$A309&lt;&gt;$A308),and(not(isblank($A309)),$A309=$A308,$B309&lt;&gt;$B308)),"ID LISTS UNALIGNED",and($A309&lt;&gt;"",countif('3) Release_Label'!$D:$D,$A309)=0),"NO UPC MATCH in Release_Label",and($B309&lt;&gt;"",countif('3) Release_Label'!$E:$E,$B309)=0),"NO CATALOG ID MATCH in Release_Label",iserror(vlookup($A309&amp;$B309,'3) Release_Label'!$D:$D&amp;'3) Release_Label'!$E:$E,1,0)),"NO UPC-CATALOG ID pair MATCH in Release_Label" )</f>
        <v/>
      </c>
      <c r="E309" s="43" t="s">
        <v>44</v>
      </c>
      <c r="F309" s="135" t="s">
        <v>666</v>
      </c>
      <c r="G309" s="136" t="str">
        <f t="array" ref="G309">ifs(or($F309="",$F309="Main Primary Artist"),$F309,not(iserror(vlookup($F309,'Reference info'!$J$5:$J$8,1,0))),"Key Artist",not(iserror(vlookup($F309,'Reference info'!$J$38:$J$405,1,0))),"Performer",not(iserror(vlookup($F309,'Reference info'!$J$10:$J$36,1,0))),"Producer &amp; Engineer")</f>
        <v>Main Primary Artist</v>
      </c>
      <c r="I309" s="8" t="str">
        <f>IF(AND(F309="Main Primary Artist",SUBSTITUTE(E309," ","")&lt;&gt;"VariousArtists",SUBSTITUTE(E309," ","")&lt;&gt;"VariousArtist",E309&lt;&gt;"Various",SUBSTITUTE(E309," ","")&lt;&gt;"AssortedArtists",SUBSTITUTE(E309," ","")&lt;&gt;"AssortedArtist",E309&lt;&gt;"Assorted",SUBSTITUTE(E309," ","")&lt;&gt;"AsortedArtists",SUBSTITUTE(E309," ","")&lt;&gt;"AsortedArtist",E309&lt;&gt;"Asorted",E309&lt;&gt;"Other",,SUBSTITUTE(E309," ","")&lt;&gt;"MiscellaneousArtists",SUBSTITUTE(E309," ","")&lt;&gt;"MiscellaneousArtist",E309&lt;&gt;"Miscellaneous",SUBSTITUTE(E309," ","")&lt;&gt;"MiscelaneousArtists",SUBSTITUTE(E309," ","")&lt;&gt;"MiscelaneousArtist",E309&lt;&gt;"Miscelaneous"),"update Releases set ArtistId=(select ArtistId from Artists where Name=N'"&amp;SUBSTITUTE(trim(E309),"'","''")&amp;"' and EnterpriseId="&amp;EntId&amp;"), SearchKeywords=concat_ws(' ', Name, N'"&amp;SUBSTITUTE(trim(E309),"'","''")&amp;"',(select Name from Labels where LabelId=Releases.LabelId), ReleaseId, UPC, Catalog) where "&amp;IF(A309&lt;&gt;"","UPC="&amp;A309,"Catalog='"&amp;SUBSTITUTE(trim(B309),"'","''")&amp;"'")&amp;" and EnterpriseId="&amp;EntId,IF(and(F309&lt;&gt;"Main Primary Artist",SUBSTITUTE(E309," ","")&lt;&gt;"VariousArtists",SUBSTITUTE(E309," ","")&lt;&gt;"VariousArtist",E309&lt;&gt;"Various",SUBSTITUTE(E309," ","")&lt;&gt;"AssortedArtists",SUBSTITUTE(E309," ","")&lt;&gt;"AssortedArtist",E309&lt;&gt;"Assorted",SUBSTITUTE(E309," ","")&lt;&gt;"AsortedArtists",SUBSTITUTE(E309," ","")&lt;&gt;"AsortedArtist",E309&lt;&gt;"Asorted",E309&lt;&gt;"Other",,SUBSTITUTE(E309," ","")&lt;&gt;"MiscellaneousArtists",SUBSTITUTE(E309," ","")&lt;&gt;"MiscellaneousArtist",E309&lt;&gt;"Miscellaneous",SUBSTITUTE(E309," ","")&lt;&gt;"MiscelaneousArtists",SUBSTITUTE(E309," ","")&lt;&gt;"MiscelaneousArtist",E309&lt;&gt;"Miscelaneous"),"INSERT into Contributors VALUES (newid(), "&amp;IF(F309&lt;&gt;"Primary Artist", "(select RoleId from ContributorRoles where Name='"&amp;F309&amp;"'), 0", "49, 1")&amp; ", null, (select max(ReleaseId) from Releases where "&amp;IF(A309&lt;&gt;"","UPC="&amp;A309,"Catalog='"&amp;SUBSTITUTE(trim(B309),"'","''")&amp;"'")&amp;" and EnterpriseId="&amp;EntId&amp;"), (select ArtistId from Artists where Name=N'"&amp;SUBSTITUTE(trim(E309),"'","''")&amp;"' and EnterpriseId="&amp;EntId&amp;"), null)",""))</f>
        <v>update Releases set ArtistId=(select ArtistId from Artists where Name=N'SecondTime' and EnterpriseId=647322), SearchKeywords=concat_ws(' ', Name, N'SecondTime',(select Name from Labels where LabelId=Releases.LabelId), ReleaseId, UPC, Catalog) where UPC=711709708288 and EnterpriseId=647322</v>
      </c>
      <c r="L309" s="28"/>
    </row>
    <row r="310">
      <c r="A310" s="83">
        <v>7.11709708288E11</v>
      </c>
      <c r="B310" s="116"/>
      <c r="C310" s="134" t="str">
        <f t="array" ref="C310">ifs(and(isblank($A310),isblank($B310)),"", not(iserror(vlookup($A310&amp;$B310,'3) Release_Label'!$D:$D&amp;'3) Release_Label'!$E:$E,1,0))),vlookup($A310&amp;$B310,{'3) Release_Label'!$D:$D&amp;'3) Release_Label'!$E:$E,'3) Release_Label'!$F:$F},2,0), or(and(not(isblank($B310)),$B310=$B309,$A310&lt;&gt;$A309),and(not(isblank($A310)),$A310=$A309,$B310&lt;&gt;$B309)),"ID LISTS UNALIGNED",and($A310&lt;&gt;"",countif('3) Release_Label'!$D:$D,$A310)=0),"NO UPC MATCH in Release_Label",and($B310&lt;&gt;"",countif('3) Release_Label'!$E:$E,$B310)=0),"NO CATALOG ID MATCH in Release_Label",iserror(vlookup($A310&amp;$B310,'3) Release_Label'!$D:$D&amp;'3) Release_Label'!$E:$E,1,0)),"NO UPC-CATALOG ID pair MATCH in Release_Label" )</f>
        <v>Style Nika</v>
      </c>
      <c r="D310" s="134" t="str">
        <f t="array" ref="D310">ifs(and(isblank($A310),isblank($B310)),"", not(iserror(vlookup($A310&amp;$B310,'3) Release_Label'!$D:$D&amp;'3) Release_Label'!$E:$E,1,0))),vlookup($A310&amp;$B310,{'3) Release_Label'!$D:$D&amp;'3) Release_Label'!$E:$E,'3) Release_Label'!$H:$H},2,0), or(and(not(isblank($B310)),$B310=$B309,$A310&lt;&gt;$A309),and(not(isblank($A310)),$A310=$A309,$B310&lt;&gt;$B309)),"ID LISTS UNALIGNED",and($A310&lt;&gt;"",countif('3) Release_Label'!$D:$D,$A310)=0),"NO UPC MATCH in Release_Label",and($B310&lt;&gt;"",countif('3) Release_Label'!$E:$E,$B310)=0),"NO CATALOG ID MATCH in Release_Label",iserror(vlookup($A310&amp;$B310,'3) Release_Label'!$D:$D&amp;'3) Release_Label'!$E:$E,1,0)),"NO UPC-CATALOG ID pair MATCH in Release_Label" )</f>
        <v/>
      </c>
      <c r="E310" s="43" t="s">
        <v>44</v>
      </c>
      <c r="F310" s="135" t="s">
        <v>667</v>
      </c>
      <c r="G310" s="136" t="str">
        <f t="array" ref="G310">ifs(or($F310="",$F310="Main Primary Artist"),$F310,not(iserror(vlookup($F310,'Reference info'!$J$5:$J$8,1,0))),"Key Artist",not(iserror(vlookup($F310,'Reference info'!$J$38:$J$405,1,0))),"Performer",not(iserror(vlookup($F310,'Reference info'!$J$10:$J$36,1,0))),"Producer &amp; Engineer")</f>
        <v>Producer &amp; Engineer</v>
      </c>
      <c r="I310" s="8" t="str">
        <f>IF(AND(F310="Main Primary Artist",SUBSTITUTE(E310," ","")&lt;&gt;"VariousArtists",SUBSTITUTE(E310," ","")&lt;&gt;"VariousArtist",E310&lt;&gt;"Various",SUBSTITUTE(E310," ","")&lt;&gt;"AssortedArtists",SUBSTITUTE(E310," ","")&lt;&gt;"AssortedArtist",E310&lt;&gt;"Assorted",SUBSTITUTE(E310," ","")&lt;&gt;"AsortedArtists",SUBSTITUTE(E310," ","")&lt;&gt;"AsortedArtist",E310&lt;&gt;"Asorted",E310&lt;&gt;"Other",,SUBSTITUTE(E310," ","")&lt;&gt;"MiscellaneousArtists",SUBSTITUTE(E310," ","")&lt;&gt;"MiscellaneousArtist",E310&lt;&gt;"Miscellaneous",SUBSTITUTE(E310," ","")&lt;&gt;"MiscelaneousArtists",SUBSTITUTE(E310," ","")&lt;&gt;"MiscelaneousArtist",E310&lt;&gt;"Miscelaneous"),"update Releases set ArtistId=(select ArtistId from Artists where Name=N'"&amp;SUBSTITUTE(trim(E310),"'","''")&amp;"' and EnterpriseId="&amp;EntId&amp;"), SearchKeywords=concat_ws(' ', Name, N'"&amp;SUBSTITUTE(trim(E310),"'","''")&amp;"',(select Name from Labels where LabelId=Releases.LabelId), ReleaseId, UPC, Catalog) where "&amp;IF(A310&lt;&gt;"","UPC="&amp;A310,"Catalog='"&amp;SUBSTITUTE(trim(B310),"'","''")&amp;"'")&amp;" and EnterpriseId="&amp;EntId,IF(and(F310&lt;&gt;"Main Primary Artist",SUBSTITUTE(E310," ","")&lt;&gt;"VariousArtists",SUBSTITUTE(E310," ","")&lt;&gt;"VariousArtist",E310&lt;&gt;"Various",SUBSTITUTE(E310," ","")&lt;&gt;"AssortedArtists",SUBSTITUTE(E310," ","")&lt;&gt;"AssortedArtist",E310&lt;&gt;"Assorted",SUBSTITUTE(E310," ","")&lt;&gt;"AsortedArtists",SUBSTITUTE(E310," ","")&lt;&gt;"AsortedArtist",E310&lt;&gt;"Asorted",E310&lt;&gt;"Other",,SUBSTITUTE(E310," ","")&lt;&gt;"MiscellaneousArtists",SUBSTITUTE(E310," ","")&lt;&gt;"MiscellaneousArtist",E310&lt;&gt;"Miscellaneous",SUBSTITUTE(E310," ","")&lt;&gt;"MiscelaneousArtists",SUBSTITUTE(E310," ","")&lt;&gt;"MiscelaneousArtist",E310&lt;&gt;"Miscelaneous"),"INSERT into Contributors VALUES (newid(), "&amp;IF(F310&lt;&gt;"Primary Artist", "(select RoleId from ContributorRoles where Name='"&amp;F310&amp;"'), 0", "49, 1")&amp; ", null, (select max(ReleaseId) from Releases where "&amp;IF(A310&lt;&gt;"","UPC="&amp;A310,"Catalog='"&amp;SUBSTITUTE(trim(B310),"'","''")&amp;"'")&amp;" and EnterpriseId="&amp;EntId&amp;"), (select ArtistId from Artists where Name=N'"&amp;SUBSTITUTE(trim(E310),"'","''")&amp;"' and EnterpriseId="&amp;EntId&amp;"), null)",""))</f>
        <v>INSERT into Contributors VALUES (newid(), (select RoleId from ContributorRoles where Name='Producer'), 0, null, (select max(ReleaseId) from Releases where UPC=711709708288 and EnterpriseId=647322), (select ArtistId from Artists where Name=N'SecondTime' and EnterpriseId=647322), null)</v>
      </c>
      <c r="L310" s="28"/>
    </row>
    <row r="311">
      <c r="A311" s="83">
        <v>7.11709708288E11</v>
      </c>
      <c r="B311" s="116"/>
      <c r="C311" s="134" t="str">
        <f t="array" ref="C311">ifs(and(isblank($A311),isblank($B311)),"", not(iserror(vlookup($A311&amp;$B311,'3) Release_Label'!$D:$D&amp;'3) Release_Label'!$E:$E,1,0))),vlookup($A311&amp;$B311,{'3) Release_Label'!$D:$D&amp;'3) Release_Label'!$E:$E,'3) Release_Label'!$F:$F},2,0), or(and(not(isblank($B311)),$B311=$B310,$A311&lt;&gt;$A310),and(not(isblank($A311)),$A311=$A310,$B311&lt;&gt;$B310)),"ID LISTS UNALIGNED",and($A311&lt;&gt;"",countif('3) Release_Label'!$D:$D,$A311)=0),"NO UPC MATCH in Release_Label",and($B311&lt;&gt;"",countif('3) Release_Label'!$E:$E,$B311)=0),"NO CATALOG ID MATCH in Release_Label",iserror(vlookup($A311&amp;$B311,'3) Release_Label'!$D:$D&amp;'3) Release_Label'!$E:$E,1,0)),"NO UPC-CATALOG ID pair MATCH in Release_Label" )</f>
        <v>Style Nika</v>
      </c>
      <c r="D311" s="134" t="str">
        <f t="array" ref="D311">ifs(and(isblank($A311),isblank($B311)),"", not(iserror(vlookup($A311&amp;$B311,'3) Release_Label'!$D:$D&amp;'3) Release_Label'!$E:$E,1,0))),vlookup($A311&amp;$B311,{'3) Release_Label'!$D:$D&amp;'3) Release_Label'!$E:$E,'3) Release_Label'!$H:$H},2,0), or(and(not(isblank($B311)),$B311=$B310,$A311&lt;&gt;$A310),and(not(isblank($A311)),$A311=$A310,$B311&lt;&gt;$B310)),"ID LISTS UNALIGNED",and($A311&lt;&gt;"",countif('3) Release_Label'!$D:$D,$A311)=0),"NO UPC MATCH in Release_Label",and($B311&lt;&gt;"",countif('3) Release_Label'!$E:$E,$B311)=0),"NO CATALOG ID MATCH in Release_Label",iserror(vlookup($A311&amp;$B311,'3) Release_Label'!$D:$D&amp;'3) Release_Label'!$E:$E,1,0)),"NO UPC-CATALOG ID pair MATCH in Release_Label" )</f>
        <v/>
      </c>
      <c r="E311" s="43" t="s">
        <v>44</v>
      </c>
      <c r="F311" s="135" t="s">
        <v>669</v>
      </c>
      <c r="G311" s="136" t="str">
        <f t="array" ref="G311">ifs(or($F311="",$F311="Main Primary Artist"),$F311,not(iserror(vlookup($F311,'Reference info'!$J$5:$J$8,1,0))),"Key Artist",not(iserror(vlookup($F311,'Reference info'!$J$38:$J$405,1,0))),"Performer",not(iserror(vlookup($F311,'Reference info'!$J$10:$J$36,1,0))),"Producer &amp; Engineer")</f>
        <v>Producer &amp; Engineer</v>
      </c>
      <c r="I311" s="8" t="str">
        <f>IF(AND(F311="Main Primary Artist",SUBSTITUTE(E311," ","")&lt;&gt;"VariousArtists",SUBSTITUTE(E311," ","")&lt;&gt;"VariousArtist",E311&lt;&gt;"Various",SUBSTITUTE(E311," ","")&lt;&gt;"AssortedArtists",SUBSTITUTE(E311," ","")&lt;&gt;"AssortedArtist",E311&lt;&gt;"Assorted",SUBSTITUTE(E311," ","")&lt;&gt;"AsortedArtists",SUBSTITUTE(E311," ","")&lt;&gt;"AsortedArtist",E311&lt;&gt;"Asorted",E311&lt;&gt;"Other",,SUBSTITUTE(E311," ","")&lt;&gt;"MiscellaneousArtists",SUBSTITUTE(E311," ","")&lt;&gt;"MiscellaneousArtist",E311&lt;&gt;"Miscellaneous",SUBSTITUTE(E311," ","")&lt;&gt;"MiscelaneousArtists",SUBSTITUTE(E311," ","")&lt;&gt;"MiscelaneousArtist",E311&lt;&gt;"Miscelaneous"),"update Releases set ArtistId=(select ArtistId from Artists where Name=N'"&amp;SUBSTITUTE(trim(E311),"'","''")&amp;"' and EnterpriseId="&amp;EntId&amp;"), SearchKeywords=concat_ws(' ', Name, N'"&amp;SUBSTITUTE(trim(E311),"'","''")&amp;"',(select Name from Labels where LabelId=Releases.LabelId), ReleaseId, UPC, Catalog) where "&amp;IF(A311&lt;&gt;"","UPC="&amp;A311,"Catalog='"&amp;SUBSTITUTE(trim(B311),"'","''")&amp;"'")&amp;" and EnterpriseId="&amp;EntId,IF(and(F311&lt;&gt;"Main Primary Artist",SUBSTITUTE(E311," ","")&lt;&gt;"VariousArtists",SUBSTITUTE(E311," ","")&lt;&gt;"VariousArtist",E311&lt;&gt;"Various",SUBSTITUTE(E311," ","")&lt;&gt;"AssortedArtists",SUBSTITUTE(E311," ","")&lt;&gt;"AssortedArtist",E311&lt;&gt;"Assorted",SUBSTITUTE(E311," ","")&lt;&gt;"AsortedArtists",SUBSTITUTE(E311," ","")&lt;&gt;"AsortedArtist",E311&lt;&gt;"Asorted",E311&lt;&gt;"Other",,SUBSTITUTE(E311," ","")&lt;&gt;"MiscellaneousArtists",SUBSTITUTE(E311," ","")&lt;&gt;"MiscellaneousArtist",E311&lt;&gt;"Miscellaneous",SUBSTITUTE(E311," ","")&lt;&gt;"MiscelaneousArtists",SUBSTITUTE(E311," ","")&lt;&gt;"MiscelaneousArtist",E311&lt;&gt;"Miscelaneous"),"INSERT into Contributors VALUES (newid(), "&amp;IF(F311&lt;&gt;"Primary Artist", "(select RoleId from ContributorRoles where Name='"&amp;F311&amp;"'), 0", "49, 1")&amp; ", null, (select max(ReleaseId) from Releases where "&amp;IF(A311&lt;&gt;"","UPC="&amp;A311,"Catalog='"&amp;SUBSTITUTE(trim(B311),"'","''")&amp;"'")&amp;" and EnterpriseId="&amp;EntId&amp;"), (select ArtistId from Artists where Name=N'"&amp;SUBSTITUTE(trim(E311),"'","''")&amp;"' and EnterpriseId="&amp;EntId&amp;"), null)",""))</f>
        <v>INSERT into Contributors VALUES (newid(), (select RoleId from ContributorRoles where Name='Engineer'), 0, null, (select max(ReleaseId) from Releases where UPC=711709708288 and EnterpriseId=647322), (select ArtistId from Artists where Name=N'SecondTime' and EnterpriseId=647322), null)</v>
      </c>
      <c r="L311" s="28"/>
    </row>
    <row r="312">
      <c r="A312" s="83">
        <v>7.11709708158E11</v>
      </c>
      <c r="B312" s="116"/>
      <c r="C312" s="134" t="str">
        <f t="array" ref="C312">ifs(and(isblank($A312),isblank($B312)),"", not(iserror(vlookup($A312&amp;$B312,'3) Release_Label'!$D:$D&amp;'3) Release_Label'!$E:$E,1,0))),vlookup($A312&amp;$B312,{'3) Release_Label'!$D:$D&amp;'3) Release_Label'!$E:$E,'3) Release_Label'!$F:$F},2,0), or(and(not(isblank($B312)),$B312=$B311,$A312&lt;&gt;$A311),and(not(isblank($A312)),$A312=$A311,$B312&lt;&gt;$B311)),"ID LISTS UNALIGNED",and($A312&lt;&gt;"",countif('3) Release_Label'!$D:$D,$A312)=0),"NO UPC MATCH in Release_Label",and($B312&lt;&gt;"",countif('3) Release_Label'!$E:$E,$B312)=0),"NO CATALOG ID MATCH in Release_Label",iserror(vlookup($A312&amp;$B312,'3) Release_Label'!$D:$D&amp;'3) Release_Label'!$E:$E,1,0)),"NO UPC-CATALOG ID pair MATCH in Release_Label" )</f>
        <v>Carburando</v>
      </c>
      <c r="D312" s="134" t="str">
        <f t="array" ref="D312">ifs(and(isblank($A312),isblank($B312)),"", not(iserror(vlookup($A312&amp;$B312,'3) Release_Label'!$D:$D&amp;'3) Release_Label'!$E:$E,1,0))),vlookup($A312&amp;$B312,{'3) Release_Label'!$D:$D&amp;'3) Release_Label'!$E:$E,'3) Release_Label'!$H:$H},2,0), or(and(not(isblank($B312)),$B312=$B311,$A312&lt;&gt;$A311),and(not(isblank($A312)),$A312=$A311,$B312&lt;&gt;$B311)),"ID LISTS UNALIGNED",and($A312&lt;&gt;"",countif('3) Release_Label'!$D:$D,$A312)=0),"NO UPC MATCH in Release_Label",and($B312&lt;&gt;"",countif('3) Release_Label'!$E:$E,$B312)=0),"NO CATALOG ID MATCH in Release_Label",iserror(vlookup($A312&amp;$B312,'3) Release_Label'!$D:$D&amp;'3) Release_Label'!$E:$E,1,0)),"NO UPC-CATALOG ID pair MATCH in Release_Label" )</f>
        <v/>
      </c>
      <c r="E312" s="43" t="s">
        <v>79</v>
      </c>
      <c r="F312" s="135" t="s">
        <v>666</v>
      </c>
      <c r="G312" s="136" t="str">
        <f t="array" ref="G312">ifs(or($F312="",$F312="Main Primary Artist"),$F312,not(iserror(vlookup($F312,'Reference info'!$J$5:$J$8,1,0))),"Key Artist",not(iserror(vlookup($F312,'Reference info'!$J$38:$J$405,1,0))),"Performer",not(iserror(vlookup($F312,'Reference info'!$J$10:$J$36,1,0))),"Producer &amp; Engineer")</f>
        <v>Main Primary Artist</v>
      </c>
      <c r="I312" s="8" t="str">
        <f>IF(AND(F312="Main Primary Artist",SUBSTITUTE(E312," ","")&lt;&gt;"VariousArtists",SUBSTITUTE(E312," ","")&lt;&gt;"VariousArtist",E312&lt;&gt;"Various",SUBSTITUTE(E312," ","")&lt;&gt;"AssortedArtists",SUBSTITUTE(E312," ","")&lt;&gt;"AssortedArtist",E312&lt;&gt;"Assorted",SUBSTITUTE(E312," ","")&lt;&gt;"AsortedArtists",SUBSTITUTE(E312," ","")&lt;&gt;"AsortedArtist",E312&lt;&gt;"Asorted",E312&lt;&gt;"Other",,SUBSTITUTE(E312," ","")&lt;&gt;"MiscellaneousArtists",SUBSTITUTE(E312," ","")&lt;&gt;"MiscellaneousArtist",E312&lt;&gt;"Miscellaneous",SUBSTITUTE(E312," ","")&lt;&gt;"MiscelaneousArtists",SUBSTITUTE(E312," ","")&lt;&gt;"MiscelaneousArtist",E312&lt;&gt;"Miscelaneous"),"update Releases set ArtistId=(select ArtistId from Artists where Name=N'"&amp;SUBSTITUTE(trim(E312),"'","''")&amp;"' and EnterpriseId="&amp;EntId&amp;"), SearchKeywords=concat_ws(' ', Name, N'"&amp;SUBSTITUTE(trim(E312),"'","''")&amp;"',(select Name from Labels where LabelId=Releases.LabelId), ReleaseId, UPC, Catalog) where "&amp;IF(A312&lt;&gt;"","UPC="&amp;A312,"Catalog='"&amp;SUBSTITUTE(trim(B312),"'","''")&amp;"'")&amp;" and EnterpriseId="&amp;EntId,IF(and(F312&lt;&gt;"Main Primary Artist",SUBSTITUTE(E312," ","")&lt;&gt;"VariousArtists",SUBSTITUTE(E312," ","")&lt;&gt;"VariousArtist",E312&lt;&gt;"Various",SUBSTITUTE(E312," ","")&lt;&gt;"AssortedArtists",SUBSTITUTE(E312," ","")&lt;&gt;"AssortedArtist",E312&lt;&gt;"Assorted",SUBSTITUTE(E312," ","")&lt;&gt;"AsortedArtists",SUBSTITUTE(E312," ","")&lt;&gt;"AsortedArtist",E312&lt;&gt;"Asorted",E312&lt;&gt;"Other",,SUBSTITUTE(E312," ","")&lt;&gt;"MiscellaneousArtists",SUBSTITUTE(E312," ","")&lt;&gt;"MiscellaneousArtist",E312&lt;&gt;"Miscellaneous",SUBSTITUTE(E312," ","")&lt;&gt;"MiscelaneousArtists",SUBSTITUTE(E312," ","")&lt;&gt;"MiscelaneousArtist",E312&lt;&gt;"Miscelaneous"),"INSERT into Contributors VALUES (newid(), "&amp;IF(F312&lt;&gt;"Primary Artist", "(select RoleId from ContributorRoles where Name='"&amp;F312&amp;"'), 0", "49, 1")&amp; ", null, (select max(ReleaseId) from Releases where "&amp;IF(A312&lt;&gt;"","UPC="&amp;A312,"Catalog='"&amp;SUBSTITUTE(trim(B312),"'","''")&amp;"'")&amp;" and EnterpriseId="&amp;EntId&amp;"), (select ArtistId from Artists where Name=N'"&amp;SUBSTITUTE(trim(E312),"'","''")&amp;"' and EnterpriseId="&amp;EntId&amp;"), null)",""))</f>
        <v>update Releases set ArtistId=(select ArtistId from Artists where Name=N'$hinepsj' and EnterpriseId=647322), SearchKeywords=concat_ws(' ', Name, N'$hinepsj',(select Name from Labels where LabelId=Releases.LabelId), ReleaseId, UPC, Catalog) where UPC=711709708158 and EnterpriseId=647322</v>
      </c>
      <c r="L312" s="28"/>
    </row>
    <row r="313">
      <c r="A313" s="83">
        <v>7.11709708158E11</v>
      </c>
      <c r="B313" s="116"/>
      <c r="C313" s="134" t="str">
        <f t="array" ref="C313">ifs(and(isblank($A313),isblank($B313)),"", not(iserror(vlookup($A313&amp;$B313,'3) Release_Label'!$D:$D&amp;'3) Release_Label'!$E:$E,1,0))),vlookup($A313&amp;$B313,{'3) Release_Label'!$D:$D&amp;'3) Release_Label'!$E:$E,'3) Release_Label'!$F:$F},2,0), or(and(not(isblank($B313)),$B313=$B312,$A313&lt;&gt;$A312),and(not(isblank($A313)),$A313=$A312,$B313&lt;&gt;$B312)),"ID LISTS UNALIGNED",and($A313&lt;&gt;"",countif('3) Release_Label'!$D:$D,$A313)=0),"NO UPC MATCH in Release_Label",and($B313&lt;&gt;"",countif('3) Release_Label'!$E:$E,$B313)=0),"NO CATALOG ID MATCH in Release_Label",iserror(vlookup($A313&amp;$B313,'3) Release_Label'!$D:$D&amp;'3) Release_Label'!$E:$E,1,0)),"NO UPC-CATALOG ID pair MATCH in Release_Label" )</f>
        <v>Carburando</v>
      </c>
      <c r="D313" s="134" t="str">
        <f t="array" ref="D313">ifs(and(isblank($A313),isblank($B313)),"", not(iserror(vlookup($A313&amp;$B313,'3) Release_Label'!$D:$D&amp;'3) Release_Label'!$E:$E,1,0))),vlookup($A313&amp;$B313,{'3) Release_Label'!$D:$D&amp;'3) Release_Label'!$E:$E,'3) Release_Label'!$H:$H},2,0), or(and(not(isblank($B313)),$B313=$B312,$A313&lt;&gt;$A312),and(not(isblank($A313)),$A313=$A312,$B313&lt;&gt;$B312)),"ID LISTS UNALIGNED",and($A313&lt;&gt;"",countif('3) Release_Label'!$D:$D,$A313)=0),"NO UPC MATCH in Release_Label",and($B313&lt;&gt;"",countif('3) Release_Label'!$E:$E,$B313)=0),"NO CATALOG ID MATCH in Release_Label",iserror(vlookup($A313&amp;$B313,'3) Release_Label'!$D:$D&amp;'3) Release_Label'!$E:$E,1,0)),"NO UPC-CATALOG ID pair MATCH in Release_Label" )</f>
        <v/>
      </c>
      <c r="E313" s="43" t="s">
        <v>53</v>
      </c>
      <c r="F313" s="135" t="s">
        <v>671</v>
      </c>
      <c r="G313" s="136" t="str">
        <f t="array" ref="G313">ifs(or($F313="",$F313="Main Primary Artist"),$F313,not(iserror(vlookup($F313,'Reference info'!$J$5:$J$8,1,0))),"Key Artist",not(iserror(vlookup($F313,'Reference info'!$J$38:$J$405,1,0))),"Performer",not(iserror(vlookup($F313,'Reference info'!$J$10:$J$36,1,0))),"Producer &amp; Engineer")</f>
        <v>Key Artist</v>
      </c>
      <c r="I313" s="8" t="str">
        <f>IF(AND(F313="Main Primary Artist",SUBSTITUTE(E313," ","")&lt;&gt;"VariousArtists",SUBSTITUTE(E313," ","")&lt;&gt;"VariousArtist",E313&lt;&gt;"Various",SUBSTITUTE(E313," ","")&lt;&gt;"AssortedArtists",SUBSTITUTE(E313," ","")&lt;&gt;"AssortedArtist",E313&lt;&gt;"Assorted",SUBSTITUTE(E313," ","")&lt;&gt;"AsortedArtists",SUBSTITUTE(E313," ","")&lt;&gt;"AsortedArtist",E313&lt;&gt;"Asorted",E313&lt;&gt;"Other",,SUBSTITUTE(E313," ","")&lt;&gt;"MiscellaneousArtists",SUBSTITUTE(E313," ","")&lt;&gt;"MiscellaneousArtist",E313&lt;&gt;"Miscellaneous",SUBSTITUTE(E313," ","")&lt;&gt;"MiscelaneousArtists",SUBSTITUTE(E313," ","")&lt;&gt;"MiscelaneousArtist",E313&lt;&gt;"Miscelaneous"),"update Releases set ArtistId=(select ArtistId from Artists where Name=N'"&amp;SUBSTITUTE(trim(E313),"'","''")&amp;"' and EnterpriseId="&amp;EntId&amp;"), SearchKeywords=concat_ws(' ', Name, N'"&amp;SUBSTITUTE(trim(E313),"'","''")&amp;"',(select Name from Labels where LabelId=Releases.LabelId), ReleaseId, UPC, Catalog) where "&amp;IF(A313&lt;&gt;"","UPC="&amp;A313,"Catalog='"&amp;SUBSTITUTE(trim(B313),"'","''")&amp;"'")&amp;" and EnterpriseId="&amp;EntId,IF(and(F313&lt;&gt;"Main Primary Artist",SUBSTITUTE(E313," ","")&lt;&gt;"VariousArtists",SUBSTITUTE(E313," ","")&lt;&gt;"VariousArtist",E313&lt;&gt;"Various",SUBSTITUTE(E313," ","")&lt;&gt;"AssortedArtists",SUBSTITUTE(E313," ","")&lt;&gt;"AssortedArtist",E313&lt;&gt;"Assorted",SUBSTITUTE(E313," ","")&lt;&gt;"AsortedArtists",SUBSTITUTE(E313," ","")&lt;&gt;"AsortedArtist",E313&lt;&gt;"Asorted",E313&lt;&gt;"Other",,SUBSTITUTE(E313," ","")&lt;&gt;"MiscellaneousArtists",SUBSTITUTE(E313," ","")&lt;&gt;"MiscellaneousArtist",E313&lt;&gt;"Miscellaneous",SUBSTITUTE(E313," ","")&lt;&gt;"MiscelaneousArtists",SUBSTITUTE(E313," ","")&lt;&gt;"MiscelaneousArtist",E313&lt;&gt;"Miscelaneous"),"INSERT into Contributors VALUES (newid(), "&amp;IF(F313&lt;&gt;"Primary Artist", "(select RoleId from ContributorRoles where Name='"&amp;F313&amp;"'), 0", "49, 1")&amp; ", null, (select max(ReleaseId) from Releases where "&amp;IF(A313&lt;&gt;"","UPC="&amp;A313,"Catalog='"&amp;SUBSTITUTE(trim(B313),"'","''")&amp;"'")&amp;" and EnterpriseId="&amp;EntId&amp;"), (select ArtistId from Artists where Name=N'"&amp;SUBSTITUTE(trim(E313),"'","''")&amp;"' and EnterpriseId="&amp;EntId&amp;"), null)",""))</f>
        <v>INSERT into Contributors VALUES (newid(), 49, 1, null, (select max(ReleaseId) from Releases where UPC=711709708158 and EnterpriseId=647322), (select ArtistId from Artists where Name=N'PeJota10*' and EnterpriseId=647322), null)</v>
      </c>
      <c r="L313" s="28"/>
    </row>
    <row r="314">
      <c r="A314" s="110">
        <v>7.11709708158E11</v>
      </c>
      <c r="B314" s="84"/>
      <c r="C314" s="134" t="str">
        <f t="array" ref="C314">ifs(and(isblank($A314),isblank($B314)),"", not(iserror(vlookup($A314&amp;$B314,'3) Release_Label'!$D:$D&amp;'3) Release_Label'!$E:$E,1,0))),vlookup($A314&amp;$B314,{'3) Release_Label'!$D:$D&amp;'3) Release_Label'!$E:$E,'3) Release_Label'!$F:$F},2,0), or(and(not(isblank($B314)),$B314=$B313,$A314&lt;&gt;$A313),and(not(isblank($A314)),$A314=$A313,$B314&lt;&gt;$B313)),"ID LISTS UNALIGNED",and($A314&lt;&gt;"",countif('3) Release_Label'!$D:$D,$A314)=0),"NO UPC MATCH in Release_Label",and($B314&lt;&gt;"",countif('3) Release_Label'!$E:$E,$B314)=0),"NO CATALOG ID MATCH in Release_Label",iserror(vlookup($A314&amp;$B314,'3) Release_Label'!$D:$D&amp;'3) Release_Label'!$E:$E,1,0)),"NO UPC-CATALOG ID pair MATCH in Release_Label" )</f>
        <v>Carburando</v>
      </c>
      <c r="D314" s="134" t="str">
        <f t="array" ref="D314">ifs(and(isblank($A314),isblank($B314)),"", not(iserror(vlookup($A314&amp;$B314,'3) Release_Label'!$D:$D&amp;'3) Release_Label'!$E:$E,1,0))),vlookup($A314&amp;$B314,{'3) Release_Label'!$D:$D&amp;'3) Release_Label'!$E:$E,'3) Release_Label'!$H:$H},2,0), or(and(not(isblank($B314)),$B314=$B313,$A314&lt;&gt;$A313),and(not(isblank($A314)),$A314=$A313,$B314&lt;&gt;$B313)),"ID LISTS UNALIGNED",and($A314&lt;&gt;"",countif('3) Release_Label'!$D:$D,$A314)=0),"NO UPC MATCH in Release_Label",and($B314&lt;&gt;"",countif('3) Release_Label'!$E:$E,$B314)=0),"NO CATALOG ID MATCH in Release_Label",iserror(vlookup($A314&amp;$B314,'3) Release_Label'!$D:$D&amp;'3) Release_Label'!$E:$E,1,0)),"NO UPC-CATALOG ID pair MATCH in Release_Label" )</f>
        <v/>
      </c>
      <c r="E314" s="43" t="s">
        <v>121</v>
      </c>
      <c r="F314" s="135" t="s">
        <v>671</v>
      </c>
      <c r="G314" s="136" t="str">
        <f t="array" ref="G314">ifs(or($F314="",$F314="Main Primary Artist"),$F314,not(iserror(vlookup($F314,'Reference info'!$J$5:$J$8,1,0))),"Key Artist",not(iserror(vlookup($F314,'Reference info'!$J$38:$J$405,1,0))),"Performer",not(iserror(vlookup($F314,'Reference info'!$J$10:$J$36,1,0))),"Producer &amp; Engineer")</f>
        <v>Key Artist</v>
      </c>
      <c r="I314" s="8" t="str">
        <f>IF(AND(F314="Main Primary Artist",SUBSTITUTE(E314," ","")&lt;&gt;"VariousArtists",SUBSTITUTE(E314," ","")&lt;&gt;"VariousArtist",E314&lt;&gt;"Various",SUBSTITUTE(E314," ","")&lt;&gt;"AssortedArtists",SUBSTITUTE(E314," ","")&lt;&gt;"AssortedArtist",E314&lt;&gt;"Assorted",SUBSTITUTE(E314," ","")&lt;&gt;"AsortedArtists",SUBSTITUTE(E314," ","")&lt;&gt;"AsortedArtist",E314&lt;&gt;"Asorted",E314&lt;&gt;"Other",,SUBSTITUTE(E314," ","")&lt;&gt;"MiscellaneousArtists",SUBSTITUTE(E314," ","")&lt;&gt;"MiscellaneousArtist",E314&lt;&gt;"Miscellaneous",SUBSTITUTE(E314," ","")&lt;&gt;"MiscelaneousArtists",SUBSTITUTE(E314," ","")&lt;&gt;"MiscelaneousArtist",E314&lt;&gt;"Miscelaneous"),"update Releases set ArtistId=(select ArtistId from Artists where Name=N'"&amp;SUBSTITUTE(trim(E314),"'","''")&amp;"' and EnterpriseId="&amp;EntId&amp;"), SearchKeywords=concat_ws(' ', Name, N'"&amp;SUBSTITUTE(trim(E314),"'","''")&amp;"',(select Name from Labels where LabelId=Releases.LabelId), ReleaseId, UPC, Catalog) where "&amp;IF(A314&lt;&gt;"","UPC="&amp;A314,"Catalog='"&amp;SUBSTITUTE(trim(B314),"'","''")&amp;"'")&amp;" and EnterpriseId="&amp;EntId,IF(and(F314&lt;&gt;"Main Primary Artist",SUBSTITUTE(E314," ","")&lt;&gt;"VariousArtists",SUBSTITUTE(E314," ","")&lt;&gt;"VariousArtist",E314&lt;&gt;"Various",SUBSTITUTE(E314," ","")&lt;&gt;"AssortedArtists",SUBSTITUTE(E314," ","")&lt;&gt;"AssortedArtist",E314&lt;&gt;"Assorted",SUBSTITUTE(E314," ","")&lt;&gt;"AsortedArtists",SUBSTITUTE(E314," ","")&lt;&gt;"AsortedArtist",E314&lt;&gt;"Asorted",E314&lt;&gt;"Other",,SUBSTITUTE(E314," ","")&lt;&gt;"MiscellaneousArtists",SUBSTITUTE(E314," ","")&lt;&gt;"MiscellaneousArtist",E314&lt;&gt;"Miscellaneous",SUBSTITUTE(E314," ","")&lt;&gt;"MiscelaneousArtists",SUBSTITUTE(E314," ","")&lt;&gt;"MiscelaneousArtist",E314&lt;&gt;"Miscelaneous"),"INSERT into Contributors VALUES (newid(), "&amp;IF(F314&lt;&gt;"Primary Artist", "(select RoleId from ContributorRoles where Name='"&amp;F314&amp;"'), 0", "49, 1")&amp; ", null, (select max(ReleaseId) from Releases where "&amp;IF(A314&lt;&gt;"","UPC="&amp;A314,"Catalog='"&amp;SUBSTITUTE(trim(B314),"'","''")&amp;"'")&amp;" and EnterpriseId="&amp;EntId&amp;"), (select ArtistId from Artists where Name=N'"&amp;SUBSTITUTE(trim(E314),"'","''")&amp;"' and EnterpriseId="&amp;EntId&amp;"), null)",""))</f>
        <v>INSERT into Contributors VALUES (newid(), 49, 1, null, (select max(ReleaseId) from Releases where UPC=711709708158 and EnterpriseId=647322), (select ArtistId from Artists where Name=N'Slow GM' and EnterpriseId=647322), null)</v>
      </c>
      <c r="L314" s="28"/>
    </row>
    <row r="315">
      <c r="A315" s="110">
        <v>7.11709708158E11</v>
      </c>
      <c r="B315" s="84"/>
      <c r="C315" s="134" t="str">
        <f t="array" ref="C315">ifs(and(isblank($A315),isblank($B315)),"", not(iserror(vlookup($A315&amp;$B315,'3) Release_Label'!$D:$D&amp;'3) Release_Label'!$E:$E,1,0))),vlookup($A315&amp;$B315,{'3) Release_Label'!$D:$D&amp;'3) Release_Label'!$E:$E,'3) Release_Label'!$F:$F},2,0), or(and(not(isblank($B315)),$B315=$B314,$A315&lt;&gt;$A314),and(not(isblank($A315)),$A315=$A314,$B315&lt;&gt;$B314)),"ID LISTS UNALIGNED",and($A315&lt;&gt;"",countif('3) Release_Label'!$D:$D,$A315)=0),"NO UPC MATCH in Release_Label",and($B315&lt;&gt;"",countif('3) Release_Label'!$E:$E,$B315)=0),"NO CATALOG ID MATCH in Release_Label",iserror(vlookup($A315&amp;$B315,'3) Release_Label'!$D:$D&amp;'3) Release_Label'!$E:$E,1,0)),"NO UPC-CATALOG ID pair MATCH in Release_Label" )</f>
        <v>Carburando</v>
      </c>
      <c r="D315" s="134" t="str">
        <f t="array" ref="D315">ifs(and(isblank($A315),isblank($B315)),"", not(iserror(vlookup($A315&amp;$B315,'3) Release_Label'!$D:$D&amp;'3) Release_Label'!$E:$E,1,0))),vlookup($A315&amp;$B315,{'3) Release_Label'!$D:$D&amp;'3) Release_Label'!$E:$E,'3) Release_Label'!$H:$H},2,0), or(and(not(isblank($B315)),$B315=$B314,$A315&lt;&gt;$A314),and(not(isblank($A315)),$A315=$A314,$B315&lt;&gt;$B314)),"ID LISTS UNALIGNED",and($A315&lt;&gt;"",countif('3) Release_Label'!$D:$D,$A315)=0),"NO UPC MATCH in Release_Label",and($B315&lt;&gt;"",countif('3) Release_Label'!$E:$E,$B315)=0),"NO CATALOG ID MATCH in Release_Label",iserror(vlookup($A315&amp;$B315,'3) Release_Label'!$D:$D&amp;'3) Release_Label'!$E:$E,1,0)),"NO UPC-CATALOG ID pair MATCH in Release_Label" )</f>
        <v/>
      </c>
      <c r="E315" s="43" t="s">
        <v>97</v>
      </c>
      <c r="F315" s="135" t="s">
        <v>671</v>
      </c>
      <c r="G315" s="136" t="str">
        <f t="array" ref="G315">ifs(or($F315="",$F315="Main Primary Artist"),$F315,not(iserror(vlookup($F315,'Reference info'!$J$5:$J$8,1,0))),"Key Artist",not(iserror(vlookup($F315,'Reference info'!$J$38:$J$405,1,0))),"Performer",not(iserror(vlookup($F315,'Reference info'!$J$10:$J$36,1,0))),"Producer &amp; Engineer")</f>
        <v>Key Artist</v>
      </c>
      <c r="I315" s="8" t="str">
        <f>IF(AND(F315="Main Primary Artist",SUBSTITUTE(E315," ","")&lt;&gt;"VariousArtists",SUBSTITUTE(E315," ","")&lt;&gt;"VariousArtist",E315&lt;&gt;"Various",SUBSTITUTE(E315," ","")&lt;&gt;"AssortedArtists",SUBSTITUTE(E315," ","")&lt;&gt;"AssortedArtist",E315&lt;&gt;"Assorted",SUBSTITUTE(E315," ","")&lt;&gt;"AsortedArtists",SUBSTITUTE(E315," ","")&lt;&gt;"AsortedArtist",E315&lt;&gt;"Asorted",E315&lt;&gt;"Other",,SUBSTITUTE(E315," ","")&lt;&gt;"MiscellaneousArtists",SUBSTITUTE(E315," ","")&lt;&gt;"MiscellaneousArtist",E315&lt;&gt;"Miscellaneous",SUBSTITUTE(E315," ","")&lt;&gt;"MiscelaneousArtists",SUBSTITUTE(E315," ","")&lt;&gt;"MiscelaneousArtist",E315&lt;&gt;"Miscelaneous"),"update Releases set ArtistId=(select ArtistId from Artists where Name=N'"&amp;SUBSTITUTE(trim(E315),"'","''")&amp;"' and EnterpriseId="&amp;EntId&amp;"), SearchKeywords=concat_ws(' ', Name, N'"&amp;SUBSTITUTE(trim(E315),"'","''")&amp;"',(select Name from Labels where LabelId=Releases.LabelId), ReleaseId, UPC, Catalog) where "&amp;IF(A315&lt;&gt;"","UPC="&amp;A315,"Catalog='"&amp;SUBSTITUTE(trim(B315),"'","''")&amp;"'")&amp;" and EnterpriseId="&amp;EntId,IF(and(F315&lt;&gt;"Main Primary Artist",SUBSTITUTE(E315," ","")&lt;&gt;"VariousArtists",SUBSTITUTE(E315," ","")&lt;&gt;"VariousArtist",E315&lt;&gt;"Various",SUBSTITUTE(E315," ","")&lt;&gt;"AssortedArtists",SUBSTITUTE(E315," ","")&lt;&gt;"AssortedArtist",E315&lt;&gt;"Assorted",SUBSTITUTE(E315," ","")&lt;&gt;"AsortedArtists",SUBSTITUTE(E315," ","")&lt;&gt;"AsortedArtist",E315&lt;&gt;"Asorted",E315&lt;&gt;"Other",,SUBSTITUTE(E315," ","")&lt;&gt;"MiscellaneousArtists",SUBSTITUTE(E315," ","")&lt;&gt;"MiscellaneousArtist",E315&lt;&gt;"Miscellaneous",SUBSTITUTE(E315," ","")&lt;&gt;"MiscelaneousArtists",SUBSTITUTE(E315," ","")&lt;&gt;"MiscelaneousArtist",E315&lt;&gt;"Miscelaneous"),"INSERT into Contributors VALUES (newid(), "&amp;IF(F315&lt;&gt;"Primary Artist", "(select RoleId from ContributorRoles where Name='"&amp;F315&amp;"'), 0", "49, 1")&amp; ", null, (select max(ReleaseId) from Releases where "&amp;IF(A315&lt;&gt;"","UPC="&amp;A315,"Catalog='"&amp;SUBSTITUTE(trim(B315),"'","''")&amp;"'")&amp;" and EnterpriseId="&amp;EntId&amp;"), (select ArtistId from Artists where Name=N'"&amp;SUBSTITUTE(trim(E315),"'","''")&amp;"' and EnterpriseId="&amp;EntId&amp;"), null)",""))</f>
        <v>INSERT into Contributors VALUES (newid(), 49, 1, null, (select max(ReleaseId) from Releases where UPC=711709708158 and EnterpriseId=647322), (select ArtistId from Artists where Name=N'Atilla' and EnterpriseId=647322), null)</v>
      </c>
      <c r="L315" s="28"/>
    </row>
    <row r="316">
      <c r="A316" s="83">
        <v>7.11709708158E11</v>
      </c>
      <c r="B316" s="116"/>
      <c r="C316" s="134" t="str">
        <f t="array" ref="C316">ifs(and(isblank($A316),isblank($B316)),"", not(iserror(vlookup($A316&amp;$B316,'3) Release_Label'!$D:$D&amp;'3) Release_Label'!$E:$E,1,0))),vlookup($A316&amp;$B316,{'3) Release_Label'!$D:$D&amp;'3) Release_Label'!$E:$E,'3) Release_Label'!$F:$F},2,0), or(and(not(isblank($B316)),$B316=$B315,$A316&lt;&gt;$A315),and(not(isblank($A316)),$A316=$A315,$B316&lt;&gt;$B315)),"ID LISTS UNALIGNED",and($A316&lt;&gt;"",countif('3) Release_Label'!$D:$D,$A316)=0),"NO UPC MATCH in Release_Label",and($B316&lt;&gt;"",countif('3) Release_Label'!$E:$E,$B316)=0),"NO CATALOG ID MATCH in Release_Label",iserror(vlookup($A316&amp;$B316,'3) Release_Label'!$D:$D&amp;'3) Release_Label'!$E:$E,1,0)),"NO UPC-CATALOG ID pair MATCH in Release_Label" )</f>
        <v>Carburando</v>
      </c>
      <c r="D316" s="134" t="str">
        <f t="array" ref="D316">ifs(and(isblank($A316),isblank($B316)),"", not(iserror(vlookup($A316&amp;$B316,'3) Release_Label'!$D:$D&amp;'3) Release_Label'!$E:$E,1,0))),vlookup($A316&amp;$B316,{'3) Release_Label'!$D:$D&amp;'3) Release_Label'!$E:$E,'3) Release_Label'!$H:$H},2,0), or(and(not(isblank($B316)),$B316=$B315,$A316&lt;&gt;$A315),and(not(isblank($A316)),$A316=$A315,$B316&lt;&gt;$B315)),"ID LISTS UNALIGNED",and($A316&lt;&gt;"",countif('3) Release_Label'!$D:$D,$A316)=0),"NO UPC MATCH in Release_Label",and($B316&lt;&gt;"",countif('3) Release_Label'!$E:$E,$B316)=0),"NO CATALOG ID MATCH in Release_Label",iserror(vlookup($A316&amp;$B316,'3) Release_Label'!$D:$D&amp;'3) Release_Label'!$E:$E,1,0)),"NO UPC-CATALOG ID pair MATCH in Release_Label" )</f>
        <v/>
      </c>
      <c r="E316" s="43" t="s">
        <v>79</v>
      </c>
      <c r="F316" s="135" t="s">
        <v>667</v>
      </c>
      <c r="G316" s="136" t="str">
        <f t="array" ref="G316">ifs(or($F316="",$F316="Main Primary Artist"),$F316,not(iserror(vlookup($F316,'Reference info'!$J$5:$J$8,1,0))),"Key Artist",not(iserror(vlookup($F316,'Reference info'!$J$38:$J$405,1,0))),"Performer",not(iserror(vlookup($F316,'Reference info'!$J$10:$J$36,1,0))),"Producer &amp; Engineer")</f>
        <v>Producer &amp; Engineer</v>
      </c>
      <c r="I316" s="8" t="str">
        <f>IF(AND(F316="Main Primary Artist",SUBSTITUTE(E316," ","")&lt;&gt;"VariousArtists",SUBSTITUTE(E316," ","")&lt;&gt;"VariousArtist",E316&lt;&gt;"Various",SUBSTITUTE(E316," ","")&lt;&gt;"AssortedArtists",SUBSTITUTE(E316," ","")&lt;&gt;"AssortedArtist",E316&lt;&gt;"Assorted",SUBSTITUTE(E316," ","")&lt;&gt;"AsortedArtists",SUBSTITUTE(E316," ","")&lt;&gt;"AsortedArtist",E316&lt;&gt;"Asorted",E316&lt;&gt;"Other",,SUBSTITUTE(E316," ","")&lt;&gt;"MiscellaneousArtists",SUBSTITUTE(E316," ","")&lt;&gt;"MiscellaneousArtist",E316&lt;&gt;"Miscellaneous",SUBSTITUTE(E316," ","")&lt;&gt;"MiscelaneousArtists",SUBSTITUTE(E316," ","")&lt;&gt;"MiscelaneousArtist",E316&lt;&gt;"Miscelaneous"),"update Releases set ArtistId=(select ArtistId from Artists where Name=N'"&amp;SUBSTITUTE(trim(E316),"'","''")&amp;"' and EnterpriseId="&amp;EntId&amp;"), SearchKeywords=concat_ws(' ', Name, N'"&amp;SUBSTITUTE(trim(E316),"'","''")&amp;"',(select Name from Labels where LabelId=Releases.LabelId), ReleaseId, UPC, Catalog) where "&amp;IF(A316&lt;&gt;"","UPC="&amp;A316,"Catalog='"&amp;SUBSTITUTE(trim(B316),"'","''")&amp;"'")&amp;" and EnterpriseId="&amp;EntId,IF(and(F316&lt;&gt;"Main Primary Artist",SUBSTITUTE(E316," ","")&lt;&gt;"VariousArtists",SUBSTITUTE(E316," ","")&lt;&gt;"VariousArtist",E316&lt;&gt;"Various",SUBSTITUTE(E316," ","")&lt;&gt;"AssortedArtists",SUBSTITUTE(E316," ","")&lt;&gt;"AssortedArtist",E316&lt;&gt;"Assorted",SUBSTITUTE(E316," ","")&lt;&gt;"AsortedArtists",SUBSTITUTE(E316," ","")&lt;&gt;"AsortedArtist",E316&lt;&gt;"Asorted",E316&lt;&gt;"Other",,SUBSTITUTE(E316," ","")&lt;&gt;"MiscellaneousArtists",SUBSTITUTE(E316," ","")&lt;&gt;"MiscellaneousArtist",E316&lt;&gt;"Miscellaneous",SUBSTITUTE(E316," ","")&lt;&gt;"MiscelaneousArtists",SUBSTITUTE(E316," ","")&lt;&gt;"MiscelaneousArtist",E316&lt;&gt;"Miscelaneous"),"INSERT into Contributors VALUES (newid(), "&amp;IF(F316&lt;&gt;"Primary Artist", "(select RoleId from ContributorRoles where Name='"&amp;F316&amp;"'), 0", "49, 1")&amp; ", null, (select max(ReleaseId) from Releases where "&amp;IF(A316&lt;&gt;"","UPC="&amp;A316,"Catalog='"&amp;SUBSTITUTE(trim(B316),"'","''")&amp;"'")&amp;" and EnterpriseId="&amp;EntId&amp;"), (select ArtistId from Artists where Name=N'"&amp;SUBSTITUTE(trim(E316),"'","''")&amp;"' and EnterpriseId="&amp;EntId&amp;"), null)",""))</f>
        <v>INSERT into Contributors VALUES (newid(), (select RoleId from ContributorRoles where Name='Producer'), 0, null, (select max(ReleaseId) from Releases where UPC=711709708158 and EnterpriseId=647322), (select ArtistId from Artists where Name=N'$hinepsj' and EnterpriseId=647322), null)</v>
      </c>
      <c r="L316" s="28"/>
    </row>
    <row r="317">
      <c r="A317" s="83">
        <v>7.11709708158E11</v>
      </c>
      <c r="B317" s="116"/>
      <c r="C317" s="134" t="str">
        <f t="array" ref="C317">ifs(and(isblank($A317),isblank($B317)),"", not(iserror(vlookup($A317&amp;$B317,'3) Release_Label'!$D:$D&amp;'3) Release_Label'!$E:$E,1,0))),vlookup($A317&amp;$B317,{'3) Release_Label'!$D:$D&amp;'3) Release_Label'!$E:$E,'3) Release_Label'!$F:$F},2,0), or(and(not(isblank($B317)),$B317=$B316,$A317&lt;&gt;$A316),and(not(isblank($A317)),$A317=$A316,$B317&lt;&gt;$B316)),"ID LISTS UNALIGNED",and($A317&lt;&gt;"",countif('3) Release_Label'!$D:$D,$A317)=0),"NO UPC MATCH in Release_Label",and($B317&lt;&gt;"",countif('3) Release_Label'!$E:$E,$B317)=0),"NO CATALOG ID MATCH in Release_Label",iserror(vlookup($A317&amp;$B317,'3) Release_Label'!$D:$D&amp;'3) Release_Label'!$E:$E,1,0)),"NO UPC-CATALOG ID pair MATCH in Release_Label" )</f>
        <v>Carburando</v>
      </c>
      <c r="D317" s="134" t="str">
        <f t="array" ref="D317">ifs(and(isblank($A317),isblank($B317)),"", not(iserror(vlookup($A317&amp;$B317,'3) Release_Label'!$D:$D&amp;'3) Release_Label'!$E:$E,1,0))),vlookup($A317&amp;$B317,{'3) Release_Label'!$D:$D&amp;'3) Release_Label'!$E:$E,'3) Release_Label'!$H:$H},2,0), or(and(not(isblank($B317)),$B317=$B316,$A317&lt;&gt;$A316),and(not(isblank($A317)),$A317=$A316,$B317&lt;&gt;$B316)),"ID LISTS UNALIGNED",and($A317&lt;&gt;"",countif('3) Release_Label'!$D:$D,$A317)=0),"NO UPC MATCH in Release_Label",and($B317&lt;&gt;"",countif('3) Release_Label'!$E:$E,$B317)=0),"NO CATALOG ID MATCH in Release_Label",iserror(vlookup($A317&amp;$B317,'3) Release_Label'!$D:$D&amp;'3) Release_Label'!$E:$E,1,0)),"NO UPC-CATALOG ID pair MATCH in Release_Label" )</f>
        <v/>
      </c>
      <c r="E317" s="43" t="s">
        <v>79</v>
      </c>
      <c r="F317" s="135" t="s">
        <v>669</v>
      </c>
      <c r="G317" s="136" t="str">
        <f t="array" ref="G317">ifs(or($F317="",$F317="Main Primary Artist"),$F317,not(iserror(vlookup($F317,'Reference info'!$J$5:$J$8,1,0))),"Key Artist",not(iserror(vlookup($F317,'Reference info'!$J$38:$J$405,1,0))),"Performer",not(iserror(vlookup($F317,'Reference info'!$J$10:$J$36,1,0))),"Producer &amp; Engineer")</f>
        <v>Producer &amp; Engineer</v>
      </c>
      <c r="I317" s="8" t="str">
        <f>IF(AND(F317="Main Primary Artist",SUBSTITUTE(E317," ","")&lt;&gt;"VariousArtists",SUBSTITUTE(E317," ","")&lt;&gt;"VariousArtist",E317&lt;&gt;"Various",SUBSTITUTE(E317," ","")&lt;&gt;"AssortedArtists",SUBSTITUTE(E317," ","")&lt;&gt;"AssortedArtist",E317&lt;&gt;"Assorted",SUBSTITUTE(E317," ","")&lt;&gt;"AsortedArtists",SUBSTITUTE(E317," ","")&lt;&gt;"AsortedArtist",E317&lt;&gt;"Asorted",E317&lt;&gt;"Other",,SUBSTITUTE(E317," ","")&lt;&gt;"MiscellaneousArtists",SUBSTITUTE(E317," ","")&lt;&gt;"MiscellaneousArtist",E317&lt;&gt;"Miscellaneous",SUBSTITUTE(E317," ","")&lt;&gt;"MiscelaneousArtists",SUBSTITUTE(E317," ","")&lt;&gt;"MiscelaneousArtist",E317&lt;&gt;"Miscelaneous"),"update Releases set ArtistId=(select ArtistId from Artists where Name=N'"&amp;SUBSTITUTE(trim(E317),"'","''")&amp;"' and EnterpriseId="&amp;EntId&amp;"), SearchKeywords=concat_ws(' ', Name, N'"&amp;SUBSTITUTE(trim(E317),"'","''")&amp;"',(select Name from Labels where LabelId=Releases.LabelId), ReleaseId, UPC, Catalog) where "&amp;IF(A317&lt;&gt;"","UPC="&amp;A317,"Catalog='"&amp;SUBSTITUTE(trim(B317),"'","''")&amp;"'")&amp;" and EnterpriseId="&amp;EntId,IF(and(F317&lt;&gt;"Main Primary Artist",SUBSTITUTE(E317," ","")&lt;&gt;"VariousArtists",SUBSTITUTE(E317," ","")&lt;&gt;"VariousArtist",E317&lt;&gt;"Various",SUBSTITUTE(E317," ","")&lt;&gt;"AssortedArtists",SUBSTITUTE(E317," ","")&lt;&gt;"AssortedArtist",E317&lt;&gt;"Assorted",SUBSTITUTE(E317," ","")&lt;&gt;"AsortedArtists",SUBSTITUTE(E317," ","")&lt;&gt;"AsortedArtist",E317&lt;&gt;"Asorted",E317&lt;&gt;"Other",,SUBSTITUTE(E317," ","")&lt;&gt;"MiscellaneousArtists",SUBSTITUTE(E317," ","")&lt;&gt;"MiscellaneousArtist",E317&lt;&gt;"Miscellaneous",SUBSTITUTE(E317," ","")&lt;&gt;"MiscelaneousArtists",SUBSTITUTE(E317," ","")&lt;&gt;"MiscelaneousArtist",E317&lt;&gt;"Miscelaneous"),"INSERT into Contributors VALUES (newid(), "&amp;IF(F317&lt;&gt;"Primary Artist", "(select RoleId from ContributorRoles where Name='"&amp;F317&amp;"'), 0", "49, 1")&amp; ", null, (select max(ReleaseId) from Releases where "&amp;IF(A317&lt;&gt;"","UPC="&amp;A317,"Catalog='"&amp;SUBSTITUTE(trim(B317),"'","''")&amp;"'")&amp;" and EnterpriseId="&amp;EntId&amp;"), (select ArtistId from Artists where Name=N'"&amp;SUBSTITUTE(trim(E317),"'","''")&amp;"' and EnterpriseId="&amp;EntId&amp;"), null)",""))</f>
        <v>INSERT into Contributors VALUES (newid(), (select RoleId from ContributorRoles where Name='Engineer'), 0, null, (select max(ReleaseId) from Releases where UPC=711709708158 and EnterpriseId=647322), (select ArtistId from Artists where Name=N'$hinepsj' and EnterpriseId=647322), null)</v>
      </c>
      <c r="L317" s="28"/>
    </row>
    <row r="318">
      <c r="A318" s="83">
        <v>7.11709823097E11</v>
      </c>
      <c r="B318" s="116"/>
      <c r="C318" s="134" t="str">
        <f t="array" ref="C318">ifs(and(isblank($A318),isblank($B318)),"", not(iserror(vlookup($A318&amp;$B318,'3) Release_Label'!$D:$D&amp;'3) Release_Label'!$E:$E,1,0))),vlookup($A318&amp;$B318,{'3) Release_Label'!$D:$D&amp;'3) Release_Label'!$E:$E,'3) Release_Label'!$F:$F},2,0), or(and(not(isblank($B318)),$B318=$B317,$A318&lt;&gt;$A317),and(not(isblank($A318)),$A318=$A317,$B318&lt;&gt;$B317)),"ID LISTS UNALIGNED",and($A318&lt;&gt;"",countif('3) Release_Label'!$D:$D,$A318)=0),"NO UPC MATCH in Release_Label",and($B318&lt;&gt;"",countif('3) Release_Label'!$E:$E,$B318)=0),"NO CATALOG ID MATCH in Release_Label",iserror(vlookup($A318&amp;$B318,'3) Release_Label'!$D:$D&amp;'3) Release_Label'!$E:$E,1,0)),"NO UPC-CATALOG ID pair MATCH in Release_Label" )</f>
        <v>Nó de Ligação</v>
      </c>
      <c r="D318" s="134" t="str">
        <f t="array" ref="D318">ifs(and(isblank($A318),isblank($B318)),"", not(iserror(vlookup($A318&amp;$B318,'3) Release_Label'!$D:$D&amp;'3) Release_Label'!$E:$E,1,0))),vlookup($A318&amp;$B318,{'3) Release_Label'!$D:$D&amp;'3) Release_Label'!$E:$E,'3) Release_Label'!$H:$H},2,0), or(and(not(isblank($B318)),$B318=$B317,$A318&lt;&gt;$A317),and(not(isblank($A318)),$A318=$A317,$B318&lt;&gt;$B317)),"ID LISTS UNALIGNED",and($A318&lt;&gt;"",countif('3) Release_Label'!$D:$D,$A318)=0),"NO UPC MATCH in Release_Label",and($B318&lt;&gt;"",countif('3) Release_Label'!$E:$E,$B318)=0),"NO CATALOG ID MATCH in Release_Label",iserror(vlookup($A318&amp;$B318,'3) Release_Label'!$D:$D&amp;'3) Release_Label'!$E:$E,1,0)),"NO UPC-CATALOG ID pair MATCH in Release_Label" )</f>
        <v/>
      </c>
      <c r="E318" s="43" t="s">
        <v>69</v>
      </c>
      <c r="F318" s="135" t="s">
        <v>666</v>
      </c>
      <c r="G318" s="136" t="str">
        <f t="array" ref="G318">ifs(or($F318="",$F318="Main Primary Artist"),$F318,not(iserror(vlookup($F318,'Reference info'!$J$5:$J$8,1,0))),"Key Artist",not(iserror(vlookup($F318,'Reference info'!$J$38:$J$405,1,0))),"Performer",not(iserror(vlookup($F318,'Reference info'!$J$10:$J$36,1,0))),"Producer &amp; Engineer")</f>
        <v>Main Primary Artist</v>
      </c>
      <c r="I318" s="8" t="str">
        <f>IF(AND(F318="Main Primary Artist",SUBSTITUTE(E318," ","")&lt;&gt;"VariousArtists",SUBSTITUTE(E318," ","")&lt;&gt;"VariousArtist",E318&lt;&gt;"Various",SUBSTITUTE(E318," ","")&lt;&gt;"AssortedArtists",SUBSTITUTE(E318," ","")&lt;&gt;"AssortedArtist",E318&lt;&gt;"Assorted",SUBSTITUTE(E318," ","")&lt;&gt;"AsortedArtists",SUBSTITUTE(E318," ","")&lt;&gt;"AsortedArtist",E318&lt;&gt;"Asorted",E318&lt;&gt;"Other",,SUBSTITUTE(E318," ","")&lt;&gt;"MiscellaneousArtists",SUBSTITUTE(E318," ","")&lt;&gt;"MiscellaneousArtist",E318&lt;&gt;"Miscellaneous",SUBSTITUTE(E318," ","")&lt;&gt;"MiscelaneousArtists",SUBSTITUTE(E318," ","")&lt;&gt;"MiscelaneousArtist",E318&lt;&gt;"Miscelaneous"),"update Releases set ArtistId=(select ArtistId from Artists where Name=N'"&amp;SUBSTITUTE(trim(E318),"'","''")&amp;"' and EnterpriseId="&amp;EntId&amp;"), SearchKeywords=concat_ws(' ', Name, N'"&amp;SUBSTITUTE(trim(E318),"'","''")&amp;"',(select Name from Labels where LabelId=Releases.LabelId), ReleaseId, UPC, Catalog) where "&amp;IF(A318&lt;&gt;"","UPC="&amp;A318,"Catalog='"&amp;SUBSTITUTE(trim(B318),"'","''")&amp;"'")&amp;" and EnterpriseId="&amp;EntId,IF(and(F318&lt;&gt;"Main Primary Artist",SUBSTITUTE(E318," ","")&lt;&gt;"VariousArtists",SUBSTITUTE(E318," ","")&lt;&gt;"VariousArtist",E318&lt;&gt;"Various",SUBSTITUTE(E318," ","")&lt;&gt;"AssortedArtists",SUBSTITUTE(E318," ","")&lt;&gt;"AssortedArtist",E318&lt;&gt;"Assorted",SUBSTITUTE(E318," ","")&lt;&gt;"AsortedArtists",SUBSTITUTE(E318," ","")&lt;&gt;"AsortedArtist",E318&lt;&gt;"Asorted",E318&lt;&gt;"Other",,SUBSTITUTE(E318," ","")&lt;&gt;"MiscellaneousArtists",SUBSTITUTE(E318," ","")&lt;&gt;"MiscellaneousArtist",E318&lt;&gt;"Miscellaneous",SUBSTITUTE(E318," ","")&lt;&gt;"MiscelaneousArtists",SUBSTITUTE(E318," ","")&lt;&gt;"MiscelaneousArtist",E318&lt;&gt;"Miscelaneous"),"INSERT into Contributors VALUES (newid(), "&amp;IF(F318&lt;&gt;"Primary Artist", "(select RoleId from ContributorRoles where Name='"&amp;F318&amp;"'), 0", "49, 1")&amp; ", null, (select max(ReleaseId) from Releases where "&amp;IF(A318&lt;&gt;"","UPC="&amp;A318,"Catalog='"&amp;SUBSTITUTE(trim(B318),"'","''")&amp;"'")&amp;" and EnterpriseId="&amp;EntId&amp;"), (select ArtistId from Artists where Name=N'"&amp;SUBSTITUTE(trim(E318),"'","''")&amp;"' and EnterpriseId="&amp;EntId&amp;"), null)",""))</f>
        <v>update Releases set ArtistId=(select ArtistId from Artists where Name=N'Tavin' and EnterpriseId=647322), SearchKeywords=concat_ws(' ', Name, N'Tavin',(select Name from Labels where LabelId=Releases.LabelId), ReleaseId, UPC, Catalog) where UPC=711709823097 and EnterpriseId=647322</v>
      </c>
      <c r="L318" s="28"/>
    </row>
    <row r="319">
      <c r="A319" s="83">
        <v>7.11709823097E11</v>
      </c>
      <c r="B319" s="116"/>
      <c r="C319" s="134" t="str">
        <f t="array" ref="C319">ifs(and(isblank($A319),isblank($B319)),"", not(iserror(vlookup($A319&amp;$B319,'3) Release_Label'!$D:$D&amp;'3) Release_Label'!$E:$E,1,0))),vlookup($A319&amp;$B319,{'3) Release_Label'!$D:$D&amp;'3) Release_Label'!$E:$E,'3) Release_Label'!$F:$F},2,0), or(and(not(isblank($B319)),$B319=$B318,$A319&lt;&gt;$A318),and(not(isblank($A319)),$A319=$A318,$B319&lt;&gt;$B318)),"ID LISTS UNALIGNED",and($A319&lt;&gt;"",countif('3) Release_Label'!$D:$D,$A319)=0),"NO UPC MATCH in Release_Label",and($B319&lt;&gt;"",countif('3) Release_Label'!$E:$E,$B319)=0),"NO CATALOG ID MATCH in Release_Label",iserror(vlookup($A319&amp;$B319,'3) Release_Label'!$D:$D&amp;'3) Release_Label'!$E:$E,1,0)),"NO UPC-CATALOG ID pair MATCH in Release_Label" )</f>
        <v>Nó de Ligação</v>
      </c>
      <c r="D319" s="134" t="str">
        <f t="array" ref="D319">ifs(and(isblank($A319),isblank($B319)),"", not(iserror(vlookup($A319&amp;$B319,'3) Release_Label'!$D:$D&amp;'3) Release_Label'!$E:$E,1,0))),vlookup($A319&amp;$B319,{'3) Release_Label'!$D:$D&amp;'3) Release_Label'!$E:$E,'3) Release_Label'!$H:$H},2,0), or(and(not(isblank($B319)),$B319=$B318,$A319&lt;&gt;$A318),and(not(isblank($A319)),$A319=$A318,$B319&lt;&gt;$B318)),"ID LISTS UNALIGNED",and($A319&lt;&gt;"",countif('3) Release_Label'!$D:$D,$A319)=0),"NO UPC MATCH in Release_Label",and($B319&lt;&gt;"",countif('3) Release_Label'!$E:$E,$B319)=0),"NO CATALOG ID MATCH in Release_Label",iserror(vlookup($A319&amp;$B319,'3) Release_Label'!$D:$D&amp;'3) Release_Label'!$E:$E,1,0)),"NO UPC-CATALOG ID pair MATCH in Release_Label" )</f>
        <v/>
      </c>
      <c r="E319" s="43" t="s">
        <v>69</v>
      </c>
      <c r="F319" s="135" t="s">
        <v>667</v>
      </c>
      <c r="G319" s="136" t="str">
        <f t="array" ref="G319">ifs(or($F319="",$F319="Main Primary Artist"),$F319,not(iserror(vlookup($F319,'Reference info'!$J$5:$J$8,1,0))),"Key Artist",not(iserror(vlookup($F319,'Reference info'!$J$38:$J$405,1,0))),"Performer",not(iserror(vlookup($F319,'Reference info'!$J$10:$J$36,1,0))),"Producer &amp; Engineer")</f>
        <v>Producer &amp; Engineer</v>
      </c>
      <c r="I319" s="8" t="str">
        <f>IF(AND(F319="Main Primary Artist",SUBSTITUTE(E319," ","")&lt;&gt;"VariousArtists",SUBSTITUTE(E319," ","")&lt;&gt;"VariousArtist",E319&lt;&gt;"Various",SUBSTITUTE(E319," ","")&lt;&gt;"AssortedArtists",SUBSTITUTE(E319," ","")&lt;&gt;"AssortedArtist",E319&lt;&gt;"Assorted",SUBSTITUTE(E319," ","")&lt;&gt;"AsortedArtists",SUBSTITUTE(E319," ","")&lt;&gt;"AsortedArtist",E319&lt;&gt;"Asorted",E319&lt;&gt;"Other",,SUBSTITUTE(E319," ","")&lt;&gt;"MiscellaneousArtists",SUBSTITUTE(E319," ","")&lt;&gt;"MiscellaneousArtist",E319&lt;&gt;"Miscellaneous",SUBSTITUTE(E319," ","")&lt;&gt;"MiscelaneousArtists",SUBSTITUTE(E319," ","")&lt;&gt;"MiscelaneousArtist",E319&lt;&gt;"Miscelaneous"),"update Releases set ArtistId=(select ArtistId from Artists where Name=N'"&amp;SUBSTITUTE(trim(E319),"'","''")&amp;"' and EnterpriseId="&amp;EntId&amp;"), SearchKeywords=concat_ws(' ', Name, N'"&amp;SUBSTITUTE(trim(E319),"'","''")&amp;"',(select Name from Labels where LabelId=Releases.LabelId), ReleaseId, UPC, Catalog) where "&amp;IF(A319&lt;&gt;"","UPC="&amp;A319,"Catalog='"&amp;SUBSTITUTE(trim(B319),"'","''")&amp;"'")&amp;" and EnterpriseId="&amp;EntId,IF(and(F319&lt;&gt;"Main Primary Artist",SUBSTITUTE(E319," ","")&lt;&gt;"VariousArtists",SUBSTITUTE(E319," ","")&lt;&gt;"VariousArtist",E319&lt;&gt;"Various",SUBSTITUTE(E319," ","")&lt;&gt;"AssortedArtists",SUBSTITUTE(E319," ","")&lt;&gt;"AssortedArtist",E319&lt;&gt;"Assorted",SUBSTITUTE(E319," ","")&lt;&gt;"AsortedArtists",SUBSTITUTE(E319," ","")&lt;&gt;"AsortedArtist",E319&lt;&gt;"Asorted",E319&lt;&gt;"Other",,SUBSTITUTE(E319," ","")&lt;&gt;"MiscellaneousArtists",SUBSTITUTE(E319," ","")&lt;&gt;"MiscellaneousArtist",E319&lt;&gt;"Miscellaneous",SUBSTITUTE(E319," ","")&lt;&gt;"MiscelaneousArtists",SUBSTITUTE(E319," ","")&lt;&gt;"MiscelaneousArtist",E319&lt;&gt;"Miscelaneous"),"INSERT into Contributors VALUES (newid(), "&amp;IF(F319&lt;&gt;"Primary Artist", "(select RoleId from ContributorRoles where Name='"&amp;F319&amp;"'), 0", "49, 1")&amp; ", null, (select max(ReleaseId) from Releases where "&amp;IF(A319&lt;&gt;"","UPC="&amp;A319,"Catalog='"&amp;SUBSTITUTE(trim(B319),"'","''")&amp;"'")&amp;" and EnterpriseId="&amp;EntId&amp;"), (select ArtistId from Artists where Name=N'"&amp;SUBSTITUTE(trim(E319),"'","''")&amp;"' and EnterpriseId="&amp;EntId&amp;"), null)",""))</f>
        <v>INSERT into Contributors VALUES (newid(), (select RoleId from ContributorRoles where Name='Producer'), 0, null, (select max(ReleaseId) from Releases where UPC=711709823097 and EnterpriseId=647322), (select ArtistId from Artists where Name=N'Tavin' and EnterpriseId=647322), null)</v>
      </c>
      <c r="L319" s="28"/>
    </row>
    <row r="320">
      <c r="A320" s="83">
        <v>7.11709823097E11</v>
      </c>
      <c r="B320" s="116"/>
      <c r="C320" s="134" t="str">
        <f t="array" ref="C320">ifs(and(isblank($A320),isblank($B320)),"", not(iserror(vlookup($A320&amp;$B320,'3) Release_Label'!$D:$D&amp;'3) Release_Label'!$E:$E,1,0))),vlookup($A320&amp;$B320,{'3) Release_Label'!$D:$D&amp;'3) Release_Label'!$E:$E,'3) Release_Label'!$F:$F},2,0), or(and(not(isblank($B320)),$B320=$B319,$A320&lt;&gt;$A319),and(not(isblank($A320)),$A320=$A319,$B320&lt;&gt;$B319)),"ID LISTS UNALIGNED",and($A320&lt;&gt;"",countif('3) Release_Label'!$D:$D,$A320)=0),"NO UPC MATCH in Release_Label",and($B320&lt;&gt;"",countif('3) Release_Label'!$E:$E,$B320)=0),"NO CATALOG ID MATCH in Release_Label",iserror(vlookup($A320&amp;$B320,'3) Release_Label'!$D:$D&amp;'3) Release_Label'!$E:$E,1,0)),"NO UPC-CATALOG ID pair MATCH in Release_Label" )</f>
        <v>Nó de Ligação</v>
      </c>
      <c r="D320" s="134" t="str">
        <f t="array" ref="D320">ifs(and(isblank($A320),isblank($B320)),"", not(iserror(vlookup($A320&amp;$B320,'3) Release_Label'!$D:$D&amp;'3) Release_Label'!$E:$E,1,0))),vlookup($A320&amp;$B320,{'3) Release_Label'!$D:$D&amp;'3) Release_Label'!$E:$E,'3) Release_Label'!$H:$H},2,0), or(and(not(isblank($B320)),$B320=$B319,$A320&lt;&gt;$A319),and(not(isblank($A320)),$A320=$A319,$B320&lt;&gt;$B319)),"ID LISTS UNALIGNED",and($A320&lt;&gt;"",countif('3) Release_Label'!$D:$D,$A320)=0),"NO UPC MATCH in Release_Label",and($B320&lt;&gt;"",countif('3) Release_Label'!$E:$E,$B320)=0),"NO CATALOG ID MATCH in Release_Label",iserror(vlookup($A320&amp;$B320,'3) Release_Label'!$D:$D&amp;'3) Release_Label'!$E:$E,1,0)),"NO UPC-CATALOG ID pair MATCH in Release_Label" )</f>
        <v/>
      </c>
      <c r="E320" s="43" t="s">
        <v>69</v>
      </c>
      <c r="F320" s="135" t="s">
        <v>669</v>
      </c>
      <c r="G320" s="136" t="str">
        <f t="array" ref="G320">ifs(or($F320="",$F320="Main Primary Artist"),$F320,not(iserror(vlookup($F320,'Reference info'!$J$5:$J$8,1,0))),"Key Artist",not(iserror(vlookup($F320,'Reference info'!$J$38:$J$405,1,0))),"Performer",not(iserror(vlookup($F320,'Reference info'!$J$10:$J$36,1,0))),"Producer &amp; Engineer")</f>
        <v>Producer &amp; Engineer</v>
      </c>
      <c r="I320" s="8" t="str">
        <f>IF(AND(F320="Main Primary Artist",SUBSTITUTE(E320," ","")&lt;&gt;"VariousArtists",SUBSTITUTE(E320," ","")&lt;&gt;"VariousArtist",E320&lt;&gt;"Various",SUBSTITUTE(E320," ","")&lt;&gt;"AssortedArtists",SUBSTITUTE(E320," ","")&lt;&gt;"AssortedArtist",E320&lt;&gt;"Assorted",SUBSTITUTE(E320," ","")&lt;&gt;"AsortedArtists",SUBSTITUTE(E320," ","")&lt;&gt;"AsortedArtist",E320&lt;&gt;"Asorted",E320&lt;&gt;"Other",,SUBSTITUTE(E320," ","")&lt;&gt;"MiscellaneousArtists",SUBSTITUTE(E320," ","")&lt;&gt;"MiscellaneousArtist",E320&lt;&gt;"Miscellaneous",SUBSTITUTE(E320," ","")&lt;&gt;"MiscelaneousArtists",SUBSTITUTE(E320," ","")&lt;&gt;"MiscelaneousArtist",E320&lt;&gt;"Miscelaneous"),"update Releases set ArtistId=(select ArtistId from Artists where Name=N'"&amp;SUBSTITUTE(trim(E320),"'","''")&amp;"' and EnterpriseId="&amp;EntId&amp;"), SearchKeywords=concat_ws(' ', Name, N'"&amp;SUBSTITUTE(trim(E320),"'","''")&amp;"',(select Name from Labels where LabelId=Releases.LabelId), ReleaseId, UPC, Catalog) where "&amp;IF(A320&lt;&gt;"","UPC="&amp;A320,"Catalog='"&amp;SUBSTITUTE(trim(B320),"'","''")&amp;"'")&amp;" and EnterpriseId="&amp;EntId,IF(and(F320&lt;&gt;"Main Primary Artist",SUBSTITUTE(E320," ","")&lt;&gt;"VariousArtists",SUBSTITUTE(E320," ","")&lt;&gt;"VariousArtist",E320&lt;&gt;"Various",SUBSTITUTE(E320," ","")&lt;&gt;"AssortedArtists",SUBSTITUTE(E320," ","")&lt;&gt;"AssortedArtist",E320&lt;&gt;"Assorted",SUBSTITUTE(E320," ","")&lt;&gt;"AsortedArtists",SUBSTITUTE(E320," ","")&lt;&gt;"AsortedArtist",E320&lt;&gt;"Asorted",E320&lt;&gt;"Other",,SUBSTITUTE(E320," ","")&lt;&gt;"MiscellaneousArtists",SUBSTITUTE(E320," ","")&lt;&gt;"MiscellaneousArtist",E320&lt;&gt;"Miscellaneous",SUBSTITUTE(E320," ","")&lt;&gt;"MiscelaneousArtists",SUBSTITUTE(E320," ","")&lt;&gt;"MiscelaneousArtist",E320&lt;&gt;"Miscelaneous"),"INSERT into Contributors VALUES (newid(), "&amp;IF(F320&lt;&gt;"Primary Artist", "(select RoleId from ContributorRoles where Name='"&amp;F320&amp;"'), 0", "49, 1")&amp; ", null, (select max(ReleaseId) from Releases where "&amp;IF(A320&lt;&gt;"","UPC="&amp;A320,"Catalog='"&amp;SUBSTITUTE(trim(B320),"'","''")&amp;"'")&amp;" and EnterpriseId="&amp;EntId&amp;"), (select ArtistId from Artists where Name=N'"&amp;SUBSTITUTE(trim(E320),"'","''")&amp;"' and EnterpriseId="&amp;EntId&amp;"), null)",""))</f>
        <v>INSERT into Contributors VALUES (newid(), (select RoleId from ContributorRoles where Name='Engineer'), 0, null, (select max(ReleaseId) from Releases where UPC=711709823097 and EnterpriseId=647322), (select ArtistId from Artists where Name=N'Tavin' and EnterpriseId=647322), null)</v>
      </c>
      <c r="L320" s="28"/>
    </row>
    <row r="321">
      <c r="A321" s="83">
        <v>7.11709821642E11</v>
      </c>
      <c r="B321" s="116"/>
      <c r="C321" s="134" t="str">
        <f t="array" ref="C321">ifs(and(isblank($A321),isblank($B321)),"", not(iserror(vlookup($A321&amp;$B321,'3) Release_Label'!$D:$D&amp;'3) Release_Label'!$E:$E,1,0))),vlookup($A321&amp;$B321,{'3) Release_Label'!$D:$D&amp;'3) Release_Label'!$E:$E,'3) Release_Label'!$F:$F},2,0), or(and(not(isblank($B321)),$B321=$B320,$A321&lt;&gt;$A320),and(not(isblank($A321)),$A321=$A320,$B321&lt;&gt;$B320)),"ID LISTS UNALIGNED",and($A321&lt;&gt;"",countif('3) Release_Label'!$D:$D,$A321)=0),"NO UPC MATCH in Release_Label",and($B321&lt;&gt;"",countif('3) Release_Label'!$E:$E,$B321)=0),"NO CATALOG ID MATCH in Release_Label",iserror(vlookup($A321&amp;$B321,'3) Release_Label'!$D:$D&amp;'3) Release_Label'!$E:$E,1,0)),"NO UPC-CATALOG ID pair MATCH in Release_Label" )</f>
        <v>Eu Sou o Anjo Caído</v>
      </c>
      <c r="D321" s="134" t="str">
        <f t="array" ref="D321">ifs(and(isblank($A321),isblank($B321)),"", not(iserror(vlookup($A321&amp;$B321,'3) Release_Label'!$D:$D&amp;'3) Release_Label'!$E:$E,1,0))),vlookup($A321&amp;$B321,{'3) Release_Label'!$D:$D&amp;'3) Release_Label'!$E:$E,'3) Release_Label'!$H:$H},2,0), or(and(not(isblank($B321)),$B321=$B320,$A321&lt;&gt;$A320),and(not(isblank($A321)),$A321=$A320,$B321&lt;&gt;$B320)),"ID LISTS UNALIGNED",and($A321&lt;&gt;"",countif('3) Release_Label'!$D:$D,$A321)=0),"NO UPC MATCH in Release_Label",and($B321&lt;&gt;"",countif('3) Release_Label'!$E:$E,$B321)=0),"NO CATALOG ID MATCH in Release_Label",iserror(vlookup($A321&amp;$B321,'3) Release_Label'!$D:$D&amp;'3) Release_Label'!$E:$E,1,0)),"NO UPC-CATALOG ID pair MATCH in Release_Label" )</f>
        <v/>
      </c>
      <c r="E321" s="43" t="s">
        <v>67</v>
      </c>
      <c r="F321" s="135" t="s">
        <v>666</v>
      </c>
      <c r="G321" s="136" t="str">
        <f t="array" ref="G321">ifs(or($F321="",$F321="Main Primary Artist"),$F321,not(iserror(vlookup($F321,'Reference info'!$J$5:$J$8,1,0))),"Key Artist",not(iserror(vlookup($F321,'Reference info'!$J$38:$J$405,1,0))),"Performer",not(iserror(vlookup($F321,'Reference info'!$J$10:$J$36,1,0))),"Producer &amp; Engineer")</f>
        <v>Main Primary Artist</v>
      </c>
      <c r="I321" s="8" t="str">
        <f>IF(AND(F321="Main Primary Artist",SUBSTITUTE(E321," ","")&lt;&gt;"VariousArtists",SUBSTITUTE(E321," ","")&lt;&gt;"VariousArtist",E321&lt;&gt;"Various",SUBSTITUTE(E321," ","")&lt;&gt;"AssortedArtists",SUBSTITUTE(E321," ","")&lt;&gt;"AssortedArtist",E321&lt;&gt;"Assorted",SUBSTITUTE(E321," ","")&lt;&gt;"AsortedArtists",SUBSTITUTE(E321," ","")&lt;&gt;"AsortedArtist",E321&lt;&gt;"Asorted",E321&lt;&gt;"Other",,SUBSTITUTE(E321," ","")&lt;&gt;"MiscellaneousArtists",SUBSTITUTE(E321," ","")&lt;&gt;"MiscellaneousArtist",E321&lt;&gt;"Miscellaneous",SUBSTITUTE(E321," ","")&lt;&gt;"MiscelaneousArtists",SUBSTITUTE(E321," ","")&lt;&gt;"MiscelaneousArtist",E321&lt;&gt;"Miscelaneous"),"update Releases set ArtistId=(select ArtistId from Artists where Name=N'"&amp;SUBSTITUTE(trim(E321),"'","''")&amp;"' and EnterpriseId="&amp;EntId&amp;"), SearchKeywords=concat_ws(' ', Name, N'"&amp;SUBSTITUTE(trim(E321),"'","''")&amp;"',(select Name from Labels where LabelId=Releases.LabelId), ReleaseId, UPC, Catalog) where "&amp;IF(A321&lt;&gt;"","UPC="&amp;A321,"Catalog='"&amp;SUBSTITUTE(trim(B321),"'","''")&amp;"'")&amp;" and EnterpriseId="&amp;EntId,IF(and(F321&lt;&gt;"Main Primary Artist",SUBSTITUTE(E321," ","")&lt;&gt;"VariousArtists",SUBSTITUTE(E321," ","")&lt;&gt;"VariousArtist",E321&lt;&gt;"Various",SUBSTITUTE(E321," ","")&lt;&gt;"AssortedArtists",SUBSTITUTE(E321," ","")&lt;&gt;"AssortedArtist",E321&lt;&gt;"Assorted",SUBSTITUTE(E321," ","")&lt;&gt;"AsortedArtists",SUBSTITUTE(E321," ","")&lt;&gt;"AsortedArtist",E321&lt;&gt;"Asorted",E321&lt;&gt;"Other",,SUBSTITUTE(E321," ","")&lt;&gt;"MiscellaneousArtists",SUBSTITUTE(E321," ","")&lt;&gt;"MiscellaneousArtist",E321&lt;&gt;"Miscellaneous",SUBSTITUTE(E321," ","")&lt;&gt;"MiscelaneousArtists",SUBSTITUTE(E321," ","")&lt;&gt;"MiscelaneousArtist",E321&lt;&gt;"Miscelaneous"),"INSERT into Contributors VALUES (newid(), "&amp;IF(F321&lt;&gt;"Primary Artist", "(select RoleId from ContributorRoles where Name='"&amp;F321&amp;"'), 0", "49, 1")&amp; ", null, (select max(ReleaseId) from Releases where "&amp;IF(A321&lt;&gt;"","UPC="&amp;A321,"Catalog='"&amp;SUBSTITUTE(trim(B321),"'","''")&amp;"'")&amp;" and EnterpriseId="&amp;EntId&amp;"), (select ArtistId from Artists where Name=N'"&amp;SUBSTITUTE(trim(E321),"'","''")&amp;"'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UPC=711709821642 and EnterpriseId=647322</v>
      </c>
      <c r="L321" s="28"/>
    </row>
    <row r="322">
      <c r="A322" s="83">
        <v>7.11709821642E11</v>
      </c>
      <c r="B322" s="116"/>
      <c r="C322" s="134" t="str">
        <f t="array" ref="C322">ifs(and(isblank($A322),isblank($B322)),"", not(iserror(vlookup($A322&amp;$B322,'3) Release_Label'!$D:$D&amp;'3) Release_Label'!$E:$E,1,0))),vlookup($A322&amp;$B322,{'3) Release_Label'!$D:$D&amp;'3) Release_Label'!$E:$E,'3) Release_Label'!$F:$F},2,0), or(and(not(isblank($B322)),$B322=$B321,$A322&lt;&gt;$A321),and(not(isblank($A322)),$A322=$A321,$B322&lt;&gt;$B321)),"ID LISTS UNALIGNED",and($A322&lt;&gt;"",countif('3) Release_Label'!$D:$D,$A322)=0),"NO UPC MATCH in Release_Label",and($B322&lt;&gt;"",countif('3) Release_Label'!$E:$E,$B322)=0),"NO CATALOG ID MATCH in Release_Label",iserror(vlookup($A322&amp;$B322,'3) Release_Label'!$D:$D&amp;'3) Release_Label'!$E:$E,1,0)),"NO UPC-CATALOG ID pair MATCH in Release_Label" )</f>
        <v>Eu Sou o Anjo Caído</v>
      </c>
      <c r="D322" s="134" t="str">
        <f t="array" ref="D322">ifs(and(isblank($A322),isblank($B322)),"", not(iserror(vlookup($A322&amp;$B322,'3) Release_Label'!$D:$D&amp;'3) Release_Label'!$E:$E,1,0))),vlookup($A322&amp;$B322,{'3) Release_Label'!$D:$D&amp;'3) Release_Label'!$E:$E,'3) Release_Label'!$H:$H},2,0), or(and(not(isblank($B322)),$B322=$B321,$A322&lt;&gt;$A321),and(not(isblank($A322)),$A322=$A321,$B322&lt;&gt;$B321)),"ID LISTS UNALIGNED",and($A322&lt;&gt;"",countif('3) Release_Label'!$D:$D,$A322)=0),"NO UPC MATCH in Release_Label",and($B322&lt;&gt;"",countif('3) Release_Label'!$E:$E,$B322)=0),"NO CATALOG ID MATCH in Release_Label",iserror(vlookup($A322&amp;$B322,'3) Release_Label'!$D:$D&amp;'3) Release_Label'!$E:$E,1,0)),"NO UPC-CATALOG ID pair MATCH in Release_Label" )</f>
        <v/>
      </c>
      <c r="E322" s="43" t="s">
        <v>67</v>
      </c>
      <c r="F322" s="135" t="s">
        <v>667</v>
      </c>
      <c r="G322" s="136" t="str">
        <f t="array" ref="G322">ifs(or($F322="",$F322="Main Primary Artist"),$F322,not(iserror(vlookup($F322,'Reference info'!$J$5:$J$8,1,0))),"Key Artist",not(iserror(vlookup($F322,'Reference info'!$J$38:$J$405,1,0))),"Performer",not(iserror(vlookup($F322,'Reference info'!$J$10:$J$36,1,0))),"Producer &amp; Engineer")</f>
        <v>Producer &amp; Engineer</v>
      </c>
      <c r="I322" s="8" t="str">
        <f>IF(AND(F322="Main Primary Artist",SUBSTITUTE(E322," ","")&lt;&gt;"VariousArtists",SUBSTITUTE(E322," ","")&lt;&gt;"VariousArtist",E322&lt;&gt;"Various",SUBSTITUTE(E322," ","")&lt;&gt;"AssortedArtists",SUBSTITUTE(E322," ","")&lt;&gt;"AssortedArtist",E322&lt;&gt;"Assorted",SUBSTITUTE(E322," ","")&lt;&gt;"AsortedArtists",SUBSTITUTE(E322," ","")&lt;&gt;"AsortedArtist",E322&lt;&gt;"Asorted",E322&lt;&gt;"Other",,SUBSTITUTE(E322," ","")&lt;&gt;"MiscellaneousArtists",SUBSTITUTE(E322," ","")&lt;&gt;"MiscellaneousArtist",E322&lt;&gt;"Miscellaneous",SUBSTITUTE(E322," ","")&lt;&gt;"MiscelaneousArtists",SUBSTITUTE(E322," ","")&lt;&gt;"MiscelaneousArtist",E322&lt;&gt;"Miscelaneous"),"update Releases set ArtistId=(select ArtistId from Artists where Name=N'"&amp;SUBSTITUTE(trim(E322),"'","''")&amp;"' and EnterpriseId="&amp;EntId&amp;"), SearchKeywords=concat_ws(' ', Name, N'"&amp;SUBSTITUTE(trim(E322),"'","''")&amp;"',(select Name from Labels where LabelId=Releases.LabelId), ReleaseId, UPC, Catalog) where "&amp;IF(A322&lt;&gt;"","UPC="&amp;A322,"Catalog='"&amp;SUBSTITUTE(trim(B322),"'","''")&amp;"'")&amp;" and EnterpriseId="&amp;EntId,IF(and(F322&lt;&gt;"Main Primary Artist",SUBSTITUTE(E322," ","")&lt;&gt;"VariousArtists",SUBSTITUTE(E322," ","")&lt;&gt;"VariousArtist",E322&lt;&gt;"Various",SUBSTITUTE(E322," ","")&lt;&gt;"AssortedArtists",SUBSTITUTE(E322," ","")&lt;&gt;"AssortedArtist",E322&lt;&gt;"Assorted",SUBSTITUTE(E322," ","")&lt;&gt;"AsortedArtists",SUBSTITUTE(E322," ","")&lt;&gt;"AsortedArtist",E322&lt;&gt;"Asorted",E322&lt;&gt;"Other",,SUBSTITUTE(E322," ","")&lt;&gt;"MiscellaneousArtists",SUBSTITUTE(E322," ","")&lt;&gt;"MiscellaneousArtist",E322&lt;&gt;"Miscellaneous",SUBSTITUTE(E322," ","")&lt;&gt;"MiscelaneousArtists",SUBSTITUTE(E322," ","")&lt;&gt;"MiscelaneousArtist",E322&lt;&gt;"Miscelaneous"),"INSERT into Contributors VALUES (newid(), "&amp;IF(F322&lt;&gt;"Primary Artist", "(select RoleId from ContributorRoles where Name='"&amp;F322&amp;"'), 0", "49, 1")&amp; ", null, (select max(ReleaseId) from Releases where "&amp;IF(A322&lt;&gt;"","UPC="&amp;A322,"Catalog='"&amp;SUBSTITUTE(trim(B322),"'","''")&amp;"'")&amp;" and EnterpriseId="&amp;EntId&amp;"), (select ArtistId from Artists where Name=N'"&amp;SUBSTITUTE(trim(E322),"'","''")&amp;"' and EnterpriseId="&amp;EntId&amp;"), null)",""))</f>
        <v>INSERT into Contributors VALUES (newid(), (select RoleId from ContributorRoles where Name='Producer'), 0, null, (select max(ReleaseId) from Releases where UPC=711709821642 and EnterpriseId=647322), (select ArtistId from Artists where Name=N'Flash Beats Manow' and EnterpriseId=647322), null)</v>
      </c>
      <c r="L322" s="28"/>
    </row>
    <row r="323">
      <c r="A323" s="83">
        <v>7.11709821642E11</v>
      </c>
      <c r="B323" s="116"/>
      <c r="C323" s="134" t="str">
        <f t="array" ref="C323">ifs(and(isblank($A323),isblank($B323)),"", not(iserror(vlookup($A323&amp;$B323,'3) Release_Label'!$D:$D&amp;'3) Release_Label'!$E:$E,1,0))),vlookup($A323&amp;$B323,{'3) Release_Label'!$D:$D&amp;'3) Release_Label'!$E:$E,'3) Release_Label'!$F:$F},2,0), or(and(not(isblank($B323)),$B323=$B322,$A323&lt;&gt;$A322),and(not(isblank($A323)),$A323=$A322,$B323&lt;&gt;$B322)),"ID LISTS UNALIGNED",and($A323&lt;&gt;"",countif('3) Release_Label'!$D:$D,$A323)=0),"NO UPC MATCH in Release_Label",and($B323&lt;&gt;"",countif('3) Release_Label'!$E:$E,$B323)=0),"NO CATALOG ID MATCH in Release_Label",iserror(vlookup($A323&amp;$B323,'3) Release_Label'!$D:$D&amp;'3) Release_Label'!$E:$E,1,0)),"NO UPC-CATALOG ID pair MATCH in Release_Label" )</f>
        <v>Eu Sou o Anjo Caído</v>
      </c>
      <c r="D323" s="134" t="str">
        <f t="array" ref="D323">ifs(and(isblank($A323),isblank($B323)),"", not(iserror(vlookup($A323&amp;$B323,'3) Release_Label'!$D:$D&amp;'3) Release_Label'!$E:$E,1,0))),vlookup($A323&amp;$B323,{'3) Release_Label'!$D:$D&amp;'3) Release_Label'!$E:$E,'3) Release_Label'!$H:$H},2,0), or(and(not(isblank($B323)),$B323=$B322,$A323&lt;&gt;$A322),and(not(isblank($A323)),$A323=$A322,$B323&lt;&gt;$B322)),"ID LISTS UNALIGNED",and($A323&lt;&gt;"",countif('3) Release_Label'!$D:$D,$A323)=0),"NO UPC MATCH in Release_Label",and($B323&lt;&gt;"",countif('3) Release_Label'!$E:$E,$B323)=0),"NO CATALOG ID MATCH in Release_Label",iserror(vlookup($A323&amp;$B323,'3) Release_Label'!$D:$D&amp;'3) Release_Label'!$E:$E,1,0)),"NO UPC-CATALOG ID pair MATCH in Release_Label" )</f>
        <v/>
      </c>
      <c r="E323" s="43" t="s">
        <v>67</v>
      </c>
      <c r="F323" s="135" t="s">
        <v>669</v>
      </c>
      <c r="G323" s="136" t="str">
        <f t="array" ref="G323">ifs(or($F323="",$F323="Main Primary Artist"),$F323,not(iserror(vlookup($F323,'Reference info'!$J$5:$J$8,1,0))),"Key Artist",not(iserror(vlookup($F323,'Reference info'!$J$38:$J$405,1,0))),"Performer",not(iserror(vlookup($F323,'Reference info'!$J$10:$J$36,1,0))),"Producer &amp; Engineer")</f>
        <v>Producer &amp; Engineer</v>
      </c>
      <c r="I323" s="8" t="str">
        <f>IF(AND(F323="Main Primary Artist",SUBSTITUTE(E323," ","")&lt;&gt;"VariousArtists",SUBSTITUTE(E323," ","")&lt;&gt;"VariousArtist",E323&lt;&gt;"Various",SUBSTITUTE(E323," ","")&lt;&gt;"AssortedArtists",SUBSTITUTE(E323," ","")&lt;&gt;"AssortedArtist",E323&lt;&gt;"Assorted",SUBSTITUTE(E323," ","")&lt;&gt;"AsortedArtists",SUBSTITUTE(E323," ","")&lt;&gt;"AsortedArtist",E323&lt;&gt;"Asorted",E323&lt;&gt;"Other",,SUBSTITUTE(E323," ","")&lt;&gt;"MiscellaneousArtists",SUBSTITUTE(E323," ","")&lt;&gt;"MiscellaneousArtist",E323&lt;&gt;"Miscellaneous",SUBSTITUTE(E323," ","")&lt;&gt;"MiscelaneousArtists",SUBSTITUTE(E323," ","")&lt;&gt;"MiscelaneousArtist",E323&lt;&gt;"Miscelaneous"),"update Releases set ArtistId=(select ArtistId from Artists where Name=N'"&amp;SUBSTITUTE(trim(E323),"'","''")&amp;"' and EnterpriseId="&amp;EntId&amp;"), SearchKeywords=concat_ws(' ', Name, N'"&amp;SUBSTITUTE(trim(E323),"'","''")&amp;"',(select Name from Labels where LabelId=Releases.LabelId), ReleaseId, UPC, Catalog) where "&amp;IF(A323&lt;&gt;"","UPC="&amp;A323,"Catalog='"&amp;SUBSTITUTE(trim(B323),"'","''")&amp;"'")&amp;" and EnterpriseId="&amp;EntId,IF(and(F323&lt;&gt;"Main Primary Artist",SUBSTITUTE(E323," ","")&lt;&gt;"VariousArtists",SUBSTITUTE(E323," ","")&lt;&gt;"VariousArtist",E323&lt;&gt;"Various",SUBSTITUTE(E323," ","")&lt;&gt;"AssortedArtists",SUBSTITUTE(E323," ","")&lt;&gt;"AssortedArtist",E323&lt;&gt;"Assorted",SUBSTITUTE(E323," ","")&lt;&gt;"AsortedArtists",SUBSTITUTE(E323," ","")&lt;&gt;"AsortedArtist",E323&lt;&gt;"Asorted",E323&lt;&gt;"Other",,SUBSTITUTE(E323," ","")&lt;&gt;"MiscellaneousArtists",SUBSTITUTE(E323," ","")&lt;&gt;"MiscellaneousArtist",E323&lt;&gt;"Miscellaneous",SUBSTITUTE(E323," ","")&lt;&gt;"MiscelaneousArtists",SUBSTITUTE(E323," ","")&lt;&gt;"MiscelaneousArtist",E323&lt;&gt;"Miscelaneous"),"INSERT into Contributors VALUES (newid(), "&amp;IF(F323&lt;&gt;"Primary Artist", "(select RoleId from ContributorRoles where Name='"&amp;F323&amp;"'), 0", "49, 1")&amp; ", null, (select max(ReleaseId) from Releases where "&amp;IF(A323&lt;&gt;"","UPC="&amp;A323,"Catalog='"&amp;SUBSTITUTE(trim(B323),"'","''")&amp;"'")&amp;" and EnterpriseId="&amp;EntId&amp;"), (select ArtistId from Artists where Name=N'"&amp;SUBSTITUTE(trim(E323),"'","''")&amp;"' and EnterpriseId="&amp;EntId&amp;"), null)",""))</f>
        <v>INSERT into Contributors VALUES (newid(), (select RoleId from ContributorRoles where Name='Engineer'), 0, null, (select max(ReleaseId) from Releases where UPC=711709821642 and EnterpriseId=647322), (select ArtistId from Artists where Name=N'Flash Beats Manow' and EnterpriseId=647322), null)</v>
      </c>
      <c r="L323" s="28"/>
    </row>
    <row r="324">
      <c r="A324" s="83">
        <v>7.17931601021E11</v>
      </c>
      <c r="B324" s="116"/>
      <c r="C324" s="134" t="str">
        <f t="array" ref="C324">ifs(and(isblank($A324),isblank($B324)),"", not(iserror(vlookup($A324&amp;$B324,'3) Release_Label'!$D:$D&amp;'3) Release_Label'!$E:$E,1,0))),vlookup($A324&amp;$B324,{'3) Release_Label'!$D:$D&amp;'3) Release_Label'!$E:$E,'3) Release_Label'!$F:$F},2,0), or(and(not(isblank($B324)),$B324=$B323,$A324&lt;&gt;$A323),and(not(isblank($A324)),$A324=$A323,$B324&lt;&gt;$B323)),"ID LISTS UNALIGNED",and($A324&lt;&gt;"",countif('3) Release_Label'!$D:$D,$A324)=0),"NO UPC MATCH in Release_Label",and($B324&lt;&gt;"",countif('3) Release_Label'!$E:$E,$B324)=0),"NO CATALOG ID MATCH in Release_Label",iserror(vlookup($A324&amp;$B324,'3) Release_Label'!$D:$D&amp;'3) Release_Label'!$E:$E,1,0)),"NO UPC-CATALOG ID pair MATCH in Release_Label" )</f>
        <v>Jimmy Hopkins</v>
      </c>
      <c r="D324" s="134" t="str">
        <f t="array" ref="D324">ifs(and(isblank($A324),isblank($B324)),"", not(iserror(vlookup($A324&amp;$B324,'3) Release_Label'!$D:$D&amp;'3) Release_Label'!$E:$E,1,0))),vlookup($A324&amp;$B324,{'3) Release_Label'!$D:$D&amp;'3) Release_Label'!$E:$E,'3) Release_Label'!$H:$H},2,0), or(and(not(isblank($B324)),$B324=$B323,$A324&lt;&gt;$A323),and(not(isblank($A324)),$A324=$A323,$B324&lt;&gt;$B323)),"ID LISTS UNALIGNED",and($A324&lt;&gt;"",countif('3) Release_Label'!$D:$D,$A324)=0),"NO UPC MATCH in Release_Label",and($B324&lt;&gt;"",countif('3) Release_Label'!$E:$E,$B324)=0),"NO CATALOG ID MATCH in Release_Label",iserror(vlookup($A324&amp;$B324,'3) Release_Label'!$D:$D&amp;'3) Release_Label'!$E:$E,1,0)),"NO UPC-CATALOG ID pair MATCH in Release_Label" )</f>
        <v/>
      </c>
      <c r="E324" s="43" t="s">
        <v>71</v>
      </c>
      <c r="F324" s="135" t="s">
        <v>666</v>
      </c>
      <c r="G324" s="136" t="str">
        <f t="array" ref="G324">ifs(or($F324="",$F324="Main Primary Artist"),$F324,not(iserror(vlookup($F324,'Reference info'!$J$5:$J$8,1,0))),"Key Artist",not(iserror(vlookup($F324,'Reference info'!$J$38:$J$405,1,0))),"Performer",not(iserror(vlookup($F324,'Reference info'!$J$10:$J$36,1,0))),"Producer &amp; Engineer")</f>
        <v>Main Primary Artist</v>
      </c>
      <c r="I324" s="8" t="str">
        <f>IF(AND(F324="Main Primary Artist",SUBSTITUTE(E324," ","")&lt;&gt;"VariousArtists",SUBSTITUTE(E324," ","")&lt;&gt;"VariousArtist",E324&lt;&gt;"Various",SUBSTITUTE(E324," ","")&lt;&gt;"AssortedArtists",SUBSTITUTE(E324," ","")&lt;&gt;"AssortedArtist",E324&lt;&gt;"Assorted",SUBSTITUTE(E324," ","")&lt;&gt;"AsortedArtists",SUBSTITUTE(E324," ","")&lt;&gt;"AsortedArtist",E324&lt;&gt;"Asorted",E324&lt;&gt;"Other",,SUBSTITUTE(E324," ","")&lt;&gt;"MiscellaneousArtists",SUBSTITUTE(E324," ","")&lt;&gt;"MiscellaneousArtist",E324&lt;&gt;"Miscellaneous",SUBSTITUTE(E324," ","")&lt;&gt;"MiscelaneousArtists",SUBSTITUTE(E324," ","")&lt;&gt;"MiscelaneousArtist",E324&lt;&gt;"Miscelaneous"),"update Releases set ArtistId=(select ArtistId from Artists where Name=N'"&amp;SUBSTITUTE(trim(E324),"'","''")&amp;"' and EnterpriseId="&amp;EntId&amp;"), SearchKeywords=concat_ws(' ', Name, N'"&amp;SUBSTITUTE(trim(E324),"'","''")&amp;"',(select Name from Labels where LabelId=Releases.LabelId), ReleaseId, UPC, Catalog) where "&amp;IF(A324&lt;&gt;"","UPC="&amp;A324,"Catalog='"&amp;SUBSTITUTE(trim(B324),"'","''")&amp;"'")&amp;" and EnterpriseId="&amp;EntId,IF(and(F324&lt;&gt;"Main Primary Artist",SUBSTITUTE(E324," ","")&lt;&gt;"VariousArtists",SUBSTITUTE(E324," ","")&lt;&gt;"VariousArtist",E324&lt;&gt;"Various",SUBSTITUTE(E324," ","")&lt;&gt;"AssortedArtists",SUBSTITUTE(E324," ","")&lt;&gt;"AssortedArtist",E324&lt;&gt;"Assorted",SUBSTITUTE(E324," ","")&lt;&gt;"AsortedArtists",SUBSTITUTE(E324," ","")&lt;&gt;"AsortedArtist",E324&lt;&gt;"Asorted",E324&lt;&gt;"Other",,SUBSTITUTE(E324," ","")&lt;&gt;"MiscellaneousArtists",SUBSTITUTE(E324," ","")&lt;&gt;"MiscellaneousArtist",E324&lt;&gt;"Miscellaneous",SUBSTITUTE(E324," ","")&lt;&gt;"MiscelaneousArtists",SUBSTITUTE(E324," ","")&lt;&gt;"MiscelaneousArtist",E324&lt;&gt;"Miscelaneous"),"INSERT into Contributors VALUES (newid(), "&amp;IF(F324&lt;&gt;"Primary Artist", "(select RoleId from ContributorRoles where Name='"&amp;F324&amp;"'), 0", "49, 1")&amp; ", null, (select max(ReleaseId) from Releases where "&amp;IF(A324&lt;&gt;"","UPC="&amp;A324,"Catalog='"&amp;SUBSTITUTE(trim(B324),"'","''")&amp;"'")&amp;" and EnterpriseId="&amp;EntId&amp;"), (select ArtistId from Artists where Name=N'"&amp;SUBSTITUTE(trim(E324),"'","''")&amp;"' and EnterpriseId="&amp;EntId&amp;"), null)",""))</f>
        <v>update Releases set ArtistId=(select ArtistId from Artists where Name=N'Gabriza' and EnterpriseId=647322), SearchKeywords=concat_ws(' ', Name, N'Gabriza',(select Name from Labels where LabelId=Releases.LabelId), ReleaseId, UPC, Catalog) where UPC=717931601021 and EnterpriseId=647322</v>
      </c>
      <c r="L324" s="28"/>
    </row>
    <row r="325">
      <c r="A325" s="83">
        <v>7.17931601021E11</v>
      </c>
      <c r="B325" s="116"/>
      <c r="C325" s="134" t="str">
        <f t="array" ref="C325">ifs(and(isblank($A325),isblank($B325)),"", not(iserror(vlookup($A325&amp;$B325,'3) Release_Label'!$D:$D&amp;'3) Release_Label'!$E:$E,1,0))),vlookup($A325&amp;$B325,{'3) Release_Label'!$D:$D&amp;'3) Release_Label'!$E:$E,'3) Release_Label'!$F:$F},2,0), or(and(not(isblank($B325)),$B325=$B324,$A325&lt;&gt;$A324),and(not(isblank($A325)),$A325=$A324,$B325&lt;&gt;$B324)),"ID LISTS UNALIGNED",and($A325&lt;&gt;"",countif('3) Release_Label'!$D:$D,$A325)=0),"NO UPC MATCH in Release_Label",and($B325&lt;&gt;"",countif('3) Release_Label'!$E:$E,$B325)=0),"NO CATALOG ID MATCH in Release_Label",iserror(vlookup($A325&amp;$B325,'3) Release_Label'!$D:$D&amp;'3) Release_Label'!$E:$E,1,0)),"NO UPC-CATALOG ID pair MATCH in Release_Label" )</f>
        <v>Jimmy Hopkins</v>
      </c>
      <c r="D325" s="134" t="str">
        <f t="array" ref="D325">ifs(and(isblank($A325),isblank($B325)),"", not(iserror(vlookup($A325&amp;$B325,'3) Release_Label'!$D:$D&amp;'3) Release_Label'!$E:$E,1,0))),vlookup($A325&amp;$B325,{'3) Release_Label'!$D:$D&amp;'3) Release_Label'!$E:$E,'3) Release_Label'!$H:$H},2,0), or(and(not(isblank($B325)),$B325=$B324,$A325&lt;&gt;$A324),and(not(isblank($A325)),$A325=$A324,$B325&lt;&gt;$B324)),"ID LISTS UNALIGNED",and($A325&lt;&gt;"",countif('3) Release_Label'!$D:$D,$A325)=0),"NO UPC MATCH in Release_Label",and($B325&lt;&gt;"",countif('3) Release_Label'!$E:$E,$B325)=0),"NO CATALOG ID MATCH in Release_Label",iserror(vlookup($A325&amp;$B325,'3) Release_Label'!$D:$D&amp;'3) Release_Label'!$E:$E,1,0)),"NO UPC-CATALOG ID pair MATCH in Release_Label" )</f>
        <v/>
      </c>
      <c r="E325" s="43" t="s">
        <v>71</v>
      </c>
      <c r="F325" s="135" t="s">
        <v>667</v>
      </c>
      <c r="G325" s="136" t="str">
        <f t="array" ref="G325">ifs(or($F325="",$F325="Main Primary Artist"),$F325,not(iserror(vlookup($F325,'Reference info'!$J$5:$J$8,1,0))),"Key Artist",not(iserror(vlookup($F325,'Reference info'!$J$38:$J$405,1,0))),"Performer",not(iserror(vlookup($F325,'Reference info'!$J$10:$J$36,1,0))),"Producer &amp; Engineer")</f>
        <v>Producer &amp; Engineer</v>
      </c>
      <c r="I325" s="8" t="str">
        <f>IF(AND(F325="Main Primary Artist",SUBSTITUTE(E325," ","")&lt;&gt;"VariousArtists",SUBSTITUTE(E325," ","")&lt;&gt;"VariousArtist",E325&lt;&gt;"Various",SUBSTITUTE(E325," ","")&lt;&gt;"AssortedArtists",SUBSTITUTE(E325," ","")&lt;&gt;"AssortedArtist",E325&lt;&gt;"Assorted",SUBSTITUTE(E325," ","")&lt;&gt;"AsortedArtists",SUBSTITUTE(E325," ","")&lt;&gt;"AsortedArtist",E325&lt;&gt;"Asorted",E325&lt;&gt;"Other",,SUBSTITUTE(E325," ","")&lt;&gt;"MiscellaneousArtists",SUBSTITUTE(E325," ","")&lt;&gt;"MiscellaneousArtist",E325&lt;&gt;"Miscellaneous",SUBSTITUTE(E325," ","")&lt;&gt;"MiscelaneousArtists",SUBSTITUTE(E325," ","")&lt;&gt;"MiscelaneousArtist",E325&lt;&gt;"Miscelaneous"),"update Releases set ArtistId=(select ArtistId from Artists where Name=N'"&amp;SUBSTITUTE(trim(E325),"'","''")&amp;"' and EnterpriseId="&amp;EntId&amp;"), SearchKeywords=concat_ws(' ', Name, N'"&amp;SUBSTITUTE(trim(E325),"'","''")&amp;"',(select Name from Labels where LabelId=Releases.LabelId), ReleaseId, UPC, Catalog) where "&amp;IF(A325&lt;&gt;"","UPC="&amp;A325,"Catalog='"&amp;SUBSTITUTE(trim(B325),"'","''")&amp;"'")&amp;" and EnterpriseId="&amp;EntId,IF(and(F325&lt;&gt;"Main Primary Artist",SUBSTITUTE(E325," ","")&lt;&gt;"VariousArtists",SUBSTITUTE(E325," ","")&lt;&gt;"VariousArtist",E325&lt;&gt;"Various",SUBSTITUTE(E325," ","")&lt;&gt;"AssortedArtists",SUBSTITUTE(E325," ","")&lt;&gt;"AssortedArtist",E325&lt;&gt;"Assorted",SUBSTITUTE(E325," ","")&lt;&gt;"AsortedArtists",SUBSTITUTE(E325," ","")&lt;&gt;"AsortedArtist",E325&lt;&gt;"Asorted",E325&lt;&gt;"Other",,SUBSTITUTE(E325," ","")&lt;&gt;"MiscellaneousArtists",SUBSTITUTE(E325," ","")&lt;&gt;"MiscellaneousArtist",E325&lt;&gt;"Miscellaneous",SUBSTITUTE(E325," ","")&lt;&gt;"MiscelaneousArtists",SUBSTITUTE(E325," ","")&lt;&gt;"MiscelaneousArtist",E325&lt;&gt;"Miscelaneous"),"INSERT into Contributors VALUES (newid(), "&amp;IF(F325&lt;&gt;"Primary Artist", "(select RoleId from ContributorRoles where Name='"&amp;F325&amp;"'), 0", "49, 1")&amp; ", null, (select max(ReleaseId) from Releases where "&amp;IF(A325&lt;&gt;"","UPC="&amp;A325,"Catalog='"&amp;SUBSTITUTE(trim(B325),"'","''")&amp;"'")&amp;" and EnterpriseId="&amp;EntId&amp;"), (select ArtistId from Artists where Name=N'"&amp;SUBSTITUTE(trim(E325),"'","''")&amp;"' and EnterpriseId="&amp;EntId&amp;"), null)",""))</f>
        <v>INSERT into Contributors VALUES (newid(), (select RoleId from ContributorRoles where Name='Producer'), 0, null, (select max(ReleaseId) from Releases where UPC=717931601021 and EnterpriseId=647322), (select ArtistId from Artists where Name=N'Gabriza' and EnterpriseId=647322), null)</v>
      </c>
      <c r="L325" s="28"/>
    </row>
    <row r="326">
      <c r="A326" s="83">
        <v>7.17931601021E11</v>
      </c>
      <c r="B326" s="116"/>
      <c r="C326" s="134" t="str">
        <f t="array" ref="C326">ifs(and(isblank($A326),isblank($B326)),"", not(iserror(vlookup($A326&amp;$B326,'3) Release_Label'!$D:$D&amp;'3) Release_Label'!$E:$E,1,0))),vlookup($A326&amp;$B326,{'3) Release_Label'!$D:$D&amp;'3) Release_Label'!$E:$E,'3) Release_Label'!$F:$F},2,0), or(and(not(isblank($B326)),$B326=$B325,$A326&lt;&gt;$A325),and(not(isblank($A326)),$A326=$A325,$B326&lt;&gt;$B325)),"ID LISTS UNALIGNED",and($A326&lt;&gt;"",countif('3) Release_Label'!$D:$D,$A326)=0),"NO UPC MATCH in Release_Label",and($B326&lt;&gt;"",countif('3) Release_Label'!$E:$E,$B326)=0),"NO CATALOG ID MATCH in Release_Label",iserror(vlookup($A326&amp;$B326,'3) Release_Label'!$D:$D&amp;'3) Release_Label'!$E:$E,1,0)),"NO UPC-CATALOG ID pair MATCH in Release_Label" )</f>
        <v>Jimmy Hopkins</v>
      </c>
      <c r="D326" s="134" t="str">
        <f t="array" ref="D326">ifs(and(isblank($A326),isblank($B326)),"", not(iserror(vlookup($A326&amp;$B326,'3) Release_Label'!$D:$D&amp;'3) Release_Label'!$E:$E,1,0))),vlookup($A326&amp;$B326,{'3) Release_Label'!$D:$D&amp;'3) Release_Label'!$E:$E,'3) Release_Label'!$H:$H},2,0), or(and(not(isblank($B326)),$B326=$B325,$A326&lt;&gt;$A325),and(not(isblank($A326)),$A326=$A325,$B326&lt;&gt;$B325)),"ID LISTS UNALIGNED",and($A326&lt;&gt;"",countif('3) Release_Label'!$D:$D,$A326)=0),"NO UPC MATCH in Release_Label",and($B326&lt;&gt;"",countif('3) Release_Label'!$E:$E,$B326)=0),"NO CATALOG ID MATCH in Release_Label",iserror(vlookup($A326&amp;$B326,'3) Release_Label'!$D:$D&amp;'3) Release_Label'!$E:$E,1,0)),"NO UPC-CATALOG ID pair MATCH in Release_Label" )</f>
        <v/>
      </c>
      <c r="E326" s="43" t="s">
        <v>71</v>
      </c>
      <c r="F326" s="135" t="s">
        <v>669</v>
      </c>
      <c r="G326" s="136" t="str">
        <f t="array" ref="G326">ifs(or($F326="",$F326="Main Primary Artist"),$F326,not(iserror(vlookup($F326,'Reference info'!$J$5:$J$8,1,0))),"Key Artist",not(iserror(vlookup($F326,'Reference info'!$J$38:$J$405,1,0))),"Performer",not(iserror(vlookup($F326,'Reference info'!$J$10:$J$36,1,0))),"Producer &amp; Engineer")</f>
        <v>Producer &amp; Engineer</v>
      </c>
      <c r="I326" s="8" t="str">
        <f>IF(AND(F326="Main Primary Artist",SUBSTITUTE(E326," ","")&lt;&gt;"VariousArtists",SUBSTITUTE(E326," ","")&lt;&gt;"VariousArtist",E326&lt;&gt;"Various",SUBSTITUTE(E326," ","")&lt;&gt;"AssortedArtists",SUBSTITUTE(E326," ","")&lt;&gt;"AssortedArtist",E326&lt;&gt;"Assorted",SUBSTITUTE(E326," ","")&lt;&gt;"AsortedArtists",SUBSTITUTE(E326," ","")&lt;&gt;"AsortedArtist",E326&lt;&gt;"Asorted",E326&lt;&gt;"Other",,SUBSTITUTE(E326," ","")&lt;&gt;"MiscellaneousArtists",SUBSTITUTE(E326," ","")&lt;&gt;"MiscellaneousArtist",E326&lt;&gt;"Miscellaneous",SUBSTITUTE(E326," ","")&lt;&gt;"MiscelaneousArtists",SUBSTITUTE(E326," ","")&lt;&gt;"MiscelaneousArtist",E326&lt;&gt;"Miscelaneous"),"update Releases set ArtistId=(select ArtistId from Artists where Name=N'"&amp;SUBSTITUTE(trim(E326),"'","''")&amp;"' and EnterpriseId="&amp;EntId&amp;"), SearchKeywords=concat_ws(' ', Name, N'"&amp;SUBSTITUTE(trim(E326),"'","''")&amp;"',(select Name from Labels where LabelId=Releases.LabelId), ReleaseId, UPC, Catalog) where "&amp;IF(A326&lt;&gt;"","UPC="&amp;A326,"Catalog='"&amp;SUBSTITUTE(trim(B326),"'","''")&amp;"'")&amp;" and EnterpriseId="&amp;EntId,IF(and(F326&lt;&gt;"Main Primary Artist",SUBSTITUTE(E326," ","")&lt;&gt;"VariousArtists",SUBSTITUTE(E326," ","")&lt;&gt;"VariousArtist",E326&lt;&gt;"Various",SUBSTITUTE(E326," ","")&lt;&gt;"AssortedArtists",SUBSTITUTE(E326," ","")&lt;&gt;"AssortedArtist",E326&lt;&gt;"Assorted",SUBSTITUTE(E326," ","")&lt;&gt;"AsortedArtists",SUBSTITUTE(E326," ","")&lt;&gt;"AsortedArtist",E326&lt;&gt;"Asorted",E326&lt;&gt;"Other",,SUBSTITUTE(E326," ","")&lt;&gt;"MiscellaneousArtists",SUBSTITUTE(E326," ","")&lt;&gt;"MiscellaneousArtist",E326&lt;&gt;"Miscellaneous",SUBSTITUTE(E326," ","")&lt;&gt;"MiscelaneousArtists",SUBSTITUTE(E326," ","")&lt;&gt;"MiscelaneousArtist",E326&lt;&gt;"Miscelaneous"),"INSERT into Contributors VALUES (newid(), "&amp;IF(F326&lt;&gt;"Primary Artist", "(select RoleId from ContributorRoles where Name='"&amp;F326&amp;"'), 0", "49, 1")&amp; ", null, (select max(ReleaseId) from Releases where "&amp;IF(A326&lt;&gt;"","UPC="&amp;A326,"Catalog='"&amp;SUBSTITUTE(trim(B326),"'","''")&amp;"'")&amp;" and EnterpriseId="&amp;EntId&amp;"), (select ArtistId from Artists where Name=N'"&amp;SUBSTITUTE(trim(E326),"'","''")&amp;"' and EnterpriseId="&amp;EntId&amp;"), null)",""))</f>
        <v>INSERT into Contributors VALUES (newid(), (select RoleId from ContributorRoles where Name='Engineer'), 0, null, (select max(ReleaseId) from Releases where UPC=717931601021 and EnterpriseId=647322), (select ArtistId from Artists where Name=N'Gabriza' and EnterpriseId=647322), null)</v>
      </c>
      <c r="L326" s="28"/>
    </row>
    <row r="327">
      <c r="A327" s="83">
        <v>7.17931735344E11</v>
      </c>
      <c r="B327" s="116"/>
      <c r="C327" s="134" t="str">
        <f t="array" ref="C327">ifs(and(isblank($A327),isblank($B327)),"", not(iserror(vlookup($A327&amp;$B327,'3) Release_Label'!$D:$D&amp;'3) Release_Label'!$E:$E,1,0))),vlookup($A327&amp;$B327,{'3) Release_Label'!$D:$D&amp;'3) Release_Label'!$E:$E,'3) Release_Label'!$F:$F},2,0), or(and(not(isblank($B327)),$B327=$B326,$A327&lt;&gt;$A326),and(not(isblank($A327)),$A327=$A326,$B327&lt;&gt;$B326)),"ID LISTS UNALIGNED",and($A327&lt;&gt;"",countif('3) Release_Label'!$D:$D,$A327)=0),"NO UPC MATCH in Release_Label",and($B327&lt;&gt;"",countif('3) Release_Label'!$E:$E,$B327)=0),"NO CATALOG ID MATCH in Release_Label",iserror(vlookup($A327&amp;$B327,'3) Release_Label'!$D:$D&amp;'3) Release_Label'!$E:$E,1,0)),"NO UPC-CATALOG ID pair MATCH in Release_Label" )</f>
        <v>O Vazio</v>
      </c>
      <c r="D327" s="134" t="str">
        <f t="array" ref="D327">ifs(and(isblank($A327),isblank($B327)),"", not(iserror(vlookup($A327&amp;$B327,'3) Release_Label'!$D:$D&amp;'3) Release_Label'!$E:$E,1,0))),vlookup($A327&amp;$B327,{'3) Release_Label'!$D:$D&amp;'3) Release_Label'!$E:$E,'3) Release_Label'!$H:$H},2,0), or(and(not(isblank($B327)),$B327=$B326,$A327&lt;&gt;$A326),and(not(isblank($A327)),$A327=$A326,$B327&lt;&gt;$B326)),"ID LISTS UNALIGNED",and($A327&lt;&gt;"",countif('3) Release_Label'!$D:$D,$A327)=0),"NO UPC MATCH in Release_Label",and($B327&lt;&gt;"",countif('3) Release_Label'!$E:$E,$B327)=0),"NO CATALOG ID MATCH in Release_Label",iserror(vlookup($A327&amp;$B327,'3) Release_Label'!$D:$D&amp;'3) Release_Label'!$E:$E,1,0)),"NO UPC-CATALOG ID pair MATCH in Release_Label" )</f>
        <v/>
      </c>
      <c r="E327" s="43" t="s">
        <v>71</v>
      </c>
      <c r="F327" s="135" t="s">
        <v>666</v>
      </c>
      <c r="G327" s="136" t="str">
        <f t="array" ref="G327">ifs(or($F327="",$F327="Main Primary Artist"),$F327,not(iserror(vlookup($F327,'Reference info'!$J$5:$J$8,1,0))),"Key Artist",not(iserror(vlookup($F327,'Reference info'!$J$38:$J$405,1,0))),"Performer",not(iserror(vlookup($F327,'Reference info'!$J$10:$J$36,1,0))),"Producer &amp; Engineer")</f>
        <v>Main Primary Artist</v>
      </c>
      <c r="I327" s="8" t="str">
        <f>IF(AND(F327="Main Primary Artist",SUBSTITUTE(E327," ","")&lt;&gt;"VariousArtists",SUBSTITUTE(E327," ","")&lt;&gt;"VariousArtist",E327&lt;&gt;"Various",SUBSTITUTE(E327," ","")&lt;&gt;"AssortedArtists",SUBSTITUTE(E327," ","")&lt;&gt;"AssortedArtist",E327&lt;&gt;"Assorted",SUBSTITUTE(E327," ","")&lt;&gt;"AsortedArtists",SUBSTITUTE(E327," ","")&lt;&gt;"AsortedArtist",E327&lt;&gt;"Asorted",E327&lt;&gt;"Other",,SUBSTITUTE(E327," ","")&lt;&gt;"MiscellaneousArtists",SUBSTITUTE(E327," ","")&lt;&gt;"MiscellaneousArtist",E327&lt;&gt;"Miscellaneous",SUBSTITUTE(E327," ","")&lt;&gt;"MiscelaneousArtists",SUBSTITUTE(E327," ","")&lt;&gt;"MiscelaneousArtist",E327&lt;&gt;"Miscelaneous"),"update Releases set ArtistId=(select ArtistId from Artists where Name=N'"&amp;SUBSTITUTE(trim(E327),"'","''")&amp;"' and EnterpriseId="&amp;EntId&amp;"), SearchKeywords=concat_ws(' ', Name, N'"&amp;SUBSTITUTE(trim(E327),"'","''")&amp;"',(select Name from Labels where LabelId=Releases.LabelId), ReleaseId, UPC, Catalog) where "&amp;IF(A327&lt;&gt;"","UPC="&amp;A327,"Catalog='"&amp;SUBSTITUTE(trim(B327),"'","''")&amp;"'")&amp;" and EnterpriseId="&amp;EntId,IF(and(F327&lt;&gt;"Main Primary Artist",SUBSTITUTE(E327," ","")&lt;&gt;"VariousArtists",SUBSTITUTE(E327," ","")&lt;&gt;"VariousArtist",E327&lt;&gt;"Various",SUBSTITUTE(E327," ","")&lt;&gt;"AssortedArtists",SUBSTITUTE(E327," ","")&lt;&gt;"AssortedArtist",E327&lt;&gt;"Assorted",SUBSTITUTE(E327," ","")&lt;&gt;"AsortedArtists",SUBSTITUTE(E327," ","")&lt;&gt;"AsortedArtist",E327&lt;&gt;"Asorted",E327&lt;&gt;"Other",,SUBSTITUTE(E327," ","")&lt;&gt;"MiscellaneousArtists",SUBSTITUTE(E327," ","")&lt;&gt;"MiscellaneousArtist",E327&lt;&gt;"Miscellaneous",SUBSTITUTE(E327," ","")&lt;&gt;"MiscelaneousArtists",SUBSTITUTE(E327," ","")&lt;&gt;"MiscelaneousArtist",E327&lt;&gt;"Miscelaneous"),"INSERT into Contributors VALUES (newid(), "&amp;IF(F327&lt;&gt;"Primary Artist", "(select RoleId from ContributorRoles where Name='"&amp;F327&amp;"'), 0", "49, 1")&amp; ", null, (select max(ReleaseId) from Releases where "&amp;IF(A327&lt;&gt;"","UPC="&amp;A327,"Catalog='"&amp;SUBSTITUTE(trim(B327),"'","''")&amp;"'")&amp;" and EnterpriseId="&amp;EntId&amp;"), (select ArtistId from Artists where Name=N'"&amp;SUBSTITUTE(trim(E327),"'","''")&amp;"' and EnterpriseId="&amp;EntId&amp;"), null)",""))</f>
        <v>update Releases set ArtistId=(select ArtistId from Artists where Name=N'Gabriza' and EnterpriseId=647322), SearchKeywords=concat_ws(' ', Name, N'Gabriza',(select Name from Labels where LabelId=Releases.LabelId), ReleaseId, UPC, Catalog) where UPC=717931735344 and EnterpriseId=647322</v>
      </c>
      <c r="L327" s="28"/>
    </row>
    <row r="328">
      <c r="A328" s="83">
        <v>7.17931735344E11</v>
      </c>
      <c r="B328" s="116"/>
      <c r="C328" s="134" t="str">
        <f t="array" ref="C328">ifs(and(isblank($A328),isblank($B328)),"", not(iserror(vlookup($A328&amp;$B328,'3) Release_Label'!$D:$D&amp;'3) Release_Label'!$E:$E,1,0))),vlookup($A328&amp;$B328,{'3) Release_Label'!$D:$D&amp;'3) Release_Label'!$E:$E,'3) Release_Label'!$F:$F},2,0), or(and(not(isblank($B328)),$B328=$B327,$A328&lt;&gt;$A327),and(not(isblank($A328)),$A328=$A327,$B328&lt;&gt;$B327)),"ID LISTS UNALIGNED",and($A328&lt;&gt;"",countif('3) Release_Label'!$D:$D,$A328)=0),"NO UPC MATCH in Release_Label",and($B328&lt;&gt;"",countif('3) Release_Label'!$E:$E,$B328)=0),"NO CATALOG ID MATCH in Release_Label",iserror(vlookup($A328&amp;$B328,'3) Release_Label'!$D:$D&amp;'3) Release_Label'!$E:$E,1,0)),"NO UPC-CATALOG ID pair MATCH in Release_Label" )</f>
        <v>O Vazio</v>
      </c>
      <c r="D328" s="134" t="str">
        <f t="array" ref="D328">ifs(and(isblank($A328),isblank($B328)),"", not(iserror(vlookup($A328&amp;$B328,'3) Release_Label'!$D:$D&amp;'3) Release_Label'!$E:$E,1,0))),vlookup($A328&amp;$B328,{'3) Release_Label'!$D:$D&amp;'3) Release_Label'!$E:$E,'3) Release_Label'!$H:$H},2,0), or(and(not(isblank($B328)),$B328=$B327,$A328&lt;&gt;$A327),and(not(isblank($A328)),$A328=$A327,$B328&lt;&gt;$B327)),"ID LISTS UNALIGNED",and($A328&lt;&gt;"",countif('3) Release_Label'!$D:$D,$A328)=0),"NO UPC MATCH in Release_Label",and($B328&lt;&gt;"",countif('3) Release_Label'!$E:$E,$B328)=0),"NO CATALOG ID MATCH in Release_Label",iserror(vlookup($A328&amp;$B328,'3) Release_Label'!$D:$D&amp;'3) Release_Label'!$E:$E,1,0)),"NO UPC-CATALOG ID pair MATCH in Release_Label" )</f>
        <v/>
      </c>
      <c r="E328" s="43" t="s">
        <v>71</v>
      </c>
      <c r="F328" s="135" t="s">
        <v>667</v>
      </c>
      <c r="G328" s="136" t="str">
        <f t="array" ref="G328">ifs(or($F328="",$F328="Main Primary Artist"),$F328,not(iserror(vlookup($F328,'Reference info'!$J$5:$J$8,1,0))),"Key Artist",not(iserror(vlookup($F328,'Reference info'!$J$38:$J$405,1,0))),"Performer",not(iserror(vlookup($F328,'Reference info'!$J$10:$J$36,1,0))),"Producer &amp; Engineer")</f>
        <v>Producer &amp; Engineer</v>
      </c>
      <c r="I328" s="8" t="str">
        <f>IF(AND(F328="Main Primary Artist",SUBSTITUTE(E328," ","")&lt;&gt;"VariousArtists",SUBSTITUTE(E328," ","")&lt;&gt;"VariousArtist",E328&lt;&gt;"Various",SUBSTITUTE(E328," ","")&lt;&gt;"AssortedArtists",SUBSTITUTE(E328," ","")&lt;&gt;"AssortedArtist",E328&lt;&gt;"Assorted",SUBSTITUTE(E328," ","")&lt;&gt;"AsortedArtists",SUBSTITUTE(E328," ","")&lt;&gt;"AsortedArtist",E328&lt;&gt;"Asorted",E328&lt;&gt;"Other",,SUBSTITUTE(E328," ","")&lt;&gt;"MiscellaneousArtists",SUBSTITUTE(E328," ","")&lt;&gt;"MiscellaneousArtist",E328&lt;&gt;"Miscellaneous",SUBSTITUTE(E328," ","")&lt;&gt;"MiscelaneousArtists",SUBSTITUTE(E328," ","")&lt;&gt;"MiscelaneousArtist",E328&lt;&gt;"Miscelaneous"),"update Releases set ArtistId=(select ArtistId from Artists where Name=N'"&amp;SUBSTITUTE(trim(E328),"'","''")&amp;"' and EnterpriseId="&amp;EntId&amp;"), SearchKeywords=concat_ws(' ', Name, N'"&amp;SUBSTITUTE(trim(E328),"'","''")&amp;"',(select Name from Labels where LabelId=Releases.LabelId), ReleaseId, UPC, Catalog) where "&amp;IF(A328&lt;&gt;"","UPC="&amp;A328,"Catalog='"&amp;SUBSTITUTE(trim(B328),"'","''")&amp;"'")&amp;" and EnterpriseId="&amp;EntId,IF(and(F328&lt;&gt;"Main Primary Artist",SUBSTITUTE(E328," ","")&lt;&gt;"VariousArtists",SUBSTITUTE(E328," ","")&lt;&gt;"VariousArtist",E328&lt;&gt;"Various",SUBSTITUTE(E328," ","")&lt;&gt;"AssortedArtists",SUBSTITUTE(E328," ","")&lt;&gt;"AssortedArtist",E328&lt;&gt;"Assorted",SUBSTITUTE(E328," ","")&lt;&gt;"AsortedArtists",SUBSTITUTE(E328," ","")&lt;&gt;"AsortedArtist",E328&lt;&gt;"Asorted",E328&lt;&gt;"Other",,SUBSTITUTE(E328," ","")&lt;&gt;"MiscellaneousArtists",SUBSTITUTE(E328," ","")&lt;&gt;"MiscellaneousArtist",E328&lt;&gt;"Miscellaneous",SUBSTITUTE(E328," ","")&lt;&gt;"MiscelaneousArtists",SUBSTITUTE(E328," ","")&lt;&gt;"MiscelaneousArtist",E328&lt;&gt;"Miscelaneous"),"INSERT into Contributors VALUES (newid(), "&amp;IF(F328&lt;&gt;"Primary Artist", "(select RoleId from ContributorRoles where Name='"&amp;F328&amp;"'), 0", "49, 1")&amp; ", null, (select max(ReleaseId) from Releases where "&amp;IF(A328&lt;&gt;"","UPC="&amp;A328,"Catalog='"&amp;SUBSTITUTE(trim(B328),"'","''")&amp;"'")&amp;" and EnterpriseId="&amp;EntId&amp;"), (select ArtistId from Artists where Name=N'"&amp;SUBSTITUTE(trim(E328),"'","''")&amp;"' and EnterpriseId="&amp;EntId&amp;"), null)",""))</f>
        <v>INSERT into Contributors VALUES (newid(), (select RoleId from ContributorRoles where Name='Producer'), 0, null, (select max(ReleaseId) from Releases where UPC=717931735344 and EnterpriseId=647322), (select ArtistId from Artists where Name=N'Gabriza' and EnterpriseId=647322), null)</v>
      </c>
      <c r="L328" s="28"/>
    </row>
    <row r="329">
      <c r="A329" s="83">
        <v>7.17931735344E11</v>
      </c>
      <c r="B329" s="116"/>
      <c r="C329" s="134" t="str">
        <f t="array" ref="C329">ifs(and(isblank($A329),isblank($B329)),"", not(iserror(vlookup($A329&amp;$B329,'3) Release_Label'!$D:$D&amp;'3) Release_Label'!$E:$E,1,0))),vlookup($A329&amp;$B329,{'3) Release_Label'!$D:$D&amp;'3) Release_Label'!$E:$E,'3) Release_Label'!$F:$F},2,0), or(and(not(isblank($B329)),$B329=$B328,$A329&lt;&gt;$A328),and(not(isblank($A329)),$A329=$A328,$B329&lt;&gt;$B328)),"ID LISTS UNALIGNED",and($A329&lt;&gt;"",countif('3) Release_Label'!$D:$D,$A329)=0),"NO UPC MATCH in Release_Label",and($B329&lt;&gt;"",countif('3) Release_Label'!$E:$E,$B329)=0),"NO CATALOG ID MATCH in Release_Label",iserror(vlookup($A329&amp;$B329,'3) Release_Label'!$D:$D&amp;'3) Release_Label'!$E:$E,1,0)),"NO UPC-CATALOG ID pair MATCH in Release_Label" )</f>
        <v>O Vazio</v>
      </c>
      <c r="D329" s="134" t="str">
        <f t="array" ref="D329">ifs(and(isblank($A329),isblank($B329)),"", not(iserror(vlookup($A329&amp;$B329,'3) Release_Label'!$D:$D&amp;'3) Release_Label'!$E:$E,1,0))),vlookup($A329&amp;$B329,{'3) Release_Label'!$D:$D&amp;'3) Release_Label'!$E:$E,'3) Release_Label'!$H:$H},2,0), or(and(not(isblank($B329)),$B329=$B328,$A329&lt;&gt;$A328),and(not(isblank($A329)),$A329=$A328,$B329&lt;&gt;$B328)),"ID LISTS UNALIGNED",and($A329&lt;&gt;"",countif('3) Release_Label'!$D:$D,$A329)=0),"NO UPC MATCH in Release_Label",and($B329&lt;&gt;"",countif('3) Release_Label'!$E:$E,$B329)=0),"NO CATALOG ID MATCH in Release_Label",iserror(vlookup($A329&amp;$B329,'3) Release_Label'!$D:$D&amp;'3) Release_Label'!$E:$E,1,0)),"NO UPC-CATALOG ID pair MATCH in Release_Label" )</f>
        <v/>
      </c>
      <c r="E329" s="43" t="s">
        <v>71</v>
      </c>
      <c r="F329" s="135" t="s">
        <v>669</v>
      </c>
      <c r="G329" s="136" t="str">
        <f t="array" ref="G329">ifs(or($F329="",$F329="Main Primary Artist"),$F329,not(iserror(vlookup($F329,'Reference info'!$J$5:$J$8,1,0))),"Key Artist",not(iserror(vlookup($F329,'Reference info'!$J$38:$J$405,1,0))),"Performer",not(iserror(vlookup($F329,'Reference info'!$J$10:$J$36,1,0))),"Producer &amp; Engineer")</f>
        <v>Producer &amp; Engineer</v>
      </c>
      <c r="I329" s="8" t="str">
        <f>IF(AND(F329="Main Primary Artist",SUBSTITUTE(E329," ","")&lt;&gt;"VariousArtists",SUBSTITUTE(E329," ","")&lt;&gt;"VariousArtist",E329&lt;&gt;"Various",SUBSTITUTE(E329," ","")&lt;&gt;"AssortedArtists",SUBSTITUTE(E329," ","")&lt;&gt;"AssortedArtist",E329&lt;&gt;"Assorted",SUBSTITUTE(E329," ","")&lt;&gt;"AsortedArtists",SUBSTITUTE(E329," ","")&lt;&gt;"AsortedArtist",E329&lt;&gt;"Asorted",E329&lt;&gt;"Other",,SUBSTITUTE(E329," ","")&lt;&gt;"MiscellaneousArtists",SUBSTITUTE(E329," ","")&lt;&gt;"MiscellaneousArtist",E329&lt;&gt;"Miscellaneous",SUBSTITUTE(E329," ","")&lt;&gt;"MiscelaneousArtists",SUBSTITUTE(E329," ","")&lt;&gt;"MiscelaneousArtist",E329&lt;&gt;"Miscelaneous"),"update Releases set ArtistId=(select ArtistId from Artists where Name=N'"&amp;SUBSTITUTE(trim(E329),"'","''")&amp;"' and EnterpriseId="&amp;EntId&amp;"), SearchKeywords=concat_ws(' ', Name, N'"&amp;SUBSTITUTE(trim(E329),"'","''")&amp;"',(select Name from Labels where LabelId=Releases.LabelId), ReleaseId, UPC, Catalog) where "&amp;IF(A329&lt;&gt;"","UPC="&amp;A329,"Catalog='"&amp;SUBSTITUTE(trim(B329),"'","''")&amp;"'")&amp;" and EnterpriseId="&amp;EntId,IF(and(F329&lt;&gt;"Main Primary Artist",SUBSTITUTE(E329," ","")&lt;&gt;"VariousArtists",SUBSTITUTE(E329," ","")&lt;&gt;"VariousArtist",E329&lt;&gt;"Various",SUBSTITUTE(E329," ","")&lt;&gt;"AssortedArtists",SUBSTITUTE(E329," ","")&lt;&gt;"AssortedArtist",E329&lt;&gt;"Assorted",SUBSTITUTE(E329," ","")&lt;&gt;"AsortedArtists",SUBSTITUTE(E329," ","")&lt;&gt;"AsortedArtist",E329&lt;&gt;"Asorted",E329&lt;&gt;"Other",,SUBSTITUTE(E329," ","")&lt;&gt;"MiscellaneousArtists",SUBSTITUTE(E329," ","")&lt;&gt;"MiscellaneousArtist",E329&lt;&gt;"Miscellaneous",SUBSTITUTE(E329," ","")&lt;&gt;"MiscelaneousArtists",SUBSTITUTE(E329," ","")&lt;&gt;"MiscelaneousArtist",E329&lt;&gt;"Miscelaneous"),"INSERT into Contributors VALUES (newid(), "&amp;IF(F329&lt;&gt;"Primary Artist", "(select RoleId from ContributorRoles where Name='"&amp;F329&amp;"'), 0", "49, 1")&amp; ", null, (select max(ReleaseId) from Releases where "&amp;IF(A329&lt;&gt;"","UPC="&amp;A329,"Catalog='"&amp;SUBSTITUTE(trim(B329),"'","''")&amp;"'")&amp;" and EnterpriseId="&amp;EntId&amp;"), (select ArtistId from Artists where Name=N'"&amp;SUBSTITUTE(trim(E329),"'","''")&amp;"' and EnterpriseId="&amp;EntId&amp;"), null)",""))</f>
        <v>INSERT into Contributors VALUES (newid(), (select RoleId from ContributorRoles where Name='Engineer'), 0, null, (select max(ReleaseId) from Releases where UPC=717931735344 and EnterpriseId=647322), (select ArtistId from Artists where Name=N'Gabriza' and EnterpriseId=647322), null)</v>
      </c>
      <c r="L329" s="28"/>
    </row>
    <row r="330">
      <c r="A330" s="83">
        <v>7.17931735313E11</v>
      </c>
      <c r="B330" s="116"/>
      <c r="C330" s="134" t="str">
        <f t="array" ref="C330">ifs(and(isblank($A330),isblank($B330)),"", not(iserror(vlookup($A330&amp;$B330,'3) Release_Label'!$D:$D&amp;'3) Release_Label'!$E:$E,1,0))),vlookup($A330&amp;$B330,{'3) Release_Label'!$D:$D&amp;'3) Release_Label'!$E:$E,'3) Release_Label'!$F:$F},2,0), or(and(not(isblank($B330)),$B330=$B329,$A330&lt;&gt;$A329),and(not(isblank($A330)),$A330=$A329,$B330&lt;&gt;$B329)),"ID LISTS UNALIGNED",and($A330&lt;&gt;"",countif('3) Release_Label'!$D:$D,$A330)=0),"NO UPC MATCH in Release_Label",and($B330&lt;&gt;"",countif('3) Release_Label'!$E:$E,$B330)=0),"NO CATALOG ID MATCH in Release_Label",iserror(vlookup($A330&amp;$B330,'3) Release_Label'!$D:$D&amp;'3) Release_Label'!$E:$E,1,0)),"NO UPC-CATALOG ID pair MATCH in Release_Label" )</f>
        <v>A Verdadeira Quinta Marcha</v>
      </c>
      <c r="D330" s="134" t="str">
        <f t="array" ref="D330">ifs(and(isblank($A330),isblank($B330)),"", not(iserror(vlookup($A330&amp;$B330,'3) Release_Label'!$D:$D&amp;'3) Release_Label'!$E:$E,1,0))),vlookup($A330&amp;$B330,{'3) Release_Label'!$D:$D&amp;'3) Release_Label'!$E:$E,'3) Release_Label'!$H:$H},2,0), or(and(not(isblank($B330)),$B330=$B329,$A330&lt;&gt;$A329),and(not(isblank($A330)),$A330=$A329,$B330&lt;&gt;$B329)),"ID LISTS UNALIGNED",and($A330&lt;&gt;"",countif('3) Release_Label'!$D:$D,$A330)=0),"NO UPC MATCH in Release_Label",and($B330&lt;&gt;"",countif('3) Release_Label'!$E:$E,$B330)=0),"NO CATALOG ID MATCH in Release_Label",iserror(vlookup($A330&amp;$B330,'3) Release_Label'!$D:$D&amp;'3) Release_Label'!$E:$E,1,0)),"NO UPC-CATALOG ID pair MATCH in Release_Label" )</f>
        <v/>
      </c>
      <c r="E330" s="43" t="s">
        <v>67</v>
      </c>
      <c r="F330" s="135" t="s">
        <v>666</v>
      </c>
      <c r="G330" s="136" t="str">
        <f t="array" ref="G330">ifs(or($F330="",$F330="Main Primary Artist"),$F330,not(iserror(vlookup($F330,'Reference info'!$J$5:$J$8,1,0))),"Key Artist",not(iserror(vlookup($F330,'Reference info'!$J$38:$J$405,1,0))),"Performer",not(iserror(vlookup($F330,'Reference info'!$J$10:$J$36,1,0))),"Producer &amp; Engineer")</f>
        <v>Main Primary Artist</v>
      </c>
      <c r="I330" s="8" t="str">
        <f>IF(AND(F330="Main Primary Artist",SUBSTITUTE(E330," ","")&lt;&gt;"VariousArtists",SUBSTITUTE(E330," ","")&lt;&gt;"VariousArtist",E330&lt;&gt;"Various",SUBSTITUTE(E330," ","")&lt;&gt;"AssortedArtists",SUBSTITUTE(E330," ","")&lt;&gt;"AssortedArtist",E330&lt;&gt;"Assorted",SUBSTITUTE(E330," ","")&lt;&gt;"AsortedArtists",SUBSTITUTE(E330," ","")&lt;&gt;"AsortedArtist",E330&lt;&gt;"Asorted",E330&lt;&gt;"Other",,SUBSTITUTE(E330," ","")&lt;&gt;"MiscellaneousArtists",SUBSTITUTE(E330," ","")&lt;&gt;"MiscellaneousArtist",E330&lt;&gt;"Miscellaneous",SUBSTITUTE(E330," ","")&lt;&gt;"MiscelaneousArtists",SUBSTITUTE(E330," ","")&lt;&gt;"MiscelaneousArtist",E330&lt;&gt;"Miscelaneous"),"update Releases set ArtistId=(select ArtistId from Artists where Name=N'"&amp;SUBSTITUTE(trim(E330),"'","''")&amp;"' and EnterpriseId="&amp;EntId&amp;"), SearchKeywords=concat_ws(' ', Name, N'"&amp;SUBSTITUTE(trim(E330),"'","''")&amp;"',(select Name from Labels where LabelId=Releases.LabelId), ReleaseId, UPC, Catalog) where "&amp;IF(A330&lt;&gt;"","UPC="&amp;A330,"Catalog='"&amp;SUBSTITUTE(trim(B330),"'","''")&amp;"'")&amp;" and EnterpriseId="&amp;EntId,IF(and(F330&lt;&gt;"Main Primary Artist",SUBSTITUTE(E330," ","")&lt;&gt;"VariousArtists",SUBSTITUTE(E330," ","")&lt;&gt;"VariousArtist",E330&lt;&gt;"Various",SUBSTITUTE(E330," ","")&lt;&gt;"AssortedArtists",SUBSTITUTE(E330," ","")&lt;&gt;"AssortedArtist",E330&lt;&gt;"Assorted",SUBSTITUTE(E330," ","")&lt;&gt;"AsortedArtists",SUBSTITUTE(E330," ","")&lt;&gt;"AsortedArtist",E330&lt;&gt;"Asorted",E330&lt;&gt;"Other",,SUBSTITUTE(E330," ","")&lt;&gt;"MiscellaneousArtists",SUBSTITUTE(E330," ","")&lt;&gt;"MiscellaneousArtist",E330&lt;&gt;"Miscellaneous",SUBSTITUTE(E330," ","")&lt;&gt;"MiscelaneousArtists",SUBSTITUTE(E330," ","")&lt;&gt;"MiscelaneousArtist",E330&lt;&gt;"Miscelaneous"),"INSERT into Contributors VALUES (newid(), "&amp;IF(F330&lt;&gt;"Primary Artist", "(select RoleId from ContributorRoles where Name='"&amp;F330&amp;"'), 0", "49, 1")&amp; ", null, (select max(ReleaseId) from Releases where "&amp;IF(A330&lt;&gt;"","UPC="&amp;A330,"Catalog='"&amp;SUBSTITUTE(trim(B330),"'","''")&amp;"'")&amp;" and EnterpriseId="&amp;EntId&amp;"), (select ArtistId from Artists where Name=N'"&amp;SUBSTITUTE(trim(E330),"'","''")&amp;"'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UPC=717931735313 and EnterpriseId=647322</v>
      </c>
      <c r="L330" s="28"/>
    </row>
    <row r="331">
      <c r="A331" s="83">
        <v>7.17931735313E11</v>
      </c>
      <c r="B331" s="116"/>
      <c r="C331" s="134" t="str">
        <f t="array" ref="C331">ifs(and(isblank($A331),isblank($B331)),"", not(iserror(vlookup($A331&amp;$B331,'3) Release_Label'!$D:$D&amp;'3) Release_Label'!$E:$E,1,0))),vlookup($A331&amp;$B331,{'3) Release_Label'!$D:$D&amp;'3) Release_Label'!$E:$E,'3) Release_Label'!$F:$F},2,0), or(and(not(isblank($B331)),$B331=$B330,$A331&lt;&gt;$A330),and(not(isblank($A331)),$A331=$A330,$B331&lt;&gt;$B330)),"ID LISTS UNALIGNED",and($A331&lt;&gt;"",countif('3) Release_Label'!$D:$D,$A331)=0),"NO UPC MATCH in Release_Label",and($B331&lt;&gt;"",countif('3) Release_Label'!$E:$E,$B331)=0),"NO CATALOG ID MATCH in Release_Label",iserror(vlookup($A331&amp;$B331,'3) Release_Label'!$D:$D&amp;'3) Release_Label'!$E:$E,1,0)),"NO UPC-CATALOG ID pair MATCH in Release_Label" )</f>
        <v>A Verdadeira Quinta Marcha</v>
      </c>
      <c r="D331" s="134" t="str">
        <f t="array" ref="D331">ifs(and(isblank($A331),isblank($B331)),"", not(iserror(vlookup($A331&amp;$B331,'3) Release_Label'!$D:$D&amp;'3) Release_Label'!$E:$E,1,0))),vlookup($A331&amp;$B331,{'3) Release_Label'!$D:$D&amp;'3) Release_Label'!$E:$E,'3) Release_Label'!$H:$H},2,0), or(and(not(isblank($B331)),$B331=$B330,$A331&lt;&gt;$A330),and(not(isblank($A331)),$A331=$A330,$B331&lt;&gt;$B330)),"ID LISTS UNALIGNED",and($A331&lt;&gt;"",countif('3) Release_Label'!$D:$D,$A331)=0),"NO UPC MATCH in Release_Label",and($B331&lt;&gt;"",countif('3) Release_Label'!$E:$E,$B331)=0),"NO CATALOG ID MATCH in Release_Label",iserror(vlookup($A331&amp;$B331,'3) Release_Label'!$D:$D&amp;'3) Release_Label'!$E:$E,1,0)),"NO UPC-CATALOG ID pair MATCH in Release_Label" )</f>
        <v/>
      </c>
      <c r="E331" s="43" t="s">
        <v>123</v>
      </c>
      <c r="F331" s="135" t="s">
        <v>671</v>
      </c>
      <c r="G331" s="136" t="str">
        <f t="array" ref="G331">ifs(or($F331="",$F331="Main Primary Artist"),$F331,not(iserror(vlookup($F331,'Reference info'!$J$5:$J$8,1,0))),"Key Artist",not(iserror(vlookup($F331,'Reference info'!$J$38:$J$405,1,0))),"Performer",not(iserror(vlookup($F331,'Reference info'!$J$10:$J$36,1,0))),"Producer &amp; Engineer")</f>
        <v>Key Artist</v>
      </c>
      <c r="I331" s="8" t="str">
        <f>IF(AND(F331="Main Primary Artist",SUBSTITUTE(E331," ","")&lt;&gt;"VariousArtists",SUBSTITUTE(E331," ","")&lt;&gt;"VariousArtist",E331&lt;&gt;"Various",SUBSTITUTE(E331," ","")&lt;&gt;"AssortedArtists",SUBSTITUTE(E331," ","")&lt;&gt;"AssortedArtist",E331&lt;&gt;"Assorted",SUBSTITUTE(E331," ","")&lt;&gt;"AsortedArtists",SUBSTITUTE(E331," ","")&lt;&gt;"AsortedArtist",E331&lt;&gt;"Asorted",E331&lt;&gt;"Other",,SUBSTITUTE(E331," ","")&lt;&gt;"MiscellaneousArtists",SUBSTITUTE(E331," ","")&lt;&gt;"MiscellaneousArtist",E331&lt;&gt;"Miscellaneous",SUBSTITUTE(E331," ","")&lt;&gt;"MiscelaneousArtists",SUBSTITUTE(E331," ","")&lt;&gt;"MiscelaneousArtist",E331&lt;&gt;"Miscelaneous"),"update Releases set ArtistId=(select ArtistId from Artists where Name=N'"&amp;SUBSTITUTE(trim(E331),"'","''")&amp;"' and EnterpriseId="&amp;EntId&amp;"), SearchKeywords=concat_ws(' ', Name, N'"&amp;SUBSTITUTE(trim(E331),"'","''")&amp;"',(select Name from Labels where LabelId=Releases.LabelId), ReleaseId, UPC, Catalog) where "&amp;IF(A331&lt;&gt;"","UPC="&amp;A331,"Catalog='"&amp;SUBSTITUTE(trim(B331),"'","''")&amp;"'")&amp;" and EnterpriseId="&amp;EntId,IF(and(F331&lt;&gt;"Main Primary Artist",SUBSTITUTE(E331," ","")&lt;&gt;"VariousArtists",SUBSTITUTE(E331," ","")&lt;&gt;"VariousArtist",E331&lt;&gt;"Various",SUBSTITUTE(E331," ","")&lt;&gt;"AssortedArtists",SUBSTITUTE(E331," ","")&lt;&gt;"AssortedArtist",E331&lt;&gt;"Assorted",SUBSTITUTE(E331," ","")&lt;&gt;"AsortedArtists",SUBSTITUTE(E331," ","")&lt;&gt;"AsortedArtist",E331&lt;&gt;"Asorted",E331&lt;&gt;"Other",,SUBSTITUTE(E331," ","")&lt;&gt;"MiscellaneousArtists",SUBSTITUTE(E331," ","")&lt;&gt;"MiscellaneousArtist",E331&lt;&gt;"Miscellaneous",SUBSTITUTE(E331," ","")&lt;&gt;"MiscelaneousArtists",SUBSTITUTE(E331," ","")&lt;&gt;"MiscelaneousArtist",E331&lt;&gt;"Miscelaneous"),"INSERT into Contributors VALUES (newid(), "&amp;IF(F331&lt;&gt;"Primary Artist", "(select RoleId from ContributorRoles where Name='"&amp;F331&amp;"'), 0", "49, 1")&amp; ", null, (select max(ReleaseId) from Releases where "&amp;IF(A331&lt;&gt;"","UPC="&amp;A331,"Catalog='"&amp;SUBSTITUTE(trim(B331),"'","''")&amp;"'")&amp;" and EnterpriseId="&amp;EntId&amp;"), (select ArtistId from Artists where Name=N'"&amp;SUBSTITUTE(trim(E331),"'","''")&amp;"' and EnterpriseId="&amp;EntId&amp;"), null)",""))</f>
        <v>INSERT into Contributors VALUES (newid(), 49, 1, null, (select max(ReleaseId) from Releases where UPC=717931735313 and EnterpriseId=647322), (select ArtistId from Artists where Name=N'Riick Palmieri' and EnterpriseId=647322), null)</v>
      </c>
      <c r="L331" s="28"/>
    </row>
    <row r="332">
      <c r="A332" s="83">
        <v>7.17931735313E11</v>
      </c>
      <c r="B332" s="116"/>
      <c r="C332" s="134" t="str">
        <f t="array" ref="C332">ifs(and(isblank($A332),isblank($B332)),"", not(iserror(vlookup($A332&amp;$B332,'3) Release_Label'!$D:$D&amp;'3) Release_Label'!$E:$E,1,0))),vlookup($A332&amp;$B332,{'3) Release_Label'!$D:$D&amp;'3) Release_Label'!$E:$E,'3) Release_Label'!$F:$F},2,0), or(and(not(isblank($B332)),$B332=$B331,$A332&lt;&gt;$A331),and(not(isblank($A332)),$A332=$A331,$B332&lt;&gt;$B331)),"ID LISTS UNALIGNED",and($A332&lt;&gt;"",countif('3) Release_Label'!$D:$D,$A332)=0),"NO UPC MATCH in Release_Label",and($B332&lt;&gt;"",countif('3) Release_Label'!$E:$E,$B332)=0),"NO CATALOG ID MATCH in Release_Label",iserror(vlookup($A332&amp;$B332,'3) Release_Label'!$D:$D&amp;'3) Release_Label'!$E:$E,1,0)),"NO UPC-CATALOG ID pair MATCH in Release_Label" )</f>
        <v>A Verdadeira Quinta Marcha</v>
      </c>
      <c r="D332" s="134" t="str">
        <f t="array" ref="D332">ifs(and(isblank($A332),isblank($B332)),"", not(iserror(vlookup($A332&amp;$B332,'3) Release_Label'!$D:$D&amp;'3) Release_Label'!$E:$E,1,0))),vlookup($A332&amp;$B332,{'3) Release_Label'!$D:$D&amp;'3) Release_Label'!$E:$E,'3) Release_Label'!$H:$H},2,0), or(and(not(isblank($B332)),$B332=$B331,$A332&lt;&gt;$A331),and(not(isblank($A332)),$A332=$A331,$B332&lt;&gt;$B331)),"ID LISTS UNALIGNED",and($A332&lt;&gt;"",countif('3) Release_Label'!$D:$D,$A332)=0),"NO UPC MATCH in Release_Label",and($B332&lt;&gt;"",countif('3) Release_Label'!$E:$E,$B332)=0),"NO CATALOG ID MATCH in Release_Label",iserror(vlookup($A332&amp;$B332,'3) Release_Label'!$D:$D&amp;'3) Release_Label'!$E:$E,1,0)),"NO UPC-CATALOG ID pair MATCH in Release_Label" )</f>
        <v/>
      </c>
      <c r="E332" s="43" t="s">
        <v>67</v>
      </c>
      <c r="F332" s="135" t="s">
        <v>667</v>
      </c>
      <c r="G332" s="136" t="str">
        <f t="array" ref="G332">ifs(or($F332="",$F332="Main Primary Artist"),$F332,not(iserror(vlookup($F332,'Reference info'!$J$5:$J$8,1,0))),"Key Artist",not(iserror(vlookup($F332,'Reference info'!$J$38:$J$405,1,0))),"Performer",not(iserror(vlookup($F332,'Reference info'!$J$10:$J$36,1,0))),"Producer &amp; Engineer")</f>
        <v>Producer &amp; Engineer</v>
      </c>
      <c r="I332" s="8" t="str">
        <f>IF(AND(F332="Main Primary Artist",SUBSTITUTE(E332," ","")&lt;&gt;"VariousArtists",SUBSTITUTE(E332," ","")&lt;&gt;"VariousArtist",E332&lt;&gt;"Various",SUBSTITUTE(E332," ","")&lt;&gt;"AssortedArtists",SUBSTITUTE(E332," ","")&lt;&gt;"AssortedArtist",E332&lt;&gt;"Assorted",SUBSTITUTE(E332," ","")&lt;&gt;"AsortedArtists",SUBSTITUTE(E332," ","")&lt;&gt;"AsortedArtist",E332&lt;&gt;"Asorted",E332&lt;&gt;"Other",,SUBSTITUTE(E332," ","")&lt;&gt;"MiscellaneousArtists",SUBSTITUTE(E332," ","")&lt;&gt;"MiscellaneousArtist",E332&lt;&gt;"Miscellaneous",SUBSTITUTE(E332," ","")&lt;&gt;"MiscelaneousArtists",SUBSTITUTE(E332," ","")&lt;&gt;"MiscelaneousArtist",E332&lt;&gt;"Miscelaneous"),"update Releases set ArtistId=(select ArtistId from Artists where Name=N'"&amp;SUBSTITUTE(trim(E332),"'","''")&amp;"' and EnterpriseId="&amp;EntId&amp;"), SearchKeywords=concat_ws(' ', Name, N'"&amp;SUBSTITUTE(trim(E332),"'","''")&amp;"',(select Name from Labels where LabelId=Releases.LabelId), ReleaseId, UPC, Catalog) where "&amp;IF(A332&lt;&gt;"","UPC="&amp;A332,"Catalog='"&amp;SUBSTITUTE(trim(B332),"'","''")&amp;"'")&amp;" and EnterpriseId="&amp;EntId,IF(and(F332&lt;&gt;"Main Primary Artist",SUBSTITUTE(E332," ","")&lt;&gt;"VariousArtists",SUBSTITUTE(E332," ","")&lt;&gt;"VariousArtist",E332&lt;&gt;"Various",SUBSTITUTE(E332," ","")&lt;&gt;"AssortedArtists",SUBSTITUTE(E332," ","")&lt;&gt;"AssortedArtist",E332&lt;&gt;"Assorted",SUBSTITUTE(E332," ","")&lt;&gt;"AsortedArtists",SUBSTITUTE(E332," ","")&lt;&gt;"AsortedArtist",E332&lt;&gt;"Asorted",E332&lt;&gt;"Other",,SUBSTITUTE(E332," ","")&lt;&gt;"MiscellaneousArtists",SUBSTITUTE(E332," ","")&lt;&gt;"MiscellaneousArtist",E332&lt;&gt;"Miscellaneous",SUBSTITUTE(E332," ","")&lt;&gt;"MiscelaneousArtists",SUBSTITUTE(E332," ","")&lt;&gt;"MiscelaneousArtist",E332&lt;&gt;"Miscelaneous"),"INSERT into Contributors VALUES (newid(), "&amp;IF(F332&lt;&gt;"Primary Artist", "(select RoleId from ContributorRoles where Name='"&amp;F332&amp;"'), 0", "49, 1")&amp; ", null, (select max(ReleaseId) from Releases where "&amp;IF(A332&lt;&gt;"","UPC="&amp;A332,"Catalog='"&amp;SUBSTITUTE(trim(B332),"'","''")&amp;"'")&amp;" and EnterpriseId="&amp;EntId&amp;"), (select ArtistId from Artists where Name=N'"&amp;SUBSTITUTE(trim(E332),"'","''")&amp;"' and EnterpriseId="&amp;EntId&amp;"), null)",""))</f>
        <v>INSERT into Contributors VALUES (newid(), (select RoleId from ContributorRoles where Name='Producer'), 0, null, (select max(ReleaseId) from Releases where UPC=717931735313 and EnterpriseId=647322), (select ArtistId from Artists where Name=N'Flash Beats Manow' and EnterpriseId=647322), null)</v>
      </c>
      <c r="L332" s="28"/>
    </row>
    <row r="333">
      <c r="A333" s="83">
        <v>7.17931735313E11</v>
      </c>
      <c r="B333" s="116"/>
      <c r="C333" s="134" t="str">
        <f t="array" ref="C333">ifs(and(isblank($A333),isblank($B333)),"", not(iserror(vlookup($A333&amp;$B333,'3) Release_Label'!$D:$D&amp;'3) Release_Label'!$E:$E,1,0))),vlookup($A333&amp;$B333,{'3) Release_Label'!$D:$D&amp;'3) Release_Label'!$E:$E,'3) Release_Label'!$F:$F},2,0), or(and(not(isblank($B333)),$B333=$B332,$A333&lt;&gt;$A332),and(not(isblank($A333)),$A333=$A332,$B333&lt;&gt;$B332)),"ID LISTS UNALIGNED",and($A333&lt;&gt;"",countif('3) Release_Label'!$D:$D,$A333)=0),"NO UPC MATCH in Release_Label",and($B333&lt;&gt;"",countif('3) Release_Label'!$E:$E,$B333)=0),"NO CATALOG ID MATCH in Release_Label",iserror(vlookup($A333&amp;$B333,'3) Release_Label'!$D:$D&amp;'3) Release_Label'!$E:$E,1,0)),"NO UPC-CATALOG ID pair MATCH in Release_Label" )</f>
        <v>A Verdadeira Quinta Marcha</v>
      </c>
      <c r="D333" s="134" t="str">
        <f t="array" ref="D333">ifs(and(isblank($A333),isblank($B333)),"", not(iserror(vlookup($A333&amp;$B333,'3) Release_Label'!$D:$D&amp;'3) Release_Label'!$E:$E,1,0))),vlookup($A333&amp;$B333,{'3) Release_Label'!$D:$D&amp;'3) Release_Label'!$E:$E,'3) Release_Label'!$H:$H},2,0), or(and(not(isblank($B333)),$B333=$B332,$A333&lt;&gt;$A332),and(not(isblank($A333)),$A333=$A332,$B333&lt;&gt;$B332)),"ID LISTS UNALIGNED",and($A333&lt;&gt;"",countif('3) Release_Label'!$D:$D,$A333)=0),"NO UPC MATCH in Release_Label",and($B333&lt;&gt;"",countif('3) Release_Label'!$E:$E,$B333)=0),"NO CATALOG ID MATCH in Release_Label",iserror(vlookup($A333&amp;$B333,'3) Release_Label'!$D:$D&amp;'3) Release_Label'!$E:$E,1,0)),"NO UPC-CATALOG ID pair MATCH in Release_Label" )</f>
        <v/>
      </c>
      <c r="E333" s="43" t="s">
        <v>67</v>
      </c>
      <c r="F333" s="135" t="s">
        <v>669</v>
      </c>
      <c r="G333" s="136" t="str">
        <f t="array" ref="G333">ifs(or($F333="",$F333="Main Primary Artist"),$F333,not(iserror(vlookup($F333,'Reference info'!$J$5:$J$8,1,0))),"Key Artist",not(iserror(vlookup($F333,'Reference info'!$J$38:$J$405,1,0))),"Performer",not(iserror(vlookup($F333,'Reference info'!$J$10:$J$36,1,0))),"Producer &amp; Engineer")</f>
        <v>Producer &amp; Engineer</v>
      </c>
      <c r="I333" s="8" t="str">
        <f>IF(AND(F333="Main Primary Artist",SUBSTITUTE(E333," ","")&lt;&gt;"VariousArtists",SUBSTITUTE(E333," ","")&lt;&gt;"VariousArtist",E333&lt;&gt;"Various",SUBSTITUTE(E333," ","")&lt;&gt;"AssortedArtists",SUBSTITUTE(E333," ","")&lt;&gt;"AssortedArtist",E333&lt;&gt;"Assorted",SUBSTITUTE(E333," ","")&lt;&gt;"AsortedArtists",SUBSTITUTE(E333," ","")&lt;&gt;"AsortedArtist",E333&lt;&gt;"Asorted",E333&lt;&gt;"Other",,SUBSTITUTE(E333," ","")&lt;&gt;"MiscellaneousArtists",SUBSTITUTE(E333," ","")&lt;&gt;"MiscellaneousArtist",E333&lt;&gt;"Miscellaneous",SUBSTITUTE(E333," ","")&lt;&gt;"MiscelaneousArtists",SUBSTITUTE(E333," ","")&lt;&gt;"MiscelaneousArtist",E333&lt;&gt;"Miscelaneous"),"update Releases set ArtistId=(select ArtistId from Artists where Name=N'"&amp;SUBSTITUTE(trim(E333),"'","''")&amp;"' and EnterpriseId="&amp;EntId&amp;"), SearchKeywords=concat_ws(' ', Name, N'"&amp;SUBSTITUTE(trim(E333),"'","''")&amp;"',(select Name from Labels where LabelId=Releases.LabelId), ReleaseId, UPC, Catalog) where "&amp;IF(A333&lt;&gt;"","UPC="&amp;A333,"Catalog='"&amp;SUBSTITUTE(trim(B333),"'","''")&amp;"'")&amp;" and EnterpriseId="&amp;EntId,IF(and(F333&lt;&gt;"Main Primary Artist",SUBSTITUTE(E333," ","")&lt;&gt;"VariousArtists",SUBSTITUTE(E333," ","")&lt;&gt;"VariousArtist",E333&lt;&gt;"Various",SUBSTITUTE(E333," ","")&lt;&gt;"AssortedArtists",SUBSTITUTE(E333," ","")&lt;&gt;"AssortedArtist",E333&lt;&gt;"Assorted",SUBSTITUTE(E333," ","")&lt;&gt;"AsortedArtists",SUBSTITUTE(E333," ","")&lt;&gt;"AsortedArtist",E333&lt;&gt;"Asorted",E333&lt;&gt;"Other",,SUBSTITUTE(E333," ","")&lt;&gt;"MiscellaneousArtists",SUBSTITUTE(E333," ","")&lt;&gt;"MiscellaneousArtist",E333&lt;&gt;"Miscellaneous",SUBSTITUTE(E333," ","")&lt;&gt;"MiscelaneousArtists",SUBSTITUTE(E333," ","")&lt;&gt;"MiscelaneousArtist",E333&lt;&gt;"Miscelaneous"),"INSERT into Contributors VALUES (newid(), "&amp;IF(F333&lt;&gt;"Primary Artist", "(select RoleId from ContributorRoles where Name='"&amp;F333&amp;"'), 0", "49, 1")&amp; ", null, (select max(ReleaseId) from Releases where "&amp;IF(A333&lt;&gt;"","UPC="&amp;A333,"Catalog='"&amp;SUBSTITUTE(trim(B333),"'","''")&amp;"'")&amp;" and EnterpriseId="&amp;EntId&amp;"), (select ArtistId from Artists where Name=N'"&amp;SUBSTITUTE(trim(E333),"'","''")&amp;"' and EnterpriseId="&amp;EntId&amp;"), null)",""))</f>
        <v>INSERT into Contributors VALUES (newid(), (select RoleId from ContributorRoles where Name='Engineer'), 0, null, (select max(ReleaseId) from Releases where UPC=717931735313 and EnterpriseId=647322), (select ArtistId from Artists where Name=N'Flash Beats Manow' and EnterpriseId=647322), null)</v>
      </c>
      <c r="L333" s="28"/>
    </row>
    <row r="334">
      <c r="A334" s="83">
        <v>7.17931735252E11</v>
      </c>
      <c r="B334" s="116"/>
      <c r="C334" s="134" t="str">
        <f t="array" ref="C334">ifs(and(isblank($A334),isblank($B334)),"", not(iserror(vlookup($A334&amp;$B334,'3) Release_Label'!$D:$D&amp;'3) Release_Label'!$E:$E,1,0))),vlookup($A334&amp;$B334,{'3) Release_Label'!$D:$D&amp;'3) Release_Label'!$E:$E,'3) Release_Label'!$F:$F},2,0), or(and(not(isblank($B334)),$B334=$B333,$A334&lt;&gt;$A333),and(not(isblank($A334)),$A334=$A333,$B334&lt;&gt;$B333)),"ID LISTS UNALIGNED",and($A334&lt;&gt;"",countif('3) Release_Label'!$D:$D,$A334)=0),"NO UPC MATCH in Release_Label",and($B334&lt;&gt;"",countif('3) Release_Label'!$E:$E,$B334)=0),"NO CATALOG ID MATCH in Release_Label",iserror(vlookup($A334&amp;$B334,'3) Release_Label'!$D:$D&amp;'3) Release_Label'!$E:$E,1,0)),"NO UPC-CATALOG ID pair MATCH in Release_Label" )</f>
        <v>Slim Shine</v>
      </c>
      <c r="D334" s="134" t="str">
        <f t="array" ref="D334">ifs(and(isblank($A334),isblank($B334)),"", not(iserror(vlookup($A334&amp;$B334,'3) Release_Label'!$D:$D&amp;'3) Release_Label'!$E:$E,1,0))),vlookup($A334&amp;$B334,{'3) Release_Label'!$D:$D&amp;'3) Release_Label'!$E:$E,'3) Release_Label'!$H:$H},2,0), or(and(not(isblank($B334)),$B334=$B333,$A334&lt;&gt;$A333),and(not(isblank($A334)),$A334=$A333,$B334&lt;&gt;$B333)),"ID LISTS UNALIGNED",and($A334&lt;&gt;"",countif('3) Release_Label'!$D:$D,$A334)=0),"NO UPC MATCH in Release_Label",and($B334&lt;&gt;"",countif('3) Release_Label'!$E:$E,$B334)=0),"NO CATALOG ID MATCH in Release_Label",iserror(vlookup($A334&amp;$B334,'3) Release_Label'!$D:$D&amp;'3) Release_Label'!$E:$E,1,0)),"NO UPC-CATALOG ID pair MATCH in Release_Label" )</f>
        <v/>
      </c>
      <c r="E334" s="43" t="s">
        <v>79</v>
      </c>
      <c r="F334" s="135" t="s">
        <v>666</v>
      </c>
      <c r="G334" s="136" t="str">
        <f t="array" ref="G334">ifs(or($F334="",$F334="Main Primary Artist"),$F334,not(iserror(vlookup($F334,'Reference info'!$J$5:$J$8,1,0))),"Key Artist",not(iserror(vlookup($F334,'Reference info'!$J$38:$J$405,1,0))),"Performer",not(iserror(vlookup($F334,'Reference info'!$J$10:$J$36,1,0))),"Producer &amp; Engineer")</f>
        <v>Main Primary Artist</v>
      </c>
      <c r="I334" s="8" t="str">
        <f>IF(AND(F334="Main Primary Artist",SUBSTITUTE(E334," ","")&lt;&gt;"VariousArtists",SUBSTITUTE(E334," ","")&lt;&gt;"VariousArtist",E334&lt;&gt;"Various",SUBSTITUTE(E334," ","")&lt;&gt;"AssortedArtists",SUBSTITUTE(E334," ","")&lt;&gt;"AssortedArtist",E334&lt;&gt;"Assorted",SUBSTITUTE(E334," ","")&lt;&gt;"AsortedArtists",SUBSTITUTE(E334," ","")&lt;&gt;"AsortedArtist",E334&lt;&gt;"Asorted",E334&lt;&gt;"Other",,SUBSTITUTE(E334," ","")&lt;&gt;"MiscellaneousArtists",SUBSTITUTE(E334," ","")&lt;&gt;"MiscellaneousArtist",E334&lt;&gt;"Miscellaneous",SUBSTITUTE(E334," ","")&lt;&gt;"MiscelaneousArtists",SUBSTITUTE(E334," ","")&lt;&gt;"MiscelaneousArtist",E334&lt;&gt;"Miscelaneous"),"update Releases set ArtistId=(select ArtistId from Artists where Name=N'"&amp;SUBSTITUTE(trim(E334),"'","''")&amp;"' and EnterpriseId="&amp;EntId&amp;"), SearchKeywords=concat_ws(' ', Name, N'"&amp;SUBSTITUTE(trim(E334),"'","''")&amp;"',(select Name from Labels where LabelId=Releases.LabelId), ReleaseId, UPC, Catalog) where "&amp;IF(A334&lt;&gt;"","UPC="&amp;A334,"Catalog='"&amp;SUBSTITUTE(trim(B334),"'","''")&amp;"'")&amp;" and EnterpriseId="&amp;EntId,IF(and(F334&lt;&gt;"Main Primary Artist",SUBSTITUTE(E334," ","")&lt;&gt;"VariousArtists",SUBSTITUTE(E334," ","")&lt;&gt;"VariousArtist",E334&lt;&gt;"Various",SUBSTITUTE(E334," ","")&lt;&gt;"AssortedArtists",SUBSTITUTE(E334," ","")&lt;&gt;"AssortedArtist",E334&lt;&gt;"Assorted",SUBSTITUTE(E334," ","")&lt;&gt;"AsortedArtists",SUBSTITUTE(E334," ","")&lt;&gt;"AsortedArtist",E334&lt;&gt;"Asorted",E334&lt;&gt;"Other",,SUBSTITUTE(E334," ","")&lt;&gt;"MiscellaneousArtists",SUBSTITUTE(E334," ","")&lt;&gt;"MiscellaneousArtist",E334&lt;&gt;"Miscellaneous",SUBSTITUTE(E334," ","")&lt;&gt;"MiscelaneousArtists",SUBSTITUTE(E334," ","")&lt;&gt;"MiscelaneousArtist",E334&lt;&gt;"Miscelaneous"),"INSERT into Contributors VALUES (newid(), "&amp;IF(F334&lt;&gt;"Primary Artist", "(select RoleId from ContributorRoles where Name='"&amp;F334&amp;"'), 0", "49, 1")&amp; ", null, (select max(ReleaseId) from Releases where "&amp;IF(A334&lt;&gt;"","UPC="&amp;A334,"Catalog='"&amp;SUBSTITUTE(trim(B334),"'","''")&amp;"'")&amp;" and EnterpriseId="&amp;EntId&amp;"), (select ArtistId from Artists where Name=N'"&amp;SUBSTITUTE(trim(E334),"'","''")&amp;"' and EnterpriseId="&amp;EntId&amp;"), null)",""))</f>
        <v>update Releases set ArtistId=(select ArtistId from Artists where Name=N'$hinepsj' and EnterpriseId=647322), SearchKeywords=concat_ws(' ', Name, N'$hinepsj',(select Name from Labels where LabelId=Releases.LabelId), ReleaseId, UPC, Catalog) where UPC=717931735252 and EnterpriseId=647322</v>
      </c>
      <c r="L334" s="28"/>
    </row>
    <row r="335">
      <c r="A335" s="83">
        <v>7.17931735252E11</v>
      </c>
      <c r="B335" s="116"/>
      <c r="C335" s="134" t="str">
        <f t="array" ref="C335">ifs(and(isblank($A335),isblank($B335)),"", not(iserror(vlookup($A335&amp;$B335,'3) Release_Label'!$D:$D&amp;'3) Release_Label'!$E:$E,1,0))),vlookup($A335&amp;$B335,{'3) Release_Label'!$D:$D&amp;'3) Release_Label'!$E:$E,'3) Release_Label'!$F:$F},2,0), or(and(not(isblank($B335)),$B335=$B334,$A335&lt;&gt;$A334),and(not(isblank($A335)),$A335=$A334,$B335&lt;&gt;$B334)),"ID LISTS UNALIGNED",and($A335&lt;&gt;"",countif('3) Release_Label'!$D:$D,$A335)=0),"NO UPC MATCH in Release_Label",and($B335&lt;&gt;"",countif('3) Release_Label'!$E:$E,$B335)=0),"NO CATALOG ID MATCH in Release_Label",iserror(vlookup($A335&amp;$B335,'3) Release_Label'!$D:$D&amp;'3) Release_Label'!$E:$E,1,0)),"NO UPC-CATALOG ID pair MATCH in Release_Label" )</f>
        <v>Slim Shine</v>
      </c>
      <c r="D335" s="134" t="str">
        <f t="array" ref="D335">ifs(and(isblank($A335),isblank($B335)),"", not(iserror(vlookup($A335&amp;$B335,'3) Release_Label'!$D:$D&amp;'3) Release_Label'!$E:$E,1,0))),vlookup($A335&amp;$B335,{'3) Release_Label'!$D:$D&amp;'3) Release_Label'!$E:$E,'3) Release_Label'!$H:$H},2,0), or(and(not(isblank($B335)),$B335=$B334,$A335&lt;&gt;$A334),and(not(isblank($A335)),$A335=$A334,$B335&lt;&gt;$B334)),"ID LISTS UNALIGNED",and($A335&lt;&gt;"",countif('3) Release_Label'!$D:$D,$A335)=0),"NO UPC MATCH in Release_Label",and($B335&lt;&gt;"",countif('3) Release_Label'!$E:$E,$B335)=0),"NO CATALOG ID MATCH in Release_Label",iserror(vlookup($A335&amp;$B335,'3) Release_Label'!$D:$D&amp;'3) Release_Label'!$E:$E,1,0)),"NO UPC-CATALOG ID pair MATCH in Release_Label" )</f>
        <v/>
      </c>
      <c r="E335" s="43" t="s">
        <v>79</v>
      </c>
      <c r="F335" s="135" t="s">
        <v>667</v>
      </c>
      <c r="G335" s="136" t="str">
        <f t="array" ref="G335">ifs(or($F335="",$F335="Main Primary Artist"),$F335,not(iserror(vlookup($F335,'Reference info'!$J$5:$J$8,1,0))),"Key Artist",not(iserror(vlookup($F335,'Reference info'!$J$38:$J$405,1,0))),"Performer",not(iserror(vlookup($F335,'Reference info'!$J$10:$J$36,1,0))),"Producer &amp; Engineer")</f>
        <v>Producer &amp; Engineer</v>
      </c>
      <c r="I335" s="8" t="str">
        <f>IF(AND(F335="Main Primary Artist",SUBSTITUTE(E335," ","")&lt;&gt;"VariousArtists",SUBSTITUTE(E335," ","")&lt;&gt;"VariousArtist",E335&lt;&gt;"Various",SUBSTITUTE(E335," ","")&lt;&gt;"AssortedArtists",SUBSTITUTE(E335," ","")&lt;&gt;"AssortedArtist",E335&lt;&gt;"Assorted",SUBSTITUTE(E335," ","")&lt;&gt;"AsortedArtists",SUBSTITUTE(E335," ","")&lt;&gt;"AsortedArtist",E335&lt;&gt;"Asorted",E335&lt;&gt;"Other",,SUBSTITUTE(E335," ","")&lt;&gt;"MiscellaneousArtists",SUBSTITUTE(E335," ","")&lt;&gt;"MiscellaneousArtist",E335&lt;&gt;"Miscellaneous",SUBSTITUTE(E335," ","")&lt;&gt;"MiscelaneousArtists",SUBSTITUTE(E335," ","")&lt;&gt;"MiscelaneousArtist",E335&lt;&gt;"Miscelaneous"),"update Releases set ArtistId=(select ArtistId from Artists where Name=N'"&amp;SUBSTITUTE(trim(E335),"'","''")&amp;"' and EnterpriseId="&amp;EntId&amp;"), SearchKeywords=concat_ws(' ', Name, N'"&amp;SUBSTITUTE(trim(E335),"'","''")&amp;"',(select Name from Labels where LabelId=Releases.LabelId), ReleaseId, UPC, Catalog) where "&amp;IF(A335&lt;&gt;"","UPC="&amp;A335,"Catalog='"&amp;SUBSTITUTE(trim(B335),"'","''")&amp;"'")&amp;" and EnterpriseId="&amp;EntId,IF(and(F335&lt;&gt;"Main Primary Artist",SUBSTITUTE(E335," ","")&lt;&gt;"VariousArtists",SUBSTITUTE(E335," ","")&lt;&gt;"VariousArtist",E335&lt;&gt;"Various",SUBSTITUTE(E335," ","")&lt;&gt;"AssortedArtists",SUBSTITUTE(E335," ","")&lt;&gt;"AssortedArtist",E335&lt;&gt;"Assorted",SUBSTITUTE(E335," ","")&lt;&gt;"AsortedArtists",SUBSTITUTE(E335," ","")&lt;&gt;"AsortedArtist",E335&lt;&gt;"Asorted",E335&lt;&gt;"Other",,SUBSTITUTE(E335," ","")&lt;&gt;"MiscellaneousArtists",SUBSTITUTE(E335," ","")&lt;&gt;"MiscellaneousArtist",E335&lt;&gt;"Miscellaneous",SUBSTITUTE(E335," ","")&lt;&gt;"MiscelaneousArtists",SUBSTITUTE(E335," ","")&lt;&gt;"MiscelaneousArtist",E335&lt;&gt;"Miscelaneous"),"INSERT into Contributors VALUES (newid(), "&amp;IF(F335&lt;&gt;"Primary Artist", "(select RoleId from ContributorRoles where Name='"&amp;F335&amp;"'), 0", "49, 1")&amp; ", null, (select max(ReleaseId) from Releases where "&amp;IF(A335&lt;&gt;"","UPC="&amp;A335,"Catalog='"&amp;SUBSTITUTE(trim(B335),"'","''")&amp;"'")&amp;" and EnterpriseId="&amp;EntId&amp;"), (select ArtistId from Artists where Name=N'"&amp;SUBSTITUTE(trim(E335),"'","''")&amp;"' and EnterpriseId="&amp;EntId&amp;"), null)",""))</f>
        <v>INSERT into Contributors VALUES (newid(), (select RoleId from ContributorRoles where Name='Producer'), 0, null, (select max(ReleaseId) from Releases where UPC=717931735252 and EnterpriseId=647322), (select ArtistId from Artists where Name=N'$hinepsj' and EnterpriseId=647322), null)</v>
      </c>
      <c r="L335" s="28"/>
    </row>
    <row r="336">
      <c r="A336" s="83">
        <v>7.17931735252E11</v>
      </c>
      <c r="B336" s="116"/>
      <c r="C336" s="134" t="str">
        <f t="array" ref="C336">ifs(and(isblank($A336),isblank($B336)),"", not(iserror(vlookup($A336&amp;$B336,'3) Release_Label'!$D:$D&amp;'3) Release_Label'!$E:$E,1,0))),vlookup($A336&amp;$B336,{'3) Release_Label'!$D:$D&amp;'3) Release_Label'!$E:$E,'3) Release_Label'!$F:$F},2,0), or(and(not(isblank($B336)),$B336=$B335,$A336&lt;&gt;$A335),and(not(isblank($A336)),$A336=$A335,$B336&lt;&gt;$B335)),"ID LISTS UNALIGNED",and($A336&lt;&gt;"",countif('3) Release_Label'!$D:$D,$A336)=0),"NO UPC MATCH in Release_Label",and($B336&lt;&gt;"",countif('3) Release_Label'!$E:$E,$B336)=0),"NO CATALOG ID MATCH in Release_Label",iserror(vlookup($A336&amp;$B336,'3) Release_Label'!$D:$D&amp;'3) Release_Label'!$E:$E,1,0)),"NO UPC-CATALOG ID pair MATCH in Release_Label" )</f>
        <v>Slim Shine</v>
      </c>
      <c r="D336" s="134" t="str">
        <f t="array" ref="D336">ifs(and(isblank($A336),isblank($B336)),"", not(iserror(vlookup($A336&amp;$B336,'3) Release_Label'!$D:$D&amp;'3) Release_Label'!$E:$E,1,0))),vlookup($A336&amp;$B336,{'3) Release_Label'!$D:$D&amp;'3) Release_Label'!$E:$E,'3) Release_Label'!$H:$H},2,0), or(and(not(isblank($B336)),$B336=$B335,$A336&lt;&gt;$A335),and(not(isblank($A336)),$A336=$A335,$B336&lt;&gt;$B335)),"ID LISTS UNALIGNED",and($A336&lt;&gt;"",countif('3) Release_Label'!$D:$D,$A336)=0),"NO UPC MATCH in Release_Label",and($B336&lt;&gt;"",countif('3) Release_Label'!$E:$E,$B336)=0),"NO CATALOG ID MATCH in Release_Label",iserror(vlookup($A336&amp;$B336,'3) Release_Label'!$D:$D&amp;'3) Release_Label'!$E:$E,1,0)),"NO UPC-CATALOG ID pair MATCH in Release_Label" )</f>
        <v/>
      </c>
      <c r="E336" s="43" t="s">
        <v>79</v>
      </c>
      <c r="F336" s="135" t="s">
        <v>669</v>
      </c>
      <c r="G336" s="136" t="str">
        <f t="array" ref="G336">ifs(or($F336="",$F336="Main Primary Artist"),$F336,not(iserror(vlookup($F336,'Reference info'!$J$5:$J$8,1,0))),"Key Artist",not(iserror(vlookup($F336,'Reference info'!$J$38:$J$405,1,0))),"Performer",not(iserror(vlookup($F336,'Reference info'!$J$10:$J$36,1,0))),"Producer &amp; Engineer")</f>
        <v>Producer &amp; Engineer</v>
      </c>
      <c r="I336" s="8" t="str">
        <f>IF(AND(F336="Main Primary Artist",SUBSTITUTE(E336," ","")&lt;&gt;"VariousArtists",SUBSTITUTE(E336," ","")&lt;&gt;"VariousArtist",E336&lt;&gt;"Various",SUBSTITUTE(E336," ","")&lt;&gt;"AssortedArtists",SUBSTITUTE(E336," ","")&lt;&gt;"AssortedArtist",E336&lt;&gt;"Assorted",SUBSTITUTE(E336," ","")&lt;&gt;"AsortedArtists",SUBSTITUTE(E336," ","")&lt;&gt;"AsortedArtist",E336&lt;&gt;"Asorted",E336&lt;&gt;"Other",,SUBSTITUTE(E336," ","")&lt;&gt;"MiscellaneousArtists",SUBSTITUTE(E336," ","")&lt;&gt;"MiscellaneousArtist",E336&lt;&gt;"Miscellaneous",SUBSTITUTE(E336," ","")&lt;&gt;"MiscelaneousArtists",SUBSTITUTE(E336," ","")&lt;&gt;"MiscelaneousArtist",E336&lt;&gt;"Miscelaneous"),"update Releases set ArtistId=(select ArtistId from Artists where Name=N'"&amp;SUBSTITUTE(trim(E336),"'","''")&amp;"' and EnterpriseId="&amp;EntId&amp;"), SearchKeywords=concat_ws(' ', Name, N'"&amp;SUBSTITUTE(trim(E336),"'","''")&amp;"',(select Name from Labels where LabelId=Releases.LabelId), ReleaseId, UPC, Catalog) where "&amp;IF(A336&lt;&gt;"","UPC="&amp;A336,"Catalog='"&amp;SUBSTITUTE(trim(B336),"'","''")&amp;"'")&amp;" and EnterpriseId="&amp;EntId,IF(and(F336&lt;&gt;"Main Primary Artist",SUBSTITUTE(E336," ","")&lt;&gt;"VariousArtists",SUBSTITUTE(E336," ","")&lt;&gt;"VariousArtist",E336&lt;&gt;"Various",SUBSTITUTE(E336," ","")&lt;&gt;"AssortedArtists",SUBSTITUTE(E336," ","")&lt;&gt;"AssortedArtist",E336&lt;&gt;"Assorted",SUBSTITUTE(E336," ","")&lt;&gt;"AsortedArtists",SUBSTITUTE(E336," ","")&lt;&gt;"AsortedArtist",E336&lt;&gt;"Asorted",E336&lt;&gt;"Other",,SUBSTITUTE(E336," ","")&lt;&gt;"MiscellaneousArtists",SUBSTITUTE(E336," ","")&lt;&gt;"MiscellaneousArtist",E336&lt;&gt;"Miscellaneous",SUBSTITUTE(E336," ","")&lt;&gt;"MiscelaneousArtists",SUBSTITUTE(E336," ","")&lt;&gt;"MiscelaneousArtist",E336&lt;&gt;"Miscelaneous"),"INSERT into Contributors VALUES (newid(), "&amp;IF(F336&lt;&gt;"Primary Artist", "(select RoleId from ContributorRoles where Name='"&amp;F336&amp;"'), 0", "49, 1")&amp; ", null, (select max(ReleaseId) from Releases where "&amp;IF(A336&lt;&gt;"","UPC="&amp;A336,"Catalog='"&amp;SUBSTITUTE(trim(B336),"'","''")&amp;"'")&amp;" and EnterpriseId="&amp;EntId&amp;"), (select ArtistId from Artists where Name=N'"&amp;SUBSTITUTE(trim(E336),"'","''")&amp;"' and EnterpriseId="&amp;EntId&amp;"), null)",""))</f>
        <v>INSERT into Contributors VALUES (newid(), (select RoleId from ContributorRoles where Name='Engineer'), 0, null, (select max(ReleaseId) from Releases where UPC=717931735252 and EnterpriseId=647322), (select ArtistId from Artists where Name=N'$hinepsj' and EnterpriseId=647322), null)</v>
      </c>
      <c r="L336" s="28"/>
    </row>
    <row r="337">
      <c r="A337" s="83">
        <v>7.17931999302E11</v>
      </c>
      <c r="B337" s="116"/>
      <c r="C337" s="134" t="str">
        <f t="array" ref="C337">ifs(and(isblank($A337),isblank($B337)),"", not(iserror(vlookup($A337&amp;$B337,'3) Release_Label'!$D:$D&amp;'3) Release_Label'!$E:$E,1,0))),vlookup($A337&amp;$B337,{'3) Release_Label'!$D:$D&amp;'3) Release_Label'!$E:$E,'3) Release_Label'!$F:$F},2,0), or(and(not(isblank($B337)),$B337=$B336,$A337&lt;&gt;$A336),and(not(isblank($A337)),$A337=$A336,$B337&lt;&gt;$B336)),"ID LISTS UNALIGNED",and($A337&lt;&gt;"",countif('3) Release_Label'!$D:$D,$A337)=0),"NO UPC MATCH in Release_Label",and($B337&lt;&gt;"",countif('3) Release_Label'!$E:$E,$B337)=0),"NO CATALOG ID MATCH in Release_Label",iserror(vlookup($A337&amp;$B337,'3) Release_Label'!$D:$D&amp;'3) Release_Label'!$E:$E,1,0)),"NO UPC-CATALOG ID pair MATCH in Release_Label" )</f>
        <v>Zaraki Kenpachi (Bleach) - Minha Bankai</v>
      </c>
      <c r="D337" s="134" t="str">
        <f t="array" ref="D337">ifs(and(isblank($A337),isblank($B337)),"", not(iserror(vlookup($A337&amp;$B337,'3) Release_Label'!$D:$D&amp;'3) Release_Label'!$E:$E,1,0))),vlookup($A337&amp;$B337,{'3) Release_Label'!$D:$D&amp;'3) Release_Label'!$E:$E,'3) Release_Label'!$H:$H},2,0), or(and(not(isblank($B337)),$B337=$B336,$A337&lt;&gt;$A336),and(not(isblank($A337)),$A337=$A336,$B337&lt;&gt;$B336)),"ID LISTS UNALIGNED",and($A337&lt;&gt;"",countif('3) Release_Label'!$D:$D,$A337)=0),"NO UPC MATCH in Release_Label",and($B337&lt;&gt;"",countif('3) Release_Label'!$E:$E,$B337)=0),"NO CATALOG ID MATCH in Release_Label",iserror(vlookup($A337&amp;$B337,'3) Release_Label'!$D:$D&amp;'3) Release_Label'!$E:$E,1,0)),"NO UPC-CATALOG ID pair MATCH in Release_Label" )</f>
        <v/>
      </c>
      <c r="E337" s="43" t="s">
        <v>67</v>
      </c>
      <c r="F337" s="135" t="s">
        <v>666</v>
      </c>
      <c r="G337" s="136" t="str">
        <f t="array" ref="G337">ifs(or($F337="",$F337="Main Primary Artist"),$F337,not(iserror(vlookup($F337,'Reference info'!$J$5:$J$8,1,0))),"Key Artist",not(iserror(vlookup($F337,'Reference info'!$J$38:$J$405,1,0))),"Performer",not(iserror(vlookup($F337,'Reference info'!$J$10:$J$36,1,0))),"Producer &amp; Engineer")</f>
        <v>Main Primary Artist</v>
      </c>
      <c r="I337" s="8" t="str">
        <f>IF(AND(F337="Main Primary Artist",SUBSTITUTE(E337," ","")&lt;&gt;"VariousArtists",SUBSTITUTE(E337," ","")&lt;&gt;"VariousArtist",E337&lt;&gt;"Various",SUBSTITUTE(E337," ","")&lt;&gt;"AssortedArtists",SUBSTITUTE(E337," ","")&lt;&gt;"AssortedArtist",E337&lt;&gt;"Assorted",SUBSTITUTE(E337," ","")&lt;&gt;"AsortedArtists",SUBSTITUTE(E337," ","")&lt;&gt;"AsortedArtist",E337&lt;&gt;"Asorted",E337&lt;&gt;"Other",,SUBSTITUTE(E337," ","")&lt;&gt;"MiscellaneousArtists",SUBSTITUTE(E337," ","")&lt;&gt;"MiscellaneousArtist",E337&lt;&gt;"Miscellaneous",SUBSTITUTE(E337," ","")&lt;&gt;"MiscelaneousArtists",SUBSTITUTE(E337," ","")&lt;&gt;"MiscelaneousArtist",E337&lt;&gt;"Miscelaneous"),"update Releases set ArtistId=(select ArtistId from Artists where Name=N'"&amp;SUBSTITUTE(trim(E337),"'","''")&amp;"' and EnterpriseId="&amp;EntId&amp;"), SearchKeywords=concat_ws(' ', Name, N'"&amp;SUBSTITUTE(trim(E337),"'","''")&amp;"',(select Name from Labels where LabelId=Releases.LabelId), ReleaseId, UPC, Catalog) where "&amp;IF(A337&lt;&gt;"","UPC="&amp;A337,"Catalog='"&amp;SUBSTITUTE(trim(B337),"'","''")&amp;"'")&amp;" and EnterpriseId="&amp;EntId,IF(and(F337&lt;&gt;"Main Primary Artist",SUBSTITUTE(E337," ","")&lt;&gt;"VariousArtists",SUBSTITUTE(E337," ","")&lt;&gt;"VariousArtist",E337&lt;&gt;"Various",SUBSTITUTE(E337," ","")&lt;&gt;"AssortedArtists",SUBSTITUTE(E337," ","")&lt;&gt;"AssortedArtist",E337&lt;&gt;"Assorted",SUBSTITUTE(E337," ","")&lt;&gt;"AsortedArtists",SUBSTITUTE(E337," ","")&lt;&gt;"AsortedArtist",E337&lt;&gt;"Asorted",E337&lt;&gt;"Other",,SUBSTITUTE(E337," ","")&lt;&gt;"MiscellaneousArtists",SUBSTITUTE(E337," ","")&lt;&gt;"MiscellaneousArtist",E337&lt;&gt;"Miscellaneous",SUBSTITUTE(E337," ","")&lt;&gt;"MiscelaneousArtists",SUBSTITUTE(E337," ","")&lt;&gt;"MiscelaneousArtist",E337&lt;&gt;"Miscelaneous"),"INSERT into Contributors VALUES (newid(), "&amp;IF(F337&lt;&gt;"Primary Artist", "(select RoleId from ContributorRoles where Name='"&amp;F337&amp;"'), 0", "49, 1")&amp; ", null, (select max(ReleaseId) from Releases where "&amp;IF(A337&lt;&gt;"","UPC="&amp;A337,"Catalog='"&amp;SUBSTITUTE(trim(B337),"'","''")&amp;"'")&amp;" and EnterpriseId="&amp;EntId&amp;"), (select ArtistId from Artists where Name=N'"&amp;SUBSTITUTE(trim(E337),"'","''")&amp;"'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UPC=717931999302 and EnterpriseId=647322</v>
      </c>
      <c r="L337" s="28"/>
    </row>
    <row r="338">
      <c r="A338" s="83">
        <v>7.17931999302E11</v>
      </c>
      <c r="B338" s="116"/>
      <c r="C338" s="134" t="str">
        <f t="array" ref="C338">ifs(and(isblank($A338),isblank($B338)),"", not(iserror(vlookup($A338&amp;$B338,'3) Release_Label'!$D:$D&amp;'3) Release_Label'!$E:$E,1,0))),vlookup($A338&amp;$B338,{'3) Release_Label'!$D:$D&amp;'3) Release_Label'!$E:$E,'3) Release_Label'!$F:$F},2,0), or(and(not(isblank($B338)),$B338=$B337,$A338&lt;&gt;$A337),and(not(isblank($A338)),$A338=$A337,$B338&lt;&gt;$B337)),"ID LISTS UNALIGNED",and($A338&lt;&gt;"",countif('3) Release_Label'!$D:$D,$A338)=0),"NO UPC MATCH in Release_Label",and($B338&lt;&gt;"",countif('3) Release_Label'!$E:$E,$B338)=0),"NO CATALOG ID MATCH in Release_Label",iserror(vlookup($A338&amp;$B338,'3) Release_Label'!$D:$D&amp;'3) Release_Label'!$E:$E,1,0)),"NO UPC-CATALOG ID pair MATCH in Release_Label" )</f>
        <v>Zaraki Kenpachi (Bleach) - Minha Bankai</v>
      </c>
      <c r="D338" s="134" t="str">
        <f t="array" ref="D338">ifs(and(isblank($A338),isblank($B338)),"", not(iserror(vlookup($A338&amp;$B338,'3) Release_Label'!$D:$D&amp;'3) Release_Label'!$E:$E,1,0))),vlookup($A338&amp;$B338,{'3) Release_Label'!$D:$D&amp;'3) Release_Label'!$E:$E,'3) Release_Label'!$H:$H},2,0), or(and(not(isblank($B338)),$B338=$B337,$A338&lt;&gt;$A337),and(not(isblank($A338)),$A338=$A337,$B338&lt;&gt;$B337)),"ID LISTS UNALIGNED",and($A338&lt;&gt;"",countif('3) Release_Label'!$D:$D,$A338)=0),"NO UPC MATCH in Release_Label",and($B338&lt;&gt;"",countif('3) Release_Label'!$E:$E,$B338)=0),"NO CATALOG ID MATCH in Release_Label",iserror(vlookup($A338&amp;$B338,'3) Release_Label'!$D:$D&amp;'3) Release_Label'!$E:$E,1,0)),"NO UPC-CATALOG ID pair MATCH in Release_Label" )</f>
        <v/>
      </c>
      <c r="E338" s="43" t="s">
        <v>67</v>
      </c>
      <c r="F338" s="135" t="s">
        <v>667</v>
      </c>
      <c r="G338" s="136" t="str">
        <f t="array" ref="G338">ifs(or($F338="",$F338="Main Primary Artist"),$F338,not(iserror(vlookup($F338,'Reference info'!$J$5:$J$8,1,0))),"Key Artist",not(iserror(vlookup($F338,'Reference info'!$J$38:$J$405,1,0))),"Performer",not(iserror(vlookup($F338,'Reference info'!$J$10:$J$36,1,0))),"Producer &amp; Engineer")</f>
        <v>Producer &amp; Engineer</v>
      </c>
      <c r="I338" s="8" t="str">
        <f>IF(AND(F338="Main Primary Artist",SUBSTITUTE(E338," ","")&lt;&gt;"VariousArtists",SUBSTITUTE(E338," ","")&lt;&gt;"VariousArtist",E338&lt;&gt;"Various",SUBSTITUTE(E338," ","")&lt;&gt;"AssortedArtists",SUBSTITUTE(E338," ","")&lt;&gt;"AssortedArtist",E338&lt;&gt;"Assorted",SUBSTITUTE(E338," ","")&lt;&gt;"AsortedArtists",SUBSTITUTE(E338," ","")&lt;&gt;"AsortedArtist",E338&lt;&gt;"Asorted",E338&lt;&gt;"Other",,SUBSTITUTE(E338," ","")&lt;&gt;"MiscellaneousArtists",SUBSTITUTE(E338," ","")&lt;&gt;"MiscellaneousArtist",E338&lt;&gt;"Miscellaneous",SUBSTITUTE(E338," ","")&lt;&gt;"MiscelaneousArtists",SUBSTITUTE(E338," ","")&lt;&gt;"MiscelaneousArtist",E338&lt;&gt;"Miscelaneous"),"update Releases set ArtistId=(select ArtistId from Artists where Name=N'"&amp;SUBSTITUTE(trim(E338),"'","''")&amp;"' and EnterpriseId="&amp;EntId&amp;"), SearchKeywords=concat_ws(' ', Name, N'"&amp;SUBSTITUTE(trim(E338),"'","''")&amp;"',(select Name from Labels where LabelId=Releases.LabelId), ReleaseId, UPC, Catalog) where "&amp;IF(A338&lt;&gt;"","UPC="&amp;A338,"Catalog='"&amp;SUBSTITUTE(trim(B338),"'","''")&amp;"'")&amp;" and EnterpriseId="&amp;EntId,IF(and(F338&lt;&gt;"Main Primary Artist",SUBSTITUTE(E338," ","")&lt;&gt;"VariousArtists",SUBSTITUTE(E338," ","")&lt;&gt;"VariousArtist",E338&lt;&gt;"Various",SUBSTITUTE(E338," ","")&lt;&gt;"AssortedArtists",SUBSTITUTE(E338," ","")&lt;&gt;"AssortedArtist",E338&lt;&gt;"Assorted",SUBSTITUTE(E338," ","")&lt;&gt;"AsortedArtists",SUBSTITUTE(E338," ","")&lt;&gt;"AsortedArtist",E338&lt;&gt;"Asorted",E338&lt;&gt;"Other",,SUBSTITUTE(E338," ","")&lt;&gt;"MiscellaneousArtists",SUBSTITUTE(E338," ","")&lt;&gt;"MiscellaneousArtist",E338&lt;&gt;"Miscellaneous",SUBSTITUTE(E338," ","")&lt;&gt;"MiscelaneousArtists",SUBSTITUTE(E338," ","")&lt;&gt;"MiscelaneousArtist",E338&lt;&gt;"Miscelaneous"),"INSERT into Contributors VALUES (newid(), "&amp;IF(F338&lt;&gt;"Primary Artist", "(select RoleId from ContributorRoles where Name='"&amp;F338&amp;"'), 0", "49, 1")&amp; ", null, (select max(ReleaseId) from Releases where "&amp;IF(A338&lt;&gt;"","UPC="&amp;A338,"Catalog='"&amp;SUBSTITUTE(trim(B338),"'","''")&amp;"'")&amp;" and EnterpriseId="&amp;EntId&amp;"), (select ArtistId from Artists where Name=N'"&amp;SUBSTITUTE(trim(E338),"'","''")&amp;"' and EnterpriseId="&amp;EntId&amp;"), null)",""))</f>
        <v>INSERT into Contributors VALUES (newid(), (select RoleId from ContributorRoles where Name='Producer'), 0, null, (select max(ReleaseId) from Releases where UPC=717931999302 and EnterpriseId=647322), (select ArtistId from Artists where Name=N'Flash Beats Manow' and EnterpriseId=647322), null)</v>
      </c>
      <c r="L338" s="28"/>
    </row>
    <row r="339">
      <c r="A339" s="83">
        <v>7.17931999302E11</v>
      </c>
      <c r="B339" s="116"/>
      <c r="C339" s="134" t="str">
        <f t="array" ref="C339">ifs(and(isblank($A339),isblank($B339)),"", not(iserror(vlookup($A339&amp;$B339,'3) Release_Label'!$D:$D&amp;'3) Release_Label'!$E:$E,1,0))),vlookup($A339&amp;$B339,{'3) Release_Label'!$D:$D&amp;'3) Release_Label'!$E:$E,'3) Release_Label'!$F:$F},2,0), or(and(not(isblank($B339)),$B339=$B338,$A339&lt;&gt;$A338),and(not(isblank($A339)),$A339=$A338,$B339&lt;&gt;$B338)),"ID LISTS UNALIGNED",and($A339&lt;&gt;"",countif('3) Release_Label'!$D:$D,$A339)=0),"NO UPC MATCH in Release_Label",and($B339&lt;&gt;"",countif('3) Release_Label'!$E:$E,$B339)=0),"NO CATALOG ID MATCH in Release_Label",iserror(vlookup($A339&amp;$B339,'3) Release_Label'!$D:$D&amp;'3) Release_Label'!$E:$E,1,0)),"NO UPC-CATALOG ID pair MATCH in Release_Label" )</f>
        <v>Zaraki Kenpachi (Bleach) - Minha Bankai</v>
      </c>
      <c r="D339" s="134" t="str">
        <f t="array" ref="D339">ifs(and(isblank($A339),isblank($B339)),"", not(iserror(vlookup($A339&amp;$B339,'3) Release_Label'!$D:$D&amp;'3) Release_Label'!$E:$E,1,0))),vlookup($A339&amp;$B339,{'3) Release_Label'!$D:$D&amp;'3) Release_Label'!$E:$E,'3) Release_Label'!$H:$H},2,0), or(and(not(isblank($B339)),$B339=$B338,$A339&lt;&gt;$A338),and(not(isblank($A339)),$A339=$A338,$B339&lt;&gt;$B338)),"ID LISTS UNALIGNED",and($A339&lt;&gt;"",countif('3) Release_Label'!$D:$D,$A339)=0),"NO UPC MATCH in Release_Label",and($B339&lt;&gt;"",countif('3) Release_Label'!$E:$E,$B339)=0),"NO CATALOG ID MATCH in Release_Label",iserror(vlookup($A339&amp;$B339,'3) Release_Label'!$D:$D&amp;'3) Release_Label'!$E:$E,1,0)),"NO UPC-CATALOG ID pair MATCH in Release_Label" )</f>
        <v/>
      </c>
      <c r="E339" s="43" t="s">
        <v>67</v>
      </c>
      <c r="F339" s="135" t="s">
        <v>669</v>
      </c>
      <c r="G339" s="136" t="str">
        <f t="array" ref="G339">ifs(or($F339="",$F339="Main Primary Artist"),$F339,not(iserror(vlookup($F339,'Reference info'!$J$5:$J$8,1,0))),"Key Artist",not(iserror(vlookup($F339,'Reference info'!$J$38:$J$405,1,0))),"Performer",not(iserror(vlookup($F339,'Reference info'!$J$10:$J$36,1,0))),"Producer &amp; Engineer")</f>
        <v>Producer &amp; Engineer</v>
      </c>
      <c r="I339" s="8" t="str">
        <f>IF(AND(F339="Main Primary Artist",SUBSTITUTE(E339," ","")&lt;&gt;"VariousArtists",SUBSTITUTE(E339," ","")&lt;&gt;"VariousArtist",E339&lt;&gt;"Various",SUBSTITUTE(E339," ","")&lt;&gt;"AssortedArtists",SUBSTITUTE(E339," ","")&lt;&gt;"AssortedArtist",E339&lt;&gt;"Assorted",SUBSTITUTE(E339," ","")&lt;&gt;"AsortedArtists",SUBSTITUTE(E339," ","")&lt;&gt;"AsortedArtist",E339&lt;&gt;"Asorted",E339&lt;&gt;"Other",,SUBSTITUTE(E339," ","")&lt;&gt;"MiscellaneousArtists",SUBSTITUTE(E339," ","")&lt;&gt;"MiscellaneousArtist",E339&lt;&gt;"Miscellaneous",SUBSTITUTE(E339," ","")&lt;&gt;"MiscelaneousArtists",SUBSTITUTE(E339," ","")&lt;&gt;"MiscelaneousArtist",E339&lt;&gt;"Miscelaneous"),"update Releases set ArtistId=(select ArtistId from Artists where Name=N'"&amp;SUBSTITUTE(trim(E339),"'","''")&amp;"' and EnterpriseId="&amp;EntId&amp;"), SearchKeywords=concat_ws(' ', Name, N'"&amp;SUBSTITUTE(trim(E339),"'","''")&amp;"',(select Name from Labels where LabelId=Releases.LabelId), ReleaseId, UPC, Catalog) where "&amp;IF(A339&lt;&gt;"","UPC="&amp;A339,"Catalog='"&amp;SUBSTITUTE(trim(B339),"'","''")&amp;"'")&amp;" and EnterpriseId="&amp;EntId,IF(and(F339&lt;&gt;"Main Primary Artist",SUBSTITUTE(E339," ","")&lt;&gt;"VariousArtists",SUBSTITUTE(E339," ","")&lt;&gt;"VariousArtist",E339&lt;&gt;"Various",SUBSTITUTE(E339," ","")&lt;&gt;"AssortedArtists",SUBSTITUTE(E339," ","")&lt;&gt;"AssortedArtist",E339&lt;&gt;"Assorted",SUBSTITUTE(E339," ","")&lt;&gt;"AsortedArtists",SUBSTITUTE(E339," ","")&lt;&gt;"AsortedArtist",E339&lt;&gt;"Asorted",E339&lt;&gt;"Other",,SUBSTITUTE(E339," ","")&lt;&gt;"MiscellaneousArtists",SUBSTITUTE(E339," ","")&lt;&gt;"MiscellaneousArtist",E339&lt;&gt;"Miscellaneous",SUBSTITUTE(E339," ","")&lt;&gt;"MiscelaneousArtists",SUBSTITUTE(E339," ","")&lt;&gt;"MiscelaneousArtist",E339&lt;&gt;"Miscelaneous"),"INSERT into Contributors VALUES (newid(), "&amp;IF(F339&lt;&gt;"Primary Artist", "(select RoleId from ContributorRoles where Name='"&amp;F339&amp;"'), 0", "49, 1")&amp; ", null, (select max(ReleaseId) from Releases where "&amp;IF(A339&lt;&gt;"","UPC="&amp;A339,"Catalog='"&amp;SUBSTITUTE(trim(B339),"'","''")&amp;"'")&amp;" and EnterpriseId="&amp;EntId&amp;"), (select ArtistId from Artists where Name=N'"&amp;SUBSTITUTE(trim(E339),"'","''")&amp;"' and EnterpriseId="&amp;EntId&amp;"), null)",""))</f>
        <v>INSERT into Contributors VALUES (newid(), (select RoleId from ContributorRoles where Name='Engineer'), 0, null, (select max(ReleaseId) from Releases where UPC=717931999302 and EnterpriseId=647322), (select ArtistId from Artists where Name=N'Flash Beats Manow' and EnterpriseId=647322), null)</v>
      </c>
      <c r="L339" s="28"/>
    </row>
    <row r="340">
      <c r="A340" s="83">
        <v>7.61861016776E11</v>
      </c>
      <c r="B340" s="116"/>
      <c r="C340" s="134" t="str">
        <f t="array" ref="C340">ifs(and(isblank($A340),isblank($B340)),"", not(iserror(vlookup($A340&amp;$B340,'3) Release_Label'!$D:$D&amp;'3) Release_Label'!$E:$E,1,0))),vlookup($A340&amp;$B340,{'3) Release_Label'!$D:$D&amp;'3) Release_Label'!$E:$E,'3) Release_Label'!$F:$F},2,0), or(and(not(isblank($B340)),$B340=$B339,$A340&lt;&gt;$A339),and(not(isblank($A340)),$A340=$A339,$B340&lt;&gt;$B339)),"ID LISTS UNALIGNED",and($A340&lt;&gt;"",countif('3) Release_Label'!$D:$D,$A340)=0),"NO UPC MATCH in Release_Label",and($B340&lt;&gt;"",countif('3) Release_Label'!$E:$E,$B340)=0),"NO CATALOG ID MATCH in Release_Label",iserror(vlookup($A340&amp;$B340,'3) Release_Label'!$D:$D&amp;'3) Release_Label'!$E:$E,1,0)),"NO UPC-CATALOG ID pair MATCH in Release_Label" )</f>
        <v>The Ghost Mixtape</v>
      </c>
      <c r="D340" s="134" t="str">
        <f t="array" ref="D340">ifs(and(isblank($A340),isblank($B340)),"", not(iserror(vlookup($A340&amp;$B340,'3) Release_Label'!$D:$D&amp;'3) Release_Label'!$E:$E,1,0))),vlookup($A340&amp;$B340,{'3) Release_Label'!$D:$D&amp;'3) Release_Label'!$E:$E,'3) Release_Label'!$H:$H},2,0), or(and(not(isblank($B340)),$B340=$B339,$A340&lt;&gt;$A339),and(not(isblank($A340)),$A340=$A339,$B340&lt;&gt;$B339)),"ID LISTS UNALIGNED",and($A340&lt;&gt;"",countif('3) Release_Label'!$D:$D,$A340)=0),"NO UPC MATCH in Release_Label",and($B340&lt;&gt;"",countif('3) Release_Label'!$E:$E,$B340)=0),"NO CATALOG ID MATCH in Release_Label",iserror(vlookup($A340&amp;$B340,'3) Release_Label'!$D:$D&amp;'3) Release_Label'!$E:$E,1,0)),"NO UPC-CATALOG ID pair MATCH in Release_Label" )</f>
        <v/>
      </c>
      <c r="E340" s="43" t="s">
        <v>44</v>
      </c>
      <c r="F340" s="135" t="s">
        <v>666</v>
      </c>
      <c r="G340" s="136" t="str">
        <f t="array" ref="G340">ifs(or($F340="",$F340="Main Primary Artist"),$F340,not(iserror(vlookup($F340,'Reference info'!$J$5:$J$8,1,0))),"Key Artist",not(iserror(vlookup($F340,'Reference info'!$J$38:$J$405,1,0))),"Performer",not(iserror(vlookup($F340,'Reference info'!$J$10:$J$36,1,0))),"Producer &amp; Engineer")</f>
        <v>Main Primary Artist</v>
      </c>
      <c r="I340" s="8" t="str">
        <f>IF(AND(F340="Main Primary Artist",SUBSTITUTE(E340," ","")&lt;&gt;"VariousArtists",SUBSTITUTE(E340," ","")&lt;&gt;"VariousArtist",E340&lt;&gt;"Various",SUBSTITUTE(E340," ","")&lt;&gt;"AssortedArtists",SUBSTITUTE(E340," ","")&lt;&gt;"AssortedArtist",E340&lt;&gt;"Assorted",SUBSTITUTE(E340," ","")&lt;&gt;"AsortedArtists",SUBSTITUTE(E340," ","")&lt;&gt;"AsortedArtist",E340&lt;&gt;"Asorted",E340&lt;&gt;"Other",,SUBSTITUTE(E340," ","")&lt;&gt;"MiscellaneousArtists",SUBSTITUTE(E340," ","")&lt;&gt;"MiscellaneousArtist",E340&lt;&gt;"Miscellaneous",SUBSTITUTE(E340," ","")&lt;&gt;"MiscelaneousArtists",SUBSTITUTE(E340," ","")&lt;&gt;"MiscelaneousArtist",E340&lt;&gt;"Miscelaneous"),"update Releases set ArtistId=(select ArtistId from Artists where Name=N'"&amp;SUBSTITUTE(trim(E340),"'","''")&amp;"' and EnterpriseId="&amp;EntId&amp;"), SearchKeywords=concat_ws(' ', Name, N'"&amp;SUBSTITUTE(trim(E340),"'","''")&amp;"',(select Name from Labels where LabelId=Releases.LabelId), ReleaseId, UPC, Catalog) where "&amp;IF(A340&lt;&gt;"","UPC="&amp;A340,"Catalog='"&amp;SUBSTITUTE(trim(B340),"'","''")&amp;"'")&amp;" and EnterpriseId="&amp;EntId,IF(and(F340&lt;&gt;"Main Primary Artist",SUBSTITUTE(E340," ","")&lt;&gt;"VariousArtists",SUBSTITUTE(E340," ","")&lt;&gt;"VariousArtist",E340&lt;&gt;"Various",SUBSTITUTE(E340," ","")&lt;&gt;"AssortedArtists",SUBSTITUTE(E340," ","")&lt;&gt;"AssortedArtist",E340&lt;&gt;"Assorted",SUBSTITUTE(E340," ","")&lt;&gt;"AsortedArtists",SUBSTITUTE(E340," ","")&lt;&gt;"AsortedArtist",E340&lt;&gt;"Asorted",E340&lt;&gt;"Other",,SUBSTITUTE(E340," ","")&lt;&gt;"MiscellaneousArtists",SUBSTITUTE(E340," ","")&lt;&gt;"MiscellaneousArtist",E340&lt;&gt;"Miscellaneous",SUBSTITUTE(E340," ","")&lt;&gt;"MiscelaneousArtists",SUBSTITUTE(E340," ","")&lt;&gt;"MiscelaneousArtist",E340&lt;&gt;"Miscelaneous"),"INSERT into Contributors VALUES (newid(), "&amp;IF(F340&lt;&gt;"Primary Artist", "(select RoleId from ContributorRoles where Name='"&amp;F340&amp;"'), 0", "49, 1")&amp; ", null, (select max(ReleaseId) from Releases where "&amp;IF(A340&lt;&gt;"","UPC="&amp;A340,"Catalog='"&amp;SUBSTITUTE(trim(B340),"'","''")&amp;"'")&amp;" and EnterpriseId="&amp;EntId&amp;"), (select ArtistId from Artists where Name=N'"&amp;SUBSTITUTE(trim(E340),"'","''")&amp;"' and EnterpriseId="&amp;EntId&amp;"), null)",""))</f>
        <v>update Releases set ArtistId=(select ArtistId from Artists where Name=N'SecondTime' and EnterpriseId=647322), SearchKeywords=concat_ws(' ', Name, N'SecondTime',(select Name from Labels where LabelId=Releases.LabelId), ReleaseId, UPC, Catalog) where UPC=761861016776 and EnterpriseId=647322</v>
      </c>
      <c r="L340" s="28"/>
    </row>
    <row r="341">
      <c r="A341" s="83">
        <v>7.61861016776E11</v>
      </c>
      <c r="B341" s="116"/>
      <c r="C341" s="134" t="str">
        <f t="array" ref="C341">ifs(and(isblank($A341),isblank($B341)),"", not(iserror(vlookup($A341&amp;$B341,'3) Release_Label'!$D:$D&amp;'3) Release_Label'!$E:$E,1,0))),vlookup($A341&amp;$B341,{'3) Release_Label'!$D:$D&amp;'3) Release_Label'!$E:$E,'3) Release_Label'!$F:$F},2,0), or(and(not(isblank($B341)),$B341=$B340,$A341&lt;&gt;$A340),and(not(isblank($A341)),$A341=$A340,$B341&lt;&gt;$B340)),"ID LISTS UNALIGNED",and($A341&lt;&gt;"",countif('3) Release_Label'!$D:$D,$A341)=0),"NO UPC MATCH in Release_Label",and($B341&lt;&gt;"",countif('3) Release_Label'!$E:$E,$B341)=0),"NO CATALOG ID MATCH in Release_Label",iserror(vlookup($A341&amp;$B341,'3) Release_Label'!$D:$D&amp;'3) Release_Label'!$E:$E,1,0)),"NO UPC-CATALOG ID pair MATCH in Release_Label" )</f>
        <v>The Ghost Mixtape</v>
      </c>
      <c r="D341" s="134" t="str">
        <f t="array" ref="D341">ifs(and(isblank($A341),isblank($B341)),"", not(iserror(vlookup($A341&amp;$B341,'3) Release_Label'!$D:$D&amp;'3) Release_Label'!$E:$E,1,0))),vlookup($A341&amp;$B341,{'3) Release_Label'!$D:$D&amp;'3) Release_Label'!$E:$E,'3) Release_Label'!$H:$H},2,0), or(and(not(isblank($B341)),$B341=$B340,$A341&lt;&gt;$A340),and(not(isblank($A341)),$A341=$A340,$B341&lt;&gt;$B340)),"ID LISTS UNALIGNED",and($A341&lt;&gt;"",countif('3) Release_Label'!$D:$D,$A341)=0),"NO UPC MATCH in Release_Label",and($B341&lt;&gt;"",countif('3) Release_Label'!$E:$E,$B341)=0),"NO CATALOG ID MATCH in Release_Label",iserror(vlookup($A341&amp;$B341,'3) Release_Label'!$D:$D&amp;'3) Release_Label'!$E:$E,1,0)),"NO UPC-CATALOG ID pair MATCH in Release_Label" )</f>
        <v/>
      </c>
      <c r="E341" s="43" t="s">
        <v>44</v>
      </c>
      <c r="F341" s="135" t="s">
        <v>667</v>
      </c>
      <c r="G341" s="136" t="str">
        <f t="array" ref="G341">ifs(or($F341="",$F341="Main Primary Artist"),$F341,not(iserror(vlookup($F341,'Reference info'!$J$5:$J$8,1,0))),"Key Artist",not(iserror(vlookup($F341,'Reference info'!$J$38:$J$405,1,0))),"Performer",not(iserror(vlookup($F341,'Reference info'!$J$10:$J$36,1,0))),"Producer &amp; Engineer")</f>
        <v>Producer &amp; Engineer</v>
      </c>
      <c r="I341" s="8" t="str">
        <f>IF(AND(F341="Main Primary Artist",SUBSTITUTE(E341," ","")&lt;&gt;"VariousArtists",SUBSTITUTE(E341," ","")&lt;&gt;"VariousArtist",E341&lt;&gt;"Various",SUBSTITUTE(E341," ","")&lt;&gt;"AssortedArtists",SUBSTITUTE(E341," ","")&lt;&gt;"AssortedArtist",E341&lt;&gt;"Assorted",SUBSTITUTE(E341," ","")&lt;&gt;"AsortedArtists",SUBSTITUTE(E341," ","")&lt;&gt;"AsortedArtist",E341&lt;&gt;"Asorted",E341&lt;&gt;"Other",,SUBSTITUTE(E341," ","")&lt;&gt;"MiscellaneousArtists",SUBSTITUTE(E341," ","")&lt;&gt;"MiscellaneousArtist",E341&lt;&gt;"Miscellaneous",SUBSTITUTE(E341," ","")&lt;&gt;"MiscelaneousArtists",SUBSTITUTE(E341," ","")&lt;&gt;"MiscelaneousArtist",E341&lt;&gt;"Miscelaneous"),"update Releases set ArtistId=(select ArtistId from Artists where Name=N'"&amp;SUBSTITUTE(trim(E341),"'","''")&amp;"' and EnterpriseId="&amp;EntId&amp;"), SearchKeywords=concat_ws(' ', Name, N'"&amp;SUBSTITUTE(trim(E341),"'","''")&amp;"',(select Name from Labels where LabelId=Releases.LabelId), ReleaseId, UPC, Catalog) where "&amp;IF(A341&lt;&gt;"","UPC="&amp;A341,"Catalog='"&amp;SUBSTITUTE(trim(B341),"'","''")&amp;"'")&amp;" and EnterpriseId="&amp;EntId,IF(and(F341&lt;&gt;"Main Primary Artist",SUBSTITUTE(E341," ","")&lt;&gt;"VariousArtists",SUBSTITUTE(E341," ","")&lt;&gt;"VariousArtist",E341&lt;&gt;"Various",SUBSTITUTE(E341," ","")&lt;&gt;"AssortedArtists",SUBSTITUTE(E341," ","")&lt;&gt;"AssortedArtist",E341&lt;&gt;"Assorted",SUBSTITUTE(E341," ","")&lt;&gt;"AsortedArtists",SUBSTITUTE(E341," ","")&lt;&gt;"AsortedArtist",E341&lt;&gt;"Asorted",E341&lt;&gt;"Other",,SUBSTITUTE(E341," ","")&lt;&gt;"MiscellaneousArtists",SUBSTITUTE(E341," ","")&lt;&gt;"MiscellaneousArtist",E341&lt;&gt;"Miscellaneous",SUBSTITUTE(E341," ","")&lt;&gt;"MiscelaneousArtists",SUBSTITUTE(E341," ","")&lt;&gt;"MiscelaneousArtist",E341&lt;&gt;"Miscelaneous"),"INSERT into Contributors VALUES (newid(), "&amp;IF(F341&lt;&gt;"Primary Artist", "(select RoleId from ContributorRoles where Name='"&amp;F341&amp;"'), 0", "49, 1")&amp; ", null, (select max(ReleaseId) from Releases where "&amp;IF(A341&lt;&gt;"","UPC="&amp;A341,"Catalog='"&amp;SUBSTITUTE(trim(B341),"'","''")&amp;"'")&amp;" and EnterpriseId="&amp;EntId&amp;"), (select ArtistId from Artists where Name=N'"&amp;SUBSTITUTE(trim(E341),"'","''")&amp;"' and EnterpriseId="&amp;EntId&amp;"), null)",""))</f>
        <v>INSERT into Contributors VALUES (newid(), (select RoleId from ContributorRoles where Name='Producer'), 0, null, (select max(ReleaseId) from Releases where UPC=761861016776 and EnterpriseId=647322), (select ArtistId from Artists where Name=N'SecondTime' and EnterpriseId=647322), null)</v>
      </c>
      <c r="L341" s="28"/>
    </row>
    <row r="342">
      <c r="A342" s="83">
        <v>7.61861016776E11</v>
      </c>
      <c r="B342" s="116"/>
      <c r="C342" s="134" t="str">
        <f t="array" ref="C342">ifs(and(isblank($A342),isblank($B342)),"", not(iserror(vlookup($A342&amp;$B342,'3) Release_Label'!$D:$D&amp;'3) Release_Label'!$E:$E,1,0))),vlookup($A342&amp;$B342,{'3) Release_Label'!$D:$D&amp;'3) Release_Label'!$E:$E,'3) Release_Label'!$F:$F},2,0), or(and(not(isblank($B342)),$B342=$B341,$A342&lt;&gt;$A341),and(not(isblank($A342)),$A342=$A341,$B342&lt;&gt;$B341)),"ID LISTS UNALIGNED",and($A342&lt;&gt;"",countif('3) Release_Label'!$D:$D,$A342)=0),"NO UPC MATCH in Release_Label",and($B342&lt;&gt;"",countif('3) Release_Label'!$E:$E,$B342)=0),"NO CATALOG ID MATCH in Release_Label",iserror(vlookup($A342&amp;$B342,'3) Release_Label'!$D:$D&amp;'3) Release_Label'!$E:$E,1,0)),"NO UPC-CATALOG ID pair MATCH in Release_Label" )</f>
        <v>The Ghost Mixtape</v>
      </c>
      <c r="D342" s="134" t="str">
        <f t="array" ref="D342">ifs(and(isblank($A342),isblank($B342)),"", not(iserror(vlookup($A342&amp;$B342,'3) Release_Label'!$D:$D&amp;'3) Release_Label'!$E:$E,1,0))),vlookup($A342&amp;$B342,{'3) Release_Label'!$D:$D&amp;'3) Release_Label'!$E:$E,'3) Release_Label'!$H:$H},2,0), or(and(not(isblank($B342)),$B342=$B341,$A342&lt;&gt;$A341),and(not(isblank($A342)),$A342=$A341,$B342&lt;&gt;$B341)),"ID LISTS UNALIGNED",and($A342&lt;&gt;"",countif('3) Release_Label'!$D:$D,$A342)=0),"NO UPC MATCH in Release_Label",and($B342&lt;&gt;"",countif('3) Release_Label'!$E:$E,$B342)=0),"NO CATALOG ID MATCH in Release_Label",iserror(vlookup($A342&amp;$B342,'3) Release_Label'!$D:$D&amp;'3) Release_Label'!$E:$E,1,0)),"NO UPC-CATALOG ID pair MATCH in Release_Label" )</f>
        <v/>
      </c>
      <c r="E342" s="43" t="s">
        <v>44</v>
      </c>
      <c r="F342" s="135" t="s">
        <v>669</v>
      </c>
      <c r="G342" s="136" t="str">
        <f t="array" ref="G342">ifs(or($F342="",$F342="Main Primary Artist"),$F342,not(iserror(vlookup($F342,'Reference info'!$J$5:$J$8,1,0))),"Key Artist",not(iserror(vlookup($F342,'Reference info'!$J$38:$J$405,1,0))),"Performer",not(iserror(vlookup($F342,'Reference info'!$J$10:$J$36,1,0))),"Producer &amp; Engineer")</f>
        <v>Producer &amp; Engineer</v>
      </c>
      <c r="I342" s="8" t="str">
        <f>IF(AND(F342="Main Primary Artist",SUBSTITUTE(E342," ","")&lt;&gt;"VariousArtists",SUBSTITUTE(E342," ","")&lt;&gt;"VariousArtist",E342&lt;&gt;"Various",SUBSTITUTE(E342," ","")&lt;&gt;"AssortedArtists",SUBSTITUTE(E342," ","")&lt;&gt;"AssortedArtist",E342&lt;&gt;"Assorted",SUBSTITUTE(E342," ","")&lt;&gt;"AsortedArtists",SUBSTITUTE(E342," ","")&lt;&gt;"AsortedArtist",E342&lt;&gt;"Asorted",E342&lt;&gt;"Other",,SUBSTITUTE(E342," ","")&lt;&gt;"MiscellaneousArtists",SUBSTITUTE(E342," ","")&lt;&gt;"MiscellaneousArtist",E342&lt;&gt;"Miscellaneous",SUBSTITUTE(E342," ","")&lt;&gt;"MiscelaneousArtists",SUBSTITUTE(E342," ","")&lt;&gt;"MiscelaneousArtist",E342&lt;&gt;"Miscelaneous"),"update Releases set ArtistId=(select ArtistId from Artists where Name=N'"&amp;SUBSTITUTE(trim(E342),"'","''")&amp;"' and EnterpriseId="&amp;EntId&amp;"), SearchKeywords=concat_ws(' ', Name, N'"&amp;SUBSTITUTE(trim(E342),"'","''")&amp;"',(select Name from Labels where LabelId=Releases.LabelId), ReleaseId, UPC, Catalog) where "&amp;IF(A342&lt;&gt;"","UPC="&amp;A342,"Catalog='"&amp;SUBSTITUTE(trim(B342),"'","''")&amp;"'")&amp;" and EnterpriseId="&amp;EntId,IF(and(F342&lt;&gt;"Main Primary Artist",SUBSTITUTE(E342," ","")&lt;&gt;"VariousArtists",SUBSTITUTE(E342," ","")&lt;&gt;"VariousArtist",E342&lt;&gt;"Various",SUBSTITUTE(E342," ","")&lt;&gt;"AssortedArtists",SUBSTITUTE(E342," ","")&lt;&gt;"AssortedArtist",E342&lt;&gt;"Assorted",SUBSTITUTE(E342," ","")&lt;&gt;"AsortedArtists",SUBSTITUTE(E342," ","")&lt;&gt;"AsortedArtist",E342&lt;&gt;"Asorted",E342&lt;&gt;"Other",,SUBSTITUTE(E342," ","")&lt;&gt;"MiscellaneousArtists",SUBSTITUTE(E342," ","")&lt;&gt;"MiscellaneousArtist",E342&lt;&gt;"Miscellaneous",SUBSTITUTE(E342," ","")&lt;&gt;"MiscelaneousArtists",SUBSTITUTE(E342," ","")&lt;&gt;"MiscelaneousArtist",E342&lt;&gt;"Miscelaneous"),"INSERT into Contributors VALUES (newid(), "&amp;IF(F342&lt;&gt;"Primary Artist", "(select RoleId from ContributorRoles where Name='"&amp;F342&amp;"'), 0", "49, 1")&amp; ", null, (select max(ReleaseId) from Releases where "&amp;IF(A342&lt;&gt;"","UPC="&amp;A342,"Catalog='"&amp;SUBSTITUTE(trim(B342),"'","''")&amp;"'")&amp;" and EnterpriseId="&amp;EntId&amp;"), (select ArtistId from Artists where Name=N'"&amp;SUBSTITUTE(trim(E342),"'","''")&amp;"' and EnterpriseId="&amp;EntId&amp;"), null)",""))</f>
        <v>INSERT into Contributors VALUES (newid(), (select RoleId from ContributorRoles where Name='Engineer'), 0, null, (select max(ReleaseId) from Releases where UPC=761861016776 and EnterpriseId=647322), (select ArtistId from Artists where Name=N'SecondTime' and EnterpriseId=647322), null)</v>
      </c>
      <c r="L342" s="28"/>
    </row>
    <row r="343">
      <c r="A343" s="83">
        <v>7.28204629321E11</v>
      </c>
      <c r="B343" s="116"/>
      <c r="C343" s="134" t="str">
        <f t="array" ref="C343">ifs(and(isblank($A343),isblank($B343)),"", not(iserror(vlookup($A343&amp;$B343,'3) Release_Label'!$D:$D&amp;'3) Release_Label'!$E:$E,1,0))),vlookup($A343&amp;$B343,{'3) Release_Label'!$D:$D&amp;'3) Release_Label'!$E:$E,'3) Release_Label'!$F:$F},2,0), or(and(not(isblank($B343)),$B343=$B342,$A343&lt;&gt;$A342),and(not(isblank($A343)),$A343=$A342,$B343&lt;&gt;$B342)),"ID LISTS UNALIGNED",and($A343&lt;&gt;"",countif('3) Release_Label'!$D:$D,$A343)=0),"NO UPC MATCH in Release_Label",and($B343&lt;&gt;"",countif('3) Release_Label'!$E:$E,$B343)=0),"NO CATALOG ID MATCH in Release_Label",iserror(vlookup($A343&amp;$B343,'3) Release_Label'!$D:$D&amp;'3) Release_Label'!$E:$E,1,0)),"NO UPC-CATALOG ID pair MATCH in Release_Label" )</f>
        <v>Call Me Baby</v>
      </c>
      <c r="D343" s="134" t="str">
        <f t="array" ref="D343">ifs(and(isblank($A343),isblank($B343)),"", not(iserror(vlookup($A343&amp;$B343,'3) Release_Label'!$D:$D&amp;'3) Release_Label'!$E:$E,1,0))),vlookup($A343&amp;$B343,{'3) Release_Label'!$D:$D&amp;'3) Release_Label'!$E:$E,'3) Release_Label'!$H:$H},2,0), or(and(not(isblank($B343)),$B343=$B342,$A343&lt;&gt;$A342),and(not(isblank($A343)),$A343=$A342,$B343&lt;&gt;$B342)),"ID LISTS UNALIGNED",and($A343&lt;&gt;"",countif('3) Release_Label'!$D:$D,$A343)=0),"NO UPC MATCH in Release_Label",and($B343&lt;&gt;"",countif('3) Release_Label'!$E:$E,$B343)=0),"NO CATALOG ID MATCH in Release_Label",iserror(vlookup($A343&amp;$B343,'3) Release_Label'!$D:$D&amp;'3) Release_Label'!$E:$E,1,0)),"NO UPC-CATALOG ID pair MATCH in Release_Label" )</f>
        <v/>
      </c>
      <c r="E343" s="43" t="s">
        <v>79</v>
      </c>
      <c r="F343" s="135" t="s">
        <v>666</v>
      </c>
      <c r="G343" s="136" t="str">
        <f t="array" ref="G343">ifs(or($F343="",$F343="Main Primary Artist"),$F343,not(iserror(vlookup($F343,'Reference info'!$J$5:$J$8,1,0))),"Key Artist",not(iserror(vlookup($F343,'Reference info'!$J$38:$J$405,1,0))),"Performer",not(iserror(vlookup($F343,'Reference info'!$J$10:$J$36,1,0))),"Producer &amp; Engineer")</f>
        <v>Main Primary Artist</v>
      </c>
      <c r="I343" s="8" t="str">
        <f>IF(AND(F343="Main Primary Artist",SUBSTITUTE(E343," ","")&lt;&gt;"VariousArtists",SUBSTITUTE(E343," ","")&lt;&gt;"VariousArtist",E343&lt;&gt;"Various",SUBSTITUTE(E343," ","")&lt;&gt;"AssortedArtists",SUBSTITUTE(E343," ","")&lt;&gt;"AssortedArtist",E343&lt;&gt;"Assorted",SUBSTITUTE(E343," ","")&lt;&gt;"AsortedArtists",SUBSTITUTE(E343," ","")&lt;&gt;"AsortedArtist",E343&lt;&gt;"Asorted",E343&lt;&gt;"Other",,SUBSTITUTE(E343," ","")&lt;&gt;"MiscellaneousArtists",SUBSTITUTE(E343," ","")&lt;&gt;"MiscellaneousArtist",E343&lt;&gt;"Miscellaneous",SUBSTITUTE(E343," ","")&lt;&gt;"MiscelaneousArtists",SUBSTITUTE(E343," ","")&lt;&gt;"MiscelaneousArtist",E343&lt;&gt;"Miscelaneous"),"update Releases set ArtistId=(select ArtistId from Artists where Name=N'"&amp;SUBSTITUTE(trim(E343),"'","''")&amp;"' and EnterpriseId="&amp;EntId&amp;"), SearchKeywords=concat_ws(' ', Name, N'"&amp;SUBSTITUTE(trim(E343),"'","''")&amp;"',(select Name from Labels where LabelId=Releases.LabelId), ReleaseId, UPC, Catalog) where "&amp;IF(A343&lt;&gt;"","UPC="&amp;A343,"Catalog='"&amp;SUBSTITUTE(trim(B343),"'","''")&amp;"'")&amp;" and EnterpriseId="&amp;EntId,IF(and(F343&lt;&gt;"Main Primary Artist",SUBSTITUTE(E343," ","")&lt;&gt;"VariousArtists",SUBSTITUTE(E343," ","")&lt;&gt;"VariousArtist",E343&lt;&gt;"Various",SUBSTITUTE(E343," ","")&lt;&gt;"AssortedArtists",SUBSTITUTE(E343," ","")&lt;&gt;"AssortedArtist",E343&lt;&gt;"Assorted",SUBSTITUTE(E343," ","")&lt;&gt;"AsortedArtists",SUBSTITUTE(E343," ","")&lt;&gt;"AsortedArtist",E343&lt;&gt;"Asorted",E343&lt;&gt;"Other",,SUBSTITUTE(E343," ","")&lt;&gt;"MiscellaneousArtists",SUBSTITUTE(E343," ","")&lt;&gt;"MiscellaneousArtist",E343&lt;&gt;"Miscellaneous",SUBSTITUTE(E343," ","")&lt;&gt;"MiscelaneousArtists",SUBSTITUTE(E343," ","")&lt;&gt;"MiscelaneousArtist",E343&lt;&gt;"Miscelaneous"),"INSERT into Contributors VALUES (newid(), "&amp;IF(F343&lt;&gt;"Primary Artist", "(select RoleId from ContributorRoles where Name='"&amp;F343&amp;"'), 0", "49, 1")&amp; ", null, (select max(ReleaseId) from Releases where "&amp;IF(A343&lt;&gt;"","UPC="&amp;A343,"Catalog='"&amp;SUBSTITUTE(trim(B343),"'","''")&amp;"'")&amp;" and EnterpriseId="&amp;EntId&amp;"), (select ArtistId from Artists where Name=N'"&amp;SUBSTITUTE(trim(E343),"'","''")&amp;"' and EnterpriseId="&amp;EntId&amp;"), null)",""))</f>
        <v>update Releases set ArtistId=(select ArtistId from Artists where Name=N'$hinepsj' and EnterpriseId=647322), SearchKeywords=concat_ws(' ', Name, N'$hinepsj',(select Name from Labels where LabelId=Releases.LabelId), ReleaseId, UPC, Catalog) where UPC=728204629321 and EnterpriseId=647322</v>
      </c>
      <c r="L343" s="28"/>
    </row>
    <row r="344">
      <c r="A344" s="83">
        <v>7.28204629321E11</v>
      </c>
      <c r="B344" s="116"/>
      <c r="C344" s="134" t="str">
        <f t="array" ref="C344">ifs(and(isblank($A344),isblank($B344)),"", not(iserror(vlookup($A344&amp;$B344,'3) Release_Label'!$D:$D&amp;'3) Release_Label'!$E:$E,1,0))),vlookup($A344&amp;$B344,{'3) Release_Label'!$D:$D&amp;'3) Release_Label'!$E:$E,'3) Release_Label'!$F:$F},2,0), or(and(not(isblank($B344)),$B344=$B343,$A344&lt;&gt;$A343),and(not(isblank($A344)),$A344=$A343,$B344&lt;&gt;$B343)),"ID LISTS UNALIGNED",and($A344&lt;&gt;"",countif('3) Release_Label'!$D:$D,$A344)=0),"NO UPC MATCH in Release_Label",and($B344&lt;&gt;"",countif('3) Release_Label'!$E:$E,$B344)=0),"NO CATALOG ID MATCH in Release_Label",iserror(vlookup($A344&amp;$B344,'3) Release_Label'!$D:$D&amp;'3) Release_Label'!$E:$E,1,0)),"NO UPC-CATALOG ID pair MATCH in Release_Label" )</f>
        <v>Call Me Baby</v>
      </c>
      <c r="D344" s="134" t="str">
        <f t="array" ref="D344">ifs(and(isblank($A344),isblank($B344)),"", not(iserror(vlookup($A344&amp;$B344,'3) Release_Label'!$D:$D&amp;'3) Release_Label'!$E:$E,1,0))),vlookup($A344&amp;$B344,{'3) Release_Label'!$D:$D&amp;'3) Release_Label'!$E:$E,'3) Release_Label'!$H:$H},2,0), or(and(not(isblank($B344)),$B344=$B343,$A344&lt;&gt;$A343),and(not(isblank($A344)),$A344=$A343,$B344&lt;&gt;$B343)),"ID LISTS UNALIGNED",and($A344&lt;&gt;"",countif('3) Release_Label'!$D:$D,$A344)=0),"NO UPC MATCH in Release_Label",and($B344&lt;&gt;"",countif('3) Release_Label'!$E:$E,$B344)=0),"NO CATALOG ID MATCH in Release_Label",iserror(vlookup($A344&amp;$B344,'3) Release_Label'!$D:$D&amp;'3) Release_Label'!$E:$E,1,0)),"NO UPC-CATALOG ID pair MATCH in Release_Label" )</f>
        <v/>
      </c>
      <c r="E344" s="43" t="s">
        <v>125</v>
      </c>
      <c r="F344" s="135" t="s">
        <v>671</v>
      </c>
      <c r="G344" s="136" t="str">
        <f t="array" ref="G344">ifs(or($F344="",$F344="Main Primary Artist"),$F344,not(iserror(vlookup($F344,'Reference info'!$J$5:$J$8,1,0))),"Key Artist",not(iserror(vlookup($F344,'Reference info'!$J$38:$J$405,1,0))),"Performer",not(iserror(vlookup($F344,'Reference info'!$J$10:$J$36,1,0))),"Producer &amp; Engineer")</f>
        <v>Key Artist</v>
      </c>
      <c r="I344" s="8" t="str">
        <f>IF(AND(F344="Main Primary Artist",SUBSTITUTE(E344," ","")&lt;&gt;"VariousArtists",SUBSTITUTE(E344," ","")&lt;&gt;"VariousArtist",E344&lt;&gt;"Various",SUBSTITUTE(E344," ","")&lt;&gt;"AssortedArtists",SUBSTITUTE(E344," ","")&lt;&gt;"AssortedArtist",E344&lt;&gt;"Assorted",SUBSTITUTE(E344," ","")&lt;&gt;"AsortedArtists",SUBSTITUTE(E344," ","")&lt;&gt;"AsortedArtist",E344&lt;&gt;"Asorted",E344&lt;&gt;"Other",,SUBSTITUTE(E344," ","")&lt;&gt;"MiscellaneousArtists",SUBSTITUTE(E344," ","")&lt;&gt;"MiscellaneousArtist",E344&lt;&gt;"Miscellaneous",SUBSTITUTE(E344," ","")&lt;&gt;"MiscelaneousArtists",SUBSTITUTE(E344," ","")&lt;&gt;"MiscelaneousArtist",E344&lt;&gt;"Miscelaneous"),"update Releases set ArtistId=(select ArtistId from Artists where Name=N'"&amp;SUBSTITUTE(trim(E344),"'","''")&amp;"' and EnterpriseId="&amp;EntId&amp;"), SearchKeywords=concat_ws(' ', Name, N'"&amp;SUBSTITUTE(trim(E344),"'","''")&amp;"',(select Name from Labels where LabelId=Releases.LabelId), ReleaseId, UPC, Catalog) where "&amp;IF(A344&lt;&gt;"","UPC="&amp;A344,"Catalog='"&amp;SUBSTITUTE(trim(B344),"'","''")&amp;"'")&amp;" and EnterpriseId="&amp;EntId,IF(and(F344&lt;&gt;"Main Primary Artist",SUBSTITUTE(E344," ","")&lt;&gt;"VariousArtists",SUBSTITUTE(E344," ","")&lt;&gt;"VariousArtist",E344&lt;&gt;"Various",SUBSTITUTE(E344," ","")&lt;&gt;"AssortedArtists",SUBSTITUTE(E344," ","")&lt;&gt;"AssortedArtist",E344&lt;&gt;"Assorted",SUBSTITUTE(E344," ","")&lt;&gt;"AsortedArtists",SUBSTITUTE(E344," ","")&lt;&gt;"AsortedArtist",E344&lt;&gt;"Asorted",E344&lt;&gt;"Other",,SUBSTITUTE(E344," ","")&lt;&gt;"MiscellaneousArtists",SUBSTITUTE(E344," ","")&lt;&gt;"MiscellaneousArtist",E344&lt;&gt;"Miscellaneous",SUBSTITUTE(E344," ","")&lt;&gt;"MiscelaneousArtists",SUBSTITUTE(E344," ","")&lt;&gt;"MiscelaneousArtist",E344&lt;&gt;"Miscelaneous"),"INSERT into Contributors VALUES (newid(), "&amp;IF(F344&lt;&gt;"Primary Artist", "(select RoleId from ContributorRoles where Name='"&amp;F344&amp;"'), 0", "49, 1")&amp; ", null, (select max(ReleaseId) from Releases where "&amp;IF(A344&lt;&gt;"","UPC="&amp;A344,"Catalog='"&amp;SUBSTITUTE(trim(B344),"'","''")&amp;"'")&amp;" and EnterpriseId="&amp;EntId&amp;"), (select ArtistId from Artists where Name=N'"&amp;SUBSTITUTE(trim(E344),"'","''")&amp;"' and EnterpriseId="&amp;EntId&amp;"), null)",""))</f>
        <v>INSERT into Contributors VALUES (newid(), 49, 1, null, (select max(ReleaseId) from Releases where UPC=728204629321 and EnterpriseId=647322), (select ArtistId from Artists where Name=N'NATI OFICIAL' and EnterpriseId=647322), null)</v>
      </c>
      <c r="L344" s="28"/>
    </row>
    <row r="345">
      <c r="A345" s="83">
        <v>7.28204629321E11</v>
      </c>
      <c r="B345" s="116"/>
      <c r="C345" s="134" t="str">
        <f t="array" ref="C345">ifs(and(isblank($A345),isblank($B345)),"", not(iserror(vlookup($A345&amp;$B345,'3) Release_Label'!$D:$D&amp;'3) Release_Label'!$E:$E,1,0))),vlookup($A345&amp;$B345,{'3) Release_Label'!$D:$D&amp;'3) Release_Label'!$E:$E,'3) Release_Label'!$F:$F},2,0), or(and(not(isblank($B345)),$B345=$B344,$A345&lt;&gt;$A344),and(not(isblank($A345)),$A345=$A344,$B345&lt;&gt;$B344)),"ID LISTS UNALIGNED",and($A345&lt;&gt;"",countif('3) Release_Label'!$D:$D,$A345)=0),"NO UPC MATCH in Release_Label",and($B345&lt;&gt;"",countif('3) Release_Label'!$E:$E,$B345)=0),"NO CATALOG ID MATCH in Release_Label",iserror(vlookup($A345&amp;$B345,'3) Release_Label'!$D:$D&amp;'3) Release_Label'!$E:$E,1,0)),"NO UPC-CATALOG ID pair MATCH in Release_Label" )</f>
        <v>Call Me Baby</v>
      </c>
      <c r="D345" s="134" t="str">
        <f t="array" ref="D345">ifs(and(isblank($A345),isblank($B345)),"", not(iserror(vlookup($A345&amp;$B345,'3) Release_Label'!$D:$D&amp;'3) Release_Label'!$E:$E,1,0))),vlookup($A345&amp;$B345,{'3) Release_Label'!$D:$D&amp;'3) Release_Label'!$E:$E,'3) Release_Label'!$H:$H},2,0), or(and(not(isblank($B345)),$B345=$B344,$A345&lt;&gt;$A344),and(not(isblank($A345)),$A345=$A344,$B345&lt;&gt;$B344)),"ID LISTS UNALIGNED",and($A345&lt;&gt;"",countif('3) Release_Label'!$D:$D,$A345)=0),"NO UPC MATCH in Release_Label",and($B345&lt;&gt;"",countif('3) Release_Label'!$E:$E,$B345)=0),"NO CATALOG ID MATCH in Release_Label",iserror(vlookup($A345&amp;$B345,'3) Release_Label'!$D:$D&amp;'3) Release_Label'!$E:$E,1,0)),"NO UPC-CATALOG ID pair MATCH in Release_Label" )</f>
        <v/>
      </c>
      <c r="E345" s="43" t="s">
        <v>79</v>
      </c>
      <c r="F345" s="135" t="s">
        <v>667</v>
      </c>
      <c r="G345" s="136" t="str">
        <f t="array" ref="G345">ifs(or($F345="",$F345="Main Primary Artist"),$F345,not(iserror(vlookup($F345,'Reference info'!$J$5:$J$8,1,0))),"Key Artist",not(iserror(vlookup($F345,'Reference info'!$J$38:$J$405,1,0))),"Performer",not(iserror(vlookup($F345,'Reference info'!$J$10:$J$36,1,0))),"Producer &amp; Engineer")</f>
        <v>Producer &amp; Engineer</v>
      </c>
      <c r="I345" s="8" t="str">
        <f>IF(AND(F345="Main Primary Artist",SUBSTITUTE(E345," ","")&lt;&gt;"VariousArtists",SUBSTITUTE(E345," ","")&lt;&gt;"VariousArtist",E345&lt;&gt;"Various",SUBSTITUTE(E345," ","")&lt;&gt;"AssortedArtists",SUBSTITUTE(E345," ","")&lt;&gt;"AssortedArtist",E345&lt;&gt;"Assorted",SUBSTITUTE(E345," ","")&lt;&gt;"AsortedArtists",SUBSTITUTE(E345," ","")&lt;&gt;"AsortedArtist",E345&lt;&gt;"Asorted",E345&lt;&gt;"Other",,SUBSTITUTE(E345," ","")&lt;&gt;"MiscellaneousArtists",SUBSTITUTE(E345," ","")&lt;&gt;"MiscellaneousArtist",E345&lt;&gt;"Miscellaneous",SUBSTITUTE(E345," ","")&lt;&gt;"MiscelaneousArtists",SUBSTITUTE(E345," ","")&lt;&gt;"MiscelaneousArtist",E345&lt;&gt;"Miscelaneous"),"update Releases set ArtistId=(select ArtistId from Artists where Name=N'"&amp;SUBSTITUTE(trim(E345),"'","''")&amp;"' and EnterpriseId="&amp;EntId&amp;"), SearchKeywords=concat_ws(' ', Name, N'"&amp;SUBSTITUTE(trim(E345),"'","''")&amp;"',(select Name from Labels where LabelId=Releases.LabelId), ReleaseId, UPC, Catalog) where "&amp;IF(A345&lt;&gt;"","UPC="&amp;A345,"Catalog='"&amp;SUBSTITUTE(trim(B345),"'","''")&amp;"'")&amp;" and EnterpriseId="&amp;EntId,IF(and(F345&lt;&gt;"Main Primary Artist",SUBSTITUTE(E345," ","")&lt;&gt;"VariousArtists",SUBSTITUTE(E345," ","")&lt;&gt;"VariousArtist",E345&lt;&gt;"Various",SUBSTITUTE(E345," ","")&lt;&gt;"AssortedArtists",SUBSTITUTE(E345," ","")&lt;&gt;"AssortedArtist",E345&lt;&gt;"Assorted",SUBSTITUTE(E345," ","")&lt;&gt;"AsortedArtists",SUBSTITUTE(E345," ","")&lt;&gt;"AsortedArtist",E345&lt;&gt;"Asorted",E345&lt;&gt;"Other",,SUBSTITUTE(E345," ","")&lt;&gt;"MiscellaneousArtists",SUBSTITUTE(E345," ","")&lt;&gt;"MiscellaneousArtist",E345&lt;&gt;"Miscellaneous",SUBSTITUTE(E345," ","")&lt;&gt;"MiscelaneousArtists",SUBSTITUTE(E345," ","")&lt;&gt;"MiscelaneousArtist",E345&lt;&gt;"Miscelaneous"),"INSERT into Contributors VALUES (newid(), "&amp;IF(F345&lt;&gt;"Primary Artist", "(select RoleId from ContributorRoles where Name='"&amp;F345&amp;"'), 0", "49, 1")&amp; ", null, (select max(ReleaseId) from Releases where "&amp;IF(A345&lt;&gt;"","UPC="&amp;A345,"Catalog='"&amp;SUBSTITUTE(trim(B345),"'","''")&amp;"'")&amp;" and EnterpriseId="&amp;EntId&amp;"), (select ArtistId from Artists where Name=N'"&amp;SUBSTITUTE(trim(E345),"'","''")&amp;"' and EnterpriseId="&amp;EntId&amp;"), null)",""))</f>
        <v>INSERT into Contributors VALUES (newid(), (select RoleId from ContributorRoles where Name='Producer'), 0, null, (select max(ReleaseId) from Releases where UPC=728204629321 and EnterpriseId=647322), (select ArtistId from Artists where Name=N'$hinepsj' and EnterpriseId=647322), null)</v>
      </c>
      <c r="L345" s="28"/>
    </row>
    <row r="346">
      <c r="A346" s="83">
        <v>7.28204629321E11</v>
      </c>
      <c r="B346" s="116"/>
      <c r="C346" s="134" t="str">
        <f t="array" ref="C346">ifs(and(isblank($A346),isblank($B346)),"", not(iserror(vlookup($A346&amp;$B346,'3) Release_Label'!$D:$D&amp;'3) Release_Label'!$E:$E,1,0))),vlookup($A346&amp;$B346,{'3) Release_Label'!$D:$D&amp;'3) Release_Label'!$E:$E,'3) Release_Label'!$F:$F},2,0), or(and(not(isblank($B346)),$B346=$B345,$A346&lt;&gt;$A345),and(not(isblank($A346)),$A346=$A345,$B346&lt;&gt;$B345)),"ID LISTS UNALIGNED",and($A346&lt;&gt;"",countif('3) Release_Label'!$D:$D,$A346)=0),"NO UPC MATCH in Release_Label",and($B346&lt;&gt;"",countif('3) Release_Label'!$E:$E,$B346)=0),"NO CATALOG ID MATCH in Release_Label",iserror(vlookup($A346&amp;$B346,'3) Release_Label'!$D:$D&amp;'3) Release_Label'!$E:$E,1,0)),"NO UPC-CATALOG ID pair MATCH in Release_Label" )</f>
        <v>Call Me Baby</v>
      </c>
      <c r="D346" s="134" t="str">
        <f t="array" ref="D346">ifs(and(isblank($A346),isblank($B346)),"", not(iserror(vlookup($A346&amp;$B346,'3) Release_Label'!$D:$D&amp;'3) Release_Label'!$E:$E,1,0))),vlookup($A346&amp;$B346,{'3) Release_Label'!$D:$D&amp;'3) Release_Label'!$E:$E,'3) Release_Label'!$H:$H},2,0), or(and(not(isblank($B346)),$B346=$B345,$A346&lt;&gt;$A345),and(not(isblank($A346)),$A346=$A345,$B346&lt;&gt;$B345)),"ID LISTS UNALIGNED",and($A346&lt;&gt;"",countif('3) Release_Label'!$D:$D,$A346)=0),"NO UPC MATCH in Release_Label",and($B346&lt;&gt;"",countif('3) Release_Label'!$E:$E,$B346)=0),"NO CATALOG ID MATCH in Release_Label",iserror(vlookup($A346&amp;$B346,'3) Release_Label'!$D:$D&amp;'3) Release_Label'!$E:$E,1,0)),"NO UPC-CATALOG ID pair MATCH in Release_Label" )</f>
        <v/>
      </c>
      <c r="E346" s="43" t="s">
        <v>79</v>
      </c>
      <c r="F346" s="135" t="s">
        <v>669</v>
      </c>
      <c r="G346" s="136" t="str">
        <f t="array" ref="G346">ifs(or($F346="",$F346="Main Primary Artist"),$F346,not(iserror(vlookup($F346,'Reference info'!$J$5:$J$8,1,0))),"Key Artist",not(iserror(vlookup($F346,'Reference info'!$J$38:$J$405,1,0))),"Performer",not(iserror(vlookup($F346,'Reference info'!$J$10:$J$36,1,0))),"Producer &amp; Engineer")</f>
        <v>Producer &amp; Engineer</v>
      </c>
      <c r="I346" s="8" t="str">
        <f>IF(AND(F346="Main Primary Artist",SUBSTITUTE(E346," ","")&lt;&gt;"VariousArtists",SUBSTITUTE(E346," ","")&lt;&gt;"VariousArtist",E346&lt;&gt;"Various",SUBSTITUTE(E346," ","")&lt;&gt;"AssortedArtists",SUBSTITUTE(E346," ","")&lt;&gt;"AssortedArtist",E346&lt;&gt;"Assorted",SUBSTITUTE(E346," ","")&lt;&gt;"AsortedArtists",SUBSTITUTE(E346," ","")&lt;&gt;"AsortedArtist",E346&lt;&gt;"Asorted",E346&lt;&gt;"Other",,SUBSTITUTE(E346," ","")&lt;&gt;"MiscellaneousArtists",SUBSTITUTE(E346," ","")&lt;&gt;"MiscellaneousArtist",E346&lt;&gt;"Miscellaneous",SUBSTITUTE(E346," ","")&lt;&gt;"MiscelaneousArtists",SUBSTITUTE(E346," ","")&lt;&gt;"MiscelaneousArtist",E346&lt;&gt;"Miscelaneous"),"update Releases set ArtistId=(select ArtistId from Artists where Name=N'"&amp;SUBSTITUTE(trim(E346),"'","''")&amp;"' and EnterpriseId="&amp;EntId&amp;"), SearchKeywords=concat_ws(' ', Name, N'"&amp;SUBSTITUTE(trim(E346),"'","''")&amp;"',(select Name from Labels where LabelId=Releases.LabelId), ReleaseId, UPC, Catalog) where "&amp;IF(A346&lt;&gt;"","UPC="&amp;A346,"Catalog='"&amp;SUBSTITUTE(trim(B346),"'","''")&amp;"'")&amp;" and EnterpriseId="&amp;EntId,IF(and(F346&lt;&gt;"Main Primary Artist",SUBSTITUTE(E346," ","")&lt;&gt;"VariousArtists",SUBSTITUTE(E346," ","")&lt;&gt;"VariousArtist",E346&lt;&gt;"Various",SUBSTITUTE(E346," ","")&lt;&gt;"AssortedArtists",SUBSTITUTE(E346," ","")&lt;&gt;"AssortedArtist",E346&lt;&gt;"Assorted",SUBSTITUTE(E346," ","")&lt;&gt;"AsortedArtists",SUBSTITUTE(E346," ","")&lt;&gt;"AsortedArtist",E346&lt;&gt;"Asorted",E346&lt;&gt;"Other",,SUBSTITUTE(E346," ","")&lt;&gt;"MiscellaneousArtists",SUBSTITUTE(E346," ","")&lt;&gt;"MiscellaneousArtist",E346&lt;&gt;"Miscellaneous",SUBSTITUTE(E346," ","")&lt;&gt;"MiscelaneousArtists",SUBSTITUTE(E346," ","")&lt;&gt;"MiscelaneousArtist",E346&lt;&gt;"Miscelaneous"),"INSERT into Contributors VALUES (newid(), "&amp;IF(F346&lt;&gt;"Primary Artist", "(select RoleId from ContributorRoles where Name='"&amp;F346&amp;"'), 0", "49, 1")&amp; ", null, (select max(ReleaseId) from Releases where "&amp;IF(A346&lt;&gt;"","UPC="&amp;A346,"Catalog='"&amp;SUBSTITUTE(trim(B346),"'","''")&amp;"'")&amp;" and EnterpriseId="&amp;EntId&amp;"), (select ArtistId from Artists where Name=N'"&amp;SUBSTITUTE(trim(E346),"'","''")&amp;"' and EnterpriseId="&amp;EntId&amp;"), null)",""))</f>
        <v>INSERT into Contributors VALUES (newid(), (select RoleId from ContributorRoles where Name='Engineer'), 0, null, (select max(ReleaseId) from Releases where UPC=728204629321 and EnterpriseId=647322), (select ArtistId from Artists where Name=N'$hinepsj' and EnterpriseId=647322), null)</v>
      </c>
      <c r="L346" s="28"/>
    </row>
    <row r="347">
      <c r="A347" s="83">
        <v>7.28204703038E11</v>
      </c>
      <c r="B347" s="116"/>
      <c r="C347" s="134" t="str">
        <f t="array" ref="C347">ifs(and(isblank($A347),isblank($B347)),"", not(iserror(vlookup($A347&amp;$B347,'3) Release_Label'!$D:$D&amp;'3) Release_Label'!$E:$E,1,0))),vlookup($A347&amp;$B347,{'3) Release_Label'!$D:$D&amp;'3) Release_Label'!$E:$E,'3) Release_Label'!$F:$F},2,0), or(and(not(isblank($B347)),$B347=$B346,$A347&lt;&gt;$A346),and(not(isblank($A347)),$A347=$A346,$B347&lt;&gt;$B346)),"ID LISTS UNALIGNED",and($A347&lt;&gt;"",countif('3) Release_Label'!$D:$D,$A347)=0),"NO UPC MATCH in Release_Label",and($B347&lt;&gt;"",countif('3) Release_Label'!$E:$E,$B347)=0),"NO CATALOG ID MATCH in Release_Label",iserror(vlookup($A347&amp;$B347,'3) Release_Label'!$D:$D&amp;'3) Release_Label'!$E:$E,1,0)),"NO UPC-CATALOG ID pair MATCH in Release_Label" )</f>
        <v>Freddy: O Pesadelo Sem Fim</v>
      </c>
      <c r="D347" s="134" t="str">
        <f t="array" ref="D347">ifs(and(isblank($A347),isblank($B347)),"", not(iserror(vlookup($A347&amp;$B347,'3) Release_Label'!$D:$D&amp;'3) Release_Label'!$E:$E,1,0))),vlookup($A347&amp;$B347,{'3) Release_Label'!$D:$D&amp;'3) Release_Label'!$E:$E,'3) Release_Label'!$H:$H},2,0), or(and(not(isblank($B347)),$B347=$B346,$A347&lt;&gt;$A346),and(not(isblank($A347)),$A347=$A346,$B347&lt;&gt;$B346)),"ID LISTS UNALIGNED",and($A347&lt;&gt;"",countif('3) Release_Label'!$D:$D,$A347)=0),"NO UPC MATCH in Release_Label",and($B347&lt;&gt;"",countif('3) Release_Label'!$E:$E,$B347)=0),"NO CATALOG ID MATCH in Release_Label",iserror(vlookup($A347&amp;$B347,'3) Release_Label'!$D:$D&amp;'3) Release_Label'!$E:$E,1,0)),"NO UPC-CATALOG ID pair MATCH in Release_Label" )</f>
        <v/>
      </c>
      <c r="E347" s="43" t="s">
        <v>67</v>
      </c>
      <c r="F347" s="135" t="s">
        <v>666</v>
      </c>
      <c r="G347" s="136" t="str">
        <f t="array" ref="G347">ifs(or($F347="",$F347="Main Primary Artist"),$F347,not(iserror(vlookup($F347,'Reference info'!$J$5:$J$8,1,0))),"Key Artist",not(iserror(vlookup($F347,'Reference info'!$J$38:$J$405,1,0))),"Performer",not(iserror(vlookup($F347,'Reference info'!$J$10:$J$36,1,0))),"Producer &amp; Engineer")</f>
        <v>Main Primary Artist</v>
      </c>
      <c r="I347" s="8" t="str">
        <f>IF(AND(F347="Main Primary Artist",SUBSTITUTE(E347," ","")&lt;&gt;"VariousArtists",SUBSTITUTE(E347," ","")&lt;&gt;"VariousArtist",E347&lt;&gt;"Various",SUBSTITUTE(E347," ","")&lt;&gt;"AssortedArtists",SUBSTITUTE(E347," ","")&lt;&gt;"AssortedArtist",E347&lt;&gt;"Assorted",SUBSTITUTE(E347," ","")&lt;&gt;"AsortedArtists",SUBSTITUTE(E347," ","")&lt;&gt;"AsortedArtist",E347&lt;&gt;"Asorted",E347&lt;&gt;"Other",,SUBSTITUTE(E347," ","")&lt;&gt;"MiscellaneousArtists",SUBSTITUTE(E347," ","")&lt;&gt;"MiscellaneousArtist",E347&lt;&gt;"Miscellaneous",SUBSTITUTE(E347," ","")&lt;&gt;"MiscelaneousArtists",SUBSTITUTE(E347," ","")&lt;&gt;"MiscelaneousArtist",E347&lt;&gt;"Miscelaneous"),"update Releases set ArtistId=(select ArtistId from Artists where Name=N'"&amp;SUBSTITUTE(trim(E347),"'","''")&amp;"' and EnterpriseId="&amp;EntId&amp;"), SearchKeywords=concat_ws(' ', Name, N'"&amp;SUBSTITUTE(trim(E347),"'","''")&amp;"',(select Name from Labels where LabelId=Releases.LabelId), ReleaseId, UPC, Catalog) where "&amp;IF(A347&lt;&gt;"","UPC="&amp;A347,"Catalog='"&amp;SUBSTITUTE(trim(B347),"'","''")&amp;"'")&amp;" and EnterpriseId="&amp;EntId,IF(and(F347&lt;&gt;"Main Primary Artist",SUBSTITUTE(E347," ","")&lt;&gt;"VariousArtists",SUBSTITUTE(E347," ","")&lt;&gt;"VariousArtist",E347&lt;&gt;"Various",SUBSTITUTE(E347," ","")&lt;&gt;"AssortedArtists",SUBSTITUTE(E347," ","")&lt;&gt;"AssortedArtist",E347&lt;&gt;"Assorted",SUBSTITUTE(E347," ","")&lt;&gt;"AsortedArtists",SUBSTITUTE(E347," ","")&lt;&gt;"AsortedArtist",E347&lt;&gt;"Asorted",E347&lt;&gt;"Other",,SUBSTITUTE(E347," ","")&lt;&gt;"MiscellaneousArtists",SUBSTITUTE(E347," ","")&lt;&gt;"MiscellaneousArtist",E347&lt;&gt;"Miscellaneous",SUBSTITUTE(E347," ","")&lt;&gt;"MiscelaneousArtists",SUBSTITUTE(E347," ","")&lt;&gt;"MiscelaneousArtist",E347&lt;&gt;"Miscelaneous"),"INSERT into Contributors VALUES (newid(), "&amp;IF(F347&lt;&gt;"Primary Artist", "(select RoleId from ContributorRoles where Name='"&amp;F347&amp;"'), 0", "49, 1")&amp; ", null, (select max(ReleaseId) from Releases where "&amp;IF(A347&lt;&gt;"","UPC="&amp;A347,"Catalog='"&amp;SUBSTITUTE(trim(B347),"'","''")&amp;"'")&amp;" and EnterpriseId="&amp;EntId&amp;"), (select ArtistId from Artists where Name=N'"&amp;SUBSTITUTE(trim(E347),"'","''")&amp;"'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UPC=728204703038 and EnterpriseId=647322</v>
      </c>
      <c r="L347" s="28"/>
    </row>
    <row r="348">
      <c r="A348" s="83">
        <v>7.28204703038E11</v>
      </c>
      <c r="B348" s="116"/>
      <c r="C348" s="134" t="str">
        <f t="array" ref="C348">ifs(and(isblank($A348),isblank($B348)),"", not(iserror(vlookup($A348&amp;$B348,'3) Release_Label'!$D:$D&amp;'3) Release_Label'!$E:$E,1,0))),vlookup($A348&amp;$B348,{'3) Release_Label'!$D:$D&amp;'3) Release_Label'!$E:$E,'3) Release_Label'!$F:$F},2,0), or(and(not(isblank($B348)),$B348=$B347,$A348&lt;&gt;$A347),and(not(isblank($A348)),$A348=$A347,$B348&lt;&gt;$B347)),"ID LISTS UNALIGNED",and($A348&lt;&gt;"",countif('3) Release_Label'!$D:$D,$A348)=0),"NO UPC MATCH in Release_Label",and($B348&lt;&gt;"",countif('3) Release_Label'!$E:$E,$B348)=0),"NO CATALOG ID MATCH in Release_Label",iserror(vlookup($A348&amp;$B348,'3) Release_Label'!$D:$D&amp;'3) Release_Label'!$E:$E,1,0)),"NO UPC-CATALOG ID pair MATCH in Release_Label" )</f>
        <v>Freddy: O Pesadelo Sem Fim</v>
      </c>
      <c r="D348" s="134" t="str">
        <f t="array" ref="D348">ifs(and(isblank($A348),isblank($B348)),"", not(iserror(vlookup($A348&amp;$B348,'3) Release_Label'!$D:$D&amp;'3) Release_Label'!$E:$E,1,0))),vlookup($A348&amp;$B348,{'3) Release_Label'!$D:$D&amp;'3) Release_Label'!$E:$E,'3) Release_Label'!$H:$H},2,0), or(and(not(isblank($B348)),$B348=$B347,$A348&lt;&gt;$A347),and(not(isblank($A348)),$A348=$A347,$B348&lt;&gt;$B347)),"ID LISTS UNALIGNED",and($A348&lt;&gt;"",countif('3) Release_Label'!$D:$D,$A348)=0),"NO UPC MATCH in Release_Label",and($B348&lt;&gt;"",countif('3) Release_Label'!$E:$E,$B348)=0),"NO CATALOG ID MATCH in Release_Label",iserror(vlookup($A348&amp;$B348,'3) Release_Label'!$D:$D&amp;'3) Release_Label'!$E:$E,1,0)),"NO UPC-CATALOG ID pair MATCH in Release_Label" )</f>
        <v/>
      </c>
      <c r="E348" s="43" t="s">
        <v>67</v>
      </c>
      <c r="F348" s="135" t="s">
        <v>667</v>
      </c>
      <c r="G348" s="136" t="str">
        <f t="array" ref="G348">ifs(or($F348="",$F348="Main Primary Artist"),$F348,not(iserror(vlookup($F348,'Reference info'!$J$5:$J$8,1,0))),"Key Artist",not(iserror(vlookup($F348,'Reference info'!$J$38:$J$405,1,0))),"Performer",not(iserror(vlookup($F348,'Reference info'!$J$10:$J$36,1,0))),"Producer &amp; Engineer")</f>
        <v>Producer &amp; Engineer</v>
      </c>
      <c r="I348" s="8" t="str">
        <f>IF(AND(F348="Main Primary Artist",SUBSTITUTE(E348," ","")&lt;&gt;"VariousArtists",SUBSTITUTE(E348," ","")&lt;&gt;"VariousArtist",E348&lt;&gt;"Various",SUBSTITUTE(E348," ","")&lt;&gt;"AssortedArtists",SUBSTITUTE(E348," ","")&lt;&gt;"AssortedArtist",E348&lt;&gt;"Assorted",SUBSTITUTE(E348," ","")&lt;&gt;"AsortedArtists",SUBSTITUTE(E348," ","")&lt;&gt;"AsortedArtist",E348&lt;&gt;"Asorted",E348&lt;&gt;"Other",,SUBSTITUTE(E348," ","")&lt;&gt;"MiscellaneousArtists",SUBSTITUTE(E348," ","")&lt;&gt;"MiscellaneousArtist",E348&lt;&gt;"Miscellaneous",SUBSTITUTE(E348," ","")&lt;&gt;"MiscelaneousArtists",SUBSTITUTE(E348," ","")&lt;&gt;"MiscelaneousArtist",E348&lt;&gt;"Miscelaneous"),"update Releases set ArtistId=(select ArtistId from Artists where Name=N'"&amp;SUBSTITUTE(trim(E348),"'","''")&amp;"' and EnterpriseId="&amp;EntId&amp;"), SearchKeywords=concat_ws(' ', Name, N'"&amp;SUBSTITUTE(trim(E348),"'","''")&amp;"',(select Name from Labels where LabelId=Releases.LabelId), ReleaseId, UPC, Catalog) where "&amp;IF(A348&lt;&gt;"","UPC="&amp;A348,"Catalog='"&amp;SUBSTITUTE(trim(B348),"'","''")&amp;"'")&amp;" and EnterpriseId="&amp;EntId,IF(and(F348&lt;&gt;"Main Primary Artist",SUBSTITUTE(E348," ","")&lt;&gt;"VariousArtists",SUBSTITUTE(E348," ","")&lt;&gt;"VariousArtist",E348&lt;&gt;"Various",SUBSTITUTE(E348," ","")&lt;&gt;"AssortedArtists",SUBSTITUTE(E348," ","")&lt;&gt;"AssortedArtist",E348&lt;&gt;"Assorted",SUBSTITUTE(E348," ","")&lt;&gt;"AsortedArtists",SUBSTITUTE(E348," ","")&lt;&gt;"AsortedArtist",E348&lt;&gt;"Asorted",E348&lt;&gt;"Other",,SUBSTITUTE(E348," ","")&lt;&gt;"MiscellaneousArtists",SUBSTITUTE(E348," ","")&lt;&gt;"MiscellaneousArtist",E348&lt;&gt;"Miscellaneous",SUBSTITUTE(E348," ","")&lt;&gt;"MiscelaneousArtists",SUBSTITUTE(E348," ","")&lt;&gt;"MiscelaneousArtist",E348&lt;&gt;"Miscelaneous"),"INSERT into Contributors VALUES (newid(), "&amp;IF(F348&lt;&gt;"Primary Artist", "(select RoleId from ContributorRoles where Name='"&amp;F348&amp;"'), 0", "49, 1")&amp; ", null, (select max(ReleaseId) from Releases where "&amp;IF(A348&lt;&gt;"","UPC="&amp;A348,"Catalog='"&amp;SUBSTITUTE(trim(B348),"'","''")&amp;"'")&amp;" and EnterpriseId="&amp;EntId&amp;"), (select ArtistId from Artists where Name=N'"&amp;SUBSTITUTE(trim(E348),"'","''")&amp;"' and EnterpriseId="&amp;EntId&amp;"), null)",""))</f>
        <v>INSERT into Contributors VALUES (newid(), (select RoleId from ContributorRoles where Name='Producer'), 0, null, (select max(ReleaseId) from Releases where UPC=728204703038 and EnterpriseId=647322), (select ArtistId from Artists where Name=N'Flash Beats Manow' and EnterpriseId=647322), null)</v>
      </c>
      <c r="L348" s="28"/>
    </row>
    <row r="349">
      <c r="A349" s="83">
        <v>7.28204703038E11</v>
      </c>
      <c r="B349" s="116"/>
      <c r="C349" s="134" t="str">
        <f t="array" ref="C349">ifs(and(isblank($A349),isblank($B349)),"", not(iserror(vlookup($A349&amp;$B349,'3) Release_Label'!$D:$D&amp;'3) Release_Label'!$E:$E,1,0))),vlookup($A349&amp;$B349,{'3) Release_Label'!$D:$D&amp;'3) Release_Label'!$E:$E,'3) Release_Label'!$F:$F},2,0), or(and(not(isblank($B349)),$B349=$B348,$A349&lt;&gt;$A348),and(not(isblank($A349)),$A349=$A348,$B349&lt;&gt;$B348)),"ID LISTS UNALIGNED",and($A349&lt;&gt;"",countif('3) Release_Label'!$D:$D,$A349)=0),"NO UPC MATCH in Release_Label",and($B349&lt;&gt;"",countif('3) Release_Label'!$E:$E,$B349)=0),"NO CATALOG ID MATCH in Release_Label",iserror(vlookup($A349&amp;$B349,'3) Release_Label'!$D:$D&amp;'3) Release_Label'!$E:$E,1,0)),"NO UPC-CATALOG ID pair MATCH in Release_Label" )</f>
        <v>Freddy: O Pesadelo Sem Fim</v>
      </c>
      <c r="D349" s="134" t="str">
        <f t="array" ref="D349">ifs(and(isblank($A349),isblank($B349)),"", not(iserror(vlookup($A349&amp;$B349,'3) Release_Label'!$D:$D&amp;'3) Release_Label'!$E:$E,1,0))),vlookup($A349&amp;$B349,{'3) Release_Label'!$D:$D&amp;'3) Release_Label'!$E:$E,'3) Release_Label'!$H:$H},2,0), or(and(not(isblank($B349)),$B349=$B348,$A349&lt;&gt;$A348),and(not(isblank($A349)),$A349=$A348,$B349&lt;&gt;$B348)),"ID LISTS UNALIGNED",and($A349&lt;&gt;"",countif('3) Release_Label'!$D:$D,$A349)=0),"NO UPC MATCH in Release_Label",and($B349&lt;&gt;"",countif('3) Release_Label'!$E:$E,$B349)=0),"NO CATALOG ID MATCH in Release_Label",iserror(vlookup($A349&amp;$B349,'3) Release_Label'!$D:$D&amp;'3) Release_Label'!$E:$E,1,0)),"NO UPC-CATALOG ID pair MATCH in Release_Label" )</f>
        <v/>
      </c>
      <c r="E349" s="43" t="s">
        <v>67</v>
      </c>
      <c r="F349" s="135" t="s">
        <v>669</v>
      </c>
      <c r="G349" s="136" t="str">
        <f t="array" ref="G349">ifs(or($F349="",$F349="Main Primary Artist"),$F349,not(iserror(vlookup($F349,'Reference info'!$J$5:$J$8,1,0))),"Key Artist",not(iserror(vlookup($F349,'Reference info'!$J$38:$J$405,1,0))),"Performer",not(iserror(vlookup($F349,'Reference info'!$J$10:$J$36,1,0))),"Producer &amp; Engineer")</f>
        <v>Producer &amp; Engineer</v>
      </c>
      <c r="I349" s="8" t="str">
        <f>IF(AND(F349="Main Primary Artist",SUBSTITUTE(E349," ","")&lt;&gt;"VariousArtists",SUBSTITUTE(E349," ","")&lt;&gt;"VariousArtist",E349&lt;&gt;"Various",SUBSTITUTE(E349," ","")&lt;&gt;"AssortedArtists",SUBSTITUTE(E349," ","")&lt;&gt;"AssortedArtist",E349&lt;&gt;"Assorted",SUBSTITUTE(E349," ","")&lt;&gt;"AsortedArtists",SUBSTITUTE(E349," ","")&lt;&gt;"AsortedArtist",E349&lt;&gt;"Asorted",E349&lt;&gt;"Other",,SUBSTITUTE(E349," ","")&lt;&gt;"MiscellaneousArtists",SUBSTITUTE(E349," ","")&lt;&gt;"MiscellaneousArtist",E349&lt;&gt;"Miscellaneous",SUBSTITUTE(E349," ","")&lt;&gt;"MiscelaneousArtists",SUBSTITUTE(E349," ","")&lt;&gt;"MiscelaneousArtist",E349&lt;&gt;"Miscelaneous"),"update Releases set ArtistId=(select ArtistId from Artists where Name=N'"&amp;SUBSTITUTE(trim(E349),"'","''")&amp;"' and EnterpriseId="&amp;EntId&amp;"), SearchKeywords=concat_ws(' ', Name, N'"&amp;SUBSTITUTE(trim(E349),"'","''")&amp;"',(select Name from Labels where LabelId=Releases.LabelId), ReleaseId, UPC, Catalog) where "&amp;IF(A349&lt;&gt;"","UPC="&amp;A349,"Catalog='"&amp;SUBSTITUTE(trim(B349),"'","''")&amp;"'")&amp;" and EnterpriseId="&amp;EntId,IF(and(F349&lt;&gt;"Main Primary Artist",SUBSTITUTE(E349," ","")&lt;&gt;"VariousArtists",SUBSTITUTE(E349," ","")&lt;&gt;"VariousArtist",E349&lt;&gt;"Various",SUBSTITUTE(E349," ","")&lt;&gt;"AssortedArtists",SUBSTITUTE(E349," ","")&lt;&gt;"AssortedArtist",E349&lt;&gt;"Assorted",SUBSTITUTE(E349," ","")&lt;&gt;"AsortedArtists",SUBSTITUTE(E349," ","")&lt;&gt;"AsortedArtist",E349&lt;&gt;"Asorted",E349&lt;&gt;"Other",,SUBSTITUTE(E349," ","")&lt;&gt;"MiscellaneousArtists",SUBSTITUTE(E349," ","")&lt;&gt;"MiscellaneousArtist",E349&lt;&gt;"Miscellaneous",SUBSTITUTE(E349," ","")&lt;&gt;"MiscelaneousArtists",SUBSTITUTE(E349," ","")&lt;&gt;"MiscelaneousArtist",E349&lt;&gt;"Miscelaneous"),"INSERT into Contributors VALUES (newid(), "&amp;IF(F349&lt;&gt;"Primary Artist", "(select RoleId from ContributorRoles where Name='"&amp;F349&amp;"'), 0", "49, 1")&amp; ", null, (select max(ReleaseId) from Releases where "&amp;IF(A349&lt;&gt;"","UPC="&amp;A349,"Catalog='"&amp;SUBSTITUTE(trim(B349),"'","''")&amp;"'")&amp;" and EnterpriseId="&amp;EntId&amp;"), (select ArtistId from Artists where Name=N'"&amp;SUBSTITUTE(trim(E349),"'","''")&amp;"' and EnterpriseId="&amp;EntId&amp;"), null)",""))</f>
        <v>INSERT into Contributors VALUES (newid(), (select RoleId from ContributorRoles where Name='Engineer'), 0, null, (select max(ReleaseId) from Releases where UPC=728204703038 and EnterpriseId=647322), (select ArtistId from Artists where Name=N'Flash Beats Manow' and EnterpriseId=647322), null)</v>
      </c>
      <c r="L349" s="28"/>
    </row>
    <row r="350">
      <c r="A350" s="83">
        <v>7.28204981061E11</v>
      </c>
      <c r="B350" s="116"/>
      <c r="C350" s="134" t="str">
        <f t="array" ref="C350">ifs(and(isblank($A350),isblank($B350)),"", not(iserror(vlookup($A350&amp;$B350,'3) Release_Label'!$D:$D&amp;'3) Release_Label'!$E:$E,1,0))),vlookup($A350&amp;$B350,{'3) Release_Label'!$D:$D&amp;'3) Release_Label'!$E:$E,'3) Release_Label'!$F:$F},2,0), or(and(not(isblank($B350)),$B350=$B349,$A350&lt;&gt;$A349),and(not(isblank($A350)),$A350=$A349,$B350&lt;&gt;$B349)),"ID LISTS UNALIGNED",and($A350&lt;&gt;"",countif('3) Release_Label'!$D:$D,$A350)=0),"NO UPC MATCH in Release_Label",and($B350&lt;&gt;"",countif('3) Release_Label'!$E:$E,$B350)=0),"NO CATALOG ID MATCH in Release_Label",iserror(vlookup($A350&amp;$B350,'3) Release_Label'!$D:$D&amp;'3) Release_Label'!$E:$E,1,0)),"NO UPC-CATALOG ID pair MATCH in Release_Label" )</f>
        <v>Zom 100</v>
      </c>
      <c r="D350" s="134" t="str">
        <f t="array" ref="D350">ifs(and(isblank($A350),isblank($B350)),"", not(iserror(vlookup($A350&amp;$B350,'3) Release_Label'!$D:$D&amp;'3) Release_Label'!$E:$E,1,0))),vlookup($A350&amp;$B350,{'3) Release_Label'!$D:$D&amp;'3) Release_Label'!$E:$E,'3) Release_Label'!$H:$H},2,0), or(and(not(isblank($B350)),$B350=$B349,$A350&lt;&gt;$A349),and(not(isblank($A350)),$A350=$A349,$B350&lt;&gt;$B349)),"ID LISTS UNALIGNED",and($A350&lt;&gt;"",countif('3) Release_Label'!$D:$D,$A350)=0),"NO UPC MATCH in Release_Label",and($B350&lt;&gt;"",countif('3) Release_Label'!$E:$E,$B350)=0),"NO CATALOG ID MATCH in Release_Label",iserror(vlookup($A350&amp;$B350,'3) Release_Label'!$D:$D&amp;'3) Release_Label'!$E:$E,1,0)),"NO UPC-CATALOG ID pair MATCH in Release_Label" )</f>
        <v/>
      </c>
      <c r="E350" s="43" t="s">
        <v>71</v>
      </c>
      <c r="F350" s="135" t="s">
        <v>666</v>
      </c>
      <c r="G350" s="136" t="str">
        <f t="array" ref="G350">ifs(or($F350="",$F350="Main Primary Artist"),$F350,not(iserror(vlookup($F350,'Reference info'!$J$5:$J$8,1,0))),"Key Artist",not(iserror(vlookup($F350,'Reference info'!$J$38:$J$405,1,0))),"Performer",not(iserror(vlookup($F350,'Reference info'!$J$10:$J$36,1,0))),"Producer &amp; Engineer")</f>
        <v>Main Primary Artist</v>
      </c>
      <c r="I350" s="8" t="str">
        <f>IF(AND(F350="Main Primary Artist",SUBSTITUTE(E350," ","")&lt;&gt;"VariousArtists",SUBSTITUTE(E350," ","")&lt;&gt;"VariousArtist",E350&lt;&gt;"Various",SUBSTITUTE(E350," ","")&lt;&gt;"AssortedArtists",SUBSTITUTE(E350," ","")&lt;&gt;"AssortedArtist",E350&lt;&gt;"Assorted",SUBSTITUTE(E350," ","")&lt;&gt;"AsortedArtists",SUBSTITUTE(E350," ","")&lt;&gt;"AsortedArtist",E350&lt;&gt;"Asorted",E350&lt;&gt;"Other",,SUBSTITUTE(E350," ","")&lt;&gt;"MiscellaneousArtists",SUBSTITUTE(E350," ","")&lt;&gt;"MiscellaneousArtist",E350&lt;&gt;"Miscellaneous",SUBSTITUTE(E350," ","")&lt;&gt;"MiscelaneousArtists",SUBSTITUTE(E350," ","")&lt;&gt;"MiscelaneousArtist",E350&lt;&gt;"Miscelaneous"),"update Releases set ArtistId=(select ArtistId from Artists where Name=N'"&amp;SUBSTITUTE(trim(E350),"'","''")&amp;"' and EnterpriseId="&amp;EntId&amp;"), SearchKeywords=concat_ws(' ', Name, N'"&amp;SUBSTITUTE(trim(E350),"'","''")&amp;"',(select Name from Labels where LabelId=Releases.LabelId), ReleaseId, UPC, Catalog) where "&amp;IF(A350&lt;&gt;"","UPC="&amp;A350,"Catalog='"&amp;SUBSTITUTE(trim(B350),"'","''")&amp;"'")&amp;" and EnterpriseId="&amp;EntId,IF(and(F350&lt;&gt;"Main Primary Artist",SUBSTITUTE(E350," ","")&lt;&gt;"VariousArtists",SUBSTITUTE(E350," ","")&lt;&gt;"VariousArtist",E350&lt;&gt;"Various",SUBSTITUTE(E350," ","")&lt;&gt;"AssortedArtists",SUBSTITUTE(E350," ","")&lt;&gt;"AssortedArtist",E350&lt;&gt;"Assorted",SUBSTITUTE(E350," ","")&lt;&gt;"AsortedArtists",SUBSTITUTE(E350," ","")&lt;&gt;"AsortedArtist",E350&lt;&gt;"Asorted",E350&lt;&gt;"Other",,SUBSTITUTE(E350," ","")&lt;&gt;"MiscellaneousArtists",SUBSTITUTE(E350," ","")&lt;&gt;"MiscellaneousArtist",E350&lt;&gt;"Miscellaneous",SUBSTITUTE(E350," ","")&lt;&gt;"MiscelaneousArtists",SUBSTITUTE(E350," ","")&lt;&gt;"MiscelaneousArtist",E350&lt;&gt;"Miscelaneous"),"INSERT into Contributors VALUES (newid(), "&amp;IF(F350&lt;&gt;"Primary Artist", "(select RoleId from ContributorRoles where Name='"&amp;F350&amp;"'), 0", "49, 1")&amp; ", null, (select max(ReleaseId) from Releases where "&amp;IF(A350&lt;&gt;"","UPC="&amp;A350,"Catalog='"&amp;SUBSTITUTE(trim(B350),"'","''")&amp;"'")&amp;" and EnterpriseId="&amp;EntId&amp;"), (select ArtistId from Artists where Name=N'"&amp;SUBSTITUTE(trim(E350),"'","''")&amp;"' and EnterpriseId="&amp;EntId&amp;"), null)",""))</f>
        <v>update Releases set ArtistId=(select ArtistId from Artists where Name=N'Gabriza' and EnterpriseId=647322), SearchKeywords=concat_ws(' ', Name, N'Gabriza',(select Name from Labels where LabelId=Releases.LabelId), ReleaseId, UPC, Catalog) where UPC=728204981061 and EnterpriseId=647322</v>
      </c>
      <c r="L350" s="28"/>
    </row>
    <row r="351">
      <c r="A351" s="83">
        <v>7.28204981061E11</v>
      </c>
      <c r="B351" s="116"/>
      <c r="C351" s="134" t="str">
        <f t="array" ref="C351">ifs(and(isblank($A351),isblank($B351)),"", not(iserror(vlookup($A351&amp;$B351,'3) Release_Label'!$D:$D&amp;'3) Release_Label'!$E:$E,1,0))),vlookup($A351&amp;$B351,{'3) Release_Label'!$D:$D&amp;'3) Release_Label'!$E:$E,'3) Release_Label'!$F:$F},2,0), or(and(not(isblank($B351)),$B351=$B350,$A351&lt;&gt;$A350),and(not(isblank($A351)),$A351=$A350,$B351&lt;&gt;$B350)),"ID LISTS UNALIGNED",and($A351&lt;&gt;"",countif('3) Release_Label'!$D:$D,$A351)=0),"NO UPC MATCH in Release_Label",and($B351&lt;&gt;"",countif('3) Release_Label'!$E:$E,$B351)=0),"NO CATALOG ID MATCH in Release_Label",iserror(vlookup($A351&amp;$B351,'3) Release_Label'!$D:$D&amp;'3) Release_Label'!$E:$E,1,0)),"NO UPC-CATALOG ID pair MATCH in Release_Label" )</f>
        <v>Zom 100</v>
      </c>
      <c r="D351" s="134" t="str">
        <f t="array" ref="D351">ifs(and(isblank($A351),isblank($B351)),"", not(iserror(vlookup($A351&amp;$B351,'3) Release_Label'!$D:$D&amp;'3) Release_Label'!$E:$E,1,0))),vlookup($A351&amp;$B351,{'3) Release_Label'!$D:$D&amp;'3) Release_Label'!$E:$E,'3) Release_Label'!$H:$H},2,0), or(and(not(isblank($B351)),$B351=$B350,$A351&lt;&gt;$A350),and(not(isblank($A351)),$A351=$A350,$B351&lt;&gt;$B350)),"ID LISTS UNALIGNED",and($A351&lt;&gt;"",countif('3) Release_Label'!$D:$D,$A351)=0),"NO UPC MATCH in Release_Label",and($B351&lt;&gt;"",countif('3) Release_Label'!$E:$E,$B351)=0),"NO CATALOG ID MATCH in Release_Label",iserror(vlookup($A351&amp;$B351,'3) Release_Label'!$D:$D&amp;'3) Release_Label'!$E:$E,1,0)),"NO UPC-CATALOG ID pair MATCH in Release_Label" )</f>
        <v/>
      </c>
      <c r="E351" s="43" t="s">
        <v>71</v>
      </c>
      <c r="F351" s="135" t="s">
        <v>667</v>
      </c>
      <c r="G351" s="136" t="str">
        <f t="array" ref="G351">ifs(or($F351="",$F351="Main Primary Artist"),$F351,not(iserror(vlookup($F351,'Reference info'!$J$5:$J$8,1,0))),"Key Artist",not(iserror(vlookup($F351,'Reference info'!$J$38:$J$405,1,0))),"Performer",not(iserror(vlookup($F351,'Reference info'!$J$10:$J$36,1,0))),"Producer &amp; Engineer")</f>
        <v>Producer &amp; Engineer</v>
      </c>
      <c r="I351" s="8" t="str">
        <f>IF(AND(F351="Main Primary Artist",SUBSTITUTE(E351," ","")&lt;&gt;"VariousArtists",SUBSTITUTE(E351," ","")&lt;&gt;"VariousArtist",E351&lt;&gt;"Various",SUBSTITUTE(E351," ","")&lt;&gt;"AssortedArtists",SUBSTITUTE(E351," ","")&lt;&gt;"AssortedArtist",E351&lt;&gt;"Assorted",SUBSTITUTE(E351," ","")&lt;&gt;"AsortedArtists",SUBSTITUTE(E351," ","")&lt;&gt;"AsortedArtist",E351&lt;&gt;"Asorted",E351&lt;&gt;"Other",,SUBSTITUTE(E351," ","")&lt;&gt;"MiscellaneousArtists",SUBSTITUTE(E351," ","")&lt;&gt;"MiscellaneousArtist",E351&lt;&gt;"Miscellaneous",SUBSTITUTE(E351," ","")&lt;&gt;"MiscelaneousArtists",SUBSTITUTE(E351," ","")&lt;&gt;"MiscelaneousArtist",E351&lt;&gt;"Miscelaneous"),"update Releases set ArtistId=(select ArtistId from Artists where Name=N'"&amp;SUBSTITUTE(trim(E351),"'","''")&amp;"' and EnterpriseId="&amp;EntId&amp;"), SearchKeywords=concat_ws(' ', Name, N'"&amp;SUBSTITUTE(trim(E351),"'","''")&amp;"',(select Name from Labels where LabelId=Releases.LabelId), ReleaseId, UPC, Catalog) where "&amp;IF(A351&lt;&gt;"","UPC="&amp;A351,"Catalog='"&amp;SUBSTITUTE(trim(B351),"'","''")&amp;"'")&amp;" and EnterpriseId="&amp;EntId,IF(and(F351&lt;&gt;"Main Primary Artist",SUBSTITUTE(E351," ","")&lt;&gt;"VariousArtists",SUBSTITUTE(E351," ","")&lt;&gt;"VariousArtist",E351&lt;&gt;"Various",SUBSTITUTE(E351," ","")&lt;&gt;"AssortedArtists",SUBSTITUTE(E351," ","")&lt;&gt;"AssortedArtist",E351&lt;&gt;"Assorted",SUBSTITUTE(E351," ","")&lt;&gt;"AsortedArtists",SUBSTITUTE(E351," ","")&lt;&gt;"AsortedArtist",E351&lt;&gt;"Asorted",E351&lt;&gt;"Other",,SUBSTITUTE(E351," ","")&lt;&gt;"MiscellaneousArtists",SUBSTITUTE(E351," ","")&lt;&gt;"MiscellaneousArtist",E351&lt;&gt;"Miscellaneous",SUBSTITUTE(E351," ","")&lt;&gt;"MiscelaneousArtists",SUBSTITUTE(E351," ","")&lt;&gt;"MiscelaneousArtist",E351&lt;&gt;"Miscelaneous"),"INSERT into Contributors VALUES (newid(), "&amp;IF(F351&lt;&gt;"Primary Artist", "(select RoleId from ContributorRoles where Name='"&amp;F351&amp;"'), 0", "49, 1")&amp; ", null, (select max(ReleaseId) from Releases where "&amp;IF(A351&lt;&gt;"","UPC="&amp;A351,"Catalog='"&amp;SUBSTITUTE(trim(B351),"'","''")&amp;"'")&amp;" and EnterpriseId="&amp;EntId&amp;"), (select ArtistId from Artists where Name=N'"&amp;SUBSTITUTE(trim(E351),"'","''")&amp;"' and EnterpriseId="&amp;EntId&amp;"), null)",""))</f>
        <v>INSERT into Contributors VALUES (newid(), (select RoleId from ContributorRoles where Name='Producer'), 0, null, (select max(ReleaseId) from Releases where UPC=728204981061 and EnterpriseId=647322), (select ArtistId from Artists where Name=N'Gabriza' and EnterpriseId=647322), null)</v>
      </c>
      <c r="L351" s="28"/>
    </row>
    <row r="352">
      <c r="A352" s="83">
        <v>7.28204981061E11</v>
      </c>
      <c r="B352" s="116"/>
      <c r="C352" s="134" t="str">
        <f t="array" ref="C352">ifs(and(isblank($A352),isblank($B352)),"", not(iserror(vlookup($A352&amp;$B352,'3) Release_Label'!$D:$D&amp;'3) Release_Label'!$E:$E,1,0))),vlookup($A352&amp;$B352,{'3) Release_Label'!$D:$D&amp;'3) Release_Label'!$E:$E,'3) Release_Label'!$F:$F},2,0), or(and(not(isblank($B352)),$B352=$B351,$A352&lt;&gt;$A351),and(not(isblank($A352)),$A352=$A351,$B352&lt;&gt;$B351)),"ID LISTS UNALIGNED",and($A352&lt;&gt;"",countif('3) Release_Label'!$D:$D,$A352)=0),"NO UPC MATCH in Release_Label",and($B352&lt;&gt;"",countif('3) Release_Label'!$E:$E,$B352)=0),"NO CATALOG ID MATCH in Release_Label",iserror(vlookup($A352&amp;$B352,'3) Release_Label'!$D:$D&amp;'3) Release_Label'!$E:$E,1,0)),"NO UPC-CATALOG ID pair MATCH in Release_Label" )</f>
        <v>Zom 100</v>
      </c>
      <c r="D352" s="134" t="str">
        <f t="array" ref="D352">ifs(and(isblank($A352),isblank($B352)),"", not(iserror(vlookup($A352&amp;$B352,'3) Release_Label'!$D:$D&amp;'3) Release_Label'!$E:$E,1,0))),vlookup($A352&amp;$B352,{'3) Release_Label'!$D:$D&amp;'3) Release_Label'!$E:$E,'3) Release_Label'!$H:$H},2,0), or(and(not(isblank($B352)),$B352=$B351,$A352&lt;&gt;$A351),and(not(isblank($A352)),$A352=$A351,$B352&lt;&gt;$B351)),"ID LISTS UNALIGNED",and($A352&lt;&gt;"",countif('3) Release_Label'!$D:$D,$A352)=0),"NO UPC MATCH in Release_Label",and($B352&lt;&gt;"",countif('3) Release_Label'!$E:$E,$B352)=0),"NO CATALOG ID MATCH in Release_Label",iserror(vlookup($A352&amp;$B352,'3) Release_Label'!$D:$D&amp;'3) Release_Label'!$E:$E,1,0)),"NO UPC-CATALOG ID pair MATCH in Release_Label" )</f>
        <v/>
      </c>
      <c r="E352" s="43" t="s">
        <v>71</v>
      </c>
      <c r="F352" s="135" t="s">
        <v>669</v>
      </c>
      <c r="G352" s="136" t="str">
        <f t="array" ref="G352">ifs(or($F352="",$F352="Main Primary Artist"),$F352,not(iserror(vlookup($F352,'Reference info'!$J$5:$J$8,1,0))),"Key Artist",not(iserror(vlookup($F352,'Reference info'!$J$38:$J$405,1,0))),"Performer",not(iserror(vlookup($F352,'Reference info'!$J$10:$J$36,1,0))),"Producer &amp; Engineer")</f>
        <v>Producer &amp; Engineer</v>
      </c>
      <c r="I352" s="8" t="str">
        <f>IF(AND(F352="Main Primary Artist",SUBSTITUTE(E352," ","")&lt;&gt;"VariousArtists",SUBSTITUTE(E352," ","")&lt;&gt;"VariousArtist",E352&lt;&gt;"Various",SUBSTITUTE(E352," ","")&lt;&gt;"AssortedArtists",SUBSTITUTE(E352," ","")&lt;&gt;"AssortedArtist",E352&lt;&gt;"Assorted",SUBSTITUTE(E352," ","")&lt;&gt;"AsortedArtists",SUBSTITUTE(E352," ","")&lt;&gt;"AsortedArtist",E352&lt;&gt;"Asorted",E352&lt;&gt;"Other",,SUBSTITUTE(E352," ","")&lt;&gt;"MiscellaneousArtists",SUBSTITUTE(E352," ","")&lt;&gt;"MiscellaneousArtist",E352&lt;&gt;"Miscellaneous",SUBSTITUTE(E352," ","")&lt;&gt;"MiscelaneousArtists",SUBSTITUTE(E352," ","")&lt;&gt;"MiscelaneousArtist",E352&lt;&gt;"Miscelaneous"),"update Releases set ArtistId=(select ArtistId from Artists where Name=N'"&amp;SUBSTITUTE(trim(E352),"'","''")&amp;"' and EnterpriseId="&amp;EntId&amp;"), SearchKeywords=concat_ws(' ', Name, N'"&amp;SUBSTITUTE(trim(E352),"'","''")&amp;"',(select Name from Labels where LabelId=Releases.LabelId), ReleaseId, UPC, Catalog) where "&amp;IF(A352&lt;&gt;"","UPC="&amp;A352,"Catalog='"&amp;SUBSTITUTE(trim(B352),"'","''")&amp;"'")&amp;" and EnterpriseId="&amp;EntId,IF(and(F352&lt;&gt;"Main Primary Artist",SUBSTITUTE(E352," ","")&lt;&gt;"VariousArtists",SUBSTITUTE(E352," ","")&lt;&gt;"VariousArtist",E352&lt;&gt;"Various",SUBSTITUTE(E352," ","")&lt;&gt;"AssortedArtists",SUBSTITUTE(E352," ","")&lt;&gt;"AssortedArtist",E352&lt;&gt;"Assorted",SUBSTITUTE(E352," ","")&lt;&gt;"AsortedArtists",SUBSTITUTE(E352," ","")&lt;&gt;"AsortedArtist",E352&lt;&gt;"Asorted",E352&lt;&gt;"Other",,SUBSTITUTE(E352," ","")&lt;&gt;"MiscellaneousArtists",SUBSTITUTE(E352," ","")&lt;&gt;"MiscellaneousArtist",E352&lt;&gt;"Miscellaneous",SUBSTITUTE(E352," ","")&lt;&gt;"MiscelaneousArtists",SUBSTITUTE(E352," ","")&lt;&gt;"MiscelaneousArtist",E352&lt;&gt;"Miscelaneous"),"INSERT into Contributors VALUES (newid(), "&amp;IF(F352&lt;&gt;"Primary Artist", "(select RoleId from ContributorRoles where Name='"&amp;F352&amp;"'), 0", "49, 1")&amp; ", null, (select max(ReleaseId) from Releases where "&amp;IF(A352&lt;&gt;"","UPC="&amp;A352,"Catalog='"&amp;SUBSTITUTE(trim(B352),"'","''")&amp;"'")&amp;" and EnterpriseId="&amp;EntId&amp;"), (select ArtistId from Artists where Name=N'"&amp;SUBSTITUTE(trim(E352),"'","''")&amp;"' and EnterpriseId="&amp;EntId&amp;"), null)",""))</f>
        <v>INSERT into Contributors VALUES (newid(), (select RoleId from ContributorRoles where Name='Engineer'), 0, null, (select max(ReleaseId) from Releases where UPC=728204981061 and EnterpriseId=647322), (select ArtistId from Artists where Name=N'Gabriza' and EnterpriseId=647322), null)</v>
      </c>
      <c r="L352" s="28"/>
    </row>
    <row r="353">
      <c r="A353" s="83">
        <v>7.61861043987E11</v>
      </c>
      <c r="B353" s="116"/>
      <c r="C353" s="134" t="str">
        <f t="array" ref="C353">ifs(and(isblank($A353),isblank($B353)),"", not(iserror(vlookup($A353&amp;$B353,'3) Release_Label'!$D:$D&amp;'3) Release_Label'!$E:$E,1,0))),vlookup($A353&amp;$B353,{'3) Release_Label'!$D:$D&amp;'3) Release_Label'!$E:$E,'3) Release_Label'!$F:$F},2,0), or(and(not(isblank($B353)),$B353=$B352,$A353&lt;&gt;$A352),and(not(isblank($A353)),$A353=$A352,$B353&lt;&gt;$B352)),"ID LISTS UNALIGNED",and($A353&lt;&gt;"",countif('3) Release_Label'!$D:$D,$A353)=0),"NO UPC MATCH in Release_Label",and($B353&lt;&gt;"",countif('3) Release_Label'!$E:$E,$B353)=0),"NO CATALOG ID MATCH in Release_Label",iserror(vlookup($A353&amp;$B353,'3) Release_Label'!$D:$D&amp;'3) Release_Label'!$E:$E,1,0)),"NO UPC-CATALOG ID pair MATCH in Release_Label" )</f>
        <v>Maldição e Feiticeiro</v>
      </c>
      <c r="D353" s="134" t="str">
        <f t="array" ref="D353">ifs(and(isblank($A353),isblank($B353)),"", not(iserror(vlookup($A353&amp;$B353,'3) Release_Label'!$D:$D&amp;'3) Release_Label'!$E:$E,1,0))),vlookup($A353&amp;$B353,{'3) Release_Label'!$D:$D&amp;'3) Release_Label'!$E:$E,'3) Release_Label'!$H:$H},2,0), or(and(not(isblank($B353)),$B353=$B352,$A353&lt;&gt;$A352),and(not(isblank($A353)),$A353=$A352,$B353&lt;&gt;$B352)),"ID LISTS UNALIGNED",and($A353&lt;&gt;"",countif('3) Release_Label'!$D:$D,$A353)=0),"NO UPC MATCH in Release_Label",and($B353&lt;&gt;"",countif('3) Release_Label'!$E:$E,$B353)=0),"NO CATALOG ID MATCH in Release_Label",iserror(vlookup($A353&amp;$B353,'3) Release_Label'!$D:$D&amp;'3) Release_Label'!$E:$E,1,0)),"NO UPC-CATALOG ID pair MATCH in Release_Label" )</f>
        <v/>
      </c>
      <c r="E353" s="43" t="s">
        <v>67</v>
      </c>
      <c r="F353" s="135" t="s">
        <v>666</v>
      </c>
      <c r="G353" s="136" t="str">
        <f t="array" ref="G353">ifs(or($F353="",$F353="Main Primary Artist"),$F353,not(iserror(vlookup($F353,'Reference info'!$J$5:$J$8,1,0))),"Key Artist",not(iserror(vlookup($F353,'Reference info'!$J$38:$J$405,1,0))),"Performer",not(iserror(vlookup($F353,'Reference info'!$J$10:$J$36,1,0))),"Producer &amp; Engineer")</f>
        <v>Main Primary Artist</v>
      </c>
      <c r="I353" s="8" t="str">
        <f>IF(AND(F353="Main Primary Artist",SUBSTITUTE(E353," ","")&lt;&gt;"VariousArtists",SUBSTITUTE(E353," ","")&lt;&gt;"VariousArtist",E353&lt;&gt;"Various",SUBSTITUTE(E353," ","")&lt;&gt;"AssortedArtists",SUBSTITUTE(E353," ","")&lt;&gt;"AssortedArtist",E353&lt;&gt;"Assorted",SUBSTITUTE(E353," ","")&lt;&gt;"AsortedArtists",SUBSTITUTE(E353," ","")&lt;&gt;"AsortedArtist",E353&lt;&gt;"Asorted",E353&lt;&gt;"Other",,SUBSTITUTE(E353," ","")&lt;&gt;"MiscellaneousArtists",SUBSTITUTE(E353," ","")&lt;&gt;"MiscellaneousArtist",E353&lt;&gt;"Miscellaneous",SUBSTITUTE(E353," ","")&lt;&gt;"MiscelaneousArtists",SUBSTITUTE(E353," ","")&lt;&gt;"MiscelaneousArtist",E353&lt;&gt;"Miscelaneous"),"update Releases set ArtistId=(select ArtistId from Artists where Name=N'"&amp;SUBSTITUTE(trim(E353),"'","''")&amp;"' and EnterpriseId="&amp;EntId&amp;"), SearchKeywords=concat_ws(' ', Name, N'"&amp;SUBSTITUTE(trim(E353),"'","''")&amp;"',(select Name from Labels where LabelId=Releases.LabelId), ReleaseId, UPC, Catalog) where "&amp;IF(A353&lt;&gt;"","UPC="&amp;A353,"Catalog='"&amp;SUBSTITUTE(trim(B353),"'","''")&amp;"'")&amp;" and EnterpriseId="&amp;EntId,IF(and(F353&lt;&gt;"Main Primary Artist",SUBSTITUTE(E353," ","")&lt;&gt;"VariousArtists",SUBSTITUTE(E353," ","")&lt;&gt;"VariousArtist",E353&lt;&gt;"Various",SUBSTITUTE(E353," ","")&lt;&gt;"AssortedArtists",SUBSTITUTE(E353," ","")&lt;&gt;"AssortedArtist",E353&lt;&gt;"Assorted",SUBSTITUTE(E353," ","")&lt;&gt;"AsortedArtists",SUBSTITUTE(E353," ","")&lt;&gt;"AsortedArtist",E353&lt;&gt;"Asorted",E353&lt;&gt;"Other",,SUBSTITUTE(E353," ","")&lt;&gt;"MiscellaneousArtists",SUBSTITUTE(E353," ","")&lt;&gt;"MiscellaneousArtist",E353&lt;&gt;"Miscellaneous",SUBSTITUTE(E353," ","")&lt;&gt;"MiscelaneousArtists",SUBSTITUTE(E353," ","")&lt;&gt;"MiscelaneousArtist",E353&lt;&gt;"Miscelaneous"),"INSERT into Contributors VALUES (newid(), "&amp;IF(F353&lt;&gt;"Primary Artist", "(select RoleId from ContributorRoles where Name='"&amp;F353&amp;"'), 0", "49, 1")&amp; ", null, (select max(ReleaseId) from Releases where "&amp;IF(A353&lt;&gt;"","UPC="&amp;A353,"Catalog='"&amp;SUBSTITUTE(trim(B353),"'","''")&amp;"'")&amp;" and EnterpriseId="&amp;EntId&amp;"), (select ArtistId from Artists where Name=N'"&amp;SUBSTITUTE(trim(E353),"'","''")&amp;"'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UPC=761861043987 and EnterpriseId=647322</v>
      </c>
      <c r="L353" s="28"/>
    </row>
    <row r="354">
      <c r="A354" s="83">
        <v>7.61861043987E11</v>
      </c>
      <c r="B354" s="116"/>
      <c r="C354" s="134" t="str">
        <f t="array" ref="C354">ifs(and(isblank($A354),isblank($B354)),"", not(iserror(vlookup($A354&amp;$B354,'3) Release_Label'!$D:$D&amp;'3) Release_Label'!$E:$E,1,0))),vlookup($A354&amp;$B354,{'3) Release_Label'!$D:$D&amp;'3) Release_Label'!$E:$E,'3) Release_Label'!$F:$F},2,0), or(and(not(isblank($B354)),$B354=$B353,$A354&lt;&gt;$A353),and(not(isblank($A354)),$A354=$A353,$B354&lt;&gt;$B353)),"ID LISTS UNALIGNED",and($A354&lt;&gt;"",countif('3) Release_Label'!$D:$D,$A354)=0),"NO UPC MATCH in Release_Label",and($B354&lt;&gt;"",countif('3) Release_Label'!$E:$E,$B354)=0),"NO CATALOG ID MATCH in Release_Label",iserror(vlookup($A354&amp;$B354,'3) Release_Label'!$D:$D&amp;'3) Release_Label'!$E:$E,1,0)),"NO UPC-CATALOG ID pair MATCH in Release_Label" )</f>
        <v>Maldição e Feiticeiro</v>
      </c>
      <c r="D354" s="134" t="str">
        <f t="array" ref="D354">ifs(and(isblank($A354),isblank($B354)),"", not(iserror(vlookup($A354&amp;$B354,'3) Release_Label'!$D:$D&amp;'3) Release_Label'!$E:$E,1,0))),vlookup($A354&amp;$B354,{'3) Release_Label'!$D:$D&amp;'3) Release_Label'!$E:$E,'3) Release_Label'!$H:$H},2,0), or(and(not(isblank($B354)),$B354=$B353,$A354&lt;&gt;$A353),and(not(isblank($A354)),$A354=$A353,$B354&lt;&gt;$B353)),"ID LISTS UNALIGNED",and($A354&lt;&gt;"",countif('3) Release_Label'!$D:$D,$A354)=0),"NO UPC MATCH in Release_Label",and($B354&lt;&gt;"",countif('3) Release_Label'!$E:$E,$B354)=0),"NO CATALOG ID MATCH in Release_Label",iserror(vlookup($A354&amp;$B354,'3) Release_Label'!$D:$D&amp;'3) Release_Label'!$E:$E,1,0)),"NO UPC-CATALOG ID pair MATCH in Release_Label" )</f>
        <v/>
      </c>
      <c r="E354" s="43" t="s">
        <v>67</v>
      </c>
      <c r="F354" s="135" t="s">
        <v>667</v>
      </c>
      <c r="G354" s="136" t="str">
        <f t="array" ref="G354">ifs(or($F354="",$F354="Main Primary Artist"),$F354,not(iserror(vlookup($F354,'Reference info'!$J$5:$J$8,1,0))),"Key Artist",not(iserror(vlookup($F354,'Reference info'!$J$38:$J$405,1,0))),"Performer",not(iserror(vlookup($F354,'Reference info'!$J$10:$J$36,1,0))),"Producer &amp; Engineer")</f>
        <v>Producer &amp; Engineer</v>
      </c>
      <c r="I354" s="8" t="str">
        <f>IF(AND(F354="Main Primary Artist",SUBSTITUTE(E354," ","")&lt;&gt;"VariousArtists",SUBSTITUTE(E354," ","")&lt;&gt;"VariousArtist",E354&lt;&gt;"Various",SUBSTITUTE(E354," ","")&lt;&gt;"AssortedArtists",SUBSTITUTE(E354," ","")&lt;&gt;"AssortedArtist",E354&lt;&gt;"Assorted",SUBSTITUTE(E354," ","")&lt;&gt;"AsortedArtists",SUBSTITUTE(E354," ","")&lt;&gt;"AsortedArtist",E354&lt;&gt;"Asorted",E354&lt;&gt;"Other",,SUBSTITUTE(E354," ","")&lt;&gt;"MiscellaneousArtists",SUBSTITUTE(E354," ","")&lt;&gt;"MiscellaneousArtist",E354&lt;&gt;"Miscellaneous",SUBSTITUTE(E354," ","")&lt;&gt;"MiscelaneousArtists",SUBSTITUTE(E354," ","")&lt;&gt;"MiscelaneousArtist",E354&lt;&gt;"Miscelaneous"),"update Releases set ArtistId=(select ArtistId from Artists where Name=N'"&amp;SUBSTITUTE(trim(E354),"'","''")&amp;"' and EnterpriseId="&amp;EntId&amp;"), SearchKeywords=concat_ws(' ', Name, N'"&amp;SUBSTITUTE(trim(E354),"'","''")&amp;"',(select Name from Labels where LabelId=Releases.LabelId), ReleaseId, UPC, Catalog) where "&amp;IF(A354&lt;&gt;"","UPC="&amp;A354,"Catalog='"&amp;SUBSTITUTE(trim(B354),"'","''")&amp;"'")&amp;" and EnterpriseId="&amp;EntId,IF(and(F354&lt;&gt;"Main Primary Artist",SUBSTITUTE(E354," ","")&lt;&gt;"VariousArtists",SUBSTITUTE(E354," ","")&lt;&gt;"VariousArtist",E354&lt;&gt;"Various",SUBSTITUTE(E354," ","")&lt;&gt;"AssortedArtists",SUBSTITUTE(E354," ","")&lt;&gt;"AssortedArtist",E354&lt;&gt;"Assorted",SUBSTITUTE(E354," ","")&lt;&gt;"AsortedArtists",SUBSTITUTE(E354," ","")&lt;&gt;"AsortedArtist",E354&lt;&gt;"Asorted",E354&lt;&gt;"Other",,SUBSTITUTE(E354," ","")&lt;&gt;"MiscellaneousArtists",SUBSTITUTE(E354," ","")&lt;&gt;"MiscellaneousArtist",E354&lt;&gt;"Miscellaneous",SUBSTITUTE(E354," ","")&lt;&gt;"MiscelaneousArtists",SUBSTITUTE(E354," ","")&lt;&gt;"MiscelaneousArtist",E354&lt;&gt;"Miscelaneous"),"INSERT into Contributors VALUES (newid(), "&amp;IF(F354&lt;&gt;"Primary Artist", "(select RoleId from ContributorRoles where Name='"&amp;F354&amp;"'), 0", "49, 1")&amp; ", null, (select max(ReleaseId) from Releases where "&amp;IF(A354&lt;&gt;"","UPC="&amp;A354,"Catalog='"&amp;SUBSTITUTE(trim(B354),"'","''")&amp;"'")&amp;" and EnterpriseId="&amp;EntId&amp;"), (select ArtistId from Artists where Name=N'"&amp;SUBSTITUTE(trim(E354),"'","''")&amp;"' and EnterpriseId="&amp;EntId&amp;"), null)",""))</f>
        <v>INSERT into Contributors VALUES (newid(), (select RoleId from ContributorRoles where Name='Producer'), 0, null, (select max(ReleaseId) from Releases where UPC=761861043987 and EnterpriseId=647322), (select ArtistId from Artists where Name=N'Flash Beats Manow' and EnterpriseId=647322), null)</v>
      </c>
      <c r="L354" s="28"/>
    </row>
    <row r="355">
      <c r="A355" s="83">
        <v>7.61861043987E11</v>
      </c>
      <c r="B355" s="116"/>
      <c r="C355" s="134" t="str">
        <f t="array" ref="C355">ifs(and(isblank($A355),isblank($B355)),"", not(iserror(vlookup($A355&amp;$B355,'3) Release_Label'!$D:$D&amp;'3) Release_Label'!$E:$E,1,0))),vlookup($A355&amp;$B355,{'3) Release_Label'!$D:$D&amp;'3) Release_Label'!$E:$E,'3) Release_Label'!$F:$F},2,0), or(and(not(isblank($B355)),$B355=$B354,$A355&lt;&gt;$A354),and(not(isblank($A355)),$A355=$A354,$B355&lt;&gt;$B354)),"ID LISTS UNALIGNED",and($A355&lt;&gt;"",countif('3) Release_Label'!$D:$D,$A355)=0),"NO UPC MATCH in Release_Label",and($B355&lt;&gt;"",countif('3) Release_Label'!$E:$E,$B355)=0),"NO CATALOG ID MATCH in Release_Label",iserror(vlookup($A355&amp;$B355,'3) Release_Label'!$D:$D&amp;'3) Release_Label'!$E:$E,1,0)),"NO UPC-CATALOG ID pair MATCH in Release_Label" )</f>
        <v>Maldição e Feiticeiro</v>
      </c>
      <c r="D355" s="134" t="str">
        <f t="array" ref="D355">ifs(and(isblank($A355),isblank($B355)),"", not(iserror(vlookup($A355&amp;$B355,'3) Release_Label'!$D:$D&amp;'3) Release_Label'!$E:$E,1,0))),vlookup($A355&amp;$B355,{'3) Release_Label'!$D:$D&amp;'3) Release_Label'!$E:$E,'3) Release_Label'!$H:$H},2,0), or(and(not(isblank($B355)),$B355=$B354,$A355&lt;&gt;$A354),and(not(isblank($A355)),$A355=$A354,$B355&lt;&gt;$B354)),"ID LISTS UNALIGNED",and($A355&lt;&gt;"",countif('3) Release_Label'!$D:$D,$A355)=0),"NO UPC MATCH in Release_Label",and($B355&lt;&gt;"",countif('3) Release_Label'!$E:$E,$B355)=0),"NO CATALOG ID MATCH in Release_Label",iserror(vlookup($A355&amp;$B355,'3) Release_Label'!$D:$D&amp;'3) Release_Label'!$E:$E,1,0)),"NO UPC-CATALOG ID pair MATCH in Release_Label" )</f>
        <v/>
      </c>
      <c r="E355" s="43" t="s">
        <v>67</v>
      </c>
      <c r="F355" s="135" t="s">
        <v>669</v>
      </c>
      <c r="G355" s="136" t="str">
        <f t="array" ref="G355">ifs(or($F355="",$F355="Main Primary Artist"),$F355,not(iserror(vlookup($F355,'Reference info'!$J$5:$J$8,1,0))),"Key Artist",not(iserror(vlookup($F355,'Reference info'!$J$38:$J$405,1,0))),"Performer",not(iserror(vlookup($F355,'Reference info'!$J$10:$J$36,1,0))),"Producer &amp; Engineer")</f>
        <v>Producer &amp; Engineer</v>
      </c>
      <c r="I355" s="8" t="str">
        <f>IF(AND(F355="Main Primary Artist",SUBSTITUTE(E355," ","")&lt;&gt;"VariousArtists",SUBSTITUTE(E355," ","")&lt;&gt;"VariousArtist",E355&lt;&gt;"Various",SUBSTITUTE(E355," ","")&lt;&gt;"AssortedArtists",SUBSTITUTE(E355," ","")&lt;&gt;"AssortedArtist",E355&lt;&gt;"Assorted",SUBSTITUTE(E355," ","")&lt;&gt;"AsortedArtists",SUBSTITUTE(E355," ","")&lt;&gt;"AsortedArtist",E355&lt;&gt;"Asorted",E355&lt;&gt;"Other",,SUBSTITUTE(E355," ","")&lt;&gt;"MiscellaneousArtists",SUBSTITUTE(E355," ","")&lt;&gt;"MiscellaneousArtist",E355&lt;&gt;"Miscellaneous",SUBSTITUTE(E355," ","")&lt;&gt;"MiscelaneousArtists",SUBSTITUTE(E355," ","")&lt;&gt;"MiscelaneousArtist",E355&lt;&gt;"Miscelaneous"),"update Releases set ArtistId=(select ArtistId from Artists where Name=N'"&amp;SUBSTITUTE(trim(E355),"'","''")&amp;"' and EnterpriseId="&amp;EntId&amp;"), SearchKeywords=concat_ws(' ', Name, N'"&amp;SUBSTITUTE(trim(E355),"'","''")&amp;"',(select Name from Labels where LabelId=Releases.LabelId), ReleaseId, UPC, Catalog) where "&amp;IF(A355&lt;&gt;"","UPC="&amp;A355,"Catalog='"&amp;SUBSTITUTE(trim(B355),"'","''")&amp;"'")&amp;" and EnterpriseId="&amp;EntId,IF(and(F355&lt;&gt;"Main Primary Artist",SUBSTITUTE(E355," ","")&lt;&gt;"VariousArtists",SUBSTITUTE(E355," ","")&lt;&gt;"VariousArtist",E355&lt;&gt;"Various",SUBSTITUTE(E355," ","")&lt;&gt;"AssortedArtists",SUBSTITUTE(E355," ","")&lt;&gt;"AssortedArtist",E355&lt;&gt;"Assorted",SUBSTITUTE(E355," ","")&lt;&gt;"AsortedArtists",SUBSTITUTE(E355," ","")&lt;&gt;"AsortedArtist",E355&lt;&gt;"Asorted",E355&lt;&gt;"Other",,SUBSTITUTE(E355," ","")&lt;&gt;"MiscellaneousArtists",SUBSTITUTE(E355," ","")&lt;&gt;"MiscellaneousArtist",E355&lt;&gt;"Miscellaneous",SUBSTITUTE(E355," ","")&lt;&gt;"MiscelaneousArtists",SUBSTITUTE(E355," ","")&lt;&gt;"MiscelaneousArtist",E355&lt;&gt;"Miscelaneous"),"INSERT into Contributors VALUES (newid(), "&amp;IF(F355&lt;&gt;"Primary Artist", "(select RoleId from ContributorRoles where Name='"&amp;F355&amp;"'), 0", "49, 1")&amp; ", null, (select max(ReleaseId) from Releases where "&amp;IF(A355&lt;&gt;"","UPC="&amp;A355,"Catalog='"&amp;SUBSTITUTE(trim(B355),"'","''")&amp;"'")&amp;" and EnterpriseId="&amp;EntId&amp;"), (select ArtistId from Artists where Name=N'"&amp;SUBSTITUTE(trim(E355),"'","''")&amp;"' and EnterpriseId="&amp;EntId&amp;"), null)",""))</f>
        <v>INSERT into Contributors VALUES (newid(), (select RoleId from ContributorRoles where Name='Engineer'), 0, null, (select max(ReleaseId) from Releases where UPC=761861043987 and EnterpriseId=647322), (select ArtistId from Artists where Name=N'Flash Beats Manow' and EnterpriseId=647322), null)</v>
      </c>
      <c r="L355" s="28"/>
    </row>
    <row r="356">
      <c r="A356" s="83">
        <v>7.61861262272E11</v>
      </c>
      <c r="B356" s="116"/>
      <c r="C356" s="134" t="str">
        <f t="array" ref="C356">ifs(and(isblank($A356),isblank($B356)),"", not(iserror(vlookup($A356&amp;$B356,'3) Release_Label'!$D:$D&amp;'3) Release_Label'!$E:$E,1,0))),vlookup($A356&amp;$B356,{'3) Release_Label'!$D:$D&amp;'3) Release_Label'!$E:$E,'3) Release_Label'!$F:$F},2,0), or(and(not(isblank($B356)),$B356=$B355,$A356&lt;&gt;$A355),and(not(isblank($A356)),$A356=$A355,$B356&lt;&gt;$B355)),"ID LISTS UNALIGNED",and($A356&lt;&gt;"",countif('3) Release_Label'!$D:$D,$A356)=0),"NO UPC MATCH in Release_Label",and($B356&lt;&gt;"",countif('3) Release_Label'!$E:$E,$B356)=0),"NO CATALOG ID MATCH in Release_Label",iserror(vlookup($A356&amp;$B356,'3) Release_Label'!$D:$D&amp;'3) Release_Label'!$E:$E,1,0)),"NO UPC-CATALOG ID pair MATCH in Release_Label" )</f>
        <v>Patolino: Mago Implacável</v>
      </c>
      <c r="D356" s="134" t="str">
        <f t="array" ref="D356">ifs(and(isblank($A356),isblank($B356)),"", not(iserror(vlookup($A356&amp;$B356,'3) Release_Label'!$D:$D&amp;'3) Release_Label'!$E:$E,1,0))),vlookup($A356&amp;$B356,{'3) Release_Label'!$D:$D&amp;'3) Release_Label'!$E:$E,'3) Release_Label'!$H:$H},2,0), or(and(not(isblank($B356)),$B356=$B355,$A356&lt;&gt;$A355),and(not(isblank($A356)),$A356=$A355,$B356&lt;&gt;$B355)),"ID LISTS UNALIGNED",and($A356&lt;&gt;"",countif('3) Release_Label'!$D:$D,$A356)=0),"NO UPC MATCH in Release_Label",and($B356&lt;&gt;"",countif('3) Release_Label'!$E:$E,$B356)=0),"NO CATALOG ID MATCH in Release_Label",iserror(vlookup($A356&amp;$B356,'3) Release_Label'!$D:$D&amp;'3) Release_Label'!$E:$E,1,0)),"NO UPC-CATALOG ID pair MATCH in Release_Label" )</f>
        <v/>
      </c>
      <c r="E356" s="43" t="s">
        <v>67</v>
      </c>
      <c r="F356" s="135" t="s">
        <v>666</v>
      </c>
      <c r="G356" s="136" t="str">
        <f t="array" ref="G356">ifs(or($F356="",$F356="Main Primary Artist"),$F356,not(iserror(vlookup($F356,'Reference info'!$J$5:$J$8,1,0))),"Key Artist",not(iserror(vlookup($F356,'Reference info'!$J$38:$J$405,1,0))),"Performer",not(iserror(vlookup($F356,'Reference info'!$J$10:$J$36,1,0))),"Producer &amp; Engineer")</f>
        <v>Main Primary Artist</v>
      </c>
      <c r="I356" s="8" t="str">
        <f>IF(AND(F356="Main Primary Artist",SUBSTITUTE(E356," ","")&lt;&gt;"VariousArtists",SUBSTITUTE(E356," ","")&lt;&gt;"VariousArtist",E356&lt;&gt;"Various",SUBSTITUTE(E356," ","")&lt;&gt;"AssortedArtists",SUBSTITUTE(E356," ","")&lt;&gt;"AssortedArtist",E356&lt;&gt;"Assorted",SUBSTITUTE(E356," ","")&lt;&gt;"AsortedArtists",SUBSTITUTE(E356," ","")&lt;&gt;"AsortedArtist",E356&lt;&gt;"Asorted",E356&lt;&gt;"Other",,SUBSTITUTE(E356," ","")&lt;&gt;"MiscellaneousArtists",SUBSTITUTE(E356," ","")&lt;&gt;"MiscellaneousArtist",E356&lt;&gt;"Miscellaneous",SUBSTITUTE(E356," ","")&lt;&gt;"MiscelaneousArtists",SUBSTITUTE(E356," ","")&lt;&gt;"MiscelaneousArtist",E356&lt;&gt;"Miscelaneous"),"update Releases set ArtistId=(select ArtistId from Artists where Name=N'"&amp;SUBSTITUTE(trim(E356),"'","''")&amp;"' and EnterpriseId="&amp;EntId&amp;"), SearchKeywords=concat_ws(' ', Name, N'"&amp;SUBSTITUTE(trim(E356),"'","''")&amp;"',(select Name from Labels where LabelId=Releases.LabelId), ReleaseId, UPC, Catalog) where "&amp;IF(A356&lt;&gt;"","UPC="&amp;A356,"Catalog='"&amp;SUBSTITUTE(trim(B356),"'","''")&amp;"'")&amp;" and EnterpriseId="&amp;EntId,IF(and(F356&lt;&gt;"Main Primary Artist",SUBSTITUTE(E356," ","")&lt;&gt;"VariousArtists",SUBSTITUTE(E356," ","")&lt;&gt;"VariousArtist",E356&lt;&gt;"Various",SUBSTITUTE(E356," ","")&lt;&gt;"AssortedArtists",SUBSTITUTE(E356," ","")&lt;&gt;"AssortedArtist",E356&lt;&gt;"Assorted",SUBSTITUTE(E356," ","")&lt;&gt;"AsortedArtists",SUBSTITUTE(E356," ","")&lt;&gt;"AsortedArtist",E356&lt;&gt;"Asorted",E356&lt;&gt;"Other",,SUBSTITUTE(E356," ","")&lt;&gt;"MiscellaneousArtists",SUBSTITUTE(E356," ","")&lt;&gt;"MiscellaneousArtist",E356&lt;&gt;"Miscellaneous",SUBSTITUTE(E356," ","")&lt;&gt;"MiscelaneousArtists",SUBSTITUTE(E356," ","")&lt;&gt;"MiscelaneousArtist",E356&lt;&gt;"Miscelaneous"),"INSERT into Contributors VALUES (newid(), "&amp;IF(F356&lt;&gt;"Primary Artist", "(select RoleId from ContributorRoles where Name='"&amp;F356&amp;"'), 0", "49, 1")&amp; ", null, (select max(ReleaseId) from Releases where "&amp;IF(A356&lt;&gt;"","UPC="&amp;A356,"Catalog='"&amp;SUBSTITUTE(trim(B356),"'","''")&amp;"'")&amp;" and EnterpriseId="&amp;EntId&amp;"), (select ArtistId from Artists where Name=N'"&amp;SUBSTITUTE(trim(E356),"'","''")&amp;"'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UPC=761861262272 and EnterpriseId=647322</v>
      </c>
      <c r="L356" s="28"/>
    </row>
    <row r="357">
      <c r="A357" s="83">
        <v>7.61861262272E11</v>
      </c>
      <c r="B357" s="116"/>
      <c r="C357" s="134" t="str">
        <f t="array" ref="C357">ifs(and(isblank($A357),isblank($B357)),"", not(iserror(vlookup($A357&amp;$B357,'3) Release_Label'!$D:$D&amp;'3) Release_Label'!$E:$E,1,0))),vlookup($A357&amp;$B357,{'3) Release_Label'!$D:$D&amp;'3) Release_Label'!$E:$E,'3) Release_Label'!$F:$F},2,0), or(and(not(isblank($B357)),$B357=$B356,$A357&lt;&gt;$A356),and(not(isblank($A357)),$A357=$A356,$B357&lt;&gt;$B356)),"ID LISTS UNALIGNED",and($A357&lt;&gt;"",countif('3) Release_Label'!$D:$D,$A357)=0),"NO UPC MATCH in Release_Label",and($B357&lt;&gt;"",countif('3) Release_Label'!$E:$E,$B357)=0),"NO CATALOG ID MATCH in Release_Label",iserror(vlookup($A357&amp;$B357,'3) Release_Label'!$D:$D&amp;'3) Release_Label'!$E:$E,1,0)),"NO UPC-CATALOG ID pair MATCH in Release_Label" )</f>
        <v>Patolino: Mago Implacável</v>
      </c>
      <c r="D357" s="134" t="str">
        <f t="array" ref="D357">ifs(and(isblank($A357),isblank($B357)),"", not(iserror(vlookup($A357&amp;$B357,'3) Release_Label'!$D:$D&amp;'3) Release_Label'!$E:$E,1,0))),vlookup($A357&amp;$B357,{'3) Release_Label'!$D:$D&amp;'3) Release_Label'!$E:$E,'3) Release_Label'!$H:$H},2,0), or(and(not(isblank($B357)),$B357=$B356,$A357&lt;&gt;$A356),and(not(isblank($A357)),$A357=$A356,$B357&lt;&gt;$B356)),"ID LISTS UNALIGNED",and($A357&lt;&gt;"",countif('3) Release_Label'!$D:$D,$A357)=0),"NO UPC MATCH in Release_Label",and($B357&lt;&gt;"",countif('3) Release_Label'!$E:$E,$B357)=0),"NO CATALOG ID MATCH in Release_Label",iserror(vlookup($A357&amp;$B357,'3) Release_Label'!$D:$D&amp;'3) Release_Label'!$E:$E,1,0)),"NO UPC-CATALOG ID pair MATCH in Release_Label" )</f>
        <v/>
      </c>
      <c r="E357" s="43" t="s">
        <v>67</v>
      </c>
      <c r="F357" s="135" t="s">
        <v>667</v>
      </c>
      <c r="G357" s="136" t="str">
        <f t="array" ref="G357">ifs(or($F357="",$F357="Main Primary Artist"),$F357,not(iserror(vlookup($F357,'Reference info'!$J$5:$J$8,1,0))),"Key Artist",not(iserror(vlookup($F357,'Reference info'!$J$38:$J$405,1,0))),"Performer",not(iserror(vlookup($F357,'Reference info'!$J$10:$J$36,1,0))),"Producer &amp; Engineer")</f>
        <v>Producer &amp; Engineer</v>
      </c>
      <c r="I357" s="8" t="str">
        <f>IF(AND(F357="Main Primary Artist",SUBSTITUTE(E357," ","")&lt;&gt;"VariousArtists",SUBSTITUTE(E357," ","")&lt;&gt;"VariousArtist",E357&lt;&gt;"Various",SUBSTITUTE(E357," ","")&lt;&gt;"AssortedArtists",SUBSTITUTE(E357," ","")&lt;&gt;"AssortedArtist",E357&lt;&gt;"Assorted",SUBSTITUTE(E357," ","")&lt;&gt;"AsortedArtists",SUBSTITUTE(E357," ","")&lt;&gt;"AsortedArtist",E357&lt;&gt;"Asorted",E357&lt;&gt;"Other",,SUBSTITUTE(E357," ","")&lt;&gt;"MiscellaneousArtists",SUBSTITUTE(E357," ","")&lt;&gt;"MiscellaneousArtist",E357&lt;&gt;"Miscellaneous",SUBSTITUTE(E357," ","")&lt;&gt;"MiscelaneousArtists",SUBSTITUTE(E357," ","")&lt;&gt;"MiscelaneousArtist",E357&lt;&gt;"Miscelaneous"),"update Releases set ArtistId=(select ArtistId from Artists where Name=N'"&amp;SUBSTITUTE(trim(E357),"'","''")&amp;"' and EnterpriseId="&amp;EntId&amp;"), SearchKeywords=concat_ws(' ', Name, N'"&amp;SUBSTITUTE(trim(E357),"'","''")&amp;"',(select Name from Labels where LabelId=Releases.LabelId), ReleaseId, UPC, Catalog) where "&amp;IF(A357&lt;&gt;"","UPC="&amp;A357,"Catalog='"&amp;SUBSTITUTE(trim(B357),"'","''")&amp;"'")&amp;" and EnterpriseId="&amp;EntId,IF(and(F357&lt;&gt;"Main Primary Artist",SUBSTITUTE(E357," ","")&lt;&gt;"VariousArtists",SUBSTITUTE(E357," ","")&lt;&gt;"VariousArtist",E357&lt;&gt;"Various",SUBSTITUTE(E357," ","")&lt;&gt;"AssortedArtists",SUBSTITUTE(E357," ","")&lt;&gt;"AssortedArtist",E357&lt;&gt;"Assorted",SUBSTITUTE(E357," ","")&lt;&gt;"AsortedArtists",SUBSTITUTE(E357," ","")&lt;&gt;"AsortedArtist",E357&lt;&gt;"Asorted",E357&lt;&gt;"Other",,SUBSTITUTE(E357," ","")&lt;&gt;"MiscellaneousArtists",SUBSTITUTE(E357," ","")&lt;&gt;"MiscellaneousArtist",E357&lt;&gt;"Miscellaneous",SUBSTITUTE(E357," ","")&lt;&gt;"MiscelaneousArtists",SUBSTITUTE(E357," ","")&lt;&gt;"MiscelaneousArtist",E357&lt;&gt;"Miscelaneous"),"INSERT into Contributors VALUES (newid(), "&amp;IF(F357&lt;&gt;"Primary Artist", "(select RoleId from ContributorRoles where Name='"&amp;F357&amp;"'), 0", "49, 1")&amp; ", null, (select max(ReleaseId) from Releases where "&amp;IF(A357&lt;&gt;"","UPC="&amp;A357,"Catalog='"&amp;SUBSTITUTE(trim(B357),"'","''")&amp;"'")&amp;" and EnterpriseId="&amp;EntId&amp;"), (select ArtistId from Artists where Name=N'"&amp;SUBSTITUTE(trim(E357),"'","''")&amp;"' and EnterpriseId="&amp;EntId&amp;"), null)",""))</f>
        <v>INSERT into Contributors VALUES (newid(), (select RoleId from ContributorRoles where Name='Producer'), 0, null, (select max(ReleaseId) from Releases where UPC=761861262272 and EnterpriseId=647322), (select ArtistId from Artists where Name=N'Flash Beats Manow' and EnterpriseId=647322), null)</v>
      </c>
      <c r="L357" s="28"/>
    </row>
    <row r="358">
      <c r="A358" s="83">
        <v>7.61861262272E11</v>
      </c>
      <c r="B358" s="116"/>
      <c r="C358" s="134" t="str">
        <f t="array" ref="C358">ifs(and(isblank($A358),isblank($B358)),"", not(iserror(vlookup($A358&amp;$B358,'3) Release_Label'!$D:$D&amp;'3) Release_Label'!$E:$E,1,0))),vlookup($A358&amp;$B358,{'3) Release_Label'!$D:$D&amp;'3) Release_Label'!$E:$E,'3) Release_Label'!$F:$F},2,0), or(and(not(isblank($B358)),$B358=$B357,$A358&lt;&gt;$A357),and(not(isblank($A358)),$A358=$A357,$B358&lt;&gt;$B357)),"ID LISTS UNALIGNED",and($A358&lt;&gt;"",countif('3) Release_Label'!$D:$D,$A358)=0),"NO UPC MATCH in Release_Label",and($B358&lt;&gt;"",countif('3) Release_Label'!$E:$E,$B358)=0),"NO CATALOG ID MATCH in Release_Label",iserror(vlookup($A358&amp;$B358,'3) Release_Label'!$D:$D&amp;'3) Release_Label'!$E:$E,1,0)),"NO UPC-CATALOG ID pair MATCH in Release_Label" )</f>
        <v>Patolino: Mago Implacável</v>
      </c>
      <c r="D358" s="134" t="str">
        <f t="array" ref="D358">ifs(and(isblank($A358),isblank($B358)),"", not(iserror(vlookup($A358&amp;$B358,'3) Release_Label'!$D:$D&amp;'3) Release_Label'!$E:$E,1,0))),vlookup($A358&amp;$B358,{'3) Release_Label'!$D:$D&amp;'3) Release_Label'!$E:$E,'3) Release_Label'!$H:$H},2,0), or(and(not(isblank($B358)),$B358=$B357,$A358&lt;&gt;$A357),and(not(isblank($A358)),$A358=$A357,$B358&lt;&gt;$B357)),"ID LISTS UNALIGNED",and($A358&lt;&gt;"",countif('3) Release_Label'!$D:$D,$A358)=0),"NO UPC MATCH in Release_Label",and($B358&lt;&gt;"",countif('3) Release_Label'!$E:$E,$B358)=0),"NO CATALOG ID MATCH in Release_Label",iserror(vlookup($A358&amp;$B358,'3) Release_Label'!$D:$D&amp;'3) Release_Label'!$E:$E,1,0)),"NO UPC-CATALOG ID pair MATCH in Release_Label" )</f>
        <v/>
      </c>
      <c r="E358" s="43" t="s">
        <v>67</v>
      </c>
      <c r="F358" s="135" t="s">
        <v>669</v>
      </c>
      <c r="G358" s="136" t="str">
        <f t="array" ref="G358">ifs(or($F358="",$F358="Main Primary Artist"),$F358,not(iserror(vlookup($F358,'Reference info'!$J$5:$J$8,1,0))),"Key Artist",not(iserror(vlookup($F358,'Reference info'!$J$38:$J$405,1,0))),"Performer",not(iserror(vlookup($F358,'Reference info'!$J$10:$J$36,1,0))),"Producer &amp; Engineer")</f>
        <v>Producer &amp; Engineer</v>
      </c>
      <c r="I358" s="8" t="str">
        <f>IF(AND(F358="Main Primary Artist",SUBSTITUTE(E358," ","")&lt;&gt;"VariousArtists",SUBSTITUTE(E358," ","")&lt;&gt;"VariousArtist",E358&lt;&gt;"Various",SUBSTITUTE(E358," ","")&lt;&gt;"AssortedArtists",SUBSTITUTE(E358," ","")&lt;&gt;"AssortedArtist",E358&lt;&gt;"Assorted",SUBSTITUTE(E358," ","")&lt;&gt;"AsortedArtists",SUBSTITUTE(E358," ","")&lt;&gt;"AsortedArtist",E358&lt;&gt;"Asorted",E358&lt;&gt;"Other",,SUBSTITUTE(E358," ","")&lt;&gt;"MiscellaneousArtists",SUBSTITUTE(E358," ","")&lt;&gt;"MiscellaneousArtist",E358&lt;&gt;"Miscellaneous",SUBSTITUTE(E358," ","")&lt;&gt;"MiscelaneousArtists",SUBSTITUTE(E358," ","")&lt;&gt;"MiscelaneousArtist",E358&lt;&gt;"Miscelaneous"),"update Releases set ArtistId=(select ArtistId from Artists where Name=N'"&amp;SUBSTITUTE(trim(E358),"'","''")&amp;"' and EnterpriseId="&amp;EntId&amp;"), SearchKeywords=concat_ws(' ', Name, N'"&amp;SUBSTITUTE(trim(E358),"'","''")&amp;"',(select Name from Labels where LabelId=Releases.LabelId), ReleaseId, UPC, Catalog) where "&amp;IF(A358&lt;&gt;"","UPC="&amp;A358,"Catalog='"&amp;SUBSTITUTE(trim(B358),"'","''")&amp;"'")&amp;" and EnterpriseId="&amp;EntId,IF(and(F358&lt;&gt;"Main Primary Artist",SUBSTITUTE(E358," ","")&lt;&gt;"VariousArtists",SUBSTITUTE(E358," ","")&lt;&gt;"VariousArtist",E358&lt;&gt;"Various",SUBSTITUTE(E358," ","")&lt;&gt;"AssortedArtists",SUBSTITUTE(E358," ","")&lt;&gt;"AssortedArtist",E358&lt;&gt;"Assorted",SUBSTITUTE(E358," ","")&lt;&gt;"AsortedArtists",SUBSTITUTE(E358," ","")&lt;&gt;"AsortedArtist",E358&lt;&gt;"Asorted",E358&lt;&gt;"Other",,SUBSTITUTE(E358," ","")&lt;&gt;"MiscellaneousArtists",SUBSTITUTE(E358," ","")&lt;&gt;"MiscellaneousArtist",E358&lt;&gt;"Miscellaneous",SUBSTITUTE(E358," ","")&lt;&gt;"MiscelaneousArtists",SUBSTITUTE(E358," ","")&lt;&gt;"MiscelaneousArtist",E358&lt;&gt;"Miscelaneous"),"INSERT into Contributors VALUES (newid(), "&amp;IF(F358&lt;&gt;"Primary Artist", "(select RoleId from ContributorRoles where Name='"&amp;F358&amp;"'), 0", "49, 1")&amp; ", null, (select max(ReleaseId) from Releases where "&amp;IF(A358&lt;&gt;"","UPC="&amp;A358,"Catalog='"&amp;SUBSTITUTE(trim(B358),"'","''")&amp;"'")&amp;" and EnterpriseId="&amp;EntId&amp;"), (select ArtistId from Artists where Name=N'"&amp;SUBSTITUTE(trim(E358),"'","''")&amp;"' and EnterpriseId="&amp;EntId&amp;"), null)",""))</f>
        <v>INSERT into Contributors VALUES (newid(), (select RoleId from ContributorRoles where Name='Engineer'), 0, null, (select max(ReleaseId) from Releases where UPC=761861262272 and EnterpriseId=647322), (select ArtistId from Artists where Name=N'Flash Beats Manow' and EnterpriseId=647322), null)</v>
      </c>
      <c r="L358" s="28"/>
    </row>
    <row r="359">
      <c r="A359" s="83">
        <v>7.61861480478E11</v>
      </c>
      <c r="B359" s="116"/>
      <c r="C359" s="134" t="str">
        <f t="array" ref="C359">ifs(and(isblank($A359),isblank($B359)),"", not(iserror(vlookup($A359&amp;$B359,'3) Release_Label'!$D:$D&amp;'3) Release_Label'!$E:$E,1,0))),vlookup($A359&amp;$B359,{'3) Release_Label'!$D:$D&amp;'3) Release_Label'!$E:$E,'3) Release_Label'!$F:$F},2,0), or(and(not(isblank($B359)),$B359=$B358,$A359&lt;&gt;$A358),and(not(isblank($A359)),$A359=$A358,$B359&lt;&gt;$B358)),"ID LISTS UNALIGNED",and($A359&lt;&gt;"",countif('3) Release_Label'!$D:$D,$A359)=0),"NO UPC MATCH in Release_Label",and($B359&lt;&gt;"",countif('3) Release_Label'!$E:$E,$B359)=0),"NO CATALOG ID MATCH in Release_Label",iserror(vlookup($A359&amp;$B359,'3) Release_Label'!$D:$D&amp;'3) Release_Label'!$E:$E,1,0)),"NO UPC-CATALOG ID pair MATCH in Release_Label" )</f>
        <v>Assassino de Xamãs</v>
      </c>
      <c r="D359" s="134" t="str">
        <f t="array" ref="D359">ifs(and(isblank($A359),isblank($B359)),"", not(iserror(vlookup($A359&amp;$B359,'3) Release_Label'!$D:$D&amp;'3) Release_Label'!$E:$E,1,0))),vlookup($A359&amp;$B359,{'3) Release_Label'!$D:$D&amp;'3) Release_Label'!$E:$E,'3) Release_Label'!$H:$H},2,0), or(and(not(isblank($B359)),$B359=$B358,$A359&lt;&gt;$A358),and(not(isblank($A359)),$A359=$A358,$B359&lt;&gt;$B358)),"ID LISTS UNALIGNED",and($A359&lt;&gt;"",countif('3) Release_Label'!$D:$D,$A359)=0),"NO UPC MATCH in Release_Label",and($B359&lt;&gt;"",countif('3) Release_Label'!$E:$E,$B359)=0),"NO CATALOG ID MATCH in Release_Label",iserror(vlookup($A359&amp;$B359,'3) Release_Label'!$D:$D&amp;'3) Release_Label'!$E:$E,1,0)),"NO UPC-CATALOG ID pair MATCH in Release_Label" )</f>
        <v/>
      </c>
      <c r="E359" s="43" t="s">
        <v>71</v>
      </c>
      <c r="F359" s="135" t="s">
        <v>666</v>
      </c>
      <c r="G359" s="136" t="str">
        <f t="array" ref="G359">ifs(or($F359="",$F359="Main Primary Artist"),$F359,not(iserror(vlookup($F359,'Reference info'!$J$5:$J$8,1,0))),"Key Artist",not(iserror(vlookup($F359,'Reference info'!$J$38:$J$405,1,0))),"Performer",not(iserror(vlookup($F359,'Reference info'!$J$10:$J$36,1,0))),"Producer &amp; Engineer")</f>
        <v>Main Primary Artist</v>
      </c>
      <c r="I359" s="8" t="str">
        <f>IF(AND(F359="Main Primary Artist",SUBSTITUTE(E359," ","")&lt;&gt;"VariousArtists",SUBSTITUTE(E359," ","")&lt;&gt;"VariousArtist",E359&lt;&gt;"Various",SUBSTITUTE(E359," ","")&lt;&gt;"AssortedArtists",SUBSTITUTE(E359," ","")&lt;&gt;"AssortedArtist",E359&lt;&gt;"Assorted",SUBSTITUTE(E359," ","")&lt;&gt;"AsortedArtists",SUBSTITUTE(E359," ","")&lt;&gt;"AsortedArtist",E359&lt;&gt;"Asorted",E359&lt;&gt;"Other",,SUBSTITUTE(E359," ","")&lt;&gt;"MiscellaneousArtists",SUBSTITUTE(E359," ","")&lt;&gt;"MiscellaneousArtist",E359&lt;&gt;"Miscellaneous",SUBSTITUTE(E359," ","")&lt;&gt;"MiscelaneousArtists",SUBSTITUTE(E359," ","")&lt;&gt;"MiscelaneousArtist",E359&lt;&gt;"Miscelaneous"),"update Releases set ArtistId=(select ArtistId from Artists where Name=N'"&amp;SUBSTITUTE(trim(E359),"'","''")&amp;"' and EnterpriseId="&amp;EntId&amp;"), SearchKeywords=concat_ws(' ', Name, N'"&amp;SUBSTITUTE(trim(E359),"'","''")&amp;"',(select Name from Labels where LabelId=Releases.LabelId), ReleaseId, UPC, Catalog) where "&amp;IF(A359&lt;&gt;"","UPC="&amp;A359,"Catalog='"&amp;SUBSTITUTE(trim(B359),"'","''")&amp;"'")&amp;" and EnterpriseId="&amp;EntId,IF(and(F359&lt;&gt;"Main Primary Artist",SUBSTITUTE(E359," ","")&lt;&gt;"VariousArtists",SUBSTITUTE(E359," ","")&lt;&gt;"VariousArtist",E359&lt;&gt;"Various",SUBSTITUTE(E359," ","")&lt;&gt;"AssortedArtists",SUBSTITUTE(E359," ","")&lt;&gt;"AssortedArtist",E359&lt;&gt;"Assorted",SUBSTITUTE(E359," ","")&lt;&gt;"AsortedArtists",SUBSTITUTE(E359," ","")&lt;&gt;"AsortedArtist",E359&lt;&gt;"Asorted",E359&lt;&gt;"Other",,SUBSTITUTE(E359," ","")&lt;&gt;"MiscellaneousArtists",SUBSTITUTE(E359," ","")&lt;&gt;"MiscellaneousArtist",E359&lt;&gt;"Miscellaneous",SUBSTITUTE(E359," ","")&lt;&gt;"MiscelaneousArtists",SUBSTITUTE(E359," ","")&lt;&gt;"MiscelaneousArtist",E359&lt;&gt;"Miscelaneous"),"INSERT into Contributors VALUES (newid(), "&amp;IF(F359&lt;&gt;"Primary Artist", "(select RoleId from ContributorRoles where Name='"&amp;F359&amp;"'), 0", "49, 1")&amp; ", null, (select max(ReleaseId) from Releases where "&amp;IF(A359&lt;&gt;"","UPC="&amp;A359,"Catalog='"&amp;SUBSTITUTE(trim(B359),"'","''")&amp;"'")&amp;" and EnterpriseId="&amp;EntId&amp;"), (select ArtistId from Artists where Name=N'"&amp;SUBSTITUTE(trim(E359),"'","''")&amp;"' and EnterpriseId="&amp;EntId&amp;"), null)",""))</f>
        <v>update Releases set ArtistId=(select ArtistId from Artists where Name=N'Gabriza' and EnterpriseId=647322), SearchKeywords=concat_ws(' ', Name, N'Gabriza',(select Name from Labels where LabelId=Releases.LabelId), ReleaseId, UPC, Catalog) where UPC=761861480478 and EnterpriseId=647322</v>
      </c>
      <c r="L359" s="28"/>
    </row>
    <row r="360">
      <c r="A360" s="83">
        <v>7.61861480478E11</v>
      </c>
      <c r="B360" s="116"/>
      <c r="C360" s="134" t="str">
        <f t="array" ref="C360">ifs(and(isblank($A360),isblank($B360)),"", not(iserror(vlookup($A360&amp;$B360,'3) Release_Label'!$D:$D&amp;'3) Release_Label'!$E:$E,1,0))),vlookup($A360&amp;$B360,{'3) Release_Label'!$D:$D&amp;'3) Release_Label'!$E:$E,'3) Release_Label'!$F:$F},2,0), or(and(not(isblank($B360)),$B360=$B359,$A360&lt;&gt;$A359),and(not(isblank($A360)),$A360=$A359,$B360&lt;&gt;$B359)),"ID LISTS UNALIGNED",and($A360&lt;&gt;"",countif('3) Release_Label'!$D:$D,$A360)=0),"NO UPC MATCH in Release_Label",and($B360&lt;&gt;"",countif('3) Release_Label'!$E:$E,$B360)=0),"NO CATALOG ID MATCH in Release_Label",iserror(vlookup($A360&amp;$B360,'3) Release_Label'!$D:$D&amp;'3) Release_Label'!$E:$E,1,0)),"NO UPC-CATALOG ID pair MATCH in Release_Label" )</f>
        <v>Assassino de Xamãs</v>
      </c>
      <c r="D360" s="134" t="str">
        <f t="array" ref="D360">ifs(and(isblank($A360),isblank($B360)),"", not(iserror(vlookup($A360&amp;$B360,'3) Release_Label'!$D:$D&amp;'3) Release_Label'!$E:$E,1,0))),vlookup($A360&amp;$B360,{'3) Release_Label'!$D:$D&amp;'3) Release_Label'!$E:$E,'3) Release_Label'!$H:$H},2,0), or(and(not(isblank($B360)),$B360=$B359,$A360&lt;&gt;$A359),and(not(isblank($A360)),$A360=$A359,$B360&lt;&gt;$B359)),"ID LISTS UNALIGNED",and($A360&lt;&gt;"",countif('3) Release_Label'!$D:$D,$A360)=0),"NO UPC MATCH in Release_Label",and($B360&lt;&gt;"",countif('3) Release_Label'!$E:$E,$B360)=0),"NO CATALOG ID MATCH in Release_Label",iserror(vlookup($A360&amp;$B360,'3) Release_Label'!$D:$D&amp;'3) Release_Label'!$E:$E,1,0)),"NO UPC-CATALOG ID pair MATCH in Release_Label" )</f>
        <v/>
      </c>
      <c r="E360" s="43" t="s">
        <v>71</v>
      </c>
      <c r="F360" s="135" t="s">
        <v>667</v>
      </c>
      <c r="G360" s="136" t="str">
        <f t="array" ref="G360">ifs(or($F360="",$F360="Main Primary Artist"),$F360,not(iserror(vlookup($F360,'Reference info'!$J$5:$J$8,1,0))),"Key Artist",not(iserror(vlookup($F360,'Reference info'!$J$38:$J$405,1,0))),"Performer",not(iserror(vlookup($F360,'Reference info'!$J$10:$J$36,1,0))),"Producer &amp; Engineer")</f>
        <v>Producer &amp; Engineer</v>
      </c>
      <c r="I360" s="8" t="str">
        <f>IF(AND(F360="Main Primary Artist",SUBSTITUTE(E360," ","")&lt;&gt;"VariousArtists",SUBSTITUTE(E360," ","")&lt;&gt;"VariousArtist",E360&lt;&gt;"Various",SUBSTITUTE(E360," ","")&lt;&gt;"AssortedArtists",SUBSTITUTE(E360," ","")&lt;&gt;"AssortedArtist",E360&lt;&gt;"Assorted",SUBSTITUTE(E360," ","")&lt;&gt;"AsortedArtists",SUBSTITUTE(E360," ","")&lt;&gt;"AsortedArtist",E360&lt;&gt;"Asorted",E360&lt;&gt;"Other",,SUBSTITUTE(E360," ","")&lt;&gt;"MiscellaneousArtists",SUBSTITUTE(E360," ","")&lt;&gt;"MiscellaneousArtist",E360&lt;&gt;"Miscellaneous",SUBSTITUTE(E360," ","")&lt;&gt;"MiscelaneousArtists",SUBSTITUTE(E360," ","")&lt;&gt;"MiscelaneousArtist",E360&lt;&gt;"Miscelaneous"),"update Releases set ArtistId=(select ArtistId from Artists where Name=N'"&amp;SUBSTITUTE(trim(E360),"'","''")&amp;"' and EnterpriseId="&amp;EntId&amp;"), SearchKeywords=concat_ws(' ', Name, N'"&amp;SUBSTITUTE(trim(E360),"'","''")&amp;"',(select Name from Labels where LabelId=Releases.LabelId), ReleaseId, UPC, Catalog) where "&amp;IF(A360&lt;&gt;"","UPC="&amp;A360,"Catalog='"&amp;SUBSTITUTE(trim(B360),"'","''")&amp;"'")&amp;" and EnterpriseId="&amp;EntId,IF(and(F360&lt;&gt;"Main Primary Artist",SUBSTITUTE(E360," ","")&lt;&gt;"VariousArtists",SUBSTITUTE(E360," ","")&lt;&gt;"VariousArtist",E360&lt;&gt;"Various",SUBSTITUTE(E360," ","")&lt;&gt;"AssortedArtists",SUBSTITUTE(E360," ","")&lt;&gt;"AssortedArtist",E360&lt;&gt;"Assorted",SUBSTITUTE(E360," ","")&lt;&gt;"AsortedArtists",SUBSTITUTE(E360," ","")&lt;&gt;"AsortedArtist",E360&lt;&gt;"Asorted",E360&lt;&gt;"Other",,SUBSTITUTE(E360," ","")&lt;&gt;"MiscellaneousArtists",SUBSTITUTE(E360," ","")&lt;&gt;"MiscellaneousArtist",E360&lt;&gt;"Miscellaneous",SUBSTITUTE(E360," ","")&lt;&gt;"MiscelaneousArtists",SUBSTITUTE(E360," ","")&lt;&gt;"MiscelaneousArtist",E360&lt;&gt;"Miscelaneous"),"INSERT into Contributors VALUES (newid(), "&amp;IF(F360&lt;&gt;"Primary Artist", "(select RoleId from ContributorRoles where Name='"&amp;F360&amp;"'), 0", "49, 1")&amp; ", null, (select max(ReleaseId) from Releases where "&amp;IF(A360&lt;&gt;"","UPC="&amp;A360,"Catalog='"&amp;SUBSTITUTE(trim(B360),"'","''")&amp;"'")&amp;" and EnterpriseId="&amp;EntId&amp;"), (select ArtistId from Artists where Name=N'"&amp;SUBSTITUTE(trim(E360),"'","''")&amp;"' and EnterpriseId="&amp;EntId&amp;"), null)",""))</f>
        <v>INSERT into Contributors VALUES (newid(), (select RoleId from ContributorRoles where Name='Producer'), 0, null, (select max(ReleaseId) from Releases where UPC=761861480478 and EnterpriseId=647322), (select ArtistId from Artists where Name=N'Gabriza' and EnterpriseId=647322), null)</v>
      </c>
      <c r="L360" s="28"/>
    </row>
    <row r="361">
      <c r="A361" s="83">
        <v>7.61861480478E11</v>
      </c>
      <c r="B361" s="116"/>
      <c r="C361" s="134" t="str">
        <f t="array" ref="C361">ifs(and(isblank($A361),isblank($B361)),"", not(iserror(vlookup($A361&amp;$B361,'3) Release_Label'!$D:$D&amp;'3) Release_Label'!$E:$E,1,0))),vlookup($A361&amp;$B361,{'3) Release_Label'!$D:$D&amp;'3) Release_Label'!$E:$E,'3) Release_Label'!$F:$F},2,0), or(and(not(isblank($B361)),$B361=$B360,$A361&lt;&gt;$A360),and(not(isblank($A361)),$A361=$A360,$B361&lt;&gt;$B360)),"ID LISTS UNALIGNED",and($A361&lt;&gt;"",countif('3) Release_Label'!$D:$D,$A361)=0),"NO UPC MATCH in Release_Label",and($B361&lt;&gt;"",countif('3) Release_Label'!$E:$E,$B361)=0),"NO CATALOG ID MATCH in Release_Label",iserror(vlookup($A361&amp;$B361,'3) Release_Label'!$D:$D&amp;'3) Release_Label'!$E:$E,1,0)),"NO UPC-CATALOG ID pair MATCH in Release_Label" )</f>
        <v>Assassino de Xamãs</v>
      </c>
      <c r="D361" s="134" t="str">
        <f t="array" ref="D361">ifs(and(isblank($A361),isblank($B361)),"", not(iserror(vlookup($A361&amp;$B361,'3) Release_Label'!$D:$D&amp;'3) Release_Label'!$E:$E,1,0))),vlookup($A361&amp;$B361,{'3) Release_Label'!$D:$D&amp;'3) Release_Label'!$E:$E,'3) Release_Label'!$H:$H},2,0), or(and(not(isblank($B361)),$B361=$B360,$A361&lt;&gt;$A360),and(not(isblank($A361)),$A361=$A360,$B361&lt;&gt;$B360)),"ID LISTS UNALIGNED",and($A361&lt;&gt;"",countif('3) Release_Label'!$D:$D,$A361)=0),"NO UPC MATCH in Release_Label",and($B361&lt;&gt;"",countif('3) Release_Label'!$E:$E,$B361)=0),"NO CATALOG ID MATCH in Release_Label",iserror(vlookup($A361&amp;$B361,'3) Release_Label'!$D:$D&amp;'3) Release_Label'!$E:$E,1,0)),"NO UPC-CATALOG ID pair MATCH in Release_Label" )</f>
        <v/>
      </c>
      <c r="E361" s="43" t="s">
        <v>71</v>
      </c>
      <c r="F361" s="135" t="s">
        <v>669</v>
      </c>
      <c r="G361" s="136" t="str">
        <f t="array" ref="G361">ifs(or($F361="",$F361="Main Primary Artist"),$F361,not(iserror(vlookup($F361,'Reference info'!$J$5:$J$8,1,0))),"Key Artist",not(iserror(vlookup($F361,'Reference info'!$J$38:$J$405,1,0))),"Performer",not(iserror(vlookup($F361,'Reference info'!$J$10:$J$36,1,0))),"Producer &amp; Engineer")</f>
        <v>Producer &amp; Engineer</v>
      </c>
      <c r="I361" s="8" t="str">
        <f>IF(AND(F361="Main Primary Artist",SUBSTITUTE(E361," ","")&lt;&gt;"VariousArtists",SUBSTITUTE(E361," ","")&lt;&gt;"VariousArtist",E361&lt;&gt;"Various",SUBSTITUTE(E361," ","")&lt;&gt;"AssortedArtists",SUBSTITUTE(E361," ","")&lt;&gt;"AssortedArtist",E361&lt;&gt;"Assorted",SUBSTITUTE(E361," ","")&lt;&gt;"AsortedArtists",SUBSTITUTE(E361," ","")&lt;&gt;"AsortedArtist",E361&lt;&gt;"Asorted",E361&lt;&gt;"Other",,SUBSTITUTE(E361," ","")&lt;&gt;"MiscellaneousArtists",SUBSTITUTE(E361," ","")&lt;&gt;"MiscellaneousArtist",E361&lt;&gt;"Miscellaneous",SUBSTITUTE(E361," ","")&lt;&gt;"MiscelaneousArtists",SUBSTITUTE(E361," ","")&lt;&gt;"MiscelaneousArtist",E361&lt;&gt;"Miscelaneous"),"update Releases set ArtistId=(select ArtistId from Artists where Name=N'"&amp;SUBSTITUTE(trim(E361),"'","''")&amp;"' and EnterpriseId="&amp;EntId&amp;"), SearchKeywords=concat_ws(' ', Name, N'"&amp;SUBSTITUTE(trim(E361),"'","''")&amp;"',(select Name from Labels where LabelId=Releases.LabelId), ReleaseId, UPC, Catalog) where "&amp;IF(A361&lt;&gt;"","UPC="&amp;A361,"Catalog='"&amp;SUBSTITUTE(trim(B361),"'","''")&amp;"'")&amp;" and EnterpriseId="&amp;EntId,IF(and(F361&lt;&gt;"Main Primary Artist",SUBSTITUTE(E361," ","")&lt;&gt;"VariousArtists",SUBSTITUTE(E361," ","")&lt;&gt;"VariousArtist",E361&lt;&gt;"Various",SUBSTITUTE(E361," ","")&lt;&gt;"AssortedArtists",SUBSTITUTE(E361," ","")&lt;&gt;"AssortedArtist",E361&lt;&gt;"Assorted",SUBSTITUTE(E361," ","")&lt;&gt;"AsortedArtists",SUBSTITUTE(E361," ","")&lt;&gt;"AsortedArtist",E361&lt;&gt;"Asorted",E361&lt;&gt;"Other",,SUBSTITUTE(E361," ","")&lt;&gt;"MiscellaneousArtists",SUBSTITUTE(E361," ","")&lt;&gt;"MiscellaneousArtist",E361&lt;&gt;"Miscellaneous",SUBSTITUTE(E361," ","")&lt;&gt;"MiscelaneousArtists",SUBSTITUTE(E361," ","")&lt;&gt;"MiscelaneousArtist",E361&lt;&gt;"Miscelaneous"),"INSERT into Contributors VALUES (newid(), "&amp;IF(F361&lt;&gt;"Primary Artist", "(select RoleId from ContributorRoles where Name='"&amp;F361&amp;"'), 0", "49, 1")&amp; ", null, (select max(ReleaseId) from Releases where "&amp;IF(A361&lt;&gt;"","UPC="&amp;A361,"Catalog='"&amp;SUBSTITUTE(trim(B361),"'","''")&amp;"'")&amp;" and EnterpriseId="&amp;EntId&amp;"), (select ArtistId from Artists where Name=N'"&amp;SUBSTITUTE(trim(E361),"'","''")&amp;"' and EnterpriseId="&amp;EntId&amp;"), null)",""))</f>
        <v>INSERT into Contributors VALUES (newid(), (select RoleId from ContributorRoles where Name='Engineer'), 0, null, (select max(ReleaseId) from Releases where UPC=761861480478 and EnterpriseId=647322), (select ArtistId from Artists where Name=N'Gabriza' and EnterpriseId=647322), null)</v>
      </c>
      <c r="L361" s="28"/>
    </row>
    <row r="362">
      <c r="A362" s="83">
        <v>7.61861891991E11</v>
      </c>
      <c r="B362" s="116"/>
      <c r="C362" s="134" t="str">
        <f t="array" ref="C362">ifs(and(isblank($A362),isblank($B362)),"", not(iserror(vlookup($A362&amp;$B362,'3) Release_Label'!$D:$D&amp;'3) Release_Label'!$E:$E,1,0))),vlookup($A362&amp;$B362,{'3) Release_Label'!$D:$D&amp;'3) Release_Label'!$E:$E,'3) Release_Label'!$F:$F},2,0), or(and(not(isblank($B362)),$B362=$B361,$A362&lt;&gt;$A361),and(not(isblank($A362)),$A362=$A361,$B362&lt;&gt;$B361)),"ID LISTS UNALIGNED",and($A362&lt;&gt;"",countif('3) Release_Label'!$D:$D,$A362)=0),"NO UPC MATCH in Release_Label",and($B362&lt;&gt;"",countif('3) Release_Label'!$E:$E,$B362)=0),"NO CATALOG ID MATCH in Release_Label",iserror(vlookup($A362&amp;$B362,'3) Release_Label'!$D:$D&amp;'3) Release_Label'!$E:$E,1,0)),"NO UPC-CATALOG ID pair MATCH in Release_Label" )</f>
        <v>Gojo: Rei das Maldições</v>
      </c>
      <c r="D362" s="134" t="str">
        <f t="array" ref="D362">ifs(and(isblank($A362),isblank($B362)),"", not(iserror(vlookup($A362&amp;$B362,'3) Release_Label'!$D:$D&amp;'3) Release_Label'!$E:$E,1,0))),vlookup($A362&amp;$B362,{'3) Release_Label'!$D:$D&amp;'3) Release_Label'!$E:$E,'3) Release_Label'!$H:$H},2,0), or(and(not(isblank($B362)),$B362=$B361,$A362&lt;&gt;$A361),and(not(isblank($A362)),$A362=$A361,$B362&lt;&gt;$B361)),"ID LISTS UNALIGNED",and($A362&lt;&gt;"",countif('3) Release_Label'!$D:$D,$A362)=0),"NO UPC MATCH in Release_Label",and($B362&lt;&gt;"",countif('3) Release_Label'!$E:$E,$B362)=0),"NO CATALOG ID MATCH in Release_Label",iserror(vlookup($A362&amp;$B362,'3) Release_Label'!$D:$D&amp;'3) Release_Label'!$E:$E,1,0)),"NO UPC-CATALOG ID pair MATCH in Release_Label" )</f>
        <v/>
      </c>
      <c r="E362" s="43" t="s">
        <v>67</v>
      </c>
      <c r="F362" s="135" t="s">
        <v>666</v>
      </c>
      <c r="G362" s="136" t="str">
        <f t="array" ref="G362">ifs(or($F362="",$F362="Main Primary Artist"),$F362,not(iserror(vlookup($F362,'Reference info'!$J$5:$J$8,1,0))),"Key Artist",not(iserror(vlookup($F362,'Reference info'!$J$38:$J$405,1,0))),"Performer",not(iserror(vlookup($F362,'Reference info'!$J$10:$J$36,1,0))),"Producer &amp; Engineer")</f>
        <v>Main Primary Artist</v>
      </c>
      <c r="I362" s="8" t="str">
        <f>IF(AND(F362="Main Primary Artist",SUBSTITUTE(E362," ","")&lt;&gt;"VariousArtists",SUBSTITUTE(E362," ","")&lt;&gt;"VariousArtist",E362&lt;&gt;"Various",SUBSTITUTE(E362," ","")&lt;&gt;"AssortedArtists",SUBSTITUTE(E362," ","")&lt;&gt;"AssortedArtist",E362&lt;&gt;"Assorted",SUBSTITUTE(E362," ","")&lt;&gt;"AsortedArtists",SUBSTITUTE(E362," ","")&lt;&gt;"AsortedArtist",E362&lt;&gt;"Asorted",E362&lt;&gt;"Other",,SUBSTITUTE(E362," ","")&lt;&gt;"MiscellaneousArtists",SUBSTITUTE(E362," ","")&lt;&gt;"MiscellaneousArtist",E362&lt;&gt;"Miscellaneous",SUBSTITUTE(E362," ","")&lt;&gt;"MiscelaneousArtists",SUBSTITUTE(E362," ","")&lt;&gt;"MiscelaneousArtist",E362&lt;&gt;"Miscelaneous"),"update Releases set ArtistId=(select ArtistId from Artists where Name=N'"&amp;SUBSTITUTE(trim(E362),"'","''")&amp;"' and EnterpriseId="&amp;EntId&amp;"), SearchKeywords=concat_ws(' ', Name, N'"&amp;SUBSTITUTE(trim(E362),"'","''")&amp;"',(select Name from Labels where LabelId=Releases.LabelId), ReleaseId, UPC, Catalog) where "&amp;IF(A362&lt;&gt;"","UPC="&amp;A362,"Catalog='"&amp;SUBSTITUTE(trim(B362),"'","''")&amp;"'")&amp;" and EnterpriseId="&amp;EntId,IF(and(F362&lt;&gt;"Main Primary Artist",SUBSTITUTE(E362," ","")&lt;&gt;"VariousArtists",SUBSTITUTE(E362," ","")&lt;&gt;"VariousArtist",E362&lt;&gt;"Various",SUBSTITUTE(E362," ","")&lt;&gt;"AssortedArtists",SUBSTITUTE(E362," ","")&lt;&gt;"AssortedArtist",E362&lt;&gt;"Assorted",SUBSTITUTE(E362," ","")&lt;&gt;"AsortedArtists",SUBSTITUTE(E362," ","")&lt;&gt;"AsortedArtist",E362&lt;&gt;"Asorted",E362&lt;&gt;"Other",,SUBSTITUTE(E362," ","")&lt;&gt;"MiscellaneousArtists",SUBSTITUTE(E362," ","")&lt;&gt;"MiscellaneousArtist",E362&lt;&gt;"Miscellaneous",SUBSTITUTE(E362," ","")&lt;&gt;"MiscelaneousArtists",SUBSTITUTE(E362," ","")&lt;&gt;"MiscelaneousArtist",E362&lt;&gt;"Miscelaneous"),"INSERT into Contributors VALUES (newid(), "&amp;IF(F362&lt;&gt;"Primary Artist", "(select RoleId from ContributorRoles where Name='"&amp;F362&amp;"'), 0", "49, 1")&amp; ", null, (select max(ReleaseId) from Releases where "&amp;IF(A362&lt;&gt;"","UPC="&amp;A362,"Catalog='"&amp;SUBSTITUTE(trim(B362),"'","''")&amp;"'")&amp;" and EnterpriseId="&amp;EntId&amp;"), (select ArtistId from Artists where Name=N'"&amp;SUBSTITUTE(trim(E362),"'","''")&amp;"'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UPC=761861891991 and EnterpriseId=647322</v>
      </c>
      <c r="L362" s="28"/>
    </row>
    <row r="363">
      <c r="A363" s="83">
        <v>7.61861891991E11</v>
      </c>
      <c r="B363" s="116"/>
      <c r="C363" s="134" t="str">
        <f t="array" ref="C363">ifs(and(isblank($A363),isblank($B363)),"", not(iserror(vlookup($A363&amp;$B363,'3) Release_Label'!$D:$D&amp;'3) Release_Label'!$E:$E,1,0))),vlookup($A363&amp;$B363,{'3) Release_Label'!$D:$D&amp;'3) Release_Label'!$E:$E,'3) Release_Label'!$F:$F},2,0), or(and(not(isblank($B363)),$B363=$B362,$A363&lt;&gt;$A362),and(not(isblank($A363)),$A363=$A362,$B363&lt;&gt;$B362)),"ID LISTS UNALIGNED",and($A363&lt;&gt;"",countif('3) Release_Label'!$D:$D,$A363)=0),"NO UPC MATCH in Release_Label",and($B363&lt;&gt;"",countif('3) Release_Label'!$E:$E,$B363)=0),"NO CATALOG ID MATCH in Release_Label",iserror(vlookup($A363&amp;$B363,'3) Release_Label'!$D:$D&amp;'3) Release_Label'!$E:$E,1,0)),"NO UPC-CATALOG ID pair MATCH in Release_Label" )</f>
        <v>Gojo: Rei das Maldições</v>
      </c>
      <c r="D363" s="134" t="str">
        <f t="array" ref="D363">ifs(and(isblank($A363),isblank($B363)),"", not(iserror(vlookup($A363&amp;$B363,'3) Release_Label'!$D:$D&amp;'3) Release_Label'!$E:$E,1,0))),vlookup($A363&amp;$B363,{'3) Release_Label'!$D:$D&amp;'3) Release_Label'!$E:$E,'3) Release_Label'!$H:$H},2,0), or(and(not(isblank($B363)),$B363=$B362,$A363&lt;&gt;$A362),and(not(isblank($A363)),$A363=$A362,$B363&lt;&gt;$B362)),"ID LISTS UNALIGNED",and($A363&lt;&gt;"",countif('3) Release_Label'!$D:$D,$A363)=0),"NO UPC MATCH in Release_Label",and($B363&lt;&gt;"",countif('3) Release_Label'!$E:$E,$B363)=0),"NO CATALOG ID MATCH in Release_Label",iserror(vlookup($A363&amp;$B363,'3) Release_Label'!$D:$D&amp;'3) Release_Label'!$E:$E,1,0)),"NO UPC-CATALOG ID pair MATCH in Release_Label" )</f>
        <v/>
      </c>
      <c r="E363" s="43" t="s">
        <v>67</v>
      </c>
      <c r="F363" s="135" t="s">
        <v>667</v>
      </c>
      <c r="G363" s="136" t="str">
        <f t="array" ref="G363">ifs(or($F363="",$F363="Main Primary Artist"),$F363,not(iserror(vlookup($F363,'Reference info'!$J$5:$J$8,1,0))),"Key Artist",not(iserror(vlookup($F363,'Reference info'!$J$38:$J$405,1,0))),"Performer",not(iserror(vlookup($F363,'Reference info'!$J$10:$J$36,1,0))),"Producer &amp; Engineer")</f>
        <v>Producer &amp; Engineer</v>
      </c>
      <c r="I363" s="8" t="str">
        <f>IF(AND(F363="Main Primary Artist",SUBSTITUTE(E363," ","")&lt;&gt;"VariousArtists",SUBSTITUTE(E363," ","")&lt;&gt;"VariousArtist",E363&lt;&gt;"Various",SUBSTITUTE(E363," ","")&lt;&gt;"AssortedArtists",SUBSTITUTE(E363," ","")&lt;&gt;"AssortedArtist",E363&lt;&gt;"Assorted",SUBSTITUTE(E363," ","")&lt;&gt;"AsortedArtists",SUBSTITUTE(E363," ","")&lt;&gt;"AsortedArtist",E363&lt;&gt;"Asorted",E363&lt;&gt;"Other",,SUBSTITUTE(E363," ","")&lt;&gt;"MiscellaneousArtists",SUBSTITUTE(E363," ","")&lt;&gt;"MiscellaneousArtist",E363&lt;&gt;"Miscellaneous",SUBSTITUTE(E363," ","")&lt;&gt;"MiscelaneousArtists",SUBSTITUTE(E363," ","")&lt;&gt;"MiscelaneousArtist",E363&lt;&gt;"Miscelaneous"),"update Releases set ArtistId=(select ArtistId from Artists where Name=N'"&amp;SUBSTITUTE(trim(E363),"'","''")&amp;"' and EnterpriseId="&amp;EntId&amp;"), SearchKeywords=concat_ws(' ', Name, N'"&amp;SUBSTITUTE(trim(E363),"'","''")&amp;"',(select Name from Labels where LabelId=Releases.LabelId), ReleaseId, UPC, Catalog) where "&amp;IF(A363&lt;&gt;"","UPC="&amp;A363,"Catalog='"&amp;SUBSTITUTE(trim(B363),"'","''")&amp;"'")&amp;" and EnterpriseId="&amp;EntId,IF(and(F363&lt;&gt;"Main Primary Artist",SUBSTITUTE(E363," ","")&lt;&gt;"VariousArtists",SUBSTITUTE(E363," ","")&lt;&gt;"VariousArtist",E363&lt;&gt;"Various",SUBSTITUTE(E363," ","")&lt;&gt;"AssortedArtists",SUBSTITUTE(E363," ","")&lt;&gt;"AssortedArtist",E363&lt;&gt;"Assorted",SUBSTITUTE(E363," ","")&lt;&gt;"AsortedArtists",SUBSTITUTE(E363," ","")&lt;&gt;"AsortedArtist",E363&lt;&gt;"Asorted",E363&lt;&gt;"Other",,SUBSTITUTE(E363," ","")&lt;&gt;"MiscellaneousArtists",SUBSTITUTE(E363," ","")&lt;&gt;"MiscellaneousArtist",E363&lt;&gt;"Miscellaneous",SUBSTITUTE(E363," ","")&lt;&gt;"MiscelaneousArtists",SUBSTITUTE(E363," ","")&lt;&gt;"MiscelaneousArtist",E363&lt;&gt;"Miscelaneous"),"INSERT into Contributors VALUES (newid(), "&amp;IF(F363&lt;&gt;"Primary Artist", "(select RoleId from ContributorRoles where Name='"&amp;F363&amp;"'), 0", "49, 1")&amp; ", null, (select max(ReleaseId) from Releases where "&amp;IF(A363&lt;&gt;"","UPC="&amp;A363,"Catalog='"&amp;SUBSTITUTE(trim(B363),"'","''")&amp;"'")&amp;" and EnterpriseId="&amp;EntId&amp;"), (select ArtistId from Artists where Name=N'"&amp;SUBSTITUTE(trim(E363),"'","''")&amp;"' and EnterpriseId="&amp;EntId&amp;"), null)",""))</f>
        <v>INSERT into Contributors VALUES (newid(), (select RoleId from ContributorRoles where Name='Producer'), 0, null, (select max(ReleaseId) from Releases where UPC=761861891991 and EnterpriseId=647322), (select ArtistId from Artists where Name=N'Flash Beats Manow' and EnterpriseId=647322), null)</v>
      </c>
      <c r="L363" s="28"/>
    </row>
    <row r="364">
      <c r="A364" s="83">
        <v>7.61861891991E11</v>
      </c>
      <c r="B364" s="116"/>
      <c r="C364" s="134" t="str">
        <f t="array" ref="C364">ifs(and(isblank($A364),isblank($B364)),"", not(iserror(vlookup($A364&amp;$B364,'3) Release_Label'!$D:$D&amp;'3) Release_Label'!$E:$E,1,0))),vlookup($A364&amp;$B364,{'3) Release_Label'!$D:$D&amp;'3) Release_Label'!$E:$E,'3) Release_Label'!$F:$F},2,0), or(and(not(isblank($B364)),$B364=$B363,$A364&lt;&gt;$A363),and(not(isblank($A364)),$A364=$A363,$B364&lt;&gt;$B363)),"ID LISTS UNALIGNED",and($A364&lt;&gt;"",countif('3) Release_Label'!$D:$D,$A364)=0),"NO UPC MATCH in Release_Label",and($B364&lt;&gt;"",countif('3) Release_Label'!$E:$E,$B364)=0),"NO CATALOG ID MATCH in Release_Label",iserror(vlookup($A364&amp;$B364,'3) Release_Label'!$D:$D&amp;'3) Release_Label'!$E:$E,1,0)),"NO UPC-CATALOG ID pair MATCH in Release_Label" )</f>
        <v>Gojo: Rei das Maldições</v>
      </c>
      <c r="D364" s="134" t="str">
        <f t="array" ref="D364">ifs(and(isblank($A364),isblank($B364)),"", not(iserror(vlookup($A364&amp;$B364,'3) Release_Label'!$D:$D&amp;'3) Release_Label'!$E:$E,1,0))),vlookup($A364&amp;$B364,{'3) Release_Label'!$D:$D&amp;'3) Release_Label'!$E:$E,'3) Release_Label'!$H:$H},2,0), or(and(not(isblank($B364)),$B364=$B363,$A364&lt;&gt;$A363),and(not(isblank($A364)),$A364=$A363,$B364&lt;&gt;$B363)),"ID LISTS UNALIGNED",and($A364&lt;&gt;"",countif('3) Release_Label'!$D:$D,$A364)=0),"NO UPC MATCH in Release_Label",and($B364&lt;&gt;"",countif('3) Release_Label'!$E:$E,$B364)=0),"NO CATALOG ID MATCH in Release_Label",iserror(vlookup($A364&amp;$B364,'3) Release_Label'!$D:$D&amp;'3) Release_Label'!$E:$E,1,0)),"NO UPC-CATALOG ID pair MATCH in Release_Label" )</f>
        <v/>
      </c>
      <c r="E364" s="43" t="s">
        <v>67</v>
      </c>
      <c r="F364" s="135" t="s">
        <v>669</v>
      </c>
      <c r="G364" s="136" t="str">
        <f t="array" ref="G364">ifs(or($F364="",$F364="Main Primary Artist"),$F364,not(iserror(vlookup($F364,'Reference info'!$J$5:$J$8,1,0))),"Key Artist",not(iserror(vlookup($F364,'Reference info'!$J$38:$J$405,1,0))),"Performer",not(iserror(vlookup($F364,'Reference info'!$J$10:$J$36,1,0))),"Producer &amp; Engineer")</f>
        <v>Producer &amp; Engineer</v>
      </c>
      <c r="I364" s="8" t="str">
        <f>IF(AND(F364="Main Primary Artist",SUBSTITUTE(E364," ","")&lt;&gt;"VariousArtists",SUBSTITUTE(E364," ","")&lt;&gt;"VariousArtist",E364&lt;&gt;"Various",SUBSTITUTE(E364," ","")&lt;&gt;"AssortedArtists",SUBSTITUTE(E364," ","")&lt;&gt;"AssortedArtist",E364&lt;&gt;"Assorted",SUBSTITUTE(E364," ","")&lt;&gt;"AsortedArtists",SUBSTITUTE(E364," ","")&lt;&gt;"AsortedArtist",E364&lt;&gt;"Asorted",E364&lt;&gt;"Other",,SUBSTITUTE(E364," ","")&lt;&gt;"MiscellaneousArtists",SUBSTITUTE(E364," ","")&lt;&gt;"MiscellaneousArtist",E364&lt;&gt;"Miscellaneous",SUBSTITUTE(E364," ","")&lt;&gt;"MiscelaneousArtists",SUBSTITUTE(E364," ","")&lt;&gt;"MiscelaneousArtist",E364&lt;&gt;"Miscelaneous"),"update Releases set ArtistId=(select ArtistId from Artists where Name=N'"&amp;SUBSTITUTE(trim(E364),"'","''")&amp;"' and EnterpriseId="&amp;EntId&amp;"), SearchKeywords=concat_ws(' ', Name, N'"&amp;SUBSTITUTE(trim(E364),"'","''")&amp;"',(select Name from Labels where LabelId=Releases.LabelId), ReleaseId, UPC, Catalog) where "&amp;IF(A364&lt;&gt;"","UPC="&amp;A364,"Catalog='"&amp;SUBSTITUTE(trim(B364),"'","''")&amp;"'")&amp;" and EnterpriseId="&amp;EntId,IF(and(F364&lt;&gt;"Main Primary Artist",SUBSTITUTE(E364," ","")&lt;&gt;"VariousArtists",SUBSTITUTE(E364," ","")&lt;&gt;"VariousArtist",E364&lt;&gt;"Various",SUBSTITUTE(E364," ","")&lt;&gt;"AssortedArtists",SUBSTITUTE(E364," ","")&lt;&gt;"AssortedArtist",E364&lt;&gt;"Assorted",SUBSTITUTE(E364," ","")&lt;&gt;"AsortedArtists",SUBSTITUTE(E364," ","")&lt;&gt;"AsortedArtist",E364&lt;&gt;"Asorted",E364&lt;&gt;"Other",,SUBSTITUTE(E364," ","")&lt;&gt;"MiscellaneousArtists",SUBSTITUTE(E364," ","")&lt;&gt;"MiscellaneousArtist",E364&lt;&gt;"Miscellaneous",SUBSTITUTE(E364," ","")&lt;&gt;"MiscelaneousArtists",SUBSTITUTE(E364," ","")&lt;&gt;"MiscelaneousArtist",E364&lt;&gt;"Miscelaneous"),"INSERT into Contributors VALUES (newid(), "&amp;IF(F364&lt;&gt;"Primary Artist", "(select RoleId from ContributorRoles where Name='"&amp;F364&amp;"'), 0", "49, 1")&amp; ", null, (select max(ReleaseId) from Releases where "&amp;IF(A364&lt;&gt;"","UPC="&amp;A364,"Catalog='"&amp;SUBSTITUTE(trim(B364),"'","''")&amp;"'")&amp;" and EnterpriseId="&amp;EntId&amp;"), (select ArtistId from Artists where Name=N'"&amp;SUBSTITUTE(trim(E364),"'","''")&amp;"' and EnterpriseId="&amp;EntId&amp;"), null)",""))</f>
        <v>INSERT into Contributors VALUES (newid(), (select RoleId from ContributorRoles where Name='Engineer'), 0, null, (select max(ReleaseId) from Releases where UPC=761861891991 and EnterpriseId=647322), (select ArtistId from Artists where Name=N'Flash Beats Manow' and EnterpriseId=647322), null)</v>
      </c>
      <c r="L364" s="28"/>
    </row>
    <row r="365">
      <c r="A365" s="83">
        <v>7.83385158794E11</v>
      </c>
      <c r="B365" s="116"/>
      <c r="C365" s="134" t="str">
        <f t="array" ref="C365">ifs(and(isblank($A365),isblank($B365)),"", not(iserror(vlookup($A365&amp;$B365,'3) Release_Label'!$D:$D&amp;'3) Release_Label'!$E:$E,1,0))),vlookup($A365&amp;$B365,{'3) Release_Label'!$D:$D&amp;'3) Release_Label'!$E:$E,'3) Release_Label'!$F:$F},2,0), or(and(not(isblank($B365)),$B365=$B364,$A365&lt;&gt;$A364),and(not(isblank($A365)),$A365=$A364,$B365&lt;&gt;$B364)),"ID LISTS UNALIGNED",and($A365&lt;&gt;"",countif('3) Release_Label'!$D:$D,$A365)=0),"NO UPC MATCH in Release_Label",and($B365&lt;&gt;"",countif('3) Release_Label'!$E:$E,$B365)=0),"NO CATALOG ID MATCH in Release_Label",iserror(vlookup($A365&amp;$B365,'3) Release_Label'!$D:$D&amp;'3) Release_Label'!$E:$E,1,0)),"NO UPC-CATALOG ID pair MATCH in Release_Label" )</f>
        <v>Rei das Maldições</v>
      </c>
      <c r="D365" s="134" t="str">
        <f t="array" ref="D365">ifs(and(isblank($A365),isblank($B365)),"", not(iserror(vlookup($A365&amp;$B365,'3) Release_Label'!$D:$D&amp;'3) Release_Label'!$E:$E,1,0))),vlookup($A365&amp;$B365,{'3) Release_Label'!$D:$D&amp;'3) Release_Label'!$E:$E,'3) Release_Label'!$H:$H},2,0), or(and(not(isblank($B365)),$B365=$B364,$A365&lt;&gt;$A364),and(not(isblank($A365)),$A365=$A364,$B365&lt;&gt;$B364)),"ID LISTS UNALIGNED",and($A365&lt;&gt;"",countif('3) Release_Label'!$D:$D,$A365)=0),"NO UPC MATCH in Release_Label",and($B365&lt;&gt;"",countif('3) Release_Label'!$E:$E,$B365)=0),"NO CATALOG ID MATCH in Release_Label",iserror(vlookup($A365&amp;$B365,'3) Release_Label'!$D:$D&amp;'3) Release_Label'!$E:$E,1,0)),"NO UPC-CATALOG ID pair MATCH in Release_Label" )</f>
        <v/>
      </c>
      <c r="E365" s="43" t="s">
        <v>71</v>
      </c>
      <c r="F365" s="135" t="s">
        <v>666</v>
      </c>
      <c r="G365" s="136" t="str">
        <f t="array" ref="G365">ifs(or($F365="",$F365="Main Primary Artist"),$F365,not(iserror(vlookup($F365,'Reference info'!$J$5:$J$8,1,0))),"Key Artist",not(iserror(vlookup($F365,'Reference info'!$J$38:$J$405,1,0))),"Performer",not(iserror(vlookup($F365,'Reference info'!$J$10:$J$36,1,0))),"Producer &amp; Engineer")</f>
        <v>Main Primary Artist</v>
      </c>
      <c r="I365" s="8" t="str">
        <f>IF(AND(F365="Main Primary Artist",SUBSTITUTE(E365," ","")&lt;&gt;"VariousArtists",SUBSTITUTE(E365," ","")&lt;&gt;"VariousArtist",E365&lt;&gt;"Various",SUBSTITUTE(E365," ","")&lt;&gt;"AssortedArtists",SUBSTITUTE(E365," ","")&lt;&gt;"AssortedArtist",E365&lt;&gt;"Assorted",SUBSTITUTE(E365," ","")&lt;&gt;"AsortedArtists",SUBSTITUTE(E365," ","")&lt;&gt;"AsortedArtist",E365&lt;&gt;"Asorted",E365&lt;&gt;"Other",,SUBSTITUTE(E365," ","")&lt;&gt;"MiscellaneousArtists",SUBSTITUTE(E365," ","")&lt;&gt;"MiscellaneousArtist",E365&lt;&gt;"Miscellaneous",SUBSTITUTE(E365," ","")&lt;&gt;"MiscelaneousArtists",SUBSTITUTE(E365," ","")&lt;&gt;"MiscelaneousArtist",E365&lt;&gt;"Miscelaneous"),"update Releases set ArtistId=(select ArtistId from Artists where Name=N'"&amp;SUBSTITUTE(trim(E365),"'","''")&amp;"' and EnterpriseId="&amp;EntId&amp;"), SearchKeywords=concat_ws(' ', Name, N'"&amp;SUBSTITUTE(trim(E365),"'","''")&amp;"',(select Name from Labels where LabelId=Releases.LabelId), ReleaseId, UPC, Catalog) where "&amp;IF(A365&lt;&gt;"","UPC="&amp;A365,"Catalog='"&amp;SUBSTITUTE(trim(B365),"'","''")&amp;"'")&amp;" and EnterpriseId="&amp;EntId,IF(and(F365&lt;&gt;"Main Primary Artist",SUBSTITUTE(E365," ","")&lt;&gt;"VariousArtists",SUBSTITUTE(E365," ","")&lt;&gt;"VariousArtist",E365&lt;&gt;"Various",SUBSTITUTE(E365," ","")&lt;&gt;"AssortedArtists",SUBSTITUTE(E365," ","")&lt;&gt;"AssortedArtist",E365&lt;&gt;"Assorted",SUBSTITUTE(E365," ","")&lt;&gt;"AsortedArtists",SUBSTITUTE(E365," ","")&lt;&gt;"AsortedArtist",E365&lt;&gt;"Asorted",E365&lt;&gt;"Other",,SUBSTITUTE(E365," ","")&lt;&gt;"MiscellaneousArtists",SUBSTITUTE(E365," ","")&lt;&gt;"MiscellaneousArtist",E365&lt;&gt;"Miscellaneous",SUBSTITUTE(E365," ","")&lt;&gt;"MiscelaneousArtists",SUBSTITUTE(E365," ","")&lt;&gt;"MiscelaneousArtist",E365&lt;&gt;"Miscelaneous"),"INSERT into Contributors VALUES (newid(), "&amp;IF(F365&lt;&gt;"Primary Artist", "(select RoleId from ContributorRoles where Name='"&amp;F365&amp;"'), 0", "49, 1")&amp; ", null, (select max(ReleaseId) from Releases where "&amp;IF(A365&lt;&gt;"","UPC="&amp;A365,"Catalog='"&amp;SUBSTITUTE(trim(B365),"'","''")&amp;"'")&amp;" and EnterpriseId="&amp;EntId&amp;"), (select ArtistId from Artists where Name=N'"&amp;SUBSTITUTE(trim(E365),"'","''")&amp;"' and EnterpriseId="&amp;EntId&amp;"), null)",""))</f>
        <v>update Releases set ArtistId=(select ArtistId from Artists where Name=N'Gabriza' and EnterpriseId=647322), SearchKeywords=concat_ws(' ', Name, N'Gabriza',(select Name from Labels where LabelId=Releases.LabelId), ReleaseId, UPC, Catalog) where UPC=783385158794 and EnterpriseId=647322</v>
      </c>
      <c r="L365" s="28"/>
    </row>
    <row r="366">
      <c r="A366" s="83">
        <v>7.83385158794E11</v>
      </c>
      <c r="B366" s="116"/>
      <c r="C366" s="134" t="str">
        <f t="array" ref="C366">ifs(and(isblank($A366),isblank($B366)),"", not(iserror(vlookup($A366&amp;$B366,'3) Release_Label'!$D:$D&amp;'3) Release_Label'!$E:$E,1,0))),vlookup($A366&amp;$B366,{'3) Release_Label'!$D:$D&amp;'3) Release_Label'!$E:$E,'3) Release_Label'!$F:$F},2,0), or(and(not(isblank($B366)),$B366=$B365,$A366&lt;&gt;$A365),and(not(isblank($A366)),$A366=$A365,$B366&lt;&gt;$B365)),"ID LISTS UNALIGNED",and($A366&lt;&gt;"",countif('3) Release_Label'!$D:$D,$A366)=0),"NO UPC MATCH in Release_Label",and($B366&lt;&gt;"",countif('3) Release_Label'!$E:$E,$B366)=0),"NO CATALOG ID MATCH in Release_Label",iserror(vlookup($A366&amp;$B366,'3) Release_Label'!$D:$D&amp;'3) Release_Label'!$E:$E,1,0)),"NO UPC-CATALOG ID pair MATCH in Release_Label" )</f>
        <v>Rei das Maldições</v>
      </c>
      <c r="D366" s="134" t="str">
        <f t="array" ref="D366">ifs(and(isblank($A366),isblank($B366)),"", not(iserror(vlookup($A366&amp;$B366,'3) Release_Label'!$D:$D&amp;'3) Release_Label'!$E:$E,1,0))),vlookup($A366&amp;$B366,{'3) Release_Label'!$D:$D&amp;'3) Release_Label'!$E:$E,'3) Release_Label'!$H:$H},2,0), or(and(not(isblank($B366)),$B366=$B365,$A366&lt;&gt;$A365),and(not(isblank($A366)),$A366=$A365,$B366&lt;&gt;$B365)),"ID LISTS UNALIGNED",and($A366&lt;&gt;"",countif('3) Release_Label'!$D:$D,$A366)=0),"NO UPC MATCH in Release_Label",and($B366&lt;&gt;"",countif('3) Release_Label'!$E:$E,$B366)=0),"NO CATALOG ID MATCH in Release_Label",iserror(vlookup($A366&amp;$B366,'3) Release_Label'!$D:$D&amp;'3) Release_Label'!$E:$E,1,0)),"NO UPC-CATALOG ID pair MATCH in Release_Label" )</f>
        <v/>
      </c>
      <c r="E366" s="43" t="s">
        <v>71</v>
      </c>
      <c r="F366" s="135" t="s">
        <v>667</v>
      </c>
      <c r="G366" s="136" t="str">
        <f t="array" ref="G366">ifs(or($F366="",$F366="Main Primary Artist"),$F366,not(iserror(vlookup($F366,'Reference info'!$J$5:$J$8,1,0))),"Key Artist",not(iserror(vlookup($F366,'Reference info'!$J$38:$J$405,1,0))),"Performer",not(iserror(vlookup($F366,'Reference info'!$J$10:$J$36,1,0))),"Producer &amp; Engineer")</f>
        <v>Producer &amp; Engineer</v>
      </c>
      <c r="I366" s="8" t="str">
        <f>IF(AND(F366="Main Primary Artist",SUBSTITUTE(E366," ","")&lt;&gt;"VariousArtists",SUBSTITUTE(E366," ","")&lt;&gt;"VariousArtist",E366&lt;&gt;"Various",SUBSTITUTE(E366," ","")&lt;&gt;"AssortedArtists",SUBSTITUTE(E366," ","")&lt;&gt;"AssortedArtist",E366&lt;&gt;"Assorted",SUBSTITUTE(E366," ","")&lt;&gt;"AsortedArtists",SUBSTITUTE(E366," ","")&lt;&gt;"AsortedArtist",E366&lt;&gt;"Asorted",E366&lt;&gt;"Other",,SUBSTITUTE(E366," ","")&lt;&gt;"MiscellaneousArtists",SUBSTITUTE(E366," ","")&lt;&gt;"MiscellaneousArtist",E366&lt;&gt;"Miscellaneous",SUBSTITUTE(E366," ","")&lt;&gt;"MiscelaneousArtists",SUBSTITUTE(E366," ","")&lt;&gt;"MiscelaneousArtist",E366&lt;&gt;"Miscelaneous"),"update Releases set ArtistId=(select ArtistId from Artists where Name=N'"&amp;SUBSTITUTE(trim(E366),"'","''")&amp;"' and EnterpriseId="&amp;EntId&amp;"), SearchKeywords=concat_ws(' ', Name, N'"&amp;SUBSTITUTE(trim(E366),"'","''")&amp;"',(select Name from Labels where LabelId=Releases.LabelId), ReleaseId, UPC, Catalog) where "&amp;IF(A366&lt;&gt;"","UPC="&amp;A366,"Catalog='"&amp;SUBSTITUTE(trim(B366),"'","''")&amp;"'")&amp;" and EnterpriseId="&amp;EntId,IF(and(F366&lt;&gt;"Main Primary Artist",SUBSTITUTE(E366," ","")&lt;&gt;"VariousArtists",SUBSTITUTE(E366," ","")&lt;&gt;"VariousArtist",E366&lt;&gt;"Various",SUBSTITUTE(E366," ","")&lt;&gt;"AssortedArtists",SUBSTITUTE(E366," ","")&lt;&gt;"AssortedArtist",E366&lt;&gt;"Assorted",SUBSTITUTE(E366," ","")&lt;&gt;"AsortedArtists",SUBSTITUTE(E366," ","")&lt;&gt;"AsortedArtist",E366&lt;&gt;"Asorted",E366&lt;&gt;"Other",,SUBSTITUTE(E366," ","")&lt;&gt;"MiscellaneousArtists",SUBSTITUTE(E366," ","")&lt;&gt;"MiscellaneousArtist",E366&lt;&gt;"Miscellaneous",SUBSTITUTE(E366," ","")&lt;&gt;"MiscelaneousArtists",SUBSTITUTE(E366," ","")&lt;&gt;"MiscelaneousArtist",E366&lt;&gt;"Miscelaneous"),"INSERT into Contributors VALUES (newid(), "&amp;IF(F366&lt;&gt;"Primary Artist", "(select RoleId from ContributorRoles where Name='"&amp;F366&amp;"'), 0", "49, 1")&amp; ", null, (select max(ReleaseId) from Releases where "&amp;IF(A366&lt;&gt;"","UPC="&amp;A366,"Catalog='"&amp;SUBSTITUTE(trim(B366),"'","''")&amp;"'")&amp;" and EnterpriseId="&amp;EntId&amp;"), (select ArtistId from Artists where Name=N'"&amp;SUBSTITUTE(trim(E366),"'","''")&amp;"' and EnterpriseId="&amp;EntId&amp;"), null)",""))</f>
        <v>INSERT into Contributors VALUES (newid(), (select RoleId from ContributorRoles where Name='Producer'), 0, null, (select max(ReleaseId) from Releases where UPC=783385158794 and EnterpriseId=647322), (select ArtistId from Artists where Name=N'Gabriza' and EnterpriseId=647322), null)</v>
      </c>
      <c r="L366" s="28"/>
    </row>
    <row r="367">
      <c r="A367" s="83">
        <v>7.83385158794E11</v>
      </c>
      <c r="B367" s="116"/>
      <c r="C367" s="134" t="str">
        <f t="array" ref="C367">ifs(and(isblank($A367),isblank($B367)),"", not(iserror(vlookup($A367&amp;$B367,'3) Release_Label'!$D:$D&amp;'3) Release_Label'!$E:$E,1,0))),vlookup($A367&amp;$B367,{'3) Release_Label'!$D:$D&amp;'3) Release_Label'!$E:$E,'3) Release_Label'!$F:$F},2,0), or(and(not(isblank($B367)),$B367=$B366,$A367&lt;&gt;$A366),and(not(isblank($A367)),$A367=$A366,$B367&lt;&gt;$B366)),"ID LISTS UNALIGNED",and($A367&lt;&gt;"",countif('3) Release_Label'!$D:$D,$A367)=0),"NO UPC MATCH in Release_Label",and($B367&lt;&gt;"",countif('3) Release_Label'!$E:$E,$B367)=0),"NO CATALOG ID MATCH in Release_Label",iserror(vlookup($A367&amp;$B367,'3) Release_Label'!$D:$D&amp;'3) Release_Label'!$E:$E,1,0)),"NO UPC-CATALOG ID pair MATCH in Release_Label" )</f>
        <v>Rei das Maldições</v>
      </c>
      <c r="D367" s="134" t="str">
        <f t="array" ref="D367">ifs(and(isblank($A367),isblank($B367)),"", not(iserror(vlookup($A367&amp;$B367,'3) Release_Label'!$D:$D&amp;'3) Release_Label'!$E:$E,1,0))),vlookup($A367&amp;$B367,{'3) Release_Label'!$D:$D&amp;'3) Release_Label'!$E:$E,'3) Release_Label'!$H:$H},2,0), or(and(not(isblank($B367)),$B367=$B366,$A367&lt;&gt;$A366),and(not(isblank($A367)),$A367=$A366,$B367&lt;&gt;$B366)),"ID LISTS UNALIGNED",and($A367&lt;&gt;"",countif('3) Release_Label'!$D:$D,$A367)=0),"NO UPC MATCH in Release_Label",and($B367&lt;&gt;"",countif('3) Release_Label'!$E:$E,$B367)=0),"NO CATALOG ID MATCH in Release_Label",iserror(vlookup($A367&amp;$B367,'3) Release_Label'!$D:$D&amp;'3) Release_Label'!$E:$E,1,0)),"NO UPC-CATALOG ID pair MATCH in Release_Label" )</f>
        <v/>
      </c>
      <c r="E367" s="43" t="s">
        <v>71</v>
      </c>
      <c r="F367" s="135" t="s">
        <v>669</v>
      </c>
      <c r="G367" s="136" t="str">
        <f t="array" ref="G367">ifs(or($F367="",$F367="Main Primary Artist"),$F367,not(iserror(vlookup($F367,'Reference info'!$J$5:$J$8,1,0))),"Key Artist",not(iserror(vlookup($F367,'Reference info'!$J$38:$J$405,1,0))),"Performer",not(iserror(vlookup($F367,'Reference info'!$J$10:$J$36,1,0))),"Producer &amp; Engineer")</f>
        <v>Producer &amp; Engineer</v>
      </c>
      <c r="I367" s="8" t="str">
        <f>IF(AND(F367="Main Primary Artist",SUBSTITUTE(E367," ","")&lt;&gt;"VariousArtists",SUBSTITUTE(E367," ","")&lt;&gt;"VariousArtist",E367&lt;&gt;"Various",SUBSTITUTE(E367," ","")&lt;&gt;"AssortedArtists",SUBSTITUTE(E367," ","")&lt;&gt;"AssortedArtist",E367&lt;&gt;"Assorted",SUBSTITUTE(E367," ","")&lt;&gt;"AsortedArtists",SUBSTITUTE(E367," ","")&lt;&gt;"AsortedArtist",E367&lt;&gt;"Asorted",E367&lt;&gt;"Other",,SUBSTITUTE(E367," ","")&lt;&gt;"MiscellaneousArtists",SUBSTITUTE(E367," ","")&lt;&gt;"MiscellaneousArtist",E367&lt;&gt;"Miscellaneous",SUBSTITUTE(E367," ","")&lt;&gt;"MiscelaneousArtists",SUBSTITUTE(E367," ","")&lt;&gt;"MiscelaneousArtist",E367&lt;&gt;"Miscelaneous"),"update Releases set ArtistId=(select ArtistId from Artists where Name=N'"&amp;SUBSTITUTE(trim(E367),"'","''")&amp;"' and EnterpriseId="&amp;EntId&amp;"), SearchKeywords=concat_ws(' ', Name, N'"&amp;SUBSTITUTE(trim(E367),"'","''")&amp;"',(select Name from Labels where LabelId=Releases.LabelId), ReleaseId, UPC, Catalog) where "&amp;IF(A367&lt;&gt;"","UPC="&amp;A367,"Catalog='"&amp;SUBSTITUTE(trim(B367),"'","''")&amp;"'")&amp;" and EnterpriseId="&amp;EntId,IF(and(F367&lt;&gt;"Main Primary Artist",SUBSTITUTE(E367," ","")&lt;&gt;"VariousArtists",SUBSTITUTE(E367," ","")&lt;&gt;"VariousArtist",E367&lt;&gt;"Various",SUBSTITUTE(E367," ","")&lt;&gt;"AssortedArtists",SUBSTITUTE(E367," ","")&lt;&gt;"AssortedArtist",E367&lt;&gt;"Assorted",SUBSTITUTE(E367," ","")&lt;&gt;"AsortedArtists",SUBSTITUTE(E367," ","")&lt;&gt;"AsortedArtist",E367&lt;&gt;"Asorted",E367&lt;&gt;"Other",,SUBSTITUTE(E367," ","")&lt;&gt;"MiscellaneousArtists",SUBSTITUTE(E367," ","")&lt;&gt;"MiscellaneousArtist",E367&lt;&gt;"Miscellaneous",SUBSTITUTE(E367," ","")&lt;&gt;"MiscelaneousArtists",SUBSTITUTE(E367," ","")&lt;&gt;"MiscelaneousArtist",E367&lt;&gt;"Miscelaneous"),"INSERT into Contributors VALUES (newid(), "&amp;IF(F367&lt;&gt;"Primary Artist", "(select RoleId from ContributorRoles where Name='"&amp;F367&amp;"'), 0", "49, 1")&amp; ", null, (select max(ReleaseId) from Releases where "&amp;IF(A367&lt;&gt;"","UPC="&amp;A367,"Catalog='"&amp;SUBSTITUTE(trim(B367),"'","''")&amp;"'")&amp;" and EnterpriseId="&amp;EntId&amp;"), (select ArtistId from Artists where Name=N'"&amp;SUBSTITUTE(trim(E367),"'","''")&amp;"' and EnterpriseId="&amp;EntId&amp;"), null)",""))</f>
        <v>INSERT into Contributors VALUES (newid(), (select RoleId from ContributorRoles where Name='Engineer'), 0, null, (select max(ReleaseId) from Releases where UPC=783385158794 and EnterpriseId=647322), (select ArtistId from Artists where Name=N'Gabriza' and EnterpriseId=647322), null)</v>
      </c>
      <c r="L367" s="28"/>
    </row>
    <row r="368">
      <c r="A368" s="83">
        <v>7.83385159258E11</v>
      </c>
      <c r="B368" s="116"/>
      <c r="C368" s="134" t="str">
        <f t="array" ref="C368">ifs(and(isblank($A368),isblank($B368)),"", not(iserror(vlookup($A368&amp;$B368,'3) Release_Label'!$D:$D&amp;'3) Release_Label'!$E:$E,1,0))),vlookup($A368&amp;$B368,{'3) Release_Label'!$D:$D&amp;'3) Release_Label'!$E:$E,'3) Release_Label'!$F:$F},2,0), or(and(not(isblank($B368)),$B368=$B367,$A368&lt;&gt;$A367),and(not(isblank($A368)),$A368=$A367,$B368&lt;&gt;$B367)),"ID LISTS UNALIGNED",and($A368&lt;&gt;"",countif('3) Release_Label'!$D:$D,$A368)=0),"NO UPC MATCH in Release_Label",and($B368&lt;&gt;"",countif('3) Release_Label'!$E:$E,$B368)=0),"NO CATALOG ID MATCH in Release_Label",iserror(vlookup($A368&amp;$B368,'3) Release_Label'!$D:$D&amp;'3) Release_Label'!$E:$E,1,0)),"NO UPC-CATALOG ID pair MATCH in Release_Label" )</f>
        <v>Rock Lee: Punho da Besta</v>
      </c>
      <c r="D368" s="134" t="str">
        <f t="array" ref="D368">ifs(and(isblank($A368),isblank($B368)),"", not(iserror(vlookup($A368&amp;$B368,'3) Release_Label'!$D:$D&amp;'3) Release_Label'!$E:$E,1,0))),vlookup($A368&amp;$B368,{'3) Release_Label'!$D:$D&amp;'3) Release_Label'!$E:$E,'3) Release_Label'!$H:$H},2,0), or(and(not(isblank($B368)),$B368=$B367,$A368&lt;&gt;$A367),and(not(isblank($A368)),$A368=$A367,$B368&lt;&gt;$B367)),"ID LISTS UNALIGNED",and($A368&lt;&gt;"",countif('3) Release_Label'!$D:$D,$A368)=0),"NO UPC MATCH in Release_Label",and($B368&lt;&gt;"",countif('3) Release_Label'!$E:$E,$B368)=0),"NO CATALOG ID MATCH in Release_Label",iserror(vlookup($A368&amp;$B368,'3) Release_Label'!$D:$D&amp;'3) Release_Label'!$E:$E,1,0)),"NO UPC-CATALOG ID pair MATCH in Release_Label" )</f>
        <v/>
      </c>
      <c r="E368" s="43" t="s">
        <v>67</v>
      </c>
      <c r="F368" s="135" t="s">
        <v>666</v>
      </c>
      <c r="G368" s="136" t="str">
        <f t="array" ref="G368">ifs(or($F368="",$F368="Main Primary Artist"),$F368,not(iserror(vlookup($F368,'Reference info'!$J$5:$J$8,1,0))),"Key Artist",not(iserror(vlookup($F368,'Reference info'!$J$38:$J$405,1,0))),"Performer",not(iserror(vlookup($F368,'Reference info'!$J$10:$J$36,1,0))),"Producer &amp; Engineer")</f>
        <v>Main Primary Artist</v>
      </c>
      <c r="I368" s="8" t="str">
        <f>IF(AND(F368="Main Primary Artist",SUBSTITUTE(E368," ","")&lt;&gt;"VariousArtists",SUBSTITUTE(E368," ","")&lt;&gt;"VariousArtist",E368&lt;&gt;"Various",SUBSTITUTE(E368," ","")&lt;&gt;"AssortedArtists",SUBSTITUTE(E368," ","")&lt;&gt;"AssortedArtist",E368&lt;&gt;"Assorted",SUBSTITUTE(E368," ","")&lt;&gt;"AsortedArtists",SUBSTITUTE(E368," ","")&lt;&gt;"AsortedArtist",E368&lt;&gt;"Asorted",E368&lt;&gt;"Other",,SUBSTITUTE(E368," ","")&lt;&gt;"MiscellaneousArtists",SUBSTITUTE(E368," ","")&lt;&gt;"MiscellaneousArtist",E368&lt;&gt;"Miscellaneous",SUBSTITUTE(E368," ","")&lt;&gt;"MiscelaneousArtists",SUBSTITUTE(E368," ","")&lt;&gt;"MiscelaneousArtist",E368&lt;&gt;"Miscelaneous"),"update Releases set ArtistId=(select ArtistId from Artists where Name=N'"&amp;SUBSTITUTE(trim(E368),"'","''")&amp;"' and EnterpriseId="&amp;EntId&amp;"), SearchKeywords=concat_ws(' ', Name, N'"&amp;SUBSTITUTE(trim(E368),"'","''")&amp;"',(select Name from Labels where LabelId=Releases.LabelId), ReleaseId, UPC, Catalog) where "&amp;IF(A368&lt;&gt;"","UPC="&amp;A368,"Catalog='"&amp;SUBSTITUTE(trim(B368),"'","''")&amp;"'")&amp;" and EnterpriseId="&amp;EntId,IF(and(F368&lt;&gt;"Main Primary Artist",SUBSTITUTE(E368," ","")&lt;&gt;"VariousArtists",SUBSTITUTE(E368," ","")&lt;&gt;"VariousArtist",E368&lt;&gt;"Various",SUBSTITUTE(E368," ","")&lt;&gt;"AssortedArtists",SUBSTITUTE(E368," ","")&lt;&gt;"AssortedArtist",E368&lt;&gt;"Assorted",SUBSTITUTE(E368," ","")&lt;&gt;"AsortedArtists",SUBSTITUTE(E368," ","")&lt;&gt;"AsortedArtist",E368&lt;&gt;"Asorted",E368&lt;&gt;"Other",,SUBSTITUTE(E368," ","")&lt;&gt;"MiscellaneousArtists",SUBSTITUTE(E368," ","")&lt;&gt;"MiscellaneousArtist",E368&lt;&gt;"Miscellaneous",SUBSTITUTE(E368," ","")&lt;&gt;"MiscelaneousArtists",SUBSTITUTE(E368," ","")&lt;&gt;"MiscelaneousArtist",E368&lt;&gt;"Miscelaneous"),"INSERT into Contributors VALUES (newid(), "&amp;IF(F368&lt;&gt;"Primary Artist", "(select RoleId from ContributorRoles where Name='"&amp;F368&amp;"'), 0", "49, 1")&amp; ", null, (select max(ReleaseId) from Releases where "&amp;IF(A368&lt;&gt;"","UPC="&amp;A368,"Catalog='"&amp;SUBSTITUTE(trim(B368),"'","''")&amp;"'")&amp;" and EnterpriseId="&amp;EntId&amp;"), (select ArtistId from Artists where Name=N'"&amp;SUBSTITUTE(trim(E368),"'","''")&amp;"'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UPC=783385159258 and EnterpriseId=647322</v>
      </c>
      <c r="L368" s="28"/>
    </row>
    <row r="369">
      <c r="A369" s="83">
        <v>7.83385159258E11</v>
      </c>
      <c r="B369" s="116"/>
      <c r="C369" s="134" t="str">
        <f t="array" ref="C369">ifs(and(isblank($A369),isblank($B369)),"", not(iserror(vlookup($A369&amp;$B369,'3) Release_Label'!$D:$D&amp;'3) Release_Label'!$E:$E,1,0))),vlookup($A369&amp;$B369,{'3) Release_Label'!$D:$D&amp;'3) Release_Label'!$E:$E,'3) Release_Label'!$F:$F},2,0), or(and(not(isblank($B369)),$B369=$B368,$A369&lt;&gt;$A368),and(not(isblank($A369)),$A369=$A368,$B369&lt;&gt;$B368)),"ID LISTS UNALIGNED",and($A369&lt;&gt;"",countif('3) Release_Label'!$D:$D,$A369)=0),"NO UPC MATCH in Release_Label",and($B369&lt;&gt;"",countif('3) Release_Label'!$E:$E,$B369)=0),"NO CATALOG ID MATCH in Release_Label",iserror(vlookup($A369&amp;$B369,'3) Release_Label'!$D:$D&amp;'3) Release_Label'!$E:$E,1,0)),"NO UPC-CATALOG ID pair MATCH in Release_Label" )</f>
        <v>Rock Lee: Punho da Besta</v>
      </c>
      <c r="D369" s="134" t="str">
        <f t="array" ref="D369">ifs(and(isblank($A369),isblank($B369)),"", not(iserror(vlookup($A369&amp;$B369,'3) Release_Label'!$D:$D&amp;'3) Release_Label'!$E:$E,1,0))),vlookup($A369&amp;$B369,{'3) Release_Label'!$D:$D&amp;'3) Release_Label'!$E:$E,'3) Release_Label'!$H:$H},2,0), or(and(not(isblank($B369)),$B369=$B368,$A369&lt;&gt;$A368),and(not(isblank($A369)),$A369=$A368,$B369&lt;&gt;$B368)),"ID LISTS UNALIGNED",and($A369&lt;&gt;"",countif('3) Release_Label'!$D:$D,$A369)=0),"NO UPC MATCH in Release_Label",and($B369&lt;&gt;"",countif('3) Release_Label'!$E:$E,$B369)=0),"NO CATALOG ID MATCH in Release_Label",iserror(vlookup($A369&amp;$B369,'3) Release_Label'!$D:$D&amp;'3) Release_Label'!$E:$E,1,0)),"NO UPC-CATALOG ID pair MATCH in Release_Label" )</f>
        <v/>
      </c>
      <c r="E369" s="43" t="s">
        <v>67</v>
      </c>
      <c r="F369" s="135" t="s">
        <v>667</v>
      </c>
      <c r="G369" s="136" t="str">
        <f t="array" ref="G369">ifs(or($F369="",$F369="Main Primary Artist"),$F369,not(iserror(vlookup($F369,'Reference info'!$J$5:$J$8,1,0))),"Key Artist",not(iserror(vlookup($F369,'Reference info'!$J$38:$J$405,1,0))),"Performer",not(iserror(vlookup($F369,'Reference info'!$J$10:$J$36,1,0))),"Producer &amp; Engineer")</f>
        <v>Producer &amp; Engineer</v>
      </c>
      <c r="I369" s="8" t="str">
        <f>IF(AND(F369="Main Primary Artist",SUBSTITUTE(E369," ","")&lt;&gt;"VariousArtists",SUBSTITUTE(E369," ","")&lt;&gt;"VariousArtist",E369&lt;&gt;"Various",SUBSTITUTE(E369," ","")&lt;&gt;"AssortedArtists",SUBSTITUTE(E369," ","")&lt;&gt;"AssortedArtist",E369&lt;&gt;"Assorted",SUBSTITUTE(E369," ","")&lt;&gt;"AsortedArtists",SUBSTITUTE(E369," ","")&lt;&gt;"AsortedArtist",E369&lt;&gt;"Asorted",E369&lt;&gt;"Other",,SUBSTITUTE(E369," ","")&lt;&gt;"MiscellaneousArtists",SUBSTITUTE(E369," ","")&lt;&gt;"MiscellaneousArtist",E369&lt;&gt;"Miscellaneous",SUBSTITUTE(E369," ","")&lt;&gt;"MiscelaneousArtists",SUBSTITUTE(E369," ","")&lt;&gt;"MiscelaneousArtist",E369&lt;&gt;"Miscelaneous"),"update Releases set ArtistId=(select ArtistId from Artists where Name=N'"&amp;SUBSTITUTE(trim(E369),"'","''")&amp;"' and EnterpriseId="&amp;EntId&amp;"), SearchKeywords=concat_ws(' ', Name, N'"&amp;SUBSTITUTE(trim(E369),"'","''")&amp;"',(select Name from Labels where LabelId=Releases.LabelId), ReleaseId, UPC, Catalog) where "&amp;IF(A369&lt;&gt;"","UPC="&amp;A369,"Catalog='"&amp;SUBSTITUTE(trim(B369),"'","''")&amp;"'")&amp;" and EnterpriseId="&amp;EntId,IF(and(F369&lt;&gt;"Main Primary Artist",SUBSTITUTE(E369," ","")&lt;&gt;"VariousArtists",SUBSTITUTE(E369," ","")&lt;&gt;"VariousArtist",E369&lt;&gt;"Various",SUBSTITUTE(E369," ","")&lt;&gt;"AssortedArtists",SUBSTITUTE(E369," ","")&lt;&gt;"AssortedArtist",E369&lt;&gt;"Assorted",SUBSTITUTE(E369," ","")&lt;&gt;"AsortedArtists",SUBSTITUTE(E369," ","")&lt;&gt;"AsortedArtist",E369&lt;&gt;"Asorted",E369&lt;&gt;"Other",,SUBSTITUTE(E369," ","")&lt;&gt;"MiscellaneousArtists",SUBSTITUTE(E369," ","")&lt;&gt;"MiscellaneousArtist",E369&lt;&gt;"Miscellaneous",SUBSTITUTE(E369," ","")&lt;&gt;"MiscelaneousArtists",SUBSTITUTE(E369," ","")&lt;&gt;"MiscelaneousArtist",E369&lt;&gt;"Miscelaneous"),"INSERT into Contributors VALUES (newid(), "&amp;IF(F369&lt;&gt;"Primary Artist", "(select RoleId from ContributorRoles where Name='"&amp;F369&amp;"'), 0", "49, 1")&amp; ", null, (select max(ReleaseId) from Releases where "&amp;IF(A369&lt;&gt;"","UPC="&amp;A369,"Catalog='"&amp;SUBSTITUTE(trim(B369),"'","''")&amp;"'")&amp;" and EnterpriseId="&amp;EntId&amp;"), (select ArtistId from Artists where Name=N'"&amp;SUBSTITUTE(trim(E369),"'","''")&amp;"' and EnterpriseId="&amp;EntId&amp;"), null)",""))</f>
        <v>INSERT into Contributors VALUES (newid(), (select RoleId from ContributorRoles where Name='Producer'), 0, null, (select max(ReleaseId) from Releases where UPC=783385159258 and EnterpriseId=647322), (select ArtistId from Artists where Name=N'Flash Beats Manow' and EnterpriseId=647322), null)</v>
      </c>
      <c r="L369" s="28"/>
    </row>
    <row r="370">
      <c r="A370" s="83">
        <v>7.83385159258E11</v>
      </c>
      <c r="B370" s="116"/>
      <c r="C370" s="134" t="str">
        <f t="array" ref="C370">ifs(and(isblank($A370),isblank($B370)),"", not(iserror(vlookup($A370&amp;$B370,'3) Release_Label'!$D:$D&amp;'3) Release_Label'!$E:$E,1,0))),vlookup($A370&amp;$B370,{'3) Release_Label'!$D:$D&amp;'3) Release_Label'!$E:$E,'3) Release_Label'!$F:$F},2,0), or(and(not(isblank($B370)),$B370=$B369,$A370&lt;&gt;$A369),and(not(isblank($A370)),$A370=$A369,$B370&lt;&gt;$B369)),"ID LISTS UNALIGNED",and($A370&lt;&gt;"",countif('3) Release_Label'!$D:$D,$A370)=0),"NO UPC MATCH in Release_Label",and($B370&lt;&gt;"",countif('3) Release_Label'!$E:$E,$B370)=0),"NO CATALOG ID MATCH in Release_Label",iserror(vlookup($A370&amp;$B370,'3) Release_Label'!$D:$D&amp;'3) Release_Label'!$E:$E,1,0)),"NO UPC-CATALOG ID pair MATCH in Release_Label" )</f>
        <v>Rock Lee: Punho da Besta</v>
      </c>
      <c r="D370" s="134" t="str">
        <f t="array" ref="D370">ifs(and(isblank($A370),isblank($B370)),"", not(iserror(vlookup($A370&amp;$B370,'3) Release_Label'!$D:$D&amp;'3) Release_Label'!$E:$E,1,0))),vlookup($A370&amp;$B370,{'3) Release_Label'!$D:$D&amp;'3) Release_Label'!$E:$E,'3) Release_Label'!$H:$H},2,0), or(and(not(isblank($B370)),$B370=$B369,$A370&lt;&gt;$A369),and(not(isblank($A370)),$A370=$A369,$B370&lt;&gt;$B369)),"ID LISTS UNALIGNED",and($A370&lt;&gt;"",countif('3) Release_Label'!$D:$D,$A370)=0),"NO UPC MATCH in Release_Label",and($B370&lt;&gt;"",countif('3) Release_Label'!$E:$E,$B370)=0),"NO CATALOG ID MATCH in Release_Label",iserror(vlookup($A370&amp;$B370,'3) Release_Label'!$D:$D&amp;'3) Release_Label'!$E:$E,1,0)),"NO UPC-CATALOG ID pair MATCH in Release_Label" )</f>
        <v/>
      </c>
      <c r="E370" s="43" t="s">
        <v>67</v>
      </c>
      <c r="F370" s="135" t="s">
        <v>669</v>
      </c>
      <c r="G370" s="136" t="str">
        <f t="array" ref="G370">ifs(or($F370="",$F370="Main Primary Artist"),$F370,not(iserror(vlookup($F370,'Reference info'!$J$5:$J$8,1,0))),"Key Artist",not(iserror(vlookup($F370,'Reference info'!$J$38:$J$405,1,0))),"Performer",not(iserror(vlookup($F370,'Reference info'!$J$10:$J$36,1,0))),"Producer &amp; Engineer")</f>
        <v>Producer &amp; Engineer</v>
      </c>
      <c r="I370" s="8" t="str">
        <f>IF(AND(F370="Main Primary Artist",SUBSTITUTE(E370," ","")&lt;&gt;"VariousArtists",SUBSTITUTE(E370," ","")&lt;&gt;"VariousArtist",E370&lt;&gt;"Various",SUBSTITUTE(E370," ","")&lt;&gt;"AssortedArtists",SUBSTITUTE(E370," ","")&lt;&gt;"AssortedArtist",E370&lt;&gt;"Assorted",SUBSTITUTE(E370," ","")&lt;&gt;"AsortedArtists",SUBSTITUTE(E370," ","")&lt;&gt;"AsortedArtist",E370&lt;&gt;"Asorted",E370&lt;&gt;"Other",,SUBSTITUTE(E370," ","")&lt;&gt;"MiscellaneousArtists",SUBSTITUTE(E370," ","")&lt;&gt;"MiscellaneousArtist",E370&lt;&gt;"Miscellaneous",SUBSTITUTE(E370," ","")&lt;&gt;"MiscelaneousArtists",SUBSTITUTE(E370," ","")&lt;&gt;"MiscelaneousArtist",E370&lt;&gt;"Miscelaneous"),"update Releases set ArtistId=(select ArtistId from Artists where Name=N'"&amp;SUBSTITUTE(trim(E370),"'","''")&amp;"' and EnterpriseId="&amp;EntId&amp;"), SearchKeywords=concat_ws(' ', Name, N'"&amp;SUBSTITUTE(trim(E370),"'","''")&amp;"',(select Name from Labels where LabelId=Releases.LabelId), ReleaseId, UPC, Catalog) where "&amp;IF(A370&lt;&gt;"","UPC="&amp;A370,"Catalog='"&amp;SUBSTITUTE(trim(B370),"'","''")&amp;"'")&amp;" and EnterpriseId="&amp;EntId,IF(and(F370&lt;&gt;"Main Primary Artist",SUBSTITUTE(E370," ","")&lt;&gt;"VariousArtists",SUBSTITUTE(E370," ","")&lt;&gt;"VariousArtist",E370&lt;&gt;"Various",SUBSTITUTE(E370," ","")&lt;&gt;"AssortedArtists",SUBSTITUTE(E370," ","")&lt;&gt;"AssortedArtist",E370&lt;&gt;"Assorted",SUBSTITUTE(E370," ","")&lt;&gt;"AsortedArtists",SUBSTITUTE(E370," ","")&lt;&gt;"AsortedArtist",E370&lt;&gt;"Asorted",E370&lt;&gt;"Other",,SUBSTITUTE(E370," ","")&lt;&gt;"MiscellaneousArtists",SUBSTITUTE(E370," ","")&lt;&gt;"MiscellaneousArtist",E370&lt;&gt;"Miscellaneous",SUBSTITUTE(E370," ","")&lt;&gt;"MiscelaneousArtists",SUBSTITUTE(E370," ","")&lt;&gt;"MiscelaneousArtist",E370&lt;&gt;"Miscelaneous"),"INSERT into Contributors VALUES (newid(), "&amp;IF(F370&lt;&gt;"Primary Artist", "(select RoleId from ContributorRoles where Name='"&amp;F370&amp;"'), 0", "49, 1")&amp; ", null, (select max(ReleaseId) from Releases where "&amp;IF(A370&lt;&gt;"","UPC="&amp;A370,"Catalog='"&amp;SUBSTITUTE(trim(B370),"'","''")&amp;"'")&amp;" and EnterpriseId="&amp;EntId&amp;"), (select ArtistId from Artists where Name=N'"&amp;SUBSTITUTE(trim(E370),"'","''")&amp;"' and EnterpriseId="&amp;EntId&amp;"), null)",""))</f>
        <v>INSERT into Contributors VALUES (newid(), (select RoleId from ContributorRoles where Name='Engineer'), 0, null, (select max(ReleaseId) from Releases where UPC=783385159258 and EnterpriseId=647322), (select ArtistId from Artists where Name=N'Flash Beats Manow' and EnterpriseId=647322), null)</v>
      </c>
      <c r="L370" s="28"/>
    </row>
    <row r="371">
      <c r="A371" s="83">
        <v>7.0733756332E11</v>
      </c>
      <c r="B371" s="116"/>
      <c r="C371" s="134" t="str">
        <f t="array" ref="C371">ifs(and(isblank($A371),isblank($B371)),"", not(iserror(vlookup($A371&amp;$B371,'3) Release_Label'!$D:$D&amp;'3) Release_Label'!$E:$E,1,0))),vlookup($A371&amp;$B371,{'3) Release_Label'!$D:$D&amp;'3) Release_Label'!$E:$E,'3) Release_Label'!$F:$F},2,0), or(and(not(isblank($B371)),$B371=$B370,$A371&lt;&gt;$A370),and(not(isblank($A371)),$A371=$A370,$B371&lt;&gt;$B370)),"ID LISTS UNALIGNED",and($A371&lt;&gt;"",countif('3) Release_Label'!$D:$D,$A371)=0),"NO UPC MATCH in Release_Label",and($B371&lt;&gt;"",countif('3) Release_Label'!$E:$E,$B371)=0),"NO CATALOG ID MATCH in Release_Label",iserror(vlookup($A371&amp;$B371,'3) Release_Label'!$D:$D&amp;'3) Release_Label'!$E:$E,1,0)),"NO UPC-CATALOG ID pair MATCH in Release_Label" )</f>
        <v>Apolo: Deus Do Sol</v>
      </c>
      <c r="D371" s="134" t="str">
        <f t="array" ref="D371">ifs(and(isblank($A371),isblank($B371)),"", not(iserror(vlookup($A371&amp;$B371,'3) Release_Label'!$D:$D&amp;'3) Release_Label'!$E:$E,1,0))),vlookup($A371&amp;$B371,{'3) Release_Label'!$D:$D&amp;'3) Release_Label'!$E:$E,'3) Release_Label'!$H:$H},2,0), or(and(not(isblank($B371)),$B371=$B370,$A371&lt;&gt;$A370),and(not(isblank($A371)),$A371=$A370,$B371&lt;&gt;$B370)),"ID LISTS UNALIGNED",and($A371&lt;&gt;"",countif('3) Release_Label'!$D:$D,$A371)=0),"NO UPC MATCH in Release_Label",and($B371&lt;&gt;"",countif('3) Release_Label'!$E:$E,$B371)=0),"NO CATALOG ID MATCH in Release_Label",iserror(vlookup($A371&amp;$B371,'3) Release_Label'!$D:$D&amp;'3) Release_Label'!$E:$E,1,0)),"NO UPC-CATALOG ID pair MATCH in Release_Label" )</f>
        <v/>
      </c>
      <c r="E371" s="43" t="s">
        <v>67</v>
      </c>
      <c r="F371" s="135" t="s">
        <v>666</v>
      </c>
      <c r="G371" s="136" t="str">
        <f t="array" ref="G371">ifs(or($F371="",$F371="Main Primary Artist"),$F371,not(iserror(vlookup($F371,'Reference info'!$J$5:$J$8,1,0))),"Key Artist",not(iserror(vlookup($F371,'Reference info'!$J$38:$J$405,1,0))),"Performer",not(iserror(vlookup($F371,'Reference info'!$J$10:$J$36,1,0))),"Producer &amp; Engineer")</f>
        <v>Main Primary Artist</v>
      </c>
      <c r="I371" s="8" t="str">
        <f>IF(AND(F371="Main Primary Artist",SUBSTITUTE(E371," ","")&lt;&gt;"VariousArtists",SUBSTITUTE(E371," ","")&lt;&gt;"VariousArtist",E371&lt;&gt;"Various",SUBSTITUTE(E371," ","")&lt;&gt;"AssortedArtists",SUBSTITUTE(E371," ","")&lt;&gt;"AssortedArtist",E371&lt;&gt;"Assorted",SUBSTITUTE(E371," ","")&lt;&gt;"AsortedArtists",SUBSTITUTE(E371," ","")&lt;&gt;"AsortedArtist",E371&lt;&gt;"Asorted",E371&lt;&gt;"Other",,SUBSTITUTE(E371," ","")&lt;&gt;"MiscellaneousArtists",SUBSTITUTE(E371," ","")&lt;&gt;"MiscellaneousArtist",E371&lt;&gt;"Miscellaneous",SUBSTITUTE(E371," ","")&lt;&gt;"MiscelaneousArtists",SUBSTITUTE(E371," ","")&lt;&gt;"MiscelaneousArtist",E371&lt;&gt;"Miscelaneous"),"update Releases set ArtistId=(select ArtistId from Artists where Name=N'"&amp;SUBSTITUTE(trim(E371),"'","''")&amp;"' and EnterpriseId="&amp;EntId&amp;"), SearchKeywords=concat_ws(' ', Name, N'"&amp;SUBSTITUTE(trim(E371),"'","''")&amp;"',(select Name from Labels where LabelId=Releases.LabelId), ReleaseId, UPC, Catalog) where "&amp;IF(A371&lt;&gt;"","UPC="&amp;A371,"Catalog='"&amp;SUBSTITUTE(trim(B371),"'","''")&amp;"'")&amp;" and EnterpriseId="&amp;EntId,IF(and(F371&lt;&gt;"Main Primary Artist",SUBSTITUTE(E371," ","")&lt;&gt;"VariousArtists",SUBSTITUTE(E371," ","")&lt;&gt;"VariousArtist",E371&lt;&gt;"Various",SUBSTITUTE(E371," ","")&lt;&gt;"AssortedArtists",SUBSTITUTE(E371," ","")&lt;&gt;"AssortedArtist",E371&lt;&gt;"Assorted",SUBSTITUTE(E371," ","")&lt;&gt;"AsortedArtists",SUBSTITUTE(E371," ","")&lt;&gt;"AsortedArtist",E371&lt;&gt;"Asorted",E371&lt;&gt;"Other",,SUBSTITUTE(E371," ","")&lt;&gt;"MiscellaneousArtists",SUBSTITUTE(E371," ","")&lt;&gt;"MiscellaneousArtist",E371&lt;&gt;"Miscellaneous",SUBSTITUTE(E371," ","")&lt;&gt;"MiscelaneousArtists",SUBSTITUTE(E371," ","")&lt;&gt;"MiscelaneousArtist",E371&lt;&gt;"Miscelaneous"),"INSERT into Contributors VALUES (newid(), "&amp;IF(F371&lt;&gt;"Primary Artist", "(select RoleId from ContributorRoles where Name='"&amp;F371&amp;"'), 0", "49, 1")&amp; ", null, (select max(ReleaseId) from Releases where "&amp;IF(A371&lt;&gt;"","UPC="&amp;A371,"Catalog='"&amp;SUBSTITUTE(trim(B371),"'","''")&amp;"'")&amp;" and EnterpriseId="&amp;EntId&amp;"), (select ArtistId from Artists where Name=N'"&amp;SUBSTITUTE(trim(E371),"'","''")&amp;"'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UPC=707337563320 and EnterpriseId=647322</v>
      </c>
      <c r="L371" s="28"/>
    </row>
    <row r="372">
      <c r="A372" s="83">
        <v>7.0733756332E11</v>
      </c>
      <c r="B372" s="116"/>
      <c r="C372" s="134" t="str">
        <f t="array" ref="C372">ifs(and(isblank($A372),isblank($B372)),"", not(iserror(vlookup($A372&amp;$B372,'3) Release_Label'!$D:$D&amp;'3) Release_Label'!$E:$E,1,0))),vlookup($A372&amp;$B372,{'3) Release_Label'!$D:$D&amp;'3) Release_Label'!$E:$E,'3) Release_Label'!$F:$F},2,0), or(and(not(isblank($B372)),$B372=$B371,$A372&lt;&gt;$A371),and(not(isblank($A372)),$A372=$A371,$B372&lt;&gt;$B371)),"ID LISTS UNALIGNED",and($A372&lt;&gt;"",countif('3) Release_Label'!$D:$D,$A372)=0),"NO UPC MATCH in Release_Label",and($B372&lt;&gt;"",countif('3) Release_Label'!$E:$E,$B372)=0),"NO CATALOG ID MATCH in Release_Label",iserror(vlookup($A372&amp;$B372,'3) Release_Label'!$D:$D&amp;'3) Release_Label'!$E:$E,1,0)),"NO UPC-CATALOG ID pair MATCH in Release_Label" )</f>
        <v>Apolo: Deus Do Sol</v>
      </c>
      <c r="D372" s="134" t="str">
        <f t="array" ref="D372">ifs(and(isblank($A372),isblank($B372)),"", not(iserror(vlookup($A372&amp;$B372,'3) Release_Label'!$D:$D&amp;'3) Release_Label'!$E:$E,1,0))),vlookup($A372&amp;$B372,{'3) Release_Label'!$D:$D&amp;'3) Release_Label'!$E:$E,'3) Release_Label'!$H:$H},2,0), or(and(not(isblank($B372)),$B372=$B371,$A372&lt;&gt;$A371),and(not(isblank($A372)),$A372=$A371,$B372&lt;&gt;$B371)),"ID LISTS UNALIGNED",and($A372&lt;&gt;"",countif('3) Release_Label'!$D:$D,$A372)=0),"NO UPC MATCH in Release_Label",and($B372&lt;&gt;"",countif('3) Release_Label'!$E:$E,$B372)=0),"NO CATALOG ID MATCH in Release_Label",iserror(vlookup($A372&amp;$B372,'3) Release_Label'!$D:$D&amp;'3) Release_Label'!$E:$E,1,0)),"NO UPC-CATALOG ID pair MATCH in Release_Label" )</f>
        <v/>
      </c>
      <c r="E372" s="43" t="s">
        <v>67</v>
      </c>
      <c r="F372" s="135" t="s">
        <v>667</v>
      </c>
      <c r="G372" s="136" t="str">
        <f t="array" ref="G372">ifs(or($F372="",$F372="Main Primary Artist"),$F372,not(iserror(vlookup($F372,'Reference info'!$J$5:$J$8,1,0))),"Key Artist",not(iserror(vlookup($F372,'Reference info'!$J$38:$J$405,1,0))),"Performer",not(iserror(vlookup($F372,'Reference info'!$J$10:$J$36,1,0))),"Producer &amp; Engineer")</f>
        <v>Producer &amp; Engineer</v>
      </c>
      <c r="I372" s="8" t="str">
        <f>IF(AND(F372="Main Primary Artist",SUBSTITUTE(E372," ","")&lt;&gt;"VariousArtists",SUBSTITUTE(E372," ","")&lt;&gt;"VariousArtist",E372&lt;&gt;"Various",SUBSTITUTE(E372," ","")&lt;&gt;"AssortedArtists",SUBSTITUTE(E372," ","")&lt;&gt;"AssortedArtist",E372&lt;&gt;"Assorted",SUBSTITUTE(E372," ","")&lt;&gt;"AsortedArtists",SUBSTITUTE(E372," ","")&lt;&gt;"AsortedArtist",E372&lt;&gt;"Asorted",E372&lt;&gt;"Other",,SUBSTITUTE(E372," ","")&lt;&gt;"MiscellaneousArtists",SUBSTITUTE(E372," ","")&lt;&gt;"MiscellaneousArtist",E372&lt;&gt;"Miscellaneous",SUBSTITUTE(E372," ","")&lt;&gt;"MiscelaneousArtists",SUBSTITUTE(E372," ","")&lt;&gt;"MiscelaneousArtist",E372&lt;&gt;"Miscelaneous"),"update Releases set ArtistId=(select ArtistId from Artists where Name=N'"&amp;SUBSTITUTE(trim(E372),"'","''")&amp;"' and EnterpriseId="&amp;EntId&amp;"), SearchKeywords=concat_ws(' ', Name, N'"&amp;SUBSTITUTE(trim(E372),"'","''")&amp;"',(select Name from Labels where LabelId=Releases.LabelId), ReleaseId, UPC, Catalog) where "&amp;IF(A372&lt;&gt;"","UPC="&amp;A372,"Catalog='"&amp;SUBSTITUTE(trim(B372),"'","''")&amp;"'")&amp;" and EnterpriseId="&amp;EntId,IF(and(F372&lt;&gt;"Main Primary Artist",SUBSTITUTE(E372," ","")&lt;&gt;"VariousArtists",SUBSTITUTE(E372," ","")&lt;&gt;"VariousArtist",E372&lt;&gt;"Various",SUBSTITUTE(E372," ","")&lt;&gt;"AssortedArtists",SUBSTITUTE(E372," ","")&lt;&gt;"AssortedArtist",E372&lt;&gt;"Assorted",SUBSTITUTE(E372," ","")&lt;&gt;"AsortedArtists",SUBSTITUTE(E372," ","")&lt;&gt;"AsortedArtist",E372&lt;&gt;"Asorted",E372&lt;&gt;"Other",,SUBSTITUTE(E372," ","")&lt;&gt;"MiscellaneousArtists",SUBSTITUTE(E372," ","")&lt;&gt;"MiscellaneousArtist",E372&lt;&gt;"Miscellaneous",SUBSTITUTE(E372," ","")&lt;&gt;"MiscelaneousArtists",SUBSTITUTE(E372," ","")&lt;&gt;"MiscelaneousArtist",E372&lt;&gt;"Miscelaneous"),"INSERT into Contributors VALUES (newid(), "&amp;IF(F372&lt;&gt;"Primary Artist", "(select RoleId from ContributorRoles where Name='"&amp;F372&amp;"'), 0", "49, 1")&amp; ", null, (select max(ReleaseId) from Releases where "&amp;IF(A372&lt;&gt;"","UPC="&amp;A372,"Catalog='"&amp;SUBSTITUTE(trim(B372),"'","''")&amp;"'")&amp;" and EnterpriseId="&amp;EntId&amp;"), (select ArtistId from Artists where Name=N'"&amp;SUBSTITUTE(trim(E372),"'","''")&amp;"' and EnterpriseId="&amp;EntId&amp;"), null)",""))</f>
        <v>INSERT into Contributors VALUES (newid(), (select RoleId from ContributorRoles where Name='Producer'), 0, null, (select max(ReleaseId) from Releases where UPC=707337563320 and EnterpriseId=647322), (select ArtistId from Artists where Name=N'Flash Beats Manow' and EnterpriseId=647322), null)</v>
      </c>
      <c r="L372" s="28"/>
    </row>
    <row r="373">
      <c r="A373" s="83">
        <v>7.0733756332E11</v>
      </c>
      <c r="B373" s="116"/>
      <c r="C373" s="134" t="str">
        <f t="array" ref="C373">ifs(and(isblank($A373),isblank($B373)),"", not(iserror(vlookup($A373&amp;$B373,'3) Release_Label'!$D:$D&amp;'3) Release_Label'!$E:$E,1,0))),vlookup($A373&amp;$B373,{'3) Release_Label'!$D:$D&amp;'3) Release_Label'!$E:$E,'3) Release_Label'!$F:$F},2,0), or(and(not(isblank($B373)),$B373=$B372,$A373&lt;&gt;$A372),and(not(isblank($A373)),$A373=$A372,$B373&lt;&gt;$B372)),"ID LISTS UNALIGNED",and($A373&lt;&gt;"",countif('3) Release_Label'!$D:$D,$A373)=0),"NO UPC MATCH in Release_Label",and($B373&lt;&gt;"",countif('3) Release_Label'!$E:$E,$B373)=0),"NO CATALOG ID MATCH in Release_Label",iserror(vlookup($A373&amp;$B373,'3) Release_Label'!$D:$D&amp;'3) Release_Label'!$E:$E,1,0)),"NO UPC-CATALOG ID pair MATCH in Release_Label" )</f>
        <v>Apolo: Deus Do Sol</v>
      </c>
      <c r="D373" s="134" t="str">
        <f t="array" ref="D373">ifs(and(isblank($A373),isblank($B373)),"", not(iserror(vlookup($A373&amp;$B373,'3) Release_Label'!$D:$D&amp;'3) Release_Label'!$E:$E,1,0))),vlookup($A373&amp;$B373,{'3) Release_Label'!$D:$D&amp;'3) Release_Label'!$E:$E,'3) Release_Label'!$H:$H},2,0), or(and(not(isblank($B373)),$B373=$B372,$A373&lt;&gt;$A372),and(not(isblank($A373)),$A373=$A372,$B373&lt;&gt;$B372)),"ID LISTS UNALIGNED",and($A373&lt;&gt;"",countif('3) Release_Label'!$D:$D,$A373)=0),"NO UPC MATCH in Release_Label",and($B373&lt;&gt;"",countif('3) Release_Label'!$E:$E,$B373)=0),"NO CATALOG ID MATCH in Release_Label",iserror(vlookup($A373&amp;$B373,'3) Release_Label'!$D:$D&amp;'3) Release_Label'!$E:$E,1,0)),"NO UPC-CATALOG ID pair MATCH in Release_Label" )</f>
        <v/>
      </c>
      <c r="E373" s="43" t="s">
        <v>67</v>
      </c>
      <c r="F373" s="135" t="s">
        <v>669</v>
      </c>
      <c r="G373" s="136" t="str">
        <f t="array" ref="G373">ifs(or($F373="",$F373="Main Primary Artist"),$F373,not(iserror(vlookup($F373,'Reference info'!$J$5:$J$8,1,0))),"Key Artist",not(iserror(vlookup($F373,'Reference info'!$J$38:$J$405,1,0))),"Performer",not(iserror(vlookup($F373,'Reference info'!$J$10:$J$36,1,0))),"Producer &amp; Engineer")</f>
        <v>Producer &amp; Engineer</v>
      </c>
      <c r="I373" s="8" t="str">
        <f>IF(AND(F373="Main Primary Artist",SUBSTITUTE(E373," ","")&lt;&gt;"VariousArtists",SUBSTITUTE(E373," ","")&lt;&gt;"VariousArtist",E373&lt;&gt;"Various",SUBSTITUTE(E373," ","")&lt;&gt;"AssortedArtists",SUBSTITUTE(E373," ","")&lt;&gt;"AssortedArtist",E373&lt;&gt;"Assorted",SUBSTITUTE(E373," ","")&lt;&gt;"AsortedArtists",SUBSTITUTE(E373," ","")&lt;&gt;"AsortedArtist",E373&lt;&gt;"Asorted",E373&lt;&gt;"Other",,SUBSTITUTE(E373," ","")&lt;&gt;"MiscellaneousArtists",SUBSTITUTE(E373," ","")&lt;&gt;"MiscellaneousArtist",E373&lt;&gt;"Miscellaneous",SUBSTITUTE(E373," ","")&lt;&gt;"MiscelaneousArtists",SUBSTITUTE(E373," ","")&lt;&gt;"MiscelaneousArtist",E373&lt;&gt;"Miscelaneous"),"update Releases set ArtistId=(select ArtistId from Artists where Name=N'"&amp;SUBSTITUTE(trim(E373),"'","''")&amp;"' and EnterpriseId="&amp;EntId&amp;"), SearchKeywords=concat_ws(' ', Name, N'"&amp;SUBSTITUTE(trim(E373),"'","''")&amp;"',(select Name from Labels where LabelId=Releases.LabelId), ReleaseId, UPC, Catalog) where "&amp;IF(A373&lt;&gt;"","UPC="&amp;A373,"Catalog='"&amp;SUBSTITUTE(trim(B373),"'","''")&amp;"'")&amp;" and EnterpriseId="&amp;EntId,IF(and(F373&lt;&gt;"Main Primary Artist",SUBSTITUTE(E373," ","")&lt;&gt;"VariousArtists",SUBSTITUTE(E373," ","")&lt;&gt;"VariousArtist",E373&lt;&gt;"Various",SUBSTITUTE(E373," ","")&lt;&gt;"AssortedArtists",SUBSTITUTE(E373," ","")&lt;&gt;"AssortedArtist",E373&lt;&gt;"Assorted",SUBSTITUTE(E373," ","")&lt;&gt;"AsortedArtists",SUBSTITUTE(E373," ","")&lt;&gt;"AsortedArtist",E373&lt;&gt;"Asorted",E373&lt;&gt;"Other",,SUBSTITUTE(E373," ","")&lt;&gt;"MiscellaneousArtists",SUBSTITUTE(E373," ","")&lt;&gt;"MiscellaneousArtist",E373&lt;&gt;"Miscellaneous",SUBSTITUTE(E373," ","")&lt;&gt;"MiscelaneousArtists",SUBSTITUTE(E373," ","")&lt;&gt;"MiscelaneousArtist",E373&lt;&gt;"Miscelaneous"),"INSERT into Contributors VALUES (newid(), "&amp;IF(F373&lt;&gt;"Primary Artist", "(select RoleId from ContributorRoles where Name='"&amp;F373&amp;"'), 0", "49, 1")&amp; ", null, (select max(ReleaseId) from Releases where "&amp;IF(A373&lt;&gt;"","UPC="&amp;A373,"Catalog='"&amp;SUBSTITUTE(trim(B373),"'","''")&amp;"'")&amp;" and EnterpriseId="&amp;EntId&amp;"), (select ArtistId from Artists where Name=N'"&amp;SUBSTITUTE(trim(E373),"'","''")&amp;"' and EnterpriseId="&amp;EntId&amp;"), null)",""))</f>
        <v>INSERT into Contributors VALUES (newid(), (select RoleId from ContributorRoles where Name='Engineer'), 0, null, (select max(ReleaseId) from Releases where UPC=707337563320 and EnterpriseId=647322), (select ArtistId from Artists where Name=N'Flash Beats Manow' and EnterpriseId=647322), null)</v>
      </c>
      <c r="L373" s="28"/>
    </row>
    <row r="374">
      <c r="A374" s="83">
        <v>7.07337660678E11</v>
      </c>
      <c r="B374" s="116"/>
      <c r="C374" s="134" t="str">
        <f t="array" ref="C374">ifs(and(isblank($A374),isblank($B374)),"", not(iserror(vlookup($A374&amp;$B374,'3) Release_Label'!$D:$D&amp;'3) Release_Label'!$E:$E,1,0))),vlookup($A374&amp;$B374,{'3) Release_Label'!$D:$D&amp;'3) Release_Label'!$E:$E,'3) Release_Label'!$F:$F},2,0), or(and(not(isblank($B374)),$B374=$B373,$A374&lt;&gt;$A373),and(not(isblank($A374)),$A374=$A373,$B374&lt;&gt;$B373)),"ID LISTS UNALIGNED",and($A374&lt;&gt;"",countif('3) Release_Label'!$D:$D,$A374)=0),"NO UPC MATCH in Release_Label",and($B374&lt;&gt;"",countif('3) Release_Label'!$E:$E,$B374)=0),"NO CATALOG ID MATCH in Release_Label",iserror(vlookup($A374&amp;$B374,'3) Release_Label'!$D:$D&amp;'3) Release_Label'!$E:$E,1,0)),"NO UPC-CATALOG ID pair MATCH in Release_Label" )</f>
        <v>Ruas</v>
      </c>
      <c r="D374" s="134" t="str">
        <f t="array" ref="D374">ifs(and(isblank($A374),isblank($B374)),"", not(iserror(vlookup($A374&amp;$B374,'3) Release_Label'!$D:$D&amp;'3) Release_Label'!$E:$E,1,0))),vlookup($A374&amp;$B374,{'3) Release_Label'!$D:$D&amp;'3) Release_Label'!$E:$E,'3) Release_Label'!$H:$H},2,0), or(and(not(isblank($B374)),$B374=$B373,$A374&lt;&gt;$A373),and(not(isblank($A374)),$A374=$A373,$B374&lt;&gt;$B373)),"ID LISTS UNALIGNED",and($A374&lt;&gt;"",countif('3) Release_Label'!$D:$D,$A374)=0),"NO UPC MATCH in Release_Label",and($B374&lt;&gt;"",countif('3) Release_Label'!$E:$E,$B374)=0),"NO CATALOG ID MATCH in Release_Label",iserror(vlookup($A374&amp;$B374,'3) Release_Label'!$D:$D&amp;'3) Release_Label'!$E:$E,1,0)),"NO UPC-CATALOG ID pair MATCH in Release_Label" )</f>
        <v/>
      </c>
      <c r="E374" s="43" t="s">
        <v>69</v>
      </c>
      <c r="F374" s="135" t="s">
        <v>666</v>
      </c>
      <c r="G374" s="136" t="str">
        <f t="array" ref="G374">ifs(or($F374="",$F374="Main Primary Artist"),$F374,not(iserror(vlookup($F374,'Reference info'!$J$5:$J$8,1,0))),"Key Artist",not(iserror(vlookup($F374,'Reference info'!$J$38:$J$405,1,0))),"Performer",not(iserror(vlookup($F374,'Reference info'!$J$10:$J$36,1,0))),"Producer &amp; Engineer")</f>
        <v>Main Primary Artist</v>
      </c>
      <c r="I374" s="8" t="str">
        <f>IF(AND(F374="Main Primary Artist",SUBSTITUTE(E374," ","")&lt;&gt;"VariousArtists",SUBSTITUTE(E374," ","")&lt;&gt;"VariousArtist",E374&lt;&gt;"Various",SUBSTITUTE(E374," ","")&lt;&gt;"AssortedArtists",SUBSTITUTE(E374," ","")&lt;&gt;"AssortedArtist",E374&lt;&gt;"Assorted",SUBSTITUTE(E374," ","")&lt;&gt;"AsortedArtists",SUBSTITUTE(E374," ","")&lt;&gt;"AsortedArtist",E374&lt;&gt;"Asorted",E374&lt;&gt;"Other",,SUBSTITUTE(E374," ","")&lt;&gt;"MiscellaneousArtists",SUBSTITUTE(E374," ","")&lt;&gt;"MiscellaneousArtist",E374&lt;&gt;"Miscellaneous",SUBSTITUTE(E374," ","")&lt;&gt;"MiscelaneousArtists",SUBSTITUTE(E374," ","")&lt;&gt;"MiscelaneousArtist",E374&lt;&gt;"Miscelaneous"),"update Releases set ArtistId=(select ArtistId from Artists where Name=N'"&amp;SUBSTITUTE(trim(E374),"'","''")&amp;"' and EnterpriseId="&amp;EntId&amp;"), SearchKeywords=concat_ws(' ', Name, N'"&amp;SUBSTITUTE(trim(E374),"'","''")&amp;"',(select Name from Labels where LabelId=Releases.LabelId), ReleaseId, UPC, Catalog) where "&amp;IF(A374&lt;&gt;"","UPC="&amp;A374,"Catalog='"&amp;SUBSTITUTE(trim(B374),"'","''")&amp;"'")&amp;" and EnterpriseId="&amp;EntId,IF(and(F374&lt;&gt;"Main Primary Artist",SUBSTITUTE(E374," ","")&lt;&gt;"VariousArtists",SUBSTITUTE(E374," ","")&lt;&gt;"VariousArtist",E374&lt;&gt;"Various",SUBSTITUTE(E374," ","")&lt;&gt;"AssortedArtists",SUBSTITUTE(E374," ","")&lt;&gt;"AssortedArtist",E374&lt;&gt;"Assorted",SUBSTITUTE(E374," ","")&lt;&gt;"AsortedArtists",SUBSTITUTE(E374," ","")&lt;&gt;"AsortedArtist",E374&lt;&gt;"Asorted",E374&lt;&gt;"Other",,SUBSTITUTE(E374," ","")&lt;&gt;"MiscellaneousArtists",SUBSTITUTE(E374," ","")&lt;&gt;"MiscellaneousArtist",E374&lt;&gt;"Miscellaneous",SUBSTITUTE(E374," ","")&lt;&gt;"MiscelaneousArtists",SUBSTITUTE(E374," ","")&lt;&gt;"MiscelaneousArtist",E374&lt;&gt;"Miscelaneous"),"INSERT into Contributors VALUES (newid(), "&amp;IF(F374&lt;&gt;"Primary Artist", "(select RoleId from ContributorRoles where Name='"&amp;F374&amp;"'), 0", "49, 1")&amp; ", null, (select max(ReleaseId) from Releases where "&amp;IF(A374&lt;&gt;"","UPC="&amp;A374,"Catalog='"&amp;SUBSTITUTE(trim(B374),"'","''")&amp;"'")&amp;" and EnterpriseId="&amp;EntId&amp;"), (select ArtistId from Artists where Name=N'"&amp;SUBSTITUTE(trim(E374),"'","''")&amp;"' and EnterpriseId="&amp;EntId&amp;"), null)",""))</f>
        <v>update Releases set ArtistId=(select ArtistId from Artists where Name=N'Tavin' and EnterpriseId=647322), SearchKeywords=concat_ws(' ', Name, N'Tavin',(select Name from Labels where LabelId=Releases.LabelId), ReleaseId, UPC, Catalog) where UPC=707337660678 and EnterpriseId=647322</v>
      </c>
      <c r="L374" s="28"/>
    </row>
    <row r="375">
      <c r="A375" s="83">
        <v>7.07337660678E11</v>
      </c>
      <c r="B375" s="116"/>
      <c r="C375" s="134" t="str">
        <f t="array" ref="C375">ifs(and(isblank($A375),isblank($B375)),"", not(iserror(vlookup($A375&amp;$B375,'3) Release_Label'!$D:$D&amp;'3) Release_Label'!$E:$E,1,0))),vlookup($A375&amp;$B375,{'3) Release_Label'!$D:$D&amp;'3) Release_Label'!$E:$E,'3) Release_Label'!$F:$F},2,0), or(and(not(isblank($B375)),$B375=$B374,$A375&lt;&gt;$A374),and(not(isblank($A375)),$A375=$A374,$B375&lt;&gt;$B374)),"ID LISTS UNALIGNED",and($A375&lt;&gt;"",countif('3) Release_Label'!$D:$D,$A375)=0),"NO UPC MATCH in Release_Label",and($B375&lt;&gt;"",countif('3) Release_Label'!$E:$E,$B375)=0),"NO CATALOG ID MATCH in Release_Label",iserror(vlookup($A375&amp;$B375,'3) Release_Label'!$D:$D&amp;'3) Release_Label'!$E:$E,1,0)),"NO UPC-CATALOG ID pair MATCH in Release_Label" )</f>
        <v>Ruas</v>
      </c>
      <c r="D375" s="134" t="str">
        <f t="array" ref="D375">ifs(and(isblank($A375),isblank($B375)),"", not(iserror(vlookup($A375&amp;$B375,'3) Release_Label'!$D:$D&amp;'3) Release_Label'!$E:$E,1,0))),vlookup($A375&amp;$B375,{'3) Release_Label'!$D:$D&amp;'3) Release_Label'!$E:$E,'3) Release_Label'!$H:$H},2,0), or(and(not(isblank($B375)),$B375=$B374,$A375&lt;&gt;$A374),and(not(isblank($A375)),$A375=$A374,$B375&lt;&gt;$B374)),"ID LISTS UNALIGNED",and($A375&lt;&gt;"",countif('3) Release_Label'!$D:$D,$A375)=0),"NO UPC MATCH in Release_Label",and($B375&lt;&gt;"",countif('3) Release_Label'!$E:$E,$B375)=0),"NO CATALOG ID MATCH in Release_Label",iserror(vlookup($A375&amp;$B375,'3) Release_Label'!$D:$D&amp;'3) Release_Label'!$E:$E,1,0)),"NO UPC-CATALOG ID pair MATCH in Release_Label" )</f>
        <v/>
      </c>
      <c r="E375" s="43" t="s">
        <v>69</v>
      </c>
      <c r="F375" s="135" t="s">
        <v>667</v>
      </c>
      <c r="G375" s="136" t="str">
        <f t="array" ref="G375">ifs(or($F375="",$F375="Main Primary Artist"),$F375,not(iserror(vlookup($F375,'Reference info'!$J$5:$J$8,1,0))),"Key Artist",not(iserror(vlookup($F375,'Reference info'!$J$38:$J$405,1,0))),"Performer",not(iserror(vlookup($F375,'Reference info'!$J$10:$J$36,1,0))),"Producer &amp; Engineer")</f>
        <v>Producer &amp; Engineer</v>
      </c>
      <c r="I375" s="8" t="str">
        <f>IF(AND(F375="Main Primary Artist",SUBSTITUTE(E375," ","")&lt;&gt;"VariousArtists",SUBSTITUTE(E375," ","")&lt;&gt;"VariousArtist",E375&lt;&gt;"Various",SUBSTITUTE(E375," ","")&lt;&gt;"AssortedArtists",SUBSTITUTE(E375," ","")&lt;&gt;"AssortedArtist",E375&lt;&gt;"Assorted",SUBSTITUTE(E375," ","")&lt;&gt;"AsortedArtists",SUBSTITUTE(E375," ","")&lt;&gt;"AsortedArtist",E375&lt;&gt;"Asorted",E375&lt;&gt;"Other",,SUBSTITUTE(E375," ","")&lt;&gt;"MiscellaneousArtists",SUBSTITUTE(E375," ","")&lt;&gt;"MiscellaneousArtist",E375&lt;&gt;"Miscellaneous",SUBSTITUTE(E375," ","")&lt;&gt;"MiscelaneousArtists",SUBSTITUTE(E375," ","")&lt;&gt;"MiscelaneousArtist",E375&lt;&gt;"Miscelaneous"),"update Releases set ArtistId=(select ArtistId from Artists where Name=N'"&amp;SUBSTITUTE(trim(E375),"'","''")&amp;"' and EnterpriseId="&amp;EntId&amp;"), SearchKeywords=concat_ws(' ', Name, N'"&amp;SUBSTITUTE(trim(E375),"'","''")&amp;"',(select Name from Labels where LabelId=Releases.LabelId), ReleaseId, UPC, Catalog) where "&amp;IF(A375&lt;&gt;"","UPC="&amp;A375,"Catalog='"&amp;SUBSTITUTE(trim(B375),"'","''")&amp;"'")&amp;" and EnterpriseId="&amp;EntId,IF(and(F375&lt;&gt;"Main Primary Artist",SUBSTITUTE(E375," ","")&lt;&gt;"VariousArtists",SUBSTITUTE(E375," ","")&lt;&gt;"VariousArtist",E375&lt;&gt;"Various",SUBSTITUTE(E375," ","")&lt;&gt;"AssortedArtists",SUBSTITUTE(E375," ","")&lt;&gt;"AssortedArtist",E375&lt;&gt;"Assorted",SUBSTITUTE(E375," ","")&lt;&gt;"AsortedArtists",SUBSTITUTE(E375," ","")&lt;&gt;"AsortedArtist",E375&lt;&gt;"Asorted",E375&lt;&gt;"Other",,SUBSTITUTE(E375," ","")&lt;&gt;"MiscellaneousArtists",SUBSTITUTE(E375," ","")&lt;&gt;"MiscellaneousArtist",E375&lt;&gt;"Miscellaneous",SUBSTITUTE(E375," ","")&lt;&gt;"MiscelaneousArtists",SUBSTITUTE(E375," ","")&lt;&gt;"MiscelaneousArtist",E375&lt;&gt;"Miscelaneous"),"INSERT into Contributors VALUES (newid(), "&amp;IF(F375&lt;&gt;"Primary Artist", "(select RoleId from ContributorRoles where Name='"&amp;F375&amp;"'), 0", "49, 1")&amp; ", null, (select max(ReleaseId) from Releases where "&amp;IF(A375&lt;&gt;"","UPC="&amp;A375,"Catalog='"&amp;SUBSTITUTE(trim(B375),"'","''")&amp;"'")&amp;" and EnterpriseId="&amp;EntId&amp;"), (select ArtistId from Artists where Name=N'"&amp;SUBSTITUTE(trim(E375),"'","''")&amp;"' and EnterpriseId="&amp;EntId&amp;"), null)",""))</f>
        <v>INSERT into Contributors VALUES (newid(), (select RoleId from ContributorRoles where Name='Producer'), 0, null, (select max(ReleaseId) from Releases where UPC=707337660678 and EnterpriseId=647322), (select ArtistId from Artists where Name=N'Tavin' and EnterpriseId=647322), null)</v>
      </c>
      <c r="L375" s="28"/>
    </row>
    <row r="376">
      <c r="A376" s="83">
        <v>7.07337660678E11</v>
      </c>
      <c r="B376" s="116"/>
      <c r="C376" s="134" t="str">
        <f t="array" ref="C376">ifs(and(isblank($A376),isblank($B376)),"", not(iserror(vlookup($A376&amp;$B376,'3) Release_Label'!$D:$D&amp;'3) Release_Label'!$E:$E,1,0))),vlookup($A376&amp;$B376,{'3) Release_Label'!$D:$D&amp;'3) Release_Label'!$E:$E,'3) Release_Label'!$F:$F},2,0), or(and(not(isblank($B376)),$B376=$B375,$A376&lt;&gt;$A375),and(not(isblank($A376)),$A376=$A375,$B376&lt;&gt;$B375)),"ID LISTS UNALIGNED",and($A376&lt;&gt;"",countif('3) Release_Label'!$D:$D,$A376)=0),"NO UPC MATCH in Release_Label",and($B376&lt;&gt;"",countif('3) Release_Label'!$E:$E,$B376)=0),"NO CATALOG ID MATCH in Release_Label",iserror(vlookup($A376&amp;$B376,'3) Release_Label'!$D:$D&amp;'3) Release_Label'!$E:$E,1,0)),"NO UPC-CATALOG ID pair MATCH in Release_Label" )</f>
        <v>Ruas</v>
      </c>
      <c r="D376" s="134" t="str">
        <f t="array" ref="D376">ifs(and(isblank($A376),isblank($B376)),"", not(iserror(vlookup($A376&amp;$B376,'3) Release_Label'!$D:$D&amp;'3) Release_Label'!$E:$E,1,0))),vlookup($A376&amp;$B376,{'3) Release_Label'!$D:$D&amp;'3) Release_Label'!$E:$E,'3) Release_Label'!$H:$H},2,0), or(and(not(isblank($B376)),$B376=$B375,$A376&lt;&gt;$A375),and(not(isblank($A376)),$A376=$A375,$B376&lt;&gt;$B375)),"ID LISTS UNALIGNED",and($A376&lt;&gt;"",countif('3) Release_Label'!$D:$D,$A376)=0),"NO UPC MATCH in Release_Label",and($B376&lt;&gt;"",countif('3) Release_Label'!$E:$E,$B376)=0),"NO CATALOG ID MATCH in Release_Label",iserror(vlookup($A376&amp;$B376,'3) Release_Label'!$D:$D&amp;'3) Release_Label'!$E:$E,1,0)),"NO UPC-CATALOG ID pair MATCH in Release_Label" )</f>
        <v/>
      </c>
      <c r="E376" s="43" t="s">
        <v>69</v>
      </c>
      <c r="F376" s="135" t="s">
        <v>669</v>
      </c>
      <c r="G376" s="136" t="str">
        <f t="array" ref="G376">ifs(or($F376="",$F376="Main Primary Artist"),$F376,not(iserror(vlookup($F376,'Reference info'!$J$5:$J$8,1,0))),"Key Artist",not(iserror(vlookup($F376,'Reference info'!$J$38:$J$405,1,0))),"Performer",not(iserror(vlookup($F376,'Reference info'!$J$10:$J$36,1,0))),"Producer &amp; Engineer")</f>
        <v>Producer &amp; Engineer</v>
      </c>
      <c r="I376" s="8" t="str">
        <f>IF(AND(F376="Main Primary Artist",SUBSTITUTE(E376," ","")&lt;&gt;"VariousArtists",SUBSTITUTE(E376," ","")&lt;&gt;"VariousArtist",E376&lt;&gt;"Various",SUBSTITUTE(E376," ","")&lt;&gt;"AssortedArtists",SUBSTITUTE(E376," ","")&lt;&gt;"AssortedArtist",E376&lt;&gt;"Assorted",SUBSTITUTE(E376," ","")&lt;&gt;"AsortedArtists",SUBSTITUTE(E376," ","")&lt;&gt;"AsortedArtist",E376&lt;&gt;"Asorted",E376&lt;&gt;"Other",,SUBSTITUTE(E376," ","")&lt;&gt;"MiscellaneousArtists",SUBSTITUTE(E376," ","")&lt;&gt;"MiscellaneousArtist",E376&lt;&gt;"Miscellaneous",SUBSTITUTE(E376," ","")&lt;&gt;"MiscelaneousArtists",SUBSTITUTE(E376," ","")&lt;&gt;"MiscelaneousArtist",E376&lt;&gt;"Miscelaneous"),"update Releases set ArtistId=(select ArtistId from Artists where Name=N'"&amp;SUBSTITUTE(trim(E376),"'","''")&amp;"' and EnterpriseId="&amp;EntId&amp;"), SearchKeywords=concat_ws(' ', Name, N'"&amp;SUBSTITUTE(trim(E376),"'","''")&amp;"',(select Name from Labels where LabelId=Releases.LabelId), ReleaseId, UPC, Catalog) where "&amp;IF(A376&lt;&gt;"","UPC="&amp;A376,"Catalog='"&amp;SUBSTITUTE(trim(B376),"'","''")&amp;"'")&amp;" and EnterpriseId="&amp;EntId,IF(and(F376&lt;&gt;"Main Primary Artist",SUBSTITUTE(E376," ","")&lt;&gt;"VariousArtists",SUBSTITUTE(E376," ","")&lt;&gt;"VariousArtist",E376&lt;&gt;"Various",SUBSTITUTE(E376," ","")&lt;&gt;"AssortedArtists",SUBSTITUTE(E376," ","")&lt;&gt;"AssortedArtist",E376&lt;&gt;"Assorted",SUBSTITUTE(E376," ","")&lt;&gt;"AsortedArtists",SUBSTITUTE(E376," ","")&lt;&gt;"AsortedArtist",E376&lt;&gt;"Asorted",E376&lt;&gt;"Other",,SUBSTITUTE(E376," ","")&lt;&gt;"MiscellaneousArtists",SUBSTITUTE(E376," ","")&lt;&gt;"MiscellaneousArtist",E376&lt;&gt;"Miscellaneous",SUBSTITUTE(E376," ","")&lt;&gt;"MiscelaneousArtists",SUBSTITUTE(E376," ","")&lt;&gt;"MiscelaneousArtist",E376&lt;&gt;"Miscelaneous"),"INSERT into Contributors VALUES (newid(), "&amp;IF(F376&lt;&gt;"Primary Artist", "(select RoleId from ContributorRoles where Name='"&amp;F376&amp;"'), 0", "49, 1")&amp; ", null, (select max(ReleaseId) from Releases where "&amp;IF(A376&lt;&gt;"","UPC="&amp;A376,"Catalog='"&amp;SUBSTITUTE(trim(B376),"'","''")&amp;"'")&amp;" and EnterpriseId="&amp;EntId&amp;"), (select ArtistId from Artists where Name=N'"&amp;SUBSTITUTE(trim(E376),"'","''")&amp;"' and EnterpriseId="&amp;EntId&amp;"), null)",""))</f>
        <v>INSERT into Contributors VALUES (newid(), (select RoleId from ContributorRoles where Name='Engineer'), 0, null, (select max(ReleaseId) from Releases where UPC=707337660678 and EnterpriseId=647322), (select ArtistId from Artists where Name=N'Tavin' and EnterpriseId=647322), null)</v>
      </c>
      <c r="L376" s="28"/>
    </row>
    <row r="377">
      <c r="A377" s="83">
        <v>7.07337692785E11</v>
      </c>
      <c r="B377" s="116"/>
      <c r="C377" s="134" t="str">
        <f t="array" ref="C377">ifs(and(isblank($A377),isblank($B377)),"", not(iserror(vlookup($A377&amp;$B377,'3) Release_Label'!$D:$D&amp;'3) Release_Label'!$E:$E,1,0))),vlookup($A377&amp;$B377,{'3) Release_Label'!$D:$D&amp;'3) Release_Label'!$E:$E,'3) Release_Label'!$F:$F},2,0), or(and(not(isblank($B377)),$B377=$B376,$A377&lt;&gt;$A376),and(not(isblank($A377)),$A377=$A376,$B377&lt;&gt;$B376)),"ID LISTS UNALIGNED",and($A377&lt;&gt;"",countif('3) Release_Label'!$D:$D,$A377)=0),"NO UPC MATCH in Release_Label",and($B377&lt;&gt;"",countif('3) Release_Label'!$E:$E,$B377)=0),"NO CATALOG ID MATCH in Release_Label",iserror(vlookup($A377&amp;$B377,'3) Release_Label'!$D:$D&amp;'3) Release_Label'!$E:$E,1,0)),"NO UPC-CATALOG ID pair MATCH in Release_Label" )</f>
        <v>Leônidas: This Is Sparta</v>
      </c>
      <c r="D377" s="134" t="str">
        <f t="array" ref="D377">ifs(and(isblank($A377),isblank($B377)),"", not(iserror(vlookup($A377&amp;$B377,'3) Release_Label'!$D:$D&amp;'3) Release_Label'!$E:$E,1,0))),vlookup($A377&amp;$B377,{'3) Release_Label'!$D:$D&amp;'3) Release_Label'!$E:$E,'3) Release_Label'!$H:$H},2,0), or(and(not(isblank($B377)),$B377=$B376,$A377&lt;&gt;$A376),and(not(isblank($A377)),$A377=$A376,$B377&lt;&gt;$B376)),"ID LISTS UNALIGNED",and($A377&lt;&gt;"",countif('3) Release_Label'!$D:$D,$A377)=0),"NO UPC MATCH in Release_Label",and($B377&lt;&gt;"",countif('3) Release_Label'!$E:$E,$B377)=0),"NO CATALOG ID MATCH in Release_Label",iserror(vlookup($A377&amp;$B377,'3) Release_Label'!$D:$D&amp;'3) Release_Label'!$E:$E,1,0)),"NO UPC-CATALOG ID pair MATCH in Release_Label" )</f>
        <v/>
      </c>
      <c r="E377" s="43" t="s">
        <v>67</v>
      </c>
      <c r="F377" s="135" t="s">
        <v>666</v>
      </c>
      <c r="G377" s="136" t="str">
        <f t="array" ref="G377">ifs(or($F377="",$F377="Main Primary Artist"),$F377,not(iserror(vlookup($F377,'Reference info'!$J$5:$J$8,1,0))),"Key Artist",not(iserror(vlookup($F377,'Reference info'!$J$38:$J$405,1,0))),"Performer",not(iserror(vlookup($F377,'Reference info'!$J$10:$J$36,1,0))),"Producer &amp; Engineer")</f>
        <v>Main Primary Artist</v>
      </c>
      <c r="I377" s="8" t="str">
        <f>IF(AND(F377="Main Primary Artist",SUBSTITUTE(E377," ","")&lt;&gt;"VariousArtists",SUBSTITUTE(E377," ","")&lt;&gt;"VariousArtist",E377&lt;&gt;"Various",SUBSTITUTE(E377," ","")&lt;&gt;"AssortedArtists",SUBSTITUTE(E377," ","")&lt;&gt;"AssortedArtist",E377&lt;&gt;"Assorted",SUBSTITUTE(E377," ","")&lt;&gt;"AsortedArtists",SUBSTITUTE(E377," ","")&lt;&gt;"AsortedArtist",E377&lt;&gt;"Asorted",E377&lt;&gt;"Other",,SUBSTITUTE(E377," ","")&lt;&gt;"MiscellaneousArtists",SUBSTITUTE(E377," ","")&lt;&gt;"MiscellaneousArtist",E377&lt;&gt;"Miscellaneous",SUBSTITUTE(E377," ","")&lt;&gt;"MiscelaneousArtists",SUBSTITUTE(E377," ","")&lt;&gt;"MiscelaneousArtist",E377&lt;&gt;"Miscelaneous"),"update Releases set ArtistId=(select ArtistId from Artists where Name=N'"&amp;SUBSTITUTE(trim(E377),"'","''")&amp;"' and EnterpriseId="&amp;EntId&amp;"), SearchKeywords=concat_ws(' ', Name, N'"&amp;SUBSTITUTE(trim(E377),"'","''")&amp;"',(select Name from Labels where LabelId=Releases.LabelId), ReleaseId, UPC, Catalog) where "&amp;IF(A377&lt;&gt;"","UPC="&amp;A377,"Catalog='"&amp;SUBSTITUTE(trim(B377),"'","''")&amp;"'")&amp;" and EnterpriseId="&amp;EntId,IF(and(F377&lt;&gt;"Main Primary Artist",SUBSTITUTE(E377," ","")&lt;&gt;"VariousArtists",SUBSTITUTE(E377," ","")&lt;&gt;"VariousArtist",E377&lt;&gt;"Various",SUBSTITUTE(E377," ","")&lt;&gt;"AssortedArtists",SUBSTITUTE(E377," ","")&lt;&gt;"AssortedArtist",E377&lt;&gt;"Assorted",SUBSTITUTE(E377," ","")&lt;&gt;"AsortedArtists",SUBSTITUTE(E377," ","")&lt;&gt;"AsortedArtist",E377&lt;&gt;"Asorted",E377&lt;&gt;"Other",,SUBSTITUTE(E377," ","")&lt;&gt;"MiscellaneousArtists",SUBSTITUTE(E377," ","")&lt;&gt;"MiscellaneousArtist",E377&lt;&gt;"Miscellaneous",SUBSTITUTE(E377," ","")&lt;&gt;"MiscelaneousArtists",SUBSTITUTE(E377," ","")&lt;&gt;"MiscelaneousArtist",E377&lt;&gt;"Miscelaneous"),"INSERT into Contributors VALUES (newid(), "&amp;IF(F377&lt;&gt;"Primary Artist", "(select RoleId from ContributorRoles where Name='"&amp;F377&amp;"'), 0", "49, 1")&amp; ", null, (select max(ReleaseId) from Releases where "&amp;IF(A377&lt;&gt;"","UPC="&amp;A377,"Catalog='"&amp;SUBSTITUTE(trim(B377),"'","''")&amp;"'")&amp;" and EnterpriseId="&amp;EntId&amp;"), (select ArtistId from Artists where Name=N'"&amp;SUBSTITUTE(trim(E377),"'","''")&amp;"'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UPC=707337692785 and EnterpriseId=647322</v>
      </c>
      <c r="L377" s="28"/>
    </row>
    <row r="378">
      <c r="A378" s="83">
        <v>7.07337692785E11</v>
      </c>
      <c r="B378" s="116"/>
      <c r="C378" s="134" t="str">
        <f t="array" ref="C378">ifs(and(isblank($A378),isblank($B378)),"", not(iserror(vlookup($A378&amp;$B378,'3) Release_Label'!$D:$D&amp;'3) Release_Label'!$E:$E,1,0))),vlookup($A378&amp;$B378,{'3) Release_Label'!$D:$D&amp;'3) Release_Label'!$E:$E,'3) Release_Label'!$F:$F},2,0), or(and(not(isblank($B378)),$B378=$B377,$A378&lt;&gt;$A377),and(not(isblank($A378)),$A378=$A377,$B378&lt;&gt;$B377)),"ID LISTS UNALIGNED",and($A378&lt;&gt;"",countif('3) Release_Label'!$D:$D,$A378)=0),"NO UPC MATCH in Release_Label",and($B378&lt;&gt;"",countif('3) Release_Label'!$E:$E,$B378)=0),"NO CATALOG ID MATCH in Release_Label",iserror(vlookup($A378&amp;$B378,'3) Release_Label'!$D:$D&amp;'3) Release_Label'!$E:$E,1,0)),"NO UPC-CATALOG ID pair MATCH in Release_Label" )</f>
        <v>Leônidas: This Is Sparta</v>
      </c>
      <c r="D378" s="134" t="str">
        <f t="array" ref="D378">ifs(and(isblank($A378),isblank($B378)),"", not(iserror(vlookup($A378&amp;$B378,'3) Release_Label'!$D:$D&amp;'3) Release_Label'!$E:$E,1,0))),vlookup($A378&amp;$B378,{'3) Release_Label'!$D:$D&amp;'3) Release_Label'!$E:$E,'3) Release_Label'!$H:$H},2,0), or(and(not(isblank($B378)),$B378=$B377,$A378&lt;&gt;$A377),and(not(isblank($A378)),$A378=$A377,$B378&lt;&gt;$B377)),"ID LISTS UNALIGNED",and($A378&lt;&gt;"",countif('3) Release_Label'!$D:$D,$A378)=0),"NO UPC MATCH in Release_Label",and($B378&lt;&gt;"",countif('3) Release_Label'!$E:$E,$B378)=0),"NO CATALOG ID MATCH in Release_Label",iserror(vlookup($A378&amp;$B378,'3) Release_Label'!$D:$D&amp;'3) Release_Label'!$E:$E,1,0)),"NO UPC-CATALOG ID pair MATCH in Release_Label" )</f>
        <v/>
      </c>
      <c r="E378" s="43" t="s">
        <v>67</v>
      </c>
      <c r="F378" s="135" t="s">
        <v>667</v>
      </c>
      <c r="G378" s="136" t="str">
        <f t="array" ref="G378">ifs(or($F378="",$F378="Main Primary Artist"),$F378,not(iserror(vlookup($F378,'Reference info'!$J$5:$J$8,1,0))),"Key Artist",not(iserror(vlookup($F378,'Reference info'!$J$38:$J$405,1,0))),"Performer",not(iserror(vlookup($F378,'Reference info'!$J$10:$J$36,1,0))),"Producer &amp; Engineer")</f>
        <v>Producer &amp; Engineer</v>
      </c>
      <c r="I378" s="8" t="str">
        <f>IF(AND(F378="Main Primary Artist",SUBSTITUTE(E378," ","")&lt;&gt;"VariousArtists",SUBSTITUTE(E378," ","")&lt;&gt;"VariousArtist",E378&lt;&gt;"Various",SUBSTITUTE(E378," ","")&lt;&gt;"AssortedArtists",SUBSTITUTE(E378," ","")&lt;&gt;"AssortedArtist",E378&lt;&gt;"Assorted",SUBSTITUTE(E378," ","")&lt;&gt;"AsortedArtists",SUBSTITUTE(E378," ","")&lt;&gt;"AsortedArtist",E378&lt;&gt;"Asorted",E378&lt;&gt;"Other",,SUBSTITUTE(E378," ","")&lt;&gt;"MiscellaneousArtists",SUBSTITUTE(E378," ","")&lt;&gt;"MiscellaneousArtist",E378&lt;&gt;"Miscellaneous",SUBSTITUTE(E378," ","")&lt;&gt;"MiscelaneousArtists",SUBSTITUTE(E378," ","")&lt;&gt;"MiscelaneousArtist",E378&lt;&gt;"Miscelaneous"),"update Releases set ArtistId=(select ArtistId from Artists where Name=N'"&amp;SUBSTITUTE(trim(E378),"'","''")&amp;"' and EnterpriseId="&amp;EntId&amp;"), SearchKeywords=concat_ws(' ', Name, N'"&amp;SUBSTITUTE(trim(E378),"'","''")&amp;"',(select Name from Labels where LabelId=Releases.LabelId), ReleaseId, UPC, Catalog) where "&amp;IF(A378&lt;&gt;"","UPC="&amp;A378,"Catalog='"&amp;SUBSTITUTE(trim(B378),"'","''")&amp;"'")&amp;" and EnterpriseId="&amp;EntId,IF(and(F378&lt;&gt;"Main Primary Artist",SUBSTITUTE(E378," ","")&lt;&gt;"VariousArtists",SUBSTITUTE(E378," ","")&lt;&gt;"VariousArtist",E378&lt;&gt;"Various",SUBSTITUTE(E378," ","")&lt;&gt;"AssortedArtists",SUBSTITUTE(E378," ","")&lt;&gt;"AssortedArtist",E378&lt;&gt;"Assorted",SUBSTITUTE(E378," ","")&lt;&gt;"AsortedArtists",SUBSTITUTE(E378," ","")&lt;&gt;"AsortedArtist",E378&lt;&gt;"Asorted",E378&lt;&gt;"Other",,SUBSTITUTE(E378," ","")&lt;&gt;"MiscellaneousArtists",SUBSTITUTE(E378," ","")&lt;&gt;"MiscellaneousArtist",E378&lt;&gt;"Miscellaneous",SUBSTITUTE(E378," ","")&lt;&gt;"MiscelaneousArtists",SUBSTITUTE(E378," ","")&lt;&gt;"MiscelaneousArtist",E378&lt;&gt;"Miscelaneous"),"INSERT into Contributors VALUES (newid(), "&amp;IF(F378&lt;&gt;"Primary Artist", "(select RoleId from ContributorRoles where Name='"&amp;F378&amp;"'), 0", "49, 1")&amp; ", null, (select max(ReleaseId) from Releases where "&amp;IF(A378&lt;&gt;"","UPC="&amp;A378,"Catalog='"&amp;SUBSTITUTE(trim(B378),"'","''")&amp;"'")&amp;" and EnterpriseId="&amp;EntId&amp;"), (select ArtistId from Artists where Name=N'"&amp;SUBSTITUTE(trim(E378),"'","''")&amp;"' and EnterpriseId="&amp;EntId&amp;"), null)",""))</f>
        <v>INSERT into Contributors VALUES (newid(), (select RoleId from ContributorRoles where Name='Producer'), 0, null, (select max(ReleaseId) from Releases where UPC=707337692785 and EnterpriseId=647322), (select ArtistId from Artists where Name=N'Flash Beats Manow' and EnterpriseId=647322), null)</v>
      </c>
      <c r="L378" s="28"/>
    </row>
    <row r="379">
      <c r="A379" s="83">
        <v>7.07337692785E11</v>
      </c>
      <c r="B379" s="116"/>
      <c r="C379" s="134" t="str">
        <f t="array" ref="C379">ifs(and(isblank($A379),isblank($B379)),"", not(iserror(vlookup($A379&amp;$B379,'3) Release_Label'!$D:$D&amp;'3) Release_Label'!$E:$E,1,0))),vlookup($A379&amp;$B379,{'3) Release_Label'!$D:$D&amp;'3) Release_Label'!$E:$E,'3) Release_Label'!$F:$F},2,0), or(and(not(isblank($B379)),$B379=$B378,$A379&lt;&gt;$A378),and(not(isblank($A379)),$A379=$A378,$B379&lt;&gt;$B378)),"ID LISTS UNALIGNED",and($A379&lt;&gt;"",countif('3) Release_Label'!$D:$D,$A379)=0),"NO UPC MATCH in Release_Label",and($B379&lt;&gt;"",countif('3) Release_Label'!$E:$E,$B379)=0),"NO CATALOG ID MATCH in Release_Label",iserror(vlookup($A379&amp;$B379,'3) Release_Label'!$D:$D&amp;'3) Release_Label'!$E:$E,1,0)),"NO UPC-CATALOG ID pair MATCH in Release_Label" )</f>
        <v>Leônidas: This Is Sparta</v>
      </c>
      <c r="D379" s="134" t="str">
        <f t="array" ref="D379">ifs(and(isblank($A379),isblank($B379)),"", not(iserror(vlookup($A379&amp;$B379,'3) Release_Label'!$D:$D&amp;'3) Release_Label'!$E:$E,1,0))),vlookup($A379&amp;$B379,{'3) Release_Label'!$D:$D&amp;'3) Release_Label'!$E:$E,'3) Release_Label'!$H:$H},2,0), or(and(not(isblank($B379)),$B379=$B378,$A379&lt;&gt;$A378),and(not(isblank($A379)),$A379=$A378,$B379&lt;&gt;$B378)),"ID LISTS UNALIGNED",and($A379&lt;&gt;"",countif('3) Release_Label'!$D:$D,$A379)=0),"NO UPC MATCH in Release_Label",and($B379&lt;&gt;"",countif('3) Release_Label'!$E:$E,$B379)=0),"NO CATALOG ID MATCH in Release_Label",iserror(vlookup($A379&amp;$B379,'3) Release_Label'!$D:$D&amp;'3) Release_Label'!$E:$E,1,0)),"NO UPC-CATALOG ID pair MATCH in Release_Label" )</f>
        <v/>
      </c>
      <c r="E379" s="43" t="s">
        <v>67</v>
      </c>
      <c r="F379" s="135" t="s">
        <v>669</v>
      </c>
      <c r="G379" s="136" t="str">
        <f t="array" ref="G379">ifs(or($F379="",$F379="Main Primary Artist"),$F379,not(iserror(vlookup($F379,'Reference info'!$J$5:$J$8,1,0))),"Key Artist",not(iserror(vlookup($F379,'Reference info'!$J$38:$J$405,1,0))),"Performer",not(iserror(vlookup($F379,'Reference info'!$J$10:$J$36,1,0))),"Producer &amp; Engineer")</f>
        <v>Producer &amp; Engineer</v>
      </c>
      <c r="I379" s="8" t="str">
        <f>IF(AND(F379="Main Primary Artist",SUBSTITUTE(E379," ","")&lt;&gt;"VariousArtists",SUBSTITUTE(E379," ","")&lt;&gt;"VariousArtist",E379&lt;&gt;"Various",SUBSTITUTE(E379," ","")&lt;&gt;"AssortedArtists",SUBSTITUTE(E379," ","")&lt;&gt;"AssortedArtist",E379&lt;&gt;"Assorted",SUBSTITUTE(E379," ","")&lt;&gt;"AsortedArtists",SUBSTITUTE(E379," ","")&lt;&gt;"AsortedArtist",E379&lt;&gt;"Asorted",E379&lt;&gt;"Other",,SUBSTITUTE(E379," ","")&lt;&gt;"MiscellaneousArtists",SUBSTITUTE(E379," ","")&lt;&gt;"MiscellaneousArtist",E379&lt;&gt;"Miscellaneous",SUBSTITUTE(E379," ","")&lt;&gt;"MiscelaneousArtists",SUBSTITUTE(E379," ","")&lt;&gt;"MiscelaneousArtist",E379&lt;&gt;"Miscelaneous"),"update Releases set ArtistId=(select ArtistId from Artists where Name=N'"&amp;SUBSTITUTE(trim(E379),"'","''")&amp;"' and EnterpriseId="&amp;EntId&amp;"), SearchKeywords=concat_ws(' ', Name, N'"&amp;SUBSTITUTE(trim(E379),"'","''")&amp;"',(select Name from Labels where LabelId=Releases.LabelId), ReleaseId, UPC, Catalog) where "&amp;IF(A379&lt;&gt;"","UPC="&amp;A379,"Catalog='"&amp;SUBSTITUTE(trim(B379),"'","''")&amp;"'")&amp;" and EnterpriseId="&amp;EntId,IF(and(F379&lt;&gt;"Main Primary Artist",SUBSTITUTE(E379," ","")&lt;&gt;"VariousArtists",SUBSTITUTE(E379," ","")&lt;&gt;"VariousArtist",E379&lt;&gt;"Various",SUBSTITUTE(E379," ","")&lt;&gt;"AssortedArtists",SUBSTITUTE(E379," ","")&lt;&gt;"AssortedArtist",E379&lt;&gt;"Assorted",SUBSTITUTE(E379," ","")&lt;&gt;"AsortedArtists",SUBSTITUTE(E379," ","")&lt;&gt;"AsortedArtist",E379&lt;&gt;"Asorted",E379&lt;&gt;"Other",,SUBSTITUTE(E379," ","")&lt;&gt;"MiscellaneousArtists",SUBSTITUTE(E379," ","")&lt;&gt;"MiscellaneousArtist",E379&lt;&gt;"Miscellaneous",SUBSTITUTE(E379," ","")&lt;&gt;"MiscelaneousArtists",SUBSTITUTE(E379," ","")&lt;&gt;"MiscelaneousArtist",E379&lt;&gt;"Miscelaneous"),"INSERT into Contributors VALUES (newid(), "&amp;IF(F379&lt;&gt;"Primary Artist", "(select RoleId from ContributorRoles where Name='"&amp;F379&amp;"'), 0", "49, 1")&amp; ", null, (select max(ReleaseId) from Releases where "&amp;IF(A379&lt;&gt;"","UPC="&amp;A379,"Catalog='"&amp;SUBSTITUTE(trim(B379),"'","''")&amp;"'")&amp;" and EnterpriseId="&amp;EntId&amp;"), (select ArtistId from Artists where Name=N'"&amp;SUBSTITUTE(trim(E379),"'","''")&amp;"' and EnterpriseId="&amp;EntId&amp;"), null)",""))</f>
        <v>INSERT into Contributors VALUES (newid(), (select RoleId from ContributorRoles where Name='Engineer'), 0, null, (select max(ReleaseId) from Releases where UPC=707337692785 and EnterpriseId=647322), (select ArtistId from Artists where Name=N'Flash Beats Manow' and EnterpriseId=647322), null)</v>
      </c>
      <c r="L379" s="28"/>
    </row>
    <row r="380">
      <c r="A380" s="83">
        <v>7.07337694352E11</v>
      </c>
      <c r="B380" s="116"/>
      <c r="C380" s="134" t="str">
        <f t="array" ref="C380">ifs(and(isblank($A380),isblank($B380)),"", not(iserror(vlookup($A380&amp;$B380,'3) Release_Label'!$D:$D&amp;'3) Release_Label'!$E:$E,1,0))),vlookup($A380&amp;$B380,{'3) Release_Label'!$D:$D&amp;'3) Release_Label'!$E:$E,'3) Release_Label'!$F:$F},2,0), or(and(not(isblank($B380)),$B380=$B379,$A380&lt;&gt;$A379),and(not(isblank($A380)),$A380=$A379,$B380&lt;&gt;$B379)),"ID LISTS UNALIGNED",and($A380&lt;&gt;"",countif('3) Release_Label'!$D:$D,$A380)=0),"NO UPC MATCH in Release_Label",and($B380&lt;&gt;"",countif('3) Release_Label'!$E:$E,$B380)=0),"NO CATALOG ID MATCH in Release_Label",iserror(vlookup($A380&amp;$B380,'3) Release_Label'!$D:$D&amp;'3) Release_Label'!$E:$E,1,0)),"NO UPC-CATALOG ID pair MATCH in Release_Label" )</f>
        <v>Feiticeiro Imortal</v>
      </c>
      <c r="D380" s="134" t="str">
        <f t="array" ref="D380">ifs(and(isblank($A380),isblank($B380)),"", not(iserror(vlookup($A380&amp;$B380,'3) Release_Label'!$D:$D&amp;'3) Release_Label'!$E:$E,1,0))),vlookup($A380&amp;$B380,{'3) Release_Label'!$D:$D&amp;'3) Release_Label'!$E:$E,'3) Release_Label'!$H:$H},2,0), or(and(not(isblank($B380)),$B380=$B379,$A380&lt;&gt;$A379),and(not(isblank($A380)),$A380=$A379,$B380&lt;&gt;$B379)),"ID LISTS UNALIGNED",and($A380&lt;&gt;"",countif('3) Release_Label'!$D:$D,$A380)=0),"NO UPC MATCH in Release_Label",and($B380&lt;&gt;"",countif('3) Release_Label'!$E:$E,$B380)=0),"NO CATALOG ID MATCH in Release_Label",iserror(vlookup($A380&amp;$B380,'3) Release_Label'!$D:$D&amp;'3) Release_Label'!$E:$E,1,0)),"NO UPC-CATALOG ID pair MATCH in Release_Label" )</f>
        <v/>
      </c>
      <c r="E380" s="43" t="s">
        <v>71</v>
      </c>
      <c r="F380" s="135" t="s">
        <v>666</v>
      </c>
      <c r="G380" s="136" t="str">
        <f t="array" ref="G380">ifs(or($F380="",$F380="Main Primary Artist"),$F380,not(iserror(vlookup($F380,'Reference info'!$J$5:$J$8,1,0))),"Key Artist",not(iserror(vlookup($F380,'Reference info'!$J$38:$J$405,1,0))),"Performer",not(iserror(vlookup($F380,'Reference info'!$J$10:$J$36,1,0))),"Producer &amp; Engineer")</f>
        <v>Main Primary Artist</v>
      </c>
      <c r="I380" s="8" t="str">
        <f>IF(AND(F380="Main Primary Artist",SUBSTITUTE(E380," ","")&lt;&gt;"VariousArtists",SUBSTITUTE(E380," ","")&lt;&gt;"VariousArtist",E380&lt;&gt;"Various",SUBSTITUTE(E380," ","")&lt;&gt;"AssortedArtists",SUBSTITUTE(E380," ","")&lt;&gt;"AssortedArtist",E380&lt;&gt;"Assorted",SUBSTITUTE(E380," ","")&lt;&gt;"AsortedArtists",SUBSTITUTE(E380," ","")&lt;&gt;"AsortedArtist",E380&lt;&gt;"Asorted",E380&lt;&gt;"Other",,SUBSTITUTE(E380," ","")&lt;&gt;"MiscellaneousArtists",SUBSTITUTE(E380," ","")&lt;&gt;"MiscellaneousArtist",E380&lt;&gt;"Miscellaneous",SUBSTITUTE(E380," ","")&lt;&gt;"MiscelaneousArtists",SUBSTITUTE(E380," ","")&lt;&gt;"MiscelaneousArtist",E380&lt;&gt;"Miscelaneous"),"update Releases set ArtistId=(select ArtistId from Artists where Name=N'"&amp;SUBSTITUTE(trim(E380),"'","''")&amp;"' and EnterpriseId="&amp;EntId&amp;"), SearchKeywords=concat_ws(' ', Name, N'"&amp;SUBSTITUTE(trim(E380),"'","''")&amp;"',(select Name from Labels where LabelId=Releases.LabelId), ReleaseId, UPC, Catalog) where "&amp;IF(A380&lt;&gt;"","UPC="&amp;A380,"Catalog='"&amp;SUBSTITUTE(trim(B380),"'","''")&amp;"'")&amp;" and EnterpriseId="&amp;EntId,IF(and(F380&lt;&gt;"Main Primary Artist",SUBSTITUTE(E380," ","")&lt;&gt;"VariousArtists",SUBSTITUTE(E380," ","")&lt;&gt;"VariousArtist",E380&lt;&gt;"Various",SUBSTITUTE(E380," ","")&lt;&gt;"AssortedArtists",SUBSTITUTE(E380," ","")&lt;&gt;"AssortedArtist",E380&lt;&gt;"Assorted",SUBSTITUTE(E380," ","")&lt;&gt;"AsortedArtists",SUBSTITUTE(E380," ","")&lt;&gt;"AsortedArtist",E380&lt;&gt;"Asorted",E380&lt;&gt;"Other",,SUBSTITUTE(E380," ","")&lt;&gt;"MiscellaneousArtists",SUBSTITUTE(E380," ","")&lt;&gt;"MiscellaneousArtist",E380&lt;&gt;"Miscellaneous",SUBSTITUTE(E380," ","")&lt;&gt;"MiscelaneousArtists",SUBSTITUTE(E380," ","")&lt;&gt;"MiscelaneousArtist",E380&lt;&gt;"Miscelaneous"),"INSERT into Contributors VALUES (newid(), "&amp;IF(F380&lt;&gt;"Primary Artist", "(select RoleId from ContributorRoles where Name='"&amp;F380&amp;"'), 0", "49, 1")&amp; ", null, (select max(ReleaseId) from Releases where "&amp;IF(A380&lt;&gt;"","UPC="&amp;A380,"Catalog='"&amp;SUBSTITUTE(trim(B380),"'","''")&amp;"'")&amp;" and EnterpriseId="&amp;EntId&amp;"), (select ArtistId from Artists where Name=N'"&amp;SUBSTITUTE(trim(E380),"'","''")&amp;"' and EnterpriseId="&amp;EntId&amp;"), null)",""))</f>
        <v>update Releases set ArtistId=(select ArtistId from Artists where Name=N'Gabriza' and EnterpriseId=647322), SearchKeywords=concat_ws(' ', Name, N'Gabriza',(select Name from Labels where LabelId=Releases.LabelId), ReleaseId, UPC, Catalog) where UPC=707337694352 and EnterpriseId=647322</v>
      </c>
      <c r="L380" s="28"/>
    </row>
    <row r="381">
      <c r="A381" s="83">
        <v>7.07337694352E11</v>
      </c>
      <c r="B381" s="116"/>
      <c r="C381" s="134" t="str">
        <f t="array" ref="C381">ifs(and(isblank($A381),isblank($B381)),"", not(iserror(vlookup($A381&amp;$B381,'3) Release_Label'!$D:$D&amp;'3) Release_Label'!$E:$E,1,0))),vlookup($A381&amp;$B381,{'3) Release_Label'!$D:$D&amp;'3) Release_Label'!$E:$E,'3) Release_Label'!$F:$F},2,0), or(and(not(isblank($B381)),$B381=$B380,$A381&lt;&gt;$A380),and(not(isblank($A381)),$A381=$A380,$B381&lt;&gt;$B380)),"ID LISTS UNALIGNED",and($A381&lt;&gt;"",countif('3) Release_Label'!$D:$D,$A381)=0),"NO UPC MATCH in Release_Label",and($B381&lt;&gt;"",countif('3) Release_Label'!$E:$E,$B381)=0),"NO CATALOG ID MATCH in Release_Label",iserror(vlookup($A381&amp;$B381,'3) Release_Label'!$D:$D&amp;'3) Release_Label'!$E:$E,1,0)),"NO UPC-CATALOG ID pair MATCH in Release_Label" )</f>
        <v>Feiticeiro Imortal</v>
      </c>
      <c r="D381" s="134" t="str">
        <f t="array" ref="D381">ifs(and(isblank($A381),isblank($B381)),"", not(iserror(vlookup($A381&amp;$B381,'3) Release_Label'!$D:$D&amp;'3) Release_Label'!$E:$E,1,0))),vlookup($A381&amp;$B381,{'3) Release_Label'!$D:$D&amp;'3) Release_Label'!$E:$E,'3) Release_Label'!$H:$H},2,0), or(and(not(isblank($B381)),$B381=$B380,$A381&lt;&gt;$A380),and(not(isblank($A381)),$A381=$A380,$B381&lt;&gt;$B380)),"ID LISTS UNALIGNED",and($A381&lt;&gt;"",countif('3) Release_Label'!$D:$D,$A381)=0),"NO UPC MATCH in Release_Label",and($B381&lt;&gt;"",countif('3) Release_Label'!$E:$E,$B381)=0),"NO CATALOG ID MATCH in Release_Label",iserror(vlookup($A381&amp;$B381,'3) Release_Label'!$D:$D&amp;'3) Release_Label'!$E:$E,1,0)),"NO UPC-CATALOG ID pair MATCH in Release_Label" )</f>
        <v/>
      </c>
      <c r="E381" s="43" t="s">
        <v>71</v>
      </c>
      <c r="F381" s="135" t="s">
        <v>667</v>
      </c>
      <c r="G381" s="136" t="str">
        <f t="array" ref="G381">ifs(or($F381="",$F381="Main Primary Artist"),$F381,not(iserror(vlookup($F381,'Reference info'!$J$5:$J$8,1,0))),"Key Artist",not(iserror(vlookup($F381,'Reference info'!$J$38:$J$405,1,0))),"Performer",not(iserror(vlookup($F381,'Reference info'!$J$10:$J$36,1,0))),"Producer &amp; Engineer")</f>
        <v>Producer &amp; Engineer</v>
      </c>
      <c r="I381" s="8" t="str">
        <f>IF(AND(F381="Main Primary Artist",SUBSTITUTE(E381," ","")&lt;&gt;"VariousArtists",SUBSTITUTE(E381," ","")&lt;&gt;"VariousArtist",E381&lt;&gt;"Various",SUBSTITUTE(E381," ","")&lt;&gt;"AssortedArtists",SUBSTITUTE(E381," ","")&lt;&gt;"AssortedArtist",E381&lt;&gt;"Assorted",SUBSTITUTE(E381," ","")&lt;&gt;"AsortedArtists",SUBSTITUTE(E381," ","")&lt;&gt;"AsortedArtist",E381&lt;&gt;"Asorted",E381&lt;&gt;"Other",,SUBSTITUTE(E381," ","")&lt;&gt;"MiscellaneousArtists",SUBSTITUTE(E381," ","")&lt;&gt;"MiscellaneousArtist",E381&lt;&gt;"Miscellaneous",SUBSTITUTE(E381," ","")&lt;&gt;"MiscelaneousArtists",SUBSTITUTE(E381," ","")&lt;&gt;"MiscelaneousArtist",E381&lt;&gt;"Miscelaneous"),"update Releases set ArtistId=(select ArtistId from Artists where Name=N'"&amp;SUBSTITUTE(trim(E381),"'","''")&amp;"' and EnterpriseId="&amp;EntId&amp;"), SearchKeywords=concat_ws(' ', Name, N'"&amp;SUBSTITUTE(trim(E381),"'","''")&amp;"',(select Name from Labels where LabelId=Releases.LabelId), ReleaseId, UPC, Catalog) where "&amp;IF(A381&lt;&gt;"","UPC="&amp;A381,"Catalog='"&amp;SUBSTITUTE(trim(B381),"'","''")&amp;"'")&amp;" and EnterpriseId="&amp;EntId,IF(and(F381&lt;&gt;"Main Primary Artist",SUBSTITUTE(E381," ","")&lt;&gt;"VariousArtists",SUBSTITUTE(E381," ","")&lt;&gt;"VariousArtist",E381&lt;&gt;"Various",SUBSTITUTE(E381," ","")&lt;&gt;"AssortedArtists",SUBSTITUTE(E381," ","")&lt;&gt;"AssortedArtist",E381&lt;&gt;"Assorted",SUBSTITUTE(E381," ","")&lt;&gt;"AsortedArtists",SUBSTITUTE(E381," ","")&lt;&gt;"AsortedArtist",E381&lt;&gt;"Asorted",E381&lt;&gt;"Other",,SUBSTITUTE(E381," ","")&lt;&gt;"MiscellaneousArtists",SUBSTITUTE(E381," ","")&lt;&gt;"MiscellaneousArtist",E381&lt;&gt;"Miscellaneous",SUBSTITUTE(E381," ","")&lt;&gt;"MiscelaneousArtists",SUBSTITUTE(E381," ","")&lt;&gt;"MiscelaneousArtist",E381&lt;&gt;"Miscelaneous"),"INSERT into Contributors VALUES (newid(), "&amp;IF(F381&lt;&gt;"Primary Artist", "(select RoleId from ContributorRoles where Name='"&amp;F381&amp;"'), 0", "49, 1")&amp; ", null, (select max(ReleaseId) from Releases where "&amp;IF(A381&lt;&gt;"","UPC="&amp;A381,"Catalog='"&amp;SUBSTITUTE(trim(B381),"'","''")&amp;"'")&amp;" and EnterpriseId="&amp;EntId&amp;"), (select ArtistId from Artists where Name=N'"&amp;SUBSTITUTE(trim(E381),"'","''")&amp;"' and EnterpriseId="&amp;EntId&amp;"), null)",""))</f>
        <v>INSERT into Contributors VALUES (newid(), (select RoleId from ContributorRoles where Name='Producer'), 0, null, (select max(ReleaseId) from Releases where UPC=707337694352 and EnterpriseId=647322), (select ArtistId from Artists where Name=N'Gabriza' and EnterpriseId=647322), null)</v>
      </c>
      <c r="L381" s="28"/>
    </row>
    <row r="382">
      <c r="A382" s="83">
        <v>7.07337694352E11</v>
      </c>
      <c r="B382" s="116"/>
      <c r="C382" s="134" t="str">
        <f t="array" ref="C382">ifs(and(isblank($A382),isblank($B382)),"", not(iserror(vlookup($A382&amp;$B382,'3) Release_Label'!$D:$D&amp;'3) Release_Label'!$E:$E,1,0))),vlookup($A382&amp;$B382,{'3) Release_Label'!$D:$D&amp;'3) Release_Label'!$E:$E,'3) Release_Label'!$F:$F},2,0), or(and(not(isblank($B382)),$B382=$B381,$A382&lt;&gt;$A381),and(not(isblank($A382)),$A382=$A381,$B382&lt;&gt;$B381)),"ID LISTS UNALIGNED",and($A382&lt;&gt;"",countif('3) Release_Label'!$D:$D,$A382)=0),"NO UPC MATCH in Release_Label",and($B382&lt;&gt;"",countif('3) Release_Label'!$E:$E,$B382)=0),"NO CATALOG ID MATCH in Release_Label",iserror(vlookup($A382&amp;$B382,'3) Release_Label'!$D:$D&amp;'3) Release_Label'!$E:$E,1,0)),"NO UPC-CATALOG ID pair MATCH in Release_Label" )</f>
        <v>Feiticeiro Imortal</v>
      </c>
      <c r="D382" s="134" t="str">
        <f t="array" ref="D382">ifs(and(isblank($A382),isblank($B382)),"", not(iserror(vlookup($A382&amp;$B382,'3) Release_Label'!$D:$D&amp;'3) Release_Label'!$E:$E,1,0))),vlookup($A382&amp;$B382,{'3) Release_Label'!$D:$D&amp;'3) Release_Label'!$E:$E,'3) Release_Label'!$H:$H},2,0), or(and(not(isblank($B382)),$B382=$B381,$A382&lt;&gt;$A381),and(not(isblank($A382)),$A382=$A381,$B382&lt;&gt;$B381)),"ID LISTS UNALIGNED",and($A382&lt;&gt;"",countif('3) Release_Label'!$D:$D,$A382)=0),"NO UPC MATCH in Release_Label",and($B382&lt;&gt;"",countif('3) Release_Label'!$E:$E,$B382)=0),"NO CATALOG ID MATCH in Release_Label",iserror(vlookup($A382&amp;$B382,'3) Release_Label'!$D:$D&amp;'3) Release_Label'!$E:$E,1,0)),"NO UPC-CATALOG ID pair MATCH in Release_Label" )</f>
        <v/>
      </c>
      <c r="E382" s="43" t="s">
        <v>71</v>
      </c>
      <c r="F382" s="135" t="s">
        <v>669</v>
      </c>
      <c r="G382" s="136" t="str">
        <f t="array" ref="G382">ifs(or($F382="",$F382="Main Primary Artist"),$F382,not(iserror(vlookup($F382,'Reference info'!$J$5:$J$8,1,0))),"Key Artist",not(iserror(vlookup($F382,'Reference info'!$J$38:$J$405,1,0))),"Performer",not(iserror(vlookup($F382,'Reference info'!$J$10:$J$36,1,0))),"Producer &amp; Engineer")</f>
        <v>Producer &amp; Engineer</v>
      </c>
      <c r="I382" s="8" t="str">
        <f>IF(AND(F382="Main Primary Artist",SUBSTITUTE(E382," ","")&lt;&gt;"VariousArtists",SUBSTITUTE(E382," ","")&lt;&gt;"VariousArtist",E382&lt;&gt;"Various",SUBSTITUTE(E382," ","")&lt;&gt;"AssortedArtists",SUBSTITUTE(E382," ","")&lt;&gt;"AssortedArtist",E382&lt;&gt;"Assorted",SUBSTITUTE(E382," ","")&lt;&gt;"AsortedArtists",SUBSTITUTE(E382," ","")&lt;&gt;"AsortedArtist",E382&lt;&gt;"Asorted",E382&lt;&gt;"Other",,SUBSTITUTE(E382," ","")&lt;&gt;"MiscellaneousArtists",SUBSTITUTE(E382," ","")&lt;&gt;"MiscellaneousArtist",E382&lt;&gt;"Miscellaneous",SUBSTITUTE(E382," ","")&lt;&gt;"MiscelaneousArtists",SUBSTITUTE(E382," ","")&lt;&gt;"MiscelaneousArtist",E382&lt;&gt;"Miscelaneous"),"update Releases set ArtistId=(select ArtistId from Artists where Name=N'"&amp;SUBSTITUTE(trim(E382),"'","''")&amp;"' and EnterpriseId="&amp;EntId&amp;"), SearchKeywords=concat_ws(' ', Name, N'"&amp;SUBSTITUTE(trim(E382),"'","''")&amp;"',(select Name from Labels where LabelId=Releases.LabelId), ReleaseId, UPC, Catalog) where "&amp;IF(A382&lt;&gt;"","UPC="&amp;A382,"Catalog='"&amp;SUBSTITUTE(trim(B382),"'","''")&amp;"'")&amp;" and EnterpriseId="&amp;EntId,IF(and(F382&lt;&gt;"Main Primary Artist",SUBSTITUTE(E382," ","")&lt;&gt;"VariousArtists",SUBSTITUTE(E382," ","")&lt;&gt;"VariousArtist",E382&lt;&gt;"Various",SUBSTITUTE(E382," ","")&lt;&gt;"AssortedArtists",SUBSTITUTE(E382," ","")&lt;&gt;"AssortedArtist",E382&lt;&gt;"Assorted",SUBSTITUTE(E382," ","")&lt;&gt;"AsortedArtists",SUBSTITUTE(E382," ","")&lt;&gt;"AsortedArtist",E382&lt;&gt;"Asorted",E382&lt;&gt;"Other",,SUBSTITUTE(E382," ","")&lt;&gt;"MiscellaneousArtists",SUBSTITUTE(E382," ","")&lt;&gt;"MiscellaneousArtist",E382&lt;&gt;"Miscellaneous",SUBSTITUTE(E382," ","")&lt;&gt;"MiscelaneousArtists",SUBSTITUTE(E382," ","")&lt;&gt;"MiscelaneousArtist",E382&lt;&gt;"Miscelaneous"),"INSERT into Contributors VALUES (newid(), "&amp;IF(F382&lt;&gt;"Primary Artist", "(select RoleId from ContributorRoles where Name='"&amp;F382&amp;"'), 0", "49, 1")&amp; ", null, (select max(ReleaseId) from Releases where "&amp;IF(A382&lt;&gt;"","UPC="&amp;A382,"Catalog='"&amp;SUBSTITUTE(trim(B382),"'","''")&amp;"'")&amp;" and EnterpriseId="&amp;EntId&amp;"), (select ArtistId from Artists where Name=N'"&amp;SUBSTITUTE(trim(E382),"'","''")&amp;"' and EnterpriseId="&amp;EntId&amp;"), null)",""))</f>
        <v>INSERT into Contributors VALUES (newid(), (select RoleId from ContributorRoles where Name='Engineer'), 0, null, (select max(ReleaseId) from Releases where UPC=707337694352 and EnterpriseId=647322), (select ArtistId from Artists where Name=N'Gabriza' and EnterpriseId=647322), null)</v>
      </c>
      <c r="L382" s="28"/>
    </row>
    <row r="383">
      <c r="A383" s="83">
        <v>7.07337694413E11</v>
      </c>
      <c r="B383" s="116"/>
      <c r="C383" s="134" t="str">
        <f t="array" ref="C383">ifs(and(isblank($A383),isblank($B383)),"", not(iserror(vlookup($A383&amp;$B383,'3) Release_Label'!$D:$D&amp;'3) Release_Label'!$E:$E,1,0))),vlookup($A383&amp;$B383,{'3) Release_Label'!$D:$D&amp;'3) Release_Label'!$E:$E,'3) Release_Label'!$F:$F},2,0), or(and(not(isblank($B383)),$B383=$B382,$A383&lt;&gt;$A382),and(not(isblank($A383)),$A383=$A382,$B383&lt;&gt;$B382)),"ID LISTS UNALIGNED",and($A383&lt;&gt;"",countif('3) Release_Label'!$D:$D,$A383)=0),"NO UPC MATCH in Release_Label",and($B383&lt;&gt;"",countif('3) Release_Label'!$E:$E,$B383)=0),"NO CATALOG ID MATCH in Release_Label",iserror(vlookup($A383&amp;$B383,'3) Release_Label'!$D:$D&amp;'3) Release_Label'!$E:$E,1,0)),"NO UPC-CATALOG ID pair MATCH in Release_Label" )</f>
        <v>Hare Baba</v>
      </c>
      <c r="D383" s="134" t="str">
        <f t="array" ref="D383">ifs(and(isblank($A383),isblank($B383)),"", not(iserror(vlookup($A383&amp;$B383,'3) Release_Label'!$D:$D&amp;'3) Release_Label'!$E:$E,1,0))),vlookup($A383&amp;$B383,{'3) Release_Label'!$D:$D&amp;'3) Release_Label'!$E:$E,'3) Release_Label'!$H:$H},2,0), or(and(not(isblank($B383)),$B383=$B382,$A383&lt;&gt;$A382),and(not(isblank($A383)),$A383=$A382,$B383&lt;&gt;$B382)),"ID LISTS UNALIGNED",and($A383&lt;&gt;"",countif('3) Release_Label'!$D:$D,$A383)=0),"NO UPC MATCH in Release_Label",and($B383&lt;&gt;"",countif('3) Release_Label'!$E:$E,$B383)=0),"NO CATALOG ID MATCH in Release_Label",iserror(vlookup($A383&amp;$B383,'3) Release_Label'!$D:$D&amp;'3) Release_Label'!$E:$E,1,0)),"NO UPC-CATALOG ID pair MATCH in Release_Label" )</f>
        <v/>
      </c>
      <c r="E383" s="43" t="s">
        <v>79</v>
      </c>
      <c r="F383" s="135" t="s">
        <v>666</v>
      </c>
      <c r="G383" s="136" t="str">
        <f t="array" ref="G383">ifs(or($F383="",$F383="Main Primary Artist"),$F383,not(iserror(vlookup($F383,'Reference info'!$J$5:$J$8,1,0))),"Key Artist",not(iserror(vlookup($F383,'Reference info'!$J$38:$J$405,1,0))),"Performer",not(iserror(vlookup($F383,'Reference info'!$J$10:$J$36,1,0))),"Producer &amp; Engineer")</f>
        <v>Main Primary Artist</v>
      </c>
      <c r="I383" s="8" t="str">
        <f>IF(AND(F383="Main Primary Artist",SUBSTITUTE(E383," ","")&lt;&gt;"VariousArtists",SUBSTITUTE(E383," ","")&lt;&gt;"VariousArtist",E383&lt;&gt;"Various",SUBSTITUTE(E383," ","")&lt;&gt;"AssortedArtists",SUBSTITUTE(E383," ","")&lt;&gt;"AssortedArtist",E383&lt;&gt;"Assorted",SUBSTITUTE(E383," ","")&lt;&gt;"AsortedArtists",SUBSTITUTE(E383," ","")&lt;&gt;"AsortedArtist",E383&lt;&gt;"Asorted",E383&lt;&gt;"Other",,SUBSTITUTE(E383," ","")&lt;&gt;"MiscellaneousArtists",SUBSTITUTE(E383," ","")&lt;&gt;"MiscellaneousArtist",E383&lt;&gt;"Miscellaneous",SUBSTITUTE(E383," ","")&lt;&gt;"MiscelaneousArtists",SUBSTITUTE(E383," ","")&lt;&gt;"MiscelaneousArtist",E383&lt;&gt;"Miscelaneous"),"update Releases set ArtistId=(select ArtistId from Artists where Name=N'"&amp;SUBSTITUTE(trim(E383),"'","''")&amp;"' and EnterpriseId="&amp;EntId&amp;"), SearchKeywords=concat_ws(' ', Name, N'"&amp;SUBSTITUTE(trim(E383),"'","''")&amp;"',(select Name from Labels where LabelId=Releases.LabelId), ReleaseId, UPC, Catalog) where "&amp;IF(A383&lt;&gt;"","UPC="&amp;A383,"Catalog='"&amp;SUBSTITUTE(trim(B383),"'","''")&amp;"'")&amp;" and EnterpriseId="&amp;EntId,IF(and(F383&lt;&gt;"Main Primary Artist",SUBSTITUTE(E383," ","")&lt;&gt;"VariousArtists",SUBSTITUTE(E383," ","")&lt;&gt;"VariousArtist",E383&lt;&gt;"Various",SUBSTITUTE(E383," ","")&lt;&gt;"AssortedArtists",SUBSTITUTE(E383," ","")&lt;&gt;"AssortedArtist",E383&lt;&gt;"Assorted",SUBSTITUTE(E383," ","")&lt;&gt;"AsortedArtists",SUBSTITUTE(E383," ","")&lt;&gt;"AsortedArtist",E383&lt;&gt;"Asorted",E383&lt;&gt;"Other",,SUBSTITUTE(E383," ","")&lt;&gt;"MiscellaneousArtists",SUBSTITUTE(E383," ","")&lt;&gt;"MiscellaneousArtist",E383&lt;&gt;"Miscellaneous",SUBSTITUTE(E383," ","")&lt;&gt;"MiscelaneousArtists",SUBSTITUTE(E383," ","")&lt;&gt;"MiscelaneousArtist",E383&lt;&gt;"Miscelaneous"),"INSERT into Contributors VALUES (newid(), "&amp;IF(F383&lt;&gt;"Primary Artist", "(select RoleId from ContributorRoles where Name='"&amp;F383&amp;"'), 0", "49, 1")&amp; ", null, (select max(ReleaseId) from Releases where "&amp;IF(A383&lt;&gt;"","UPC="&amp;A383,"Catalog='"&amp;SUBSTITUTE(trim(B383),"'","''")&amp;"'")&amp;" and EnterpriseId="&amp;EntId&amp;"), (select ArtistId from Artists where Name=N'"&amp;SUBSTITUTE(trim(E383),"'","''")&amp;"' and EnterpriseId="&amp;EntId&amp;"), null)",""))</f>
        <v>update Releases set ArtistId=(select ArtistId from Artists where Name=N'$hinepsj' and EnterpriseId=647322), SearchKeywords=concat_ws(' ', Name, N'$hinepsj',(select Name from Labels where LabelId=Releases.LabelId), ReleaseId, UPC, Catalog) where UPC=707337694413 and EnterpriseId=647322</v>
      </c>
      <c r="L383" s="28"/>
    </row>
    <row r="384">
      <c r="A384" s="83">
        <v>7.07337694413E11</v>
      </c>
      <c r="B384" s="116"/>
      <c r="C384" s="134" t="str">
        <f t="array" ref="C384">ifs(and(isblank($A384),isblank($B384)),"", not(iserror(vlookup($A384&amp;$B384,'3) Release_Label'!$D:$D&amp;'3) Release_Label'!$E:$E,1,0))),vlookup($A384&amp;$B384,{'3) Release_Label'!$D:$D&amp;'3) Release_Label'!$E:$E,'3) Release_Label'!$F:$F},2,0), or(and(not(isblank($B384)),$B384=$B383,$A384&lt;&gt;$A383),and(not(isblank($A384)),$A384=$A383,$B384&lt;&gt;$B383)),"ID LISTS UNALIGNED",and($A384&lt;&gt;"",countif('3) Release_Label'!$D:$D,$A384)=0),"NO UPC MATCH in Release_Label",and($B384&lt;&gt;"",countif('3) Release_Label'!$E:$E,$B384)=0),"NO CATALOG ID MATCH in Release_Label",iserror(vlookup($A384&amp;$B384,'3) Release_Label'!$D:$D&amp;'3) Release_Label'!$E:$E,1,0)),"NO UPC-CATALOG ID pair MATCH in Release_Label" )</f>
        <v>Hare Baba</v>
      </c>
      <c r="D384" s="134" t="str">
        <f t="array" ref="D384">ifs(and(isblank($A384),isblank($B384)),"", not(iserror(vlookup($A384&amp;$B384,'3) Release_Label'!$D:$D&amp;'3) Release_Label'!$E:$E,1,0))),vlookup($A384&amp;$B384,{'3) Release_Label'!$D:$D&amp;'3) Release_Label'!$E:$E,'3) Release_Label'!$H:$H},2,0), or(and(not(isblank($B384)),$B384=$B383,$A384&lt;&gt;$A383),and(not(isblank($A384)),$A384=$A383,$B384&lt;&gt;$B383)),"ID LISTS UNALIGNED",and($A384&lt;&gt;"",countif('3) Release_Label'!$D:$D,$A384)=0),"NO UPC MATCH in Release_Label",and($B384&lt;&gt;"",countif('3) Release_Label'!$E:$E,$B384)=0),"NO CATALOG ID MATCH in Release_Label",iserror(vlookup($A384&amp;$B384,'3) Release_Label'!$D:$D&amp;'3) Release_Label'!$E:$E,1,0)),"NO UPC-CATALOG ID pair MATCH in Release_Label" )</f>
        <v/>
      </c>
      <c r="E384" s="43" t="s">
        <v>97</v>
      </c>
      <c r="F384" s="135" t="s">
        <v>671</v>
      </c>
      <c r="G384" s="136" t="str">
        <f t="array" ref="G384">ifs(or($F384="",$F384="Main Primary Artist"),$F384,not(iserror(vlookup($F384,'Reference info'!$J$5:$J$8,1,0))),"Key Artist",not(iserror(vlookup($F384,'Reference info'!$J$38:$J$405,1,0))),"Performer",not(iserror(vlookup($F384,'Reference info'!$J$10:$J$36,1,0))),"Producer &amp; Engineer")</f>
        <v>Key Artist</v>
      </c>
      <c r="I384" s="8" t="str">
        <f>IF(AND(F384="Main Primary Artist",SUBSTITUTE(E384," ","")&lt;&gt;"VariousArtists",SUBSTITUTE(E384," ","")&lt;&gt;"VariousArtist",E384&lt;&gt;"Various",SUBSTITUTE(E384," ","")&lt;&gt;"AssortedArtists",SUBSTITUTE(E384," ","")&lt;&gt;"AssortedArtist",E384&lt;&gt;"Assorted",SUBSTITUTE(E384," ","")&lt;&gt;"AsortedArtists",SUBSTITUTE(E384," ","")&lt;&gt;"AsortedArtist",E384&lt;&gt;"Asorted",E384&lt;&gt;"Other",,SUBSTITUTE(E384," ","")&lt;&gt;"MiscellaneousArtists",SUBSTITUTE(E384," ","")&lt;&gt;"MiscellaneousArtist",E384&lt;&gt;"Miscellaneous",SUBSTITUTE(E384," ","")&lt;&gt;"MiscelaneousArtists",SUBSTITUTE(E384," ","")&lt;&gt;"MiscelaneousArtist",E384&lt;&gt;"Miscelaneous"),"update Releases set ArtistId=(select ArtistId from Artists where Name=N'"&amp;SUBSTITUTE(trim(E384),"'","''")&amp;"' and EnterpriseId="&amp;EntId&amp;"), SearchKeywords=concat_ws(' ', Name, N'"&amp;SUBSTITUTE(trim(E384),"'","''")&amp;"',(select Name from Labels where LabelId=Releases.LabelId), ReleaseId, UPC, Catalog) where "&amp;IF(A384&lt;&gt;"","UPC="&amp;A384,"Catalog='"&amp;SUBSTITUTE(trim(B384),"'","''")&amp;"'")&amp;" and EnterpriseId="&amp;EntId,IF(and(F384&lt;&gt;"Main Primary Artist",SUBSTITUTE(E384," ","")&lt;&gt;"VariousArtists",SUBSTITUTE(E384," ","")&lt;&gt;"VariousArtist",E384&lt;&gt;"Various",SUBSTITUTE(E384," ","")&lt;&gt;"AssortedArtists",SUBSTITUTE(E384," ","")&lt;&gt;"AssortedArtist",E384&lt;&gt;"Assorted",SUBSTITUTE(E384," ","")&lt;&gt;"AsortedArtists",SUBSTITUTE(E384," ","")&lt;&gt;"AsortedArtist",E384&lt;&gt;"Asorted",E384&lt;&gt;"Other",,SUBSTITUTE(E384," ","")&lt;&gt;"MiscellaneousArtists",SUBSTITUTE(E384," ","")&lt;&gt;"MiscellaneousArtist",E384&lt;&gt;"Miscellaneous",SUBSTITUTE(E384," ","")&lt;&gt;"MiscelaneousArtists",SUBSTITUTE(E384," ","")&lt;&gt;"MiscelaneousArtist",E384&lt;&gt;"Miscelaneous"),"INSERT into Contributors VALUES (newid(), "&amp;IF(F384&lt;&gt;"Primary Artist", "(select RoleId from ContributorRoles where Name='"&amp;F384&amp;"'), 0", "49, 1")&amp; ", null, (select max(ReleaseId) from Releases where "&amp;IF(A384&lt;&gt;"","UPC="&amp;A384,"Catalog='"&amp;SUBSTITUTE(trim(B384),"'","''")&amp;"'")&amp;" and EnterpriseId="&amp;EntId&amp;"), (select ArtistId from Artists where Name=N'"&amp;SUBSTITUTE(trim(E384),"'","''")&amp;"' and EnterpriseId="&amp;EntId&amp;"), null)",""))</f>
        <v>INSERT into Contributors VALUES (newid(), 49, 1, null, (select max(ReleaseId) from Releases where UPC=707337694413 and EnterpriseId=647322), (select ArtistId from Artists where Name=N'Atilla' and EnterpriseId=647322), null)</v>
      </c>
      <c r="L384" s="28"/>
    </row>
    <row r="385">
      <c r="A385" s="83">
        <v>7.07337694413E11</v>
      </c>
      <c r="B385" s="116"/>
      <c r="C385" s="134" t="str">
        <f t="array" ref="C385">ifs(and(isblank($A385),isblank($B385)),"", not(iserror(vlookup($A385&amp;$B385,'3) Release_Label'!$D:$D&amp;'3) Release_Label'!$E:$E,1,0))),vlookup($A385&amp;$B385,{'3) Release_Label'!$D:$D&amp;'3) Release_Label'!$E:$E,'3) Release_Label'!$F:$F},2,0), or(and(not(isblank($B385)),$B385=$B384,$A385&lt;&gt;$A384),and(not(isblank($A385)),$A385=$A384,$B385&lt;&gt;$B384)),"ID LISTS UNALIGNED",and($A385&lt;&gt;"",countif('3) Release_Label'!$D:$D,$A385)=0),"NO UPC MATCH in Release_Label",and($B385&lt;&gt;"",countif('3) Release_Label'!$E:$E,$B385)=0),"NO CATALOG ID MATCH in Release_Label",iserror(vlookup($A385&amp;$B385,'3) Release_Label'!$D:$D&amp;'3) Release_Label'!$E:$E,1,0)),"NO UPC-CATALOG ID pair MATCH in Release_Label" )</f>
        <v>Hare Baba</v>
      </c>
      <c r="D385" s="134" t="str">
        <f t="array" ref="D385">ifs(and(isblank($A385),isblank($B385)),"", not(iserror(vlookup($A385&amp;$B385,'3) Release_Label'!$D:$D&amp;'3) Release_Label'!$E:$E,1,0))),vlookup($A385&amp;$B385,{'3) Release_Label'!$D:$D&amp;'3) Release_Label'!$E:$E,'3) Release_Label'!$H:$H},2,0), or(and(not(isblank($B385)),$B385=$B384,$A385&lt;&gt;$A384),and(not(isblank($A385)),$A385=$A384,$B385&lt;&gt;$B384)),"ID LISTS UNALIGNED",and($A385&lt;&gt;"",countif('3) Release_Label'!$D:$D,$A385)=0),"NO UPC MATCH in Release_Label",and($B385&lt;&gt;"",countif('3) Release_Label'!$E:$E,$B385)=0),"NO CATALOG ID MATCH in Release_Label",iserror(vlookup($A385&amp;$B385,'3) Release_Label'!$D:$D&amp;'3) Release_Label'!$E:$E,1,0)),"NO UPC-CATALOG ID pair MATCH in Release_Label" )</f>
        <v/>
      </c>
      <c r="E385" s="43" t="s">
        <v>79</v>
      </c>
      <c r="F385" s="135" t="s">
        <v>667</v>
      </c>
      <c r="G385" s="136" t="str">
        <f t="array" ref="G385">ifs(or($F385="",$F385="Main Primary Artist"),$F385,not(iserror(vlookup($F385,'Reference info'!$J$5:$J$8,1,0))),"Key Artist",not(iserror(vlookup($F385,'Reference info'!$J$38:$J$405,1,0))),"Performer",not(iserror(vlookup($F385,'Reference info'!$J$10:$J$36,1,0))),"Producer &amp; Engineer")</f>
        <v>Producer &amp; Engineer</v>
      </c>
      <c r="I385" s="8" t="str">
        <f>IF(AND(F385="Main Primary Artist",SUBSTITUTE(E385," ","")&lt;&gt;"VariousArtists",SUBSTITUTE(E385," ","")&lt;&gt;"VariousArtist",E385&lt;&gt;"Various",SUBSTITUTE(E385," ","")&lt;&gt;"AssortedArtists",SUBSTITUTE(E385," ","")&lt;&gt;"AssortedArtist",E385&lt;&gt;"Assorted",SUBSTITUTE(E385," ","")&lt;&gt;"AsortedArtists",SUBSTITUTE(E385," ","")&lt;&gt;"AsortedArtist",E385&lt;&gt;"Asorted",E385&lt;&gt;"Other",,SUBSTITUTE(E385," ","")&lt;&gt;"MiscellaneousArtists",SUBSTITUTE(E385," ","")&lt;&gt;"MiscellaneousArtist",E385&lt;&gt;"Miscellaneous",SUBSTITUTE(E385," ","")&lt;&gt;"MiscelaneousArtists",SUBSTITUTE(E385," ","")&lt;&gt;"MiscelaneousArtist",E385&lt;&gt;"Miscelaneous"),"update Releases set ArtistId=(select ArtistId from Artists where Name=N'"&amp;SUBSTITUTE(trim(E385),"'","''")&amp;"' and EnterpriseId="&amp;EntId&amp;"), SearchKeywords=concat_ws(' ', Name, N'"&amp;SUBSTITUTE(trim(E385),"'","''")&amp;"',(select Name from Labels where LabelId=Releases.LabelId), ReleaseId, UPC, Catalog) where "&amp;IF(A385&lt;&gt;"","UPC="&amp;A385,"Catalog='"&amp;SUBSTITUTE(trim(B385),"'","''")&amp;"'")&amp;" and EnterpriseId="&amp;EntId,IF(and(F385&lt;&gt;"Main Primary Artist",SUBSTITUTE(E385," ","")&lt;&gt;"VariousArtists",SUBSTITUTE(E385," ","")&lt;&gt;"VariousArtist",E385&lt;&gt;"Various",SUBSTITUTE(E385," ","")&lt;&gt;"AssortedArtists",SUBSTITUTE(E385," ","")&lt;&gt;"AssortedArtist",E385&lt;&gt;"Assorted",SUBSTITUTE(E385," ","")&lt;&gt;"AsortedArtists",SUBSTITUTE(E385," ","")&lt;&gt;"AsortedArtist",E385&lt;&gt;"Asorted",E385&lt;&gt;"Other",,SUBSTITUTE(E385," ","")&lt;&gt;"MiscellaneousArtists",SUBSTITUTE(E385," ","")&lt;&gt;"MiscellaneousArtist",E385&lt;&gt;"Miscellaneous",SUBSTITUTE(E385," ","")&lt;&gt;"MiscelaneousArtists",SUBSTITUTE(E385," ","")&lt;&gt;"MiscelaneousArtist",E385&lt;&gt;"Miscelaneous"),"INSERT into Contributors VALUES (newid(), "&amp;IF(F385&lt;&gt;"Primary Artist", "(select RoleId from ContributorRoles where Name='"&amp;F385&amp;"'), 0", "49, 1")&amp; ", null, (select max(ReleaseId) from Releases where "&amp;IF(A385&lt;&gt;"","UPC="&amp;A385,"Catalog='"&amp;SUBSTITUTE(trim(B385),"'","''")&amp;"'")&amp;" and EnterpriseId="&amp;EntId&amp;"), (select ArtistId from Artists where Name=N'"&amp;SUBSTITUTE(trim(E385),"'","''")&amp;"' and EnterpriseId="&amp;EntId&amp;"), null)",""))</f>
        <v>INSERT into Contributors VALUES (newid(), (select RoleId from ContributorRoles where Name='Producer'), 0, null, (select max(ReleaseId) from Releases where UPC=707337694413 and EnterpriseId=647322), (select ArtistId from Artists where Name=N'$hinepsj' and EnterpriseId=647322), null)</v>
      </c>
      <c r="L385" s="28"/>
    </row>
    <row r="386">
      <c r="A386" s="83">
        <v>7.07337694413E11</v>
      </c>
      <c r="B386" s="116"/>
      <c r="C386" s="134" t="str">
        <f t="array" ref="C386">ifs(and(isblank($A386),isblank($B386)),"", not(iserror(vlookup($A386&amp;$B386,'3) Release_Label'!$D:$D&amp;'3) Release_Label'!$E:$E,1,0))),vlookup($A386&amp;$B386,{'3) Release_Label'!$D:$D&amp;'3) Release_Label'!$E:$E,'3) Release_Label'!$F:$F},2,0), or(and(not(isblank($B386)),$B386=$B385,$A386&lt;&gt;$A385),and(not(isblank($A386)),$A386=$A385,$B386&lt;&gt;$B385)),"ID LISTS UNALIGNED",and($A386&lt;&gt;"",countif('3) Release_Label'!$D:$D,$A386)=0),"NO UPC MATCH in Release_Label",and($B386&lt;&gt;"",countif('3) Release_Label'!$E:$E,$B386)=0),"NO CATALOG ID MATCH in Release_Label",iserror(vlookup($A386&amp;$B386,'3) Release_Label'!$D:$D&amp;'3) Release_Label'!$E:$E,1,0)),"NO UPC-CATALOG ID pair MATCH in Release_Label" )</f>
        <v>Hare Baba</v>
      </c>
      <c r="D386" s="134" t="str">
        <f t="array" ref="D386">ifs(and(isblank($A386),isblank($B386)),"", not(iserror(vlookup($A386&amp;$B386,'3) Release_Label'!$D:$D&amp;'3) Release_Label'!$E:$E,1,0))),vlookup($A386&amp;$B386,{'3) Release_Label'!$D:$D&amp;'3) Release_Label'!$E:$E,'3) Release_Label'!$H:$H},2,0), or(and(not(isblank($B386)),$B386=$B385,$A386&lt;&gt;$A385),and(not(isblank($A386)),$A386=$A385,$B386&lt;&gt;$B385)),"ID LISTS UNALIGNED",and($A386&lt;&gt;"",countif('3) Release_Label'!$D:$D,$A386)=0),"NO UPC MATCH in Release_Label",and($B386&lt;&gt;"",countif('3) Release_Label'!$E:$E,$B386)=0),"NO CATALOG ID MATCH in Release_Label",iserror(vlookup($A386&amp;$B386,'3) Release_Label'!$D:$D&amp;'3) Release_Label'!$E:$E,1,0)),"NO UPC-CATALOG ID pair MATCH in Release_Label" )</f>
        <v/>
      </c>
      <c r="E386" s="43" t="s">
        <v>79</v>
      </c>
      <c r="F386" s="135" t="s">
        <v>669</v>
      </c>
      <c r="G386" s="136" t="str">
        <f t="array" ref="G386">ifs(or($F386="",$F386="Main Primary Artist"),$F386,not(iserror(vlookup($F386,'Reference info'!$J$5:$J$8,1,0))),"Key Artist",not(iserror(vlookup($F386,'Reference info'!$J$38:$J$405,1,0))),"Performer",not(iserror(vlookup($F386,'Reference info'!$J$10:$J$36,1,0))),"Producer &amp; Engineer")</f>
        <v>Producer &amp; Engineer</v>
      </c>
      <c r="I386" s="8" t="str">
        <f>IF(AND(F386="Main Primary Artist",SUBSTITUTE(E386," ","")&lt;&gt;"VariousArtists",SUBSTITUTE(E386," ","")&lt;&gt;"VariousArtist",E386&lt;&gt;"Various",SUBSTITUTE(E386," ","")&lt;&gt;"AssortedArtists",SUBSTITUTE(E386," ","")&lt;&gt;"AssortedArtist",E386&lt;&gt;"Assorted",SUBSTITUTE(E386," ","")&lt;&gt;"AsortedArtists",SUBSTITUTE(E386," ","")&lt;&gt;"AsortedArtist",E386&lt;&gt;"Asorted",E386&lt;&gt;"Other",,SUBSTITUTE(E386," ","")&lt;&gt;"MiscellaneousArtists",SUBSTITUTE(E386," ","")&lt;&gt;"MiscellaneousArtist",E386&lt;&gt;"Miscellaneous",SUBSTITUTE(E386," ","")&lt;&gt;"MiscelaneousArtists",SUBSTITUTE(E386," ","")&lt;&gt;"MiscelaneousArtist",E386&lt;&gt;"Miscelaneous"),"update Releases set ArtistId=(select ArtistId from Artists where Name=N'"&amp;SUBSTITUTE(trim(E386),"'","''")&amp;"' and EnterpriseId="&amp;EntId&amp;"), SearchKeywords=concat_ws(' ', Name, N'"&amp;SUBSTITUTE(trim(E386),"'","''")&amp;"',(select Name from Labels where LabelId=Releases.LabelId), ReleaseId, UPC, Catalog) where "&amp;IF(A386&lt;&gt;"","UPC="&amp;A386,"Catalog='"&amp;SUBSTITUTE(trim(B386),"'","''")&amp;"'")&amp;" and EnterpriseId="&amp;EntId,IF(and(F386&lt;&gt;"Main Primary Artist",SUBSTITUTE(E386," ","")&lt;&gt;"VariousArtists",SUBSTITUTE(E386," ","")&lt;&gt;"VariousArtist",E386&lt;&gt;"Various",SUBSTITUTE(E386," ","")&lt;&gt;"AssortedArtists",SUBSTITUTE(E386," ","")&lt;&gt;"AssortedArtist",E386&lt;&gt;"Assorted",SUBSTITUTE(E386," ","")&lt;&gt;"AsortedArtists",SUBSTITUTE(E386," ","")&lt;&gt;"AsortedArtist",E386&lt;&gt;"Asorted",E386&lt;&gt;"Other",,SUBSTITUTE(E386," ","")&lt;&gt;"MiscellaneousArtists",SUBSTITUTE(E386," ","")&lt;&gt;"MiscellaneousArtist",E386&lt;&gt;"Miscellaneous",SUBSTITUTE(E386," ","")&lt;&gt;"MiscelaneousArtists",SUBSTITUTE(E386," ","")&lt;&gt;"MiscelaneousArtist",E386&lt;&gt;"Miscelaneous"),"INSERT into Contributors VALUES (newid(), "&amp;IF(F386&lt;&gt;"Primary Artist", "(select RoleId from ContributorRoles where Name='"&amp;F386&amp;"'), 0", "49, 1")&amp; ", null, (select max(ReleaseId) from Releases where "&amp;IF(A386&lt;&gt;"","UPC="&amp;A386,"Catalog='"&amp;SUBSTITUTE(trim(B386),"'","''")&amp;"'")&amp;" and EnterpriseId="&amp;EntId&amp;"), (select ArtistId from Artists where Name=N'"&amp;SUBSTITUTE(trim(E386),"'","''")&amp;"' and EnterpriseId="&amp;EntId&amp;"), null)",""))</f>
        <v>INSERT into Contributors VALUES (newid(), (select RoleId from ContributorRoles where Name='Engineer'), 0, null, (select max(ReleaseId) from Releases where UPC=707337694413 and EnterpriseId=647322), (select ArtistId from Artists where Name=N'$hinepsj' and EnterpriseId=647322), null)</v>
      </c>
      <c r="L386" s="28"/>
    </row>
    <row r="387">
      <c r="A387" s="83">
        <v>7.07337995527E11</v>
      </c>
      <c r="B387" s="116"/>
      <c r="C387" s="134" t="str">
        <f t="array" ref="C387">ifs(and(isblank($A387),isblank($B387)),"", not(iserror(vlookup($A387&amp;$B387,'3) Release_Label'!$D:$D&amp;'3) Release_Label'!$E:$E,1,0))),vlookup($A387&amp;$B387,{'3) Release_Label'!$D:$D&amp;'3) Release_Label'!$E:$E,'3) Release_Label'!$F:$F},2,0), or(and(not(isblank($B387)),$B387=$B386,$A387&lt;&gt;$A386),and(not(isblank($A387)),$A387=$A386,$B387&lt;&gt;$B386)),"ID LISTS UNALIGNED",and($A387&lt;&gt;"",countif('3) Release_Label'!$D:$D,$A387)=0),"NO UPC MATCH in Release_Label",and($B387&lt;&gt;"",countif('3) Release_Label'!$E:$E,$B387)=0),"NO CATALOG ID MATCH in Release_Label",iserror(vlookup($A387&amp;$B387,'3) Release_Label'!$D:$D&amp;'3) Release_Label'!$E:$E,1,0)),"NO UPC-CATALOG ID pair MATCH in Release_Label" )</f>
        <v>Deus do Sol e Rei de Esparta</v>
      </c>
      <c r="D387" s="134" t="str">
        <f t="array" ref="D387">ifs(and(isblank($A387),isblank($B387)),"", not(iserror(vlookup($A387&amp;$B387,'3) Release_Label'!$D:$D&amp;'3) Release_Label'!$E:$E,1,0))),vlookup($A387&amp;$B387,{'3) Release_Label'!$D:$D&amp;'3) Release_Label'!$E:$E,'3) Release_Label'!$H:$H},2,0), or(and(not(isblank($B387)),$B387=$B386,$A387&lt;&gt;$A386),and(not(isblank($A387)),$A387=$A386,$B387&lt;&gt;$B386)),"ID LISTS UNALIGNED",and($A387&lt;&gt;"",countif('3) Release_Label'!$D:$D,$A387)=0),"NO UPC MATCH in Release_Label",and($B387&lt;&gt;"",countif('3) Release_Label'!$E:$E,$B387)=0),"NO CATALOG ID MATCH in Release_Label",iserror(vlookup($A387&amp;$B387,'3) Release_Label'!$D:$D&amp;'3) Release_Label'!$E:$E,1,0)),"NO UPC-CATALOG ID pair MATCH in Release_Label" )</f>
        <v/>
      </c>
      <c r="E387" s="43" t="s">
        <v>67</v>
      </c>
      <c r="F387" s="135" t="s">
        <v>666</v>
      </c>
      <c r="G387" s="136" t="str">
        <f t="array" ref="G387">ifs(or($F387="",$F387="Main Primary Artist"),$F387,not(iserror(vlookup($F387,'Reference info'!$J$5:$J$8,1,0))),"Key Artist",not(iserror(vlookup($F387,'Reference info'!$J$38:$J$405,1,0))),"Performer",not(iserror(vlookup($F387,'Reference info'!$J$10:$J$36,1,0))),"Producer &amp; Engineer")</f>
        <v>Main Primary Artist</v>
      </c>
      <c r="I387" s="8" t="str">
        <f>IF(AND(F387="Main Primary Artist",SUBSTITUTE(E387," ","")&lt;&gt;"VariousArtists",SUBSTITUTE(E387," ","")&lt;&gt;"VariousArtist",E387&lt;&gt;"Various",SUBSTITUTE(E387," ","")&lt;&gt;"AssortedArtists",SUBSTITUTE(E387," ","")&lt;&gt;"AssortedArtist",E387&lt;&gt;"Assorted",SUBSTITUTE(E387," ","")&lt;&gt;"AsortedArtists",SUBSTITUTE(E387," ","")&lt;&gt;"AsortedArtist",E387&lt;&gt;"Asorted",E387&lt;&gt;"Other",,SUBSTITUTE(E387," ","")&lt;&gt;"MiscellaneousArtists",SUBSTITUTE(E387," ","")&lt;&gt;"MiscellaneousArtist",E387&lt;&gt;"Miscellaneous",SUBSTITUTE(E387," ","")&lt;&gt;"MiscelaneousArtists",SUBSTITUTE(E387," ","")&lt;&gt;"MiscelaneousArtist",E387&lt;&gt;"Miscelaneous"),"update Releases set ArtistId=(select ArtistId from Artists where Name=N'"&amp;SUBSTITUTE(trim(E387),"'","''")&amp;"' and EnterpriseId="&amp;EntId&amp;"), SearchKeywords=concat_ws(' ', Name, N'"&amp;SUBSTITUTE(trim(E387),"'","''")&amp;"',(select Name from Labels where LabelId=Releases.LabelId), ReleaseId, UPC, Catalog) where "&amp;IF(A387&lt;&gt;"","UPC="&amp;A387,"Catalog='"&amp;SUBSTITUTE(trim(B387),"'","''")&amp;"'")&amp;" and EnterpriseId="&amp;EntId,IF(and(F387&lt;&gt;"Main Primary Artist",SUBSTITUTE(E387," ","")&lt;&gt;"VariousArtists",SUBSTITUTE(E387," ","")&lt;&gt;"VariousArtist",E387&lt;&gt;"Various",SUBSTITUTE(E387," ","")&lt;&gt;"AssortedArtists",SUBSTITUTE(E387," ","")&lt;&gt;"AssortedArtist",E387&lt;&gt;"Assorted",SUBSTITUTE(E387," ","")&lt;&gt;"AsortedArtists",SUBSTITUTE(E387," ","")&lt;&gt;"AsortedArtist",E387&lt;&gt;"Asorted",E387&lt;&gt;"Other",,SUBSTITUTE(E387," ","")&lt;&gt;"MiscellaneousArtists",SUBSTITUTE(E387," ","")&lt;&gt;"MiscellaneousArtist",E387&lt;&gt;"Miscellaneous",SUBSTITUTE(E387," ","")&lt;&gt;"MiscelaneousArtists",SUBSTITUTE(E387," ","")&lt;&gt;"MiscelaneousArtist",E387&lt;&gt;"Miscelaneous"),"INSERT into Contributors VALUES (newid(), "&amp;IF(F387&lt;&gt;"Primary Artist", "(select RoleId from ContributorRoles where Name='"&amp;F387&amp;"'), 0", "49, 1")&amp; ", null, (select max(ReleaseId) from Releases where "&amp;IF(A387&lt;&gt;"","UPC="&amp;A387,"Catalog='"&amp;SUBSTITUTE(trim(B387),"'","''")&amp;"'")&amp;" and EnterpriseId="&amp;EntId&amp;"), (select ArtistId from Artists where Name=N'"&amp;SUBSTITUTE(trim(E387),"'","''")&amp;"'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UPC=707337995527 and EnterpriseId=647322</v>
      </c>
      <c r="L387" s="28"/>
    </row>
    <row r="388">
      <c r="A388" s="83">
        <v>7.07337995527E11</v>
      </c>
      <c r="B388" s="116"/>
      <c r="C388" s="134" t="str">
        <f t="array" ref="C388">ifs(and(isblank($A388),isblank($B388)),"", not(iserror(vlookup($A388&amp;$B388,'3) Release_Label'!$D:$D&amp;'3) Release_Label'!$E:$E,1,0))),vlookup($A388&amp;$B388,{'3) Release_Label'!$D:$D&amp;'3) Release_Label'!$E:$E,'3) Release_Label'!$F:$F},2,0), or(and(not(isblank($B388)),$B388=$B387,$A388&lt;&gt;$A387),and(not(isblank($A388)),$A388=$A387,$B388&lt;&gt;$B387)),"ID LISTS UNALIGNED",and($A388&lt;&gt;"",countif('3) Release_Label'!$D:$D,$A388)=0),"NO UPC MATCH in Release_Label",and($B388&lt;&gt;"",countif('3) Release_Label'!$E:$E,$B388)=0),"NO CATALOG ID MATCH in Release_Label",iserror(vlookup($A388&amp;$B388,'3) Release_Label'!$D:$D&amp;'3) Release_Label'!$E:$E,1,0)),"NO UPC-CATALOG ID pair MATCH in Release_Label" )</f>
        <v>Deus do Sol e Rei de Esparta</v>
      </c>
      <c r="D388" s="134" t="str">
        <f t="array" ref="D388">ifs(and(isblank($A388),isblank($B388)),"", not(iserror(vlookup($A388&amp;$B388,'3) Release_Label'!$D:$D&amp;'3) Release_Label'!$E:$E,1,0))),vlookup($A388&amp;$B388,{'3) Release_Label'!$D:$D&amp;'3) Release_Label'!$E:$E,'3) Release_Label'!$H:$H},2,0), or(and(not(isblank($B388)),$B388=$B387,$A388&lt;&gt;$A387),and(not(isblank($A388)),$A388=$A387,$B388&lt;&gt;$B387)),"ID LISTS UNALIGNED",and($A388&lt;&gt;"",countif('3) Release_Label'!$D:$D,$A388)=0),"NO UPC MATCH in Release_Label",and($B388&lt;&gt;"",countif('3) Release_Label'!$E:$E,$B388)=0),"NO CATALOG ID MATCH in Release_Label",iserror(vlookup($A388&amp;$B388,'3) Release_Label'!$D:$D&amp;'3) Release_Label'!$E:$E,1,0)),"NO UPC-CATALOG ID pair MATCH in Release_Label" )</f>
        <v/>
      </c>
      <c r="E388" s="43" t="s">
        <v>71</v>
      </c>
      <c r="F388" s="135" t="s">
        <v>671</v>
      </c>
      <c r="G388" s="136" t="str">
        <f t="array" ref="G388">ifs(or($F388="",$F388="Main Primary Artist"),$F388,not(iserror(vlookup($F388,'Reference info'!$J$5:$J$8,1,0))),"Key Artist",not(iserror(vlookup($F388,'Reference info'!$J$38:$J$405,1,0))),"Performer",not(iserror(vlookup($F388,'Reference info'!$J$10:$J$36,1,0))),"Producer &amp; Engineer")</f>
        <v>Key Artist</v>
      </c>
      <c r="I388" s="8" t="str">
        <f>IF(AND(F388="Main Primary Artist",SUBSTITUTE(E388," ","")&lt;&gt;"VariousArtists",SUBSTITUTE(E388," ","")&lt;&gt;"VariousArtist",E388&lt;&gt;"Various",SUBSTITUTE(E388," ","")&lt;&gt;"AssortedArtists",SUBSTITUTE(E388," ","")&lt;&gt;"AssortedArtist",E388&lt;&gt;"Assorted",SUBSTITUTE(E388," ","")&lt;&gt;"AsortedArtists",SUBSTITUTE(E388," ","")&lt;&gt;"AsortedArtist",E388&lt;&gt;"Asorted",E388&lt;&gt;"Other",,SUBSTITUTE(E388," ","")&lt;&gt;"MiscellaneousArtists",SUBSTITUTE(E388," ","")&lt;&gt;"MiscellaneousArtist",E388&lt;&gt;"Miscellaneous",SUBSTITUTE(E388," ","")&lt;&gt;"MiscelaneousArtists",SUBSTITUTE(E388," ","")&lt;&gt;"MiscelaneousArtist",E388&lt;&gt;"Miscelaneous"),"update Releases set ArtistId=(select ArtistId from Artists where Name=N'"&amp;SUBSTITUTE(trim(E388),"'","''")&amp;"' and EnterpriseId="&amp;EntId&amp;"), SearchKeywords=concat_ws(' ', Name, N'"&amp;SUBSTITUTE(trim(E388),"'","''")&amp;"',(select Name from Labels where LabelId=Releases.LabelId), ReleaseId, UPC, Catalog) where "&amp;IF(A388&lt;&gt;"","UPC="&amp;A388,"Catalog='"&amp;SUBSTITUTE(trim(B388),"'","''")&amp;"'")&amp;" and EnterpriseId="&amp;EntId,IF(and(F388&lt;&gt;"Main Primary Artist",SUBSTITUTE(E388," ","")&lt;&gt;"VariousArtists",SUBSTITUTE(E388," ","")&lt;&gt;"VariousArtist",E388&lt;&gt;"Various",SUBSTITUTE(E388," ","")&lt;&gt;"AssortedArtists",SUBSTITUTE(E388," ","")&lt;&gt;"AssortedArtist",E388&lt;&gt;"Assorted",SUBSTITUTE(E388," ","")&lt;&gt;"AsortedArtists",SUBSTITUTE(E388," ","")&lt;&gt;"AsortedArtist",E388&lt;&gt;"Asorted",E388&lt;&gt;"Other",,SUBSTITUTE(E388," ","")&lt;&gt;"MiscellaneousArtists",SUBSTITUTE(E388," ","")&lt;&gt;"MiscellaneousArtist",E388&lt;&gt;"Miscellaneous",SUBSTITUTE(E388," ","")&lt;&gt;"MiscelaneousArtists",SUBSTITUTE(E388," ","")&lt;&gt;"MiscelaneousArtist",E388&lt;&gt;"Miscelaneous"),"INSERT into Contributors VALUES (newid(), "&amp;IF(F388&lt;&gt;"Primary Artist", "(select RoleId from ContributorRoles where Name='"&amp;F388&amp;"'), 0", "49, 1")&amp; ", null, (select max(ReleaseId) from Releases where "&amp;IF(A388&lt;&gt;"","UPC="&amp;A388,"Catalog='"&amp;SUBSTITUTE(trim(B388),"'","''")&amp;"'")&amp;" and EnterpriseId="&amp;EntId&amp;"), (select ArtistId from Artists where Name=N'"&amp;SUBSTITUTE(trim(E388),"'","''")&amp;"' and EnterpriseId="&amp;EntId&amp;"), null)",""))</f>
        <v>INSERT into Contributors VALUES (newid(), 49, 1, null, (select max(ReleaseId) from Releases where UPC=707337995527 and EnterpriseId=647322), (select ArtistId from Artists where Name=N'Gabriza' and EnterpriseId=647322), null)</v>
      </c>
      <c r="L388" s="28"/>
    </row>
    <row r="389">
      <c r="A389" s="83">
        <v>7.07337995527E11</v>
      </c>
      <c r="B389" s="116"/>
      <c r="C389" s="134" t="str">
        <f t="array" ref="C389">ifs(and(isblank($A389),isblank($B389)),"", not(iserror(vlookup($A389&amp;$B389,'3) Release_Label'!$D:$D&amp;'3) Release_Label'!$E:$E,1,0))),vlookup($A389&amp;$B389,{'3) Release_Label'!$D:$D&amp;'3) Release_Label'!$E:$E,'3) Release_Label'!$F:$F},2,0), or(and(not(isblank($B389)),$B389=$B388,$A389&lt;&gt;$A388),and(not(isblank($A389)),$A389=$A388,$B389&lt;&gt;$B388)),"ID LISTS UNALIGNED",and($A389&lt;&gt;"",countif('3) Release_Label'!$D:$D,$A389)=0),"NO UPC MATCH in Release_Label",and($B389&lt;&gt;"",countif('3) Release_Label'!$E:$E,$B389)=0),"NO CATALOG ID MATCH in Release_Label",iserror(vlookup($A389&amp;$B389,'3) Release_Label'!$D:$D&amp;'3) Release_Label'!$E:$E,1,0)),"NO UPC-CATALOG ID pair MATCH in Release_Label" )</f>
        <v>Deus do Sol e Rei de Esparta</v>
      </c>
      <c r="D389" s="134" t="str">
        <f t="array" ref="D389">ifs(and(isblank($A389),isblank($B389)),"", not(iserror(vlookup($A389&amp;$B389,'3) Release_Label'!$D:$D&amp;'3) Release_Label'!$E:$E,1,0))),vlookup($A389&amp;$B389,{'3) Release_Label'!$D:$D&amp;'3) Release_Label'!$E:$E,'3) Release_Label'!$H:$H},2,0), or(and(not(isblank($B389)),$B389=$B388,$A389&lt;&gt;$A388),and(not(isblank($A389)),$A389=$A388,$B389&lt;&gt;$B388)),"ID LISTS UNALIGNED",and($A389&lt;&gt;"",countif('3) Release_Label'!$D:$D,$A389)=0),"NO UPC MATCH in Release_Label",and($B389&lt;&gt;"",countif('3) Release_Label'!$E:$E,$B389)=0),"NO CATALOG ID MATCH in Release_Label",iserror(vlookup($A389&amp;$B389,'3) Release_Label'!$D:$D&amp;'3) Release_Label'!$E:$E,1,0)),"NO UPC-CATALOG ID pair MATCH in Release_Label" )</f>
        <v/>
      </c>
      <c r="E389" s="43" t="s">
        <v>67</v>
      </c>
      <c r="F389" s="135" t="s">
        <v>667</v>
      </c>
      <c r="G389" s="136" t="str">
        <f t="array" ref="G389">ifs(or($F389="",$F389="Main Primary Artist"),$F389,not(iserror(vlookup($F389,'Reference info'!$J$5:$J$8,1,0))),"Key Artist",not(iserror(vlookup($F389,'Reference info'!$J$38:$J$405,1,0))),"Performer",not(iserror(vlookup($F389,'Reference info'!$J$10:$J$36,1,0))),"Producer &amp; Engineer")</f>
        <v>Producer &amp; Engineer</v>
      </c>
      <c r="I389" s="8" t="str">
        <f>IF(AND(F389="Main Primary Artist",SUBSTITUTE(E389," ","")&lt;&gt;"VariousArtists",SUBSTITUTE(E389," ","")&lt;&gt;"VariousArtist",E389&lt;&gt;"Various",SUBSTITUTE(E389," ","")&lt;&gt;"AssortedArtists",SUBSTITUTE(E389," ","")&lt;&gt;"AssortedArtist",E389&lt;&gt;"Assorted",SUBSTITUTE(E389," ","")&lt;&gt;"AsortedArtists",SUBSTITUTE(E389," ","")&lt;&gt;"AsortedArtist",E389&lt;&gt;"Asorted",E389&lt;&gt;"Other",,SUBSTITUTE(E389," ","")&lt;&gt;"MiscellaneousArtists",SUBSTITUTE(E389," ","")&lt;&gt;"MiscellaneousArtist",E389&lt;&gt;"Miscellaneous",SUBSTITUTE(E389," ","")&lt;&gt;"MiscelaneousArtists",SUBSTITUTE(E389," ","")&lt;&gt;"MiscelaneousArtist",E389&lt;&gt;"Miscelaneous"),"update Releases set ArtistId=(select ArtistId from Artists where Name=N'"&amp;SUBSTITUTE(trim(E389),"'","''")&amp;"' and EnterpriseId="&amp;EntId&amp;"), SearchKeywords=concat_ws(' ', Name, N'"&amp;SUBSTITUTE(trim(E389),"'","''")&amp;"',(select Name from Labels where LabelId=Releases.LabelId), ReleaseId, UPC, Catalog) where "&amp;IF(A389&lt;&gt;"","UPC="&amp;A389,"Catalog='"&amp;SUBSTITUTE(trim(B389),"'","''")&amp;"'")&amp;" and EnterpriseId="&amp;EntId,IF(and(F389&lt;&gt;"Main Primary Artist",SUBSTITUTE(E389," ","")&lt;&gt;"VariousArtists",SUBSTITUTE(E389," ","")&lt;&gt;"VariousArtist",E389&lt;&gt;"Various",SUBSTITUTE(E389," ","")&lt;&gt;"AssortedArtists",SUBSTITUTE(E389," ","")&lt;&gt;"AssortedArtist",E389&lt;&gt;"Assorted",SUBSTITUTE(E389," ","")&lt;&gt;"AsortedArtists",SUBSTITUTE(E389," ","")&lt;&gt;"AsortedArtist",E389&lt;&gt;"Asorted",E389&lt;&gt;"Other",,SUBSTITUTE(E389," ","")&lt;&gt;"MiscellaneousArtists",SUBSTITUTE(E389," ","")&lt;&gt;"MiscellaneousArtist",E389&lt;&gt;"Miscellaneous",SUBSTITUTE(E389," ","")&lt;&gt;"MiscelaneousArtists",SUBSTITUTE(E389," ","")&lt;&gt;"MiscelaneousArtist",E389&lt;&gt;"Miscelaneous"),"INSERT into Contributors VALUES (newid(), "&amp;IF(F389&lt;&gt;"Primary Artist", "(select RoleId from ContributorRoles where Name='"&amp;F389&amp;"'), 0", "49, 1")&amp; ", null, (select max(ReleaseId) from Releases where "&amp;IF(A389&lt;&gt;"","UPC="&amp;A389,"Catalog='"&amp;SUBSTITUTE(trim(B389),"'","''")&amp;"'")&amp;" and EnterpriseId="&amp;EntId&amp;"), (select ArtistId from Artists where Name=N'"&amp;SUBSTITUTE(trim(E389),"'","''")&amp;"' and EnterpriseId="&amp;EntId&amp;"), null)",""))</f>
        <v>INSERT into Contributors VALUES (newid(), (select RoleId from ContributorRoles where Name='Producer'), 0, null, (select max(ReleaseId) from Releases where UPC=707337995527 and EnterpriseId=647322), (select ArtistId from Artists where Name=N'Flash Beats Manow' and EnterpriseId=647322), null)</v>
      </c>
      <c r="L389" s="28"/>
    </row>
    <row r="390">
      <c r="A390" s="83">
        <v>7.07337995527E11</v>
      </c>
      <c r="B390" s="116"/>
      <c r="C390" s="134" t="str">
        <f t="array" ref="C390">ifs(and(isblank($A390),isblank($B390)),"", not(iserror(vlookup($A390&amp;$B390,'3) Release_Label'!$D:$D&amp;'3) Release_Label'!$E:$E,1,0))),vlookup($A390&amp;$B390,{'3) Release_Label'!$D:$D&amp;'3) Release_Label'!$E:$E,'3) Release_Label'!$F:$F},2,0), or(and(not(isblank($B390)),$B390=$B389,$A390&lt;&gt;$A389),and(not(isblank($A390)),$A390=$A389,$B390&lt;&gt;$B389)),"ID LISTS UNALIGNED",and($A390&lt;&gt;"",countif('3) Release_Label'!$D:$D,$A390)=0),"NO UPC MATCH in Release_Label",and($B390&lt;&gt;"",countif('3) Release_Label'!$E:$E,$B390)=0),"NO CATALOG ID MATCH in Release_Label",iserror(vlookup($A390&amp;$B390,'3) Release_Label'!$D:$D&amp;'3) Release_Label'!$E:$E,1,0)),"NO UPC-CATALOG ID pair MATCH in Release_Label" )</f>
        <v>Deus do Sol e Rei de Esparta</v>
      </c>
      <c r="D390" s="134" t="str">
        <f t="array" ref="D390">ifs(and(isblank($A390),isblank($B390)),"", not(iserror(vlookup($A390&amp;$B390,'3) Release_Label'!$D:$D&amp;'3) Release_Label'!$E:$E,1,0))),vlookup($A390&amp;$B390,{'3) Release_Label'!$D:$D&amp;'3) Release_Label'!$E:$E,'3) Release_Label'!$H:$H},2,0), or(and(not(isblank($B390)),$B390=$B389,$A390&lt;&gt;$A389),and(not(isblank($A390)),$A390=$A389,$B390&lt;&gt;$B389)),"ID LISTS UNALIGNED",and($A390&lt;&gt;"",countif('3) Release_Label'!$D:$D,$A390)=0),"NO UPC MATCH in Release_Label",and($B390&lt;&gt;"",countif('3) Release_Label'!$E:$E,$B390)=0),"NO CATALOG ID MATCH in Release_Label",iserror(vlookup($A390&amp;$B390,'3) Release_Label'!$D:$D&amp;'3) Release_Label'!$E:$E,1,0)),"NO UPC-CATALOG ID pair MATCH in Release_Label" )</f>
        <v/>
      </c>
      <c r="E390" s="43" t="s">
        <v>67</v>
      </c>
      <c r="F390" s="135" t="s">
        <v>669</v>
      </c>
      <c r="G390" s="136" t="str">
        <f t="array" ref="G390">ifs(or($F390="",$F390="Main Primary Artist"),$F390,not(iserror(vlookup($F390,'Reference info'!$J$5:$J$8,1,0))),"Key Artist",not(iserror(vlookup($F390,'Reference info'!$J$38:$J$405,1,0))),"Performer",not(iserror(vlookup($F390,'Reference info'!$J$10:$J$36,1,0))),"Producer &amp; Engineer")</f>
        <v>Producer &amp; Engineer</v>
      </c>
      <c r="I390" s="8" t="str">
        <f>IF(AND(F390="Main Primary Artist",SUBSTITUTE(E390," ","")&lt;&gt;"VariousArtists",SUBSTITUTE(E390," ","")&lt;&gt;"VariousArtist",E390&lt;&gt;"Various",SUBSTITUTE(E390," ","")&lt;&gt;"AssortedArtists",SUBSTITUTE(E390," ","")&lt;&gt;"AssortedArtist",E390&lt;&gt;"Assorted",SUBSTITUTE(E390," ","")&lt;&gt;"AsortedArtists",SUBSTITUTE(E390," ","")&lt;&gt;"AsortedArtist",E390&lt;&gt;"Asorted",E390&lt;&gt;"Other",,SUBSTITUTE(E390," ","")&lt;&gt;"MiscellaneousArtists",SUBSTITUTE(E390," ","")&lt;&gt;"MiscellaneousArtist",E390&lt;&gt;"Miscellaneous",SUBSTITUTE(E390," ","")&lt;&gt;"MiscelaneousArtists",SUBSTITUTE(E390," ","")&lt;&gt;"MiscelaneousArtist",E390&lt;&gt;"Miscelaneous"),"update Releases set ArtistId=(select ArtistId from Artists where Name=N'"&amp;SUBSTITUTE(trim(E390),"'","''")&amp;"' and EnterpriseId="&amp;EntId&amp;"), SearchKeywords=concat_ws(' ', Name, N'"&amp;SUBSTITUTE(trim(E390),"'","''")&amp;"',(select Name from Labels where LabelId=Releases.LabelId), ReleaseId, UPC, Catalog) where "&amp;IF(A390&lt;&gt;"","UPC="&amp;A390,"Catalog='"&amp;SUBSTITUTE(trim(B390),"'","''")&amp;"'")&amp;" and EnterpriseId="&amp;EntId,IF(and(F390&lt;&gt;"Main Primary Artist",SUBSTITUTE(E390," ","")&lt;&gt;"VariousArtists",SUBSTITUTE(E390," ","")&lt;&gt;"VariousArtist",E390&lt;&gt;"Various",SUBSTITUTE(E390," ","")&lt;&gt;"AssortedArtists",SUBSTITUTE(E390," ","")&lt;&gt;"AssortedArtist",E390&lt;&gt;"Assorted",SUBSTITUTE(E390," ","")&lt;&gt;"AsortedArtists",SUBSTITUTE(E390," ","")&lt;&gt;"AsortedArtist",E390&lt;&gt;"Asorted",E390&lt;&gt;"Other",,SUBSTITUTE(E390," ","")&lt;&gt;"MiscellaneousArtists",SUBSTITUTE(E390," ","")&lt;&gt;"MiscellaneousArtist",E390&lt;&gt;"Miscellaneous",SUBSTITUTE(E390," ","")&lt;&gt;"MiscelaneousArtists",SUBSTITUTE(E390," ","")&lt;&gt;"MiscelaneousArtist",E390&lt;&gt;"Miscelaneous"),"INSERT into Contributors VALUES (newid(), "&amp;IF(F390&lt;&gt;"Primary Artist", "(select RoleId from ContributorRoles where Name='"&amp;F390&amp;"'), 0", "49, 1")&amp; ", null, (select max(ReleaseId) from Releases where "&amp;IF(A390&lt;&gt;"","UPC="&amp;A390,"Catalog='"&amp;SUBSTITUTE(trim(B390),"'","''")&amp;"'")&amp;" and EnterpriseId="&amp;EntId&amp;"), (select ArtistId from Artists where Name=N'"&amp;SUBSTITUTE(trim(E390),"'","''")&amp;"' and EnterpriseId="&amp;EntId&amp;"), null)",""))</f>
        <v>INSERT into Contributors VALUES (newid(), (select RoleId from ContributorRoles where Name='Engineer'), 0, null, (select max(ReleaseId) from Releases where UPC=707337995527 and EnterpriseId=647322), (select ArtistId from Artists where Name=N'Flash Beats Manow' and EnterpriseId=647322), null)</v>
      </c>
      <c r="L390" s="28"/>
    </row>
    <row r="391">
      <c r="A391" s="83">
        <v>7.07337995206E11</v>
      </c>
      <c r="B391" s="116"/>
      <c r="C391" s="134" t="str">
        <f t="array" ref="C391">ifs(and(isblank($A391),isblank($B391)),"", not(iserror(vlookup($A391&amp;$B391,'3) Release_Label'!$D:$D&amp;'3) Release_Label'!$E:$E,1,0))),vlookup($A391&amp;$B391,{'3) Release_Label'!$D:$D&amp;'3) Release_Label'!$E:$E,'3) Release_Label'!$F:$F},2,0), or(and(not(isblank($B391)),$B391=$B390,$A391&lt;&gt;$A390),and(not(isblank($A391)),$A391=$A390,$B391&lt;&gt;$B390)),"ID LISTS UNALIGNED",and($A391&lt;&gt;"",countif('3) Release_Label'!$D:$D,$A391)=0),"NO UPC MATCH in Release_Label",and($B391&lt;&gt;"",countif('3) Release_Label'!$E:$E,$B391)=0),"NO CATALOG ID MATCH in Release_Label",iserror(vlookup($A391&amp;$B391,'3) Release_Label'!$D:$D&amp;'3) Release_Label'!$E:$E,1,0)),"NO UPC-CATALOG ID pair MATCH in Release_Label" )</f>
        <v>Isso É Esparta</v>
      </c>
      <c r="D391" s="134" t="str">
        <f t="array" ref="D391">ifs(and(isblank($A391),isblank($B391)),"", not(iserror(vlookup($A391&amp;$B391,'3) Release_Label'!$D:$D&amp;'3) Release_Label'!$E:$E,1,0))),vlookup($A391&amp;$B391,{'3) Release_Label'!$D:$D&amp;'3) Release_Label'!$E:$E,'3) Release_Label'!$H:$H},2,0), or(and(not(isblank($B391)),$B391=$B390,$A391&lt;&gt;$A390),and(not(isblank($A391)),$A391=$A390,$B391&lt;&gt;$B390)),"ID LISTS UNALIGNED",and($A391&lt;&gt;"",countif('3) Release_Label'!$D:$D,$A391)=0),"NO UPC MATCH in Release_Label",and($B391&lt;&gt;"",countif('3) Release_Label'!$E:$E,$B391)=0),"NO CATALOG ID MATCH in Release_Label",iserror(vlookup($A391&amp;$B391,'3) Release_Label'!$D:$D&amp;'3) Release_Label'!$E:$E,1,0)),"NO UPC-CATALOG ID pair MATCH in Release_Label" )</f>
        <v/>
      </c>
      <c r="E391" s="43" t="s">
        <v>71</v>
      </c>
      <c r="F391" s="135" t="s">
        <v>666</v>
      </c>
      <c r="G391" s="136" t="str">
        <f t="array" ref="G391">ifs(or($F391="",$F391="Main Primary Artist"),$F391,not(iserror(vlookup($F391,'Reference info'!$J$5:$J$8,1,0))),"Key Artist",not(iserror(vlookup($F391,'Reference info'!$J$38:$J$405,1,0))),"Performer",not(iserror(vlookup($F391,'Reference info'!$J$10:$J$36,1,0))),"Producer &amp; Engineer")</f>
        <v>Main Primary Artist</v>
      </c>
      <c r="I391" s="8" t="str">
        <f>IF(AND(F391="Main Primary Artist",SUBSTITUTE(E391," ","")&lt;&gt;"VariousArtists",SUBSTITUTE(E391," ","")&lt;&gt;"VariousArtist",E391&lt;&gt;"Various",SUBSTITUTE(E391," ","")&lt;&gt;"AssortedArtists",SUBSTITUTE(E391," ","")&lt;&gt;"AssortedArtist",E391&lt;&gt;"Assorted",SUBSTITUTE(E391," ","")&lt;&gt;"AsortedArtists",SUBSTITUTE(E391," ","")&lt;&gt;"AsortedArtist",E391&lt;&gt;"Asorted",E391&lt;&gt;"Other",,SUBSTITUTE(E391," ","")&lt;&gt;"MiscellaneousArtists",SUBSTITUTE(E391," ","")&lt;&gt;"MiscellaneousArtist",E391&lt;&gt;"Miscellaneous",SUBSTITUTE(E391," ","")&lt;&gt;"MiscelaneousArtists",SUBSTITUTE(E391," ","")&lt;&gt;"MiscelaneousArtist",E391&lt;&gt;"Miscelaneous"),"update Releases set ArtistId=(select ArtistId from Artists where Name=N'"&amp;SUBSTITUTE(trim(E391),"'","''")&amp;"' and EnterpriseId="&amp;EntId&amp;"), SearchKeywords=concat_ws(' ', Name, N'"&amp;SUBSTITUTE(trim(E391),"'","''")&amp;"',(select Name from Labels where LabelId=Releases.LabelId), ReleaseId, UPC, Catalog) where "&amp;IF(A391&lt;&gt;"","UPC="&amp;A391,"Catalog='"&amp;SUBSTITUTE(trim(B391),"'","''")&amp;"'")&amp;" and EnterpriseId="&amp;EntId,IF(and(F391&lt;&gt;"Main Primary Artist",SUBSTITUTE(E391," ","")&lt;&gt;"VariousArtists",SUBSTITUTE(E391," ","")&lt;&gt;"VariousArtist",E391&lt;&gt;"Various",SUBSTITUTE(E391," ","")&lt;&gt;"AssortedArtists",SUBSTITUTE(E391," ","")&lt;&gt;"AssortedArtist",E391&lt;&gt;"Assorted",SUBSTITUTE(E391," ","")&lt;&gt;"AsortedArtists",SUBSTITUTE(E391," ","")&lt;&gt;"AsortedArtist",E391&lt;&gt;"Asorted",E391&lt;&gt;"Other",,SUBSTITUTE(E391," ","")&lt;&gt;"MiscellaneousArtists",SUBSTITUTE(E391," ","")&lt;&gt;"MiscellaneousArtist",E391&lt;&gt;"Miscellaneous",SUBSTITUTE(E391," ","")&lt;&gt;"MiscelaneousArtists",SUBSTITUTE(E391," ","")&lt;&gt;"MiscelaneousArtist",E391&lt;&gt;"Miscelaneous"),"INSERT into Contributors VALUES (newid(), "&amp;IF(F391&lt;&gt;"Primary Artist", "(select RoleId from ContributorRoles where Name='"&amp;F391&amp;"'), 0", "49, 1")&amp; ", null, (select max(ReleaseId) from Releases where "&amp;IF(A391&lt;&gt;"","UPC="&amp;A391,"Catalog='"&amp;SUBSTITUTE(trim(B391),"'","''")&amp;"'")&amp;" and EnterpriseId="&amp;EntId&amp;"), (select ArtistId from Artists where Name=N'"&amp;SUBSTITUTE(trim(E391),"'","''")&amp;"' and EnterpriseId="&amp;EntId&amp;"), null)",""))</f>
        <v>update Releases set ArtistId=(select ArtistId from Artists where Name=N'Gabriza' and EnterpriseId=647322), SearchKeywords=concat_ws(' ', Name, N'Gabriza',(select Name from Labels where LabelId=Releases.LabelId), ReleaseId, UPC, Catalog) where UPC=707337995206 and EnterpriseId=647322</v>
      </c>
      <c r="L391" s="28"/>
    </row>
    <row r="392">
      <c r="A392" s="83">
        <v>7.07337995206E11</v>
      </c>
      <c r="B392" s="116"/>
      <c r="C392" s="134" t="str">
        <f t="array" ref="C392">ifs(and(isblank($A392),isblank($B392)),"", not(iserror(vlookup($A392&amp;$B392,'3) Release_Label'!$D:$D&amp;'3) Release_Label'!$E:$E,1,0))),vlookup($A392&amp;$B392,{'3) Release_Label'!$D:$D&amp;'3) Release_Label'!$E:$E,'3) Release_Label'!$F:$F},2,0), or(and(not(isblank($B392)),$B392=$B391,$A392&lt;&gt;$A391),and(not(isblank($A392)),$A392=$A391,$B392&lt;&gt;$B391)),"ID LISTS UNALIGNED",and($A392&lt;&gt;"",countif('3) Release_Label'!$D:$D,$A392)=0),"NO UPC MATCH in Release_Label",and($B392&lt;&gt;"",countif('3) Release_Label'!$E:$E,$B392)=0),"NO CATALOG ID MATCH in Release_Label",iserror(vlookup($A392&amp;$B392,'3) Release_Label'!$D:$D&amp;'3) Release_Label'!$E:$E,1,0)),"NO UPC-CATALOG ID pair MATCH in Release_Label" )</f>
        <v>Isso É Esparta</v>
      </c>
      <c r="D392" s="134" t="str">
        <f t="array" ref="D392">ifs(and(isblank($A392),isblank($B392)),"", not(iserror(vlookup($A392&amp;$B392,'3) Release_Label'!$D:$D&amp;'3) Release_Label'!$E:$E,1,0))),vlookup($A392&amp;$B392,{'3) Release_Label'!$D:$D&amp;'3) Release_Label'!$E:$E,'3) Release_Label'!$H:$H},2,0), or(and(not(isblank($B392)),$B392=$B391,$A392&lt;&gt;$A391),and(not(isblank($A392)),$A392=$A391,$B392&lt;&gt;$B391)),"ID LISTS UNALIGNED",and($A392&lt;&gt;"",countif('3) Release_Label'!$D:$D,$A392)=0),"NO UPC MATCH in Release_Label",and($B392&lt;&gt;"",countif('3) Release_Label'!$E:$E,$B392)=0),"NO CATALOG ID MATCH in Release_Label",iserror(vlookup($A392&amp;$B392,'3) Release_Label'!$D:$D&amp;'3) Release_Label'!$E:$E,1,0)),"NO UPC-CATALOG ID pair MATCH in Release_Label" )</f>
        <v/>
      </c>
      <c r="E392" s="43" t="s">
        <v>71</v>
      </c>
      <c r="F392" s="135" t="s">
        <v>667</v>
      </c>
      <c r="G392" s="136" t="str">
        <f t="array" ref="G392">ifs(or($F392="",$F392="Main Primary Artist"),$F392,not(iserror(vlookup($F392,'Reference info'!$J$5:$J$8,1,0))),"Key Artist",not(iserror(vlookup($F392,'Reference info'!$J$38:$J$405,1,0))),"Performer",not(iserror(vlookup($F392,'Reference info'!$J$10:$J$36,1,0))),"Producer &amp; Engineer")</f>
        <v>Producer &amp; Engineer</v>
      </c>
      <c r="I392" s="8" t="str">
        <f>IF(AND(F392="Main Primary Artist",SUBSTITUTE(E392," ","")&lt;&gt;"VariousArtists",SUBSTITUTE(E392," ","")&lt;&gt;"VariousArtist",E392&lt;&gt;"Various",SUBSTITUTE(E392," ","")&lt;&gt;"AssortedArtists",SUBSTITUTE(E392," ","")&lt;&gt;"AssortedArtist",E392&lt;&gt;"Assorted",SUBSTITUTE(E392," ","")&lt;&gt;"AsortedArtists",SUBSTITUTE(E392," ","")&lt;&gt;"AsortedArtist",E392&lt;&gt;"Asorted",E392&lt;&gt;"Other",,SUBSTITUTE(E392," ","")&lt;&gt;"MiscellaneousArtists",SUBSTITUTE(E392," ","")&lt;&gt;"MiscellaneousArtist",E392&lt;&gt;"Miscellaneous",SUBSTITUTE(E392," ","")&lt;&gt;"MiscelaneousArtists",SUBSTITUTE(E392," ","")&lt;&gt;"MiscelaneousArtist",E392&lt;&gt;"Miscelaneous"),"update Releases set ArtistId=(select ArtistId from Artists where Name=N'"&amp;SUBSTITUTE(trim(E392),"'","''")&amp;"' and EnterpriseId="&amp;EntId&amp;"), SearchKeywords=concat_ws(' ', Name, N'"&amp;SUBSTITUTE(trim(E392),"'","''")&amp;"',(select Name from Labels where LabelId=Releases.LabelId), ReleaseId, UPC, Catalog) where "&amp;IF(A392&lt;&gt;"","UPC="&amp;A392,"Catalog='"&amp;SUBSTITUTE(trim(B392),"'","''")&amp;"'")&amp;" and EnterpriseId="&amp;EntId,IF(and(F392&lt;&gt;"Main Primary Artist",SUBSTITUTE(E392," ","")&lt;&gt;"VariousArtists",SUBSTITUTE(E392," ","")&lt;&gt;"VariousArtist",E392&lt;&gt;"Various",SUBSTITUTE(E392," ","")&lt;&gt;"AssortedArtists",SUBSTITUTE(E392," ","")&lt;&gt;"AssortedArtist",E392&lt;&gt;"Assorted",SUBSTITUTE(E392," ","")&lt;&gt;"AsortedArtists",SUBSTITUTE(E392," ","")&lt;&gt;"AsortedArtist",E392&lt;&gt;"Asorted",E392&lt;&gt;"Other",,SUBSTITUTE(E392," ","")&lt;&gt;"MiscellaneousArtists",SUBSTITUTE(E392," ","")&lt;&gt;"MiscellaneousArtist",E392&lt;&gt;"Miscellaneous",SUBSTITUTE(E392," ","")&lt;&gt;"MiscelaneousArtists",SUBSTITUTE(E392," ","")&lt;&gt;"MiscelaneousArtist",E392&lt;&gt;"Miscelaneous"),"INSERT into Contributors VALUES (newid(), "&amp;IF(F392&lt;&gt;"Primary Artist", "(select RoleId from ContributorRoles where Name='"&amp;F392&amp;"'), 0", "49, 1")&amp; ", null, (select max(ReleaseId) from Releases where "&amp;IF(A392&lt;&gt;"","UPC="&amp;A392,"Catalog='"&amp;SUBSTITUTE(trim(B392),"'","''")&amp;"'")&amp;" and EnterpriseId="&amp;EntId&amp;"), (select ArtistId from Artists where Name=N'"&amp;SUBSTITUTE(trim(E392),"'","''")&amp;"' and EnterpriseId="&amp;EntId&amp;"), null)",""))</f>
        <v>INSERT into Contributors VALUES (newid(), (select RoleId from ContributorRoles where Name='Producer'), 0, null, (select max(ReleaseId) from Releases where UPC=707337995206 and EnterpriseId=647322), (select ArtistId from Artists where Name=N'Gabriza' and EnterpriseId=647322), null)</v>
      </c>
      <c r="L392" s="28"/>
    </row>
    <row r="393">
      <c r="A393" s="83">
        <v>7.07337995206E11</v>
      </c>
      <c r="B393" s="116"/>
      <c r="C393" s="134" t="str">
        <f t="array" ref="C393">ifs(and(isblank($A393),isblank($B393)),"", not(iserror(vlookup($A393&amp;$B393,'3) Release_Label'!$D:$D&amp;'3) Release_Label'!$E:$E,1,0))),vlookup($A393&amp;$B393,{'3) Release_Label'!$D:$D&amp;'3) Release_Label'!$E:$E,'3) Release_Label'!$F:$F},2,0), or(and(not(isblank($B393)),$B393=$B392,$A393&lt;&gt;$A392),and(not(isblank($A393)),$A393=$A392,$B393&lt;&gt;$B392)),"ID LISTS UNALIGNED",and($A393&lt;&gt;"",countif('3) Release_Label'!$D:$D,$A393)=0),"NO UPC MATCH in Release_Label",and($B393&lt;&gt;"",countif('3) Release_Label'!$E:$E,$B393)=0),"NO CATALOG ID MATCH in Release_Label",iserror(vlookup($A393&amp;$B393,'3) Release_Label'!$D:$D&amp;'3) Release_Label'!$E:$E,1,0)),"NO UPC-CATALOG ID pair MATCH in Release_Label" )</f>
        <v>Isso É Esparta</v>
      </c>
      <c r="D393" s="134" t="str">
        <f t="array" ref="D393">ifs(and(isblank($A393),isblank($B393)),"", not(iserror(vlookup($A393&amp;$B393,'3) Release_Label'!$D:$D&amp;'3) Release_Label'!$E:$E,1,0))),vlookup($A393&amp;$B393,{'3) Release_Label'!$D:$D&amp;'3) Release_Label'!$E:$E,'3) Release_Label'!$H:$H},2,0), or(and(not(isblank($B393)),$B393=$B392,$A393&lt;&gt;$A392),and(not(isblank($A393)),$A393=$A392,$B393&lt;&gt;$B392)),"ID LISTS UNALIGNED",and($A393&lt;&gt;"",countif('3) Release_Label'!$D:$D,$A393)=0),"NO UPC MATCH in Release_Label",and($B393&lt;&gt;"",countif('3) Release_Label'!$E:$E,$B393)=0),"NO CATALOG ID MATCH in Release_Label",iserror(vlookup($A393&amp;$B393,'3) Release_Label'!$D:$D&amp;'3) Release_Label'!$E:$E,1,0)),"NO UPC-CATALOG ID pair MATCH in Release_Label" )</f>
        <v/>
      </c>
      <c r="E393" s="43" t="s">
        <v>71</v>
      </c>
      <c r="F393" s="135" t="s">
        <v>669</v>
      </c>
      <c r="G393" s="136" t="str">
        <f t="array" ref="G393">ifs(or($F393="",$F393="Main Primary Artist"),$F393,not(iserror(vlookup($F393,'Reference info'!$J$5:$J$8,1,0))),"Key Artist",not(iserror(vlookup($F393,'Reference info'!$J$38:$J$405,1,0))),"Performer",not(iserror(vlookup($F393,'Reference info'!$J$10:$J$36,1,0))),"Producer &amp; Engineer")</f>
        <v>Producer &amp; Engineer</v>
      </c>
      <c r="I393" s="8" t="str">
        <f>IF(AND(F393="Main Primary Artist",SUBSTITUTE(E393," ","")&lt;&gt;"VariousArtists",SUBSTITUTE(E393," ","")&lt;&gt;"VariousArtist",E393&lt;&gt;"Various",SUBSTITUTE(E393," ","")&lt;&gt;"AssortedArtists",SUBSTITUTE(E393," ","")&lt;&gt;"AssortedArtist",E393&lt;&gt;"Assorted",SUBSTITUTE(E393," ","")&lt;&gt;"AsortedArtists",SUBSTITUTE(E393," ","")&lt;&gt;"AsortedArtist",E393&lt;&gt;"Asorted",E393&lt;&gt;"Other",,SUBSTITUTE(E393," ","")&lt;&gt;"MiscellaneousArtists",SUBSTITUTE(E393," ","")&lt;&gt;"MiscellaneousArtist",E393&lt;&gt;"Miscellaneous",SUBSTITUTE(E393," ","")&lt;&gt;"MiscelaneousArtists",SUBSTITUTE(E393," ","")&lt;&gt;"MiscelaneousArtist",E393&lt;&gt;"Miscelaneous"),"update Releases set ArtistId=(select ArtistId from Artists where Name=N'"&amp;SUBSTITUTE(trim(E393),"'","''")&amp;"' and EnterpriseId="&amp;EntId&amp;"), SearchKeywords=concat_ws(' ', Name, N'"&amp;SUBSTITUTE(trim(E393),"'","''")&amp;"',(select Name from Labels where LabelId=Releases.LabelId), ReleaseId, UPC, Catalog) where "&amp;IF(A393&lt;&gt;"","UPC="&amp;A393,"Catalog='"&amp;SUBSTITUTE(trim(B393),"'","''")&amp;"'")&amp;" and EnterpriseId="&amp;EntId,IF(and(F393&lt;&gt;"Main Primary Artist",SUBSTITUTE(E393," ","")&lt;&gt;"VariousArtists",SUBSTITUTE(E393," ","")&lt;&gt;"VariousArtist",E393&lt;&gt;"Various",SUBSTITUTE(E393," ","")&lt;&gt;"AssortedArtists",SUBSTITUTE(E393," ","")&lt;&gt;"AssortedArtist",E393&lt;&gt;"Assorted",SUBSTITUTE(E393," ","")&lt;&gt;"AsortedArtists",SUBSTITUTE(E393," ","")&lt;&gt;"AsortedArtist",E393&lt;&gt;"Asorted",E393&lt;&gt;"Other",,SUBSTITUTE(E393," ","")&lt;&gt;"MiscellaneousArtists",SUBSTITUTE(E393," ","")&lt;&gt;"MiscellaneousArtist",E393&lt;&gt;"Miscellaneous",SUBSTITUTE(E393," ","")&lt;&gt;"MiscelaneousArtists",SUBSTITUTE(E393," ","")&lt;&gt;"MiscelaneousArtist",E393&lt;&gt;"Miscelaneous"),"INSERT into Contributors VALUES (newid(), "&amp;IF(F393&lt;&gt;"Primary Artist", "(select RoleId from ContributorRoles where Name='"&amp;F393&amp;"'), 0", "49, 1")&amp; ", null, (select max(ReleaseId) from Releases where "&amp;IF(A393&lt;&gt;"","UPC="&amp;A393,"Catalog='"&amp;SUBSTITUTE(trim(B393),"'","''")&amp;"'")&amp;" and EnterpriseId="&amp;EntId&amp;"), (select ArtistId from Artists where Name=N'"&amp;SUBSTITUTE(trim(E393),"'","''")&amp;"' and EnterpriseId="&amp;EntId&amp;"), null)",""))</f>
        <v>INSERT into Contributors VALUES (newid(), (select RoleId from ContributorRoles where Name='Engineer'), 0, null, (select max(ReleaseId) from Releases where UPC=707337995206 and EnterpriseId=647322), (select ArtistId from Artists where Name=N'Gabriza' and EnterpriseId=647322), null)</v>
      </c>
      <c r="L393" s="28"/>
    </row>
    <row r="394">
      <c r="A394" s="83">
        <v>7.13317738589E11</v>
      </c>
      <c r="B394" s="116"/>
      <c r="C394" s="134" t="str">
        <f t="array" ref="C394">ifs(and(isblank($A394),isblank($B394)),"", not(iserror(vlookup($A394&amp;$B394,'3) Release_Label'!$D:$D&amp;'3) Release_Label'!$E:$E,1,0))),vlookup($A394&amp;$B394,{'3) Release_Label'!$D:$D&amp;'3) Release_Label'!$E:$E,'3) Release_Label'!$F:$F},2,0), or(and(not(isblank($B394)),$B394=$B393,$A394&lt;&gt;$A393),and(not(isblank($A394)),$A394=$A393,$B394&lt;&gt;$B393)),"ID LISTS UNALIGNED",and($A394&lt;&gt;"",countif('3) Release_Label'!$D:$D,$A394)=0),"NO UPC MATCH in Release_Label",and($B394&lt;&gt;"",countif('3) Release_Label'!$E:$E,$B394)=0),"NO CATALOG ID MATCH in Release_Label",iserror(vlookup($A394&amp;$B394,'3) Release_Label'!$D:$D&amp;'3) Release_Label'!$E:$E,1,0)),"NO UPC-CATALOG ID pair MATCH in Release_Label" )</f>
        <v>Dias Depois de Diamantes</v>
      </c>
      <c r="D394" s="134" t="str">
        <f t="array" ref="D394">ifs(and(isblank($A394),isblank($B394)),"", not(iserror(vlookup($A394&amp;$B394,'3) Release_Label'!$D:$D&amp;'3) Release_Label'!$E:$E,1,0))),vlookup($A394&amp;$B394,{'3) Release_Label'!$D:$D&amp;'3) Release_Label'!$E:$E,'3) Release_Label'!$H:$H},2,0), or(and(not(isblank($B394)),$B394=$B393,$A394&lt;&gt;$A393),and(not(isblank($A394)),$A394=$A393,$B394&lt;&gt;$B393)),"ID LISTS UNALIGNED",and($A394&lt;&gt;"",countif('3) Release_Label'!$D:$D,$A394)=0),"NO UPC MATCH in Release_Label",and($B394&lt;&gt;"",countif('3) Release_Label'!$E:$E,$B394)=0),"NO CATALOG ID MATCH in Release_Label",iserror(vlookup($A394&amp;$B394,'3) Release_Label'!$D:$D&amp;'3) Release_Label'!$E:$E,1,0)),"NO UPC-CATALOG ID pair MATCH in Release_Label" )</f>
        <v/>
      </c>
      <c r="E394" s="43" t="s">
        <v>79</v>
      </c>
      <c r="F394" s="135" t="s">
        <v>666</v>
      </c>
      <c r="G394" s="136" t="str">
        <f t="array" ref="G394">ifs(or($F394="",$F394="Main Primary Artist"),$F394,not(iserror(vlookup($F394,'Reference info'!$J$5:$J$8,1,0))),"Key Artist",not(iserror(vlookup($F394,'Reference info'!$J$38:$J$405,1,0))),"Performer",not(iserror(vlookup($F394,'Reference info'!$J$10:$J$36,1,0))),"Producer &amp; Engineer")</f>
        <v>Main Primary Artist</v>
      </c>
      <c r="I394" s="8" t="str">
        <f>IF(AND(F394="Main Primary Artist",SUBSTITUTE(E394," ","")&lt;&gt;"VariousArtists",SUBSTITUTE(E394," ","")&lt;&gt;"VariousArtist",E394&lt;&gt;"Various",SUBSTITUTE(E394," ","")&lt;&gt;"AssortedArtists",SUBSTITUTE(E394," ","")&lt;&gt;"AssortedArtist",E394&lt;&gt;"Assorted",SUBSTITUTE(E394," ","")&lt;&gt;"AsortedArtists",SUBSTITUTE(E394," ","")&lt;&gt;"AsortedArtist",E394&lt;&gt;"Asorted",E394&lt;&gt;"Other",,SUBSTITUTE(E394," ","")&lt;&gt;"MiscellaneousArtists",SUBSTITUTE(E394," ","")&lt;&gt;"MiscellaneousArtist",E394&lt;&gt;"Miscellaneous",SUBSTITUTE(E394," ","")&lt;&gt;"MiscelaneousArtists",SUBSTITUTE(E394," ","")&lt;&gt;"MiscelaneousArtist",E394&lt;&gt;"Miscelaneous"),"update Releases set ArtistId=(select ArtistId from Artists where Name=N'"&amp;SUBSTITUTE(trim(E394),"'","''")&amp;"' and EnterpriseId="&amp;EntId&amp;"), SearchKeywords=concat_ws(' ', Name, N'"&amp;SUBSTITUTE(trim(E394),"'","''")&amp;"',(select Name from Labels where LabelId=Releases.LabelId), ReleaseId, UPC, Catalog) where "&amp;IF(A394&lt;&gt;"","UPC="&amp;A394,"Catalog='"&amp;SUBSTITUTE(trim(B394),"'","''")&amp;"'")&amp;" and EnterpriseId="&amp;EntId,IF(and(F394&lt;&gt;"Main Primary Artist",SUBSTITUTE(E394," ","")&lt;&gt;"VariousArtists",SUBSTITUTE(E394," ","")&lt;&gt;"VariousArtist",E394&lt;&gt;"Various",SUBSTITUTE(E394," ","")&lt;&gt;"AssortedArtists",SUBSTITUTE(E394," ","")&lt;&gt;"AssortedArtist",E394&lt;&gt;"Assorted",SUBSTITUTE(E394," ","")&lt;&gt;"AsortedArtists",SUBSTITUTE(E394," ","")&lt;&gt;"AsortedArtist",E394&lt;&gt;"Asorted",E394&lt;&gt;"Other",,SUBSTITUTE(E394," ","")&lt;&gt;"MiscellaneousArtists",SUBSTITUTE(E394," ","")&lt;&gt;"MiscellaneousArtist",E394&lt;&gt;"Miscellaneous",SUBSTITUTE(E394," ","")&lt;&gt;"MiscelaneousArtists",SUBSTITUTE(E394," ","")&lt;&gt;"MiscelaneousArtist",E394&lt;&gt;"Miscelaneous"),"INSERT into Contributors VALUES (newid(), "&amp;IF(F394&lt;&gt;"Primary Artist", "(select RoleId from ContributorRoles where Name='"&amp;F394&amp;"'), 0", "49, 1")&amp; ", null, (select max(ReleaseId) from Releases where "&amp;IF(A394&lt;&gt;"","UPC="&amp;A394,"Catalog='"&amp;SUBSTITUTE(trim(B394),"'","''")&amp;"'")&amp;" and EnterpriseId="&amp;EntId&amp;"), (select ArtistId from Artists where Name=N'"&amp;SUBSTITUTE(trim(E394),"'","''")&amp;"' and EnterpriseId="&amp;EntId&amp;"), null)",""))</f>
        <v>update Releases set ArtistId=(select ArtistId from Artists where Name=N'$hinepsj' and EnterpriseId=647322), SearchKeywords=concat_ws(' ', Name, N'$hinepsj',(select Name from Labels where LabelId=Releases.LabelId), ReleaseId, UPC, Catalog) where UPC=713317738589 and EnterpriseId=647322</v>
      </c>
      <c r="L394" s="28"/>
    </row>
    <row r="395">
      <c r="A395" s="83">
        <v>7.13317738589E11</v>
      </c>
      <c r="B395" s="116"/>
      <c r="C395" s="134" t="str">
        <f t="array" ref="C395">ifs(and(isblank($A395),isblank($B395)),"", not(iserror(vlookup($A395&amp;$B395,'3) Release_Label'!$D:$D&amp;'3) Release_Label'!$E:$E,1,0))),vlookup($A395&amp;$B395,{'3) Release_Label'!$D:$D&amp;'3) Release_Label'!$E:$E,'3) Release_Label'!$F:$F},2,0), or(and(not(isblank($B395)),$B395=$B394,$A395&lt;&gt;$A394),and(not(isblank($A395)),$A395=$A394,$B395&lt;&gt;$B394)),"ID LISTS UNALIGNED",and($A395&lt;&gt;"",countif('3) Release_Label'!$D:$D,$A395)=0),"NO UPC MATCH in Release_Label",and($B395&lt;&gt;"",countif('3) Release_Label'!$E:$E,$B395)=0),"NO CATALOG ID MATCH in Release_Label",iserror(vlookup($A395&amp;$B395,'3) Release_Label'!$D:$D&amp;'3) Release_Label'!$E:$E,1,0)),"NO UPC-CATALOG ID pair MATCH in Release_Label" )</f>
        <v>Dias Depois de Diamantes</v>
      </c>
      <c r="D395" s="134" t="str">
        <f t="array" ref="D395">ifs(and(isblank($A395),isblank($B395)),"", not(iserror(vlookup($A395&amp;$B395,'3) Release_Label'!$D:$D&amp;'3) Release_Label'!$E:$E,1,0))),vlookup($A395&amp;$B395,{'3) Release_Label'!$D:$D&amp;'3) Release_Label'!$E:$E,'3) Release_Label'!$H:$H},2,0), or(and(not(isblank($B395)),$B395=$B394,$A395&lt;&gt;$A394),and(not(isblank($A395)),$A395=$A394,$B395&lt;&gt;$B394)),"ID LISTS UNALIGNED",and($A395&lt;&gt;"",countif('3) Release_Label'!$D:$D,$A395)=0),"NO UPC MATCH in Release_Label",and($B395&lt;&gt;"",countif('3) Release_Label'!$E:$E,$B395)=0),"NO CATALOG ID MATCH in Release_Label",iserror(vlookup($A395&amp;$B395,'3) Release_Label'!$D:$D&amp;'3) Release_Label'!$E:$E,1,0)),"NO UPC-CATALOG ID pair MATCH in Release_Label" )</f>
        <v/>
      </c>
      <c r="E395" s="43" t="s">
        <v>79</v>
      </c>
      <c r="F395" s="135" t="s">
        <v>667</v>
      </c>
      <c r="G395" s="136" t="str">
        <f t="array" ref="G395">ifs(or($F395="",$F395="Main Primary Artist"),$F395,not(iserror(vlookup($F395,'Reference info'!$J$5:$J$8,1,0))),"Key Artist",not(iserror(vlookup($F395,'Reference info'!$J$38:$J$405,1,0))),"Performer",not(iserror(vlookup($F395,'Reference info'!$J$10:$J$36,1,0))),"Producer &amp; Engineer")</f>
        <v>Producer &amp; Engineer</v>
      </c>
      <c r="I395" s="8" t="str">
        <f>IF(AND(F395="Main Primary Artist",SUBSTITUTE(E395," ","")&lt;&gt;"VariousArtists",SUBSTITUTE(E395," ","")&lt;&gt;"VariousArtist",E395&lt;&gt;"Various",SUBSTITUTE(E395," ","")&lt;&gt;"AssortedArtists",SUBSTITUTE(E395," ","")&lt;&gt;"AssortedArtist",E395&lt;&gt;"Assorted",SUBSTITUTE(E395," ","")&lt;&gt;"AsortedArtists",SUBSTITUTE(E395," ","")&lt;&gt;"AsortedArtist",E395&lt;&gt;"Asorted",E395&lt;&gt;"Other",,SUBSTITUTE(E395," ","")&lt;&gt;"MiscellaneousArtists",SUBSTITUTE(E395," ","")&lt;&gt;"MiscellaneousArtist",E395&lt;&gt;"Miscellaneous",SUBSTITUTE(E395," ","")&lt;&gt;"MiscelaneousArtists",SUBSTITUTE(E395," ","")&lt;&gt;"MiscelaneousArtist",E395&lt;&gt;"Miscelaneous"),"update Releases set ArtistId=(select ArtistId from Artists where Name=N'"&amp;SUBSTITUTE(trim(E395),"'","''")&amp;"' and EnterpriseId="&amp;EntId&amp;"), SearchKeywords=concat_ws(' ', Name, N'"&amp;SUBSTITUTE(trim(E395),"'","''")&amp;"',(select Name from Labels where LabelId=Releases.LabelId), ReleaseId, UPC, Catalog) where "&amp;IF(A395&lt;&gt;"","UPC="&amp;A395,"Catalog='"&amp;SUBSTITUTE(trim(B395),"'","''")&amp;"'")&amp;" and EnterpriseId="&amp;EntId,IF(and(F395&lt;&gt;"Main Primary Artist",SUBSTITUTE(E395," ","")&lt;&gt;"VariousArtists",SUBSTITUTE(E395," ","")&lt;&gt;"VariousArtist",E395&lt;&gt;"Various",SUBSTITUTE(E395," ","")&lt;&gt;"AssortedArtists",SUBSTITUTE(E395," ","")&lt;&gt;"AssortedArtist",E395&lt;&gt;"Assorted",SUBSTITUTE(E395," ","")&lt;&gt;"AsortedArtists",SUBSTITUTE(E395," ","")&lt;&gt;"AsortedArtist",E395&lt;&gt;"Asorted",E395&lt;&gt;"Other",,SUBSTITUTE(E395," ","")&lt;&gt;"MiscellaneousArtists",SUBSTITUTE(E395," ","")&lt;&gt;"MiscellaneousArtist",E395&lt;&gt;"Miscellaneous",SUBSTITUTE(E395," ","")&lt;&gt;"MiscelaneousArtists",SUBSTITUTE(E395," ","")&lt;&gt;"MiscelaneousArtist",E395&lt;&gt;"Miscelaneous"),"INSERT into Contributors VALUES (newid(), "&amp;IF(F395&lt;&gt;"Primary Artist", "(select RoleId from ContributorRoles where Name='"&amp;F395&amp;"'), 0", "49, 1")&amp; ", null, (select max(ReleaseId) from Releases where "&amp;IF(A395&lt;&gt;"","UPC="&amp;A395,"Catalog='"&amp;SUBSTITUTE(trim(B395),"'","''")&amp;"'")&amp;" and EnterpriseId="&amp;EntId&amp;"), (select ArtistId from Artists where Name=N'"&amp;SUBSTITUTE(trim(E395),"'","''")&amp;"' and EnterpriseId="&amp;EntId&amp;"), null)",""))</f>
        <v>INSERT into Contributors VALUES (newid(), (select RoleId from ContributorRoles where Name='Producer'), 0, null, (select max(ReleaseId) from Releases where UPC=713317738589 and EnterpriseId=647322), (select ArtistId from Artists where Name=N'$hinepsj' and EnterpriseId=647322), null)</v>
      </c>
      <c r="L395" s="28"/>
    </row>
    <row r="396">
      <c r="A396" s="83">
        <v>7.13317738589E11</v>
      </c>
      <c r="B396" s="116"/>
      <c r="C396" s="134" t="str">
        <f t="array" ref="C396">ifs(and(isblank($A396),isblank($B396)),"", not(iserror(vlookup($A396&amp;$B396,'3) Release_Label'!$D:$D&amp;'3) Release_Label'!$E:$E,1,0))),vlookup($A396&amp;$B396,{'3) Release_Label'!$D:$D&amp;'3) Release_Label'!$E:$E,'3) Release_Label'!$F:$F},2,0), or(and(not(isblank($B396)),$B396=$B395,$A396&lt;&gt;$A395),and(not(isblank($A396)),$A396=$A395,$B396&lt;&gt;$B395)),"ID LISTS UNALIGNED",and($A396&lt;&gt;"",countif('3) Release_Label'!$D:$D,$A396)=0),"NO UPC MATCH in Release_Label",and($B396&lt;&gt;"",countif('3) Release_Label'!$E:$E,$B396)=0),"NO CATALOG ID MATCH in Release_Label",iserror(vlookup($A396&amp;$B396,'3) Release_Label'!$D:$D&amp;'3) Release_Label'!$E:$E,1,0)),"NO UPC-CATALOG ID pair MATCH in Release_Label" )</f>
        <v>Dias Depois de Diamantes</v>
      </c>
      <c r="D396" s="134" t="str">
        <f t="array" ref="D396">ifs(and(isblank($A396),isblank($B396)),"", not(iserror(vlookup($A396&amp;$B396,'3) Release_Label'!$D:$D&amp;'3) Release_Label'!$E:$E,1,0))),vlookup($A396&amp;$B396,{'3) Release_Label'!$D:$D&amp;'3) Release_Label'!$E:$E,'3) Release_Label'!$H:$H},2,0), or(and(not(isblank($B396)),$B396=$B395,$A396&lt;&gt;$A395),and(not(isblank($A396)),$A396=$A395,$B396&lt;&gt;$B395)),"ID LISTS UNALIGNED",and($A396&lt;&gt;"",countif('3) Release_Label'!$D:$D,$A396)=0),"NO UPC MATCH in Release_Label",and($B396&lt;&gt;"",countif('3) Release_Label'!$E:$E,$B396)=0),"NO CATALOG ID MATCH in Release_Label",iserror(vlookup($A396&amp;$B396,'3) Release_Label'!$D:$D&amp;'3) Release_Label'!$E:$E,1,0)),"NO UPC-CATALOG ID pair MATCH in Release_Label" )</f>
        <v/>
      </c>
      <c r="E396" s="43" t="s">
        <v>79</v>
      </c>
      <c r="F396" s="135" t="s">
        <v>669</v>
      </c>
      <c r="G396" s="136" t="str">
        <f t="array" ref="G396">ifs(or($F396="",$F396="Main Primary Artist"),$F396,not(iserror(vlookup($F396,'Reference info'!$J$5:$J$8,1,0))),"Key Artist",not(iserror(vlookup($F396,'Reference info'!$J$38:$J$405,1,0))),"Performer",not(iserror(vlookup($F396,'Reference info'!$J$10:$J$36,1,0))),"Producer &amp; Engineer")</f>
        <v>Producer &amp; Engineer</v>
      </c>
      <c r="I396" s="8" t="str">
        <f>IF(AND(F396="Main Primary Artist",SUBSTITUTE(E396," ","")&lt;&gt;"VariousArtists",SUBSTITUTE(E396," ","")&lt;&gt;"VariousArtist",E396&lt;&gt;"Various",SUBSTITUTE(E396," ","")&lt;&gt;"AssortedArtists",SUBSTITUTE(E396," ","")&lt;&gt;"AssortedArtist",E396&lt;&gt;"Assorted",SUBSTITUTE(E396," ","")&lt;&gt;"AsortedArtists",SUBSTITUTE(E396," ","")&lt;&gt;"AsortedArtist",E396&lt;&gt;"Asorted",E396&lt;&gt;"Other",,SUBSTITUTE(E396," ","")&lt;&gt;"MiscellaneousArtists",SUBSTITUTE(E396," ","")&lt;&gt;"MiscellaneousArtist",E396&lt;&gt;"Miscellaneous",SUBSTITUTE(E396," ","")&lt;&gt;"MiscelaneousArtists",SUBSTITUTE(E396," ","")&lt;&gt;"MiscelaneousArtist",E396&lt;&gt;"Miscelaneous"),"update Releases set ArtistId=(select ArtistId from Artists where Name=N'"&amp;SUBSTITUTE(trim(E396),"'","''")&amp;"' and EnterpriseId="&amp;EntId&amp;"), SearchKeywords=concat_ws(' ', Name, N'"&amp;SUBSTITUTE(trim(E396),"'","''")&amp;"',(select Name from Labels where LabelId=Releases.LabelId), ReleaseId, UPC, Catalog) where "&amp;IF(A396&lt;&gt;"","UPC="&amp;A396,"Catalog='"&amp;SUBSTITUTE(trim(B396),"'","''")&amp;"'")&amp;" and EnterpriseId="&amp;EntId,IF(and(F396&lt;&gt;"Main Primary Artist",SUBSTITUTE(E396," ","")&lt;&gt;"VariousArtists",SUBSTITUTE(E396," ","")&lt;&gt;"VariousArtist",E396&lt;&gt;"Various",SUBSTITUTE(E396," ","")&lt;&gt;"AssortedArtists",SUBSTITUTE(E396," ","")&lt;&gt;"AssortedArtist",E396&lt;&gt;"Assorted",SUBSTITUTE(E396," ","")&lt;&gt;"AsortedArtists",SUBSTITUTE(E396," ","")&lt;&gt;"AsortedArtist",E396&lt;&gt;"Asorted",E396&lt;&gt;"Other",,SUBSTITUTE(E396," ","")&lt;&gt;"MiscellaneousArtists",SUBSTITUTE(E396," ","")&lt;&gt;"MiscellaneousArtist",E396&lt;&gt;"Miscellaneous",SUBSTITUTE(E396," ","")&lt;&gt;"MiscelaneousArtists",SUBSTITUTE(E396," ","")&lt;&gt;"MiscelaneousArtist",E396&lt;&gt;"Miscelaneous"),"INSERT into Contributors VALUES (newid(), "&amp;IF(F396&lt;&gt;"Primary Artist", "(select RoleId from ContributorRoles where Name='"&amp;F396&amp;"'), 0", "49, 1")&amp; ", null, (select max(ReleaseId) from Releases where "&amp;IF(A396&lt;&gt;"","UPC="&amp;A396,"Catalog='"&amp;SUBSTITUTE(trim(B396),"'","''")&amp;"'")&amp;" and EnterpriseId="&amp;EntId&amp;"), (select ArtistId from Artists where Name=N'"&amp;SUBSTITUTE(trim(E396),"'","''")&amp;"' and EnterpriseId="&amp;EntId&amp;"), null)",""))</f>
        <v>INSERT into Contributors VALUES (newid(), (select RoleId from ContributorRoles where Name='Engineer'), 0, null, (select max(ReleaseId) from Releases where UPC=713317738589 and EnterpriseId=647322), (select ArtistId from Artists where Name=N'$hinepsj' and EnterpriseId=647322), null)</v>
      </c>
      <c r="L396" s="28"/>
    </row>
    <row r="397">
      <c r="A397" s="83">
        <v>7.13317749837E11</v>
      </c>
      <c r="B397" s="116"/>
      <c r="C397" s="134" t="str">
        <f t="array" ref="C397">ifs(and(isblank($A397),isblank($B397)),"", not(iserror(vlookup($A397&amp;$B397,'3) Release_Label'!$D:$D&amp;'3) Release_Label'!$E:$E,1,0))),vlookup($A397&amp;$B397,{'3) Release_Label'!$D:$D&amp;'3) Release_Label'!$E:$E,'3) Release_Label'!$F:$F},2,0), or(and(not(isblank($B397)),$B397=$B396,$A397&lt;&gt;$A396),and(not(isblank($A397)),$A397=$A396,$B397&lt;&gt;$B396)),"ID LISTS UNALIGNED",and($A397&lt;&gt;"",countif('3) Release_Label'!$D:$D,$A397)=0),"NO UPC MATCH in Release_Label",and($B397&lt;&gt;"",countif('3) Release_Label'!$E:$E,$B397)=0),"NO CATALOG ID MATCH in Release_Label",iserror(vlookup($A397&amp;$B397,'3) Release_Label'!$D:$D&amp;'3) Release_Label'!$E:$E,1,0)),"NO UPC-CATALOG ID pair MATCH in Release_Label" )</f>
        <v>Gravidade Luar</v>
      </c>
      <c r="D397" s="134" t="str">
        <f t="array" ref="D397">ifs(and(isblank($A397),isblank($B397)),"", not(iserror(vlookup($A397&amp;$B397,'3) Release_Label'!$D:$D&amp;'3) Release_Label'!$E:$E,1,0))),vlookup($A397&amp;$B397,{'3) Release_Label'!$D:$D&amp;'3) Release_Label'!$E:$E,'3) Release_Label'!$H:$H},2,0), or(and(not(isblank($B397)),$B397=$B396,$A397&lt;&gt;$A396),and(not(isblank($A397)),$A397=$A396,$B397&lt;&gt;$B396)),"ID LISTS UNALIGNED",and($A397&lt;&gt;"",countif('3) Release_Label'!$D:$D,$A397)=0),"NO UPC MATCH in Release_Label",and($B397&lt;&gt;"",countif('3) Release_Label'!$E:$E,$B397)=0),"NO CATALOG ID MATCH in Release_Label",iserror(vlookup($A397&amp;$B397,'3) Release_Label'!$D:$D&amp;'3) Release_Label'!$E:$E,1,0)),"NO UPC-CATALOG ID pair MATCH in Release_Label" )</f>
        <v/>
      </c>
      <c r="E397" s="43" t="s">
        <v>69</v>
      </c>
      <c r="F397" s="135" t="s">
        <v>666</v>
      </c>
      <c r="G397" s="136" t="str">
        <f t="array" ref="G397">ifs(or($F397="",$F397="Main Primary Artist"),$F397,not(iserror(vlookup($F397,'Reference info'!$J$5:$J$8,1,0))),"Key Artist",not(iserror(vlookup($F397,'Reference info'!$J$38:$J$405,1,0))),"Performer",not(iserror(vlookup($F397,'Reference info'!$J$10:$J$36,1,0))),"Producer &amp; Engineer")</f>
        <v>Main Primary Artist</v>
      </c>
      <c r="I397" s="8" t="str">
        <f>IF(AND(F397="Main Primary Artist",SUBSTITUTE(E397," ","")&lt;&gt;"VariousArtists",SUBSTITUTE(E397," ","")&lt;&gt;"VariousArtist",E397&lt;&gt;"Various",SUBSTITUTE(E397," ","")&lt;&gt;"AssortedArtists",SUBSTITUTE(E397," ","")&lt;&gt;"AssortedArtist",E397&lt;&gt;"Assorted",SUBSTITUTE(E397," ","")&lt;&gt;"AsortedArtists",SUBSTITUTE(E397," ","")&lt;&gt;"AsortedArtist",E397&lt;&gt;"Asorted",E397&lt;&gt;"Other",,SUBSTITUTE(E397," ","")&lt;&gt;"MiscellaneousArtists",SUBSTITUTE(E397," ","")&lt;&gt;"MiscellaneousArtist",E397&lt;&gt;"Miscellaneous",SUBSTITUTE(E397," ","")&lt;&gt;"MiscelaneousArtists",SUBSTITUTE(E397," ","")&lt;&gt;"MiscelaneousArtist",E397&lt;&gt;"Miscelaneous"),"update Releases set ArtistId=(select ArtistId from Artists where Name=N'"&amp;SUBSTITUTE(trim(E397),"'","''")&amp;"' and EnterpriseId="&amp;EntId&amp;"), SearchKeywords=concat_ws(' ', Name, N'"&amp;SUBSTITUTE(trim(E397),"'","''")&amp;"',(select Name from Labels where LabelId=Releases.LabelId), ReleaseId, UPC, Catalog) where "&amp;IF(A397&lt;&gt;"","UPC="&amp;A397,"Catalog='"&amp;SUBSTITUTE(trim(B397),"'","''")&amp;"'")&amp;" and EnterpriseId="&amp;EntId,IF(and(F397&lt;&gt;"Main Primary Artist",SUBSTITUTE(E397," ","")&lt;&gt;"VariousArtists",SUBSTITUTE(E397," ","")&lt;&gt;"VariousArtist",E397&lt;&gt;"Various",SUBSTITUTE(E397," ","")&lt;&gt;"AssortedArtists",SUBSTITUTE(E397," ","")&lt;&gt;"AssortedArtist",E397&lt;&gt;"Assorted",SUBSTITUTE(E397," ","")&lt;&gt;"AsortedArtists",SUBSTITUTE(E397," ","")&lt;&gt;"AsortedArtist",E397&lt;&gt;"Asorted",E397&lt;&gt;"Other",,SUBSTITUTE(E397," ","")&lt;&gt;"MiscellaneousArtists",SUBSTITUTE(E397," ","")&lt;&gt;"MiscellaneousArtist",E397&lt;&gt;"Miscellaneous",SUBSTITUTE(E397," ","")&lt;&gt;"MiscelaneousArtists",SUBSTITUTE(E397," ","")&lt;&gt;"MiscelaneousArtist",E397&lt;&gt;"Miscelaneous"),"INSERT into Contributors VALUES (newid(), "&amp;IF(F397&lt;&gt;"Primary Artist", "(select RoleId from ContributorRoles where Name='"&amp;F397&amp;"'), 0", "49, 1")&amp; ", null, (select max(ReleaseId) from Releases where "&amp;IF(A397&lt;&gt;"","UPC="&amp;A397,"Catalog='"&amp;SUBSTITUTE(trim(B397),"'","''")&amp;"'")&amp;" and EnterpriseId="&amp;EntId&amp;"), (select ArtistId from Artists where Name=N'"&amp;SUBSTITUTE(trim(E397),"'","''")&amp;"' and EnterpriseId="&amp;EntId&amp;"), null)",""))</f>
        <v>update Releases set ArtistId=(select ArtistId from Artists where Name=N'Tavin' and EnterpriseId=647322), SearchKeywords=concat_ws(' ', Name, N'Tavin',(select Name from Labels where LabelId=Releases.LabelId), ReleaseId, UPC, Catalog) where UPC=713317749837 and EnterpriseId=647322</v>
      </c>
      <c r="L397" s="28"/>
    </row>
    <row r="398">
      <c r="A398" s="83">
        <v>7.13317749837E11</v>
      </c>
      <c r="B398" s="116"/>
      <c r="C398" s="134" t="str">
        <f t="array" ref="C398">ifs(and(isblank($A398),isblank($B398)),"", not(iserror(vlookup($A398&amp;$B398,'3) Release_Label'!$D:$D&amp;'3) Release_Label'!$E:$E,1,0))),vlookup($A398&amp;$B398,{'3) Release_Label'!$D:$D&amp;'3) Release_Label'!$E:$E,'3) Release_Label'!$F:$F},2,0), or(and(not(isblank($B398)),$B398=$B397,$A398&lt;&gt;$A397),and(not(isblank($A398)),$A398=$A397,$B398&lt;&gt;$B397)),"ID LISTS UNALIGNED",and($A398&lt;&gt;"",countif('3) Release_Label'!$D:$D,$A398)=0),"NO UPC MATCH in Release_Label",and($B398&lt;&gt;"",countif('3) Release_Label'!$E:$E,$B398)=0),"NO CATALOG ID MATCH in Release_Label",iserror(vlookup($A398&amp;$B398,'3) Release_Label'!$D:$D&amp;'3) Release_Label'!$E:$E,1,0)),"NO UPC-CATALOG ID pair MATCH in Release_Label" )</f>
        <v>Gravidade Luar</v>
      </c>
      <c r="D398" s="134" t="str">
        <f t="array" ref="D398">ifs(and(isblank($A398),isblank($B398)),"", not(iserror(vlookup($A398&amp;$B398,'3) Release_Label'!$D:$D&amp;'3) Release_Label'!$E:$E,1,0))),vlookup($A398&amp;$B398,{'3) Release_Label'!$D:$D&amp;'3) Release_Label'!$E:$E,'3) Release_Label'!$H:$H},2,0), or(and(not(isblank($B398)),$B398=$B397,$A398&lt;&gt;$A397),and(not(isblank($A398)),$A398=$A397,$B398&lt;&gt;$B397)),"ID LISTS UNALIGNED",and($A398&lt;&gt;"",countif('3) Release_Label'!$D:$D,$A398)=0),"NO UPC MATCH in Release_Label",and($B398&lt;&gt;"",countif('3) Release_Label'!$E:$E,$B398)=0),"NO CATALOG ID MATCH in Release_Label",iserror(vlookup($A398&amp;$B398,'3) Release_Label'!$D:$D&amp;'3) Release_Label'!$E:$E,1,0)),"NO UPC-CATALOG ID pair MATCH in Release_Label" )</f>
        <v/>
      </c>
      <c r="E398" s="43" t="s">
        <v>127</v>
      </c>
      <c r="F398" s="135" t="s">
        <v>672</v>
      </c>
      <c r="G398" s="136" t="str">
        <f t="array" ref="G398">ifs(or($F398="",$F398="Main Primary Artist"),$F398,not(iserror(vlookup($F398,'Reference info'!$J$5:$J$8,1,0))),"Key Artist",not(iserror(vlookup($F398,'Reference info'!$J$38:$J$405,1,0))),"Performer",not(iserror(vlookup($F398,'Reference info'!$J$10:$J$36,1,0))),"Producer &amp; Engineer")</f>
        <v>Key Artist</v>
      </c>
      <c r="I398" s="8" t="str">
        <f>IF(AND(F398="Main Primary Artist",SUBSTITUTE(E398," ","")&lt;&gt;"VariousArtists",SUBSTITUTE(E398," ","")&lt;&gt;"VariousArtist",E398&lt;&gt;"Various",SUBSTITUTE(E398," ","")&lt;&gt;"AssortedArtists",SUBSTITUTE(E398," ","")&lt;&gt;"AssortedArtist",E398&lt;&gt;"Assorted",SUBSTITUTE(E398," ","")&lt;&gt;"AsortedArtists",SUBSTITUTE(E398," ","")&lt;&gt;"AsortedArtist",E398&lt;&gt;"Asorted",E398&lt;&gt;"Other",,SUBSTITUTE(E398," ","")&lt;&gt;"MiscellaneousArtists",SUBSTITUTE(E398," ","")&lt;&gt;"MiscellaneousArtist",E398&lt;&gt;"Miscellaneous",SUBSTITUTE(E398," ","")&lt;&gt;"MiscelaneousArtists",SUBSTITUTE(E398," ","")&lt;&gt;"MiscelaneousArtist",E398&lt;&gt;"Miscelaneous"),"update Releases set ArtistId=(select ArtistId from Artists where Name=N'"&amp;SUBSTITUTE(trim(E398),"'","''")&amp;"' and EnterpriseId="&amp;EntId&amp;"), SearchKeywords=concat_ws(' ', Name, N'"&amp;SUBSTITUTE(trim(E398),"'","''")&amp;"',(select Name from Labels where LabelId=Releases.LabelId), ReleaseId, UPC, Catalog) where "&amp;IF(A398&lt;&gt;"","UPC="&amp;A398,"Catalog='"&amp;SUBSTITUTE(trim(B398),"'","''")&amp;"'")&amp;" and EnterpriseId="&amp;EntId,IF(and(F398&lt;&gt;"Main Primary Artist",SUBSTITUTE(E398," ","")&lt;&gt;"VariousArtists",SUBSTITUTE(E398," ","")&lt;&gt;"VariousArtist",E398&lt;&gt;"Various",SUBSTITUTE(E398," ","")&lt;&gt;"AssortedArtists",SUBSTITUTE(E398," ","")&lt;&gt;"AssortedArtist",E398&lt;&gt;"Assorted",SUBSTITUTE(E398," ","")&lt;&gt;"AsortedArtists",SUBSTITUTE(E398," ","")&lt;&gt;"AsortedArtist",E398&lt;&gt;"Asorted",E398&lt;&gt;"Other",,SUBSTITUTE(E398," ","")&lt;&gt;"MiscellaneousArtists",SUBSTITUTE(E398," ","")&lt;&gt;"MiscellaneousArtist",E398&lt;&gt;"Miscellaneous",SUBSTITUTE(E398," ","")&lt;&gt;"MiscelaneousArtists",SUBSTITUTE(E398," ","")&lt;&gt;"MiscelaneousArtist",E398&lt;&gt;"Miscelaneous"),"INSERT into Contributors VALUES (newid(), "&amp;IF(F398&lt;&gt;"Primary Artist", "(select RoleId from ContributorRoles where Name='"&amp;F398&amp;"'), 0", "49, 1")&amp; ", null, (select max(ReleaseId) from Releases where "&amp;IF(A398&lt;&gt;"","UPC="&amp;A398,"Catalog='"&amp;SUBSTITUTE(trim(B398),"'","''")&amp;"'")&amp;" and EnterpriseId="&amp;EntId&amp;"), (select ArtistId from Artists where Name=N'"&amp;SUBSTITUTE(trim(E398),"'","''")&amp;"' and EnterpriseId="&amp;EntId&amp;"), null)",""))</f>
        <v>INSERT into Contributors VALUES (newid(), (select RoleId from ContributorRoles where Name='Featuring'), 0, null, (select max(ReleaseId) from Releases where UPC=713317749837 and EnterpriseId=647322), (select ArtistId from Artists where Name=N'Ciro Daniel' and EnterpriseId=647322), null)</v>
      </c>
      <c r="L398" s="28"/>
    </row>
    <row r="399">
      <c r="A399" s="83">
        <v>7.13317749837E11</v>
      </c>
      <c r="B399" s="116"/>
      <c r="C399" s="134" t="str">
        <f t="array" ref="C399">ifs(and(isblank($A399),isblank($B399)),"", not(iserror(vlookup($A399&amp;$B399,'3) Release_Label'!$D:$D&amp;'3) Release_Label'!$E:$E,1,0))),vlookup($A399&amp;$B399,{'3) Release_Label'!$D:$D&amp;'3) Release_Label'!$E:$E,'3) Release_Label'!$F:$F},2,0), or(and(not(isblank($B399)),$B399=$B398,$A399&lt;&gt;$A398),and(not(isblank($A399)),$A399=$A398,$B399&lt;&gt;$B398)),"ID LISTS UNALIGNED",and($A399&lt;&gt;"",countif('3) Release_Label'!$D:$D,$A399)=0),"NO UPC MATCH in Release_Label",and($B399&lt;&gt;"",countif('3) Release_Label'!$E:$E,$B399)=0),"NO CATALOG ID MATCH in Release_Label",iserror(vlookup($A399&amp;$B399,'3) Release_Label'!$D:$D&amp;'3) Release_Label'!$E:$E,1,0)),"NO UPC-CATALOG ID pair MATCH in Release_Label" )</f>
        <v>Gravidade Luar</v>
      </c>
      <c r="D399" s="134" t="str">
        <f t="array" ref="D399">ifs(and(isblank($A399),isblank($B399)),"", not(iserror(vlookup($A399&amp;$B399,'3) Release_Label'!$D:$D&amp;'3) Release_Label'!$E:$E,1,0))),vlookup($A399&amp;$B399,{'3) Release_Label'!$D:$D&amp;'3) Release_Label'!$E:$E,'3) Release_Label'!$H:$H},2,0), or(and(not(isblank($B399)),$B399=$B398,$A399&lt;&gt;$A398),and(not(isblank($A399)),$A399=$A398,$B399&lt;&gt;$B398)),"ID LISTS UNALIGNED",and($A399&lt;&gt;"",countif('3) Release_Label'!$D:$D,$A399)=0),"NO UPC MATCH in Release_Label",and($B399&lt;&gt;"",countif('3) Release_Label'!$E:$E,$B399)=0),"NO CATALOG ID MATCH in Release_Label",iserror(vlookup($A399&amp;$B399,'3) Release_Label'!$D:$D&amp;'3) Release_Label'!$E:$E,1,0)),"NO UPC-CATALOG ID pair MATCH in Release_Label" )</f>
        <v/>
      </c>
      <c r="E399" s="43" t="s">
        <v>69</v>
      </c>
      <c r="F399" s="135" t="s">
        <v>667</v>
      </c>
      <c r="G399" s="136" t="str">
        <f t="array" ref="G399">ifs(or($F399="",$F399="Main Primary Artist"),$F399,not(iserror(vlookup($F399,'Reference info'!$J$5:$J$8,1,0))),"Key Artist",not(iserror(vlookup($F399,'Reference info'!$J$38:$J$405,1,0))),"Performer",not(iserror(vlookup($F399,'Reference info'!$J$10:$J$36,1,0))),"Producer &amp; Engineer")</f>
        <v>Producer &amp; Engineer</v>
      </c>
      <c r="I399" s="8" t="str">
        <f>IF(AND(F399="Main Primary Artist",SUBSTITUTE(E399," ","")&lt;&gt;"VariousArtists",SUBSTITUTE(E399," ","")&lt;&gt;"VariousArtist",E399&lt;&gt;"Various",SUBSTITUTE(E399," ","")&lt;&gt;"AssortedArtists",SUBSTITUTE(E399," ","")&lt;&gt;"AssortedArtist",E399&lt;&gt;"Assorted",SUBSTITUTE(E399," ","")&lt;&gt;"AsortedArtists",SUBSTITUTE(E399," ","")&lt;&gt;"AsortedArtist",E399&lt;&gt;"Asorted",E399&lt;&gt;"Other",,SUBSTITUTE(E399," ","")&lt;&gt;"MiscellaneousArtists",SUBSTITUTE(E399," ","")&lt;&gt;"MiscellaneousArtist",E399&lt;&gt;"Miscellaneous",SUBSTITUTE(E399," ","")&lt;&gt;"MiscelaneousArtists",SUBSTITUTE(E399," ","")&lt;&gt;"MiscelaneousArtist",E399&lt;&gt;"Miscelaneous"),"update Releases set ArtistId=(select ArtistId from Artists where Name=N'"&amp;SUBSTITUTE(trim(E399),"'","''")&amp;"' and EnterpriseId="&amp;EntId&amp;"), SearchKeywords=concat_ws(' ', Name, N'"&amp;SUBSTITUTE(trim(E399),"'","''")&amp;"',(select Name from Labels where LabelId=Releases.LabelId), ReleaseId, UPC, Catalog) where "&amp;IF(A399&lt;&gt;"","UPC="&amp;A399,"Catalog='"&amp;SUBSTITUTE(trim(B399),"'","''")&amp;"'")&amp;" and EnterpriseId="&amp;EntId,IF(and(F399&lt;&gt;"Main Primary Artist",SUBSTITUTE(E399," ","")&lt;&gt;"VariousArtists",SUBSTITUTE(E399," ","")&lt;&gt;"VariousArtist",E399&lt;&gt;"Various",SUBSTITUTE(E399," ","")&lt;&gt;"AssortedArtists",SUBSTITUTE(E399," ","")&lt;&gt;"AssortedArtist",E399&lt;&gt;"Assorted",SUBSTITUTE(E399," ","")&lt;&gt;"AsortedArtists",SUBSTITUTE(E399," ","")&lt;&gt;"AsortedArtist",E399&lt;&gt;"Asorted",E399&lt;&gt;"Other",,SUBSTITUTE(E399," ","")&lt;&gt;"MiscellaneousArtists",SUBSTITUTE(E399," ","")&lt;&gt;"MiscellaneousArtist",E399&lt;&gt;"Miscellaneous",SUBSTITUTE(E399," ","")&lt;&gt;"MiscelaneousArtists",SUBSTITUTE(E399," ","")&lt;&gt;"MiscelaneousArtist",E399&lt;&gt;"Miscelaneous"),"INSERT into Contributors VALUES (newid(), "&amp;IF(F399&lt;&gt;"Primary Artist", "(select RoleId from ContributorRoles where Name='"&amp;F399&amp;"'), 0", "49, 1")&amp; ", null, (select max(ReleaseId) from Releases where "&amp;IF(A399&lt;&gt;"","UPC="&amp;A399,"Catalog='"&amp;SUBSTITUTE(trim(B399),"'","''")&amp;"'")&amp;" and EnterpriseId="&amp;EntId&amp;"), (select ArtistId from Artists where Name=N'"&amp;SUBSTITUTE(trim(E399),"'","''")&amp;"' and EnterpriseId="&amp;EntId&amp;"), null)",""))</f>
        <v>INSERT into Contributors VALUES (newid(), (select RoleId from ContributorRoles where Name='Producer'), 0, null, (select max(ReleaseId) from Releases where UPC=713317749837 and EnterpriseId=647322), (select ArtistId from Artists where Name=N'Tavin' and EnterpriseId=647322), null)</v>
      </c>
      <c r="L399" s="28"/>
    </row>
    <row r="400">
      <c r="A400" s="83">
        <v>7.13317749837E11</v>
      </c>
      <c r="B400" s="116"/>
      <c r="C400" s="134" t="str">
        <f t="array" ref="C400">ifs(and(isblank($A400),isblank($B400)),"", not(iserror(vlookup($A400&amp;$B400,'3) Release_Label'!$D:$D&amp;'3) Release_Label'!$E:$E,1,0))),vlookup($A400&amp;$B400,{'3) Release_Label'!$D:$D&amp;'3) Release_Label'!$E:$E,'3) Release_Label'!$F:$F},2,0), or(and(not(isblank($B400)),$B400=$B399,$A400&lt;&gt;$A399),and(not(isblank($A400)),$A400=$A399,$B400&lt;&gt;$B399)),"ID LISTS UNALIGNED",and($A400&lt;&gt;"",countif('3) Release_Label'!$D:$D,$A400)=0),"NO UPC MATCH in Release_Label",and($B400&lt;&gt;"",countif('3) Release_Label'!$E:$E,$B400)=0),"NO CATALOG ID MATCH in Release_Label",iserror(vlookup($A400&amp;$B400,'3) Release_Label'!$D:$D&amp;'3) Release_Label'!$E:$E,1,0)),"NO UPC-CATALOG ID pair MATCH in Release_Label" )</f>
        <v>Gravidade Luar</v>
      </c>
      <c r="D400" s="134" t="str">
        <f t="array" ref="D400">ifs(and(isblank($A400),isblank($B400)),"", not(iserror(vlookup($A400&amp;$B400,'3) Release_Label'!$D:$D&amp;'3) Release_Label'!$E:$E,1,0))),vlookup($A400&amp;$B400,{'3) Release_Label'!$D:$D&amp;'3) Release_Label'!$E:$E,'3) Release_Label'!$H:$H},2,0), or(and(not(isblank($B400)),$B400=$B399,$A400&lt;&gt;$A399),and(not(isblank($A400)),$A400=$A399,$B400&lt;&gt;$B399)),"ID LISTS UNALIGNED",and($A400&lt;&gt;"",countif('3) Release_Label'!$D:$D,$A400)=0),"NO UPC MATCH in Release_Label",and($B400&lt;&gt;"",countif('3) Release_Label'!$E:$E,$B400)=0),"NO CATALOG ID MATCH in Release_Label",iserror(vlookup($A400&amp;$B400,'3) Release_Label'!$D:$D&amp;'3) Release_Label'!$E:$E,1,0)),"NO UPC-CATALOG ID pair MATCH in Release_Label" )</f>
        <v/>
      </c>
      <c r="E400" s="43" t="s">
        <v>69</v>
      </c>
      <c r="F400" s="135" t="s">
        <v>669</v>
      </c>
      <c r="G400" s="136" t="str">
        <f t="array" ref="G400">ifs(or($F400="",$F400="Main Primary Artist"),$F400,not(iserror(vlookup($F400,'Reference info'!$J$5:$J$8,1,0))),"Key Artist",not(iserror(vlookup($F400,'Reference info'!$J$38:$J$405,1,0))),"Performer",not(iserror(vlookup($F400,'Reference info'!$J$10:$J$36,1,0))),"Producer &amp; Engineer")</f>
        <v>Producer &amp; Engineer</v>
      </c>
      <c r="I400" s="8" t="str">
        <f>IF(AND(F400="Main Primary Artist",SUBSTITUTE(E400," ","")&lt;&gt;"VariousArtists",SUBSTITUTE(E400," ","")&lt;&gt;"VariousArtist",E400&lt;&gt;"Various",SUBSTITUTE(E400," ","")&lt;&gt;"AssortedArtists",SUBSTITUTE(E400," ","")&lt;&gt;"AssortedArtist",E400&lt;&gt;"Assorted",SUBSTITUTE(E400," ","")&lt;&gt;"AsortedArtists",SUBSTITUTE(E400," ","")&lt;&gt;"AsortedArtist",E400&lt;&gt;"Asorted",E400&lt;&gt;"Other",,SUBSTITUTE(E400," ","")&lt;&gt;"MiscellaneousArtists",SUBSTITUTE(E400," ","")&lt;&gt;"MiscellaneousArtist",E400&lt;&gt;"Miscellaneous",SUBSTITUTE(E400," ","")&lt;&gt;"MiscelaneousArtists",SUBSTITUTE(E400," ","")&lt;&gt;"MiscelaneousArtist",E400&lt;&gt;"Miscelaneous"),"update Releases set ArtistId=(select ArtistId from Artists where Name=N'"&amp;SUBSTITUTE(trim(E400),"'","''")&amp;"' and EnterpriseId="&amp;EntId&amp;"), SearchKeywords=concat_ws(' ', Name, N'"&amp;SUBSTITUTE(trim(E400),"'","''")&amp;"',(select Name from Labels where LabelId=Releases.LabelId), ReleaseId, UPC, Catalog) where "&amp;IF(A400&lt;&gt;"","UPC="&amp;A400,"Catalog='"&amp;SUBSTITUTE(trim(B400),"'","''")&amp;"'")&amp;" and EnterpriseId="&amp;EntId,IF(and(F400&lt;&gt;"Main Primary Artist",SUBSTITUTE(E400," ","")&lt;&gt;"VariousArtists",SUBSTITUTE(E400," ","")&lt;&gt;"VariousArtist",E400&lt;&gt;"Various",SUBSTITUTE(E400," ","")&lt;&gt;"AssortedArtists",SUBSTITUTE(E400," ","")&lt;&gt;"AssortedArtist",E400&lt;&gt;"Assorted",SUBSTITUTE(E400," ","")&lt;&gt;"AsortedArtists",SUBSTITUTE(E400," ","")&lt;&gt;"AsortedArtist",E400&lt;&gt;"Asorted",E400&lt;&gt;"Other",,SUBSTITUTE(E400," ","")&lt;&gt;"MiscellaneousArtists",SUBSTITUTE(E400," ","")&lt;&gt;"MiscellaneousArtist",E400&lt;&gt;"Miscellaneous",SUBSTITUTE(E400," ","")&lt;&gt;"MiscelaneousArtists",SUBSTITUTE(E400," ","")&lt;&gt;"MiscelaneousArtist",E400&lt;&gt;"Miscelaneous"),"INSERT into Contributors VALUES (newid(), "&amp;IF(F400&lt;&gt;"Primary Artist", "(select RoleId from ContributorRoles where Name='"&amp;F400&amp;"'), 0", "49, 1")&amp; ", null, (select max(ReleaseId) from Releases where "&amp;IF(A400&lt;&gt;"","UPC="&amp;A400,"Catalog='"&amp;SUBSTITUTE(trim(B400),"'","''")&amp;"'")&amp;" and EnterpriseId="&amp;EntId&amp;"), (select ArtistId from Artists where Name=N'"&amp;SUBSTITUTE(trim(E400),"'","''")&amp;"' and EnterpriseId="&amp;EntId&amp;"), null)",""))</f>
        <v>INSERT into Contributors VALUES (newid(), (select RoleId from ContributorRoles where Name='Engineer'), 0, null, (select max(ReleaseId) from Releases where UPC=713317749837 and EnterpriseId=647322), (select ArtistId from Artists where Name=N'Tavin' and EnterpriseId=647322), null)</v>
      </c>
      <c r="L400" s="28"/>
    </row>
    <row r="401">
      <c r="A401" s="83">
        <v>7.13317816775E11</v>
      </c>
      <c r="B401" s="116"/>
      <c r="C401" s="134" t="str">
        <f t="array" ref="C401">ifs(and(isblank($A401),isblank($B401)),"", not(iserror(vlookup($A401&amp;$B401,'3) Release_Label'!$D:$D&amp;'3) Release_Label'!$E:$E,1,0))),vlookup($A401&amp;$B401,{'3) Release_Label'!$D:$D&amp;'3) Release_Label'!$E:$E,'3) Release_Label'!$F:$F},2,0), or(and(not(isblank($B401)),$B401=$B400,$A401&lt;&gt;$A400),and(not(isblank($A401)),$A401=$A400,$B401&lt;&gt;$B400)),"ID LISTS UNALIGNED",and($A401&lt;&gt;"",countif('3) Release_Label'!$D:$D,$A401)=0),"NO UPC MATCH in Release_Label",and($B401&lt;&gt;"",countif('3) Release_Label'!$E:$E,$B401)=0),"NO CATALOG ID MATCH in Release_Label",iserror(vlookup($A401&amp;$B401,'3) Release_Label'!$D:$D&amp;'3) Release_Label'!$E:$E,1,0)),"NO UPC-CATALOG ID pair MATCH in Release_Label" )</f>
        <v>Sonic: Eu Sou um Deus</v>
      </c>
      <c r="D401" s="134" t="str">
        <f t="array" ref="D401">ifs(and(isblank($A401),isblank($B401)),"", not(iserror(vlookup($A401&amp;$B401,'3) Release_Label'!$D:$D&amp;'3) Release_Label'!$E:$E,1,0))),vlookup($A401&amp;$B401,{'3) Release_Label'!$D:$D&amp;'3) Release_Label'!$E:$E,'3) Release_Label'!$H:$H},2,0), or(and(not(isblank($B401)),$B401=$B400,$A401&lt;&gt;$A400),and(not(isblank($A401)),$A401=$A400,$B401&lt;&gt;$B400)),"ID LISTS UNALIGNED",and($A401&lt;&gt;"",countif('3) Release_Label'!$D:$D,$A401)=0),"NO UPC MATCH in Release_Label",and($B401&lt;&gt;"",countif('3) Release_Label'!$E:$E,$B401)=0),"NO CATALOG ID MATCH in Release_Label",iserror(vlookup($A401&amp;$B401,'3) Release_Label'!$D:$D&amp;'3) Release_Label'!$E:$E,1,0)),"NO UPC-CATALOG ID pair MATCH in Release_Label" )</f>
        <v/>
      </c>
      <c r="E401" s="43" t="s">
        <v>67</v>
      </c>
      <c r="F401" s="135" t="s">
        <v>666</v>
      </c>
      <c r="G401" s="136" t="str">
        <f t="array" ref="G401">ifs(or($F401="",$F401="Main Primary Artist"),$F401,not(iserror(vlookup($F401,'Reference info'!$J$5:$J$8,1,0))),"Key Artist",not(iserror(vlookup($F401,'Reference info'!$J$38:$J$405,1,0))),"Performer",not(iserror(vlookup($F401,'Reference info'!$J$10:$J$36,1,0))),"Producer &amp; Engineer")</f>
        <v>Main Primary Artist</v>
      </c>
      <c r="I401" s="8" t="str">
        <f>IF(AND(F401="Main Primary Artist",SUBSTITUTE(E401," ","")&lt;&gt;"VariousArtists",SUBSTITUTE(E401," ","")&lt;&gt;"VariousArtist",E401&lt;&gt;"Various",SUBSTITUTE(E401," ","")&lt;&gt;"AssortedArtists",SUBSTITUTE(E401," ","")&lt;&gt;"AssortedArtist",E401&lt;&gt;"Assorted",SUBSTITUTE(E401," ","")&lt;&gt;"AsortedArtists",SUBSTITUTE(E401," ","")&lt;&gt;"AsortedArtist",E401&lt;&gt;"Asorted",E401&lt;&gt;"Other",,SUBSTITUTE(E401," ","")&lt;&gt;"MiscellaneousArtists",SUBSTITUTE(E401," ","")&lt;&gt;"MiscellaneousArtist",E401&lt;&gt;"Miscellaneous",SUBSTITUTE(E401," ","")&lt;&gt;"MiscelaneousArtists",SUBSTITUTE(E401," ","")&lt;&gt;"MiscelaneousArtist",E401&lt;&gt;"Miscelaneous"),"update Releases set ArtistId=(select ArtistId from Artists where Name=N'"&amp;SUBSTITUTE(trim(E401),"'","''")&amp;"' and EnterpriseId="&amp;EntId&amp;"), SearchKeywords=concat_ws(' ', Name, N'"&amp;SUBSTITUTE(trim(E401),"'","''")&amp;"',(select Name from Labels where LabelId=Releases.LabelId), ReleaseId, UPC, Catalog) where "&amp;IF(A401&lt;&gt;"","UPC="&amp;A401,"Catalog='"&amp;SUBSTITUTE(trim(B401),"'","''")&amp;"'")&amp;" and EnterpriseId="&amp;EntId,IF(and(F401&lt;&gt;"Main Primary Artist",SUBSTITUTE(E401," ","")&lt;&gt;"VariousArtists",SUBSTITUTE(E401," ","")&lt;&gt;"VariousArtist",E401&lt;&gt;"Various",SUBSTITUTE(E401," ","")&lt;&gt;"AssortedArtists",SUBSTITUTE(E401," ","")&lt;&gt;"AssortedArtist",E401&lt;&gt;"Assorted",SUBSTITUTE(E401," ","")&lt;&gt;"AsortedArtists",SUBSTITUTE(E401," ","")&lt;&gt;"AsortedArtist",E401&lt;&gt;"Asorted",E401&lt;&gt;"Other",,SUBSTITUTE(E401," ","")&lt;&gt;"MiscellaneousArtists",SUBSTITUTE(E401," ","")&lt;&gt;"MiscellaneousArtist",E401&lt;&gt;"Miscellaneous",SUBSTITUTE(E401," ","")&lt;&gt;"MiscelaneousArtists",SUBSTITUTE(E401," ","")&lt;&gt;"MiscelaneousArtist",E401&lt;&gt;"Miscelaneous"),"INSERT into Contributors VALUES (newid(), "&amp;IF(F401&lt;&gt;"Primary Artist", "(select RoleId from ContributorRoles where Name='"&amp;F401&amp;"'), 0", "49, 1")&amp; ", null, (select max(ReleaseId) from Releases where "&amp;IF(A401&lt;&gt;"","UPC="&amp;A401,"Catalog='"&amp;SUBSTITUTE(trim(B401),"'","''")&amp;"'")&amp;" and EnterpriseId="&amp;EntId&amp;"), (select ArtistId from Artists where Name=N'"&amp;SUBSTITUTE(trim(E401),"'","''")&amp;"'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UPC=713317816775 and EnterpriseId=647322</v>
      </c>
      <c r="L401" s="28"/>
    </row>
    <row r="402">
      <c r="A402" s="83">
        <v>7.13317816775E11</v>
      </c>
      <c r="B402" s="116"/>
      <c r="C402" s="134" t="str">
        <f t="array" ref="C402">ifs(and(isblank($A402),isblank($B402)),"", not(iserror(vlookup($A402&amp;$B402,'3) Release_Label'!$D:$D&amp;'3) Release_Label'!$E:$E,1,0))),vlookup($A402&amp;$B402,{'3) Release_Label'!$D:$D&amp;'3) Release_Label'!$E:$E,'3) Release_Label'!$F:$F},2,0), or(and(not(isblank($B402)),$B402=$B401,$A402&lt;&gt;$A401),and(not(isblank($A402)),$A402=$A401,$B402&lt;&gt;$B401)),"ID LISTS UNALIGNED",and($A402&lt;&gt;"",countif('3) Release_Label'!$D:$D,$A402)=0),"NO UPC MATCH in Release_Label",and($B402&lt;&gt;"",countif('3) Release_Label'!$E:$E,$B402)=0),"NO CATALOG ID MATCH in Release_Label",iserror(vlookup($A402&amp;$B402,'3) Release_Label'!$D:$D&amp;'3) Release_Label'!$E:$E,1,0)),"NO UPC-CATALOG ID pair MATCH in Release_Label" )</f>
        <v>Sonic: Eu Sou um Deus</v>
      </c>
      <c r="D402" s="134" t="str">
        <f t="array" ref="D402">ifs(and(isblank($A402),isblank($B402)),"", not(iserror(vlookup($A402&amp;$B402,'3) Release_Label'!$D:$D&amp;'3) Release_Label'!$E:$E,1,0))),vlookup($A402&amp;$B402,{'3) Release_Label'!$D:$D&amp;'3) Release_Label'!$E:$E,'3) Release_Label'!$H:$H},2,0), or(and(not(isblank($B402)),$B402=$B401,$A402&lt;&gt;$A401),and(not(isblank($A402)),$A402=$A401,$B402&lt;&gt;$B401)),"ID LISTS UNALIGNED",and($A402&lt;&gt;"",countif('3) Release_Label'!$D:$D,$A402)=0),"NO UPC MATCH in Release_Label",and($B402&lt;&gt;"",countif('3) Release_Label'!$E:$E,$B402)=0),"NO CATALOG ID MATCH in Release_Label",iserror(vlookup($A402&amp;$B402,'3) Release_Label'!$D:$D&amp;'3) Release_Label'!$E:$E,1,0)),"NO UPC-CATALOG ID pair MATCH in Release_Label" )</f>
        <v/>
      </c>
      <c r="E402" s="43" t="s">
        <v>67</v>
      </c>
      <c r="F402" s="135" t="s">
        <v>667</v>
      </c>
      <c r="G402" s="136" t="str">
        <f t="array" ref="G402">ifs(or($F402="",$F402="Main Primary Artist"),$F402,not(iserror(vlookup($F402,'Reference info'!$J$5:$J$8,1,0))),"Key Artist",not(iserror(vlookup($F402,'Reference info'!$J$38:$J$405,1,0))),"Performer",not(iserror(vlookup($F402,'Reference info'!$J$10:$J$36,1,0))),"Producer &amp; Engineer")</f>
        <v>Producer &amp; Engineer</v>
      </c>
      <c r="I402" s="8" t="str">
        <f>IF(AND(F402="Main Primary Artist",SUBSTITUTE(E402," ","")&lt;&gt;"VariousArtists",SUBSTITUTE(E402," ","")&lt;&gt;"VariousArtist",E402&lt;&gt;"Various",SUBSTITUTE(E402," ","")&lt;&gt;"AssortedArtists",SUBSTITUTE(E402," ","")&lt;&gt;"AssortedArtist",E402&lt;&gt;"Assorted",SUBSTITUTE(E402," ","")&lt;&gt;"AsortedArtists",SUBSTITUTE(E402," ","")&lt;&gt;"AsortedArtist",E402&lt;&gt;"Asorted",E402&lt;&gt;"Other",,SUBSTITUTE(E402," ","")&lt;&gt;"MiscellaneousArtists",SUBSTITUTE(E402," ","")&lt;&gt;"MiscellaneousArtist",E402&lt;&gt;"Miscellaneous",SUBSTITUTE(E402," ","")&lt;&gt;"MiscelaneousArtists",SUBSTITUTE(E402," ","")&lt;&gt;"MiscelaneousArtist",E402&lt;&gt;"Miscelaneous"),"update Releases set ArtistId=(select ArtistId from Artists where Name=N'"&amp;SUBSTITUTE(trim(E402),"'","''")&amp;"' and EnterpriseId="&amp;EntId&amp;"), SearchKeywords=concat_ws(' ', Name, N'"&amp;SUBSTITUTE(trim(E402),"'","''")&amp;"',(select Name from Labels where LabelId=Releases.LabelId), ReleaseId, UPC, Catalog) where "&amp;IF(A402&lt;&gt;"","UPC="&amp;A402,"Catalog='"&amp;SUBSTITUTE(trim(B402),"'","''")&amp;"'")&amp;" and EnterpriseId="&amp;EntId,IF(and(F402&lt;&gt;"Main Primary Artist",SUBSTITUTE(E402," ","")&lt;&gt;"VariousArtists",SUBSTITUTE(E402," ","")&lt;&gt;"VariousArtist",E402&lt;&gt;"Various",SUBSTITUTE(E402," ","")&lt;&gt;"AssortedArtists",SUBSTITUTE(E402," ","")&lt;&gt;"AssortedArtist",E402&lt;&gt;"Assorted",SUBSTITUTE(E402," ","")&lt;&gt;"AsortedArtists",SUBSTITUTE(E402," ","")&lt;&gt;"AsortedArtist",E402&lt;&gt;"Asorted",E402&lt;&gt;"Other",,SUBSTITUTE(E402," ","")&lt;&gt;"MiscellaneousArtists",SUBSTITUTE(E402," ","")&lt;&gt;"MiscellaneousArtist",E402&lt;&gt;"Miscellaneous",SUBSTITUTE(E402," ","")&lt;&gt;"MiscelaneousArtists",SUBSTITUTE(E402," ","")&lt;&gt;"MiscelaneousArtist",E402&lt;&gt;"Miscelaneous"),"INSERT into Contributors VALUES (newid(), "&amp;IF(F402&lt;&gt;"Primary Artist", "(select RoleId from ContributorRoles where Name='"&amp;F402&amp;"'), 0", "49, 1")&amp; ", null, (select max(ReleaseId) from Releases where "&amp;IF(A402&lt;&gt;"","UPC="&amp;A402,"Catalog='"&amp;SUBSTITUTE(trim(B402),"'","''")&amp;"'")&amp;" and EnterpriseId="&amp;EntId&amp;"), (select ArtistId from Artists where Name=N'"&amp;SUBSTITUTE(trim(E402),"'","''")&amp;"' and EnterpriseId="&amp;EntId&amp;"), null)",""))</f>
        <v>INSERT into Contributors VALUES (newid(), (select RoleId from ContributorRoles where Name='Producer'), 0, null, (select max(ReleaseId) from Releases where UPC=713317816775 and EnterpriseId=647322), (select ArtistId from Artists where Name=N'Flash Beats Manow' and EnterpriseId=647322), null)</v>
      </c>
      <c r="L402" s="28"/>
    </row>
    <row r="403">
      <c r="A403" s="83">
        <v>7.13317816775E11</v>
      </c>
      <c r="B403" s="116"/>
      <c r="C403" s="134" t="str">
        <f t="array" ref="C403">ifs(and(isblank($A403),isblank($B403)),"", not(iserror(vlookup($A403&amp;$B403,'3) Release_Label'!$D:$D&amp;'3) Release_Label'!$E:$E,1,0))),vlookup($A403&amp;$B403,{'3) Release_Label'!$D:$D&amp;'3) Release_Label'!$E:$E,'3) Release_Label'!$F:$F},2,0), or(and(not(isblank($B403)),$B403=$B402,$A403&lt;&gt;$A402),and(not(isblank($A403)),$A403=$A402,$B403&lt;&gt;$B402)),"ID LISTS UNALIGNED",and($A403&lt;&gt;"",countif('3) Release_Label'!$D:$D,$A403)=0),"NO UPC MATCH in Release_Label",and($B403&lt;&gt;"",countif('3) Release_Label'!$E:$E,$B403)=0),"NO CATALOG ID MATCH in Release_Label",iserror(vlookup($A403&amp;$B403,'3) Release_Label'!$D:$D&amp;'3) Release_Label'!$E:$E,1,0)),"NO UPC-CATALOG ID pair MATCH in Release_Label" )</f>
        <v>Sonic: Eu Sou um Deus</v>
      </c>
      <c r="D403" s="134" t="str">
        <f t="array" ref="D403">ifs(and(isblank($A403),isblank($B403)),"", not(iserror(vlookup($A403&amp;$B403,'3) Release_Label'!$D:$D&amp;'3) Release_Label'!$E:$E,1,0))),vlookup($A403&amp;$B403,{'3) Release_Label'!$D:$D&amp;'3) Release_Label'!$E:$E,'3) Release_Label'!$H:$H},2,0), or(and(not(isblank($B403)),$B403=$B402,$A403&lt;&gt;$A402),and(not(isblank($A403)),$A403=$A402,$B403&lt;&gt;$B402)),"ID LISTS UNALIGNED",and($A403&lt;&gt;"",countif('3) Release_Label'!$D:$D,$A403)=0),"NO UPC MATCH in Release_Label",and($B403&lt;&gt;"",countif('3) Release_Label'!$E:$E,$B403)=0),"NO CATALOG ID MATCH in Release_Label",iserror(vlookup($A403&amp;$B403,'3) Release_Label'!$D:$D&amp;'3) Release_Label'!$E:$E,1,0)),"NO UPC-CATALOG ID pair MATCH in Release_Label" )</f>
        <v/>
      </c>
      <c r="E403" s="43" t="s">
        <v>67</v>
      </c>
      <c r="F403" s="135" t="s">
        <v>669</v>
      </c>
      <c r="G403" s="136" t="str">
        <f t="array" ref="G403">ifs(or($F403="",$F403="Main Primary Artist"),$F403,not(iserror(vlookup($F403,'Reference info'!$J$5:$J$8,1,0))),"Key Artist",not(iserror(vlookup($F403,'Reference info'!$J$38:$J$405,1,0))),"Performer",not(iserror(vlookup($F403,'Reference info'!$J$10:$J$36,1,0))),"Producer &amp; Engineer")</f>
        <v>Producer &amp; Engineer</v>
      </c>
      <c r="I403" s="8" t="str">
        <f>IF(AND(F403="Main Primary Artist",SUBSTITUTE(E403," ","")&lt;&gt;"VariousArtists",SUBSTITUTE(E403," ","")&lt;&gt;"VariousArtist",E403&lt;&gt;"Various",SUBSTITUTE(E403," ","")&lt;&gt;"AssortedArtists",SUBSTITUTE(E403," ","")&lt;&gt;"AssortedArtist",E403&lt;&gt;"Assorted",SUBSTITUTE(E403," ","")&lt;&gt;"AsortedArtists",SUBSTITUTE(E403," ","")&lt;&gt;"AsortedArtist",E403&lt;&gt;"Asorted",E403&lt;&gt;"Other",,SUBSTITUTE(E403," ","")&lt;&gt;"MiscellaneousArtists",SUBSTITUTE(E403," ","")&lt;&gt;"MiscellaneousArtist",E403&lt;&gt;"Miscellaneous",SUBSTITUTE(E403," ","")&lt;&gt;"MiscelaneousArtists",SUBSTITUTE(E403," ","")&lt;&gt;"MiscelaneousArtist",E403&lt;&gt;"Miscelaneous"),"update Releases set ArtistId=(select ArtistId from Artists where Name=N'"&amp;SUBSTITUTE(trim(E403),"'","''")&amp;"' and EnterpriseId="&amp;EntId&amp;"), SearchKeywords=concat_ws(' ', Name, N'"&amp;SUBSTITUTE(trim(E403),"'","''")&amp;"',(select Name from Labels where LabelId=Releases.LabelId), ReleaseId, UPC, Catalog) where "&amp;IF(A403&lt;&gt;"","UPC="&amp;A403,"Catalog='"&amp;SUBSTITUTE(trim(B403),"'","''")&amp;"'")&amp;" and EnterpriseId="&amp;EntId,IF(and(F403&lt;&gt;"Main Primary Artist",SUBSTITUTE(E403," ","")&lt;&gt;"VariousArtists",SUBSTITUTE(E403," ","")&lt;&gt;"VariousArtist",E403&lt;&gt;"Various",SUBSTITUTE(E403," ","")&lt;&gt;"AssortedArtists",SUBSTITUTE(E403," ","")&lt;&gt;"AssortedArtist",E403&lt;&gt;"Assorted",SUBSTITUTE(E403," ","")&lt;&gt;"AsortedArtists",SUBSTITUTE(E403," ","")&lt;&gt;"AsortedArtist",E403&lt;&gt;"Asorted",E403&lt;&gt;"Other",,SUBSTITUTE(E403," ","")&lt;&gt;"MiscellaneousArtists",SUBSTITUTE(E403," ","")&lt;&gt;"MiscellaneousArtist",E403&lt;&gt;"Miscellaneous",SUBSTITUTE(E403," ","")&lt;&gt;"MiscelaneousArtists",SUBSTITUTE(E403," ","")&lt;&gt;"MiscelaneousArtist",E403&lt;&gt;"Miscelaneous"),"INSERT into Contributors VALUES (newid(), "&amp;IF(F403&lt;&gt;"Primary Artist", "(select RoleId from ContributorRoles where Name='"&amp;F403&amp;"'), 0", "49, 1")&amp; ", null, (select max(ReleaseId) from Releases where "&amp;IF(A403&lt;&gt;"","UPC="&amp;A403,"Catalog='"&amp;SUBSTITUTE(trim(B403),"'","''")&amp;"'")&amp;" and EnterpriseId="&amp;EntId&amp;"), (select ArtistId from Artists where Name=N'"&amp;SUBSTITUTE(trim(E403),"'","''")&amp;"' and EnterpriseId="&amp;EntId&amp;"), null)",""))</f>
        <v>INSERT into Contributors VALUES (newid(), (select RoleId from ContributorRoles where Name='Engineer'), 0, null, (select max(ReleaseId) from Releases where UPC=713317816775 and EnterpriseId=647322), (select ArtistId from Artists where Name=N'Flash Beats Manow' and EnterpriseId=647322), null)</v>
      </c>
      <c r="L403" s="28"/>
    </row>
    <row r="404">
      <c r="A404" s="83">
        <v>7.1331780062E11</v>
      </c>
      <c r="B404" s="116"/>
      <c r="C404" s="134" t="str">
        <f t="array" ref="C404">ifs(and(isblank($A404),isblank($B404)),"", not(iserror(vlookup($A404&amp;$B404,'3) Release_Label'!$D:$D&amp;'3) Release_Label'!$E:$E,1,0))),vlookup($A404&amp;$B404,{'3) Release_Label'!$D:$D&amp;'3) Release_Label'!$E:$E,'3) Release_Label'!$F:$F},2,0), or(and(not(isblank($B404)),$B404=$B403,$A404&lt;&gt;$A403),and(not(isblank($A404)),$A404=$A403,$B404&lt;&gt;$B403)),"ID LISTS UNALIGNED",and($A404&lt;&gt;"",countif('3) Release_Label'!$D:$D,$A404)=0),"NO UPC MATCH in Release_Label",and($B404&lt;&gt;"",countif('3) Release_Label'!$E:$E,$B404)=0),"NO CATALOG ID MATCH in Release_Label",iserror(vlookup($A404&amp;$B404,'3) Release_Label'!$D:$D&amp;'3) Release_Label'!$E:$E,1,0)),"NO UPC-CATALOG ID pair MATCH in Release_Label" )</f>
        <v>Kratos e Leônidas: Ira de Esparta</v>
      </c>
      <c r="D404" s="134" t="str">
        <f t="array" ref="D404">ifs(and(isblank($A404),isblank($B404)),"", not(iserror(vlookup($A404&amp;$B404,'3) Release_Label'!$D:$D&amp;'3) Release_Label'!$E:$E,1,0))),vlookup($A404&amp;$B404,{'3) Release_Label'!$D:$D&amp;'3) Release_Label'!$E:$E,'3) Release_Label'!$H:$H},2,0), or(and(not(isblank($B404)),$B404=$B403,$A404&lt;&gt;$A403),and(not(isblank($A404)),$A404=$A403,$B404&lt;&gt;$B403)),"ID LISTS UNALIGNED",and($A404&lt;&gt;"",countif('3) Release_Label'!$D:$D,$A404)=0),"NO UPC MATCH in Release_Label",and($B404&lt;&gt;"",countif('3) Release_Label'!$E:$E,$B404)=0),"NO CATALOG ID MATCH in Release_Label",iserror(vlookup($A404&amp;$B404,'3) Release_Label'!$D:$D&amp;'3) Release_Label'!$E:$E,1,0)),"NO UPC-CATALOG ID pair MATCH in Release_Label" )</f>
        <v/>
      </c>
      <c r="E404" s="43" t="s">
        <v>67</v>
      </c>
      <c r="F404" s="135" t="s">
        <v>666</v>
      </c>
      <c r="G404" s="136" t="str">
        <f t="array" ref="G404">ifs(or($F404="",$F404="Main Primary Artist"),$F404,not(iserror(vlookup($F404,'Reference info'!$J$5:$J$8,1,0))),"Key Artist",not(iserror(vlookup($F404,'Reference info'!$J$38:$J$405,1,0))),"Performer",not(iserror(vlookup($F404,'Reference info'!$J$10:$J$36,1,0))),"Producer &amp; Engineer")</f>
        <v>Main Primary Artist</v>
      </c>
      <c r="I404" s="8" t="str">
        <f>IF(AND(F404="Main Primary Artist",SUBSTITUTE(E404," ","")&lt;&gt;"VariousArtists",SUBSTITUTE(E404," ","")&lt;&gt;"VariousArtist",E404&lt;&gt;"Various",SUBSTITUTE(E404," ","")&lt;&gt;"AssortedArtists",SUBSTITUTE(E404," ","")&lt;&gt;"AssortedArtist",E404&lt;&gt;"Assorted",SUBSTITUTE(E404," ","")&lt;&gt;"AsortedArtists",SUBSTITUTE(E404," ","")&lt;&gt;"AsortedArtist",E404&lt;&gt;"Asorted",E404&lt;&gt;"Other",,SUBSTITUTE(E404," ","")&lt;&gt;"MiscellaneousArtists",SUBSTITUTE(E404," ","")&lt;&gt;"MiscellaneousArtist",E404&lt;&gt;"Miscellaneous",SUBSTITUTE(E404," ","")&lt;&gt;"MiscelaneousArtists",SUBSTITUTE(E404," ","")&lt;&gt;"MiscelaneousArtist",E404&lt;&gt;"Miscelaneous"),"update Releases set ArtistId=(select ArtistId from Artists where Name=N'"&amp;SUBSTITUTE(trim(E404),"'","''")&amp;"' and EnterpriseId="&amp;EntId&amp;"), SearchKeywords=concat_ws(' ', Name, N'"&amp;SUBSTITUTE(trim(E404),"'","''")&amp;"',(select Name from Labels where LabelId=Releases.LabelId), ReleaseId, UPC, Catalog) where "&amp;IF(A404&lt;&gt;"","UPC="&amp;A404,"Catalog='"&amp;SUBSTITUTE(trim(B404),"'","''")&amp;"'")&amp;" and EnterpriseId="&amp;EntId,IF(and(F404&lt;&gt;"Main Primary Artist",SUBSTITUTE(E404," ","")&lt;&gt;"VariousArtists",SUBSTITUTE(E404," ","")&lt;&gt;"VariousArtist",E404&lt;&gt;"Various",SUBSTITUTE(E404," ","")&lt;&gt;"AssortedArtists",SUBSTITUTE(E404," ","")&lt;&gt;"AssortedArtist",E404&lt;&gt;"Assorted",SUBSTITUTE(E404," ","")&lt;&gt;"AsortedArtists",SUBSTITUTE(E404," ","")&lt;&gt;"AsortedArtist",E404&lt;&gt;"Asorted",E404&lt;&gt;"Other",,SUBSTITUTE(E404," ","")&lt;&gt;"MiscellaneousArtists",SUBSTITUTE(E404," ","")&lt;&gt;"MiscellaneousArtist",E404&lt;&gt;"Miscellaneous",SUBSTITUTE(E404," ","")&lt;&gt;"MiscelaneousArtists",SUBSTITUTE(E404," ","")&lt;&gt;"MiscelaneousArtist",E404&lt;&gt;"Miscelaneous"),"INSERT into Contributors VALUES (newid(), "&amp;IF(F404&lt;&gt;"Primary Artist", "(select RoleId from ContributorRoles where Name='"&amp;F404&amp;"'), 0", "49, 1")&amp; ", null, (select max(ReleaseId) from Releases where "&amp;IF(A404&lt;&gt;"","UPC="&amp;A404,"Catalog='"&amp;SUBSTITUTE(trim(B404),"'","''")&amp;"'")&amp;" and EnterpriseId="&amp;EntId&amp;"), (select ArtistId from Artists where Name=N'"&amp;SUBSTITUTE(trim(E404),"'","''")&amp;"'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UPC=713317800620 and EnterpriseId=647322</v>
      </c>
      <c r="L404" s="28"/>
    </row>
    <row r="405">
      <c r="A405" s="83">
        <v>7.1331780062E11</v>
      </c>
      <c r="B405" s="116"/>
      <c r="C405" s="134" t="str">
        <f t="array" ref="C405">ifs(and(isblank($A405),isblank($B405)),"", not(iserror(vlookup($A405&amp;$B405,'3) Release_Label'!$D:$D&amp;'3) Release_Label'!$E:$E,1,0))),vlookup($A405&amp;$B405,{'3) Release_Label'!$D:$D&amp;'3) Release_Label'!$E:$E,'3) Release_Label'!$F:$F},2,0), or(and(not(isblank($B405)),$B405=$B404,$A405&lt;&gt;$A404),and(not(isblank($A405)),$A405=$A404,$B405&lt;&gt;$B404)),"ID LISTS UNALIGNED",and($A405&lt;&gt;"",countif('3) Release_Label'!$D:$D,$A405)=0),"NO UPC MATCH in Release_Label",and($B405&lt;&gt;"",countif('3) Release_Label'!$E:$E,$B405)=0),"NO CATALOG ID MATCH in Release_Label",iserror(vlookup($A405&amp;$B405,'3) Release_Label'!$D:$D&amp;'3) Release_Label'!$E:$E,1,0)),"NO UPC-CATALOG ID pair MATCH in Release_Label" )</f>
        <v>Kratos e Leônidas: Ira de Esparta</v>
      </c>
      <c r="D405" s="134" t="str">
        <f t="array" ref="D405">ifs(and(isblank($A405),isblank($B405)),"", not(iserror(vlookup($A405&amp;$B405,'3) Release_Label'!$D:$D&amp;'3) Release_Label'!$E:$E,1,0))),vlookup($A405&amp;$B405,{'3) Release_Label'!$D:$D&amp;'3) Release_Label'!$E:$E,'3) Release_Label'!$H:$H},2,0), or(and(not(isblank($B405)),$B405=$B404,$A405&lt;&gt;$A404),and(not(isblank($A405)),$A405=$A404,$B405&lt;&gt;$B404)),"ID LISTS UNALIGNED",and($A405&lt;&gt;"",countif('3) Release_Label'!$D:$D,$A405)=0),"NO UPC MATCH in Release_Label",and($B405&lt;&gt;"",countif('3) Release_Label'!$E:$E,$B405)=0),"NO CATALOG ID MATCH in Release_Label",iserror(vlookup($A405&amp;$B405,'3) Release_Label'!$D:$D&amp;'3) Release_Label'!$E:$E,1,0)),"NO UPC-CATALOG ID pair MATCH in Release_Label" )</f>
        <v/>
      </c>
      <c r="E405" s="43" t="s">
        <v>67</v>
      </c>
      <c r="F405" s="135" t="s">
        <v>667</v>
      </c>
      <c r="G405" s="136" t="str">
        <f t="array" ref="G405">ifs(or($F405="",$F405="Main Primary Artist"),$F405,not(iserror(vlookup($F405,'Reference info'!$J$5:$J$8,1,0))),"Key Artist",not(iserror(vlookup($F405,'Reference info'!$J$38:$J$405,1,0))),"Performer",not(iserror(vlookup($F405,'Reference info'!$J$10:$J$36,1,0))),"Producer &amp; Engineer")</f>
        <v>Producer &amp; Engineer</v>
      </c>
      <c r="I405" s="8" t="str">
        <f>IF(AND(F405="Main Primary Artist",SUBSTITUTE(E405," ","")&lt;&gt;"VariousArtists",SUBSTITUTE(E405," ","")&lt;&gt;"VariousArtist",E405&lt;&gt;"Various",SUBSTITUTE(E405," ","")&lt;&gt;"AssortedArtists",SUBSTITUTE(E405," ","")&lt;&gt;"AssortedArtist",E405&lt;&gt;"Assorted",SUBSTITUTE(E405," ","")&lt;&gt;"AsortedArtists",SUBSTITUTE(E405," ","")&lt;&gt;"AsortedArtist",E405&lt;&gt;"Asorted",E405&lt;&gt;"Other",,SUBSTITUTE(E405," ","")&lt;&gt;"MiscellaneousArtists",SUBSTITUTE(E405," ","")&lt;&gt;"MiscellaneousArtist",E405&lt;&gt;"Miscellaneous",SUBSTITUTE(E405," ","")&lt;&gt;"MiscelaneousArtists",SUBSTITUTE(E405," ","")&lt;&gt;"MiscelaneousArtist",E405&lt;&gt;"Miscelaneous"),"update Releases set ArtistId=(select ArtistId from Artists where Name=N'"&amp;SUBSTITUTE(trim(E405),"'","''")&amp;"' and EnterpriseId="&amp;EntId&amp;"), SearchKeywords=concat_ws(' ', Name, N'"&amp;SUBSTITUTE(trim(E405),"'","''")&amp;"',(select Name from Labels where LabelId=Releases.LabelId), ReleaseId, UPC, Catalog) where "&amp;IF(A405&lt;&gt;"","UPC="&amp;A405,"Catalog='"&amp;SUBSTITUTE(trim(B405),"'","''")&amp;"'")&amp;" and EnterpriseId="&amp;EntId,IF(and(F405&lt;&gt;"Main Primary Artist",SUBSTITUTE(E405," ","")&lt;&gt;"VariousArtists",SUBSTITUTE(E405," ","")&lt;&gt;"VariousArtist",E405&lt;&gt;"Various",SUBSTITUTE(E405," ","")&lt;&gt;"AssortedArtists",SUBSTITUTE(E405," ","")&lt;&gt;"AssortedArtist",E405&lt;&gt;"Assorted",SUBSTITUTE(E405," ","")&lt;&gt;"AsortedArtists",SUBSTITUTE(E405," ","")&lt;&gt;"AsortedArtist",E405&lt;&gt;"Asorted",E405&lt;&gt;"Other",,SUBSTITUTE(E405," ","")&lt;&gt;"MiscellaneousArtists",SUBSTITUTE(E405," ","")&lt;&gt;"MiscellaneousArtist",E405&lt;&gt;"Miscellaneous",SUBSTITUTE(E405," ","")&lt;&gt;"MiscelaneousArtists",SUBSTITUTE(E405," ","")&lt;&gt;"MiscelaneousArtist",E405&lt;&gt;"Miscelaneous"),"INSERT into Contributors VALUES (newid(), "&amp;IF(F405&lt;&gt;"Primary Artist", "(select RoleId from ContributorRoles where Name='"&amp;F405&amp;"'), 0", "49, 1")&amp; ", null, (select max(ReleaseId) from Releases where "&amp;IF(A405&lt;&gt;"","UPC="&amp;A405,"Catalog='"&amp;SUBSTITUTE(trim(B405),"'","''")&amp;"'")&amp;" and EnterpriseId="&amp;EntId&amp;"), (select ArtistId from Artists where Name=N'"&amp;SUBSTITUTE(trim(E405),"'","''")&amp;"' and EnterpriseId="&amp;EntId&amp;"), null)",""))</f>
        <v>INSERT into Contributors VALUES (newid(), (select RoleId from ContributorRoles where Name='Producer'), 0, null, (select max(ReleaseId) from Releases where UPC=713317800620 and EnterpriseId=647322), (select ArtistId from Artists where Name=N'Flash Beats Manow' and EnterpriseId=647322), null)</v>
      </c>
      <c r="L405" s="28"/>
    </row>
    <row r="406">
      <c r="A406" s="83">
        <v>7.1331780062E11</v>
      </c>
      <c r="B406" s="116"/>
      <c r="C406" s="134" t="str">
        <f t="array" ref="C406">ifs(and(isblank($A406),isblank($B406)),"", not(iserror(vlookup($A406&amp;$B406,'3) Release_Label'!$D:$D&amp;'3) Release_Label'!$E:$E,1,0))),vlookup($A406&amp;$B406,{'3) Release_Label'!$D:$D&amp;'3) Release_Label'!$E:$E,'3) Release_Label'!$F:$F},2,0), or(and(not(isblank($B406)),$B406=$B405,$A406&lt;&gt;$A405),and(not(isblank($A406)),$A406=$A405,$B406&lt;&gt;$B405)),"ID LISTS UNALIGNED",and($A406&lt;&gt;"",countif('3) Release_Label'!$D:$D,$A406)=0),"NO UPC MATCH in Release_Label",and($B406&lt;&gt;"",countif('3) Release_Label'!$E:$E,$B406)=0),"NO CATALOG ID MATCH in Release_Label",iserror(vlookup($A406&amp;$B406,'3) Release_Label'!$D:$D&amp;'3) Release_Label'!$E:$E,1,0)),"NO UPC-CATALOG ID pair MATCH in Release_Label" )</f>
        <v>Kratos e Leônidas: Ira de Esparta</v>
      </c>
      <c r="D406" s="134" t="str">
        <f t="array" ref="D406">ifs(and(isblank($A406),isblank($B406)),"", not(iserror(vlookup($A406&amp;$B406,'3) Release_Label'!$D:$D&amp;'3) Release_Label'!$E:$E,1,0))),vlookup($A406&amp;$B406,{'3) Release_Label'!$D:$D&amp;'3) Release_Label'!$E:$E,'3) Release_Label'!$H:$H},2,0), or(and(not(isblank($B406)),$B406=$B405,$A406&lt;&gt;$A405),and(not(isblank($A406)),$A406=$A405,$B406&lt;&gt;$B405)),"ID LISTS UNALIGNED",and($A406&lt;&gt;"",countif('3) Release_Label'!$D:$D,$A406)=0),"NO UPC MATCH in Release_Label",and($B406&lt;&gt;"",countif('3) Release_Label'!$E:$E,$B406)=0),"NO CATALOG ID MATCH in Release_Label",iserror(vlookup($A406&amp;$B406,'3) Release_Label'!$D:$D&amp;'3) Release_Label'!$E:$E,1,0)),"NO UPC-CATALOG ID pair MATCH in Release_Label" )</f>
        <v/>
      </c>
      <c r="E406" s="43" t="s">
        <v>67</v>
      </c>
      <c r="F406" s="135" t="s">
        <v>669</v>
      </c>
      <c r="G406" s="136" t="str">
        <f t="array" ref="G406">ifs(or($F406="",$F406="Main Primary Artist"),$F406,not(iserror(vlookup($F406,'Reference info'!$J$5:$J$8,1,0))),"Key Artist",not(iserror(vlookup($F406,'Reference info'!$J$38:$J$405,1,0))),"Performer",not(iserror(vlookup($F406,'Reference info'!$J$10:$J$36,1,0))),"Producer &amp; Engineer")</f>
        <v>Producer &amp; Engineer</v>
      </c>
      <c r="I406" s="8" t="str">
        <f>IF(AND(F406="Main Primary Artist",SUBSTITUTE(E406," ","")&lt;&gt;"VariousArtists",SUBSTITUTE(E406," ","")&lt;&gt;"VariousArtist",E406&lt;&gt;"Various",SUBSTITUTE(E406," ","")&lt;&gt;"AssortedArtists",SUBSTITUTE(E406," ","")&lt;&gt;"AssortedArtist",E406&lt;&gt;"Assorted",SUBSTITUTE(E406," ","")&lt;&gt;"AsortedArtists",SUBSTITUTE(E406," ","")&lt;&gt;"AsortedArtist",E406&lt;&gt;"Asorted",E406&lt;&gt;"Other",,SUBSTITUTE(E406," ","")&lt;&gt;"MiscellaneousArtists",SUBSTITUTE(E406," ","")&lt;&gt;"MiscellaneousArtist",E406&lt;&gt;"Miscellaneous",SUBSTITUTE(E406," ","")&lt;&gt;"MiscelaneousArtists",SUBSTITUTE(E406," ","")&lt;&gt;"MiscelaneousArtist",E406&lt;&gt;"Miscelaneous"),"update Releases set ArtistId=(select ArtistId from Artists where Name=N'"&amp;SUBSTITUTE(trim(E406),"'","''")&amp;"' and EnterpriseId="&amp;EntId&amp;"), SearchKeywords=concat_ws(' ', Name, N'"&amp;SUBSTITUTE(trim(E406),"'","''")&amp;"',(select Name from Labels where LabelId=Releases.LabelId), ReleaseId, UPC, Catalog) where "&amp;IF(A406&lt;&gt;"","UPC="&amp;A406,"Catalog='"&amp;SUBSTITUTE(trim(B406),"'","''")&amp;"'")&amp;" and EnterpriseId="&amp;EntId,IF(and(F406&lt;&gt;"Main Primary Artist",SUBSTITUTE(E406," ","")&lt;&gt;"VariousArtists",SUBSTITUTE(E406," ","")&lt;&gt;"VariousArtist",E406&lt;&gt;"Various",SUBSTITUTE(E406," ","")&lt;&gt;"AssortedArtists",SUBSTITUTE(E406," ","")&lt;&gt;"AssortedArtist",E406&lt;&gt;"Assorted",SUBSTITUTE(E406," ","")&lt;&gt;"AsortedArtists",SUBSTITUTE(E406," ","")&lt;&gt;"AsortedArtist",E406&lt;&gt;"Asorted",E406&lt;&gt;"Other",,SUBSTITUTE(E406," ","")&lt;&gt;"MiscellaneousArtists",SUBSTITUTE(E406," ","")&lt;&gt;"MiscellaneousArtist",E406&lt;&gt;"Miscellaneous",SUBSTITUTE(E406," ","")&lt;&gt;"MiscelaneousArtists",SUBSTITUTE(E406," ","")&lt;&gt;"MiscelaneousArtist",E406&lt;&gt;"Miscelaneous"),"INSERT into Contributors VALUES (newid(), "&amp;IF(F406&lt;&gt;"Primary Artist", "(select RoleId from ContributorRoles where Name='"&amp;F406&amp;"'), 0", "49, 1")&amp; ", null, (select max(ReleaseId) from Releases where "&amp;IF(A406&lt;&gt;"","UPC="&amp;A406,"Catalog='"&amp;SUBSTITUTE(trim(B406),"'","''")&amp;"'")&amp;" and EnterpriseId="&amp;EntId&amp;"), (select ArtistId from Artists where Name=N'"&amp;SUBSTITUTE(trim(E406),"'","''")&amp;"' and EnterpriseId="&amp;EntId&amp;"), null)",""))</f>
        <v>INSERT into Contributors VALUES (newid(), (select RoleId from ContributorRoles where Name='Engineer'), 0, null, (select max(ReleaseId) from Releases where UPC=713317800620 and EnterpriseId=647322), (select ArtistId from Artists where Name=N'Flash Beats Manow' and EnterpriseId=647322), null)</v>
      </c>
      <c r="L406" s="28"/>
    </row>
    <row r="407">
      <c r="A407" s="83">
        <v>7.13317947936E11</v>
      </c>
      <c r="B407" s="116"/>
      <c r="C407" s="134" t="str">
        <f t="array" ref="C407">ifs(and(isblank($A407),isblank($B407)),"", not(iserror(vlookup($A407&amp;$B407,'3) Release_Label'!$D:$D&amp;'3) Release_Label'!$E:$E,1,0))),vlookup($A407&amp;$B407,{'3) Release_Label'!$D:$D&amp;'3) Release_Label'!$E:$E,'3) Release_Label'!$F:$F},2,0), or(and(not(isblank($B407)),$B407=$B406,$A407&lt;&gt;$A406),and(not(isblank($A407)),$A407=$A406,$B407&lt;&gt;$B406)),"ID LISTS UNALIGNED",and($A407&lt;&gt;"",countif('3) Release_Label'!$D:$D,$A407)=0),"NO UPC MATCH in Release_Label",and($B407&lt;&gt;"",countif('3) Release_Label'!$E:$E,$B407)=0),"NO CATALOG ID MATCH in Release_Label",iserror(vlookup($A407&amp;$B407,'3) Release_Label'!$D:$D&amp;'3) Release_Label'!$E:$E,1,0)),"NO UPC-CATALOG ID pair MATCH in Release_Label" )</f>
        <v>Da Folha</v>
      </c>
      <c r="D407" s="134" t="str">
        <f t="array" ref="D407">ifs(and(isblank($A407),isblank($B407)),"", not(iserror(vlookup($A407&amp;$B407,'3) Release_Label'!$D:$D&amp;'3) Release_Label'!$E:$E,1,0))),vlookup($A407&amp;$B407,{'3) Release_Label'!$D:$D&amp;'3) Release_Label'!$E:$E,'3) Release_Label'!$H:$H},2,0), or(and(not(isblank($B407)),$B407=$B406,$A407&lt;&gt;$A406),and(not(isblank($A407)),$A407=$A406,$B407&lt;&gt;$B406)),"ID LISTS UNALIGNED",and($A407&lt;&gt;"",countif('3) Release_Label'!$D:$D,$A407)=0),"NO UPC MATCH in Release_Label",and($B407&lt;&gt;"",countif('3) Release_Label'!$E:$E,$B407)=0),"NO CATALOG ID MATCH in Release_Label",iserror(vlookup($A407&amp;$B407,'3) Release_Label'!$D:$D&amp;'3) Release_Label'!$E:$E,1,0)),"NO UPC-CATALOG ID pair MATCH in Release_Label" )</f>
        <v/>
      </c>
      <c r="E407" s="43" t="s">
        <v>79</v>
      </c>
      <c r="F407" s="135" t="s">
        <v>666</v>
      </c>
      <c r="G407" s="136" t="str">
        <f t="array" ref="G407">ifs(or($F407="",$F407="Main Primary Artist"),$F407,not(iserror(vlookup($F407,'Reference info'!$J$5:$J$8,1,0))),"Key Artist",not(iserror(vlookup($F407,'Reference info'!$J$38:$J$405,1,0))),"Performer",not(iserror(vlookup($F407,'Reference info'!$J$10:$J$36,1,0))),"Producer &amp; Engineer")</f>
        <v>Main Primary Artist</v>
      </c>
      <c r="I407" s="8" t="str">
        <f>IF(AND(F407="Main Primary Artist",SUBSTITUTE(E407," ","")&lt;&gt;"VariousArtists",SUBSTITUTE(E407," ","")&lt;&gt;"VariousArtist",E407&lt;&gt;"Various",SUBSTITUTE(E407," ","")&lt;&gt;"AssortedArtists",SUBSTITUTE(E407," ","")&lt;&gt;"AssortedArtist",E407&lt;&gt;"Assorted",SUBSTITUTE(E407," ","")&lt;&gt;"AsortedArtists",SUBSTITUTE(E407," ","")&lt;&gt;"AsortedArtist",E407&lt;&gt;"Asorted",E407&lt;&gt;"Other",,SUBSTITUTE(E407," ","")&lt;&gt;"MiscellaneousArtists",SUBSTITUTE(E407," ","")&lt;&gt;"MiscellaneousArtist",E407&lt;&gt;"Miscellaneous",SUBSTITUTE(E407," ","")&lt;&gt;"MiscelaneousArtists",SUBSTITUTE(E407," ","")&lt;&gt;"MiscelaneousArtist",E407&lt;&gt;"Miscelaneous"),"update Releases set ArtistId=(select ArtistId from Artists where Name=N'"&amp;SUBSTITUTE(trim(E407),"'","''")&amp;"' and EnterpriseId="&amp;EntId&amp;"), SearchKeywords=concat_ws(' ', Name, N'"&amp;SUBSTITUTE(trim(E407),"'","''")&amp;"',(select Name from Labels where LabelId=Releases.LabelId), ReleaseId, UPC, Catalog) where "&amp;IF(A407&lt;&gt;"","UPC="&amp;A407,"Catalog='"&amp;SUBSTITUTE(trim(B407),"'","''")&amp;"'")&amp;" and EnterpriseId="&amp;EntId,IF(and(F407&lt;&gt;"Main Primary Artist",SUBSTITUTE(E407," ","")&lt;&gt;"VariousArtists",SUBSTITUTE(E407," ","")&lt;&gt;"VariousArtist",E407&lt;&gt;"Various",SUBSTITUTE(E407," ","")&lt;&gt;"AssortedArtists",SUBSTITUTE(E407," ","")&lt;&gt;"AssortedArtist",E407&lt;&gt;"Assorted",SUBSTITUTE(E407," ","")&lt;&gt;"AsortedArtists",SUBSTITUTE(E407," ","")&lt;&gt;"AsortedArtist",E407&lt;&gt;"Asorted",E407&lt;&gt;"Other",,SUBSTITUTE(E407," ","")&lt;&gt;"MiscellaneousArtists",SUBSTITUTE(E407," ","")&lt;&gt;"MiscellaneousArtist",E407&lt;&gt;"Miscellaneous",SUBSTITUTE(E407," ","")&lt;&gt;"MiscelaneousArtists",SUBSTITUTE(E407," ","")&lt;&gt;"MiscelaneousArtist",E407&lt;&gt;"Miscelaneous"),"INSERT into Contributors VALUES (newid(), "&amp;IF(F407&lt;&gt;"Primary Artist", "(select RoleId from ContributorRoles where Name='"&amp;F407&amp;"'), 0", "49, 1")&amp; ", null, (select max(ReleaseId) from Releases where "&amp;IF(A407&lt;&gt;"","UPC="&amp;A407,"Catalog='"&amp;SUBSTITUTE(trim(B407),"'","''")&amp;"'")&amp;" and EnterpriseId="&amp;EntId&amp;"), (select ArtistId from Artists where Name=N'"&amp;SUBSTITUTE(trim(E407),"'","''")&amp;"' and EnterpriseId="&amp;EntId&amp;"), null)",""))</f>
        <v>update Releases set ArtistId=(select ArtistId from Artists where Name=N'$hinepsj' and EnterpriseId=647322), SearchKeywords=concat_ws(' ', Name, N'$hinepsj',(select Name from Labels where LabelId=Releases.LabelId), ReleaseId, UPC, Catalog) where UPC=713317947936 and EnterpriseId=647322</v>
      </c>
      <c r="L407" s="28"/>
    </row>
    <row r="408">
      <c r="A408" s="83">
        <v>7.13317947936E11</v>
      </c>
      <c r="B408" s="116"/>
      <c r="C408" s="134" t="str">
        <f t="array" ref="C408">ifs(and(isblank($A408),isblank($B408)),"", not(iserror(vlookup($A408&amp;$B408,'3) Release_Label'!$D:$D&amp;'3) Release_Label'!$E:$E,1,0))),vlookup($A408&amp;$B408,{'3) Release_Label'!$D:$D&amp;'3) Release_Label'!$E:$E,'3) Release_Label'!$F:$F},2,0), or(and(not(isblank($B408)),$B408=$B407,$A408&lt;&gt;$A407),and(not(isblank($A408)),$A408=$A407,$B408&lt;&gt;$B407)),"ID LISTS UNALIGNED",and($A408&lt;&gt;"",countif('3) Release_Label'!$D:$D,$A408)=0),"NO UPC MATCH in Release_Label",and($B408&lt;&gt;"",countif('3) Release_Label'!$E:$E,$B408)=0),"NO CATALOG ID MATCH in Release_Label",iserror(vlookup($A408&amp;$B408,'3) Release_Label'!$D:$D&amp;'3) Release_Label'!$E:$E,1,0)),"NO UPC-CATALOG ID pair MATCH in Release_Label" )</f>
        <v>Da Folha</v>
      </c>
      <c r="D408" s="134" t="str">
        <f t="array" ref="D408">ifs(and(isblank($A408),isblank($B408)),"", not(iserror(vlookup($A408&amp;$B408,'3) Release_Label'!$D:$D&amp;'3) Release_Label'!$E:$E,1,0))),vlookup($A408&amp;$B408,{'3) Release_Label'!$D:$D&amp;'3) Release_Label'!$E:$E,'3) Release_Label'!$H:$H},2,0), or(and(not(isblank($B408)),$B408=$B407,$A408&lt;&gt;$A407),and(not(isblank($A408)),$A408=$A407,$B408&lt;&gt;$B407)),"ID LISTS UNALIGNED",and($A408&lt;&gt;"",countif('3) Release_Label'!$D:$D,$A408)=0),"NO UPC MATCH in Release_Label",and($B408&lt;&gt;"",countif('3) Release_Label'!$E:$E,$B408)=0),"NO CATALOG ID MATCH in Release_Label",iserror(vlookup($A408&amp;$B408,'3) Release_Label'!$D:$D&amp;'3) Release_Label'!$E:$E,1,0)),"NO UPC-CATALOG ID pair MATCH in Release_Label" )</f>
        <v/>
      </c>
      <c r="E408" s="43" t="s">
        <v>79</v>
      </c>
      <c r="F408" s="135" t="s">
        <v>667</v>
      </c>
      <c r="G408" s="136" t="str">
        <f t="array" ref="G408">ifs(or($F408="",$F408="Main Primary Artist"),$F408,not(iserror(vlookup($F408,'Reference info'!$J$5:$J$8,1,0))),"Key Artist",not(iserror(vlookup($F408,'Reference info'!$J$38:$J$405,1,0))),"Performer",not(iserror(vlookup($F408,'Reference info'!$J$10:$J$36,1,0))),"Producer &amp; Engineer")</f>
        <v>Producer &amp; Engineer</v>
      </c>
      <c r="I408" s="8" t="str">
        <f>IF(AND(F408="Main Primary Artist",SUBSTITUTE(E408," ","")&lt;&gt;"VariousArtists",SUBSTITUTE(E408," ","")&lt;&gt;"VariousArtist",E408&lt;&gt;"Various",SUBSTITUTE(E408," ","")&lt;&gt;"AssortedArtists",SUBSTITUTE(E408," ","")&lt;&gt;"AssortedArtist",E408&lt;&gt;"Assorted",SUBSTITUTE(E408," ","")&lt;&gt;"AsortedArtists",SUBSTITUTE(E408," ","")&lt;&gt;"AsortedArtist",E408&lt;&gt;"Asorted",E408&lt;&gt;"Other",,SUBSTITUTE(E408," ","")&lt;&gt;"MiscellaneousArtists",SUBSTITUTE(E408," ","")&lt;&gt;"MiscellaneousArtist",E408&lt;&gt;"Miscellaneous",SUBSTITUTE(E408," ","")&lt;&gt;"MiscelaneousArtists",SUBSTITUTE(E408," ","")&lt;&gt;"MiscelaneousArtist",E408&lt;&gt;"Miscelaneous"),"update Releases set ArtistId=(select ArtistId from Artists where Name=N'"&amp;SUBSTITUTE(trim(E408),"'","''")&amp;"' and EnterpriseId="&amp;EntId&amp;"), SearchKeywords=concat_ws(' ', Name, N'"&amp;SUBSTITUTE(trim(E408),"'","''")&amp;"',(select Name from Labels where LabelId=Releases.LabelId), ReleaseId, UPC, Catalog) where "&amp;IF(A408&lt;&gt;"","UPC="&amp;A408,"Catalog='"&amp;SUBSTITUTE(trim(B408),"'","''")&amp;"'")&amp;" and EnterpriseId="&amp;EntId,IF(and(F408&lt;&gt;"Main Primary Artist",SUBSTITUTE(E408," ","")&lt;&gt;"VariousArtists",SUBSTITUTE(E408," ","")&lt;&gt;"VariousArtist",E408&lt;&gt;"Various",SUBSTITUTE(E408," ","")&lt;&gt;"AssortedArtists",SUBSTITUTE(E408," ","")&lt;&gt;"AssortedArtist",E408&lt;&gt;"Assorted",SUBSTITUTE(E408," ","")&lt;&gt;"AsortedArtists",SUBSTITUTE(E408," ","")&lt;&gt;"AsortedArtist",E408&lt;&gt;"Asorted",E408&lt;&gt;"Other",,SUBSTITUTE(E408," ","")&lt;&gt;"MiscellaneousArtists",SUBSTITUTE(E408," ","")&lt;&gt;"MiscellaneousArtist",E408&lt;&gt;"Miscellaneous",SUBSTITUTE(E408," ","")&lt;&gt;"MiscelaneousArtists",SUBSTITUTE(E408," ","")&lt;&gt;"MiscelaneousArtist",E408&lt;&gt;"Miscelaneous"),"INSERT into Contributors VALUES (newid(), "&amp;IF(F408&lt;&gt;"Primary Artist", "(select RoleId from ContributorRoles where Name='"&amp;F408&amp;"'), 0", "49, 1")&amp; ", null, (select max(ReleaseId) from Releases where "&amp;IF(A408&lt;&gt;"","UPC="&amp;A408,"Catalog='"&amp;SUBSTITUTE(trim(B408),"'","''")&amp;"'")&amp;" and EnterpriseId="&amp;EntId&amp;"), (select ArtistId from Artists where Name=N'"&amp;SUBSTITUTE(trim(E408),"'","''")&amp;"' and EnterpriseId="&amp;EntId&amp;"), null)",""))</f>
        <v>INSERT into Contributors VALUES (newid(), (select RoleId from ContributorRoles where Name='Producer'), 0, null, (select max(ReleaseId) from Releases where UPC=713317947936 and EnterpriseId=647322), (select ArtistId from Artists where Name=N'$hinepsj' and EnterpriseId=647322), null)</v>
      </c>
      <c r="L408" s="28"/>
    </row>
    <row r="409">
      <c r="A409" s="83">
        <v>7.13317947936E11</v>
      </c>
      <c r="B409" s="116"/>
      <c r="C409" s="134" t="str">
        <f t="array" ref="C409">ifs(and(isblank($A409),isblank($B409)),"", not(iserror(vlookup($A409&amp;$B409,'3) Release_Label'!$D:$D&amp;'3) Release_Label'!$E:$E,1,0))),vlookup($A409&amp;$B409,{'3) Release_Label'!$D:$D&amp;'3) Release_Label'!$E:$E,'3) Release_Label'!$F:$F},2,0), or(and(not(isblank($B409)),$B409=$B408,$A409&lt;&gt;$A408),and(not(isblank($A409)),$A409=$A408,$B409&lt;&gt;$B408)),"ID LISTS UNALIGNED",and($A409&lt;&gt;"",countif('3) Release_Label'!$D:$D,$A409)=0),"NO UPC MATCH in Release_Label",and($B409&lt;&gt;"",countif('3) Release_Label'!$E:$E,$B409)=0),"NO CATALOG ID MATCH in Release_Label",iserror(vlookup($A409&amp;$B409,'3) Release_Label'!$D:$D&amp;'3) Release_Label'!$E:$E,1,0)),"NO UPC-CATALOG ID pair MATCH in Release_Label" )</f>
        <v>Da Folha</v>
      </c>
      <c r="D409" s="134" t="str">
        <f t="array" ref="D409">ifs(and(isblank($A409),isblank($B409)),"", not(iserror(vlookup($A409&amp;$B409,'3) Release_Label'!$D:$D&amp;'3) Release_Label'!$E:$E,1,0))),vlookup($A409&amp;$B409,{'3) Release_Label'!$D:$D&amp;'3) Release_Label'!$E:$E,'3) Release_Label'!$H:$H},2,0), or(and(not(isblank($B409)),$B409=$B408,$A409&lt;&gt;$A408),and(not(isblank($A409)),$A409=$A408,$B409&lt;&gt;$B408)),"ID LISTS UNALIGNED",and($A409&lt;&gt;"",countif('3) Release_Label'!$D:$D,$A409)=0),"NO UPC MATCH in Release_Label",and($B409&lt;&gt;"",countif('3) Release_Label'!$E:$E,$B409)=0),"NO CATALOG ID MATCH in Release_Label",iserror(vlookup($A409&amp;$B409,'3) Release_Label'!$D:$D&amp;'3) Release_Label'!$E:$E,1,0)),"NO UPC-CATALOG ID pair MATCH in Release_Label" )</f>
        <v/>
      </c>
      <c r="E409" s="43" t="s">
        <v>79</v>
      </c>
      <c r="F409" s="135" t="s">
        <v>669</v>
      </c>
      <c r="G409" s="136" t="str">
        <f t="array" ref="G409">ifs(or($F409="",$F409="Main Primary Artist"),$F409,not(iserror(vlookup($F409,'Reference info'!$J$5:$J$8,1,0))),"Key Artist",not(iserror(vlookup($F409,'Reference info'!$J$38:$J$405,1,0))),"Performer",not(iserror(vlookup($F409,'Reference info'!$J$10:$J$36,1,0))),"Producer &amp; Engineer")</f>
        <v>Producer &amp; Engineer</v>
      </c>
      <c r="I409" s="8" t="str">
        <f>IF(AND(F409="Main Primary Artist",SUBSTITUTE(E409," ","")&lt;&gt;"VariousArtists",SUBSTITUTE(E409," ","")&lt;&gt;"VariousArtist",E409&lt;&gt;"Various",SUBSTITUTE(E409," ","")&lt;&gt;"AssortedArtists",SUBSTITUTE(E409," ","")&lt;&gt;"AssortedArtist",E409&lt;&gt;"Assorted",SUBSTITUTE(E409," ","")&lt;&gt;"AsortedArtists",SUBSTITUTE(E409," ","")&lt;&gt;"AsortedArtist",E409&lt;&gt;"Asorted",E409&lt;&gt;"Other",,SUBSTITUTE(E409," ","")&lt;&gt;"MiscellaneousArtists",SUBSTITUTE(E409," ","")&lt;&gt;"MiscellaneousArtist",E409&lt;&gt;"Miscellaneous",SUBSTITUTE(E409," ","")&lt;&gt;"MiscelaneousArtists",SUBSTITUTE(E409," ","")&lt;&gt;"MiscelaneousArtist",E409&lt;&gt;"Miscelaneous"),"update Releases set ArtistId=(select ArtistId from Artists where Name=N'"&amp;SUBSTITUTE(trim(E409),"'","''")&amp;"' and EnterpriseId="&amp;EntId&amp;"), SearchKeywords=concat_ws(' ', Name, N'"&amp;SUBSTITUTE(trim(E409),"'","''")&amp;"',(select Name from Labels where LabelId=Releases.LabelId), ReleaseId, UPC, Catalog) where "&amp;IF(A409&lt;&gt;"","UPC="&amp;A409,"Catalog='"&amp;SUBSTITUTE(trim(B409),"'","''")&amp;"'")&amp;" and EnterpriseId="&amp;EntId,IF(and(F409&lt;&gt;"Main Primary Artist",SUBSTITUTE(E409," ","")&lt;&gt;"VariousArtists",SUBSTITUTE(E409," ","")&lt;&gt;"VariousArtist",E409&lt;&gt;"Various",SUBSTITUTE(E409," ","")&lt;&gt;"AssortedArtists",SUBSTITUTE(E409," ","")&lt;&gt;"AssortedArtist",E409&lt;&gt;"Assorted",SUBSTITUTE(E409," ","")&lt;&gt;"AsortedArtists",SUBSTITUTE(E409," ","")&lt;&gt;"AsortedArtist",E409&lt;&gt;"Asorted",E409&lt;&gt;"Other",,SUBSTITUTE(E409," ","")&lt;&gt;"MiscellaneousArtists",SUBSTITUTE(E409," ","")&lt;&gt;"MiscellaneousArtist",E409&lt;&gt;"Miscellaneous",SUBSTITUTE(E409," ","")&lt;&gt;"MiscelaneousArtists",SUBSTITUTE(E409," ","")&lt;&gt;"MiscelaneousArtist",E409&lt;&gt;"Miscelaneous"),"INSERT into Contributors VALUES (newid(), "&amp;IF(F409&lt;&gt;"Primary Artist", "(select RoleId from ContributorRoles where Name='"&amp;F409&amp;"'), 0", "49, 1")&amp; ", null, (select max(ReleaseId) from Releases where "&amp;IF(A409&lt;&gt;"","UPC="&amp;A409,"Catalog='"&amp;SUBSTITUTE(trim(B409),"'","''")&amp;"'")&amp;" and EnterpriseId="&amp;EntId&amp;"), (select ArtistId from Artists where Name=N'"&amp;SUBSTITUTE(trim(E409),"'","''")&amp;"' and EnterpriseId="&amp;EntId&amp;"), null)",""))</f>
        <v>INSERT into Contributors VALUES (newid(), (select RoleId from ContributorRoles where Name='Engineer'), 0, null, (select max(ReleaseId) from Releases where UPC=713317947936 and EnterpriseId=647322), (select ArtistId from Artists where Name=N'$hinepsj' and EnterpriseId=647322), null)</v>
      </c>
      <c r="L409" s="28"/>
    </row>
    <row r="410">
      <c r="A410" s="83">
        <v>7.20167026704E11</v>
      </c>
      <c r="B410" s="116"/>
      <c r="C410" s="134" t="str">
        <f t="array" ref="C410">ifs(and(isblank($A410),isblank($B410)),"", not(iserror(vlookup($A410&amp;$B410,'3) Release_Label'!$D:$D&amp;'3) Release_Label'!$E:$E,1,0))),vlookup($A410&amp;$B410,{'3) Release_Label'!$D:$D&amp;'3) Release_Label'!$E:$E,'3) Release_Label'!$F:$F},2,0), or(and(not(isblank($B410)),$B410=$B409,$A410&lt;&gt;$A409),and(not(isblank($A410)),$A410=$A409,$B410&lt;&gt;$B409)),"ID LISTS UNALIGNED",and($A410&lt;&gt;"",countif('3) Release_Label'!$D:$D,$A410)=0),"NO UPC MATCH in Release_Label",and($B410&lt;&gt;"",countif('3) Release_Label'!$E:$E,$B410)=0),"NO CATALOG ID MATCH in Release_Label",iserror(vlookup($A410&amp;$B410,'3) Release_Label'!$D:$D&amp;'3) Release_Label'!$E:$E,1,0)),"NO UPC-CATALOG ID pair MATCH in Release_Label" )</f>
        <v>Guy: A Besta Vermelha 2</v>
      </c>
      <c r="D410" s="134" t="str">
        <f t="array" ref="D410">ifs(and(isblank($A410),isblank($B410)),"", not(iserror(vlookup($A410&amp;$B410,'3) Release_Label'!$D:$D&amp;'3) Release_Label'!$E:$E,1,0))),vlookup($A410&amp;$B410,{'3) Release_Label'!$D:$D&amp;'3) Release_Label'!$E:$E,'3) Release_Label'!$H:$H},2,0), or(and(not(isblank($B410)),$B410=$B409,$A410&lt;&gt;$A409),and(not(isblank($A410)),$A410=$A409,$B410&lt;&gt;$B409)),"ID LISTS UNALIGNED",and($A410&lt;&gt;"",countif('3) Release_Label'!$D:$D,$A410)=0),"NO UPC MATCH in Release_Label",and($B410&lt;&gt;"",countif('3) Release_Label'!$E:$E,$B410)=0),"NO CATALOG ID MATCH in Release_Label",iserror(vlookup($A410&amp;$B410,'3) Release_Label'!$D:$D&amp;'3) Release_Label'!$E:$E,1,0)),"NO UPC-CATALOG ID pair MATCH in Release_Label" )</f>
        <v/>
      </c>
      <c r="E410" s="43" t="s">
        <v>67</v>
      </c>
      <c r="F410" s="135" t="s">
        <v>666</v>
      </c>
      <c r="G410" s="136" t="str">
        <f t="array" ref="G410">ifs(or($F410="",$F410="Main Primary Artist"),$F410,not(iserror(vlookup($F410,'Reference info'!$J$5:$J$8,1,0))),"Key Artist",not(iserror(vlookup($F410,'Reference info'!$J$38:$J$405,1,0))),"Performer",not(iserror(vlookup($F410,'Reference info'!$J$10:$J$36,1,0))),"Producer &amp; Engineer")</f>
        <v>Main Primary Artist</v>
      </c>
      <c r="I410" s="8" t="str">
        <f>IF(AND(F410="Main Primary Artist",SUBSTITUTE(E410," ","")&lt;&gt;"VariousArtists",SUBSTITUTE(E410," ","")&lt;&gt;"VariousArtist",E410&lt;&gt;"Various",SUBSTITUTE(E410," ","")&lt;&gt;"AssortedArtists",SUBSTITUTE(E410," ","")&lt;&gt;"AssortedArtist",E410&lt;&gt;"Assorted",SUBSTITUTE(E410," ","")&lt;&gt;"AsortedArtists",SUBSTITUTE(E410," ","")&lt;&gt;"AsortedArtist",E410&lt;&gt;"Asorted",E410&lt;&gt;"Other",,SUBSTITUTE(E410," ","")&lt;&gt;"MiscellaneousArtists",SUBSTITUTE(E410," ","")&lt;&gt;"MiscellaneousArtist",E410&lt;&gt;"Miscellaneous",SUBSTITUTE(E410," ","")&lt;&gt;"MiscelaneousArtists",SUBSTITUTE(E410," ","")&lt;&gt;"MiscelaneousArtist",E410&lt;&gt;"Miscelaneous"),"update Releases set ArtistId=(select ArtistId from Artists where Name=N'"&amp;SUBSTITUTE(trim(E410),"'","''")&amp;"' and EnterpriseId="&amp;EntId&amp;"), SearchKeywords=concat_ws(' ', Name, N'"&amp;SUBSTITUTE(trim(E410),"'","''")&amp;"',(select Name from Labels where LabelId=Releases.LabelId), ReleaseId, UPC, Catalog) where "&amp;IF(A410&lt;&gt;"","UPC="&amp;A410,"Catalog='"&amp;SUBSTITUTE(trim(B410),"'","''")&amp;"'")&amp;" and EnterpriseId="&amp;EntId,IF(and(F410&lt;&gt;"Main Primary Artist",SUBSTITUTE(E410," ","")&lt;&gt;"VariousArtists",SUBSTITUTE(E410," ","")&lt;&gt;"VariousArtist",E410&lt;&gt;"Various",SUBSTITUTE(E410," ","")&lt;&gt;"AssortedArtists",SUBSTITUTE(E410," ","")&lt;&gt;"AssortedArtist",E410&lt;&gt;"Assorted",SUBSTITUTE(E410," ","")&lt;&gt;"AsortedArtists",SUBSTITUTE(E410," ","")&lt;&gt;"AsortedArtist",E410&lt;&gt;"Asorted",E410&lt;&gt;"Other",,SUBSTITUTE(E410," ","")&lt;&gt;"MiscellaneousArtists",SUBSTITUTE(E410," ","")&lt;&gt;"MiscellaneousArtist",E410&lt;&gt;"Miscellaneous",SUBSTITUTE(E410," ","")&lt;&gt;"MiscelaneousArtists",SUBSTITUTE(E410," ","")&lt;&gt;"MiscelaneousArtist",E410&lt;&gt;"Miscelaneous"),"INSERT into Contributors VALUES (newid(), "&amp;IF(F410&lt;&gt;"Primary Artist", "(select RoleId from ContributorRoles where Name='"&amp;F410&amp;"'), 0", "49, 1")&amp; ", null, (select max(ReleaseId) from Releases where "&amp;IF(A410&lt;&gt;"","UPC="&amp;A410,"Catalog='"&amp;SUBSTITUTE(trim(B410),"'","''")&amp;"'")&amp;" and EnterpriseId="&amp;EntId&amp;"), (select ArtistId from Artists where Name=N'"&amp;SUBSTITUTE(trim(E410),"'","''")&amp;"'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UPC=720167026704 and EnterpriseId=647322</v>
      </c>
      <c r="L410" s="28"/>
    </row>
    <row r="411">
      <c r="A411" s="83">
        <v>7.20167026704E11</v>
      </c>
      <c r="B411" s="116"/>
      <c r="C411" s="134" t="str">
        <f t="array" ref="C411">ifs(and(isblank($A411),isblank($B411)),"", not(iserror(vlookup($A411&amp;$B411,'3) Release_Label'!$D:$D&amp;'3) Release_Label'!$E:$E,1,0))),vlookup($A411&amp;$B411,{'3) Release_Label'!$D:$D&amp;'3) Release_Label'!$E:$E,'3) Release_Label'!$F:$F},2,0), or(and(not(isblank($B411)),$B411=$B410,$A411&lt;&gt;$A410),and(not(isblank($A411)),$A411=$A410,$B411&lt;&gt;$B410)),"ID LISTS UNALIGNED",and($A411&lt;&gt;"",countif('3) Release_Label'!$D:$D,$A411)=0),"NO UPC MATCH in Release_Label",and($B411&lt;&gt;"",countif('3) Release_Label'!$E:$E,$B411)=0),"NO CATALOG ID MATCH in Release_Label",iserror(vlookup($A411&amp;$B411,'3) Release_Label'!$D:$D&amp;'3) Release_Label'!$E:$E,1,0)),"NO UPC-CATALOG ID pair MATCH in Release_Label" )</f>
        <v>Guy: A Besta Vermelha 2</v>
      </c>
      <c r="D411" s="134" t="str">
        <f t="array" ref="D411">ifs(and(isblank($A411),isblank($B411)),"", not(iserror(vlookup($A411&amp;$B411,'3) Release_Label'!$D:$D&amp;'3) Release_Label'!$E:$E,1,0))),vlookup($A411&amp;$B411,{'3) Release_Label'!$D:$D&amp;'3) Release_Label'!$E:$E,'3) Release_Label'!$H:$H},2,0), or(and(not(isblank($B411)),$B411=$B410,$A411&lt;&gt;$A410),and(not(isblank($A411)),$A411=$A410,$B411&lt;&gt;$B410)),"ID LISTS UNALIGNED",and($A411&lt;&gt;"",countif('3) Release_Label'!$D:$D,$A411)=0),"NO UPC MATCH in Release_Label",and($B411&lt;&gt;"",countif('3) Release_Label'!$E:$E,$B411)=0),"NO CATALOG ID MATCH in Release_Label",iserror(vlookup($A411&amp;$B411,'3) Release_Label'!$D:$D&amp;'3) Release_Label'!$E:$E,1,0)),"NO UPC-CATALOG ID pair MATCH in Release_Label" )</f>
        <v/>
      </c>
      <c r="E411" s="43" t="s">
        <v>67</v>
      </c>
      <c r="F411" s="135" t="s">
        <v>667</v>
      </c>
      <c r="G411" s="136" t="str">
        <f t="array" ref="G411">ifs(or($F411="",$F411="Main Primary Artist"),$F411,not(iserror(vlookup($F411,'Reference info'!$J$5:$J$8,1,0))),"Key Artist",not(iserror(vlookup($F411,'Reference info'!$J$38:$J$405,1,0))),"Performer",not(iserror(vlookup($F411,'Reference info'!$J$10:$J$36,1,0))),"Producer &amp; Engineer")</f>
        <v>Producer &amp; Engineer</v>
      </c>
      <c r="I411" s="8" t="str">
        <f>IF(AND(F411="Main Primary Artist",SUBSTITUTE(E411," ","")&lt;&gt;"VariousArtists",SUBSTITUTE(E411," ","")&lt;&gt;"VariousArtist",E411&lt;&gt;"Various",SUBSTITUTE(E411," ","")&lt;&gt;"AssortedArtists",SUBSTITUTE(E411," ","")&lt;&gt;"AssortedArtist",E411&lt;&gt;"Assorted",SUBSTITUTE(E411," ","")&lt;&gt;"AsortedArtists",SUBSTITUTE(E411," ","")&lt;&gt;"AsortedArtist",E411&lt;&gt;"Asorted",E411&lt;&gt;"Other",,SUBSTITUTE(E411," ","")&lt;&gt;"MiscellaneousArtists",SUBSTITUTE(E411," ","")&lt;&gt;"MiscellaneousArtist",E411&lt;&gt;"Miscellaneous",SUBSTITUTE(E411," ","")&lt;&gt;"MiscelaneousArtists",SUBSTITUTE(E411," ","")&lt;&gt;"MiscelaneousArtist",E411&lt;&gt;"Miscelaneous"),"update Releases set ArtistId=(select ArtistId from Artists where Name=N'"&amp;SUBSTITUTE(trim(E411),"'","''")&amp;"' and EnterpriseId="&amp;EntId&amp;"), SearchKeywords=concat_ws(' ', Name, N'"&amp;SUBSTITUTE(trim(E411),"'","''")&amp;"',(select Name from Labels where LabelId=Releases.LabelId), ReleaseId, UPC, Catalog) where "&amp;IF(A411&lt;&gt;"","UPC="&amp;A411,"Catalog='"&amp;SUBSTITUTE(trim(B411),"'","''")&amp;"'")&amp;" and EnterpriseId="&amp;EntId,IF(and(F411&lt;&gt;"Main Primary Artist",SUBSTITUTE(E411," ","")&lt;&gt;"VariousArtists",SUBSTITUTE(E411," ","")&lt;&gt;"VariousArtist",E411&lt;&gt;"Various",SUBSTITUTE(E411," ","")&lt;&gt;"AssortedArtists",SUBSTITUTE(E411," ","")&lt;&gt;"AssortedArtist",E411&lt;&gt;"Assorted",SUBSTITUTE(E411," ","")&lt;&gt;"AsortedArtists",SUBSTITUTE(E411," ","")&lt;&gt;"AsortedArtist",E411&lt;&gt;"Asorted",E411&lt;&gt;"Other",,SUBSTITUTE(E411," ","")&lt;&gt;"MiscellaneousArtists",SUBSTITUTE(E411," ","")&lt;&gt;"MiscellaneousArtist",E411&lt;&gt;"Miscellaneous",SUBSTITUTE(E411," ","")&lt;&gt;"MiscelaneousArtists",SUBSTITUTE(E411," ","")&lt;&gt;"MiscelaneousArtist",E411&lt;&gt;"Miscelaneous"),"INSERT into Contributors VALUES (newid(), "&amp;IF(F411&lt;&gt;"Primary Artist", "(select RoleId from ContributorRoles where Name='"&amp;F411&amp;"'), 0", "49, 1")&amp; ", null, (select max(ReleaseId) from Releases where "&amp;IF(A411&lt;&gt;"","UPC="&amp;A411,"Catalog='"&amp;SUBSTITUTE(trim(B411),"'","''")&amp;"'")&amp;" and EnterpriseId="&amp;EntId&amp;"), (select ArtistId from Artists where Name=N'"&amp;SUBSTITUTE(trim(E411),"'","''")&amp;"' and EnterpriseId="&amp;EntId&amp;"), null)",""))</f>
        <v>INSERT into Contributors VALUES (newid(), (select RoleId from ContributorRoles where Name='Producer'), 0, null, (select max(ReleaseId) from Releases where UPC=720167026704 and EnterpriseId=647322), (select ArtistId from Artists where Name=N'Flash Beats Manow' and EnterpriseId=647322), null)</v>
      </c>
      <c r="L411" s="28"/>
    </row>
    <row r="412">
      <c r="A412" s="83">
        <v>7.20167026704E11</v>
      </c>
      <c r="B412" s="116"/>
      <c r="C412" s="134" t="str">
        <f t="array" ref="C412">ifs(and(isblank($A412),isblank($B412)),"", not(iserror(vlookup($A412&amp;$B412,'3) Release_Label'!$D:$D&amp;'3) Release_Label'!$E:$E,1,0))),vlookup($A412&amp;$B412,{'3) Release_Label'!$D:$D&amp;'3) Release_Label'!$E:$E,'3) Release_Label'!$F:$F},2,0), or(and(not(isblank($B412)),$B412=$B411,$A412&lt;&gt;$A411),and(not(isblank($A412)),$A412=$A411,$B412&lt;&gt;$B411)),"ID LISTS UNALIGNED",and($A412&lt;&gt;"",countif('3) Release_Label'!$D:$D,$A412)=0),"NO UPC MATCH in Release_Label",and($B412&lt;&gt;"",countif('3) Release_Label'!$E:$E,$B412)=0),"NO CATALOG ID MATCH in Release_Label",iserror(vlookup($A412&amp;$B412,'3) Release_Label'!$D:$D&amp;'3) Release_Label'!$E:$E,1,0)),"NO UPC-CATALOG ID pair MATCH in Release_Label" )</f>
        <v>Guy: A Besta Vermelha 2</v>
      </c>
      <c r="D412" s="134" t="str">
        <f t="array" ref="D412">ifs(and(isblank($A412),isblank($B412)),"", not(iserror(vlookup($A412&amp;$B412,'3) Release_Label'!$D:$D&amp;'3) Release_Label'!$E:$E,1,0))),vlookup($A412&amp;$B412,{'3) Release_Label'!$D:$D&amp;'3) Release_Label'!$E:$E,'3) Release_Label'!$H:$H},2,0), or(and(not(isblank($B412)),$B412=$B411,$A412&lt;&gt;$A411),and(not(isblank($A412)),$A412=$A411,$B412&lt;&gt;$B411)),"ID LISTS UNALIGNED",and($A412&lt;&gt;"",countif('3) Release_Label'!$D:$D,$A412)=0),"NO UPC MATCH in Release_Label",and($B412&lt;&gt;"",countif('3) Release_Label'!$E:$E,$B412)=0),"NO CATALOG ID MATCH in Release_Label",iserror(vlookup($A412&amp;$B412,'3) Release_Label'!$D:$D&amp;'3) Release_Label'!$E:$E,1,0)),"NO UPC-CATALOG ID pair MATCH in Release_Label" )</f>
        <v/>
      </c>
      <c r="E412" s="43" t="s">
        <v>67</v>
      </c>
      <c r="F412" s="135" t="s">
        <v>669</v>
      </c>
      <c r="G412" s="136" t="str">
        <f t="array" ref="G412">ifs(or($F412="",$F412="Main Primary Artist"),$F412,not(iserror(vlookup($F412,'Reference info'!$J$5:$J$8,1,0))),"Key Artist",not(iserror(vlookup($F412,'Reference info'!$J$38:$J$405,1,0))),"Performer",not(iserror(vlookup($F412,'Reference info'!$J$10:$J$36,1,0))),"Producer &amp; Engineer")</f>
        <v>Producer &amp; Engineer</v>
      </c>
      <c r="I412" s="8" t="str">
        <f>IF(AND(F412="Main Primary Artist",SUBSTITUTE(E412," ","")&lt;&gt;"VariousArtists",SUBSTITUTE(E412," ","")&lt;&gt;"VariousArtist",E412&lt;&gt;"Various",SUBSTITUTE(E412," ","")&lt;&gt;"AssortedArtists",SUBSTITUTE(E412," ","")&lt;&gt;"AssortedArtist",E412&lt;&gt;"Assorted",SUBSTITUTE(E412," ","")&lt;&gt;"AsortedArtists",SUBSTITUTE(E412," ","")&lt;&gt;"AsortedArtist",E412&lt;&gt;"Asorted",E412&lt;&gt;"Other",,SUBSTITUTE(E412," ","")&lt;&gt;"MiscellaneousArtists",SUBSTITUTE(E412," ","")&lt;&gt;"MiscellaneousArtist",E412&lt;&gt;"Miscellaneous",SUBSTITUTE(E412," ","")&lt;&gt;"MiscelaneousArtists",SUBSTITUTE(E412," ","")&lt;&gt;"MiscelaneousArtist",E412&lt;&gt;"Miscelaneous"),"update Releases set ArtistId=(select ArtistId from Artists where Name=N'"&amp;SUBSTITUTE(trim(E412),"'","''")&amp;"' and EnterpriseId="&amp;EntId&amp;"), SearchKeywords=concat_ws(' ', Name, N'"&amp;SUBSTITUTE(trim(E412),"'","''")&amp;"',(select Name from Labels where LabelId=Releases.LabelId), ReleaseId, UPC, Catalog) where "&amp;IF(A412&lt;&gt;"","UPC="&amp;A412,"Catalog='"&amp;SUBSTITUTE(trim(B412),"'","''")&amp;"'")&amp;" and EnterpriseId="&amp;EntId,IF(and(F412&lt;&gt;"Main Primary Artist",SUBSTITUTE(E412," ","")&lt;&gt;"VariousArtists",SUBSTITUTE(E412," ","")&lt;&gt;"VariousArtist",E412&lt;&gt;"Various",SUBSTITUTE(E412," ","")&lt;&gt;"AssortedArtists",SUBSTITUTE(E412," ","")&lt;&gt;"AssortedArtist",E412&lt;&gt;"Assorted",SUBSTITUTE(E412," ","")&lt;&gt;"AsortedArtists",SUBSTITUTE(E412," ","")&lt;&gt;"AsortedArtist",E412&lt;&gt;"Asorted",E412&lt;&gt;"Other",,SUBSTITUTE(E412," ","")&lt;&gt;"MiscellaneousArtists",SUBSTITUTE(E412," ","")&lt;&gt;"MiscellaneousArtist",E412&lt;&gt;"Miscellaneous",SUBSTITUTE(E412," ","")&lt;&gt;"MiscelaneousArtists",SUBSTITUTE(E412," ","")&lt;&gt;"MiscelaneousArtist",E412&lt;&gt;"Miscelaneous"),"INSERT into Contributors VALUES (newid(), "&amp;IF(F412&lt;&gt;"Primary Artist", "(select RoleId from ContributorRoles where Name='"&amp;F412&amp;"'), 0", "49, 1")&amp; ", null, (select max(ReleaseId) from Releases where "&amp;IF(A412&lt;&gt;"","UPC="&amp;A412,"Catalog='"&amp;SUBSTITUTE(trim(B412),"'","''")&amp;"'")&amp;" and EnterpriseId="&amp;EntId&amp;"), (select ArtistId from Artists where Name=N'"&amp;SUBSTITUTE(trim(E412),"'","''")&amp;"' and EnterpriseId="&amp;EntId&amp;"), null)",""))</f>
        <v>INSERT into Contributors VALUES (newid(), (select RoleId from ContributorRoles where Name='Engineer'), 0, null, (select max(ReleaseId) from Releases where UPC=720167026704 and EnterpriseId=647322), (select ArtistId from Artists where Name=N'Flash Beats Manow' and EnterpriseId=647322), null)</v>
      </c>
      <c r="L412" s="28"/>
    </row>
    <row r="413">
      <c r="A413" s="83">
        <v>7.20167218642E11</v>
      </c>
      <c r="B413" s="116"/>
      <c r="C413" s="134" t="str">
        <f t="array" ref="C413">ifs(and(isblank($A413),isblank($B413)),"", not(iserror(vlookup($A413&amp;$B413,'3) Release_Label'!$D:$D&amp;'3) Release_Label'!$E:$E,1,0))),vlookup($A413&amp;$B413,{'3) Release_Label'!$D:$D&amp;'3) Release_Label'!$E:$E,'3) Release_Label'!$F:$F},2,0), or(and(not(isblank($B413)),$B413=$B412,$A413&lt;&gt;$A412),and(not(isblank($A413)),$A413=$A412,$B413&lt;&gt;$B412)),"ID LISTS UNALIGNED",and($A413&lt;&gt;"",countif('3) Release_Label'!$D:$D,$A413)=0),"NO UPC MATCH in Release_Label",and($B413&lt;&gt;"",countif('3) Release_Label'!$E:$E,$B413)=0),"NO CATALOG ID MATCH in Release_Label",iserror(vlookup($A413&amp;$B413,'3) Release_Label'!$D:$D&amp;'3) Release_Label'!$E:$E,1,0)),"NO UPC-CATALOG ID pair MATCH in Release_Label" )</f>
        <v>Tempestade Sombria</v>
      </c>
      <c r="D413" s="134" t="str">
        <f t="array" ref="D413">ifs(and(isblank($A413),isblank($B413)),"", not(iserror(vlookup($A413&amp;$B413,'3) Release_Label'!$D:$D&amp;'3) Release_Label'!$E:$E,1,0))),vlookup($A413&amp;$B413,{'3) Release_Label'!$D:$D&amp;'3) Release_Label'!$E:$E,'3) Release_Label'!$H:$H},2,0), or(and(not(isblank($B413)),$B413=$B412,$A413&lt;&gt;$A412),and(not(isblank($A413)),$A413=$A412,$B413&lt;&gt;$B412)),"ID LISTS UNALIGNED",and($A413&lt;&gt;"",countif('3) Release_Label'!$D:$D,$A413)=0),"NO UPC MATCH in Release_Label",and($B413&lt;&gt;"",countif('3) Release_Label'!$E:$E,$B413)=0),"NO CATALOG ID MATCH in Release_Label",iserror(vlookup($A413&amp;$B413,'3) Release_Label'!$D:$D&amp;'3) Release_Label'!$E:$E,1,0)),"NO UPC-CATALOG ID pair MATCH in Release_Label" )</f>
        <v/>
      </c>
      <c r="E413" s="43" t="s">
        <v>71</v>
      </c>
      <c r="F413" s="135" t="s">
        <v>666</v>
      </c>
      <c r="G413" s="136" t="str">
        <f t="array" ref="G413">ifs(or($F413="",$F413="Main Primary Artist"),$F413,not(iserror(vlookup($F413,'Reference info'!$J$5:$J$8,1,0))),"Key Artist",not(iserror(vlookup($F413,'Reference info'!$J$38:$J$405,1,0))),"Performer",not(iserror(vlookup($F413,'Reference info'!$J$10:$J$36,1,0))),"Producer &amp; Engineer")</f>
        <v>Main Primary Artist</v>
      </c>
      <c r="I413" s="8" t="str">
        <f>IF(AND(F413="Main Primary Artist",SUBSTITUTE(E413," ","")&lt;&gt;"VariousArtists",SUBSTITUTE(E413," ","")&lt;&gt;"VariousArtist",E413&lt;&gt;"Various",SUBSTITUTE(E413," ","")&lt;&gt;"AssortedArtists",SUBSTITUTE(E413," ","")&lt;&gt;"AssortedArtist",E413&lt;&gt;"Assorted",SUBSTITUTE(E413," ","")&lt;&gt;"AsortedArtists",SUBSTITUTE(E413," ","")&lt;&gt;"AsortedArtist",E413&lt;&gt;"Asorted",E413&lt;&gt;"Other",,SUBSTITUTE(E413," ","")&lt;&gt;"MiscellaneousArtists",SUBSTITUTE(E413," ","")&lt;&gt;"MiscellaneousArtist",E413&lt;&gt;"Miscellaneous",SUBSTITUTE(E413," ","")&lt;&gt;"MiscelaneousArtists",SUBSTITUTE(E413," ","")&lt;&gt;"MiscelaneousArtist",E413&lt;&gt;"Miscelaneous"),"update Releases set ArtistId=(select ArtistId from Artists where Name=N'"&amp;SUBSTITUTE(trim(E413),"'","''")&amp;"' and EnterpriseId="&amp;EntId&amp;"), SearchKeywords=concat_ws(' ', Name, N'"&amp;SUBSTITUTE(trim(E413),"'","''")&amp;"',(select Name from Labels where LabelId=Releases.LabelId), ReleaseId, UPC, Catalog) where "&amp;IF(A413&lt;&gt;"","UPC="&amp;A413,"Catalog='"&amp;SUBSTITUTE(trim(B413),"'","''")&amp;"'")&amp;" and EnterpriseId="&amp;EntId,IF(and(F413&lt;&gt;"Main Primary Artist",SUBSTITUTE(E413," ","")&lt;&gt;"VariousArtists",SUBSTITUTE(E413," ","")&lt;&gt;"VariousArtist",E413&lt;&gt;"Various",SUBSTITUTE(E413," ","")&lt;&gt;"AssortedArtists",SUBSTITUTE(E413," ","")&lt;&gt;"AssortedArtist",E413&lt;&gt;"Assorted",SUBSTITUTE(E413," ","")&lt;&gt;"AsortedArtists",SUBSTITUTE(E413," ","")&lt;&gt;"AsortedArtist",E413&lt;&gt;"Asorted",E413&lt;&gt;"Other",,SUBSTITUTE(E413," ","")&lt;&gt;"MiscellaneousArtists",SUBSTITUTE(E413," ","")&lt;&gt;"MiscellaneousArtist",E413&lt;&gt;"Miscellaneous",SUBSTITUTE(E413," ","")&lt;&gt;"MiscelaneousArtists",SUBSTITUTE(E413," ","")&lt;&gt;"MiscelaneousArtist",E413&lt;&gt;"Miscelaneous"),"INSERT into Contributors VALUES (newid(), "&amp;IF(F413&lt;&gt;"Primary Artist", "(select RoleId from ContributorRoles where Name='"&amp;F413&amp;"'), 0", "49, 1")&amp; ", null, (select max(ReleaseId) from Releases where "&amp;IF(A413&lt;&gt;"","UPC="&amp;A413,"Catalog='"&amp;SUBSTITUTE(trim(B413),"'","''")&amp;"'")&amp;" and EnterpriseId="&amp;EntId&amp;"), (select ArtistId from Artists where Name=N'"&amp;SUBSTITUTE(trim(E413),"'","''")&amp;"' and EnterpriseId="&amp;EntId&amp;"), null)",""))</f>
        <v>update Releases set ArtistId=(select ArtistId from Artists where Name=N'Gabriza' and EnterpriseId=647322), SearchKeywords=concat_ws(' ', Name, N'Gabriza',(select Name from Labels where LabelId=Releases.LabelId), ReleaseId, UPC, Catalog) where UPC=720167218642 and EnterpriseId=647322</v>
      </c>
      <c r="L413" s="28"/>
    </row>
    <row r="414">
      <c r="A414" s="83">
        <v>7.20167218642E11</v>
      </c>
      <c r="B414" s="116"/>
      <c r="C414" s="134" t="str">
        <f t="array" ref="C414">ifs(and(isblank($A414),isblank($B414)),"", not(iserror(vlookup($A414&amp;$B414,'3) Release_Label'!$D:$D&amp;'3) Release_Label'!$E:$E,1,0))),vlookup($A414&amp;$B414,{'3) Release_Label'!$D:$D&amp;'3) Release_Label'!$E:$E,'3) Release_Label'!$F:$F},2,0), or(and(not(isblank($B414)),$B414=$B413,$A414&lt;&gt;$A413),and(not(isblank($A414)),$A414=$A413,$B414&lt;&gt;$B413)),"ID LISTS UNALIGNED",and($A414&lt;&gt;"",countif('3) Release_Label'!$D:$D,$A414)=0),"NO UPC MATCH in Release_Label",and($B414&lt;&gt;"",countif('3) Release_Label'!$E:$E,$B414)=0),"NO CATALOG ID MATCH in Release_Label",iserror(vlookup($A414&amp;$B414,'3) Release_Label'!$D:$D&amp;'3) Release_Label'!$E:$E,1,0)),"NO UPC-CATALOG ID pair MATCH in Release_Label" )</f>
        <v>Tempestade Sombria</v>
      </c>
      <c r="D414" s="134" t="str">
        <f t="array" ref="D414">ifs(and(isblank($A414),isblank($B414)),"", not(iserror(vlookup($A414&amp;$B414,'3) Release_Label'!$D:$D&amp;'3) Release_Label'!$E:$E,1,0))),vlookup($A414&amp;$B414,{'3) Release_Label'!$D:$D&amp;'3) Release_Label'!$E:$E,'3) Release_Label'!$H:$H},2,0), or(and(not(isblank($B414)),$B414=$B413,$A414&lt;&gt;$A413),and(not(isblank($A414)),$A414=$A413,$B414&lt;&gt;$B413)),"ID LISTS UNALIGNED",and($A414&lt;&gt;"",countif('3) Release_Label'!$D:$D,$A414)=0),"NO UPC MATCH in Release_Label",and($B414&lt;&gt;"",countif('3) Release_Label'!$E:$E,$B414)=0),"NO CATALOG ID MATCH in Release_Label",iserror(vlookup($A414&amp;$B414,'3) Release_Label'!$D:$D&amp;'3) Release_Label'!$E:$E,1,0)),"NO UPC-CATALOG ID pair MATCH in Release_Label" )</f>
        <v/>
      </c>
      <c r="E414" s="43" t="s">
        <v>71</v>
      </c>
      <c r="F414" s="135" t="s">
        <v>667</v>
      </c>
      <c r="G414" s="136" t="str">
        <f t="array" ref="G414">ifs(or($F414="",$F414="Main Primary Artist"),$F414,not(iserror(vlookup($F414,'Reference info'!$J$5:$J$8,1,0))),"Key Artist",not(iserror(vlookup($F414,'Reference info'!$J$38:$J$405,1,0))),"Performer",not(iserror(vlookup($F414,'Reference info'!$J$10:$J$36,1,0))),"Producer &amp; Engineer")</f>
        <v>Producer &amp; Engineer</v>
      </c>
      <c r="I414" s="8" t="str">
        <f>IF(AND(F414="Main Primary Artist",SUBSTITUTE(E414," ","")&lt;&gt;"VariousArtists",SUBSTITUTE(E414," ","")&lt;&gt;"VariousArtist",E414&lt;&gt;"Various",SUBSTITUTE(E414," ","")&lt;&gt;"AssortedArtists",SUBSTITUTE(E414," ","")&lt;&gt;"AssortedArtist",E414&lt;&gt;"Assorted",SUBSTITUTE(E414," ","")&lt;&gt;"AsortedArtists",SUBSTITUTE(E414," ","")&lt;&gt;"AsortedArtist",E414&lt;&gt;"Asorted",E414&lt;&gt;"Other",,SUBSTITUTE(E414," ","")&lt;&gt;"MiscellaneousArtists",SUBSTITUTE(E414," ","")&lt;&gt;"MiscellaneousArtist",E414&lt;&gt;"Miscellaneous",SUBSTITUTE(E414," ","")&lt;&gt;"MiscelaneousArtists",SUBSTITUTE(E414," ","")&lt;&gt;"MiscelaneousArtist",E414&lt;&gt;"Miscelaneous"),"update Releases set ArtistId=(select ArtistId from Artists where Name=N'"&amp;SUBSTITUTE(trim(E414),"'","''")&amp;"' and EnterpriseId="&amp;EntId&amp;"), SearchKeywords=concat_ws(' ', Name, N'"&amp;SUBSTITUTE(trim(E414),"'","''")&amp;"',(select Name from Labels where LabelId=Releases.LabelId), ReleaseId, UPC, Catalog) where "&amp;IF(A414&lt;&gt;"","UPC="&amp;A414,"Catalog='"&amp;SUBSTITUTE(trim(B414),"'","''")&amp;"'")&amp;" and EnterpriseId="&amp;EntId,IF(and(F414&lt;&gt;"Main Primary Artist",SUBSTITUTE(E414," ","")&lt;&gt;"VariousArtists",SUBSTITUTE(E414," ","")&lt;&gt;"VariousArtist",E414&lt;&gt;"Various",SUBSTITUTE(E414," ","")&lt;&gt;"AssortedArtists",SUBSTITUTE(E414," ","")&lt;&gt;"AssortedArtist",E414&lt;&gt;"Assorted",SUBSTITUTE(E414," ","")&lt;&gt;"AsortedArtists",SUBSTITUTE(E414," ","")&lt;&gt;"AsortedArtist",E414&lt;&gt;"Asorted",E414&lt;&gt;"Other",,SUBSTITUTE(E414," ","")&lt;&gt;"MiscellaneousArtists",SUBSTITUTE(E414," ","")&lt;&gt;"MiscellaneousArtist",E414&lt;&gt;"Miscellaneous",SUBSTITUTE(E414," ","")&lt;&gt;"MiscelaneousArtists",SUBSTITUTE(E414," ","")&lt;&gt;"MiscelaneousArtist",E414&lt;&gt;"Miscelaneous"),"INSERT into Contributors VALUES (newid(), "&amp;IF(F414&lt;&gt;"Primary Artist", "(select RoleId from ContributorRoles where Name='"&amp;F414&amp;"'), 0", "49, 1")&amp; ", null, (select max(ReleaseId) from Releases where "&amp;IF(A414&lt;&gt;"","UPC="&amp;A414,"Catalog='"&amp;SUBSTITUTE(trim(B414),"'","''")&amp;"'")&amp;" and EnterpriseId="&amp;EntId&amp;"), (select ArtistId from Artists where Name=N'"&amp;SUBSTITUTE(trim(E414),"'","''")&amp;"' and EnterpriseId="&amp;EntId&amp;"), null)",""))</f>
        <v>INSERT into Contributors VALUES (newid(), (select RoleId from ContributorRoles where Name='Producer'), 0, null, (select max(ReleaseId) from Releases where UPC=720167218642 and EnterpriseId=647322), (select ArtistId from Artists where Name=N'Gabriza' and EnterpriseId=647322), null)</v>
      </c>
      <c r="L414" s="28"/>
    </row>
    <row r="415">
      <c r="A415" s="83">
        <v>7.20167218642E11</v>
      </c>
      <c r="B415" s="116"/>
      <c r="C415" s="134" t="str">
        <f t="array" ref="C415">ifs(and(isblank($A415),isblank($B415)),"", not(iserror(vlookup($A415&amp;$B415,'3) Release_Label'!$D:$D&amp;'3) Release_Label'!$E:$E,1,0))),vlookup($A415&amp;$B415,{'3) Release_Label'!$D:$D&amp;'3) Release_Label'!$E:$E,'3) Release_Label'!$F:$F},2,0), or(and(not(isblank($B415)),$B415=$B414,$A415&lt;&gt;$A414),and(not(isblank($A415)),$A415=$A414,$B415&lt;&gt;$B414)),"ID LISTS UNALIGNED",and($A415&lt;&gt;"",countif('3) Release_Label'!$D:$D,$A415)=0),"NO UPC MATCH in Release_Label",and($B415&lt;&gt;"",countif('3) Release_Label'!$E:$E,$B415)=0),"NO CATALOG ID MATCH in Release_Label",iserror(vlookup($A415&amp;$B415,'3) Release_Label'!$D:$D&amp;'3) Release_Label'!$E:$E,1,0)),"NO UPC-CATALOG ID pair MATCH in Release_Label" )</f>
        <v>Tempestade Sombria</v>
      </c>
      <c r="D415" s="134" t="str">
        <f t="array" ref="D415">ifs(and(isblank($A415),isblank($B415)),"", not(iserror(vlookup($A415&amp;$B415,'3) Release_Label'!$D:$D&amp;'3) Release_Label'!$E:$E,1,0))),vlookup($A415&amp;$B415,{'3) Release_Label'!$D:$D&amp;'3) Release_Label'!$E:$E,'3) Release_Label'!$H:$H},2,0), or(and(not(isblank($B415)),$B415=$B414,$A415&lt;&gt;$A414),and(not(isblank($A415)),$A415=$A414,$B415&lt;&gt;$B414)),"ID LISTS UNALIGNED",and($A415&lt;&gt;"",countif('3) Release_Label'!$D:$D,$A415)=0),"NO UPC MATCH in Release_Label",and($B415&lt;&gt;"",countif('3) Release_Label'!$E:$E,$B415)=0),"NO CATALOG ID MATCH in Release_Label",iserror(vlookup($A415&amp;$B415,'3) Release_Label'!$D:$D&amp;'3) Release_Label'!$E:$E,1,0)),"NO UPC-CATALOG ID pair MATCH in Release_Label" )</f>
        <v/>
      </c>
      <c r="E415" s="43" t="s">
        <v>71</v>
      </c>
      <c r="F415" s="135" t="s">
        <v>669</v>
      </c>
      <c r="G415" s="136" t="str">
        <f t="array" ref="G415">ifs(or($F415="",$F415="Main Primary Artist"),$F415,not(iserror(vlookup($F415,'Reference info'!$J$5:$J$8,1,0))),"Key Artist",not(iserror(vlookup($F415,'Reference info'!$J$38:$J$405,1,0))),"Performer",not(iserror(vlookup($F415,'Reference info'!$J$10:$J$36,1,0))),"Producer &amp; Engineer")</f>
        <v>Producer &amp; Engineer</v>
      </c>
      <c r="I415" s="8" t="str">
        <f>IF(AND(F415="Main Primary Artist",SUBSTITUTE(E415," ","")&lt;&gt;"VariousArtists",SUBSTITUTE(E415," ","")&lt;&gt;"VariousArtist",E415&lt;&gt;"Various",SUBSTITUTE(E415," ","")&lt;&gt;"AssortedArtists",SUBSTITUTE(E415," ","")&lt;&gt;"AssortedArtist",E415&lt;&gt;"Assorted",SUBSTITUTE(E415," ","")&lt;&gt;"AsortedArtists",SUBSTITUTE(E415," ","")&lt;&gt;"AsortedArtist",E415&lt;&gt;"Asorted",E415&lt;&gt;"Other",,SUBSTITUTE(E415," ","")&lt;&gt;"MiscellaneousArtists",SUBSTITUTE(E415," ","")&lt;&gt;"MiscellaneousArtist",E415&lt;&gt;"Miscellaneous",SUBSTITUTE(E415," ","")&lt;&gt;"MiscelaneousArtists",SUBSTITUTE(E415," ","")&lt;&gt;"MiscelaneousArtist",E415&lt;&gt;"Miscelaneous"),"update Releases set ArtistId=(select ArtistId from Artists where Name=N'"&amp;SUBSTITUTE(trim(E415),"'","''")&amp;"' and EnterpriseId="&amp;EntId&amp;"), SearchKeywords=concat_ws(' ', Name, N'"&amp;SUBSTITUTE(trim(E415),"'","''")&amp;"',(select Name from Labels where LabelId=Releases.LabelId), ReleaseId, UPC, Catalog) where "&amp;IF(A415&lt;&gt;"","UPC="&amp;A415,"Catalog='"&amp;SUBSTITUTE(trim(B415),"'","''")&amp;"'")&amp;" and EnterpriseId="&amp;EntId,IF(and(F415&lt;&gt;"Main Primary Artist",SUBSTITUTE(E415," ","")&lt;&gt;"VariousArtists",SUBSTITUTE(E415," ","")&lt;&gt;"VariousArtist",E415&lt;&gt;"Various",SUBSTITUTE(E415," ","")&lt;&gt;"AssortedArtists",SUBSTITUTE(E415," ","")&lt;&gt;"AssortedArtist",E415&lt;&gt;"Assorted",SUBSTITUTE(E415," ","")&lt;&gt;"AsortedArtists",SUBSTITUTE(E415," ","")&lt;&gt;"AsortedArtist",E415&lt;&gt;"Asorted",E415&lt;&gt;"Other",,SUBSTITUTE(E415," ","")&lt;&gt;"MiscellaneousArtists",SUBSTITUTE(E415," ","")&lt;&gt;"MiscellaneousArtist",E415&lt;&gt;"Miscellaneous",SUBSTITUTE(E415," ","")&lt;&gt;"MiscelaneousArtists",SUBSTITUTE(E415," ","")&lt;&gt;"MiscelaneousArtist",E415&lt;&gt;"Miscelaneous"),"INSERT into Contributors VALUES (newid(), "&amp;IF(F415&lt;&gt;"Primary Artist", "(select RoleId from ContributorRoles where Name='"&amp;F415&amp;"'), 0", "49, 1")&amp; ", null, (select max(ReleaseId) from Releases where "&amp;IF(A415&lt;&gt;"","UPC="&amp;A415,"Catalog='"&amp;SUBSTITUTE(trim(B415),"'","''")&amp;"'")&amp;" and EnterpriseId="&amp;EntId&amp;"), (select ArtistId from Artists where Name=N'"&amp;SUBSTITUTE(trim(E415),"'","''")&amp;"' and EnterpriseId="&amp;EntId&amp;"), null)",""))</f>
        <v>INSERT into Contributors VALUES (newid(), (select RoleId from ContributorRoles where Name='Engineer'), 0, null, (select max(ReleaseId) from Releases where UPC=720167218642 and EnterpriseId=647322), (select ArtistId from Artists where Name=N'Gabriza' and EnterpriseId=647322), null)</v>
      </c>
      <c r="L415" s="28"/>
    </row>
    <row r="416">
      <c r="A416" s="83">
        <v>7.20167407398E11</v>
      </c>
      <c r="B416" s="116"/>
      <c r="C416" s="134" t="str">
        <f t="array" ref="C416">ifs(and(isblank($A416),isblank($B416)),"", not(iserror(vlookup($A416&amp;$B416,'3) Release_Label'!$D:$D&amp;'3) Release_Label'!$E:$E,1,0))),vlookup($A416&amp;$B416,{'3) Release_Label'!$D:$D&amp;'3) Release_Label'!$E:$E,'3) Release_Label'!$F:$F},2,0), or(and(not(isblank($B416)),$B416=$B415,$A416&lt;&gt;$A415),and(not(isblank($A416)),$A416=$A415,$B416&lt;&gt;$B415)),"ID LISTS UNALIGNED",and($A416&lt;&gt;"",countif('3) Release_Label'!$D:$D,$A416)=0),"NO UPC MATCH in Release_Label",and($B416&lt;&gt;"",countif('3) Release_Label'!$E:$E,$B416)=0),"NO CATALOG ID MATCH in Release_Label",iserror(vlookup($A416&amp;$B416,'3) Release_Label'!$D:$D&amp;'3) Release_Label'!$E:$E,1,0)),"NO UPC-CATALOG ID pair MATCH in Release_Label" )</f>
        <v>Hajime: Volts</v>
      </c>
      <c r="D416" s="134" t="str">
        <f t="array" ref="D416">ifs(and(isblank($A416),isblank($B416)),"", not(iserror(vlookup($A416&amp;$B416,'3) Release_Label'!$D:$D&amp;'3) Release_Label'!$E:$E,1,0))),vlookup($A416&amp;$B416,{'3) Release_Label'!$D:$D&amp;'3) Release_Label'!$E:$E,'3) Release_Label'!$H:$H},2,0), or(and(not(isblank($B416)),$B416=$B415,$A416&lt;&gt;$A415),and(not(isblank($A416)),$A416=$A415,$B416&lt;&gt;$B415)),"ID LISTS UNALIGNED",and($A416&lt;&gt;"",countif('3) Release_Label'!$D:$D,$A416)=0),"NO UPC MATCH in Release_Label",and($B416&lt;&gt;"",countif('3) Release_Label'!$E:$E,$B416)=0),"NO CATALOG ID MATCH in Release_Label",iserror(vlookup($A416&amp;$B416,'3) Release_Label'!$D:$D&amp;'3) Release_Label'!$E:$E,1,0)),"NO UPC-CATALOG ID pair MATCH in Release_Label" )</f>
        <v/>
      </c>
      <c r="E416" s="43" t="s">
        <v>67</v>
      </c>
      <c r="F416" s="135" t="s">
        <v>666</v>
      </c>
      <c r="G416" s="136" t="str">
        <f t="array" ref="G416">ifs(or($F416="",$F416="Main Primary Artist"),$F416,not(iserror(vlookup($F416,'Reference info'!$J$5:$J$8,1,0))),"Key Artist",not(iserror(vlookup($F416,'Reference info'!$J$38:$J$405,1,0))),"Performer",not(iserror(vlookup($F416,'Reference info'!$J$10:$J$36,1,0))),"Producer &amp; Engineer")</f>
        <v>Main Primary Artist</v>
      </c>
      <c r="I416" s="8" t="str">
        <f>IF(AND(F416="Main Primary Artist",SUBSTITUTE(E416," ","")&lt;&gt;"VariousArtists",SUBSTITUTE(E416," ","")&lt;&gt;"VariousArtist",E416&lt;&gt;"Various",SUBSTITUTE(E416," ","")&lt;&gt;"AssortedArtists",SUBSTITUTE(E416," ","")&lt;&gt;"AssortedArtist",E416&lt;&gt;"Assorted",SUBSTITUTE(E416," ","")&lt;&gt;"AsortedArtists",SUBSTITUTE(E416," ","")&lt;&gt;"AsortedArtist",E416&lt;&gt;"Asorted",E416&lt;&gt;"Other",,SUBSTITUTE(E416," ","")&lt;&gt;"MiscellaneousArtists",SUBSTITUTE(E416," ","")&lt;&gt;"MiscellaneousArtist",E416&lt;&gt;"Miscellaneous",SUBSTITUTE(E416," ","")&lt;&gt;"MiscelaneousArtists",SUBSTITUTE(E416," ","")&lt;&gt;"MiscelaneousArtist",E416&lt;&gt;"Miscelaneous"),"update Releases set ArtistId=(select ArtistId from Artists where Name=N'"&amp;SUBSTITUTE(trim(E416),"'","''")&amp;"' and EnterpriseId="&amp;EntId&amp;"), SearchKeywords=concat_ws(' ', Name, N'"&amp;SUBSTITUTE(trim(E416),"'","''")&amp;"',(select Name from Labels where LabelId=Releases.LabelId), ReleaseId, UPC, Catalog) where "&amp;IF(A416&lt;&gt;"","UPC="&amp;A416,"Catalog='"&amp;SUBSTITUTE(trim(B416),"'","''")&amp;"'")&amp;" and EnterpriseId="&amp;EntId,IF(and(F416&lt;&gt;"Main Primary Artist",SUBSTITUTE(E416," ","")&lt;&gt;"VariousArtists",SUBSTITUTE(E416," ","")&lt;&gt;"VariousArtist",E416&lt;&gt;"Various",SUBSTITUTE(E416," ","")&lt;&gt;"AssortedArtists",SUBSTITUTE(E416," ","")&lt;&gt;"AssortedArtist",E416&lt;&gt;"Assorted",SUBSTITUTE(E416," ","")&lt;&gt;"AsortedArtists",SUBSTITUTE(E416," ","")&lt;&gt;"AsortedArtist",E416&lt;&gt;"Asorted",E416&lt;&gt;"Other",,SUBSTITUTE(E416," ","")&lt;&gt;"MiscellaneousArtists",SUBSTITUTE(E416," ","")&lt;&gt;"MiscellaneousArtist",E416&lt;&gt;"Miscellaneous",SUBSTITUTE(E416," ","")&lt;&gt;"MiscelaneousArtists",SUBSTITUTE(E416," ","")&lt;&gt;"MiscelaneousArtist",E416&lt;&gt;"Miscelaneous"),"INSERT into Contributors VALUES (newid(), "&amp;IF(F416&lt;&gt;"Primary Artist", "(select RoleId from ContributorRoles where Name='"&amp;F416&amp;"'), 0", "49, 1")&amp; ", null, (select max(ReleaseId) from Releases where "&amp;IF(A416&lt;&gt;"","UPC="&amp;A416,"Catalog='"&amp;SUBSTITUTE(trim(B416),"'","''")&amp;"'")&amp;" and EnterpriseId="&amp;EntId&amp;"), (select ArtistId from Artists where Name=N'"&amp;SUBSTITUTE(trim(E416),"'","''")&amp;"'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UPC=720167407398 and EnterpriseId=647322</v>
      </c>
      <c r="L416" s="28"/>
    </row>
    <row r="417">
      <c r="A417" s="83">
        <v>7.20167407398E11</v>
      </c>
      <c r="B417" s="116"/>
      <c r="C417" s="134" t="str">
        <f t="array" ref="C417">ifs(and(isblank($A417),isblank($B417)),"", not(iserror(vlookup($A417&amp;$B417,'3) Release_Label'!$D:$D&amp;'3) Release_Label'!$E:$E,1,0))),vlookup($A417&amp;$B417,{'3) Release_Label'!$D:$D&amp;'3) Release_Label'!$E:$E,'3) Release_Label'!$F:$F},2,0), or(and(not(isblank($B417)),$B417=$B416,$A417&lt;&gt;$A416),and(not(isblank($A417)),$A417=$A416,$B417&lt;&gt;$B416)),"ID LISTS UNALIGNED",and($A417&lt;&gt;"",countif('3) Release_Label'!$D:$D,$A417)=0),"NO UPC MATCH in Release_Label",and($B417&lt;&gt;"",countif('3) Release_Label'!$E:$E,$B417)=0),"NO CATALOG ID MATCH in Release_Label",iserror(vlookup($A417&amp;$B417,'3) Release_Label'!$D:$D&amp;'3) Release_Label'!$E:$E,1,0)),"NO UPC-CATALOG ID pair MATCH in Release_Label" )</f>
        <v>Hajime: Volts</v>
      </c>
      <c r="D417" s="134" t="str">
        <f t="array" ref="D417">ifs(and(isblank($A417),isblank($B417)),"", not(iserror(vlookup($A417&amp;$B417,'3) Release_Label'!$D:$D&amp;'3) Release_Label'!$E:$E,1,0))),vlookup($A417&amp;$B417,{'3) Release_Label'!$D:$D&amp;'3) Release_Label'!$E:$E,'3) Release_Label'!$H:$H},2,0), or(and(not(isblank($B417)),$B417=$B416,$A417&lt;&gt;$A416),and(not(isblank($A417)),$A417=$A416,$B417&lt;&gt;$B416)),"ID LISTS UNALIGNED",and($A417&lt;&gt;"",countif('3) Release_Label'!$D:$D,$A417)=0),"NO UPC MATCH in Release_Label",and($B417&lt;&gt;"",countif('3) Release_Label'!$E:$E,$B417)=0),"NO CATALOG ID MATCH in Release_Label",iserror(vlookup($A417&amp;$B417,'3) Release_Label'!$D:$D&amp;'3) Release_Label'!$E:$E,1,0)),"NO UPC-CATALOG ID pair MATCH in Release_Label" )</f>
        <v/>
      </c>
      <c r="E417" s="43" t="s">
        <v>67</v>
      </c>
      <c r="F417" s="135" t="s">
        <v>667</v>
      </c>
      <c r="G417" s="136" t="str">
        <f t="array" ref="G417">ifs(or($F417="",$F417="Main Primary Artist"),$F417,not(iserror(vlookup($F417,'Reference info'!$J$5:$J$8,1,0))),"Key Artist",not(iserror(vlookup($F417,'Reference info'!$J$38:$J$405,1,0))),"Performer",not(iserror(vlookup($F417,'Reference info'!$J$10:$J$36,1,0))),"Producer &amp; Engineer")</f>
        <v>Producer &amp; Engineer</v>
      </c>
      <c r="I417" s="8" t="str">
        <f>IF(AND(F417="Main Primary Artist",SUBSTITUTE(E417," ","")&lt;&gt;"VariousArtists",SUBSTITUTE(E417," ","")&lt;&gt;"VariousArtist",E417&lt;&gt;"Various",SUBSTITUTE(E417," ","")&lt;&gt;"AssortedArtists",SUBSTITUTE(E417," ","")&lt;&gt;"AssortedArtist",E417&lt;&gt;"Assorted",SUBSTITUTE(E417," ","")&lt;&gt;"AsortedArtists",SUBSTITUTE(E417," ","")&lt;&gt;"AsortedArtist",E417&lt;&gt;"Asorted",E417&lt;&gt;"Other",,SUBSTITUTE(E417," ","")&lt;&gt;"MiscellaneousArtists",SUBSTITUTE(E417," ","")&lt;&gt;"MiscellaneousArtist",E417&lt;&gt;"Miscellaneous",SUBSTITUTE(E417," ","")&lt;&gt;"MiscelaneousArtists",SUBSTITUTE(E417," ","")&lt;&gt;"MiscelaneousArtist",E417&lt;&gt;"Miscelaneous"),"update Releases set ArtistId=(select ArtistId from Artists where Name=N'"&amp;SUBSTITUTE(trim(E417),"'","''")&amp;"' and EnterpriseId="&amp;EntId&amp;"), SearchKeywords=concat_ws(' ', Name, N'"&amp;SUBSTITUTE(trim(E417),"'","''")&amp;"',(select Name from Labels where LabelId=Releases.LabelId), ReleaseId, UPC, Catalog) where "&amp;IF(A417&lt;&gt;"","UPC="&amp;A417,"Catalog='"&amp;SUBSTITUTE(trim(B417),"'","''")&amp;"'")&amp;" and EnterpriseId="&amp;EntId,IF(and(F417&lt;&gt;"Main Primary Artist",SUBSTITUTE(E417," ","")&lt;&gt;"VariousArtists",SUBSTITUTE(E417," ","")&lt;&gt;"VariousArtist",E417&lt;&gt;"Various",SUBSTITUTE(E417," ","")&lt;&gt;"AssortedArtists",SUBSTITUTE(E417," ","")&lt;&gt;"AssortedArtist",E417&lt;&gt;"Assorted",SUBSTITUTE(E417," ","")&lt;&gt;"AsortedArtists",SUBSTITUTE(E417," ","")&lt;&gt;"AsortedArtist",E417&lt;&gt;"Asorted",E417&lt;&gt;"Other",,SUBSTITUTE(E417," ","")&lt;&gt;"MiscellaneousArtists",SUBSTITUTE(E417," ","")&lt;&gt;"MiscellaneousArtist",E417&lt;&gt;"Miscellaneous",SUBSTITUTE(E417," ","")&lt;&gt;"MiscelaneousArtists",SUBSTITUTE(E417," ","")&lt;&gt;"MiscelaneousArtist",E417&lt;&gt;"Miscelaneous"),"INSERT into Contributors VALUES (newid(), "&amp;IF(F417&lt;&gt;"Primary Artist", "(select RoleId from ContributorRoles where Name='"&amp;F417&amp;"'), 0", "49, 1")&amp; ", null, (select max(ReleaseId) from Releases where "&amp;IF(A417&lt;&gt;"","UPC="&amp;A417,"Catalog='"&amp;SUBSTITUTE(trim(B417),"'","''")&amp;"'")&amp;" and EnterpriseId="&amp;EntId&amp;"), (select ArtistId from Artists where Name=N'"&amp;SUBSTITUTE(trim(E417),"'","''")&amp;"' and EnterpriseId="&amp;EntId&amp;"), null)",""))</f>
        <v>INSERT into Contributors VALUES (newid(), (select RoleId from ContributorRoles where Name='Producer'), 0, null, (select max(ReleaseId) from Releases where UPC=720167407398 and EnterpriseId=647322), (select ArtistId from Artists where Name=N'Flash Beats Manow' and EnterpriseId=647322), null)</v>
      </c>
      <c r="L417" s="28"/>
    </row>
    <row r="418">
      <c r="A418" s="83">
        <v>7.20167407398E11</v>
      </c>
      <c r="B418" s="116"/>
      <c r="C418" s="134" t="str">
        <f t="array" ref="C418">ifs(and(isblank($A418),isblank($B418)),"", not(iserror(vlookup($A418&amp;$B418,'3) Release_Label'!$D:$D&amp;'3) Release_Label'!$E:$E,1,0))),vlookup($A418&amp;$B418,{'3) Release_Label'!$D:$D&amp;'3) Release_Label'!$E:$E,'3) Release_Label'!$F:$F},2,0), or(and(not(isblank($B418)),$B418=$B417,$A418&lt;&gt;$A417),and(not(isblank($A418)),$A418=$A417,$B418&lt;&gt;$B417)),"ID LISTS UNALIGNED",and($A418&lt;&gt;"",countif('3) Release_Label'!$D:$D,$A418)=0),"NO UPC MATCH in Release_Label",and($B418&lt;&gt;"",countif('3) Release_Label'!$E:$E,$B418)=0),"NO CATALOG ID MATCH in Release_Label",iserror(vlookup($A418&amp;$B418,'3) Release_Label'!$D:$D&amp;'3) Release_Label'!$E:$E,1,0)),"NO UPC-CATALOG ID pair MATCH in Release_Label" )</f>
        <v>Hajime: Volts</v>
      </c>
      <c r="D418" s="134" t="str">
        <f t="array" ref="D418">ifs(and(isblank($A418),isblank($B418)),"", not(iserror(vlookup($A418&amp;$B418,'3) Release_Label'!$D:$D&amp;'3) Release_Label'!$E:$E,1,0))),vlookup($A418&amp;$B418,{'3) Release_Label'!$D:$D&amp;'3) Release_Label'!$E:$E,'3) Release_Label'!$H:$H},2,0), or(and(not(isblank($B418)),$B418=$B417,$A418&lt;&gt;$A417),and(not(isblank($A418)),$A418=$A417,$B418&lt;&gt;$B417)),"ID LISTS UNALIGNED",and($A418&lt;&gt;"",countif('3) Release_Label'!$D:$D,$A418)=0),"NO UPC MATCH in Release_Label",and($B418&lt;&gt;"",countif('3) Release_Label'!$E:$E,$B418)=0),"NO CATALOG ID MATCH in Release_Label",iserror(vlookup($A418&amp;$B418,'3) Release_Label'!$D:$D&amp;'3) Release_Label'!$E:$E,1,0)),"NO UPC-CATALOG ID pair MATCH in Release_Label" )</f>
        <v/>
      </c>
      <c r="E418" s="43" t="s">
        <v>67</v>
      </c>
      <c r="F418" s="135" t="s">
        <v>669</v>
      </c>
      <c r="G418" s="136" t="str">
        <f t="array" ref="G418">ifs(or($F418="",$F418="Main Primary Artist"),$F418,not(iserror(vlookup($F418,'Reference info'!$J$5:$J$8,1,0))),"Key Artist",not(iserror(vlookup($F418,'Reference info'!$J$38:$J$405,1,0))),"Performer",not(iserror(vlookup($F418,'Reference info'!$J$10:$J$36,1,0))),"Producer &amp; Engineer")</f>
        <v>Producer &amp; Engineer</v>
      </c>
      <c r="I418" s="8" t="str">
        <f>IF(AND(F418="Main Primary Artist",SUBSTITUTE(E418," ","")&lt;&gt;"VariousArtists",SUBSTITUTE(E418," ","")&lt;&gt;"VariousArtist",E418&lt;&gt;"Various",SUBSTITUTE(E418," ","")&lt;&gt;"AssortedArtists",SUBSTITUTE(E418," ","")&lt;&gt;"AssortedArtist",E418&lt;&gt;"Assorted",SUBSTITUTE(E418," ","")&lt;&gt;"AsortedArtists",SUBSTITUTE(E418," ","")&lt;&gt;"AsortedArtist",E418&lt;&gt;"Asorted",E418&lt;&gt;"Other",,SUBSTITUTE(E418," ","")&lt;&gt;"MiscellaneousArtists",SUBSTITUTE(E418," ","")&lt;&gt;"MiscellaneousArtist",E418&lt;&gt;"Miscellaneous",SUBSTITUTE(E418," ","")&lt;&gt;"MiscelaneousArtists",SUBSTITUTE(E418," ","")&lt;&gt;"MiscelaneousArtist",E418&lt;&gt;"Miscelaneous"),"update Releases set ArtistId=(select ArtistId from Artists where Name=N'"&amp;SUBSTITUTE(trim(E418),"'","''")&amp;"' and EnterpriseId="&amp;EntId&amp;"), SearchKeywords=concat_ws(' ', Name, N'"&amp;SUBSTITUTE(trim(E418),"'","''")&amp;"',(select Name from Labels where LabelId=Releases.LabelId), ReleaseId, UPC, Catalog) where "&amp;IF(A418&lt;&gt;"","UPC="&amp;A418,"Catalog='"&amp;SUBSTITUTE(trim(B418),"'","''")&amp;"'")&amp;" and EnterpriseId="&amp;EntId,IF(and(F418&lt;&gt;"Main Primary Artist",SUBSTITUTE(E418," ","")&lt;&gt;"VariousArtists",SUBSTITUTE(E418," ","")&lt;&gt;"VariousArtist",E418&lt;&gt;"Various",SUBSTITUTE(E418," ","")&lt;&gt;"AssortedArtists",SUBSTITUTE(E418," ","")&lt;&gt;"AssortedArtist",E418&lt;&gt;"Assorted",SUBSTITUTE(E418," ","")&lt;&gt;"AsortedArtists",SUBSTITUTE(E418," ","")&lt;&gt;"AsortedArtist",E418&lt;&gt;"Asorted",E418&lt;&gt;"Other",,SUBSTITUTE(E418," ","")&lt;&gt;"MiscellaneousArtists",SUBSTITUTE(E418," ","")&lt;&gt;"MiscellaneousArtist",E418&lt;&gt;"Miscellaneous",SUBSTITUTE(E418," ","")&lt;&gt;"MiscelaneousArtists",SUBSTITUTE(E418," ","")&lt;&gt;"MiscelaneousArtist",E418&lt;&gt;"Miscelaneous"),"INSERT into Contributors VALUES (newid(), "&amp;IF(F418&lt;&gt;"Primary Artist", "(select RoleId from ContributorRoles where Name='"&amp;F418&amp;"'), 0", "49, 1")&amp; ", null, (select max(ReleaseId) from Releases where "&amp;IF(A418&lt;&gt;"","UPC="&amp;A418,"Catalog='"&amp;SUBSTITUTE(trim(B418),"'","''")&amp;"'")&amp;" and EnterpriseId="&amp;EntId&amp;"), (select ArtistId from Artists where Name=N'"&amp;SUBSTITUTE(trim(E418),"'","''")&amp;"' and EnterpriseId="&amp;EntId&amp;"), null)",""))</f>
        <v>INSERT into Contributors VALUES (newid(), (select RoleId from ContributorRoles where Name='Engineer'), 0, null, (select max(ReleaseId) from Releases where UPC=720167407398 and EnterpriseId=647322), (select ArtistId from Artists where Name=N'Flash Beats Manow' and EnterpriseId=647322), null)</v>
      </c>
      <c r="L418" s="28"/>
    </row>
    <row r="419">
      <c r="A419" s="83">
        <v>7.26665122153E11</v>
      </c>
      <c r="B419" s="116"/>
      <c r="C419" s="134" t="str">
        <f t="array" ref="C419">ifs(and(isblank($A419),isblank($B419)),"", not(iserror(vlookup($A419&amp;$B419,'3) Release_Label'!$D:$D&amp;'3) Release_Label'!$E:$E,1,0))),vlookup($A419&amp;$B419,{'3) Release_Label'!$D:$D&amp;'3) Release_Label'!$E:$E,'3) Release_Label'!$F:$F},2,0), or(and(not(isblank($B419)),$B419=$B418,$A419&lt;&gt;$A418),and(not(isblank($A419)),$A419=$A418,$B419&lt;&gt;$B418)),"ID LISTS UNALIGNED",and($A419&lt;&gt;"",countif('3) Release_Label'!$D:$D,$A419)=0),"NO UPC MATCH in Release_Label",and($B419&lt;&gt;"",countif('3) Release_Label'!$E:$E,$B419)=0),"NO CATALOG ID MATCH in Release_Label",iserror(vlookup($A419&amp;$B419,'3) Release_Label'!$D:$D&amp;'3) Release_Label'!$E:$E,1,0)),"NO UPC-CATALOG ID pair MATCH in Release_Label" )</f>
        <v>Jesus: Luz da Humanidade</v>
      </c>
      <c r="D419" s="134" t="str">
        <f t="array" ref="D419">ifs(and(isblank($A419),isblank($B419)),"", not(iserror(vlookup($A419&amp;$B419,'3) Release_Label'!$D:$D&amp;'3) Release_Label'!$E:$E,1,0))),vlookup($A419&amp;$B419,{'3) Release_Label'!$D:$D&amp;'3) Release_Label'!$E:$E,'3) Release_Label'!$H:$H},2,0), or(and(not(isblank($B419)),$B419=$B418,$A419&lt;&gt;$A418),and(not(isblank($A419)),$A419=$A418,$B419&lt;&gt;$B418)),"ID LISTS UNALIGNED",and($A419&lt;&gt;"",countif('3) Release_Label'!$D:$D,$A419)=0),"NO UPC MATCH in Release_Label",and($B419&lt;&gt;"",countif('3) Release_Label'!$E:$E,$B419)=0),"NO CATALOG ID MATCH in Release_Label",iserror(vlookup($A419&amp;$B419,'3) Release_Label'!$D:$D&amp;'3) Release_Label'!$E:$E,1,0)),"NO UPC-CATALOG ID pair MATCH in Release_Label" )</f>
        <v/>
      </c>
      <c r="E419" s="43" t="s">
        <v>67</v>
      </c>
      <c r="F419" s="135" t="s">
        <v>666</v>
      </c>
      <c r="G419" s="136" t="str">
        <f t="array" ref="G419">ifs(or($F419="",$F419="Main Primary Artist"),$F419,not(iserror(vlookup($F419,'Reference info'!$J$5:$J$8,1,0))),"Key Artist",not(iserror(vlookup($F419,'Reference info'!$J$38:$J$405,1,0))),"Performer",not(iserror(vlookup($F419,'Reference info'!$J$10:$J$36,1,0))),"Producer &amp; Engineer")</f>
        <v>Main Primary Artist</v>
      </c>
      <c r="I419" s="8" t="str">
        <f>IF(AND(F419="Main Primary Artist",SUBSTITUTE(E419," ","")&lt;&gt;"VariousArtists",SUBSTITUTE(E419," ","")&lt;&gt;"VariousArtist",E419&lt;&gt;"Various",SUBSTITUTE(E419," ","")&lt;&gt;"AssortedArtists",SUBSTITUTE(E419," ","")&lt;&gt;"AssortedArtist",E419&lt;&gt;"Assorted",SUBSTITUTE(E419," ","")&lt;&gt;"AsortedArtists",SUBSTITUTE(E419," ","")&lt;&gt;"AsortedArtist",E419&lt;&gt;"Asorted",E419&lt;&gt;"Other",,SUBSTITUTE(E419," ","")&lt;&gt;"MiscellaneousArtists",SUBSTITUTE(E419," ","")&lt;&gt;"MiscellaneousArtist",E419&lt;&gt;"Miscellaneous",SUBSTITUTE(E419," ","")&lt;&gt;"MiscelaneousArtists",SUBSTITUTE(E419," ","")&lt;&gt;"MiscelaneousArtist",E419&lt;&gt;"Miscelaneous"),"update Releases set ArtistId=(select ArtistId from Artists where Name=N'"&amp;SUBSTITUTE(trim(E419),"'","''")&amp;"' and EnterpriseId="&amp;EntId&amp;"), SearchKeywords=concat_ws(' ', Name, N'"&amp;SUBSTITUTE(trim(E419),"'","''")&amp;"',(select Name from Labels where LabelId=Releases.LabelId), ReleaseId, UPC, Catalog) where "&amp;IF(A419&lt;&gt;"","UPC="&amp;A419,"Catalog='"&amp;SUBSTITUTE(trim(B419),"'","''")&amp;"'")&amp;" and EnterpriseId="&amp;EntId,IF(and(F419&lt;&gt;"Main Primary Artist",SUBSTITUTE(E419," ","")&lt;&gt;"VariousArtists",SUBSTITUTE(E419," ","")&lt;&gt;"VariousArtist",E419&lt;&gt;"Various",SUBSTITUTE(E419," ","")&lt;&gt;"AssortedArtists",SUBSTITUTE(E419," ","")&lt;&gt;"AssortedArtist",E419&lt;&gt;"Assorted",SUBSTITUTE(E419," ","")&lt;&gt;"AsortedArtists",SUBSTITUTE(E419," ","")&lt;&gt;"AsortedArtist",E419&lt;&gt;"Asorted",E419&lt;&gt;"Other",,SUBSTITUTE(E419," ","")&lt;&gt;"MiscellaneousArtists",SUBSTITUTE(E419," ","")&lt;&gt;"MiscellaneousArtist",E419&lt;&gt;"Miscellaneous",SUBSTITUTE(E419," ","")&lt;&gt;"MiscelaneousArtists",SUBSTITUTE(E419," ","")&lt;&gt;"MiscelaneousArtist",E419&lt;&gt;"Miscelaneous"),"INSERT into Contributors VALUES (newid(), "&amp;IF(F419&lt;&gt;"Primary Artist", "(select RoleId from ContributorRoles where Name='"&amp;F419&amp;"'), 0", "49, 1")&amp; ", null, (select max(ReleaseId) from Releases where "&amp;IF(A419&lt;&gt;"","UPC="&amp;A419,"Catalog='"&amp;SUBSTITUTE(trim(B419),"'","''")&amp;"'")&amp;" and EnterpriseId="&amp;EntId&amp;"), (select ArtistId from Artists where Name=N'"&amp;SUBSTITUTE(trim(E419),"'","''")&amp;"'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UPC=726665122153 and EnterpriseId=647322</v>
      </c>
      <c r="L419" s="28"/>
    </row>
    <row r="420">
      <c r="A420" s="83">
        <v>7.26665122153E11</v>
      </c>
      <c r="B420" s="116"/>
      <c r="C420" s="134" t="str">
        <f t="array" ref="C420">ifs(and(isblank($A420),isblank($B420)),"", not(iserror(vlookup($A420&amp;$B420,'3) Release_Label'!$D:$D&amp;'3) Release_Label'!$E:$E,1,0))),vlookup($A420&amp;$B420,{'3) Release_Label'!$D:$D&amp;'3) Release_Label'!$E:$E,'3) Release_Label'!$F:$F},2,0), or(and(not(isblank($B420)),$B420=$B419,$A420&lt;&gt;$A419),and(not(isblank($A420)),$A420=$A419,$B420&lt;&gt;$B419)),"ID LISTS UNALIGNED",and($A420&lt;&gt;"",countif('3) Release_Label'!$D:$D,$A420)=0),"NO UPC MATCH in Release_Label",and($B420&lt;&gt;"",countif('3) Release_Label'!$E:$E,$B420)=0),"NO CATALOG ID MATCH in Release_Label",iserror(vlookup($A420&amp;$B420,'3) Release_Label'!$D:$D&amp;'3) Release_Label'!$E:$E,1,0)),"NO UPC-CATALOG ID pair MATCH in Release_Label" )</f>
        <v>Jesus: Luz da Humanidade</v>
      </c>
      <c r="D420" s="134" t="str">
        <f t="array" ref="D420">ifs(and(isblank($A420),isblank($B420)),"", not(iserror(vlookup($A420&amp;$B420,'3) Release_Label'!$D:$D&amp;'3) Release_Label'!$E:$E,1,0))),vlookup($A420&amp;$B420,{'3) Release_Label'!$D:$D&amp;'3) Release_Label'!$E:$E,'3) Release_Label'!$H:$H},2,0), or(and(not(isblank($B420)),$B420=$B419,$A420&lt;&gt;$A419),and(not(isblank($A420)),$A420=$A419,$B420&lt;&gt;$B419)),"ID LISTS UNALIGNED",and($A420&lt;&gt;"",countif('3) Release_Label'!$D:$D,$A420)=0),"NO UPC MATCH in Release_Label",and($B420&lt;&gt;"",countif('3) Release_Label'!$E:$E,$B420)=0),"NO CATALOG ID MATCH in Release_Label",iserror(vlookup($A420&amp;$B420,'3) Release_Label'!$D:$D&amp;'3) Release_Label'!$E:$E,1,0)),"NO UPC-CATALOG ID pair MATCH in Release_Label" )</f>
        <v/>
      </c>
      <c r="E420" s="43" t="s">
        <v>67</v>
      </c>
      <c r="F420" s="135" t="s">
        <v>667</v>
      </c>
      <c r="G420" s="136" t="str">
        <f t="array" ref="G420">ifs(or($F420="",$F420="Main Primary Artist"),$F420,not(iserror(vlookup($F420,'Reference info'!$J$5:$J$8,1,0))),"Key Artist",not(iserror(vlookup($F420,'Reference info'!$J$38:$J$405,1,0))),"Performer",not(iserror(vlookup($F420,'Reference info'!$J$10:$J$36,1,0))),"Producer &amp; Engineer")</f>
        <v>Producer &amp; Engineer</v>
      </c>
      <c r="I420" s="8" t="str">
        <f>IF(AND(F420="Main Primary Artist",SUBSTITUTE(E420," ","")&lt;&gt;"VariousArtists",SUBSTITUTE(E420," ","")&lt;&gt;"VariousArtist",E420&lt;&gt;"Various",SUBSTITUTE(E420," ","")&lt;&gt;"AssortedArtists",SUBSTITUTE(E420," ","")&lt;&gt;"AssortedArtist",E420&lt;&gt;"Assorted",SUBSTITUTE(E420," ","")&lt;&gt;"AsortedArtists",SUBSTITUTE(E420," ","")&lt;&gt;"AsortedArtist",E420&lt;&gt;"Asorted",E420&lt;&gt;"Other",,SUBSTITUTE(E420," ","")&lt;&gt;"MiscellaneousArtists",SUBSTITUTE(E420," ","")&lt;&gt;"MiscellaneousArtist",E420&lt;&gt;"Miscellaneous",SUBSTITUTE(E420," ","")&lt;&gt;"MiscelaneousArtists",SUBSTITUTE(E420," ","")&lt;&gt;"MiscelaneousArtist",E420&lt;&gt;"Miscelaneous"),"update Releases set ArtistId=(select ArtistId from Artists where Name=N'"&amp;SUBSTITUTE(trim(E420),"'","''")&amp;"' and EnterpriseId="&amp;EntId&amp;"), SearchKeywords=concat_ws(' ', Name, N'"&amp;SUBSTITUTE(trim(E420),"'","''")&amp;"',(select Name from Labels where LabelId=Releases.LabelId), ReleaseId, UPC, Catalog) where "&amp;IF(A420&lt;&gt;"","UPC="&amp;A420,"Catalog='"&amp;SUBSTITUTE(trim(B420),"'","''")&amp;"'")&amp;" and EnterpriseId="&amp;EntId,IF(and(F420&lt;&gt;"Main Primary Artist",SUBSTITUTE(E420," ","")&lt;&gt;"VariousArtists",SUBSTITUTE(E420," ","")&lt;&gt;"VariousArtist",E420&lt;&gt;"Various",SUBSTITUTE(E420," ","")&lt;&gt;"AssortedArtists",SUBSTITUTE(E420," ","")&lt;&gt;"AssortedArtist",E420&lt;&gt;"Assorted",SUBSTITUTE(E420," ","")&lt;&gt;"AsortedArtists",SUBSTITUTE(E420," ","")&lt;&gt;"AsortedArtist",E420&lt;&gt;"Asorted",E420&lt;&gt;"Other",,SUBSTITUTE(E420," ","")&lt;&gt;"MiscellaneousArtists",SUBSTITUTE(E420," ","")&lt;&gt;"MiscellaneousArtist",E420&lt;&gt;"Miscellaneous",SUBSTITUTE(E420," ","")&lt;&gt;"MiscelaneousArtists",SUBSTITUTE(E420," ","")&lt;&gt;"MiscelaneousArtist",E420&lt;&gt;"Miscelaneous"),"INSERT into Contributors VALUES (newid(), "&amp;IF(F420&lt;&gt;"Primary Artist", "(select RoleId from ContributorRoles where Name='"&amp;F420&amp;"'), 0", "49, 1")&amp; ", null, (select max(ReleaseId) from Releases where "&amp;IF(A420&lt;&gt;"","UPC="&amp;A420,"Catalog='"&amp;SUBSTITUTE(trim(B420),"'","''")&amp;"'")&amp;" and EnterpriseId="&amp;EntId&amp;"), (select ArtistId from Artists where Name=N'"&amp;SUBSTITUTE(trim(E420),"'","''")&amp;"' and EnterpriseId="&amp;EntId&amp;"), null)",""))</f>
        <v>INSERT into Contributors VALUES (newid(), (select RoleId from ContributorRoles where Name='Producer'), 0, null, (select max(ReleaseId) from Releases where UPC=726665122153 and EnterpriseId=647322), (select ArtistId from Artists where Name=N'Flash Beats Manow' and EnterpriseId=647322), null)</v>
      </c>
      <c r="L420" s="28"/>
    </row>
    <row r="421">
      <c r="A421" s="83">
        <v>7.26665122153E11</v>
      </c>
      <c r="B421" s="116"/>
      <c r="C421" s="134" t="str">
        <f t="array" ref="C421">ifs(and(isblank($A421),isblank($B421)),"", not(iserror(vlookup($A421&amp;$B421,'3) Release_Label'!$D:$D&amp;'3) Release_Label'!$E:$E,1,0))),vlookup($A421&amp;$B421,{'3) Release_Label'!$D:$D&amp;'3) Release_Label'!$E:$E,'3) Release_Label'!$F:$F},2,0), or(and(not(isblank($B421)),$B421=$B420,$A421&lt;&gt;$A420),and(not(isblank($A421)),$A421=$A420,$B421&lt;&gt;$B420)),"ID LISTS UNALIGNED",and($A421&lt;&gt;"",countif('3) Release_Label'!$D:$D,$A421)=0),"NO UPC MATCH in Release_Label",and($B421&lt;&gt;"",countif('3) Release_Label'!$E:$E,$B421)=0),"NO CATALOG ID MATCH in Release_Label",iserror(vlookup($A421&amp;$B421,'3) Release_Label'!$D:$D&amp;'3) Release_Label'!$E:$E,1,0)),"NO UPC-CATALOG ID pair MATCH in Release_Label" )</f>
        <v>Jesus: Luz da Humanidade</v>
      </c>
      <c r="D421" s="134" t="str">
        <f t="array" ref="D421">ifs(and(isblank($A421),isblank($B421)),"", not(iserror(vlookup($A421&amp;$B421,'3) Release_Label'!$D:$D&amp;'3) Release_Label'!$E:$E,1,0))),vlookup($A421&amp;$B421,{'3) Release_Label'!$D:$D&amp;'3) Release_Label'!$E:$E,'3) Release_Label'!$H:$H},2,0), or(and(not(isblank($B421)),$B421=$B420,$A421&lt;&gt;$A420),and(not(isblank($A421)),$A421=$A420,$B421&lt;&gt;$B420)),"ID LISTS UNALIGNED",and($A421&lt;&gt;"",countif('3) Release_Label'!$D:$D,$A421)=0),"NO UPC MATCH in Release_Label",and($B421&lt;&gt;"",countif('3) Release_Label'!$E:$E,$B421)=0),"NO CATALOG ID MATCH in Release_Label",iserror(vlookup($A421&amp;$B421,'3) Release_Label'!$D:$D&amp;'3) Release_Label'!$E:$E,1,0)),"NO UPC-CATALOG ID pair MATCH in Release_Label" )</f>
        <v/>
      </c>
      <c r="E421" s="43" t="s">
        <v>67</v>
      </c>
      <c r="F421" s="135" t="s">
        <v>669</v>
      </c>
      <c r="G421" s="136" t="str">
        <f t="array" ref="G421">ifs(or($F421="",$F421="Main Primary Artist"),$F421,not(iserror(vlookup($F421,'Reference info'!$J$5:$J$8,1,0))),"Key Artist",not(iserror(vlookup($F421,'Reference info'!$J$38:$J$405,1,0))),"Performer",not(iserror(vlookup($F421,'Reference info'!$J$10:$J$36,1,0))),"Producer &amp; Engineer")</f>
        <v>Producer &amp; Engineer</v>
      </c>
      <c r="I421" s="8" t="str">
        <f>IF(AND(F421="Main Primary Artist",SUBSTITUTE(E421," ","")&lt;&gt;"VariousArtists",SUBSTITUTE(E421," ","")&lt;&gt;"VariousArtist",E421&lt;&gt;"Various",SUBSTITUTE(E421," ","")&lt;&gt;"AssortedArtists",SUBSTITUTE(E421," ","")&lt;&gt;"AssortedArtist",E421&lt;&gt;"Assorted",SUBSTITUTE(E421," ","")&lt;&gt;"AsortedArtists",SUBSTITUTE(E421," ","")&lt;&gt;"AsortedArtist",E421&lt;&gt;"Asorted",E421&lt;&gt;"Other",,SUBSTITUTE(E421," ","")&lt;&gt;"MiscellaneousArtists",SUBSTITUTE(E421," ","")&lt;&gt;"MiscellaneousArtist",E421&lt;&gt;"Miscellaneous",SUBSTITUTE(E421," ","")&lt;&gt;"MiscelaneousArtists",SUBSTITUTE(E421," ","")&lt;&gt;"MiscelaneousArtist",E421&lt;&gt;"Miscelaneous"),"update Releases set ArtistId=(select ArtistId from Artists where Name=N'"&amp;SUBSTITUTE(trim(E421),"'","''")&amp;"' and EnterpriseId="&amp;EntId&amp;"), SearchKeywords=concat_ws(' ', Name, N'"&amp;SUBSTITUTE(trim(E421),"'","''")&amp;"',(select Name from Labels where LabelId=Releases.LabelId), ReleaseId, UPC, Catalog) where "&amp;IF(A421&lt;&gt;"","UPC="&amp;A421,"Catalog='"&amp;SUBSTITUTE(trim(B421),"'","''")&amp;"'")&amp;" and EnterpriseId="&amp;EntId,IF(and(F421&lt;&gt;"Main Primary Artist",SUBSTITUTE(E421," ","")&lt;&gt;"VariousArtists",SUBSTITUTE(E421," ","")&lt;&gt;"VariousArtist",E421&lt;&gt;"Various",SUBSTITUTE(E421," ","")&lt;&gt;"AssortedArtists",SUBSTITUTE(E421," ","")&lt;&gt;"AssortedArtist",E421&lt;&gt;"Assorted",SUBSTITUTE(E421," ","")&lt;&gt;"AsortedArtists",SUBSTITUTE(E421," ","")&lt;&gt;"AsortedArtist",E421&lt;&gt;"Asorted",E421&lt;&gt;"Other",,SUBSTITUTE(E421," ","")&lt;&gt;"MiscellaneousArtists",SUBSTITUTE(E421," ","")&lt;&gt;"MiscellaneousArtist",E421&lt;&gt;"Miscellaneous",SUBSTITUTE(E421," ","")&lt;&gt;"MiscelaneousArtists",SUBSTITUTE(E421," ","")&lt;&gt;"MiscelaneousArtist",E421&lt;&gt;"Miscelaneous"),"INSERT into Contributors VALUES (newid(), "&amp;IF(F421&lt;&gt;"Primary Artist", "(select RoleId from ContributorRoles where Name='"&amp;F421&amp;"'), 0", "49, 1")&amp; ", null, (select max(ReleaseId) from Releases where "&amp;IF(A421&lt;&gt;"","UPC="&amp;A421,"Catalog='"&amp;SUBSTITUTE(trim(B421),"'","''")&amp;"'")&amp;" and EnterpriseId="&amp;EntId&amp;"), (select ArtistId from Artists where Name=N'"&amp;SUBSTITUTE(trim(E421),"'","''")&amp;"' and EnterpriseId="&amp;EntId&amp;"), null)",""))</f>
        <v>INSERT into Contributors VALUES (newid(), (select RoleId from ContributorRoles where Name='Engineer'), 0, null, (select max(ReleaseId) from Releases where UPC=726665122153 and EnterpriseId=647322), (select ArtistId from Artists where Name=N'Flash Beats Manow' and EnterpriseId=647322), null)</v>
      </c>
      <c r="L421" s="28"/>
    </row>
    <row r="422">
      <c r="A422" s="83">
        <v>7.26665218672E11</v>
      </c>
      <c r="B422" s="116"/>
      <c r="C422" s="134" t="str">
        <f t="array" ref="C422">ifs(and(isblank($A422),isblank($B422)),"", not(iserror(vlookup($A422&amp;$B422,'3) Release_Label'!$D:$D&amp;'3) Release_Label'!$E:$E,1,0))),vlookup($A422&amp;$B422,{'3) Release_Label'!$D:$D&amp;'3) Release_Label'!$E:$E,'3) Release_Label'!$F:$F},2,0), or(and(not(isblank($B422)),$B422=$B421,$A422&lt;&gt;$A421),and(not(isblank($A422)),$A422=$A421,$B422&lt;&gt;$B421)),"ID LISTS UNALIGNED",and($A422&lt;&gt;"",countif('3) Release_Label'!$D:$D,$A422)=0),"NO UPC MATCH in Release_Label",and($B422&lt;&gt;"",countif('3) Release_Label'!$E:$E,$B422)=0),"NO CATALOG ID MATCH in Release_Label",iserror(vlookup($A422&amp;$B422,'3) Release_Label'!$D:$D&amp;'3) Release_Label'!$E:$E,1,0)),"NO UPC-CATALOG ID pair MATCH in Release_Label" )</f>
        <v>Pickle - Demônio Selvagem</v>
      </c>
      <c r="D422" s="134" t="str">
        <f t="array" ref="D422">ifs(and(isblank($A422),isblank($B422)),"", not(iserror(vlookup($A422&amp;$B422,'3) Release_Label'!$D:$D&amp;'3) Release_Label'!$E:$E,1,0))),vlookup($A422&amp;$B422,{'3) Release_Label'!$D:$D&amp;'3) Release_Label'!$E:$E,'3) Release_Label'!$H:$H},2,0), or(and(not(isblank($B422)),$B422=$B421,$A422&lt;&gt;$A421),and(not(isblank($A422)),$A422=$A421,$B422&lt;&gt;$B421)),"ID LISTS UNALIGNED",and($A422&lt;&gt;"",countif('3) Release_Label'!$D:$D,$A422)=0),"NO UPC MATCH in Release_Label",and($B422&lt;&gt;"",countif('3) Release_Label'!$E:$E,$B422)=0),"NO CATALOG ID MATCH in Release_Label",iserror(vlookup($A422&amp;$B422,'3) Release_Label'!$D:$D&amp;'3) Release_Label'!$E:$E,1,0)),"NO UPC-CATALOG ID pair MATCH in Release_Label" )</f>
        <v/>
      </c>
      <c r="E422" s="43" t="s">
        <v>71</v>
      </c>
      <c r="F422" s="135" t="s">
        <v>666</v>
      </c>
      <c r="G422" s="136" t="str">
        <f t="array" ref="G422">ifs(or($F422="",$F422="Main Primary Artist"),$F422,not(iserror(vlookup($F422,'Reference info'!$J$5:$J$8,1,0))),"Key Artist",not(iserror(vlookup($F422,'Reference info'!$J$38:$J$405,1,0))),"Performer",not(iserror(vlookup($F422,'Reference info'!$J$10:$J$36,1,0))),"Producer &amp; Engineer")</f>
        <v>Main Primary Artist</v>
      </c>
      <c r="I422" s="8" t="str">
        <f>IF(AND(F422="Main Primary Artist",SUBSTITUTE(E422," ","")&lt;&gt;"VariousArtists",SUBSTITUTE(E422," ","")&lt;&gt;"VariousArtist",E422&lt;&gt;"Various",SUBSTITUTE(E422," ","")&lt;&gt;"AssortedArtists",SUBSTITUTE(E422," ","")&lt;&gt;"AssortedArtist",E422&lt;&gt;"Assorted",SUBSTITUTE(E422," ","")&lt;&gt;"AsortedArtists",SUBSTITUTE(E422," ","")&lt;&gt;"AsortedArtist",E422&lt;&gt;"Asorted",E422&lt;&gt;"Other",,SUBSTITUTE(E422," ","")&lt;&gt;"MiscellaneousArtists",SUBSTITUTE(E422," ","")&lt;&gt;"MiscellaneousArtist",E422&lt;&gt;"Miscellaneous",SUBSTITUTE(E422," ","")&lt;&gt;"MiscelaneousArtists",SUBSTITUTE(E422," ","")&lt;&gt;"MiscelaneousArtist",E422&lt;&gt;"Miscelaneous"),"update Releases set ArtistId=(select ArtistId from Artists where Name=N'"&amp;SUBSTITUTE(trim(E422),"'","''")&amp;"' and EnterpriseId="&amp;EntId&amp;"), SearchKeywords=concat_ws(' ', Name, N'"&amp;SUBSTITUTE(trim(E422),"'","''")&amp;"',(select Name from Labels where LabelId=Releases.LabelId), ReleaseId, UPC, Catalog) where "&amp;IF(A422&lt;&gt;"","UPC="&amp;A422,"Catalog='"&amp;SUBSTITUTE(trim(B422),"'","''")&amp;"'")&amp;" and EnterpriseId="&amp;EntId,IF(and(F422&lt;&gt;"Main Primary Artist",SUBSTITUTE(E422," ","")&lt;&gt;"VariousArtists",SUBSTITUTE(E422," ","")&lt;&gt;"VariousArtist",E422&lt;&gt;"Various",SUBSTITUTE(E422," ","")&lt;&gt;"AssortedArtists",SUBSTITUTE(E422," ","")&lt;&gt;"AssortedArtist",E422&lt;&gt;"Assorted",SUBSTITUTE(E422," ","")&lt;&gt;"AsortedArtists",SUBSTITUTE(E422," ","")&lt;&gt;"AsortedArtist",E422&lt;&gt;"Asorted",E422&lt;&gt;"Other",,SUBSTITUTE(E422," ","")&lt;&gt;"MiscellaneousArtists",SUBSTITUTE(E422," ","")&lt;&gt;"MiscellaneousArtist",E422&lt;&gt;"Miscellaneous",SUBSTITUTE(E422," ","")&lt;&gt;"MiscelaneousArtists",SUBSTITUTE(E422," ","")&lt;&gt;"MiscelaneousArtist",E422&lt;&gt;"Miscelaneous"),"INSERT into Contributors VALUES (newid(), "&amp;IF(F422&lt;&gt;"Primary Artist", "(select RoleId from ContributorRoles where Name='"&amp;F422&amp;"'), 0", "49, 1")&amp; ", null, (select max(ReleaseId) from Releases where "&amp;IF(A422&lt;&gt;"","UPC="&amp;A422,"Catalog='"&amp;SUBSTITUTE(trim(B422),"'","''")&amp;"'")&amp;" and EnterpriseId="&amp;EntId&amp;"), (select ArtistId from Artists where Name=N'"&amp;SUBSTITUTE(trim(E422),"'","''")&amp;"' and EnterpriseId="&amp;EntId&amp;"), null)",""))</f>
        <v>update Releases set ArtistId=(select ArtistId from Artists where Name=N'Gabriza' and EnterpriseId=647322), SearchKeywords=concat_ws(' ', Name, N'Gabriza',(select Name from Labels where LabelId=Releases.LabelId), ReleaseId, UPC, Catalog) where UPC=726665218672 and EnterpriseId=647322</v>
      </c>
      <c r="L422" s="28"/>
    </row>
    <row r="423">
      <c r="A423" s="83">
        <v>7.26665218672E11</v>
      </c>
      <c r="B423" s="116"/>
      <c r="C423" s="134" t="str">
        <f t="array" ref="C423">ifs(and(isblank($A423),isblank($B423)),"", not(iserror(vlookup($A423&amp;$B423,'3) Release_Label'!$D:$D&amp;'3) Release_Label'!$E:$E,1,0))),vlookup($A423&amp;$B423,{'3) Release_Label'!$D:$D&amp;'3) Release_Label'!$E:$E,'3) Release_Label'!$F:$F},2,0), or(and(not(isblank($B423)),$B423=$B422,$A423&lt;&gt;$A422),and(not(isblank($A423)),$A423=$A422,$B423&lt;&gt;$B422)),"ID LISTS UNALIGNED",and($A423&lt;&gt;"",countif('3) Release_Label'!$D:$D,$A423)=0),"NO UPC MATCH in Release_Label",and($B423&lt;&gt;"",countif('3) Release_Label'!$E:$E,$B423)=0),"NO CATALOG ID MATCH in Release_Label",iserror(vlookup($A423&amp;$B423,'3) Release_Label'!$D:$D&amp;'3) Release_Label'!$E:$E,1,0)),"NO UPC-CATALOG ID pair MATCH in Release_Label" )</f>
        <v>Pickle - Demônio Selvagem</v>
      </c>
      <c r="D423" s="134" t="str">
        <f t="array" ref="D423">ifs(and(isblank($A423),isblank($B423)),"", not(iserror(vlookup($A423&amp;$B423,'3) Release_Label'!$D:$D&amp;'3) Release_Label'!$E:$E,1,0))),vlookup($A423&amp;$B423,{'3) Release_Label'!$D:$D&amp;'3) Release_Label'!$E:$E,'3) Release_Label'!$H:$H},2,0), or(and(not(isblank($B423)),$B423=$B422,$A423&lt;&gt;$A422),and(not(isblank($A423)),$A423=$A422,$B423&lt;&gt;$B422)),"ID LISTS UNALIGNED",and($A423&lt;&gt;"",countif('3) Release_Label'!$D:$D,$A423)=0),"NO UPC MATCH in Release_Label",and($B423&lt;&gt;"",countif('3) Release_Label'!$E:$E,$B423)=0),"NO CATALOG ID MATCH in Release_Label",iserror(vlookup($A423&amp;$B423,'3) Release_Label'!$D:$D&amp;'3) Release_Label'!$E:$E,1,0)),"NO UPC-CATALOG ID pair MATCH in Release_Label" )</f>
        <v/>
      </c>
      <c r="E423" s="43" t="s">
        <v>71</v>
      </c>
      <c r="F423" s="135" t="s">
        <v>667</v>
      </c>
      <c r="G423" s="136" t="str">
        <f t="array" ref="G423">ifs(or($F423="",$F423="Main Primary Artist"),$F423,not(iserror(vlookup($F423,'Reference info'!$J$5:$J$8,1,0))),"Key Artist",not(iserror(vlookup($F423,'Reference info'!$J$38:$J$405,1,0))),"Performer",not(iserror(vlookup($F423,'Reference info'!$J$10:$J$36,1,0))),"Producer &amp; Engineer")</f>
        <v>Producer &amp; Engineer</v>
      </c>
      <c r="I423" s="8" t="str">
        <f>IF(AND(F423="Main Primary Artist",SUBSTITUTE(E423," ","")&lt;&gt;"VariousArtists",SUBSTITUTE(E423," ","")&lt;&gt;"VariousArtist",E423&lt;&gt;"Various",SUBSTITUTE(E423," ","")&lt;&gt;"AssortedArtists",SUBSTITUTE(E423," ","")&lt;&gt;"AssortedArtist",E423&lt;&gt;"Assorted",SUBSTITUTE(E423," ","")&lt;&gt;"AsortedArtists",SUBSTITUTE(E423," ","")&lt;&gt;"AsortedArtist",E423&lt;&gt;"Asorted",E423&lt;&gt;"Other",,SUBSTITUTE(E423," ","")&lt;&gt;"MiscellaneousArtists",SUBSTITUTE(E423," ","")&lt;&gt;"MiscellaneousArtist",E423&lt;&gt;"Miscellaneous",SUBSTITUTE(E423," ","")&lt;&gt;"MiscelaneousArtists",SUBSTITUTE(E423," ","")&lt;&gt;"MiscelaneousArtist",E423&lt;&gt;"Miscelaneous"),"update Releases set ArtistId=(select ArtistId from Artists where Name=N'"&amp;SUBSTITUTE(trim(E423),"'","''")&amp;"' and EnterpriseId="&amp;EntId&amp;"), SearchKeywords=concat_ws(' ', Name, N'"&amp;SUBSTITUTE(trim(E423),"'","''")&amp;"',(select Name from Labels where LabelId=Releases.LabelId), ReleaseId, UPC, Catalog) where "&amp;IF(A423&lt;&gt;"","UPC="&amp;A423,"Catalog='"&amp;SUBSTITUTE(trim(B423),"'","''")&amp;"'")&amp;" and EnterpriseId="&amp;EntId,IF(and(F423&lt;&gt;"Main Primary Artist",SUBSTITUTE(E423," ","")&lt;&gt;"VariousArtists",SUBSTITUTE(E423," ","")&lt;&gt;"VariousArtist",E423&lt;&gt;"Various",SUBSTITUTE(E423," ","")&lt;&gt;"AssortedArtists",SUBSTITUTE(E423," ","")&lt;&gt;"AssortedArtist",E423&lt;&gt;"Assorted",SUBSTITUTE(E423," ","")&lt;&gt;"AsortedArtists",SUBSTITUTE(E423," ","")&lt;&gt;"AsortedArtist",E423&lt;&gt;"Asorted",E423&lt;&gt;"Other",,SUBSTITUTE(E423," ","")&lt;&gt;"MiscellaneousArtists",SUBSTITUTE(E423," ","")&lt;&gt;"MiscellaneousArtist",E423&lt;&gt;"Miscellaneous",SUBSTITUTE(E423," ","")&lt;&gt;"MiscelaneousArtists",SUBSTITUTE(E423," ","")&lt;&gt;"MiscelaneousArtist",E423&lt;&gt;"Miscelaneous"),"INSERT into Contributors VALUES (newid(), "&amp;IF(F423&lt;&gt;"Primary Artist", "(select RoleId from ContributorRoles where Name='"&amp;F423&amp;"'), 0", "49, 1")&amp; ", null, (select max(ReleaseId) from Releases where "&amp;IF(A423&lt;&gt;"","UPC="&amp;A423,"Catalog='"&amp;SUBSTITUTE(trim(B423),"'","''")&amp;"'")&amp;" and EnterpriseId="&amp;EntId&amp;"), (select ArtistId from Artists where Name=N'"&amp;SUBSTITUTE(trim(E423),"'","''")&amp;"' and EnterpriseId="&amp;EntId&amp;"), null)",""))</f>
        <v>INSERT into Contributors VALUES (newid(), (select RoleId from ContributorRoles where Name='Producer'), 0, null, (select max(ReleaseId) from Releases where UPC=726665218672 and EnterpriseId=647322), (select ArtistId from Artists where Name=N'Gabriza' and EnterpriseId=647322), null)</v>
      </c>
      <c r="L423" s="28"/>
    </row>
    <row r="424">
      <c r="A424" s="83">
        <v>7.26665218672E11</v>
      </c>
      <c r="B424" s="116"/>
      <c r="C424" s="134" t="str">
        <f t="array" ref="C424">ifs(and(isblank($A424),isblank($B424)),"", not(iserror(vlookup($A424&amp;$B424,'3) Release_Label'!$D:$D&amp;'3) Release_Label'!$E:$E,1,0))),vlookup($A424&amp;$B424,{'3) Release_Label'!$D:$D&amp;'3) Release_Label'!$E:$E,'3) Release_Label'!$F:$F},2,0), or(and(not(isblank($B424)),$B424=$B423,$A424&lt;&gt;$A423),and(not(isblank($A424)),$A424=$A423,$B424&lt;&gt;$B423)),"ID LISTS UNALIGNED",and($A424&lt;&gt;"",countif('3) Release_Label'!$D:$D,$A424)=0),"NO UPC MATCH in Release_Label",and($B424&lt;&gt;"",countif('3) Release_Label'!$E:$E,$B424)=0),"NO CATALOG ID MATCH in Release_Label",iserror(vlookup($A424&amp;$B424,'3) Release_Label'!$D:$D&amp;'3) Release_Label'!$E:$E,1,0)),"NO UPC-CATALOG ID pair MATCH in Release_Label" )</f>
        <v>Pickle - Demônio Selvagem</v>
      </c>
      <c r="D424" s="134" t="str">
        <f t="array" ref="D424">ifs(and(isblank($A424),isblank($B424)),"", not(iserror(vlookup($A424&amp;$B424,'3) Release_Label'!$D:$D&amp;'3) Release_Label'!$E:$E,1,0))),vlookup($A424&amp;$B424,{'3) Release_Label'!$D:$D&amp;'3) Release_Label'!$E:$E,'3) Release_Label'!$H:$H},2,0), or(and(not(isblank($B424)),$B424=$B423,$A424&lt;&gt;$A423),and(not(isblank($A424)),$A424=$A423,$B424&lt;&gt;$B423)),"ID LISTS UNALIGNED",and($A424&lt;&gt;"",countif('3) Release_Label'!$D:$D,$A424)=0),"NO UPC MATCH in Release_Label",and($B424&lt;&gt;"",countif('3) Release_Label'!$E:$E,$B424)=0),"NO CATALOG ID MATCH in Release_Label",iserror(vlookup($A424&amp;$B424,'3) Release_Label'!$D:$D&amp;'3) Release_Label'!$E:$E,1,0)),"NO UPC-CATALOG ID pair MATCH in Release_Label" )</f>
        <v/>
      </c>
      <c r="E424" s="43" t="s">
        <v>71</v>
      </c>
      <c r="F424" s="135" t="s">
        <v>669</v>
      </c>
      <c r="G424" s="136" t="str">
        <f t="array" ref="G424">ifs(or($F424="",$F424="Main Primary Artist"),$F424,not(iserror(vlookup($F424,'Reference info'!$J$5:$J$8,1,0))),"Key Artist",not(iserror(vlookup($F424,'Reference info'!$J$38:$J$405,1,0))),"Performer",not(iserror(vlookup($F424,'Reference info'!$J$10:$J$36,1,0))),"Producer &amp; Engineer")</f>
        <v>Producer &amp; Engineer</v>
      </c>
      <c r="I424" s="8" t="str">
        <f>IF(AND(F424="Main Primary Artist",SUBSTITUTE(E424," ","")&lt;&gt;"VariousArtists",SUBSTITUTE(E424," ","")&lt;&gt;"VariousArtist",E424&lt;&gt;"Various",SUBSTITUTE(E424," ","")&lt;&gt;"AssortedArtists",SUBSTITUTE(E424," ","")&lt;&gt;"AssortedArtist",E424&lt;&gt;"Assorted",SUBSTITUTE(E424," ","")&lt;&gt;"AsortedArtists",SUBSTITUTE(E424," ","")&lt;&gt;"AsortedArtist",E424&lt;&gt;"Asorted",E424&lt;&gt;"Other",,SUBSTITUTE(E424," ","")&lt;&gt;"MiscellaneousArtists",SUBSTITUTE(E424," ","")&lt;&gt;"MiscellaneousArtist",E424&lt;&gt;"Miscellaneous",SUBSTITUTE(E424," ","")&lt;&gt;"MiscelaneousArtists",SUBSTITUTE(E424," ","")&lt;&gt;"MiscelaneousArtist",E424&lt;&gt;"Miscelaneous"),"update Releases set ArtistId=(select ArtistId from Artists where Name=N'"&amp;SUBSTITUTE(trim(E424),"'","''")&amp;"' and EnterpriseId="&amp;EntId&amp;"), SearchKeywords=concat_ws(' ', Name, N'"&amp;SUBSTITUTE(trim(E424),"'","''")&amp;"',(select Name from Labels where LabelId=Releases.LabelId), ReleaseId, UPC, Catalog) where "&amp;IF(A424&lt;&gt;"","UPC="&amp;A424,"Catalog='"&amp;SUBSTITUTE(trim(B424),"'","''")&amp;"'")&amp;" and EnterpriseId="&amp;EntId,IF(and(F424&lt;&gt;"Main Primary Artist",SUBSTITUTE(E424," ","")&lt;&gt;"VariousArtists",SUBSTITUTE(E424," ","")&lt;&gt;"VariousArtist",E424&lt;&gt;"Various",SUBSTITUTE(E424," ","")&lt;&gt;"AssortedArtists",SUBSTITUTE(E424," ","")&lt;&gt;"AssortedArtist",E424&lt;&gt;"Assorted",SUBSTITUTE(E424," ","")&lt;&gt;"AsortedArtists",SUBSTITUTE(E424," ","")&lt;&gt;"AsortedArtist",E424&lt;&gt;"Asorted",E424&lt;&gt;"Other",,SUBSTITUTE(E424," ","")&lt;&gt;"MiscellaneousArtists",SUBSTITUTE(E424," ","")&lt;&gt;"MiscellaneousArtist",E424&lt;&gt;"Miscellaneous",SUBSTITUTE(E424," ","")&lt;&gt;"MiscelaneousArtists",SUBSTITUTE(E424," ","")&lt;&gt;"MiscelaneousArtist",E424&lt;&gt;"Miscelaneous"),"INSERT into Contributors VALUES (newid(), "&amp;IF(F424&lt;&gt;"Primary Artist", "(select RoleId from ContributorRoles where Name='"&amp;F424&amp;"'), 0", "49, 1")&amp; ", null, (select max(ReleaseId) from Releases where "&amp;IF(A424&lt;&gt;"","UPC="&amp;A424,"Catalog='"&amp;SUBSTITUTE(trim(B424),"'","''")&amp;"'")&amp;" and EnterpriseId="&amp;EntId&amp;"), (select ArtistId from Artists where Name=N'"&amp;SUBSTITUTE(trim(E424),"'","''")&amp;"' and EnterpriseId="&amp;EntId&amp;"), null)",""))</f>
        <v>INSERT into Contributors VALUES (newid(), (select RoleId from ContributorRoles where Name='Engineer'), 0, null, (select max(ReleaseId) from Releases where UPC=726665218672 and EnterpriseId=647322), (select ArtistId from Artists where Name=N'Gabriza' and EnterpriseId=647322), null)</v>
      </c>
      <c r="L424" s="28"/>
    </row>
    <row r="425">
      <c r="A425" s="83">
        <v>7.26665218658E11</v>
      </c>
      <c r="B425" s="116"/>
      <c r="C425" s="134" t="str">
        <f t="array" ref="C425">ifs(and(isblank($A425),isblank($B425)),"", not(iserror(vlookup($A425&amp;$B425,'3) Release_Label'!$D:$D&amp;'3) Release_Label'!$E:$E,1,0))),vlookup($A425&amp;$B425,{'3) Release_Label'!$D:$D&amp;'3) Release_Label'!$E:$E,'3) Release_Label'!$F:$F},2,0), or(and(not(isblank($B425)),$B425=$B424,$A425&lt;&gt;$A424),and(not(isblank($A425)),$A425=$A424,$B425&lt;&gt;$B424)),"ID LISTS UNALIGNED",and($A425&lt;&gt;"",countif('3) Release_Label'!$D:$D,$A425)=0),"NO UPC MATCH in Release_Label",and($B425&lt;&gt;"",countif('3) Release_Label'!$E:$E,$B425)=0),"NO CATALOG ID MATCH in Release_Label",iserror(vlookup($A425&amp;$B425,'3) Release_Label'!$D:$D&amp;'3) Release_Label'!$E:$E,1,0)),"NO UPC-CATALOG ID pair MATCH in Release_Label" )</f>
        <v>Pomnie: Sanidade Mental</v>
      </c>
      <c r="D425" s="134" t="str">
        <f t="array" ref="D425">ifs(and(isblank($A425),isblank($B425)),"", not(iserror(vlookup($A425&amp;$B425,'3) Release_Label'!$D:$D&amp;'3) Release_Label'!$E:$E,1,0))),vlookup($A425&amp;$B425,{'3) Release_Label'!$D:$D&amp;'3) Release_Label'!$E:$E,'3) Release_Label'!$H:$H},2,0), or(and(not(isblank($B425)),$B425=$B424,$A425&lt;&gt;$A424),and(not(isblank($A425)),$A425=$A424,$B425&lt;&gt;$B424)),"ID LISTS UNALIGNED",and($A425&lt;&gt;"",countif('3) Release_Label'!$D:$D,$A425)=0),"NO UPC MATCH in Release_Label",and($B425&lt;&gt;"",countif('3) Release_Label'!$E:$E,$B425)=0),"NO CATALOG ID MATCH in Release_Label",iserror(vlookup($A425&amp;$B425,'3) Release_Label'!$D:$D&amp;'3) Release_Label'!$E:$E,1,0)),"NO UPC-CATALOG ID pair MATCH in Release_Label" )</f>
        <v/>
      </c>
      <c r="E425" s="43" t="s">
        <v>67</v>
      </c>
      <c r="F425" s="135" t="s">
        <v>666</v>
      </c>
      <c r="G425" s="136" t="str">
        <f t="array" ref="G425">ifs(or($F425="",$F425="Main Primary Artist"),$F425,not(iserror(vlookup($F425,'Reference info'!$J$5:$J$8,1,0))),"Key Artist",not(iserror(vlookup($F425,'Reference info'!$J$38:$J$405,1,0))),"Performer",not(iserror(vlookup($F425,'Reference info'!$J$10:$J$36,1,0))),"Producer &amp; Engineer")</f>
        <v>Main Primary Artist</v>
      </c>
      <c r="I425" s="8" t="str">
        <f>IF(AND(F425="Main Primary Artist",SUBSTITUTE(E425," ","")&lt;&gt;"VariousArtists",SUBSTITUTE(E425," ","")&lt;&gt;"VariousArtist",E425&lt;&gt;"Various",SUBSTITUTE(E425," ","")&lt;&gt;"AssortedArtists",SUBSTITUTE(E425," ","")&lt;&gt;"AssortedArtist",E425&lt;&gt;"Assorted",SUBSTITUTE(E425," ","")&lt;&gt;"AsortedArtists",SUBSTITUTE(E425," ","")&lt;&gt;"AsortedArtist",E425&lt;&gt;"Asorted",E425&lt;&gt;"Other",,SUBSTITUTE(E425," ","")&lt;&gt;"MiscellaneousArtists",SUBSTITUTE(E425," ","")&lt;&gt;"MiscellaneousArtist",E425&lt;&gt;"Miscellaneous",SUBSTITUTE(E425," ","")&lt;&gt;"MiscelaneousArtists",SUBSTITUTE(E425," ","")&lt;&gt;"MiscelaneousArtist",E425&lt;&gt;"Miscelaneous"),"update Releases set ArtistId=(select ArtistId from Artists where Name=N'"&amp;SUBSTITUTE(trim(E425),"'","''")&amp;"' and EnterpriseId="&amp;EntId&amp;"), SearchKeywords=concat_ws(' ', Name, N'"&amp;SUBSTITUTE(trim(E425),"'","''")&amp;"',(select Name from Labels where LabelId=Releases.LabelId), ReleaseId, UPC, Catalog) where "&amp;IF(A425&lt;&gt;"","UPC="&amp;A425,"Catalog='"&amp;SUBSTITUTE(trim(B425),"'","''")&amp;"'")&amp;" and EnterpriseId="&amp;EntId,IF(and(F425&lt;&gt;"Main Primary Artist",SUBSTITUTE(E425," ","")&lt;&gt;"VariousArtists",SUBSTITUTE(E425," ","")&lt;&gt;"VariousArtist",E425&lt;&gt;"Various",SUBSTITUTE(E425," ","")&lt;&gt;"AssortedArtists",SUBSTITUTE(E425," ","")&lt;&gt;"AssortedArtist",E425&lt;&gt;"Assorted",SUBSTITUTE(E425," ","")&lt;&gt;"AsortedArtists",SUBSTITUTE(E425," ","")&lt;&gt;"AsortedArtist",E425&lt;&gt;"Asorted",E425&lt;&gt;"Other",,SUBSTITUTE(E425," ","")&lt;&gt;"MiscellaneousArtists",SUBSTITUTE(E425," ","")&lt;&gt;"MiscellaneousArtist",E425&lt;&gt;"Miscellaneous",SUBSTITUTE(E425," ","")&lt;&gt;"MiscelaneousArtists",SUBSTITUTE(E425," ","")&lt;&gt;"MiscelaneousArtist",E425&lt;&gt;"Miscelaneous"),"INSERT into Contributors VALUES (newid(), "&amp;IF(F425&lt;&gt;"Primary Artist", "(select RoleId from ContributorRoles where Name='"&amp;F425&amp;"'), 0", "49, 1")&amp; ", null, (select max(ReleaseId) from Releases where "&amp;IF(A425&lt;&gt;"","UPC="&amp;A425,"Catalog='"&amp;SUBSTITUTE(trim(B425),"'","''")&amp;"'")&amp;" and EnterpriseId="&amp;EntId&amp;"), (select ArtistId from Artists where Name=N'"&amp;SUBSTITUTE(trim(E425),"'","''")&amp;"'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UPC=726665218658 and EnterpriseId=647322</v>
      </c>
      <c r="L425" s="28"/>
    </row>
    <row r="426">
      <c r="A426" s="83">
        <v>7.26665218658E11</v>
      </c>
      <c r="B426" s="116"/>
      <c r="C426" s="134" t="str">
        <f t="array" ref="C426">ifs(and(isblank($A426),isblank($B426)),"", not(iserror(vlookup($A426&amp;$B426,'3) Release_Label'!$D:$D&amp;'3) Release_Label'!$E:$E,1,0))),vlookup($A426&amp;$B426,{'3) Release_Label'!$D:$D&amp;'3) Release_Label'!$E:$E,'3) Release_Label'!$F:$F},2,0), or(and(not(isblank($B426)),$B426=$B425,$A426&lt;&gt;$A425),and(not(isblank($A426)),$A426=$A425,$B426&lt;&gt;$B425)),"ID LISTS UNALIGNED",and($A426&lt;&gt;"",countif('3) Release_Label'!$D:$D,$A426)=0),"NO UPC MATCH in Release_Label",and($B426&lt;&gt;"",countif('3) Release_Label'!$E:$E,$B426)=0),"NO CATALOG ID MATCH in Release_Label",iserror(vlookup($A426&amp;$B426,'3) Release_Label'!$D:$D&amp;'3) Release_Label'!$E:$E,1,0)),"NO UPC-CATALOG ID pair MATCH in Release_Label" )</f>
        <v>Pomnie: Sanidade Mental</v>
      </c>
      <c r="D426" s="134" t="str">
        <f t="array" ref="D426">ifs(and(isblank($A426),isblank($B426)),"", not(iserror(vlookup($A426&amp;$B426,'3) Release_Label'!$D:$D&amp;'3) Release_Label'!$E:$E,1,0))),vlookup($A426&amp;$B426,{'3) Release_Label'!$D:$D&amp;'3) Release_Label'!$E:$E,'3) Release_Label'!$H:$H},2,0), or(and(not(isblank($B426)),$B426=$B425,$A426&lt;&gt;$A425),and(not(isblank($A426)),$A426=$A425,$B426&lt;&gt;$B425)),"ID LISTS UNALIGNED",and($A426&lt;&gt;"",countif('3) Release_Label'!$D:$D,$A426)=0),"NO UPC MATCH in Release_Label",and($B426&lt;&gt;"",countif('3) Release_Label'!$E:$E,$B426)=0),"NO CATALOG ID MATCH in Release_Label",iserror(vlookup($A426&amp;$B426,'3) Release_Label'!$D:$D&amp;'3) Release_Label'!$E:$E,1,0)),"NO UPC-CATALOG ID pair MATCH in Release_Label" )</f>
        <v/>
      </c>
      <c r="E426" s="43" t="s">
        <v>67</v>
      </c>
      <c r="F426" s="135" t="s">
        <v>667</v>
      </c>
      <c r="G426" s="136" t="str">
        <f t="array" ref="G426">ifs(or($F426="",$F426="Main Primary Artist"),$F426,not(iserror(vlookup($F426,'Reference info'!$J$5:$J$8,1,0))),"Key Artist",not(iserror(vlookup($F426,'Reference info'!$J$38:$J$405,1,0))),"Performer",not(iserror(vlookup($F426,'Reference info'!$J$10:$J$36,1,0))),"Producer &amp; Engineer")</f>
        <v>Producer &amp; Engineer</v>
      </c>
      <c r="I426" s="8" t="str">
        <f>IF(AND(F426="Main Primary Artist",SUBSTITUTE(E426," ","")&lt;&gt;"VariousArtists",SUBSTITUTE(E426," ","")&lt;&gt;"VariousArtist",E426&lt;&gt;"Various",SUBSTITUTE(E426," ","")&lt;&gt;"AssortedArtists",SUBSTITUTE(E426," ","")&lt;&gt;"AssortedArtist",E426&lt;&gt;"Assorted",SUBSTITUTE(E426," ","")&lt;&gt;"AsortedArtists",SUBSTITUTE(E426," ","")&lt;&gt;"AsortedArtist",E426&lt;&gt;"Asorted",E426&lt;&gt;"Other",,SUBSTITUTE(E426," ","")&lt;&gt;"MiscellaneousArtists",SUBSTITUTE(E426," ","")&lt;&gt;"MiscellaneousArtist",E426&lt;&gt;"Miscellaneous",SUBSTITUTE(E426," ","")&lt;&gt;"MiscelaneousArtists",SUBSTITUTE(E426," ","")&lt;&gt;"MiscelaneousArtist",E426&lt;&gt;"Miscelaneous"),"update Releases set ArtistId=(select ArtistId from Artists where Name=N'"&amp;SUBSTITUTE(trim(E426),"'","''")&amp;"' and EnterpriseId="&amp;EntId&amp;"), SearchKeywords=concat_ws(' ', Name, N'"&amp;SUBSTITUTE(trim(E426),"'","''")&amp;"',(select Name from Labels where LabelId=Releases.LabelId), ReleaseId, UPC, Catalog) where "&amp;IF(A426&lt;&gt;"","UPC="&amp;A426,"Catalog='"&amp;SUBSTITUTE(trim(B426),"'","''")&amp;"'")&amp;" and EnterpriseId="&amp;EntId,IF(and(F426&lt;&gt;"Main Primary Artist",SUBSTITUTE(E426," ","")&lt;&gt;"VariousArtists",SUBSTITUTE(E426," ","")&lt;&gt;"VariousArtist",E426&lt;&gt;"Various",SUBSTITUTE(E426," ","")&lt;&gt;"AssortedArtists",SUBSTITUTE(E426," ","")&lt;&gt;"AssortedArtist",E426&lt;&gt;"Assorted",SUBSTITUTE(E426," ","")&lt;&gt;"AsortedArtists",SUBSTITUTE(E426," ","")&lt;&gt;"AsortedArtist",E426&lt;&gt;"Asorted",E426&lt;&gt;"Other",,SUBSTITUTE(E426," ","")&lt;&gt;"MiscellaneousArtists",SUBSTITUTE(E426," ","")&lt;&gt;"MiscellaneousArtist",E426&lt;&gt;"Miscellaneous",SUBSTITUTE(E426," ","")&lt;&gt;"MiscelaneousArtists",SUBSTITUTE(E426," ","")&lt;&gt;"MiscelaneousArtist",E426&lt;&gt;"Miscelaneous"),"INSERT into Contributors VALUES (newid(), "&amp;IF(F426&lt;&gt;"Primary Artist", "(select RoleId from ContributorRoles where Name='"&amp;F426&amp;"'), 0", "49, 1")&amp; ", null, (select max(ReleaseId) from Releases where "&amp;IF(A426&lt;&gt;"","UPC="&amp;A426,"Catalog='"&amp;SUBSTITUTE(trim(B426),"'","''")&amp;"'")&amp;" and EnterpriseId="&amp;EntId&amp;"), (select ArtistId from Artists where Name=N'"&amp;SUBSTITUTE(trim(E426),"'","''")&amp;"' and EnterpriseId="&amp;EntId&amp;"), null)",""))</f>
        <v>INSERT into Contributors VALUES (newid(), (select RoleId from ContributorRoles where Name='Producer'), 0, null, (select max(ReleaseId) from Releases where UPC=726665218658 and EnterpriseId=647322), (select ArtistId from Artists where Name=N'Flash Beats Manow' and EnterpriseId=647322), null)</v>
      </c>
      <c r="L426" s="28"/>
    </row>
    <row r="427">
      <c r="A427" s="83">
        <v>7.26665218658E11</v>
      </c>
      <c r="B427" s="116"/>
      <c r="C427" s="134" t="str">
        <f t="array" ref="C427">ifs(and(isblank($A427),isblank($B427)),"", not(iserror(vlookup($A427&amp;$B427,'3) Release_Label'!$D:$D&amp;'3) Release_Label'!$E:$E,1,0))),vlookup($A427&amp;$B427,{'3) Release_Label'!$D:$D&amp;'3) Release_Label'!$E:$E,'3) Release_Label'!$F:$F},2,0), or(and(not(isblank($B427)),$B427=$B426,$A427&lt;&gt;$A426),and(not(isblank($A427)),$A427=$A426,$B427&lt;&gt;$B426)),"ID LISTS UNALIGNED",and($A427&lt;&gt;"",countif('3) Release_Label'!$D:$D,$A427)=0),"NO UPC MATCH in Release_Label",and($B427&lt;&gt;"",countif('3) Release_Label'!$E:$E,$B427)=0),"NO CATALOG ID MATCH in Release_Label",iserror(vlookup($A427&amp;$B427,'3) Release_Label'!$D:$D&amp;'3) Release_Label'!$E:$E,1,0)),"NO UPC-CATALOG ID pair MATCH in Release_Label" )</f>
        <v>Pomnie: Sanidade Mental</v>
      </c>
      <c r="D427" s="134" t="str">
        <f t="array" ref="D427">ifs(and(isblank($A427),isblank($B427)),"", not(iserror(vlookup($A427&amp;$B427,'3) Release_Label'!$D:$D&amp;'3) Release_Label'!$E:$E,1,0))),vlookup($A427&amp;$B427,{'3) Release_Label'!$D:$D&amp;'3) Release_Label'!$E:$E,'3) Release_Label'!$H:$H},2,0), or(and(not(isblank($B427)),$B427=$B426,$A427&lt;&gt;$A426),and(not(isblank($A427)),$A427=$A426,$B427&lt;&gt;$B426)),"ID LISTS UNALIGNED",and($A427&lt;&gt;"",countif('3) Release_Label'!$D:$D,$A427)=0),"NO UPC MATCH in Release_Label",and($B427&lt;&gt;"",countif('3) Release_Label'!$E:$E,$B427)=0),"NO CATALOG ID MATCH in Release_Label",iserror(vlookup($A427&amp;$B427,'3) Release_Label'!$D:$D&amp;'3) Release_Label'!$E:$E,1,0)),"NO UPC-CATALOG ID pair MATCH in Release_Label" )</f>
        <v/>
      </c>
      <c r="E427" s="43" t="s">
        <v>67</v>
      </c>
      <c r="F427" s="135" t="s">
        <v>669</v>
      </c>
      <c r="G427" s="136" t="str">
        <f t="array" ref="G427">ifs(or($F427="",$F427="Main Primary Artist"),$F427,not(iserror(vlookup($F427,'Reference info'!$J$5:$J$8,1,0))),"Key Artist",not(iserror(vlookup($F427,'Reference info'!$J$38:$J$405,1,0))),"Performer",not(iserror(vlookup($F427,'Reference info'!$J$10:$J$36,1,0))),"Producer &amp; Engineer")</f>
        <v>Producer &amp; Engineer</v>
      </c>
      <c r="I427" s="8" t="str">
        <f>IF(AND(F427="Main Primary Artist",SUBSTITUTE(E427," ","")&lt;&gt;"VariousArtists",SUBSTITUTE(E427," ","")&lt;&gt;"VariousArtist",E427&lt;&gt;"Various",SUBSTITUTE(E427," ","")&lt;&gt;"AssortedArtists",SUBSTITUTE(E427," ","")&lt;&gt;"AssortedArtist",E427&lt;&gt;"Assorted",SUBSTITUTE(E427," ","")&lt;&gt;"AsortedArtists",SUBSTITUTE(E427," ","")&lt;&gt;"AsortedArtist",E427&lt;&gt;"Asorted",E427&lt;&gt;"Other",,SUBSTITUTE(E427," ","")&lt;&gt;"MiscellaneousArtists",SUBSTITUTE(E427," ","")&lt;&gt;"MiscellaneousArtist",E427&lt;&gt;"Miscellaneous",SUBSTITUTE(E427," ","")&lt;&gt;"MiscelaneousArtists",SUBSTITUTE(E427," ","")&lt;&gt;"MiscelaneousArtist",E427&lt;&gt;"Miscelaneous"),"update Releases set ArtistId=(select ArtistId from Artists where Name=N'"&amp;SUBSTITUTE(trim(E427),"'","''")&amp;"' and EnterpriseId="&amp;EntId&amp;"), SearchKeywords=concat_ws(' ', Name, N'"&amp;SUBSTITUTE(trim(E427),"'","''")&amp;"',(select Name from Labels where LabelId=Releases.LabelId), ReleaseId, UPC, Catalog) where "&amp;IF(A427&lt;&gt;"","UPC="&amp;A427,"Catalog='"&amp;SUBSTITUTE(trim(B427),"'","''")&amp;"'")&amp;" and EnterpriseId="&amp;EntId,IF(and(F427&lt;&gt;"Main Primary Artist",SUBSTITUTE(E427," ","")&lt;&gt;"VariousArtists",SUBSTITUTE(E427," ","")&lt;&gt;"VariousArtist",E427&lt;&gt;"Various",SUBSTITUTE(E427," ","")&lt;&gt;"AssortedArtists",SUBSTITUTE(E427," ","")&lt;&gt;"AssortedArtist",E427&lt;&gt;"Assorted",SUBSTITUTE(E427," ","")&lt;&gt;"AsortedArtists",SUBSTITUTE(E427," ","")&lt;&gt;"AsortedArtist",E427&lt;&gt;"Asorted",E427&lt;&gt;"Other",,SUBSTITUTE(E427," ","")&lt;&gt;"MiscellaneousArtists",SUBSTITUTE(E427," ","")&lt;&gt;"MiscellaneousArtist",E427&lt;&gt;"Miscellaneous",SUBSTITUTE(E427," ","")&lt;&gt;"MiscelaneousArtists",SUBSTITUTE(E427," ","")&lt;&gt;"MiscelaneousArtist",E427&lt;&gt;"Miscelaneous"),"INSERT into Contributors VALUES (newid(), "&amp;IF(F427&lt;&gt;"Primary Artist", "(select RoleId from ContributorRoles where Name='"&amp;F427&amp;"'), 0", "49, 1")&amp; ", null, (select max(ReleaseId) from Releases where "&amp;IF(A427&lt;&gt;"","UPC="&amp;A427,"Catalog='"&amp;SUBSTITUTE(trim(B427),"'","''")&amp;"'")&amp;" and EnterpriseId="&amp;EntId&amp;"), (select ArtistId from Artists where Name=N'"&amp;SUBSTITUTE(trim(E427),"'","''")&amp;"' and EnterpriseId="&amp;EntId&amp;"), null)",""))</f>
        <v>INSERT into Contributors VALUES (newid(), (select RoleId from ContributorRoles where Name='Engineer'), 0, null, (select max(ReleaseId) from Releases where UPC=726665218658 and EnterpriseId=647322), (select ArtistId from Artists where Name=N'Flash Beats Manow' and EnterpriseId=647322), null)</v>
      </c>
      <c r="L427" s="28"/>
    </row>
    <row r="428">
      <c r="A428" s="83">
        <v>7.62795505183E11</v>
      </c>
      <c r="B428" s="116"/>
      <c r="C428" s="134" t="str">
        <f t="array" ref="C428">ifs(and(isblank($A428),isblank($B428)),"", not(iserror(vlookup($A428&amp;$B428,'3) Release_Label'!$D:$D&amp;'3) Release_Label'!$E:$E,1,0))),vlookup($A428&amp;$B428,{'3) Release_Label'!$D:$D&amp;'3) Release_Label'!$E:$E,'3) Release_Label'!$F:$F},2,0), or(and(not(isblank($B428)),$B428=$B427,$A428&lt;&gt;$A427),and(not(isblank($A428)),$A428=$A427,$B428&lt;&gt;$B427)),"ID LISTS UNALIGNED",and($A428&lt;&gt;"",countif('3) Release_Label'!$D:$D,$A428)=0),"NO UPC MATCH in Release_Label",and($B428&lt;&gt;"",countif('3) Release_Label'!$E:$E,$B428)=0),"NO CATALOG ID MATCH in Release_Label",iserror(vlookup($A428&amp;$B428,'3) Release_Label'!$D:$D&amp;'3) Release_Label'!$E:$E,1,0)),"NO UPC-CATALOG ID pair MATCH in Release_Label" )</f>
        <v>Moisés: Quando o Mar Se Abrir</v>
      </c>
      <c r="D428" s="134" t="str">
        <f t="array" ref="D428">ifs(and(isblank($A428),isblank($B428)),"", not(iserror(vlookup($A428&amp;$B428,'3) Release_Label'!$D:$D&amp;'3) Release_Label'!$E:$E,1,0))),vlookup($A428&amp;$B428,{'3) Release_Label'!$D:$D&amp;'3) Release_Label'!$E:$E,'3) Release_Label'!$H:$H},2,0), or(and(not(isblank($B428)),$B428=$B427,$A428&lt;&gt;$A427),and(not(isblank($A428)),$A428=$A427,$B428&lt;&gt;$B427)),"ID LISTS UNALIGNED",and($A428&lt;&gt;"",countif('3) Release_Label'!$D:$D,$A428)=0),"NO UPC MATCH in Release_Label",and($B428&lt;&gt;"",countif('3) Release_Label'!$E:$E,$B428)=0),"NO CATALOG ID MATCH in Release_Label",iserror(vlookup($A428&amp;$B428,'3) Release_Label'!$D:$D&amp;'3) Release_Label'!$E:$E,1,0)),"NO UPC-CATALOG ID pair MATCH in Release_Label" )</f>
        <v/>
      </c>
      <c r="E428" s="43" t="s">
        <v>67</v>
      </c>
      <c r="F428" s="135" t="s">
        <v>666</v>
      </c>
      <c r="G428" s="136" t="str">
        <f t="array" ref="G428">ifs(or($F428="",$F428="Main Primary Artist"),$F428,not(iserror(vlookup($F428,'Reference info'!$J$5:$J$8,1,0))),"Key Artist",not(iserror(vlookup($F428,'Reference info'!$J$38:$J$405,1,0))),"Performer",not(iserror(vlookup($F428,'Reference info'!$J$10:$J$36,1,0))),"Producer &amp; Engineer")</f>
        <v>Main Primary Artist</v>
      </c>
      <c r="I428" s="8" t="str">
        <f>IF(AND(F428="Main Primary Artist",SUBSTITUTE(E428," ","")&lt;&gt;"VariousArtists",SUBSTITUTE(E428," ","")&lt;&gt;"VariousArtist",E428&lt;&gt;"Various",SUBSTITUTE(E428," ","")&lt;&gt;"AssortedArtists",SUBSTITUTE(E428," ","")&lt;&gt;"AssortedArtist",E428&lt;&gt;"Assorted",SUBSTITUTE(E428," ","")&lt;&gt;"AsortedArtists",SUBSTITUTE(E428," ","")&lt;&gt;"AsortedArtist",E428&lt;&gt;"Asorted",E428&lt;&gt;"Other",,SUBSTITUTE(E428," ","")&lt;&gt;"MiscellaneousArtists",SUBSTITUTE(E428," ","")&lt;&gt;"MiscellaneousArtist",E428&lt;&gt;"Miscellaneous",SUBSTITUTE(E428," ","")&lt;&gt;"MiscelaneousArtists",SUBSTITUTE(E428," ","")&lt;&gt;"MiscelaneousArtist",E428&lt;&gt;"Miscelaneous"),"update Releases set ArtistId=(select ArtistId from Artists where Name=N'"&amp;SUBSTITUTE(trim(E428),"'","''")&amp;"' and EnterpriseId="&amp;EntId&amp;"), SearchKeywords=concat_ws(' ', Name, N'"&amp;SUBSTITUTE(trim(E428),"'","''")&amp;"',(select Name from Labels where LabelId=Releases.LabelId), ReleaseId, UPC, Catalog) where "&amp;IF(A428&lt;&gt;"","UPC="&amp;A428,"Catalog='"&amp;SUBSTITUTE(trim(B428),"'","''")&amp;"'")&amp;" and EnterpriseId="&amp;EntId,IF(and(F428&lt;&gt;"Main Primary Artist",SUBSTITUTE(E428," ","")&lt;&gt;"VariousArtists",SUBSTITUTE(E428," ","")&lt;&gt;"VariousArtist",E428&lt;&gt;"Various",SUBSTITUTE(E428," ","")&lt;&gt;"AssortedArtists",SUBSTITUTE(E428," ","")&lt;&gt;"AssortedArtist",E428&lt;&gt;"Assorted",SUBSTITUTE(E428," ","")&lt;&gt;"AsortedArtists",SUBSTITUTE(E428," ","")&lt;&gt;"AsortedArtist",E428&lt;&gt;"Asorted",E428&lt;&gt;"Other",,SUBSTITUTE(E428," ","")&lt;&gt;"MiscellaneousArtists",SUBSTITUTE(E428," ","")&lt;&gt;"MiscellaneousArtist",E428&lt;&gt;"Miscellaneous",SUBSTITUTE(E428," ","")&lt;&gt;"MiscelaneousArtists",SUBSTITUTE(E428," ","")&lt;&gt;"MiscelaneousArtist",E428&lt;&gt;"Miscelaneous"),"INSERT into Contributors VALUES (newid(), "&amp;IF(F428&lt;&gt;"Primary Artist", "(select RoleId from ContributorRoles where Name='"&amp;F428&amp;"'), 0", "49, 1")&amp; ", null, (select max(ReleaseId) from Releases where "&amp;IF(A428&lt;&gt;"","UPC="&amp;A428,"Catalog='"&amp;SUBSTITUTE(trim(B428),"'","''")&amp;"'")&amp;" and EnterpriseId="&amp;EntId&amp;"), (select ArtistId from Artists where Name=N'"&amp;SUBSTITUTE(trim(E428),"'","''")&amp;"'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UPC=762795505183 and EnterpriseId=647322</v>
      </c>
      <c r="L428" s="28"/>
    </row>
    <row r="429">
      <c r="A429" s="83">
        <v>7.62795505183E11</v>
      </c>
      <c r="B429" s="116"/>
      <c r="C429" s="134" t="str">
        <f t="array" ref="C429">ifs(and(isblank($A429),isblank($B429)),"", not(iserror(vlookup($A429&amp;$B429,'3) Release_Label'!$D:$D&amp;'3) Release_Label'!$E:$E,1,0))),vlookup($A429&amp;$B429,{'3) Release_Label'!$D:$D&amp;'3) Release_Label'!$E:$E,'3) Release_Label'!$F:$F},2,0), or(and(not(isblank($B429)),$B429=$B428,$A429&lt;&gt;$A428),and(not(isblank($A429)),$A429=$A428,$B429&lt;&gt;$B428)),"ID LISTS UNALIGNED",and($A429&lt;&gt;"",countif('3) Release_Label'!$D:$D,$A429)=0),"NO UPC MATCH in Release_Label",and($B429&lt;&gt;"",countif('3) Release_Label'!$E:$E,$B429)=0),"NO CATALOG ID MATCH in Release_Label",iserror(vlookup($A429&amp;$B429,'3) Release_Label'!$D:$D&amp;'3) Release_Label'!$E:$E,1,0)),"NO UPC-CATALOG ID pair MATCH in Release_Label" )</f>
        <v>Moisés: Quando o Mar Se Abrir</v>
      </c>
      <c r="D429" s="134" t="str">
        <f t="array" ref="D429">ifs(and(isblank($A429),isblank($B429)),"", not(iserror(vlookup($A429&amp;$B429,'3) Release_Label'!$D:$D&amp;'3) Release_Label'!$E:$E,1,0))),vlookup($A429&amp;$B429,{'3) Release_Label'!$D:$D&amp;'3) Release_Label'!$E:$E,'3) Release_Label'!$H:$H},2,0), or(and(not(isblank($B429)),$B429=$B428,$A429&lt;&gt;$A428),and(not(isblank($A429)),$A429=$A428,$B429&lt;&gt;$B428)),"ID LISTS UNALIGNED",and($A429&lt;&gt;"",countif('3) Release_Label'!$D:$D,$A429)=0),"NO UPC MATCH in Release_Label",and($B429&lt;&gt;"",countif('3) Release_Label'!$E:$E,$B429)=0),"NO CATALOG ID MATCH in Release_Label",iserror(vlookup($A429&amp;$B429,'3) Release_Label'!$D:$D&amp;'3) Release_Label'!$E:$E,1,0)),"NO UPC-CATALOG ID pair MATCH in Release_Label" )</f>
        <v/>
      </c>
      <c r="E429" s="43" t="s">
        <v>67</v>
      </c>
      <c r="F429" s="135" t="s">
        <v>667</v>
      </c>
      <c r="G429" s="136" t="str">
        <f t="array" ref="G429">ifs(or($F429="",$F429="Main Primary Artist"),$F429,not(iserror(vlookup($F429,'Reference info'!$J$5:$J$8,1,0))),"Key Artist",not(iserror(vlookup($F429,'Reference info'!$J$38:$J$405,1,0))),"Performer",not(iserror(vlookup($F429,'Reference info'!$J$10:$J$36,1,0))),"Producer &amp; Engineer")</f>
        <v>Producer &amp; Engineer</v>
      </c>
      <c r="I429" s="8" t="str">
        <f>IF(AND(F429="Main Primary Artist",SUBSTITUTE(E429," ","")&lt;&gt;"VariousArtists",SUBSTITUTE(E429," ","")&lt;&gt;"VariousArtist",E429&lt;&gt;"Various",SUBSTITUTE(E429," ","")&lt;&gt;"AssortedArtists",SUBSTITUTE(E429," ","")&lt;&gt;"AssortedArtist",E429&lt;&gt;"Assorted",SUBSTITUTE(E429," ","")&lt;&gt;"AsortedArtists",SUBSTITUTE(E429," ","")&lt;&gt;"AsortedArtist",E429&lt;&gt;"Asorted",E429&lt;&gt;"Other",,SUBSTITUTE(E429," ","")&lt;&gt;"MiscellaneousArtists",SUBSTITUTE(E429," ","")&lt;&gt;"MiscellaneousArtist",E429&lt;&gt;"Miscellaneous",SUBSTITUTE(E429," ","")&lt;&gt;"MiscelaneousArtists",SUBSTITUTE(E429," ","")&lt;&gt;"MiscelaneousArtist",E429&lt;&gt;"Miscelaneous"),"update Releases set ArtistId=(select ArtistId from Artists where Name=N'"&amp;SUBSTITUTE(trim(E429),"'","''")&amp;"' and EnterpriseId="&amp;EntId&amp;"), SearchKeywords=concat_ws(' ', Name, N'"&amp;SUBSTITUTE(trim(E429),"'","''")&amp;"',(select Name from Labels where LabelId=Releases.LabelId), ReleaseId, UPC, Catalog) where "&amp;IF(A429&lt;&gt;"","UPC="&amp;A429,"Catalog='"&amp;SUBSTITUTE(trim(B429),"'","''")&amp;"'")&amp;" and EnterpriseId="&amp;EntId,IF(and(F429&lt;&gt;"Main Primary Artist",SUBSTITUTE(E429," ","")&lt;&gt;"VariousArtists",SUBSTITUTE(E429," ","")&lt;&gt;"VariousArtist",E429&lt;&gt;"Various",SUBSTITUTE(E429," ","")&lt;&gt;"AssortedArtists",SUBSTITUTE(E429," ","")&lt;&gt;"AssortedArtist",E429&lt;&gt;"Assorted",SUBSTITUTE(E429," ","")&lt;&gt;"AsortedArtists",SUBSTITUTE(E429," ","")&lt;&gt;"AsortedArtist",E429&lt;&gt;"Asorted",E429&lt;&gt;"Other",,SUBSTITUTE(E429," ","")&lt;&gt;"MiscellaneousArtists",SUBSTITUTE(E429," ","")&lt;&gt;"MiscellaneousArtist",E429&lt;&gt;"Miscellaneous",SUBSTITUTE(E429," ","")&lt;&gt;"MiscelaneousArtists",SUBSTITUTE(E429," ","")&lt;&gt;"MiscelaneousArtist",E429&lt;&gt;"Miscelaneous"),"INSERT into Contributors VALUES (newid(), "&amp;IF(F429&lt;&gt;"Primary Artist", "(select RoleId from ContributorRoles where Name='"&amp;F429&amp;"'), 0", "49, 1")&amp; ", null, (select max(ReleaseId) from Releases where "&amp;IF(A429&lt;&gt;"","UPC="&amp;A429,"Catalog='"&amp;SUBSTITUTE(trim(B429),"'","''")&amp;"'")&amp;" and EnterpriseId="&amp;EntId&amp;"), (select ArtistId from Artists where Name=N'"&amp;SUBSTITUTE(trim(E429),"'","''")&amp;"' and EnterpriseId="&amp;EntId&amp;"), null)",""))</f>
        <v>INSERT into Contributors VALUES (newid(), (select RoleId from ContributorRoles where Name='Producer'), 0, null, (select max(ReleaseId) from Releases where UPC=762795505183 and EnterpriseId=647322), (select ArtistId from Artists where Name=N'Flash Beats Manow' and EnterpriseId=647322), null)</v>
      </c>
      <c r="L429" s="28"/>
    </row>
    <row r="430">
      <c r="A430" s="83">
        <v>7.62795505183E11</v>
      </c>
      <c r="B430" s="116"/>
      <c r="C430" s="134" t="str">
        <f t="array" ref="C430">ifs(and(isblank($A430),isblank($B430)),"", not(iserror(vlookup($A430&amp;$B430,'3) Release_Label'!$D:$D&amp;'3) Release_Label'!$E:$E,1,0))),vlookup($A430&amp;$B430,{'3) Release_Label'!$D:$D&amp;'3) Release_Label'!$E:$E,'3) Release_Label'!$F:$F},2,0), or(and(not(isblank($B430)),$B430=$B429,$A430&lt;&gt;$A429),and(not(isblank($A430)),$A430=$A429,$B430&lt;&gt;$B429)),"ID LISTS UNALIGNED",and($A430&lt;&gt;"",countif('3) Release_Label'!$D:$D,$A430)=0),"NO UPC MATCH in Release_Label",and($B430&lt;&gt;"",countif('3) Release_Label'!$E:$E,$B430)=0),"NO CATALOG ID MATCH in Release_Label",iserror(vlookup($A430&amp;$B430,'3) Release_Label'!$D:$D&amp;'3) Release_Label'!$E:$E,1,0)),"NO UPC-CATALOG ID pair MATCH in Release_Label" )</f>
        <v>Moisés: Quando o Mar Se Abrir</v>
      </c>
      <c r="D430" s="134" t="str">
        <f t="array" ref="D430">ifs(and(isblank($A430),isblank($B430)),"", not(iserror(vlookup($A430&amp;$B430,'3) Release_Label'!$D:$D&amp;'3) Release_Label'!$E:$E,1,0))),vlookup($A430&amp;$B430,{'3) Release_Label'!$D:$D&amp;'3) Release_Label'!$E:$E,'3) Release_Label'!$H:$H},2,0), or(and(not(isblank($B430)),$B430=$B429,$A430&lt;&gt;$A429),and(not(isblank($A430)),$A430=$A429,$B430&lt;&gt;$B429)),"ID LISTS UNALIGNED",and($A430&lt;&gt;"",countif('3) Release_Label'!$D:$D,$A430)=0),"NO UPC MATCH in Release_Label",and($B430&lt;&gt;"",countif('3) Release_Label'!$E:$E,$B430)=0),"NO CATALOG ID MATCH in Release_Label",iserror(vlookup($A430&amp;$B430,'3) Release_Label'!$D:$D&amp;'3) Release_Label'!$E:$E,1,0)),"NO UPC-CATALOG ID pair MATCH in Release_Label" )</f>
        <v/>
      </c>
      <c r="E430" s="43" t="s">
        <v>67</v>
      </c>
      <c r="F430" s="135" t="s">
        <v>669</v>
      </c>
      <c r="G430" s="136" t="str">
        <f t="array" ref="G430">ifs(or($F430="",$F430="Main Primary Artist"),$F430,not(iserror(vlookup($F430,'Reference info'!$J$5:$J$8,1,0))),"Key Artist",not(iserror(vlookup($F430,'Reference info'!$J$38:$J$405,1,0))),"Performer",not(iserror(vlookup($F430,'Reference info'!$J$10:$J$36,1,0))),"Producer &amp; Engineer")</f>
        <v>Producer &amp; Engineer</v>
      </c>
      <c r="I430" s="8" t="str">
        <f>IF(AND(F430="Main Primary Artist",SUBSTITUTE(E430," ","")&lt;&gt;"VariousArtists",SUBSTITUTE(E430," ","")&lt;&gt;"VariousArtist",E430&lt;&gt;"Various",SUBSTITUTE(E430," ","")&lt;&gt;"AssortedArtists",SUBSTITUTE(E430," ","")&lt;&gt;"AssortedArtist",E430&lt;&gt;"Assorted",SUBSTITUTE(E430," ","")&lt;&gt;"AsortedArtists",SUBSTITUTE(E430," ","")&lt;&gt;"AsortedArtist",E430&lt;&gt;"Asorted",E430&lt;&gt;"Other",,SUBSTITUTE(E430," ","")&lt;&gt;"MiscellaneousArtists",SUBSTITUTE(E430," ","")&lt;&gt;"MiscellaneousArtist",E430&lt;&gt;"Miscellaneous",SUBSTITUTE(E430," ","")&lt;&gt;"MiscelaneousArtists",SUBSTITUTE(E430," ","")&lt;&gt;"MiscelaneousArtist",E430&lt;&gt;"Miscelaneous"),"update Releases set ArtistId=(select ArtistId from Artists where Name=N'"&amp;SUBSTITUTE(trim(E430),"'","''")&amp;"' and EnterpriseId="&amp;EntId&amp;"), SearchKeywords=concat_ws(' ', Name, N'"&amp;SUBSTITUTE(trim(E430),"'","''")&amp;"',(select Name from Labels where LabelId=Releases.LabelId), ReleaseId, UPC, Catalog) where "&amp;IF(A430&lt;&gt;"","UPC="&amp;A430,"Catalog='"&amp;SUBSTITUTE(trim(B430),"'","''")&amp;"'")&amp;" and EnterpriseId="&amp;EntId,IF(and(F430&lt;&gt;"Main Primary Artist",SUBSTITUTE(E430," ","")&lt;&gt;"VariousArtists",SUBSTITUTE(E430," ","")&lt;&gt;"VariousArtist",E430&lt;&gt;"Various",SUBSTITUTE(E430," ","")&lt;&gt;"AssortedArtists",SUBSTITUTE(E430," ","")&lt;&gt;"AssortedArtist",E430&lt;&gt;"Assorted",SUBSTITUTE(E430," ","")&lt;&gt;"AsortedArtists",SUBSTITUTE(E430," ","")&lt;&gt;"AsortedArtist",E430&lt;&gt;"Asorted",E430&lt;&gt;"Other",,SUBSTITUTE(E430," ","")&lt;&gt;"MiscellaneousArtists",SUBSTITUTE(E430," ","")&lt;&gt;"MiscellaneousArtist",E430&lt;&gt;"Miscellaneous",SUBSTITUTE(E430," ","")&lt;&gt;"MiscelaneousArtists",SUBSTITUTE(E430," ","")&lt;&gt;"MiscelaneousArtist",E430&lt;&gt;"Miscelaneous"),"INSERT into Contributors VALUES (newid(), "&amp;IF(F430&lt;&gt;"Primary Artist", "(select RoleId from ContributorRoles where Name='"&amp;F430&amp;"'), 0", "49, 1")&amp; ", null, (select max(ReleaseId) from Releases where "&amp;IF(A430&lt;&gt;"","UPC="&amp;A430,"Catalog='"&amp;SUBSTITUTE(trim(B430),"'","''")&amp;"'")&amp;" and EnterpriseId="&amp;EntId&amp;"), (select ArtistId from Artists where Name=N'"&amp;SUBSTITUTE(trim(E430),"'","''")&amp;"' and EnterpriseId="&amp;EntId&amp;"), null)",""))</f>
        <v>INSERT into Contributors VALUES (newid(), (select RoleId from ContributorRoles where Name='Engineer'), 0, null, (select max(ReleaseId) from Releases where UPC=762795505183 and EnterpriseId=647322), (select ArtistId from Artists where Name=N'Flash Beats Manow' and EnterpriseId=647322), null)</v>
      </c>
      <c r="L430" s="28"/>
    </row>
    <row r="431">
      <c r="A431" s="83">
        <v>7.62795506593E11</v>
      </c>
      <c r="B431" s="116"/>
      <c r="C431" s="134" t="str">
        <f t="array" ref="C431">ifs(and(isblank($A431),isblank($B431)),"", not(iserror(vlookup($A431&amp;$B431,'3) Release_Label'!$D:$D&amp;'3) Release_Label'!$E:$E,1,0))),vlookup($A431&amp;$B431,{'3) Release_Label'!$D:$D&amp;'3) Release_Label'!$E:$E,'3) Release_Label'!$F:$F},2,0), or(and(not(isblank($B431)),$B431=$B430,$A431&lt;&gt;$A430),and(not(isblank($A431)),$A431=$A430,$B431&lt;&gt;$B430)),"ID LISTS UNALIGNED",and($A431&lt;&gt;"",countif('3) Release_Label'!$D:$D,$A431)=0),"NO UPC MATCH in Release_Label",and($B431&lt;&gt;"",countif('3) Release_Label'!$E:$E,$B431)=0),"NO CATALOG ID MATCH in Release_Label",iserror(vlookup($A431&amp;$B431,'3) Release_Label'!$D:$D&amp;'3) Release_Label'!$E:$E,1,0)),"NO UPC-CATALOG ID pair MATCH in Release_Label" )</f>
        <v>Wake Up</v>
      </c>
      <c r="D431" s="134" t="str">
        <f t="array" ref="D431">ifs(and(isblank($A431),isblank($B431)),"", not(iserror(vlookup($A431&amp;$B431,'3) Release_Label'!$D:$D&amp;'3) Release_Label'!$E:$E,1,0))),vlookup($A431&amp;$B431,{'3) Release_Label'!$D:$D&amp;'3) Release_Label'!$E:$E,'3) Release_Label'!$H:$H},2,0), or(and(not(isblank($B431)),$B431=$B430,$A431&lt;&gt;$A430),and(not(isblank($A431)),$A431=$A430,$B431&lt;&gt;$B430)),"ID LISTS UNALIGNED",and($A431&lt;&gt;"",countif('3) Release_Label'!$D:$D,$A431)=0),"NO UPC MATCH in Release_Label",and($B431&lt;&gt;"",countif('3) Release_Label'!$E:$E,$B431)=0),"NO CATALOG ID MATCH in Release_Label",iserror(vlookup($A431&amp;$B431,'3) Release_Label'!$D:$D&amp;'3) Release_Label'!$E:$E,1,0)),"NO UPC-CATALOG ID pair MATCH in Release_Label" )</f>
        <v/>
      </c>
      <c r="E431" s="43" t="s">
        <v>79</v>
      </c>
      <c r="F431" s="135" t="s">
        <v>666</v>
      </c>
      <c r="G431" s="136" t="str">
        <f t="array" ref="G431">ifs(or($F431="",$F431="Main Primary Artist"),$F431,not(iserror(vlookup($F431,'Reference info'!$J$5:$J$8,1,0))),"Key Artist",not(iserror(vlookup($F431,'Reference info'!$J$38:$J$405,1,0))),"Performer",not(iserror(vlookup($F431,'Reference info'!$J$10:$J$36,1,0))),"Producer &amp; Engineer")</f>
        <v>Main Primary Artist</v>
      </c>
      <c r="I431" s="8" t="str">
        <f>IF(AND(F431="Main Primary Artist",SUBSTITUTE(E431," ","")&lt;&gt;"VariousArtists",SUBSTITUTE(E431," ","")&lt;&gt;"VariousArtist",E431&lt;&gt;"Various",SUBSTITUTE(E431," ","")&lt;&gt;"AssortedArtists",SUBSTITUTE(E431," ","")&lt;&gt;"AssortedArtist",E431&lt;&gt;"Assorted",SUBSTITUTE(E431," ","")&lt;&gt;"AsortedArtists",SUBSTITUTE(E431," ","")&lt;&gt;"AsortedArtist",E431&lt;&gt;"Asorted",E431&lt;&gt;"Other",,SUBSTITUTE(E431," ","")&lt;&gt;"MiscellaneousArtists",SUBSTITUTE(E431," ","")&lt;&gt;"MiscellaneousArtist",E431&lt;&gt;"Miscellaneous",SUBSTITUTE(E431," ","")&lt;&gt;"MiscelaneousArtists",SUBSTITUTE(E431," ","")&lt;&gt;"MiscelaneousArtist",E431&lt;&gt;"Miscelaneous"),"update Releases set ArtistId=(select ArtistId from Artists where Name=N'"&amp;SUBSTITUTE(trim(E431),"'","''")&amp;"' and EnterpriseId="&amp;EntId&amp;"), SearchKeywords=concat_ws(' ', Name, N'"&amp;SUBSTITUTE(trim(E431),"'","''")&amp;"',(select Name from Labels where LabelId=Releases.LabelId), ReleaseId, UPC, Catalog) where "&amp;IF(A431&lt;&gt;"","UPC="&amp;A431,"Catalog='"&amp;SUBSTITUTE(trim(B431),"'","''")&amp;"'")&amp;" and EnterpriseId="&amp;EntId,IF(and(F431&lt;&gt;"Main Primary Artist",SUBSTITUTE(E431," ","")&lt;&gt;"VariousArtists",SUBSTITUTE(E431," ","")&lt;&gt;"VariousArtist",E431&lt;&gt;"Various",SUBSTITUTE(E431," ","")&lt;&gt;"AssortedArtists",SUBSTITUTE(E431," ","")&lt;&gt;"AssortedArtist",E431&lt;&gt;"Assorted",SUBSTITUTE(E431," ","")&lt;&gt;"AsortedArtists",SUBSTITUTE(E431," ","")&lt;&gt;"AsortedArtist",E431&lt;&gt;"Asorted",E431&lt;&gt;"Other",,SUBSTITUTE(E431," ","")&lt;&gt;"MiscellaneousArtists",SUBSTITUTE(E431," ","")&lt;&gt;"MiscellaneousArtist",E431&lt;&gt;"Miscellaneous",SUBSTITUTE(E431," ","")&lt;&gt;"MiscelaneousArtists",SUBSTITUTE(E431," ","")&lt;&gt;"MiscelaneousArtist",E431&lt;&gt;"Miscelaneous"),"INSERT into Contributors VALUES (newid(), "&amp;IF(F431&lt;&gt;"Primary Artist", "(select RoleId from ContributorRoles where Name='"&amp;F431&amp;"'), 0", "49, 1")&amp; ", null, (select max(ReleaseId) from Releases where "&amp;IF(A431&lt;&gt;"","UPC="&amp;A431,"Catalog='"&amp;SUBSTITUTE(trim(B431),"'","''")&amp;"'")&amp;" and EnterpriseId="&amp;EntId&amp;"), (select ArtistId from Artists where Name=N'"&amp;SUBSTITUTE(trim(E431),"'","''")&amp;"' and EnterpriseId="&amp;EntId&amp;"), null)",""))</f>
        <v>update Releases set ArtistId=(select ArtistId from Artists where Name=N'$hinepsj' and EnterpriseId=647322), SearchKeywords=concat_ws(' ', Name, N'$hinepsj',(select Name from Labels where LabelId=Releases.LabelId), ReleaseId, UPC, Catalog) where UPC=762795506593 and EnterpriseId=647322</v>
      </c>
      <c r="L431" s="28"/>
    </row>
    <row r="432">
      <c r="A432" s="83">
        <v>7.62795506593E11</v>
      </c>
      <c r="B432" s="116"/>
      <c r="C432" s="134" t="str">
        <f t="array" ref="C432">ifs(and(isblank($A432),isblank($B432)),"", not(iserror(vlookup($A432&amp;$B432,'3) Release_Label'!$D:$D&amp;'3) Release_Label'!$E:$E,1,0))),vlookup($A432&amp;$B432,{'3) Release_Label'!$D:$D&amp;'3) Release_Label'!$E:$E,'3) Release_Label'!$F:$F},2,0), or(and(not(isblank($B432)),$B432=$B431,$A432&lt;&gt;$A431),and(not(isblank($A432)),$A432=$A431,$B432&lt;&gt;$B431)),"ID LISTS UNALIGNED",and($A432&lt;&gt;"",countif('3) Release_Label'!$D:$D,$A432)=0),"NO UPC MATCH in Release_Label",and($B432&lt;&gt;"",countif('3) Release_Label'!$E:$E,$B432)=0),"NO CATALOG ID MATCH in Release_Label",iserror(vlookup($A432&amp;$B432,'3) Release_Label'!$D:$D&amp;'3) Release_Label'!$E:$E,1,0)),"NO UPC-CATALOG ID pair MATCH in Release_Label" )</f>
        <v>Wake Up</v>
      </c>
      <c r="D432" s="134" t="str">
        <f t="array" ref="D432">ifs(and(isblank($A432),isblank($B432)),"", not(iserror(vlookup($A432&amp;$B432,'3) Release_Label'!$D:$D&amp;'3) Release_Label'!$E:$E,1,0))),vlookup($A432&amp;$B432,{'3) Release_Label'!$D:$D&amp;'3) Release_Label'!$E:$E,'3) Release_Label'!$H:$H},2,0), or(and(not(isblank($B432)),$B432=$B431,$A432&lt;&gt;$A431),and(not(isblank($A432)),$A432=$A431,$B432&lt;&gt;$B431)),"ID LISTS UNALIGNED",and($A432&lt;&gt;"",countif('3) Release_Label'!$D:$D,$A432)=0),"NO UPC MATCH in Release_Label",and($B432&lt;&gt;"",countif('3) Release_Label'!$E:$E,$B432)=0),"NO CATALOG ID MATCH in Release_Label",iserror(vlookup($A432&amp;$B432,'3) Release_Label'!$D:$D&amp;'3) Release_Label'!$E:$E,1,0)),"NO UPC-CATALOG ID pair MATCH in Release_Label" )</f>
        <v/>
      </c>
      <c r="E432" s="43" t="s">
        <v>47</v>
      </c>
      <c r="F432" s="135" t="s">
        <v>671</v>
      </c>
      <c r="G432" s="136" t="str">
        <f t="array" ref="G432">ifs(or($F432="",$F432="Main Primary Artist"),$F432,not(iserror(vlookup($F432,'Reference info'!$J$5:$J$8,1,0))),"Key Artist",not(iserror(vlookup($F432,'Reference info'!$J$38:$J$405,1,0))),"Performer",not(iserror(vlookup($F432,'Reference info'!$J$10:$J$36,1,0))),"Producer &amp; Engineer")</f>
        <v>Key Artist</v>
      </c>
      <c r="I432" s="8" t="str">
        <f>IF(AND(F432="Main Primary Artist",SUBSTITUTE(E432," ","")&lt;&gt;"VariousArtists",SUBSTITUTE(E432," ","")&lt;&gt;"VariousArtist",E432&lt;&gt;"Various",SUBSTITUTE(E432," ","")&lt;&gt;"AssortedArtists",SUBSTITUTE(E432," ","")&lt;&gt;"AssortedArtist",E432&lt;&gt;"Assorted",SUBSTITUTE(E432," ","")&lt;&gt;"AsortedArtists",SUBSTITUTE(E432," ","")&lt;&gt;"AsortedArtist",E432&lt;&gt;"Asorted",E432&lt;&gt;"Other",,SUBSTITUTE(E432," ","")&lt;&gt;"MiscellaneousArtists",SUBSTITUTE(E432," ","")&lt;&gt;"MiscellaneousArtist",E432&lt;&gt;"Miscellaneous",SUBSTITUTE(E432," ","")&lt;&gt;"MiscelaneousArtists",SUBSTITUTE(E432," ","")&lt;&gt;"MiscelaneousArtist",E432&lt;&gt;"Miscelaneous"),"update Releases set ArtistId=(select ArtistId from Artists where Name=N'"&amp;SUBSTITUTE(trim(E432),"'","''")&amp;"' and EnterpriseId="&amp;EntId&amp;"), SearchKeywords=concat_ws(' ', Name, N'"&amp;SUBSTITUTE(trim(E432),"'","''")&amp;"',(select Name from Labels where LabelId=Releases.LabelId), ReleaseId, UPC, Catalog) where "&amp;IF(A432&lt;&gt;"","UPC="&amp;A432,"Catalog='"&amp;SUBSTITUTE(trim(B432),"'","''")&amp;"'")&amp;" and EnterpriseId="&amp;EntId,IF(and(F432&lt;&gt;"Main Primary Artist",SUBSTITUTE(E432," ","")&lt;&gt;"VariousArtists",SUBSTITUTE(E432," ","")&lt;&gt;"VariousArtist",E432&lt;&gt;"Various",SUBSTITUTE(E432," ","")&lt;&gt;"AssortedArtists",SUBSTITUTE(E432," ","")&lt;&gt;"AssortedArtist",E432&lt;&gt;"Assorted",SUBSTITUTE(E432," ","")&lt;&gt;"AsortedArtists",SUBSTITUTE(E432," ","")&lt;&gt;"AsortedArtist",E432&lt;&gt;"Asorted",E432&lt;&gt;"Other",,SUBSTITUTE(E432," ","")&lt;&gt;"MiscellaneousArtists",SUBSTITUTE(E432," ","")&lt;&gt;"MiscellaneousArtist",E432&lt;&gt;"Miscellaneous",SUBSTITUTE(E432," ","")&lt;&gt;"MiscelaneousArtists",SUBSTITUTE(E432," ","")&lt;&gt;"MiscelaneousArtist",E432&lt;&gt;"Miscelaneous"),"INSERT into Contributors VALUES (newid(), "&amp;IF(F432&lt;&gt;"Primary Artist", "(select RoleId from ContributorRoles where Name='"&amp;F432&amp;"'), 0", "49, 1")&amp; ", null, (select max(ReleaseId) from Releases where "&amp;IF(A432&lt;&gt;"","UPC="&amp;A432,"Catalog='"&amp;SUBSTITUTE(trim(B432),"'","''")&amp;"'")&amp;" and EnterpriseId="&amp;EntId&amp;"), (select ArtistId from Artists where Name=N'"&amp;SUBSTITUTE(trim(E432),"'","''")&amp;"' and EnterpriseId="&amp;EntId&amp;"), null)",""))</f>
        <v>INSERT into Contributors VALUES (newid(), 49, 1, null, (select max(ReleaseId) from Releases where UPC=762795506593 and EnterpriseId=647322), (select ArtistId from Artists where Name=N'ÉoDan' and EnterpriseId=647322), null)</v>
      </c>
      <c r="L432" s="28"/>
    </row>
    <row r="433">
      <c r="A433" s="83">
        <v>7.62795506593E11</v>
      </c>
      <c r="B433" s="116"/>
      <c r="C433" s="134" t="str">
        <f t="array" ref="C433">ifs(and(isblank($A433),isblank($B433)),"", not(iserror(vlookup($A433&amp;$B433,'3) Release_Label'!$D:$D&amp;'3) Release_Label'!$E:$E,1,0))),vlookup($A433&amp;$B433,{'3) Release_Label'!$D:$D&amp;'3) Release_Label'!$E:$E,'3) Release_Label'!$F:$F},2,0), or(and(not(isblank($B433)),$B433=$B432,$A433&lt;&gt;$A432),and(not(isblank($A433)),$A433=$A432,$B433&lt;&gt;$B432)),"ID LISTS UNALIGNED",and($A433&lt;&gt;"",countif('3) Release_Label'!$D:$D,$A433)=0),"NO UPC MATCH in Release_Label",and($B433&lt;&gt;"",countif('3) Release_Label'!$E:$E,$B433)=0),"NO CATALOG ID MATCH in Release_Label",iserror(vlookup($A433&amp;$B433,'3) Release_Label'!$D:$D&amp;'3) Release_Label'!$E:$E,1,0)),"NO UPC-CATALOG ID pair MATCH in Release_Label" )</f>
        <v>Wake Up</v>
      </c>
      <c r="D433" s="134" t="str">
        <f t="array" ref="D433">ifs(and(isblank($A433),isblank($B433)),"", not(iserror(vlookup($A433&amp;$B433,'3) Release_Label'!$D:$D&amp;'3) Release_Label'!$E:$E,1,0))),vlookup($A433&amp;$B433,{'3) Release_Label'!$D:$D&amp;'3) Release_Label'!$E:$E,'3) Release_Label'!$H:$H},2,0), or(and(not(isblank($B433)),$B433=$B432,$A433&lt;&gt;$A432),and(not(isblank($A433)),$A433=$A432,$B433&lt;&gt;$B432)),"ID LISTS UNALIGNED",and($A433&lt;&gt;"",countif('3) Release_Label'!$D:$D,$A433)=0),"NO UPC MATCH in Release_Label",and($B433&lt;&gt;"",countif('3) Release_Label'!$E:$E,$B433)=0),"NO CATALOG ID MATCH in Release_Label",iserror(vlookup($A433&amp;$B433,'3) Release_Label'!$D:$D&amp;'3) Release_Label'!$E:$E,1,0)),"NO UPC-CATALOG ID pair MATCH in Release_Label" )</f>
        <v/>
      </c>
      <c r="E433" s="43" t="s">
        <v>79</v>
      </c>
      <c r="F433" s="135" t="s">
        <v>667</v>
      </c>
      <c r="G433" s="136" t="str">
        <f t="array" ref="G433">ifs(or($F433="",$F433="Main Primary Artist"),$F433,not(iserror(vlookup($F433,'Reference info'!$J$5:$J$8,1,0))),"Key Artist",not(iserror(vlookup($F433,'Reference info'!$J$38:$J$405,1,0))),"Performer",not(iserror(vlookup($F433,'Reference info'!$J$10:$J$36,1,0))),"Producer &amp; Engineer")</f>
        <v>Producer &amp; Engineer</v>
      </c>
      <c r="I433" s="8" t="str">
        <f>IF(AND(F433="Main Primary Artist",SUBSTITUTE(E433," ","")&lt;&gt;"VariousArtists",SUBSTITUTE(E433," ","")&lt;&gt;"VariousArtist",E433&lt;&gt;"Various",SUBSTITUTE(E433," ","")&lt;&gt;"AssortedArtists",SUBSTITUTE(E433," ","")&lt;&gt;"AssortedArtist",E433&lt;&gt;"Assorted",SUBSTITUTE(E433," ","")&lt;&gt;"AsortedArtists",SUBSTITUTE(E433," ","")&lt;&gt;"AsortedArtist",E433&lt;&gt;"Asorted",E433&lt;&gt;"Other",,SUBSTITUTE(E433," ","")&lt;&gt;"MiscellaneousArtists",SUBSTITUTE(E433," ","")&lt;&gt;"MiscellaneousArtist",E433&lt;&gt;"Miscellaneous",SUBSTITUTE(E433," ","")&lt;&gt;"MiscelaneousArtists",SUBSTITUTE(E433," ","")&lt;&gt;"MiscelaneousArtist",E433&lt;&gt;"Miscelaneous"),"update Releases set ArtistId=(select ArtistId from Artists where Name=N'"&amp;SUBSTITUTE(trim(E433),"'","''")&amp;"' and EnterpriseId="&amp;EntId&amp;"), SearchKeywords=concat_ws(' ', Name, N'"&amp;SUBSTITUTE(trim(E433),"'","''")&amp;"',(select Name from Labels where LabelId=Releases.LabelId), ReleaseId, UPC, Catalog) where "&amp;IF(A433&lt;&gt;"","UPC="&amp;A433,"Catalog='"&amp;SUBSTITUTE(trim(B433),"'","''")&amp;"'")&amp;" and EnterpriseId="&amp;EntId,IF(and(F433&lt;&gt;"Main Primary Artist",SUBSTITUTE(E433," ","")&lt;&gt;"VariousArtists",SUBSTITUTE(E433," ","")&lt;&gt;"VariousArtist",E433&lt;&gt;"Various",SUBSTITUTE(E433," ","")&lt;&gt;"AssortedArtists",SUBSTITUTE(E433," ","")&lt;&gt;"AssortedArtist",E433&lt;&gt;"Assorted",SUBSTITUTE(E433," ","")&lt;&gt;"AsortedArtists",SUBSTITUTE(E433," ","")&lt;&gt;"AsortedArtist",E433&lt;&gt;"Asorted",E433&lt;&gt;"Other",,SUBSTITUTE(E433," ","")&lt;&gt;"MiscellaneousArtists",SUBSTITUTE(E433," ","")&lt;&gt;"MiscellaneousArtist",E433&lt;&gt;"Miscellaneous",SUBSTITUTE(E433," ","")&lt;&gt;"MiscelaneousArtists",SUBSTITUTE(E433," ","")&lt;&gt;"MiscelaneousArtist",E433&lt;&gt;"Miscelaneous"),"INSERT into Contributors VALUES (newid(), "&amp;IF(F433&lt;&gt;"Primary Artist", "(select RoleId from ContributorRoles where Name='"&amp;F433&amp;"'), 0", "49, 1")&amp; ", null, (select max(ReleaseId) from Releases where "&amp;IF(A433&lt;&gt;"","UPC="&amp;A433,"Catalog='"&amp;SUBSTITUTE(trim(B433),"'","''")&amp;"'")&amp;" and EnterpriseId="&amp;EntId&amp;"), (select ArtistId from Artists where Name=N'"&amp;SUBSTITUTE(trim(E433),"'","''")&amp;"' and EnterpriseId="&amp;EntId&amp;"), null)",""))</f>
        <v>INSERT into Contributors VALUES (newid(), (select RoleId from ContributorRoles where Name='Producer'), 0, null, (select max(ReleaseId) from Releases where UPC=762795506593 and EnterpriseId=647322), (select ArtistId from Artists where Name=N'$hinepsj' and EnterpriseId=647322), null)</v>
      </c>
      <c r="L433" s="28"/>
    </row>
    <row r="434">
      <c r="A434" s="83">
        <v>7.62795506593E11</v>
      </c>
      <c r="B434" s="116"/>
      <c r="C434" s="134" t="str">
        <f t="array" ref="C434">ifs(and(isblank($A434),isblank($B434)),"", not(iserror(vlookup($A434&amp;$B434,'3) Release_Label'!$D:$D&amp;'3) Release_Label'!$E:$E,1,0))),vlookup($A434&amp;$B434,{'3) Release_Label'!$D:$D&amp;'3) Release_Label'!$E:$E,'3) Release_Label'!$F:$F},2,0), or(and(not(isblank($B434)),$B434=$B433,$A434&lt;&gt;$A433),and(not(isblank($A434)),$A434=$A433,$B434&lt;&gt;$B433)),"ID LISTS UNALIGNED",and($A434&lt;&gt;"",countif('3) Release_Label'!$D:$D,$A434)=0),"NO UPC MATCH in Release_Label",and($B434&lt;&gt;"",countif('3) Release_Label'!$E:$E,$B434)=0),"NO CATALOG ID MATCH in Release_Label",iserror(vlookup($A434&amp;$B434,'3) Release_Label'!$D:$D&amp;'3) Release_Label'!$E:$E,1,0)),"NO UPC-CATALOG ID pair MATCH in Release_Label" )</f>
        <v>Wake Up</v>
      </c>
      <c r="D434" s="134" t="str">
        <f t="array" ref="D434">ifs(and(isblank($A434),isblank($B434)),"", not(iserror(vlookup($A434&amp;$B434,'3) Release_Label'!$D:$D&amp;'3) Release_Label'!$E:$E,1,0))),vlookup($A434&amp;$B434,{'3) Release_Label'!$D:$D&amp;'3) Release_Label'!$E:$E,'3) Release_Label'!$H:$H},2,0), or(and(not(isblank($B434)),$B434=$B433,$A434&lt;&gt;$A433),and(not(isblank($A434)),$A434=$A433,$B434&lt;&gt;$B433)),"ID LISTS UNALIGNED",and($A434&lt;&gt;"",countif('3) Release_Label'!$D:$D,$A434)=0),"NO UPC MATCH in Release_Label",and($B434&lt;&gt;"",countif('3) Release_Label'!$E:$E,$B434)=0),"NO CATALOG ID MATCH in Release_Label",iserror(vlookup($A434&amp;$B434,'3) Release_Label'!$D:$D&amp;'3) Release_Label'!$E:$E,1,0)),"NO UPC-CATALOG ID pair MATCH in Release_Label" )</f>
        <v/>
      </c>
      <c r="E434" s="43" t="s">
        <v>79</v>
      </c>
      <c r="F434" s="135" t="s">
        <v>669</v>
      </c>
      <c r="G434" s="136" t="str">
        <f t="array" ref="G434">ifs(or($F434="",$F434="Main Primary Artist"),$F434,not(iserror(vlookup($F434,'Reference info'!$J$5:$J$8,1,0))),"Key Artist",not(iserror(vlookup($F434,'Reference info'!$J$38:$J$405,1,0))),"Performer",not(iserror(vlookup($F434,'Reference info'!$J$10:$J$36,1,0))),"Producer &amp; Engineer")</f>
        <v>Producer &amp; Engineer</v>
      </c>
      <c r="I434" s="8" t="str">
        <f>IF(AND(F434="Main Primary Artist",SUBSTITUTE(E434," ","")&lt;&gt;"VariousArtists",SUBSTITUTE(E434," ","")&lt;&gt;"VariousArtist",E434&lt;&gt;"Various",SUBSTITUTE(E434," ","")&lt;&gt;"AssortedArtists",SUBSTITUTE(E434," ","")&lt;&gt;"AssortedArtist",E434&lt;&gt;"Assorted",SUBSTITUTE(E434," ","")&lt;&gt;"AsortedArtists",SUBSTITUTE(E434," ","")&lt;&gt;"AsortedArtist",E434&lt;&gt;"Asorted",E434&lt;&gt;"Other",,SUBSTITUTE(E434," ","")&lt;&gt;"MiscellaneousArtists",SUBSTITUTE(E434," ","")&lt;&gt;"MiscellaneousArtist",E434&lt;&gt;"Miscellaneous",SUBSTITUTE(E434," ","")&lt;&gt;"MiscelaneousArtists",SUBSTITUTE(E434," ","")&lt;&gt;"MiscelaneousArtist",E434&lt;&gt;"Miscelaneous"),"update Releases set ArtistId=(select ArtistId from Artists where Name=N'"&amp;SUBSTITUTE(trim(E434),"'","''")&amp;"' and EnterpriseId="&amp;EntId&amp;"), SearchKeywords=concat_ws(' ', Name, N'"&amp;SUBSTITUTE(trim(E434),"'","''")&amp;"',(select Name from Labels where LabelId=Releases.LabelId), ReleaseId, UPC, Catalog) where "&amp;IF(A434&lt;&gt;"","UPC="&amp;A434,"Catalog='"&amp;SUBSTITUTE(trim(B434),"'","''")&amp;"'")&amp;" and EnterpriseId="&amp;EntId,IF(and(F434&lt;&gt;"Main Primary Artist",SUBSTITUTE(E434," ","")&lt;&gt;"VariousArtists",SUBSTITUTE(E434," ","")&lt;&gt;"VariousArtist",E434&lt;&gt;"Various",SUBSTITUTE(E434," ","")&lt;&gt;"AssortedArtists",SUBSTITUTE(E434," ","")&lt;&gt;"AssortedArtist",E434&lt;&gt;"Assorted",SUBSTITUTE(E434," ","")&lt;&gt;"AsortedArtists",SUBSTITUTE(E434," ","")&lt;&gt;"AsortedArtist",E434&lt;&gt;"Asorted",E434&lt;&gt;"Other",,SUBSTITUTE(E434," ","")&lt;&gt;"MiscellaneousArtists",SUBSTITUTE(E434," ","")&lt;&gt;"MiscellaneousArtist",E434&lt;&gt;"Miscellaneous",SUBSTITUTE(E434," ","")&lt;&gt;"MiscelaneousArtists",SUBSTITUTE(E434," ","")&lt;&gt;"MiscelaneousArtist",E434&lt;&gt;"Miscelaneous"),"INSERT into Contributors VALUES (newid(), "&amp;IF(F434&lt;&gt;"Primary Artist", "(select RoleId from ContributorRoles where Name='"&amp;F434&amp;"'), 0", "49, 1")&amp; ", null, (select max(ReleaseId) from Releases where "&amp;IF(A434&lt;&gt;"","UPC="&amp;A434,"Catalog='"&amp;SUBSTITUTE(trim(B434),"'","''")&amp;"'")&amp;" and EnterpriseId="&amp;EntId&amp;"), (select ArtistId from Artists where Name=N'"&amp;SUBSTITUTE(trim(E434),"'","''")&amp;"' and EnterpriseId="&amp;EntId&amp;"), null)",""))</f>
        <v>INSERT into Contributors VALUES (newid(), (select RoleId from ContributorRoles where Name='Engineer'), 0, null, (select max(ReleaseId) from Releases where UPC=762795506593 and EnterpriseId=647322), (select ArtistId from Artists where Name=N'$hinepsj' and EnterpriseId=647322), null)</v>
      </c>
      <c r="L434" s="28"/>
    </row>
    <row r="435">
      <c r="A435" s="83">
        <v>7.62795744285E11</v>
      </c>
      <c r="B435" s="116"/>
      <c r="C435" s="134" t="str">
        <f t="array" ref="C435">ifs(and(isblank($A435),isblank($B435)),"", not(iserror(vlookup($A435&amp;$B435,'3) Release_Label'!$D:$D&amp;'3) Release_Label'!$E:$E,1,0))),vlookup($A435&amp;$B435,{'3) Release_Label'!$D:$D&amp;'3) Release_Label'!$E:$E,'3) Release_Label'!$F:$F},2,0), or(and(not(isblank($B435)),$B435=$B434,$A435&lt;&gt;$A434),and(not(isblank($A435)),$A435=$A434,$B435&lt;&gt;$B434)),"ID LISTS UNALIGNED",and($A435&lt;&gt;"",countif('3) Release_Label'!$D:$D,$A435)=0),"NO UPC MATCH in Release_Label",and($B435&lt;&gt;"",countif('3) Release_Label'!$E:$E,$B435)=0),"NO CATALOG ID MATCH in Release_Label",iserror(vlookup($A435&amp;$B435,'3) Release_Label'!$D:$D&amp;'3) Release_Label'!$E:$E,1,0)),"NO UPC-CATALOG ID pair MATCH in Release_Label" )</f>
        <v>Dentro da Zona</v>
      </c>
      <c r="D435" s="134" t="str">
        <f t="array" ref="D435">ifs(and(isblank($A435),isblank($B435)),"", not(iserror(vlookup($A435&amp;$B435,'3) Release_Label'!$D:$D&amp;'3) Release_Label'!$E:$E,1,0))),vlookup($A435&amp;$B435,{'3) Release_Label'!$D:$D&amp;'3) Release_Label'!$E:$E,'3) Release_Label'!$H:$H},2,0), or(and(not(isblank($B435)),$B435=$B434,$A435&lt;&gt;$A434),and(not(isblank($A435)),$A435=$A434,$B435&lt;&gt;$B434)),"ID LISTS UNALIGNED",and($A435&lt;&gt;"",countif('3) Release_Label'!$D:$D,$A435)=0),"NO UPC MATCH in Release_Label",and($B435&lt;&gt;"",countif('3) Release_Label'!$E:$E,$B435)=0),"NO CATALOG ID MATCH in Release_Label",iserror(vlookup($A435&amp;$B435,'3) Release_Label'!$D:$D&amp;'3) Release_Label'!$E:$E,1,0)),"NO UPC-CATALOG ID pair MATCH in Release_Label" )</f>
        <v/>
      </c>
      <c r="E435" s="43" t="s">
        <v>67</v>
      </c>
      <c r="F435" s="135" t="s">
        <v>666</v>
      </c>
      <c r="G435" s="136" t="str">
        <f t="array" ref="G435">ifs(or($F435="",$F435="Main Primary Artist"),$F435,not(iserror(vlookup($F435,'Reference info'!$J$5:$J$8,1,0))),"Key Artist",not(iserror(vlookup($F435,'Reference info'!$J$38:$J$405,1,0))),"Performer",not(iserror(vlookup($F435,'Reference info'!$J$10:$J$36,1,0))),"Producer &amp; Engineer")</f>
        <v>Main Primary Artist</v>
      </c>
      <c r="I435" s="8" t="str">
        <f>IF(AND(F435="Main Primary Artist",SUBSTITUTE(E435," ","")&lt;&gt;"VariousArtists",SUBSTITUTE(E435," ","")&lt;&gt;"VariousArtist",E435&lt;&gt;"Various",SUBSTITUTE(E435," ","")&lt;&gt;"AssortedArtists",SUBSTITUTE(E435," ","")&lt;&gt;"AssortedArtist",E435&lt;&gt;"Assorted",SUBSTITUTE(E435," ","")&lt;&gt;"AsortedArtists",SUBSTITUTE(E435," ","")&lt;&gt;"AsortedArtist",E435&lt;&gt;"Asorted",E435&lt;&gt;"Other",,SUBSTITUTE(E435," ","")&lt;&gt;"MiscellaneousArtists",SUBSTITUTE(E435," ","")&lt;&gt;"MiscellaneousArtist",E435&lt;&gt;"Miscellaneous",SUBSTITUTE(E435," ","")&lt;&gt;"MiscelaneousArtists",SUBSTITUTE(E435," ","")&lt;&gt;"MiscelaneousArtist",E435&lt;&gt;"Miscelaneous"),"update Releases set ArtistId=(select ArtistId from Artists where Name=N'"&amp;SUBSTITUTE(trim(E435),"'","''")&amp;"' and EnterpriseId="&amp;EntId&amp;"), SearchKeywords=concat_ws(' ', Name, N'"&amp;SUBSTITUTE(trim(E435),"'","''")&amp;"',(select Name from Labels where LabelId=Releases.LabelId), ReleaseId, UPC, Catalog) where "&amp;IF(A435&lt;&gt;"","UPC="&amp;A435,"Catalog='"&amp;SUBSTITUTE(trim(B435),"'","''")&amp;"'")&amp;" and EnterpriseId="&amp;EntId,IF(and(F435&lt;&gt;"Main Primary Artist",SUBSTITUTE(E435," ","")&lt;&gt;"VariousArtists",SUBSTITUTE(E435," ","")&lt;&gt;"VariousArtist",E435&lt;&gt;"Various",SUBSTITUTE(E435," ","")&lt;&gt;"AssortedArtists",SUBSTITUTE(E435," ","")&lt;&gt;"AssortedArtist",E435&lt;&gt;"Assorted",SUBSTITUTE(E435," ","")&lt;&gt;"AsortedArtists",SUBSTITUTE(E435," ","")&lt;&gt;"AsortedArtist",E435&lt;&gt;"Asorted",E435&lt;&gt;"Other",,SUBSTITUTE(E435," ","")&lt;&gt;"MiscellaneousArtists",SUBSTITUTE(E435," ","")&lt;&gt;"MiscellaneousArtist",E435&lt;&gt;"Miscellaneous",SUBSTITUTE(E435," ","")&lt;&gt;"MiscelaneousArtists",SUBSTITUTE(E435," ","")&lt;&gt;"MiscelaneousArtist",E435&lt;&gt;"Miscelaneous"),"INSERT into Contributors VALUES (newid(), "&amp;IF(F435&lt;&gt;"Primary Artist", "(select RoleId from ContributorRoles where Name='"&amp;F435&amp;"'), 0", "49, 1")&amp; ", null, (select max(ReleaseId) from Releases where "&amp;IF(A435&lt;&gt;"","UPC="&amp;A435,"Catalog='"&amp;SUBSTITUTE(trim(B435),"'","''")&amp;"'")&amp;" and EnterpriseId="&amp;EntId&amp;"), (select ArtistId from Artists where Name=N'"&amp;SUBSTITUTE(trim(E435),"'","''")&amp;"'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UPC=762795744285 and EnterpriseId=647322</v>
      </c>
      <c r="L435" s="28"/>
    </row>
    <row r="436">
      <c r="A436" s="83">
        <v>7.62795744285E11</v>
      </c>
      <c r="B436" s="116"/>
      <c r="C436" s="134" t="str">
        <f t="array" ref="C436">ifs(and(isblank($A436),isblank($B436)),"", not(iserror(vlookup($A436&amp;$B436,'3) Release_Label'!$D:$D&amp;'3) Release_Label'!$E:$E,1,0))),vlookup($A436&amp;$B436,{'3) Release_Label'!$D:$D&amp;'3) Release_Label'!$E:$E,'3) Release_Label'!$F:$F},2,0), or(and(not(isblank($B436)),$B436=$B435,$A436&lt;&gt;$A435),and(not(isblank($A436)),$A436=$A435,$B436&lt;&gt;$B435)),"ID LISTS UNALIGNED",and($A436&lt;&gt;"",countif('3) Release_Label'!$D:$D,$A436)=0),"NO UPC MATCH in Release_Label",and($B436&lt;&gt;"",countif('3) Release_Label'!$E:$E,$B436)=0),"NO CATALOG ID MATCH in Release_Label",iserror(vlookup($A436&amp;$B436,'3) Release_Label'!$D:$D&amp;'3) Release_Label'!$E:$E,1,0)),"NO UPC-CATALOG ID pair MATCH in Release_Label" )</f>
        <v>Dentro da Zona</v>
      </c>
      <c r="D436" s="134" t="str">
        <f t="array" ref="D436">ifs(and(isblank($A436),isblank($B436)),"", not(iserror(vlookup($A436&amp;$B436,'3) Release_Label'!$D:$D&amp;'3) Release_Label'!$E:$E,1,0))),vlookup($A436&amp;$B436,{'3) Release_Label'!$D:$D&amp;'3) Release_Label'!$E:$E,'3) Release_Label'!$H:$H},2,0), or(and(not(isblank($B436)),$B436=$B435,$A436&lt;&gt;$A435),and(not(isblank($A436)),$A436=$A435,$B436&lt;&gt;$B435)),"ID LISTS UNALIGNED",and($A436&lt;&gt;"",countif('3) Release_Label'!$D:$D,$A436)=0),"NO UPC MATCH in Release_Label",and($B436&lt;&gt;"",countif('3) Release_Label'!$E:$E,$B436)=0),"NO CATALOG ID MATCH in Release_Label",iserror(vlookup($A436&amp;$B436,'3) Release_Label'!$D:$D&amp;'3) Release_Label'!$E:$E,1,0)),"NO UPC-CATALOG ID pair MATCH in Release_Label" )</f>
        <v/>
      </c>
      <c r="E436" s="43" t="s">
        <v>67</v>
      </c>
      <c r="F436" s="135" t="s">
        <v>667</v>
      </c>
      <c r="G436" s="136" t="str">
        <f t="array" ref="G436">ifs(or($F436="",$F436="Main Primary Artist"),$F436,not(iserror(vlookup($F436,'Reference info'!$J$5:$J$8,1,0))),"Key Artist",not(iserror(vlookup($F436,'Reference info'!$J$38:$J$405,1,0))),"Performer",not(iserror(vlookup($F436,'Reference info'!$J$10:$J$36,1,0))),"Producer &amp; Engineer")</f>
        <v>Producer &amp; Engineer</v>
      </c>
      <c r="I436" s="8" t="str">
        <f>IF(AND(F436="Main Primary Artist",SUBSTITUTE(E436," ","")&lt;&gt;"VariousArtists",SUBSTITUTE(E436," ","")&lt;&gt;"VariousArtist",E436&lt;&gt;"Various",SUBSTITUTE(E436," ","")&lt;&gt;"AssortedArtists",SUBSTITUTE(E436," ","")&lt;&gt;"AssortedArtist",E436&lt;&gt;"Assorted",SUBSTITUTE(E436," ","")&lt;&gt;"AsortedArtists",SUBSTITUTE(E436," ","")&lt;&gt;"AsortedArtist",E436&lt;&gt;"Asorted",E436&lt;&gt;"Other",,SUBSTITUTE(E436," ","")&lt;&gt;"MiscellaneousArtists",SUBSTITUTE(E436," ","")&lt;&gt;"MiscellaneousArtist",E436&lt;&gt;"Miscellaneous",SUBSTITUTE(E436," ","")&lt;&gt;"MiscelaneousArtists",SUBSTITUTE(E436," ","")&lt;&gt;"MiscelaneousArtist",E436&lt;&gt;"Miscelaneous"),"update Releases set ArtistId=(select ArtistId from Artists where Name=N'"&amp;SUBSTITUTE(trim(E436),"'","''")&amp;"' and EnterpriseId="&amp;EntId&amp;"), SearchKeywords=concat_ws(' ', Name, N'"&amp;SUBSTITUTE(trim(E436),"'","''")&amp;"',(select Name from Labels where LabelId=Releases.LabelId), ReleaseId, UPC, Catalog) where "&amp;IF(A436&lt;&gt;"","UPC="&amp;A436,"Catalog='"&amp;SUBSTITUTE(trim(B436),"'","''")&amp;"'")&amp;" and EnterpriseId="&amp;EntId,IF(and(F436&lt;&gt;"Main Primary Artist",SUBSTITUTE(E436," ","")&lt;&gt;"VariousArtists",SUBSTITUTE(E436," ","")&lt;&gt;"VariousArtist",E436&lt;&gt;"Various",SUBSTITUTE(E436," ","")&lt;&gt;"AssortedArtists",SUBSTITUTE(E436," ","")&lt;&gt;"AssortedArtist",E436&lt;&gt;"Assorted",SUBSTITUTE(E436," ","")&lt;&gt;"AsortedArtists",SUBSTITUTE(E436," ","")&lt;&gt;"AsortedArtist",E436&lt;&gt;"Asorted",E436&lt;&gt;"Other",,SUBSTITUTE(E436," ","")&lt;&gt;"MiscellaneousArtists",SUBSTITUTE(E436," ","")&lt;&gt;"MiscellaneousArtist",E436&lt;&gt;"Miscellaneous",SUBSTITUTE(E436," ","")&lt;&gt;"MiscelaneousArtists",SUBSTITUTE(E436," ","")&lt;&gt;"MiscelaneousArtist",E436&lt;&gt;"Miscelaneous"),"INSERT into Contributors VALUES (newid(), "&amp;IF(F436&lt;&gt;"Primary Artist", "(select RoleId from ContributorRoles where Name='"&amp;F436&amp;"'), 0", "49, 1")&amp; ", null, (select max(ReleaseId) from Releases where "&amp;IF(A436&lt;&gt;"","UPC="&amp;A436,"Catalog='"&amp;SUBSTITUTE(trim(B436),"'","''")&amp;"'")&amp;" and EnterpriseId="&amp;EntId&amp;"), (select ArtistId from Artists where Name=N'"&amp;SUBSTITUTE(trim(E436),"'","''")&amp;"' and EnterpriseId="&amp;EntId&amp;"), null)",""))</f>
        <v>INSERT into Contributors VALUES (newid(), (select RoleId from ContributorRoles where Name='Producer'), 0, null, (select max(ReleaseId) from Releases where UPC=762795744285 and EnterpriseId=647322), (select ArtistId from Artists where Name=N'Flash Beats Manow' and EnterpriseId=647322), null)</v>
      </c>
      <c r="L436" s="28"/>
    </row>
    <row r="437">
      <c r="A437" s="83">
        <v>7.62795744285E11</v>
      </c>
      <c r="B437" s="116"/>
      <c r="C437" s="134" t="str">
        <f t="array" ref="C437">ifs(and(isblank($A437),isblank($B437)),"", not(iserror(vlookup($A437&amp;$B437,'3) Release_Label'!$D:$D&amp;'3) Release_Label'!$E:$E,1,0))),vlookup($A437&amp;$B437,{'3) Release_Label'!$D:$D&amp;'3) Release_Label'!$E:$E,'3) Release_Label'!$F:$F},2,0), or(and(not(isblank($B437)),$B437=$B436,$A437&lt;&gt;$A436),and(not(isblank($A437)),$A437=$A436,$B437&lt;&gt;$B436)),"ID LISTS UNALIGNED",and($A437&lt;&gt;"",countif('3) Release_Label'!$D:$D,$A437)=0),"NO UPC MATCH in Release_Label",and($B437&lt;&gt;"",countif('3) Release_Label'!$E:$E,$B437)=0),"NO CATALOG ID MATCH in Release_Label",iserror(vlookup($A437&amp;$B437,'3) Release_Label'!$D:$D&amp;'3) Release_Label'!$E:$E,1,0)),"NO UPC-CATALOG ID pair MATCH in Release_Label" )</f>
        <v>Dentro da Zona</v>
      </c>
      <c r="D437" s="134" t="str">
        <f t="array" ref="D437">ifs(and(isblank($A437),isblank($B437)),"", not(iserror(vlookup($A437&amp;$B437,'3) Release_Label'!$D:$D&amp;'3) Release_Label'!$E:$E,1,0))),vlookup($A437&amp;$B437,{'3) Release_Label'!$D:$D&amp;'3) Release_Label'!$E:$E,'3) Release_Label'!$H:$H},2,0), or(and(not(isblank($B437)),$B437=$B436,$A437&lt;&gt;$A436),and(not(isblank($A437)),$A437=$A436,$B437&lt;&gt;$B436)),"ID LISTS UNALIGNED",and($A437&lt;&gt;"",countif('3) Release_Label'!$D:$D,$A437)=0),"NO UPC MATCH in Release_Label",and($B437&lt;&gt;"",countif('3) Release_Label'!$E:$E,$B437)=0),"NO CATALOG ID MATCH in Release_Label",iserror(vlookup($A437&amp;$B437,'3) Release_Label'!$D:$D&amp;'3) Release_Label'!$E:$E,1,0)),"NO UPC-CATALOG ID pair MATCH in Release_Label" )</f>
        <v/>
      </c>
      <c r="E437" s="43" t="s">
        <v>67</v>
      </c>
      <c r="F437" s="135" t="s">
        <v>669</v>
      </c>
      <c r="G437" s="136" t="str">
        <f t="array" ref="G437">ifs(or($F437="",$F437="Main Primary Artist"),$F437,not(iserror(vlookup($F437,'Reference info'!$J$5:$J$8,1,0))),"Key Artist",not(iserror(vlookup($F437,'Reference info'!$J$38:$J$405,1,0))),"Performer",not(iserror(vlookup($F437,'Reference info'!$J$10:$J$36,1,0))),"Producer &amp; Engineer")</f>
        <v>Producer &amp; Engineer</v>
      </c>
      <c r="I437" s="8" t="str">
        <f>IF(AND(F437="Main Primary Artist",SUBSTITUTE(E437," ","")&lt;&gt;"VariousArtists",SUBSTITUTE(E437," ","")&lt;&gt;"VariousArtist",E437&lt;&gt;"Various",SUBSTITUTE(E437," ","")&lt;&gt;"AssortedArtists",SUBSTITUTE(E437," ","")&lt;&gt;"AssortedArtist",E437&lt;&gt;"Assorted",SUBSTITUTE(E437," ","")&lt;&gt;"AsortedArtists",SUBSTITUTE(E437," ","")&lt;&gt;"AsortedArtist",E437&lt;&gt;"Asorted",E437&lt;&gt;"Other",,SUBSTITUTE(E437," ","")&lt;&gt;"MiscellaneousArtists",SUBSTITUTE(E437," ","")&lt;&gt;"MiscellaneousArtist",E437&lt;&gt;"Miscellaneous",SUBSTITUTE(E437," ","")&lt;&gt;"MiscelaneousArtists",SUBSTITUTE(E437," ","")&lt;&gt;"MiscelaneousArtist",E437&lt;&gt;"Miscelaneous"),"update Releases set ArtistId=(select ArtistId from Artists where Name=N'"&amp;SUBSTITUTE(trim(E437),"'","''")&amp;"' and EnterpriseId="&amp;EntId&amp;"), SearchKeywords=concat_ws(' ', Name, N'"&amp;SUBSTITUTE(trim(E437),"'","''")&amp;"',(select Name from Labels where LabelId=Releases.LabelId), ReleaseId, UPC, Catalog) where "&amp;IF(A437&lt;&gt;"","UPC="&amp;A437,"Catalog='"&amp;SUBSTITUTE(trim(B437),"'","''")&amp;"'")&amp;" and EnterpriseId="&amp;EntId,IF(and(F437&lt;&gt;"Main Primary Artist",SUBSTITUTE(E437," ","")&lt;&gt;"VariousArtists",SUBSTITUTE(E437," ","")&lt;&gt;"VariousArtist",E437&lt;&gt;"Various",SUBSTITUTE(E437," ","")&lt;&gt;"AssortedArtists",SUBSTITUTE(E437," ","")&lt;&gt;"AssortedArtist",E437&lt;&gt;"Assorted",SUBSTITUTE(E437," ","")&lt;&gt;"AsortedArtists",SUBSTITUTE(E437," ","")&lt;&gt;"AsortedArtist",E437&lt;&gt;"Asorted",E437&lt;&gt;"Other",,SUBSTITUTE(E437," ","")&lt;&gt;"MiscellaneousArtists",SUBSTITUTE(E437," ","")&lt;&gt;"MiscellaneousArtist",E437&lt;&gt;"Miscellaneous",SUBSTITUTE(E437," ","")&lt;&gt;"MiscelaneousArtists",SUBSTITUTE(E437," ","")&lt;&gt;"MiscelaneousArtist",E437&lt;&gt;"Miscelaneous"),"INSERT into Contributors VALUES (newid(), "&amp;IF(F437&lt;&gt;"Primary Artist", "(select RoleId from ContributorRoles where Name='"&amp;F437&amp;"'), 0", "49, 1")&amp; ", null, (select max(ReleaseId) from Releases where "&amp;IF(A437&lt;&gt;"","UPC="&amp;A437,"Catalog='"&amp;SUBSTITUTE(trim(B437),"'","''")&amp;"'")&amp;" and EnterpriseId="&amp;EntId&amp;"), (select ArtistId from Artists where Name=N'"&amp;SUBSTITUTE(trim(E437),"'","''")&amp;"' and EnterpriseId="&amp;EntId&amp;"), null)",""))</f>
        <v>INSERT into Contributors VALUES (newid(), (select RoleId from ContributorRoles where Name='Engineer'), 0, null, (select max(ReleaseId) from Releases where UPC=762795744285 and EnterpriseId=647322), (select ArtistId from Artists where Name=N'Flash Beats Manow' and EnterpriseId=647322), null)</v>
      </c>
      <c r="L437" s="28"/>
    </row>
    <row r="438">
      <c r="A438" s="83">
        <v>7.627959575E11</v>
      </c>
      <c r="B438" s="116"/>
      <c r="C438" s="134" t="str">
        <f t="array" ref="C438">ifs(and(isblank($A438),isblank($B438)),"", not(iserror(vlookup($A438&amp;$B438,'3) Release_Label'!$D:$D&amp;'3) Release_Label'!$E:$E,1,0))),vlookup($A438&amp;$B438,{'3) Release_Label'!$D:$D&amp;'3) Release_Label'!$E:$E,'3) Release_Label'!$F:$F},2,0), or(and(not(isblank($B438)),$B438=$B437,$A438&lt;&gt;$A437),and(not(isblank($A438)),$A438=$A437,$B438&lt;&gt;$B437)),"ID LISTS UNALIGNED",and($A438&lt;&gt;"",countif('3) Release_Label'!$D:$D,$A438)=0),"NO UPC MATCH in Release_Label",and($B438&lt;&gt;"",countif('3) Release_Label'!$E:$E,$B438)=0),"NO CATALOG ID MATCH in Release_Label",iserror(vlookup($A438&amp;$B438,'3) Release_Label'!$D:$D&amp;'3) Release_Label'!$E:$E,1,0)),"NO UPC-CATALOG ID pair MATCH in Release_Label" )</f>
        <v>Kaboom</v>
      </c>
      <c r="D438" s="134" t="str">
        <f t="array" ref="D438">ifs(and(isblank($A438),isblank($B438)),"", not(iserror(vlookup($A438&amp;$B438,'3) Release_Label'!$D:$D&amp;'3) Release_Label'!$E:$E,1,0))),vlookup($A438&amp;$B438,{'3) Release_Label'!$D:$D&amp;'3) Release_Label'!$E:$E,'3) Release_Label'!$H:$H},2,0), or(and(not(isblank($B438)),$B438=$B437,$A438&lt;&gt;$A437),and(not(isblank($A438)),$A438=$A437,$B438&lt;&gt;$B437)),"ID LISTS UNALIGNED",and($A438&lt;&gt;"",countif('3) Release_Label'!$D:$D,$A438)=0),"NO UPC MATCH in Release_Label",and($B438&lt;&gt;"",countif('3) Release_Label'!$E:$E,$B438)=0),"NO CATALOG ID MATCH in Release_Label",iserror(vlookup($A438&amp;$B438,'3) Release_Label'!$D:$D&amp;'3) Release_Label'!$E:$E,1,0)),"NO UPC-CATALOG ID pair MATCH in Release_Label" )</f>
        <v/>
      </c>
      <c r="E438" s="43" t="s">
        <v>79</v>
      </c>
      <c r="F438" s="135" t="s">
        <v>666</v>
      </c>
      <c r="G438" s="136" t="str">
        <f t="array" ref="G438">ifs(or($F438="",$F438="Main Primary Artist"),$F438,not(iserror(vlookup($F438,'Reference info'!$J$5:$J$8,1,0))),"Key Artist",not(iserror(vlookup($F438,'Reference info'!$J$38:$J$405,1,0))),"Performer",not(iserror(vlookup($F438,'Reference info'!$J$10:$J$36,1,0))),"Producer &amp; Engineer")</f>
        <v>Main Primary Artist</v>
      </c>
      <c r="I438" s="8" t="str">
        <f>IF(AND(F438="Main Primary Artist",SUBSTITUTE(E438," ","")&lt;&gt;"VariousArtists",SUBSTITUTE(E438," ","")&lt;&gt;"VariousArtist",E438&lt;&gt;"Various",SUBSTITUTE(E438," ","")&lt;&gt;"AssortedArtists",SUBSTITUTE(E438," ","")&lt;&gt;"AssortedArtist",E438&lt;&gt;"Assorted",SUBSTITUTE(E438," ","")&lt;&gt;"AsortedArtists",SUBSTITUTE(E438," ","")&lt;&gt;"AsortedArtist",E438&lt;&gt;"Asorted",E438&lt;&gt;"Other",,SUBSTITUTE(E438," ","")&lt;&gt;"MiscellaneousArtists",SUBSTITUTE(E438," ","")&lt;&gt;"MiscellaneousArtist",E438&lt;&gt;"Miscellaneous",SUBSTITUTE(E438," ","")&lt;&gt;"MiscelaneousArtists",SUBSTITUTE(E438," ","")&lt;&gt;"MiscelaneousArtist",E438&lt;&gt;"Miscelaneous"),"update Releases set ArtistId=(select ArtistId from Artists where Name=N'"&amp;SUBSTITUTE(trim(E438),"'","''")&amp;"' and EnterpriseId="&amp;EntId&amp;"), SearchKeywords=concat_ws(' ', Name, N'"&amp;SUBSTITUTE(trim(E438),"'","''")&amp;"',(select Name from Labels where LabelId=Releases.LabelId), ReleaseId, UPC, Catalog) where "&amp;IF(A438&lt;&gt;"","UPC="&amp;A438,"Catalog='"&amp;SUBSTITUTE(trim(B438),"'","''")&amp;"'")&amp;" and EnterpriseId="&amp;EntId,IF(and(F438&lt;&gt;"Main Primary Artist",SUBSTITUTE(E438," ","")&lt;&gt;"VariousArtists",SUBSTITUTE(E438," ","")&lt;&gt;"VariousArtist",E438&lt;&gt;"Various",SUBSTITUTE(E438," ","")&lt;&gt;"AssortedArtists",SUBSTITUTE(E438," ","")&lt;&gt;"AssortedArtist",E438&lt;&gt;"Assorted",SUBSTITUTE(E438," ","")&lt;&gt;"AsortedArtists",SUBSTITUTE(E438," ","")&lt;&gt;"AsortedArtist",E438&lt;&gt;"Asorted",E438&lt;&gt;"Other",,SUBSTITUTE(E438," ","")&lt;&gt;"MiscellaneousArtists",SUBSTITUTE(E438," ","")&lt;&gt;"MiscellaneousArtist",E438&lt;&gt;"Miscellaneous",SUBSTITUTE(E438," ","")&lt;&gt;"MiscelaneousArtists",SUBSTITUTE(E438," ","")&lt;&gt;"MiscelaneousArtist",E438&lt;&gt;"Miscelaneous"),"INSERT into Contributors VALUES (newid(), "&amp;IF(F438&lt;&gt;"Primary Artist", "(select RoleId from ContributorRoles where Name='"&amp;F438&amp;"'), 0", "49, 1")&amp; ", null, (select max(ReleaseId) from Releases where "&amp;IF(A438&lt;&gt;"","UPC="&amp;A438,"Catalog='"&amp;SUBSTITUTE(trim(B438),"'","''")&amp;"'")&amp;" and EnterpriseId="&amp;EntId&amp;"), (select ArtistId from Artists where Name=N'"&amp;SUBSTITUTE(trim(E438),"'","''")&amp;"' and EnterpriseId="&amp;EntId&amp;"), null)",""))</f>
        <v>update Releases set ArtistId=(select ArtistId from Artists where Name=N'$hinepsj' and EnterpriseId=647322), SearchKeywords=concat_ws(' ', Name, N'$hinepsj',(select Name from Labels where LabelId=Releases.LabelId), ReleaseId, UPC, Catalog) where UPC=762795957500 and EnterpriseId=647322</v>
      </c>
      <c r="L438" s="28"/>
    </row>
    <row r="439">
      <c r="A439" s="83">
        <v>7.627959575E11</v>
      </c>
      <c r="B439" s="116"/>
      <c r="C439" s="134" t="str">
        <f t="array" ref="C439">ifs(and(isblank($A439),isblank($B439)),"", not(iserror(vlookup($A439&amp;$B439,'3) Release_Label'!$D:$D&amp;'3) Release_Label'!$E:$E,1,0))),vlookup($A439&amp;$B439,{'3) Release_Label'!$D:$D&amp;'3) Release_Label'!$E:$E,'3) Release_Label'!$F:$F},2,0), or(and(not(isblank($B439)),$B439=$B438,$A439&lt;&gt;$A438),and(not(isblank($A439)),$A439=$A438,$B439&lt;&gt;$B438)),"ID LISTS UNALIGNED",and($A439&lt;&gt;"",countif('3) Release_Label'!$D:$D,$A439)=0),"NO UPC MATCH in Release_Label",and($B439&lt;&gt;"",countif('3) Release_Label'!$E:$E,$B439)=0),"NO CATALOG ID MATCH in Release_Label",iserror(vlookup($A439&amp;$B439,'3) Release_Label'!$D:$D&amp;'3) Release_Label'!$E:$E,1,0)),"NO UPC-CATALOG ID pair MATCH in Release_Label" )</f>
        <v>Kaboom</v>
      </c>
      <c r="D439" s="134" t="str">
        <f t="array" ref="D439">ifs(and(isblank($A439),isblank($B439)),"", not(iserror(vlookup($A439&amp;$B439,'3) Release_Label'!$D:$D&amp;'3) Release_Label'!$E:$E,1,0))),vlookup($A439&amp;$B439,{'3) Release_Label'!$D:$D&amp;'3) Release_Label'!$E:$E,'3) Release_Label'!$H:$H},2,0), or(and(not(isblank($B439)),$B439=$B438,$A439&lt;&gt;$A438),and(not(isblank($A439)),$A439=$A438,$B439&lt;&gt;$B438)),"ID LISTS UNALIGNED",and($A439&lt;&gt;"",countif('3) Release_Label'!$D:$D,$A439)=0),"NO UPC MATCH in Release_Label",and($B439&lt;&gt;"",countif('3) Release_Label'!$E:$E,$B439)=0),"NO CATALOG ID MATCH in Release_Label",iserror(vlookup($A439&amp;$B439,'3) Release_Label'!$D:$D&amp;'3) Release_Label'!$E:$E,1,0)),"NO UPC-CATALOG ID pair MATCH in Release_Label" )</f>
        <v/>
      </c>
      <c r="E439" s="43" t="s">
        <v>53</v>
      </c>
      <c r="F439" s="135" t="s">
        <v>671</v>
      </c>
      <c r="G439" s="136" t="str">
        <f t="array" ref="G439">ifs(or($F439="",$F439="Main Primary Artist"),$F439,not(iserror(vlookup($F439,'Reference info'!$J$5:$J$8,1,0))),"Key Artist",not(iserror(vlookup($F439,'Reference info'!$J$38:$J$405,1,0))),"Performer",not(iserror(vlookup($F439,'Reference info'!$J$10:$J$36,1,0))),"Producer &amp; Engineer")</f>
        <v>Key Artist</v>
      </c>
      <c r="I439" s="8" t="str">
        <f>IF(AND(F439="Main Primary Artist",SUBSTITUTE(E439," ","")&lt;&gt;"VariousArtists",SUBSTITUTE(E439," ","")&lt;&gt;"VariousArtist",E439&lt;&gt;"Various",SUBSTITUTE(E439," ","")&lt;&gt;"AssortedArtists",SUBSTITUTE(E439," ","")&lt;&gt;"AssortedArtist",E439&lt;&gt;"Assorted",SUBSTITUTE(E439," ","")&lt;&gt;"AsortedArtists",SUBSTITUTE(E439," ","")&lt;&gt;"AsortedArtist",E439&lt;&gt;"Asorted",E439&lt;&gt;"Other",,SUBSTITUTE(E439," ","")&lt;&gt;"MiscellaneousArtists",SUBSTITUTE(E439," ","")&lt;&gt;"MiscellaneousArtist",E439&lt;&gt;"Miscellaneous",SUBSTITUTE(E439," ","")&lt;&gt;"MiscelaneousArtists",SUBSTITUTE(E439," ","")&lt;&gt;"MiscelaneousArtist",E439&lt;&gt;"Miscelaneous"),"update Releases set ArtistId=(select ArtistId from Artists where Name=N'"&amp;SUBSTITUTE(trim(E439),"'","''")&amp;"' and EnterpriseId="&amp;EntId&amp;"), SearchKeywords=concat_ws(' ', Name, N'"&amp;SUBSTITUTE(trim(E439),"'","''")&amp;"',(select Name from Labels where LabelId=Releases.LabelId), ReleaseId, UPC, Catalog) where "&amp;IF(A439&lt;&gt;"","UPC="&amp;A439,"Catalog='"&amp;SUBSTITUTE(trim(B439),"'","''")&amp;"'")&amp;" and EnterpriseId="&amp;EntId,IF(and(F439&lt;&gt;"Main Primary Artist",SUBSTITUTE(E439," ","")&lt;&gt;"VariousArtists",SUBSTITUTE(E439," ","")&lt;&gt;"VariousArtist",E439&lt;&gt;"Various",SUBSTITUTE(E439," ","")&lt;&gt;"AssortedArtists",SUBSTITUTE(E439," ","")&lt;&gt;"AssortedArtist",E439&lt;&gt;"Assorted",SUBSTITUTE(E439," ","")&lt;&gt;"AsortedArtists",SUBSTITUTE(E439," ","")&lt;&gt;"AsortedArtist",E439&lt;&gt;"Asorted",E439&lt;&gt;"Other",,SUBSTITUTE(E439," ","")&lt;&gt;"MiscellaneousArtists",SUBSTITUTE(E439," ","")&lt;&gt;"MiscellaneousArtist",E439&lt;&gt;"Miscellaneous",SUBSTITUTE(E439," ","")&lt;&gt;"MiscelaneousArtists",SUBSTITUTE(E439," ","")&lt;&gt;"MiscelaneousArtist",E439&lt;&gt;"Miscelaneous"),"INSERT into Contributors VALUES (newid(), "&amp;IF(F439&lt;&gt;"Primary Artist", "(select RoleId from ContributorRoles where Name='"&amp;F439&amp;"'), 0", "49, 1")&amp; ", null, (select max(ReleaseId) from Releases where "&amp;IF(A439&lt;&gt;"","UPC="&amp;A439,"Catalog='"&amp;SUBSTITUTE(trim(B439),"'","''")&amp;"'")&amp;" and EnterpriseId="&amp;EntId&amp;"), (select ArtistId from Artists where Name=N'"&amp;SUBSTITUTE(trim(E439),"'","''")&amp;"' and EnterpriseId="&amp;EntId&amp;"), null)",""))</f>
        <v>INSERT into Contributors VALUES (newid(), 49, 1, null, (select max(ReleaseId) from Releases where UPC=762795957500 and EnterpriseId=647322), (select ArtistId from Artists where Name=N'PeJota10*' and EnterpriseId=647322), null)</v>
      </c>
      <c r="L439" s="28"/>
    </row>
    <row r="440">
      <c r="A440" s="83">
        <v>7.627959575E11</v>
      </c>
      <c r="B440" s="116"/>
      <c r="C440" s="134" t="str">
        <f t="array" ref="C440">ifs(and(isblank($A440),isblank($B440)),"", not(iserror(vlookup($A440&amp;$B440,'3) Release_Label'!$D:$D&amp;'3) Release_Label'!$E:$E,1,0))),vlookup($A440&amp;$B440,{'3) Release_Label'!$D:$D&amp;'3) Release_Label'!$E:$E,'3) Release_Label'!$F:$F},2,0), or(and(not(isblank($B440)),$B440=$B439,$A440&lt;&gt;$A439),and(not(isblank($A440)),$A440=$A439,$B440&lt;&gt;$B439)),"ID LISTS UNALIGNED",and($A440&lt;&gt;"",countif('3) Release_Label'!$D:$D,$A440)=0),"NO UPC MATCH in Release_Label",and($B440&lt;&gt;"",countif('3) Release_Label'!$E:$E,$B440)=0),"NO CATALOG ID MATCH in Release_Label",iserror(vlookup($A440&amp;$B440,'3) Release_Label'!$D:$D&amp;'3) Release_Label'!$E:$E,1,0)),"NO UPC-CATALOG ID pair MATCH in Release_Label" )</f>
        <v>Kaboom</v>
      </c>
      <c r="D440" s="134" t="str">
        <f t="array" ref="D440">ifs(and(isblank($A440),isblank($B440)),"", not(iserror(vlookup($A440&amp;$B440,'3) Release_Label'!$D:$D&amp;'3) Release_Label'!$E:$E,1,0))),vlookup($A440&amp;$B440,{'3) Release_Label'!$D:$D&amp;'3) Release_Label'!$E:$E,'3) Release_Label'!$H:$H},2,0), or(and(not(isblank($B440)),$B440=$B439,$A440&lt;&gt;$A439),and(not(isblank($A440)),$A440=$A439,$B440&lt;&gt;$B439)),"ID LISTS UNALIGNED",and($A440&lt;&gt;"",countif('3) Release_Label'!$D:$D,$A440)=0),"NO UPC MATCH in Release_Label",and($B440&lt;&gt;"",countif('3) Release_Label'!$E:$E,$B440)=0),"NO CATALOG ID MATCH in Release_Label",iserror(vlookup($A440&amp;$B440,'3) Release_Label'!$D:$D&amp;'3) Release_Label'!$E:$E,1,0)),"NO UPC-CATALOG ID pair MATCH in Release_Label" )</f>
        <v/>
      </c>
      <c r="E440" s="43" t="s">
        <v>79</v>
      </c>
      <c r="F440" s="135" t="s">
        <v>667</v>
      </c>
      <c r="G440" s="136" t="str">
        <f t="array" ref="G440">ifs(or($F440="",$F440="Main Primary Artist"),$F440,not(iserror(vlookup($F440,'Reference info'!$J$5:$J$8,1,0))),"Key Artist",not(iserror(vlookup($F440,'Reference info'!$J$38:$J$405,1,0))),"Performer",not(iserror(vlookup($F440,'Reference info'!$J$10:$J$36,1,0))),"Producer &amp; Engineer")</f>
        <v>Producer &amp; Engineer</v>
      </c>
      <c r="I440" s="8" t="str">
        <f>IF(AND(F440="Main Primary Artist",SUBSTITUTE(E440," ","")&lt;&gt;"VariousArtists",SUBSTITUTE(E440," ","")&lt;&gt;"VariousArtist",E440&lt;&gt;"Various",SUBSTITUTE(E440," ","")&lt;&gt;"AssortedArtists",SUBSTITUTE(E440," ","")&lt;&gt;"AssortedArtist",E440&lt;&gt;"Assorted",SUBSTITUTE(E440," ","")&lt;&gt;"AsortedArtists",SUBSTITUTE(E440," ","")&lt;&gt;"AsortedArtist",E440&lt;&gt;"Asorted",E440&lt;&gt;"Other",,SUBSTITUTE(E440," ","")&lt;&gt;"MiscellaneousArtists",SUBSTITUTE(E440," ","")&lt;&gt;"MiscellaneousArtist",E440&lt;&gt;"Miscellaneous",SUBSTITUTE(E440," ","")&lt;&gt;"MiscelaneousArtists",SUBSTITUTE(E440," ","")&lt;&gt;"MiscelaneousArtist",E440&lt;&gt;"Miscelaneous"),"update Releases set ArtistId=(select ArtistId from Artists where Name=N'"&amp;SUBSTITUTE(trim(E440),"'","''")&amp;"' and EnterpriseId="&amp;EntId&amp;"), SearchKeywords=concat_ws(' ', Name, N'"&amp;SUBSTITUTE(trim(E440),"'","''")&amp;"',(select Name from Labels where LabelId=Releases.LabelId), ReleaseId, UPC, Catalog) where "&amp;IF(A440&lt;&gt;"","UPC="&amp;A440,"Catalog='"&amp;SUBSTITUTE(trim(B440),"'","''")&amp;"'")&amp;" and EnterpriseId="&amp;EntId,IF(and(F440&lt;&gt;"Main Primary Artist",SUBSTITUTE(E440," ","")&lt;&gt;"VariousArtists",SUBSTITUTE(E440," ","")&lt;&gt;"VariousArtist",E440&lt;&gt;"Various",SUBSTITUTE(E440," ","")&lt;&gt;"AssortedArtists",SUBSTITUTE(E440," ","")&lt;&gt;"AssortedArtist",E440&lt;&gt;"Assorted",SUBSTITUTE(E440," ","")&lt;&gt;"AsortedArtists",SUBSTITUTE(E440," ","")&lt;&gt;"AsortedArtist",E440&lt;&gt;"Asorted",E440&lt;&gt;"Other",,SUBSTITUTE(E440," ","")&lt;&gt;"MiscellaneousArtists",SUBSTITUTE(E440," ","")&lt;&gt;"MiscellaneousArtist",E440&lt;&gt;"Miscellaneous",SUBSTITUTE(E440," ","")&lt;&gt;"MiscelaneousArtists",SUBSTITUTE(E440," ","")&lt;&gt;"MiscelaneousArtist",E440&lt;&gt;"Miscelaneous"),"INSERT into Contributors VALUES (newid(), "&amp;IF(F440&lt;&gt;"Primary Artist", "(select RoleId from ContributorRoles where Name='"&amp;F440&amp;"'), 0", "49, 1")&amp; ", null, (select max(ReleaseId) from Releases where "&amp;IF(A440&lt;&gt;"","UPC="&amp;A440,"Catalog='"&amp;SUBSTITUTE(trim(B440),"'","''")&amp;"'")&amp;" and EnterpriseId="&amp;EntId&amp;"), (select ArtistId from Artists where Name=N'"&amp;SUBSTITUTE(trim(E440),"'","''")&amp;"' and EnterpriseId="&amp;EntId&amp;"), null)",""))</f>
        <v>INSERT into Contributors VALUES (newid(), (select RoleId from ContributorRoles where Name='Producer'), 0, null, (select max(ReleaseId) from Releases where UPC=762795957500 and EnterpriseId=647322), (select ArtistId from Artists where Name=N'$hinepsj' and EnterpriseId=647322), null)</v>
      </c>
      <c r="L440" s="28"/>
    </row>
    <row r="441">
      <c r="A441" s="83">
        <v>7.627959575E11</v>
      </c>
      <c r="B441" s="116"/>
      <c r="C441" s="134" t="str">
        <f t="array" ref="C441">ifs(and(isblank($A441),isblank($B441)),"", not(iserror(vlookup($A441&amp;$B441,'3) Release_Label'!$D:$D&amp;'3) Release_Label'!$E:$E,1,0))),vlookup($A441&amp;$B441,{'3) Release_Label'!$D:$D&amp;'3) Release_Label'!$E:$E,'3) Release_Label'!$F:$F},2,0), or(and(not(isblank($B441)),$B441=$B440,$A441&lt;&gt;$A440),and(not(isblank($A441)),$A441=$A440,$B441&lt;&gt;$B440)),"ID LISTS UNALIGNED",and($A441&lt;&gt;"",countif('3) Release_Label'!$D:$D,$A441)=0),"NO UPC MATCH in Release_Label",and($B441&lt;&gt;"",countif('3) Release_Label'!$E:$E,$B441)=0),"NO CATALOG ID MATCH in Release_Label",iserror(vlookup($A441&amp;$B441,'3) Release_Label'!$D:$D&amp;'3) Release_Label'!$E:$E,1,0)),"NO UPC-CATALOG ID pair MATCH in Release_Label" )</f>
        <v>Kaboom</v>
      </c>
      <c r="D441" s="134" t="str">
        <f t="array" ref="D441">ifs(and(isblank($A441),isblank($B441)),"", not(iserror(vlookup($A441&amp;$B441,'3) Release_Label'!$D:$D&amp;'3) Release_Label'!$E:$E,1,0))),vlookup($A441&amp;$B441,{'3) Release_Label'!$D:$D&amp;'3) Release_Label'!$E:$E,'3) Release_Label'!$H:$H},2,0), or(and(not(isblank($B441)),$B441=$B440,$A441&lt;&gt;$A440),and(not(isblank($A441)),$A441=$A440,$B441&lt;&gt;$B440)),"ID LISTS UNALIGNED",and($A441&lt;&gt;"",countif('3) Release_Label'!$D:$D,$A441)=0),"NO UPC MATCH in Release_Label",and($B441&lt;&gt;"",countif('3) Release_Label'!$E:$E,$B441)=0),"NO CATALOG ID MATCH in Release_Label",iserror(vlookup($A441&amp;$B441,'3) Release_Label'!$D:$D&amp;'3) Release_Label'!$E:$E,1,0)),"NO UPC-CATALOG ID pair MATCH in Release_Label" )</f>
        <v/>
      </c>
      <c r="E441" s="43" t="s">
        <v>79</v>
      </c>
      <c r="F441" s="135" t="s">
        <v>669</v>
      </c>
      <c r="G441" s="136" t="str">
        <f t="array" ref="G441">ifs(or($F441="",$F441="Main Primary Artist"),$F441,not(iserror(vlookup($F441,'Reference info'!$J$5:$J$8,1,0))),"Key Artist",not(iserror(vlookup($F441,'Reference info'!$J$38:$J$405,1,0))),"Performer",not(iserror(vlookup($F441,'Reference info'!$J$10:$J$36,1,0))),"Producer &amp; Engineer")</f>
        <v>Producer &amp; Engineer</v>
      </c>
      <c r="I441" s="8" t="str">
        <f>IF(AND(F441="Main Primary Artist",SUBSTITUTE(E441," ","")&lt;&gt;"VariousArtists",SUBSTITUTE(E441," ","")&lt;&gt;"VariousArtist",E441&lt;&gt;"Various",SUBSTITUTE(E441," ","")&lt;&gt;"AssortedArtists",SUBSTITUTE(E441," ","")&lt;&gt;"AssortedArtist",E441&lt;&gt;"Assorted",SUBSTITUTE(E441," ","")&lt;&gt;"AsortedArtists",SUBSTITUTE(E441," ","")&lt;&gt;"AsortedArtist",E441&lt;&gt;"Asorted",E441&lt;&gt;"Other",,SUBSTITUTE(E441," ","")&lt;&gt;"MiscellaneousArtists",SUBSTITUTE(E441," ","")&lt;&gt;"MiscellaneousArtist",E441&lt;&gt;"Miscellaneous",SUBSTITUTE(E441," ","")&lt;&gt;"MiscelaneousArtists",SUBSTITUTE(E441," ","")&lt;&gt;"MiscelaneousArtist",E441&lt;&gt;"Miscelaneous"),"update Releases set ArtistId=(select ArtistId from Artists where Name=N'"&amp;SUBSTITUTE(trim(E441),"'","''")&amp;"' and EnterpriseId="&amp;EntId&amp;"), SearchKeywords=concat_ws(' ', Name, N'"&amp;SUBSTITUTE(trim(E441),"'","''")&amp;"',(select Name from Labels where LabelId=Releases.LabelId), ReleaseId, UPC, Catalog) where "&amp;IF(A441&lt;&gt;"","UPC="&amp;A441,"Catalog='"&amp;SUBSTITUTE(trim(B441),"'","''")&amp;"'")&amp;" and EnterpriseId="&amp;EntId,IF(and(F441&lt;&gt;"Main Primary Artist",SUBSTITUTE(E441," ","")&lt;&gt;"VariousArtists",SUBSTITUTE(E441," ","")&lt;&gt;"VariousArtist",E441&lt;&gt;"Various",SUBSTITUTE(E441," ","")&lt;&gt;"AssortedArtists",SUBSTITUTE(E441," ","")&lt;&gt;"AssortedArtist",E441&lt;&gt;"Assorted",SUBSTITUTE(E441," ","")&lt;&gt;"AsortedArtists",SUBSTITUTE(E441," ","")&lt;&gt;"AsortedArtist",E441&lt;&gt;"Asorted",E441&lt;&gt;"Other",,SUBSTITUTE(E441," ","")&lt;&gt;"MiscellaneousArtists",SUBSTITUTE(E441," ","")&lt;&gt;"MiscellaneousArtist",E441&lt;&gt;"Miscellaneous",SUBSTITUTE(E441," ","")&lt;&gt;"MiscelaneousArtists",SUBSTITUTE(E441," ","")&lt;&gt;"MiscelaneousArtist",E441&lt;&gt;"Miscelaneous"),"INSERT into Contributors VALUES (newid(), "&amp;IF(F441&lt;&gt;"Primary Artist", "(select RoleId from ContributorRoles where Name='"&amp;F441&amp;"'), 0", "49, 1")&amp; ", null, (select max(ReleaseId) from Releases where "&amp;IF(A441&lt;&gt;"","UPC="&amp;A441,"Catalog='"&amp;SUBSTITUTE(trim(B441),"'","''")&amp;"'")&amp;" and EnterpriseId="&amp;EntId&amp;"), (select ArtistId from Artists where Name=N'"&amp;SUBSTITUTE(trim(E441),"'","''")&amp;"' and EnterpriseId="&amp;EntId&amp;"), null)",""))</f>
        <v>INSERT into Contributors VALUES (newid(), (select RoleId from ContributorRoles where Name='Engineer'), 0, null, (select max(ReleaseId) from Releases where UPC=762795957500 and EnterpriseId=647322), (select ArtistId from Artists where Name=N'$hinepsj' and EnterpriseId=647322), null)</v>
      </c>
      <c r="L441" s="28"/>
    </row>
    <row r="442">
      <c r="A442" s="83">
        <v>7.62795957388E11</v>
      </c>
      <c r="B442" s="116"/>
      <c r="C442" s="134" t="str">
        <f t="array" ref="C442">ifs(and(isblank($A442),isblank($B442)),"", not(iserror(vlookup($A442&amp;$B442,'3) Release_Label'!$D:$D&amp;'3) Release_Label'!$E:$E,1,0))),vlookup($A442&amp;$B442,{'3) Release_Label'!$D:$D&amp;'3) Release_Label'!$E:$E,'3) Release_Label'!$F:$F},2,0), or(and(not(isblank($B442)),$B442=$B441,$A442&lt;&gt;$A441),and(not(isblank($A442)),$A442=$A441,$B442&lt;&gt;$B441)),"ID LISTS UNALIGNED",and($A442&lt;&gt;"",countif('3) Release_Label'!$D:$D,$A442)=0),"NO UPC MATCH in Release_Label",and($B442&lt;&gt;"",countif('3) Release_Label'!$E:$E,$B442)=0),"NO CATALOG ID MATCH in Release_Label",iserror(vlookup($A442&amp;$B442,'3) Release_Label'!$D:$D&amp;'3) Release_Label'!$E:$E,1,0)),"NO UPC-CATALOG ID pair MATCH in Release_Label" )</f>
        <v>Tai Lung</v>
      </c>
      <c r="D442" s="134" t="str">
        <f t="array" ref="D442">ifs(and(isblank($A442),isblank($B442)),"", not(iserror(vlookup($A442&amp;$B442,'3) Release_Label'!$D:$D&amp;'3) Release_Label'!$E:$E,1,0))),vlookup($A442&amp;$B442,{'3) Release_Label'!$D:$D&amp;'3) Release_Label'!$E:$E,'3) Release_Label'!$H:$H},2,0), or(and(not(isblank($B442)),$B442=$B441,$A442&lt;&gt;$A441),and(not(isblank($A442)),$A442=$A441,$B442&lt;&gt;$B441)),"ID LISTS UNALIGNED",and($A442&lt;&gt;"",countif('3) Release_Label'!$D:$D,$A442)=0),"NO UPC MATCH in Release_Label",and($B442&lt;&gt;"",countif('3) Release_Label'!$E:$E,$B442)=0),"NO CATALOG ID MATCH in Release_Label",iserror(vlookup($A442&amp;$B442,'3) Release_Label'!$D:$D&amp;'3) Release_Label'!$E:$E,1,0)),"NO UPC-CATALOG ID pair MATCH in Release_Label" )</f>
        <v/>
      </c>
      <c r="E442" s="43" t="s">
        <v>71</v>
      </c>
      <c r="F442" s="135" t="s">
        <v>666</v>
      </c>
      <c r="G442" s="136" t="str">
        <f t="array" ref="G442">ifs(or($F442="",$F442="Main Primary Artist"),$F442,not(iserror(vlookup($F442,'Reference info'!$J$5:$J$8,1,0))),"Key Artist",not(iserror(vlookup($F442,'Reference info'!$J$38:$J$405,1,0))),"Performer",not(iserror(vlookup($F442,'Reference info'!$J$10:$J$36,1,0))),"Producer &amp; Engineer")</f>
        <v>Main Primary Artist</v>
      </c>
      <c r="I442" s="8" t="str">
        <f>IF(AND(F442="Main Primary Artist",SUBSTITUTE(E442," ","")&lt;&gt;"VariousArtists",SUBSTITUTE(E442," ","")&lt;&gt;"VariousArtist",E442&lt;&gt;"Various",SUBSTITUTE(E442," ","")&lt;&gt;"AssortedArtists",SUBSTITUTE(E442," ","")&lt;&gt;"AssortedArtist",E442&lt;&gt;"Assorted",SUBSTITUTE(E442," ","")&lt;&gt;"AsortedArtists",SUBSTITUTE(E442," ","")&lt;&gt;"AsortedArtist",E442&lt;&gt;"Asorted",E442&lt;&gt;"Other",,SUBSTITUTE(E442," ","")&lt;&gt;"MiscellaneousArtists",SUBSTITUTE(E442," ","")&lt;&gt;"MiscellaneousArtist",E442&lt;&gt;"Miscellaneous",SUBSTITUTE(E442," ","")&lt;&gt;"MiscelaneousArtists",SUBSTITUTE(E442," ","")&lt;&gt;"MiscelaneousArtist",E442&lt;&gt;"Miscelaneous"),"update Releases set ArtistId=(select ArtistId from Artists where Name=N'"&amp;SUBSTITUTE(trim(E442),"'","''")&amp;"' and EnterpriseId="&amp;EntId&amp;"), SearchKeywords=concat_ws(' ', Name, N'"&amp;SUBSTITUTE(trim(E442),"'","''")&amp;"',(select Name from Labels where LabelId=Releases.LabelId), ReleaseId, UPC, Catalog) where "&amp;IF(A442&lt;&gt;"","UPC="&amp;A442,"Catalog='"&amp;SUBSTITUTE(trim(B442),"'","''")&amp;"'")&amp;" and EnterpriseId="&amp;EntId,IF(and(F442&lt;&gt;"Main Primary Artist",SUBSTITUTE(E442," ","")&lt;&gt;"VariousArtists",SUBSTITUTE(E442," ","")&lt;&gt;"VariousArtist",E442&lt;&gt;"Various",SUBSTITUTE(E442," ","")&lt;&gt;"AssortedArtists",SUBSTITUTE(E442," ","")&lt;&gt;"AssortedArtist",E442&lt;&gt;"Assorted",SUBSTITUTE(E442," ","")&lt;&gt;"AsortedArtists",SUBSTITUTE(E442," ","")&lt;&gt;"AsortedArtist",E442&lt;&gt;"Asorted",E442&lt;&gt;"Other",,SUBSTITUTE(E442," ","")&lt;&gt;"MiscellaneousArtists",SUBSTITUTE(E442," ","")&lt;&gt;"MiscellaneousArtist",E442&lt;&gt;"Miscellaneous",SUBSTITUTE(E442," ","")&lt;&gt;"MiscelaneousArtists",SUBSTITUTE(E442," ","")&lt;&gt;"MiscelaneousArtist",E442&lt;&gt;"Miscelaneous"),"INSERT into Contributors VALUES (newid(), "&amp;IF(F442&lt;&gt;"Primary Artist", "(select RoleId from ContributorRoles where Name='"&amp;F442&amp;"'), 0", "49, 1")&amp; ", null, (select max(ReleaseId) from Releases where "&amp;IF(A442&lt;&gt;"","UPC="&amp;A442,"Catalog='"&amp;SUBSTITUTE(trim(B442),"'","''")&amp;"'")&amp;" and EnterpriseId="&amp;EntId&amp;"), (select ArtistId from Artists where Name=N'"&amp;SUBSTITUTE(trim(E442),"'","''")&amp;"' and EnterpriseId="&amp;EntId&amp;"), null)",""))</f>
        <v>update Releases set ArtistId=(select ArtistId from Artists where Name=N'Gabriza' and EnterpriseId=647322), SearchKeywords=concat_ws(' ', Name, N'Gabriza',(select Name from Labels where LabelId=Releases.LabelId), ReleaseId, UPC, Catalog) where UPC=762795957388 and EnterpriseId=647322</v>
      </c>
      <c r="L442" s="28"/>
    </row>
    <row r="443">
      <c r="A443" s="83">
        <v>7.62795957388E11</v>
      </c>
      <c r="B443" s="116"/>
      <c r="C443" s="134" t="str">
        <f t="array" ref="C443">ifs(and(isblank($A443),isblank($B443)),"", not(iserror(vlookup($A443&amp;$B443,'3) Release_Label'!$D:$D&amp;'3) Release_Label'!$E:$E,1,0))),vlookup($A443&amp;$B443,{'3) Release_Label'!$D:$D&amp;'3) Release_Label'!$E:$E,'3) Release_Label'!$F:$F},2,0), or(and(not(isblank($B443)),$B443=$B442,$A443&lt;&gt;$A442),and(not(isblank($A443)),$A443=$A442,$B443&lt;&gt;$B442)),"ID LISTS UNALIGNED",and($A443&lt;&gt;"",countif('3) Release_Label'!$D:$D,$A443)=0),"NO UPC MATCH in Release_Label",and($B443&lt;&gt;"",countif('3) Release_Label'!$E:$E,$B443)=0),"NO CATALOG ID MATCH in Release_Label",iserror(vlookup($A443&amp;$B443,'3) Release_Label'!$D:$D&amp;'3) Release_Label'!$E:$E,1,0)),"NO UPC-CATALOG ID pair MATCH in Release_Label" )</f>
        <v>Tai Lung</v>
      </c>
      <c r="D443" s="134" t="str">
        <f t="array" ref="D443">ifs(and(isblank($A443),isblank($B443)),"", not(iserror(vlookup($A443&amp;$B443,'3) Release_Label'!$D:$D&amp;'3) Release_Label'!$E:$E,1,0))),vlookup($A443&amp;$B443,{'3) Release_Label'!$D:$D&amp;'3) Release_Label'!$E:$E,'3) Release_Label'!$H:$H},2,0), or(and(not(isblank($B443)),$B443=$B442,$A443&lt;&gt;$A442),and(not(isblank($A443)),$A443=$A442,$B443&lt;&gt;$B442)),"ID LISTS UNALIGNED",and($A443&lt;&gt;"",countif('3) Release_Label'!$D:$D,$A443)=0),"NO UPC MATCH in Release_Label",and($B443&lt;&gt;"",countif('3) Release_Label'!$E:$E,$B443)=0),"NO CATALOG ID MATCH in Release_Label",iserror(vlookup($A443&amp;$B443,'3) Release_Label'!$D:$D&amp;'3) Release_Label'!$E:$E,1,0)),"NO UPC-CATALOG ID pair MATCH in Release_Label" )</f>
        <v/>
      </c>
      <c r="E443" s="43" t="s">
        <v>71</v>
      </c>
      <c r="F443" s="135" t="s">
        <v>667</v>
      </c>
      <c r="G443" s="136" t="str">
        <f t="array" ref="G443">ifs(or($F443="",$F443="Main Primary Artist"),$F443,not(iserror(vlookup($F443,'Reference info'!$J$5:$J$8,1,0))),"Key Artist",not(iserror(vlookup($F443,'Reference info'!$J$38:$J$405,1,0))),"Performer",not(iserror(vlookup($F443,'Reference info'!$J$10:$J$36,1,0))),"Producer &amp; Engineer")</f>
        <v>Producer &amp; Engineer</v>
      </c>
      <c r="I443" s="8" t="str">
        <f>IF(AND(F443="Main Primary Artist",SUBSTITUTE(E443," ","")&lt;&gt;"VariousArtists",SUBSTITUTE(E443," ","")&lt;&gt;"VariousArtist",E443&lt;&gt;"Various",SUBSTITUTE(E443," ","")&lt;&gt;"AssortedArtists",SUBSTITUTE(E443," ","")&lt;&gt;"AssortedArtist",E443&lt;&gt;"Assorted",SUBSTITUTE(E443," ","")&lt;&gt;"AsortedArtists",SUBSTITUTE(E443," ","")&lt;&gt;"AsortedArtist",E443&lt;&gt;"Asorted",E443&lt;&gt;"Other",,SUBSTITUTE(E443," ","")&lt;&gt;"MiscellaneousArtists",SUBSTITUTE(E443," ","")&lt;&gt;"MiscellaneousArtist",E443&lt;&gt;"Miscellaneous",SUBSTITUTE(E443," ","")&lt;&gt;"MiscelaneousArtists",SUBSTITUTE(E443," ","")&lt;&gt;"MiscelaneousArtist",E443&lt;&gt;"Miscelaneous"),"update Releases set ArtistId=(select ArtistId from Artists where Name=N'"&amp;SUBSTITUTE(trim(E443),"'","''")&amp;"' and EnterpriseId="&amp;EntId&amp;"), SearchKeywords=concat_ws(' ', Name, N'"&amp;SUBSTITUTE(trim(E443),"'","''")&amp;"',(select Name from Labels where LabelId=Releases.LabelId), ReleaseId, UPC, Catalog) where "&amp;IF(A443&lt;&gt;"","UPC="&amp;A443,"Catalog='"&amp;SUBSTITUTE(trim(B443),"'","''")&amp;"'")&amp;" and EnterpriseId="&amp;EntId,IF(and(F443&lt;&gt;"Main Primary Artist",SUBSTITUTE(E443," ","")&lt;&gt;"VariousArtists",SUBSTITUTE(E443," ","")&lt;&gt;"VariousArtist",E443&lt;&gt;"Various",SUBSTITUTE(E443," ","")&lt;&gt;"AssortedArtists",SUBSTITUTE(E443," ","")&lt;&gt;"AssortedArtist",E443&lt;&gt;"Assorted",SUBSTITUTE(E443," ","")&lt;&gt;"AsortedArtists",SUBSTITUTE(E443," ","")&lt;&gt;"AsortedArtist",E443&lt;&gt;"Asorted",E443&lt;&gt;"Other",,SUBSTITUTE(E443," ","")&lt;&gt;"MiscellaneousArtists",SUBSTITUTE(E443," ","")&lt;&gt;"MiscellaneousArtist",E443&lt;&gt;"Miscellaneous",SUBSTITUTE(E443," ","")&lt;&gt;"MiscelaneousArtists",SUBSTITUTE(E443," ","")&lt;&gt;"MiscelaneousArtist",E443&lt;&gt;"Miscelaneous"),"INSERT into Contributors VALUES (newid(), "&amp;IF(F443&lt;&gt;"Primary Artist", "(select RoleId from ContributorRoles where Name='"&amp;F443&amp;"'), 0", "49, 1")&amp; ", null, (select max(ReleaseId) from Releases where "&amp;IF(A443&lt;&gt;"","UPC="&amp;A443,"Catalog='"&amp;SUBSTITUTE(trim(B443),"'","''")&amp;"'")&amp;" and EnterpriseId="&amp;EntId&amp;"), (select ArtistId from Artists where Name=N'"&amp;SUBSTITUTE(trim(E443),"'","''")&amp;"' and EnterpriseId="&amp;EntId&amp;"), null)",""))</f>
        <v>INSERT into Contributors VALUES (newid(), (select RoleId from ContributorRoles where Name='Producer'), 0, null, (select max(ReleaseId) from Releases where UPC=762795957388 and EnterpriseId=647322), (select ArtistId from Artists where Name=N'Gabriza' and EnterpriseId=647322), null)</v>
      </c>
      <c r="L443" s="28"/>
    </row>
    <row r="444">
      <c r="A444" s="83">
        <v>7.62795957388E11</v>
      </c>
      <c r="B444" s="116"/>
      <c r="C444" s="134" t="str">
        <f t="array" ref="C444">ifs(and(isblank($A444),isblank($B444)),"", not(iserror(vlookup($A444&amp;$B444,'3) Release_Label'!$D:$D&amp;'3) Release_Label'!$E:$E,1,0))),vlookup($A444&amp;$B444,{'3) Release_Label'!$D:$D&amp;'3) Release_Label'!$E:$E,'3) Release_Label'!$F:$F},2,0), or(and(not(isblank($B444)),$B444=$B443,$A444&lt;&gt;$A443),and(not(isblank($A444)),$A444=$A443,$B444&lt;&gt;$B443)),"ID LISTS UNALIGNED",and($A444&lt;&gt;"",countif('3) Release_Label'!$D:$D,$A444)=0),"NO UPC MATCH in Release_Label",and($B444&lt;&gt;"",countif('3) Release_Label'!$E:$E,$B444)=0),"NO CATALOG ID MATCH in Release_Label",iserror(vlookup($A444&amp;$B444,'3) Release_Label'!$D:$D&amp;'3) Release_Label'!$E:$E,1,0)),"NO UPC-CATALOG ID pair MATCH in Release_Label" )</f>
        <v>Tai Lung</v>
      </c>
      <c r="D444" s="134" t="str">
        <f t="array" ref="D444">ifs(and(isblank($A444),isblank($B444)),"", not(iserror(vlookup($A444&amp;$B444,'3) Release_Label'!$D:$D&amp;'3) Release_Label'!$E:$E,1,0))),vlookup($A444&amp;$B444,{'3) Release_Label'!$D:$D&amp;'3) Release_Label'!$E:$E,'3) Release_Label'!$H:$H},2,0), or(and(not(isblank($B444)),$B444=$B443,$A444&lt;&gt;$A443),and(not(isblank($A444)),$A444=$A443,$B444&lt;&gt;$B443)),"ID LISTS UNALIGNED",and($A444&lt;&gt;"",countif('3) Release_Label'!$D:$D,$A444)=0),"NO UPC MATCH in Release_Label",and($B444&lt;&gt;"",countif('3) Release_Label'!$E:$E,$B444)=0),"NO CATALOG ID MATCH in Release_Label",iserror(vlookup($A444&amp;$B444,'3) Release_Label'!$D:$D&amp;'3) Release_Label'!$E:$E,1,0)),"NO UPC-CATALOG ID pair MATCH in Release_Label" )</f>
        <v/>
      </c>
      <c r="E444" s="43" t="s">
        <v>71</v>
      </c>
      <c r="F444" s="135" t="s">
        <v>669</v>
      </c>
      <c r="G444" s="136" t="str">
        <f t="array" ref="G444">ifs(or($F444="",$F444="Main Primary Artist"),$F444,not(iserror(vlookup($F444,'Reference info'!$J$5:$J$8,1,0))),"Key Artist",not(iserror(vlookup($F444,'Reference info'!$J$38:$J$405,1,0))),"Performer",not(iserror(vlookup($F444,'Reference info'!$J$10:$J$36,1,0))),"Producer &amp; Engineer")</f>
        <v>Producer &amp; Engineer</v>
      </c>
      <c r="I444" s="8" t="str">
        <f>IF(AND(F444="Main Primary Artist",SUBSTITUTE(E444," ","")&lt;&gt;"VariousArtists",SUBSTITUTE(E444," ","")&lt;&gt;"VariousArtist",E444&lt;&gt;"Various",SUBSTITUTE(E444," ","")&lt;&gt;"AssortedArtists",SUBSTITUTE(E444," ","")&lt;&gt;"AssortedArtist",E444&lt;&gt;"Assorted",SUBSTITUTE(E444," ","")&lt;&gt;"AsortedArtists",SUBSTITUTE(E444," ","")&lt;&gt;"AsortedArtist",E444&lt;&gt;"Asorted",E444&lt;&gt;"Other",,SUBSTITUTE(E444," ","")&lt;&gt;"MiscellaneousArtists",SUBSTITUTE(E444," ","")&lt;&gt;"MiscellaneousArtist",E444&lt;&gt;"Miscellaneous",SUBSTITUTE(E444," ","")&lt;&gt;"MiscelaneousArtists",SUBSTITUTE(E444," ","")&lt;&gt;"MiscelaneousArtist",E444&lt;&gt;"Miscelaneous"),"update Releases set ArtistId=(select ArtistId from Artists where Name=N'"&amp;SUBSTITUTE(trim(E444),"'","''")&amp;"' and EnterpriseId="&amp;EntId&amp;"), SearchKeywords=concat_ws(' ', Name, N'"&amp;SUBSTITUTE(trim(E444),"'","''")&amp;"',(select Name from Labels where LabelId=Releases.LabelId), ReleaseId, UPC, Catalog) where "&amp;IF(A444&lt;&gt;"","UPC="&amp;A444,"Catalog='"&amp;SUBSTITUTE(trim(B444),"'","''")&amp;"'")&amp;" and EnterpriseId="&amp;EntId,IF(and(F444&lt;&gt;"Main Primary Artist",SUBSTITUTE(E444," ","")&lt;&gt;"VariousArtists",SUBSTITUTE(E444," ","")&lt;&gt;"VariousArtist",E444&lt;&gt;"Various",SUBSTITUTE(E444," ","")&lt;&gt;"AssortedArtists",SUBSTITUTE(E444," ","")&lt;&gt;"AssortedArtist",E444&lt;&gt;"Assorted",SUBSTITUTE(E444," ","")&lt;&gt;"AsortedArtists",SUBSTITUTE(E444," ","")&lt;&gt;"AsortedArtist",E444&lt;&gt;"Asorted",E444&lt;&gt;"Other",,SUBSTITUTE(E444," ","")&lt;&gt;"MiscellaneousArtists",SUBSTITUTE(E444," ","")&lt;&gt;"MiscellaneousArtist",E444&lt;&gt;"Miscellaneous",SUBSTITUTE(E444," ","")&lt;&gt;"MiscelaneousArtists",SUBSTITUTE(E444," ","")&lt;&gt;"MiscelaneousArtist",E444&lt;&gt;"Miscelaneous"),"INSERT into Contributors VALUES (newid(), "&amp;IF(F444&lt;&gt;"Primary Artist", "(select RoleId from ContributorRoles where Name='"&amp;F444&amp;"'), 0", "49, 1")&amp; ", null, (select max(ReleaseId) from Releases where "&amp;IF(A444&lt;&gt;"","UPC="&amp;A444,"Catalog='"&amp;SUBSTITUTE(trim(B444),"'","''")&amp;"'")&amp;" and EnterpriseId="&amp;EntId&amp;"), (select ArtistId from Artists where Name=N'"&amp;SUBSTITUTE(trim(E444),"'","''")&amp;"' and EnterpriseId="&amp;EntId&amp;"), null)",""))</f>
        <v>INSERT into Contributors VALUES (newid(), (select RoleId from ContributorRoles where Name='Engineer'), 0, null, (select max(ReleaseId) from Releases where UPC=762795957388 and EnterpriseId=647322), (select ArtistId from Artists where Name=N'Gabriza' and EnterpriseId=647322), null)</v>
      </c>
      <c r="L444" s="28"/>
    </row>
    <row r="445">
      <c r="A445" s="83">
        <v>7.98239503484E11</v>
      </c>
      <c r="B445" s="116"/>
      <c r="C445" s="134" t="str">
        <f t="array" ref="C445">ifs(and(isblank($A445),isblank($B445)),"", not(iserror(vlookup($A445&amp;$B445,'3) Release_Label'!$D:$D&amp;'3) Release_Label'!$E:$E,1,0))),vlookup($A445&amp;$B445,{'3) Release_Label'!$D:$D&amp;'3) Release_Label'!$E:$E,'3) Release_Label'!$F:$F},2,0), or(and(not(isblank($B445)),$B445=$B444,$A445&lt;&gt;$A444),and(not(isblank($A445)),$A445=$A444,$B445&lt;&gt;$B444)),"ID LISTS UNALIGNED",and($A445&lt;&gt;"",countif('3) Release_Label'!$D:$D,$A445)=0),"NO UPC MATCH in Release_Label",and($B445&lt;&gt;"",countif('3) Release_Label'!$E:$E,$B445)=0),"NO CATALOG ID MATCH in Release_Label",iserror(vlookup($A445&amp;$B445,'3) Release_Label'!$D:$D&amp;'3) Release_Label'!$E:$E,1,0)),"NO UPC-CATALOG ID pair MATCH in Release_Label" )</f>
        <v>Dean: Caçador Demônio</v>
      </c>
      <c r="D445" s="134" t="str">
        <f t="array" ref="D445">ifs(and(isblank($A445),isblank($B445)),"", not(iserror(vlookup($A445&amp;$B445,'3) Release_Label'!$D:$D&amp;'3) Release_Label'!$E:$E,1,0))),vlookup($A445&amp;$B445,{'3) Release_Label'!$D:$D&amp;'3) Release_Label'!$E:$E,'3) Release_Label'!$H:$H},2,0), or(and(not(isblank($B445)),$B445=$B444,$A445&lt;&gt;$A444),and(not(isblank($A445)),$A445=$A444,$B445&lt;&gt;$B444)),"ID LISTS UNALIGNED",and($A445&lt;&gt;"",countif('3) Release_Label'!$D:$D,$A445)=0),"NO UPC MATCH in Release_Label",and($B445&lt;&gt;"",countif('3) Release_Label'!$E:$E,$B445)=0),"NO CATALOG ID MATCH in Release_Label",iserror(vlookup($A445&amp;$B445,'3) Release_Label'!$D:$D&amp;'3) Release_Label'!$E:$E,1,0)),"NO UPC-CATALOG ID pair MATCH in Release_Label" )</f>
        <v/>
      </c>
      <c r="E445" s="43" t="s">
        <v>67</v>
      </c>
      <c r="F445" s="135" t="s">
        <v>666</v>
      </c>
      <c r="G445" s="136" t="str">
        <f t="array" ref="G445">ifs(or($F445="",$F445="Main Primary Artist"),$F445,not(iserror(vlookup($F445,'Reference info'!$J$5:$J$8,1,0))),"Key Artist",not(iserror(vlookup($F445,'Reference info'!$J$38:$J$405,1,0))),"Performer",not(iserror(vlookup($F445,'Reference info'!$J$10:$J$36,1,0))),"Producer &amp; Engineer")</f>
        <v>Main Primary Artist</v>
      </c>
      <c r="I445" s="8" t="str">
        <f>IF(AND(F445="Main Primary Artist",SUBSTITUTE(E445," ","")&lt;&gt;"VariousArtists",SUBSTITUTE(E445," ","")&lt;&gt;"VariousArtist",E445&lt;&gt;"Various",SUBSTITUTE(E445," ","")&lt;&gt;"AssortedArtists",SUBSTITUTE(E445," ","")&lt;&gt;"AssortedArtist",E445&lt;&gt;"Assorted",SUBSTITUTE(E445," ","")&lt;&gt;"AsortedArtists",SUBSTITUTE(E445," ","")&lt;&gt;"AsortedArtist",E445&lt;&gt;"Asorted",E445&lt;&gt;"Other",,SUBSTITUTE(E445," ","")&lt;&gt;"MiscellaneousArtists",SUBSTITUTE(E445," ","")&lt;&gt;"MiscellaneousArtist",E445&lt;&gt;"Miscellaneous",SUBSTITUTE(E445," ","")&lt;&gt;"MiscelaneousArtists",SUBSTITUTE(E445," ","")&lt;&gt;"MiscelaneousArtist",E445&lt;&gt;"Miscelaneous"),"update Releases set ArtistId=(select ArtistId from Artists where Name=N'"&amp;SUBSTITUTE(trim(E445),"'","''")&amp;"' and EnterpriseId="&amp;EntId&amp;"), SearchKeywords=concat_ws(' ', Name, N'"&amp;SUBSTITUTE(trim(E445),"'","''")&amp;"',(select Name from Labels where LabelId=Releases.LabelId), ReleaseId, UPC, Catalog) where "&amp;IF(A445&lt;&gt;"","UPC="&amp;A445,"Catalog='"&amp;SUBSTITUTE(trim(B445),"'","''")&amp;"'")&amp;" and EnterpriseId="&amp;EntId,IF(and(F445&lt;&gt;"Main Primary Artist",SUBSTITUTE(E445," ","")&lt;&gt;"VariousArtists",SUBSTITUTE(E445," ","")&lt;&gt;"VariousArtist",E445&lt;&gt;"Various",SUBSTITUTE(E445," ","")&lt;&gt;"AssortedArtists",SUBSTITUTE(E445," ","")&lt;&gt;"AssortedArtist",E445&lt;&gt;"Assorted",SUBSTITUTE(E445," ","")&lt;&gt;"AsortedArtists",SUBSTITUTE(E445," ","")&lt;&gt;"AsortedArtist",E445&lt;&gt;"Asorted",E445&lt;&gt;"Other",,SUBSTITUTE(E445," ","")&lt;&gt;"MiscellaneousArtists",SUBSTITUTE(E445," ","")&lt;&gt;"MiscellaneousArtist",E445&lt;&gt;"Miscellaneous",SUBSTITUTE(E445," ","")&lt;&gt;"MiscelaneousArtists",SUBSTITUTE(E445," ","")&lt;&gt;"MiscelaneousArtist",E445&lt;&gt;"Miscelaneous"),"INSERT into Contributors VALUES (newid(), "&amp;IF(F445&lt;&gt;"Primary Artist", "(select RoleId from ContributorRoles where Name='"&amp;F445&amp;"'), 0", "49, 1")&amp; ", null, (select max(ReleaseId) from Releases where "&amp;IF(A445&lt;&gt;"","UPC="&amp;A445,"Catalog='"&amp;SUBSTITUTE(trim(B445),"'","''")&amp;"'")&amp;" and EnterpriseId="&amp;EntId&amp;"), (select ArtistId from Artists where Name=N'"&amp;SUBSTITUTE(trim(E445),"'","''")&amp;"'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UPC=798239503484 and EnterpriseId=647322</v>
      </c>
      <c r="L445" s="28"/>
    </row>
    <row r="446">
      <c r="A446" s="83">
        <v>7.98239503484E11</v>
      </c>
      <c r="B446" s="116"/>
      <c r="C446" s="134" t="str">
        <f t="array" ref="C446">ifs(and(isblank($A446),isblank($B446)),"", not(iserror(vlookup($A446&amp;$B446,'3) Release_Label'!$D:$D&amp;'3) Release_Label'!$E:$E,1,0))),vlookup($A446&amp;$B446,{'3) Release_Label'!$D:$D&amp;'3) Release_Label'!$E:$E,'3) Release_Label'!$F:$F},2,0), or(and(not(isblank($B446)),$B446=$B445,$A446&lt;&gt;$A445),and(not(isblank($A446)),$A446=$A445,$B446&lt;&gt;$B445)),"ID LISTS UNALIGNED",and($A446&lt;&gt;"",countif('3) Release_Label'!$D:$D,$A446)=0),"NO UPC MATCH in Release_Label",and($B446&lt;&gt;"",countif('3) Release_Label'!$E:$E,$B446)=0),"NO CATALOG ID MATCH in Release_Label",iserror(vlookup($A446&amp;$B446,'3) Release_Label'!$D:$D&amp;'3) Release_Label'!$E:$E,1,0)),"NO UPC-CATALOG ID pair MATCH in Release_Label" )</f>
        <v>Dean: Caçador Demônio</v>
      </c>
      <c r="D446" s="134" t="str">
        <f t="array" ref="D446">ifs(and(isblank($A446),isblank($B446)),"", not(iserror(vlookup($A446&amp;$B446,'3) Release_Label'!$D:$D&amp;'3) Release_Label'!$E:$E,1,0))),vlookup($A446&amp;$B446,{'3) Release_Label'!$D:$D&amp;'3) Release_Label'!$E:$E,'3) Release_Label'!$H:$H},2,0), or(and(not(isblank($B446)),$B446=$B445,$A446&lt;&gt;$A445),and(not(isblank($A446)),$A446=$A445,$B446&lt;&gt;$B445)),"ID LISTS UNALIGNED",and($A446&lt;&gt;"",countif('3) Release_Label'!$D:$D,$A446)=0),"NO UPC MATCH in Release_Label",and($B446&lt;&gt;"",countif('3) Release_Label'!$E:$E,$B446)=0),"NO CATALOG ID MATCH in Release_Label",iserror(vlookup($A446&amp;$B446,'3) Release_Label'!$D:$D&amp;'3) Release_Label'!$E:$E,1,0)),"NO UPC-CATALOG ID pair MATCH in Release_Label" )</f>
        <v/>
      </c>
      <c r="E446" s="43" t="s">
        <v>67</v>
      </c>
      <c r="F446" s="135" t="s">
        <v>667</v>
      </c>
      <c r="G446" s="136" t="str">
        <f t="array" ref="G446">ifs(or($F446="",$F446="Main Primary Artist"),$F446,not(iserror(vlookup($F446,'Reference info'!$J$5:$J$8,1,0))),"Key Artist",not(iserror(vlookup($F446,'Reference info'!$J$38:$J$405,1,0))),"Performer",not(iserror(vlookup($F446,'Reference info'!$J$10:$J$36,1,0))),"Producer &amp; Engineer")</f>
        <v>Producer &amp; Engineer</v>
      </c>
      <c r="I446" s="8" t="str">
        <f>IF(AND(F446="Main Primary Artist",SUBSTITUTE(E446," ","")&lt;&gt;"VariousArtists",SUBSTITUTE(E446," ","")&lt;&gt;"VariousArtist",E446&lt;&gt;"Various",SUBSTITUTE(E446," ","")&lt;&gt;"AssortedArtists",SUBSTITUTE(E446," ","")&lt;&gt;"AssortedArtist",E446&lt;&gt;"Assorted",SUBSTITUTE(E446," ","")&lt;&gt;"AsortedArtists",SUBSTITUTE(E446," ","")&lt;&gt;"AsortedArtist",E446&lt;&gt;"Asorted",E446&lt;&gt;"Other",,SUBSTITUTE(E446," ","")&lt;&gt;"MiscellaneousArtists",SUBSTITUTE(E446," ","")&lt;&gt;"MiscellaneousArtist",E446&lt;&gt;"Miscellaneous",SUBSTITUTE(E446," ","")&lt;&gt;"MiscelaneousArtists",SUBSTITUTE(E446," ","")&lt;&gt;"MiscelaneousArtist",E446&lt;&gt;"Miscelaneous"),"update Releases set ArtistId=(select ArtistId from Artists where Name=N'"&amp;SUBSTITUTE(trim(E446),"'","''")&amp;"' and EnterpriseId="&amp;EntId&amp;"), SearchKeywords=concat_ws(' ', Name, N'"&amp;SUBSTITUTE(trim(E446),"'","''")&amp;"',(select Name from Labels where LabelId=Releases.LabelId), ReleaseId, UPC, Catalog) where "&amp;IF(A446&lt;&gt;"","UPC="&amp;A446,"Catalog='"&amp;SUBSTITUTE(trim(B446),"'","''")&amp;"'")&amp;" and EnterpriseId="&amp;EntId,IF(and(F446&lt;&gt;"Main Primary Artist",SUBSTITUTE(E446," ","")&lt;&gt;"VariousArtists",SUBSTITUTE(E446," ","")&lt;&gt;"VariousArtist",E446&lt;&gt;"Various",SUBSTITUTE(E446," ","")&lt;&gt;"AssortedArtists",SUBSTITUTE(E446," ","")&lt;&gt;"AssortedArtist",E446&lt;&gt;"Assorted",SUBSTITUTE(E446," ","")&lt;&gt;"AsortedArtists",SUBSTITUTE(E446," ","")&lt;&gt;"AsortedArtist",E446&lt;&gt;"Asorted",E446&lt;&gt;"Other",,SUBSTITUTE(E446," ","")&lt;&gt;"MiscellaneousArtists",SUBSTITUTE(E446," ","")&lt;&gt;"MiscellaneousArtist",E446&lt;&gt;"Miscellaneous",SUBSTITUTE(E446," ","")&lt;&gt;"MiscelaneousArtists",SUBSTITUTE(E446," ","")&lt;&gt;"MiscelaneousArtist",E446&lt;&gt;"Miscelaneous"),"INSERT into Contributors VALUES (newid(), "&amp;IF(F446&lt;&gt;"Primary Artist", "(select RoleId from ContributorRoles where Name='"&amp;F446&amp;"'), 0", "49, 1")&amp; ", null, (select max(ReleaseId) from Releases where "&amp;IF(A446&lt;&gt;"","UPC="&amp;A446,"Catalog='"&amp;SUBSTITUTE(trim(B446),"'","''")&amp;"'")&amp;" and EnterpriseId="&amp;EntId&amp;"), (select ArtistId from Artists where Name=N'"&amp;SUBSTITUTE(trim(E446),"'","''")&amp;"' and EnterpriseId="&amp;EntId&amp;"), null)",""))</f>
        <v>INSERT into Contributors VALUES (newid(), (select RoleId from ContributorRoles where Name='Producer'), 0, null, (select max(ReleaseId) from Releases where UPC=798239503484 and EnterpriseId=647322), (select ArtistId from Artists where Name=N'Flash Beats Manow' and EnterpriseId=647322), null)</v>
      </c>
      <c r="L446" s="28"/>
    </row>
    <row r="447">
      <c r="A447" s="83">
        <v>7.98239503484E11</v>
      </c>
      <c r="B447" s="116"/>
      <c r="C447" s="134" t="str">
        <f t="array" ref="C447">ifs(and(isblank($A447),isblank($B447)),"", not(iserror(vlookup($A447&amp;$B447,'3) Release_Label'!$D:$D&amp;'3) Release_Label'!$E:$E,1,0))),vlookup($A447&amp;$B447,{'3) Release_Label'!$D:$D&amp;'3) Release_Label'!$E:$E,'3) Release_Label'!$F:$F},2,0), or(and(not(isblank($B447)),$B447=$B446,$A447&lt;&gt;$A446),and(not(isblank($A447)),$A447=$A446,$B447&lt;&gt;$B446)),"ID LISTS UNALIGNED",and($A447&lt;&gt;"",countif('3) Release_Label'!$D:$D,$A447)=0),"NO UPC MATCH in Release_Label",and($B447&lt;&gt;"",countif('3) Release_Label'!$E:$E,$B447)=0),"NO CATALOG ID MATCH in Release_Label",iserror(vlookup($A447&amp;$B447,'3) Release_Label'!$D:$D&amp;'3) Release_Label'!$E:$E,1,0)),"NO UPC-CATALOG ID pair MATCH in Release_Label" )</f>
        <v>Dean: Caçador Demônio</v>
      </c>
      <c r="D447" s="134" t="str">
        <f t="array" ref="D447">ifs(and(isblank($A447),isblank($B447)),"", not(iserror(vlookup($A447&amp;$B447,'3) Release_Label'!$D:$D&amp;'3) Release_Label'!$E:$E,1,0))),vlookup($A447&amp;$B447,{'3) Release_Label'!$D:$D&amp;'3) Release_Label'!$E:$E,'3) Release_Label'!$H:$H},2,0), or(and(not(isblank($B447)),$B447=$B446,$A447&lt;&gt;$A446),and(not(isblank($A447)),$A447=$A446,$B447&lt;&gt;$B446)),"ID LISTS UNALIGNED",and($A447&lt;&gt;"",countif('3) Release_Label'!$D:$D,$A447)=0),"NO UPC MATCH in Release_Label",and($B447&lt;&gt;"",countif('3) Release_Label'!$E:$E,$B447)=0),"NO CATALOG ID MATCH in Release_Label",iserror(vlookup($A447&amp;$B447,'3) Release_Label'!$D:$D&amp;'3) Release_Label'!$E:$E,1,0)),"NO UPC-CATALOG ID pair MATCH in Release_Label" )</f>
        <v/>
      </c>
      <c r="E447" s="43" t="s">
        <v>67</v>
      </c>
      <c r="F447" s="135" t="s">
        <v>669</v>
      </c>
      <c r="G447" s="136" t="str">
        <f t="array" ref="G447">ifs(or($F447="",$F447="Main Primary Artist"),$F447,not(iserror(vlookup($F447,'Reference info'!$J$5:$J$8,1,0))),"Key Artist",not(iserror(vlookup($F447,'Reference info'!$J$38:$J$405,1,0))),"Performer",not(iserror(vlookup($F447,'Reference info'!$J$10:$J$36,1,0))),"Producer &amp; Engineer")</f>
        <v>Producer &amp; Engineer</v>
      </c>
      <c r="I447" s="8" t="str">
        <f>IF(AND(F447="Main Primary Artist",SUBSTITUTE(E447," ","")&lt;&gt;"VariousArtists",SUBSTITUTE(E447," ","")&lt;&gt;"VariousArtist",E447&lt;&gt;"Various",SUBSTITUTE(E447," ","")&lt;&gt;"AssortedArtists",SUBSTITUTE(E447," ","")&lt;&gt;"AssortedArtist",E447&lt;&gt;"Assorted",SUBSTITUTE(E447," ","")&lt;&gt;"AsortedArtists",SUBSTITUTE(E447," ","")&lt;&gt;"AsortedArtist",E447&lt;&gt;"Asorted",E447&lt;&gt;"Other",,SUBSTITUTE(E447," ","")&lt;&gt;"MiscellaneousArtists",SUBSTITUTE(E447," ","")&lt;&gt;"MiscellaneousArtist",E447&lt;&gt;"Miscellaneous",SUBSTITUTE(E447," ","")&lt;&gt;"MiscelaneousArtists",SUBSTITUTE(E447," ","")&lt;&gt;"MiscelaneousArtist",E447&lt;&gt;"Miscelaneous"),"update Releases set ArtistId=(select ArtistId from Artists where Name=N'"&amp;SUBSTITUTE(trim(E447),"'","''")&amp;"' and EnterpriseId="&amp;EntId&amp;"), SearchKeywords=concat_ws(' ', Name, N'"&amp;SUBSTITUTE(trim(E447),"'","''")&amp;"',(select Name from Labels where LabelId=Releases.LabelId), ReleaseId, UPC, Catalog) where "&amp;IF(A447&lt;&gt;"","UPC="&amp;A447,"Catalog='"&amp;SUBSTITUTE(trim(B447),"'","''")&amp;"'")&amp;" and EnterpriseId="&amp;EntId,IF(and(F447&lt;&gt;"Main Primary Artist",SUBSTITUTE(E447," ","")&lt;&gt;"VariousArtists",SUBSTITUTE(E447," ","")&lt;&gt;"VariousArtist",E447&lt;&gt;"Various",SUBSTITUTE(E447," ","")&lt;&gt;"AssortedArtists",SUBSTITUTE(E447," ","")&lt;&gt;"AssortedArtist",E447&lt;&gt;"Assorted",SUBSTITUTE(E447," ","")&lt;&gt;"AsortedArtists",SUBSTITUTE(E447," ","")&lt;&gt;"AsortedArtist",E447&lt;&gt;"Asorted",E447&lt;&gt;"Other",,SUBSTITUTE(E447," ","")&lt;&gt;"MiscellaneousArtists",SUBSTITUTE(E447," ","")&lt;&gt;"MiscellaneousArtist",E447&lt;&gt;"Miscellaneous",SUBSTITUTE(E447," ","")&lt;&gt;"MiscelaneousArtists",SUBSTITUTE(E447," ","")&lt;&gt;"MiscelaneousArtist",E447&lt;&gt;"Miscelaneous"),"INSERT into Contributors VALUES (newid(), "&amp;IF(F447&lt;&gt;"Primary Artist", "(select RoleId from ContributorRoles where Name='"&amp;F447&amp;"'), 0", "49, 1")&amp; ", null, (select max(ReleaseId) from Releases where "&amp;IF(A447&lt;&gt;"","UPC="&amp;A447,"Catalog='"&amp;SUBSTITUTE(trim(B447),"'","''")&amp;"'")&amp;" and EnterpriseId="&amp;EntId&amp;"), (select ArtistId from Artists where Name=N'"&amp;SUBSTITUTE(trim(E447),"'","''")&amp;"' and EnterpriseId="&amp;EntId&amp;"), null)",""))</f>
        <v>INSERT into Contributors VALUES (newid(), (select RoleId from ContributorRoles where Name='Engineer'), 0, null, (select max(ReleaseId) from Releases where UPC=798239503484 and EnterpriseId=647322), (select ArtistId from Artists where Name=N'Flash Beats Manow' and EnterpriseId=647322), null)</v>
      </c>
      <c r="L447" s="28"/>
    </row>
    <row r="448">
      <c r="A448" s="83">
        <v>7.98239938347E11</v>
      </c>
      <c r="B448" s="116"/>
      <c r="C448" s="134" t="str">
        <f t="array" ref="C448">ifs(and(isblank($A448),isblank($B448)),"", not(iserror(vlookup($A448&amp;$B448,'3) Release_Label'!$D:$D&amp;'3) Release_Label'!$E:$E,1,0))),vlookup($A448&amp;$B448,{'3) Release_Label'!$D:$D&amp;'3) Release_Label'!$E:$E,'3) Release_Label'!$F:$F},2,0), or(and(not(isblank($B448)),$B448=$B447,$A448&lt;&gt;$A447),and(not(isblank($A448)),$A448=$A447,$B448&lt;&gt;$B447)),"ID LISTS UNALIGNED",and($A448&lt;&gt;"",countif('3) Release_Label'!$D:$D,$A448)=0),"NO UPC MATCH in Release_Label",and($B448&lt;&gt;"",countif('3) Release_Label'!$E:$E,$B448)=0),"NO CATALOG ID MATCH in Release_Label",iserror(vlookup($A448&amp;$B448,'3) Release_Label'!$D:$D&amp;'3) Release_Label'!$E:$E,1,0)),"NO UPC-CATALOG ID pair MATCH in Release_Label" )</f>
        <v>Speedlord 6 - Eletricidade</v>
      </c>
      <c r="D448" s="134" t="str">
        <f t="array" ref="D448">ifs(and(isblank($A448),isblank($B448)),"", not(iserror(vlookup($A448&amp;$B448,'3) Release_Label'!$D:$D&amp;'3) Release_Label'!$E:$E,1,0))),vlookup($A448&amp;$B448,{'3) Release_Label'!$D:$D&amp;'3) Release_Label'!$E:$E,'3) Release_Label'!$H:$H},2,0), or(and(not(isblank($B448)),$B448=$B447,$A448&lt;&gt;$A447),and(not(isblank($A448)),$A448=$A447,$B448&lt;&gt;$B447)),"ID LISTS UNALIGNED",and($A448&lt;&gt;"",countif('3) Release_Label'!$D:$D,$A448)=0),"NO UPC MATCH in Release_Label",and($B448&lt;&gt;"",countif('3) Release_Label'!$E:$E,$B448)=0),"NO CATALOG ID MATCH in Release_Label",iserror(vlookup($A448&amp;$B448,'3) Release_Label'!$D:$D&amp;'3) Release_Label'!$E:$E,1,0)),"NO UPC-CATALOG ID pair MATCH in Release_Label" )</f>
        <v/>
      </c>
      <c r="E448" s="43" t="s">
        <v>67</v>
      </c>
      <c r="F448" s="135" t="s">
        <v>666</v>
      </c>
      <c r="G448" s="136" t="str">
        <f t="array" ref="G448">ifs(or($F448="",$F448="Main Primary Artist"),$F448,not(iserror(vlookup($F448,'Reference info'!$J$5:$J$8,1,0))),"Key Artist",not(iserror(vlookup($F448,'Reference info'!$J$38:$J$405,1,0))),"Performer",not(iserror(vlookup($F448,'Reference info'!$J$10:$J$36,1,0))),"Producer &amp; Engineer")</f>
        <v>Main Primary Artist</v>
      </c>
      <c r="I448" s="8" t="str">
        <f>IF(AND(F448="Main Primary Artist",SUBSTITUTE(E448," ","")&lt;&gt;"VariousArtists",SUBSTITUTE(E448," ","")&lt;&gt;"VariousArtist",E448&lt;&gt;"Various",SUBSTITUTE(E448," ","")&lt;&gt;"AssortedArtists",SUBSTITUTE(E448," ","")&lt;&gt;"AssortedArtist",E448&lt;&gt;"Assorted",SUBSTITUTE(E448," ","")&lt;&gt;"AsortedArtists",SUBSTITUTE(E448," ","")&lt;&gt;"AsortedArtist",E448&lt;&gt;"Asorted",E448&lt;&gt;"Other",,SUBSTITUTE(E448," ","")&lt;&gt;"MiscellaneousArtists",SUBSTITUTE(E448," ","")&lt;&gt;"MiscellaneousArtist",E448&lt;&gt;"Miscellaneous",SUBSTITUTE(E448," ","")&lt;&gt;"MiscelaneousArtists",SUBSTITUTE(E448," ","")&lt;&gt;"MiscelaneousArtist",E448&lt;&gt;"Miscelaneous"),"update Releases set ArtistId=(select ArtistId from Artists where Name=N'"&amp;SUBSTITUTE(trim(E448),"'","''")&amp;"' and EnterpriseId="&amp;EntId&amp;"), SearchKeywords=concat_ws(' ', Name, N'"&amp;SUBSTITUTE(trim(E448),"'","''")&amp;"',(select Name from Labels where LabelId=Releases.LabelId), ReleaseId, UPC, Catalog) where "&amp;IF(A448&lt;&gt;"","UPC="&amp;A448,"Catalog='"&amp;SUBSTITUTE(trim(B448),"'","''")&amp;"'")&amp;" and EnterpriseId="&amp;EntId,IF(and(F448&lt;&gt;"Main Primary Artist",SUBSTITUTE(E448," ","")&lt;&gt;"VariousArtists",SUBSTITUTE(E448," ","")&lt;&gt;"VariousArtist",E448&lt;&gt;"Various",SUBSTITUTE(E448," ","")&lt;&gt;"AssortedArtists",SUBSTITUTE(E448," ","")&lt;&gt;"AssortedArtist",E448&lt;&gt;"Assorted",SUBSTITUTE(E448," ","")&lt;&gt;"AsortedArtists",SUBSTITUTE(E448," ","")&lt;&gt;"AsortedArtist",E448&lt;&gt;"Asorted",E448&lt;&gt;"Other",,SUBSTITUTE(E448," ","")&lt;&gt;"MiscellaneousArtists",SUBSTITUTE(E448," ","")&lt;&gt;"MiscellaneousArtist",E448&lt;&gt;"Miscellaneous",SUBSTITUTE(E448," ","")&lt;&gt;"MiscelaneousArtists",SUBSTITUTE(E448," ","")&lt;&gt;"MiscelaneousArtist",E448&lt;&gt;"Miscelaneous"),"INSERT into Contributors VALUES (newid(), "&amp;IF(F448&lt;&gt;"Primary Artist", "(select RoleId from ContributorRoles where Name='"&amp;F448&amp;"'), 0", "49, 1")&amp; ", null, (select max(ReleaseId) from Releases where "&amp;IF(A448&lt;&gt;"","UPC="&amp;A448,"Catalog='"&amp;SUBSTITUTE(trim(B448),"'","''")&amp;"'")&amp;" and EnterpriseId="&amp;EntId&amp;"), (select ArtistId from Artists where Name=N'"&amp;SUBSTITUTE(trim(E448),"'","''")&amp;"'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UPC=798239938347 and EnterpriseId=647322</v>
      </c>
      <c r="L448" s="28"/>
    </row>
    <row r="449">
      <c r="A449" s="83">
        <v>7.98239938347E11</v>
      </c>
      <c r="B449" s="116"/>
      <c r="C449" s="134" t="str">
        <f t="array" ref="C449">ifs(and(isblank($A449),isblank($B449)),"", not(iserror(vlookup($A449&amp;$B449,'3) Release_Label'!$D:$D&amp;'3) Release_Label'!$E:$E,1,0))),vlookup($A449&amp;$B449,{'3) Release_Label'!$D:$D&amp;'3) Release_Label'!$E:$E,'3) Release_Label'!$F:$F},2,0), or(and(not(isblank($B449)),$B449=$B448,$A449&lt;&gt;$A448),and(not(isblank($A449)),$A449=$A448,$B449&lt;&gt;$B448)),"ID LISTS UNALIGNED",and($A449&lt;&gt;"",countif('3) Release_Label'!$D:$D,$A449)=0),"NO UPC MATCH in Release_Label",and($B449&lt;&gt;"",countif('3) Release_Label'!$E:$E,$B449)=0),"NO CATALOG ID MATCH in Release_Label",iserror(vlookup($A449&amp;$B449,'3) Release_Label'!$D:$D&amp;'3) Release_Label'!$E:$E,1,0)),"NO UPC-CATALOG ID pair MATCH in Release_Label" )</f>
        <v>Speedlord 6 - Eletricidade</v>
      </c>
      <c r="D449" s="134" t="str">
        <f t="array" ref="D449">ifs(and(isblank($A449),isblank($B449)),"", not(iserror(vlookup($A449&amp;$B449,'3) Release_Label'!$D:$D&amp;'3) Release_Label'!$E:$E,1,0))),vlookup($A449&amp;$B449,{'3) Release_Label'!$D:$D&amp;'3) Release_Label'!$E:$E,'3) Release_Label'!$H:$H},2,0), or(and(not(isblank($B449)),$B449=$B448,$A449&lt;&gt;$A448),and(not(isblank($A449)),$A449=$A448,$B449&lt;&gt;$B448)),"ID LISTS UNALIGNED",and($A449&lt;&gt;"",countif('3) Release_Label'!$D:$D,$A449)=0),"NO UPC MATCH in Release_Label",and($B449&lt;&gt;"",countif('3) Release_Label'!$E:$E,$B449)=0),"NO CATALOG ID MATCH in Release_Label",iserror(vlookup($A449&amp;$B449,'3) Release_Label'!$D:$D&amp;'3) Release_Label'!$E:$E,1,0)),"NO UPC-CATALOG ID pair MATCH in Release_Label" )</f>
        <v/>
      </c>
      <c r="E449" s="43" t="s">
        <v>67</v>
      </c>
      <c r="F449" s="135" t="s">
        <v>667</v>
      </c>
      <c r="G449" s="136" t="str">
        <f t="array" ref="G449">ifs(or($F449="",$F449="Main Primary Artist"),$F449,not(iserror(vlookup($F449,'Reference info'!$J$5:$J$8,1,0))),"Key Artist",not(iserror(vlookup($F449,'Reference info'!$J$38:$J$405,1,0))),"Performer",not(iserror(vlookup($F449,'Reference info'!$J$10:$J$36,1,0))),"Producer &amp; Engineer")</f>
        <v>Producer &amp; Engineer</v>
      </c>
      <c r="I449" s="8" t="str">
        <f>IF(AND(F449="Main Primary Artist",SUBSTITUTE(E449," ","")&lt;&gt;"VariousArtists",SUBSTITUTE(E449," ","")&lt;&gt;"VariousArtist",E449&lt;&gt;"Various",SUBSTITUTE(E449," ","")&lt;&gt;"AssortedArtists",SUBSTITUTE(E449," ","")&lt;&gt;"AssortedArtist",E449&lt;&gt;"Assorted",SUBSTITUTE(E449," ","")&lt;&gt;"AsortedArtists",SUBSTITUTE(E449," ","")&lt;&gt;"AsortedArtist",E449&lt;&gt;"Asorted",E449&lt;&gt;"Other",,SUBSTITUTE(E449," ","")&lt;&gt;"MiscellaneousArtists",SUBSTITUTE(E449," ","")&lt;&gt;"MiscellaneousArtist",E449&lt;&gt;"Miscellaneous",SUBSTITUTE(E449," ","")&lt;&gt;"MiscelaneousArtists",SUBSTITUTE(E449," ","")&lt;&gt;"MiscelaneousArtist",E449&lt;&gt;"Miscelaneous"),"update Releases set ArtistId=(select ArtistId from Artists where Name=N'"&amp;SUBSTITUTE(trim(E449),"'","''")&amp;"' and EnterpriseId="&amp;EntId&amp;"), SearchKeywords=concat_ws(' ', Name, N'"&amp;SUBSTITUTE(trim(E449),"'","''")&amp;"',(select Name from Labels where LabelId=Releases.LabelId), ReleaseId, UPC, Catalog) where "&amp;IF(A449&lt;&gt;"","UPC="&amp;A449,"Catalog='"&amp;SUBSTITUTE(trim(B449),"'","''")&amp;"'")&amp;" and EnterpriseId="&amp;EntId,IF(and(F449&lt;&gt;"Main Primary Artist",SUBSTITUTE(E449," ","")&lt;&gt;"VariousArtists",SUBSTITUTE(E449," ","")&lt;&gt;"VariousArtist",E449&lt;&gt;"Various",SUBSTITUTE(E449," ","")&lt;&gt;"AssortedArtists",SUBSTITUTE(E449," ","")&lt;&gt;"AssortedArtist",E449&lt;&gt;"Assorted",SUBSTITUTE(E449," ","")&lt;&gt;"AsortedArtists",SUBSTITUTE(E449," ","")&lt;&gt;"AsortedArtist",E449&lt;&gt;"Asorted",E449&lt;&gt;"Other",,SUBSTITUTE(E449," ","")&lt;&gt;"MiscellaneousArtists",SUBSTITUTE(E449," ","")&lt;&gt;"MiscellaneousArtist",E449&lt;&gt;"Miscellaneous",SUBSTITUTE(E449," ","")&lt;&gt;"MiscelaneousArtists",SUBSTITUTE(E449," ","")&lt;&gt;"MiscelaneousArtist",E449&lt;&gt;"Miscelaneous"),"INSERT into Contributors VALUES (newid(), "&amp;IF(F449&lt;&gt;"Primary Artist", "(select RoleId from ContributorRoles where Name='"&amp;F449&amp;"'), 0", "49, 1")&amp; ", null, (select max(ReleaseId) from Releases where "&amp;IF(A449&lt;&gt;"","UPC="&amp;A449,"Catalog='"&amp;SUBSTITUTE(trim(B449),"'","''")&amp;"'")&amp;" and EnterpriseId="&amp;EntId&amp;"), (select ArtistId from Artists where Name=N'"&amp;SUBSTITUTE(trim(E449),"'","''")&amp;"' and EnterpriseId="&amp;EntId&amp;"), null)",""))</f>
        <v>INSERT into Contributors VALUES (newid(), (select RoleId from ContributorRoles where Name='Producer'), 0, null, (select max(ReleaseId) from Releases where UPC=798239938347 and EnterpriseId=647322), (select ArtistId from Artists where Name=N'Flash Beats Manow' and EnterpriseId=647322), null)</v>
      </c>
      <c r="L449" s="28"/>
    </row>
    <row r="450">
      <c r="A450" s="83">
        <v>7.98239938347E11</v>
      </c>
      <c r="B450" s="116"/>
      <c r="C450" s="134" t="str">
        <f t="array" ref="C450">ifs(and(isblank($A450),isblank($B450)),"", not(iserror(vlookup($A450&amp;$B450,'3) Release_Label'!$D:$D&amp;'3) Release_Label'!$E:$E,1,0))),vlookup($A450&amp;$B450,{'3) Release_Label'!$D:$D&amp;'3) Release_Label'!$E:$E,'3) Release_Label'!$F:$F},2,0), or(and(not(isblank($B450)),$B450=$B449,$A450&lt;&gt;$A449),and(not(isblank($A450)),$A450=$A449,$B450&lt;&gt;$B449)),"ID LISTS UNALIGNED",and($A450&lt;&gt;"",countif('3) Release_Label'!$D:$D,$A450)=0),"NO UPC MATCH in Release_Label",and($B450&lt;&gt;"",countif('3) Release_Label'!$E:$E,$B450)=0),"NO CATALOG ID MATCH in Release_Label",iserror(vlookup($A450&amp;$B450,'3) Release_Label'!$D:$D&amp;'3) Release_Label'!$E:$E,1,0)),"NO UPC-CATALOG ID pair MATCH in Release_Label" )</f>
        <v>Speedlord 6 - Eletricidade</v>
      </c>
      <c r="D450" s="134" t="str">
        <f t="array" ref="D450">ifs(and(isblank($A450),isblank($B450)),"", not(iserror(vlookup($A450&amp;$B450,'3) Release_Label'!$D:$D&amp;'3) Release_Label'!$E:$E,1,0))),vlookup($A450&amp;$B450,{'3) Release_Label'!$D:$D&amp;'3) Release_Label'!$E:$E,'3) Release_Label'!$H:$H},2,0), or(and(not(isblank($B450)),$B450=$B449,$A450&lt;&gt;$A449),and(not(isblank($A450)),$A450=$A449,$B450&lt;&gt;$B449)),"ID LISTS UNALIGNED",and($A450&lt;&gt;"",countif('3) Release_Label'!$D:$D,$A450)=0),"NO UPC MATCH in Release_Label",and($B450&lt;&gt;"",countif('3) Release_Label'!$E:$E,$B450)=0),"NO CATALOG ID MATCH in Release_Label",iserror(vlookup($A450&amp;$B450,'3) Release_Label'!$D:$D&amp;'3) Release_Label'!$E:$E,1,0)),"NO UPC-CATALOG ID pair MATCH in Release_Label" )</f>
        <v/>
      </c>
      <c r="E450" s="43" t="s">
        <v>67</v>
      </c>
      <c r="F450" s="135" t="s">
        <v>669</v>
      </c>
      <c r="G450" s="136" t="str">
        <f t="array" ref="G450">ifs(or($F450="",$F450="Main Primary Artist"),$F450,not(iserror(vlookup($F450,'Reference info'!$J$5:$J$8,1,0))),"Key Artist",not(iserror(vlookup($F450,'Reference info'!$J$38:$J$405,1,0))),"Performer",not(iserror(vlookup($F450,'Reference info'!$J$10:$J$36,1,0))),"Producer &amp; Engineer")</f>
        <v>Producer &amp; Engineer</v>
      </c>
      <c r="I450" s="8" t="str">
        <f>IF(AND(F450="Main Primary Artist",SUBSTITUTE(E450," ","")&lt;&gt;"VariousArtists",SUBSTITUTE(E450," ","")&lt;&gt;"VariousArtist",E450&lt;&gt;"Various",SUBSTITUTE(E450," ","")&lt;&gt;"AssortedArtists",SUBSTITUTE(E450," ","")&lt;&gt;"AssortedArtist",E450&lt;&gt;"Assorted",SUBSTITUTE(E450," ","")&lt;&gt;"AsortedArtists",SUBSTITUTE(E450," ","")&lt;&gt;"AsortedArtist",E450&lt;&gt;"Asorted",E450&lt;&gt;"Other",,SUBSTITUTE(E450," ","")&lt;&gt;"MiscellaneousArtists",SUBSTITUTE(E450," ","")&lt;&gt;"MiscellaneousArtist",E450&lt;&gt;"Miscellaneous",SUBSTITUTE(E450," ","")&lt;&gt;"MiscelaneousArtists",SUBSTITUTE(E450," ","")&lt;&gt;"MiscelaneousArtist",E450&lt;&gt;"Miscelaneous"),"update Releases set ArtistId=(select ArtistId from Artists where Name=N'"&amp;SUBSTITUTE(trim(E450),"'","''")&amp;"' and EnterpriseId="&amp;EntId&amp;"), SearchKeywords=concat_ws(' ', Name, N'"&amp;SUBSTITUTE(trim(E450),"'","''")&amp;"',(select Name from Labels where LabelId=Releases.LabelId), ReleaseId, UPC, Catalog) where "&amp;IF(A450&lt;&gt;"","UPC="&amp;A450,"Catalog='"&amp;SUBSTITUTE(trim(B450),"'","''")&amp;"'")&amp;" and EnterpriseId="&amp;EntId,IF(and(F450&lt;&gt;"Main Primary Artist",SUBSTITUTE(E450," ","")&lt;&gt;"VariousArtists",SUBSTITUTE(E450," ","")&lt;&gt;"VariousArtist",E450&lt;&gt;"Various",SUBSTITUTE(E450," ","")&lt;&gt;"AssortedArtists",SUBSTITUTE(E450," ","")&lt;&gt;"AssortedArtist",E450&lt;&gt;"Assorted",SUBSTITUTE(E450," ","")&lt;&gt;"AsortedArtists",SUBSTITUTE(E450," ","")&lt;&gt;"AsortedArtist",E450&lt;&gt;"Asorted",E450&lt;&gt;"Other",,SUBSTITUTE(E450," ","")&lt;&gt;"MiscellaneousArtists",SUBSTITUTE(E450," ","")&lt;&gt;"MiscellaneousArtist",E450&lt;&gt;"Miscellaneous",SUBSTITUTE(E450," ","")&lt;&gt;"MiscelaneousArtists",SUBSTITUTE(E450," ","")&lt;&gt;"MiscelaneousArtist",E450&lt;&gt;"Miscelaneous"),"INSERT into Contributors VALUES (newid(), "&amp;IF(F450&lt;&gt;"Primary Artist", "(select RoleId from ContributorRoles where Name='"&amp;F450&amp;"'), 0", "49, 1")&amp; ", null, (select max(ReleaseId) from Releases where "&amp;IF(A450&lt;&gt;"","UPC="&amp;A450,"Catalog='"&amp;SUBSTITUTE(trim(B450),"'","''")&amp;"'")&amp;" and EnterpriseId="&amp;EntId&amp;"), (select ArtistId from Artists where Name=N'"&amp;SUBSTITUTE(trim(E450),"'","''")&amp;"' and EnterpriseId="&amp;EntId&amp;"), null)",""))</f>
        <v>INSERT into Contributors VALUES (newid(), (select RoleId from ContributorRoles where Name='Engineer'), 0, null, (select max(ReleaseId) from Releases where UPC=798239938347 and EnterpriseId=647322), (select ArtistId from Artists where Name=N'Flash Beats Manow' and EnterpriseId=647322), null)</v>
      </c>
      <c r="L450" s="28"/>
    </row>
    <row r="451">
      <c r="A451" s="83">
        <v>7.98239938521E11</v>
      </c>
      <c r="B451" s="116"/>
      <c r="C451" s="134" t="str">
        <f t="array" ref="C451">ifs(and(isblank($A451),isblank($B451)),"", not(iserror(vlookup($A451&amp;$B451,'3) Release_Label'!$D:$D&amp;'3) Release_Label'!$E:$E,1,0))),vlookup($A451&amp;$B451,{'3) Release_Label'!$D:$D&amp;'3) Release_Label'!$E:$E,'3) Release_Label'!$F:$F},2,0), or(and(not(isblank($B451)),$B451=$B450,$A451&lt;&gt;$A450),and(not(isblank($A451)),$A451=$A450,$B451&lt;&gt;$B450)),"ID LISTS UNALIGNED",and($A451&lt;&gt;"",countif('3) Release_Label'!$D:$D,$A451)=0),"NO UPC MATCH in Release_Label",and($B451&lt;&gt;"",countif('3) Release_Label'!$E:$E,$B451)=0),"NO CATALOG ID MATCH in Release_Label",iserror(vlookup($A451&amp;$B451,'3) Release_Label'!$D:$D&amp;'3) Release_Label'!$E:$E,1,0)),"NO UPC-CATALOG ID pair MATCH in Release_Label" )</f>
        <v>Fantoche</v>
      </c>
      <c r="D451" s="134" t="str">
        <f t="array" ref="D451">ifs(and(isblank($A451),isblank($B451)),"", not(iserror(vlookup($A451&amp;$B451,'3) Release_Label'!$D:$D&amp;'3) Release_Label'!$E:$E,1,0))),vlookup($A451&amp;$B451,{'3) Release_Label'!$D:$D&amp;'3) Release_Label'!$E:$E,'3) Release_Label'!$H:$H},2,0), or(and(not(isblank($B451)),$B451=$B450,$A451&lt;&gt;$A450),and(not(isblank($A451)),$A451=$A450,$B451&lt;&gt;$B450)),"ID LISTS UNALIGNED",and($A451&lt;&gt;"",countif('3) Release_Label'!$D:$D,$A451)=0),"NO UPC MATCH in Release_Label",and($B451&lt;&gt;"",countif('3) Release_Label'!$E:$E,$B451)=0),"NO CATALOG ID MATCH in Release_Label",iserror(vlookup($A451&amp;$B451,'3) Release_Label'!$D:$D&amp;'3) Release_Label'!$E:$E,1,0)),"NO UPC-CATALOG ID pair MATCH in Release_Label" )</f>
        <v/>
      </c>
      <c r="E451" s="43" t="s">
        <v>79</v>
      </c>
      <c r="F451" s="135" t="s">
        <v>666</v>
      </c>
      <c r="G451" s="136" t="str">
        <f t="array" ref="G451">ifs(or($F451="",$F451="Main Primary Artist"),$F451,not(iserror(vlookup($F451,'Reference info'!$J$5:$J$8,1,0))),"Key Artist",not(iserror(vlookup($F451,'Reference info'!$J$38:$J$405,1,0))),"Performer",not(iserror(vlookup($F451,'Reference info'!$J$10:$J$36,1,0))),"Producer &amp; Engineer")</f>
        <v>Main Primary Artist</v>
      </c>
      <c r="I451" s="8" t="str">
        <f>IF(AND(F451="Main Primary Artist",SUBSTITUTE(E451," ","")&lt;&gt;"VariousArtists",SUBSTITUTE(E451," ","")&lt;&gt;"VariousArtist",E451&lt;&gt;"Various",SUBSTITUTE(E451," ","")&lt;&gt;"AssortedArtists",SUBSTITUTE(E451," ","")&lt;&gt;"AssortedArtist",E451&lt;&gt;"Assorted",SUBSTITUTE(E451," ","")&lt;&gt;"AsortedArtists",SUBSTITUTE(E451," ","")&lt;&gt;"AsortedArtist",E451&lt;&gt;"Asorted",E451&lt;&gt;"Other",,SUBSTITUTE(E451," ","")&lt;&gt;"MiscellaneousArtists",SUBSTITUTE(E451," ","")&lt;&gt;"MiscellaneousArtist",E451&lt;&gt;"Miscellaneous",SUBSTITUTE(E451," ","")&lt;&gt;"MiscelaneousArtists",SUBSTITUTE(E451," ","")&lt;&gt;"MiscelaneousArtist",E451&lt;&gt;"Miscelaneous"),"update Releases set ArtistId=(select ArtistId from Artists where Name=N'"&amp;SUBSTITUTE(trim(E451),"'","''")&amp;"' and EnterpriseId="&amp;EntId&amp;"), SearchKeywords=concat_ws(' ', Name, N'"&amp;SUBSTITUTE(trim(E451),"'","''")&amp;"',(select Name from Labels where LabelId=Releases.LabelId), ReleaseId, UPC, Catalog) where "&amp;IF(A451&lt;&gt;"","UPC="&amp;A451,"Catalog='"&amp;SUBSTITUTE(trim(B451),"'","''")&amp;"'")&amp;" and EnterpriseId="&amp;EntId,IF(and(F451&lt;&gt;"Main Primary Artist",SUBSTITUTE(E451," ","")&lt;&gt;"VariousArtists",SUBSTITUTE(E451," ","")&lt;&gt;"VariousArtist",E451&lt;&gt;"Various",SUBSTITUTE(E451," ","")&lt;&gt;"AssortedArtists",SUBSTITUTE(E451," ","")&lt;&gt;"AssortedArtist",E451&lt;&gt;"Assorted",SUBSTITUTE(E451," ","")&lt;&gt;"AsortedArtists",SUBSTITUTE(E451," ","")&lt;&gt;"AsortedArtist",E451&lt;&gt;"Asorted",E451&lt;&gt;"Other",,SUBSTITUTE(E451," ","")&lt;&gt;"MiscellaneousArtists",SUBSTITUTE(E451," ","")&lt;&gt;"MiscellaneousArtist",E451&lt;&gt;"Miscellaneous",SUBSTITUTE(E451," ","")&lt;&gt;"MiscelaneousArtists",SUBSTITUTE(E451," ","")&lt;&gt;"MiscelaneousArtist",E451&lt;&gt;"Miscelaneous"),"INSERT into Contributors VALUES (newid(), "&amp;IF(F451&lt;&gt;"Primary Artist", "(select RoleId from ContributorRoles where Name='"&amp;F451&amp;"'), 0", "49, 1")&amp; ", null, (select max(ReleaseId) from Releases where "&amp;IF(A451&lt;&gt;"","UPC="&amp;A451,"Catalog='"&amp;SUBSTITUTE(trim(B451),"'","''")&amp;"'")&amp;" and EnterpriseId="&amp;EntId&amp;"), (select ArtistId from Artists where Name=N'"&amp;SUBSTITUTE(trim(E451),"'","''")&amp;"' and EnterpriseId="&amp;EntId&amp;"), null)",""))</f>
        <v>update Releases set ArtistId=(select ArtistId from Artists where Name=N'$hinepsj' and EnterpriseId=647322), SearchKeywords=concat_ws(' ', Name, N'$hinepsj',(select Name from Labels where LabelId=Releases.LabelId), ReleaseId, UPC, Catalog) where UPC=798239938521 and EnterpriseId=647322</v>
      </c>
      <c r="L451" s="28"/>
    </row>
    <row r="452">
      <c r="A452" s="83">
        <v>7.98239938521E11</v>
      </c>
      <c r="B452" s="116"/>
      <c r="C452" s="134" t="str">
        <f t="array" ref="C452">ifs(and(isblank($A452),isblank($B452)),"", not(iserror(vlookup($A452&amp;$B452,'3) Release_Label'!$D:$D&amp;'3) Release_Label'!$E:$E,1,0))),vlookup($A452&amp;$B452,{'3) Release_Label'!$D:$D&amp;'3) Release_Label'!$E:$E,'3) Release_Label'!$F:$F},2,0), or(and(not(isblank($B452)),$B452=$B451,$A452&lt;&gt;$A451),and(not(isblank($A452)),$A452=$A451,$B452&lt;&gt;$B451)),"ID LISTS UNALIGNED",and($A452&lt;&gt;"",countif('3) Release_Label'!$D:$D,$A452)=0),"NO UPC MATCH in Release_Label",and($B452&lt;&gt;"",countif('3) Release_Label'!$E:$E,$B452)=0),"NO CATALOG ID MATCH in Release_Label",iserror(vlookup($A452&amp;$B452,'3) Release_Label'!$D:$D&amp;'3) Release_Label'!$E:$E,1,0)),"NO UPC-CATALOG ID pair MATCH in Release_Label" )</f>
        <v>Fantoche</v>
      </c>
      <c r="D452" s="134" t="str">
        <f t="array" ref="D452">ifs(and(isblank($A452),isblank($B452)),"", not(iserror(vlookup($A452&amp;$B452,'3) Release_Label'!$D:$D&amp;'3) Release_Label'!$E:$E,1,0))),vlookup($A452&amp;$B452,{'3) Release_Label'!$D:$D&amp;'3) Release_Label'!$E:$E,'3) Release_Label'!$H:$H},2,0), or(and(not(isblank($B452)),$B452=$B451,$A452&lt;&gt;$A451),and(not(isblank($A452)),$A452=$A451,$B452&lt;&gt;$B451)),"ID LISTS UNALIGNED",and($A452&lt;&gt;"",countif('3) Release_Label'!$D:$D,$A452)=0),"NO UPC MATCH in Release_Label",and($B452&lt;&gt;"",countif('3) Release_Label'!$E:$E,$B452)=0),"NO CATALOG ID MATCH in Release_Label",iserror(vlookup($A452&amp;$B452,'3) Release_Label'!$D:$D&amp;'3) Release_Label'!$E:$E,1,0)),"NO UPC-CATALOG ID pair MATCH in Release_Label" )</f>
        <v/>
      </c>
      <c r="E452" s="43" t="s">
        <v>79</v>
      </c>
      <c r="F452" s="135" t="s">
        <v>667</v>
      </c>
      <c r="G452" s="136" t="str">
        <f t="array" ref="G452">ifs(or($F452="",$F452="Main Primary Artist"),$F452,not(iserror(vlookup($F452,'Reference info'!$J$5:$J$8,1,0))),"Key Artist",not(iserror(vlookup($F452,'Reference info'!$J$38:$J$405,1,0))),"Performer",not(iserror(vlookup($F452,'Reference info'!$J$10:$J$36,1,0))),"Producer &amp; Engineer")</f>
        <v>Producer &amp; Engineer</v>
      </c>
      <c r="I452" s="8" t="str">
        <f>IF(AND(F452="Main Primary Artist",SUBSTITUTE(E452," ","")&lt;&gt;"VariousArtists",SUBSTITUTE(E452," ","")&lt;&gt;"VariousArtist",E452&lt;&gt;"Various",SUBSTITUTE(E452," ","")&lt;&gt;"AssortedArtists",SUBSTITUTE(E452," ","")&lt;&gt;"AssortedArtist",E452&lt;&gt;"Assorted",SUBSTITUTE(E452," ","")&lt;&gt;"AsortedArtists",SUBSTITUTE(E452," ","")&lt;&gt;"AsortedArtist",E452&lt;&gt;"Asorted",E452&lt;&gt;"Other",,SUBSTITUTE(E452," ","")&lt;&gt;"MiscellaneousArtists",SUBSTITUTE(E452," ","")&lt;&gt;"MiscellaneousArtist",E452&lt;&gt;"Miscellaneous",SUBSTITUTE(E452," ","")&lt;&gt;"MiscelaneousArtists",SUBSTITUTE(E452," ","")&lt;&gt;"MiscelaneousArtist",E452&lt;&gt;"Miscelaneous"),"update Releases set ArtistId=(select ArtistId from Artists where Name=N'"&amp;SUBSTITUTE(trim(E452),"'","''")&amp;"' and EnterpriseId="&amp;EntId&amp;"), SearchKeywords=concat_ws(' ', Name, N'"&amp;SUBSTITUTE(trim(E452),"'","''")&amp;"',(select Name from Labels where LabelId=Releases.LabelId), ReleaseId, UPC, Catalog) where "&amp;IF(A452&lt;&gt;"","UPC="&amp;A452,"Catalog='"&amp;SUBSTITUTE(trim(B452),"'","''")&amp;"'")&amp;" and EnterpriseId="&amp;EntId,IF(and(F452&lt;&gt;"Main Primary Artist",SUBSTITUTE(E452," ","")&lt;&gt;"VariousArtists",SUBSTITUTE(E452," ","")&lt;&gt;"VariousArtist",E452&lt;&gt;"Various",SUBSTITUTE(E452," ","")&lt;&gt;"AssortedArtists",SUBSTITUTE(E452," ","")&lt;&gt;"AssortedArtist",E452&lt;&gt;"Assorted",SUBSTITUTE(E452," ","")&lt;&gt;"AsortedArtists",SUBSTITUTE(E452," ","")&lt;&gt;"AsortedArtist",E452&lt;&gt;"Asorted",E452&lt;&gt;"Other",,SUBSTITUTE(E452," ","")&lt;&gt;"MiscellaneousArtists",SUBSTITUTE(E452," ","")&lt;&gt;"MiscellaneousArtist",E452&lt;&gt;"Miscellaneous",SUBSTITUTE(E452," ","")&lt;&gt;"MiscelaneousArtists",SUBSTITUTE(E452," ","")&lt;&gt;"MiscelaneousArtist",E452&lt;&gt;"Miscelaneous"),"INSERT into Contributors VALUES (newid(), "&amp;IF(F452&lt;&gt;"Primary Artist", "(select RoleId from ContributorRoles where Name='"&amp;F452&amp;"'), 0", "49, 1")&amp; ", null, (select max(ReleaseId) from Releases where "&amp;IF(A452&lt;&gt;"","UPC="&amp;A452,"Catalog='"&amp;SUBSTITUTE(trim(B452),"'","''")&amp;"'")&amp;" and EnterpriseId="&amp;EntId&amp;"), (select ArtistId from Artists where Name=N'"&amp;SUBSTITUTE(trim(E452),"'","''")&amp;"' and EnterpriseId="&amp;EntId&amp;"), null)",""))</f>
        <v>INSERT into Contributors VALUES (newid(), (select RoleId from ContributorRoles where Name='Producer'), 0, null, (select max(ReleaseId) from Releases where UPC=798239938521 and EnterpriseId=647322), (select ArtistId from Artists where Name=N'$hinepsj' and EnterpriseId=647322), null)</v>
      </c>
      <c r="L452" s="28"/>
    </row>
    <row r="453">
      <c r="A453" s="83">
        <v>7.98239938521E11</v>
      </c>
      <c r="B453" s="116"/>
      <c r="C453" s="134" t="str">
        <f t="array" ref="C453">ifs(and(isblank($A453),isblank($B453)),"", not(iserror(vlookup($A453&amp;$B453,'3) Release_Label'!$D:$D&amp;'3) Release_Label'!$E:$E,1,0))),vlookup($A453&amp;$B453,{'3) Release_Label'!$D:$D&amp;'3) Release_Label'!$E:$E,'3) Release_Label'!$F:$F},2,0), or(and(not(isblank($B453)),$B453=$B452,$A453&lt;&gt;$A452),and(not(isblank($A453)),$A453=$A452,$B453&lt;&gt;$B452)),"ID LISTS UNALIGNED",and($A453&lt;&gt;"",countif('3) Release_Label'!$D:$D,$A453)=0),"NO UPC MATCH in Release_Label",and($B453&lt;&gt;"",countif('3) Release_Label'!$E:$E,$B453)=0),"NO CATALOG ID MATCH in Release_Label",iserror(vlookup($A453&amp;$B453,'3) Release_Label'!$D:$D&amp;'3) Release_Label'!$E:$E,1,0)),"NO UPC-CATALOG ID pair MATCH in Release_Label" )</f>
        <v>Fantoche</v>
      </c>
      <c r="D453" s="134" t="str">
        <f t="array" ref="D453">ifs(and(isblank($A453),isblank($B453)),"", not(iserror(vlookup($A453&amp;$B453,'3) Release_Label'!$D:$D&amp;'3) Release_Label'!$E:$E,1,0))),vlookup($A453&amp;$B453,{'3) Release_Label'!$D:$D&amp;'3) Release_Label'!$E:$E,'3) Release_Label'!$H:$H},2,0), or(and(not(isblank($B453)),$B453=$B452,$A453&lt;&gt;$A452),and(not(isblank($A453)),$A453=$A452,$B453&lt;&gt;$B452)),"ID LISTS UNALIGNED",and($A453&lt;&gt;"",countif('3) Release_Label'!$D:$D,$A453)=0),"NO UPC MATCH in Release_Label",and($B453&lt;&gt;"",countif('3) Release_Label'!$E:$E,$B453)=0),"NO CATALOG ID MATCH in Release_Label",iserror(vlookup($A453&amp;$B453,'3) Release_Label'!$D:$D&amp;'3) Release_Label'!$E:$E,1,0)),"NO UPC-CATALOG ID pair MATCH in Release_Label" )</f>
        <v/>
      </c>
      <c r="E453" s="43" t="s">
        <v>79</v>
      </c>
      <c r="F453" s="135" t="s">
        <v>669</v>
      </c>
      <c r="G453" s="136" t="str">
        <f t="array" ref="G453">ifs(or($F453="",$F453="Main Primary Artist"),$F453,not(iserror(vlookup($F453,'Reference info'!$J$5:$J$8,1,0))),"Key Artist",not(iserror(vlookup($F453,'Reference info'!$J$38:$J$405,1,0))),"Performer",not(iserror(vlookup($F453,'Reference info'!$J$10:$J$36,1,0))),"Producer &amp; Engineer")</f>
        <v>Producer &amp; Engineer</v>
      </c>
      <c r="I453" s="8" t="str">
        <f>IF(AND(F453="Main Primary Artist",SUBSTITUTE(E453," ","")&lt;&gt;"VariousArtists",SUBSTITUTE(E453," ","")&lt;&gt;"VariousArtist",E453&lt;&gt;"Various",SUBSTITUTE(E453," ","")&lt;&gt;"AssortedArtists",SUBSTITUTE(E453," ","")&lt;&gt;"AssortedArtist",E453&lt;&gt;"Assorted",SUBSTITUTE(E453," ","")&lt;&gt;"AsortedArtists",SUBSTITUTE(E453," ","")&lt;&gt;"AsortedArtist",E453&lt;&gt;"Asorted",E453&lt;&gt;"Other",,SUBSTITUTE(E453," ","")&lt;&gt;"MiscellaneousArtists",SUBSTITUTE(E453," ","")&lt;&gt;"MiscellaneousArtist",E453&lt;&gt;"Miscellaneous",SUBSTITUTE(E453," ","")&lt;&gt;"MiscelaneousArtists",SUBSTITUTE(E453," ","")&lt;&gt;"MiscelaneousArtist",E453&lt;&gt;"Miscelaneous"),"update Releases set ArtistId=(select ArtistId from Artists where Name=N'"&amp;SUBSTITUTE(trim(E453),"'","''")&amp;"' and EnterpriseId="&amp;EntId&amp;"), SearchKeywords=concat_ws(' ', Name, N'"&amp;SUBSTITUTE(trim(E453),"'","''")&amp;"',(select Name from Labels where LabelId=Releases.LabelId), ReleaseId, UPC, Catalog) where "&amp;IF(A453&lt;&gt;"","UPC="&amp;A453,"Catalog='"&amp;SUBSTITUTE(trim(B453),"'","''")&amp;"'")&amp;" and EnterpriseId="&amp;EntId,IF(and(F453&lt;&gt;"Main Primary Artist",SUBSTITUTE(E453," ","")&lt;&gt;"VariousArtists",SUBSTITUTE(E453," ","")&lt;&gt;"VariousArtist",E453&lt;&gt;"Various",SUBSTITUTE(E453," ","")&lt;&gt;"AssortedArtists",SUBSTITUTE(E453," ","")&lt;&gt;"AssortedArtist",E453&lt;&gt;"Assorted",SUBSTITUTE(E453," ","")&lt;&gt;"AsortedArtists",SUBSTITUTE(E453," ","")&lt;&gt;"AsortedArtist",E453&lt;&gt;"Asorted",E453&lt;&gt;"Other",,SUBSTITUTE(E453," ","")&lt;&gt;"MiscellaneousArtists",SUBSTITUTE(E453," ","")&lt;&gt;"MiscellaneousArtist",E453&lt;&gt;"Miscellaneous",SUBSTITUTE(E453," ","")&lt;&gt;"MiscelaneousArtists",SUBSTITUTE(E453," ","")&lt;&gt;"MiscelaneousArtist",E453&lt;&gt;"Miscelaneous"),"INSERT into Contributors VALUES (newid(), "&amp;IF(F453&lt;&gt;"Primary Artist", "(select RoleId from ContributorRoles where Name='"&amp;F453&amp;"'), 0", "49, 1")&amp; ", null, (select max(ReleaseId) from Releases where "&amp;IF(A453&lt;&gt;"","UPC="&amp;A453,"Catalog='"&amp;SUBSTITUTE(trim(B453),"'","''")&amp;"'")&amp;" and EnterpriseId="&amp;EntId&amp;"), (select ArtistId from Artists where Name=N'"&amp;SUBSTITUTE(trim(E453),"'","''")&amp;"' and EnterpriseId="&amp;EntId&amp;"), null)",""))</f>
        <v>INSERT into Contributors VALUES (newid(), (select RoleId from ContributorRoles where Name='Engineer'), 0, null, (select max(ReleaseId) from Releases where UPC=798239938521 and EnterpriseId=647322), (select ArtistId from Artists where Name=N'$hinepsj' and EnterpriseId=647322), null)</v>
      </c>
      <c r="L453" s="28"/>
    </row>
    <row r="454">
      <c r="A454" s="83">
        <v>7.37558419854E11</v>
      </c>
      <c r="B454" s="116"/>
      <c r="C454" s="134" t="str">
        <f t="array" ref="C454">ifs(and(isblank($A454),isblank($B454)),"", not(iserror(vlookup($A454&amp;$B454,'3) Release_Label'!$D:$D&amp;'3) Release_Label'!$E:$E,1,0))),vlookup($A454&amp;$B454,{'3) Release_Label'!$D:$D&amp;'3) Release_Label'!$E:$E,'3) Release_Label'!$F:$F},2,0), or(and(not(isblank($B454)),$B454=$B453,$A454&lt;&gt;$A453),and(not(isblank($A454)),$A454=$A453,$B454&lt;&gt;$B453)),"ID LISTS UNALIGNED",and($A454&lt;&gt;"",countif('3) Release_Label'!$D:$D,$A454)=0),"NO UPC MATCH in Release_Label",and($B454&lt;&gt;"",countif('3) Release_Label'!$E:$E,$B454)=0),"NO CATALOG ID MATCH in Release_Label",iserror(vlookup($A454&amp;$B454,'3) Release_Label'!$D:$D&amp;'3) Release_Label'!$E:$E,1,0)),"NO UPC-CATALOG ID pair MATCH in Release_Label" )</f>
        <v>Silver: Dinossauro Imparável</v>
      </c>
      <c r="D454" s="134" t="str">
        <f t="array" ref="D454">ifs(and(isblank($A454),isblank($B454)),"", not(iserror(vlookup($A454&amp;$B454,'3) Release_Label'!$D:$D&amp;'3) Release_Label'!$E:$E,1,0))),vlookup($A454&amp;$B454,{'3) Release_Label'!$D:$D&amp;'3) Release_Label'!$E:$E,'3) Release_Label'!$H:$H},2,0), or(and(not(isblank($B454)),$B454=$B453,$A454&lt;&gt;$A453),and(not(isblank($A454)),$A454=$A453,$B454&lt;&gt;$B453)),"ID LISTS UNALIGNED",and($A454&lt;&gt;"",countif('3) Release_Label'!$D:$D,$A454)=0),"NO UPC MATCH in Release_Label",and($B454&lt;&gt;"",countif('3) Release_Label'!$E:$E,$B454)=0),"NO CATALOG ID MATCH in Release_Label",iserror(vlookup($A454&amp;$B454,'3) Release_Label'!$D:$D&amp;'3) Release_Label'!$E:$E,1,0)),"NO UPC-CATALOG ID pair MATCH in Release_Label" )</f>
        <v/>
      </c>
      <c r="E454" s="43" t="s">
        <v>67</v>
      </c>
      <c r="F454" s="135" t="s">
        <v>666</v>
      </c>
      <c r="G454" s="136" t="str">
        <f t="array" ref="G454">ifs(or($F454="",$F454="Main Primary Artist"),$F454,not(iserror(vlookup($F454,'Reference info'!$J$5:$J$8,1,0))),"Key Artist",not(iserror(vlookup($F454,'Reference info'!$J$38:$J$405,1,0))),"Performer",not(iserror(vlookup($F454,'Reference info'!$J$10:$J$36,1,0))),"Producer &amp; Engineer")</f>
        <v>Main Primary Artist</v>
      </c>
      <c r="I454" s="8" t="str">
        <f>IF(AND(F454="Main Primary Artist",SUBSTITUTE(E454," ","")&lt;&gt;"VariousArtists",SUBSTITUTE(E454," ","")&lt;&gt;"VariousArtist",E454&lt;&gt;"Various",SUBSTITUTE(E454," ","")&lt;&gt;"AssortedArtists",SUBSTITUTE(E454," ","")&lt;&gt;"AssortedArtist",E454&lt;&gt;"Assorted",SUBSTITUTE(E454," ","")&lt;&gt;"AsortedArtists",SUBSTITUTE(E454," ","")&lt;&gt;"AsortedArtist",E454&lt;&gt;"Asorted",E454&lt;&gt;"Other",,SUBSTITUTE(E454," ","")&lt;&gt;"MiscellaneousArtists",SUBSTITUTE(E454," ","")&lt;&gt;"MiscellaneousArtist",E454&lt;&gt;"Miscellaneous",SUBSTITUTE(E454," ","")&lt;&gt;"MiscelaneousArtists",SUBSTITUTE(E454," ","")&lt;&gt;"MiscelaneousArtist",E454&lt;&gt;"Miscelaneous"),"update Releases set ArtistId=(select ArtistId from Artists where Name=N'"&amp;SUBSTITUTE(trim(E454),"'","''")&amp;"' and EnterpriseId="&amp;EntId&amp;"), SearchKeywords=concat_ws(' ', Name, N'"&amp;SUBSTITUTE(trim(E454),"'","''")&amp;"',(select Name from Labels where LabelId=Releases.LabelId), ReleaseId, UPC, Catalog) where "&amp;IF(A454&lt;&gt;"","UPC="&amp;A454,"Catalog='"&amp;SUBSTITUTE(trim(B454),"'","''")&amp;"'")&amp;" and EnterpriseId="&amp;EntId,IF(and(F454&lt;&gt;"Main Primary Artist",SUBSTITUTE(E454," ","")&lt;&gt;"VariousArtists",SUBSTITUTE(E454," ","")&lt;&gt;"VariousArtist",E454&lt;&gt;"Various",SUBSTITUTE(E454," ","")&lt;&gt;"AssortedArtists",SUBSTITUTE(E454," ","")&lt;&gt;"AssortedArtist",E454&lt;&gt;"Assorted",SUBSTITUTE(E454," ","")&lt;&gt;"AsortedArtists",SUBSTITUTE(E454," ","")&lt;&gt;"AsortedArtist",E454&lt;&gt;"Asorted",E454&lt;&gt;"Other",,SUBSTITUTE(E454," ","")&lt;&gt;"MiscellaneousArtists",SUBSTITUTE(E454," ","")&lt;&gt;"MiscellaneousArtist",E454&lt;&gt;"Miscellaneous",SUBSTITUTE(E454," ","")&lt;&gt;"MiscelaneousArtists",SUBSTITUTE(E454," ","")&lt;&gt;"MiscelaneousArtist",E454&lt;&gt;"Miscelaneous"),"INSERT into Contributors VALUES (newid(), "&amp;IF(F454&lt;&gt;"Primary Artist", "(select RoleId from ContributorRoles where Name='"&amp;F454&amp;"'), 0", "49, 1")&amp; ", null, (select max(ReleaseId) from Releases where "&amp;IF(A454&lt;&gt;"","UPC="&amp;A454,"Catalog='"&amp;SUBSTITUTE(trim(B454),"'","''")&amp;"'")&amp;" and EnterpriseId="&amp;EntId&amp;"), (select ArtistId from Artists where Name=N'"&amp;SUBSTITUTE(trim(E454),"'","''")&amp;"'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UPC=737558419854 and EnterpriseId=647322</v>
      </c>
      <c r="L454" s="28"/>
    </row>
    <row r="455">
      <c r="A455" s="83">
        <v>7.37558419854E11</v>
      </c>
      <c r="B455" s="116"/>
      <c r="C455" s="134" t="str">
        <f t="array" ref="C455">ifs(and(isblank($A455),isblank($B455)),"", not(iserror(vlookup($A455&amp;$B455,'3) Release_Label'!$D:$D&amp;'3) Release_Label'!$E:$E,1,0))),vlookup($A455&amp;$B455,{'3) Release_Label'!$D:$D&amp;'3) Release_Label'!$E:$E,'3) Release_Label'!$F:$F},2,0), or(and(not(isblank($B455)),$B455=$B454,$A455&lt;&gt;$A454),and(not(isblank($A455)),$A455=$A454,$B455&lt;&gt;$B454)),"ID LISTS UNALIGNED",and($A455&lt;&gt;"",countif('3) Release_Label'!$D:$D,$A455)=0),"NO UPC MATCH in Release_Label",and($B455&lt;&gt;"",countif('3) Release_Label'!$E:$E,$B455)=0),"NO CATALOG ID MATCH in Release_Label",iserror(vlookup($A455&amp;$B455,'3) Release_Label'!$D:$D&amp;'3) Release_Label'!$E:$E,1,0)),"NO UPC-CATALOG ID pair MATCH in Release_Label" )</f>
        <v>Silver: Dinossauro Imparável</v>
      </c>
      <c r="D455" s="134" t="str">
        <f t="array" ref="D455">ifs(and(isblank($A455),isblank($B455)),"", not(iserror(vlookup($A455&amp;$B455,'3) Release_Label'!$D:$D&amp;'3) Release_Label'!$E:$E,1,0))),vlookup($A455&amp;$B455,{'3) Release_Label'!$D:$D&amp;'3) Release_Label'!$E:$E,'3) Release_Label'!$H:$H},2,0), or(and(not(isblank($B455)),$B455=$B454,$A455&lt;&gt;$A454),and(not(isblank($A455)),$A455=$A454,$B455&lt;&gt;$B454)),"ID LISTS UNALIGNED",and($A455&lt;&gt;"",countif('3) Release_Label'!$D:$D,$A455)=0),"NO UPC MATCH in Release_Label",and($B455&lt;&gt;"",countif('3) Release_Label'!$E:$E,$B455)=0),"NO CATALOG ID MATCH in Release_Label",iserror(vlookup($A455&amp;$B455,'3) Release_Label'!$D:$D&amp;'3) Release_Label'!$E:$E,1,0)),"NO UPC-CATALOG ID pair MATCH in Release_Label" )</f>
        <v/>
      </c>
      <c r="E455" s="43" t="s">
        <v>67</v>
      </c>
      <c r="F455" s="135" t="s">
        <v>667</v>
      </c>
      <c r="G455" s="136" t="str">
        <f t="array" ref="G455">ifs(or($F455="",$F455="Main Primary Artist"),$F455,not(iserror(vlookup($F455,'Reference info'!$J$5:$J$8,1,0))),"Key Artist",not(iserror(vlookup($F455,'Reference info'!$J$38:$J$405,1,0))),"Performer",not(iserror(vlookup($F455,'Reference info'!$J$10:$J$36,1,0))),"Producer &amp; Engineer")</f>
        <v>Producer &amp; Engineer</v>
      </c>
      <c r="I455" s="8" t="str">
        <f>IF(AND(F455="Main Primary Artist",SUBSTITUTE(E455," ","")&lt;&gt;"VariousArtists",SUBSTITUTE(E455," ","")&lt;&gt;"VariousArtist",E455&lt;&gt;"Various",SUBSTITUTE(E455," ","")&lt;&gt;"AssortedArtists",SUBSTITUTE(E455," ","")&lt;&gt;"AssortedArtist",E455&lt;&gt;"Assorted",SUBSTITUTE(E455," ","")&lt;&gt;"AsortedArtists",SUBSTITUTE(E455," ","")&lt;&gt;"AsortedArtist",E455&lt;&gt;"Asorted",E455&lt;&gt;"Other",,SUBSTITUTE(E455," ","")&lt;&gt;"MiscellaneousArtists",SUBSTITUTE(E455," ","")&lt;&gt;"MiscellaneousArtist",E455&lt;&gt;"Miscellaneous",SUBSTITUTE(E455," ","")&lt;&gt;"MiscelaneousArtists",SUBSTITUTE(E455," ","")&lt;&gt;"MiscelaneousArtist",E455&lt;&gt;"Miscelaneous"),"update Releases set ArtistId=(select ArtistId from Artists where Name=N'"&amp;SUBSTITUTE(trim(E455),"'","''")&amp;"' and EnterpriseId="&amp;EntId&amp;"), SearchKeywords=concat_ws(' ', Name, N'"&amp;SUBSTITUTE(trim(E455),"'","''")&amp;"',(select Name from Labels where LabelId=Releases.LabelId), ReleaseId, UPC, Catalog) where "&amp;IF(A455&lt;&gt;"","UPC="&amp;A455,"Catalog='"&amp;SUBSTITUTE(trim(B455),"'","''")&amp;"'")&amp;" and EnterpriseId="&amp;EntId,IF(and(F455&lt;&gt;"Main Primary Artist",SUBSTITUTE(E455," ","")&lt;&gt;"VariousArtists",SUBSTITUTE(E455," ","")&lt;&gt;"VariousArtist",E455&lt;&gt;"Various",SUBSTITUTE(E455," ","")&lt;&gt;"AssortedArtists",SUBSTITUTE(E455," ","")&lt;&gt;"AssortedArtist",E455&lt;&gt;"Assorted",SUBSTITUTE(E455," ","")&lt;&gt;"AsortedArtists",SUBSTITUTE(E455," ","")&lt;&gt;"AsortedArtist",E455&lt;&gt;"Asorted",E455&lt;&gt;"Other",,SUBSTITUTE(E455," ","")&lt;&gt;"MiscellaneousArtists",SUBSTITUTE(E455," ","")&lt;&gt;"MiscellaneousArtist",E455&lt;&gt;"Miscellaneous",SUBSTITUTE(E455," ","")&lt;&gt;"MiscelaneousArtists",SUBSTITUTE(E455," ","")&lt;&gt;"MiscelaneousArtist",E455&lt;&gt;"Miscelaneous"),"INSERT into Contributors VALUES (newid(), "&amp;IF(F455&lt;&gt;"Primary Artist", "(select RoleId from ContributorRoles where Name='"&amp;F455&amp;"'), 0", "49, 1")&amp; ", null, (select max(ReleaseId) from Releases where "&amp;IF(A455&lt;&gt;"","UPC="&amp;A455,"Catalog='"&amp;SUBSTITUTE(trim(B455),"'","''")&amp;"'")&amp;" and EnterpriseId="&amp;EntId&amp;"), (select ArtistId from Artists where Name=N'"&amp;SUBSTITUTE(trim(E455),"'","''")&amp;"' and EnterpriseId="&amp;EntId&amp;"), null)",""))</f>
        <v>INSERT into Contributors VALUES (newid(), (select RoleId from ContributorRoles where Name='Producer'), 0, null, (select max(ReleaseId) from Releases where UPC=737558419854 and EnterpriseId=647322), (select ArtistId from Artists where Name=N'Flash Beats Manow' and EnterpriseId=647322), null)</v>
      </c>
      <c r="L455" s="28"/>
    </row>
    <row r="456">
      <c r="A456" s="83">
        <v>7.37558419854E11</v>
      </c>
      <c r="B456" s="116"/>
      <c r="C456" s="134" t="str">
        <f t="array" ref="C456">ifs(and(isblank($A456),isblank($B456)),"", not(iserror(vlookup($A456&amp;$B456,'3) Release_Label'!$D:$D&amp;'3) Release_Label'!$E:$E,1,0))),vlookup($A456&amp;$B456,{'3) Release_Label'!$D:$D&amp;'3) Release_Label'!$E:$E,'3) Release_Label'!$F:$F},2,0), or(and(not(isblank($B456)),$B456=$B455,$A456&lt;&gt;$A455),and(not(isblank($A456)),$A456=$A455,$B456&lt;&gt;$B455)),"ID LISTS UNALIGNED",and($A456&lt;&gt;"",countif('3) Release_Label'!$D:$D,$A456)=0),"NO UPC MATCH in Release_Label",and($B456&lt;&gt;"",countif('3) Release_Label'!$E:$E,$B456)=0),"NO CATALOG ID MATCH in Release_Label",iserror(vlookup($A456&amp;$B456,'3) Release_Label'!$D:$D&amp;'3) Release_Label'!$E:$E,1,0)),"NO UPC-CATALOG ID pair MATCH in Release_Label" )</f>
        <v>Silver: Dinossauro Imparável</v>
      </c>
      <c r="D456" s="134" t="str">
        <f t="array" ref="D456">ifs(and(isblank($A456),isblank($B456)),"", not(iserror(vlookup($A456&amp;$B456,'3) Release_Label'!$D:$D&amp;'3) Release_Label'!$E:$E,1,0))),vlookup($A456&amp;$B456,{'3) Release_Label'!$D:$D&amp;'3) Release_Label'!$E:$E,'3) Release_Label'!$H:$H},2,0), or(and(not(isblank($B456)),$B456=$B455,$A456&lt;&gt;$A455),and(not(isblank($A456)),$A456=$A455,$B456&lt;&gt;$B455)),"ID LISTS UNALIGNED",and($A456&lt;&gt;"",countif('3) Release_Label'!$D:$D,$A456)=0),"NO UPC MATCH in Release_Label",and($B456&lt;&gt;"",countif('3) Release_Label'!$E:$E,$B456)=0),"NO CATALOG ID MATCH in Release_Label",iserror(vlookup($A456&amp;$B456,'3) Release_Label'!$D:$D&amp;'3) Release_Label'!$E:$E,1,0)),"NO UPC-CATALOG ID pair MATCH in Release_Label" )</f>
        <v/>
      </c>
      <c r="E456" s="43" t="s">
        <v>67</v>
      </c>
      <c r="F456" s="135" t="s">
        <v>669</v>
      </c>
      <c r="G456" s="136" t="str">
        <f t="array" ref="G456">ifs(or($F456="",$F456="Main Primary Artist"),$F456,not(iserror(vlookup($F456,'Reference info'!$J$5:$J$8,1,0))),"Key Artist",not(iserror(vlookup($F456,'Reference info'!$J$38:$J$405,1,0))),"Performer",not(iserror(vlookup($F456,'Reference info'!$J$10:$J$36,1,0))),"Producer &amp; Engineer")</f>
        <v>Producer &amp; Engineer</v>
      </c>
      <c r="I456" s="8" t="str">
        <f>IF(AND(F456="Main Primary Artist",SUBSTITUTE(E456," ","")&lt;&gt;"VariousArtists",SUBSTITUTE(E456," ","")&lt;&gt;"VariousArtist",E456&lt;&gt;"Various",SUBSTITUTE(E456," ","")&lt;&gt;"AssortedArtists",SUBSTITUTE(E456," ","")&lt;&gt;"AssortedArtist",E456&lt;&gt;"Assorted",SUBSTITUTE(E456," ","")&lt;&gt;"AsortedArtists",SUBSTITUTE(E456," ","")&lt;&gt;"AsortedArtist",E456&lt;&gt;"Asorted",E456&lt;&gt;"Other",,SUBSTITUTE(E456," ","")&lt;&gt;"MiscellaneousArtists",SUBSTITUTE(E456," ","")&lt;&gt;"MiscellaneousArtist",E456&lt;&gt;"Miscellaneous",SUBSTITUTE(E456," ","")&lt;&gt;"MiscelaneousArtists",SUBSTITUTE(E456," ","")&lt;&gt;"MiscelaneousArtist",E456&lt;&gt;"Miscelaneous"),"update Releases set ArtistId=(select ArtistId from Artists where Name=N'"&amp;SUBSTITUTE(trim(E456),"'","''")&amp;"' and EnterpriseId="&amp;EntId&amp;"), SearchKeywords=concat_ws(' ', Name, N'"&amp;SUBSTITUTE(trim(E456),"'","''")&amp;"',(select Name from Labels where LabelId=Releases.LabelId), ReleaseId, UPC, Catalog) where "&amp;IF(A456&lt;&gt;"","UPC="&amp;A456,"Catalog='"&amp;SUBSTITUTE(trim(B456),"'","''")&amp;"'")&amp;" and EnterpriseId="&amp;EntId,IF(and(F456&lt;&gt;"Main Primary Artist",SUBSTITUTE(E456," ","")&lt;&gt;"VariousArtists",SUBSTITUTE(E456," ","")&lt;&gt;"VariousArtist",E456&lt;&gt;"Various",SUBSTITUTE(E456," ","")&lt;&gt;"AssortedArtists",SUBSTITUTE(E456," ","")&lt;&gt;"AssortedArtist",E456&lt;&gt;"Assorted",SUBSTITUTE(E456," ","")&lt;&gt;"AsortedArtists",SUBSTITUTE(E456," ","")&lt;&gt;"AsortedArtist",E456&lt;&gt;"Asorted",E456&lt;&gt;"Other",,SUBSTITUTE(E456," ","")&lt;&gt;"MiscellaneousArtists",SUBSTITUTE(E456," ","")&lt;&gt;"MiscellaneousArtist",E456&lt;&gt;"Miscellaneous",SUBSTITUTE(E456," ","")&lt;&gt;"MiscelaneousArtists",SUBSTITUTE(E456," ","")&lt;&gt;"MiscelaneousArtist",E456&lt;&gt;"Miscelaneous"),"INSERT into Contributors VALUES (newid(), "&amp;IF(F456&lt;&gt;"Primary Artist", "(select RoleId from ContributorRoles where Name='"&amp;F456&amp;"'), 0", "49, 1")&amp; ", null, (select max(ReleaseId) from Releases where "&amp;IF(A456&lt;&gt;"","UPC="&amp;A456,"Catalog='"&amp;SUBSTITUTE(trim(B456),"'","''")&amp;"'")&amp;" and EnterpriseId="&amp;EntId&amp;"), (select ArtistId from Artists where Name=N'"&amp;SUBSTITUTE(trim(E456),"'","''")&amp;"' and EnterpriseId="&amp;EntId&amp;"), null)",""))</f>
        <v>INSERT into Contributors VALUES (newid(), (select RoleId from ContributorRoles where Name='Engineer'), 0, null, (select max(ReleaseId) from Releases where UPC=737558419854 and EnterpriseId=647322), (select ArtistId from Artists where Name=N'Flash Beats Manow' and EnterpriseId=647322), null)</v>
      </c>
      <c r="L456" s="28"/>
    </row>
    <row r="457">
      <c r="A457" s="83">
        <v>7.42526296047E11</v>
      </c>
      <c r="B457" s="116"/>
      <c r="C457" s="134" t="str">
        <f t="array" ref="C457">ifs(and(isblank($A457),isblank($B457)),"", not(iserror(vlookup($A457&amp;$B457,'3) Release_Label'!$D:$D&amp;'3) Release_Label'!$E:$E,1,0))),vlookup($A457&amp;$B457,{'3) Release_Label'!$D:$D&amp;'3) Release_Label'!$E:$E,'3) Release_Label'!$F:$F},2,0), or(and(not(isblank($B457)),$B457=$B456,$A457&lt;&gt;$A456),and(not(isblank($A457)),$A457=$A456,$B457&lt;&gt;$B456)),"ID LISTS UNALIGNED",and($A457&lt;&gt;"",countif('3) Release_Label'!$D:$D,$A457)=0),"NO UPC MATCH in Release_Label",and($B457&lt;&gt;"",countif('3) Release_Label'!$E:$E,$B457)=0),"NO CATALOG ID MATCH in Release_Label",iserror(vlookup($A457&amp;$B457,'3) Release_Label'!$D:$D&amp;'3) Release_Label'!$E:$E,1,0)),"NO UPC-CATALOG ID pair MATCH in Release_Label" )</f>
        <v>Qin Shi Huang: Humano Mais Forte</v>
      </c>
      <c r="D457" s="134" t="str">
        <f t="array" ref="D457">ifs(and(isblank($A457),isblank($B457)),"", not(iserror(vlookup($A457&amp;$B457,'3) Release_Label'!$D:$D&amp;'3) Release_Label'!$E:$E,1,0))),vlookup($A457&amp;$B457,{'3) Release_Label'!$D:$D&amp;'3) Release_Label'!$E:$E,'3) Release_Label'!$H:$H},2,0), or(and(not(isblank($B457)),$B457=$B456,$A457&lt;&gt;$A456),and(not(isblank($A457)),$A457=$A456,$B457&lt;&gt;$B456)),"ID LISTS UNALIGNED",and($A457&lt;&gt;"",countif('3) Release_Label'!$D:$D,$A457)=0),"NO UPC MATCH in Release_Label",and($B457&lt;&gt;"",countif('3) Release_Label'!$E:$E,$B457)=0),"NO CATALOG ID MATCH in Release_Label",iserror(vlookup($A457&amp;$B457,'3) Release_Label'!$D:$D&amp;'3) Release_Label'!$E:$E,1,0)),"NO UPC-CATALOG ID pair MATCH in Release_Label" )</f>
        <v/>
      </c>
      <c r="E457" s="43" t="s">
        <v>67</v>
      </c>
      <c r="F457" s="135" t="s">
        <v>666</v>
      </c>
      <c r="G457" s="136" t="str">
        <f t="array" ref="G457">ifs(or($F457="",$F457="Main Primary Artist"),$F457,not(iserror(vlookup($F457,'Reference info'!$J$5:$J$8,1,0))),"Key Artist",not(iserror(vlookup($F457,'Reference info'!$J$38:$J$405,1,0))),"Performer",not(iserror(vlookup($F457,'Reference info'!$J$10:$J$36,1,0))),"Producer &amp; Engineer")</f>
        <v>Main Primary Artist</v>
      </c>
      <c r="I457" s="8" t="str">
        <f>IF(AND(F457="Main Primary Artist",SUBSTITUTE(E457," ","")&lt;&gt;"VariousArtists",SUBSTITUTE(E457," ","")&lt;&gt;"VariousArtist",E457&lt;&gt;"Various",SUBSTITUTE(E457," ","")&lt;&gt;"AssortedArtists",SUBSTITUTE(E457," ","")&lt;&gt;"AssortedArtist",E457&lt;&gt;"Assorted",SUBSTITUTE(E457," ","")&lt;&gt;"AsortedArtists",SUBSTITUTE(E457," ","")&lt;&gt;"AsortedArtist",E457&lt;&gt;"Asorted",E457&lt;&gt;"Other",,SUBSTITUTE(E457," ","")&lt;&gt;"MiscellaneousArtists",SUBSTITUTE(E457," ","")&lt;&gt;"MiscellaneousArtist",E457&lt;&gt;"Miscellaneous",SUBSTITUTE(E457," ","")&lt;&gt;"MiscelaneousArtists",SUBSTITUTE(E457," ","")&lt;&gt;"MiscelaneousArtist",E457&lt;&gt;"Miscelaneous"),"update Releases set ArtistId=(select ArtistId from Artists where Name=N'"&amp;SUBSTITUTE(trim(E457),"'","''")&amp;"' and EnterpriseId="&amp;EntId&amp;"), SearchKeywords=concat_ws(' ', Name, N'"&amp;SUBSTITUTE(trim(E457),"'","''")&amp;"',(select Name from Labels where LabelId=Releases.LabelId), ReleaseId, UPC, Catalog) where "&amp;IF(A457&lt;&gt;"","UPC="&amp;A457,"Catalog='"&amp;SUBSTITUTE(trim(B457),"'","''")&amp;"'")&amp;" and EnterpriseId="&amp;EntId,IF(and(F457&lt;&gt;"Main Primary Artist",SUBSTITUTE(E457," ","")&lt;&gt;"VariousArtists",SUBSTITUTE(E457," ","")&lt;&gt;"VariousArtist",E457&lt;&gt;"Various",SUBSTITUTE(E457," ","")&lt;&gt;"AssortedArtists",SUBSTITUTE(E457," ","")&lt;&gt;"AssortedArtist",E457&lt;&gt;"Assorted",SUBSTITUTE(E457," ","")&lt;&gt;"AsortedArtists",SUBSTITUTE(E457," ","")&lt;&gt;"AsortedArtist",E457&lt;&gt;"Asorted",E457&lt;&gt;"Other",,SUBSTITUTE(E457," ","")&lt;&gt;"MiscellaneousArtists",SUBSTITUTE(E457," ","")&lt;&gt;"MiscellaneousArtist",E457&lt;&gt;"Miscellaneous",SUBSTITUTE(E457," ","")&lt;&gt;"MiscelaneousArtists",SUBSTITUTE(E457," ","")&lt;&gt;"MiscelaneousArtist",E457&lt;&gt;"Miscelaneous"),"INSERT into Contributors VALUES (newid(), "&amp;IF(F457&lt;&gt;"Primary Artist", "(select RoleId from ContributorRoles where Name='"&amp;F457&amp;"'), 0", "49, 1")&amp; ", null, (select max(ReleaseId) from Releases where "&amp;IF(A457&lt;&gt;"","UPC="&amp;A457,"Catalog='"&amp;SUBSTITUTE(trim(B457),"'","''")&amp;"'")&amp;" and EnterpriseId="&amp;EntId&amp;"), (select ArtistId from Artists where Name=N'"&amp;SUBSTITUTE(trim(E457),"'","''")&amp;"' and EnterpriseId="&amp;EntId&amp;"), null)",""))</f>
        <v>update Releases set ArtistId=(select ArtistId from Artists where Name=N'Flash Beats Manow' and EnterpriseId=647322), SearchKeywords=concat_ws(' ', Name, N'Flash Beats Manow',(select Name from Labels where LabelId=Releases.LabelId), ReleaseId, UPC, Catalog) where UPC=742526296047 and EnterpriseId=647322</v>
      </c>
      <c r="L457" s="28"/>
    </row>
    <row r="458">
      <c r="A458" s="83">
        <v>7.42526296047E11</v>
      </c>
      <c r="B458" s="116"/>
      <c r="C458" s="134" t="str">
        <f t="array" ref="C458">ifs(and(isblank($A458),isblank($B458)),"", not(iserror(vlookup($A458&amp;$B458,'3) Release_Label'!$D:$D&amp;'3) Release_Label'!$E:$E,1,0))),vlookup($A458&amp;$B458,{'3) Release_Label'!$D:$D&amp;'3) Release_Label'!$E:$E,'3) Release_Label'!$F:$F},2,0), or(and(not(isblank($B458)),$B458=$B457,$A458&lt;&gt;$A457),and(not(isblank($A458)),$A458=$A457,$B458&lt;&gt;$B457)),"ID LISTS UNALIGNED",and($A458&lt;&gt;"",countif('3) Release_Label'!$D:$D,$A458)=0),"NO UPC MATCH in Release_Label",and($B458&lt;&gt;"",countif('3) Release_Label'!$E:$E,$B458)=0),"NO CATALOG ID MATCH in Release_Label",iserror(vlookup($A458&amp;$B458,'3) Release_Label'!$D:$D&amp;'3) Release_Label'!$E:$E,1,0)),"NO UPC-CATALOG ID pair MATCH in Release_Label" )</f>
        <v>Qin Shi Huang: Humano Mais Forte</v>
      </c>
      <c r="D458" s="134" t="str">
        <f t="array" ref="D458">ifs(and(isblank($A458),isblank($B458)),"", not(iserror(vlookup($A458&amp;$B458,'3) Release_Label'!$D:$D&amp;'3) Release_Label'!$E:$E,1,0))),vlookup($A458&amp;$B458,{'3) Release_Label'!$D:$D&amp;'3) Release_Label'!$E:$E,'3) Release_Label'!$H:$H},2,0), or(and(not(isblank($B458)),$B458=$B457,$A458&lt;&gt;$A457),and(not(isblank($A458)),$A458=$A457,$B458&lt;&gt;$B457)),"ID LISTS UNALIGNED",and($A458&lt;&gt;"",countif('3) Release_Label'!$D:$D,$A458)=0),"NO UPC MATCH in Release_Label",and($B458&lt;&gt;"",countif('3) Release_Label'!$E:$E,$B458)=0),"NO CATALOG ID MATCH in Release_Label",iserror(vlookup($A458&amp;$B458,'3) Release_Label'!$D:$D&amp;'3) Release_Label'!$E:$E,1,0)),"NO UPC-CATALOG ID pair MATCH in Release_Label" )</f>
        <v/>
      </c>
      <c r="E458" s="43" t="s">
        <v>67</v>
      </c>
      <c r="F458" s="135" t="s">
        <v>667</v>
      </c>
      <c r="G458" s="136" t="str">
        <f t="array" ref="G458">ifs(or($F458="",$F458="Main Primary Artist"),$F458,not(iserror(vlookup($F458,'Reference info'!$J$5:$J$8,1,0))),"Key Artist",not(iserror(vlookup($F458,'Reference info'!$J$38:$J$405,1,0))),"Performer",not(iserror(vlookup($F458,'Reference info'!$J$10:$J$36,1,0))),"Producer &amp; Engineer")</f>
        <v>Producer &amp; Engineer</v>
      </c>
      <c r="I458" s="8" t="str">
        <f>IF(AND(F458="Main Primary Artist",SUBSTITUTE(E458," ","")&lt;&gt;"VariousArtists",SUBSTITUTE(E458," ","")&lt;&gt;"VariousArtist",E458&lt;&gt;"Various",SUBSTITUTE(E458," ","")&lt;&gt;"AssortedArtists",SUBSTITUTE(E458," ","")&lt;&gt;"AssortedArtist",E458&lt;&gt;"Assorted",SUBSTITUTE(E458," ","")&lt;&gt;"AsortedArtists",SUBSTITUTE(E458," ","")&lt;&gt;"AsortedArtist",E458&lt;&gt;"Asorted",E458&lt;&gt;"Other",,SUBSTITUTE(E458," ","")&lt;&gt;"MiscellaneousArtists",SUBSTITUTE(E458," ","")&lt;&gt;"MiscellaneousArtist",E458&lt;&gt;"Miscellaneous",SUBSTITUTE(E458," ","")&lt;&gt;"MiscelaneousArtists",SUBSTITUTE(E458," ","")&lt;&gt;"MiscelaneousArtist",E458&lt;&gt;"Miscelaneous"),"update Releases set ArtistId=(select ArtistId from Artists where Name=N'"&amp;SUBSTITUTE(trim(E458),"'","''")&amp;"' and EnterpriseId="&amp;EntId&amp;"), SearchKeywords=concat_ws(' ', Name, N'"&amp;SUBSTITUTE(trim(E458),"'","''")&amp;"',(select Name from Labels where LabelId=Releases.LabelId), ReleaseId, UPC, Catalog) where "&amp;IF(A458&lt;&gt;"","UPC="&amp;A458,"Catalog='"&amp;SUBSTITUTE(trim(B458),"'","''")&amp;"'")&amp;" and EnterpriseId="&amp;EntId,IF(and(F458&lt;&gt;"Main Primary Artist",SUBSTITUTE(E458," ","")&lt;&gt;"VariousArtists",SUBSTITUTE(E458," ","")&lt;&gt;"VariousArtist",E458&lt;&gt;"Various",SUBSTITUTE(E458," ","")&lt;&gt;"AssortedArtists",SUBSTITUTE(E458," ","")&lt;&gt;"AssortedArtist",E458&lt;&gt;"Assorted",SUBSTITUTE(E458," ","")&lt;&gt;"AsortedArtists",SUBSTITUTE(E458," ","")&lt;&gt;"AsortedArtist",E458&lt;&gt;"Asorted",E458&lt;&gt;"Other",,SUBSTITUTE(E458," ","")&lt;&gt;"MiscellaneousArtists",SUBSTITUTE(E458," ","")&lt;&gt;"MiscellaneousArtist",E458&lt;&gt;"Miscellaneous",SUBSTITUTE(E458," ","")&lt;&gt;"MiscelaneousArtists",SUBSTITUTE(E458," ","")&lt;&gt;"MiscelaneousArtist",E458&lt;&gt;"Miscelaneous"),"INSERT into Contributors VALUES (newid(), "&amp;IF(F458&lt;&gt;"Primary Artist", "(select RoleId from ContributorRoles where Name='"&amp;F458&amp;"'), 0", "49, 1")&amp; ", null, (select max(ReleaseId) from Releases where "&amp;IF(A458&lt;&gt;"","UPC="&amp;A458,"Catalog='"&amp;SUBSTITUTE(trim(B458),"'","''")&amp;"'")&amp;" and EnterpriseId="&amp;EntId&amp;"), (select ArtistId from Artists where Name=N'"&amp;SUBSTITUTE(trim(E458),"'","''")&amp;"' and EnterpriseId="&amp;EntId&amp;"), null)",""))</f>
        <v>INSERT into Contributors VALUES (newid(), (select RoleId from ContributorRoles where Name='Producer'), 0, null, (select max(ReleaseId) from Releases where UPC=742526296047 and EnterpriseId=647322), (select ArtistId from Artists where Name=N'Flash Beats Manow' and EnterpriseId=647322), null)</v>
      </c>
      <c r="L458" s="28"/>
    </row>
    <row r="459">
      <c r="A459" s="83">
        <v>7.42526296047E11</v>
      </c>
      <c r="B459" s="116"/>
      <c r="C459" s="134" t="str">
        <f t="array" ref="C459">ifs(and(isblank($A459),isblank($B459)),"", not(iserror(vlookup($A459&amp;$B459,'3) Release_Label'!$D:$D&amp;'3) Release_Label'!$E:$E,1,0))),vlookup($A459&amp;$B459,{'3) Release_Label'!$D:$D&amp;'3) Release_Label'!$E:$E,'3) Release_Label'!$F:$F},2,0), or(and(not(isblank($B459)),$B459=$B458,$A459&lt;&gt;$A458),and(not(isblank($A459)),$A459=$A458,$B459&lt;&gt;$B458)),"ID LISTS UNALIGNED",and($A459&lt;&gt;"",countif('3) Release_Label'!$D:$D,$A459)=0),"NO UPC MATCH in Release_Label",and($B459&lt;&gt;"",countif('3) Release_Label'!$E:$E,$B459)=0),"NO CATALOG ID MATCH in Release_Label",iserror(vlookup($A459&amp;$B459,'3) Release_Label'!$D:$D&amp;'3) Release_Label'!$E:$E,1,0)),"NO UPC-CATALOG ID pair MATCH in Release_Label" )</f>
        <v>Qin Shi Huang: Humano Mais Forte</v>
      </c>
      <c r="D459" s="134" t="str">
        <f t="array" ref="D459">ifs(and(isblank($A459),isblank($B459)),"", not(iserror(vlookup($A459&amp;$B459,'3) Release_Label'!$D:$D&amp;'3) Release_Label'!$E:$E,1,0))),vlookup($A459&amp;$B459,{'3) Release_Label'!$D:$D&amp;'3) Release_Label'!$E:$E,'3) Release_Label'!$H:$H},2,0), or(and(not(isblank($B459)),$B459=$B458,$A459&lt;&gt;$A458),and(not(isblank($A459)),$A459=$A458,$B459&lt;&gt;$B458)),"ID LISTS UNALIGNED",and($A459&lt;&gt;"",countif('3) Release_Label'!$D:$D,$A459)=0),"NO UPC MATCH in Release_Label",and($B459&lt;&gt;"",countif('3) Release_Label'!$E:$E,$B459)=0),"NO CATALOG ID MATCH in Release_Label",iserror(vlookup($A459&amp;$B459,'3) Release_Label'!$D:$D&amp;'3) Release_Label'!$E:$E,1,0)),"NO UPC-CATALOG ID pair MATCH in Release_Label" )</f>
        <v/>
      </c>
      <c r="E459" s="43" t="s">
        <v>67</v>
      </c>
      <c r="F459" s="135" t="s">
        <v>669</v>
      </c>
      <c r="G459" s="136" t="str">
        <f t="array" ref="G459">ifs(or($F459="",$F459="Main Primary Artist"),$F459,not(iserror(vlookup($F459,'Reference info'!$J$5:$J$8,1,0))),"Key Artist",not(iserror(vlookup($F459,'Reference info'!$J$38:$J$405,1,0))),"Performer",not(iserror(vlookup($F459,'Reference info'!$J$10:$J$36,1,0))),"Producer &amp; Engineer")</f>
        <v>Producer &amp; Engineer</v>
      </c>
      <c r="I459" s="8" t="str">
        <f>IF(AND(F459="Main Primary Artist",SUBSTITUTE(E459," ","")&lt;&gt;"VariousArtists",SUBSTITUTE(E459," ","")&lt;&gt;"VariousArtist",E459&lt;&gt;"Various",SUBSTITUTE(E459," ","")&lt;&gt;"AssortedArtists",SUBSTITUTE(E459," ","")&lt;&gt;"AssortedArtist",E459&lt;&gt;"Assorted",SUBSTITUTE(E459," ","")&lt;&gt;"AsortedArtists",SUBSTITUTE(E459," ","")&lt;&gt;"AsortedArtist",E459&lt;&gt;"Asorted",E459&lt;&gt;"Other",,SUBSTITUTE(E459," ","")&lt;&gt;"MiscellaneousArtists",SUBSTITUTE(E459," ","")&lt;&gt;"MiscellaneousArtist",E459&lt;&gt;"Miscellaneous",SUBSTITUTE(E459," ","")&lt;&gt;"MiscelaneousArtists",SUBSTITUTE(E459," ","")&lt;&gt;"MiscelaneousArtist",E459&lt;&gt;"Miscelaneous"),"update Releases set ArtistId=(select ArtistId from Artists where Name=N'"&amp;SUBSTITUTE(trim(E459),"'","''")&amp;"' and EnterpriseId="&amp;EntId&amp;"), SearchKeywords=concat_ws(' ', Name, N'"&amp;SUBSTITUTE(trim(E459),"'","''")&amp;"',(select Name from Labels where LabelId=Releases.LabelId), ReleaseId, UPC, Catalog) where "&amp;IF(A459&lt;&gt;"","UPC="&amp;A459,"Catalog='"&amp;SUBSTITUTE(trim(B459),"'","''")&amp;"'")&amp;" and EnterpriseId="&amp;EntId,IF(and(F459&lt;&gt;"Main Primary Artist",SUBSTITUTE(E459," ","")&lt;&gt;"VariousArtists",SUBSTITUTE(E459," ","")&lt;&gt;"VariousArtist",E459&lt;&gt;"Various",SUBSTITUTE(E459," ","")&lt;&gt;"AssortedArtists",SUBSTITUTE(E459," ","")&lt;&gt;"AssortedArtist",E459&lt;&gt;"Assorted",SUBSTITUTE(E459," ","")&lt;&gt;"AsortedArtists",SUBSTITUTE(E459," ","")&lt;&gt;"AsortedArtist",E459&lt;&gt;"Asorted",E459&lt;&gt;"Other",,SUBSTITUTE(E459," ","")&lt;&gt;"MiscellaneousArtists",SUBSTITUTE(E459," ","")&lt;&gt;"MiscellaneousArtist",E459&lt;&gt;"Miscellaneous",SUBSTITUTE(E459," ","")&lt;&gt;"MiscelaneousArtists",SUBSTITUTE(E459," ","")&lt;&gt;"MiscelaneousArtist",E459&lt;&gt;"Miscelaneous"),"INSERT into Contributors VALUES (newid(), "&amp;IF(F459&lt;&gt;"Primary Artist", "(select RoleId from ContributorRoles where Name='"&amp;F459&amp;"'), 0", "49, 1")&amp; ", null, (select max(ReleaseId) from Releases where "&amp;IF(A459&lt;&gt;"","UPC="&amp;A459,"Catalog='"&amp;SUBSTITUTE(trim(B459),"'","''")&amp;"'")&amp;" and EnterpriseId="&amp;EntId&amp;"), (select ArtistId from Artists where Name=N'"&amp;SUBSTITUTE(trim(E459),"'","''")&amp;"' and EnterpriseId="&amp;EntId&amp;"), null)",""))</f>
        <v>INSERT into Contributors VALUES (newid(), (select RoleId from ContributorRoles where Name='Engineer'), 0, null, (select max(ReleaseId) from Releases where UPC=742526296047 and EnterpriseId=647322), (select ArtistId from Artists where Name=N'Flash Beats Manow' and EnterpriseId=647322), null)</v>
      </c>
      <c r="L459" s="28"/>
    </row>
    <row r="460">
      <c r="A460" s="83">
        <v>7.42526295026E11</v>
      </c>
      <c r="B460" s="116"/>
      <c r="C460" s="134" t="str">
        <f t="array" ref="C460">ifs(and(isblank($A460),isblank($B460)),"", not(iserror(vlookup($A460&amp;$B460,'3) Release_Label'!$D:$D&amp;'3) Release_Label'!$E:$E,1,0))),vlookup($A460&amp;$B460,{'3) Release_Label'!$D:$D&amp;'3) Release_Label'!$E:$E,'3) Release_Label'!$F:$F},2,0), or(and(not(isblank($B460)),$B460=$B459,$A460&lt;&gt;$A459),and(not(isblank($A460)),$A460=$A459,$B460&lt;&gt;$B459)),"ID LISTS UNALIGNED",and($A460&lt;&gt;"",countif('3) Release_Label'!$D:$D,$A460)=0),"NO UPC MATCH in Release_Label",and($B460&lt;&gt;"",countif('3) Release_Label'!$E:$E,$B460)=0),"NO CATALOG ID MATCH in Release_Label",iserror(vlookup($A460&amp;$B460,'3) Release_Label'!$D:$D&amp;'3) Release_Label'!$E:$E,1,0)),"NO UPC-CATALOG ID pair MATCH in Release_Label" )</f>
        <v>Tentando Esquecer</v>
      </c>
      <c r="D460" s="134" t="str">
        <f t="array" ref="D460">ifs(and(isblank($A460),isblank($B460)),"", not(iserror(vlookup($A460&amp;$B460,'3) Release_Label'!$D:$D&amp;'3) Release_Label'!$E:$E,1,0))),vlookup($A460&amp;$B460,{'3) Release_Label'!$D:$D&amp;'3) Release_Label'!$E:$E,'3) Release_Label'!$H:$H},2,0), or(and(not(isblank($B460)),$B460=$B459,$A460&lt;&gt;$A459),and(not(isblank($A460)),$A460=$A459,$B460&lt;&gt;$B459)),"ID LISTS UNALIGNED",and($A460&lt;&gt;"",countif('3) Release_Label'!$D:$D,$A460)=0),"NO UPC MATCH in Release_Label",and($B460&lt;&gt;"",countif('3) Release_Label'!$E:$E,$B460)=0),"NO CATALOG ID MATCH in Release_Label",iserror(vlookup($A460&amp;$B460,'3) Release_Label'!$D:$D&amp;'3) Release_Label'!$E:$E,1,0)),"NO UPC-CATALOG ID pair MATCH in Release_Label" )</f>
        <v/>
      </c>
      <c r="E460" s="43" t="s">
        <v>135</v>
      </c>
      <c r="F460" s="135" t="s">
        <v>666</v>
      </c>
      <c r="G460" s="136" t="str">
        <f t="array" ref="G460">ifs(or($F460="",$F460="Main Primary Artist"),$F460,not(iserror(vlookup($F460,'Reference info'!$J$5:$J$8,1,0))),"Key Artist",not(iserror(vlookup($F460,'Reference info'!$J$38:$J$405,1,0))),"Performer",not(iserror(vlookup($F460,'Reference info'!$J$10:$J$36,1,0))),"Producer &amp; Engineer")</f>
        <v>Main Primary Artist</v>
      </c>
      <c r="I460" s="8" t="str">
        <f>IF(AND(F460="Main Primary Artist",SUBSTITUTE(E460," ","")&lt;&gt;"VariousArtists",SUBSTITUTE(E460," ","")&lt;&gt;"VariousArtist",E460&lt;&gt;"Various",SUBSTITUTE(E460," ","")&lt;&gt;"AssortedArtists",SUBSTITUTE(E460," ","")&lt;&gt;"AssortedArtist",E460&lt;&gt;"Assorted",SUBSTITUTE(E460," ","")&lt;&gt;"AsortedArtists",SUBSTITUTE(E460," ","")&lt;&gt;"AsortedArtist",E460&lt;&gt;"Asorted",E460&lt;&gt;"Other",,SUBSTITUTE(E460," ","")&lt;&gt;"MiscellaneousArtists",SUBSTITUTE(E460," ","")&lt;&gt;"MiscellaneousArtist",E460&lt;&gt;"Miscellaneous",SUBSTITUTE(E460," ","")&lt;&gt;"MiscelaneousArtists",SUBSTITUTE(E460," ","")&lt;&gt;"MiscelaneousArtist",E460&lt;&gt;"Miscelaneous"),"update Releases set ArtistId=(select ArtistId from Artists where Name=N'"&amp;SUBSTITUTE(trim(E460),"'","''")&amp;"' and EnterpriseId="&amp;EntId&amp;"), SearchKeywords=concat_ws(' ', Name, N'"&amp;SUBSTITUTE(trim(E460),"'","''")&amp;"',(select Name from Labels where LabelId=Releases.LabelId), ReleaseId, UPC, Catalog) where "&amp;IF(A460&lt;&gt;"","UPC="&amp;A460,"Catalog='"&amp;SUBSTITUTE(trim(B460),"'","''")&amp;"'")&amp;" and EnterpriseId="&amp;EntId,IF(and(F460&lt;&gt;"Main Primary Artist",SUBSTITUTE(E460," ","")&lt;&gt;"VariousArtists",SUBSTITUTE(E460," ","")&lt;&gt;"VariousArtist",E460&lt;&gt;"Various",SUBSTITUTE(E460," ","")&lt;&gt;"AssortedArtists",SUBSTITUTE(E460," ","")&lt;&gt;"AssortedArtist",E460&lt;&gt;"Assorted",SUBSTITUTE(E460," ","")&lt;&gt;"AsortedArtists",SUBSTITUTE(E460," ","")&lt;&gt;"AsortedArtist",E460&lt;&gt;"Asorted",E460&lt;&gt;"Other",,SUBSTITUTE(E460," ","")&lt;&gt;"MiscellaneousArtists",SUBSTITUTE(E460," ","")&lt;&gt;"MiscellaneousArtist",E460&lt;&gt;"Miscellaneous",SUBSTITUTE(E460," ","")&lt;&gt;"MiscelaneousArtists",SUBSTITUTE(E460," ","")&lt;&gt;"MiscelaneousArtist",E460&lt;&gt;"Miscelaneous"),"INSERT into Contributors VALUES (newid(), "&amp;IF(F460&lt;&gt;"Primary Artist", "(select RoleId from ContributorRoles where Name='"&amp;F460&amp;"'), 0", "49, 1")&amp; ", null, (select max(ReleaseId) from Releases where "&amp;IF(A460&lt;&gt;"","UPC="&amp;A460,"Catalog='"&amp;SUBSTITUTE(trim(B460),"'","''")&amp;"'")&amp;" and EnterpriseId="&amp;EntId&amp;"), (select ArtistId from Artists where Name=N'"&amp;SUBSTITUTE(trim(E460),"'","''")&amp;"' and EnterpriseId="&amp;EntId&amp;"), null)",""))</f>
        <v>update Releases set ArtistId=(select ArtistId from Artists where Name=N'Negol' and EnterpriseId=647322), SearchKeywords=concat_ws(' ', Name, N'Negol',(select Name from Labels where LabelId=Releases.LabelId), ReleaseId, UPC, Catalog) where UPC=742526295026 and EnterpriseId=647322</v>
      </c>
      <c r="L460" s="28"/>
    </row>
    <row r="461">
      <c r="A461" s="83">
        <v>7.42526295026E11</v>
      </c>
      <c r="B461" s="116"/>
      <c r="C461" s="134" t="str">
        <f t="array" ref="C461">ifs(and(isblank($A461),isblank($B461)),"", not(iserror(vlookup($A461&amp;$B461,'3) Release_Label'!$D:$D&amp;'3) Release_Label'!$E:$E,1,0))),vlookup($A461&amp;$B461,{'3) Release_Label'!$D:$D&amp;'3) Release_Label'!$E:$E,'3) Release_Label'!$F:$F},2,0), or(and(not(isblank($B461)),$B461=$B460,$A461&lt;&gt;$A460),and(not(isblank($A461)),$A461=$A460,$B461&lt;&gt;$B460)),"ID LISTS UNALIGNED",and($A461&lt;&gt;"",countif('3) Release_Label'!$D:$D,$A461)=0),"NO UPC MATCH in Release_Label",and($B461&lt;&gt;"",countif('3) Release_Label'!$E:$E,$B461)=0),"NO CATALOG ID MATCH in Release_Label",iserror(vlookup($A461&amp;$B461,'3) Release_Label'!$D:$D&amp;'3) Release_Label'!$E:$E,1,0)),"NO UPC-CATALOG ID pair MATCH in Release_Label" )</f>
        <v>Tentando Esquecer</v>
      </c>
      <c r="D461" s="134" t="str">
        <f t="array" ref="D461">ifs(and(isblank($A461),isblank($B461)),"", not(iserror(vlookup($A461&amp;$B461,'3) Release_Label'!$D:$D&amp;'3) Release_Label'!$E:$E,1,0))),vlookup($A461&amp;$B461,{'3) Release_Label'!$D:$D&amp;'3) Release_Label'!$E:$E,'3) Release_Label'!$H:$H},2,0), or(and(not(isblank($B461)),$B461=$B460,$A461&lt;&gt;$A460),and(not(isblank($A461)),$A461=$A460,$B461&lt;&gt;$B460)),"ID LISTS UNALIGNED",and($A461&lt;&gt;"",countif('3) Release_Label'!$D:$D,$A461)=0),"NO UPC MATCH in Release_Label",and($B461&lt;&gt;"",countif('3) Release_Label'!$E:$E,$B461)=0),"NO CATALOG ID MATCH in Release_Label",iserror(vlookup($A461&amp;$B461,'3) Release_Label'!$D:$D&amp;'3) Release_Label'!$E:$E,1,0)),"NO UPC-CATALOG ID pair MATCH in Release_Label" )</f>
        <v/>
      </c>
      <c r="E461" s="43" t="s">
        <v>135</v>
      </c>
      <c r="F461" s="135" t="s">
        <v>667</v>
      </c>
      <c r="G461" s="136" t="str">
        <f t="array" ref="G461">ifs(or($F461="",$F461="Main Primary Artist"),$F461,not(iserror(vlookup($F461,'Reference info'!$J$5:$J$8,1,0))),"Key Artist",not(iserror(vlookup($F461,'Reference info'!$J$38:$J$405,1,0))),"Performer",not(iserror(vlookup($F461,'Reference info'!$J$10:$J$36,1,0))),"Producer &amp; Engineer")</f>
        <v>Producer &amp; Engineer</v>
      </c>
      <c r="I461" s="8" t="str">
        <f>IF(AND(F461="Main Primary Artist",SUBSTITUTE(E461," ","")&lt;&gt;"VariousArtists",SUBSTITUTE(E461," ","")&lt;&gt;"VariousArtist",E461&lt;&gt;"Various",SUBSTITUTE(E461," ","")&lt;&gt;"AssortedArtists",SUBSTITUTE(E461," ","")&lt;&gt;"AssortedArtist",E461&lt;&gt;"Assorted",SUBSTITUTE(E461," ","")&lt;&gt;"AsortedArtists",SUBSTITUTE(E461," ","")&lt;&gt;"AsortedArtist",E461&lt;&gt;"Asorted",E461&lt;&gt;"Other",,SUBSTITUTE(E461," ","")&lt;&gt;"MiscellaneousArtists",SUBSTITUTE(E461," ","")&lt;&gt;"MiscellaneousArtist",E461&lt;&gt;"Miscellaneous",SUBSTITUTE(E461," ","")&lt;&gt;"MiscelaneousArtists",SUBSTITUTE(E461," ","")&lt;&gt;"MiscelaneousArtist",E461&lt;&gt;"Miscelaneous"),"update Releases set ArtistId=(select ArtistId from Artists where Name=N'"&amp;SUBSTITUTE(trim(E461),"'","''")&amp;"' and EnterpriseId="&amp;EntId&amp;"), SearchKeywords=concat_ws(' ', Name, N'"&amp;SUBSTITUTE(trim(E461),"'","''")&amp;"',(select Name from Labels where LabelId=Releases.LabelId), ReleaseId, UPC, Catalog) where "&amp;IF(A461&lt;&gt;"","UPC="&amp;A461,"Catalog='"&amp;SUBSTITUTE(trim(B461),"'","''")&amp;"'")&amp;" and EnterpriseId="&amp;EntId,IF(and(F461&lt;&gt;"Main Primary Artist",SUBSTITUTE(E461," ","")&lt;&gt;"VariousArtists",SUBSTITUTE(E461," ","")&lt;&gt;"VariousArtist",E461&lt;&gt;"Various",SUBSTITUTE(E461," ","")&lt;&gt;"AssortedArtists",SUBSTITUTE(E461," ","")&lt;&gt;"AssortedArtist",E461&lt;&gt;"Assorted",SUBSTITUTE(E461," ","")&lt;&gt;"AsortedArtists",SUBSTITUTE(E461," ","")&lt;&gt;"AsortedArtist",E461&lt;&gt;"Asorted",E461&lt;&gt;"Other",,SUBSTITUTE(E461," ","")&lt;&gt;"MiscellaneousArtists",SUBSTITUTE(E461," ","")&lt;&gt;"MiscellaneousArtist",E461&lt;&gt;"Miscellaneous",SUBSTITUTE(E461," ","")&lt;&gt;"MiscelaneousArtists",SUBSTITUTE(E461," ","")&lt;&gt;"MiscelaneousArtist",E461&lt;&gt;"Miscelaneous"),"INSERT into Contributors VALUES (newid(), "&amp;IF(F461&lt;&gt;"Primary Artist", "(select RoleId from ContributorRoles where Name='"&amp;F461&amp;"'), 0", "49, 1")&amp; ", null, (select max(ReleaseId) from Releases where "&amp;IF(A461&lt;&gt;"","UPC="&amp;A461,"Catalog='"&amp;SUBSTITUTE(trim(B461),"'","''")&amp;"'")&amp;" and EnterpriseId="&amp;EntId&amp;"), (select ArtistId from Artists where Name=N'"&amp;SUBSTITUTE(trim(E461),"'","''")&amp;"' and EnterpriseId="&amp;EntId&amp;"), null)",""))</f>
        <v>INSERT into Contributors VALUES (newid(), (select RoleId from ContributorRoles where Name='Producer'), 0, null, (select max(ReleaseId) from Releases where UPC=742526295026 and EnterpriseId=647322), (select ArtistId from Artists where Name=N'Negol' and EnterpriseId=647322), null)</v>
      </c>
      <c r="L461" s="28"/>
    </row>
    <row r="462">
      <c r="A462" s="83">
        <v>7.42526295026E11</v>
      </c>
      <c r="B462" s="116"/>
      <c r="C462" s="134" t="str">
        <f t="array" ref="C462">ifs(and(isblank($A462),isblank($B462)),"", not(iserror(vlookup($A462&amp;$B462,'3) Release_Label'!$D:$D&amp;'3) Release_Label'!$E:$E,1,0))),vlookup($A462&amp;$B462,{'3) Release_Label'!$D:$D&amp;'3) Release_Label'!$E:$E,'3) Release_Label'!$F:$F},2,0), or(and(not(isblank($B462)),$B462=$B461,$A462&lt;&gt;$A461),and(not(isblank($A462)),$A462=$A461,$B462&lt;&gt;$B461)),"ID LISTS UNALIGNED",and($A462&lt;&gt;"",countif('3) Release_Label'!$D:$D,$A462)=0),"NO UPC MATCH in Release_Label",and($B462&lt;&gt;"",countif('3) Release_Label'!$E:$E,$B462)=0),"NO CATALOG ID MATCH in Release_Label",iserror(vlookup($A462&amp;$B462,'3) Release_Label'!$D:$D&amp;'3) Release_Label'!$E:$E,1,0)),"NO UPC-CATALOG ID pair MATCH in Release_Label" )</f>
        <v>Tentando Esquecer</v>
      </c>
      <c r="D462" s="134" t="str">
        <f t="array" ref="D462">ifs(and(isblank($A462),isblank($B462)),"", not(iserror(vlookup($A462&amp;$B462,'3) Release_Label'!$D:$D&amp;'3) Release_Label'!$E:$E,1,0))),vlookup($A462&amp;$B462,{'3) Release_Label'!$D:$D&amp;'3) Release_Label'!$E:$E,'3) Release_Label'!$H:$H},2,0), or(and(not(isblank($B462)),$B462=$B461,$A462&lt;&gt;$A461),and(not(isblank($A462)),$A462=$A461,$B462&lt;&gt;$B461)),"ID LISTS UNALIGNED",and($A462&lt;&gt;"",countif('3) Release_Label'!$D:$D,$A462)=0),"NO UPC MATCH in Release_Label",and($B462&lt;&gt;"",countif('3) Release_Label'!$E:$E,$B462)=0),"NO CATALOG ID MATCH in Release_Label",iserror(vlookup($A462&amp;$B462,'3) Release_Label'!$D:$D&amp;'3) Release_Label'!$E:$E,1,0)),"NO UPC-CATALOG ID pair MATCH in Release_Label" )</f>
        <v/>
      </c>
      <c r="E462" s="43" t="s">
        <v>135</v>
      </c>
      <c r="F462" s="135" t="s">
        <v>669</v>
      </c>
      <c r="G462" s="136" t="str">
        <f t="array" ref="G462">ifs(or($F462="",$F462="Main Primary Artist"),$F462,not(iserror(vlookup($F462,'Reference info'!$J$5:$J$8,1,0))),"Key Artist",not(iserror(vlookup($F462,'Reference info'!$J$38:$J$405,1,0))),"Performer",not(iserror(vlookup($F462,'Reference info'!$J$10:$J$36,1,0))),"Producer &amp; Engineer")</f>
        <v>Producer &amp; Engineer</v>
      </c>
      <c r="I462" s="8" t="str">
        <f>IF(AND(F462="Main Primary Artist",SUBSTITUTE(E462," ","")&lt;&gt;"VariousArtists",SUBSTITUTE(E462," ","")&lt;&gt;"VariousArtist",E462&lt;&gt;"Various",SUBSTITUTE(E462," ","")&lt;&gt;"AssortedArtists",SUBSTITUTE(E462," ","")&lt;&gt;"AssortedArtist",E462&lt;&gt;"Assorted",SUBSTITUTE(E462," ","")&lt;&gt;"AsortedArtists",SUBSTITUTE(E462," ","")&lt;&gt;"AsortedArtist",E462&lt;&gt;"Asorted",E462&lt;&gt;"Other",,SUBSTITUTE(E462," ","")&lt;&gt;"MiscellaneousArtists",SUBSTITUTE(E462," ","")&lt;&gt;"MiscellaneousArtist",E462&lt;&gt;"Miscellaneous",SUBSTITUTE(E462," ","")&lt;&gt;"MiscelaneousArtists",SUBSTITUTE(E462," ","")&lt;&gt;"MiscelaneousArtist",E462&lt;&gt;"Miscelaneous"),"update Releases set ArtistId=(select ArtistId from Artists where Name=N'"&amp;SUBSTITUTE(trim(E462),"'","''")&amp;"' and EnterpriseId="&amp;EntId&amp;"), SearchKeywords=concat_ws(' ', Name, N'"&amp;SUBSTITUTE(trim(E462),"'","''")&amp;"',(select Name from Labels where LabelId=Releases.LabelId), ReleaseId, UPC, Catalog) where "&amp;IF(A462&lt;&gt;"","UPC="&amp;A462,"Catalog='"&amp;SUBSTITUTE(trim(B462),"'","''")&amp;"'")&amp;" and EnterpriseId="&amp;EntId,IF(and(F462&lt;&gt;"Main Primary Artist",SUBSTITUTE(E462," ","")&lt;&gt;"VariousArtists",SUBSTITUTE(E462," ","")&lt;&gt;"VariousArtist",E462&lt;&gt;"Various",SUBSTITUTE(E462," ","")&lt;&gt;"AssortedArtists",SUBSTITUTE(E462," ","")&lt;&gt;"AssortedArtist",E462&lt;&gt;"Assorted",SUBSTITUTE(E462," ","")&lt;&gt;"AsortedArtists",SUBSTITUTE(E462," ","")&lt;&gt;"AsortedArtist",E462&lt;&gt;"Asorted",E462&lt;&gt;"Other",,SUBSTITUTE(E462," ","")&lt;&gt;"MiscellaneousArtists",SUBSTITUTE(E462," ","")&lt;&gt;"MiscellaneousArtist",E462&lt;&gt;"Miscellaneous",SUBSTITUTE(E462," ","")&lt;&gt;"MiscelaneousArtists",SUBSTITUTE(E462," ","")&lt;&gt;"MiscelaneousArtist",E462&lt;&gt;"Miscelaneous"),"INSERT into Contributors VALUES (newid(), "&amp;IF(F462&lt;&gt;"Primary Artist", "(select RoleId from ContributorRoles where Name='"&amp;F462&amp;"'), 0", "49, 1")&amp; ", null, (select max(ReleaseId) from Releases where "&amp;IF(A462&lt;&gt;"","UPC="&amp;A462,"Catalog='"&amp;SUBSTITUTE(trim(B462),"'","''")&amp;"'")&amp;" and EnterpriseId="&amp;EntId&amp;"), (select ArtistId from Artists where Name=N'"&amp;SUBSTITUTE(trim(E462),"'","''")&amp;"' and EnterpriseId="&amp;EntId&amp;"), null)",""))</f>
        <v>INSERT into Contributors VALUES (newid(), (select RoleId from ContributorRoles where Name='Engineer'), 0, null, (select max(ReleaseId) from Releases where UPC=742526295026 and EnterpriseId=647322), (select ArtistId from Artists where Name=N'Negol' and EnterpriseId=647322), null)</v>
      </c>
      <c r="L462" s="28"/>
    </row>
    <row r="463">
      <c r="A463" s="83">
        <v>7.42526765314E11</v>
      </c>
      <c r="B463" s="116"/>
      <c r="C463" s="134" t="str">
        <f t="array" ref="C463">ifs(and(isblank($A463),isblank($B463)),"", not(iserror(vlookup($A463&amp;$B463,'3) Release_Label'!$D:$D&amp;'3) Release_Label'!$E:$E,1,0))),vlookup($A463&amp;$B463,{'3) Release_Label'!$D:$D&amp;'3) Release_Label'!$E:$E,'3) Release_Label'!$F:$F},2,0), or(and(not(isblank($B463)),$B463=$B462,$A463&lt;&gt;$A462),and(not(isblank($A463)),$A463=$A462,$B463&lt;&gt;$B462)),"ID LISTS UNALIGNED",and($A463&lt;&gt;"",countif('3) Release_Label'!$D:$D,$A463)=0),"NO UPC MATCH in Release_Label",and($B463&lt;&gt;"",countif('3) Release_Label'!$E:$E,$B463)=0),"NO CATALOG ID MATCH in Release_Label",iserror(vlookup($A463&amp;$B463,'3) Release_Label'!$D:$D&amp;'3) Release_Label'!$E:$E,1,0)),"NO UPC-CATALOG ID pair MATCH in Release_Label" )</f>
        <v>Aomine Daiki</v>
      </c>
      <c r="D463" s="134" t="str">
        <f t="array" ref="D463">ifs(and(isblank($A463),isblank($B463)),"", not(iserror(vlookup($A463&amp;$B463,'3) Release_Label'!$D:$D&amp;'3) Release_Label'!$E:$E,1,0))),vlookup($A463&amp;$B463,{'3) Release_Label'!$D:$D&amp;'3) Release_Label'!$E:$E,'3) Release_Label'!$H:$H},2,0), or(and(not(isblank($B463)),$B463=$B462,$A463&lt;&gt;$A462),and(not(isblank($A463)),$A463=$A462,$B463&lt;&gt;$B462)),"ID LISTS UNALIGNED",and($A463&lt;&gt;"",countif('3) Release_Label'!$D:$D,$A463)=0),"NO UPC MATCH in Release_Label",and($B463&lt;&gt;"",countif('3) Release_Label'!$E:$E,$B463)=0),"NO CATALOG ID MATCH in Release_Label",iserror(vlookup($A463&amp;$B463,'3) Release_Label'!$D:$D&amp;'3) Release_Label'!$E:$E,1,0)),"NO UPC-CATALOG ID pair MATCH in Release_Label" )</f>
        <v/>
      </c>
      <c r="E463" s="43" t="s">
        <v>71</v>
      </c>
      <c r="F463" s="135" t="s">
        <v>666</v>
      </c>
      <c r="G463" s="136" t="str">
        <f t="array" ref="G463">ifs(or($F463="",$F463="Main Primary Artist"),$F463,not(iserror(vlookup($F463,'Reference info'!$J$5:$J$8,1,0))),"Key Artist",not(iserror(vlookup($F463,'Reference info'!$J$38:$J$405,1,0))),"Performer",not(iserror(vlookup($F463,'Reference info'!$J$10:$J$36,1,0))),"Producer &amp; Engineer")</f>
        <v>Main Primary Artist</v>
      </c>
      <c r="I463" s="8" t="str">
        <f>IF(AND(F463="Main Primary Artist",SUBSTITUTE(E463," ","")&lt;&gt;"VariousArtists",SUBSTITUTE(E463," ","")&lt;&gt;"VariousArtist",E463&lt;&gt;"Various",SUBSTITUTE(E463," ","")&lt;&gt;"AssortedArtists",SUBSTITUTE(E463," ","")&lt;&gt;"AssortedArtist",E463&lt;&gt;"Assorted",SUBSTITUTE(E463," ","")&lt;&gt;"AsortedArtists",SUBSTITUTE(E463," ","")&lt;&gt;"AsortedArtist",E463&lt;&gt;"Asorted",E463&lt;&gt;"Other",,SUBSTITUTE(E463," ","")&lt;&gt;"MiscellaneousArtists",SUBSTITUTE(E463," ","")&lt;&gt;"MiscellaneousArtist",E463&lt;&gt;"Miscellaneous",SUBSTITUTE(E463," ","")&lt;&gt;"MiscelaneousArtists",SUBSTITUTE(E463," ","")&lt;&gt;"MiscelaneousArtist",E463&lt;&gt;"Miscelaneous"),"update Releases set ArtistId=(select ArtistId from Artists where Name=N'"&amp;SUBSTITUTE(trim(E463),"'","''")&amp;"' and EnterpriseId="&amp;EntId&amp;"), SearchKeywords=concat_ws(' ', Name, N'"&amp;SUBSTITUTE(trim(E463),"'","''")&amp;"',(select Name from Labels where LabelId=Releases.LabelId), ReleaseId, UPC, Catalog) where "&amp;IF(A463&lt;&gt;"","UPC="&amp;A463,"Catalog='"&amp;SUBSTITUTE(trim(B463),"'","''")&amp;"'")&amp;" and EnterpriseId="&amp;EntId,IF(and(F463&lt;&gt;"Main Primary Artist",SUBSTITUTE(E463," ","")&lt;&gt;"VariousArtists",SUBSTITUTE(E463," ","")&lt;&gt;"VariousArtist",E463&lt;&gt;"Various",SUBSTITUTE(E463," ","")&lt;&gt;"AssortedArtists",SUBSTITUTE(E463," ","")&lt;&gt;"AssortedArtist",E463&lt;&gt;"Assorted",SUBSTITUTE(E463," ","")&lt;&gt;"AsortedArtists",SUBSTITUTE(E463," ","")&lt;&gt;"AsortedArtist",E463&lt;&gt;"Asorted",E463&lt;&gt;"Other",,SUBSTITUTE(E463," ","")&lt;&gt;"MiscellaneousArtists",SUBSTITUTE(E463," ","")&lt;&gt;"MiscellaneousArtist",E463&lt;&gt;"Miscellaneous",SUBSTITUTE(E463," ","")&lt;&gt;"MiscelaneousArtists",SUBSTITUTE(E463," ","")&lt;&gt;"MiscelaneousArtist",E463&lt;&gt;"Miscelaneous"),"INSERT into Contributors VALUES (newid(), "&amp;IF(F463&lt;&gt;"Primary Artist", "(select RoleId from ContributorRoles where Name='"&amp;F463&amp;"'), 0", "49, 1")&amp; ", null, (select max(ReleaseId) from Releases where "&amp;IF(A463&lt;&gt;"","UPC="&amp;A463,"Catalog='"&amp;SUBSTITUTE(trim(B463),"'","''")&amp;"'")&amp;" and EnterpriseId="&amp;EntId&amp;"), (select ArtistId from Artists where Name=N'"&amp;SUBSTITUTE(trim(E463),"'","''")&amp;"' and EnterpriseId="&amp;EntId&amp;"), null)",""))</f>
        <v>update Releases set ArtistId=(select ArtistId from Artists where Name=N'Gabriza' and EnterpriseId=647322), SearchKeywords=concat_ws(' ', Name, N'Gabriza',(select Name from Labels where LabelId=Releases.LabelId), ReleaseId, UPC, Catalog) where UPC=742526765314 and EnterpriseId=647322</v>
      </c>
      <c r="L463" s="28"/>
    </row>
    <row r="464">
      <c r="A464" s="83">
        <v>7.42526765314E11</v>
      </c>
      <c r="B464" s="116"/>
      <c r="C464" s="134" t="str">
        <f t="array" ref="C464">ifs(and(isblank($A464),isblank($B464)),"", not(iserror(vlookup($A464&amp;$B464,'3) Release_Label'!$D:$D&amp;'3) Release_Label'!$E:$E,1,0))),vlookup($A464&amp;$B464,{'3) Release_Label'!$D:$D&amp;'3) Release_Label'!$E:$E,'3) Release_Label'!$F:$F},2,0), or(and(not(isblank($B464)),$B464=$B463,$A464&lt;&gt;$A463),and(not(isblank($A464)),$A464=$A463,$B464&lt;&gt;$B463)),"ID LISTS UNALIGNED",and($A464&lt;&gt;"",countif('3) Release_Label'!$D:$D,$A464)=0),"NO UPC MATCH in Release_Label",and($B464&lt;&gt;"",countif('3) Release_Label'!$E:$E,$B464)=0),"NO CATALOG ID MATCH in Release_Label",iserror(vlookup($A464&amp;$B464,'3) Release_Label'!$D:$D&amp;'3) Release_Label'!$E:$E,1,0)),"NO UPC-CATALOG ID pair MATCH in Release_Label" )</f>
        <v>Aomine Daiki</v>
      </c>
      <c r="D464" s="134" t="str">
        <f t="array" ref="D464">ifs(and(isblank($A464),isblank($B464)),"", not(iserror(vlookup($A464&amp;$B464,'3) Release_Label'!$D:$D&amp;'3) Release_Label'!$E:$E,1,0))),vlookup($A464&amp;$B464,{'3) Release_Label'!$D:$D&amp;'3) Release_Label'!$E:$E,'3) Release_Label'!$H:$H},2,0), or(and(not(isblank($B464)),$B464=$B463,$A464&lt;&gt;$A463),and(not(isblank($A464)),$A464=$A463,$B464&lt;&gt;$B463)),"ID LISTS UNALIGNED",and($A464&lt;&gt;"",countif('3) Release_Label'!$D:$D,$A464)=0),"NO UPC MATCH in Release_Label",and($B464&lt;&gt;"",countif('3) Release_Label'!$E:$E,$B464)=0),"NO CATALOG ID MATCH in Release_Label",iserror(vlookup($A464&amp;$B464,'3) Release_Label'!$D:$D&amp;'3) Release_Label'!$E:$E,1,0)),"NO UPC-CATALOG ID pair MATCH in Release_Label" )</f>
        <v/>
      </c>
      <c r="E464" s="43" t="s">
        <v>71</v>
      </c>
      <c r="F464" s="135" t="s">
        <v>667</v>
      </c>
      <c r="G464" s="136" t="str">
        <f t="array" ref="G464">ifs(or($F464="",$F464="Main Primary Artist"),$F464,not(iserror(vlookup($F464,'Reference info'!$J$5:$J$8,1,0))),"Key Artist",not(iserror(vlookup($F464,'Reference info'!$J$38:$J$405,1,0))),"Performer",not(iserror(vlookup($F464,'Reference info'!$J$10:$J$36,1,0))),"Producer &amp; Engineer")</f>
        <v>Producer &amp; Engineer</v>
      </c>
      <c r="I464" s="8" t="str">
        <f>IF(AND(F464="Main Primary Artist",SUBSTITUTE(E464," ","")&lt;&gt;"VariousArtists",SUBSTITUTE(E464," ","")&lt;&gt;"VariousArtist",E464&lt;&gt;"Various",SUBSTITUTE(E464," ","")&lt;&gt;"AssortedArtists",SUBSTITUTE(E464," ","")&lt;&gt;"AssortedArtist",E464&lt;&gt;"Assorted",SUBSTITUTE(E464," ","")&lt;&gt;"AsortedArtists",SUBSTITUTE(E464," ","")&lt;&gt;"AsortedArtist",E464&lt;&gt;"Asorted",E464&lt;&gt;"Other",,SUBSTITUTE(E464," ","")&lt;&gt;"MiscellaneousArtists",SUBSTITUTE(E464," ","")&lt;&gt;"MiscellaneousArtist",E464&lt;&gt;"Miscellaneous",SUBSTITUTE(E464," ","")&lt;&gt;"MiscelaneousArtists",SUBSTITUTE(E464," ","")&lt;&gt;"MiscelaneousArtist",E464&lt;&gt;"Miscelaneous"),"update Releases set ArtistId=(select ArtistId from Artists where Name=N'"&amp;SUBSTITUTE(trim(E464),"'","''")&amp;"' and EnterpriseId="&amp;EntId&amp;"), SearchKeywords=concat_ws(' ', Name, N'"&amp;SUBSTITUTE(trim(E464),"'","''")&amp;"',(select Name from Labels where LabelId=Releases.LabelId), ReleaseId, UPC, Catalog) where "&amp;IF(A464&lt;&gt;"","UPC="&amp;A464,"Catalog='"&amp;SUBSTITUTE(trim(B464),"'","''")&amp;"'")&amp;" and EnterpriseId="&amp;EntId,IF(and(F464&lt;&gt;"Main Primary Artist",SUBSTITUTE(E464," ","")&lt;&gt;"VariousArtists",SUBSTITUTE(E464," ","")&lt;&gt;"VariousArtist",E464&lt;&gt;"Various",SUBSTITUTE(E464," ","")&lt;&gt;"AssortedArtists",SUBSTITUTE(E464," ","")&lt;&gt;"AssortedArtist",E464&lt;&gt;"Assorted",SUBSTITUTE(E464," ","")&lt;&gt;"AsortedArtists",SUBSTITUTE(E464," ","")&lt;&gt;"AsortedArtist",E464&lt;&gt;"Asorted",E464&lt;&gt;"Other",,SUBSTITUTE(E464," ","")&lt;&gt;"MiscellaneousArtists",SUBSTITUTE(E464," ","")&lt;&gt;"MiscellaneousArtist",E464&lt;&gt;"Miscellaneous",SUBSTITUTE(E464," ","")&lt;&gt;"MiscelaneousArtists",SUBSTITUTE(E464," ","")&lt;&gt;"MiscelaneousArtist",E464&lt;&gt;"Miscelaneous"),"INSERT into Contributors VALUES (newid(), "&amp;IF(F464&lt;&gt;"Primary Artist", "(select RoleId from ContributorRoles where Name='"&amp;F464&amp;"'), 0", "49, 1")&amp; ", null, (select max(ReleaseId) from Releases where "&amp;IF(A464&lt;&gt;"","UPC="&amp;A464,"Catalog='"&amp;SUBSTITUTE(trim(B464),"'","''")&amp;"'")&amp;" and EnterpriseId="&amp;EntId&amp;"), (select ArtistId from Artists where Name=N'"&amp;SUBSTITUTE(trim(E464),"'","''")&amp;"' and EnterpriseId="&amp;EntId&amp;"), null)",""))</f>
        <v>INSERT into Contributors VALUES (newid(), (select RoleId from ContributorRoles where Name='Producer'), 0, null, (select max(ReleaseId) from Releases where UPC=742526765314 and EnterpriseId=647322), (select ArtistId from Artists where Name=N'Gabriza' and EnterpriseId=647322), null)</v>
      </c>
      <c r="L464" s="28"/>
    </row>
    <row r="465">
      <c r="A465" s="83">
        <v>7.42526765314E11</v>
      </c>
      <c r="B465" s="116"/>
      <c r="C465" s="134" t="str">
        <f t="array" ref="C465">ifs(and(isblank($A465),isblank($B465)),"", not(iserror(vlookup($A465&amp;$B465,'3) Release_Label'!$D:$D&amp;'3) Release_Label'!$E:$E,1,0))),vlookup($A465&amp;$B465,{'3) Release_Label'!$D:$D&amp;'3) Release_Label'!$E:$E,'3) Release_Label'!$F:$F},2,0), or(and(not(isblank($B465)),$B465=$B464,$A465&lt;&gt;$A464),and(not(isblank($A465)),$A465=$A464,$B465&lt;&gt;$B464)),"ID LISTS UNALIGNED",and($A465&lt;&gt;"",countif('3) Release_Label'!$D:$D,$A465)=0),"NO UPC MATCH in Release_Label",and($B465&lt;&gt;"",countif('3) Release_Label'!$E:$E,$B465)=0),"NO CATALOG ID MATCH in Release_Label",iserror(vlookup($A465&amp;$B465,'3) Release_Label'!$D:$D&amp;'3) Release_Label'!$E:$E,1,0)),"NO UPC-CATALOG ID pair MATCH in Release_Label" )</f>
        <v>Aomine Daiki</v>
      </c>
      <c r="D465" s="134" t="str">
        <f t="array" ref="D465">ifs(and(isblank($A465),isblank($B465)),"", not(iserror(vlookup($A465&amp;$B465,'3) Release_Label'!$D:$D&amp;'3) Release_Label'!$E:$E,1,0))),vlookup($A465&amp;$B465,{'3) Release_Label'!$D:$D&amp;'3) Release_Label'!$E:$E,'3) Release_Label'!$H:$H},2,0), or(and(not(isblank($B465)),$B465=$B464,$A465&lt;&gt;$A464),and(not(isblank($A465)),$A465=$A464,$B465&lt;&gt;$B464)),"ID LISTS UNALIGNED",and($A465&lt;&gt;"",countif('3) Release_Label'!$D:$D,$A465)=0),"NO UPC MATCH in Release_Label",and($B465&lt;&gt;"",countif('3) Release_Label'!$E:$E,$B465)=0),"NO CATALOG ID MATCH in Release_Label",iserror(vlookup($A465&amp;$B465,'3) Release_Label'!$D:$D&amp;'3) Release_Label'!$E:$E,1,0)),"NO UPC-CATALOG ID pair MATCH in Release_Label" )</f>
        <v/>
      </c>
      <c r="E465" s="43" t="s">
        <v>71</v>
      </c>
      <c r="F465" s="135" t="s">
        <v>669</v>
      </c>
      <c r="G465" s="136" t="str">
        <f t="array" ref="G465">ifs(or($F465="",$F465="Main Primary Artist"),$F465,not(iserror(vlookup($F465,'Reference info'!$J$5:$J$8,1,0))),"Key Artist",not(iserror(vlookup($F465,'Reference info'!$J$38:$J$405,1,0))),"Performer",not(iserror(vlookup($F465,'Reference info'!$J$10:$J$36,1,0))),"Producer &amp; Engineer")</f>
        <v>Producer &amp; Engineer</v>
      </c>
      <c r="I465" s="8" t="str">
        <f>IF(AND(F465="Main Primary Artist",SUBSTITUTE(E465," ","")&lt;&gt;"VariousArtists",SUBSTITUTE(E465," ","")&lt;&gt;"VariousArtist",E465&lt;&gt;"Various",SUBSTITUTE(E465," ","")&lt;&gt;"AssortedArtists",SUBSTITUTE(E465," ","")&lt;&gt;"AssortedArtist",E465&lt;&gt;"Assorted",SUBSTITUTE(E465," ","")&lt;&gt;"AsortedArtists",SUBSTITUTE(E465," ","")&lt;&gt;"AsortedArtist",E465&lt;&gt;"Asorted",E465&lt;&gt;"Other",,SUBSTITUTE(E465," ","")&lt;&gt;"MiscellaneousArtists",SUBSTITUTE(E465," ","")&lt;&gt;"MiscellaneousArtist",E465&lt;&gt;"Miscellaneous",SUBSTITUTE(E465," ","")&lt;&gt;"MiscelaneousArtists",SUBSTITUTE(E465," ","")&lt;&gt;"MiscelaneousArtist",E465&lt;&gt;"Miscelaneous"),"update Releases set ArtistId=(select ArtistId from Artists where Name=N'"&amp;SUBSTITUTE(trim(E465),"'","''")&amp;"' and EnterpriseId="&amp;EntId&amp;"), SearchKeywords=concat_ws(' ', Name, N'"&amp;SUBSTITUTE(trim(E465),"'","''")&amp;"',(select Name from Labels where LabelId=Releases.LabelId), ReleaseId, UPC, Catalog) where "&amp;IF(A465&lt;&gt;"","UPC="&amp;A465,"Catalog='"&amp;SUBSTITUTE(trim(B465),"'","''")&amp;"'")&amp;" and EnterpriseId="&amp;EntId,IF(and(F465&lt;&gt;"Main Primary Artist",SUBSTITUTE(E465," ","")&lt;&gt;"VariousArtists",SUBSTITUTE(E465," ","")&lt;&gt;"VariousArtist",E465&lt;&gt;"Various",SUBSTITUTE(E465," ","")&lt;&gt;"AssortedArtists",SUBSTITUTE(E465," ","")&lt;&gt;"AssortedArtist",E465&lt;&gt;"Assorted",SUBSTITUTE(E465," ","")&lt;&gt;"AsortedArtists",SUBSTITUTE(E465," ","")&lt;&gt;"AsortedArtist",E465&lt;&gt;"Asorted",E465&lt;&gt;"Other",,SUBSTITUTE(E465," ","")&lt;&gt;"MiscellaneousArtists",SUBSTITUTE(E465," ","")&lt;&gt;"MiscellaneousArtist",E465&lt;&gt;"Miscellaneous",SUBSTITUTE(E465," ","")&lt;&gt;"MiscelaneousArtists",SUBSTITUTE(E465," ","")&lt;&gt;"MiscelaneousArtist",E465&lt;&gt;"Miscelaneous"),"INSERT into Contributors VALUES (newid(), "&amp;IF(F465&lt;&gt;"Primary Artist", "(select RoleId from ContributorRoles where Name='"&amp;F465&amp;"'), 0", "49, 1")&amp; ", null, (select max(ReleaseId) from Releases where "&amp;IF(A465&lt;&gt;"","UPC="&amp;A465,"Catalog='"&amp;SUBSTITUTE(trim(B465),"'","''")&amp;"'")&amp;" and EnterpriseId="&amp;EntId&amp;"), (select ArtistId from Artists where Name=N'"&amp;SUBSTITUTE(trim(E465),"'","''")&amp;"' and EnterpriseId="&amp;EntId&amp;"), null)",""))</f>
        <v>INSERT into Contributors VALUES (newid(), (select RoleId from ContributorRoles where Name='Engineer'), 0, null, (select max(ReleaseId) from Releases where UPC=742526765314 and EnterpriseId=647322), (select ArtistId from Artists where Name=N'Gabriza' and EnterpriseId=647322), null)</v>
      </c>
      <c r="L465" s="28"/>
    </row>
    <row r="466">
      <c r="A466" s="83">
        <v>7.98239979241E11</v>
      </c>
      <c r="B466" s="116"/>
      <c r="C466" s="134" t="str">
        <f t="array" ref="C466">ifs(and(isblank($A466),isblank($B466)),"", not(iserror(vlookup($A466&amp;$B466,'3) Release_Label'!$D:$D&amp;'3) Release_Label'!$E:$E,1,0))),vlookup($A466&amp;$B466,{'3) Release_Label'!$D:$D&amp;'3) Release_Label'!$E:$E,'3) Release_Label'!$F:$F},2,0), or(and(not(isblank($B466)),$B466=$B465,$A466&lt;&gt;$A465),and(not(isblank($A466)),$A466=$A465,$B466&lt;&gt;$B465)),"ID LISTS UNALIGNED",and($A466&lt;&gt;"",countif('3) Release_Label'!$D:$D,$A466)=0),"NO UPC MATCH in Release_Label",and($B466&lt;&gt;"",countif('3) Release_Label'!$E:$E,$B466)=0),"NO CATALOG ID MATCH in Release_Label",iserror(vlookup($A466&amp;$B466,'3) Release_Label'!$D:$D&amp;'3) Release_Label'!$E:$E,1,0)),"NO UPC-CATALOG ID pair MATCH in Release_Label" )</f>
        <v>As Nodt
</v>
      </c>
      <c r="D466" s="134" t="str">
        <f t="array" ref="D466">ifs(and(isblank($A466),isblank($B466)),"", not(iserror(vlookup($A466&amp;$B466,'3) Release_Label'!$D:$D&amp;'3) Release_Label'!$E:$E,1,0))),vlookup($A466&amp;$B466,{'3) Release_Label'!$D:$D&amp;'3) Release_Label'!$E:$E,'3) Release_Label'!$H:$H},2,0), or(and(not(isblank($B466)),$B466=$B465,$A466&lt;&gt;$A465),and(not(isblank($A466)),$A466=$A465,$B466&lt;&gt;$B465)),"ID LISTS UNALIGNED",and($A466&lt;&gt;"",countif('3) Release_Label'!$D:$D,$A466)=0),"NO UPC MATCH in Release_Label",and($B466&lt;&gt;"",countif('3) Release_Label'!$E:$E,$B466)=0),"NO CATALOG ID MATCH in Release_Label",iserror(vlookup($A466&amp;$B466,'3) Release_Label'!$D:$D&amp;'3) Release_Label'!$E:$E,1,0)),"NO UPC-CATALOG ID pair MATCH in Release_Label" )</f>
        <v/>
      </c>
      <c r="E466" s="43" t="s">
        <v>71</v>
      </c>
      <c r="F466" s="135" t="s">
        <v>666</v>
      </c>
      <c r="G466" s="136" t="str">
        <f t="array" ref="G466">ifs(or($F466="",$F466="Main Primary Artist"),$F466,not(iserror(vlookup($F466,'Reference info'!$J$5:$J$8,1,0))),"Key Artist",not(iserror(vlookup($F466,'Reference info'!$J$38:$J$405,1,0))),"Performer",not(iserror(vlookup($F466,'Reference info'!$J$10:$J$36,1,0))),"Producer &amp; Engineer")</f>
        <v>Main Primary Artist</v>
      </c>
      <c r="I466" s="8" t="str">
        <f>IF(AND(F466="Main Primary Artist",SUBSTITUTE(E466," ","")&lt;&gt;"VariousArtists",SUBSTITUTE(E466," ","")&lt;&gt;"VariousArtist",E466&lt;&gt;"Various",SUBSTITUTE(E466," ","")&lt;&gt;"AssortedArtists",SUBSTITUTE(E466," ","")&lt;&gt;"AssortedArtist",E466&lt;&gt;"Assorted",SUBSTITUTE(E466," ","")&lt;&gt;"AsortedArtists",SUBSTITUTE(E466," ","")&lt;&gt;"AsortedArtist",E466&lt;&gt;"Asorted",E466&lt;&gt;"Other",,SUBSTITUTE(E466," ","")&lt;&gt;"MiscellaneousArtists",SUBSTITUTE(E466," ","")&lt;&gt;"MiscellaneousArtist",E466&lt;&gt;"Miscellaneous",SUBSTITUTE(E466," ","")&lt;&gt;"MiscelaneousArtists",SUBSTITUTE(E466," ","")&lt;&gt;"MiscelaneousArtist",E466&lt;&gt;"Miscelaneous"),"update Releases set ArtistId=(select ArtistId from Artists where Name=N'"&amp;SUBSTITUTE(trim(E466),"'","''")&amp;"' and EnterpriseId="&amp;EntId&amp;"), SearchKeywords=concat_ws(' ', Name, N'"&amp;SUBSTITUTE(trim(E466),"'","''")&amp;"',(select Name from Labels where LabelId=Releases.LabelId), ReleaseId, UPC, Catalog) where "&amp;IF(A466&lt;&gt;"","UPC="&amp;A466,"Catalog='"&amp;SUBSTITUTE(trim(B466),"'","''")&amp;"'")&amp;" and EnterpriseId="&amp;EntId,IF(and(F466&lt;&gt;"Main Primary Artist",SUBSTITUTE(E466," ","")&lt;&gt;"VariousArtists",SUBSTITUTE(E466," ","")&lt;&gt;"VariousArtist",E466&lt;&gt;"Various",SUBSTITUTE(E466," ","")&lt;&gt;"AssortedArtists",SUBSTITUTE(E466," ","")&lt;&gt;"AssortedArtist",E466&lt;&gt;"Assorted",SUBSTITUTE(E466," ","")&lt;&gt;"AsortedArtists",SUBSTITUTE(E466," ","")&lt;&gt;"AsortedArtist",E466&lt;&gt;"Asorted",E466&lt;&gt;"Other",,SUBSTITUTE(E466," ","")&lt;&gt;"MiscellaneousArtists",SUBSTITUTE(E466," ","")&lt;&gt;"MiscellaneousArtist",E466&lt;&gt;"Miscellaneous",SUBSTITUTE(E466," ","")&lt;&gt;"MiscelaneousArtists",SUBSTITUTE(E466," ","")&lt;&gt;"MiscelaneousArtist",E466&lt;&gt;"Miscelaneous"),"INSERT into Contributors VALUES (newid(), "&amp;IF(F466&lt;&gt;"Primary Artist", "(select RoleId from ContributorRoles where Name='"&amp;F466&amp;"'), 0", "49, 1")&amp; ", null, (select max(ReleaseId) from Releases where "&amp;IF(A466&lt;&gt;"","UPC="&amp;A466,"Catalog='"&amp;SUBSTITUTE(trim(B466),"'","''")&amp;"'")&amp;" and EnterpriseId="&amp;EntId&amp;"), (select ArtistId from Artists where Name=N'"&amp;SUBSTITUTE(trim(E466),"'","''")&amp;"' and EnterpriseId="&amp;EntId&amp;"), null)",""))</f>
        <v>update Releases set ArtistId=(select ArtistId from Artists where Name=N'Gabriza' and EnterpriseId=647322), SearchKeywords=concat_ws(' ', Name, N'Gabriza',(select Name from Labels where LabelId=Releases.LabelId), ReleaseId, UPC, Catalog) where UPC=798239979241 and EnterpriseId=647322</v>
      </c>
      <c r="L466" s="28"/>
    </row>
    <row r="467">
      <c r="A467" s="83">
        <v>7.98239979241E11</v>
      </c>
      <c r="B467" s="116"/>
      <c r="C467" s="134" t="str">
        <f t="array" ref="C467">ifs(and(isblank($A467),isblank($B467)),"", not(iserror(vlookup($A467&amp;$B467,'3) Release_Label'!$D:$D&amp;'3) Release_Label'!$E:$E,1,0))),vlookup($A467&amp;$B467,{'3) Release_Label'!$D:$D&amp;'3) Release_Label'!$E:$E,'3) Release_Label'!$F:$F},2,0), or(and(not(isblank($B467)),$B467=$B466,$A467&lt;&gt;$A466),and(not(isblank($A467)),$A467=$A466,$B467&lt;&gt;$B466)),"ID LISTS UNALIGNED",and($A467&lt;&gt;"",countif('3) Release_Label'!$D:$D,$A467)=0),"NO UPC MATCH in Release_Label",and($B467&lt;&gt;"",countif('3) Release_Label'!$E:$E,$B467)=0),"NO CATALOG ID MATCH in Release_Label",iserror(vlookup($A467&amp;$B467,'3) Release_Label'!$D:$D&amp;'3) Release_Label'!$E:$E,1,0)),"NO UPC-CATALOG ID pair MATCH in Release_Label" )</f>
        <v>As Nodt
</v>
      </c>
      <c r="D467" s="134" t="str">
        <f t="array" ref="D467">ifs(and(isblank($A467),isblank($B467)),"", not(iserror(vlookup($A467&amp;$B467,'3) Release_Label'!$D:$D&amp;'3) Release_Label'!$E:$E,1,0))),vlookup($A467&amp;$B467,{'3) Release_Label'!$D:$D&amp;'3) Release_Label'!$E:$E,'3) Release_Label'!$H:$H},2,0), or(and(not(isblank($B467)),$B467=$B466,$A467&lt;&gt;$A466),and(not(isblank($A467)),$A467=$A466,$B467&lt;&gt;$B466)),"ID LISTS UNALIGNED",and($A467&lt;&gt;"",countif('3) Release_Label'!$D:$D,$A467)=0),"NO UPC MATCH in Release_Label",and($B467&lt;&gt;"",countif('3) Release_Label'!$E:$E,$B467)=0),"NO CATALOG ID MATCH in Release_Label",iserror(vlookup($A467&amp;$B467,'3) Release_Label'!$D:$D&amp;'3) Release_Label'!$E:$E,1,0)),"NO UPC-CATALOG ID pair MATCH in Release_Label" )</f>
        <v/>
      </c>
      <c r="E467" s="43" t="s">
        <v>71</v>
      </c>
      <c r="F467" s="135" t="s">
        <v>667</v>
      </c>
      <c r="G467" s="136" t="str">
        <f t="array" ref="G467">ifs(or($F467="",$F467="Main Primary Artist"),$F467,not(iserror(vlookup($F467,'Reference info'!$J$5:$J$8,1,0))),"Key Artist",not(iserror(vlookup($F467,'Reference info'!$J$38:$J$405,1,0))),"Performer",not(iserror(vlookup($F467,'Reference info'!$J$10:$J$36,1,0))),"Producer &amp; Engineer")</f>
        <v>Producer &amp; Engineer</v>
      </c>
      <c r="I467" s="8" t="str">
        <f>IF(AND(F467="Main Primary Artist",SUBSTITUTE(E467," ","")&lt;&gt;"VariousArtists",SUBSTITUTE(E467," ","")&lt;&gt;"VariousArtist",E467&lt;&gt;"Various",SUBSTITUTE(E467," ","")&lt;&gt;"AssortedArtists",SUBSTITUTE(E467," ","")&lt;&gt;"AssortedArtist",E467&lt;&gt;"Assorted",SUBSTITUTE(E467," ","")&lt;&gt;"AsortedArtists",SUBSTITUTE(E467," ","")&lt;&gt;"AsortedArtist",E467&lt;&gt;"Asorted",E467&lt;&gt;"Other",,SUBSTITUTE(E467," ","")&lt;&gt;"MiscellaneousArtists",SUBSTITUTE(E467," ","")&lt;&gt;"MiscellaneousArtist",E467&lt;&gt;"Miscellaneous",SUBSTITUTE(E467," ","")&lt;&gt;"MiscelaneousArtists",SUBSTITUTE(E467," ","")&lt;&gt;"MiscelaneousArtist",E467&lt;&gt;"Miscelaneous"),"update Releases set ArtistId=(select ArtistId from Artists where Name=N'"&amp;SUBSTITUTE(trim(E467),"'","''")&amp;"' and EnterpriseId="&amp;EntId&amp;"), SearchKeywords=concat_ws(' ', Name, N'"&amp;SUBSTITUTE(trim(E467),"'","''")&amp;"',(select Name from Labels where LabelId=Releases.LabelId), ReleaseId, UPC, Catalog) where "&amp;IF(A467&lt;&gt;"","UPC="&amp;A467,"Catalog='"&amp;SUBSTITUTE(trim(B467),"'","''")&amp;"'")&amp;" and EnterpriseId="&amp;EntId,IF(and(F467&lt;&gt;"Main Primary Artist",SUBSTITUTE(E467," ","")&lt;&gt;"VariousArtists",SUBSTITUTE(E467," ","")&lt;&gt;"VariousArtist",E467&lt;&gt;"Various",SUBSTITUTE(E467," ","")&lt;&gt;"AssortedArtists",SUBSTITUTE(E467," ","")&lt;&gt;"AssortedArtist",E467&lt;&gt;"Assorted",SUBSTITUTE(E467," ","")&lt;&gt;"AsortedArtists",SUBSTITUTE(E467," ","")&lt;&gt;"AsortedArtist",E467&lt;&gt;"Asorted",E467&lt;&gt;"Other",,SUBSTITUTE(E467," ","")&lt;&gt;"MiscellaneousArtists",SUBSTITUTE(E467," ","")&lt;&gt;"MiscellaneousArtist",E467&lt;&gt;"Miscellaneous",SUBSTITUTE(E467," ","")&lt;&gt;"MiscelaneousArtists",SUBSTITUTE(E467," ","")&lt;&gt;"MiscelaneousArtist",E467&lt;&gt;"Miscelaneous"),"INSERT into Contributors VALUES (newid(), "&amp;IF(F467&lt;&gt;"Primary Artist", "(select RoleId from ContributorRoles where Name='"&amp;F467&amp;"'), 0", "49, 1")&amp; ", null, (select max(ReleaseId) from Releases where "&amp;IF(A467&lt;&gt;"","UPC="&amp;A467,"Catalog='"&amp;SUBSTITUTE(trim(B467),"'","''")&amp;"'")&amp;" and EnterpriseId="&amp;EntId&amp;"), (select ArtistId from Artists where Name=N'"&amp;SUBSTITUTE(trim(E467),"'","''")&amp;"' and EnterpriseId="&amp;EntId&amp;"), null)",""))</f>
        <v>INSERT into Contributors VALUES (newid(), (select RoleId from ContributorRoles where Name='Producer'), 0, null, (select max(ReleaseId) from Releases where UPC=798239979241 and EnterpriseId=647322), (select ArtistId from Artists where Name=N'Gabriza' and EnterpriseId=647322), null)</v>
      </c>
      <c r="L467" s="28"/>
    </row>
    <row r="468">
      <c r="A468" s="83">
        <v>7.98239979241E11</v>
      </c>
      <c r="B468" s="116"/>
      <c r="C468" s="134" t="str">
        <f t="array" ref="C468">ifs(and(isblank($A468),isblank($B468)),"", not(iserror(vlookup($A468&amp;$B468,'3) Release_Label'!$D:$D&amp;'3) Release_Label'!$E:$E,1,0))),vlookup($A468&amp;$B468,{'3) Release_Label'!$D:$D&amp;'3) Release_Label'!$E:$E,'3) Release_Label'!$F:$F},2,0), or(and(not(isblank($B468)),$B468=$B467,$A468&lt;&gt;$A467),and(not(isblank($A468)),$A468=$A467,$B468&lt;&gt;$B467)),"ID LISTS UNALIGNED",and($A468&lt;&gt;"",countif('3) Release_Label'!$D:$D,$A468)=0),"NO UPC MATCH in Release_Label",and($B468&lt;&gt;"",countif('3) Release_Label'!$E:$E,$B468)=0),"NO CATALOG ID MATCH in Release_Label",iserror(vlookup($A468&amp;$B468,'3) Release_Label'!$D:$D&amp;'3) Release_Label'!$E:$E,1,0)),"NO UPC-CATALOG ID pair MATCH in Release_Label" )</f>
        <v>As Nodt
</v>
      </c>
      <c r="D468" s="134" t="str">
        <f t="array" ref="D468">ifs(and(isblank($A468),isblank($B468)),"", not(iserror(vlookup($A468&amp;$B468,'3) Release_Label'!$D:$D&amp;'3) Release_Label'!$E:$E,1,0))),vlookup($A468&amp;$B468,{'3) Release_Label'!$D:$D&amp;'3) Release_Label'!$E:$E,'3) Release_Label'!$H:$H},2,0), or(and(not(isblank($B468)),$B468=$B467,$A468&lt;&gt;$A467),and(not(isblank($A468)),$A468=$A467,$B468&lt;&gt;$B467)),"ID LISTS UNALIGNED",and($A468&lt;&gt;"",countif('3) Release_Label'!$D:$D,$A468)=0),"NO UPC MATCH in Release_Label",and($B468&lt;&gt;"",countif('3) Release_Label'!$E:$E,$B468)=0),"NO CATALOG ID MATCH in Release_Label",iserror(vlookup($A468&amp;$B468,'3) Release_Label'!$D:$D&amp;'3) Release_Label'!$E:$E,1,0)),"NO UPC-CATALOG ID pair MATCH in Release_Label" )</f>
        <v/>
      </c>
      <c r="E468" s="43" t="s">
        <v>71</v>
      </c>
      <c r="F468" s="135" t="s">
        <v>669</v>
      </c>
      <c r="G468" s="136" t="str">
        <f t="array" ref="G468">ifs(or($F468="",$F468="Main Primary Artist"),$F468,not(iserror(vlookup($F468,'Reference info'!$J$5:$J$8,1,0))),"Key Artist",not(iserror(vlookup($F468,'Reference info'!$J$38:$J$405,1,0))),"Performer",not(iserror(vlookup($F468,'Reference info'!$J$10:$J$36,1,0))),"Producer &amp; Engineer")</f>
        <v>Producer &amp; Engineer</v>
      </c>
      <c r="I468" s="8" t="str">
        <f>IF(AND(F468="Main Primary Artist",SUBSTITUTE(E468," ","")&lt;&gt;"VariousArtists",SUBSTITUTE(E468," ","")&lt;&gt;"VariousArtist",E468&lt;&gt;"Various",SUBSTITUTE(E468," ","")&lt;&gt;"AssortedArtists",SUBSTITUTE(E468," ","")&lt;&gt;"AssortedArtist",E468&lt;&gt;"Assorted",SUBSTITUTE(E468," ","")&lt;&gt;"AsortedArtists",SUBSTITUTE(E468," ","")&lt;&gt;"AsortedArtist",E468&lt;&gt;"Asorted",E468&lt;&gt;"Other",,SUBSTITUTE(E468," ","")&lt;&gt;"MiscellaneousArtists",SUBSTITUTE(E468," ","")&lt;&gt;"MiscellaneousArtist",E468&lt;&gt;"Miscellaneous",SUBSTITUTE(E468," ","")&lt;&gt;"MiscelaneousArtists",SUBSTITUTE(E468," ","")&lt;&gt;"MiscelaneousArtist",E468&lt;&gt;"Miscelaneous"),"update Releases set ArtistId=(select ArtistId from Artists where Name=N'"&amp;SUBSTITUTE(trim(E468),"'","''")&amp;"' and EnterpriseId="&amp;EntId&amp;"), SearchKeywords=concat_ws(' ', Name, N'"&amp;SUBSTITUTE(trim(E468),"'","''")&amp;"',(select Name from Labels where LabelId=Releases.LabelId), ReleaseId, UPC, Catalog) where "&amp;IF(A468&lt;&gt;"","UPC="&amp;A468,"Catalog='"&amp;SUBSTITUTE(trim(B468),"'","''")&amp;"'")&amp;" and EnterpriseId="&amp;EntId,IF(and(F468&lt;&gt;"Main Primary Artist",SUBSTITUTE(E468," ","")&lt;&gt;"VariousArtists",SUBSTITUTE(E468," ","")&lt;&gt;"VariousArtist",E468&lt;&gt;"Various",SUBSTITUTE(E468," ","")&lt;&gt;"AssortedArtists",SUBSTITUTE(E468," ","")&lt;&gt;"AssortedArtist",E468&lt;&gt;"Assorted",SUBSTITUTE(E468," ","")&lt;&gt;"AsortedArtists",SUBSTITUTE(E468," ","")&lt;&gt;"AsortedArtist",E468&lt;&gt;"Asorted",E468&lt;&gt;"Other",,SUBSTITUTE(E468," ","")&lt;&gt;"MiscellaneousArtists",SUBSTITUTE(E468," ","")&lt;&gt;"MiscellaneousArtist",E468&lt;&gt;"Miscellaneous",SUBSTITUTE(E468," ","")&lt;&gt;"MiscelaneousArtists",SUBSTITUTE(E468," ","")&lt;&gt;"MiscelaneousArtist",E468&lt;&gt;"Miscelaneous"),"INSERT into Contributors VALUES (newid(), "&amp;IF(F468&lt;&gt;"Primary Artist", "(select RoleId from ContributorRoles where Name='"&amp;F468&amp;"'), 0", "49, 1")&amp; ", null, (select max(ReleaseId) from Releases where "&amp;IF(A468&lt;&gt;"","UPC="&amp;A468,"Catalog='"&amp;SUBSTITUTE(trim(B468),"'","''")&amp;"'")&amp;" and EnterpriseId="&amp;EntId&amp;"), (select ArtistId from Artists where Name=N'"&amp;SUBSTITUTE(trim(E468),"'","''")&amp;"' and EnterpriseId="&amp;EntId&amp;"), null)",""))</f>
        <v>INSERT into Contributors VALUES (newid(), (select RoleId from ContributorRoles where Name='Engineer'), 0, null, (select max(ReleaseId) from Releases where UPC=798239979241 and EnterpriseId=647322), (select ArtistId from Artists where Name=N'Gabriza' and EnterpriseId=647322), null)</v>
      </c>
      <c r="L468" s="28"/>
    </row>
    <row r="469">
      <c r="A469" s="110">
        <v>6.56464699054E11</v>
      </c>
      <c r="B469" s="84"/>
      <c r="C469" s="134" t="str">
        <f t="array" ref="C469">ifs(and(isblank($A469),isblank($B469)),"", not(iserror(vlookup($A469&amp;$B469,'3) Release_Label'!$D:$D&amp;'3) Release_Label'!$E:$E,1,0))),vlookup($A469&amp;$B469,{'3) Release_Label'!$D:$D&amp;'3) Release_Label'!$E:$E,'3) Release_Label'!$F:$F},2,0), or(and(not(isblank($B469)),$B469=$B468,$A469&lt;&gt;$A468),and(not(isblank($A469)),$A469=$A468,$B469&lt;&gt;$B468)),"ID LISTS UNALIGNED",and($A469&lt;&gt;"",countif('3) Release_Label'!$D:$D,$A469)=0),"NO UPC MATCH in Release_Label",and($B469&lt;&gt;"",countif('3) Release_Label'!$E:$E,$B469)=0),"NO CATALOG ID MATCH in Release_Label",iserror(vlookup($A469&amp;$B469,'3) Release_Label'!$D:$D&amp;'3) Release_Label'!$E:$E,1,0)),"NO UPC-CATALOG ID pair MATCH in Release_Label" )</f>
        <v>Maldição</v>
      </c>
      <c r="D469" s="134" t="str">
        <f t="array" ref="D469">ifs(and(isblank($A469),isblank($B469)),"", not(iserror(vlookup($A469&amp;$B469,'3) Release_Label'!$D:$D&amp;'3) Release_Label'!$E:$E,1,0))),vlookup($A469&amp;$B469,{'3) Release_Label'!$D:$D&amp;'3) Release_Label'!$E:$E,'3) Release_Label'!$H:$H},2,0), or(and(not(isblank($B469)),$B469=$B468,$A469&lt;&gt;$A468),and(not(isblank($A469)),$A469=$A468,$B469&lt;&gt;$B468)),"ID LISTS UNALIGNED",and($A469&lt;&gt;"",countif('3) Release_Label'!$D:$D,$A469)=0),"NO UPC MATCH in Release_Label",and($B469&lt;&gt;"",countif('3) Release_Label'!$E:$E,$B469)=0),"NO CATALOG ID MATCH in Release_Label",iserror(vlookup($A469&amp;$B469,'3) Release_Label'!$D:$D&amp;'3) Release_Label'!$E:$E,1,0)),"NO UPC-CATALOG ID pair MATCH in Release_Label" )</f>
        <v/>
      </c>
      <c r="E469" s="96" t="s">
        <v>53</v>
      </c>
      <c r="F469" s="135" t="s">
        <v>667</v>
      </c>
      <c r="G469" s="136" t="str">
        <f t="array" ref="G469">ifs(or($F469="",$F469="Main Primary Artist"),$F469,not(iserror(vlookup($F469,'Reference info'!$J$5:$J$8,1,0))),"Key Artist",not(iserror(vlookup($F469,'Reference info'!$J$38:$J$405,1,0))),"Performer",not(iserror(vlookup($F469,'Reference info'!$J$10:$J$36,1,0))),"Producer &amp; Engineer")</f>
        <v>Producer &amp; Engineer</v>
      </c>
      <c r="I469" s="8" t="str">
        <f>IF(AND(F469="Main Primary Artist",SUBSTITUTE(E469," ","")&lt;&gt;"VariousArtists",SUBSTITUTE(E469," ","")&lt;&gt;"VariousArtist",E469&lt;&gt;"Various",SUBSTITUTE(E469," ","")&lt;&gt;"AssortedArtists",SUBSTITUTE(E469," ","")&lt;&gt;"AssortedArtist",E469&lt;&gt;"Assorted",SUBSTITUTE(E469," ","")&lt;&gt;"AsortedArtists",SUBSTITUTE(E469," ","")&lt;&gt;"AsortedArtist",E469&lt;&gt;"Asorted",E469&lt;&gt;"Other",,SUBSTITUTE(E469," ","")&lt;&gt;"MiscellaneousArtists",SUBSTITUTE(E469," ","")&lt;&gt;"MiscellaneousArtist",E469&lt;&gt;"Miscellaneous",SUBSTITUTE(E469," ","")&lt;&gt;"MiscelaneousArtists",SUBSTITUTE(E469," ","")&lt;&gt;"MiscelaneousArtist",E469&lt;&gt;"Miscelaneous"),"update Releases set ArtistId=(select ArtistId from Artists where Name=N'"&amp;SUBSTITUTE(trim(E469),"'","''")&amp;"' and EnterpriseId="&amp;EntId&amp;"), SearchKeywords=concat_ws(' ', Name, N'"&amp;SUBSTITUTE(trim(E469),"'","''")&amp;"',(select Name from Labels where LabelId=Releases.LabelId), ReleaseId, UPC, Catalog) where "&amp;IF(A469&lt;&gt;"","UPC="&amp;A469,"Catalog='"&amp;SUBSTITUTE(trim(B469),"'","''")&amp;"'")&amp;" and EnterpriseId="&amp;EntId,IF(and(F469&lt;&gt;"Main Primary Artist",SUBSTITUTE(E469," ","")&lt;&gt;"VariousArtists",SUBSTITUTE(E469," ","")&lt;&gt;"VariousArtist",E469&lt;&gt;"Various",SUBSTITUTE(E469," ","")&lt;&gt;"AssortedArtists",SUBSTITUTE(E469," ","")&lt;&gt;"AssortedArtist",E469&lt;&gt;"Assorted",SUBSTITUTE(E469," ","")&lt;&gt;"AsortedArtists",SUBSTITUTE(E469," ","")&lt;&gt;"AsortedArtist",E469&lt;&gt;"Asorted",E469&lt;&gt;"Other",,SUBSTITUTE(E469," ","")&lt;&gt;"MiscellaneousArtists",SUBSTITUTE(E469," ","")&lt;&gt;"MiscellaneousArtist",E469&lt;&gt;"Miscellaneous",SUBSTITUTE(E469," ","")&lt;&gt;"MiscelaneousArtists",SUBSTITUTE(E469," ","")&lt;&gt;"MiscelaneousArtist",E469&lt;&gt;"Miscelaneous"),"INSERT into Contributors VALUES (newid(), "&amp;IF(F469&lt;&gt;"Primary Artist", "(select RoleId from ContributorRoles where Name='"&amp;F469&amp;"'), 0", "49, 1")&amp; ", null, (select max(ReleaseId) from Releases where "&amp;IF(A469&lt;&gt;"","UPC="&amp;A469,"Catalog='"&amp;SUBSTITUTE(trim(B469),"'","''")&amp;"'")&amp;" and EnterpriseId="&amp;EntId&amp;"), (select ArtistId from Artists where Name=N'"&amp;SUBSTITUTE(trim(E469),"'","''")&amp;"' and EnterpriseId="&amp;EntId&amp;"), null)",""))</f>
        <v>INSERT into Contributors VALUES (newid(), (select RoleId from ContributorRoles where Name='Producer'), 0, null, (select max(ReleaseId) from Releases where UPC=656464699054 and EnterpriseId=647322), (select ArtistId from Artists where Name=N'PeJota10*' and EnterpriseId=647322), null)</v>
      </c>
      <c r="L469" s="28"/>
    </row>
    <row r="470">
      <c r="A470" s="110">
        <v>6.56464699054E11</v>
      </c>
      <c r="B470" s="84"/>
      <c r="C470" s="134" t="str">
        <f t="array" ref="C470">ifs(and(isblank($A470),isblank($B470)),"", not(iserror(vlookup($A470&amp;$B470,'3) Release_Label'!$D:$D&amp;'3) Release_Label'!$E:$E,1,0))),vlookup($A470&amp;$B470,{'3) Release_Label'!$D:$D&amp;'3) Release_Label'!$E:$E,'3) Release_Label'!$F:$F},2,0), or(and(not(isblank($B470)),$B470=$B469,$A470&lt;&gt;$A469),and(not(isblank($A470)),$A470=$A469,$B470&lt;&gt;$B469)),"ID LISTS UNALIGNED",and($A470&lt;&gt;"",countif('3) Release_Label'!$D:$D,$A470)=0),"NO UPC MATCH in Release_Label",and($B470&lt;&gt;"",countif('3) Release_Label'!$E:$E,$B470)=0),"NO CATALOG ID MATCH in Release_Label",iserror(vlookup($A470&amp;$B470,'3) Release_Label'!$D:$D&amp;'3) Release_Label'!$E:$E,1,0)),"NO UPC-CATALOG ID pair MATCH in Release_Label" )</f>
        <v>Maldição</v>
      </c>
      <c r="D470" s="134" t="str">
        <f t="array" ref="D470">ifs(and(isblank($A470),isblank($B470)),"", not(iserror(vlookup($A470&amp;$B470,'3) Release_Label'!$D:$D&amp;'3) Release_Label'!$E:$E,1,0))),vlookup($A470&amp;$B470,{'3) Release_Label'!$D:$D&amp;'3) Release_Label'!$E:$E,'3) Release_Label'!$H:$H},2,0), or(and(not(isblank($B470)),$B470=$B469,$A470&lt;&gt;$A469),and(not(isblank($A470)),$A470=$A469,$B470&lt;&gt;$B469)),"ID LISTS UNALIGNED",and($A470&lt;&gt;"",countif('3) Release_Label'!$D:$D,$A470)=0),"NO UPC MATCH in Release_Label",and($B470&lt;&gt;"",countif('3) Release_Label'!$E:$E,$B470)=0),"NO CATALOG ID MATCH in Release_Label",iserror(vlookup($A470&amp;$B470,'3) Release_Label'!$D:$D&amp;'3) Release_Label'!$E:$E,1,0)),"NO UPC-CATALOG ID pair MATCH in Release_Label" )</f>
        <v/>
      </c>
      <c r="E470" s="96" t="s">
        <v>79</v>
      </c>
      <c r="F470" s="140" t="s">
        <v>671</v>
      </c>
      <c r="G470" s="136" t="str">
        <f t="array" ref="G470">ifs(or($F470="",$F470="Main Primary Artist"),$F470,not(iserror(vlookup($F470,'Reference info'!$J$5:$J$8,1,0))),"Key Artist",not(iserror(vlookup($F470,'Reference info'!$J$38:$J$405,1,0))),"Performer",not(iserror(vlookup($F470,'Reference info'!$J$10:$J$36,1,0))),"Producer &amp; Engineer")</f>
        <v>Key Artist</v>
      </c>
      <c r="I470" s="8" t="str">
        <f>IF(AND(F470="Main Primary Artist",SUBSTITUTE(E470," ","")&lt;&gt;"VariousArtists",SUBSTITUTE(E470," ","")&lt;&gt;"VariousArtist",E470&lt;&gt;"Various",SUBSTITUTE(E470," ","")&lt;&gt;"AssortedArtists",SUBSTITUTE(E470," ","")&lt;&gt;"AssortedArtist",E470&lt;&gt;"Assorted",SUBSTITUTE(E470," ","")&lt;&gt;"AsortedArtists",SUBSTITUTE(E470," ","")&lt;&gt;"AsortedArtist",E470&lt;&gt;"Asorted",E470&lt;&gt;"Other",,SUBSTITUTE(E470," ","")&lt;&gt;"MiscellaneousArtists",SUBSTITUTE(E470," ","")&lt;&gt;"MiscellaneousArtist",E470&lt;&gt;"Miscellaneous",SUBSTITUTE(E470," ","")&lt;&gt;"MiscelaneousArtists",SUBSTITUTE(E470," ","")&lt;&gt;"MiscelaneousArtist",E470&lt;&gt;"Miscelaneous"),"update Releases set ArtistId=(select ArtistId from Artists where Name=N'"&amp;SUBSTITUTE(trim(E470),"'","''")&amp;"' and EnterpriseId="&amp;EntId&amp;"), SearchKeywords=concat_ws(' ', Name, N'"&amp;SUBSTITUTE(trim(E470),"'","''")&amp;"',(select Name from Labels where LabelId=Releases.LabelId), ReleaseId, UPC, Catalog) where "&amp;IF(A470&lt;&gt;"","UPC="&amp;A470,"Catalog='"&amp;SUBSTITUTE(trim(B470),"'","''")&amp;"'")&amp;" and EnterpriseId="&amp;EntId,IF(and(F470&lt;&gt;"Main Primary Artist",SUBSTITUTE(E470," ","")&lt;&gt;"VariousArtists",SUBSTITUTE(E470," ","")&lt;&gt;"VariousArtist",E470&lt;&gt;"Various",SUBSTITUTE(E470," ","")&lt;&gt;"AssortedArtists",SUBSTITUTE(E470," ","")&lt;&gt;"AssortedArtist",E470&lt;&gt;"Assorted",SUBSTITUTE(E470," ","")&lt;&gt;"AsortedArtists",SUBSTITUTE(E470," ","")&lt;&gt;"AsortedArtist",E470&lt;&gt;"Asorted",E470&lt;&gt;"Other",,SUBSTITUTE(E470," ","")&lt;&gt;"MiscellaneousArtists",SUBSTITUTE(E470," ","")&lt;&gt;"MiscellaneousArtist",E470&lt;&gt;"Miscellaneous",SUBSTITUTE(E470," ","")&lt;&gt;"MiscelaneousArtists",SUBSTITUTE(E470," ","")&lt;&gt;"MiscelaneousArtist",E470&lt;&gt;"Miscelaneous"),"INSERT into Contributors VALUES (newid(), "&amp;IF(F470&lt;&gt;"Primary Artist", "(select RoleId from ContributorRoles where Name='"&amp;F470&amp;"'), 0", "49, 1")&amp; ", null, (select max(ReleaseId) from Releases where "&amp;IF(A470&lt;&gt;"","UPC="&amp;A470,"Catalog='"&amp;SUBSTITUTE(trim(B470),"'","''")&amp;"'")&amp;" and EnterpriseId="&amp;EntId&amp;"), (select ArtistId from Artists where Name=N'"&amp;SUBSTITUTE(trim(E470),"'","''")&amp;"' and EnterpriseId="&amp;EntId&amp;"), null)",""))</f>
        <v>INSERT into Contributors VALUES (newid(), 49, 1, null, (select max(ReleaseId) from Releases where UPC=656464699054 and EnterpriseId=647322), (select ArtistId from Artists where Name=N'$hinepsj' and EnterpriseId=647322), null)</v>
      </c>
      <c r="L470" s="28"/>
    </row>
    <row r="471">
      <c r="A471" s="110">
        <v>6.56464699054E11</v>
      </c>
      <c r="B471" s="84"/>
      <c r="C471" s="134" t="str">
        <f t="array" ref="C471">ifs(and(isblank($A471),isblank($B471)),"", not(iserror(vlookup($A471&amp;$B471,'3) Release_Label'!$D:$D&amp;'3) Release_Label'!$E:$E,1,0))),vlookup($A471&amp;$B471,{'3) Release_Label'!$D:$D&amp;'3) Release_Label'!$E:$E,'3) Release_Label'!$F:$F},2,0), or(and(not(isblank($B471)),$B471=$B470,$A471&lt;&gt;$A470),and(not(isblank($A471)),$A471=$A470,$B471&lt;&gt;$B470)),"ID LISTS UNALIGNED",and($A471&lt;&gt;"",countif('3) Release_Label'!$D:$D,$A471)=0),"NO UPC MATCH in Release_Label",and($B471&lt;&gt;"",countif('3) Release_Label'!$E:$E,$B471)=0),"NO CATALOG ID MATCH in Release_Label",iserror(vlookup($A471&amp;$B471,'3) Release_Label'!$D:$D&amp;'3) Release_Label'!$E:$E,1,0)),"NO UPC-CATALOG ID pair MATCH in Release_Label" )</f>
        <v>Maldição</v>
      </c>
      <c r="D471" s="134" t="str">
        <f t="array" ref="D471">ifs(and(isblank($A471),isblank($B471)),"", not(iserror(vlookup($A471&amp;$B471,'3) Release_Label'!$D:$D&amp;'3) Release_Label'!$E:$E,1,0))),vlookup($A471&amp;$B471,{'3) Release_Label'!$D:$D&amp;'3) Release_Label'!$E:$E,'3) Release_Label'!$H:$H},2,0), or(and(not(isblank($B471)),$B471=$B470,$A471&lt;&gt;$A470),and(not(isblank($A471)),$A471=$A470,$B471&lt;&gt;$B470)),"ID LISTS UNALIGNED",and($A471&lt;&gt;"",countif('3) Release_Label'!$D:$D,$A471)=0),"NO UPC MATCH in Release_Label",and($B471&lt;&gt;"",countif('3) Release_Label'!$E:$E,$B471)=0),"NO CATALOG ID MATCH in Release_Label",iserror(vlookup($A471&amp;$B471,'3) Release_Label'!$D:$D&amp;'3) Release_Label'!$E:$E,1,0)),"NO UPC-CATALOG ID pair MATCH in Release_Label" )</f>
        <v/>
      </c>
      <c r="E471" s="96" t="s">
        <v>97</v>
      </c>
      <c r="F471" s="140" t="s">
        <v>671</v>
      </c>
      <c r="G471" s="136" t="str">
        <f t="array" ref="G471">ifs(or($F471="",$F471="Main Primary Artist"),$F471,not(iserror(vlookup($F471,'Reference info'!$J$5:$J$8,1,0))),"Key Artist",not(iserror(vlookup($F471,'Reference info'!$J$38:$J$405,1,0))),"Performer",not(iserror(vlookup($F471,'Reference info'!$J$10:$J$36,1,0))),"Producer &amp; Engineer")</f>
        <v>Key Artist</v>
      </c>
      <c r="I471" s="8" t="str">
        <f>IF(AND(F471="Main Primary Artist",SUBSTITUTE(E471," ","")&lt;&gt;"VariousArtists",SUBSTITUTE(E471," ","")&lt;&gt;"VariousArtist",E471&lt;&gt;"Various",SUBSTITUTE(E471," ","")&lt;&gt;"AssortedArtists",SUBSTITUTE(E471," ","")&lt;&gt;"AssortedArtist",E471&lt;&gt;"Assorted",SUBSTITUTE(E471," ","")&lt;&gt;"AsortedArtists",SUBSTITUTE(E471," ","")&lt;&gt;"AsortedArtist",E471&lt;&gt;"Asorted",E471&lt;&gt;"Other",,SUBSTITUTE(E471," ","")&lt;&gt;"MiscellaneousArtists",SUBSTITUTE(E471," ","")&lt;&gt;"MiscellaneousArtist",E471&lt;&gt;"Miscellaneous",SUBSTITUTE(E471," ","")&lt;&gt;"MiscelaneousArtists",SUBSTITUTE(E471," ","")&lt;&gt;"MiscelaneousArtist",E471&lt;&gt;"Miscelaneous"),"update Releases set ArtistId=(select ArtistId from Artists where Name=N'"&amp;SUBSTITUTE(trim(E471),"'","''")&amp;"' and EnterpriseId="&amp;EntId&amp;"), SearchKeywords=concat_ws(' ', Name, N'"&amp;SUBSTITUTE(trim(E471),"'","''")&amp;"',(select Name from Labels where LabelId=Releases.LabelId), ReleaseId, UPC, Catalog) where "&amp;IF(A471&lt;&gt;"","UPC="&amp;A471,"Catalog='"&amp;SUBSTITUTE(trim(B471),"'","''")&amp;"'")&amp;" and EnterpriseId="&amp;EntId,IF(and(F471&lt;&gt;"Main Primary Artist",SUBSTITUTE(E471," ","")&lt;&gt;"VariousArtists",SUBSTITUTE(E471," ","")&lt;&gt;"VariousArtist",E471&lt;&gt;"Various",SUBSTITUTE(E471," ","")&lt;&gt;"AssortedArtists",SUBSTITUTE(E471," ","")&lt;&gt;"AssortedArtist",E471&lt;&gt;"Assorted",SUBSTITUTE(E471," ","")&lt;&gt;"AsortedArtists",SUBSTITUTE(E471," ","")&lt;&gt;"AsortedArtist",E471&lt;&gt;"Asorted",E471&lt;&gt;"Other",,SUBSTITUTE(E471," ","")&lt;&gt;"MiscellaneousArtists",SUBSTITUTE(E471," ","")&lt;&gt;"MiscellaneousArtist",E471&lt;&gt;"Miscellaneous",SUBSTITUTE(E471," ","")&lt;&gt;"MiscelaneousArtists",SUBSTITUTE(E471," ","")&lt;&gt;"MiscelaneousArtist",E471&lt;&gt;"Miscelaneous"),"INSERT into Contributors VALUES (newid(), "&amp;IF(F471&lt;&gt;"Primary Artist", "(select RoleId from ContributorRoles where Name='"&amp;F471&amp;"'), 0", "49, 1")&amp; ", null, (select max(ReleaseId) from Releases where "&amp;IF(A471&lt;&gt;"","UPC="&amp;A471,"Catalog='"&amp;SUBSTITUTE(trim(B471),"'","''")&amp;"'")&amp;" and EnterpriseId="&amp;EntId&amp;"), (select ArtistId from Artists where Name=N'"&amp;SUBSTITUTE(trim(E471),"'","''")&amp;"' and EnterpriseId="&amp;EntId&amp;"), null)",""))</f>
        <v>INSERT into Contributors VALUES (newid(), 49, 1, null, (select max(ReleaseId) from Releases where UPC=656464699054 and EnterpriseId=647322), (select ArtistId from Artists where Name=N'Atilla' and EnterpriseId=647322), null)</v>
      </c>
      <c r="L471" s="28"/>
    </row>
    <row r="472">
      <c r="A472" s="110">
        <v>6.56464699054E11</v>
      </c>
      <c r="B472" s="84"/>
      <c r="C472" s="134" t="str">
        <f t="array" ref="C472">ifs(and(isblank($A472),isblank($B472)),"", not(iserror(vlookup($A472&amp;$B472,'3) Release_Label'!$D:$D&amp;'3) Release_Label'!$E:$E,1,0))),vlookup($A472&amp;$B472,{'3) Release_Label'!$D:$D&amp;'3) Release_Label'!$E:$E,'3) Release_Label'!$F:$F},2,0), or(and(not(isblank($B472)),$B472=$B471,$A472&lt;&gt;$A471),and(not(isblank($A472)),$A472=$A471,$B472&lt;&gt;$B471)),"ID LISTS UNALIGNED",and($A472&lt;&gt;"",countif('3) Release_Label'!$D:$D,$A472)=0),"NO UPC MATCH in Release_Label",and($B472&lt;&gt;"",countif('3) Release_Label'!$E:$E,$B472)=0),"NO CATALOG ID MATCH in Release_Label",iserror(vlookup($A472&amp;$B472,'3) Release_Label'!$D:$D&amp;'3) Release_Label'!$E:$E,1,0)),"NO UPC-CATALOG ID pair MATCH in Release_Label" )</f>
        <v>Maldição</v>
      </c>
      <c r="D472" s="134" t="str">
        <f t="array" ref="D472">ifs(and(isblank($A472),isblank($B472)),"", not(iserror(vlookup($A472&amp;$B472,'3) Release_Label'!$D:$D&amp;'3) Release_Label'!$E:$E,1,0))),vlookup($A472&amp;$B472,{'3) Release_Label'!$D:$D&amp;'3) Release_Label'!$E:$E,'3) Release_Label'!$H:$H},2,0), or(and(not(isblank($B472)),$B472=$B471,$A472&lt;&gt;$A471),and(not(isblank($A472)),$A472=$A471,$B472&lt;&gt;$B471)),"ID LISTS UNALIGNED",and($A472&lt;&gt;"",countif('3) Release_Label'!$D:$D,$A472)=0),"NO UPC MATCH in Release_Label",and($B472&lt;&gt;"",countif('3) Release_Label'!$E:$E,$B472)=0),"NO CATALOG ID MATCH in Release_Label",iserror(vlookup($A472&amp;$B472,'3) Release_Label'!$D:$D&amp;'3) Release_Label'!$E:$E,1,0)),"NO UPC-CATALOG ID pair MATCH in Release_Label" )</f>
        <v/>
      </c>
      <c r="E472" s="96" t="s">
        <v>91</v>
      </c>
      <c r="F472" s="140" t="s">
        <v>671</v>
      </c>
      <c r="G472" s="136" t="str">
        <f t="array" ref="G472">ifs(or($F472="",$F472="Main Primary Artist"),$F472,not(iserror(vlookup($F472,'Reference info'!$J$5:$J$8,1,0))),"Key Artist",not(iserror(vlookup($F472,'Reference info'!$J$38:$J$405,1,0))),"Performer",not(iserror(vlookup($F472,'Reference info'!$J$10:$J$36,1,0))),"Producer &amp; Engineer")</f>
        <v>Key Artist</v>
      </c>
      <c r="I472" s="8" t="str">
        <f>IF(AND(F472="Main Primary Artist",SUBSTITUTE(E472," ","")&lt;&gt;"VariousArtists",SUBSTITUTE(E472," ","")&lt;&gt;"VariousArtist",E472&lt;&gt;"Various",SUBSTITUTE(E472," ","")&lt;&gt;"AssortedArtists",SUBSTITUTE(E472," ","")&lt;&gt;"AssortedArtist",E472&lt;&gt;"Assorted",SUBSTITUTE(E472," ","")&lt;&gt;"AsortedArtists",SUBSTITUTE(E472," ","")&lt;&gt;"AsortedArtist",E472&lt;&gt;"Asorted",E472&lt;&gt;"Other",,SUBSTITUTE(E472," ","")&lt;&gt;"MiscellaneousArtists",SUBSTITUTE(E472," ","")&lt;&gt;"MiscellaneousArtist",E472&lt;&gt;"Miscellaneous",SUBSTITUTE(E472," ","")&lt;&gt;"MiscelaneousArtists",SUBSTITUTE(E472," ","")&lt;&gt;"MiscelaneousArtist",E472&lt;&gt;"Miscelaneous"),"update Releases set ArtistId=(select ArtistId from Artists where Name=N'"&amp;SUBSTITUTE(trim(E472),"'","''")&amp;"' and EnterpriseId="&amp;EntId&amp;"), SearchKeywords=concat_ws(' ', Name, N'"&amp;SUBSTITUTE(trim(E472),"'","''")&amp;"',(select Name from Labels where LabelId=Releases.LabelId), ReleaseId, UPC, Catalog) where "&amp;IF(A472&lt;&gt;"","UPC="&amp;A472,"Catalog='"&amp;SUBSTITUTE(trim(B472),"'","''")&amp;"'")&amp;" and EnterpriseId="&amp;EntId,IF(and(F472&lt;&gt;"Main Primary Artist",SUBSTITUTE(E472," ","")&lt;&gt;"VariousArtists",SUBSTITUTE(E472," ","")&lt;&gt;"VariousArtist",E472&lt;&gt;"Various",SUBSTITUTE(E472," ","")&lt;&gt;"AssortedArtists",SUBSTITUTE(E472," ","")&lt;&gt;"AssortedArtist",E472&lt;&gt;"Assorted",SUBSTITUTE(E472," ","")&lt;&gt;"AsortedArtists",SUBSTITUTE(E472," ","")&lt;&gt;"AsortedArtist",E472&lt;&gt;"Asorted",E472&lt;&gt;"Other",,SUBSTITUTE(E472," ","")&lt;&gt;"MiscellaneousArtists",SUBSTITUTE(E472," ","")&lt;&gt;"MiscellaneousArtist",E472&lt;&gt;"Miscellaneous",SUBSTITUTE(E472," ","")&lt;&gt;"MiscelaneousArtists",SUBSTITUTE(E472," ","")&lt;&gt;"MiscelaneousArtist",E472&lt;&gt;"Miscelaneous"),"INSERT into Contributors VALUES (newid(), "&amp;IF(F472&lt;&gt;"Primary Artist", "(select RoleId from ContributorRoles where Name='"&amp;F472&amp;"'), 0", "49, 1")&amp; ", null, (select max(ReleaseId) from Releases where "&amp;IF(A472&lt;&gt;"","UPC="&amp;A472,"Catalog='"&amp;SUBSTITUTE(trim(B472),"'","''")&amp;"'")&amp;" and EnterpriseId="&amp;EntId&amp;"), (select ArtistId from Artists where Name=N'"&amp;SUBSTITUTE(trim(E472),"'","''")&amp;"' and EnterpriseId="&amp;EntId&amp;"), null)",""))</f>
        <v>INSERT into Contributors VALUES (newid(), 49, 1, null, (select max(ReleaseId) from Releases where UPC=656464699054 and EnterpriseId=647322), (select ArtistId from Artists where Name=N'May Abreu' and EnterpriseId=647322), null)</v>
      </c>
    </row>
    <row r="473">
      <c r="A473" s="110">
        <v>6.56464699054E11</v>
      </c>
      <c r="B473" s="84"/>
      <c r="C473" s="134" t="str">
        <f t="array" ref="C473">ifs(and(isblank($A473),isblank($B473)),"", not(iserror(vlookup($A473&amp;$B473,'3) Release_Label'!$D:$D&amp;'3) Release_Label'!$E:$E,1,0))),vlookup($A473&amp;$B473,{'3) Release_Label'!$D:$D&amp;'3) Release_Label'!$E:$E,'3) Release_Label'!$F:$F},2,0), or(and(not(isblank($B473)),$B473=$B472,$A473&lt;&gt;$A472),and(not(isblank($A473)),$A473=$A472,$B473&lt;&gt;$B472)),"ID LISTS UNALIGNED",and($A473&lt;&gt;"",countif('3) Release_Label'!$D:$D,$A473)=0),"NO UPC MATCH in Release_Label",and($B473&lt;&gt;"",countif('3) Release_Label'!$E:$E,$B473)=0),"NO CATALOG ID MATCH in Release_Label",iserror(vlookup($A473&amp;$B473,'3) Release_Label'!$D:$D&amp;'3) Release_Label'!$E:$E,1,0)),"NO UPC-CATALOG ID pair MATCH in Release_Label" )</f>
        <v>Maldição</v>
      </c>
      <c r="D473" s="134" t="str">
        <f t="array" ref="D473">ifs(and(isblank($A473),isblank($B473)),"", not(iserror(vlookup($A473&amp;$B473,'3) Release_Label'!$D:$D&amp;'3) Release_Label'!$E:$E,1,0))),vlookup($A473&amp;$B473,{'3) Release_Label'!$D:$D&amp;'3) Release_Label'!$E:$E,'3) Release_Label'!$H:$H},2,0), or(and(not(isblank($B473)),$B473=$B472,$A473&lt;&gt;$A472),and(not(isblank($A473)),$A473=$A472,$B473&lt;&gt;$B472)),"ID LISTS UNALIGNED",and($A473&lt;&gt;"",countif('3) Release_Label'!$D:$D,$A473)=0),"NO UPC MATCH in Release_Label",and($B473&lt;&gt;"",countif('3) Release_Label'!$E:$E,$B473)=0),"NO CATALOG ID MATCH in Release_Label",iserror(vlookup($A473&amp;$B473,'3) Release_Label'!$D:$D&amp;'3) Release_Label'!$E:$E,1,0)),"NO UPC-CATALOG ID pair MATCH in Release_Label" )</f>
        <v/>
      </c>
      <c r="E473" s="96" t="s">
        <v>51</v>
      </c>
      <c r="F473" s="140" t="s">
        <v>671</v>
      </c>
      <c r="G473" s="136" t="str">
        <f t="array" ref="G473">ifs(or($F473="",$F473="Main Primary Artist"),$F473,not(iserror(vlookup($F473,'Reference info'!$J$5:$J$8,1,0))),"Key Artist",not(iserror(vlookup($F473,'Reference info'!$J$38:$J$405,1,0))),"Performer",not(iserror(vlookup($F473,'Reference info'!$J$10:$J$36,1,0))),"Producer &amp; Engineer")</f>
        <v>Key Artist</v>
      </c>
      <c r="I473" s="8" t="str">
        <f>IF(AND(F473="Main Primary Artist",SUBSTITUTE(E473," ","")&lt;&gt;"VariousArtists",SUBSTITUTE(E473," ","")&lt;&gt;"VariousArtist",E473&lt;&gt;"Various",SUBSTITUTE(E473," ","")&lt;&gt;"AssortedArtists",SUBSTITUTE(E473," ","")&lt;&gt;"AssortedArtist",E473&lt;&gt;"Assorted",SUBSTITUTE(E473," ","")&lt;&gt;"AsortedArtists",SUBSTITUTE(E473," ","")&lt;&gt;"AsortedArtist",E473&lt;&gt;"Asorted",E473&lt;&gt;"Other",,SUBSTITUTE(E473," ","")&lt;&gt;"MiscellaneousArtists",SUBSTITUTE(E473," ","")&lt;&gt;"MiscellaneousArtist",E473&lt;&gt;"Miscellaneous",SUBSTITUTE(E473," ","")&lt;&gt;"MiscelaneousArtists",SUBSTITUTE(E473," ","")&lt;&gt;"MiscelaneousArtist",E473&lt;&gt;"Miscelaneous"),"update Releases set ArtistId=(select ArtistId from Artists where Name=N'"&amp;SUBSTITUTE(trim(E473),"'","''")&amp;"' and EnterpriseId="&amp;EntId&amp;"), SearchKeywords=concat_ws(' ', Name, N'"&amp;SUBSTITUTE(trim(E473),"'","''")&amp;"',(select Name from Labels where LabelId=Releases.LabelId), ReleaseId, UPC, Catalog) where "&amp;IF(A473&lt;&gt;"","UPC="&amp;A473,"Catalog='"&amp;SUBSTITUTE(trim(B473),"'","''")&amp;"'")&amp;" and EnterpriseId="&amp;EntId,IF(and(F473&lt;&gt;"Main Primary Artist",SUBSTITUTE(E473," ","")&lt;&gt;"VariousArtists",SUBSTITUTE(E473," ","")&lt;&gt;"VariousArtist",E473&lt;&gt;"Various",SUBSTITUTE(E473," ","")&lt;&gt;"AssortedArtists",SUBSTITUTE(E473," ","")&lt;&gt;"AssortedArtist",E473&lt;&gt;"Assorted",SUBSTITUTE(E473," ","")&lt;&gt;"AsortedArtists",SUBSTITUTE(E473," ","")&lt;&gt;"AsortedArtist",E473&lt;&gt;"Asorted",E473&lt;&gt;"Other",,SUBSTITUTE(E473," ","")&lt;&gt;"MiscellaneousArtists",SUBSTITUTE(E473," ","")&lt;&gt;"MiscellaneousArtist",E473&lt;&gt;"Miscellaneous",SUBSTITUTE(E473," ","")&lt;&gt;"MiscelaneousArtists",SUBSTITUTE(E473," ","")&lt;&gt;"MiscelaneousArtist",E473&lt;&gt;"Miscelaneous"),"INSERT into Contributors VALUES (newid(), "&amp;IF(F473&lt;&gt;"Primary Artist", "(select RoleId from ContributorRoles where Name='"&amp;F473&amp;"'), 0", "49, 1")&amp; ", null, (select max(ReleaseId) from Releases where "&amp;IF(A473&lt;&gt;"","UPC="&amp;A473,"Catalog='"&amp;SUBSTITUTE(trim(B473),"'","''")&amp;"'")&amp;" and EnterpriseId="&amp;EntId&amp;"), (select ArtistId from Artists where Name=N'"&amp;SUBSTITUTE(trim(E473),"'","''")&amp;"' and EnterpriseId="&amp;EntId&amp;"), null)",""))</f>
        <v>INSERT into Contributors VALUES (newid(), 49, 1, null, (select max(ReleaseId) from Releases where UPC=656464699054 and EnterpriseId=647322), (select ArtistId from Artists where Name=N'oNinho' and EnterpriseId=647322), null)</v>
      </c>
    </row>
    <row r="474">
      <c r="A474" s="110">
        <v>6.56464699054E11</v>
      </c>
      <c r="B474" s="84"/>
      <c r="C474" s="134" t="str">
        <f t="array" ref="C474">ifs(and(isblank($A474),isblank($B474)),"", not(iserror(vlookup($A474&amp;$B474,'3) Release_Label'!$D:$D&amp;'3) Release_Label'!$E:$E,1,0))),vlookup($A474&amp;$B474,{'3) Release_Label'!$D:$D&amp;'3) Release_Label'!$E:$E,'3) Release_Label'!$F:$F},2,0), or(and(not(isblank($B474)),$B474=$B473,$A474&lt;&gt;$A473),and(not(isblank($A474)),$A474=$A473,$B474&lt;&gt;$B473)),"ID LISTS UNALIGNED",and($A474&lt;&gt;"",countif('3) Release_Label'!$D:$D,$A474)=0),"NO UPC MATCH in Release_Label",and($B474&lt;&gt;"",countif('3) Release_Label'!$E:$E,$B474)=0),"NO CATALOG ID MATCH in Release_Label",iserror(vlookup($A474&amp;$B474,'3) Release_Label'!$D:$D&amp;'3) Release_Label'!$E:$E,1,0)),"NO UPC-CATALOG ID pair MATCH in Release_Label" )</f>
        <v>Maldição</v>
      </c>
      <c r="D474" s="134" t="str">
        <f t="array" ref="D474">ifs(and(isblank($A474),isblank($B474)),"", not(iserror(vlookup($A474&amp;$B474,'3) Release_Label'!$D:$D&amp;'3) Release_Label'!$E:$E,1,0))),vlookup($A474&amp;$B474,{'3) Release_Label'!$D:$D&amp;'3) Release_Label'!$E:$E,'3) Release_Label'!$H:$H},2,0), or(and(not(isblank($B474)),$B474=$B473,$A474&lt;&gt;$A473),and(not(isblank($A474)),$A474=$A473,$B474&lt;&gt;$B473)),"ID LISTS UNALIGNED",and($A474&lt;&gt;"",countif('3) Release_Label'!$D:$D,$A474)=0),"NO UPC MATCH in Release_Label",and($B474&lt;&gt;"",countif('3) Release_Label'!$E:$E,$B474)=0),"NO CATALOG ID MATCH in Release_Label",iserror(vlookup($A474&amp;$B474,'3) Release_Label'!$D:$D&amp;'3) Release_Label'!$E:$E,1,0)),"NO UPC-CATALOG ID pair MATCH in Release_Label" )</f>
        <v/>
      </c>
      <c r="E474" s="96" t="s">
        <v>105</v>
      </c>
      <c r="F474" s="140" t="s">
        <v>671</v>
      </c>
      <c r="G474" s="136" t="str">
        <f t="array" ref="G474">ifs(or($F474="",$F474="Main Primary Artist"),$F474,not(iserror(vlookup($F474,'Reference info'!$J$5:$J$8,1,0))),"Key Artist",not(iserror(vlookup($F474,'Reference info'!$J$38:$J$405,1,0))),"Performer",not(iserror(vlookup($F474,'Reference info'!$J$10:$J$36,1,0))),"Producer &amp; Engineer")</f>
        <v>Key Artist</v>
      </c>
      <c r="I474" s="8" t="str">
        <f>IF(AND(F474="Main Primary Artist",SUBSTITUTE(E474," ","")&lt;&gt;"VariousArtists",SUBSTITUTE(E474," ","")&lt;&gt;"VariousArtist",E474&lt;&gt;"Various",SUBSTITUTE(E474," ","")&lt;&gt;"AssortedArtists",SUBSTITUTE(E474," ","")&lt;&gt;"AssortedArtist",E474&lt;&gt;"Assorted",SUBSTITUTE(E474," ","")&lt;&gt;"AsortedArtists",SUBSTITUTE(E474," ","")&lt;&gt;"AsortedArtist",E474&lt;&gt;"Asorted",E474&lt;&gt;"Other",,SUBSTITUTE(E474," ","")&lt;&gt;"MiscellaneousArtists",SUBSTITUTE(E474," ","")&lt;&gt;"MiscellaneousArtist",E474&lt;&gt;"Miscellaneous",SUBSTITUTE(E474," ","")&lt;&gt;"MiscelaneousArtists",SUBSTITUTE(E474," ","")&lt;&gt;"MiscelaneousArtist",E474&lt;&gt;"Miscelaneous"),"update Releases set ArtistId=(select ArtistId from Artists where Name=N'"&amp;SUBSTITUTE(trim(E474),"'","''")&amp;"' and EnterpriseId="&amp;EntId&amp;"), SearchKeywords=concat_ws(' ', Name, N'"&amp;SUBSTITUTE(trim(E474),"'","''")&amp;"',(select Name from Labels where LabelId=Releases.LabelId), ReleaseId, UPC, Catalog) where "&amp;IF(A474&lt;&gt;"","UPC="&amp;A474,"Catalog='"&amp;SUBSTITUTE(trim(B474),"'","''")&amp;"'")&amp;" and EnterpriseId="&amp;EntId,IF(and(F474&lt;&gt;"Main Primary Artist",SUBSTITUTE(E474," ","")&lt;&gt;"VariousArtists",SUBSTITUTE(E474," ","")&lt;&gt;"VariousArtist",E474&lt;&gt;"Various",SUBSTITUTE(E474," ","")&lt;&gt;"AssortedArtists",SUBSTITUTE(E474," ","")&lt;&gt;"AssortedArtist",E474&lt;&gt;"Assorted",SUBSTITUTE(E474," ","")&lt;&gt;"AsortedArtists",SUBSTITUTE(E474," ","")&lt;&gt;"AsortedArtist",E474&lt;&gt;"Asorted",E474&lt;&gt;"Other",,SUBSTITUTE(E474," ","")&lt;&gt;"MiscellaneousArtists",SUBSTITUTE(E474," ","")&lt;&gt;"MiscellaneousArtist",E474&lt;&gt;"Miscellaneous",SUBSTITUTE(E474," ","")&lt;&gt;"MiscelaneousArtists",SUBSTITUTE(E474," ","")&lt;&gt;"MiscelaneousArtist",E474&lt;&gt;"Miscelaneous"),"INSERT into Contributors VALUES (newid(), "&amp;IF(F474&lt;&gt;"Primary Artist", "(select RoleId from ContributorRoles where Name='"&amp;F474&amp;"'), 0", "49, 1")&amp; ", null, (select max(ReleaseId) from Releases where "&amp;IF(A474&lt;&gt;"","UPC="&amp;A474,"Catalog='"&amp;SUBSTITUTE(trim(B474),"'","''")&amp;"'")&amp;" and EnterpriseId="&amp;EntId&amp;"), (select ArtistId from Artists where Name=N'"&amp;SUBSTITUTE(trim(E474),"'","''")&amp;"' and EnterpriseId="&amp;EntId&amp;"), null)",""))</f>
        <v>INSERT into Contributors VALUES (newid(), 49, 1, null, (select max(ReleaseId) from Releases where UPC=656464699054 and EnterpriseId=647322), (select ArtistId from Artists where Name=N'Onze' and EnterpriseId=647322), null)</v>
      </c>
    </row>
    <row r="475">
      <c r="A475" s="110">
        <v>6.56464699054E11</v>
      </c>
      <c r="B475" s="84"/>
      <c r="C475" s="134" t="str">
        <f t="array" ref="C475">ifs(and(isblank($A475),isblank($B475)),"", not(iserror(vlookup($A475&amp;$B475,'3) Release_Label'!$D:$D&amp;'3) Release_Label'!$E:$E,1,0))),vlookup($A475&amp;$B475,{'3) Release_Label'!$D:$D&amp;'3) Release_Label'!$E:$E,'3) Release_Label'!$F:$F},2,0), or(and(not(isblank($B475)),$B475=$B474,$A475&lt;&gt;$A474),and(not(isblank($A475)),$A475=$A474,$B475&lt;&gt;$B474)),"ID LISTS UNALIGNED",and($A475&lt;&gt;"",countif('3) Release_Label'!$D:$D,$A475)=0),"NO UPC MATCH in Release_Label",and($B475&lt;&gt;"",countif('3) Release_Label'!$E:$E,$B475)=0),"NO CATALOG ID MATCH in Release_Label",iserror(vlookup($A475&amp;$B475,'3) Release_Label'!$D:$D&amp;'3) Release_Label'!$E:$E,1,0)),"NO UPC-CATALOG ID pair MATCH in Release_Label" )</f>
        <v>Maldição</v>
      </c>
      <c r="D475" s="134" t="str">
        <f t="array" ref="D475">ifs(and(isblank($A475),isblank($B475)),"", not(iserror(vlookup($A475&amp;$B475,'3) Release_Label'!$D:$D&amp;'3) Release_Label'!$E:$E,1,0))),vlookup($A475&amp;$B475,{'3) Release_Label'!$D:$D&amp;'3) Release_Label'!$E:$E,'3) Release_Label'!$H:$H},2,0), or(and(not(isblank($B475)),$B475=$B474,$A475&lt;&gt;$A474),and(not(isblank($A475)),$A475=$A474,$B475&lt;&gt;$B474)),"ID LISTS UNALIGNED",and($A475&lt;&gt;"",countif('3) Release_Label'!$D:$D,$A475)=0),"NO UPC MATCH in Release_Label",and($B475&lt;&gt;"",countif('3) Release_Label'!$E:$E,$B475)=0),"NO CATALOG ID MATCH in Release_Label",iserror(vlookup($A475&amp;$B475,'3) Release_Label'!$D:$D&amp;'3) Release_Label'!$E:$E,1,0)),"NO UPC-CATALOG ID pair MATCH in Release_Label" )</f>
        <v/>
      </c>
      <c r="E475" s="96" t="s">
        <v>103</v>
      </c>
      <c r="F475" s="140" t="s">
        <v>671</v>
      </c>
      <c r="G475" s="136" t="str">
        <f t="array" ref="G475">ifs(or($F475="",$F475="Main Primary Artist"),$F475,not(iserror(vlookup($F475,'Reference info'!$J$5:$J$8,1,0))),"Key Artist",not(iserror(vlookup($F475,'Reference info'!$J$38:$J$405,1,0))),"Performer",not(iserror(vlookup($F475,'Reference info'!$J$10:$J$36,1,0))),"Producer &amp; Engineer")</f>
        <v>Key Artist</v>
      </c>
      <c r="I475" s="8" t="str">
        <f>IF(AND(F475="Main Primary Artist",SUBSTITUTE(E475," ","")&lt;&gt;"VariousArtists",SUBSTITUTE(E475," ","")&lt;&gt;"VariousArtist",E475&lt;&gt;"Various",SUBSTITUTE(E475," ","")&lt;&gt;"AssortedArtists",SUBSTITUTE(E475," ","")&lt;&gt;"AssortedArtist",E475&lt;&gt;"Assorted",SUBSTITUTE(E475," ","")&lt;&gt;"AsortedArtists",SUBSTITUTE(E475," ","")&lt;&gt;"AsortedArtist",E475&lt;&gt;"Asorted",E475&lt;&gt;"Other",,SUBSTITUTE(E475," ","")&lt;&gt;"MiscellaneousArtists",SUBSTITUTE(E475," ","")&lt;&gt;"MiscellaneousArtist",E475&lt;&gt;"Miscellaneous",SUBSTITUTE(E475," ","")&lt;&gt;"MiscelaneousArtists",SUBSTITUTE(E475," ","")&lt;&gt;"MiscelaneousArtist",E475&lt;&gt;"Miscelaneous"),"update Releases set ArtistId=(select ArtistId from Artists where Name=N'"&amp;SUBSTITUTE(trim(E475),"'","''")&amp;"' and EnterpriseId="&amp;EntId&amp;"), SearchKeywords=concat_ws(' ', Name, N'"&amp;SUBSTITUTE(trim(E475),"'","''")&amp;"',(select Name from Labels where LabelId=Releases.LabelId), ReleaseId, UPC, Catalog) where "&amp;IF(A475&lt;&gt;"","UPC="&amp;A475,"Catalog='"&amp;SUBSTITUTE(trim(B475),"'","''")&amp;"'")&amp;" and EnterpriseId="&amp;EntId,IF(and(F475&lt;&gt;"Main Primary Artist",SUBSTITUTE(E475," ","")&lt;&gt;"VariousArtists",SUBSTITUTE(E475," ","")&lt;&gt;"VariousArtist",E475&lt;&gt;"Various",SUBSTITUTE(E475," ","")&lt;&gt;"AssortedArtists",SUBSTITUTE(E475," ","")&lt;&gt;"AssortedArtist",E475&lt;&gt;"Assorted",SUBSTITUTE(E475," ","")&lt;&gt;"AsortedArtists",SUBSTITUTE(E475," ","")&lt;&gt;"AsortedArtist",E475&lt;&gt;"Asorted",E475&lt;&gt;"Other",,SUBSTITUTE(E475," ","")&lt;&gt;"MiscellaneousArtists",SUBSTITUTE(E475," ","")&lt;&gt;"MiscellaneousArtist",E475&lt;&gt;"Miscellaneous",SUBSTITUTE(E475," ","")&lt;&gt;"MiscelaneousArtists",SUBSTITUTE(E475," ","")&lt;&gt;"MiscelaneousArtist",E475&lt;&gt;"Miscelaneous"),"INSERT into Contributors VALUES (newid(), "&amp;IF(F475&lt;&gt;"Primary Artist", "(select RoleId from ContributorRoles where Name='"&amp;F475&amp;"'), 0", "49, 1")&amp; ", null, (select max(ReleaseId) from Releases where "&amp;IF(A475&lt;&gt;"","UPC="&amp;A475,"Catalog='"&amp;SUBSTITUTE(trim(B475),"'","''")&amp;"'")&amp;" and EnterpriseId="&amp;EntId&amp;"), (select ArtistId from Artists where Name=N'"&amp;SUBSTITUTE(trim(E475),"'","''")&amp;"' and EnterpriseId="&amp;EntId&amp;"), null)",""))</f>
        <v>INSERT into Contributors VALUES (newid(), 49, 1, null, (select max(ReleaseId) from Releases where UPC=656464699054 and EnterpriseId=647322), (select ArtistId from Artists where Name=N'Th3agu' and EnterpriseId=647322), null)</v>
      </c>
    </row>
    <row r="476">
      <c r="A476" s="110">
        <v>6.56464699054E11</v>
      </c>
      <c r="B476" s="84"/>
      <c r="C476" s="134" t="str">
        <f t="array" ref="C476">ifs(and(isblank($A476),isblank($B476)),"", not(iserror(vlookup($A476&amp;$B476,'3) Release_Label'!$D:$D&amp;'3) Release_Label'!$E:$E,1,0))),vlookup($A476&amp;$B476,{'3) Release_Label'!$D:$D&amp;'3) Release_Label'!$E:$E,'3) Release_Label'!$F:$F},2,0), or(and(not(isblank($B476)),$B476=$B475,$A476&lt;&gt;$A475),and(not(isblank($A476)),$A476=$A475,$B476&lt;&gt;$B475)),"ID LISTS UNALIGNED",and($A476&lt;&gt;"",countif('3) Release_Label'!$D:$D,$A476)=0),"NO UPC MATCH in Release_Label",and($B476&lt;&gt;"",countif('3) Release_Label'!$E:$E,$B476)=0),"NO CATALOG ID MATCH in Release_Label",iserror(vlookup($A476&amp;$B476,'3) Release_Label'!$D:$D&amp;'3) Release_Label'!$E:$E,1,0)),"NO UPC-CATALOG ID pair MATCH in Release_Label" )</f>
        <v>Maldição</v>
      </c>
      <c r="D476" s="134" t="str">
        <f t="array" ref="D476">ifs(and(isblank($A476),isblank($B476)),"", not(iserror(vlookup($A476&amp;$B476,'3) Release_Label'!$D:$D&amp;'3) Release_Label'!$E:$E,1,0))),vlookup($A476&amp;$B476,{'3) Release_Label'!$D:$D&amp;'3) Release_Label'!$E:$E,'3) Release_Label'!$H:$H},2,0), or(and(not(isblank($B476)),$B476=$B475,$A476&lt;&gt;$A475),and(not(isblank($A476)),$A476=$A475,$B476&lt;&gt;$B475)),"ID LISTS UNALIGNED",and($A476&lt;&gt;"",countif('3) Release_Label'!$D:$D,$A476)=0),"NO UPC MATCH in Release_Label",and($B476&lt;&gt;"",countif('3) Release_Label'!$E:$E,$B476)=0),"NO CATALOG ID MATCH in Release_Label",iserror(vlookup($A476&amp;$B476,'3) Release_Label'!$D:$D&amp;'3) Release_Label'!$E:$E,1,0)),"NO UPC-CATALOG ID pair MATCH in Release_Label" )</f>
        <v/>
      </c>
      <c r="E476" s="96" t="s">
        <v>53</v>
      </c>
      <c r="F476" s="140" t="s">
        <v>666</v>
      </c>
      <c r="G476" s="136" t="str">
        <f t="array" ref="G476">ifs(or($F476="",$F476="Main Primary Artist"),$F476,not(iserror(vlookup($F476,'Reference info'!$J$5:$J$8,1,0))),"Key Artist",not(iserror(vlookup($F476,'Reference info'!$J$38:$J$405,1,0))),"Performer",not(iserror(vlookup($F476,'Reference info'!$J$10:$J$36,1,0))),"Producer &amp; Engineer")</f>
        <v>Main Primary Artist</v>
      </c>
      <c r="I476" s="8" t="str">
        <f>IF(AND(F476="Main Primary Artist",SUBSTITUTE(E476," ","")&lt;&gt;"VariousArtists",SUBSTITUTE(E476," ","")&lt;&gt;"VariousArtist",E476&lt;&gt;"Various",SUBSTITUTE(E476," ","")&lt;&gt;"AssortedArtists",SUBSTITUTE(E476," ","")&lt;&gt;"AssortedArtist",E476&lt;&gt;"Assorted",SUBSTITUTE(E476," ","")&lt;&gt;"AsortedArtists",SUBSTITUTE(E476," ","")&lt;&gt;"AsortedArtist",E476&lt;&gt;"Asorted",E476&lt;&gt;"Other",,SUBSTITUTE(E476," ","")&lt;&gt;"MiscellaneousArtists",SUBSTITUTE(E476," ","")&lt;&gt;"MiscellaneousArtist",E476&lt;&gt;"Miscellaneous",SUBSTITUTE(E476," ","")&lt;&gt;"MiscelaneousArtists",SUBSTITUTE(E476," ","")&lt;&gt;"MiscelaneousArtist",E476&lt;&gt;"Miscelaneous"),"update Releases set ArtistId=(select ArtistId from Artists where Name=N'"&amp;SUBSTITUTE(trim(E476),"'","''")&amp;"' and EnterpriseId="&amp;EntId&amp;"), SearchKeywords=concat_ws(' ', Name, N'"&amp;SUBSTITUTE(trim(E476),"'","''")&amp;"',(select Name from Labels where LabelId=Releases.LabelId), ReleaseId, UPC, Catalog) where "&amp;IF(A476&lt;&gt;"","UPC="&amp;A476,"Catalog='"&amp;SUBSTITUTE(trim(B476),"'","''")&amp;"'")&amp;" and EnterpriseId="&amp;EntId,IF(and(F476&lt;&gt;"Main Primary Artist",SUBSTITUTE(E476," ","")&lt;&gt;"VariousArtists",SUBSTITUTE(E476," ","")&lt;&gt;"VariousArtist",E476&lt;&gt;"Various",SUBSTITUTE(E476," ","")&lt;&gt;"AssortedArtists",SUBSTITUTE(E476," ","")&lt;&gt;"AssortedArtist",E476&lt;&gt;"Assorted",SUBSTITUTE(E476," ","")&lt;&gt;"AsortedArtists",SUBSTITUTE(E476," ","")&lt;&gt;"AsortedArtist",E476&lt;&gt;"Asorted",E476&lt;&gt;"Other",,SUBSTITUTE(E476," ","")&lt;&gt;"MiscellaneousArtists",SUBSTITUTE(E476," ","")&lt;&gt;"MiscellaneousArtist",E476&lt;&gt;"Miscellaneous",SUBSTITUTE(E476," ","")&lt;&gt;"MiscelaneousArtists",SUBSTITUTE(E476," ","")&lt;&gt;"MiscelaneousArtist",E476&lt;&gt;"Miscelaneous"),"INSERT into Contributors VALUES (newid(), "&amp;IF(F476&lt;&gt;"Primary Artist", "(select RoleId from ContributorRoles where Name='"&amp;F476&amp;"'), 0", "49, 1")&amp; ", null, (select max(ReleaseId) from Releases where "&amp;IF(A476&lt;&gt;"","UPC="&amp;A476,"Catalog='"&amp;SUBSTITUTE(trim(B476),"'","''")&amp;"'")&amp;" and EnterpriseId="&amp;EntId&amp;"), (select ArtistId from Artists where Name=N'"&amp;SUBSTITUTE(trim(E476),"'","''")&amp;"' and EnterpriseId="&amp;EntId&amp;"), null)",""))</f>
        <v>update Releases set ArtistId=(select ArtistId from Artists where Name=N'PeJota10*' and EnterpriseId=647322), SearchKeywords=concat_ws(' ', Name, N'PeJota10*',(select Name from Labels where LabelId=Releases.LabelId), ReleaseId, UPC, Catalog) where UPC=656464699054 and EnterpriseId=647322</v>
      </c>
    </row>
    <row r="477">
      <c r="A477" s="110">
        <v>6.56464699054E11</v>
      </c>
      <c r="B477" s="84"/>
      <c r="C477" s="134" t="str">
        <f t="array" ref="C477">ifs(and(isblank($A477),isblank($B477)),"", not(iserror(vlookup($A477&amp;$B477,'3) Release_Label'!$D:$D&amp;'3) Release_Label'!$E:$E,1,0))),vlookup($A477&amp;$B477,{'3) Release_Label'!$D:$D&amp;'3) Release_Label'!$E:$E,'3) Release_Label'!$F:$F},2,0), or(and(not(isblank($B477)),$B477=$B476,$A477&lt;&gt;$A476),and(not(isblank($A477)),$A477=$A476,$B477&lt;&gt;$B476)),"ID LISTS UNALIGNED",and($A477&lt;&gt;"",countif('3) Release_Label'!$D:$D,$A477)=0),"NO UPC MATCH in Release_Label",and($B477&lt;&gt;"",countif('3) Release_Label'!$E:$E,$B477)=0),"NO CATALOG ID MATCH in Release_Label",iserror(vlookup($A477&amp;$B477,'3) Release_Label'!$D:$D&amp;'3) Release_Label'!$E:$E,1,0)),"NO UPC-CATALOG ID pair MATCH in Release_Label" )</f>
        <v>Maldição</v>
      </c>
      <c r="D477" s="134" t="str">
        <f t="array" ref="D477">ifs(and(isblank($A477),isblank($B477)),"", not(iserror(vlookup($A477&amp;$B477,'3) Release_Label'!$D:$D&amp;'3) Release_Label'!$E:$E,1,0))),vlookup($A477&amp;$B477,{'3) Release_Label'!$D:$D&amp;'3) Release_Label'!$E:$E,'3) Release_Label'!$H:$H},2,0), or(and(not(isblank($B477)),$B477=$B476,$A477&lt;&gt;$A476),and(not(isblank($A477)),$A477=$A476,$B477&lt;&gt;$B476)),"ID LISTS UNALIGNED",and($A477&lt;&gt;"",countif('3) Release_Label'!$D:$D,$A477)=0),"NO UPC MATCH in Release_Label",and($B477&lt;&gt;"",countif('3) Release_Label'!$E:$E,$B477)=0),"NO CATALOG ID MATCH in Release_Label",iserror(vlookup($A477&amp;$B477,'3) Release_Label'!$D:$D&amp;'3) Release_Label'!$E:$E,1,0)),"NO UPC-CATALOG ID pair MATCH in Release_Label" )</f>
        <v/>
      </c>
      <c r="E477" s="96" t="s">
        <v>53</v>
      </c>
      <c r="F477" s="135" t="s">
        <v>669</v>
      </c>
      <c r="G477" s="136" t="str">
        <f t="array" ref="G477">ifs(or($F477="",$F477="Main Primary Artist"),$F477,not(iserror(vlookup($F477,'Reference info'!$J$5:$J$8,1,0))),"Key Artist",not(iserror(vlookup($F477,'Reference info'!$J$38:$J$405,1,0))),"Performer",not(iserror(vlookup($F477,'Reference info'!$J$10:$J$36,1,0))),"Producer &amp; Engineer")</f>
        <v>Producer &amp; Engineer</v>
      </c>
      <c r="I477" s="8" t="str">
        <f>IF(AND(F477="Main Primary Artist",SUBSTITUTE(E477," ","")&lt;&gt;"VariousArtists",SUBSTITUTE(E477," ","")&lt;&gt;"VariousArtist",E477&lt;&gt;"Various",SUBSTITUTE(E477," ","")&lt;&gt;"AssortedArtists",SUBSTITUTE(E477," ","")&lt;&gt;"AssortedArtist",E477&lt;&gt;"Assorted",SUBSTITUTE(E477," ","")&lt;&gt;"AsortedArtists",SUBSTITUTE(E477," ","")&lt;&gt;"AsortedArtist",E477&lt;&gt;"Asorted",E477&lt;&gt;"Other",,SUBSTITUTE(E477," ","")&lt;&gt;"MiscellaneousArtists",SUBSTITUTE(E477," ","")&lt;&gt;"MiscellaneousArtist",E477&lt;&gt;"Miscellaneous",SUBSTITUTE(E477," ","")&lt;&gt;"MiscelaneousArtists",SUBSTITUTE(E477," ","")&lt;&gt;"MiscelaneousArtist",E477&lt;&gt;"Miscelaneous"),"update Releases set ArtistId=(select ArtistId from Artists where Name=N'"&amp;SUBSTITUTE(trim(E477),"'","''")&amp;"' and EnterpriseId="&amp;EntId&amp;"), SearchKeywords=concat_ws(' ', Name, N'"&amp;SUBSTITUTE(trim(E477),"'","''")&amp;"',(select Name from Labels where LabelId=Releases.LabelId), ReleaseId, UPC, Catalog) where "&amp;IF(A477&lt;&gt;"","UPC="&amp;A477,"Catalog='"&amp;SUBSTITUTE(trim(B477),"'","''")&amp;"'")&amp;" and EnterpriseId="&amp;EntId,IF(and(F477&lt;&gt;"Main Primary Artist",SUBSTITUTE(E477," ","")&lt;&gt;"VariousArtists",SUBSTITUTE(E477," ","")&lt;&gt;"VariousArtist",E477&lt;&gt;"Various",SUBSTITUTE(E477," ","")&lt;&gt;"AssortedArtists",SUBSTITUTE(E477," ","")&lt;&gt;"AssortedArtist",E477&lt;&gt;"Assorted",SUBSTITUTE(E477," ","")&lt;&gt;"AsortedArtists",SUBSTITUTE(E477," ","")&lt;&gt;"AsortedArtist",E477&lt;&gt;"Asorted",E477&lt;&gt;"Other",,SUBSTITUTE(E477," ","")&lt;&gt;"MiscellaneousArtists",SUBSTITUTE(E477," ","")&lt;&gt;"MiscellaneousArtist",E477&lt;&gt;"Miscellaneous",SUBSTITUTE(E477," ","")&lt;&gt;"MiscelaneousArtists",SUBSTITUTE(E477," ","")&lt;&gt;"MiscelaneousArtist",E477&lt;&gt;"Miscelaneous"),"INSERT into Contributors VALUES (newid(), "&amp;IF(F477&lt;&gt;"Primary Artist", "(select RoleId from ContributorRoles where Name='"&amp;F477&amp;"'), 0", "49, 1")&amp; ", null, (select max(ReleaseId) from Releases where "&amp;IF(A477&lt;&gt;"","UPC="&amp;A477,"Catalog='"&amp;SUBSTITUTE(trim(B477),"'","''")&amp;"'")&amp;" and EnterpriseId="&amp;EntId&amp;"), (select ArtistId from Artists where Name=N'"&amp;SUBSTITUTE(trim(E477),"'","''")&amp;"' and EnterpriseId="&amp;EntId&amp;"), null)",""))</f>
        <v>INSERT into Contributors VALUES (newid(), (select RoleId from ContributorRoles where Name='Engineer'), 0, null, (select max(ReleaseId) from Releases where UPC=656464699054 and EnterpriseId=647322), (select ArtistId from Artists where Name=N'PeJota10*' and EnterpriseId=647322), null)</v>
      </c>
    </row>
    <row r="478">
      <c r="A478" s="110">
        <v>6.56464912573E11</v>
      </c>
      <c r="B478" s="84"/>
      <c r="C478" s="134" t="str">
        <f t="array" ref="C478">ifs(and(isblank($A478),isblank($B478)),"", not(iserror(vlookup($A478&amp;$B478,'3) Release_Label'!$D:$D&amp;'3) Release_Label'!$E:$E,1,0))),vlookup($A478&amp;$B478,{'3) Release_Label'!$D:$D&amp;'3) Release_Label'!$E:$E,'3) Release_Label'!$F:$F},2,0), or(and(not(isblank($B478)),$B478=$B477,$A478&lt;&gt;$A477),and(not(isblank($A478)),$A478=$A477,$B478&lt;&gt;$B477)),"ID LISTS UNALIGNED",and($A478&lt;&gt;"",countif('3) Release_Label'!$D:$D,$A478)=0),"NO UPC MATCH in Release_Label",and($B478&lt;&gt;"",countif('3) Release_Label'!$E:$E,$B478)=0),"NO CATALOG ID MATCH in Release_Label",iserror(vlookup($A478&amp;$B478,'3) Release_Label'!$D:$D&amp;'3) Release_Label'!$E:$E,1,0)),"NO UPC-CATALOG ID pair MATCH in Release_Label" )</f>
        <v>Mundo Roxo</v>
      </c>
      <c r="D478" s="134" t="str">
        <f t="array" ref="D478">ifs(and(isblank($A478),isblank($B478)),"", not(iserror(vlookup($A478&amp;$B478,'3) Release_Label'!$D:$D&amp;'3) Release_Label'!$E:$E,1,0))),vlookup($A478&amp;$B478,{'3) Release_Label'!$D:$D&amp;'3) Release_Label'!$E:$E,'3) Release_Label'!$H:$H},2,0), or(and(not(isblank($B478)),$B478=$B477,$A478&lt;&gt;$A477),and(not(isblank($A478)),$A478=$A477,$B478&lt;&gt;$B477)),"ID LISTS UNALIGNED",and($A478&lt;&gt;"",countif('3) Release_Label'!$D:$D,$A478)=0),"NO UPC MATCH in Release_Label",and($B478&lt;&gt;"",countif('3) Release_Label'!$E:$E,$B478)=0),"NO CATALOG ID MATCH in Release_Label",iserror(vlookup($A478&amp;$B478,'3) Release_Label'!$D:$D&amp;'3) Release_Label'!$E:$E,1,0)),"NO UPC-CATALOG ID pair MATCH in Release_Label" )</f>
        <v>Speed Up</v>
      </c>
      <c r="E478" s="96" t="s">
        <v>53</v>
      </c>
      <c r="F478" s="135" t="s">
        <v>667</v>
      </c>
      <c r="G478" s="136" t="str">
        <f t="array" ref="G478">ifs(or($F478="",$F478="Main Primary Artist"),$F478,not(iserror(vlookup($F478,'Reference info'!$J$5:$J$8,1,0))),"Key Artist",not(iserror(vlookup($F478,'Reference info'!$J$38:$J$405,1,0))),"Performer",not(iserror(vlookup($F478,'Reference info'!$J$10:$J$36,1,0))),"Producer &amp; Engineer")</f>
        <v>Producer &amp; Engineer</v>
      </c>
      <c r="I478" s="8" t="str">
        <f>IF(AND(F478="Main Primary Artist",SUBSTITUTE(E478," ","")&lt;&gt;"VariousArtists",SUBSTITUTE(E478," ","")&lt;&gt;"VariousArtist",E478&lt;&gt;"Various",SUBSTITUTE(E478," ","")&lt;&gt;"AssortedArtists",SUBSTITUTE(E478," ","")&lt;&gt;"AssortedArtist",E478&lt;&gt;"Assorted",SUBSTITUTE(E478," ","")&lt;&gt;"AsortedArtists",SUBSTITUTE(E478," ","")&lt;&gt;"AsortedArtist",E478&lt;&gt;"Asorted",E478&lt;&gt;"Other",,SUBSTITUTE(E478," ","")&lt;&gt;"MiscellaneousArtists",SUBSTITUTE(E478," ","")&lt;&gt;"MiscellaneousArtist",E478&lt;&gt;"Miscellaneous",SUBSTITUTE(E478," ","")&lt;&gt;"MiscelaneousArtists",SUBSTITUTE(E478," ","")&lt;&gt;"MiscelaneousArtist",E478&lt;&gt;"Miscelaneous"),"update Releases set ArtistId=(select ArtistId from Artists where Name=N'"&amp;SUBSTITUTE(trim(E478),"'","''")&amp;"' and EnterpriseId="&amp;EntId&amp;"), SearchKeywords=concat_ws(' ', Name, N'"&amp;SUBSTITUTE(trim(E478),"'","''")&amp;"',(select Name from Labels where LabelId=Releases.LabelId), ReleaseId, UPC, Catalog) where "&amp;IF(A478&lt;&gt;"","UPC="&amp;A478,"Catalog='"&amp;SUBSTITUTE(trim(B478),"'","''")&amp;"'")&amp;" and EnterpriseId="&amp;EntId,IF(and(F478&lt;&gt;"Main Primary Artist",SUBSTITUTE(E478," ","")&lt;&gt;"VariousArtists",SUBSTITUTE(E478," ","")&lt;&gt;"VariousArtist",E478&lt;&gt;"Various",SUBSTITUTE(E478," ","")&lt;&gt;"AssortedArtists",SUBSTITUTE(E478," ","")&lt;&gt;"AssortedArtist",E478&lt;&gt;"Assorted",SUBSTITUTE(E478," ","")&lt;&gt;"AsortedArtists",SUBSTITUTE(E478," ","")&lt;&gt;"AsortedArtist",E478&lt;&gt;"Asorted",E478&lt;&gt;"Other",,SUBSTITUTE(E478," ","")&lt;&gt;"MiscellaneousArtists",SUBSTITUTE(E478," ","")&lt;&gt;"MiscellaneousArtist",E478&lt;&gt;"Miscellaneous",SUBSTITUTE(E478," ","")&lt;&gt;"MiscelaneousArtists",SUBSTITUTE(E478," ","")&lt;&gt;"MiscelaneousArtist",E478&lt;&gt;"Miscelaneous"),"INSERT into Contributors VALUES (newid(), "&amp;IF(F478&lt;&gt;"Primary Artist", "(select RoleId from ContributorRoles where Name='"&amp;F478&amp;"'), 0", "49, 1")&amp; ", null, (select max(ReleaseId) from Releases where "&amp;IF(A478&lt;&gt;"","UPC="&amp;A478,"Catalog='"&amp;SUBSTITUTE(trim(B478),"'","''")&amp;"'")&amp;" and EnterpriseId="&amp;EntId&amp;"), (select ArtistId from Artists where Name=N'"&amp;SUBSTITUTE(trim(E478),"'","''")&amp;"' and EnterpriseId="&amp;EntId&amp;"), null)",""))</f>
        <v>INSERT into Contributors VALUES (newid(), (select RoleId from ContributorRoles where Name='Producer'), 0, null, (select max(ReleaseId) from Releases where UPC=656464912573 and EnterpriseId=647322), (select ArtistId from Artists where Name=N'PeJota10*' and EnterpriseId=647322), null)</v>
      </c>
    </row>
    <row r="479">
      <c r="A479" s="110">
        <v>6.56464912573E11</v>
      </c>
      <c r="B479" s="84"/>
      <c r="C479" s="134" t="str">
        <f t="array" ref="C479">ifs(and(isblank($A479),isblank($B479)),"", not(iserror(vlookup($A479&amp;$B479,'3) Release_Label'!$D:$D&amp;'3) Release_Label'!$E:$E,1,0))),vlookup($A479&amp;$B479,{'3) Release_Label'!$D:$D&amp;'3) Release_Label'!$E:$E,'3) Release_Label'!$F:$F},2,0), or(and(not(isblank($B479)),$B479=$B478,$A479&lt;&gt;$A478),and(not(isblank($A479)),$A479=$A478,$B479&lt;&gt;$B478)),"ID LISTS UNALIGNED",and($A479&lt;&gt;"",countif('3) Release_Label'!$D:$D,$A479)=0),"NO UPC MATCH in Release_Label",and($B479&lt;&gt;"",countif('3) Release_Label'!$E:$E,$B479)=0),"NO CATALOG ID MATCH in Release_Label",iserror(vlookup($A479&amp;$B479,'3) Release_Label'!$D:$D&amp;'3) Release_Label'!$E:$E,1,0)),"NO UPC-CATALOG ID pair MATCH in Release_Label" )</f>
        <v>Mundo Roxo</v>
      </c>
      <c r="D479" s="134" t="str">
        <f t="array" ref="D479">ifs(and(isblank($A479),isblank($B479)),"", not(iserror(vlookup($A479&amp;$B479,'3) Release_Label'!$D:$D&amp;'3) Release_Label'!$E:$E,1,0))),vlookup($A479&amp;$B479,{'3) Release_Label'!$D:$D&amp;'3) Release_Label'!$E:$E,'3) Release_Label'!$H:$H},2,0), or(and(not(isblank($B479)),$B479=$B478,$A479&lt;&gt;$A478),and(not(isblank($A479)),$A479=$A478,$B479&lt;&gt;$B478)),"ID LISTS UNALIGNED",and($A479&lt;&gt;"",countif('3) Release_Label'!$D:$D,$A479)=0),"NO UPC MATCH in Release_Label",and($B479&lt;&gt;"",countif('3) Release_Label'!$E:$E,$B479)=0),"NO CATALOG ID MATCH in Release_Label",iserror(vlookup($A479&amp;$B479,'3) Release_Label'!$D:$D&amp;'3) Release_Label'!$E:$E,1,0)),"NO UPC-CATALOG ID pair MATCH in Release_Label" )</f>
        <v>Speed Up</v>
      </c>
      <c r="E479" s="96" t="s">
        <v>53</v>
      </c>
      <c r="F479" s="140" t="s">
        <v>666</v>
      </c>
      <c r="G479" s="136" t="str">
        <f t="array" ref="G479">ifs(or($F479="",$F479="Main Primary Artist"),$F479,not(iserror(vlookup($F479,'Reference info'!$J$5:$J$8,1,0))),"Key Artist",not(iserror(vlookup($F479,'Reference info'!$J$38:$J$405,1,0))),"Performer",not(iserror(vlookup($F479,'Reference info'!$J$10:$J$36,1,0))),"Producer &amp; Engineer")</f>
        <v>Main Primary Artist</v>
      </c>
      <c r="I479" s="8" t="str">
        <f>IF(AND(F479="Main Primary Artist",SUBSTITUTE(E479," ","")&lt;&gt;"VariousArtists",SUBSTITUTE(E479," ","")&lt;&gt;"VariousArtist",E479&lt;&gt;"Various",SUBSTITUTE(E479," ","")&lt;&gt;"AssortedArtists",SUBSTITUTE(E479," ","")&lt;&gt;"AssortedArtist",E479&lt;&gt;"Assorted",SUBSTITUTE(E479," ","")&lt;&gt;"AsortedArtists",SUBSTITUTE(E479," ","")&lt;&gt;"AsortedArtist",E479&lt;&gt;"Asorted",E479&lt;&gt;"Other",,SUBSTITUTE(E479," ","")&lt;&gt;"MiscellaneousArtists",SUBSTITUTE(E479," ","")&lt;&gt;"MiscellaneousArtist",E479&lt;&gt;"Miscellaneous",SUBSTITUTE(E479," ","")&lt;&gt;"MiscelaneousArtists",SUBSTITUTE(E479," ","")&lt;&gt;"MiscelaneousArtist",E479&lt;&gt;"Miscelaneous"),"update Releases set ArtistId=(select ArtistId from Artists where Name=N'"&amp;SUBSTITUTE(trim(E479),"'","''")&amp;"' and EnterpriseId="&amp;EntId&amp;"), SearchKeywords=concat_ws(' ', Name, N'"&amp;SUBSTITUTE(trim(E479),"'","''")&amp;"',(select Name from Labels where LabelId=Releases.LabelId), ReleaseId, UPC, Catalog) where "&amp;IF(A479&lt;&gt;"","UPC="&amp;A479,"Catalog='"&amp;SUBSTITUTE(trim(B479),"'","''")&amp;"'")&amp;" and EnterpriseId="&amp;EntId,IF(and(F479&lt;&gt;"Main Primary Artist",SUBSTITUTE(E479," ","")&lt;&gt;"VariousArtists",SUBSTITUTE(E479," ","")&lt;&gt;"VariousArtist",E479&lt;&gt;"Various",SUBSTITUTE(E479," ","")&lt;&gt;"AssortedArtists",SUBSTITUTE(E479," ","")&lt;&gt;"AssortedArtist",E479&lt;&gt;"Assorted",SUBSTITUTE(E479," ","")&lt;&gt;"AsortedArtists",SUBSTITUTE(E479," ","")&lt;&gt;"AsortedArtist",E479&lt;&gt;"Asorted",E479&lt;&gt;"Other",,SUBSTITUTE(E479," ","")&lt;&gt;"MiscellaneousArtists",SUBSTITUTE(E479," ","")&lt;&gt;"MiscellaneousArtist",E479&lt;&gt;"Miscellaneous",SUBSTITUTE(E479," ","")&lt;&gt;"MiscelaneousArtists",SUBSTITUTE(E479," ","")&lt;&gt;"MiscelaneousArtist",E479&lt;&gt;"Miscelaneous"),"INSERT into Contributors VALUES (newid(), "&amp;IF(F479&lt;&gt;"Primary Artist", "(select RoleId from ContributorRoles where Name='"&amp;F479&amp;"'), 0", "49, 1")&amp; ", null, (select max(ReleaseId) from Releases where "&amp;IF(A479&lt;&gt;"","UPC="&amp;A479,"Catalog='"&amp;SUBSTITUTE(trim(B479),"'","''")&amp;"'")&amp;" and EnterpriseId="&amp;EntId&amp;"), (select ArtistId from Artists where Name=N'"&amp;SUBSTITUTE(trim(E479),"'","''")&amp;"' and EnterpriseId="&amp;EntId&amp;"), null)",""))</f>
        <v>update Releases set ArtistId=(select ArtistId from Artists where Name=N'PeJota10*' and EnterpriseId=647322), SearchKeywords=concat_ws(' ', Name, N'PeJota10*',(select Name from Labels where LabelId=Releases.LabelId), ReleaseId, UPC, Catalog) where UPC=656464912573 and EnterpriseId=647322</v>
      </c>
    </row>
    <row r="480">
      <c r="A480" s="110">
        <v>6.56464912573E11</v>
      </c>
      <c r="B480" s="84"/>
      <c r="C480" s="134" t="str">
        <f t="array" ref="C480">ifs(and(isblank($A480),isblank($B480)),"", not(iserror(vlookup($A480&amp;$B480,'3) Release_Label'!$D:$D&amp;'3) Release_Label'!$E:$E,1,0))),vlookup($A480&amp;$B480,{'3) Release_Label'!$D:$D&amp;'3) Release_Label'!$E:$E,'3) Release_Label'!$F:$F},2,0), or(and(not(isblank($B480)),$B480=$B479,$A480&lt;&gt;$A479),and(not(isblank($A480)),$A480=$A479,$B480&lt;&gt;$B479)),"ID LISTS UNALIGNED",and($A480&lt;&gt;"",countif('3) Release_Label'!$D:$D,$A480)=0),"NO UPC MATCH in Release_Label",and($B480&lt;&gt;"",countif('3) Release_Label'!$E:$E,$B480)=0),"NO CATALOG ID MATCH in Release_Label",iserror(vlookup($A480&amp;$B480,'3) Release_Label'!$D:$D&amp;'3) Release_Label'!$E:$E,1,0)),"NO UPC-CATALOG ID pair MATCH in Release_Label" )</f>
        <v>Mundo Roxo</v>
      </c>
      <c r="D480" s="134" t="str">
        <f t="array" ref="D480">ifs(and(isblank($A480),isblank($B480)),"", not(iserror(vlookup($A480&amp;$B480,'3) Release_Label'!$D:$D&amp;'3) Release_Label'!$E:$E,1,0))),vlookup($A480&amp;$B480,{'3) Release_Label'!$D:$D&amp;'3) Release_Label'!$E:$E,'3) Release_Label'!$H:$H},2,0), or(and(not(isblank($B480)),$B480=$B479,$A480&lt;&gt;$A479),and(not(isblank($A480)),$A480=$A479,$B480&lt;&gt;$B479)),"ID LISTS UNALIGNED",and($A480&lt;&gt;"",countif('3) Release_Label'!$D:$D,$A480)=0),"NO UPC MATCH in Release_Label",and($B480&lt;&gt;"",countif('3) Release_Label'!$E:$E,$B480)=0),"NO CATALOG ID MATCH in Release_Label",iserror(vlookup($A480&amp;$B480,'3) Release_Label'!$D:$D&amp;'3) Release_Label'!$E:$E,1,0)),"NO UPC-CATALOG ID pair MATCH in Release_Label" )</f>
        <v>Speed Up</v>
      </c>
      <c r="E480" s="96" t="s">
        <v>53</v>
      </c>
      <c r="F480" s="135" t="s">
        <v>669</v>
      </c>
      <c r="G480" s="136" t="str">
        <f t="array" ref="G480">ifs(or($F480="",$F480="Main Primary Artist"),$F480,not(iserror(vlookup($F480,'Reference info'!$J$5:$J$8,1,0))),"Key Artist",not(iserror(vlookup($F480,'Reference info'!$J$38:$J$405,1,0))),"Performer",not(iserror(vlookup($F480,'Reference info'!$J$10:$J$36,1,0))),"Producer &amp; Engineer")</f>
        <v>Producer &amp; Engineer</v>
      </c>
      <c r="I480" s="8" t="str">
        <f>IF(AND(F480="Main Primary Artist",SUBSTITUTE(E480," ","")&lt;&gt;"VariousArtists",SUBSTITUTE(E480," ","")&lt;&gt;"VariousArtist",E480&lt;&gt;"Various",SUBSTITUTE(E480," ","")&lt;&gt;"AssortedArtists",SUBSTITUTE(E480," ","")&lt;&gt;"AssortedArtist",E480&lt;&gt;"Assorted",SUBSTITUTE(E480," ","")&lt;&gt;"AsortedArtists",SUBSTITUTE(E480," ","")&lt;&gt;"AsortedArtist",E480&lt;&gt;"Asorted",E480&lt;&gt;"Other",,SUBSTITUTE(E480," ","")&lt;&gt;"MiscellaneousArtists",SUBSTITUTE(E480," ","")&lt;&gt;"MiscellaneousArtist",E480&lt;&gt;"Miscellaneous",SUBSTITUTE(E480," ","")&lt;&gt;"MiscelaneousArtists",SUBSTITUTE(E480," ","")&lt;&gt;"MiscelaneousArtist",E480&lt;&gt;"Miscelaneous"),"update Releases set ArtistId=(select ArtistId from Artists where Name=N'"&amp;SUBSTITUTE(trim(E480),"'","''")&amp;"' and EnterpriseId="&amp;EntId&amp;"), SearchKeywords=concat_ws(' ', Name, N'"&amp;SUBSTITUTE(trim(E480),"'","''")&amp;"',(select Name from Labels where LabelId=Releases.LabelId), ReleaseId, UPC, Catalog) where "&amp;IF(A480&lt;&gt;"","UPC="&amp;A480,"Catalog='"&amp;SUBSTITUTE(trim(B480),"'","''")&amp;"'")&amp;" and EnterpriseId="&amp;EntId,IF(and(F480&lt;&gt;"Main Primary Artist",SUBSTITUTE(E480," ","")&lt;&gt;"VariousArtists",SUBSTITUTE(E480," ","")&lt;&gt;"VariousArtist",E480&lt;&gt;"Various",SUBSTITUTE(E480," ","")&lt;&gt;"AssortedArtists",SUBSTITUTE(E480," ","")&lt;&gt;"AssortedArtist",E480&lt;&gt;"Assorted",SUBSTITUTE(E480," ","")&lt;&gt;"AsortedArtists",SUBSTITUTE(E480," ","")&lt;&gt;"AsortedArtist",E480&lt;&gt;"Asorted",E480&lt;&gt;"Other",,SUBSTITUTE(E480," ","")&lt;&gt;"MiscellaneousArtists",SUBSTITUTE(E480," ","")&lt;&gt;"MiscellaneousArtist",E480&lt;&gt;"Miscellaneous",SUBSTITUTE(E480," ","")&lt;&gt;"MiscelaneousArtists",SUBSTITUTE(E480," ","")&lt;&gt;"MiscelaneousArtist",E480&lt;&gt;"Miscelaneous"),"INSERT into Contributors VALUES (newid(), "&amp;IF(F480&lt;&gt;"Primary Artist", "(select RoleId from ContributorRoles where Name='"&amp;F480&amp;"'), 0", "49, 1")&amp; ", null, (select max(ReleaseId) from Releases where "&amp;IF(A480&lt;&gt;"","UPC="&amp;A480,"Catalog='"&amp;SUBSTITUTE(trim(B480),"'","''")&amp;"'")&amp;" and EnterpriseId="&amp;EntId&amp;"), (select ArtistId from Artists where Name=N'"&amp;SUBSTITUTE(trim(E480),"'","''")&amp;"' and EnterpriseId="&amp;EntId&amp;"), null)",""))</f>
        <v>INSERT into Contributors VALUES (newid(), (select RoleId from ContributorRoles where Name='Engineer'), 0, null, (select max(ReleaseId) from Releases where UPC=656464912573 and EnterpriseId=647322), (select ArtistId from Artists where Name=N'PeJota10*' and EnterpriseId=647322), null)</v>
      </c>
    </row>
    <row r="481">
      <c r="A481" s="110">
        <v>6.56464912733E11</v>
      </c>
      <c r="B481" s="84"/>
      <c r="C481" s="134" t="str">
        <f t="array" ref="C481">ifs(and(isblank($A481),isblank($B481)),"", not(iserror(vlookup($A481&amp;$B481,'3) Release_Label'!$D:$D&amp;'3) Release_Label'!$E:$E,1,0))),vlookup($A481&amp;$B481,{'3) Release_Label'!$D:$D&amp;'3) Release_Label'!$E:$E,'3) Release_Label'!$F:$F},2,0), or(and(not(isblank($B481)),$B481=$B480,$A481&lt;&gt;$A480),and(not(isblank($A481)),$A481=$A480,$B481&lt;&gt;$B480)),"ID LISTS UNALIGNED",and($A481&lt;&gt;"",countif('3) Release_Label'!$D:$D,$A481)=0),"NO UPC MATCH in Release_Label",and($B481&lt;&gt;"",countif('3) Release_Label'!$E:$E,$B481)=0),"NO CATALOG ID MATCH in Release_Label",iserror(vlookup($A481&amp;$B481,'3) Release_Label'!$D:$D&amp;'3) Release_Label'!$E:$E,1,0)),"NO UPC-CATALOG ID pair MATCH in Release_Label" )</f>
        <v>Mundo Roxo</v>
      </c>
      <c r="D481" s="134" t="str">
        <f t="array" ref="D481">ifs(and(isblank($A481),isblank($B481)),"", not(iserror(vlookup($A481&amp;$B481,'3) Release_Label'!$D:$D&amp;'3) Release_Label'!$E:$E,1,0))),vlookup($A481&amp;$B481,{'3) Release_Label'!$D:$D&amp;'3) Release_Label'!$E:$E,'3) Release_Label'!$H:$H},2,0), or(and(not(isblank($B481)),$B481=$B480,$A481&lt;&gt;$A480),and(not(isblank($A481)),$A481=$A480,$B481&lt;&gt;$B480)),"ID LISTS UNALIGNED",and($A481&lt;&gt;"",countif('3) Release_Label'!$D:$D,$A481)=0),"NO UPC MATCH in Release_Label",and($B481&lt;&gt;"",countif('3) Release_Label'!$E:$E,$B481)=0),"NO CATALOG ID MATCH in Release_Label",iserror(vlookup($A481&amp;$B481,'3) Release_Label'!$D:$D&amp;'3) Release_Label'!$E:$E,1,0)),"NO UPC-CATALOG ID pair MATCH in Release_Label" )</f>
        <v/>
      </c>
      <c r="E481" s="96" t="s">
        <v>53</v>
      </c>
      <c r="F481" s="135" t="s">
        <v>667</v>
      </c>
      <c r="G481" s="136" t="str">
        <f t="array" ref="G481">ifs(or($F481="",$F481="Main Primary Artist"),$F481,not(iserror(vlookup($F481,'Reference info'!$J$5:$J$8,1,0))),"Key Artist",not(iserror(vlookup($F481,'Reference info'!$J$38:$J$405,1,0))),"Performer",not(iserror(vlookup($F481,'Reference info'!$J$10:$J$36,1,0))),"Producer &amp; Engineer")</f>
        <v>Producer &amp; Engineer</v>
      </c>
      <c r="I481" s="8" t="str">
        <f>IF(AND(F481="Main Primary Artist",SUBSTITUTE(E481," ","")&lt;&gt;"VariousArtists",SUBSTITUTE(E481," ","")&lt;&gt;"VariousArtist",E481&lt;&gt;"Various",SUBSTITUTE(E481," ","")&lt;&gt;"AssortedArtists",SUBSTITUTE(E481," ","")&lt;&gt;"AssortedArtist",E481&lt;&gt;"Assorted",SUBSTITUTE(E481," ","")&lt;&gt;"AsortedArtists",SUBSTITUTE(E481," ","")&lt;&gt;"AsortedArtist",E481&lt;&gt;"Asorted",E481&lt;&gt;"Other",,SUBSTITUTE(E481," ","")&lt;&gt;"MiscellaneousArtists",SUBSTITUTE(E481," ","")&lt;&gt;"MiscellaneousArtist",E481&lt;&gt;"Miscellaneous",SUBSTITUTE(E481," ","")&lt;&gt;"MiscelaneousArtists",SUBSTITUTE(E481," ","")&lt;&gt;"MiscelaneousArtist",E481&lt;&gt;"Miscelaneous"),"update Releases set ArtistId=(select ArtistId from Artists where Name=N'"&amp;SUBSTITUTE(trim(E481),"'","''")&amp;"' and EnterpriseId="&amp;EntId&amp;"), SearchKeywords=concat_ws(' ', Name, N'"&amp;SUBSTITUTE(trim(E481),"'","''")&amp;"',(select Name from Labels where LabelId=Releases.LabelId), ReleaseId, UPC, Catalog) where "&amp;IF(A481&lt;&gt;"","UPC="&amp;A481,"Catalog='"&amp;SUBSTITUTE(trim(B481),"'","''")&amp;"'")&amp;" and EnterpriseId="&amp;EntId,IF(and(F481&lt;&gt;"Main Primary Artist",SUBSTITUTE(E481," ","")&lt;&gt;"VariousArtists",SUBSTITUTE(E481," ","")&lt;&gt;"VariousArtist",E481&lt;&gt;"Various",SUBSTITUTE(E481," ","")&lt;&gt;"AssortedArtists",SUBSTITUTE(E481," ","")&lt;&gt;"AssortedArtist",E481&lt;&gt;"Assorted",SUBSTITUTE(E481," ","")&lt;&gt;"AsortedArtists",SUBSTITUTE(E481," ","")&lt;&gt;"AsortedArtist",E481&lt;&gt;"Asorted",E481&lt;&gt;"Other",,SUBSTITUTE(E481," ","")&lt;&gt;"MiscellaneousArtists",SUBSTITUTE(E481," ","")&lt;&gt;"MiscellaneousArtist",E481&lt;&gt;"Miscellaneous",SUBSTITUTE(E481," ","")&lt;&gt;"MiscelaneousArtists",SUBSTITUTE(E481," ","")&lt;&gt;"MiscelaneousArtist",E481&lt;&gt;"Miscelaneous"),"INSERT into Contributors VALUES (newid(), "&amp;IF(F481&lt;&gt;"Primary Artist", "(select RoleId from ContributorRoles where Name='"&amp;F481&amp;"'), 0", "49, 1")&amp; ", null, (select max(ReleaseId) from Releases where "&amp;IF(A481&lt;&gt;"","UPC="&amp;A481,"Catalog='"&amp;SUBSTITUTE(trim(B481),"'","''")&amp;"'")&amp;" and EnterpriseId="&amp;EntId&amp;"), (select ArtistId from Artists where Name=N'"&amp;SUBSTITUTE(trim(E481),"'","''")&amp;"' and EnterpriseId="&amp;EntId&amp;"), null)",""))</f>
        <v>INSERT into Contributors VALUES (newid(), (select RoleId from ContributorRoles where Name='Producer'), 0, null, (select max(ReleaseId) from Releases where UPC=656464912733 and EnterpriseId=647322), (select ArtistId from Artists where Name=N'PeJota10*' and EnterpriseId=647322), null)</v>
      </c>
    </row>
    <row r="482">
      <c r="A482" s="110">
        <v>6.56464912733E11</v>
      </c>
      <c r="B482" s="84"/>
      <c r="C482" s="134" t="str">
        <f t="array" ref="C482">ifs(and(isblank($A482),isblank($B482)),"", not(iserror(vlookup($A482&amp;$B482,'3) Release_Label'!$D:$D&amp;'3) Release_Label'!$E:$E,1,0))),vlookup($A482&amp;$B482,{'3) Release_Label'!$D:$D&amp;'3) Release_Label'!$E:$E,'3) Release_Label'!$F:$F},2,0), or(and(not(isblank($B482)),$B482=$B481,$A482&lt;&gt;$A481),and(not(isblank($A482)),$A482=$A481,$B482&lt;&gt;$B481)),"ID LISTS UNALIGNED",and($A482&lt;&gt;"",countif('3) Release_Label'!$D:$D,$A482)=0),"NO UPC MATCH in Release_Label",and($B482&lt;&gt;"",countif('3) Release_Label'!$E:$E,$B482)=0),"NO CATALOG ID MATCH in Release_Label",iserror(vlookup($A482&amp;$B482,'3) Release_Label'!$D:$D&amp;'3) Release_Label'!$E:$E,1,0)),"NO UPC-CATALOG ID pair MATCH in Release_Label" )</f>
        <v>Mundo Roxo</v>
      </c>
      <c r="D482" s="134" t="str">
        <f t="array" ref="D482">ifs(and(isblank($A482),isblank($B482)),"", not(iserror(vlookup($A482&amp;$B482,'3) Release_Label'!$D:$D&amp;'3) Release_Label'!$E:$E,1,0))),vlookup($A482&amp;$B482,{'3) Release_Label'!$D:$D&amp;'3) Release_Label'!$E:$E,'3) Release_Label'!$H:$H},2,0), or(and(not(isblank($B482)),$B482=$B481,$A482&lt;&gt;$A481),and(not(isblank($A482)),$A482=$A481,$B482&lt;&gt;$B481)),"ID LISTS UNALIGNED",and($A482&lt;&gt;"",countif('3) Release_Label'!$D:$D,$A482)=0),"NO UPC MATCH in Release_Label",and($B482&lt;&gt;"",countif('3) Release_Label'!$E:$E,$B482)=0),"NO CATALOG ID MATCH in Release_Label",iserror(vlookup($A482&amp;$B482,'3) Release_Label'!$D:$D&amp;'3) Release_Label'!$E:$E,1,0)),"NO UPC-CATALOG ID pair MATCH in Release_Label" )</f>
        <v/>
      </c>
      <c r="E482" s="96" t="s">
        <v>53</v>
      </c>
      <c r="F482" s="140" t="s">
        <v>666</v>
      </c>
      <c r="G482" s="136" t="str">
        <f t="array" ref="G482">ifs(or($F482="",$F482="Main Primary Artist"),$F482,not(iserror(vlookup($F482,'Reference info'!$J$5:$J$8,1,0))),"Key Artist",not(iserror(vlookup($F482,'Reference info'!$J$38:$J$405,1,0))),"Performer",not(iserror(vlookup($F482,'Reference info'!$J$10:$J$36,1,0))),"Producer &amp; Engineer")</f>
        <v>Main Primary Artist</v>
      </c>
      <c r="I482" s="8" t="str">
        <f>IF(AND(F482="Main Primary Artist",SUBSTITUTE(E482," ","")&lt;&gt;"VariousArtists",SUBSTITUTE(E482," ","")&lt;&gt;"VariousArtist",E482&lt;&gt;"Various",SUBSTITUTE(E482," ","")&lt;&gt;"AssortedArtists",SUBSTITUTE(E482," ","")&lt;&gt;"AssortedArtist",E482&lt;&gt;"Assorted",SUBSTITUTE(E482," ","")&lt;&gt;"AsortedArtists",SUBSTITUTE(E482," ","")&lt;&gt;"AsortedArtist",E482&lt;&gt;"Asorted",E482&lt;&gt;"Other",,SUBSTITUTE(E482," ","")&lt;&gt;"MiscellaneousArtists",SUBSTITUTE(E482," ","")&lt;&gt;"MiscellaneousArtist",E482&lt;&gt;"Miscellaneous",SUBSTITUTE(E482," ","")&lt;&gt;"MiscelaneousArtists",SUBSTITUTE(E482," ","")&lt;&gt;"MiscelaneousArtist",E482&lt;&gt;"Miscelaneous"),"update Releases set ArtistId=(select ArtistId from Artists where Name=N'"&amp;SUBSTITUTE(trim(E482),"'","''")&amp;"' and EnterpriseId="&amp;EntId&amp;"), SearchKeywords=concat_ws(' ', Name, N'"&amp;SUBSTITUTE(trim(E482),"'","''")&amp;"',(select Name from Labels where LabelId=Releases.LabelId), ReleaseId, UPC, Catalog) where "&amp;IF(A482&lt;&gt;"","UPC="&amp;A482,"Catalog='"&amp;SUBSTITUTE(trim(B482),"'","''")&amp;"'")&amp;" and EnterpriseId="&amp;EntId,IF(and(F482&lt;&gt;"Main Primary Artist",SUBSTITUTE(E482," ","")&lt;&gt;"VariousArtists",SUBSTITUTE(E482," ","")&lt;&gt;"VariousArtist",E482&lt;&gt;"Various",SUBSTITUTE(E482," ","")&lt;&gt;"AssortedArtists",SUBSTITUTE(E482," ","")&lt;&gt;"AssortedArtist",E482&lt;&gt;"Assorted",SUBSTITUTE(E482," ","")&lt;&gt;"AsortedArtists",SUBSTITUTE(E482," ","")&lt;&gt;"AsortedArtist",E482&lt;&gt;"Asorted",E482&lt;&gt;"Other",,SUBSTITUTE(E482," ","")&lt;&gt;"MiscellaneousArtists",SUBSTITUTE(E482," ","")&lt;&gt;"MiscellaneousArtist",E482&lt;&gt;"Miscellaneous",SUBSTITUTE(E482," ","")&lt;&gt;"MiscelaneousArtists",SUBSTITUTE(E482," ","")&lt;&gt;"MiscelaneousArtist",E482&lt;&gt;"Miscelaneous"),"INSERT into Contributors VALUES (newid(), "&amp;IF(F482&lt;&gt;"Primary Artist", "(select RoleId from ContributorRoles where Name='"&amp;F482&amp;"'), 0", "49, 1")&amp; ", null, (select max(ReleaseId) from Releases where "&amp;IF(A482&lt;&gt;"","UPC="&amp;A482,"Catalog='"&amp;SUBSTITUTE(trim(B482),"'","''")&amp;"'")&amp;" and EnterpriseId="&amp;EntId&amp;"), (select ArtistId from Artists where Name=N'"&amp;SUBSTITUTE(trim(E482),"'","''")&amp;"' and EnterpriseId="&amp;EntId&amp;"), null)",""))</f>
        <v>update Releases set ArtistId=(select ArtistId from Artists where Name=N'PeJota10*' and EnterpriseId=647322), SearchKeywords=concat_ws(' ', Name, N'PeJota10*',(select Name from Labels where LabelId=Releases.LabelId), ReleaseId, UPC, Catalog) where UPC=656464912733 and EnterpriseId=647322</v>
      </c>
    </row>
    <row r="483">
      <c r="A483" s="110">
        <v>6.56464912733E11</v>
      </c>
      <c r="B483" s="84"/>
      <c r="C483" s="134" t="str">
        <f t="array" ref="C483">ifs(and(isblank($A483),isblank($B483)),"", not(iserror(vlookup($A483&amp;$B483,'3) Release_Label'!$D:$D&amp;'3) Release_Label'!$E:$E,1,0))),vlookup($A483&amp;$B483,{'3) Release_Label'!$D:$D&amp;'3) Release_Label'!$E:$E,'3) Release_Label'!$F:$F},2,0), or(and(not(isblank($B483)),$B483=$B482,$A483&lt;&gt;$A482),and(not(isblank($A483)),$A483=$A482,$B483&lt;&gt;$B482)),"ID LISTS UNALIGNED",and($A483&lt;&gt;"",countif('3) Release_Label'!$D:$D,$A483)=0),"NO UPC MATCH in Release_Label",and($B483&lt;&gt;"",countif('3) Release_Label'!$E:$E,$B483)=0),"NO CATALOG ID MATCH in Release_Label",iserror(vlookup($A483&amp;$B483,'3) Release_Label'!$D:$D&amp;'3) Release_Label'!$E:$E,1,0)),"NO UPC-CATALOG ID pair MATCH in Release_Label" )</f>
        <v>Mundo Roxo</v>
      </c>
      <c r="D483" s="134" t="str">
        <f t="array" ref="D483">ifs(and(isblank($A483),isblank($B483)),"", not(iserror(vlookup($A483&amp;$B483,'3) Release_Label'!$D:$D&amp;'3) Release_Label'!$E:$E,1,0))),vlookup($A483&amp;$B483,{'3) Release_Label'!$D:$D&amp;'3) Release_Label'!$E:$E,'3) Release_Label'!$H:$H},2,0), or(and(not(isblank($B483)),$B483=$B482,$A483&lt;&gt;$A482),and(not(isblank($A483)),$A483=$A482,$B483&lt;&gt;$B482)),"ID LISTS UNALIGNED",and($A483&lt;&gt;"",countif('3) Release_Label'!$D:$D,$A483)=0),"NO UPC MATCH in Release_Label",and($B483&lt;&gt;"",countif('3) Release_Label'!$E:$E,$B483)=0),"NO CATALOG ID MATCH in Release_Label",iserror(vlookup($A483&amp;$B483,'3) Release_Label'!$D:$D&amp;'3) Release_Label'!$E:$E,1,0)),"NO UPC-CATALOG ID pair MATCH in Release_Label" )</f>
        <v/>
      </c>
      <c r="E483" s="96" t="s">
        <v>53</v>
      </c>
      <c r="F483" s="135" t="s">
        <v>669</v>
      </c>
      <c r="G483" s="136" t="str">
        <f t="array" ref="G483">ifs(or($F483="",$F483="Main Primary Artist"),$F483,not(iserror(vlookup($F483,'Reference info'!$J$5:$J$8,1,0))),"Key Artist",not(iserror(vlookup($F483,'Reference info'!$J$38:$J$405,1,0))),"Performer",not(iserror(vlookup($F483,'Reference info'!$J$10:$J$36,1,0))),"Producer &amp; Engineer")</f>
        <v>Producer &amp; Engineer</v>
      </c>
      <c r="I483" s="8" t="str">
        <f>IF(AND(F483="Main Primary Artist",SUBSTITUTE(E483," ","")&lt;&gt;"VariousArtists",SUBSTITUTE(E483," ","")&lt;&gt;"VariousArtist",E483&lt;&gt;"Various",SUBSTITUTE(E483," ","")&lt;&gt;"AssortedArtists",SUBSTITUTE(E483," ","")&lt;&gt;"AssortedArtist",E483&lt;&gt;"Assorted",SUBSTITUTE(E483," ","")&lt;&gt;"AsortedArtists",SUBSTITUTE(E483," ","")&lt;&gt;"AsortedArtist",E483&lt;&gt;"Asorted",E483&lt;&gt;"Other",,SUBSTITUTE(E483," ","")&lt;&gt;"MiscellaneousArtists",SUBSTITUTE(E483," ","")&lt;&gt;"MiscellaneousArtist",E483&lt;&gt;"Miscellaneous",SUBSTITUTE(E483," ","")&lt;&gt;"MiscelaneousArtists",SUBSTITUTE(E483," ","")&lt;&gt;"MiscelaneousArtist",E483&lt;&gt;"Miscelaneous"),"update Releases set ArtistId=(select ArtistId from Artists where Name=N'"&amp;SUBSTITUTE(trim(E483),"'","''")&amp;"' and EnterpriseId="&amp;EntId&amp;"), SearchKeywords=concat_ws(' ', Name, N'"&amp;SUBSTITUTE(trim(E483),"'","''")&amp;"',(select Name from Labels where LabelId=Releases.LabelId), ReleaseId, UPC, Catalog) where "&amp;IF(A483&lt;&gt;"","UPC="&amp;A483,"Catalog='"&amp;SUBSTITUTE(trim(B483),"'","''")&amp;"'")&amp;" and EnterpriseId="&amp;EntId,IF(and(F483&lt;&gt;"Main Primary Artist",SUBSTITUTE(E483," ","")&lt;&gt;"VariousArtists",SUBSTITUTE(E483," ","")&lt;&gt;"VariousArtist",E483&lt;&gt;"Various",SUBSTITUTE(E483," ","")&lt;&gt;"AssortedArtists",SUBSTITUTE(E483," ","")&lt;&gt;"AssortedArtist",E483&lt;&gt;"Assorted",SUBSTITUTE(E483," ","")&lt;&gt;"AsortedArtists",SUBSTITUTE(E483," ","")&lt;&gt;"AsortedArtist",E483&lt;&gt;"Asorted",E483&lt;&gt;"Other",,SUBSTITUTE(E483," ","")&lt;&gt;"MiscellaneousArtists",SUBSTITUTE(E483," ","")&lt;&gt;"MiscellaneousArtist",E483&lt;&gt;"Miscellaneous",SUBSTITUTE(E483," ","")&lt;&gt;"MiscelaneousArtists",SUBSTITUTE(E483," ","")&lt;&gt;"MiscelaneousArtist",E483&lt;&gt;"Miscelaneous"),"INSERT into Contributors VALUES (newid(), "&amp;IF(F483&lt;&gt;"Primary Artist", "(select RoleId from ContributorRoles where Name='"&amp;F483&amp;"'), 0", "49, 1")&amp; ", null, (select max(ReleaseId) from Releases where "&amp;IF(A483&lt;&gt;"","UPC="&amp;A483,"Catalog='"&amp;SUBSTITUTE(trim(B483),"'","''")&amp;"'")&amp;" and EnterpriseId="&amp;EntId&amp;"), (select ArtistId from Artists where Name=N'"&amp;SUBSTITUTE(trim(E483),"'","''")&amp;"' and EnterpriseId="&amp;EntId&amp;"), null)",""))</f>
        <v>INSERT into Contributors VALUES (newid(), (select RoleId from ContributorRoles where Name='Engineer'), 0, null, (select max(ReleaseId) from Releases where UPC=656464912733 and EnterpriseId=647322), (select ArtistId from Artists where Name=N'PeJota10*' and EnterpriseId=647322), null)</v>
      </c>
    </row>
    <row r="484">
      <c r="A484" s="110">
        <v>7.04522504069E11</v>
      </c>
      <c r="B484" s="84"/>
      <c r="C484" s="134" t="str">
        <f t="array" ref="C484">ifs(and(isblank($A484),isblank($B484)),"", not(iserror(vlookup($A484&amp;$B484,'3) Release_Label'!$D:$D&amp;'3) Release_Label'!$E:$E,1,0))),vlookup($A484&amp;$B484,{'3) Release_Label'!$D:$D&amp;'3) Release_Label'!$E:$E,'3) Release_Label'!$F:$F},2,0), or(and(not(isblank($B484)),$B484=$B483,$A484&lt;&gt;$A483),and(not(isblank($A484)),$A484=$A483,$B484&lt;&gt;$B483)),"ID LISTS UNALIGNED",and($A484&lt;&gt;"",countif('3) Release_Label'!$D:$D,$A484)=0),"NO UPC MATCH in Release_Label",and($B484&lt;&gt;"",countif('3) Release_Label'!$E:$E,$B484)=0),"NO CATALOG ID MATCH in Release_Label",iserror(vlookup($A484&amp;$B484,'3) Release_Label'!$D:$D&amp;'3) Release_Label'!$E:$E,1,0)),"NO UPC-CATALOG ID pair MATCH in Release_Label" )</f>
        <v>Visão do Futuro</v>
      </c>
      <c r="D484" s="134" t="str">
        <f t="array" ref="D484">ifs(and(isblank($A484),isblank($B484)),"", not(iserror(vlookup($A484&amp;$B484,'3) Release_Label'!$D:$D&amp;'3) Release_Label'!$E:$E,1,0))),vlookup($A484&amp;$B484,{'3) Release_Label'!$D:$D&amp;'3) Release_Label'!$E:$E,'3) Release_Label'!$H:$H},2,0), or(and(not(isblank($B484)),$B484=$B483,$A484&lt;&gt;$A483),and(not(isblank($A484)),$A484=$A483,$B484&lt;&gt;$B483)),"ID LISTS UNALIGNED",and($A484&lt;&gt;"",countif('3) Release_Label'!$D:$D,$A484)=0),"NO UPC MATCH in Release_Label",and($B484&lt;&gt;"",countif('3) Release_Label'!$E:$E,$B484)=0),"NO CATALOG ID MATCH in Release_Label",iserror(vlookup($A484&amp;$B484,'3) Release_Label'!$D:$D&amp;'3) Release_Label'!$E:$E,1,0)),"NO UPC-CATALOG ID pair MATCH in Release_Label" )</f>
        <v>Speed Up</v>
      </c>
      <c r="E484" s="96" t="s">
        <v>53</v>
      </c>
      <c r="F484" s="135" t="s">
        <v>667</v>
      </c>
      <c r="G484" s="136" t="str">
        <f t="array" ref="G484">ifs(or($F484="",$F484="Main Primary Artist"),$F484,not(iserror(vlookup($F484,'Reference info'!$J$5:$J$8,1,0))),"Key Artist",not(iserror(vlookup($F484,'Reference info'!$J$38:$J$405,1,0))),"Performer",not(iserror(vlookup($F484,'Reference info'!$J$10:$J$36,1,0))),"Producer &amp; Engineer")</f>
        <v>Producer &amp; Engineer</v>
      </c>
      <c r="I484" s="8" t="str">
        <f>IF(AND(F484="Main Primary Artist",SUBSTITUTE(E484," ","")&lt;&gt;"VariousArtists",SUBSTITUTE(E484," ","")&lt;&gt;"VariousArtist",E484&lt;&gt;"Various",SUBSTITUTE(E484," ","")&lt;&gt;"AssortedArtists",SUBSTITUTE(E484," ","")&lt;&gt;"AssortedArtist",E484&lt;&gt;"Assorted",SUBSTITUTE(E484," ","")&lt;&gt;"AsortedArtists",SUBSTITUTE(E484," ","")&lt;&gt;"AsortedArtist",E484&lt;&gt;"Asorted",E484&lt;&gt;"Other",,SUBSTITUTE(E484," ","")&lt;&gt;"MiscellaneousArtists",SUBSTITUTE(E484," ","")&lt;&gt;"MiscellaneousArtist",E484&lt;&gt;"Miscellaneous",SUBSTITUTE(E484," ","")&lt;&gt;"MiscelaneousArtists",SUBSTITUTE(E484," ","")&lt;&gt;"MiscelaneousArtist",E484&lt;&gt;"Miscelaneous"),"update Releases set ArtistId=(select ArtistId from Artists where Name=N'"&amp;SUBSTITUTE(trim(E484),"'","''")&amp;"' and EnterpriseId="&amp;EntId&amp;"), SearchKeywords=concat_ws(' ', Name, N'"&amp;SUBSTITUTE(trim(E484),"'","''")&amp;"',(select Name from Labels where LabelId=Releases.LabelId), ReleaseId, UPC, Catalog) where "&amp;IF(A484&lt;&gt;"","UPC="&amp;A484,"Catalog='"&amp;SUBSTITUTE(trim(B484),"'","''")&amp;"'")&amp;" and EnterpriseId="&amp;EntId,IF(and(F484&lt;&gt;"Main Primary Artist",SUBSTITUTE(E484," ","")&lt;&gt;"VariousArtists",SUBSTITUTE(E484," ","")&lt;&gt;"VariousArtist",E484&lt;&gt;"Various",SUBSTITUTE(E484," ","")&lt;&gt;"AssortedArtists",SUBSTITUTE(E484," ","")&lt;&gt;"AssortedArtist",E484&lt;&gt;"Assorted",SUBSTITUTE(E484," ","")&lt;&gt;"AsortedArtists",SUBSTITUTE(E484," ","")&lt;&gt;"AsortedArtist",E484&lt;&gt;"Asorted",E484&lt;&gt;"Other",,SUBSTITUTE(E484," ","")&lt;&gt;"MiscellaneousArtists",SUBSTITUTE(E484," ","")&lt;&gt;"MiscellaneousArtist",E484&lt;&gt;"Miscellaneous",SUBSTITUTE(E484," ","")&lt;&gt;"MiscelaneousArtists",SUBSTITUTE(E484," ","")&lt;&gt;"MiscelaneousArtist",E484&lt;&gt;"Miscelaneous"),"INSERT into Contributors VALUES (newid(), "&amp;IF(F484&lt;&gt;"Primary Artist", "(select RoleId from ContributorRoles where Name='"&amp;F484&amp;"'), 0", "49, 1")&amp; ", null, (select max(ReleaseId) from Releases where "&amp;IF(A484&lt;&gt;"","UPC="&amp;A484,"Catalog='"&amp;SUBSTITUTE(trim(B484),"'","''")&amp;"'")&amp;" and EnterpriseId="&amp;EntId&amp;"), (select ArtistId from Artists where Name=N'"&amp;SUBSTITUTE(trim(E484),"'","''")&amp;"' and EnterpriseId="&amp;EntId&amp;"), null)",""))</f>
        <v>INSERT into Contributors VALUES (newid(), (select RoleId from ContributorRoles where Name='Producer'), 0, null, (select max(ReleaseId) from Releases where UPC=704522504069 and EnterpriseId=647322), (select ArtistId from Artists where Name=N'PeJota10*' and EnterpriseId=647322), null)</v>
      </c>
    </row>
    <row r="485">
      <c r="A485" s="110">
        <v>7.04522504069E11</v>
      </c>
      <c r="B485" s="84"/>
      <c r="C485" s="134" t="str">
        <f t="array" ref="C485">ifs(and(isblank($A485),isblank($B485)),"", not(iserror(vlookup($A485&amp;$B485,'3) Release_Label'!$D:$D&amp;'3) Release_Label'!$E:$E,1,0))),vlookup($A485&amp;$B485,{'3) Release_Label'!$D:$D&amp;'3) Release_Label'!$E:$E,'3) Release_Label'!$F:$F},2,0), or(and(not(isblank($B485)),$B485=$B484,$A485&lt;&gt;$A484),and(not(isblank($A485)),$A485=$A484,$B485&lt;&gt;$B484)),"ID LISTS UNALIGNED",and($A485&lt;&gt;"",countif('3) Release_Label'!$D:$D,$A485)=0),"NO UPC MATCH in Release_Label",and($B485&lt;&gt;"",countif('3) Release_Label'!$E:$E,$B485)=0),"NO CATALOG ID MATCH in Release_Label",iserror(vlookup($A485&amp;$B485,'3) Release_Label'!$D:$D&amp;'3) Release_Label'!$E:$E,1,0)),"NO UPC-CATALOG ID pair MATCH in Release_Label" )</f>
        <v>Visão do Futuro</v>
      </c>
      <c r="D485" s="134" t="str">
        <f t="array" ref="D485">ifs(and(isblank($A485),isblank($B485)),"", not(iserror(vlookup($A485&amp;$B485,'3) Release_Label'!$D:$D&amp;'3) Release_Label'!$E:$E,1,0))),vlookup($A485&amp;$B485,{'3) Release_Label'!$D:$D&amp;'3) Release_Label'!$E:$E,'3) Release_Label'!$H:$H},2,0), or(and(not(isblank($B485)),$B485=$B484,$A485&lt;&gt;$A484),and(not(isblank($A485)),$A485=$A484,$B485&lt;&gt;$B484)),"ID LISTS UNALIGNED",and($A485&lt;&gt;"",countif('3) Release_Label'!$D:$D,$A485)=0),"NO UPC MATCH in Release_Label",and($B485&lt;&gt;"",countif('3) Release_Label'!$E:$E,$B485)=0),"NO CATALOG ID MATCH in Release_Label",iserror(vlookup($A485&amp;$B485,'3) Release_Label'!$D:$D&amp;'3) Release_Label'!$E:$E,1,0)),"NO UPC-CATALOG ID pair MATCH in Release_Label" )</f>
        <v>Speed Up</v>
      </c>
      <c r="E485" s="96" t="s">
        <v>53</v>
      </c>
      <c r="F485" s="140" t="s">
        <v>666</v>
      </c>
      <c r="G485" s="136" t="str">
        <f t="array" ref="G485">ifs(or($F485="",$F485="Main Primary Artist"),$F485,not(iserror(vlookup($F485,'Reference info'!$J$5:$J$8,1,0))),"Key Artist",not(iserror(vlookup($F485,'Reference info'!$J$38:$J$405,1,0))),"Performer",not(iserror(vlookup($F485,'Reference info'!$J$10:$J$36,1,0))),"Producer &amp; Engineer")</f>
        <v>Main Primary Artist</v>
      </c>
      <c r="I485" s="8" t="str">
        <f>IF(AND(F485="Main Primary Artist",SUBSTITUTE(E485," ","")&lt;&gt;"VariousArtists",SUBSTITUTE(E485," ","")&lt;&gt;"VariousArtist",E485&lt;&gt;"Various",SUBSTITUTE(E485," ","")&lt;&gt;"AssortedArtists",SUBSTITUTE(E485," ","")&lt;&gt;"AssortedArtist",E485&lt;&gt;"Assorted",SUBSTITUTE(E485," ","")&lt;&gt;"AsortedArtists",SUBSTITUTE(E485," ","")&lt;&gt;"AsortedArtist",E485&lt;&gt;"Asorted",E485&lt;&gt;"Other",,SUBSTITUTE(E485," ","")&lt;&gt;"MiscellaneousArtists",SUBSTITUTE(E485," ","")&lt;&gt;"MiscellaneousArtist",E485&lt;&gt;"Miscellaneous",SUBSTITUTE(E485," ","")&lt;&gt;"MiscelaneousArtists",SUBSTITUTE(E485," ","")&lt;&gt;"MiscelaneousArtist",E485&lt;&gt;"Miscelaneous"),"update Releases set ArtistId=(select ArtistId from Artists where Name=N'"&amp;SUBSTITUTE(trim(E485),"'","''")&amp;"' and EnterpriseId="&amp;EntId&amp;"), SearchKeywords=concat_ws(' ', Name, N'"&amp;SUBSTITUTE(trim(E485),"'","''")&amp;"',(select Name from Labels where LabelId=Releases.LabelId), ReleaseId, UPC, Catalog) where "&amp;IF(A485&lt;&gt;"","UPC="&amp;A485,"Catalog='"&amp;SUBSTITUTE(trim(B485),"'","''")&amp;"'")&amp;" and EnterpriseId="&amp;EntId,IF(and(F485&lt;&gt;"Main Primary Artist",SUBSTITUTE(E485," ","")&lt;&gt;"VariousArtists",SUBSTITUTE(E485," ","")&lt;&gt;"VariousArtist",E485&lt;&gt;"Various",SUBSTITUTE(E485," ","")&lt;&gt;"AssortedArtists",SUBSTITUTE(E485," ","")&lt;&gt;"AssortedArtist",E485&lt;&gt;"Assorted",SUBSTITUTE(E485," ","")&lt;&gt;"AsortedArtists",SUBSTITUTE(E485," ","")&lt;&gt;"AsortedArtist",E485&lt;&gt;"Asorted",E485&lt;&gt;"Other",,SUBSTITUTE(E485," ","")&lt;&gt;"MiscellaneousArtists",SUBSTITUTE(E485," ","")&lt;&gt;"MiscellaneousArtist",E485&lt;&gt;"Miscellaneous",SUBSTITUTE(E485," ","")&lt;&gt;"MiscelaneousArtists",SUBSTITUTE(E485," ","")&lt;&gt;"MiscelaneousArtist",E485&lt;&gt;"Miscelaneous"),"INSERT into Contributors VALUES (newid(), "&amp;IF(F485&lt;&gt;"Primary Artist", "(select RoleId from ContributorRoles where Name='"&amp;F485&amp;"'), 0", "49, 1")&amp; ", null, (select max(ReleaseId) from Releases where "&amp;IF(A485&lt;&gt;"","UPC="&amp;A485,"Catalog='"&amp;SUBSTITUTE(trim(B485),"'","''")&amp;"'")&amp;" and EnterpriseId="&amp;EntId&amp;"), (select ArtistId from Artists where Name=N'"&amp;SUBSTITUTE(trim(E485),"'","''")&amp;"' and EnterpriseId="&amp;EntId&amp;"), null)",""))</f>
        <v>update Releases set ArtistId=(select ArtistId from Artists where Name=N'PeJota10*' and EnterpriseId=647322), SearchKeywords=concat_ws(' ', Name, N'PeJota10*',(select Name from Labels where LabelId=Releases.LabelId), ReleaseId, UPC, Catalog) where UPC=704522504069 and EnterpriseId=647322</v>
      </c>
    </row>
    <row r="486">
      <c r="A486" s="110">
        <v>7.04522504069E11</v>
      </c>
      <c r="B486" s="84"/>
      <c r="C486" s="134" t="str">
        <f t="array" ref="C486">ifs(and(isblank($A486),isblank($B486)),"", not(iserror(vlookup($A486&amp;$B486,'3) Release_Label'!$D:$D&amp;'3) Release_Label'!$E:$E,1,0))),vlookup($A486&amp;$B486,{'3) Release_Label'!$D:$D&amp;'3) Release_Label'!$E:$E,'3) Release_Label'!$F:$F},2,0), or(and(not(isblank($B486)),$B486=$B485,$A486&lt;&gt;$A485),and(not(isblank($A486)),$A486=$A485,$B486&lt;&gt;$B485)),"ID LISTS UNALIGNED",and($A486&lt;&gt;"",countif('3) Release_Label'!$D:$D,$A486)=0),"NO UPC MATCH in Release_Label",and($B486&lt;&gt;"",countif('3) Release_Label'!$E:$E,$B486)=0),"NO CATALOG ID MATCH in Release_Label",iserror(vlookup($A486&amp;$B486,'3) Release_Label'!$D:$D&amp;'3) Release_Label'!$E:$E,1,0)),"NO UPC-CATALOG ID pair MATCH in Release_Label" )</f>
        <v>Visão do Futuro</v>
      </c>
      <c r="D486" s="134" t="str">
        <f t="array" ref="D486">ifs(and(isblank($A486),isblank($B486)),"", not(iserror(vlookup($A486&amp;$B486,'3) Release_Label'!$D:$D&amp;'3) Release_Label'!$E:$E,1,0))),vlookup($A486&amp;$B486,{'3) Release_Label'!$D:$D&amp;'3) Release_Label'!$E:$E,'3) Release_Label'!$H:$H},2,0), or(and(not(isblank($B486)),$B486=$B485,$A486&lt;&gt;$A485),and(not(isblank($A486)),$A486=$A485,$B486&lt;&gt;$B485)),"ID LISTS UNALIGNED",and($A486&lt;&gt;"",countif('3) Release_Label'!$D:$D,$A486)=0),"NO UPC MATCH in Release_Label",and($B486&lt;&gt;"",countif('3) Release_Label'!$E:$E,$B486)=0),"NO CATALOG ID MATCH in Release_Label",iserror(vlookup($A486&amp;$B486,'3) Release_Label'!$D:$D&amp;'3) Release_Label'!$E:$E,1,0)),"NO UPC-CATALOG ID pair MATCH in Release_Label" )</f>
        <v>Speed Up</v>
      </c>
      <c r="E486" s="96" t="s">
        <v>53</v>
      </c>
      <c r="F486" s="135" t="s">
        <v>669</v>
      </c>
      <c r="G486" s="136" t="str">
        <f t="array" ref="G486">ifs(or($F486="",$F486="Main Primary Artist"),$F486,not(iserror(vlookup($F486,'Reference info'!$J$5:$J$8,1,0))),"Key Artist",not(iserror(vlookup($F486,'Reference info'!$J$38:$J$405,1,0))),"Performer",not(iserror(vlookup($F486,'Reference info'!$J$10:$J$36,1,0))),"Producer &amp; Engineer")</f>
        <v>Producer &amp; Engineer</v>
      </c>
      <c r="I486" s="8" t="str">
        <f>IF(AND(F486="Main Primary Artist",SUBSTITUTE(E486," ","")&lt;&gt;"VariousArtists",SUBSTITUTE(E486," ","")&lt;&gt;"VariousArtist",E486&lt;&gt;"Various",SUBSTITUTE(E486," ","")&lt;&gt;"AssortedArtists",SUBSTITUTE(E486," ","")&lt;&gt;"AssortedArtist",E486&lt;&gt;"Assorted",SUBSTITUTE(E486," ","")&lt;&gt;"AsortedArtists",SUBSTITUTE(E486," ","")&lt;&gt;"AsortedArtist",E486&lt;&gt;"Asorted",E486&lt;&gt;"Other",,SUBSTITUTE(E486," ","")&lt;&gt;"MiscellaneousArtists",SUBSTITUTE(E486," ","")&lt;&gt;"MiscellaneousArtist",E486&lt;&gt;"Miscellaneous",SUBSTITUTE(E486," ","")&lt;&gt;"MiscelaneousArtists",SUBSTITUTE(E486," ","")&lt;&gt;"MiscelaneousArtist",E486&lt;&gt;"Miscelaneous"),"update Releases set ArtistId=(select ArtistId from Artists where Name=N'"&amp;SUBSTITUTE(trim(E486),"'","''")&amp;"' and EnterpriseId="&amp;EntId&amp;"), SearchKeywords=concat_ws(' ', Name, N'"&amp;SUBSTITUTE(trim(E486),"'","''")&amp;"',(select Name from Labels where LabelId=Releases.LabelId), ReleaseId, UPC, Catalog) where "&amp;IF(A486&lt;&gt;"","UPC="&amp;A486,"Catalog='"&amp;SUBSTITUTE(trim(B486),"'","''")&amp;"'")&amp;" and EnterpriseId="&amp;EntId,IF(and(F486&lt;&gt;"Main Primary Artist",SUBSTITUTE(E486," ","")&lt;&gt;"VariousArtists",SUBSTITUTE(E486," ","")&lt;&gt;"VariousArtist",E486&lt;&gt;"Various",SUBSTITUTE(E486," ","")&lt;&gt;"AssortedArtists",SUBSTITUTE(E486," ","")&lt;&gt;"AssortedArtist",E486&lt;&gt;"Assorted",SUBSTITUTE(E486," ","")&lt;&gt;"AsortedArtists",SUBSTITUTE(E486," ","")&lt;&gt;"AsortedArtist",E486&lt;&gt;"Asorted",E486&lt;&gt;"Other",,SUBSTITUTE(E486," ","")&lt;&gt;"MiscellaneousArtists",SUBSTITUTE(E486," ","")&lt;&gt;"MiscellaneousArtist",E486&lt;&gt;"Miscellaneous",SUBSTITUTE(E486," ","")&lt;&gt;"MiscelaneousArtists",SUBSTITUTE(E486," ","")&lt;&gt;"MiscelaneousArtist",E486&lt;&gt;"Miscelaneous"),"INSERT into Contributors VALUES (newid(), "&amp;IF(F486&lt;&gt;"Primary Artist", "(select RoleId from ContributorRoles where Name='"&amp;F486&amp;"'), 0", "49, 1")&amp; ", null, (select max(ReleaseId) from Releases where "&amp;IF(A486&lt;&gt;"","UPC="&amp;A486,"Catalog='"&amp;SUBSTITUTE(trim(B486),"'","''")&amp;"'")&amp;" and EnterpriseId="&amp;EntId&amp;"), (select ArtistId from Artists where Name=N'"&amp;SUBSTITUTE(trim(E486),"'","''")&amp;"' and EnterpriseId="&amp;EntId&amp;"), null)",""))</f>
        <v>INSERT into Contributors VALUES (newid(), (select RoleId from ContributorRoles where Name='Engineer'), 0, null, (select max(ReleaseId) from Releases where UPC=704522504069 and EnterpriseId=647322), (select ArtistId from Artists where Name=N'PeJota10*' and EnterpriseId=647322), null)</v>
      </c>
    </row>
    <row r="487">
      <c r="A487" s="110">
        <v>7.04522504106E11</v>
      </c>
      <c r="B487" s="84"/>
      <c r="C487" s="134" t="str">
        <f t="array" ref="C487">ifs(and(isblank($A487),isblank($B487)),"", not(iserror(vlookup($A487&amp;$B487,'3) Release_Label'!$D:$D&amp;'3) Release_Label'!$E:$E,1,0))),vlookup($A487&amp;$B487,{'3) Release_Label'!$D:$D&amp;'3) Release_Label'!$E:$E,'3) Release_Label'!$F:$F},2,0), or(and(not(isblank($B487)),$B487=$B486,$A487&lt;&gt;$A486),and(not(isblank($A487)),$A487=$A486,$B487&lt;&gt;$B486)),"ID LISTS UNALIGNED",and($A487&lt;&gt;"",countif('3) Release_Label'!$D:$D,$A487)=0),"NO UPC MATCH in Release_Label",and($B487&lt;&gt;"",countif('3) Release_Label'!$E:$E,$B487)=0),"NO CATALOG ID MATCH in Release_Label",iserror(vlookup($A487&amp;$B487,'3) Release_Label'!$D:$D&amp;'3) Release_Label'!$E:$E,1,0)),"NO UPC-CATALOG ID pair MATCH in Release_Label" )</f>
        <v>Visão do Futuro</v>
      </c>
      <c r="D487" s="134" t="str">
        <f t="array" ref="D487">ifs(and(isblank($A487),isblank($B487)),"", not(iserror(vlookup($A487&amp;$B487,'3) Release_Label'!$D:$D&amp;'3) Release_Label'!$E:$E,1,0))),vlookup($A487&amp;$B487,{'3) Release_Label'!$D:$D&amp;'3) Release_Label'!$E:$E,'3) Release_Label'!$H:$H},2,0), or(and(not(isblank($B487)),$B487=$B486,$A487&lt;&gt;$A486),and(not(isblank($A487)),$A487=$A486,$B487&lt;&gt;$B486)),"ID LISTS UNALIGNED",and($A487&lt;&gt;"",countif('3) Release_Label'!$D:$D,$A487)=0),"NO UPC MATCH in Release_Label",and($B487&lt;&gt;"",countif('3) Release_Label'!$E:$E,$B487)=0),"NO CATALOG ID MATCH in Release_Label",iserror(vlookup($A487&amp;$B487,'3) Release_Label'!$D:$D&amp;'3) Release_Label'!$E:$E,1,0)),"NO UPC-CATALOG ID pair MATCH in Release_Label" )</f>
        <v/>
      </c>
      <c r="E487" s="96" t="s">
        <v>53</v>
      </c>
      <c r="F487" s="135" t="s">
        <v>667</v>
      </c>
      <c r="G487" s="136" t="str">
        <f t="array" ref="G487">ifs(or($F487="",$F487="Main Primary Artist"),$F487,not(iserror(vlookup($F487,'Reference info'!$J$5:$J$8,1,0))),"Key Artist",not(iserror(vlookup($F487,'Reference info'!$J$38:$J$405,1,0))),"Performer",not(iserror(vlookup($F487,'Reference info'!$J$10:$J$36,1,0))),"Producer &amp; Engineer")</f>
        <v>Producer &amp; Engineer</v>
      </c>
      <c r="I487" s="8" t="str">
        <f>IF(AND(F487="Main Primary Artist",SUBSTITUTE(E487," ","")&lt;&gt;"VariousArtists",SUBSTITUTE(E487," ","")&lt;&gt;"VariousArtist",E487&lt;&gt;"Various",SUBSTITUTE(E487," ","")&lt;&gt;"AssortedArtists",SUBSTITUTE(E487," ","")&lt;&gt;"AssortedArtist",E487&lt;&gt;"Assorted",SUBSTITUTE(E487," ","")&lt;&gt;"AsortedArtists",SUBSTITUTE(E487," ","")&lt;&gt;"AsortedArtist",E487&lt;&gt;"Asorted",E487&lt;&gt;"Other",,SUBSTITUTE(E487," ","")&lt;&gt;"MiscellaneousArtists",SUBSTITUTE(E487," ","")&lt;&gt;"MiscellaneousArtist",E487&lt;&gt;"Miscellaneous",SUBSTITUTE(E487," ","")&lt;&gt;"MiscelaneousArtists",SUBSTITUTE(E487," ","")&lt;&gt;"MiscelaneousArtist",E487&lt;&gt;"Miscelaneous"),"update Releases set ArtistId=(select ArtistId from Artists where Name=N'"&amp;SUBSTITUTE(trim(E487),"'","''")&amp;"' and EnterpriseId="&amp;EntId&amp;"), SearchKeywords=concat_ws(' ', Name, N'"&amp;SUBSTITUTE(trim(E487),"'","''")&amp;"',(select Name from Labels where LabelId=Releases.LabelId), ReleaseId, UPC, Catalog) where "&amp;IF(A487&lt;&gt;"","UPC="&amp;A487,"Catalog='"&amp;SUBSTITUTE(trim(B487),"'","''")&amp;"'")&amp;" and EnterpriseId="&amp;EntId,IF(and(F487&lt;&gt;"Main Primary Artist",SUBSTITUTE(E487," ","")&lt;&gt;"VariousArtists",SUBSTITUTE(E487," ","")&lt;&gt;"VariousArtist",E487&lt;&gt;"Various",SUBSTITUTE(E487," ","")&lt;&gt;"AssortedArtists",SUBSTITUTE(E487," ","")&lt;&gt;"AssortedArtist",E487&lt;&gt;"Assorted",SUBSTITUTE(E487," ","")&lt;&gt;"AsortedArtists",SUBSTITUTE(E487," ","")&lt;&gt;"AsortedArtist",E487&lt;&gt;"Asorted",E487&lt;&gt;"Other",,SUBSTITUTE(E487," ","")&lt;&gt;"MiscellaneousArtists",SUBSTITUTE(E487," ","")&lt;&gt;"MiscellaneousArtist",E487&lt;&gt;"Miscellaneous",SUBSTITUTE(E487," ","")&lt;&gt;"MiscelaneousArtists",SUBSTITUTE(E487," ","")&lt;&gt;"MiscelaneousArtist",E487&lt;&gt;"Miscelaneous"),"INSERT into Contributors VALUES (newid(), "&amp;IF(F487&lt;&gt;"Primary Artist", "(select RoleId from ContributorRoles where Name='"&amp;F487&amp;"'), 0", "49, 1")&amp; ", null, (select max(ReleaseId) from Releases where "&amp;IF(A487&lt;&gt;"","UPC="&amp;A487,"Catalog='"&amp;SUBSTITUTE(trim(B487),"'","''")&amp;"'")&amp;" and EnterpriseId="&amp;EntId&amp;"), (select ArtistId from Artists where Name=N'"&amp;SUBSTITUTE(trim(E487),"'","''")&amp;"' and EnterpriseId="&amp;EntId&amp;"), null)",""))</f>
        <v>INSERT into Contributors VALUES (newid(), (select RoleId from ContributorRoles where Name='Producer'), 0, null, (select max(ReleaseId) from Releases where UPC=704522504106 and EnterpriseId=647322), (select ArtistId from Artists where Name=N'PeJota10*' and EnterpriseId=647322), null)</v>
      </c>
    </row>
    <row r="488">
      <c r="A488" s="110">
        <v>7.04522504106E11</v>
      </c>
      <c r="B488" s="84"/>
      <c r="C488" s="134" t="str">
        <f t="array" ref="C488">ifs(and(isblank($A488),isblank($B488)),"", not(iserror(vlookup($A488&amp;$B488,'3) Release_Label'!$D:$D&amp;'3) Release_Label'!$E:$E,1,0))),vlookup($A488&amp;$B488,{'3) Release_Label'!$D:$D&amp;'3) Release_Label'!$E:$E,'3) Release_Label'!$F:$F},2,0), or(and(not(isblank($B488)),$B488=$B487,$A488&lt;&gt;$A487),and(not(isblank($A488)),$A488=$A487,$B488&lt;&gt;$B487)),"ID LISTS UNALIGNED",and($A488&lt;&gt;"",countif('3) Release_Label'!$D:$D,$A488)=0),"NO UPC MATCH in Release_Label",and($B488&lt;&gt;"",countif('3) Release_Label'!$E:$E,$B488)=0),"NO CATALOG ID MATCH in Release_Label",iserror(vlookup($A488&amp;$B488,'3) Release_Label'!$D:$D&amp;'3) Release_Label'!$E:$E,1,0)),"NO UPC-CATALOG ID pair MATCH in Release_Label" )</f>
        <v>Visão do Futuro</v>
      </c>
      <c r="D488" s="134" t="str">
        <f t="array" ref="D488">ifs(and(isblank($A488),isblank($B488)),"", not(iserror(vlookup($A488&amp;$B488,'3) Release_Label'!$D:$D&amp;'3) Release_Label'!$E:$E,1,0))),vlookup($A488&amp;$B488,{'3) Release_Label'!$D:$D&amp;'3) Release_Label'!$E:$E,'3) Release_Label'!$H:$H},2,0), or(and(not(isblank($B488)),$B488=$B487,$A488&lt;&gt;$A487),and(not(isblank($A488)),$A488=$A487,$B488&lt;&gt;$B487)),"ID LISTS UNALIGNED",and($A488&lt;&gt;"",countif('3) Release_Label'!$D:$D,$A488)=0),"NO UPC MATCH in Release_Label",and($B488&lt;&gt;"",countif('3) Release_Label'!$E:$E,$B488)=0),"NO CATALOG ID MATCH in Release_Label",iserror(vlookup($A488&amp;$B488,'3) Release_Label'!$D:$D&amp;'3) Release_Label'!$E:$E,1,0)),"NO UPC-CATALOG ID pair MATCH in Release_Label" )</f>
        <v/>
      </c>
      <c r="E488" s="96" t="s">
        <v>53</v>
      </c>
      <c r="F488" s="140" t="s">
        <v>666</v>
      </c>
      <c r="G488" s="136" t="str">
        <f t="array" ref="G488">ifs(or($F488="",$F488="Main Primary Artist"),$F488,not(iserror(vlookup($F488,'Reference info'!$J$5:$J$8,1,0))),"Key Artist",not(iserror(vlookup($F488,'Reference info'!$J$38:$J$405,1,0))),"Performer",not(iserror(vlookup($F488,'Reference info'!$J$10:$J$36,1,0))),"Producer &amp; Engineer")</f>
        <v>Main Primary Artist</v>
      </c>
      <c r="I488" s="8" t="str">
        <f>IF(AND(F488="Main Primary Artist",SUBSTITUTE(E488," ","")&lt;&gt;"VariousArtists",SUBSTITUTE(E488," ","")&lt;&gt;"VariousArtist",E488&lt;&gt;"Various",SUBSTITUTE(E488," ","")&lt;&gt;"AssortedArtists",SUBSTITUTE(E488," ","")&lt;&gt;"AssortedArtist",E488&lt;&gt;"Assorted",SUBSTITUTE(E488," ","")&lt;&gt;"AsortedArtists",SUBSTITUTE(E488," ","")&lt;&gt;"AsortedArtist",E488&lt;&gt;"Asorted",E488&lt;&gt;"Other",,SUBSTITUTE(E488," ","")&lt;&gt;"MiscellaneousArtists",SUBSTITUTE(E488," ","")&lt;&gt;"MiscellaneousArtist",E488&lt;&gt;"Miscellaneous",SUBSTITUTE(E488," ","")&lt;&gt;"MiscelaneousArtists",SUBSTITUTE(E488," ","")&lt;&gt;"MiscelaneousArtist",E488&lt;&gt;"Miscelaneous"),"update Releases set ArtistId=(select ArtistId from Artists where Name=N'"&amp;SUBSTITUTE(trim(E488),"'","''")&amp;"' and EnterpriseId="&amp;EntId&amp;"), SearchKeywords=concat_ws(' ', Name, N'"&amp;SUBSTITUTE(trim(E488),"'","''")&amp;"',(select Name from Labels where LabelId=Releases.LabelId), ReleaseId, UPC, Catalog) where "&amp;IF(A488&lt;&gt;"","UPC="&amp;A488,"Catalog='"&amp;SUBSTITUTE(trim(B488),"'","''")&amp;"'")&amp;" and EnterpriseId="&amp;EntId,IF(and(F488&lt;&gt;"Main Primary Artist",SUBSTITUTE(E488," ","")&lt;&gt;"VariousArtists",SUBSTITUTE(E488," ","")&lt;&gt;"VariousArtist",E488&lt;&gt;"Various",SUBSTITUTE(E488," ","")&lt;&gt;"AssortedArtists",SUBSTITUTE(E488," ","")&lt;&gt;"AssortedArtist",E488&lt;&gt;"Assorted",SUBSTITUTE(E488," ","")&lt;&gt;"AsortedArtists",SUBSTITUTE(E488," ","")&lt;&gt;"AsortedArtist",E488&lt;&gt;"Asorted",E488&lt;&gt;"Other",,SUBSTITUTE(E488," ","")&lt;&gt;"MiscellaneousArtists",SUBSTITUTE(E488," ","")&lt;&gt;"MiscellaneousArtist",E488&lt;&gt;"Miscellaneous",SUBSTITUTE(E488," ","")&lt;&gt;"MiscelaneousArtists",SUBSTITUTE(E488," ","")&lt;&gt;"MiscelaneousArtist",E488&lt;&gt;"Miscelaneous"),"INSERT into Contributors VALUES (newid(), "&amp;IF(F488&lt;&gt;"Primary Artist", "(select RoleId from ContributorRoles where Name='"&amp;F488&amp;"'), 0", "49, 1")&amp; ", null, (select max(ReleaseId) from Releases where "&amp;IF(A488&lt;&gt;"","UPC="&amp;A488,"Catalog='"&amp;SUBSTITUTE(trim(B488),"'","''")&amp;"'")&amp;" and EnterpriseId="&amp;EntId&amp;"), (select ArtistId from Artists where Name=N'"&amp;SUBSTITUTE(trim(E488),"'","''")&amp;"' and EnterpriseId="&amp;EntId&amp;"), null)",""))</f>
        <v>update Releases set ArtistId=(select ArtistId from Artists where Name=N'PeJota10*' and EnterpriseId=647322), SearchKeywords=concat_ws(' ', Name, N'PeJota10*',(select Name from Labels where LabelId=Releases.LabelId), ReleaseId, UPC, Catalog) where UPC=704522504106 and EnterpriseId=647322</v>
      </c>
    </row>
    <row r="489">
      <c r="A489" s="110">
        <v>7.04522504106E11</v>
      </c>
      <c r="B489" s="84"/>
      <c r="C489" s="134" t="str">
        <f t="array" ref="C489">ifs(and(isblank($A489),isblank($B489)),"", not(iserror(vlookup($A489&amp;$B489,'3) Release_Label'!$D:$D&amp;'3) Release_Label'!$E:$E,1,0))),vlookup($A489&amp;$B489,{'3) Release_Label'!$D:$D&amp;'3) Release_Label'!$E:$E,'3) Release_Label'!$F:$F},2,0), or(and(not(isblank($B489)),$B489=$B488,$A489&lt;&gt;$A488),and(not(isblank($A489)),$A489=$A488,$B489&lt;&gt;$B488)),"ID LISTS UNALIGNED",and($A489&lt;&gt;"",countif('3) Release_Label'!$D:$D,$A489)=0),"NO UPC MATCH in Release_Label",and($B489&lt;&gt;"",countif('3) Release_Label'!$E:$E,$B489)=0),"NO CATALOG ID MATCH in Release_Label",iserror(vlookup($A489&amp;$B489,'3) Release_Label'!$D:$D&amp;'3) Release_Label'!$E:$E,1,0)),"NO UPC-CATALOG ID pair MATCH in Release_Label" )</f>
        <v>Visão do Futuro</v>
      </c>
      <c r="D489" s="134" t="str">
        <f t="array" ref="D489">ifs(and(isblank($A489),isblank($B489)),"", not(iserror(vlookup($A489&amp;$B489,'3) Release_Label'!$D:$D&amp;'3) Release_Label'!$E:$E,1,0))),vlookup($A489&amp;$B489,{'3) Release_Label'!$D:$D&amp;'3) Release_Label'!$E:$E,'3) Release_Label'!$H:$H},2,0), or(and(not(isblank($B489)),$B489=$B488,$A489&lt;&gt;$A488),and(not(isblank($A489)),$A489=$A488,$B489&lt;&gt;$B488)),"ID LISTS UNALIGNED",and($A489&lt;&gt;"",countif('3) Release_Label'!$D:$D,$A489)=0),"NO UPC MATCH in Release_Label",and($B489&lt;&gt;"",countif('3) Release_Label'!$E:$E,$B489)=0),"NO CATALOG ID MATCH in Release_Label",iserror(vlookup($A489&amp;$B489,'3) Release_Label'!$D:$D&amp;'3) Release_Label'!$E:$E,1,0)),"NO UPC-CATALOG ID pair MATCH in Release_Label" )</f>
        <v/>
      </c>
      <c r="E489" s="96" t="s">
        <v>53</v>
      </c>
      <c r="F489" s="135" t="s">
        <v>669</v>
      </c>
      <c r="G489" s="136" t="str">
        <f t="array" ref="G489">ifs(or($F489="",$F489="Main Primary Artist"),$F489,not(iserror(vlookup($F489,'Reference info'!$J$5:$J$8,1,0))),"Key Artist",not(iserror(vlookup($F489,'Reference info'!$J$38:$J$405,1,0))),"Performer",not(iserror(vlookup($F489,'Reference info'!$J$10:$J$36,1,0))),"Producer &amp; Engineer")</f>
        <v>Producer &amp; Engineer</v>
      </c>
      <c r="I489" s="8" t="str">
        <f>IF(AND(F489="Main Primary Artist",SUBSTITUTE(E489," ","")&lt;&gt;"VariousArtists",SUBSTITUTE(E489," ","")&lt;&gt;"VariousArtist",E489&lt;&gt;"Various",SUBSTITUTE(E489," ","")&lt;&gt;"AssortedArtists",SUBSTITUTE(E489," ","")&lt;&gt;"AssortedArtist",E489&lt;&gt;"Assorted",SUBSTITUTE(E489," ","")&lt;&gt;"AsortedArtists",SUBSTITUTE(E489," ","")&lt;&gt;"AsortedArtist",E489&lt;&gt;"Asorted",E489&lt;&gt;"Other",,SUBSTITUTE(E489," ","")&lt;&gt;"MiscellaneousArtists",SUBSTITUTE(E489," ","")&lt;&gt;"MiscellaneousArtist",E489&lt;&gt;"Miscellaneous",SUBSTITUTE(E489," ","")&lt;&gt;"MiscelaneousArtists",SUBSTITUTE(E489," ","")&lt;&gt;"MiscelaneousArtist",E489&lt;&gt;"Miscelaneous"),"update Releases set ArtistId=(select ArtistId from Artists where Name=N'"&amp;SUBSTITUTE(trim(E489),"'","''")&amp;"' and EnterpriseId="&amp;EntId&amp;"), SearchKeywords=concat_ws(' ', Name, N'"&amp;SUBSTITUTE(trim(E489),"'","''")&amp;"',(select Name from Labels where LabelId=Releases.LabelId), ReleaseId, UPC, Catalog) where "&amp;IF(A489&lt;&gt;"","UPC="&amp;A489,"Catalog='"&amp;SUBSTITUTE(trim(B489),"'","''")&amp;"'")&amp;" and EnterpriseId="&amp;EntId,IF(and(F489&lt;&gt;"Main Primary Artist",SUBSTITUTE(E489," ","")&lt;&gt;"VariousArtists",SUBSTITUTE(E489," ","")&lt;&gt;"VariousArtist",E489&lt;&gt;"Various",SUBSTITUTE(E489," ","")&lt;&gt;"AssortedArtists",SUBSTITUTE(E489," ","")&lt;&gt;"AssortedArtist",E489&lt;&gt;"Assorted",SUBSTITUTE(E489," ","")&lt;&gt;"AsortedArtists",SUBSTITUTE(E489," ","")&lt;&gt;"AsortedArtist",E489&lt;&gt;"Asorted",E489&lt;&gt;"Other",,SUBSTITUTE(E489," ","")&lt;&gt;"MiscellaneousArtists",SUBSTITUTE(E489," ","")&lt;&gt;"MiscellaneousArtist",E489&lt;&gt;"Miscellaneous",SUBSTITUTE(E489," ","")&lt;&gt;"MiscelaneousArtists",SUBSTITUTE(E489," ","")&lt;&gt;"MiscelaneousArtist",E489&lt;&gt;"Miscelaneous"),"INSERT into Contributors VALUES (newid(), "&amp;IF(F489&lt;&gt;"Primary Artist", "(select RoleId from ContributorRoles where Name='"&amp;F489&amp;"'), 0", "49, 1")&amp; ", null, (select max(ReleaseId) from Releases where "&amp;IF(A489&lt;&gt;"","UPC="&amp;A489,"Catalog='"&amp;SUBSTITUTE(trim(B489),"'","''")&amp;"'")&amp;" and EnterpriseId="&amp;EntId&amp;"), (select ArtistId from Artists where Name=N'"&amp;SUBSTITUTE(trim(E489),"'","''")&amp;"' and EnterpriseId="&amp;EntId&amp;"), null)",""))</f>
        <v>INSERT into Contributors VALUES (newid(), (select RoleId from ContributorRoles where Name='Engineer'), 0, null, (select max(ReleaseId) from Releases where UPC=704522504106 and EnterpriseId=647322), (select ArtistId from Artists where Name=N'PeJota10*' and EnterpriseId=647322), null)</v>
      </c>
    </row>
    <row r="490">
      <c r="A490" s="110">
        <v>7.04522736149E11</v>
      </c>
      <c r="B490" s="84"/>
      <c r="C490" s="134" t="str">
        <f t="array" ref="C490">ifs(and(isblank($A490),isblank($B490)),"", not(iserror(vlookup($A490&amp;$B490,'3) Release_Label'!$D:$D&amp;'3) Release_Label'!$E:$E,1,0))),vlookup($A490&amp;$B490,{'3) Release_Label'!$D:$D&amp;'3) Release_Label'!$E:$E,'3) Release_Label'!$F:$F},2,0), or(and(not(isblank($B490)),$B490=$B489,$A490&lt;&gt;$A489),and(not(isblank($A490)),$A490=$A489,$B490&lt;&gt;$B489)),"ID LISTS UNALIGNED",and($A490&lt;&gt;"",countif('3) Release_Label'!$D:$D,$A490)=0),"NO UPC MATCH in Release_Label",and($B490&lt;&gt;"",countif('3) Release_Label'!$E:$E,$B490)=0),"NO CATALOG ID MATCH in Release_Label",iserror(vlookup($A490&amp;$B490,'3) Release_Label'!$D:$D&amp;'3) Release_Label'!$E:$E,1,0)),"NO UPC-CATALOG ID pair MATCH in Release_Label" )</f>
        <v>Gênio </v>
      </c>
      <c r="D490" s="134" t="str">
        <f t="array" ref="D490">ifs(and(isblank($A490),isblank($B490)),"", not(iserror(vlookup($A490&amp;$B490,'3) Release_Label'!$D:$D&amp;'3) Release_Label'!$E:$E,1,0))),vlookup($A490&amp;$B490,{'3) Release_Label'!$D:$D&amp;'3) Release_Label'!$E:$E,'3) Release_Label'!$H:$H},2,0), or(and(not(isblank($B490)),$B490=$B489,$A490&lt;&gt;$A489),and(not(isblank($A490)),$A490=$A489,$B490&lt;&gt;$B489)),"ID LISTS UNALIGNED",and($A490&lt;&gt;"",countif('3) Release_Label'!$D:$D,$A490)=0),"NO UPC MATCH in Release_Label",and($B490&lt;&gt;"",countif('3) Release_Label'!$E:$E,$B490)=0),"NO CATALOG ID MATCH in Release_Label",iserror(vlookup($A490&amp;$B490,'3) Release_Label'!$D:$D&amp;'3) Release_Label'!$E:$E,1,0)),"NO UPC-CATALOG ID pair MATCH in Release_Label" )</f>
        <v>Speed Up</v>
      </c>
      <c r="E490" s="96" t="s">
        <v>53</v>
      </c>
      <c r="F490" s="135" t="s">
        <v>667</v>
      </c>
      <c r="G490" s="136" t="str">
        <f t="array" ref="G490">ifs(or($F490="",$F490="Main Primary Artist"),$F490,not(iserror(vlookup($F490,'Reference info'!$J$5:$J$8,1,0))),"Key Artist",not(iserror(vlookup($F490,'Reference info'!$J$38:$J$405,1,0))),"Performer",not(iserror(vlookup($F490,'Reference info'!$J$10:$J$36,1,0))),"Producer &amp; Engineer")</f>
        <v>Producer &amp; Engineer</v>
      </c>
      <c r="I490" s="8" t="str">
        <f>IF(AND(F490="Main Primary Artist",SUBSTITUTE(E490," ","")&lt;&gt;"VariousArtists",SUBSTITUTE(E490," ","")&lt;&gt;"VariousArtist",E490&lt;&gt;"Various",SUBSTITUTE(E490," ","")&lt;&gt;"AssortedArtists",SUBSTITUTE(E490," ","")&lt;&gt;"AssortedArtist",E490&lt;&gt;"Assorted",SUBSTITUTE(E490," ","")&lt;&gt;"AsortedArtists",SUBSTITUTE(E490," ","")&lt;&gt;"AsortedArtist",E490&lt;&gt;"Asorted",E490&lt;&gt;"Other",,SUBSTITUTE(E490," ","")&lt;&gt;"MiscellaneousArtists",SUBSTITUTE(E490," ","")&lt;&gt;"MiscellaneousArtist",E490&lt;&gt;"Miscellaneous",SUBSTITUTE(E490," ","")&lt;&gt;"MiscelaneousArtists",SUBSTITUTE(E490," ","")&lt;&gt;"MiscelaneousArtist",E490&lt;&gt;"Miscelaneous"),"update Releases set ArtistId=(select ArtistId from Artists where Name=N'"&amp;SUBSTITUTE(trim(E490),"'","''")&amp;"' and EnterpriseId="&amp;EntId&amp;"), SearchKeywords=concat_ws(' ', Name, N'"&amp;SUBSTITUTE(trim(E490),"'","''")&amp;"',(select Name from Labels where LabelId=Releases.LabelId), ReleaseId, UPC, Catalog) where "&amp;IF(A490&lt;&gt;"","UPC="&amp;A490,"Catalog='"&amp;SUBSTITUTE(trim(B490),"'","''")&amp;"'")&amp;" and EnterpriseId="&amp;EntId,IF(and(F490&lt;&gt;"Main Primary Artist",SUBSTITUTE(E490," ","")&lt;&gt;"VariousArtists",SUBSTITUTE(E490," ","")&lt;&gt;"VariousArtist",E490&lt;&gt;"Various",SUBSTITUTE(E490," ","")&lt;&gt;"AssortedArtists",SUBSTITUTE(E490," ","")&lt;&gt;"AssortedArtist",E490&lt;&gt;"Assorted",SUBSTITUTE(E490," ","")&lt;&gt;"AsortedArtists",SUBSTITUTE(E490," ","")&lt;&gt;"AsortedArtist",E490&lt;&gt;"Asorted",E490&lt;&gt;"Other",,SUBSTITUTE(E490," ","")&lt;&gt;"MiscellaneousArtists",SUBSTITUTE(E490," ","")&lt;&gt;"MiscellaneousArtist",E490&lt;&gt;"Miscellaneous",SUBSTITUTE(E490," ","")&lt;&gt;"MiscelaneousArtists",SUBSTITUTE(E490," ","")&lt;&gt;"MiscelaneousArtist",E490&lt;&gt;"Miscelaneous"),"INSERT into Contributors VALUES (newid(), "&amp;IF(F490&lt;&gt;"Primary Artist", "(select RoleId from ContributorRoles where Name='"&amp;F490&amp;"'), 0", "49, 1")&amp; ", null, (select max(ReleaseId) from Releases where "&amp;IF(A490&lt;&gt;"","UPC="&amp;A490,"Catalog='"&amp;SUBSTITUTE(trim(B490),"'","''")&amp;"'")&amp;" and EnterpriseId="&amp;EntId&amp;"), (select ArtistId from Artists where Name=N'"&amp;SUBSTITUTE(trim(E490),"'","''")&amp;"' and EnterpriseId="&amp;EntId&amp;"), null)",""))</f>
        <v>INSERT into Contributors VALUES (newid(), (select RoleId from ContributorRoles where Name='Producer'), 0, null, (select max(ReleaseId) from Releases where UPC=704522736149 and EnterpriseId=647322), (select ArtistId from Artists where Name=N'PeJota10*' and EnterpriseId=647322), null)</v>
      </c>
    </row>
    <row r="491">
      <c r="A491" s="110">
        <v>7.04522736149E11</v>
      </c>
      <c r="B491" s="84"/>
      <c r="C491" s="134" t="str">
        <f t="array" ref="C491">ifs(and(isblank($A491),isblank($B491)),"", not(iserror(vlookup($A491&amp;$B491,'3) Release_Label'!$D:$D&amp;'3) Release_Label'!$E:$E,1,0))),vlookup($A491&amp;$B491,{'3) Release_Label'!$D:$D&amp;'3) Release_Label'!$E:$E,'3) Release_Label'!$F:$F},2,0), or(and(not(isblank($B491)),$B491=$B490,$A491&lt;&gt;$A490),and(not(isblank($A491)),$A491=$A490,$B491&lt;&gt;$B490)),"ID LISTS UNALIGNED",and($A491&lt;&gt;"",countif('3) Release_Label'!$D:$D,$A491)=0),"NO UPC MATCH in Release_Label",and($B491&lt;&gt;"",countif('3) Release_Label'!$E:$E,$B491)=0),"NO CATALOG ID MATCH in Release_Label",iserror(vlookup($A491&amp;$B491,'3) Release_Label'!$D:$D&amp;'3) Release_Label'!$E:$E,1,0)),"NO UPC-CATALOG ID pair MATCH in Release_Label" )</f>
        <v>Gênio </v>
      </c>
      <c r="D491" s="134" t="str">
        <f t="array" ref="D491">ifs(and(isblank($A491),isblank($B491)),"", not(iserror(vlookup($A491&amp;$B491,'3) Release_Label'!$D:$D&amp;'3) Release_Label'!$E:$E,1,0))),vlookup($A491&amp;$B491,{'3) Release_Label'!$D:$D&amp;'3) Release_Label'!$E:$E,'3) Release_Label'!$H:$H},2,0), or(and(not(isblank($B491)),$B491=$B490,$A491&lt;&gt;$A490),and(not(isblank($A491)),$A491=$A490,$B491&lt;&gt;$B490)),"ID LISTS UNALIGNED",and($A491&lt;&gt;"",countif('3) Release_Label'!$D:$D,$A491)=0),"NO UPC MATCH in Release_Label",and($B491&lt;&gt;"",countif('3) Release_Label'!$E:$E,$B491)=0),"NO CATALOG ID MATCH in Release_Label",iserror(vlookup($A491&amp;$B491,'3) Release_Label'!$D:$D&amp;'3) Release_Label'!$E:$E,1,0)),"NO UPC-CATALOG ID pair MATCH in Release_Label" )</f>
        <v>Speed Up</v>
      </c>
      <c r="E491" s="96" t="s">
        <v>53</v>
      </c>
      <c r="F491" s="140" t="s">
        <v>666</v>
      </c>
      <c r="G491" s="136" t="str">
        <f t="array" ref="G491">ifs(or($F491="",$F491="Main Primary Artist"),$F491,not(iserror(vlookup($F491,'Reference info'!$J$5:$J$8,1,0))),"Key Artist",not(iserror(vlookup($F491,'Reference info'!$J$38:$J$405,1,0))),"Performer",not(iserror(vlookup($F491,'Reference info'!$J$10:$J$36,1,0))),"Producer &amp; Engineer")</f>
        <v>Main Primary Artist</v>
      </c>
      <c r="I491" s="8" t="str">
        <f>IF(AND(F491="Main Primary Artist",SUBSTITUTE(E491," ","")&lt;&gt;"VariousArtists",SUBSTITUTE(E491," ","")&lt;&gt;"VariousArtist",E491&lt;&gt;"Various",SUBSTITUTE(E491," ","")&lt;&gt;"AssortedArtists",SUBSTITUTE(E491," ","")&lt;&gt;"AssortedArtist",E491&lt;&gt;"Assorted",SUBSTITUTE(E491," ","")&lt;&gt;"AsortedArtists",SUBSTITUTE(E491," ","")&lt;&gt;"AsortedArtist",E491&lt;&gt;"Asorted",E491&lt;&gt;"Other",,SUBSTITUTE(E491," ","")&lt;&gt;"MiscellaneousArtists",SUBSTITUTE(E491," ","")&lt;&gt;"MiscellaneousArtist",E491&lt;&gt;"Miscellaneous",SUBSTITUTE(E491," ","")&lt;&gt;"MiscelaneousArtists",SUBSTITUTE(E491," ","")&lt;&gt;"MiscelaneousArtist",E491&lt;&gt;"Miscelaneous"),"update Releases set ArtistId=(select ArtistId from Artists where Name=N'"&amp;SUBSTITUTE(trim(E491),"'","''")&amp;"' and EnterpriseId="&amp;EntId&amp;"), SearchKeywords=concat_ws(' ', Name, N'"&amp;SUBSTITUTE(trim(E491),"'","''")&amp;"',(select Name from Labels where LabelId=Releases.LabelId), ReleaseId, UPC, Catalog) where "&amp;IF(A491&lt;&gt;"","UPC="&amp;A491,"Catalog='"&amp;SUBSTITUTE(trim(B491),"'","''")&amp;"'")&amp;" and EnterpriseId="&amp;EntId,IF(and(F491&lt;&gt;"Main Primary Artist",SUBSTITUTE(E491," ","")&lt;&gt;"VariousArtists",SUBSTITUTE(E491," ","")&lt;&gt;"VariousArtist",E491&lt;&gt;"Various",SUBSTITUTE(E491," ","")&lt;&gt;"AssortedArtists",SUBSTITUTE(E491," ","")&lt;&gt;"AssortedArtist",E491&lt;&gt;"Assorted",SUBSTITUTE(E491," ","")&lt;&gt;"AsortedArtists",SUBSTITUTE(E491," ","")&lt;&gt;"AsortedArtist",E491&lt;&gt;"Asorted",E491&lt;&gt;"Other",,SUBSTITUTE(E491," ","")&lt;&gt;"MiscellaneousArtists",SUBSTITUTE(E491," ","")&lt;&gt;"MiscellaneousArtist",E491&lt;&gt;"Miscellaneous",SUBSTITUTE(E491," ","")&lt;&gt;"MiscelaneousArtists",SUBSTITUTE(E491," ","")&lt;&gt;"MiscelaneousArtist",E491&lt;&gt;"Miscelaneous"),"INSERT into Contributors VALUES (newid(), "&amp;IF(F491&lt;&gt;"Primary Artist", "(select RoleId from ContributorRoles where Name='"&amp;F491&amp;"'), 0", "49, 1")&amp; ", null, (select max(ReleaseId) from Releases where "&amp;IF(A491&lt;&gt;"","UPC="&amp;A491,"Catalog='"&amp;SUBSTITUTE(trim(B491),"'","''")&amp;"'")&amp;" and EnterpriseId="&amp;EntId&amp;"), (select ArtistId from Artists where Name=N'"&amp;SUBSTITUTE(trim(E491),"'","''")&amp;"' and EnterpriseId="&amp;EntId&amp;"), null)",""))</f>
        <v>update Releases set ArtistId=(select ArtistId from Artists where Name=N'PeJota10*' and EnterpriseId=647322), SearchKeywords=concat_ws(' ', Name, N'PeJota10*',(select Name from Labels where LabelId=Releases.LabelId), ReleaseId, UPC, Catalog) where UPC=704522736149 and EnterpriseId=647322</v>
      </c>
    </row>
    <row r="492">
      <c r="A492" s="110">
        <v>7.04522736149E11</v>
      </c>
      <c r="B492" s="84"/>
      <c r="C492" s="134" t="str">
        <f t="array" ref="C492">ifs(and(isblank($A492),isblank($B492)),"", not(iserror(vlookup($A492&amp;$B492,'3) Release_Label'!$D:$D&amp;'3) Release_Label'!$E:$E,1,0))),vlookup($A492&amp;$B492,{'3) Release_Label'!$D:$D&amp;'3) Release_Label'!$E:$E,'3) Release_Label'!$F:$F},2,0), or(and(not(isblank($B492)),$B492=$B491,$A492&lt;&gt;$A491),and(not(isblank($A492)),$A492=$A491,$B492&lt;&gt;$B491)),"ID LISTS UNALIGNED",and($A492&lt;&gt;"",countif('3) Release_Label'!$D:$D,$A492)=0),"NO UPC MATCH in Release_Label",and($B492&lt;&gt;"",countif('3) Release_Label'!$E:$E,$B492)=0),"NO CATALOG ID MATCH in Release_Label",iserror(vlookup($A492&amp;$B492,'3) Release_Label'!$D:$D&amp;'3) Release_Label'!$E:$E,1,0)),"NO UPC-CATALOG ID pair MATCH in Release_Label" )</f>
        <v>Gênio </v>
      </c>
      <c r="D492" s="134" t="str">
        <f t="array" ref="D492">ifs(and(isblank($A492),isblank($B492)),"", not(iserror(vlookup($A492&amp;$B492,'3) Release_Label'!$D:$D&amp;'3) Release_Label'!$E:$E,1,0))),vlookup($A492&amp;$B492,{'3) Release_Label'!$D:$D&amp;'3) Release_Label'!$E:$E,'3) Release_Label'!$H:$H},2,0), or(and(not(isblank($B492)),$B492=$B491,$A492&lt;&gt;$A491),and(not(isblank($A492)),$A492=$A491,$B492&lt;&gt;$B491)),"ID LISTS UNALIGNED",and($A492&lt;&gt;"",countif('3) Release_Label'!$D:$D,$A492)=0),"NO UPC MATCH in Release_Label",and($B492&lt;&gt;"",countif('3) Release_Label'!$E:$E,$B492)=0),"NO CATALOG ID MATCH in Release_Label",iserror(vlookup($A492&amp;$B492,'3) Release_Label'!$D:$D&amp;'3) Release_Label'!$E:$E,1,0)),"NO UPC-CATALOG ID pair MATCH in Release_Label" )</f>
        <v>Speed Up</v>
      </c>
      <c r="E492" s="96" t="s">
        <v>53</v>
      </c>
      <c r="F492" s="135" t="s">
        <v>669</v>
      </c>
      <c r="G492" s="136" t="str">
        <f t="array" ref="G492">ifs(or($F492="",$F492="Main Primary Artist"),$F492,not(iserror(vlookup($F492,'Reference info'!$J$5:$J$8,1,0))),"Key Artist",not(iserror(vlookup($F492,'Reference info'!$J$38:$J$405,1,0))),"Performer",not(iserror(vlookup($F492,'Reference info'!$J$10:$J$36,1,0))),"Producer &amp; Engineer")</f>
        <v>Producer &amp; Engineer</v>
      </c>
      <c r="I492" s="8" t="str">
        <f>IF(AND(F492="Main Primary Artist",SUBSTITUTE(E492," ","")&lt;&gt;"VariousArtists",SUBSTITUTE(E492," ","")&lt;&gt;"VariousArtist",E492&lt;&gt;"Various",SUBSTITUTE(E492," ","")&lt;&gt;"AssortedArtists",SUBSTITUTE(E492," ","")&lt;&gt;"AssortedArtist",E492&lt;&gt;"Assorted",SUBSTITUTE(E492," ","")&lt;&gt;"AsortedArtists",SUBSTITUTE(E492," ","")&lt;&gt;"AsortedArtist",E492&lt;&gt;"Asorted",E492&lt;&gt;"Other",,SUBSTITUTE(E492," ","")&lt;&gt;"MiscellaneousArtists",SUBSTITUTE(E492," ","")&lt;&gt;"MiscellaneousArtist",E492&lt;&gt;"Miscellaneous",SUBSTITUTE(E492," ","")&lt;&gt;"MiscelaneousArtists",SUBSTITUTE(E492," ","")&lt;&gt;"MiscelaneousArtist",E492&lt;&gt;"Miscelaneous"),"update Releases set ArtistId=(select ArtistId from Artists where Name=N'"&amp;SUBSTITUTE(trim(E492),"'","''")&amp;"' and EnterpriseId="&amp;EntId&amp;"), SearchKeywords=concat_ws(' ', Name, N'"&amp;SUBSTITUTE(trim(E492),"'","''")&amp;"',(select Name from Labels where LabelId=Releases.LabelId), ReleaseId, UPC, Catalog) where "&amp;IF(A492&lt;&gt;"","UPC="&amp;A492,"Catalog='"&amp;SUBSTITUTE(trim(B492),"'","''")&amp;"'")&amp;" and EnterpriseId="&amp;EntId,IF(and(F492&lt;&gt;"Main Primary Artist",SUBSTITUTE(E492," ","")&lt;&gt;"VariousArtists",SUBSTITUTE(E492," ","")&lt;&gt;"VariousArtist",E492&lt;&gt;"Various",SUBSTITUTE(E492," ","")&lt;&gt;"AssortedArtists",SUBSTITUTE(E492," ","")&lt;&gt;"AssortedArtist",E492&lt;&gt;"Assorted",SUBSTITUTE(E492," ","")&lt;&gt;"AsortedArtists",SUBSTITUTE(E492," ","")&lt;&gt;"AsortedArtist",E492&lt;&gt;"Asorted",E492&lt;&gt;"Other",,SUBSTITUTE(E492," ","")&lt;&gt;"MiscellaneousArtists",SUBSTITUTE(E492," ","")&lt;&gt;"MiscellaneousArtist",E492&lt;&gt;"Miscellaneous",SUBSTITUTE(E492," ","")&lt;&gt;"MiscelaneousArtists",SUBSTITUTE(E492," ","")&lt;&gt;"MiscelaneousArtist",E492&lt;&gt;"Miscelaneous"),"INSERT into Contributors VALUES (newid(), "&amp;IF(F492&lt;&gt;"Primary Artist", "(select RoleId from ContributorRoles where Name='"&amp;F492&amp;"'), 0", "49, 1")&amp; ", null, (select max(ReleaseId) from Releases where "&amp;IF(A492&lt;&gt;"","UPC="&amp;A492,"Catalog='"&amp;SUBSTITUTE(trim(B492),"'","''")&amp;"'")&amp;" and EnterpriseId="&amp;EntId&amp;"), (select ArtistId from Artists where Name=N'"&amp;SUBSTITUTE(trim(E492),"'","''")&amp;"' and EnterpriseId="&amp;EntId&amp;"), null)",""))</f>
        <v>INSERT into Contributors VALUES (newid(), (select RoleId from ContributorRoles where Name='Engineer'), 0, null, (select max(ReleaseId) from Releases where UPC=704522736149 and EnterpriseId=647322), (select ArtistId from Artists where Name=N'PeJota10*' and EnterpriseId=647322), null)</v>
      </c>
    </row>
    <row r="493">
      <c r="A493" s="110">
        <v>7.04522736187E11</v>
      </c>
      <c r="B493" s="84"/>
      <c r="C493" s="134" t="str">
        <f t="array" ref="C493">ifs(and(isblank($A493),isblank($B493)),"", not(iserror(vlookup($A493&amp;$B493,'3) Release_Label'!$D:$D&amp;'3) Release_Label'!$E:$E,1,0))),vlookup($A493&amp;$B493,{'3) Release_Label'!$D:$D&amp;'3) Release_Label'!$E:$E,'3) Release_Label'!$F:$F},2,0), or(and(not(isblank($B493)),$B493=$B492,$A493&lt;&gt;$A492),and(not(isblank($A493)),$A493=$A492,$B493&lt;&gt;$B492)),"ID LISTS UNALIGNED",and($A493&lt;&gt;"",countif('3) Release_Label'!$D:$D,$A493)=0),"NO UPC MATCH in Release_Label",and($B493&lt;&gt;"",countif('3) Release_Label'!$E:$E,$B493)=0),"NO CATALOG ID MATCH in Release_Label",iserror(vlookup($A493&amp;$B493,'3) Release_Label'!$D:$D&amp;'3) Release_Label'!$E:$E,1,0)),"NO UPC-CATALOG ID pair MATCH in Release_Label" )</f>
        <v>Gênio</v>
      </c>
      <c r="D493" s="134" t="str">
        <f t="array" ref="D493">ifs(and(isblank($A493),isblank($B493)),"", not(iserror(vlookup($A493&amp;$B493,'3) Release_Label'!$D:$D&amp;'3) Release_Label'!$E:$E,1,0))),vlookup($A493&amp;$B493,{'3) Release_Label'!$D:$D&amp;'3) Release_Label'!$E:$E,'3) Release_Label'!$H:$H},2,0), or(and(not(isblank($B493)),$B493=$B492,$A493&lt;&gt;$A492),and(not(isblank($A493)),$A493=$A492,$B493&lt;&gt;$B492)),"ID LISTS UNALIGNED",and($A493&lt;&gt;"",countif('3) Release_Label'!$D:$D,$A493)=0),"NO UPC MATCH in Release_Label",and($B493&lt;&gt;"",countif('3) Release_Label'!$E:$E,$B493)=0),"NO CATALOG ID MATCH in Release_Label",iserror(vlookup($A493&amp;$B493,'3) Release_Label'!$D:$D&amp;'3) Release_Label'!$E:$E,1,0)),"NO UPC-CATALOG ID pair MATCH in Release_Label" )</f>
        <v/>
      </c>
      <c r="E493" s="96" t="s">
        <v>53</v>
      </c>
      <c r="F493" s="135" t="s">
        <v>667</v>
      </c>
      <c r="G493" s="136" t="str">
        <f t="array" ref="G493">ifs(or($F493="",$F493="Main Primary Artist"),$F493,not(iserror(vlookup($F493,'Reference info'!$J$5:$J$8,1,0))),"Key Artist",not(iserror(vlookup($F493,'Reference info'!$J$38:$J$405,1,0))),"Performer",not(iserror(vlookup($F493,'Reference info'!$J$10:$J$36,1,0))),"Producer &amp; Engineer")</f>
        <v>Producer &amp; Engineer</v>
      </c>
      <c r="I493" s="8" t="str">
        <f>IF(AND(F493="Main Primary Artist",SUBSTITUTE(E493," ","")&lt;&gt;"VariousArtists",SUBSTITUTE(E493," ","")&lt;&gt;"VariousArtist",E493&lt;&gt;"Various",SUBSTITUTE(E493," ","")&lt;&gt;"AssortedArtists",SUBSTITUTE(E493," ","")&lt;&gt;"AssortedArtist",E493&lt;&gt;"Assorted",SUBSTITUTE(E493," ","")&lt;&gt;"AsortedArtists",SUBSTITUTE(E493," ","")&lt;&gt;"AsortedArtist",E493&lt;&gt;"Asorted",E493&lt;&gt;"Other",,SUBSTITUTE(E493," ","")&lt;&gt;"MiscellaneousArtists",SUBSTITUTE(E493," ","")&lt;&gt;"MiscellaneousArtist",E493&lt;&gt;"Miscellaneous",SUBSTITUTE(E493," ","")&lt;&gt;"MiscelaneousArtists",SUBSTITUTE(E493," ","")&lt;&gt;"MiscelaneousArtist",E493&lt;&gt;"Miscelaneous"),"update Releases set ArtistId=(select ArtistId from Artists where Name=N'"&amp;SUBSTITUTE(trim(E493),"'","''")&amp;"' and EnterpriseId="&amp;EntId&amp;"), SearchKeywords=concat_ws(' ', Name, N'"&amp;SUBSTITUTE(trim(E493),"'","''")&amp;"',(select Name from Labels where LabelId=Releases.LabelId), ReleaseId, UPC, Catalog) where "&amp;IF(A493&lt;&gt;"","UPC="&amp;A493,"Catalog='"&amp;SUBSTITUTE(trim(B493),"'","''")&amp;"'")&amp;" and EnterpriseId="&amp;EntId,IF(and(F493&lt;&gt;"Main Primary Artist",SUBSTITUTE(E493," ","")&lt;&gt;"VariousArtists",SUBSTITUTE(E493," ","")&lt;&gt;"VariousArtist",E493&lt;&gt;"Various",SUBSTITUTE(E493," ","")&lt;&gt;"AssortedArtists",SUBSTITUTE(E493," ","")&lt;&gt;"AssortedArtist",E493&lt;&gt;"Assorted",SUBSTITUTE(E493," ","")&lt;&gt;"AsortedArtists",SUBSTITUTE(E493," ","")&lt;&gt;"AsortedArtist",E493&lt;&gt;"Asorted",E493&lt;&gt;"Other",,SUBSTITUTE(E493," ","")&lt;&gt;"MiscellaneousArtists",SUBSTITUTE(E493," ","")&lt;&gt;"MiscellaneousArtist",E493&lt;&gt;"Miscellaneous",SUBSTITUTE(E493," ","")&lt;&gt;"MiscelaneousArtists",SUBSTITUTE(E493," ","")&lt;&gt;"MiscelaneousArtist",E493&lt;&gt;"Miscelaneous"),"INSERT into Contributors VALUES (newid(), "&amp;IF(F493&lt;&gt;"Primary Artist", "(select RoleId from ContributorRoles where Name='"&amp;F493&amp;"'), 0", "49, 1")&amp; ", null, (select max(ReleaseId) from Releases where "&amp;IF(A493&lt;&gt;"","UPC="&amp;A493,"Catalog='"&amp;SUBSTITUTE(trim(B493),"'","''")&amp;"'")&amp;" and EnterpriseId="&amp;EntId&amp;"), (select ArtistId from Artists where Name=N'"&amp;SUBSTITUTE(trim(E493),"'","''")&amp;"' and EnterpriseId="&amp;EntId&amp;"), null)",""))</f>
        <v>INSERT into Contributors VALUES (newid(), (select RoleId from ContributorRoles where Name='Producer'), 0, null, (select max(ReleaseId) from Releases where UPC=704522736187 and EnterpriseId=647322), (select ArtistId from Artists where Name=N'PeJota10*' and EnterpriseId=647322), null)</v>
      </c>
    </row>
    <row r="494">
      <c r="A494" s="110">
        <v>7.04522736187E11</v>
      </c>
      <c r="B494" s="84"/>
      <c r="C494" s="134" t="str">
        <f t="array" ref="C494">ifs(and(isblank($A494),isblank($B494)),"", not(iserror(vlookup($A494&amp;$B494,'3) Release_Label'!$D:$D&amp;'3) Release_Label'!$E:$E,1,0))),vlookup($A494&amp;$B494,{'3) Release_Label'!$D:$D&amp;'3) Release_Label'!$E:$E,'3) Release_Label'!$F:$F},2,0), or(and(not(isblank($B494)),$B494=$B493,$A494&lt;&gt;$A493),and(not(isblank($A494)),$A494=$A493,$B494&lt;&gt;$B493)),"ID LISTS UNALIGNED",and($A494&lt;&gt;"",countif('3) Release_Label'!$D:$D,$A494)=0),"NO UPC MATCH in Release_Label",and($B494&lt;&gt;"",countif('3) Release_Label'!$E:$E,$B494)=0),"NO CATALOG ID MATCH in Release_Label",iserror(vlookup($A494&amp;$B494,'3) Release_Label'!$D:$D&amp;'3) Release_Label'!$E:$E,1,0)),"NO UPC-CATALOG ID pair MATCH in Release_Label" )</f>
        <v>Gênio</v>
      </c>
      <c r="D494" s="134" t="str">
        <f t="array" ref="D494">ifs(and(isblank($A494),isblank($B494)),"", not(iserror(vlookup($A494&amp;$B494,'3) Release_Label'!$D:$D&amp;'3) Release_Label'!$E:$E,1,0))),vlookup($A494&amp;$B494,{'3) Release_Label'!$D:$D&amp;'3) Release_Label'!$E:$E,'3) Release_Label'!$H:$H},2,0), or(and(not(isblank($B494)),$B494=$B493,$A494&lt;&gt;$A493),and(not(isblank($A494)),$A494=$A493,$B494&lt;&gt;$B493)),"ID LISTS UNALIGNED",and($A494&lt;&gt;"",countif('3) Release_Label'!$D:$D,$A494)=0),"NO UPC MATCH in Release_Label",and($B494&lt;&gt;"",countif('3) Release_Label'!$E:$E,$B494)=0),"NO CATALOG ID MATCH in Release_Label",iserror(vlookup($A494&amp;$B494,'3) Release_Label'!$D:$D&amp;'3) Release_Label'!$E:$E,1,0)),"NO UPC-CATALOG ID pair MATCH in Release_Label" )</f>
        <v/>
      </c>
      <c r="E494" s="96" t="s">
        <v>53</v>
      </c>
      <c r="F494" s="140" t="s">
        <v>666</v>
      </c>
      <c r="G494" s="136" t="str">
        <f t="array" ref="G494">ifs(or($F494="",$F494="Main Primary Artist"),$F494,not(iserror(vlookup($F494,'Reference info'!$J$5:$J$8,1,0))),"Key Artist",not(iserror(vlookup($F494,'Reference info'!$J$38:$J$405,1,0))),"Performer",not(iserror(vlookup($F494,'Reference info'!$J$10:$J$36,1,0))),"Producer &amp; Engineer")</f>
        <v>Main Primary Artist</v>
      </c>
      <c r="I494" s="8" t="str">
        <f>IF(AND(F494="Main Primary Artist",SUBSTITUTE(E494," ","")&lt;&gt;"VariousArtists",SUBSTITUTE(E494," ","")&lt;&gt;"VariousArtist",E494&lt;&gt;"Various",SUBSTITUTE(E494," ","")&lt;&gt;"AssortedArtists",SUBSTITUTE(E494," ","")&lt;&gt;"AssortedArtist",E494&lt;&gt;"Assorted",SUBSTITUTE(E494," ","")&lt;&gt;"AsortedArtists",SUBSTITUTE(E494," ","")&lt;&gt;"AsortedArtist",E494&lt;&gt;"Asorted",E494&lt;&gt;"Other",,SUBSTITUTE(E494," ","")&lt;&gt;"MiscellaneousArtists",SUBSTITUTE(E494," ","")&lt;&gt;"MiscellaneousArtist",E494&lt;&gt;"Miscellaneous",SUBSTITUTE(E494," ","")&lt;&gt;"MiscelaneousArtists",SUBSTITUTE(E494," ","")&lt;&gt;"MiscelaneousArtist",E494&lt;&gt;"Miscelaneous"),"update Releases set ArtistId=(select ArtistId from Artists where Name=N'"&amp;SUBSTITUTE(trim(E494),"'","''")&amp;"' and EnterpriseId="&amp;EntId&amp;"), SearchKeywords=concat_ws(' ', Name, N'"&amp;SUBSTITUTE(trim(E494),"'","''")&amp;"',(select Name from Labels where LabelId=Releases.LabelId), ReleaseId, UPC, Catalog) where "&amp;IF(A494&lt;&gt;"","UPC="&amp;A494,"Catalog='"&amp;SUBSTITUTE(trim(B494),"'","''")&amp;"'")&amp;" and EnterpriseId="&amp;EntId,IF(and(F494&lt;&gt;"Main Primary Artist",SUBSTITUTE(E494," ","")&lt;&gt;"VariousArtists",SUBSTITUTE(E494," ","")&lt;&gt;"VariousArtist",E494&lt;&gt;"Various",SUBSTITUTE(E494," ","")&lt;&gt;"AssortedArtists",SUBSTITUTE(E494," ","")&lt;&gt;"AssortedArtist",E494&lt;&gt;"Assorted",SUBSTITUTE(E494," ","")&lt;&gt;"AsortedArtists",SUBSTITUTE(E494," ","")&lt;&gt;"AsortedArtist",E494&lt;&gt;"Asorted",E494&lt;&gt;"Other",,SUBSTITUTE(E494," ","")&lt;&gt;"MiscellaneousArtists",SUBSTITUTE(E494," ","")&lt;&gt;"MiscellaneousArtist",E494&lt;&gt;"Miscellaneous",SUBSTITUTE(E494," ","")&lt;&gt;"MiscelaneousArtists",SUBSTITUTE(E494," ","")&lt;&gt;"MiscelaneousArtist",E494&lt;&gt;"Miscelaneous"),"INSERT into Contributors VALUES (newid(), "&amp;IF(F494&lt;&gt;"Primary Artist", "(select RoleId from ContributorRoles where Name='"&amp;F494&amp;"'), 0", "49, 1")&amp; ", null, (select max(ReleaseId) from Releases where "&amp;IF(A494&lt;&gt;"","UPC="&amp;A494,"Catalog='"&amp;SUBSTITUTE(trim(B494),"'","''")&amp;"'")&amp;" and EnterpriseId="&amp;EntId&amp;"), (select ArtistId from Artists where Name=N'"&amp;SUBSTITUTE(trim(E494),"'","''")&amp;"' and EnterpriseId="&amp;EntId&amp;"), null)",""))</f>
        <v>update Releases set ArtistId=(select ArtistId from Artists where Name=N'PeJota10*' and EnterpriseId=647322), SearchKeywords=concat_ws(' ', Name, N'PeJota10*',(select Name from Labels where LabelId=Releases.LabelId), ReleaseId, UPC, Catalog) where UPC=704522736187 and EnterpriseId=647322</v>
      </c>
    </row>
    <row r="495">
      <c r="A495" s="110">
        <v>7.04522736187E11</v>
      </c>
      <c r="B495" s="84"/>
      <c r="C495" s="134" t="str">
        <f t="array" ref="C495">ifs(and(isblank($A495),isblank($B495)),"", not(iserror(vlookup($A495&amp;$B495,'3) Release_Label'!$D:$D&amp;'3) Release_Label'!$E:$E,1,0))),vlookup($A495&amp;$B495,{'3) Release_Label'!$D:$D&amp;'3) Release_Label'!$E:$E,'3) Release_Label'!$F:$F},2,0), or(and(not(isblank($B495)),$B495=$B494,$A495&lt;&gt;$A494),and(not(isblank($A495)),$A495=$A494,$B495&lt;&gt;$B494)),"ID LISTS UNALIGNED",and($A495&lt;&gt;"",countif('3) Release_Label'!$D:$D,$A495)=0),"NO UPC MATCH in Release_Label",and($B495&lt;&gt;"",countif('3) Release_Label'!$E:$E,$B495)=0),"NO CATALOG ID MATCH in Release_Label",iserror(vlookup($A495&amp;$B495,'3) Release_Label'!$D:$D&amp;'3) Release_Label'!$E:$E,1,0)),"NO UPC-CATALOG ID pair MATCH in Release_Label" )</f>
        <v>Gênio</v>
      </c>
      <c r="D495" s="134" t="str">
        <f t="array" ref="D495">ifs(and(isblank($A495),isblank($B495)),"", not(iserror(vlookup($A495&amp;$B495,'3) Release_Label'!$D:$D&amp;'3) Release_Label'!$E:$E,1,0))),vlookup($A495&amp;$B495,{'3) Release_Label'!$D:$D&amp;'3) Release_Label'!$E:$E,'3) Release_Label'!$H:$H},2,0), or(and(not(isblank($B495)),$B495=$B494,$A495&lt;&gt;$A494),and(not(isblank($A495)),$A495=$A494,$B495&lt;&gt;$B494)),"ID LISTS UNALIGNED",and($A495&lt;&gt;"",countif('3) Release_Label'!$D:$D,$A495)=0),"NO UPC MATCH in Release_Label",and($B495&lt;&gt;"",countif('3) Release_Label'!$E:$E,$B495)=0),"NO CATALOG ID MATCH in Release_Label",iserror(vlookup($A495&amp;$B495,'3) Release_Label'!$D:$D&amp;'3) Release_Label'!$E:$E,1,0)),"NO UPC-CATALOG ID pair MATCH in Release_Label" )</f>
        <v/>
      </c>
      <c r="E495" s="96" t="s">
        <v>53</v>
      </c>
      <c r="F495" s="135" t="s">
        <v>669</v>
      </c>
      <c r="G495" s="136" t="str">
        <f t="array" ref="G495">ifs(or($F495="",$F495="Main Primary Artist"),$F495,not(iserror(vlookup($F495,'Reference info'!$J$5:$J$8,1,0))),"Key Artist",not(iserror(vlookup($F495,'Reference info'!$J$38:$J$405,1,0))),"Performer",not(iserror(vlookup($F495,'Reference info'!$J$10:$J$36,1,0))),"Producer &amp; Engineer")</f>
        <v>Producer &amp; Engineer</v>
      </c>
      <c r="I495" s="8" t="str">
        <f>IF(AND(F495="Main Primary Artist",SUBSTITUTE(E495," ","")&lt;&gt;"VariousArtists",SUBSTITUTE(E495," ","")&lt;&gt;"VariousArtist",E495&lt;&gt;"Various",SUBSTITUTE(E495," ","")&lt;&gt;"AssortedArtists",SUBSTITUTE(E495," ","")&lt;&gt;"AssortedArtist",E495&lt;&gt;"Assorted",SUBSTITUTE(E495," ","")&lt;&gt;"AsortedArtists",SUBSTITUTE(E495," ","")&lt;&gt;"AsortedArtist",E495&lt;&gt;"Asorted",E495&lt;&gt;"Other",,SUBSTITUTE(E495," ","")&lt;&gt;"MiscellaneousArtists",SUBSTITUTE(E495," ","")&lt;&gt;"MiscellaneousArtist",E495&lt;&gt;"Miscellaneous",SUBSTITUTE(E495," ","")&lt;&gt;"MiscelaneousArtists",SUBSTITUTE(E495," ","")&lt;&gt;"MiscelaneousArtist",E495&lt;&gt;"Miscelaneous"),"update Releases set ArtistId=(select ArtistId from Artists where Name=N'"&amp;SUBSTITUTE(trim(E495),"'","''")&amp;"' and EnterpriseId="&amp;EntId&amp;"), SearchKeywords=concat_ws(' ', Name, N'"&amp;SUBSTITUTE(trim(E495),"'","''")&amp;"',(select Name from Labels where LabelId=Releases.LabelId), ReleaseId, UPC, Catalog) where "&amp;IF(A495&lt;&gt;"","UPC="&amp;A495,"Catalog='"&amp;SUBSTITUTE(trim(B495),"'","''")&amp;"'")&amp;" and EnterpriseId="&amp;EntId,IF(and(F495&lt;&gt;"Main Primary Artist",SUBSTITUTE(E495," ","")&lt;&gt;"VariousArtists",SUBSTITUTE(E495," ","")&lt;&gt;"VariousArtist",E495&lt;&gt;"Various",SUBSTITUTE(E495," ","")&lt;&gt;"AssortedArtists",SUBSTITUTE(E495," ","")&lt;&gt;"AssortedArtist",E495&lt;&gt;"Assorted",SUBSTITUTE(E495," ","")&lt;&gt;"AsortedArtists",SUBSTITUTE(E495," ","")&lt;&gt;"AsortedArtist",E495&lt;&gt;"Asorted",E495&lt;&gt;"Other",,SUBSTITUTE(E495," ","")&lt;&gt;"MiscellaneousArtists",SUBSTITUTE(E495," ","")&lt;&gt;"MiscellaneousArtist",E495&lt;&gt;"Miscellaneous",SUBSTITUTE(E495," ","")&lt;&gt;"MiscelaneousArtists",SUBSTITUTE(E495," ","")&lt;&gt;"MiscelaneousArtist",E495&lt;&gt;"Miscelaneous"),"INSERT into Contributors VALUES (newid(), "&amp;IF(F495&lt;&gt;"Primary Artist", "(select RoleId from ContributorRoles where Name='"&amp;F495&amp;"'), 0", "49, 1")&amp; ", null, (select max(ReleaseId) from Releases where "&amp;IF(A495&lt;&gt;"","UPC="&amp;A495,"Catalog='"&amp;SUBSTITUTE(trim(B495),"'","''")&amp;"'")&amp;" and EnterpriseId="&amp;EntId&amp;"), (select ArtistId from Artists where Name=N'"&amp;SUBSTITUTE(trim(E495),"'","''")&amp;"' and EnterpriseId="&amp;EntId&amp;"), null)",""))</f>
        <v>INSERT into Contributors VALUES (newid(), (select RoleId from ContributorRoles where Name='Engineer'), 0, null, (select max(ReleaseId) from Releases where UPC=704522736187 and EnterpriseId=647322), (select ArtistId from Artists where Name=N'PeJota10*' and EnterpriseId=647322), null)</v>
      </c>
    </row>
    <row r="496">
      <c r="A496" s="110">
        <v>7.04522738105E11</v>
      </c>
      <c r="B496" s="84"/>
      <c r="C496" s="134" t="str">
        <f t="array" ref="C496">ifs(and(isblank($A496),isblank($B496)),"", not(iserror(vlookup($A496&amp;$B496,'3) Release_Label'!$D:$D&amp;'3) Release_Label'!$E:$E,1,0))),vlookup($A496&amp;$B496,{'3) Release_Label'!$D:$D&amp;'3) Release_Label'!$E:$E,'3) Release_Label'!$F:$F},2,0), or(and(not(isblank($B496)),$B496=$B495,$A496&lt;&gt;$A495),and(not(isblank($A496)),$A496=$A495,$B496&lt;&gt;$B495)),"ID LISTS UNALIGNED",and($A496&lt;&gt;"",countif('3) Release_Label'!$D:$D,$A496)=0),"NO UPC MATCH in Release_Label",and($B496&lt;&gt;"",countif('3) Release_Label'!$E:$E,$B496)=0),"NO CATALOG ID MATCH in Release_Label",iserror(vlookup($A496&amp;$B496,'3) Release_Label'!$D:$D&amp;'3) Release_Label'!$E:$E,1,0)),"NO UPC-CATALOG ID pair MATCH in Release_Label" )</f>
        <v>Dragão Divino</v>
      </c>
      <c r="D496" s="134" t="str">
        <f t="array" ref="D496">ifs(and(isblank($A496),isblank($B496)),"", not(iserror(vlookup($A496&amp;$B496,'3) Release_Label'!$D:$D&amp;'3) Release_Label'!$E:$E,1,0))),vlookup($A496&amp;$B496,{'3) Release_Label'!$D:$D&amp;'3) Release_Label'!$E:$E,'3) Release_Label'!$H:$H},2,0), or(and(not(isblank($B496)),$B496=$B495,$A496&lt;&gt;$A495),and(not(isblank($A496)),$A496=$A495,$B496&lt;&gt;$B495)),"ID LISTS UNALIGNED",and($A496&lt;&gt;"",countif('3) Release_Label'!$D:$D,$A496)=0),"NO UPC MATCH in Release_Label",and($B496&lt;&gt;"",countif('3) Release_Label'!$E:$E,$B496)=0),"NO CATALOG ID MATCH in Release_Label",iserror(vlookup($A496&amp;$B496,'3) Release_Label'!$D:$D&amp;'3) Release_Label'!$E:$E,1,0)),"NO UPC-CATALOG ID pair MATCH in Release_Label" )</f>
        <v>Speed Up</v>
      </c>
      <c r="E496" s="96" t="s">
        <v>53</v>
      </c>
      <c r="F496" s="135" t="s">
        <v>667</v>
      </c>
      <c r="G496" s="136" t="str">
        <f t="array" ref="G496">ifs(or($F496="",$F496="Main Primary Artist"),$F496,not(iserror(vlookup($F496,'Reference info'!$J$5:$J$8,1,0))),"Key Artist",not(iserror(vlookup($F496,'Reference info'!$J$38:$J$405,1,0))),"Performer",not(iserror(vlookup($F496,'Reference info'!$J$10:$J$36,1,0))),"Producer &amp; Engineer")</f>
        <v>Producer &amp; Engineer</v>
      </c>
      <c r="I496" s="8" t="str">
        <f>IF(AND(F496="Main Primary Artist",SUBSTITUTE(E496," ","")&lt;&gt;"VariousArtists",SUBSTITUTE(E496," ","")&lt;&gt;"VariousArtist",E496&lt;&gt;"Various",SUBSTITUTE(E496," ","")&lt;&gt;"AssortedArtists",SUBSTITUTE(E496," ","")&lt;&gt;"AssortedArtist",E496&lt;&gt;"Assorted",SUBSTITUTE(E496," ","")&lt;&gt;"AsortedArtists",SUBSTITUTE(E496," ","")&lt;&gt;"AsortedArtist",E496&lt;&gt;"Asorted",E496&lt;&gt;"Other",,SUBSTITUTE(E496," ","")&lt;&gt;"MiscellaneousArtists",SUBSTITUTE(E496," ","")&lt;&gt;"MiscellaneousArtist",E496&lt;&gt;"Miscellaneous",SUBSTITUTE(E496," ","")&lt;&gt;"MiscelaneousArtists",SUBSTITUTE(E496," ","")&lt;&gt;"MiscelaneousArtist",E496&lt;&gt;"Miscelaneous"),"update Releases set ArtistId=(select ArtistId from Artists where Name=N'"&amp;SUBSTITUTE(trim(E496),"'","''")&amp;"' and EnterpriseId="&amp;EntId&amp;"), SearchKeywords=concat_ws(' ', Name, N'"&amp;SUBSTITUTE(trim(E496),"'","''")&amp;"',(select Name from Labels where LabelId=Releases.LabelId), ReleaseId, UPC, Catalog) where "&amp;IF(A496&lt;&gt;"","UPC="&amp;A496,"Catalog='"&amp;SUBSTITUTE(trim(B496),"'","''")&amp;"'")&amp;" and EnterpriseId="&amp;EntId,IF(and(F496&lt;&gt;"Main Primary Artist",SUBSTITUTE(E496," ","")&lt;&gt;"VariousArtists",SUBSTITUTE(E496," ","")&lt;&gt;"VariousArtist",E496&lt;&gt;"Various",SUBSTITUTE(E496," ","")&lt;&gt;"AssortedArtists",SUBSTITUTE(E496," ","")&lt;&gt;"AssortedArtist",E496&lt;&gt;"Assorted",SUBSTITUTE(E496," ","")&lt;&gt;"AsortedArtists",SUBSTITUTE(E496," ","")&lt;&gt;"AsortedArtist",E496&lt;&gt;"Asorted",E496&lt;&gt;"Other",,SUBSTITUTE(E496," ","")&lt;&gt;"MiscellaneousArtists",SUBSTITUTE(E496," ","")&lt;&gt;"MiscellaneousArtist",E496&lt;&gt;"Miscellaneous",SUBSTITUTE(E496," ","")&lt;&gt;"MiscelaneousArtists",SUBSTITUTE(E496," ","")&lt;&gt;"MiscelaneousArtist",E496&lt;&gt;"Miscelaneous"),"INSERT into Contributors VALUES (newid(), "&amp;IF(F496&lt;&gt;"Primary Artist", "(select RoleId from ContributorRoles where Name='"&amp;F496&amp;"'), 0", "49, 1")&amp; ", null, (select max(ReleaseId) from Releases where "&amp;IF(A496&lt;&gt;"","UPC="&amp;A496,"Catalog='"&amp;SUBSTITUTE(trim(B496),"'","''")&amp;"'")&amp;" and EnterpriseId="&amp;EntId&amp;"), (select ArtistId from Artists where Name=N'"&amp;SUBSTITUTE(trim(E496),"'","''")&amp;"' and EnterpriseId="&amp;EntId&amp;"), null)",""))</f>
        <v>INSERT into Contributors VALUES (newid(), (select RoleId from ContributorRoles where Name='Producer'), 0, null, (select max(ReleaseId) from Releases where UPC=704522738105 and EnterpriseId=647322), (select ArtistId from Artists where Name=N'PeJota10*' and EnterpriseId=647322), null)</v>
      </c>
    </row>
    <row r="497">
      <c r="A497" s="110">
        <v>7.04522738105E11</v>
      </c>
      <c r="B497" s="84"/>
      <c r="C497" s="134" t="str">
        <f t="array" ref="C497">ifs(and(isblank($A497),isblank($B497)),"", not(iserror(vlookup($A497&amp;$B497,'3) Release_Label'!$D:$D&amp;'3) Release_Label'!$E:$E,1,0))),vlookup($A497&amp;$B497,{'3) Release_Label'!$D:$D&amp;'3) Release_Label'!$E:$E,'3) Release_Label'!$F:$F},2,0), or(and(not(isblank($B497)),$B497=$B496,$A497&lt;&gt;$A496),and(not(isblank($A497)),$A497=$A496,$B497&lt;&gt;$B496)),"ID LISTS UNALIGNED",and($A497&lt;&gt;"",countif('3) Release_Label'!$D:$D,$A497)=0),"NO UPC MATCH in Release_Label",and($B497&lt;&gt;"",countif('3) Release_Label'!$E:$E,$B497)=0),"NO CATALOG ID MATCH in Release_Label",iserror(vlookup($A497&amp;$B497,'3) Release_Label'!$D:$D&amp;'3) Release_Label'!$E:$E,1,0)),"NO UPC-CATALOG ID pair MATCH in Release_Label" )</f>
        <v>Dragão Divino</v>
      </c>
      <c r="D497" s="134" t="str">
        <f t="array" ref="D497">ifs(and(isblank($A497),isblank($B497)),"", not(iserror(vlookup($A497&amp;$B497,'3) Release_Label'!$D:$D&amp;'3) Release_Label'!$E:$E,1,0))),vlookup($A497&amp;$B497,{'3) Release_Label'!$D:$D&amp;'3) Release_Label'!$E:$E,'3) Release_Label'!$H:$H},2,0), or(and(not(isblank($B497)),$B497=$B496,$A497&lt;&gt;$A496),and(not(isblank($A497)),$A497=$A496,$B497&lt;&gt;$B496)),"ID LISTS UNALIGNED",and($A497&lt;&gt;"",countif('3) Release_Label'!$D:$D,$A497)=0),"NO UPC MATCH in Release_Label",and($B497&lt;&gt;"",countif('3) Release_Label'!$E:$E,$B497)=0),"NO CATALOG ID MATCH in Release_Label",iserror(vlookup($A497&amp;$B497,'3) Release_Label'!$D:$D&amp;'3) Release_Label'!$E:$E,1,0)),"NO UPC-CATALOG ID pair MATCH in Release_Label" )</f>
        <v>Speed Up</v>
      </c>
      <c r="E497" s="96" t="s">
        <v>53</v>
      </c>
      <c r="F497" s="140" t="s">
        <v>666</v>
      </c>
      <c r="G497" s="136" t="str">
        <f t="array" ref="G497">ifs(or($F497="",$F497="Main Primary Artist"),$F497,not(iserror(vlookup($F497,'Reference info'!$J$5:$J$8,1,0))),"Key Artist",not(iserror(vlookup($F497,'Reference info'!$J$38:$J$405,1,0))),"Performer",not(iserror(vlookup($F497,'Reference info'!$J$10:$J$36,1,0))),"Producer &amp; Engineer")</f>
        <v>Main Primary Artist</v>
      </c>
      <c r="I497" s="8" t="str">
        <f>IF(AND(F497="Main Primary Artist",SUBSTITUTE(E497," ","")&lt;&gt;"VariousArtists",SUBSTITUTE(E497," ","")&lt;&gt;"VariousArtist",E497&lt;&gt;"Various",SUBSTITUTE(E497," ","")&lt;&gt;"AssortedArtists",SUBSTITUTE(E497," ","")&lt;&gt;"AssortedArtist",E497&lt;&gt;"Assorted",SUBSTITUTE(E497," ","")&lt;&gt;"AsortedArtists",SUBSTITUTE(E497," ","")&lt;&gt;"AsortedArtist",E497&lt;&gt;"Asorted",E497&lt;&gt;"Other",,SUBSTITUTE(E497," ","")&lt;&gt;"MiscellaneousArtists",SUBSTITUTE(E497," ","")&lt;&gt;"MiscellaneousArtist",E497&lt;&gt;"Miscellaneous",SUBSTITUTE(E497," ","")&lt;&gt;"MiscelaneousArtists",SUBSTITUTE(E497," ","")&lt;&gt;"MiscelaneousArtist",E497&lt;&gt;"Miscelaneous"),"update Releases set ArtistId=(select ArtistId from Artists where Name=N'"&amp;SUBSTITUTE(trim(E497),"'","''")&amp;"' and EnterpriseId="&amp;EntId&amp;"), SearchKeywords=concat_ws(' ', Name, N'"&amp;SUBSTITUTE(trim(E497),"'","''")&amp;"',(select Name from Labels where LabelId=Releases.LabelId), ReleaseId, UPC, Catalog) where "&amp;IF(A497&lt;&gt;"","UPC="&amp;A497,"Catalog='"&amp;SUBSTITUTE(trim(B497),"'","''")&amp;"'")&amp;" and EnterpriseId="&amp;EntId,IF(and(F497&lt;&gt;"Main Primary Artist",SUBSTITUTE(E497," ","")&lt;&gt;"VariousArtists",SUBSTITUTE(E497," ","")&lt;&gt;"VariousArtist",E497&lt;&gt;"Various",SUBSTITUTE(E497," ","")&lt;&gt;"AssortedArtists",SUBSTITUTE(E497," ","")&lt;&gt;"AssortedArtist",E497&lt;&gt;"Assorted",SUBSTITUTE(E497," ","")&lt;&gt;"AsortedArtists",SUBSTITUTE(E497," ","")&lt;&gt;"AsortedArtist",E497&lt;&gt;"Asorted",E497&lt;&gt;"Other",,SUBSTITUTE(E497," ","")&lt;&gt;"MiscellaneousArtists",SUBSTITUTE(E497," ","")&lt;&gt;"MiscellaneousArtist",E497&lt;&gt;"Miscellaneous",SUBSTITUTE(E497," ","")&lt;&gt;"MiscelaneousArtists",SUBSTITUTE(E497," ","")&lt;&gt;"MiscelaneousArtist",E497&lt;&gt;"Miscelaneous"),"INSERT into Contributors VALUES (newid(), "&amp;IF(F497&lt;&gt;"Primary Artist", "(select RoleId from ContributorRoles where Name='"&amp;F497&amp;"'), 0", "49, 1")&amp; ", null, (select max(ReleaseId) from Releases where "&amp;IF(A497&lt;&gt;"","UPC="&amp;A497,"Catalog='"&amp;SUBSTITUTE(trim(B497),"'","''")&amp;"'")&amp;" and EnterpriseId="&amp;EntId&amp;"), (select ArtistId from Artists where Name=N'"&amp;SUBSTITUTE(trim(E497),"'","''")&amp;"' and EnterpriseId="&amp;EntId&amp;"), null)",""))</f>
        <v>update Releases set ArtistId=(select ArtistId from Artists where Name=N'PeJota10*' and EnterpriseId=647322), SearchKeywords=concat_ws(' ', Name, N'PeJota10*',(select Name from Labels where LabelId=Releases.LabelId), ReleaseId, UPC, Catalog) where UPC=704522738105 and EnterpriseId=647322</v>
      </c>
    </row>
    <row r="498">
      <c r="A498" s="110">
        <v>7.04522738105E11</v>
      </c>
      <c r="B498" s="84"/>
      <c r="C498" s="134" t="str">
        <f t="array" ref="C498">ifs(and(isblank($A498),isblank($B498)),"", not(iserror(vlookup($A498&amp;$B498,'3) Release_Label'!$D:$D&amp;'3) Release_Label'!$E:$E,1,0))),vlookup($A498&amp;$B498,{'3) Release_Label'!$D:$D&amp;'3) Release_Label'!$E:$E,'3) Release_Label'!$F:$F},2,0), or(and(not(isblank($B498)),$B498=$B497,$A498&lt;&gt;$A497),and(not(isblank($A498)),$A498=$A497,$B498&lt;&gt;$B497)),"ID LISTS UNALIGNED",and($A498&lt;&gt;"",countif('3) Release_Label'!$D:$D,$A498)=0),"NO UPC MATCH in Release_Label",and($B498&lt;&gt;"",countif('3) Release_Label'!$E:$E,$B498)=0),"NO CATALOG ID MATCH in Release_Label",iserror(vlookup($A498&amp;$B498,'3) Release_Label'!$D:$D&amp;'3) Release_Label'!$E:$E,1,0)),"NO UPC-CATALOG ID pair MATCH in Release_Label" )</f>
        <v>Dragão Divino</v>
      </c>
      <c r="D498" s="134" t="str">
        <f t="array" ref="D498">ifs(and(isblank($A498),isblank($B498)),"", not(iserror(vlookup($A498&amp;$B498,'3) Release_Label'!$D:$D&amp;'3) Release_Label'!$E:$E,1,0))),vlookup($A498&amp;$B498,{'3) Release_Label'!$D:$D&amp;'3) Release_Label'!$E:$E,'3) Release_Label'!$H:$H},2,0), or(and(not(isblank($B498)),$B498=$B497,$A498&lt;&gt;$A497),and(not(isblank($A498)),$A498=$A497,$B498&lt;&gt;$B497)),"ID LISTS UNALIGNED",and($A498&lt;&gt;"",countif('3) Release_Label'!$D:$D,$A498)=0),"NO UPC MATCH in Release_Label",and($B498&lt;&gt;"",countif('3) Release_Label'!$E:$E,$B498)=0),"NO CATALOG ID MATCH in Release_Label",iserror(vlookup($A498&amp;$B498,'3) Release_Label'!$D:$D&amp;'3) Release_Label'!$E:$E,1,0)),"NO UPC-CATALOG ID pair MATCH in Release_Label" )</f>
        <v>Speed Up</v>
      </c>
      <c r="E498" s="96" t="s">
        <v>53</v>
      </c>
      <c r="F498" s="135" t="s">
        <v>669</v>
      </c>
      <c r="G498" s="136" t="str">
        <f t="array" ref="G498">ifs(or($F498="",$F498="Main Primary Artist"),$F498,not(iserror(vlookup($F498,'Reference info'!$J$5:$J$8,1,0))),"Key Artist",not(iserror(vlookup($F498,'Reference info'!$J$38:$J$405,1,0))),"Performer",not(iserror(vlookup($F498,'Reference info'!$J$10:$J$36,1,0))),"Producer &amp; Engineer")</f>
        <v>Producer &amp; Engineer</v>
      </c>
      <c r="I498" s="8" t="str">
        <f>IF(AND(F498="Main Primary Artist",SUBSTITUTE(E498," ","")&lt;&gt;"VariousArtists",SUBSTITUTE(E498," ","")&lt;&gt;"VariousArtist",E498&lt;&gt;"Various",SUBSTITUTE(E498," ","")&lt;&gt;"AssortedArtists",SUBSTITUTE(E498," ","")&lt;&gt;"AssortedArtist",E498&lt;&gt;"Assorted",SUBSTITUTE(E498," ","")&lt;&gt;"AsortedArtists",SUBSTITUTE(E498," ","")&lt;&gt;"AsortedArtist",E498&lt;&gt;"Asorted",E498&lt;&gt;"Other",,SUBSTITUTE(E498," ","")&lt;&gt;"MiscellaneousArtists",SUBSTITUTE(E498," ","")&lt;&gt;"MiscellaneousArtist",E498&lt;&gt;"Miscellaneous",SUBSTITUTE(E498," ","")&lt;&gt;"MiscelaneousArtists",SUBSTITUTE(E498," ","")&lt;&gt;"MiscelaneousArtist",E498&lt;&gt;"Miscelaneous"),"update Releases set ArtistId=(select ArtistId from Artists where Name=N'"&amp;SUBSTITUTE(trim(E498),"'","''")&amp;"' and EnterpriseId="&amp;EntId&amp;"), SearchKeywords=concat_ws(' ', Name, N'"&amp;SUBSTITUTE(trim(E498),"'","''")&amp;"',(select Name from Labels where LabelId=Releases.LabelId), ReleaseId, UPC, Catalog) where "&amp;IF(A498&lt;&gt;"","UPC="&amp;A498,"Catalog='"&amp;SUBSTITUTE(trim(B498),"'","''")&amp;"'")&amp;" and EnterpriseId="&amp;EntId,IF(and(F498&lt;&gt;"Main Primary Artist",SUBSTITUTE(E498," ","")&lt;&gt;"VariousArtists",SUBSTITUTE(E498," ","")&lt;&gt;"VariousArtist",E498&lt;&gt;"Various",SUBSTITUTE(E498," ","")&lt;&gt;"AssortedArtists",SUBSTITUTE(E498," ","")&lt;&gt;"AssortedArtist",E498&lt;&gt;"Assorted",SUBSTITUTE(E498," ","")&lt;&gt;"AsortedArtists",SUBSTITUTE(E498," ","")&lt;&gt;"AsortedArtist",E498&lt;&gt;"Asorted",E498&lt;&gt;"Other",,SUBSTITUTE(E498," ","")&lt;&gt;"MiscellaneousArtists",SUBSTITUTE(E498," ","")&lt;&gt;"MiscellaneousArtist",E498&lt;&gt;"Miscellaneous",SUBSTITUTE(E498," ","")&lt;&gt;"MiscelaneousArtists",SUBSTITUTE(E498," ","")&lt;&gt;"MiscelaneousArtist",E498&lt;&gt;"Miscelaneous"),"INSERT into Contributors VALUES (newid(), "&amp;IF(F498&lt;&gt;"Primary Artist", "(select RoleId from ContributorRoles where Name='"&amp;F498&amp;"'), 0", "49, 1")&amp; ", null, (select max(ReleaseId) from Releases where "&amp;IF(A498&lt;&gt;"","UPC="&amp;A498,"Catalog='"&amp;SUBSTITUTE(trim(B498),"'","''")&amp;"'")&amp;" and EnterpriseId="&amp;EntId&amp;"), (select ArtistId from Artists where Name=N'"&amp;SUBSTITUTE(trim(E498),"'","''")&amp;"' and EnterpriseId="&amp;EntId&amp;"), null)",""))</f>
        <v>INSERT into Contributors VALUES (newid(), (select RoleId from ContributorRoles where Name='Engineer'), 0, null, (select max(ReleaseId) from Releases where UPC=704522738105 and EnterpriseId=647322), (select ArtistId from Artists where Name=N'PeJota10*' and EnterpriseId=647322), null)</v>
      </c>
    </row>
    <row r="499">
      <c r="A499" s="110">
        <v>7.04522738242E11</v>
      </c>
      <c r="B499" s="84"/>
      <c r="C499" s="134" t="str">
        <f t="array" ref="C499">ifs(and(isblank($A499),isblank($B499)),"", not(iserror(vlookup($A499&amp;$B499,'3) Release_Label'!$D:$D&amp;'3) Release_Label'!$E:$E,1,0))),vlookup($A499&amp;$B499,{'3) Release_Label'!$D:$D&amp;'3) Release_Label'!$E:$E,'3) Release_Label'!$F:$F},2,0), or(and(not(isblank($B499)),$B499=$B498,$A499&lt;&gt;$A498),and(not(isblank($A499)),$A499=$A498,$B499&lt;&gt;$B498)),"ID LISTS UNALIGNED",and($A499&lt;&gt;"",countif('3) Release_Label'!$D:$D,$A499)=0),"NO UPC MATCH in Release_Label",and($B499&lt;&gt;"",countif('3) Release_Label'!$E:$E,$B499)=0),"NO CATALOG ID MATCH in Release_Label",iserror(vlookup($A499&amp;$B499,'3) Release_Label'!$D:$D&amp;'3) Release_Label'!$E:$E,1,0)),"NO UPC-CATALOG ID pair MATCH in Release_Label" )</f>
        <v>Dragão Divino</v>
      </c>
      <c r="D499" s="134" t="str">
        <f t="array" ref="D499">ifs(and(isblank($A499),isblank($B499)),"", not(iserror(vlookup($A499&amp;$B499,'3) Release_Label'!$D:$D&amp;'3) Release_Label'!$E:$E,1,0))),vlookup($A499&amp;$B499,{'3) Release_Label'!$D:$D&amp;'3) Release_Label'!$E:$E,'3) Release_Label'!$H:$H},2,0), or(and(not(isblank($B499)),$B499=$B498,$A499&lt;&gt;$A498),and(not(isblank($A499)),$A499=$A498,$B499&lt;&gt;$B498)),"ID LISTS UNALIGNED",and($A499&lt;&gt;"",countif('3) Release_Label'!$D:$D,$A499)=0),"NO UPC MATCH in Release_Label",and($B499&lt;&gt;"",countif('3) Release_Label'!$E:$E,$B499)=0),"NO CATALOG ID MATCH in Release_Label",iserror(vlookup($A499&amp;$B499,'3) Release_Label'!$D:$D&amp;'3) Release_Label'!$E:$E,1,0)),"NO UPC-CATALOG ID pair MATCH in Release_Label" )</f>
        <v/>
      </c>
      <c r="E499" s="96" t="s">
        <v>53</v>
      </c>
      <c r="F499" s="135" t="s">
        <v>667</v>
      </c>
      <c r="G499" s="136" t="str">
        <f t="array" ref="G499">ifs(or($F499="",$F499="Main Primary Artist"),$F499,not(iserror(vlookup($F499,'Reference info'!$J$5:$J$8,1,0))),"Key Artist",not(iserror(vlookup($F499,'Reference info'!$J$38:$J$405,1,0))),"Performer",not(iserror(vlookup($F499,'Reference info'!$J$10:$J$36,1,0))),"Producer &amp; Engineer")</f>
        <v>Producer &amp; Engineer</v>
      </c>
      <c r="I499" s="8" t="str">
        <f>IF(AND(F499="Main Primary Artist",SUBSTITUTE(E499," ","")&lt;&gt;"VariousArtists",SUBSTITUTE(E499," ","")&lt;&gt;"VariousArtist",E499&lt;&gt;"Various",SUBSTITUTE(E499," ","")&lt;&gt;"AssortedArtists",SUBSTITUTE(E499," ","")&lt;&gt;"AssortedArtist",E499&lt;&gt;"Assorted",SUBSTITUTE(E499," ","")&lt;&gt;"AsortedArtists",SUBSTITUTE(E499," ","")&lt;&gt;"AsortedArtist",E499&lt;&gt;"Asorted",E499&lt;&gt;"Other",,SUBSTITUTE(E499," ","")&lt;&gt;"MiscellaneousArtists",SUBSTITUTE(E499," ","")&lt;&gt;"MiscellaneousArtist",E499&lt;&gt;"Miscellaneous",SUBSTITUTE(E499," ","")&lt;&gt;"MiscelaneousArtists",SUBSTITUTE(E499," ","")&lt;&gt;"MiscelaneousArtist",E499&lt;&gt;"Miscelaneous"),"update Releases set ArtistId=(select ArtistId from Artists where Name=N'"&amp;SUBSTITUTE(trim(E499),"'","''")&amp;"' and EnterpriseId="&amp;EntId&amp;"), SearchKeywords=concat_ws(' ', Name, N'"&amp;SUBSTITUTE(trim(E499),"'","''")&amp;"',(select Name from Labels where LabelId=Releases.LabelId), ReleaseId, UPC, Catalog) where "&amp;IF(A499&lt;&gt;"","UPC="&amp;A499,"Catalog='"&amp;SUBSTITUTE(trim(B499),"'","''")&amp;"'")&amp;" and EnterpriseId="&amp;EntId,IF(and(F499&lt;&gt;"Main Primary Artist",SUBSTITUTE(E499," ","")&lt;&gt;"VariousArtists",SUBSTITUTE(E499," ","")&lt;&gt;"VariousArtist",E499&lt;&gt;"Various",SUBSTITUTE(E499," ","")&lt;&gt;"AssortedArtists",SUBSTITUTE(E499," ","")&lt;&gt;"AssortedArtist",E499&lt;&gt;"Assorted",SUBSTITUTE(E499," ","")&lt;&gt;"AsortedArtists",SUBSTITUTE(E499," ","")&lt;&gt;"AsortedArtist",E499&lt;&gt;"Asorted",E499&lt;&gt;"Other",,SUBSTITUTE(E499," ","")&lt;&gt;"MiscellaneousArtists",SUBSTITUTE(E499," ","")&lt;&gt;"MiscellaneousArtist",E499&lt;&gt;"Miscellaneous",SUBSTITUTE(E499," ","")&lt;&gt;"MiscelaneousArtists",SUBSTITUTE(E499," ","")&lt;&gt;"MiscelaneousArtist",E499&lt;&gt;"Miscelaneous"),"INSERT into Contributors VALUES (newid(), "&amp;IF(F499&lt;&gt;"Primary Artist", "(select RoleId from ContributorRoles where Name='"&amp;F499&amp;"'), 0", "49, 1")&amp; ", null, (select max(ReleaseId) from Releases where "&amp;IF(A499&lt;&gt;"","UPC="&amp;A499,"Catalog='"&amp;SUBSTITUTE(trim(B499),"'","''")&amp;"'")&amp;" and EnterpriseId="&amp;EntId&amp;"), (select ArtistId from Artists where Name=N'"&amp;SUBSTITUTE(trim(E499),"'","''")&amp;"' and EnterpriseId="&amp;EntId&amp;"), null)",""))</f>
        <v>INSERT into Contributors VALUES (newid(), (select RoleId from ContributorRoles where Name='Producer'), 0, null, (select max(ReleaseId) from Releases where UPC=704522738242 and EnterpriseId=647322), (select ArtistId from Artists where Name=N'PeJota10*' and EnterpriseId=647322), null)</v>
      </c>
    </row>
    <row r="500">
      <c r="A500" s="110">
        <v>7.04522738242E11</v>
      </c>
      <c r="B500" s="84"/>
      <c r="C500" s="134" t="str">
        <f t="array" ref="C500">ifs(and(isblank($A500),isblank($B500)),"", not(iserror(vlookup($A500&amp;$B500,'3) Release_Label'!$D:$D&amp;'3) Release_Label'!$E:$E,1,0))),vlookup($A500&amp;$B500,{'3) Release_Label'!$D:$D&amp;'3) Release_Label'!$E:$E,'3) Release_Label'!$F:$F},2,0), or(and(not(isblank($B500)),$B500=$B499,$A500&lt;&gt;$A499),and(not(isblank($A500)),$A500=$A499,$B500&lt;&gt;$B499)),"ID LISTS UNALIGNED",and($A500&lt;&gt;"",countif('3) Release_Label'!$D:$D,$A500)=0),"NO UPC MATCH in Release_Label",and($B500&lt;&gt;"",countif('3) Release_Label'!$E:$E,$B500)=0),"NO CATALOG ID MATCH in Release_Label",iserror(vlookup($A500&amp;$B500,'3) Release_Label'!$D:$D&amp;'3) Release_Label'!$E:$E,1,0)),"NO UPC-CATALOG ID pair MATCH in Release_Label" )</f>
        <v>Dragão Divino</v>
      </c>
      <c r="D500" s="134" t="str">
        <f t="array" ref="D500">ifs(and(isblank($A500),isblank($B500)),"", not(iserror(vlookup($A500&amp;$B500,'3) Release_Label'!$D:$D&amp;'3) Release_Label'!$E:$E,1,0))),vlookup($A500&amp;$B500,{'3) Release_Label'!$D:$D&amp;'3) Release_Label'!$E:$E,'3) Release_Label'!$H:$H},2,0), or(and(not(isblank($B500)),$B500=$B499,$A500&lt;&gt;$A499),and(not(isblank($A500)),$A500=$A499,$B500&lt;&gt;$B499)),"ID LISTS UNALIGNED",and($A500&lt;&gt;"",countif('3) Release_Label'!$D:$D,$A500)=0),"NO UPC MATCH in Release_Label",and($B500&lt;&gt;"",countif('3) Release_Label'!$E:$E,$B500)=0),"NO CATALOG ID MATCH in Release_Label",iserror(vlookup($A500&amp;$B500,'3) Release_Label'!$D:$D&amp;'3) Release_Label'!$E:$E,1,0)),"NO UPC-CATALOG ID pair MATCH in Release_Label" )</f>
        <v/>
      </c>
      <c r="E500" s="96" t="s">
        <v>53</v>
      </c>
      <c r="F500" s="140" t="s">
        <v>666</v>
      </c>
      <c r="G500" s="136" t="str">
        <f t="array" ref="G500">ifs(or($F500="",$F500="Main Primary Artist"),$F500,not(iserror(vlookup($F500,'Reference info'!$J$5:$J$8,1,0))),"Key Artist",not(iserror(vlookup($F500,'Reference info'!$J$38:$J$405,1,0))),"Performer",not(iserror(vlookup($F500,'Reference info'!$J$10:$J$36,1,0))),"Producer &amp; Engineer")</f>
        <v>Main Primary Artist</v>
      </c>
      <c r="I500" s="8" t="str">
        <f>IF(AND(F500="Main Primary Artist",SUBSTITUTE(E500," ","")&lt;&gt;"VariousArtists",SUBSTITUTE(E500," ","")&lt;&gt;"VariousArtist",E500&lt;&gt;"Various",SUBSTITUTE(E500," ","")&lt;&gt;"AssortedArtists",SUBSTITUTE(E500," ","")&lt;&gt;"AssortedArtist",E500&lt;&gt;"Assorted",SUBSTITUTE(E500," ","")&lt;&gt;"AsortedArtists",SUBSTITUTE(E500," ","")&lt;&gt;"AsortedArtist",E500&lt;&gt;"Asorted",E500&lt;&gt;"Other",,SUBSTITUTE(E500," ","")&lt;&gt;"MiscellaneousArtists",SUBSTITUTE(E500," ","")&lt;&gt;"MiscellaneousArtist",E500&lt;&gt;"Miscellaneous",SUBSTITUTE(E500," ","")&lt;&gt;"MiscelaneousArtists",SUBSTITUTE(E500," ","")&lt;&gt;"MiscelaneousArtist",E500&lt;&gt;"Miscelaneous"),"update Releases set ArtistId=(select ArtistId from Artists where Name=N'"&amp;SUBSTITUTE(trim(E500),"'","''")&amp;"' and EnterpriseId="&amp;EntId&amp;"), SearchKeywords=concat_ws(' ', Name, N'"&amp;SUBSTITUTE(trim(E500),"'","''")&amp;"',(select Name from Labels where LabelId=Releases.LabelId), ReleaseId, UPC, Catalog) where "&amp;IF(A500&lt;&gt;"","UPC="&amp;A500,"Catalog='"&amp;SUBSTITUTE(trim(B500),"'","''")&amp;"'")&amp;" and EnterpriseId="&amp;EntId,IF(and(F500&lt;&gt;"Main Primary Artist",SUBSTITUTE(E500," ","")&lt;&gt;"VariousArtists",SUBSTITUTE(E500," ","")&lt;&gt;"VariousArtist",E500&lt;&gt;"Various",SUBSTITUTE(E500," ","")&lt;&gt;"AssortedArtists",SUBSTITUTE(E500," ","")&lt;&gt;"AssortedArtist",E500&lt;&gt;"Assorted",SUBSTITUTE(E500," ","")&lt;&gt;"AsortedArtists",SUBSTITUTE(E500," ","")&lt;&gt;"AsortedArtist",E500&lt;&gt;"Asorted",E500&lt;&gt;"Other",,SUBSTITUTE(E500," ","")&lt;&gt;"MiscellaneousArtists",SUBSTITUTE(E500," ","")&lt;&gt;"MiscellaneousArtist",E500&lt;&gt;"Miscellaneous",SUBSTITUTE(E500," ","")&lt;&gt;"MiscelaneousArtists",SUBSTITUTE(E500," ","")&lt;&gt;"MiscelaneousArtist",E500&lt;&gt;"Miscelaneous"),"INSERT into Contributors VALUES (newid(), "&amp;IF(F500&lt;&gt;"Primary Artist", "(select RoleId from ContributorRoles where Name='"&amp;F500&amp;"'), 0", "49, 1")&amp; ", null, (select max(ReleaseId) from Releases where "&amp;IF(A500&lt;&gt;"","UPC="&amp;A500,"Catalog='"&amp;SUBSTITUTE(trim(B500),"'","''")&amp;"'")&amp;" and EnterpriseId="&amp;EntId&amp;"), (select ArtistId from Artists where Name=N'"&amp;SUBSTITUTE(trim(E500),"'","''")&amp;"' and EnterpriseId="&amp;EntId&amp;"), null)",""))</f>
        <v>update Releases set ArtistId=(select ArtistId from Artists where Name=N'PeJota10*' and EnterpriseId=647322), SearchKeywords=concat_ws(' ', Name, N'PeJota10*',(select Name from Labels where LabelId=Releases.LabelId), ReleaseId, UPC, Catalog) where UPC=704522738242 and EnterpriseId=647322</v>
      </c>
    </row>
    <row r="501">
      <c r="A501" s="110">
        <v>7.04522738242E11</v>
      </c>
      <c r="B501" s="84"/>
      <c r="C501" s="134" t="str">
        <f t="array" ref="C501">ifs(and(isblank($A501),isblank($B501)),"", not(iserror(vlookup($A501&amp;$B501,'3) Release_Label'!$D:$D&amp;'3) Release_Label'!$E:$E,1,0))),vlookup($A501&amp;$B501,{'3) Release_Label'!$D:$D&amp;'3) Release_Label'!$E:$E,'3) Release_Label'!$F:$F},2,0), or(and(not(isblank($B501)),$B501=$B500,$A501&lt;&gt;$A500),and(not(isblank($A501)),$A501=$A500,$B501&lt;&gt;$B500)),"ID LISTS UNALIGNED",and($A501&lt;&gt;"",countif('3) Release_Label'!$D:$D,$A501)=0),"NO UPC MATCH in Release_Label",and($B501&lt;&gt;"",countif('3) Release_Label'!$E:$E,$B501)=0),"NO CATALOG ID MATCH in Release_Label",iserror(vlookup($A501&amp;$B501,'3) Release_Label'!$D:$D&amp;'3) Release_Label'!$E:$E,1,0)),"NO UPC-CATALOG ID pair MATCH in Release_Label" )</f>
        <v>Dragão Divino</v>
      </c>
      <c r="D501" s="134" t="str">
        <f t="array" ref="D501">ifs(and(isblank($A501),isblank($B501)),"", not(iserror(vlookup($A501&amp;$B501,'3) Release_Label'!$D:$D&amp;'3) Release_Label'!$E:$E,1,0))),vlookup($A501&amp;$B501,{'3) Release_Label'!$D:$D&amp;'3) Release_Label'!$E:$E,'3) Release_Label'!$H:$H},2,0), or(and(not(isblank($B501)),$B501=$B500,$A501&lt;&gt;$A500),and(not(isblank($A501)),$A501=$A500,$B501&lt;&gt;$B500)),"ID LISTS UNALIGNED",and($A501&lt;&gt;"",countif('3) Release_Label'!$D:$D,$A501)=0),"NO UPC MATCH in Release_Label",and($B501&lt;&gt;"",countif('3) Release_Label'!$E:$E,$B501)=0),"NO CATALOG ID MATCH in Release_Label",iserror(vlookup($A501&amp;$B501,'3) Release_Label'!$D:$D&amp;'3) Release_Label'!$E:$E,1,0)),"NO UPC-CATALOG ID pair MATCH in Release_Label" )</f>
        <v/>
      </c>
      <c r="E501" s="96" t="s">
        <v>53</v>
      </c>
      <c r="F501" s="135" t="s">
        <v>669</v>
      </c>
      <c r="G501" s="136" t="str">
        <f t="array" ref="G501">ifs(or($F501="",$F501="Main Primary Artist"),$F501,not(iserror(vlookup($F501,'Reference info'!$J$5:$J$8,1,0))),"Key Artist",not(iserror(vlookup($F501,'Reference info'!$J$38:$J$405,1,0))),"Performer",not(iserror(vlookup($F501,'Reference info'!$J$10:$J$36,1,0))),"Producer &amp; Engineer")</f>
        <v>Producer &amp; Engineer</v>
      </c>
      <c r="I501" s="8" t="str">
        <f>IF(AND(F501="Main Primary Artist",SUBSTITUTE(E501," ","")&lt;&gt;"VariousArtists",SUBSTITUTE(E501," ","")&lt;&gt;"VariousArtist",E501&lt;&gt;"Various",SUBSTITUTE(E501," ","")&lt;&gt;"AssortedArtists",SUBSTITUTE(E501," ","")&lt;&gt;"AssortedArtist",E501&lt;&gt;"Assorted",SUBSTITUTE(E501," ","")&lt;&gt;"AsortedArtists",SUBSTITUTE(E501," ","")&lt;&gt;"AsortedArtist",E501&lt;&gt;"Asorted",E501&lt;&gt;"Other",,SUBSTITUTE(E501," ","")&lt;&gt;"MiscellaneousArtists",SUBSTITUTE(E501," ","")&lt;&gt;"MiscellaneousArtist",E501&lt;&gt;"Miscellaneous",SUBSTITUTE(E501," ","")&lt;&gt;"MiscelaneousArtists",SUBSTITUTE(E501," ","")&lt;&gt;"MiscelaneousArtist",E501&lt;&gt;"Miscelaneous"),"update Releases set ArtistId=(select ArtistId from Artists where Name=N'"&amp;SUBSTITUTE(trim(E501),"'","''")&amp;"' and EnterpriseId="&amp;EntId&amp;"), SearchKeywords=concat_ws(' ', Name, N'"&amp;SUBSTITUTE(trim(E501),"'","''")&amp;"',(select Name from Labels where LabelId=Releases.LabelId), ReleaseId, UPC, Catalog) where "&amp;IF(A501&lt;&gt;"","UPC="&amp;A501,"Catalog='"&amp;SUBSTITUTE(trim(B501),"'","''")&amp;"'")&amp;" and EnterpriseId="&amp;EntId,IF(and(F501&lt;&gt;"Main Primary Artist",SUBSTITUTE(E501," ","")&lt;&gt;"VariousArtists",SUBSTITUTE(E501," ","")&lt;&gt;"VariousArtist",E501&lt;&gt;"Various",SUBSTITUTE(E501," ","")&lt;&gt;"AssortedArtists",SUBSTITUTE(E501," ","")&lt;&gt;"AssortedArtist",E501&lt;&gt;"Assorted",SUBSTITUTE(E501," ","")&lt;&gt;"AsortedArtists",SUBSTITUTE(E501," ","")&lt;&gt;"AsortedArtist",E501&lt;&gt;"Asorted",E501&lt;&gt;"Other",,SUBSTITUTE(E501," ","")&lt;&gt;"MiscellaneousArtists",SUBSTITUTE(E501," ","")&lt;&gt;"MiscellaneousArtist",E501&lt;&gt;"Miscellaneous",SUBSTITUTE(E501," ","")&lt;&gt;"MiscelaneousArtists",SUBSTITUTE(E501," ","")&lt;&gt;"MiscelaneousArtist",E501&lt;&gt;"Miscelaneous"),"INSERT into Contributors VALUES (newid(), "&amp;IF(F501&lt;&gt;"Primary Artist", "(select RoleId from ContributorRoles where Name='"&amp;F501&amp;"'), 0", "49, 1")&amp; ", null, (select max(ReleaseId) from Releases where "&amp;IF(A501&lt;&gt;"","UPC="&amp;A501,"Catalog='"&amp;SUBSTITUTE(trim(B501),"'","''")&amp;"'")&amp;" and EnterpriseId="&amp;EntId&amp;"), (select ArtistId from Artists where Name=N'"&amp;SUBSTITUTE(trim(E501),"'","''")&amp;"' and EnterpriseId="&amp;EntId&amp;"), null)",""))</f>
        <v>INSERT into Contributors VALUES (newid(), (select RoleId from ContributorRoles where Name='Engineer'), 0, null, (select max(ReleaseId) from Releases where UPC=704522738242 and EnterpriseId=647322), (select ArtistId from Artists where Name=N'PeJota10*' and EnterpriseId=647322), null)</v>
      </c>
    </row>
    <row r="502">
      <c r="A502" s="110">
        <v>7.0452297732E11</v>
      </c>
      <c r="B502" s="84"/>
      <c r="C502" s="134" t="str">
        <f t="array" ref="C502">ifs(and(isblank($A502),isblank($B502)),"", not(iserror(vlookup($A502&amp;$B502,'3) Release_Label'!$D:$D&amp;'3) Release_Label'!$E:$E,1,0))),vlookup($A502&amp;$B502,{'3) Release_Label'!$D:$D&amp;'3) Release_Label'!$E:$E,'3) Release_Label'!$F:$F},2,0), or(and(not(isblank($B502)),$B502=$B501,$A502&lt;&gt;$A501),and(not(isblank($A502)),$A502=$A501,$B502&lt;&gt;$B501)),"ID LISTS UNALIGNED",and($A502&lt;&gt;"",countif('3) Release_Label'!$D:$D,$A502)=0),"NO UPC MATCH in Release_Label",and($B502&lt;&gt;"",countif('3) Release_Label'!$E:$E,$B502)=0),"NO CATALOG ID MATCH in Release_Label",iserror(vlookup($A502&amp;$B502,'3) Release_Label'!$D:$D&amp;'3) Release_Label'!$E:$E,1,0)),"NO UPC-CATALOG ID pair MATCH in Release_Label" )</f>
        <v>Orações</v>
      </c>
      <c r="D502" s="134" t="str">
        <f t="array" ref="D502">ifs(and(isblank($A502),isblank($B502)),"", not(iserror(vlookup($A502&amp;$B502,'3) Release_Label'!$D:$D&amp;'3) Release_Label'!$E:$E,1,0))),vlookup($A502&amp;$B502,{'3) Release_Label'!$D:$D&amp;'3) Release_Label'!$E:$E,'3) Release_Label'!$H:$H},2,0), or(and(not(isblank($B502)),$B502=$B501,$A502&lt;&gt;$A501),and(not(isblank($A502)),$A502=$A501,$B502&lt;&gt;$B501)),"ID LISTS UNALIGNED",and($A502&lt;&gt;"",countif('3) Release_Label'!$D:$D,$A502)=0),"NO UPC MATCH in Release_Label",and($B502&lt;&gt;"",countif('3) Release_Label'!$E:$E,$B502)=0),"NO CATALOG ID MATCH in Release_Label",iserror(vlookup($A502&amp;$B502,'3) Release_Label'!$D:$D&amp;'3) Release_Label'!$E:$E,1,0)),"NO UPC-CATALOG ID pair MATCH in Release_Label" )</f>
        <v>Speed Up</v>
      </c>
      <c r="E502" s="96" t="s">
        <v>53</v>
      </c>
      <c r="F502" s="135" t="s">
        <v>667</v>
      </c>
      <c r="G502" s="136" t="str">
        <f t="array" ref="G502">ifs(or($F502="",$F502="Main Primary Artist"),$F502,not(iserror(vlookup($F502,'Reference info'!$J$5:$J$8,1,0))),"Key Artist",not(iserror(vlookup($F502,'Reference info'!$J$38:$J$405,1,0))),"Performer",not(iserror(vlookup($F502,'Reference info'!$J$10:$J$36,1,0))),"Producer &amp; Engineer")</f>
        <v>Producer &amp; Engineer</v>
      </c>
      <c r="I502" s="8" t="str">
        <f>IF(AND(F502="Main Primary Artist",SUBSTITUTE(E502," ","")&lt;&gt;"VariousArtists",SUBSTITUTE(E502," ","")&lt;&gt;"VariousArtist",E502&lt;&gt;"Various",SUBSTITUTE(E502," ","")&lt;&gt;"AssortedArtists",SUBSTITUTE(E502," ","")&lt;&gt;"AssortedArtist",E502&lt;&gt;"Assorted",SUBSTITUTE(E502," ","")&lt;&gt;"AsortedArtists",SUBSTITUTE(E502," ","")&lt;&gt;"AsortedArtist",E502&lt;&gt;"Asorted",E502&lt;&gt;"Other",,SUBSTITUTE(E502," ","")&lt;&gt;"MiscellaneousArtists",SUBSTITUTE(E502," ","")&lt;&gt;"MiscellaneousArtist",E502&lt;&gt;"Miscellaneous",SUBSTITUTE(E502," ","")&lt;&gt;"MiscelaneousArtists",SUBSTITUTE(E502," ","")&lt;&gt;"MiscelaneousArtist",E502&lt;&gt;"Miscelaneous"),"update Releases set ArtistId=(select ArtistId from Artists where Name=N'"&amp;SUBSTITUTE(trim(E502),"'","''")&amp;"' and EnterpriseId="&amp;EntId&amp;"), SearchKeywords=concat_ws(' ', Name, N'"&amp;SUBSTITUTE(trim(E502),"'","''")&amp;"',(select Name from Labels where LabelId=Releases.LabelId), ReleaseId, UPC, Catalog) where "&amp;IF(A502&lt;&gt;"","UPC="&amp;A502,"Catalog='"&amp;SUBSTITUTE(trim(B502),"'","''")&amp;"'")&amp;" and EnterpriseId="&amp;EntId,IF(and(F502&lt;&gt;"Main Primary Artist",SUBSTITUTE(E502," ","")&lt;&gt;"VariousArtists",SUBSTITUTE(E502," ","")&lt;&gt;"VariousArtist",E502&lt;&gt;"Various",SUBSTITUTE(E502," ","")&lt;&gt;"AssortedArtists",SUBSTITUTE(E502," ","")&lt;&gt;"AssortedArtist",E502&lt;&gt;"Assorted",SUBSTITUTE(E502," ","")&lt;&gt;"AsortedArtists",SUBSTITUTE(E502," ","")&lt;&gt;"AsortedArtist",E502&lt;&gt;"Asorted",E502&lt;&gt;"Other",,SUBSTITUTE(E502," ","")&lt;&gt;"MiscellaneousArtists",SUBSTITUTE(E502," ","")&lt;&gt;"MiscellaneousArtist",E502&lt;&gt;"Miscellaneous",SUBSTITUTE(E502," ","")&lt;&gt;"MiscelaneousArtists",SUBSTITUTE(E502," ","")&lt;&gt;"MiscelaneousArtist",E502&lt;&gt;"Miscelaneous"),"INSERT into Contributors VALUES (newid(), "&amp;IF(F502&lt;&gt;"Primary Artist", "(select RoleId from ContributorRoles where Name='"&amp;F502&amp;"'), 0", "49, 1")&amp; ", null, (select max(ReleaseId) from Releases where "&amp;IF(A502&lt;&gt;"","UPC="&amp;A502,"Catalog='"&amp;SUBSTITUTE(trim(B502),"'","''")&amp;"'")&amp;" and EnterpriseId="&amp;EntId&amp;"), (select ArtistId from Artists where Name=N'"&amp;SUBSTITUTE(trim(E502),"'","''")&amp;"' and EnterpriseId="&amp;EntId&amp;"), null)",""))</f>
        <v>INSERT into Contributors VALUES (newid(), (select RoleId from ContributorRoles where Name='Producer'), 0, null, (select max(ReleaseId) from Releases where UPC=704522977320 and EnterpriseId=647322), (select ArtistId from Artists where Name=N'PeJota10*' and EnterpriseId=647322), null)</v>
      </c>
    </row>
    <row r="503">
      <c r="A503" s="110">
        <v>7.0452297732E11</v>
      </c>
      <c r="B503" s="84"/>
      <c r="C503" s="134" t="str">
        <f t="array" ref="C503">ifs(and(isblank($A503),isblank($B503)),"", not(iserror(vlookup($A503&amp;$B503,'3) Release_Label'!$D:$D&amp;'3) Release_Label'!$E:$E,1,0))),vlookup($A503&amp;$B503,{'3) Release_Label'!$D:$D&amp;'3) Release_Label'!$E:$E,'3) Release_Label'!$F:$F},2,0), or(and(not(isblank($B503)),$B503=$B502,$A503&lt;&gt;$A502),and(not(isblank($A503)),$A503=$A502,$B503&lt;&gt;$B502)),"ID LISTS UNALIGNED",and($A503&lt;&gt;"",countif('3) Release_Label'!$D:$D,$A503)=0),"NO UPC MATCH in Release_Label",and($B503&lt;&gt;"",countif('3) Release_Label'!$E:$E,$B503)=0),"NO CATALOG ID MATCH in Release_Label",iserror(vlookup($A503&amp;$B503,'3) Release_Label'!$D:$D&amp;'3) Release_Label'!$E:$E,1,0)),"NO UPC-CATALOG ID pair MATCH in Release_Label" )</f>
        <v>Orações</v>
      </c>
      <c r="D503" s="134" t="str">
        <f t="array" ref="D503">ifs(and(isblank($A503),isblank($B503)),"", not(iserror(vlookup($A503&amp;$B503,'3) Release_Label'!$D:$D&amp;'3) Release_Label'!$E:$E,1,0))),vlookup($A503&amp;$B503,{'3) Release_Label'!$D:$D&amp;'3) Release_Label'!$E:$E,'3) Release_Label'!$H:$H},2,0), or(and(not(isblank($B503)),$B503=$B502,$A503&lt;&gt;$A502),and(not(isblank($A503)),$A503=$A502,$B503&lt;&gt;$B502)),"ID LISTS UNALIGNED",and($A503&lt;&gt;"",countif('3) Release_Label'!$D:$D,$A503)=0),"NO UPC MATCH in Release_Label",and($B503&lt;&gt;"",countif('3) Release_Label'!$E:$E,$B503)=0),"NO CATALOG ID MATCH in Release_Label",iserror(vlookup($A503&amp;$B503,'3) Release_Label'!$D:$D&amp;'3) Release_Label'!$E:$E,1,0)),"NO UPC-CATALOG ID pair MATCH in Release_Label" )</f>
        <v>Speed Up</v>
      </c>
      <c r="E503" s="96" t="s">
        <v>53</v>
      </c>
      <c r="F503" s="140" t="s">
        <v>666</v>
      </c>
      <c r="G503" s="136" t="str">
        <f t="array" ref="G503">ifs(or($F503="",$F503="Main Primary Artist"),$F503,not(iserror(vlookup($F503,'Reference info'!$J$5:$J$8,1,0))),"Key Artist",not(iserror(vlookup($F503,'Reference info'!$J$38:$J$405,1,0))),"Performer",not(iserror(vlookup($F503,'Reference info'!$J$10:$J$36,1,0))),"Producer &amp; Engineer")</f>
        <v>Main Primary Artist</v>
      </c>
      <c r="I503" s="8" t="str">
        <f>IF(AND(F503="Main Primary Artist",SUBSTITUTE(E503," ","")&lt;&gt;"VariousArtists",SUBSTITUTE(E503," ","")&lt;&gt;"VariousArtist",E503&lt;&gt;"Various",SUBSTITUTE(E503," ","")&lt;&gt;"AssortedArtists",SUBSTITUTE(E503," ","")&lt;&gt;"AssortedArtist",E503&lt;&gt;"Assorted",SUBSTITUTE(E503," ","")&lt;&gt;"AsortedArtists",SUBSTITUTE(E503," ","")&lt;&gt;"AsortedArtist",E503&lt;&gt;"Asorted",E503&lt;&gt;"Other",,SUBSTITUTE(E503," ","")&lt;&gt;"MiscellaneousArtists",SUBSTITUTE(E503," ","")&lt;&gt;"MiscellaneousArtist",E503&lt;&gt;"Miscellaneous",SUBSTITUTE(E503," ","")&lt;&gt;"MiscelaneousArtists",SUBSTITUTE(E503," ","")&lt;&gt;"MiscelaneousArtist",E503&lt;&gt;"Miscelaneous"),"update Releases set ArtistId=(select ArtistId from Artists where Name=N'"&amp;SUBSTITUTE(trim(E503),"'","''")&amp;"' and EnterpriseId="&amp;EntId&amp;"), SearchKeywords=concat_ws(' ', Name, N'"&amp;SUBSTITUTE(trim(E503),"'","''")&amp;"',(select Name from Labels where LabelId=Releases.LabelId), ReleaseId, UPC, Catalog) where "&amp;IF(A503&lt;&gt;"","UPC="&amp;A503,"Catalog='"&amp;SUBSTITUTE(trim(B503),"'","''")&amp;"'")&amp;" and EnterpriseId="&amp;EntId,IF(and(F503&lt;&gt;"Main Primary Artist",SUBSTITUTE(E503," ","")&lt;&gt;"VariousArtists",SUBSTITUTE(E503," ","")&lt;&gt;"VariousArtist",E503&lt;&gt;"Various",SUBSTITUTE(E503," ","")&lt;&gt;"AssortedArtists",SUBSTITUTE(E503," ","")&lt;&gt;"AssortedArtist",E503&lt;&gt;"Assorted",SUBSTITUTE(E503," ","")&lt;&gt;"AsortedArtists",SUBSTITUTE(E503," ","")&lt;&gt;"AsortedArtist",E503&lt;&gt;"Asorted",E503&lt;&gt;"Other",,SUBSTITUTE(E503," ","")&lt;&gt;"MiscellaneousArtists",SUBSTITUTE(E503," ","")&lt;&gt;"MiscellaneousArtist",E503&lt;&gt;"Miscellaneous",SUBSTITUTE(E503," ","")&lt;&gt;"MiscelaneousArtists",SUBSTITUTE(E503," ","")&lt;&gt;"MiscelaneousArtist",E503&lt;&gt;"Miscelaneous"),"INSERT into Contributors VALUES (newid(), "&amp;IF(F503&lt;&gt;"Primary Artist", "(select RoleId from ContributorRoles where Name='"&amp;F503&amp;"'), 0", "49, 1")&amp; ", null, (select max(ReleaseId) from Releases where "&amp;IF(A503&lt;&gt;"","UPC="&amp;A503,"Catalog='"&amp;SUBSTITUTE(trim(B503),"'","''")&amp;"'")&amp;" and EnterpriseId="&amp;EntId&amp;"), (select ArtistId from Artists where Name=N'"&amp;SUBSTITUTE(trim(E503),"'","''")&amp;"' and EnterpriseId="&amp;EntId&amp;"), null)",""))</f>
        <v>update Releases set ArtistId=(select ArtistId from Artists where Name=N'PeJota10*' and EnterpriseId=647322), SearchKeywords=concat_ws(' ', Name, N'PeJota10*',(select Name from Labels where LabelId=Releases.LabelId), ReleaseId, UPC, Catalog) where UPC=704522977320 and EnterpriseId=647322</v>
      </c>
    </row>
    <row r="504">
      <c r="A504" s="110">
        <v>7.0452297732E11</v>
      </c>
      <c r="B504" s="84"/>
      <c r="C504" s="134" t="str">
        <f t="array" ref="C504">ifs(and(isblank($A504),isblank($B504)),"", not(iserror(vlookup($A504&amp;$B504,'3) Release_Label'!$D:$D&amp;'3) Release_Label'!$E:$E,1,0))),vlookup($A504&amp;$B504,{'3) Release_Label'!$D:$D&amp;'3) Release_Label'!$E:$E,'3) Release_Label'!$F:$F},2,0), or(and(not(isblank($B504)),$B504=$B503,$A504&lt;&gt;$A503),and(not(isblank($A504)),$A504=$A503,$B504&lt;&gt;$B503)),"ID LISTS UNALIGNED",and($A504&lt;&gt;"",countif('3) Release_Label'!$D:$D,$A504)=0),"NO UPC MATCH in Release_Label",and($B504&lt;&gt;"",countif('3) Release_Label'!$E:$E,$B504)=0),"NO CATALOG ID MATCH in Release_Label",iserror(vlookup($A504&amp;$B504,'3) Release_Label'!$D:$D&amp;'3) Release_Label'!$E:$E,1,0)),"NO UPC-CATALOG ID pair MATCH in Release_Label" )</f>
        <v>Orações</v>
      </c>
      <c r="D504" s="134" t="str">
        <f t="array" ref="D504">ifs(and(isblank($A504),isblank($B504)),"", not(iserror(vlookup($A504&amp;$B504,'3) Release_Label'!$D:$D&amp;'3) Release_Label'!$E:$E,1,0))),vlookup($A504&amp;$B504,{'3) Release_Label'!$D:$D&amp;'3) Release_Label'!$E:$E,'3) Release_Label'!$H:$H},2,0), or(and(not(isblank($B504)),$B504=$B503,$A504&lt;&gt;$A503),and(not(isblank($A504)),$A504=$A503,$B504&lt;&gt;$B503)),"ID LISTS UNALIGNED",and($A504&lt;&gt;"",countif('3) Release_Label'!$D:$D,$A504)=0),"NO UPC MATCH in Release_Label",and($B504&lt;&gt;"",countif('3) Release_Label'!$E:$E,$B504)=0),"NO CATALOG ID MATCH in Release_Label",iserror(vlookup($A504&amp;$B504,'3) Release_Label'!$D:$D&amp;'3) Release_Label'!$E:$E,1,0)),"NO UPC-CATALOG ID pair MATCH in Release_Label" )</f>
        <v>Speed Up</v>
      </c>
      <c r="E504" s="96" t="s">
        <v>53</v>
      </c>
      <c r="F504" s="135" t="s">
        <v>669</v>
      </c>
      <c r="G504" s="136" t="str">
        <f t="array" ref="G504">ifs(or($F504="",$F504="Main Primary Artist"),$F504,not(iserror(vlookup($F504,'Reference info'!$J$5:$J$8,1,0))),"Key Artist",not(iserror(vlookup($F504,'Reference info'!$J$38:$J$405,1,0))),"Performer",not(iserror(vlookup($F504,'Reference info'!$J$10:$J$36,1,0))),"Producer &amp; Engineer")</f>
        <v>Producer &amp; Engineer</v>
      </c>
      <c r="I504" s="8" t="str">
        <f>IF(AND(F504="Main Primary Artist",SUBSTITUTE(E504," ","")&lt;&gt;"VariousArtists",SUBSTITUTE(E504," ","")&lt;&gt;"VariousArtist",E504&lt;&gt;"Various",SUBSTITUTE(E504," ","")&lt;&gt;"AssortedArtists",SUBSTITUTE(E504," ","")&lt;&gt;"AssortedArtist",E504&lt;&gt;"Assorted",SUBSTITUTE(E504," ","")&lt;&gt;"AsortedArtists",SUBSTITUTE(E504," ","")&lt;&gt;"AsortedArtist",E504&lt;&gt;"Asorted",E504&lt;&gt;"Other",,SUBSTITUTE(E504," ","")&lt;&gt;"MiscellaneousArtists",SUBSTITUTE(E504," ","")&lt;&gt;"MiscellaneousArtist",E504&lt;&gt;"Miscellaneous",SUBSTITUTE(E504," ","")&lt;&gt;"MiscelaneousArtists",SUBSTITUTE(E504," ","")&lt;&gt;"MiscelaneousArtist",E504&lt;&gt;"Miscelaneous"),"update Releases set ArtistId=(select ArtistId from Artists where Name=N'"&amp;SUBSTITUTE(trim(E504),"'","''")&amp;"' and EnterpriseId="&amp;EntId&amp;"), SearchKeywords=concat_ws(' ', Name, N'"&amp;SUBSTITUTE(trim(E504),"'","''")&amp;"',(select Name from Labels where LabelId=Releases.LabelId), ReleaseId, UPC, Catalog) where "&amp;IF(A504&lt;&gt;"","UPC="&amp;A504,"Catalog='"&amp;SUBSTITUTE(trim(B504),"'","''")&amp;"'")&amp;" and EnterpriseId="&amp;EntId,IF(and(F504&lt;&gt;"Main Primary Artist",SUBSTITUTE(E504," ","")&lt;&gt;"VariousArtists",SUBSTITUTE(E504," ","")&lt;&gt;"VariousArtist",E504&lt;&gt;"Various",SUBSTITUTE(E504," ","")&lt;&gt;"AssortedArtists",SUBSTITUTE(E504," ","")&lt;&gt;"AssortedArtist",E504&lt;&gt;"Assorted",SUBSTITUTE(E504," ","")&lt;&gt;"AsortedArtists",SUBSTITUTE(E504," ","")&lt;&gt;"AsortedArtist",E504&lt;&gt;"Asorted",E504&lt;&gt;"Other",,SUBSTITUTE(E504," ","")&lt;&gt;"MiscellaneousArtists",SUBSTITUTE(E504," ","")&lt;&gt;"MiscellaneousArtist",E504&lt;&gt;"Miscellaneous",SUBSTITUTE(E504," ","")&lt;&gt;"MiscelaneousArtists",SUBSTITUTE(E504," ","")&lt;&gt;"MiscelaneousArtist",E504&lt;&gt;"Miscelaneous"),"INSERT into Contributors VALUES (newid(), "&amp;IF(F504&lt;&gt;"Primary Artist", "(select RoleId from ContributorRoles where Name='"&amp;F504&amp;"'), 0", "49, 1")&amp; ", null, (select max(ReleaseId) from Releases where "&amp;IF(A504&lt;&gt;"","UPC="&amp;A504,"Catalog='"&amp;SUBSTITUTE(trim(B504),"'","''")&amp;"'")&amp;" and EnterpriseId="&amp;EntId&amp;"), (select ArtistId from Artists where Name=N'"&amp;SUBSTITUTE(trim(E504),"'","''")&amp;"' and EnterpriseId="&amp;EntId&amp;"), null)",""))</f>
        <v>INSERT into Contributors VALUES (newid(), (select RoleId from ContributorRoles where Name='Engineer'), 0, null, (select max(ReleaseId) from Releases where UPC=704522977320 and EnterpriseId=647322), (select ArtistId from Artists where Name=N'PeJota10*' and EnterpriseId=647322), null)</v>
      </c>
    </row>
    <row r="505">
      <c r="A505" s="110">
        <v>7.04522977375E11</v>
      </c>
      <c r="B505" s="84"/>
      <c r="C505" s="134" t="str">
        <f t="array" ref="C505">ifs(and(isblank($A505),isblank($B505)),"", not(iserror(vlookup($A505&amp;$B505,'3) Release_Label'!$D:$D&amp;'3) Release_Label'!$E:$E,1,0))),vlookup($A505&amp;$B505,{'3) Release_Label'!$D:$D&amp;'3) Release_Label'!$E:$E,'3) Release_Label'!$F:$F},2,0), or(and(not(isblank($B505)),$B505=$B504,$A505&lt;&gt;$A504),and(not(isblank($A505)),$A505=$A504,$B505&lt;&gt;$B504)),"ID LISTS UNALIGNED",and($A505&lt;&gt;"",countif('3) Release_Label'!$D:$D,$A505)=0),"NO UPC MATCH in Release_Label",and($B505&lt;&gt;"",countif('3) Release_Label'!$E:$E,$B505)=0),"NO CATALOG ID MATCH in Release_Label",iserror(vlookup($A505&amp;$B505,'3) Release_Label'!$D:$D&amp;'3) Release_Label'!$E:$E,1,0)),"NO UPC-CATALOG ID pair MATCH in Release_Label" )</f>
        <v>Orações</v>
      </c>
      <c r="D505" s="134" t="str">
        <f t="array" ref="D505">ifs(and(isblank($A505),isblank($B505)),"", not(iserror(vlookup($A505&amp;$B505,'3) Release_Label'!$D:$D&amp;'3) Release_Label'!$E:$E,1,0))),vlookup($A505&amp;$B505,{'3) Release_Label'!$D:$D&amp;'3) Release_Label'!$E:$E,'3) Release_Label'!$H:$H},2,0), or(and(not(isblank($B505)),$B505=$B504,$A505&lt;&gt;$A504),and(not(isblank($A505)),$A505=$A504,$B505&lt;&gt;$B504)),"ID LISTS UNALIGNED",and($A505&lt;&gt;"",countif('3) Release_Label'!$D:$D,$A505)=0),"NO UPC MATCH in Release_Label",and($B505&lt;&gt;"",countif('3) Release_Label'!$E:$E,$B505)=0),"NO CATALOG ID MATCH in Release_Label",iserror(vlookup($A505&amp;$B505,'3) Release_Label'!$D:$D&amp;'3) Release_Label'!$E:$E,1,0)),"NO UPC-CATALOG ID pair MATCH in Release_Label" )</f>
        <v/>
      </c>
      <c r="E505" s="96" t="s">
        <v>53</v>
      </c>
      <c r="F505" s="135" t="s">
        <v>667</v>
      </c>
      <c r="G505" s="136" t="str">
        <f t="array" ref="G505">ifs(or($F505="",$F505="Main Primary Artist"),$F505,not(iserror(vlookup($F505,'Reference info'!$J$5:$J$8,1,0))),"Key Artist",not(iserror(vlookup($F505,'Reference info'!$J$38:$J$405,1,0))),"Performer",not(iserror(vlookup($F505,'Reference info'!$J$10:$J$36,1,0))),"Producer &amp; Engineer")</f>
        <v>Producer &amp; Engineer</v>
      </c>
      <c r="I505" s="8" t="str">
        <f>IF(AND(F505="Main Primary Artist",SUBSTITUTE(E505," ","")&lt;&gt;"VariousArtists",SUBSTITUTE(E505," ","")&lt;&gt;"VariousArtist",E505&lt;&gt;"Various",SUBSTITUTE(E505," ","")&lt;&gt;"AssortedArtists",SUBSTITUTE(E505," ","")&lt;&gt;"AssortedArtist",E505&lt;&gt;"Assorted",SUBSTITUTE(E505," ","")&lt;&gt;"AsortedArtists",SUBSTITUTE(E505," ","")&lt;&gt;"AsortedArtist",E505&lt;&gt;"Asorted",E505&lt;&gt;"Other",,SUBSTITUTE(E505," ","")&lt;&gt;"MiscellaneousArtists",SUBSTITUTE(E505," ","")&lt;&gt;"MiscellaneousArtist",E505&lt;&gt;"Miscellaneous",SUBSTITUTE(E505," ","")&lt;&gt;"MiscelaneousArtists",SUBSTITUTE(E505," ","")&lt;&gt;"MiscelaneousArtist",E505&lt;&gt;"Miscelaneous"),"update Releases set ArtistId=(select ArtistId from Artists where Name=N'"&amp;SUBSTITUTE(trim(E505),"'","''")&amp;"' and EnterpriseId="&amp;EntId&amp;"), SearchKeywords=concat_ws(' ', Name, N'"&amp;SUBSTITUTE(trim(E505),"'","''")&amp;"',(select Name from Labels where LabelId=Releases.LabelId), ReleaseId, UPC, Catalog) where "&amp;IF(A505&lt;&gt;"","UPC="&amp;A505,"Catalog='"&amp;SUBSTITUTE(trim(B505),"'","''")&amp;"'")&amp;" and EnterpriseId="&amp;EntId,IF(and(F505&lt;&gt;"Main Primary Artist",SUBSTITUTE(E505," ","")&lt;&gt;"VariousArtists",SUBSTITUTE(E505," ","")&lt;&gt;"VariousArtist",E505&lt;&gt;"Various",SUBSTITUTE(E505," ","")&lt;&gt;"AssortedArtists",SUBSTITUTE(E505," ","")&lt;&gt;"AssortedArtist",E505&lt;&gt;"Assorted",SUBSTITUTE(E505," ","")&lt;&gt;"AsortedArtists",SUBSTITUTE(E505," ","")&lt;&gt;"AsortedArtist",E505&lt;&gt;"Asorted",E505&lt;&gt;"Other",,SUBSTITUTE(E505," ","")&lt;&gt;"MiscellaneousArtists",SUBSTITUTE(E505," ","")&lt;&gt;"MiscellaneousArtist",E505&lt;&gt;"Miscellaneous",SUBSTITUTE(E505," ","")&lt;&gt;"MiscelaneousArtists",SUBSTITUTE(E505," ","")&lt;&gt;"MiscelaneousArtist",E505&lt;&gt;"Miscelaneous"),"INSERT into Contributors VALUES (newid(), "&amp;IF(F505&lt;&gt;"Primary Artist", "(select RoleId from ContributorRoles where Name='"&amp;F505&amp;"'), 0", "49, 1")&amp; ", null, (select max(ReleaseId) from Releases where "&amp;IF(A505&lt;&gt;"","UPC="&amp;A505,"Catalog='"&amp;SUBSTITUTE(trim(B505),"'","''")&amp;"'")&amp;" and EnterpriseId="&amp;EntId&amp;"), (select ArtistId from Artists where Name=N'"&amp;SUBSTITUTE(trim(E505),"'","''")&amp;"' and EnterpriseId="&amp;EntId&amp;"), null)",""))</f>
        <v>INSERT into Contributors VALUES (newid(), (select RoleId from ContributorRoles where Name='Producer'), 0, null, (select max(ReleaseId) from Releases where UPC=704522977375 and EnterpriseId=647322), (select ArtistId from Artists where Name=N'PeJota10*' and EnterpriseId=647322), null)</v>
      </c>
    </row>
    <row r="506">
      <c r="A506" s="110">
        <v>7.04522977375E11</v>
      </c>
      <c r="B506" s="84"/>
      <c r="C506" s="134" t="str">
        <f t="array" ref="C506">ifs(and(isblank($A506),isblank($B506)),"", not(iserror(vlookup($A506&amp;$B506,'3) Release_Label'!$D:$D&amp;'3) Release_Label'!$E:$E,1,0))),vlookup($A506&amp;$B506,{'3) Release_Label'!$D:$D&amp;'3) Release_Label'!$E:$E,'3) Release_Label'!$F:$F},2,0), or(and(not(isblank($B506)),$B506=$B505,$A506&lt;&gt;$A505),and(not(isblank($A506)),$A506=$A505,$B506&lt;&gt;$B505)),"ID LISTS UNALIGNED",and($A506&lt;&gt;"",countif('3) Release_Label'!$D:$D,$A506)=0),"NO UPC MATCH in Release_Label",and($B506&lt;&gt;"",countif('3) Release_Label'!$E:$E,$B506)=0),"NO CATALOG ID MATCH in Release_Label",iserror(vlookup($A506&amp;$B506,'3) Release_Label'!$D:$D&amp;'3) Release_Label'!$E:$E,1,0)),"NO UPC-CATALOG ID pair MATCH in Release_Label" )</f>
        <v>Orações</v>
      </c>
      <c r="D506" s="134" t="str">
        <f t="array" ref="D506">ifs(and(isblank($A506),isblank($B506)),"", not(iserror(vlookup($A506&amp;$B506,'3) Release_Label'!$D:$D&amp;'3) Release_Label'!$E:$E,1,0))),vlookup($A506&amp;$B506,{'3) Release_Label'!$D:$D&amp;'3) Release_Label'!$E:$E,'3) Release_Label'!$H:$H},2,0), or(and(not(isblank($B506)),$B506=$B505,$A506&lt;&gt;$A505),and(not(isblank($A506)),$A506=$A505,$B506&lt;&gt;$B505)),"ID LISTS UNALIGNED",and($A506&lt;&gt;"",countif('3) Release_Label'!$D:$D,$A506)=0),"NO UPC MATCH in Release_Label",and($B506&lt;&gt;"",countif('3) Release_Label'!$E:$E,$B506)=0),"NO CATALOG ID MATCH in Release_Label",iserror(vlookup($A506&amp;$B506,'3) Release_Label'!$D:$D&amp;'3) Release_Label'!$E:$E,1,0)),"NO UPC-CATALOG ID pair MATCH in Release_Label" )</f>
        <v/>
      </c>
      <c r="E506" s="96" t="s">
        <v>53</v>
      </c>
      <c r="F506" s="140" t="s">
        <v>666</v>
      </c>
      <c r="G506" s="136" t="str">
        <f t="array" ref="G506">ifs(or($F506="",$F506="Main Primary Artist"),$F506,not(iserror(vlookup($F506,'Reference info'!$J$5:$J$8,1,0))),"Key Artist",not(iserror(vlookup($F506,'Reference info'!$J$38:$J$405,1,0))),"Performer",not(iserror(vlookup($F506,'Reference info'!$J$10:$J$36,1,0))),"Producer &amp; Engineer")</f>
        <v>Main Primary Artist</v>
      </c>
      <c r="I506" s="8" t="str">
        <f>IF(AND(F506="Main Primary Artist",SUBSTITUTE(E506," ","")&lt;&gt;"VariousArtists",SUBSTITUTE(E506," ","")&lt;&gt;"VariousArtist",E506&lt;&gt;"Various",SUBSTITUTE(E506," ","")&lt;&gt;"AssortedArtists",SUBSTITUTE(E506," ","")&lt;&gt;"AssortedArtist",E506&lt;&gt;"Assorted",SUBSTITUTE(E506," ","")&lt;&gt;"AsortedArtists",SUBSTITUTE(E506," ","")&lt;&gt;"AsortedArtist",E506&lt;&gt;"Asorted",E506&lt;&gt;"Other",,SUBSTITUTE(E506," ","")&lt;&gt;"MiscellaneousArtists",SUBSTITUTE(E506," ","")&lt;&gt;"MiscellaneousArtist",E506&lt;&gt;"Miscellaneous",SUBSTITUTE(E506," ","")&lt;&gt;"MiscelaneousArtists",SUBSTITUTE(E506," ","")&lt;&gt;"MiscelaneousArtist",E506&lt;&gt;"Miscelaneous"),"update Releases set ArtistId=(select ArtistId from Artists where Name=N'"&amp;SUBSTITUTE(trim(E506),"'","''")&amp;"' and EnterpriseId="&amp;EntId&amp;"), SearchKeywords=concat_ws(' ', Name, N'"&amp;SUBSTITUTE(trim(E506),"'","''")&amp;"',(select Name from Labels where LabelId=Releases.LabelId), ReleaseId, UPC, Catalog) where "&amp;IF(A506&lt;&gt;"","UPC="&amp;A506,"Catalog='"&amp;SUBSTITUTE(trim(B506),"'","''")&amp;"'")&amp;" and EnterpriseId="&amp;EntId,IF(and(F506&lt;&gt;"Main Primary Artist",SUBSTITUTE(E506," ","")&lt;&gt;"VariousArtists",SUBSTITUTE(E506," ","")&lt;&gt;"VariousArtist",E506&lt;&gt;"Various",SUBSTITUTE(E506," ","")&lt;&gt;"AssortedArtists",SUBSTITUTE(E506," ","")&lt;&gt;"AssortedArtist",E506&lt;&gt;"Assorted",SUBSTITUTE(E506," ","")&lt;&gt;"AsortedArtists",SUBSTITUTE(E506," ","")&lt;&gt;"AsortedArtist",E506&lt;&gt;"Asorted",E506&lt;&gt;"Other",,SUBSTITUTE(E506," ","")&lt;&gt;"MiscellaneousArtists",SUBSTITUTE(E506," ","")&lt;&gt;"MiscellaneousArtist",E506&lt;&gt;"Miscellaneous",SUBSTITUTE(E506," ","")&lt;&gt;"MiscelaneousArtists",SUBSTITUTE(E506," ","")&lt;&gt;"MiscelaneousArtist",E506&lt;&gt;"Miscelaneous"),"INSERT into Contributors VALUES (newid(), "&amp;IF(F506&lt;&gt;"Primary Artist", "(select RoleId from ContributorRoles where Name='"&amp;F506&amp;"'), 0", "49, 1")&amp; ", null, (select max(ReleaseId) from Releases where "&amp;IF(A506&lt;&gt;"","UPC="&amp;A506,"Catalog='"&amp;SUBSTITUTE(trim(B506),"'","''")&amp;"'")&amp;" and EnterpriseId="&amp;EntId&amp;"), (select ArtistId from Artists where Name=N'"&amp;SUBSTITUTE(trim(E506),"'","''")&amp;"' and EnterpriseId="&amp;EntId&amp;"), null)",""))</f>
        <v>update Releases set ArtistId=(select ArtistId from Artists where Name=N'PeJota10*' and EnterpriseId=647322), SearchKeywords=concat_ws(' ', Name, N'PeJota10*',(select Name from Labels where LabelId=Releases.LabelId), ReleaseId, UPC, Catalog) where UPC=704522977375 and EnterpriseId=647322</v>
      </c>
    </row>
    <row r="507">
      <c r="A507" s="110">
        <v>7.04522977375E11</v>
      </c>
      <c r="B507" s="84"/>
      <c r="C507" s="134" t="str">
        <f t="array" ref="C507">ifs(and(isblank($A507),isblank($B507)),"", not(iserror(vlookup($A507&amp;$B507,'3) Release_Label'!$D:$D&amp;'3) Release_Label'!$E:$E,1,0))),vlookup($A507&amp;$B507,{'3) Release_Label'!$D:$D&amp;'3) Release_Label'!$E:$E,'3) Release_Label'!$F:$F},2,0), or(and(not(isblank($B507)),$B507=$B506,$A507&lt;&gt;$A506),and(not(isblank($A507)),$A507=$A506,$B507&lt;&gt;$B506)),"ID LISTS UNALIGNED",and($A507&lt;&gt;"",countif('3) Release_Label'!$D:$D,$A507)=0),"NO UPC MATCH in Release_Label",and($B507&lt;&gt;"",countif('3) Release_Label'!$E:$E,$B507)=0),"NO CATALOG ID MATCH in Release_Label",iserror(vlookup($A507&amp;$B507,'3) Release_Label'!$D:$D&amp;'3) Release_Label'!$E:$E,1,0)),"NO UPC-CATALOG ID pair MATCH in Release_Label" )</f>
        <v>Orações</v>
      </c>
      <c r="D507" s="134" t="str">
        <f t="array" ref="D507">ifs(and(isblank($A507),isblank($B507)),"", not(iserror(vlookup($A507&amp;$B507,'3) Release_Label'!$D:$D&amp;'3) Release_Label'!$E:$E,1,0))),vlookup($A507&amp;$B507,{'3) Release_Label'!$D:$D&amp;'3) Release_Label'!$E:$E,'3) Release_Label'!$H:$H},2,0), or(and(not(isblank($B507)),$B507=$B506,$A507&lt;&gt;$A506),and(not(isblank($A507)),$A507=$A506,$B507&lt;&gt;$B506)),"ID LISTS UNALIGNED",and($A507&lt;&gt;"",countif('3) Release_Label'!$D:$D,$A507)=0),"NO UPC MATCH in Release_Label",and($B507&lt;&gt;"",countif('3) Release_Label'!$E:$E,$B507)=0),"NO CATALOG ID MATCH in Release_Label",iserror(vlookup($A507&amp;$B507,'3) Release_Label'!$D:$D&amp;'3) Release_Label'!$E:$E,1,0)),"NO UPC-CATALOG ID pair MATCH in Release_Label" )</f>
        <v/>
      </c>
      <c r="E507" s="96" t="s">
        <v>53</v>
      </c>
      <c r="F507" s="135" t="s">
        <v>669</v>
      </c>
      <c r="G507" s="136" t="str">
        <f t="array" ref="G507">ifs(or($F507="",$F507="Main Primary Artist"),$F507,not(iserror(vlookup($F507,'Reference info'!$J$5:$J$8,1,0))),"Key Artist",not(iserror(vlookup($F507,'Reference info'!$J$38:$J$405,1,0))),"Performer",not(iserror(vlookup($F507,'Reference info'!$J$10:$J$36,1,0))),"Producer &amp; Engineer")</f>
        <v>Producer &amp; Engineer</v>
      </c>
      <c r="I507" s="8" t="str">
        <f>IF(AND(F507="Main Primary Artist",SUBSTITUTE(E507," ","")&lt;&gt;"VariousArtists",SUBSTITUTE(E507," ","")&lt;&gt;"VariousArtist",E507&lt;&gt;"Various",SUBSTITUTE(E507," ","")&lt;&gt;"AssortedArtists",SUBSTITUTE(E507," ","")&lt;&gt;"AssortedArtist",E507&lt;&gt;"Assorted",SUBSTITUTE(E507," ","")&lt;&gt;"AsortedArtists",SUBSTITUTE(E507," ","")&lt;&gt;"AsortedArtist",E507&lt;&gt;"Asorted",E507&lt;&gt;"Other",,SUBSTITUTE(E507," ","")&lt;&gt;"MiscellaneousArtists",SUBSTITUTE(E507," ","")&lt;&gt;"MiscellaneousArtist",E507&lt;&gt;"Miscellaneous",SUBSTITUTE(E507," ","")&lt;&gt;"MiscelaneousArtists",SUBSTITUTE(E507," ","")&lt;&gt;"MiscelaneousArtist",E507&lt;&gt;"Miscelaneous"),"update Releases set ArtistId=(select ArtistId from Artists where Name=N'"&amp;SUBSTITUTE(trim(E507),"'","''")&amp;"' and EnterpriseId="&amp;EntId&amp;"), SearchKeywords=concat_ws(' ', Name, N'"&amp;SUBSTITUTE(trim(E507),"'","''")&amp;"',(select Name from Labels where LabelId=Releases.LabelId), ReleaseId, UPC, Catalog) where "&amp;IF(A507&lt;&gt;"","UPC="&amp;A507,"Catalog='"&amp;SUBSTITUTE(trim(B507),"'","''")&amp;"'")&amp;" and EnterpriseId="&amp;EntId,IF(and(F507&lt;&gt;"Main Primary Artist",SUBSTITUTE(E507," ","")&lt;&gt;"VariousArtists",SUBSTITUTE(E507," ","")&lt;&gt;"VariousArtist",E507&lt;&gt;"Various",SUBSTITUTE(E507," ","")&lt;&gt;"AssortedArtists",SUBSTITUTE(E507," ","")&lt;&gt;"AssortedArtist",E507&lt;&gt;"Assorted",SUBSTITUTE(E507," ","")&lt;&gt;"AsortedArtists",SUBSTITUTE(E507," ","")&lt;&gt;"AsortedArtist",E507&lt;&gt;"Asorted",E507&lt;&gt;"Other",,SUBSTITUTE(E507," ","")&lt;&gt;"MiscellaneousArtists",SUBSTITUTE(E507," ","")&lt;&gt;"MiscellaneousArtist",E507&lt;&gt;"Miscellaneous",SUBSTITUTE(E507," ","")&lt;&gt;"MiscelaneousArtists",SUBSTITUTE(E507," ","")&lt;&gt;"MiscelaneousArtist",E507&lt;&gt;"Miscelaneous"),"INSERT into Contributors VALUES (newid(), "&amp;IF(F507&lt;&gt;"Primary Artist", "(select RoleId from ContributorRoles where Name='"&amp;F507&amp;"'), 0", "49, 1")&amp; ", null, (select max(ReleaseId) from Releases where "&amp;IF(A507&lt;&gt;"","UPC="&amp;A507,"Catalog='"&amp;SUBSTITUTE(trim(B507),"'","''")&amp;"'")&amp;" and EnterpriseId="&amp;EntId&amp;"), (select ArtistId from Artists where Name=N'"&amp;SUBSTITUTE(trim(E507),"'","''")&amp;"' and EnterpriseId="&amp;EntId&amp;"), null)",""))</f>
        <v>INSERT into Contributors VALUES (newid(), (select RoleId from ContributorRoles where Name='Engineer'), 0, null, (select max(ReleaseId) from Releases where UPC=704522977375 and EnterpriseId=647322), (select ArtistId from Artists where Name=N'PeJota10*' and EnterpriseId=647322), null)</v>
      </c>
    </row>
    <row r="508">
      <c r="A508" s="110">
        <v>7.07331606689E11</v>
      </c>
      <c r="B508" s="84"/>
      <c r="C508" s="134" t="str">
        <f t="array" ref="C508">ifs(and(isblank($A508),isblank($B508)),"", not(iserror(vlookup($A508&amp;$B508,'3) Release_Label'!$D:$D&amp;'3) Release_Label'!$E:$E,1,0))),vlookup($A508&amp;$B508,{'3) Release_Label'!$D:$D&amp;'3) Release_Label'!$E:$E,'3) Release_Label'!$F:$F},2,0), or(and(not(isblank($B508)),$B508=$B507,$A508&lt;&gt;$A507),and(not(isblank($A508)),$A508=$A507,$B508&lt;&gt;$B507)),"ID LISTS UNALIGNED",and($A508&lt;&gt;"",countif('3) Release_Label'!$D:$D,$A508)=0),"NO UPC MATCH in Release_Label",and($B508&lt;&gt;"",countif('3) Release_Label'!$E:$E,$B508)=0),"NO CATALOG ID MATCH in Release_Label",iserror(vlookup($A508&amp;$B508,'3) Release_Label'!$D:$D&amp;'3) Release_Label'!$E:$E,1,0)),"NO UPC-CATALOG ID pair MATCH in Release_Label" )</f>
        <v>Zumbi</v>
      </c>
      <c r="D508" s="134" t="str">
        <f t="array" ref="D508">ifs(and(isblank($A508),isblank($B508)),"", not(iserror(vlookup($A508&amp;$B508,'3) Release_Label'!$D:$D&amp;'3) Release_Label'!$E:$E,1,0))),vlookup($A508&amp;$B508,{'3) Release_Label'!$D:$D&amp;'3) Release_Label'!$E:$E,'3) Release_Label'!$H:$H},2,0), or(and(not(isblank($B508)),$B508=$B507,$A508&lt;&gt;$A507),and(not(isblank($A508)),$A508=$A507,$B508&lt;&gt;$B507)),"ID LISTS UNALIGNED",and($A508&lt;&gt;"",countif('3) Release_Label'!$D:$D,$A508)=0),"NO UPC MATCH in Release_Label",and($B508&lt;&gt;"",countif('3) Release_Label'!$E:$E,$B508)=0),"NO CATALOG ID MATCH in Release_Label",iserror(vlookup($A508&amp;$B508,'3) Release_Label'!$D:$D&amp;'3) Release_Label'!$E:$E,1,0)),"NO UPC-CATALOG ID pair MATCH in Release_Label" )</f>
        <v>Speed Up</v>
      </c>
      <c r="E508" s="96" t="s">
        <v>53</v>
      </c>
      <c r="F508" s="135" t="s">
        <v>667</v>
      </c>
      <c r="G508" s="136" t="str">
        <f t="array" ref="G508">ifs(or($F508="",$F508="Main Primary Artist"),$F508,not(iserror(vlookup($F508,'Reference info'!$J$5:$J$8,1,0))),"Key Artist",not(iserror(vlookup($F508,'Reference info'!$J$38:$J$405,1,0))),"Performer",not(iserror(vlookup($F508,'Reference info'!$J$10:$J$36,1,0))),"Producer &amp; Engineer")</f>
        <v>Producer &amp; Engineer</v>
      </c>
      <c r="I508" s="8" t="str">
        <f>IF(AND(F508="Main Primary Artist",SUBSTITUTE(E508," ","")&lt;&gt;"VariousArtists",SUBSTITUTE(E508," ","")&lt;&gt;"VariousArtist",E508&lt;&gt;"Various",SUBSTITUTE(E508," ","")&lt;&gt;"AssortedArtists",SUBSTITUTE(E508," ","")&lt;&gt;"AssortedArtist",E508&lt;&gt;"Assorted",SUBSTITUTE(E508," ","")&lt;&gt;"AsortedArtists",SUBSTITUTE(E508," ","")&lt;&gt;"AsortedArtist",E508&lt;&gt;"Asorted",E508&lt;&gt;"Other",,SUBSTITUTE(E508," ","")&lt;&gt;"MiscellaneousArtists",SUBSTITUTE(E508," ","")&lt;&gt;"MiscellaneousArtist",E508&lt;&gt;"Miscellaneous",SUBSTITUTE(E508," ","")&lt;&gt;"MiscelaneousArtists",SUBSTITUTE(E508," ","")&lt;&gt;"MiscelaneousArtist",E508&lt;&gt;"Miscelaneous"),"update Releases set ArtistId=(select ArtistId from Artists where Name=N'"&amp;SUBSTITUTE(trim(E508),"'","''")&amp;"' and EnterpriseId="&amp;EntId&amp;"), SearchKeywords=concat_ws(' ', Name, N'"&amp;SUBSTITUTE(trim(E508),"'","''")&amp;"',(select Name from Labels where LabelId=Releases.LabelId), ReleaseId, UPC, Catalog) where "&amp;IF(A508&lt;&gt;"","UPC="&amp;A508,"Catalog='"&amp;SUBSTITUTE(trim(B508),"'","''")&amp;"'")&amp;" and EnterpriseId="&amp;EntId,IF(and(F508&lt;&gt;"Main Primary Artist",SUBSTITUTE(E508," ","")&lt;&gt;"VariousArtists",SUBSTITUTE(E508," ","")&lt;&gt;"VariousArtist",E508&lt;&gt;"Various",SUBSTITUTE(E508," ","")&lt;&gt;"AssortedArtists",SUBSTITUTE(E508," ","")&lt;&gt;"AssortedArtist",E508&lt;&gt;"Assorted",SUBSTITUTE(E508," ","")&lt;&gt;"AsortedArtists",SUBSTITUTE(E508," ","")&lt;&gt;"AsortedArtist",E508&lt;&gt;"Asorted",E508&lt;&gt;"Other",,SUBSTITUTE(E508," ","")&lt;&gt;"MiscellaneousArtists",SUBSTITUTE(E508," ","")&lt;&gt;"MiscellaneousArtist",E508&lt;&gt;"Miscellaneous",SUBSTITUTE(E508," ","")&lt;&gt;"MiscelaneousArtists",SUBSTITUTE(E508," ","")&lt;&gt;"MiscelaneousArtist",E508&lt;&gt;"Miscelaneous"),"INSERT into Contributors VALUES (newid(), "&amp;IF(F508&lt;&gt;"Primary Artist", "(select RoleId from ContributorRoles where Name='"&amp;F508&amp;"'), 0", "49, 1")&amp; ", null, (select max(ReleaseId) from Releases where "&amp;IF(A508&lt;&gt;"","UPC="&amp;A508,"Catalog='"&amp;SUBSTITUTE(trim(B508),"'","''")&amp;"'")&amp;" and EnterpriseId="&amp;EntId&amp;"), (select ArtistId from Artists where Name=N'"&amp;SUBSTITUTE(trim(E508),"'","''")&amp;"' and EnterpriseId="&amp;EntId&amp;"), null)",""))</f>
        <v>INSERT into Contributors VALUES (newid(), (select RoleId from ContributorRoles where Name='Producer'), 0, null, (select max(ReleaseId) from Releases where UPC=707331606689 and EnterpriseId=647322), (select ArtistId from Artists where Name=N'PeJota10*' and EnterpriseId=647322), null)</v>
      </c>
    </row>
    <row r="509">
      <c r="A509" s="110">
        <v>7.07331606689E11</v>
      </c>
      <c r="B509" s="84"/>
      <c r="C509" s="134" t="str">
        <f t="array" ref="C509">ifs(and(isblank($A509),isblank($B509)),"", not(iserror(vlookup($A509&amp;$B509,'3) Release_Label'!$D:$D&amp;'3) Release_Label'!$E:$E,1,0))),vlookup($A509&amp;$B509,{'3) Release_Label'!$D:$D&amp;'3) Release_Label'!$E:$E,'3) Release_Label'!$F:$F},2,0), or(and(not(isblank($B509)),$B509=$B508,$A509&lt;&gt;$A508),and(not(isblank($A509)),$A509=$A508,$B509&lt;&gt;$B508)),"ID LISTS UNALIGNED",and($A509&lt;&gt;"",countif('3) Release_Label'!$D:$D,$A509)=0),"NO UPC MATCH in Release_Label",and($B509&lt;&gt;"",countif('3) Release_Label'!$E:$E,$B509)=0),"NO CATALOG ID MATCH in Release_Label",iserror(vlookup($A509&amp;$B509,'3) Release_Label'!$D:$D&amp;'3) Release_Label'!$E:$E,1,0)),"NO UPC-CATALOG ID pair MATCH in Release_Label" )</f>
        <v>Zumbi</v>
      </c>
      <c r="D509" s="134" t="str">
        <f t="array" ref="D509">ifs(and(isblank($A509),isblank($B509)),"", not(iserror(vlookup($A509&amp;$B509,'3) Release_Label'!$D:$D&amp;'3) Release_Label'!$E:$E,1,0))),vlookup($A509&amp;$B509,{'3) Release_Label'!$D:$D&amp;'3) Release_Label'!$E:$E,'3) Release_Label'!$H:$H},2,0), or(and(not(isblank($B509)),$B509=$B508,$A509&lt;&gt;$A508),and(not(isblank($A509)),$A509=$A508,$B509&lt;&gt;$B508)),"ID LISTS UNALIGNED",and($A509&lt;&gt;"",countif('3) Release_Label'!$D:$D,$A509)=0),"NO UPC MATCH in Release_Label",and($B509&lt;&gt;"",countif('3) Release_Label'!$E:$E,$B509)=0),"NO CATALOG ID MATCH in Release_Label",iserror(vlookup($A509&amp;$B509,'3) Release_Label'!$D:$D&amp;'3) Release_Label'!$E:$E,1,0)),"NO UPC-CATALOG ID pair MATCH in Release_Label" )</f>
        <v>Speed Up</v>
      </c>
      <c r="E509" s="96" t="s">
        <v>97</v>
      </c>
      <c r="F509" s="140" t="s">
        <v>671</v>
      </c>
      <c r="G509" s="136" t="str">
        <f t="array" ref="G509">ifs(or($F509="",$F509="Main Primary Artist"),$F509,not(iserror(vlookup($F509,'Reference info'!$J$5:$J$8,1,0))),"Key Artist",not(iserror(vlookup($F509,'Reference info'!$J$38:$J$405,1,0))),"Performer",not(iserror(vlookup($F509,'Reference info'!$J$10:$J$36,1,0))),"Producer &amp; Engineer")</f>
        <v>Key Artist</v>
      </c>
      <c r="I509" s="8" t="str">
        <f>IF(AND(F509="Main Primary Artist",SUBSTITUTE(E509," ","")&lt;&gt;"VariousArtists",SUBSTITUTE(E509," ","")&lt;&gt;"VariousArtist",E509&lt;&gt;"Various",SUBSTITUTE(E509," ","")&lt;&gt;"AssortedArtists",SUBSTITUTE(E509," ","")&lt;&gt;"AssortedArtist",E509&lt;&gt;"Assorted",SUBSTITUTE(E509," ","")&lt;&gt;"AsortedArtists",SUBSTITUTE(E509," ","")&lt;&gt;"AsortedArtist",E509&lt;&gt;"Asorted",E509&lt;&gt;"Other",,SUBSTITUTE(E509," ","")&lt;&gt;"MiscellaneousArtists",SUBSTITUTE(E509," ","")&lt;&gt;"MiscellaneousArtist",E509&lt;&gt;"Miscellaneous",SUBSTITUTE(E509," ","")&lt;&gt;"MiscelaneousArtists",SUBSTITUTE(E509," ","")&lt;&gt;"MiscelaneousArtist",E509&lt;&gt;"Miscelaneous"),"update Releases set ArtistId=(select ArtistId from Artists where Name=N'"&amp;SUBSTITUTE(trim(E509),"'","''")&amp;"' and EnterpriseId="&amp;EntId&amp;"), SearchKeywords=concat_ws(' ', Name, N'"&amp;SUBSTITUTE(trim(E509),"'","''")&amp;"',(select Name from Labels where LabelId=Releases.LabelId), ReleaseId, UPC, Catalog) where "&amp;IF(A509&lt;&gt;"","UPC="&amp;A509,"Catalog='"&amp;SUBSTITUTE(trim(B509),"'","''")&amp;"'")&amp;" and EnterpriseId="&amp;EntId,IF(and(F509&lt;&gt;"Main Primary Artist",SUBSTITUTE(E509," ","")&lt;&gt;"VariousArtists",SUBSTITUTE(E509," ","")&lt;&gt;"VariousArtist",E509&lt;&gt;"Various",SUBSTITUTE(E509," ","")&lt;&gt;"AssortedArtists",SUBSTITUTE(E509," ","")&lt;&gt;"AssortedArtist",E509&lt;&gt;"Assorted",SUBSTITUTE(E509," ","")&lt;&gt;"AsortedArtists",SUBSTITUTE(E509," ","")&lt;&gt;"AsortedArtist",E509&lt;&gt;"Asorted",E509&lt;&gt;"Other",,SUBSTITUTE(E509," ","")&lt;&gt;"MiscellaneousArtists",SUBSTITUTE(E509," ","")&lt;&gt;"MiscellaneousArtist",E509&lt;&gt;"Miscellaneous",SUBSTITUTE(E509," ","")&lt;&gt;"MiscelaneousArtists",SUBSTITUTE(E509," ","")&lt;&gt;"MiscelaneousArtist",E509&lt;&gt;"Miscelaneous"),"INSERT into Contributors VALUES (newid(), "&amp;IF(F509&lt;&gt;"Primary Artist", "(select RoleId from ContributorRoles where Name='"&amp;F509&amp;"'), 0", "49, 1")&amp; ", null, (select max(ReleaseId) from Releases where "&amp;IF(A509&lt;&gt;"","UPC="&amp;A509,"Catalog='"&amp;SUBSTITUTE(trim(B509),"'","''")&amp;"'")&amp;" and EnterpriseId="&amp;EntId&amp;"), (select ArtistId from Artists where Name=N'"&amp;SUBSTITUTE(trim(E509),"'","''")&amp;"' and EnterpriseId="&amp;EntId&amp;"), null)",""))</f>
        <v>INSERT into Contributors VALUES (newid(), 49, 1, null, (select max(ReleaseId) from Releases where UPC=707331606689 and EnterpriseId=647322), (select ArtistId from Artists where Name=N'Atilla' and EnterpriseId=647322), null)</v>
      </c>
    </row>
    <row r="510">
      <c r="A510" s="110">
        <v>7.07331606689E11</v>
      </c>
      <c r="B510" s="84"/>
      <c r="C510" s="134" t="str">
        <f t="array" ref="C510">ifs(and(isblank($A510),isblank($B510)),"", not(iserror(vlookup($A510&amp;$B510,'3) Release_Label'!$D:$D&amp;'3) Release_Label'!$E:$E,1,0))),vlookup($A510&amp;$B510,{'3) Release_Label'!$D:$D&amp;'3) Release_Label'!$E:$E,'3) Release_Label'!$F:$F},2,0), or(and(not(isblank($B510)),$B510=$B509,$A510&lt;&gt;$A509),and(not(isblank($A510)),$A510=$A509,$B510&lt;&gt;$B509)),"ID LISTS UNALIGNED",and($A510&lt;&gt;"",countif('3) Release_Label'!$D:$D,$A510)=0),"NO UPC MATCH in Release_Label",and($B510&lt;&gt;"",countif('3) Release_Label'!$E:$E,$B510)=0),"NO CATALOG ID MATCH in Release_Label",iserror(vlookup($A510&amp;$B510,'3) Release_Label'!$D:$D&amp;'3) Release_Label'!$E:$E,1,0)),"NO UPC-CATALOG ID pair MATCH in Release_Label" )</f>
        <v>Zumbi</v>
      </c>
      <c r="D510" s="134" t="str">
        <f t="array" ref="D510">ifs(and(isblank($A510),isblank($B510)),"", not(iserror(vlookup($A510&amp;$B510,'3) Release_Label'!$D:$D&amp;'3) Release_Label'!$E:$E,1,0))),vlookup($A510&amp;$B510,{'3) Release_Label'!$D:$D&amp;'3) Release_Label'!$E:$E,'3) Release_Label'!$H:$H},2,0), or(and(not(isblank($B510)),$B510=$B509,$A510&lt;&gt;$A509),and(not(isblank($A510)),$A510=$A509,$B510&lt;&gt;$B509)),"ID LISTS UNALIGNED",and($A510&lt;&gt;"",countif('3) Release_Label'!$D:$D,$A510)=0),"NO UPC MATCH in Release_Label",and($B510&lt;&gt;"",countif('3) Release_Label'!$E:$E,$B510)=0),"NO CATALOG ID MATCH in Release_Label",iserror(vlookup($A510&amp;$B510,'3) Release_Label'!$D:$D&amp;'3) Release_Label'!$E:$E,1,0)),"NO UPC-CATALOG ID pair MATCH in Release_Label" )</f>
        <v>Speed Up</v>
      </c>
      <c r="E510" s="96" t="s">
        <v>53</v>
      </c>
      <c r="F510" s="140" t="s">
        <v>666</v>
      </c>
      <c r="G510" s="136" t="str">
        <f t="array" ref="G510">ifs(or($F510="",$F510="Main Primary Artist"),$F510,not(iserror(vlookup($F510,'Reference info'!$J$5:$J$8,1,0))),"Key Artist",not(iserror(vlookup($F510,'Reference info'!$J$38:$J$405,1,0))),"Performer",not(iserror(vlookup($F510,'Reference info'!$J$10:$J$36,1,0))),"Producer &amp; Engineer")</f>
        <v>Main Primary Artist</v>
      </c>
      <c r="I510" s="8" t="str">
        <f>IF(AND(F510="Main Primary Artist",SUBSTITUTE(E510," ","")&lt;&gt;"VariousArtists",SUBSTITUTE(E510," ","")&lt;&gt;"VariousArtist",E510&lt;&gt;"Various",SUBSTITUTE(E510," ","")&lt;&gt;"AssortedArtists",SUBSTITUTE(E510," ","")&lt;&gt;"AssortedArtist",E510&lt;&gt;"Assorted",SUBSTITUTE(E510," ","")&lt;&gt;"AsortedArtists",SUBSTITUTE(E510," ","")&lt;&gt;"AsortedArtist",E510&lt;&gt;"Asorted",E510&lt;&gt;"Other",,SUBSTITUTE(E510," ","")&lt;&gt;"MiscellaneousArtists",SUBSTITUTE(E510," ","")&lt;&gt;"MiscellaneousArtist",E510&lt;&gt;"Miscellaneous",SUBSTITUTE(E510," ","")&lt;&gt;"MiscelaneousArtists",SUBSTITUTE(E510," ","")&lt;&gt;"MiscelaneousArtist",E510&lt;&gt;"Miscelaneous"),"update Releases set ArtistId=(select ArtistId from Artists where Name=N'"&amp;SUBSTITUTE(trim(E510),"'","''")&amp;"' and EnterpriseId="&amp;EntId&amp;"), SearchKeywords=concat_ws(' ', Name, N'"&amp;SUBSTITUTE(trim(E510),"'","''")&amp;"',(select Name from Labels where LabelId=Releases.LabelId), ReleaseId, UPC, Catalog) where "&amp;IF(A510&lt;&gt;"","UPC="&amp;A510,"Catalog='"&amp;SUBSTITUTE(trim(B510),"'","''")&amp;"'")&amp;" and EnterpriseId="&amp;EntId,IF(and(F510&lt;&gt;"Main Primary Artist",SUBSTITUTE(E510," ","")&lt;&gt;"VariousArtists",SUBSTITUTE(E510," ","")&lt;&gt;"VariousArtist",E510&lt;&gt;"Various",SUBSTITUTE(E510," ","")&lt;&gt;"AssortedArtists",SUBSTITUTE(E510," ","")&lt;&gt;"AssortedArtist",E510&lt;&gt;"Assorted",SUBSTITUTE(E510," ","")&lt;&gt;"AsortedArtists",SUBSTITUTE(E510," ","")&lt;&gt;"AsortedArtist",E510&lt;&gt;"Asorted",E510&lt;&gt;"Other",,SUBSTITUTE(E510," ","")&lt;&gt;"MiscellaneousArtists",SUBSTITUTE(E510," ","")&lt;&gt;"MiscellaneousArtist",E510&lt;&gt;"Miscellaneous",SUBSTITUTE(E510," ","")&lt;&gt;"MiscelaneousArtists",SUBSTITUTE(E510," ","")&lt;&gt;"MiscelaneousArtist",E510&lt;&gt;"Miscelaneous"),"INSERT into Contributors VALUES (newid(), "&amp;IF(F510&lt;&gt;"Primary Artist", "(select RoleId from ContributorRoles where Name='"&amp;F510&amp;"'), 0", "49, 1")&amp; ", null, (select max(ReleaseId) from Releases where "&amp;IF(A510&lt;&gt;"","UPC="&amp;A510,"Catalog='"&amp;SUBSTITUTE(trim(B510),"'","''")&amp;"'")&amp;" and EnterpriseId="&amp;EntId&amp;"), (select ArtistId from Artists where Name=N'"&amp;SUBSTITUTE(trim(E510),"'","''")&amp;"' and EnterpriseId="&amp;EntId&amp;"), null)",""))</f>
        <v>update Releases set ArtistId=(select ArtistId from Artists where Name=N'PeJota10*' and EnterpriseId=647322), SearchKeywords=concat_ws(' ', Name, N'PeJota10*',(select Name from Labels where LabelId=Releases.LabelId), ReleaseId, UPC, Catalog) where UPC=707331606689 and EnterpriseId=647322</v>
      </c>
    </row>
    <row r="511">
      <c r="A511" s="110">
        <v>7.07331606689E11</v>
      </c>
      <c r="B511" s="84"/>
      <c r="C511" s="134" t="str">
        <f t="array" ref="C511">ifs(and(isblank($A511),isblank($B511)),"", not(iserror(vlookup($A511&amp;$B511,'3) Release_Label'!$D:$D&amp;'3) Release_Label'!$E:$E,1,0))),vlookup($A511&amp;$B511,{'3) Release_Label'!$D:$D&amp;'3) Release_Label'!$E:$E,'3) Release_Label'!$F:$F},2,0), or(and(not(isblank($B511)),$B511=$B510,$A511&lt;&gt;$A510),and(not(isblank($A511)),$A511=$A510,$B511&lt;&gt;$B510)),"ID LISTS UNALIGNED",and($A511&lt;&gt;"",countif('3) Release_Label'!$D:$D,$A511)=0),"NO UPC MATCH in Release_Label",and($B511&lt;&gt;"",countif('3) Release_Label'!$E:$E,$B511)=0),"NO CATALOG ID MATCH in Release_Label",iserror(vlookup($A511&amp;$B511,'3) Release_Label'!$D:$D&amp;'3) Release_Label'!$E:$E,1,0)),"NO UPC-CATALOG ID pair MATCH in Release_Label" )</f>
        <v>Zumbi</v>
      </c>
      <c r="D511" s="134" t="str">
        <f t="array" ref="D511">ifs(and(isblank($A511),isblank($B511)),"", not(iserror(vlookup($A511&amp;$B511,'3) Release_Label'!$D:$D&amp;'3) Release_Label'!$E:$E,1,0))),vlookup($A511&amp;$B511,{'3) Release_Label'!$D:$D&amp;'3) Release_Label'!$E:$E,'3) Release_Label'!$H:$H},2,0), or(and(not(isblank($B511)),$B511=$B510,$A511&lt;&gt;$A510),and(not(isblank($A511)),$A511=$A510,$B511&lt;&gt;$B510)),"ID LISTS UNALIGNED",and($A511&lt;&gt;"",countif('3) Release_Label'!$D:$D,$A511)=0),"NO UPC MATCH in Release_Label",and($B511&lt;&gt;"",countif('3) Release_Label'!$E:$E,$B511)=0),"NO CATALOG ID MATCH in Release_Label",iserror(vlookup($A511&amp;$B511,'3) Release_Label'!$D:$D&amp;'3) Release_Label'!$E:$E,1,0)),"NO UPC-CATALOG ID pair MATCH in Release_Label" )</f>
        <v>Speed Up</v>
      </c>
      <c r="E511" s="96" t="s">
        <v>53</v>
      </c>
      <c r="F511" s="135" t="s">
        <v>669</v>
      </c>
      <c r="G511" s="136" t="str">
        <f t="array" ref="G511">ifs(or($F511="",$F511="Main Primary Artist"),$F511,not(iserror(vlookup($F511,'Reference info'!$J$5:$J$8,1,0))),"Key Artist",not(iserror(vlookup($F511,'Reference info'!$J$38:$J$405,1,0))),"Performer",not(iserror(vlookup($F511,'Reference info'!$J$10:$J$36,1,0))),"Producer &amp; Engineer")</f>
        <v>Producer &amp; Engineer</v>
      </c>
      <c r="I511" s="8" t="str">
        <f>IF(AND(F511="Main Primary Artist",SUBSTITUTE(E511," ","")&lt;&gt;"VariousArtists",SUBSTITUTE(E511," ","")&lt;&gt;"VariousArtist",E511&lt;&gt;"Various",SUBSTITUTE(E511," ","")&lt;&gt;"AssortedArtists",SUBSTITUTE(E511," ","")&lt;&gt;"AssortedArtist",E511&lt;&gt;"Assorted",SUBSTITUTE(E511," ","")&lt;&gt;"AsortedArtists",SUBSTITUTE(E511," ","")&lt;&gt;"AsortedArtist",E511&lt;&gt;"Asorted",E511&lt;&gt;"Other",,SUBSTITUTE(E511," ","")&lt;&gt;"MiscellaneousArtists",SUBSTITUTE(E511," ","")&lt;&gt;"MiscellaneousArtist",E511&lt;&gt;"Miscellaneous",SUBSTITUTE(E511," ","")&lt;&gt;"MiscelaneousArtists",SUBSTITUTE(E511," ","")&lt;&gt;"MiscelaneousArtist",E511&lt;&gt;"Miscelaneous"),"update Releases set ArtistId=(select ArtistId from Artists where Name=N'"&amp;SUBSTITUTE(trim(E511),"'","''")&amp;"' and EnterpriseId="&amp;EntId&amp;"), SearchKeywords=concat_ws(' ', Name, N'"&amp;SUBSTITUTE(trim(E511),"'","''")&amp;"',(select Name from Labels where LabelId=Releases.LabelId), ReleaseId, UPC, Catalog) where "&amp;IF(A511&lt;&gt;"","UPC="&amp;A511,"Catalog='"&amp;SUBSTITUTE(trim(B511),"'","''")&amp;"'")&amp;" and EnterpriseId="&amp;EntId,IF(and(F511&lt;&gt;"Main Primary Artist",SUBSTITUTE(E511," ","")&lt;&gt;"VariousArtists",SUBSTITUTE(E511," ","")&lt;&gt;"VariousArtist",E511&lt;&gt;"Various",SUBSTITUTE(E511," ","")&lt;&gt;"AssortedArtists",SUBSTITUTE(E511," ","")&lt;&gt;"AssortedArtist",E511&lt;&gt;"Assorted",SUBSTITUTE(E511," ","")&lt;&gt;"AsortedArtists",SUBSTITUTE(E511," ","")&lt;&gt;"AsortedArtist",E511&lt;&gt;"Asorted",E511&lt;&gt;"Other",,SUBSTITUTE(E511," ","")&lt;&gt;"MiscellaneousArtists",SUBSTITUTE(E511," ","")&lt;&gt;"MiscellaneousArtist",E511&lt;&gt;"Miscellaneous",SUBSTITUTE(E511," ","")&lt;&gt;"MiscelaneousArtists",SUBSTITUTE(E511," ","")&lt;&gt;"MiscelaneousArtist",E511&lt;&gt;"Miscelaneous"),"INSERT into Contributors VALUES (newid(), "&amp;IF(F511&lt;&gt;"Primary Artist", "(select RoleId from ContributorRoles where Name='"&amp;F511&amp;"'), 0", "49, 1")&amp; ", null, (select max(ReleaseId) from Releases where "&amp;IF(A511&lt;&gt;"","UPC="&amp;A511,"Catalog='"&amp;SUBSTITUTE(trim(B511),"'","''")&amp;"'")&amp;" and EnterpriseId="&amp;EntId&amp;"), (select ArtistId from Artists where Name=N'"&amp;SUBSTITUTE(trim(E511),"'","''")&amp;"' and EnterpriseId="&amp;EntId&amp;"), null)",""))</f>
        <v>INSERT into Contributors VALUES (newid(), (select RoleId from ContributorRoles where Name='Engineer'), 0, null, (select max(ReleaseId) from Releases where UPC=707331606689 and EnterpriseId=647322), (select ArtistId from Artists where Name=N'PeJota10*' and EnterpriseId=647322), null)</v>
      </c>
    </row>
    <row r="512">
      <c r="A512" s="110">
        <v>7.07331606726E11</v>
      </c>
      <c r="B512" s="84"/>
      <c r="C512" s="134" t="str">
        <f t="array" ref="C512">ifs(and(isblank($A512),isblank($B512)),"", not(iserror(vlookup($A512&amp;$B512,'3) Release_Label'!$D:$D&amp;'3) Release_Label'!$E:$E,1,0))),vlookup($A512&amp;$B512,{'3) Release_Label'!$D:$D&amp;'3) Release_Label'!$E:$E,'3) Release_Label'!$F:$F},2,0), or(and(not(isblank($B512)),$B512=$B511,$A512&lt;&gt;$A511),and(not(isblank($A512)),$A512=$A511,$B512&lt;&gt;$B511)),"ID LISTS UNALIGNED",and($A512&lt;&gt;"",countif('3) Release_Label'!$D:$D,$A512)=0),"NO UPC MATCH in Release_Label",and($B512&lt;&gt;"",countif('3) Release_Label'!$E:$E,$B512)=0),"NO CATALOG ID MATCH in Release_Label",iserror(vlookup($A512&amp;$B512,'3) Release_Label'!$D:$D&amp;'3) Release_Label'!$E:$E,1,0)),"NO UPC-CATALOG ID pair MATCH in Release_Label" )</f>
        <v>Zumbi</v>
      </c>
      <c r="D512" s="134" t="str">
        <f t="array" ref="D512">ifs(and(isblank($A512),isblank($B512)),"", not(iserror(vlookup($A512&amp;$B512,'3) Release_Label'!$D:$D&amp;'3) Release_Label'!$E:$E,1,0))),vlookup($A512&amp;$B512,{'3) Release_Label'!$D:$D&amp;'3) Release_Label'!$E:$E,'3) Release_Label'!$H:$H},2,0), or(and(not(isblank($B512)),$B512=$B511,$A512&lt;&gt;$A511),and(not(isblank($A512)),$A512=$A511,$B512&lt;&gt;$B511)),"ID LISTS UNALIGNED",and($A512&lt;&gt;"",countif('3) Release_Label'!$D:$D,$A512)=0),"NO UPC MATCH in Release_Label",and($B512&lt;&gt;"",countif('3) Release_Label'!$E:$E,$B512)=0),"NO CATALOG ID MATCH in Release_Label",iserror(vlookup($A512&amp;$B512,'3) Release_Label'!$D:$D&amp;'3) Release_Label'!$E:$E,1,0)),"NO UPC-CATALOG ID pair MATCH in Release_Label" )</f>
        <v/>
      </c>
      <c r="E512" s="96" t="s">
        <v>53</v>
      </c>
      <c r="F512" s="135" t="s">
        <v>667</v>
      </c>
      <c r="G512" s="136" t="str">
        <f t="array" ref="G512">ifs(or($F512="",$F512="Main Primary Artist"),$F512,not(iserror(vlookup($F512,'Reference info'!$J$5:$J$8,1,0))),"Key Artist",not(iserror(vlookup($F512,'Reference info'!$J$38:$J$405,1,0))),"Performer",not(iserror(vlookup($F512,'Reference info'!$J$10:$J$36,1,0))),"Producer &amp; Engineer")</f>
        <v>Producer &amp; Engineer</v>
      </c>
      <c r="I512" s="8" t="str">
        <f>IF(AND(F512="Main Primary Artist",SUBSTITUTE(E512," ","")&lt;&gt;"VariousArtists",SUBSTITUTE(E512," ","")&lt;&gt;"VariousArtist",E512&lt;&gt;"Various",SUBSTITUTE(E512," ","")&lt;&gt;"AssortedArtists",SUBSTITUTE(E512," ","")&lt;&gt;"AssortedArtist",E512&lt;&gt;"Assorted",SUBSTITUTE(E512," ","")&lt;&gt;"AsortedArtists",SUBSTITUTE(E512," ","")&lt;&gt;"AsortedArtist",E512&lt;&gt;"Asorted",E512&lt;&gt;"Other",,SUBSTITUTE(E512," ","")&lt;&gt;"MiscellaneousArtists",SUBSTITUTE(E512," ","")&lt;&gt;"MiscellaneousArtist",E512&lt;&gt;"Miscellaneous",SUBSTITUTE(E512," ","")&lt;&gt;"MiscelaneousArtists",SUBSTITUTE(E512," ","")&lt;&gt;"MiscelaneousArtist",E512&lt;&gt;"Miscelaneous"),"update Releases set ArtistId=(select ArtistId from Artists where Name=N'"&amp;SUBSTITUTE(trim(E512),"'","''")&amp;"' and EnterpriseId="&amp;EntId&amp;"), SearchKeywords=concat_ws(' ', Name, N'"&amp;SUBSTITUTE(trim(E512),"'","''")&amp;"',(select Name from Labels where LabelId=Releases.LabelId), ReleaseId, UPC, Catalog) where "&amp;IF(A512&lt;&gt;"","UPC="&amp;A512,"Catalog='"&amp;SUBSTITUTE(trim(B512),"'","''")&amp;"'")&amp;" and EnterpriseId="&amp;EntId,IF(and(F512&lt;&gt;"Main Primary Artist",SUBSTITUTE(E512," ","")&lt;&gt;"VariousArtists",SUBSTITUTE(E512," ","")&lt;&gt;"VariousArtist",E512&lt;&gt;"Various",SUBSTITUTE(E512," ","")&lt;&gt;"AssortedArtists",SUBSTITUTE(E512," ","")&lt;&gt;"AssortedArtist",E512&lt;&gt;"Assorted",SUBSTITUTE(E512," ","")&lt;&gt;"AsortedArtists",SUBSTITUTE(E512," ","")&lt;&gt;"AsortedArtist",E512&lt;&gt;"Asorted",E512&lt;&gt;"Other",,SUBSTITUTE(E512," ","")&lt;&gt;"MiscellaneousArtists",SUBSTITUTE(E512," ","")&lt;&gt;"MiscellaneousArtist",E512&lt;&gt;"Miscellaneous",SUBSTITUTE(E512," ","")&lt;&gt;"MiscelaneousArtists",SUBSTITUTE(E512," ","")&lt;&gt;"MiscelaneousArtist",E512&lt;&gt;"Miscelaneous"),"INSERT into Contributors VALUES (newid(), "&amp;IF(F512&lt;&gt;"Primary Artist", "(select RoleId from ContributorRoles where Name='"&amp;F512&amp;"'), 0", "49, 1")&amp; ", null, (select max(ReleaseId) from Releases where "&amp;IF(A512&lt;&gt;"","UPC="&amp;A512,"Catalog='"&amp;SUBSTITUTE(trim(B512),"'","''")&amp;"'")&amp;" and EnterpriseId="&amp;EntId&amp;"), (select ArtistId from Artists where Name=N'"&amp;SUBSTITUTE(trim(E512),"'","''")&amp;"' and EnterpriseId="&amp;EntId&amp;"), null)",""))</f>
        <v>INSERT into Contributors VALUES (newid(), (select RoleId from ContributorRoles where Name='Producer'), 0, null, (select max(ReleaseId) from Releases where UPC=707331606726 and EnterpriseId=647322), (select ArtistId from Artists where Name=N'PeJota10*' and EnterpriseId=647322), null)</v>
      </c>
    </row>
    <row r="513">
      <c r="A513" s="110">
        <v>7.07331606726E11</v>
      </c>
      <c r="B513" s="84"/>
      <c r="C513" s="134" t="str">
        <f t="array" ref="C513">ifs(and(isblank($A513),isblank($B513)),"", not(iserror(vlookup($A513&amp;$B513,'3) Release_Label'!$D:$D&amp;'3) Release_Label'!$E:$E,1,0))),vlookup($A513&amp;$B513,{'3) Release_Label'!$D:$D&amp;'3) Release_Label'!$E:$E,'3) Release_Label'!$F:$F},2,0), or(and(not(isblank($B513)),$B513=$B512,$A513&lt;&gt;$A512),and(not(isblank($A513)),$A513=$A512,$B513&lt;&gt;$B512)),"ID LISTS UNALIGNED",and($A513&lt;&gt;"",countif('3) Release_Label'!$D:$D,$A513)=0),"NO UPC MATCH in Release_Label",and($B513&lt;&gt;"",countif('3) Release_Label'!$E:$E,$B513)=0),"NO CATALOG ID MATCH in Release_Label",iserror(vlookup($A513&amp;$B513,'3) Release_Label'!$D:$D&amp;'3) Release_Label'!$E:$E,1,0)),"NO UPC-CATALOG ID pair MATCH in Release_Label" )</f>
        <v>Zumbi</v>
      </c>
      <c r="D513" s="134" t="str">
        <f t="array" ref="D513">ifs(and(isblank($A513),isblank($B513)),"", not(iserror(vlookup($A513&amp;$B513,'3) Release_Label'!$D:$D&amp;'3) Release_Label'!$E:$E,1,0))),vlookup($A513&amp;$B513,{'3) Release_Label'!$D:$D&amp;'3) Release_Label'!$E:$E,'3) Release_Label'!$H:$H},2,0), or(and(not(isblank($B513)),$B513=$B512,$A513&lt;&gt;$A512),and(not(isblank($A513)),$A513=$A512,$B513&lt;&gt;$B512)),"ID LISTS UNALIGNED",and($A513&lt;&gt;"",countif('3) Release_Label'!$D:$D,$A513)=0),"NO UPC MATCH in Release_Label",and($B513&lt;&gt;"",countif('3) Release_Label'!$E:$E,$B513)=0),"NO CATALOG ID MATCH in Release_Label",iserror(vlookup($A513&amp;$B513,'3) Release_Label'!$D:$D&amp;'3) Release_Label'!$E:$E,1,0)),"NO UPC-CATALOG ID pair MATCH in Release_Label" )</f>
        <v/>
      </c>
      <c r="E513" s="96" t="s">
        <v>97</v>
      </c>
      <c r="F513" s="140" t="s">
        <v>671</v>
      </c>
      <c r="G513" s="136" t="str">
        <f t="array" ref="G513">ifs(or($F513="",$F513="Main Primary Artist"),$F513,not(iserror(vlookup($F513,'Reference info'!$J$5:$J$8,1,0))),"Key Artist",not(iserror(vlookup($F513,'Reference info'!$J$38:$J$405,1,0))),"Performer",not(iserror(vlookup($F513,'Reference info'!$J$10:$J$36,1,0))),"Producer &amp; Engineer")</f>
        <v>Key Artist</v>
      </c>
      <c r="I513" s="8" t="str">
        <f>IF(AND(F513="Main Primary Artist",SUBSTITUTE(E513," ","")&lt;&gt;"VariousArtists",SUBSTITUTE(E513," ","")&lt;&gt;"VariousArtist",E513&lt;&gt;"Various",SUBSTITUTE(E513," ","")&lt;&gt;"AssortedArtists",SUBSTITUTE(E513," ","")&lt;&gt;"AssortedArtist",E513&lt;&gt;"Assorted",SUBSTITUTE(E513," ","")&lt;&gt;"AsortedArtists",SUBSTITUTE(E513," ","")&lt;&gt;"AsortedArtist",E513&lt;&gt;"Asorted",E513&lt;&gt;"Other",,SUBSTITUTE(E513," ","")&lt;&gt;"MiscellaneousArtists",SUBSTITUTE(E513," ","")&lt;&gt;"MiscellaneousArtist",E513&lt;&gt;"Miscellaneous",SUBSTITUTE(E513," ","")&lt;&gt;"MiscelaneousArtists",SUBSTITUTE(E513," ","")&lt;&gt;"MiscelaneousArtist",E513&lt;&gt;"Miscelaneous"),"update Releases set ArtistId=(select ArtistId from Artists where Name=N'"&amp;SUBSTITUTE(trim(E513),"'","''")&amp;"' and EnterpriseId="&amp;EntId&amp;"), SearchKeywords=concat_ws(' ', Name, N'"&amp;SUBSTITUTE(trim(E513),"'","''")&amp;"',(select Name from Labels where LabelId=Releases.LabelId), ReleaseId, UPC, Catalog) where "&amp;IF(A513&lt;&gt;"","UPC="&amp;A513,"Catalog='"&amp;SUBSTITUTE(trim(B513),"'","''")&amp;"'")&amp;" and EnterpriseId="&amp;EntId,IF(and(F513&lt;&gt;"Main Primary Artist",SUBSTITUTE(E513," ","")&lt;&gt;"VariousArtists",SUBSTITUTE(E513," ","")&lt;&gt;"VariousArtist",E513&lt;&gt;"Various",SUBSTITUTE(E513," ","")&lt;&gt;"AssortedArtists",SUBSTITUTE(E513," ","")&lt;&gt;"AssortedArtist",E513&lt;&gt;"Assorted",SUBSTITUTE(E513," ","")&lt;&gt;"AsortedArtists",SUBSTITUTE(E513," ","")&lt;&gt;"AsortedArtist",E513&lt;&gt;"Asorted",E513&lt;&gt;"Other",,SUBSTITUTE(E513," ","")&lt;&gt;"MiscellaneousArtists",SUBSTITUTE(E513," ","")&lt;&gt;"MiscellaneousArtist",E513&lt;&gt;"Miscellaneous",SUBSTITUTE(E513," ","")&lt;&gt;"MiscelaneousArtists",SUBSTITUTE(E513," ","")&lt;&gt;"MiscelaneousArtist",E513&lt;&gt;"Miscelaneous"),"INSERT into Contributors VALUES (newid(), "&amp;IF(F513&lt;&gt;"Primary Artist", "(select RoleId from ContributorRoles where Name='"&amp;F513&amp;"'), 0", "49, 1")&amp; ", null, (select max(ReleaseId) from Releases where "&amp;IF(A513&lt;&gt;"","UPC="&amp;A513,"Catalog='"&amp;SUBSTITUTE(trim(B513),"'","''")&amp;"'")&amp;" and EnterpriseId="&amp;EntId&amp;"), (select ArtistId from Artists where Name=N'"&amp;SUBSTITUTE(trim(E513),"'","''")&amp;"' and EnterpriseId="&amp;EntId&amp;"), null)",""))</f>
        <v>INSERT into Contributors VALUES (newid(), 49, 1, null, (select max(ReleaseId) from Releases where UPC=707331606726 and EnterpriseId=647322), (select ArtistId from Artists where Name=N'Atilla' and EnterpriseId=647322), null)</v>
      </c>
    </row>
    <row r="514">
      <c r="A514" s="110">
        <v>7.07331606726E11</v>
      </c>
      <c r="B514" s="84"/>
      <c r="C514" s="134" t="str">
        <f t="array" ref="C514">ifs(and(isblank($A514),isblank($B514)),"", not(iserror(vlookup($A514&amp;$B514,'3) Release_Label'!$D:$D&amp;'3) Release_Label'!$E:$E,1,0))),vlookup($A514&amp;$B514,{'3) Release_Label'!$D:$D&amp;'3) Release_Label'!$E:$E,'3) Release_Label'!$F:$F},2,0), or(and(not(isblank($B514)),$B514=$B513,$A514&lt;&gt;$A513),and(not(isblank($A514)),$A514=$A513,$B514&lt;&gt;$B513)),"ID LISTS UNALIGNED",and($A514&lt;&gt;"",countif('3) Release_Label'!$D:$D,$A514)=0),"NO UPC MATCH in Release_Label",and($B514&lt;&gt;"",countif('3) Release_Label'!$E:$E,$B514)=0),"NO CATALOG ID MATCH in Release_Label",iserror(vlookup($A514&amp;$B514,'3) Release_Label'!$D:$D&amp;'3) Release_Label'!$E:$E,1,0)),"NO UPC-CATALOG ID pair MATCH in Release_Label" )</f>
        <v>Zumbi</v>
      </c>
      <c r="D514" s="134" t="str">
        <f t="array" ref="D514">ifs(and(isblank($A514),isblank($B514)),"", not(iserror(vlookup($A514&amp;$B514,'3) Release_Label'!$D:$D&amp;'3) Release_Label'!$E:$E,1,0))),vlookup($A514&amp;$B514,{'3) Release_Label'!$D:$D&amp;'3) Release_Label'!$E:$E,'3) Release_Label'!$H:$H},2,0), or(and(not(isblank($B514)),$B514=$B513,$A514&lt;&gt;$A513),and(not(isblank($A514)),$A514=$A513,$B514&lt;&gt;$B513)),"ID LISTS UNALIGNED",and($A514&lt;&gt;"",countif('3) Release_Label'!$D:$D,$A514)=0),"NO UPC MATCH in Release_Label",and($B514&lt;&gt;"",countif('3) Release_Label'!$E:$E,$B514)=0),"NO CATALOG ID MATCH in Release_Label",iserror(vlookup($A514&amp;$B514,'3) Release_Label'!$D:$D&amp;'3) Release_Label'!$E:$E,1,0)),"NO UPC-CATALOG ID pair MATCH in Release_Label" )</f>
        <v/>
      </c>
      <c r="E514" s="96" t="s">
        <v>53</v>
      </c>
      <c r="F514" s="140" t="s">
        <v>666</v>
      </c>
      <c r="G514" s="136" t="str">
        <f t="array" ref="G514">ifs(or($F514="",$F514="Main Primary Artist"),$F514,not(iserror(vlookup($F514,'Reference info'!$J$5:$J$8,1,0))),"Key Artist",not(iserror(vlookup($F514,'Reference info'!$J$38:$J$405,1,0))),"Performer",not(iserror(vlookup($F514,'Reference info'!$J$10:$J$36,1,0))),"Producer &amp; Engineer")</f>
        <v>Main Primary Artist</v>
      </c>
      <c r="I514" s="8" t="str">
        <f>IF(AND(F514="Main Primary Artist",SUBSTITUTE(E514," ","")&lt;&gt;"VariousArtists",SUBSTITUTE(E514," ","")&lt;&gt;"VariousArtist",E514&lt;&gt;"Various",SUBSTITUTE(E514," ","")&lt;&gt;"AssortedArtists",SUBSTITUTE(E514," ","")&lt;&gt;"AssortedArtist",E514&lt;&gt;"Assorted",SUBSTITUTE(E514," ","")&lt;&gt;"AsortedArtists",SUBSTITUTE(E514," ","")&lt;&gt;"AsortedArtist",E514&lt;&gt;"Asorted",E514&lt;&gt;"Other",,SUBSTITUTE(E514," ","")&lt;&gt;"MiscellaneousArtists",SUBSTITUTE(E514," ","")&lt;&gt;"MiscellaneousArtist",E514&lt;&gt;"Miscellaneous",SUBSTITUTE(E514," ","")&lt;&gt;"MiscelaneousArtists",SUBSTITUTE(E514," ","")&lt;&gt;"MiscelaneousArtist",E514&lt;&gt;"Miscelaneous"),"update Releases set ArtistId=(select ArtistId from Artists where Name=N'"&amp;SUBSTITUTE(trim(E514),"'","''")&amp;"' and EnterpriseId="&amp;EntId&amp;"), SearchKeywords=concat_ws(' ', Name, N'"&amp;SUBSTITUTE(trim(E514),"'","''")&amp;"',(select Name from Labels where LabelId=Releases.LabelId), ReleaseId, UPC, Catalog) where "&amp;IF(A514&lt;&gt;"","UPC="&amp;A514,"Catalog='"&amp;SUBSTITUTE(trim(B514),"'","''")&amp;"'")&amp;" and EnterpriseId="&amp;EntId,IF(and(F514&lt;&gt;"Main Primary Artist",SUBSTITUTE(E514," ","")&lt;&gt;"VariousArtists",SUBSTITUTE(E514," ","")&lt;&gt;"VariousArtist",E514&lt;&gt;"Various",SUBSTITUTE(E514," ","")&lt;&gt;"AssortedArtists",SUBSTITUTE(E514," ","")&lt;&gt;"AssortedArtist",E514&lt;&gt;"Assorted",SUBSTITUTE(E514," ","")&lt;&gt;"AsortedArtists",SUBSTITUTE(E514," ","")&lt;&gt;"AsortedArtist",E514&lt;&gt;"Asorted",E514&lt;&gt;"Other",,SUBSTITUTE(E514," ","")&lt;&gt;"MiscellaneousArtists",SUBSTITUTE(E514," ","")&lt;&gt;"MiscellaneousArtist",E514&lt;&gt;"Miscellaneous",SUBSTITUTE(E514," ","")&lt;&gt;"MiscelaneousArtists",SUBSTITUTE(E514," ","")&lt;&gt;"MiscelaneousArtist",E514&lt;&gt;"Miscelaneous"),"INSERT into Contributors VALUES (newid(), "&amp;IF(F514&lt;&gt;"Primary Artist", "(select RoleId from ContributorRoles where Name='"&amp;F514&amp;"'), 0", "49, 1")&amp; ", null, (select max(ReleaseId) from Releases where "&amp;IF(A514&lt;&gt;"","UPC="&amp;A514,"Catalog='"&amp;SUBSTITUTE(trim(B514),"'","''")&amp;"'")&amp;" and EnterpriseId="&amp;EntId&amp;"), (select ArtistId from Artists where Name=N'"&amp;SUBSTITUTE(trim(E514),"'","''")&amp;"' and EnterpriseId="&amp;EntId&amp;"), null)",""))</f>
        <v>update Releases set ArtistId=(select ArtistId from Artists where Name=N'PeJota10*' and EnterpriseId=647322), SearchKeywords=concat_ws(' ', Name, N'PeJota10*',(select Name from Labels where LabelId=Releases.LabelId), ReleaseId, UPC, Catalog) where UPC=707331606726 and EnterpriseId=647322</v>
      </c>
    </row>
    <row r="515">
      <c r="A515" s="110">
        <v>7.07331606726E11</v>
      </c>
      <c r="B515" s="84"/>
      <c r="C515" s="134" t="str">
        <f t="array" ref="C515">ifs(and(isblank($A515),isblank($B515)),"", not(iserror(vlookup($A515&amp;$B515,'3) Release_Label'!$D:$D&amp;'3) Release_Label'!$E:$E,1,0))),vlookup($A515&amp;$B515,{'3) Release_Label'!$D:$D&amp;'3) Release_Label'!$E:$E,'3) Release_Label'!$F:$F},2,0), or(and(not(isblank($B515)),$B515=$B514,$A515&lt;&gt;$A514),and(not(isblank($A515)),$A515=$A514,$B515&lt;&gt;$B514)),"ID LISTS UNALIGNED",and($A515&lt;&gt;"",countif('3) Release_Label'!$D:$D,$A515)=0),"NO UPC MATCH in Release_Label",and($B515&lt;&gt;"",countif('3) Release_Label'!$E:$E,$B515)=0),"NO CATALOG ID MATCH in Release_Label",iserror(vlookup($A515&amp;$B515,'3) Release_Label'!$D:$D&amp;'3) Release_Label'!$E:$E,1,0)),"NO UPC-CATALOG ID pair MATCH in Release_Label" )</f>
        <v>Zumbi</v>
      </c>
      <c r="D515" s="134" t="str">
        <f t="array" ref="D515">ifs(and(isblank($A515),isblank($B515)),"", not(iserror(vlookup($A515&amp;$B515,'3) Release_Label'!$D:$D&amp;'3) Release_Label'!$E:$E,1,0))),vlookup($A515&amp;$B515,{'3) Release_Label'!$D:$D&amp;'3) Release_Label'!$E:$E,'3) Release_Label'!$H:$H},2,0), or(and(not(isblank($B515)),$B515=$B514,$A515&lt;&gt;$A514),and(not(isblank($A515)),$A515=$A514,$B515&lt;&gt;$B514)),"ID LISTS UNALIGNED",and($A515&lt;&gt;"",countif('3) Release_Label'!$D:$D,$A515)=0),"NO UPC MATCH in Release_Label",and($B515&lt;&gt;"",countif('3) Release_Label'!$E:$E,$B515)=0),"NO CATALOG ID MATCH in Release_Label",iserror(vlookup($A515&amp;$B515,'3) Release_Label'!$D:$D&amp;'3) Release_Label'!$E:$E,1,0)),"NO UPC-CATALOG ID pair MATCH in Release_Label" )</f>
        <v/>
      </c>
      <c r="E515" s="96" t="s">
        <v>53</v>
      </c>
      <c r="F515" s="135" t="s">
        <v>669</v>
      </c>
      <c r="G515" s="136" t="str">
        <f t="array" ref="G515">ifs(or($F515="",$F515="Main Primary Artist"),$F515,not(iserror(vlookup($F515,'Reference info'!$J$5:$J$8,1,0))),"Key Artist",not(iserror(vlookup($F515,'Reference info'!$J$38:$J$405,1,0))),"Performer",not(iserror(vlookup($F515,'Reference info'!$J$10:$J$36,1,0))),"Producer &amp; Engineer")</f>
        <v>Producer &amp; Engineer</v>
      </c>
      <c r="I515" s="8" t="str">
        <f>IF(AND(F515="Main Primary Artist",SUBSTITUTE(E515," ","")&lt;&gt;"VariousArtists",SUBSTITUTE(E515," ","")&lt;&gt;"VariousArtist",E515&lt;&gt;"Various",SUBSTITUTE(E515," ","")&lt;&gt;"AssortedArtists",SUBSTITUTE(E515," ","")&lt;&gt;"AssortedArtist",E515&lt;&gt;"Assorted",SUBSTITUTE(E515," ","")&lt;&gt;"AsortedArtists",SUBSTITUTE(E515," ","")&lt;&gt;"AsortedArtist",E515&lt;&gt;"Asorted",E515&lt;&gt;"Other",,SUBSTITUTE(E515," ","")&lt;&gt;"MiscellaneousArtists",SUBSTITUTE(E515," ","")&lt;&gt;"MiscellaneousArtist",E515&lt;&gt;"Miscellaneous",SUBSTITUTE(E515," ","")&lt;&gt;"MiscelaneousArtists",SUBSTITUTE(E515," ","")&lt;&gt;"MiscelaneousArtist",E515&lt;&gt;"Miscelaneous"),"update Releases set ArtistId=(select ArtistId from Artists where Name=N'"&amp;SUBSTITUTE(trim(E515),"'","''")&amp;"' and EnterpriseId="&amp;EntId&amp;"), SearchKeywords=concat_ws(' ', Name, N'"&amp;SUBSTITUTE(trim(E515),"'","''")&amp;"',(select Name from Labels where LabelId=Releases.LabelId), ReleaseId, UPC, Catalog) where "&amp;IF(A515&lt;&gt;"","UPC="&amp;A515,"Catalog='"&amp;SUBSTITUTE(trim(B515),"'","''")&amp;"'")&amp;" and EnterpriseId="&amp;EntId,IF(and(F515&lt;&gt;"Main Primary Artist",SUBSTITUTE(E515," ","")&lt;&gt;"VariousArtists",SUBSTITUTE(E515," ","")&lt;&gt;"VariousArtist",E515&lt;&gt;"Various",SUBSTITUTE(E515," ","")&lt;&gt;"AssortedArtists",SUBSTITUTE(E515," ","")&lt;&gt;"AssortedArtist",E515&lt;&gt;"Assorted",SUBSTITUTE(E515," ","")&lt;&gt;"AsortedArtists",SUBSTITUTE(E515," ","")&lt;&gt;"AsortedArtist",E515&lt;&gt;"Asorted",E515&lt;&gt;"Other",,SUBSTITUTE(E515," ","")&lt;&gt;"MiscellaneousArtists",SUBSTITUTE(E515," ","")&lt;&gt;"MiscellaneousArtist",E515&lt;&gt;"Miscellaneous",SUBSTITUTE(E515," ","")&lt;&gt;"MiscelaneousArtists",SUBSTITUTE(E515," ","")&lt;&gt;"MiscelaneousArtist",E515&lt;&gt;"Miscelaneous"),"INSERT into Contributors VALUES (newid(), "&amp;IF(F515&lt;&gt;"Primary Artist", "(select RoleId from ContributorRoles where Name='"&amp;F515&amp;"'), 0", "49, 1")&amp; ", null, (select max(ReleaseId) from Releases where "&amp;IF(A515&lt;&gt;"","UPC="&amp;A515,"Catalog='"&amp;SUBSTITUTE(trim(B515),"'","''")&amp;"'")&amp;" and EnterpriseId="&amp;EntId&amp;"), (select ArtistId from Artists where Name=N'"&amp;SUBSTITUTE(trim(E515),"'","''")&amp;"' and EnterpriseId="&amp;EntId&amp;"), null)",""))</f>
        <v>INSERT into Contributors VALUES (newid(), (select RoleId from ContributorRoles where Name='Engineer'), 0, null, (select max(ReleaseId) from Releases where UPC=707331606726 and EnterpriseId=647322), (select ArtistId from Artists where Name=N'PeJota10*' and EnterpriseId=647322), null)</v>
      </c>
    </row>
    <row r="516">
      <c r="A516" s="110">
        <v>7.07331797301E11</v>
      </c>
      <c r="B516" s="84"/>
      <c r="C516" s="134" t="str">
        <f t="array" ref="C516">ifs(and(isblank($A516),isblank($B516)),"", not(iserror(vlookup($A516&amp;$B516,'3) Release_Label'!$D:$D&amp;'3) Release_Label'!$E:$E,1,0))),vlookup($A516&amp;$B516,{'3) Release_Label'!$D:$D&amp;'3) Release_Label'!$E:$E,'3) Release_Label'!$F:$F},2,0), or(and(not(isblank($B516)),$B516=$B515,$A516&lt;&gt;$A515),and(not(isblank($A516)),$A516=$A515,$B516&lt;&gt;$B515)),"ID LISTS UNALIGNED",and($A516&lt;&gt;"",countif('3) Release_Label'!$D:$D,$A516)=0),"NO UPC MATCH in Release_Label",and($B516&lt;&gt;"",countif('3) Release_Label'!$E:$E,$B516)=0),"NO CATALOG ID MATCH in Release_Label",iserror(vlookup($A516&amp;$B516,'3) Release_Label'!$D:$D&amp;'3) Release_Label'!$E:$E,1,0)),"NO UPC-CATALOG ID pair MATCH in Release_Label" )</f>
        <v>A Asa Esquerda do Rei</v>
      </c>
      <c r="D516" s="134" t="str">
        <f t="array" ref="D516">ifs(and(isblank($A516),isblank($B516)),"", not(iserror(vlookup($A516&amp;$B516,'3) Release_Label'!$D:$D&amp;'3) Release_Label'!$E:$E,1,0))),vlookup($A516&amp;$B516,{'3) Release_Label'!$D:$D&amp;'3) Release_Label'!$E:$E,'3) Release_Label'!$H:$H},2,0), or(and(not(isblank($B516)),$B516=$B515,$A516&lt;&gt;$A515),and(not(isblank($A516)),$A516=$A515,$B516&lt;&gt;$B515)),"ID LISTS UNALIGNED",and($A516&lt;&gt;"",countif('3) Release_Label'!$D:$D,$A516)=0),"NO UPC MATCH in Release_Label",and($B516&lt;&gt;"",countif('3) Release_Label'!$E:$E,$B516)=0),"NO CATALOG ID MATCH in Release_Label",iserror(vlookup($A516&amp;$B516,'3) Release_Label'!$D:$D&amp;'3) Release_Label'!$E:$E,1,0)),"NO UPC-CATALOG ID pair MATCH in Release_Label" )</f>
        <v>Speed Up</v>
      </c>
      <c r="E516" s="96" t="s">
        <v>53</v>
      </c>
      <c r="F516" s="135" t="s">
        <v>667</v>
      </c>
      <c r="G516" s="136" t="str">
        <f t="array" ref="G516">ifs(or($F516="",$F516="Main Primary Artist"),$F516,not(iserror(vlookup($F516,'Reference info'!$J$5:$J$8,1,0))),"Key Artist",not(iserror(vlookup($F516,'Reference info'!$J$38:$J$405,1,0))),"Performer",not(iserror(vlookup($F516,'Reference info'!$J$10:$J$36,1,0))),"Producer &amp; Engineer")</f>
        <v>Producer &amp; Engineer</v>
      </c>
      <c r="I516" s="8" t="str">
        <f>IF(AND(F516="Main Primary Artist",SUBSTITUTE(E516," ","")&lt;&gt;"VariousArtists",SUBSTITUTE(E516," ","")&lt;&gt;"VariousArtist",E516&lt;&gt;"Various",SUBSTITUTE(E516," ","")&lt;&gt;"AssortedArtists",SUBSTITUTE(E516," ","")&lt;&gt;"AssortedArtist",E516&lt;&gt;"Assorted",SUBSTITUTE(E516," ","")&lt;&gt;"AsortedArtists",SUBSTITUTE(E516," ","")&lt;&gt;"AsortedArtist",E516&lt;&gt;"Asorted",E516&lt;&gt;"Other",,SUBSTITUTE(E516," ","")&lt;&gt;"MiscellaneousArtists",SUBSTITUTE(E516," ","")&lt;&gt;"MiscellaneousArtist",E516&lt;&gt;"Miscellaneous",SUBSTITUTE(E516," ","")&lt;&gt;"MiscelaneousArtists",SUBSTITUTE(E516," ","")&lt;&gt;"MiscelaneousArtist",E516&lt;&gt;"Miscelaneous"),"update Releases set ArtistId=(select ArtistId from Artists where Name=N'"&amp;SUBSTITUTE(trim(E516),"'","''")&amp;"' and EnterpriseId="&amp;EntId&amp;"), SearchKeywords=concat_ws(' ', Name, N'"&amp;SUBSTITUTE(trim(E516),"'","''")&amp;"',(select Name from Labels where LabelId=Releases.LabelId), ReleaseId, UPC, Catalog) where "&amp;IF(A516&lt;&gt;"","UPC="&amp;A516,"Catalog='"&amp;SUBSTITUTE(trim(B516),"'","''")&amp;"'")&amp;" and EnterpriseId="&amp;EntId,IF(and(F516&lt;&gt;"Main Primary Artist",SUBSTITUTE(E516," ","")&lt;&gt;"VariousArtists",SUBSTITUTE(E516," ","")&lt;&gt;"VariousArtist",E516&lt;&gt;"Various",SUBSTITUTE(E516," ","")&lt;&gt;"AssortedArtists",SUBSTITUTE(E516," ","")&lt;&gt;"AssortedArtist",E516&lt;&gt;"Assorted",SUBSTITUTE(E516," ","")&lt;&gt;"AsortedArtists",SUBSTITUTE(E516," ","")&lt;&gt;"AsortedArtist",E516&lt;&gt;"Asorted",E516&lt;&gt;"Other",,SUBSTITUTE(E516," ","")&lt;&gt;"MiscellaneousArtists",SUBSTITUTE(E516," ","")&lt;&gt;"MiscellaneousArtist",E516&lt;&gt;"Miscellaneous",SUBSTITUTE(E516," ","")&lt;&gt;"MiscelaneousArtists",SUBSTITUTE(E516," ","")&lt;&gt;"MiscelaneousArtist",E516&lt;&gt;"Miscelaneous"),"INSERT into Contributors VALUES (newid(), "&amp;IF(F516&lt;&gt;"Primary Artist", "(select RoleId from ContributorRoles where Name='"&amp;F516&amp;"'), 0", "49, 1")&amp; ", null, (select max(ReleaseId) from Releases where "&amp;IF(A516&lt;&gt;"","UPC="&amp;A516,"Catalog='"&amp;SUBSTITUTE(trim(B516),"'","''")&amp;"'")&amp;" and EnterpriseId="&amp;EntId&amp;"), (select ArtistId from Artists where Name=N'"&amp;SUBSTITUTE(trim(E516),"'","''")&amp;"' and EnterpriseId="&amp;EntId&amp;"), null)",""))</f>
        <v>INSERT into Contributors VALUES (newid(), (select RoleId from ContributorRoles where Name='Producer'), 0, null, (select max(ReleaseId) from Releases where UPC=707331797301 and EnterpriseId=647322), (select ArtistId from Artists where Name=N'PeJota10*' and EnterpriseId=647322), null)</v>
      </c>
    </row>
    <row r="517">
      <c r="A517" s="110">
        <v>7.07331797301E11</v>
      </c>
      <c r="B517" s="84"/>
      <c r="C517" s="134" t="str">
        <f t="array" ref="C517">ifs(and(isblank($A517),isblank($B517)),"", not(iserror(vlookup($A517&amp;$B517,'3) Release_Label'!$D:$D&amp;'3) Release_Label'!$E:$E,1,0))),vlookup($A517&amp;$B517,{'3) Release_Label'!$D:$D&amp;'3) Release_Label'!$E:$E,'3) Release_Label'!$F:$F},2,0), or(and(not(isblank($B517)),$B517=$B516,$A517&lt;&gt;$A516),and(not(isblank($A517)),$A517=$A516,$B517&lt;&gt;$B516)),"ID LISTS UNALIGNED",and($A517&lt;&gt;"",countif('3) Release_Label'!$D:$D,$A517)=0),"NO UPC MATCH in Release_Label",and($B517&lt;&gt;"",countif('3) Release_Label'!$E:$E,$B517)=0),"NO CATALOG ID MATCH in Release_Label",iserror(vlookup($A517&amp;$B517,'3) Release_Label'!$D:$D&amp;'3) Release_Label'!$E:$E,1,0)),"NO UPC-CATALOG ID pair MATCH in Release_Label" )</f>
        <v>A Asa Esquerda do Rei</v>
      </c>
      <c r="D517" s="134" t="str">
        <f t="array" ref="D517">ifs(and(isblank($A517),isblank($B517)),"", not(iserror(vlookup($A517&amp;$B517,'3) Release_Label'!$D:$D&amp;'3) Release_Label'!$E:$E,1,0))),vlookup($A517&amp;$B517,{'3) Release_Label'!$D:$D&amp;'3) Release_Label'!$E:$E,'3) Release_Label'!$H:$H},2,0), or(and(not(isblank($B517)),$B517=$B516,$A517&lt;&gt;$A516),and(not(isblank($A517)),$A517=$A516,$B517&lt;&gt;$B516)),"ID LISTS UNALIGNED",and($A517&lt;&gt;"",countif('3) Release_Label'!$D:$D,$A517)=0),"NO UPC MATCH in Release_Label",and($B517&lt;&gt;"",countif('3) Release_Label'!$E:$E,$B517)=0),"NO CATALOG ID MATCH in Release_Label",iserror(vlookup($A517&amp;$B517,'3) Release_Label'!$D:$D&amp;'3) Release_Label'!$E:$E,1,0)),"NO UPC-CATALOG ID pair MATCH in Release_Label" )</f>
        <v>Speed Up</v>
      </c>
      <c r="E517" s="96" t="s">
        <v>103</v>
      </c>
      <c r="F517" s="140" t="s">
        <v>671</v>
      </c>
      <c r="G517" s="136" t="str">
        <f t="array" ref="G517">ifs(or($F517="",$F517="Main Primary Artist"),$F517,not(iserror(vlookup($F517,'Reference info'!$J$5:$J$8,1,0))),"Key Artist",not(iserror(vlookup($F517,'Reference info'!$J$38:$J$405,1,0))),"Performer",not(iserror(vlookup($F517,'Reference info'!$J$10:$J$36,1,0))),"Producer &amp; Engineer")</f>
        <v>Key Artist</v>
      </c>
      <c r="I517" s="8" t="str">
        <f>IF(AND(F517="Main Primary Artist",SUBSTITUTE(E517," ","")&lt;&gt;"VariousArtists",SUBSTITUTE(E517," ","")&lt;&gt;"VariousArtist",E517&lt;&gt;"Various",SUBSTITUTE(E517," ","")&lt;&gt;"AssortedArtists",SUBSTITUTE(E517," ","")&lt;&gt;"AssortedArtist",E517&lt;&gt;"Assorted",SUBSTITUTE(E517," ","")&lt;&gt;"AsortedArtists",SUBSTITUTE(E517," ","")&lt;&gt;"AsortedArtist",E517&lt;&gt;"Asorted",E517&lt;&gt;"Other",,SUBSTITUTE(E517," ","")&lt;&gt;"MiscellaneousArtists",SUBSTITUTE(E517," ","")&lt;&gt;"MiscellaneousArtist",E517&lt;&gt;"Miscellaneous",SUBSTITUTE(E517," ","")&lt;&gt;"MiscelaneousArtists",SUBSTITUTE(E517," ","")&lt;&gt;"MiscelaneousArtist",E517&lt;&gt;"Miscelaneous"),"update Releases set ArtistId=(select ArtistId from Artists where Name=N'"&amp;SUBSTITUTE(trim(E517),"'","''")&amp;"' and EnterpriseId="&amp;EntId&amp;"), SearchKeywords=concat_ws(' ', Name, N'"&amp;SUBSTITUTE(trim(E517),"'","''")&amp;"',(select Name from Labels where LabelId=Releases.LabelId), ReleaseId, UPC, Catalog) where "&amp;IF(A517&lt;&gt;"","UPC="&amp;A517,"Catalog='"&amp;SUBSTITUTE(trim(B517),"'","''")&amp;"'")&amp;" and EnterpriseId="&amp;EntId,IF(and(F517&lt;&gt;"Main Primary Artist",SUBSTITUTE(E517," ","")&lt;&gt;"VariousArtists",SUBSTITUTE(E517," ","")&lt;&gt;"VariousArtist",E517&lt;&gt;"Various",SUBSTITUTE(E517," ","")&lt;&gt;"AssortedArtists",SUBSTITUTE(E517," ","")&lt;&gt;"AssortedArtist",E517&lt;&gt;"Assorted",SUBSTITUTE(E517," ","")&lt;&gt;"AsortedArtists",SUBSTITUTE(E517," ","")&lt;&gt;"AsortedArtist",E517&lt;&gt;"Asorted",E517&lt;&gt;"Other",,SUBSTITUTE(E517," ","")&lt;&gt;"MiscellaneousArtists",SUBSTITUTE(E517," ","")&lt;&gt;"MiscellaneousArtist",E517&lt;&gt;"Miscellaneous",SUBSTITUTE(E517," ","")&lt;&gt;"MiscelaneousArtists",SUBSTITUTE(E517," ","")&lt;&gt;"MiscelaneousArtist",E517&lt;&gt;"Miscelaneous"),"INSERT into Contributors VALUES (newid(), "&amp;IF(F517&lt;&gt;"Primary Artist", "(select RoleId from ContributorRoles where Name='"&amp;F517&amp;"'), 0", "49, 1")&amp; ", null, (select max(ReleaseId) from Releases where "&amp;IF(A517&lt;&gt;"","UPC="&amp;A517,"Catalog='"&amp;SUBSTITUTE(trim(B517),"'","''")&amp;"'")&amp;" and EnterpriseId="&amp;EntId&amp;"), (select ArtistId from Artists where Name=N'"&amp;SUBSTITUTE(trim(E517),"'","''")&amp;"' and EnterpriseId="&amp;EntId&amp;"), null)",""))</f>
        <v>INSERT into Contributors VALUES (newid(), 49, 1, null, (select max(ReleaseId) from Releases where UPC=707331797301 and EnterpriseId=647322), (select ArtistId from Artists where Name=N'Th3agu' and EnterpriseId=647322), null)</v>
      </c>
    </row>
    <row r="518">
      <c r="A518" s="110">
        <v>7.07331797301E11</v>
      </c>
      <c r="B518" s="84"/>
      <c r="C518" s="134" t="str">
        <f t="array" ref="C518">ifs(and(isblank($A518),isblank($B518)),"", not(iserror(vlookup($A518&amp;$B518,'3) Release_Label'!$D:$D&amp;'3) Release_Label'!$E:$E,1,0))),vlookup($A518&amp;$B518,{'3) Release_Label'!$D:$D&amp;'3) Release_Label'!$E:$E,'3) Release_Label'!$F:$F},2,0), or(and(not(isblank($B518)),$B518=$B517,$A518&lt;&gt;$A517),and(not(isblank($A518)),$A518=$A517,$B518&lt;&gt;$B517)),"ID LISTS UNALIGNED",and($A518&lt;&gt;"",countif('3) Release_Label'!$D:$D,$A518)=0),"NO UPC MATCH in Release_Label",and($B518&lt;&gt;"",countif('3) Release_Label'!$E:$E,$B518)=0),"NO CATALOG ID MATCH in Release_Label",iserror(vlookup($A518&amp;$B518,'3) Release_Label'!$D:$D&amp;'3) Release_Label'!$E:$E,1,0)),"NO UPC-CATALOG ID pair MATCH in Release_Label" )</f>
        <v>A Asa Esquerda do Rei</v>
      </c>
      <c r="D518" s="134" t="str">
        <f t="array" ref="D518">ifs(and(isblank($A518),isblank($B518)),"", not(iserror(vlookup($A518&amp;$B518,'3) Release_Label'!$D:$D&amp;'3) Release_Label'!$E:$E,1,0))),vlookup($A518&amp;$B518,{'3) Release_Label'!$D:$D&amp;'3) Release_Label'!$E:$E,'3) Release_Label'!$H:$H},2,0), or(and(not(isblank($B518)),$B518=$B517,$A518&lt;&gt;$A517),and(not(isblank($A518)),$A518=$A517,$B518&lt;&gt;$B517)),"ID LISTS UNALIGNED",and($A518&lt;&gt;"",countif('3) Release_Label'!$D:$D,$A518)=0),"NO UPC MATCH in Release_Label",and($B518&lt;&gt;"",countif('3) Release_Label'!$E:$E,$B518)=0),"NO CATALOG ID MATCH in Release_Label",iserror(vlookup($A518&amp;$B518,'3) Release_Label'!$D:$D&amp;'3) Release_Label'!$E:$E,1,0)),"NO UPC-CATALOG ID pair MATCH in Release_Label" )</f>
        <v>Speed Up</v>
      </c>
      <c r="E518" s="96" t="s">
        <v>53</v>
      </c>
      <c r="F518" s="140" t="s">
        <v>666</v>
      </c>
      <c r="G518" s="136" t="str">
        <f t="array" ref="G518">ifs(or($F518="",$F518="Main Primary Artist"),$F518,not(iserror(vlookup($F518,'Reference info'!$J$5:$J$8,1,0))),"Key Artist",not(iserror(vlookup($F518,'Reference info'!$J$38:$J$405,1,0))),"Performer",not(iserror(vlookup($F518,'Reference info'!$J$10:$J$36,1,0))),"Producer &amp; Engineer")</f>
        <v>Main Primary Artist</v>
      </c>
      <c r="I518" s="8" t="str">
        <f>IF(AND(F518="Main Primary Artist",SUBSTITUTE(E518," ","")&lt;&gt;"VariousArtists",SUBSTITUTE(E518," ","")&lt;&gt;"VariousArtist",E518&lt;&gt;"Various",SUBSTITUTE(E518," ","")&lt;&gt;"AssortedArtists",SUBSTITUTE(E518," ","")&lt;&gt;"AssortedArtist",E518&lt;&gt;"Assorted",SUBSTITUTE(E518," ","")&lt;&gt;"AsortedArtists",SUBSTITUTE(E518," ","")&lt;&gt;"AsortedArtist",E518&lt;&gt;"Asorted",E518&lt;&gt;"Other",,SUBSTITUTE(E518," ","")&lt;&gt;"MiscellaneousArtists",SUBSTITUTE(E518," ","")&lt;&gt;"MiscellaneousArtist",E518&lt;&gt;"Miscellaneous",SUBSTITUTE(E518," ","")&lt;&gt;"MiscelaneousArtists",SUBSTITUTE(E518," ","")&lt;&gt;"MiscelaneousArtist",E518&lt;&gt;"Miscelaneous"),"update Releases set ArtistId=(select ArtistId from Artists where Name=N'"&amp;SUBSTITUTE(trim(E518),"'","''")&amp;"' and EnterpriseId="&amp;EntId&amp;"), SearchKeywords=concat_ws(' ', Name, N'"&amp;SUBSTITUTE(trim(E518),"'","''")&amp;"',(select Name from Labels where LabelId=Releases.LabelId), ReleaseId, UPC, Catalog) where "&amp;IF(A518&lt;&gt;"","UPC="&amp;A518,"Catalog='"&amp;SUBSTITUTE(trim(B518),"'","''")&amp;"'")&amp;" and EnterpriseId="&amp;EntId,IF(and(F518&lt;&gt;"Main Primary Artist",SUBSTITUTE(E518," ","")&lt;&gt;"VariousArtists",SUBSTITUTE(E518," ","")&lt;&gt;"VariousArtist",E518&lt;&gt;"Various",SUBSTITUTE(E518," ","")&lt;&gt;"AssortedArtists",SUBSTITUTE(E518," ","")&lt;&gt;"AssortedArtist",E518&lt;&gt;"Assorted",SUBSTITUTE(E518," ","")&lt;&gt;"AsortedArtists",SUBSTITUTE(E518," ","")&lt;&gt;"AsortedArtist",E518&lt;&gt;"Asorted",E518&lt;&gt;"Other",,SUBSTITUTE(E518," ","")&lt;&gt;"MiscellaneousArtists",SUBSTITUTE(E518," ","")&lt;&gt;"MiscellaneousArtist",E518&lt;&gt;"Miscellaneous",SUBSTITUTE(E518," ","")&lt;&gt;"MiscelaneousArtists",SUBSTITUTE(E518," ","")&lt;&gt;"MiscelaneousArtist",E518&lt;&gt;"Miscelaneous"),"INSERT into Contributors VALUES (newid(), "&amp;IF(F518&lt;&gt;"Primary Artist", "(select RoleId from ContributorRoles where Name='"&amp;F518&amp;"'), 0", "49, 1")&amp; ", null, (select max(ReleaseId) from Releases where "&amp;IF(A518&lt;&gt;"","UPC="&amp;A518,"Catalog='"&amp;SUBSTITUTE(trim(B518),"'","''")&amp;"'")&amp;" and EnterpriseId="&amp;EntId&amp;"), (select ArtistId from Artists where Name=N'"&amp;SUBSTITUTE(trim(E518),"'","''")&amp;"' and EnterpriseId="&amp;EntId&amp;"), null)",""))</f>
        <v>update Releases set ArtistId=(select ArtistId from Artists where Name=N'PeJota10*' and EnterpriseId=647322), SearchKeywords=concat_ws(' ', Name, N'PeJota10*',(select Name from Labels where LabelId=Releases.LabelId), ReleaseId, UPC, Catalog) where UPC=707331797301 and EnterpriseId=647322</v>
      </c>
    </row>
    <row r="519">
      <c r="A519" s="110">
        <v>7.07331797301E11</v>
      </c>
      <c r="B519" s="84"/>
      <c r="C519" s="134" t="str">
        <f t="array" ref="C519">ifs(and(isblank($A519),isblank($B519)),"", not(iserror(vlookup($A519&amp;$B519,'3) Release_Label'!$D:$D&amp;'3) Release_Label'!$E:$E,1,0))),vlookup($A519&amp;$B519,{'3) Release_Label'!$D:$D&amp;'3) Release_Label'!$E:$E,'3) Release_Label'!$F:$F},2,0), or(and(not(isblank($B519)),$B519=$B518,$A519&lt;&gt;$A518),and(not(isblank($A519)),$A519=$A518,$B519&lt;&gt;$B518)),"ID LISTS UNALIGNED",and($A519&lt;&gt;"",countif('3) Release_Label'!$D:$D,$A519)=0),"NO UPC MATCH in Release_Label",and($B519&lt;&gt;"",countif('3) Release_Label'!$E:$E,$B519)=0),"NO CATALOG ID MATCH in Release_Label",iserror(vlookup($A519&amp;$B519,'3) Release_Label'!$D:$D&amp;'3) Release_Label'!$E:$E,1,0)),"NO UPC-CATALOG ID pair MATCH in Release_Label" )</f>
        <v>A Asa Esquerda do Rei</v>
      </c>
      <c r="D519" s="134" t="str">
        <f t="array" ref="D519">ifs(and(isblank($A519),isblank($B519)),"", not(iserror(vlookup($A519&amp;$B519,'3) Release_Label'!$D:$D&amp;'3) Release_Label'!$E:$E,1,0))),vlookup($A519&amp;$B519,{'3) Release_Label'!$D:$D&amp;'3) Release_Label'!$E:$E,'3) Release_Label'!$H:$H},2,0), or(and(not(isblank($B519)),$B519=$B518,$A519&lt;&gt;$A518),and(not(isblank($A519)),$A519=$A518,$B519&lt;&gt;$B518)),"ID LISTS UNALIGNED",and($A519&lt;&gt;"",countif('3) Release_Label'!$D:$D,$A519)=0),"NO UPC MATCH in Release_Label",and($B519&lt;&gt;"",countif('3) Release_Label'!$E:$E,$B519)=0),"NO CATALOG ID MATCH in Release_Label",iserror(vlookup($A519&amp;$B519,'3) Release_Label'!$D:$D&amp;'3) Release_Label'!$E:$E,1,0)),"NO UPC-CATALOG ID pair MATCH in Release_Label" )</f>
        <v>Speed Up</v>
      </c>
      <c r="E519" s="96" t="s">
        <v>53</v>
      </c>
      <c r="F519" s="135" t="s">
        <v>669</v>
      </c>
      <c r="G519" s="136" t="str">
        <f t="array" ref="G519">ifs(or($F519="",$F519="Main Primary Artist"),$F519,not(iserror(vlookup($F519,'Reference info'!$J$5:$J$8,1,0))),"Key Artist",not(iserror(vlookup($F519,'Reference info'!$J$38:$J$405,1,0))),"Performer",not(iserror(vlookup($F519,'Reference info'!$J$10:$J$36,1,0))),"Producer &amp; Engineer")</f>
        <v>Producer &amp; Engineer</v>
      </c>
      <c r="I519" s="8" t="str">
        <f>IF(AND(F519="Main Primary Artist",SUBSTITUTE(E519," ","")&lt;&gt;"VariousArtists",SUBSTITUTE(E519," ","")&lt;&gt;"VariousArtist",E519&lt;&gt;"Various",SUBSTITUTE(E519," ","")&lt;&gt;"AssortedArtists",SUBSTITUTE(E519," ","")&lt;&gt;"AssortedArtist",E519&lt;&gt;"Assorted",SUBSTITUTE(E519," ","")&lt;&gt;"AsortedArtists",SUBSTITUTE(E519," ","")&lt;&gt;"AsortedArtist",E519&lt;&gt;"Asorted",E519&lt;&gt;"Other",,SUBSTITUTE(E519," ","")&lt;&gt;"MiscellaneousArtists",SUBSTITUTE(E519," ","")&lt;&gt;"MiscellaneousArtist",E519&lt;&gt;"Miscellaneous",SUBSTITUTE(E519," ","")&lt;&gt;"MiscelaneousArtists",SUBSTITUTE(E519," ","")&lt;&gt;"MiscelaneousArtist",E519&lt;&gt;"Miscelaneous"),"update Releases set ArtistId=(select ArtistId from Artists where Name=N'"&amp;SUBSTITUTE(trim(E519),"'","''")&amp;"' and EnterpriseId="&amp;EntId&amp;"), SearchKeywords=concat_ws(' ', Name, N'"&amp;SUBSTITUTE(trim(E519),"'","''")&amp;"',(select Name from Labels where LabelId=Releases.LabelId), ReleaseId, UPC, Catalog) where "&amp;IF(A519&lt;&gt;"","UPC="&amp;A519,"Catalog='"&amp;SUBSTITUTE(trim(B519),"'","''")&amp;"'")&amp;" and EnterpriseId="&amp;EntId,IF(and(F519&lt;&gt;"Main Primary Artist",SUBSTITUTE(E519," ","")&lt;&gt;"VariousArtists",SUBSTITUTE(E519," ","")&lt;&gt;"VariousArtist",E519&lt;&gt;"Various",SUBSTITUTE(E519," ","")&lt;&gt;"AssortedArtists",SUBSTITUTE(E519," ","")&lt;&gt;"AssortedArtist",E519&lt;&gt;"Assorted",SUBSTITUTE(E519," ","")&lt;&gt;"AsortedArtists",SUBSTITUTE(E519," ","")&lt;&gt;"AsortedArtist",E519&lt;&gt;"Asorted",E519&lt;&gt;"Other",,SUBSTITUTE(E519," ","")&lt;&gt;"MiscellaneousArtists",SUBSTITUTE(E519," ","")&lt;&gt;"MiscellaneousArtist",E519&lt;&gt;"Miscellaneous",SUBSTITUTE(E519," ","")&lt;&gt;"MiscelaneousArtists",SUBSTITUTE(E519," ","")&lt;&gt;"MiscelaneousArtist",E519&lt;&gt;"Miscelaneous"),"INSERT into Contributors VALUES (newid(), "&amp;IF(F519&lt;&gt;"Primary Artist", "(select RoleId from ContributorRoles where Name='"&amp;F519&amp;"'), 0", "49, 1")&amp; ", null, (select max(ReleaseId) from Releases where "&amp;IF(A519&lt;&gt;"","UPC="&amp;A519,"Catalog='"&amp;SUBSTITUTE(trim(B519),"'","''")&amp;"'")&amp;" and EnterpriseId="&amp;EntId&amp;"), (select ArtistId from Artists where Name=N'"&amp;SUBSTITUTE(trim(E519),"'","''")&amp;"' and EnterpriseId="&amp;EntId&amp;"), null)",""))</f>
        <v>INSERT into Contributors VALUES (newid(), (select RoleId from ContributorRoles where Name='Engineer'), 0, null, (select max(ReleaseId) from Releases where UPC=707331797301 and EnterpriseId=647322), (select ArtistId from Artists where Name=N'PeJota10*' and EnterpriseId=647322), null)</v>
      </c>
    </row>
    <row r="520">
      <c r="A520" s="110">
        <v>7.07331797356E11</v>
      </c>
      <c r="B520" s="84"/>
      <c r="C520" s="134" t="str">
        <f t="array" ref="C520">ifs(and(isblank($A520),isblank($B520)),"", not(iserror(vlookup($A520&amp;$B520,'3) Release_Label'!$D:$D&amp;'3) Release_Label'!$E:$E,1,0))),vlookup($A520&amp;$B520,{'3) Release_Label'!$D:$D&amp;'3) Release_Label'!$E:$E,'3) Release_Label'!$F:$F},2,0), or(and(not(isblank($B520)),$B520=$B519,$A520&lt;&gt;$A519),and(not(isblank($A520)),$A520=$A519,$B520&lt;&gt;$B519)),"ID LISTS UNALIGNED",and($A520&lt;&gt;"",countif('3) Release_Label'!$D:$D,$A520)=0),"NO UPC MATCH in Release_Label",and($B520&lt;&gt;"",countif('3) Release_Label'!$E:$E,$B520)=0),"NO CATALOG ID MATCH in Release_Label",iserror(vlookup($A520&amp;$B520,'3) Release_Label'!$D:$D&amp;'3) Release_Label'!$E:$E,1,0)),"NO UPC-CATALOG ID pair MATCH in Release_Label" )</f>
        <v>A Asa Esquerda do Rei</v>
      </c>
      <c r="D520" s="134" t="str">
        <f t="array" ref="D520">ifs(and(isblank($A520),isblank($B520)),"", not(iserror(vlookup($A520&amp;$B520,'3) Release_Label'!$D:$D&amp;'3) Release_Label'!$E:$E,1,0))),vlookup($A520&amp;$B520,{'3) Release_Label'!$D:$D&amp;'3) Release_Label'!$E:$E,'3) Release_Label'!$H:$H},2,0), or(and(not(isblank($B520)),$B520=$B519,$A520&lt;&gt;$A519),and(not(isblank($A520)),$A520=$A519,$B520&lt;&gt;$B519)),"ID LISTS UNALIGNED",and($A520&lt;&gt;"",countif('3) Release_Label'!$D:$D,$A520)=0),"NO UPC MATCH in Release_Label",and($B520&lt;&gt;"",countif('3) Release_Label'!$E:$E,$B520)=0),"NO CATALOG ID MATCH in Release_Label",iserror(vlookup($A520&amp;$B520,'3) Release_Label'!$D:$D&amp;'3) Release_Label'!$E:$E,1,0)),"NO UPC-CATALOG ID pair MATCH in Release_Label" )</f>
        <v/>
      </c>
      <c r="E520" s="96" t="s">
        <v>53</v>
      </c>
      <c r="F520" s="135" t="s">
        <v>667</v>
      </c>
      <c r="G520" s="136" t="str">
        <f t="array" ref="G520">ifs(or($F520="",$F520="Main Primary Artist"),$F520,not(iserror(vlookup($F520,'Reference info'!$J$5:$J$8,1,0))),"Key Artist",not(iserror(vlookup($F520,'Reference info'!$J$38:$J$405,1,0))),"Performer",not(iserror(vlookup($F520,'Reference info'!$J$10:$J$36,1,0))),"Producer &amp; Engineer")</f>
        <v>Producer &amp; Engineer</v>
      </c>
      <c r="I520" s="8" t="str">
        <f>IF(AND(F520="Main Primary Artist",SUBSTITUTE(E520," ","")&lt;&gt;"VariousArtists",SUBSTITUTE(E520," ","")&lt;&gt;"VariousArtist",E520&lt;&gt;"Various",SUBSTITUTE(E520," ","")&lt;&gt;"AssortedArtists",SUBSTITUTE(E520," ","")&lt;&gt;"AssortedArtist",E520&lt;&gt;"Assorted",SUBSTITUTE(E520," ","")&lt;&gt;"AsortedArtists",SUBSTITUTE(E520," ","")&lt;&gt;"AsortedArtist",E520&lt;&gt;"Asorted",E520&lt;&gt;"Other",,SUBSTITUTE(E520," ","")&lt;&gt;"MiscellaneousArtists",SUBSTITUTE(E520," ","")&lt;&gt;"MiscellaneousArtist",E520&lt;&gt;"Miscellaneous",SUBSTITUTE(E520," ","")&lt;&gt;"MiscelaneousArtists",SUBSTITUTE(E520," ","")&lt;&gt;"MiscelaneousArtist",E520&lt;&gt;"Miscelaneous"),"update Releases set ArtistId=(select ArtistId from Artists where Name=N'"&amp;SUBSTITUTE(trim(E520),"'","''")&amp;"' and EnterpriseId="&amp;EntId&amp;"), SearchKeywords=concat_ws(' ', Name, N'"&amp;SUBSTITUTE(trim(E520),"'","''")&amp;"',(select Name from Labels where LabelId=Releases.LabelId), ReleaseId, UPC, Catalog) where "&amp;IF(A520&lt;&gt;"","UPC="&amp;A520,"Catalog='"&amp;SUBSTITUTE(trim(B520),"'","''")&amp;"'")&amp;" and EnterpriseId="&amp;EntId,IF(and(F520&lt;&gt;"Main Primary Artist",SUBSTITUTE(E520," ","")&lt;&gt;"VariousArtists",SUBSTITUTE(E520," ","")&lt;&gt;"VariousArtist",E520&lt;&gt;"Various",SUBSTITUTE(E520," ","")&lt;&gt;"AssortedArtists",SUBSTITUTE(E520," ","")&lt;&gt;"AssortedArtist",E520&lt;&gt;"Assorted",SUBSTITUTE(E520," ","")&lt;&gt;"AsortedArtists",SUBSTITUTE(E520," ","")&lt;&gt;"AsortedArtist",E520&lt;&gt;"Asorted",E520&lt;&gt;"Other",,SUBSTITUTE(E520," ","")&lt;&gt;"MiscellaneousArtists",SUBSTITUTE(E520," ","")&lt;&gt;"MiscellaneousArtist",E520&lt;&gt;"Miscellaneous",SUBSTITUTE(E520," ","")&lt;&gt;"MiscelaneousArtists",SUBSTITUTE(E520," ","")&lt;&gt;"MiscelaneousArtist",E520&lt;&gt;"Miscelaneous"),"INSERT into Contributors VALUES (newid(), "&amp;IF(F520&lt;&gt;"Primary Artist", "(select RoleId from ContributorRoles where Name='"&amp;F520&amp;"'), 0", "49, 1")&amp; ", null, (select max(ReleaseId) from Releases where "&amp;IF(A520&lt;&gt;"","UPC="&amp;A520,"Catalog='"&amp;SUBSTITUTE(trim(B520),"'","''")&amp;"'")&amp;" and EnterpriseId="&amp;EntId&amp;"), (select ArtistId from Artists where Name=N'"&amp;SUBSTITUTE(trim(E520),"'","''")&amp;"' and EnterpriseId="&amp;EntId&amp;"), null)",""))</f>
        <v>INSERT into Contributors VALUES (newid(), (select RoleId from ContributorRoles where Name='Producer'), 0, null, (select max(ReleaseId) from Releases where UPC=707331797356 and EnterpriseId=647322), (select ArtistId from Artists where Name=N'PeJota10*' and EnterpriseId=647322), null)</v>
      </c>
    </row>
    <row r="521">
      <c r="A521" s="110">
        <v>7.07331797356E11</v>
      </c>
      <c r="B521" s="84"/>
      <c r="C521" s="134" t="str">
        <f t="array" ref="C521">ifs(and(isblank($A521),isblank($B521)),"", not(iserror(vlookup($A521&amp;$B521,'3) Release_Label'!$D:$D&amp;'3) Release_Label'!$E:$E,1,0))),vlookup($A521&amp;$B521,{'3) Release_Label'!$D:$D&amp;'3) Release_Label'!$E:$E,'3) Release_Label'!$F:$F},2,0), or(and(not(isblank($B521)),$B521=$B520,$A521&lt;&gt;$A520),and(not(isblank($A521)),$A521=$A520,$B521&lt;&gt;$B520)),"ID LISTS UNALIGNED",and($A521&lt;&gt;"",countif('3) Release_Label'!$D:$D,$A521)=0),"NO UPC MATCH in Release_Label",and($B521&lt;&gt;"",countif('3) Release_Label'!$E:$E,$B521)=0),"NO CATALOG ID MATCH in Release_Label",iserror(vlookup($A521&amp;$B521,'3) Release_Label'!$D:$D&amp;'3) Release_Label'!$E:$E,1,0)),"NO UPC-CATALOG ID pair MATCH in Release_Label" )</f>
        <v>A Asa Esquerda do Rei</v>
      </c>
      <c r="D521" s="134" t="str">
        <f t="array" ref="D521">ifs(and(isblank($A521),isblank($B521)),"", not(iserror(vlookup($A521&amp;$B521,'3) Release_Label'!$D:$D&amp;'3) Release_Label'!$E:$E,1,0))),vlookup($A521&amp;$B521,{'3) Release_Label'!$D:$D&amp;'3) Release_Label'!$E:$E,'3) Release_Label'!$H:$H},2,0), or(and(not(isblank($B521)),$B521=$B520,$A521&lt;&gt;$A520),and(not(isblank($A521)),$A521=$A520,$B521&lt;&gt;$B520)),"ID LISTS UNALIGNED",and($A521&lt;&gt;"",countif('3) Release_Label'!$D:$D,$A521)=0),"NO UPC MATCH in Release_Label",and($B521&lt;&gt;"",countif('3) Release_Label'!$E:$E,$B521)=0),"NO CATALOG ID MATCH in Release_Label",iserror(vlookup($A521&amp;$B521,'3) Release_Label'!$D:$D&amp;'3) Release_Label'!$E:$E,1,0)),"NO UPC-CATALOG ID pair MATCH in Release_Label" )</f>
        <v/>
      </c>
      <c r="E521" s="96" t="s">
        <v>103</v>
      </c>
      <c r="F521" s="140" t="s">
        <v>671</v>
      </c>
      <c r="G521" s="136" t="str">
        <f t="array" ref="G521">ifs(or($F521="",$F521="Main Primary Artist"),$F521,not(iserror(vlookup($F521,'Reference info'!$J$5:$J$8,1,0))),"Key Artist",not(iserror(vlookup($F521,'Reference info'!$J$38:$J$405,1,0))),"Performer",not(iserror(vlookup($F521,'Reference info'!$J$10:$J$36,1,0))),"Producer &amp; Engineer")</f>
        <v>Key Artist</v>
      </c>
      <c r="I521" s="8" t="str">
        <f>IF(AND(F521="Main Primary Artist",SUBSTITUTE(E521," ","")&lt;&gt;"VariousArtists",SUBSTITUTE(E521," ","")&lt;&gt;"VariousArtist",E521&lt;&gt;"Various",SUBSTITUTE(E521," ","")&lt;&gt;"AssortedArtists",SUBSTITUTE(E521," ","")&lt;&gt;"AssortedArtist",E521&lt;&gt;"Assorted",SUBSTITUTE(E521," ","")&lt;&gt;"AsortedArtists",SUBSTITUTE(E521," ","")&lt;&gt;"AsortedArtist",E521&lt;&gt;"Asorted",E521&lt;&gt;"Other",,SUBSTITUTE(E521," ","")&lt;&gt;"MiscellaneousArtists",SUBSTITUTE(E521," ","")&lt;&gt;"MiscellaneousArtist",E521&lt;&gt;"Miscellaneous",SUBSTITUTE(E521," ","")&lt;&gt;"MiscelaneousArtists",SUBSTITUTE(E521," ","")&lt;&gt;"MiscelaneousArtist",E521&lt;&gt;"Miscelaneous"),"update Releases set ArtistId=(select ArtistId from Artists where Name=N'"&amp;SUBSTITUTE(trim(E521),"'","''")&amp;"' and EnterpriseId="&amp;EntId&amp;"), SearchKeywords=concat_ws(' ', Name, N'"&amp;SUBSTITUTE(trim(E521),"'","''")&amp;"',(select Name from Labels where LabelId=Releases.LabelId), ReleaseId, UPC, Catalog) where "&amp;IF(A521&lt;&gt;"","UPC="&amp;A521,"Catalog='"&amp;SUBSTITUTE(trim(B521),"'","''")&amp;"'")&amp;" and EnterpriseId="&amp;EntId,IF(and(F521&lt;&gt;"Main Primary Artist",SUBSTITUTE(E521," ","")&lt;&gt;"VariousArtists",SUBSTITUTE(E521," ","")&lt;&gt;"VariousArtist",E521&lt;&gt;"Various",SUBSTITUTE(E521," ","")&lt;&gt;"AssortedArtists",SUBSTITUTE(E521," ","")&lt;&gt;"AssortedArtist",E521&lt;&gt;"Assorted",SUBSTITUTE(E521," ","")&lt;&gt;"AsortedArtists",SUBSTITUTE(E521," ","")&lt;&gt;"AsortedArtist",E521&lt;&gt;"Asorted",E521&lt;&gt;"Other",,SUBSTITUTE(E521," ","")&lt;&gt;"MiscellaneousArtists",SUBSTITUTE(E521," ","")&lt;&gt;"MiscellaneousArtist",E521&lt;&gt;"Miscellaneous",SUBSTITUTE(E521," ","")&lt;&gt;"MiscelaneousArtists",SUBSTITUTE(E521," ","")&lt;&gt;"MiscelaneousArtist",E521&lt;&gt;"Miscelaneous"),"INSERT into Contributors VALUES (newid(), "&amp;IF(F521&lt;&gt;"Primary Artist", "(select RoleId from ContributorRoles where Name='"&amp;F521&amp;"'), 0", "49, 1")&amp; ", null, (select max(ReleaseId) from Releases where "&amp;IF(A521&lt;&gt;"","UPC="&amp;A521,"Catalog='"&amp;SUBSTITUTE(trim(B521),"'","''")&amp;"'")&amp;" and EnterpriseId="&amp;EntId&amp;"), (select ArtistId from Artists where Name=N'"&amp;SUBSTITUTE(trim(E521),"'","''")&amp;"' and EnterpriseId="&amp;EntId&amp;"), null)",""))</f>
        <v>INSERT into Contributors VALUES (newid(), 49, 1, null, (select max(ReleaseId) from Releases where UPC=707331797356 and EnterpriseId=647322), (select ArtistId from Artists where Name=N'Th3agu' and EnterpriseId=647322), null)</v>
      </c>
    </row>
    <row r="522">
      <c r="A522" s="110">
        <v>7.07331797356E11</v>
      </c>
      <c r="B522" s="84"/>
      <c r="C522" s="134" t="str">
        <f t="array" ref="C522">ifs(and(isblank($A522),isblank($B522)),"", not(iserror(vlookup($A522&amp;$B522,'3) Release_Label'!$D:$D&amp;'3) Release_Label'!$E:$E,1,0))),vlookup($A522&amp;$B522,{'3) Release_Label'!$D:$D&amp;'3) Release_Label'!$E:$E,'3) Release_Label'!$F:$F},2,0), or(and(not(isblank($B522)),$B522=$B521,$A522&lt;&gt;$A521),and(not(isblank($A522)),$A522=$A521,$B522&lt;&gt;$B521)),"ID LISTS UNALIGNED",and($A522&lt;&gt;"",countif('3) Release_Label'!$D:$D,$A522)=0),"NO UPC MATCH in Release_Label",and($B522&lt;&gt;"",countif('3) Release_Label'!$E:$E,$B522)=0),"NO CATALOG ID MATCH in Release_Label",iserror(vlookup($A522&amp;$B522,'3) Release_Label'!$D:$D&amp;'3) Release_Label'!$E:$E,1,0)),"NO UPC-CATALOG ID pair MATCH in Release_Label" )</f>
        <v>A Asa Esquerda do Rei</v>
      </c>
      <c r="D522" s="134" t="str">
        <f t="array" ref="D522">ifs(and(isblank($A522),isblank($B522)),"", not(iserror(vlookup($A522&amp;$B522,'3) Release_Label'!$D:$D&amp;'3) Release_Label'!$E:$E,1,0))),vlookup($A522&amp;$B522,{'3) Release_Label'!$D:$D&amp;'3) Release_Label'!$E:$E,'3) Release_Label'!$H:$H},2,0), or(and(not(isblank($B522)),$B522=$B521,$A522&lt;&gt;$A521),and(not(isblank($A522)),$A522=$A521,$B522&lt;&gt;$B521)),"ID LISTS UNALIGNED",and($A522&lt;&gt;"",countif('3) Release_Label'!$D:$D,$A522)=0),"NO UPC MATCH in Release_Label",and($B522&lt;&gt;"",countif('3) Release_Label'!$E:$E,$B522)=0),"NO CATALOG ID MATCH in Release_Label",iserror(vlookup($A522&amp;$B522,'3) Release_Label'!$D:$D&amp;'3) Release_Label'!$E:$E,1,0)),"NO UPC-CATALOG ID pair MATCH in Release_Label" )</f>
        <v/>
      </c>
      <c r="E522" s="96" t="s">
        <v>53</v>
      </c>
      <c r="F522" s="140" t="s">
        <v>666</v>
      </c>
      <c r="G522" s="136" t="str">
        <f t="array" ref="G522">ifs(or($F522="",$F522="Main Primary Artist"),$F522,not(iserror(vlookup($F522,'Reference info'!$J$5:$J$8,1,0))),"Key Artist",not(iserror(vlookup($F522,'Reference info'!$J$38:$J$405,1,0))),"Performer",not(iserror(vlookup($F522,'Reference info'!$J$10:$J$36,1,0))),"Producer &amp; Engineer")</f>
        <v>Main Primary Artist</v>
      </c>
      <c r="I522" s="8" t="str">
        <f>IF(AND(F522="Main Primary Artist",SUBSTITUTE(E522," ","")&lt;&gt;"VariousArtists",SUBSTITUTE(E522," ","")&lt;&gt;"VariousArtist",E522&lt;&gt;"Various",SUBSTITUTE(E522," ","")&lt;&gt;"AssortedArtists",SUBSTITUTE(E522," ","")&lt;&gt;"AssortedArtist",E522&lt;&gt;"Assorted",SUBSTITUTE(E522," ","")&lt;&gt;"AsortedArtists",SUBSTITUTE(E522," ","")&lt;&gt;"AsortedArtist",E522&lt;&gt;"Asorted",E522&lt;&gt;"Other",,SUBSTITUTE(E522," ","")&lt;&gt;"MiscellaneousArtists",SUBSTITUTE(E522," ","")&lt;&gt;"MiscellaneousArtist",E522&lt;&gt;"Miscellaneous",SUBSTITUTE(E522," ","")&lt;&gt;"MiscelaneousArtists",SUBSTITUTE(E522," ","")&lt;&gt;"MiscelaneousArtist",E522&lt;&gt;"Miscelaneous"),"update Releases set ArtistId=(select ArtistId from Artists where Name=N'"&amp;SUBSTITUTE(trim(E522),"'","''")&amp;"' and EnterpriseId="&amp;EntId&amp;"), SearchKeywords=concat_ws(' ', Name, N'"&amp;SUBSTITUTE(trim(E522),"'","''")&amp;"',(select Name from Labels where LabelId=Releases.LabelId), ReleaseId, UPC, Catalog) where "&amp;IF(A522&lt;&gt;"","UPC="&amp;A522,"Catalog='"&amp;SUBSTITUTE(trim(B522),"'","''")&amp;"'")&amp;" and EnterpriseId="&amp;EntId,IF(and(F522&lt;&gt;"Main Primary Artist",SUBSTITUTE(E522," ","")&lt;&gt;"VariousArtists",SUBSTITUTE(E522," ","")&lt;&gt;"VariousArtist",E522&lt;&gt;"Various",SUBSTITUTE(E522," ","")&lt;&gt;"AssortedArtists",SUBSTITUTE(E522," ","")&lt;&gt;"AssortedArtist",E522&lt;&gt;"Assorted",SUBSTITUTE(E522," ","")&lt;&gt;"AsortedArtists",SUBSTITUTE(E522," ","")&lt;&gt;"AsortedArtist",E522&lt;&gt;"Asorted",E522&lt;&gt;"Other",,SUBSTITUTE(E522," ","")&lt;&gt;"MiscellaneousArtists",SUBSTITUTE(E522," ","")&lt;&gt;"MiscellaneousArtist",E522&lt;&gt;"Miscellaneous",SUBSTITUTE(E522," ","")&lt;&gt;"MiscelaneousArtists",SUBSTITUTE(E522," ","")&lt;&gt;"MiscelaneousArtist",E522&lt;&gt;"Miscelaneous"),"INSERT into Contributors VALUES (newid(), "&amp;IF(F522&lt;&gt;"Primary Artist", "(select RoleId from ContributorRoles where Name='"&amp;F522&amp;"'), 0", "49, 1")&amp; ", null, (select max(ReleaseId) from Releases where "&amp;IF(A522&lt;&gt;"","UPC="&amp;A522,"Catalog='"&amp;SUBSTITUTE(trim(B522),"'","''")&amp;"'")&amp;" and EnterpriseId="&amp;EntId&amp;"), (select ArtistId from Artists where Name=N'"&amp;SUBSTITUTE(trim(E522),"'","''")&amp;"' and EnterpriseId="&amp;EntId&amp;"), null)",""))</f>
        <v>update Releases set ArtistId=(select ArtistId from Artists where Name=N'PeJota10*' and EnterpriseId=647322), SearchKeywords=concat_ws(' ', Name, N'PeJota10*',(select Name from Labels where LabelId=Releases.LabelId), ReleaseId, UPC, Catalog) where UPC=707331797356 and EnterpriseId=647322</v>
      </c>
    </row>
    <row r="523">
      <c r="A523" s="110">
        <v>7.07331797356E11</v>
      </c>
      <c r="B523" s="84"/>
      <c r="C523" s="134" t="str">
        <f t="array" ref="C523">ifs(and(isblank($A523),isblank($B523)),"", not(iserror(vlookup($A523&amp;$B523,'3) Release_Label'!$D:$D&amp;'3) Release_Label'!$E:$E,1,0))),vlookup($A523&amp;$B523,{'3) Release_Label'!$D:$D&amp;'3) Release_Label'!$E:$E,'3) Release_Label'!$F:$F},2,0), or(and(not(isblank($B523)),$B523=$B522,$A523&lt;&gt;$A522),and(not(isblank($A523)),$A523=$A522,$B523&lt;&gt;$B522)),"ID LISTS UNALIGNED",and($A523&lt;&gt;"",countif('3) Release_Label'!$D:$D,$A523)=0),"NO UPC MATCH in Release_Label",and($B523&lt;&gt;"",countif('3) Release_Label'!$E:$E,$B523)=0),"NO CATALOG ID MATCH in Release_Label",iserror(vlookup($A523&amp;$B523,'3) Release_Label'!$D:$D&amp;'3) Release_Label'!$E:$E,1,0)),"NO UPC-CATALOG ID pair MATCH in Release_Label" )</f>
        <v>A Asa Esquerda do Rei</v>
      </c>
      <c r="D523" s="134" t="str">
        <f t="array" ref="D523">ifs(and(isblank($A523),isblank($B523)),"", not(iserror(vlookup($A523&amp;$B523,'3) Release_Label'!$D:$D&amp;'3) Release_Label'!$E:$E,1,0))),vlookup($A523&amp;$B523,{'3) Release_Label'!$D:$D&amp;'3) Release_Label'!$E:$E,'3) Release_Label'!$H:$H},2,0), or(and(not(isblank($B523)),$B523=$B522,$A523&lt;&gt;$A522),and(not(isblank($A523)),$A523=$A522,$B523&lt;&gt;$B522)),"ID LISTS UNALIGNED",and($A523&lt;&gt;"",countif('3) Release_Label'!$D:$D,$A523)=0),"NO UPC MATCH in Release_Label",and($B523&lt;&gt;"",countif('3) Release_Label'!$E:$E,$B523)=0),"NO CATALOG ID MATCH in Release_Label",iserror(vlookup($A523&amp;$B523,'3) Release_Label'!$D:$D&amp;'3) Release_Label'!$E:$E,1,0)),"NO UPC-CATALOG ID pair MATCH in Release_Label" )</f>
        <v/>
      </c>
      <c r="E523" s="96" t="s">
        <v>53</v>
      </c>
      <c r="F523" s="135" t="s">
        <v>669</v>
      </c>
      <c r="G523" s="136" t="str">
        <f t="array" ref="G523">ifs(or($F523="",$F523="Main Primary Artist"),$F523,not(iserror(vlookup($F523,'Reference info'!$J$5:$J$8,1,0))),"Key Artist",not(iserror(vlookup($F523,'Reference info'!$J$38:$J$405,1,0))),"Performer",not(iserror(vlookup($F523,'Reference info'!$J$10:$J$36,1,0))),"Producer &amp; Engineer")</f>
        <v>Producer &amp; Engineer</v>
      </c>
      <c r="I523" s="8" t="str">
        <f>IF(AND(F523="Main Primary Artist",SUBSTITUTE(E523," ","")&lt;&gt;"VariousArtists",SUBSTITUTE(E523," ","")&lt;&gt;"VariousArtist",E523&lt;&gt;"Various",SUBSTITUTE(E523," ","")&lt;&gt;"AssortedArtists",SUBSTITUTE(E523," ","")&lt;&gt;"AssortedArtist",E523&lt;&gt;"Assorted",SUBSTITUTE(E523," ","")&lt;&gt;"AsortedArtists",SUBSTITUTE(E523," ","")&lt;&gt;"AsortedArtist",E523&lt;&gt;"Asorted",E523&lt;&gt;"Other",,SUBSTITUTE(E523," ","")&lt;&gt;"MiscellaneousArtists",SUBSTITUTE(E523," ","")&lt;&gt;"MiscellaneousArtist",E523&lt;&gt;"Miscellaneous",SUBSTITUTE(E523," ","")&lt;&gt;"MiscelaneousArtists",SUBSTITUTE(E523," ","")&lt;&gt;"MiscelaneousArtist",E523&lt;&gt;"Miscelaneous"),"update Releases set ArtistId=(select ArtistId from Artists where Name=N'"&amp;SUBSTITUTE(trim(E523),"'","''")&amp;"' and EnterpriseId="&amp;EntId&amp;"), SearchKeywords=concat_ws(' ', Name, N'"&amp;SUBSTITUTE(trim(E523),"'","''")&amp;"',(select Name from Labels where LabelId=Releases.LabelId), ReleaseId, UPC, Catalog) where "&amp;IF(A523&lt;&gt;"","UPC="&amp;A523,"Catalog='"&amp;SUBSTITUTE(trim(B523),"'","''")&amp;"'")&amp;" and EnterpriseId="&amp;EntId,IF(and(F523&lt;&gt;"Main Primary Artist",SUBSTITUTE(E523," ","")&lt;&gt;"VariousArtists",SUBSTITUTE(E523," ","")&lt;&gt;"VariousArtist",E523&lt;&gt;"Various",SUBSTITUTE(E523," ","")&lt;&gt;"AssortedArtists",SUBSTITUTE(E523," ","")&lt;&gt;"AssortedArtist",E523&lt;&gt;"Assorted",SUBSTITUTE(E523," ","")&lt;&gt;"AsortedArtists",SUBSTITUTE(E523," ","")&lt;&gt;"AsortedArtist",E523&lt;&gt;"Asorted",E523&lt;&gt;"Other",,SUBSTITUTE(E523," ","")&lt;&gt;"MiscellaneousArtists",SUBSTITUTE(E523," ","")&lt;&gt;"MiscellaneousArtist",E523&lt;&gt;"Miscellaneous",SUBSTITUTE(E523," ","")&lt;&gt;"MiscelaneousArtists",SUBSTITUTE(E523," ","")&lt;&gt;"MiscelaneousArtist",E523&lt;&gt;"Miscelaneous"),"INSERT into Contributors VALUES (newid(), "&amp;IF(F523&lt;&gt;"Primary Artist", "(select RoleId from ContributorRoles where Name='"&amp;F523&amp;"'), 0", "49, 1")&amp; ", null, (select max(ReleaseId) from Releases where "&amp;IF(A523&lt;&gt;"","UPC="&amp;A523,"Catalog='"&amp;SUBSTITUTE(trim(B523),"'","''")&amp;"'")&amp;" and EnterpriseId="&amp;EntId&amp;"), (select ArtistId from Artists where Name=N'"&amp;SUBSTITUTE(trim(E523),"'","''")&amp;"' and EnterpriseId="&amp;EntId&amp;"), null)",""))</f>
        <v>INSERT into Contributors VALUES (newid(), (select RoleId from ContributorRoles where Name='Engineer'), 0, null, (select max(ReleaseId) from Releases where UPC=707331797356 and EnterpriseId=647322), (select ArtistId from Artists where Name=N'PeJota10*' and EnterpriseId=647322), null)</v>
      </c>
    </row>
    <row r="524">
      <c r="A524" s="110">
        <v>7.07337563382E11</v>
      </c>
      <c r="B524" s="84"/>
      <c r="C524" s="134" t="str">
        <f t="array" ref="C524">ifs(and(isblank($A524),isblank($B524)),"", not(iserror(vlookup($A524&amp;$B524,'3) Release_Label'!$D:$D&amp;'3) Release_Label'!$E:$E,1,0))),vlookup($A524&amp;$B524,{'3) Release_Label'!$D:$D&amp;'3) Release_Label'!$E:$E,'3) Release_Label'!$F:$F},2,0), or(and(not(isblank($B524)),$B524=$B523,$A524&lt;&gt;$A523),and(not(isblank($A524)),$A524=$A523,$B524&lt;&gt;$B523)),"ID LISTS UNALIGNED",and($A524&lt;&gt;"",countif('3) Release_Label'!$D:$D,$A524)=0),"NO UPC MATCH in Release_Label",and($B524&lt;&gt;"",countif('3) Release_Label'!$E:$E,$B524)=0),"NO CATALOG ID MATCH in Release_Label",iserror(vlookup($A524&amp;$B524,'3) Release_Label'!$D:$D&amp;'3) Release_Label'!$E:$E,1,0)),"NO UPC-CATALOG ID pair MATCH in Release_Label" )</f>
        <v>Deus do Sol</v>
      </c>
      <c r="D524" s="134" t="str">
        <f t="array" ref="D524">ifs(and(isblank($A524),isblank($B524)),"", not(iserror(vlookup($A524&amp;$B524,'3) Release_Label'!$D:$D&amp;'3) Release_Label'!$E:$E,1,0))),vlookup($A524&amp;$B524,{'3) Release_Label'!$D:$D&amp;'3) Release_Label'!$E:$E,'3) Release_Label'!$H:$H},2,0), or(and(not(isblank($B524)),$B524=$B523,$A524&lt;&gt;$A523),and(not(isblank($A524)),$A524=$A523,$B524&lt;&gt;$B523)),"ID LISTS UNALIGNED",and($A524&lt;&gt;"",countif('3) Release_Label'!$D:$D,$A524)=0),"NO UPC MATCH in Release_Label",and($B524&lt;&gt;"",countif('3) Release_Label'!$E:$E,$B524)=0),"NO CATALOG ID MATCH in Release_Label",iserror(vlookup($A524&amp;$B524,'3) Release_Label'!$D:$D&amp;'3) Release_Label'!$E:$E,1,0)),"NO UPC-CATALOG ID pair MATCH in Release_Label" )</f>
        <v>Speed Up</v>
      </c>
      <c r="E524" s="96" t="s">
        <v>53</v>
      </c>
      <c r="F524" s="135" t="s">
        <v>667</v>
      </c>
      <c r="G524" s="136" t="str">
        <f t="array" ref="G524">ifs(or($F524="",$F524="Main Primary Artist"),$F524,not(iserror(vlookup($F524,'Reference info'!$J$5:$J$8,1,0))),"Key Artist",not(iserror(vlookup($F524,'Reference info'!$J$38:$J$405,1,0))),"Performer",not(iserror(vlookup($F524,'Reference info'!$J$10:$J$36,1,0))),"Producer &amp; Engineer")</f>
        <v>Producer &amp; Engineer</v>
      </c>
      <c r="I524" s="8" t="str">
        <f>IF(AND(F524="Main Primary Artist",SUBSTITUTE(E524," ","")&lt;&gt;"VariousArtists",SUBSTITUTE(E524," ","")&lt;&gt;"VariousArtist",E524&lt;&gt;"Various",SUBSTITUTE(E524," ","")&lt;&gt;"AssortedArtists",SUBSTITUTE(E524," ","")&lt;&gt;"AssortedArtist",E524&lt;&gt;"Assorted",SUBSTITUTE(E524," ","")&lt;&gt;"AsortedArtists",SUBSTITUTE(E524," ","")&lt;&gt;"AsortedArtist",E524&lt;&gt;"Asorted",E524&lt;&gt;"Other",,SUBSTITUTE(E524," ","")&lt;&gt;"MiscellaneousArtists",SUBSTITUTE(E524," ","")&lt;&gt;"MiscellaneousArtist",E524&lt;&gt;"Miscellaneous",SUBSTITUTE(E524," ","")&lt;&gt;"MiscelaneousArtists",SUBSTITUTE(E524," ","")&lt;&gt;"MiscelaneousArtist",E524&lt;&gt;"Miscelaneous"),"update Releases set ArtistId=(select ArtistId from Artists where Name=N'"&amp;SUBSTITUTE(trim(E524),"'","''")&amp;"' and EnterpriseId="&amp;EntId&amp;"), SearchKeywords=concat_ws(' ', Name, N'"&amp;SUBSTITUTE(trim(E524),"'","''")&amp;"',(select Name from Labels where LabelId=Releases.LabelId), ReleaseId, UPC, Catalog) where "&amp;IF(A524&lt;&gt;"","UPC="&amp;A524,"Catalog='"&amp;SUBSTITUTE(trim(B524),"'","''")&amp;"'")&amp;" and EnterpriseId="&amp;EntId,IF(and(F524&lt;&gt;"Main Primary Artist",SUBSTITUTE(E524," ","")&lt;&gt;"VariousArtists",SUBSTITUTE(E524," ","")&lt;&gt;"VariousArtist",E524&lt;&gt;"Various",SUBSTITUTE(E524," ","")&lt;&gt;"AssortedArtists",SUBSTITUTE(E524," ","")&lt;&gt;"AssortedArtist",E524&lt;&gt;"Assorted",SUBSTITUTE(E524," ","")&lt;&gt;"AsortedArtists",SUBSTITUTE(E524," ","")&lt;&gt;"AsortedArtist",E524&lt;&gt;"Asorted",E524&lt;&gt;"Other",,SUBSTITUTE(E524," ","")&lt;&gt;"MiscellaneousArtists",SUBSTITUTE(E524," ","")&lt;&gt;"MiscellaneousArtist",E524&lt;&gt;"Miscellaneous",SUBSTITUTE(E524," ","")&lt;&gt;"MiscelaneousArtists",SUBSTITUTE(E524," ","")&lt;&gt;"MiscelaneousArtist",E524&lt;&gt;"Miscelaneous"),"INSERT into Contributors VALUES (newid(), "&amp;IF(F524&lt;&gt;"Primary Artist", "(select RoleId from ContributorRoles where Name='"&amp;F524&amp;"'), 0", "49, 1")&amp; ", null, (select max(ReleaseId) from Releases where "&amp;IF(A524&lt;&gt;"","UPC="&amp;A524,"Catalog='"&amp;SUBSTITUTE(trim(B524),"'","''")&amp;"'")&amp;" and EnterpriseId="&amp;EntId&amp;"), (select ArtistId from Artists where Name=N'"&amp;SUBSTITUTE(trim(E524),"'","''")&amp;"' and EnterpriseId="&amp;EntId&amp;"), null)",""))</f>
        <v>INSERT into Contributors VALUES (newid(), (select RoleId from ContributorRoles where Name='Producer'), 0, null, (select max(ReleaseId) from Releases where UPC=707337563382 and EnterpriseId=647322), (select ArtistId from Artists where Name=N'PeJota10*' and EnterpriseId=647322), null)</v>
      </c>
    </row>
    <row r="525">
      <c r="A525" s="110">
        <v>7.07337563382E11</v>
      </c>
      <c r="B525" s="84"/>
      <c r="C525" s="134" t="str">
        <f t="array" ref="C525">ifs(and(isblank($A525),isblank($B525)),"", not(iserror(vlookup($A525&amp;$B525,'3) Release_Label'!$D:$D&amp;'3) Release_Label'!$E:$E,1,0))),vlookup($A525&amp;$B525,{'3) Release_Label'!$D:$D&amp;'3) Release_Label'!$E:$E,'3) Release_Label'!$F:$F},2,0), or(and(not(isblank($B525)),$B525=$B524,$A525&lt;&gt;$A524),and(not(isblank($A525)),$A525=$A524,$B525&lt;&gt;$B524)),"ID LISTS UNALIGNED",and($A525&lt;&gt;"",countif('3) Release_Label'!$D:$D,$A525)=0),"NO UPC MATCH in Release_Label",and($B525&lt;&gt;"",countif('3) Release_Label'!$E:$E,$B525)=0),"NO CATALOG ID MATCH in Release_Label",iserror(vlookup($A525&amp;$B525,'3) Release_Label'!$D:$D&amp;'3) Release_Label'!$E:$E,1,0)),"NO UPC-CATALOG ID pair MATCH in Release_Label" )</f>
        <v>Deus do Sol</v>
      </c>
      <c r="D525" s="134" t="str">
        <f t="array" ref="D525">ifs(and(isblank($A525),isblank($B525)),"", not(iserror(vlookup($A525&amp;$B525,'3) Release_Label'!$D:$D&amp;'3) Release_Label'!$E:$E,1,0))),vlookup($A525&amp;$B525,{'3) Release_Label'!$D:$D&amp;'3) Release_Label'!$E:$E,'3) Release_Label'!$H:$H},2,0), or(and(not(isblank($B525)),$B525=$B524,$A525&lt;&gt;$A524),and(not(isblank($A525)),$A525=$A524,$B525&lt;&gt;$B524)),"ID LISTS UNALIGNED",and($A525&lt;&gt;"",countif('3) Release_Label'!$D:$D,$A525)=0),"NO UPC MATCH in Release_Label",and($B525&lt;&gt;"",countif('3) Release_Label'!$E:$E,$B525)=0),"NO CATALOG ID MATCH in Release_Label",iserror(vlookup($A525&amp;$B525,'3) Release_Label'!$D:$D&amp;'3) Release_Label'!$E:$E,1,0)),"NO UPC-CATALOG ID pair MATCH in Release_Label" )</f>
        <v>Speed Up</v>
      </c>
      <c r="E525" s="96" t="s">
        <v>121</v>
      </c>
      <c r="F525" s="140" t="s">
        <v>671</v>
      </c>
      <c r="G525" s="136" t="str">
        <f t="array" ref="G525">ifs(or($F525="",$F525="Main Primary Artist"),$F525,not(iserror(vlookup($F525,'Reference info'!$J$5:$J$8,1,0))),"Key Artist",not(iserror(vlookup($F525,'Reference info'!$J$38:$J$405,1,0))),"Performer",not(iserror(vlookup($F525,'Reference info'!$J$10:$J$36,1,0))),"Producer &amp; Engineer")</f>
        <v>Key Artist</v>
      </c>
      <c r="I525" s="8" t="str">
        <f>IF(AND(F525="Main Primary Artist",SUBSTITUTE(E525," ","")&lt;&gt;"VariousArtists",SUBSTITUTE(E525," ","")&lt;&gt;"VariousArtist",E525&lt;&gt;"Various",SUBSTITUTE(E525," ","")&lt;&gt;"AssortedArtists",SUBSTITUTE(E525," ","")&lt;&gt;"AssortedArtist",E525&lt;&gt;"Assorted",SUBSTITUTE(E525," ","")&lt;&gt;"AsortedArtists",SUBSTITUTE(E525," ","")&lt;&gt;"AsortedArtist",E525&lt;&gt;"Asorted",E525&lt;&gt;"Other",,SUBSTITUTE(E525," ","")&lt;&gt;"MiscellaneousArtists",SUBSTITUTE(E525," ","")&lt;&gt;"MiscellaneousArtist",E525&lt;&gt;"Miscellaneous",SUBSTITUTE(E525," ","")&lt;&gt;"MiscelaneousArtists",SUBSTITUTE(E525," ","")&lt;&gt;"MiscelaneousArtist",E525&lt;&gt;"Miscelaneous"),"update Releases set ArtistId=(select ArtistId from Artists where Name=N'"&amp;SUBSTITUTE(trim(E525),"'","''")&amp;"' and EnterpriseId="&amp;EntId&amp;"), SearchKeywords=concat_ws(' ', Name, N'"&amp;SUBSTITUTE(trim(E525),"'","''")&amp;"',(select Name from Labels where LabelId=Releases.LabelId), ReleaseId, UPC, Catalog) where "&amp;IF(A525&lt;&gt;"","UPC="&amp;A525,"Catalog='"&amp;SUBSTITUTE(trim(B525),"'","''")&amp;"'")&amp;" and EnterpriseId="&amp;EntId,IF(and(F525&lt;&gt;"Main Primary Artist",SUBSTITUTE(E525," ","")&lt;&gt;"VariousArtists",SUBSTITUTE(E525," ","")&lt;&gt;"VariousArtist",E525&lt;&gt;"Various",SUBSTITUTE(E525," ","")&lt;&gt;"AssortedArtists",SUBSTITUTE(E525," ","")&lt;&gt;"AssortedArtist",E525&lt;&gt;"Assorted",SUBSTITUTE(E525," ","")&lt;&gt;"AsortedArtists",SUBSTITUTE(E525," ","")&lt;&gt;"AsortedArtist",E525&lt;&gt;"Asorted",E525&lt;&gt;"Other",,SUBSTITUTE(E525," ","")&lt;&gt;"MiscellaneousArtists",SUBSTITUTE(E525," ","")&lt;&gt;"MiscellaneousArtist",E525&lt;&gt;"Miscellaneous",SUBSTITUTE(E525," ","")&lt;&gt;"MiscelaneousArtists",SUBSTITUTE(E525," ","")&lt;&gt;"MiscelaneousArtist",E525&lt;&gt;"Miscelaneous"),"INSERT into Contributors VALUES (newid(), "&amp;IF(F525&lt;&gt;"Primary Artist", "(select RoleId from ContributorRoles where Name='"&amp;F525&amp;"'), 0", "49, 1")&amp; ", null, (select max(ReleaseId) from Releases where "&amp;IF(A525&lt;&gt;"","UPC="&amp;A525,"Catalog='"&amp;SUBSTITUTE(trim(B525),"'","''")&amp;"'")&amp;" and EnterpriseId="&amp;EntId&amp;"), (select ArtistId from Artists where Name=N'"&amp;SUBSTITUTE(trim(E525),"'","''")&amp;"' and EnterpriseId="&amp;EntId&amp;"), null)",""))</f>
        <v>INSERT into Contributors VALUES (newid(), 49, 1, null, (select max(ReleaseId) from Releases where UPC=707337563382 and EnterpriseId=647322), (select ArtistId from Artists where Name=N'Slow GM' and EnterpriseId=647322), null)</v>
      </c>
    </row>
    <row r="526">
      <c r="A526" s="110">
        <v>7.07337563382E11</v>
      </c>
      <c r="B526" s="84"/>
      <c r="C526" s="134" t="str">
        <f t="array" ref="C526">ifs(and(isblank($A526),isblank($B526)),"", not(iserror(vlookup($A526&amp;$B526,'3) Release_Label'!$D:$D&amp;'3) Release_Label'!$E:$E,1,0))),vlookup($A526&amp;$B526,{'3) Release_Label'!$D:$D&amp;'3) Release_Label'!$E:$E,'3) Release_Label'!$F:$F},2,0), or(and(not(isblank($B526)),$B526=$B525,$A526&lt;&gt;$A525),and(not(isblank($A526)),$A526=$A525,$B526&lt;&gt;$B525)),"ID LISTS UNALIGNED",and($A526&lt;&gt;"",countif('3) Release_Label'!$D:$D,$A526)=0),"NO UPC MATCH in Release_Label",and($B526&lt;&gt;"",countif('3) Release_Label'!$E:$E,$B526)=0),"NO CATALOG ID MATCH in Release_Label",iserror(vlookup($A526&amp;$B526,'3) Release_Label'!$D:$D&amp;'3) Release_Label'!$E:$E,1,0)),"NO UPC-CATALOG ID pair MATCH in Release_Label" )</f>
        <v>Deus do Sol</v>
      </c>
      <c r="D526" s="134" t="str">
        <f t="array" ref="D526">ifs(and(isblank($A526),isblank($B526)),"", not(iserror(vlookup($A526&amp;$B526,'3) Release_Label'!$D:$D&amp;'3) Release_Label'!$E:$E,1,0))),vlookup($A526&amp;$B526,{'3) Release_Label'!$D:$D&amp;'3) Release_Label'!$E:$E,'3) Release_Label'!$H:$H},2,0), or(and(not(isblank($B526)),$B526=$B525,$A526&lt;&gt;$A525),and(not(isblank($A526)),$A526=$A525,$B526&lt;&gt;$B525)),"ID LISTS UNALIGNED",and($A526&lt;&gt;"",countif('3) Release_Label'!$D:$D,$A526)=0),"NO UPC MATCH in Release_Label",and($B526&lt;&gt;"",countif('3) Release_Label'!$E:$E,$B526)=0),"NO CATALOG ID MATCH in Release_Label",iserror(vlookup($A526&amp;$B526,'3) Release_Label'!$D:$D&amp;'3) Release_Label'!$E:$E,1,0)),"NO UPC-CATALOG ID pair MATCH in Release_Label" )</f>
        <v>Speed Up</v>
      </c>
      <c r="E526" s="96" t="s">
        <v>53</v>
      </c>
      <c r="F526" s="140" t="s">
        <v>666</v>
      </c>
      <c r="G526" s="136" t="str">
        <f t="array" ref="G526">ifs(or($F526="",$F526="Main Primary Artist"),$F526,not(iserror(vlookup($F526,'Reference info'!$J$5:$J$8,1,0))),"Key Artist",not(iserror(vlookup($F526,'Reference info'!$J$38:$J$405,1,0))),"Performer",not(iserror(vlookup($F526,'Reference info'!$J$10:$J$36,1,0))),"Producer &amp; Engineer")</f>
        <v>Main Primary Artist</v>
      </c>
      <c r="I526" s="8" t="str">
        <f>IF(AND(F526="Main Primary Artist",SUBSTITUTE(E526," ","")&lt;&gt;"VariousArtists",SUBSTITUTE(E526," ","")&lt;&gt;"VariousArtist",E526&lt;&gt;"Various",SUBSTITUTE(E526," ","")&lt;&gt;"AssortedArtists",SUBSTITUTE(E526," ","")&lt;&gt;"AssortedArtist",E526&lt;&gt;"Assorted",SUBSTITUTE(E526," ","")&lt;&gt;"AsortedArtists",SUBSTITUTE(E526," ","")&lt;&gt;"AsortedArtist",E526&lt;&gt;"Asorted",E526&lt;&gt;"Other",,SUBSTITUTE(E526," ","")&lt;&gt;"MiscellaneousArtists",SUBSTITUTE(E526," ","")&lt;&gt;"MiscellaneousArtist",E526&lt;&gt;"Miscellaneous",SUBSTITUTE(E526," ","")&lt;&gt;"MiscelaneousArtists",SUBSTITUTE(E526," ","")&lt;&gt;"MiscelaneousArtist",E526&lt;&gt;"Miscelaneous"),"update Releases set ArtistId=(select ArtistId from Artists where Name=N'"&amp;SUBSTITUTE(trim(E526),"'","''")&amp;"' and EnterpriseId="&amp;EntId&amp;"), SearchKeywords=concat_ws(' ', Name, N'"&amp;SUBSTITUTE(trim(E526),"'","''")&amp;"',(select Name from Labels where LabelId=Releases.LabelId), ReleaseId, UPC, Catalog) where "&amp;IF(A526&lt;&gt;"","UPC="&amp;A526,"Catalog='"&amp;SUBSTITUTE(trim(B526),"'","''")&amp;"'")&amp;" and EnterpriseId="&amp;EntId,IF(and(F526&lt;&gt;"Main Primary Artist",SUBSTITUTE(E526," ","")&lt;&gt;"VariousArtists",SUBSTITUTE(E526," ","")&lt;&gt;"VariousArtist",E526&lt;&gt;"Various",SUBSTITUTE(E526," ","")&lt;&gt;"AssortedArtists",SUBSTITUTE(E526," ","")&lt;&gt;"AssortedArtist",E526&lt;&gt;"Assorted",SUBSTITUTE(E526," ","")&lt;&gt;"AsortedArtists",SUBSTITUTE(E526," ","")&lt;&gt;"AsortedArtist",E526&lt;&gt;"Asorted",E526&lt;&gt;"Other",,SUBSTITUTE(E526," ","")&lt;&gt;"MiscellaneousArtists",SUBSTITUTE(E526," ","")&lt;&gt;"MiscellaneousArtist",E526&lt;&gt;"Miscellaneous",SUBSTITUTE(E526," ","")&lt;&gt;"MiscelaneousArtists",SUBSTITUTE(E526," ","")&lt;&gt;"MiscelaneousArtist",E526&lt;&gt;"Miscelaneous"),"INSERT into Contributors VALUES (newid(), "&amp;IF(F526&lt;&gt;"Primary Artist", "(select RoleId from ContributorRoles where Name='"&amp;F526&amp;"'), 0", "49, 1")&amp; ", null, (select max(ReleaseId) from Releases where "&amp;IF(A526&lt;&gt;"","UPC="&amp;A526,"Catalog='"&amp;SUBSTITUTE(trim(B526),"'","''")&amp;"'")&amp;" and EnterpriseId="&amp;EntId&amp;"), (select ArtistId from Artists where Name=N'"&amp;SUBSTITUTE(trim(E526),"'","''")&amp;"' and EnterpriseId="&amp;EntId&amp;"), null)",""))</f>
        <v>update Releases set ArtistId=(select ArtistId from Artists where Name=N'PeJota10*' and EnterpriseId=647322), SearchKeywords=concat_ws(' ', Name, N'PeJota10*',(select Name from Labels where LabelId=Releases.LabelId), ReleaseId, UPC, Catalog) where UPC=707337563382 and EnterpriseId=647322</v>
      </c>
    </row>
    <row r="527">
      <c r="A527" s="110">
        <v>7.07337563382E11</v>
      </c>
      <c r="B527" s="84"/>
      <c r="C527" s="134" t="str">
        <f t="array" ref="C527">ifs(and(isblank($A527),isblank($B527)),"", not(iserror(vlookup($A527&amp;$B527,'3) Release_Label'!$D:$D&amp;'3) Release_Label'!$E:$E,1,0))),vlookup($A527&amp;$B527,{'3) Release_Label'!$D:$D&amp;'3) Release_Label'!$E:$E,'3) Release_Label'!$F:$F},2,0), or(and(not(isblank($B527)),$B527=$B526,$A527&lt;&gt;$A526),and(not(isblank($A527)),$A527=$A526,$B527&lt;&gt;$B526)),"ID LISTS UNALIGNED",and($A527&lt;&gt;"",countif('3) Release_Label'!$D:$D,$A527)=0),"NO UPC MATCH in Release_Label",and($B527&lt;&gt;"",countif('3) Release_Label'!$E:$E,$B527)=0),"NO CATALOG ID MATCH in Release_Label",iserror(vlookup($A527&amp;$B527,'3) Release_Label'!$D:$D&amp;'3) Release_Label'!$E:$E,1,0)),"NO UPC-CATALOG ID pair MATCH in Release_Label" )</f>
        <v>Deus do Sol</v>
      </c>
      <c r="D527" s="134" t="str">
        <f t="array" ref="D527">ifs(and(isblank($A527),isblank($B527)),"", not(iserror(vlookup($A527&amp;$B527,'3) Release_Label'!$D:$D&amp;'3) Release_Label'!$E:$E,1,0))),vlookup($A527&amp;$B527,{'3) Release_Label'!$D:$D&amp;'3) Release_Label'!$E:$E,'3) Release_Label'!$H:$H},2,0), or(and(not(isblank($B527)),$B527=$B526,$A527&lt;&gt;$A526),and(not(isblank($A527)),$A527=$A526,$B527&lt;&gt;$B526)),"ID LISTS UNALIGNED",and($A527&lt;&gt;"",countif('3) Release_Label'!$D:$D,$A527)=0),"NO UPC MATCH in Release_Label",and($B527&lt;&gt;"",countif('3) Release_Label'!$E:$E,$B527)=0),"NO CATALOG ID MATCH in Release_Label",iserror(vlookup($A527&amp;$B527,'3) Release_Label'!$D:$D&amp;'3) Release_Label'!$E:$E,1,0)),"NO UPC-CATALOG ID pair MATCH in Release_Label" )</f>
        <v>Speed Up</v>
      </c>
      <c r="E527" s="96" t="s">
        <v>53</v>
      </c>
      <c r="F527" s="135" t="s">
        <v>669</v>
      </c>
      <c r="G527" s="136" t="str">
        <f t="array" ref="G527">ifs(or($F527="",$F527="Main Primary Artist"),$F527,not(iserror(vlookup($F527,'Reference info'!$J$5:$J$8,1,0))),"Key Artist",not(iserror(vlookup($F527,'Reference info'!$J$38:$J$405,1,0))),"Performer",not(iserror(vlookup($F527,'Reference info'!$J$10:$J$36,1,0))),"Producer &amp; Engineer")</f>
        <v>Producer &amp; Engineer</v>
      </c>
      <c r="I527" s="8" t="str">
        <f>IF(AND(F527="Main Primary Artist",SUBSTITUTE(E527," ","")&lt;&gt;"VariousArtists",SUBSTITUTE(E527," ","")&lt;&gt;"VariousArtist",E527&lt;&gt;"Various",SUBSTITUTE(E527," ","")&lt;&gt;"AssortedArtists",SUBSTITUTE(E527," ","")&lt;&gt;"AssortedArtist",E527&lt;&gt;"Assorted",SUBSTITUTE(E527," ","")&lt;&gt;"AsortedArtists",SUBSTITUTE(E527," ","")&lt;&gt;"AsortedArtist",E527&lt;&gt;"Asorted",E527&lt;&gt;"Other",,SUBSTITUTE(E527," ","")&lt;&gt;"MiscellaneousArtists",SUBSTITUTE(E527," ","")&lt;&gt;"MiscellaneousArtist",E527&lt;&gt;"Miscellaneous",SUBSTITUTE(E527," ","")&lt;&gt;"MiscelaneousArtists",SUBSTITUTE(E527," ","")&lt;&gt;"MiscelaneousArtist",E527&lt;&gt;"Miscelaneous"),"update Releases set ArtistId=(select ArtistId from Artists where Name=N'"&amp;SUBSTITUTE(trim(E527),"'","''")&amp;"' and EnterpriseId="&amp;EntId&amp;"), SearchKeywords=concat_ws(' ', Name, N'"&amp;SUBSTITUTE(trim(E527),"'","''")&amp;"',(select Name from Labels where LabelId=Releases.LabelId), ReleaseId, UPC, Catalog) where "&amp;IF(A527&lt;&gt;"","UPC="&amp;A527,"Catalog='"&amp;SUBSTITUTE(trim(B527),"'","''")&amp;"'")&amp;" and EnterpriseId="&amp;EntId,IF(and(F527&lt;&gt;"Main Primary Artist",SUBSTITUTE(E527," ","")&lt;&gt;"VariousArtists",SUBSTITUTE(E527," ","")&lt;&gt;"VariousArtist",E527&lt;&gt;"Various",SUBSTITUTE(E527," ","")&lt;&gt;"AssortedArtists",SUBSTITUTE(E527," ","")&lt;&gt;"AssortedArtist",E527&lt;&gt;"Assorted",SUBSTITUTE(E527," ","")&lt;&gt;"AsortedArtists",SUBSTITUTE(E527," ","")&lt;&gt;"AsortedArtist",E527&lt;&gt;"Asorted",E527&lt;&gt;"Other",,SUBSTITUTE(E527," ","")&lt;&gt;"MiscellaneousArtists",SUBSTITUTE(E527," ","")&lt;&gt;"MiscellaneousArtist",E527&lt;&gt;"Miscellaneous",SUBSTITUTE(E527," ","")&lt;&gt;"MiscelaneousArtists",SUBSTITUTE(E527," ","")&lt;&gt;"MiscelaneousArtist",E527&lt;&gt;"Miscelaneous"),"INSERT into Contributors VALUES (newid(), "&amp;IF(F527&lt;&gt;"Primary Artist", "(select RoleId from ContributorRoles where Name='"&amp;F527&amp;"'), 0", "49, 1")&amp; ", null, (select max(ReleaseId) from Releases where "&amp;IF(A527&lt;&gt;"","UPC="&amp;A527,"Catalog='"&amp;SUBSTITUTE(trim(B527),"'","''")&amp;"'")&amp;" and EnterpriseId="&amp;EntId&amp;"), (select ArtistId from Artists where Name=N'"&amp;SUBSTITUTE(trim(E527),"'","''")&amp;"' and EnterpriseId="&amp;EntId&amp;"), null)",""))</f>
        <v>INSERT into Contributors VALUES (newid(), (select RoleId from ContributorRoles where Name='Engineer'), 0, null, (select max(ReleaseId) from Releases where UPC=707337563382 and EnterpriseId=647322), (select ArtistId from Artists where Name=N'PeJota10*' and EnterpriseId=647322), null)</v>
      </c>
    </row>
    <row r="528">
      <c r="A528" s="110">
        <v>7.07337563603E11</v>
      </c>
      <c r="B528" s="84"/>
      <c r="C528" s="134" t="str">
        <f t="array" ref="C528">ifs(and(isblank($A528),isblank($B528)),"", not(iserror(vlookup($A528&amp;$B528,'3) Release_Label'!$D:$D&amp;'3) Release_Label'!$E:$E,1,0))),vlookup($A528&amp;$B528,{'3) Release_Label'!$D:$D&amp;'3) Release_Label'!$E:$E,'3) Release_Label'!$F:$F},2,0), or(and(not(isblank($B528)),$B528=$B527,$A528&lt;&gt;$A527),and(not(isblank($A528)),$A528=$A527,$B528&lt;&gt;$B527)),"ID LISTS UNALIGNED",and($A528&lt;&gt;"",countif('3) Release_Label'!$D:$D,$A528)=0),"NO UPC MATCH in Release_Label",and($B528&lt;&gt;"",countif('3) Release_Label'!$E:$E,$B528)=0),"NO CATALOG ID MATCH in Release_Label",iserror(vlookup($A528&amp;$B528,'3) Release_Label'!$D:$D&amp;'3) Release_Label'!$E:$E,1,0)),"NO UPC-CATALOG ID pair MATCH in Release_Label" )</f>
        <v>Deus do Sol</v>
      </c>
      <c r="D528" s="134" t="str">
        <f t="array" ref="D528">ifs(and(isblank($A528),isblank($B528)),"", not(iserror(vlookup($A528&amp;$B528,'3) Release_Label'!$D:$D&amp;'3) Release_Label'!$E:$E,1,0))),vlookup($A528&amp;$B528,{'3) Release_Label'!$D:$D&amp;'3) Release_Label'!$E:$E,'3) Release_Label'!$H:$H},2,0), or(and(not(isblank($B528)),$B528=$B527,$A528&lt;&gt;$A527),and(not(isblank($A528)),$A528=$A527,$B528&lt;&gt;$B527)),"ID LISTS UNALIGNED",and($A528&lt;&gt;"",countif('3) Release_Label'!$D:$D,$A528)=0),"NO UPC MATCH in Release_Label",and($B528&lt;&gt;"",countif('3) Release_Label'!$E:$E,$B528)=0),"NO CATALOG ID MATCH in Release_Label",iserror(vlookup($A528&amp;$B528,'3) Release_Label'!$D:$D&amp;'3) Release_Label'!$E:$E,1,0)),"NO UPC-CATALOG ID pair MATCH in Release_Label" )</f>
        <v/>
      </c>
      <c r="E528" s="96" t="s">
        <v>53</v>
      </c>
      <c r="F528" s="135" t="s">
        <v>667</v>
      </c>
      <c r="G528" s="136" t="str">
        <f t="array" ref="G528">ifs(or($F528="",$F528="Main Primary Artist"),$F528,not(iserror(vlookup($F528,'Reference info'!$J$5:$J$8,1,0))),"Key Artist",not(iserror(vlookup($F528,'Reference info'!$J$38:$J$405,1,0))),"Performer",not(iserror(vlookup($F528,'Reference info'!$J$10:$J$36,1,0))),"Producer &amp; Engineer")</f>
        <v>Producer &amp; Engineer</v>
      </c>
      <c r="I528" s="8" t="str">
        <f>IF(AND(F528="Main Primary Artist",SUBSTITUTE(E528," ","")&lt;&gt;"VariousArtists",SUBSTITUTE(E528," ","")&lt;&gt;"VariousArtist",E528&lt;&gt;"Various",SUBSTITUTE(E528," ","")&lt;&gt;"AssortedArtists",SUBSTITUTE(E528," ","")&lt;&gt;"AssortedArtist",E528&lt;&gt;"Assorted",SUBSTITUTE(E528," ","")&lt;&gt;"AsortedArtists",SUBSTITUTE(E528," ","")&lt;&gt;"AsortedArtist",E528&lt;&gt;"Asorted",E528&lt;&gt;"Other",,SUBSTITUTE(E528," ","")&lt;&gt;"MiscellaneousArtists",SUBSTITUTE(E528," ","")&lt;&gt;"MiscellaneousArtist",E528&lt;&gt;"Miscellaneous",SUBSTITUTE(E528," ","")&lt;&gt;"MiscelaneousArtists",SUBSTITUTE(E528," ","")&lt;&gt;"MiscelaneousArtist",E528&lt;&gt;"Miscelaneous"),"update Releases set ArtistId=(select ArtistId from Artists where Name=N'"&amp;SUBSTITUTE(trim(E528),"'","''")&amp;"' and EnterpriseId="&amp;EntId&amp;"), SearchKeywords=concat_ws(' ', Name, N'"&amp;SUBSTITUTE(trim(E528),"'","''")&amp;"',(select Name from Labels where LabelId=Releases.LabelId), ReleaseId, UPC, Catalog) where "&amp;IF(A528&lt;&gt;"","UPC="&amp;A528,"Catalog='"&amp;SUBSTITUTE(trim(B528),"'","''")&amp;"'")&amp;" and EnterpriseId="&amp;EntId,IF(and(F528&lt;&gt;"Main Primary Artist",SUBSTITUTE(E528," ","")&lt;&gt;"VariousArtists",SUBSTITUTE(E528," ","")&lt;&gt;"VariousArtist",E528&lt;&gt;"Various",SUBSTITUTE(E528," ","")&lt;&gt;"AssortedArtists",SUBSTITUTE(E528," ","")&lt;&gt;"AssortedArtist",E528&lt;&gt;"Assorted",SUBSTITUTE(E528," ","")&lt;&gt;"AsortedArtists",SUBSTITUTE(E528," ","")&lt;&gt;"AsortedArtist",E528&lt;&gt;"Asorted",E528&lt;&gt;"Other",,SUBSTITUTE(E528," ","")&lt;&gt;"MiscellaneousArtists",SUBSTITUTE(E528," ","")&lt;&gt;"MiscellaneousArtist",E528&lt;&gt;"Miscellaneous",SUBSTITUTE(E528," ","")&lt;&gt;"MiscelaneousArtists",SUBSTITUTE(E528," ","")&lt;&gt;"MiscelaneousArtist",E528&lt;&gt;"Miscelaneous"),"INSERT into Contributors VALUES (newid(), "&amp;IF(F528&lt;&gt;"Primary Artist", "(select RoleId from ContributorRoles where Name='"&amp;F528&amp;"'), 0", "49, 1")&amp; ", null, (select max(ReleaseId) from Releases where "&amp;IF(A528&lt;&gt;"","UPC="&amp;A528,"Catalog='"&amp;SUBSTITUTE(trim(B528),"'","''")&amp;"'")&amp;" and EnterpriseId="&amp;EntId&amp;"), (select ArtistId from Artists where Name=N'"&amp;SUBSTITUTE(trim(E528),"'","''")&amp;"' and EnterpriseId="&amp;EntId&amp;"), null)",""))</f>
        <v>INSERT into Contributors VALUES (newid(), (select RoleId from ContributorRoles where Name='Producer'), 0, null, (select max(ReleaseId) from Releases where UPC=707337563603 and EnterpriseId=647322), (select ArtistId from Artists where Name=N'PeJota10*' and EnterpriseId=647322), null)</v>
      </c>
    </row>
    <row r="529">
      <c r="A529" s="110">
        <v>7.07337563603E11</v>
      </c>
      <c r="B529" s="84"/>
      <c r="C529" s="134" t="str">
        <f t="array" ref="C529">ifs(and(isblank($A529),isblank($B529)),"", not(iserror(vlookup($A529&amp;$B529,'3) Release_Label'!$D:$D&amp;'3) Release_Label'!$E:$E,1,0))),vlookup($A529&amp;$B529,{'3) Release_Label'!$D:$D&amp;'3) Release_Label'!$E:$E,'3) Release_Label'!$F:$F},2,0), or(and(not(isblank($B529)),$B529=$B528,$A529&lt;&gt;$A528),and(not(isblank($A529)),$A529=$A528,$B529&lt;&gt;$B528)),"ID LISTS UNALIGNED",and($A529&lt;&gt;"",countif('3) Release_Label'!$D:$D,$A529)=0),"NO UPC MATCH in Release_Label",and($B529&lt;&gt;"",countif('3) Release_Label'!$E:$E,$B529)=0),"NO CATALOG ID MATCH in Release_Label",iserror(vlookup($A529&amp;$B529,'3) Release_Label'!$D:$D&amp;'3) Release_Label'!$E:$E,1,0)),"NO UPC-CATALOG ID pair MATCH in Release_Label" )</f>
        <v>Deus do Sol</v>
      </c>
      <c r="D529" s="134" t="str">
        <f t="array" ref="D529">ifs(and(isblank($A529),isblank($B529)),"", not(iserror(vlookup($A529&amp;$B529,'3) Release_Label'!$D:$D&amp;'3) Release_Label'!$E:$E,1,0))),vlookup($A529&amp;$B529,{'3) Release_Label'!$D:$D&amp;'3) Release_Label'!$E:$E,'3) Release_Label'!$H:$H},2,0), or(and(not(isblank($B529)),$B529=$B528,$A529&lt;&gt;$A528),and(not(isblank($A529)),$A529=$A528,$B529&lt;&gt;$B528)),"ID LISTS UNALIGNED",and($A529&lt;&gt;"",countif('3) Release_Label'!$D:$D,$A529)=0),"NO UPC MATCH in Release_Label",and($B529&lt;&gt;"",countif('3) Release_Label'!$E:$E,$B529)=0),"NO CATALOG ID MATCH in Release_Label",iserror(vlookup($A529&amp;$B529,'3) Release_Label'!$D:$D&amp;'3) Release_Label'!$E:$E,1,0)),"NO UPC-CATALOG ID pair MATCH in Release_Label" )</f>
        <v/>
      </c>
      <c r="E529" s="96" t="s">
        <v>53</v>
      </c>
      <c r="F529" s="140" t="s">
        <v>666</v>
      </c>
      <c r="G529" s="136" t="str">
        <f t="array" ref="G529">ifs(or($F529="",$F529="Main Primary Artist"),$F529,not(iserror(vlookup($F529,'Reference info'!$J$5:$J$8,1,0))),"Key Artist",not(iserror(vlookup($F529,'Reference info'!$J$38:$J$405,1,0))),"Performer",not(iserror(vlookup($F529,'Reference info'!$J$10:$J$36,1,0))),"Producer &amp; Engineer")</f>
        <v>Main Primary Artist</v>
      </c>
      <c r="I529" s="8" t="str">
        <f>IF(AND(F529="Main Primary Artist",SUBSTITUTE(E529," ","")&lt;&gt;"VariousArtists",SUBSTITUTE(E529," ","")&lt;&gt;"VariousArtist",E529&lt;&gt;"Various",SUBSTITUTE(E529," ","")&lt;&gt;"AssortedArtists",SUBSTITUTE(E529," ","")&lt;&gt;"AssortedArtist",E529&lt;&gt;"Assorted",SUBSTITUTE(E529," ","")&lt;&gt;"AsortedArtists",SUBSTITUTE(E529," ","")&lt;&gt;"AsortedArtist",E529&lt;&gt;"Asorted",E529&lt;&gt;"Other",,SUBSTITUTE(E529," ","")&lt;&gt;"MiscellaneousArtists",SUBSTITUTE(E529," ","")&lt;&gt;"MiscellaneousArtist",E529&lt;&gt;"Miscellaneous",SUBSTITUTE(E529," ","")&lt;&gt;"MiscelaneousArtists",SUBSTITUTE(E529," ","")&lt;&gt;"MiscelaneousArtist",E529&lt;&gt;"Miscelaneous"),"update Releases set ArtistId=(select ArtistId from Artists where Name=N'"&amp;SUBSTITUTE(trim(E529),"'","''")&amp;"' and EnterpriseId="&amp;EntId&amp;"), SearchKeywords=concat_ws(' ', Name, N'"&amp;SUBSTITUTE(trim(E529),"'","''")&amp;"',(select Name from Labels where LabelId=Releases.LabelId), ReleaseId, UPC, Catalog) where "&amp;IF(A529&lt;&gt;"","UPC="&amp;A529,"Catalog='"&amp;SUBSTITUTE(trim(B529),"'","''")&amp;"'")&amp;" and EnterpriseId="&amp;EntId,IF(and(F529&lt;&gt;"Main Primary Artist",SUBSTITUTE(E529," ","")&lt;&gt;"VariousArtists",SUBSTITUTE(E529," ","")&lt;&gt;"VariousArtist",E529&lt;&gt;"Various",SUBSTITUTE(E529," ","")&lt;&gt;"AssortedArtists",SUBSTITUTE(E529," ","")&lt;&gt;"AssortedArtist",E529&lt;&gt;"Assorted",SUBSTITUTE(E529," ","")&lt;&gt;"AsortedArtists",SUBSTITUTE(E529," ","")&lt;&gt;"AsortedArtist",E529&lt;&gt;"Asorted",E529&lt;&gt;"Other",,SUBSTITUTE(E529," ","")&lt;&gt;"MiscellaneousArtists",SUBSTITUTE(E529," ","")&lt;&gt;"MiscellaneousArtist",E529&lt;&gt;"Miscellaneous",SUBSTITUTE(E529," ","")&lt;&gt;"MiscelaneousArtists",SUBSTITUTE(E529," ","")&lt;&gt;"MiscelaneousArtist",E529&lt;&gt;"Miscelaneous"),"INSERT into Contributors VALUES (newid(), "&amp;IF(F529&lt;&gt;"Primary Artist", "(select RoleId from ContributorRoles where Name='"&amp;F529&amp;"'), 0", "49, 1")&amp; ", null, (select max(ReleaseId) from Releases where "&amp;IF(A529&lt;&gt;"","UPC="&amp;A529,"Catalog='"&amp;SUBSTITUTE(trim(B529),"'","''")&amp;"'")&amp;" and EnterpriseId="&amp;EntId&amp;"), (select ArtistId from Artists where Name=N'"&amp;SUBSTITUTE(trim(E529),"'","''")&amp;"' and EnterpriseId="&amp;EntId&amp;"), null)",""))</f>
        <v>update Releases set ArtistId=(select ArtistId from Artists where Name=N'PeJota10*' and EnterpriseId=647322), SearchKeywords=concat_ws(' ', Name, N'PeJota10*',(select Name from Labels where LabelId=Releases.LabelId), ReleaseId, UPC, Catalog) where UPC=707337563603 and EnterpriseId=647322</v>
      </c>
    </row>
    <row r="530">
      <c r="A530" s="110">
        <v>7.07337563603E11</v>
      </c>
      <c r="B530" s="84"/>
      <c r="C530" s="134" t="str">
        <f t="array" ref="C530">ifs(and(isblank($A530),isblank($B530)),"", not(iserror(vlookup($A530&amp;$B530,'3) Release_Label'!$D:$D&amp;'3) Release_Label'!$E:$E,1,0))),vlookup($A530&amp;$B530,{'3) Release_Label'!$D:$D&amp;'3) Release_Label'!$E:$E,'3) Release_Label'!$F:$F},2,0), or(and(not(isblank($B530)),$B530=$B529,$A530&lt;&gt;$A529),and(not(isblank($A530)),$A530=$A529,$B530&lt;&gt;$B529)),"ID LISTS UNALIGNED",and($A530&lt;&gt;"",countif('3) Release_Label'!$D:$D,$A530)=0),"NO UPC MATCH in Release_Label",and($B530&lt;&gt;"",countif('3) Release_Label'!$E:$E,$B530)=0),"NO CATALOG ID MATCH in Release_Label",iserror(vlookup($A530&amp;$B530,'3) Release_Label'!$D:$D&amp;'3) Release_Label'!$E:$E,1,0)),"NO UPC-CATALOG ID pair MATCH in Release_Label" )</f>
        <v>Deus do Sol</v>
      </c>
      <c r="D530" s="134" t="str">
        <f t="array" ref="D530">ifs(and(isblank($A530),isblank($B530)),"", not(iserror(vlookup($A530&amp;$B530,'3) Release_Label'!$D:$D&amp;'3) Release_Label'!$E:$E,1,0))),vlookup($A530&amp;$B530,{'3) Release_Label'!$D:$D&amp;'3) Release_Label'!$E:$E,'3) Release_Label'!$H:$H},2,0), or(and(not(isblank($B530)),$B530=$B529,$A530&lt;&gt;$A529),and(not(isblank($A530)),$A530=$A529,$B530&lt;&gt;$B529)),"ID LISTS UNALIGNED",and($A530&lt;&gt;"",countif('3) Release_Label'!$D:$D,$A530)=0),"NO UPC MATCH in Release_Label",and($B530&lt;&gt;"",countif('3) Release_Label'!$E:$E,$B530)=0),"NO CATALOG ID MATCH in Release_Label",iserror(vlookup($A530&amp;$B530,'3) Release_Label'!$D:$D&amp;'3) Release_Label'!$E:$E,1,0)),"NO UPC-CATALOG ID pair MATCH in Release_Label" )</f>
        <v/>
      </c>
      <c r="E530" s="96" t="s">
        <v>121</v>
      </c>
      <c r="F530" s="93" t="s">
        <v>672</v>
      </c>
      <c r="G530" s="136" t="str">
        <f t="array" ref="G530">ifs(or($F530="",$F530="Main Primary Artist"),$F530,not(iserror(vlookup($F530,'Reference info'!$J$5:$J$8,1,0))),"Key Artist",not(iserror(vlookup($F530,'Reference info'!$J$38:$J$405,1,0))),"Performer",not(iserror(vlookup($F530,'Reference info'!$J$10:$J$36,1,0))),"Producer &amp; Engineer")</f>
        <v>Key Artist</v>
      </c>
      <c r="I530" s="8" t="str">
        <f>IF(AND(F530="Main Primary Artist",SUBSTITUTE(E530," ","")&lt;&gt;"VariousArtists",SUBSTITUTE(E530," ","")&lt;&gt;"VariousArtist",E530&lt;&gt;"Various",SUBSTITUTE(E530," ","")&lt;&gt;"AssortedArtists",SUBSTITUTE(E530," ","")&lt;&gt;"AssortedArtist",E530&lt;&gt;"Assorted",SUBSTITUTE(E530," ","")&lt;&gt;"AsortedArtists",SUBSTITUTE(E530," ","")&lt;&gt;"AsortedArtist",E530&lt;&gt;"Asorted",E530&lt;&gt;"Other",,SUBSTITUTE(E530," ","")&lt;&gt;"MiscellaneousArtists",SUBSTITUTE(E530," ","")&lt;&gt;"MiscellaneousArtist",E530&lt;&gt;"Miscellaneous",SUBSTITUTE(E530," ","")&lt;&gt;"MiscelaneousArtists",SUBSTITUTE(E530," ","")&lt;&gt;"MiscelaneousArtist",E530&lt;&gt;"Miscelaneous"),"update Releases set ArtistId=(select ArtistId from Artists where Name=N'"&amp;SUBSTITUTE(trim(E530),"'","''")&amp;"' and EnterpriseId="&amp;EntId&amp;"), SearchKeywords=concat_ws(' ', Name, N'"&amp;SUBSTITUTE(trim(E530),"'","''")&amp;"',(select Name from Labels where LabelId=Releases.LabelId), ReleaseId, UPC, Catalog) where "&amp;IF(A530&lt;&gt;"","UPC="&amp;A530,"Catalog='"&amp;SUBSTITUTE(trim(B530),"'","''")&amp;"'")&amp;" and EnterpriseId="&amp;EntId,IF(and(F530&lt;&gt;"Main Primary Artist",SUBSTITUTE(E530," ","")&lt;&gt;"VariousArtists",SUBSTITUTE(E530," ","")&lt;&gt;"VariousArtist",E530&lt;&gt;"Various",SUBSTITUTE(E530," ","")&lt;&gt;"AssortedArtists",SUBSTITUTE(E530," ","")&lt;&gt;"AssortedArtist",E530&lt;&gt;"Assorted",SUBSTITUTE(E530," ","")&lt;&gt;"AsortedArtists",SUBSTITUTE(E530," ","")&lt;&gt;"AsortedArtist",E530&lt;&gt;"Asorted",E530&lt;&gt;"Other",,SUBSTITUTE(E530," ","")&lt;&gt;"MiscellaneousArtists",SUBSTITUTE(E530," ","")&lt;&gt;"MiscellaneousArtist",E530&lt;&gt;"Miscellaneous",SUBSTITUTE(E530," ","")&lt;&gt;"MiscelaneousArtists",SUBSTITUTE(E530," ","")&lt;&gt;"MiscelaneousArtist",E530&lt;&gt;"Miscelaneous"),"INSERT into Contributors VALUES (newid(), "&amp;IF(F530&lt;&gt;"Primary Artist", "(select RoleId from ContributorRoles where Name='"&amp;F530&amp;"'), 0", "49, 1")&amp; ", null, (select max(ReleaseId) from Releases where "&amp;IF(A530&lt;&gt;"","UPC="&amp;A530,"Catalog='"&amp;SUBSTITUTE(trim(B530),"'","''")&amp;"'")&amp;" and EnterpriseId="&amp;EntId&amp;"), (select ArtistId from Artists where Name=N'"&amp;SUBSTITUTE(trim(E530),"'","''")&amp;"' and EnterpriseId="&amp;EntId&amp;"), null)",""))</f>
        <v>INSERT into Contributors VALUES (newid(), (select RoleId from ContributorRoles where Name='Featuring'), 0, null, (select max(ReleaseId) from Releases where UPC=707337563603 and EnterpriseId=647322), (select ArtistId from Artists where Name=N'Slow GM' and EnterpriseId=647322), null)</v>
      </c>
    </row>
    <row r="531">
      <c r="A531" s="110">
        <v>7.07337563603E11</v>
      </c>
      <c r="B531" s="84"/>
      <c r="C531" s="134" t="str">
        <f t="array" ref="C531">ifs(and(isblank($A531),isblank($B531)),"", not(iserror(vlookup($A531&amp;$B531,'3) Release_Label'!$D:$D&amp;'3) Release_Label'!$E:$E,1,0))),vlookup($A531&amp;$B531,{'3) Release_Label'!$D:$D&amp;'3) Release_Label'!$E:$E,'3) Release_Label'!$F:$F},2,0), or(and(not(isblank($B531)),$B531=$B530,$A531&lt;&gt;$A530),and(not(isblank($A531)),$A531=$A530,$B531&lt;&gt;$B530)),"ID LISTS UNALIGNED",and($A531&lt;&gt;"",countif('3) Release_Label'!$D:$D,$A531)=0),"NO UPC MATCH in Release_Label",and($B531&lt;&gt;"",countif('3) Release_Label'!$E:$E,$B531)=0),"NO CATALOG ID MATCH in Release_Label",iserror(vlookup($A531&amp;$B531,'3) Release_Label'!$D:$D&amp;'3) Release_Label'!$E:$E,1,0)),"NO UPC-CATALOG ID pair MATCH in Release_Label" )</f>
        <v>Deus do Sol</v>
      </c>
      <c r="D531" s="134" t="str">
        <f t="array" ref="D531">ifs(and(isblank($A531),isblank($B531)),"", not(iserror(vlookup($A531&amp;$B531,'3) Release_Label'!$D:$D&amp;'3) Release_Label'!$E:$E,1,0))),vlookup($A531&amp;$B531,{'3) Release_Label'!$D:$D&amp;'3) Release_Label'!$E:$E,'3) Release_Label'!$H:$H},2,0), or(and(not(isblank($B531)),$B531=$B530,$A531&lt;&gt;$A530),and(not(isblank($A531)),$A531=$A530,$B531&lt;&gt;$B530)),"ID LISTS UNALIGNED",and($A531&lt;&gt;"",countif('3) Release_Label'!$D:$D,$A531)=0),"NO UPC MATCH in Release_Label",and($B531&lt;&gt;"",countif('3) Release_Label'!$E:$E,$B531)=0),"NO CATALOG ID MATCH in Release_Label",iserror(vlookup($A531&amp;$B531,'3) Release_Label'!$D:$D&amp;'3) Release_Label'!$E:$E,1,0)),"NO UPC-CATALOG ID pair MATCH in Release_Label" )</f>
        <v/>
      </c>
      <c r="E531" s="96" t="s">
        <v>53</v>
      </c>
      <c r="F531" s="135" t="s">
        <v>669</v>
      </c>
      <c r="G531" s="136" t="str">
        <f t="array" ref="G531">ifs(or($F531="",$F531="Main Primary Artist"),$F531,not(iserror(vlookup($F531,'Reference info'!$J$5:$J$8,1,0))),"Key Artist",not(iserror(vlookup($F531,'Reference info'!$J$38:$J$405,1,0))),"Performer",not(iserror(vlookup($F531,'Reference info'!$J$10:$J$36,1,0))),"Producer &amp; Engineer")</f>
        <v>Producer &amp; Engineer</v>
      </c>
      <c r="I531" s="8" t="str">
        <f>IF(AND(F531="Main Primary Artist",SUBSTITUTE(E531," ","")&lt;&gt;"VariousArtists",SUBSTITUTE(E531," ","")&lt;&gt;"VariousArtist",E531&lt;&gt;"Various",SUBSTITUTE(E531," ","")&lt;&gt;"AssortedArtists",SUBSTITUTE(E531," ","")&lt;&gt;"AssortedArtist",E531&lt;&gt;"Assorted",SUBSTITUTE(E531," ","")&lt;&gt;"AsortedArtists",SUBSTITUTE(E531," ","")&lt;&gt;"AsortedArtist",E531&lt;&gt;"Asorted",E531&lt;&gt;"Other",,SUBSTITUTE(E531," ","")&lt;&gt;"MiscellaneousArtists",SUBSTITUTE(E531," ","")&lt;&gt;"MiscellaneousArtist",E531&lt;&gt;"Miscellaneous",SUBSTITUTE(E531," ","")&lt;&gt;"MiscelaneousArtists",SUBSTITUTE(E531," ","")&lt;&gt;"MiscelaneousArtist",E531&lt;&gt;"Miscelaneous"),"update Releases set ArtistId=(select ArtistId from Artists where Name=N'"&amp;SUBSTITUTE(trim(E531),"'","''")&amp;"' and EnterpriseId="&amp;EntId&amp;"), SearchKeywords=concat_ws(' ', Name, N'"&amp;SUBSTITUTE(trim(E531),"'","''")&amp;"',(select Name from Labels where LabelId=Releases.LabelId), ReleaseId, UPC, Catalog) where "&amp;IF(A531&lt;&gt;"","UPC="&amp;A531,"Catalog='"&amp;SUBSTITUTE(trim(B531),"'","''")&amp;"'")&amp;" and EnterpriseId="&amp;EntId,IF(and(F531&lt;&gt;"Main Primary Artist",SUBSTITUTE(E531," ","")&lt;&gt;"VariousArtists",SUBSTITUTE(E531," ","")&lt;&gt;"VariousArtist",E531&lt;&gt;"Various",SUBSTITUTE(E531," ","")&lt;&gt;"AssortedArtists",SUBSTITUTE(E531," ","")&lt;&gt;"AssortedArtist",E531&lt;&gt;"Assorted",SUBSTITUTE(E531," ","")&lt;&gt;"AsortedArtists",SUBSTITUTE(E531," ","")&lt;&gt;"AsortedArtist",E531&lt;&gt;"Asorted",E531&lt;&gt;"Other",,SUBSTITUTE(E531," ","")&lt;&gt;"MiscellaneousArtists",SUBSTITUTE(E531," ","")&lt;&gt;"MiscellaneousArtist",E531&lt;&gt;"Miscellaneous",SUBSTITUTE(E531," ","")&lt;&gt;"MiscelaneousArtists",SUBSTITUTE(E531," ","")&lt;&gt;"MiscelaneousArtist",E531&lt;&gt;"Miscelaneous"),"INSERT into Contributors VALUES (newid(), "&amp;IF(F531&lt;&gt;"Primary Artist", "(select RoleId from ContributorRoles where Name='"&amp;F531&amp;"'), 0", "49, 1")&amp; ", null, (select max(ReleaseId) from Releases where "&amp;IF(A531&lt;&gt;"","UPC="&amp;A531,"Catalog='"&amp;SUBSTITUTE(trim(B531),"'","''")&amp;"'")&amp;" and EnterpriseId="&amp;EntId&amp;"), (select ArtistId from Artists where Name=N'"&amp;SUBSTITUTE(trim(E531),"'","''")&amp;"' and EnterpriseId="&amp;EntId&amp;"), null)",""))</f>
        <v>INSERT into Contributors VALUES (newid(), (select RoleId from ContributorRoles where Name='Engineer'), 0, null, (select max(ReleaseId) from Releases where UPC=707337563603 and EnterpriseId=647322), (select ArtistId from Artists where Name=N'PeJota10*' and EnterpriseId=647322), null)</v>
      </c>
    </row>
    <row r="532">
      <c r="A532" s="110">
        <v>7.07337786262E11</v>
      </c>
      <c r="B532" s="84"/>
      <c r="C532" s="134" t="str">
        <f t="array" ref="C532">ifs(and(isblank($A532),isblank($B532)),"", not(iserror(vlookup($A532&amp;$B532,'3) Release_Label'!$D:$D&amp;'3) Release_Label'!$E:$E,1,0))),vlookup($A532&amp;$B532,{'3) Release_Label'!$D:$D&amp;'3) Release_Label'!$E:$E,'3) Release_Label'!$F:$F},2,0), or(and(not(isblank($B532)),$B532=$B531,$A532&lt;&gt;$A531),and(not(isblank($A532)),$A532=$A531,$B532&lt;&gt;$B531)),"ID LISTS UNALIGNED",and($A532&lt;&gt;"",countif('3) Release_Label'!$D:$D,$A532)=0),"NO UPC MATCH in Release_Label",and($B532&lt;&gt;"",countif('3) Release_Label'!$E:$E,$B532)=0),"NO CATALOG ID MATCH in Release_Label",iserror(vlookup($A532&amp;$B532,'3) Release_Label'!$D:$D&amp;'3) Release_Label'!$E:$E,1,0)),"NO UPC-CATALOG ID pair MATCH in Release_Label" )</f>
        <v>Entre Maldições</v>
      </c>
      <c r="D532" s="134" t="str">
        <f t="array" ref="D532">ifs(and(isblank($A532),isblank($B532)),"", not(iserror(vlookup($A532&amp;$B532,'3) Release_Label'!$D:$D&amp;'3) Release_Label'!$E:$E,1,0))),vlookup($A532&amp;$B532,{'3) Release_Label'!$D:$D&amp;'3) Release_Label'!$E:$E,'3) Release_Label'!$H:$H},2,0), or(and(not(isblank($B532)),$B532=$B531,$A532&lt;&gt;$A531),and(not(isblank($A532)),$A532=$A531,$B532&lt;&gt;$B531)),"ID LISTS UNALIGNED",and($A532&lt;&gt;"",countif('3) Release_Label'!$D:$D,$A532)=0),"NO UPC MATCH in Release_Label",and($B532&lt;&gt;"",countif('3) Release_Label'!$E:$E,$B532)=0),"NO CATALOG ID MATCH in Release_Label",iserror(vlookup($A532&amp;$B532,'3) Release_Label'!$D:$D&amp;'3) Release_Label'!$E:$E,1,0)),"NO UPC-CATALOG ID pair MATCH in Release_Label" )</f>
        <v/>
      </c>
      <c r="E532" s="96" t="s">
        <v>97</v>
      </c>
      <c r="F532" s="135" t="s">
        <v>667</v>
      </c>
      <c r="G532" s="136" t="str">
        <f t="array" ref="G532">ifs(or($F532="",$F532="Main Primary Artist"),$F532,not(iserror(vlookup($F532,'Reference info'!$J$5:$J$8,1,0))),"Key Artist",not(iserror(vlookup($F532,'Reference info'!$J$38:$J$405,1,0))),"Performer",not(iserror(vlookup($F532,'Reference info'!$J$10:$J$36,1,0))),"Producer &amp; Engineer")</f>
        <v>Producer &amp; Engineer</v>
      </c>
      <c r="I532" s="8" t="str">
        <f>IF(AND(F532="Main Primary Artist",SUBSTITUTE(E532," ","")&lt;&gt;"VariousArtists",SUBSTITUTE(E532," ","")&lt;&gt;"VariousArtist",E532&lt;&gt;"Various",SUBSTITUTE(E532," ","")&lt;&gt;"AssortedArtists",SUBSTITUTE(E532," ","")&lt;&gt;"AssortedArtist",E532&lt;&gt;"Assorted",SUBSTITUTE(E532," ","")&lt;&gt;"AsortedArtists",SUBSTITUTE(E532," ","")&lt;&gt;"AsortedArtist",E532&lt;&gt;"Asorted",E532&lt;&gt;"Other",,SUBSTITUTE(E532," ","")&lt;&gt;"MiscellaneousArtists",SUBSTITUTE(E532," ","")&lt;&gt;"MiscellaneousArtist",E532&lt;&gt;"Miscellaneous",SUBSTITUTE(E532," ","")&lt;&gt;"MiscelaneousArtists",SUBSTITUTE(E532," ","")&lt;&gt;"MiscelaneousArtist",E532&lt;&gt;"Miscelaneous"),"update Releases set ArtistId=(select ArtistId from Artists where Name=N'"&amp;SUBSTITUTE(trim(E532),"'","''")&amp;"' and EnterpriseId="&amp;EntId&amp;"), SearchKeywords=concat_ws(' ', Name, N'"&amp;SUBSTITUTE(trim(E532),"'","''")&amp;"',(select Name from Labels where LabelId=Releases.LabelId), ReleaseId, UPC, Catalog) where "&amp;IF(A532&lt;&gt;"","UPC="&amp;A532,"Catalog='"&amp;SUBSTITUTE(trim(B532),"'","''")&amp;"'")&amp;" and EnterpriseId="&amp;EntId,IF(and(F532&lt;&gt;"Main Primary Artist",SUBSTITUTE(E532," ","")&lt;&gt;"VariousArtists",SUBSTITUTE(E532," ","")&lt;&gt;"VariousArtist",E532&lt;&gt;"Various",SUBSTITUTE(E532," ","")&lt;&gt;"AssortedArtists",SUBSTITUTE(E532," ","")&lt;&gt;"AssortedArtist",E532&lt;&gt;"Assorted",SUBSTITUTE(E532," ","")&lt;&gt;"AsortedArtists",SUBSTITUTE(E532," ","")&lt;&gt;"AsortedArtist",E532&lt;&gt;"Asorted",E532&lt;&gt;"Other",,SUBSTITUTE(E532," ","")&lt;&gt;"MiscellaneousArtists",SUBSTITUTE(E532," ","")&lt;&gt;"MiscellaneousArtist",E532&lt;&gt;"Miscellaneous",SUBSTITUTE(E532," ","")&lt;&gt;"MiscelaneousArtists",SUBSTITUTE(E532," ","")&lt;&gt;"MiscelaneousArtist",E532&lt;&gt;"Miscelaneous"),"INSERT into Contributors VALUES (newid(), "&amp;IF(F532&lt;&gt;"Primary Artist", "(select RoleId from ContributorRoles where Name='"&amp;F532&amp;"'), 0", "49, 1")&amp; ", null, (select max(ReleaseId) from Releases where "&amp;IF(A532&lt;&gt;"","UPC="&amp;A532,"Catalog='"&amp;SUBSTITUTE(trim(B532),"'","''")&amp;"'")&amp;" and EnterpriseId="&amp;EntId&amp;"), (select ArtistId from Artists where Name=N'"&amp;SUBSTITUTE(trim(E532),"'","''")&amp;"' and EnterpriseId="&amp;EntId&amp;"), null)",""))</f>
        <v>INSERT into Contributors VALUES (newid(), (select RoleId from ContributorRoles where Name='Producer'), 0, null, (select max(ReleaseId) from Releases where UPC=707337786262 and EnterpriseId=647322), (select ArtistId from Artists where Name=N'Atilla' and EnterpriseId=647322), null)</v>
      </c>
    </row>
    <row r="533">
      <c r="A533" s="110">
        <v>7.07337786262E11</v>
      </c>
      <c r="B533" s="84"/>
      <c r="C533" s="134" t="str">
        <f t="array" ref="C533">ifs(and(isblank($A533),isblank($B533)),"", not(iserror(vlookup($A533&amp;$B533,'3) Release_Label'!$D:$D&amp;'3) Release_Label'!$E:$E,1,0))),vlookup($A533&amp;$B533,{'3) Release_Label'!$D:$D&amp;'3) Release_Label'!$E:$E,'3) Release_Label'!$F:$F},2,0), or(and(not(isblank($B533)),$B533=$B532,$A533&lt;&gt;$A532),and(not(isblank($A533)),$A533=$A532,$B533&lt;&gt;$B532)),"ID LISTS UNALIGNED",and($A533&lt;&gt;"",countif('3) Release_Label'!$D:$D,$A533)=0),"NO UPC MATCH in Release_Label",and($B533&lt;&gt;"",countif('3) Release_Label'!$E:$E,$B533)=0),"NO CATALOG ID MATCH in Release_Label",iserror(vlookup($A533&amp;$B533,'3) Release_Label'!$D:$D&amp;'3) Release_Label'!$E:$E,1,0)),"NO UPC-CATALOG ID pair MATCH in Release_Label" )</f>
        <v>Entre Maldições</v>
      </c>
      <c r="D533" s="134" t="str">
        <f t="array" ref="D533">ifs(and(isblank($A533),isblank($B533)),"", not(iserror(vlookup($A533&amp;$B533,'3) Release_Label'!$D:$D&amp;'3) Release_Label'!$E:$E,1,0))),vlookup($A533&amp;$B533,{'3) Release_Label'!$D:$D&amp;'3) Release_Label'!$E:$E,'3) Release_Label'!$H:$H},2,0), or(and(not(isblank($B533)),$B533=$B532,$A533&lt;&gt;$A532),and(not(isblank($A533)),$A533=$A532,$B533&lt;&gt;$B532)),"ID LISTS UNALIGNED",and($A533&lt;&gt;"",countif('3) Release_Label'!$D:$D,$A533)=0),"NO UPC MATCH in Release_Label",and($B533&lt;&gt;"",countif('3) Release_Label'!$E:$E,$B533)=0),"NO CATALOG ID MATCH in Release_Label",iserror(vlookup($A533&amp;$B533,'3) Release_Label'!$D:$D&amp;'3) Release_Label'!$E:$E,1,0)),"NO UPC-CATALOG ID pair MATCH in Release_Label" )</f>
        <v/>
      </c>
      <c r="E533" s="96" t="s">
        <v>97</v>
      </c>
      <c r="F533" s="140" t="s">
        <v>671</v>
      </c>
      <c r="G533" s="136" t="str">
        <f t="array" ref="G533">ifs(or($F533="",$F533="Main Primary Artist"),$F533,not(iserror(vlookup($F533,'Reference info'!$J$5:$J$8,1,0))),"Key Artist",not(iserror(vlookup($F533,'Reference info'!$J$38:$J$405,1,0))),"Performer",not(iserror(vlookup($F533,'Reference info'!$J$10:$J$36,1,0))),"Producer &amp; Engineer")</f>
        <v>Key Artist</v>
      </c>
      <c r="I533" s="8" t="str">
        <f>IF(AND(F533="Main Primary Artist",SUBSTITUTE(E533," ","")&lt;&gt;"VariousArtists",SUBSTITUTE(E533," ","")&lt;&gt;"VariousArtist",E533&lt;&gt;"Various",SUBSTITUTE(E533," ","")&lt;&gt;"AssortedArtists",SUBSTITUTE(E533," ","")&lt;&gt;"AssortedArtist",E533&lt;&gt;"Assorted",SUBSTITUTE(E533," ","")&lt;&gt;"AsortedArtists",SUBSTITUTE(E533," ","")&lt;&gt;"AsortedArtist",E533&lt;&gt;"Asorted",E533&lt;&gt;"Other",,SUBSTITUTE(E533," ","")&lt;&gt;"MiscellaneousArtists",SUBSTITUTE(E533," ","")&lt;&gt;"MiscellaneousArtist",E533&lt;&gt;"Miscellaneous",SUBSTITUTE(E533," ","")&lt;&gt;"MiscelaneousArtists",SUBSTITUTE(E533," ","")&lt;&gt;"MiscelaneousArtist",E533&lt;&gt;"Miscelaneous"),"update Releases set ArtistId=(select ArtistId from Artists where Name=N'"&amp;SUBSTITUTE(trim(E533),"'","''")&amp;"' and EnterpriseId="&amp;EntId&amp;"), SearchKeywords=concat_ws(' ', Name, N'"&amp;SUBSTITUTE(trim(E533),"'","''")&amp;"',(select Name from Labels where LabelId=Releases.LabelId), ReleaseId, UPC, Catalog) where "&amp;IF(A533&lt;&gt;"","UPC="&amp;A533,"Catalog='"&amp;SUBSTITUTE(trim(B533),"'","''")&amp;"'")&amp;" and EnterpriseId="&amp;EntId,IF(and(F533&lt;&gt;"Main Primary Artist",SUBSTITUTE(E533," ","")&lt;&gt;"VariousArtists",SUBSTITUTE(E533," ","")&lt;&gt;"VariousArtist",E533&lt;&gt;"Various",SUBSTITUTE(E533," ","")&lt;&gt;"AssortedArtists",SUBSTITUTE(E533," ","")&lt;&gt;"AssortedArtist",E533&lt;&gt;"Assorted",SUBSTITUTE(E533," ","")&lt;&gt;"AsortedArtists",SUBSTITUTE(E533," ","")&lt;&gt;"AsortedArtist",E533&lt;&gt;"Asorted",E533&lt;&gt;"Other",,SUBSTITUTE(E533," ","")&lt;&gt;"MiscellaneousArtists",SUBSTITUTE(E533," ","")&lt;&gt;"MiscellaneousArtist",E533&lt;&gt;"Miscellaneous",SUBSTITUTE(E533," ","")&lt;&gt;"MiscelaneousArtists",SUBSTITUTE(E533," ","")&lt;&gt;"MiscelaneousArtist",E533&lt;&gt;"Miscelaneous"),"INSERT into Contributors VALUES (newid(), "&amp;IF(F533&lt;&gt;"Primary Artist", "(select RoleId from ContributorRoles where Name='"&amp;F533&amp;"'), 0", "49, 1")&amp; ", null, (select max(ReleaseId) from Releases where "&amp;IF(A533&lt;&gt;"","UPC="&amp;A533,"Catalog='"&amp;SUBSTITUTE(trim(B533),"'","''")&amp;"'")&amp;" and EnterpriseId="&amp;EntId&amp;"), (select ArtistId from Artists where Name=N'"&amp;SUBSTITUTE(trim(E533),"'","''")&amp;"' and EnterpriseId="&amp;EntId&amp;"), null)",""))</f>
        <v>INSERT into Contributors VALUES (newid(), 49, 1, null, (select max(ReleaseId) from Releases where UPC=707337786262 and EnterpriseId=647322), (select ArtistId from Artists where Name=N'Atilla' and EnterpriseId=647322), null)</v>
      </c>
    </row>
    <row r="534">
      <c r="A534" s="110">
        <v>7.07337786262E11</v>
      </c>
      <c r="B534" s="84"/>
      <c r="C534" s="134" t="str">
        <f t="array" ref="C534">ifs(and(isblank($A534),isblank($B534)),"", not(iserror(vlookup($A534&amp;$B534,'3) Release_Label'!$D:$D&amp;'3) Release_Label'!$E:$E,1,0))),vlookup($A534&amp;$B534,{'3) Release_Label'!$D:$D&amp;'3) Release_Label'!$E:$E,'3) Release_Label'!$F:$F},2,0), or(and(not(isblank($B534)),$B534=$B533,$A534&lt;&gt;$A533),and(not(isblank($A534)),$A534=$A533,$B534&lt;&gt;$B533)),"ID LISTS UNALIGNED",and($A534&lt;&gt;"",countif('3) Release_Label'!$D:$D,$A534)=0),"NO UPC MATCH in Release_Label",and($B534&lt;&gt;"",countif('3) Release_Label'!$E:$E,$B534)=0),"NO CATALOG ID MATCH in Release_Label",iserror(vlookup($A534&amp;$B534,'3) Release_Label'!$D:$D&amp;'3) Release_Label'!$E:$E,1,0)),"NO UPC-CATALOG ID pair MATCH in Release_Label" )</f>
        <v>Entre Maldições</v>
      </c>
      <c r="D534" s="134" t="str">
        <f t="array" ref="D534">ifs(and(isblank($A534),isblank($B534)),"", not(iserror(vlookup($A534&amp;$B534,'3) Release_Label'!$D:$D&amp;'3) Release_Label'!$E:$E,1,0))),vlookup($A534&amp;$B534,{'3) Release_Label'!$D:$D&amp;'3) Release_Label'!$E:$E,'3) Release_Label'!$H:$H},2,0), or(and(not(isblank($B534)),$B534=$B533,$A534&lt;&gt;$A533),and(not(isblank($A534)),$A534=$A533,$B534&lt;&gt;$B533)),"ID LISTS UNALIGNED",and($A534&lt;&gt;"",countif('3) Release_Label'!$D:$D,$A534)=0),"NO UPC MATCH in Release_Label",and($B534&lt;&gt;"",countif('3) Release_Label'!$E:$E,$B534)=0),"NO CATALOG ID MATCH in Release_Label",iserror(vlookup($A534&amp;$B534,'3) Release_Label'!$D:$D&amp;'3) Release_Label'!$E:$E,1,0)),"NO UPC-CATALOG ID pair MATCH in Release_Label" )</f>
        <v/>
      </c>
      <c r="E534" s="96" t="s">
        <v>75</v>
      </c>
      <c r="F534" s="140" t="s">
        <v>671</v>
      </c>
      <c r="G534" s="136" t="str">
        <f t="array" ref="G534">ifs(or($F534="",$F534="Main Primary Artist"),$F534,not(iserror(vlookup($F534,'Reference info'!$J$5:$J$8,1,0))),"Key Artist",not(iserror(vlookup($F534,'Reference info'!$J$38:$J$405,1,0))),"Performer",not(iserror(vlookup($F534,'Reference info'!$J$10:$J$36,1,0))),"Producer &amp; Engineer")</f>
        <v>Key Artist</v>
      </c>
      <c r="I534" s="8" t="str">
        <f>IF(AND(F534="Main Primary Artist",SUBSTITUTE(E534," ","")&lt;&gt;"VariousArtists",SUBSTITUTE(E534," ","")&lt;&gt;"VariousArtist",E534&lt;&gt;"Various",SUBSTITUTE(E534," ","")&lt;&gt;"AssortedArtists",SUBSTITUTE(E534," ","")&lt;&gt;"AssortedArtist",E534&lt;&gt;"Assorted",SUBSTITUTE(E534," ","")&lt;&gt;"AsortedArtists",SUBSTITUTE(E534," ","")&lt;&gt;"AsortedArtist",E534&lt;&gt;"Asorted",E534&lt;&gt;"Other",,SUBSTITUTE(E534," ","")&lt;&gt;"MiscellaneousArtists",SUBSTITUTE(E534," ","")&lt;&gt;"MiscellaneousArtist",E534&lt;&gt;"Miscellaneous",SUBSTITUTE(E534," ","")&lt;&gt;"MiscelaneousArtists",SUBSTITUTE(E534," ","")&lt;&gt;"MiscelaneousArtist",E534&lt;&gt;"Miscelaneous"),"update Releases set ArtistId=(select ArtistId from Artists where Name=N'"&amp;SUBSTITUTE(trim(E534),"'","''")&amp;"' and EnterpriseId="&amp;EntId&amp;"), SearchKeywords=concat_ws(' ', Name, N'"&amp;SUBSTITUTE(trim(E534),"'","''")&amp;"',(select Name from Labels where LabelId=Releases.LabelId), ReleaseId, UPC, Catalog) where "&amp;IF(A534&lt;&gt;"","UPC="&amp;A534,"Catalog='"&amp;SUBSTITUTE(trim(B534),"'","''")&amp;"'")&amp;" and EnterpriseId="&amp;EntId,IF(and(F534&lt;&gt;"Main Primary Artist",SUBSTITUTE(E534," ","")&lt;&gt;"VariousArtists",SUBSTITUTE(E534," ","")&lt;&gt;"VariousArtist",E534&lt;&gt;"Various",SUBSTITUTE(E534," ","")&lt;&gt;"AssortedArtists",SUBSTITUTE(E534," ","")&lt;&gt;"AssortedArtist",E534&lt;&gt;"Assorted",SUBSTITUTE(E534," ","")&lt;&gt;"AsortedArtists",SUBSTITUTE(E534," ","")&lt;&gt;"AsortedArtist",E534&lt;&gt;"Asorted",E534&lt;&gt;"Other",,SUBSTITUTE(E534," ","")&lt;&gt;"MiscellaneousArtists",SUBSTITUTE(E534," ","")&lt;&gt;"MiscellaneousArtist",E534&lt;&gt;"Miscellaneous",SUBSTITUTE(E534," ","")&lt;&gt;"MiscelaneousArtists",SUBSTITUTE(E534," ","")&lt;&gt;"MiscelaneousArtist",E534&lt;&gt;"Miscelaneous"),"INSERT into Contributors VALUES (newid(), "&amp;IF(F534&lt;&gt;"Primary Artist", "(select RoleId from ContributorRoles where Name='"&amp;F534&amp;"'), 0", "49, 1")&amp; ", null, (select max(ReleaseId) from Releases where "&amp;IF(A534&lt;&gt;"","UPC="&amp;A534,"Catalog='"&amp;SUBSTITUTE(trim(B534),"'","''")&amp;"'")&amp;" and EnterpriseId="&amp;EntId&amp;"), (select ArtistId from Artists where Name=N'"&amp;SUBSTITUTE(trim(E534),"'","''")&amp;"' and EnterpriseId="&amp;EntId&amp;"), null)",""))</f>
        <v>INSERT into Contributors VALUES (newid(), 49, 1, null, (select max(ReleaseId) from Releases where UPC=707337786262 and EnterpriseId=647322), (select ArtistId from Artists where Name=N'Shiny_sz' and EnterpriseId=647322), null)</v>
      </c>
    </row>
    <row r="535">
      <c r="A535" s="110">
        <v>7.07337786262E11</v>
      </c>
      <c r="B535" s="84"/>
      <c r="C535" s="134" t="str">
        <f t="array" ref="C535">ifs(and(isblank($A535),isblank($B535)),"", not(iserror(vlookup($A535&amp;$B535,'3) Release_Label'!$D:$D&amp;'3) Release_Label'!$E:$E,1,0))),vlookup($A535&amp;$B535,{'3) Release_Label'!$D:$D&amp;'3) Release_Label'!$E:$E,'3) Release_Label'!$F:$F},2,0), or(and(not(isblank($B535)),$B535=$B534,$A535&lt;&gt;$A534),and(not(isblank($A535)),$A535=$A534,$B535&lt;&gt;$B534)),"ID LISTS UNALIGNED",and($A535&lt;&gt;"",countif('3) Release_Label'!$D:$D,$A535)=0),"NO UPC MATCH in Release_Label",and($B535&lt;&gt;"",countif('3) Release_Label'!$E:$E,$B535)=0),"NO CATALOG ID MATCH in Release_Label",iserror(vlookup($A535&amp;$B535,'3) Release_Label'!$D:$D&amp;'3) Release_Label'!$E:$E,1,0)),"NO UPC-CATALOG ID pair MATCH in Release_Label" )</f>
        <v>Entre Maldições</v>
      </c>
      <c r="D535" s="134" t="str">
        <f t="array" ref="D535">ifs(and(isblank($A535),isblank($B535)),"", not(iserror(vlookup($A535&amp;$B535,'3) Release_Label'!$D:$D&amp;'3) Release_Label'!$E:$E,1,0))),vlookup($A535&amp;$B535,{'3) Release_Label'!$D:$D&amp;'3) Release_Label'!$E:$E,'3) Release_Label'!$H:$H},2,0), or(and(not(isblank($B535)),$B535=$B534,$A535&lt;&gt;$A534),and(not(isblank($A535)),$A535=$A534,$B535&lt;&gt;$B534)),"ID LISTS UNALIGNED",and($A535&lt;&gt;"",countif('3) Release_Label'!$D:$D,$A535)=0),"NO UPC MATCH in Release_Label",and($B535&lt;&gt;"",countif('3) Release_Label'!$E:$E,$B535)=0),"NO CATALOG ID MATCH in Release_Label",iserror(vlookup($A535&amp;$B535,'3) Release_Label'!$D:$D&amp;'3) Release_Label'!$E:$E,1,0)),"NO UPC-CATALOG ID pair MATCH in Release_Label" )</f>
        <v/>
      </c>
      <c r="E535" s="96" t="s">
        <v>53</v>
      </c>
      <c r="F535" s="140" t="s">
        <v>666</v>
      </c>
      <c r="G535" s="136" t="str">
        <f t="array" ref="G535">ifs(or($F535="",$F535="Main Primary Artist"),$F535,not(iserror(vlookup($F535,'Reference info'!$J$5:$J$8,1,0))),"Key Artist",not(iserror(vlookup($F535,'Reference info'!$J$38:$J$405,1,0))),"Performer",not(iserror(vlookup($F535,'Reference info'!$J$10:$J$36,1,0))),"Producer &amp; Engineer")</f>
        <v>Main Primary Artist</v>
      </c>
      <c r="I535" s="8" t="str">
        <f>IF(AND(F535="Main Primary Artist",SUBSTITUTE(E535," ","")&lt;&gt;"VariousArtists",SUBSTITUTE(E535," ","")&lt;&gt;"VariousArtist",E535&lt;&gt;"Various",SUBSTITUTE(E535," ","")&lt;&gt;"AssortedArtists",SUBSTITUTE(E535," ","")&lt;&gt;"AssortedArtist",E535&lt;&gt;"Assorted",SUBSTITUTE(E535," ","")&lt;&gt;"AsortedArtists",SUBSTITUTE(E535," ","")&lt;&gt;"AsortedArtist",E535&lt;&gt;"Asorted",E535&lt;&gt;"Other",,SUBSTITUTE(E535," ","")&lt;&gt;"MiscellaneousArtists",SUBSTITUTE(E535," ","")&lt;&gt;"MiscellaneousArtist",E535&lt;&gt;"Miscellaneous",SUBSTITUTE(E535," ","")&lt;&gt;"MiscelaneousArtists",SUBSTITUTE(E535," ","")&lt;&gt;"MiscelaneousArtist",E535&lt;&gt;"Miscelaneous"),"update Releases set ArtistId=(select ArtistId from Artists where Name=N'"&amp;SUBSTITUTE(trim(E535),"'","''")&amp;"' and EnterpriseId="&amp;EntId&amp;"), SearchKeywords=concat_ws(' ', Name, N'"&amp;SUBSTITUTE(trim(E535),"'","''")&amp;"',(select Name from Labels where LabelId=Releases.LabelId), ReleaseId, UPC, Catalog) where "&amp;IF(A535&lt;&gt;"","UPC="&amp;A535,"Catalog='"&amp;SUBSTITUTE(trim(B535),"'","''")&amp;"'")&amp;" and EnterpriseId="&amp;EntId,IF(and(F535&lt;&gt;"Main Primary Artist",SUBSTITUTE(E535," ","")&lt;&gt;"VariousArtists",SUBSTITUTE(E535," ","")&lt;&gt;"VariousArtist",E535&lt;&gt;"Various",SUBSTITUTE(E535," ","")&lt;&gt;"AssortedArtists",SUBSTITUTE(E535," ","")&lt;&gt;"AssortedArtist",E535&lt;&gt;"Assorted",SUBSTITUTE(E535," ","")&lt;&gt;"AsortedArtists",SUBSTITUTE(E535," ","")&lt;&gt;"AsortedArtist",E535&lt;&gt;"Asorted",E535&lt;&gt;"Other",,SUBSTITUTE(E535," ","")&lt;&gt;"MiscellaneousArtists",SUBSTITUTE(E535," ","")&lt;&gt;"MiscellaneousArtist",E535&lt;&gt;"Miscellaneous",SUBSTITUTE(E535," ","")&lt;&gt;"MiscelaneousArtists",SUBSTITUTE(E535," ","")&lt;&gt;"MiscelaneousArtist",E535&lt;&gt;"Miscelaneous"),"INSERT into Contributors VALUES (newid(), "&amp;IF(F535&lt;&gt;"Primary Artist", "(select RoleId from ContributorRoles where Name='"&amp;F535&amp;"'), 0", "49, 1")&amp; ", null, (select max(ReleaseId) from Releases where "&amp;IF(A535&lt;&gt;"","UPC="&amp;A535,"Catalog='"&amp;SUBSTITUTE(trim(B535),"'","''")&amp;"'")&amp;" and EnterpriseId="&amp;EntId&amp;"), (select ArtistId from Artists where Name=N'"&amp;SUBSTITUTE(trim(E535),"'","''")&amp;"' and EnterpriseId="&amp;EntId&amp;"), null)",""))</f>
        <v>update Releases set ArtistId=(select ArtistId from Artists where Name=N'PeJota10*' and EnterpriseId=647322), SearchKeywords=concat_ws(' ', Name, N'PeJota10*',(select Name from Labels where LabelId=Releases.LabelId), ReleaseId, UPC, Catalog) where UPC=707337786262 and EnterpriseId=647322</v>
      </c>
    </row>
    <row r="536">
      <c r="A536" s="110">
        <v>7.07337786262E11</v>
      </c>
      <c r="B536" s="84"/>
      <c r="C536" s="134" t="str">
        <f t="array" ref="C536">ifs(and(isblank($A536),isblank($B536)),"", not(iserror(vlookup($A536&amp;$B536,'3) Release_Label'!$D:$D&amp;'3) Release_Label'!$E:$E,1,0))),vlookup($A536&amp;$B536,{'3) Release_Label'!$D:$D&amp;'3) Release_Label'!$E:$E,'3) Release_Label'!$F:$F},2,0), or(and(not(isblank($B536)),$B536=$B535,$A536&lt;&gt;$A535),and(not(isblank($A536)),$A536=$A535,$B536&lt;&gt;$B535)),"ID LISTS UNALIGNED",and($A536&lt;&gt;"",countif('3) Release_Label'!$D:$D,$A536)=0),"NO UPC MATCH in Release_Label",and($B536&lt;&gt;"",countif('3) Release_Label'!$E:$E,$B536)=0),"NO CATALOG ID MATCH in Release_Label",iserror(vlookup($A536&amp;$B536,'3) Release_Label'!$D:$D&amp;'3) Release_Label'!$E:$E,1,0)),"NO UPC-CATALOG ID pair MATCH in Release_Label" )</f>
        <v>Entre Maldições</v>
      </c>
      <c r="D536" s="134" t="str">
        <f t="array" ref="D536">ifs(and(isblank($A536),isblank($B536)),"", not(iserror(vlookup($A536&amp;$B536,'3) Release_Label'!$D:$D&amp;'3) Release_Label'!$E:$E,1,0))),vlookup($A536&amp;$B536,{'3) Release_Label'!$D:$D&amp;'3) Release_Label'!$E:$E,'3) Release_Label'!$H:$H},2,0), or(and(not(isblank($B536)),$B536=$B535,$A536&lt;&gt;$A535),and(not(isblank($A536)),$A536=$A535,$B536&lt;&gt;$B535)),"ID LISTS UNALIGNED",and($A536&lt;&gt;"",countif('3) Release_Label'!$D:$D,$A536)=0),"NO UPC MATCH in Release_Label",and($B536&lt;&gt;"",countif('3) Release_Label'!$E:$E,$B536)=0),"NO CATALOG ID MATCH in Release_Label",iserror(vlookup($A536&amp;$B536,'3) Release_Label'!$D:$D&amp;'3) Release_Label'!$E:$E,1,0)),"NO UPC-CATALOG ID pair MATCH in Release_Label" )</f>
        <v/>
      </c>
      <c r="E536" s="96" t="s">
        <v>97</v>
      </c>
      <c r="F536" s="135" t="s">
        <v>669</v>
      </c>
      <c r="G536" s="136" t="str">
        <f t="array" ref="G536">ifs(or($F536="",$F536="Main Primary Artist"),$F536,not(iserror(vlookup($F536,'Reference info'!$J$5:$J$8,1,0))),"Key Artist",not(iserror(vlookup($F536,'Reference info'!$J$38:$J$405,1,0))),"Performer",not(iserror(vlookup($F536,'Reference info'!$J$10:$J$36,1,0))),"Producer &amp; Engineer")</f>
        <v>Producer &amp; Engineer</v>
      </c>
      <c r="I536" s="8" t="str">
        <f>IF(AND(F536="Main Primary Artist",SUBSTITUTE(E536," ","")&lt;&gt;"VariousArtists",SUBSTITUTE(E536," ","")&lt;&gt;"VariousArtist",E536&lt;&gt;"Various",SUBSTITUTE(E536," ","")&lt;&gt;"AssortedArtists",SUBSTITUTE(E536," ","")&lt;&gt;"AssortedArtist",E536&lt;&gt;"Assorted",SUBSTITUTE(E536," ","")&lt;&gt;"AsortedArtists",SUBSTITUTE(E536," ","")&lt;&gt;"AsortedArtist",E536&lt;&gt;"Asorted",E536&lt;&gt;"Other",,SUBSTITUTE(E536," ","")&lt;&gt;"MiscellaneousArtists",SUBSTITUTE(E536," ","")&lt;&gt;"MiscellaneousArtist",E536&lt;&gt;"Miscellaneous",SUBSTITUTE(E536," ","")&lt;&gt;"MiscelaneousArtists",SUBSTITUTE(E536," ","")&lt;&gt;"MiscelaneousArtist",E536&lt;&gt;"Miscelaneous"),"update Releases set ArtistId=(select ArtistId from Artists where Name=N'"&amp;SUBSTITUTE(trim(E536),"'","''")&amp;"' and EnterpriseId="&amp;EntId&amp;"), SearchKeywords=concat_ws(' ', Name, N'"&amp;SUBSTITUTE(trim(E536),"'","''")&amp;"',(select Name from Labels where LabelId=Releases.LabelId), ReleaseId, UPC, Catalog) where "&amp;IF(A536&lt;&gt;"","UPC="&amp;A536,"Catalog='"&amp;SUBSTITUTE(trim(B536),"'","''")&amp;"'")&amp;" and EnterpriseId="&amp;EntId,IF(and(F536&lt;&gt;"Main Primary Artist",SUBSTITUTE(E536," ","")&lt;&gt;"VariousArtists",SUBSTITUTE(E536," ","")&lt;&gt;"VariousArtist",E536&lt;&gt;"Various",SUBSTITUTE(E536," ","")&lt;&gt;"AssortedArtists",SUBSTITUTE(E536," ","")&lt;&gt;"AssortedArtist",E536&lt;&gt;"Assorted",SUBSTITUTE(E536," ","")&lt;&gt;"AsortedArtists",SUBSTITUTE(E536," ","")&lt;&gt;"AsortedArtist",E536&lt;&gt;"Asorted",E536&lt;&gt;"Other",,SUBSTITUTE(E536," ","")&lt;&gt;"MiscellaneousArtists",SUBSTITUTE(E536," ","")&lt;&gt;"MiscellaneousArtist",E536&lt;&gt;"Miscellaneous",SUBSTITUTE(E536," ","")&lt;&gt;"MiscelaneousArtists",SUBSTITUTE(E536," ","")&lt;&gt;"MiscelaneousArtist",E536&lt;&gt;"Miscelaneous"),"INSERT into Contributors VALUES (newid(), "&amp;IF(F536&lt;&gt;"Primary Artist", "(select RoleId from ContributorRoles where Name='"&amp;F536&amp;"'), 0", "49, 1")&amp; ", null, (select max(ReleaseId) from Releases where "&amp;IF(A536&lt;&gt;"","UPC="&amp;A536,"Catalog='"&amp;SUBSTITUTE(trim(B536),"'","''")&amp;"'")&amp;" and EnterpriseId="&amp;EntId&amp;"), (select ArtistId from Artists where Name=N'"&amp;SUBSTITUTE(trim(E536),"'","''")&amp;"' and EnterpriseId="&amp;EntId&amp;"), null)",""))</f>
        <v>INSERT into Contributors VALUES (newid(), (select RoleId from ContributorRoles where Name='Engineer'), 0, null, (select max(ReleaseId) from Releases where UPC=707337786262 and EnterpriseId=647322), (select ArtistId from Artists where Name=N'Atilla' and EnterpriseId=647322), null)</v>
      </c>
    </row>
    <row r="537">
      <c r="A537" s="110">
        <v>7.07337786323E11</v>
      </c>
      <c r="B537" s="84"/>
      <c r="C537" s="134" t="str">
        <f t="array" ref="C537">ifs(and(isblank($A537),isblank($B537)),"", not(iserror(vlookup($A537&amp;$B537,'3) Release_Label'!$D:$D&amp;'3) Release_Label'!$E:$E,1,0))),vlookup($A537&amp;$B537,{'3) Release_Label'!$D:$D&amp;'3) Release_Label'!$E:$E,'3) Release_Label'!$F:$F},2,0), or(and(not(isblank($B537)),$B537=$B536,$A537&lt;&gt;$A536),and(not(isblank($A537)),$A537=$A536,$B537&lt;&gt;$B536)),"ID LISTS UNALIGNED",and($A537&lt;&gt;"",countif('3) Release_Label'!$D:$D,$A537)=0),"NO UPC MATCH in Release_Label",and($B537&lt;&gt;"",countif('3) Release_Label'!$E:$E,$B537)=0),"NO CATALOG ID MATCH in Release_Label",iserror(vlookup($A537&amp;$B537,'3) Release_Label'!$D:$D&amp;'3) Release_Label'!$E:$E,1,0)),"NO UPC-CATALOG ID pair MATCH in Release_Label" )</f>
        <v>Entre Maldições</v>
      </c>
      <c r="D537" s="134" t="str">
        <f t="array" ref="D537">ifs(and(isblank($A537),isblank($B537)),"", not(iserror(vlookup($A537&amp;$B537,'3) Release_Label'!$D:$D&amp;'3) Release_Label'!$E:$E,1,0))),vlookup($A537&amp;$B537,{'3) Release_Label'!$D:$D&amp;'3) Release_Label'!$E:$E,'3) Release_Label'!$H:$H},2,0), or(and(not(isblank($B537)),$B537=$B536,$A537&lt;&gt;$A536),and(not(isblank($A537)),$A537=$A536,$B537&lt;&gt;$B536)),"ID LISTS UNALIGNED",and($A537&lt;&gt;"",countif('3) Release_Label'!$D:$D,$A537)=0),"NO UPC MATCH in Release_Label",and($B537&lt;&gt;"",countif('3) Release_Label'!$E:$E,$B537)=0),"NO CATALOG ID MATCH in Release_Label",iserror(vlookup($A537&amp;$B537,'3) Release_Label'!$D:$D&amp;'3) Release_Label'!$E:$E,1,0)),"NO UPC-CATALOG ID pair MATCH in Release_Label" )</f>
        <v>Speed Up</v>
      </c>
      <c r="E537" s="96" t="s">
        <v>53</v>
      </c>
      <c r="F537" s="135" t="s">
        <v>667</v>
      </c>
      <c r="G537" s="136" t="str">
        <f t="array" ref="G537">ifs(or($F537="",$F537="Main Primary Artist"),$F537,not(iserror(vlookup($F537,'Reference info'!$J$5:$J$8,1,0))),"Key Artist",not(iserror(vlookup($F537,'Reference info'!$J$38:$J$405,1,0))),"Performer",not(iserror(vlookup($F537,'Reference info'!$J$10:$J$36,1,0))),"Producer &amp; Engineer")</f>
        <v>Producer &amp; Engineer</v>
      </c>
      <c r="I537" s="8" t="str">
        <f>IF(AND(F537="Main Primary Artist",SUBSTITUTE(E537," ","")&lt;&gt;"VariousArtists",SUBSTITUTE(E537," ","")&lt;&gt;"VariousArtist",E537&lt;&gt;"Various",SUBSTITUTE(E537," ","")&lt;&gt;"AssortedArtists",SUBSTITUTE(E537," ","")&lt;&gt;"AssortedArtist",E537&lt;&gt;"Assorted",SUBSTITUTE(E537," ","")&lt;&gt;"AsortedArtists",SUBSTITUTE(E537," ","")&lt;&gt;"AsortedArtist",E537&lt;&gt;"Asorted",E537&lt;&gt;"Other",,SUBSTITUTE(E537," ","")&lt;&gt;"MiscellaneousArtists",SUBSTITUTE(E537," ","")&lt;&gt;"MiscellaneousArtist",E537&lt;&gt;"Miscellaneous",SUBSTITUTE(E537," ","")&lt;&gt;"MiscelaneousArtists",SUBSTITUTE(E537," ","")&lt;&gt;"MiscelaneousArtist",E537&lt;&gt;"Miscelaneous"),"update Releases set ArtistId=(select ArtistId from Artists where Name=N'"&amp;SUBSTITUTE(trim(E537),"'","''")&amp;"' and EnterpriseId="&amp;EntId&amp;"), SearchKeywords=concat_ws(' ', Name, N'"&amp;SUBSTITUTE(trim(E537),"'","''")&amp;"',(select Name from Labels where LabelId=Releases.LabelId), ReleaseId, UPC, Catalog) where "&amp;IF(A537&lt;&gt;"","UPC="&amp;A537,"Catalog='"&amp;SUBSTITUTE(trim(B537),"'","''")&amp;"'")&amp;" and EnterpriseId="&amp;EntId,IF(and(F537&lt;&gt;"Main Primary Artist",SUBSTITUTE(E537," ","")&lt;&gt;"VariousArtists",SUBSTITUTE(E537," ","")&lt;&gt;"VariousArtist",E537&lt;&gt;"Various",SUBSTITUTE(E537," ","")&lt;&gt;"AssortedArtists",SUBSTITUTE(E537," ","")&lt;&gt;"AssortedArtist",E537&lt;&gt;"Assorted",SUBSTITUTE(E537," ","")&lt;&gt;"AsortedArtists",SUBSTITUTE(E537," ","")&lt;&gt;"AsortedArtist",E537&lt;&gt;"Asorted",E537&lt;&gt;"Other",,SUBSTITUTE(E537," ","")&lt;&gt;"MiscellaneousArtists",SUBSTITUTE(E537," ","")&lt;&gt;"MiscellaneousArtist",E537&lt;&gt;"Miscellaneous",SUBSTITUTE(E537," ","")&lt;&gt;"MiscelaneousArtists",SUBSTITUTE(E537," ","")&lt;&gt;"MiscelaneousArtist",E537&lt;&gt;"Miscelaneous"),"INSERT into Contributors VALUES (newid(), "&amp;IF(F537&lt;&gt;"Primary Artist", "(select RoleId from ContributorRoles where Name='"&amp;F537&amp;"'), 0", "49, 1")&amp; ", null, (select max(ReleaseId) from Releases where "&amp;IF(A537&lt;&gt;"","UPC="&amp;A537,"Catalog='"&amp;SUBSTITUTE(trim(B537),"'","''")&amp;"'")&amp;" and EnterpriseId="&amp;EntId&amp;"), (select ArtistId from Artists where Name=N'"&amp;SUBSTITUTE(trim(E537),"'","''")&amp;"' and EnterpriseId="&amp;EntId&amp;"), null)",""))</f>
        <v>INSERT into Contributors VALUES (newid(), (select RoleId from ContributorRoles where Name='Producer'), 0, null, (select max(ReleaseId) from Releases where UPC=707337786323 and EnterpriseId=647322), (select ArtistId from Artists where Name=N'PeJota10*' and EnterpriseId=647322), null)</v>
      </c>
    </row>
    <row r="538">
      <c r="A538" s="110">
        <v>7.07337786323E11</v>
      </c>
      <c r="B538" s="84"/>
      <c r="C538" s="134" t="str">
        <f t="array" ref="C538">ifs(and(isblank($A538),isblank($B538)),"", not(iserror(vlookup($A538&amp;$B538,'3) Release_Label'!$D:$D&amp;'3) Release_Label'!$E:$E,1,0))),vlookup($A538&amp;$B538,{'3) Release_Label'!$D:$D&amp;'3) Release_Label'!$E:$E,'3) Release_Label'!$F:$F},2,0), or(and(not(isblank($B538)),$B538=$B537,$A538&lt;&gt;$A537),and(not(isblank($A538)),$A538=$A537,$B538&lt;&gt;$B537)),"ID LISTS UNALIGNED",and($A538&lt;&gt;"",countif('3) Release_Label'!$D:$D,$A538)=0),"NO UPC MATCH in Release_Label",and($B538&lt;&gt;"",countif('3) Release_Label'!$E:$E,$B538)=0),"NO CATALOG ID MATCH in Release_Label",iserror(vlookup($A538&amp;$B538,'3) Release_Label'!$D:$D&amp;'3) Release_Label'!$E:$E,1,0)),"NO UPC-CATALOG ID pair MATCH in Release_Label" )</f>
        <v>Entre Maldições</v>
      </c>
      <c r="D538" s="134" t="str">
        <f t="array" ref="D538">ifs(and(isblank($A538),isblank($B538)),"", not(iserror(vlookup($A538&amp;$B538,'3) Release_Label'!$D:$D&amp;'3) Release_Label'!$E:$E,1,0))),vlookup($A538&amp;$B538,{'3) Release_Label'!$D:$D&amp;'3) Release_Label'!$E:$E,'3) Release_Label'!$H:$H},2,0), or(and(not(isblank($B538)),$B538=$B537,$A538&lt;&gt;$A537),and(not(isblank($A538)),$A538=$A537,$B538&lt;&gt;$B537)),"ID LISTS UNALIGNED",and($A538&lt;&gt;"",countif('3) Release_Label'!$D:$D,$A538)=0),"NO UPC MATCH in Release_Label",and($B538&lt;&gt;"",countif('3) Release_Label'!$E:$E,$B538)=0),"NO CATALOG ID MATCH in Release_Label",iserror(vlookup($A538&amp;$B538,'3) Release_Label'!$D:$D&amp;'3) Release_Label'!$E:$E,1,0)),"NO UPC-CATALOG ID pair MATCH in Release_Label" )</f>
        <v>Speed Up</v>
      </c>
      <c r="E538" s="96" t="s">
        <v>97</v>
      </c>
      <c r="F538" s="140" t="s">
        <v>671</v>
      </c>
      <c r="G538" s="136" t="str">
        <f t="array" ref="G538">ifs(or($F538="",$F538="Main Primary Artist"),$F538,not(iserror(vlookup($F538,'Reference info'!$J$5:$J$8,1,0))),"Key Artist",not(iserror(vlookup($F538,'Reference info'!$J$38:$J$405,1,0))),"Performer",not(iserror(vlookup($F538,'Reference info'!$J$10:$J$36,1,0))),"Producer &amp; Engineer")</f>
        <v>Key Artist</v>
      </c>
      <c r="I538" s="8" t="str">
        <f>IF(AND(F538="Main Primary Artist",SUBSTITUTE(E538," ","")&lt;&gt;"VariousArtists",SUBSTITUTE(E538," ","")&lt;&gt;"VariousArtist",E538&lt;&gt;"Various",SUBSTITUTE(E538," ","")&lt;&gt;"AssortedArtists",SUBSTITUTE(E538," ","")&lt;&gt;"AssortedArtist",E538&lt;&gt;"Assorted",SUBSTITUTE(E538," ","")&lt;&gt;"AsortedArtists",SUBSTITUTE(E538," ","")&lt;&gt;"AsortedArtist",E538&lt;&gt;"Asorted",E538&lt;&gt;"Other",,SUBSTITUTE(E538," ","")&lt;&gt;"MiscellaneousArtists",SUBSTITUTE(E538," ","")&lt;&gt;"MiscellaneousArtist",E538&lt;&gt;"Miscellaneous",SUBSTITUTE(E538," ","")&lt;&gt;"MiscelaneousArtists",SUBSTITUTE(E538," ","")&lt;&gt;"MiscelaneousArtist",E538&lt;&gt;"Miscelaneous"),"update Releases set ArtistId=(select ArtistId from Artists where Name=N'"&amp;SUBSTITUTE(trim(E538),"'","''")&amp;"' and EnterpriseId="&amp;EntId&amp;"), SearchKeywords=concat_ws(' ', Name, N'"&amp;SUBSTITUTE(trim(E538),"'","''")&amp;"',(select Name from Labels where LabelId=Releases.LabelId), ReleaseId, UPC, Catalog) where "&amp;IF(A538&lt;&gt;"","UPC="&amp;A538,"Catalog='"&amp;SUBSTITUTE(trim(B538),"'","''")&amp;"'")&amp;" and EnterpriseId="&amp;EntId,IF(and(F538&lt;&gt;"Main Primary Artist",SUBSTITUTE(E538," ","")&lt;&gt;"VariousArtists",SUBSTITUTE(E538," ","")&lt;&gt;"VariousArtist",E538&lt;&gt;"Various",SUBSTITUTE(E538," ","")&lt;&gt;"AssortedArtists",SUBSTITUTE(E538," ","")&lt;&gt;"AssortedArtist",E538&lt;&gt;"Assorted",SUBSTITUTE(E538," ","")&lt;&gt;"AsortedArtists",SUBSTITUTE(E538," ","")&lt;&gt;"AsortedArtist",E538&lt;&gt;"Asorted",E538&lt;&gt;"Other",,SUBSTITUTE(E538," ","")&lt;&gt;"MiscellaneousArtists",SUBSTITUTE(E538," ","")&lt;&gt;"MiscellaneousArtist",E538&lt;&gt;"Miscellaneous",SUBSTITUTE(E538," ","")&lt;&gt;"MiscelaneousArtists",SUBSTITUTE(E538," ","")&lt;&gt;"MiscelaneousArtist",E538&lt;&gt;"Miscelaneous"),"INSERT into Contributors VALUES (newid(), "&amp;IF(F538&lt;&gt;"Primary Artist", "(select RoleId from ContributorRoles where Name='"&amp;F538&amp;"'), 0", "49, 1")&amp; ", null, (select max(ReleaseId) from Releases where "&amp;IF(A538&lt;&gt;"","UPC="&amp;A538,"Catalog='"&amp;SUBSTITUTE(trim(B538),"'","''")&amp;"'")&amp;" and EnterpriseId="&amp;EntId&amp;"), (select ArtistId from Artists where Name=N'"&amp;SUBSTITUTE(trim(E538),"'","''")&amp;"' and EnterpriseId="&amp;EntId&amp;"), null)",""))</f>
        <v>INSERT into Contributors VALUES (newid(), 49, 1, null, (select max(ReleaseId) from Releases where UPC=707337786323 and EnterpriseId=647322), (select ArtistId from Artists where Name=N'Atilla' and EnterpriseId=647322), null)</v>
      </c>
    </row>
    <row r="539">
      <c r="A539" s="110">
        <v>7.07337786323E11</v>
      </c>
      <c r="B539" s="84"/>
      <c r="C539" s="134" t="str">
        <f t="array" ref="C539">ifs(and(isblank($A539),isblank($B539)),"", not(iserror(vlookup($A539&amp;$B539,'3) Release_Label'!$D:$D&amp;'3) Release_Label'!$E:$E,1,0))),vlookup($A539&amp;$B539,{'3) Release_Label'!$D:$D&amp;'3) Release_Label'!$E:$E,'3) Release_Label'!$F:$F},2,0), or(and(not(isblank($B539)),$B539=$B538,$A539&lt;&gt;$A538),and(not(isblank($A539)),$A539=$A538,$B539&lt;&gt;$B538)),"ID LISTS UNALIGNED",and($A539&lt;&gt;"",countif('3) Release_Label'!$D:$D,$A539)=0),"NO UPC MATCH in Release_Label",and($B539&lt;&gt;"",countif('3) Release_Label'!$E:$E,$B539)=0),"NO CATALOG ID MATCH in Release_Label",iserror(vlookup($A539&amp;$B539,'3) Release_Label'!$D:$D&amp;'3) Release_Label'!$E:$E,1,0)),"NO UPC-CATALOG ID pair MATCH in Release_Label" )</f>
        <v>Entre Maldições</v>
      </c>
      <c r="D539" s="134" t="str">
        <f t="array" ref="D539">ifs(and(isblank($A539),isblank($B539)),"", not(iserror(vlookup($A539&amp;$B539,'3) Release_Label'!$D:$D&amp;'3) Release_Label'!$E:$E,1,0))),vlookup($A539&amp;$B539,{'3) Release_Label'!$D:$D&amp;'3) Release_Label'!$E:$E,'3) Release_Label'!$H:$H},2,0), or(and(not(isblank($B539)),$B539=$B538,$A539&lt;&gt;$A538),and(not(isblank($A539)),$A539=$A538,$B539&lt;&gt;$B538)),"ID LISTS UNALIGNED",and($A539&lt;&gt;"",countif('3) Release_Label'!$D:$D,$A539)=0),"NO UPC MATCH in Release_Label",and($B539&lt;&gt;"",countif('3) Release_Label'!$E:$E,$B539)=0),"NO CATALOG ID MATCH in Release_Label",iserror(vlookup($A539&amp;$B539,'3) Release_Label'!$D:$D&amp;'3) Release_Label'!$E:$E,1,0)),"NO UPC-CATALOG ID pair MATCH in Release_Label" )</f>
        <v>Speed Up</v>
      </c>
      <c r="E539" s="96" t="s">
        <v>75</v>
      </c>
      <c r="F539" s="140" t="s">
        <v>671</v>
      </c>
      <c r="G539" s="136" t="str">
        <f t="array" ref="G539">ifs(or($F539="",$F539="Main Primary Artist"),$F539,not(iserror(vlookup($F539,'Reference info'!$J$5:$J$8,1,0))),"Key Artist",not(iserror(vlookup($F539,'Reference info'!$J$38:$J$405,1,0))),"Performer",not(iserror(vlookup($F539,'Reference info'!$J$10:$J$36,1,0))),"Producer &amp; Engineer")</f>
        <v>Key Artist</v>
      </c>
      <c r="I539" s="8" t="str">
        <f>IF(AND(F539="Main Primary Artist",SUBSTITUTE(E539," ","")&lt;&gt;"VariousArtists",SUBSTITUTE(E539," ","")&lt;&gt;"VariousArtist",E539&lt;&gt;"Various",SUBSTITUTE(E539," ","")&lt;&gt;"AssortedArtists",SUBSTITUTE(E539," ","")&lt;&gt;"AssortedArtist",E539&lt;&gt;"Assorted",SUBSTITUTE(E539," ","")&lt;&gt;"AsortedArtists",SUBSTITUTE(E539," ","")&lt;&gt;"AsortedArtist",E539&lt;&gt;"Asorted",E539&lt;&gt;"Other",,SUBSTITUTE(E539," ","")&lt;&gt;"MiscellaneousArtists",SUBSTITUTE(E539," ","")&lt;&gt;"MiscellaneousArtist",E539&lt;&gt;"Miscellaneous",SUBSTITUTE(E539," ","")&lt;&gt;"MiscelaneousArtists",SUBSTITUTE(E539," ","")&lt;&gt;"MiscelaneousArtist",E539&lt;&gt;"Miscelaneous"),"update Releases set ArtistId=(select ArtistId from Artists where Name=N'"&amp;SUBSTITUTE(trim(E539),"'","''")&amp;"' and EnterpriseId="&amp;EntId&amp;"), SearchKeywords=concat_ws(' ', Name, N'"&amp;SUBSTITUTE(trim(E539),"'","''")&amp;"',(select Name from Labels where LabelId=Releases.LabelId), ReleaseId, UPC, Catalog) where "&amp;IF(A539&lt;&gt;"","UPC="&amp;A539,"Catalog='"&amp;SUBSTITUTE(trim(B539),"'","''")&amp;"'")&amp;" and EnterpriseId="&amp;EntId,IF(and(F539&lt;&gt;"Main Primary Artist",SUBSTITUTE(E539," ","")&lt;&gt;"VariousArtists",SUBSTITUTE(E539," ","")&lt;&gt;"VariousArtist",E539&lt;&gt;"Various",SUBSTITUTE(E539," ","")&lt;&gt;"AssortedArtists",SUBSTITUTE(E539," ","")&lt;&gt;"AssortedArtist",E539&lt;&gt;"Assorted",SUBSTITUTE(E539," ","")&lt;&gt;"AsortedArtists",SUBSTITUTE(E539," ","")&lt;&gt;"AsortedArtist",E539&lt;&gt;"Asorted",E539&lt;&gt;"Other",,SUBSTITUTE(E539," ","")&lt;&gt;"MiscellaneousArtists",SUBSTITUTE(E539," ","")&lt;&gt;"MiscellaneousArtist",E539&lt;&gt;"Miscellaneous",SUBSTITUTE(E539," ","")&lt;&gt;"MiscelaneousArtists",SUBSTITUTE(E539," ","")&lt;&gt;"MiscelaneousArtist",E539&lt;&gt;"Miscelaneous"),"INSERT into Contributors VALUES (newid(), "&amp;IF(F539&lt;&gt;"Primary Artist", "(select RoleId from ContributorRoles where Name='"&amp;F539&amp;"'), 0", "49, 1")&amp; ", null, (select max(ReleaseId) from Releases where "&amp;IF(A539&lt;&gt;"","UPC="&amp;A539,"Catalog='"&amp;SUBSTITUTE(trim(B539),"'","''")&amp;"'")&amp;" and EnterpriseId="&amp;EntId&amp;"), (select ArtistId from Artists where Name=N'"&amp;SUBSTITUTE(trim(E539),"'","''")&amp;"' and EnterpriseId="&amp;EntId&amp;"), null)",""))</f>
        <v>INSERT into Contributors VALUES (newid(), 49, 1, null, (select max(ReleaseId) from Releases where UPC=707337786323 and EnterpriseId=647322), (select ArtistId from Artists where Name=N'Shiny_sz' and EnterpriseId=647322), null)</v>
      </c>
    </row>
    <row r="540">
      <c r="A540" s="110">
        <v>7.07337786323E11</v>
      </c>
      <c r="B540" s="84"/>
      <c r="C540" s="134" t="str">
        <f t="array" ref="C540">ifs(and(isblank($A540),isblank($B540)),"", not(iserror(vlookup($A540&amp;$B540,'3) Release_Label'!$D:$D&amp;'3) Release_Label'!$E:$E,1,0))),vlookup($A540&amp;$B540,{'3) Release_Label'!$D:$D&amp;'3) Release_Label'!$E:$E,'3) Release_Label'!$F:$F},2,0), or(and(not(isblank($B540)),$B540=$B539,$A540&lt;&gt;$A539),and(not(isblank($A540)),$A540=$A539,$B540&lt;&gt;$B539)),"ID LISTS UNALIGNED",and($A540&lt;&gt;"",countif('3) Release_Label'!$D:$D,$A540)=0),"NO UPC MATCH in Release_Label",and($B540&lt;&gt;"",countif('3) Release_Label'!$E:$E,$B540)=0),"NO CATALOG ID MATCH in Release_Label",iserror(vlookup($A540&amp;$B540,'3) Release_Label'!$D:$D&amp;'3) Release_Label'!$E:$E,1,0)),"NO UPC-CATALOG ID pair MATCH in Release_Label" )</f>
        <v>Entre Maldições</v>
      </c>
      <c r="D540" s="134" t="str">
        <f t="array" ref="D540">ifs(and(isblank($A540),isblank($B540)),"", not(iserror(vlookup($A540&amp;$B540,'3) Release_Label'!$D:$D&amp;'3) Release_Label'!$E:$E,1,0))),vlookup($A540&amp;$B540,{'3) Release_Label'!$D:$D&amp;'3) Release_Label'!$E:$E,'3) Release_Label'!$H:$H},2,0), or(and(not(isblank($B540)),$B540=$B539,$A540&lt;&gt;$A539),and(not(isblank($A540)),$A540=$A539,$B540&lt;&gt;$B539)),"ID LISTS UNALIGNED",and($A540&lt;&gt;"",countif('3) Release_Label'!$D:$D,$A540)=0),"NO UPC MATCH in Release_Label",and($B540&lt;&gt;"",countif('3) Release_Label'!$E:$E,$B540)=0),"NO CATALOG ID MATCH in Release_Label",iserror(vlookup($A540&amp;$B540,'3) Release_Label'!$D:$D&amp;'3) Release_Label'!$E:$E,1,0)),"NO UPC-CATALOG ID pair MATCH in Release_Label" )</f>
        <v>Speed Up</v>
      </c>
      <c r="E540" s="96" t="s">
        <v>53</v>
      </c>
      <c r="F540" s="140" t="s">
        <v>666</v>
      </c>
      <c r="G540" s="136" t="str">
        <f t="array" ref="G540">ifs(or($F540="",$F540="Main Primary Artist"),$F540,not(iserror(vlookup($F540,'Reference info'!$J$5:$J$8,1,0))),"Key Artist",not(iserror(vlookup($F540,'Reference info'!$J$38:$J$405,1,0))),"Performer",not(iserror(vlookup($F540,'Reference info'!$J$10:$J$36,1,0))),"Producer &amp; Engineer")</f>
        <v>Main Primary Artist</v>
      </c>
      <c r="I540" s="8" t="str">
        <f>IF(AND(F540="Main Primary Artist",SUBSTITUTE(E540," ","")&lt;&gt;"VariousArtists",SUBSTITUTE(E540," ","")&lt;&gt;"VariousArtist",E540&lt;&gt;"Various",SUBSTITUTE(E540," ","")&lt;&gt;"AssortedArtists",SUBSTITUTE(E540," ","")&lt;&gt;"AssortedArtist",E540&lt;&gt;"Assorted",SUBSTITUTE(E540," ","")&lt;&gt;"AsortedArtists",SUBSTITUTE(E540," ","")&lt;&gt;"AsortedArtist",E540&lt;&gt;"Asorted",E540&lt;&gt;"Other",,SUBSTITUTE(E540," ","")&lt;&gt;"MiscellaneousArtists",SUBSTITUTE(E540," ","")&lt;&gt;"MiscellaneousArtist",E540&lt;&gt;"Miscellaneous",SUBSTITUTE(E540," ","")&lt;&gt;"MiscelaneousArtists",SUBSTITUTE(E540," ","")&lt;&gt;"MiscelaneousArtist",E540&lt;&gt;"Miscelaneous"),"update Releases set ArtistId=(select ArtistId from Artists where Name=N'"&amp;SUBSTITUTE(trim(E540),"'","''")&amp;"' and EnterpriseId="&amp;EntId&amp;"), SearchKeywords=concat_ws(' ', Name, N'"&amp;SUBSTITUTE(trim(E540),"'","''")&amp;"',(select Name from Labels where LabelId=Releases.LabelId), ReleaseId, UPC, Catalog) where "&amp;IF(A540&lt;&gt;"","UPC="&amp;A540,"Catalog='"&amp;SUBSTITUTE(trim(B540),"'","''")&amp;"'")&amp;" and EnterpriseId="&amp;EntId,IF(and(F540&lt;&gt;"Main Primary Artist",SUBSTITUTE(E540," ","")&lt;&gt;"VariousArtists",SUBSTITUTE(E540," ","")&lt;&gt;"VariousArtist",E540&lt;&gt;"Various",SUBSTITUTE(E540," ","")&lt;&gt;"AssortedArtists",SUBSTITUTE(E540," ","")&lt;&gt;"AssortedArtist",E540&lt;&gt;"Assorted",SUBSTITUTE(E540," ","")&lt;&gt;"AsortedArtists",SUBSTITUTE(E540," ","")&lt;&gt;"AsortedArtist",E540&lt;&gt;"Asorted",E540&lt;&gt;"Other",,SUBSTITUTE(E540," ","")&lt;&gt;"MiscellaneousArtists",SUBSTITUTE(E540," ","")&lt;&gt;"MiscellaneousArtist",E540&lt;&gt;"Miscellaneous",SUBSTITUTE(E540," ","")&lt;&gt;"MiscelaneousArtists",SUBSTITUTE(E540," ","")&lt;&gt;"MiscelaneousArtist",E540&lt;&gt;"Miscelaneous"),"INSERT into Contributors VALUES (newid(), "&amp;IF(F540&lt;&gt;"Primary Artist", "(select RoleId from ContributorRoles where Name='"&amp;F540&amp;"'), 0", "49, 1")&amp; ", null, (select max(ReleaseId) from Releases where "&amp;IF(A540&lt;&gt;"","UPC="&amp;A540,"Catalog='"&amp;SUBSTITUTE(trim(B540),"'","''")&amp;"'")&amp;" and EnterpriseId="&amp;EntId&amp;"), (select ArtistId from Artists where Name=N'"&amp;SUBSTITUTE(trim(E540),"'","''")&amp;"' and EnterpriseId="&amp;EntId&amp;"), null)",""))</f>
        <v>update Releases set ArtistId=(select ArtistId from Artists where Name=N'PeJota10*' and EnterpriseId=647322), SearchKeywords=concat_ws(' ', Name, N'PeJota10*',(select Name from Labels where LabelId=Releases.LabelId), ReleaseId, UPC, Catalog) where UPC=707337786323 and EnterpriseId=647322</v>
      </c>
    </row>
    <row r="541">
      <c r="A541" s="110">
        <v>7.07337786323E11</v>
      </c>
      <c r="B541" s="84"/>
      <c r="C541" s="134" t="str">
        <f t="array" ref="C541">ifs(and(isblank($A541),isblank($B541)),"", not(iserror(vlookup($A541&amp;$B541,'3) Release_Label'!$D:$D&amp;'3) Release_Label'!$E:$E,1,0))),vlookup($A541&amp;$B541,{'3) Release_Label'!$D:$D&amp;'3) Release_Label'!$E:$E,'3) Release_Label'!$F:$F},2,0), or(and(not(isblank($B541)),$B541=$B540,$A541&lt;&gt;$A540),and(not(isblank($A541)),$A541=$A540,$B541&lt;&gt;$B540)),"ID LISTS UNALIGNED",and($A541&lt;&gt;"",countif('3) Release_Label'!$D:$D,$A541)=0),"NO UPC MATCH in Release_Label",and($B541&lt;&gt;"",countif('3) Release_Label'!$E:$E,$B541)=0),"NO CATALOG ID MATCH in Release_Label",iserror(vlookup($A541&amp;$B541,'3) Release_Label'!$D:$D&amp;'3) Release_Label'!$E:$E,1,0)),"NO UPC-CATALOG ID pair MATCH in Release_Label" )</f>
        <v>Entre Maldições</v>
      </c>
      <c r="D541" s="134" t="str">
        <f t="array" ref="D541">ifs(and(isblank($A541),isblank($B541)),"", not(iserror(vlookup($A541&amp;$B541,'3) Release_Label'!$D:$D&amp;'3) Release_Label'!$E:$E,1,0))),vlookup($A541&amp;$B541,{'3) Release_Label'!$D:$D&amp;'3) Release_Label'!$E:$E,'3) Release_Label'!$H:$H},2,0), or(and(not(isblank($B541)),$B541=$B540,$A541&lt;&gt;$A540),and(not(isblank($A541)),$A541=$A540,$B541&lt;&gt;$B540)),"ID LISTS UNALIGNED",and($A541&lt;&gt;"",countif('3) Release_Label'!$D:$D,$A541)=0),"NO UPC MATCH in Release_Label",and($B541&lt;&gt;"",countif('3) Release_Label'!$E:$E,$B541)=0),"NO CATALOG ID MATCH in Release_Label",iserror(vlookup($A541&amp;$B541,'3) Release_Label'!$D:$D&amp;'3) Release_Label'!$E:$E,1,0)),"NO UPC-CATALOG ID pair MATCH in Release_Label" )</f>
        <v>Speed Up</v>
      </c>
      <c r="E541" s="96" t="s">
        <v>53</v>
      </c>
      <c r="F541" s="135" t="s">
        <v>669</v>
      </c>
      <c r="G541" s="136" t="str">
        <f t="array" ref="G541">ifs(or($F541="",$F541="Main Primary Artist"),$F541,not(iserror(vlookup($F541,'Reference info'!$J$5:$J$8,1,0))),"Key Artist",not(iserror(vlookup($F541,'Reference info'!$J$38:$J$405,1,0))),"Performer",not(iserror(vlookup($F541,'Reference info'!$J$10:$J$36,1,0))),"Producer &amp; Engineer")</f>
        <v>Producer &amp; Engineer</v>
      </c>
      <c r="I541" s="8" t="str">
        <f>IF(AND(F541="Main Primary Artist",SUBSTITUTE(E541," ","")&lt;&gt;"VariousArtists",SUBSTITUTE(E541," ","")&lt;&gt;"VariousArtist",E541&lt;&gt;"Various",SUBSTITUTE(E541," ","")&lt;&gt;"AssortedArtists",SUBSTITUTE(E541," ","")&lt;&gt;"AssortedArtist",E541&lt;&gt;"Assorted",SUBSTITUTE(E541," ","")&lt;&gt;"AsortedArtists",SUBSTITUTE(E541," ","")&lt;&gt;"AsortedArtist",E541&lt;&gt;"Asorted",E541&lt;&gt;"Other",,SUBSTITUTE(E541," ","")&lt;&gt;"MiscellaneousArtists",SUBSTITUTE(E541," ","")&lt;&gt;"MiscellaneousArtist",E541&lt;&gt;"Miscellaneous",SUBSTITUTE(E541," ","")&lt;&gt;"MiscelaneousArtists",SUBSTITUTE(E541," ","")&lt;&gt;"MiscelaneousArtist",E541&lt;&gt;"Miscelaneous"),"update Releases set ArtistId=(select ArtistId from Artists where Name=N'"&amp;SUBSTITUTE(trim(E541),"'","''")&amp;"' and EnterpriseId="&amp;EntId&amp;"), SearchKeywords=concat_ws(' ', Name, N'"&amp;SUBSTITUTE(trim(E541),"'","''")&amp;"',(select Name from Labels where LabelId=Releases.LabelId), ReleaseId, UPC, Catalog) where "&amp;IF(A541&lt;&gt;"","UPC="&amp;A541,"Catalog='"&amp;SUBSTITUTE(trim(B541),"'","''")&amp;"'")&amp;" and EnterpriseId="&amp;EntId,IF(and(F541&lt;&gt;"Main Primary Artist",SUBSTITUTE(E541," ","")&lt;&gt;"VariousArtists",SUBSTITUTE(E541," ","")&lt;&gt;"VariousArtist",E541&lt;&gt;"Various",SUBSTITUTE(E541," ","")&lt;&gt;"AssortedArtists",SUBSTITUTE(E541," ","")&lt;&gt;"AssortedArtist",E541&lt;&gt;"Assorted",SUBSTITUTE(E541," ","")&lt;&gt;"AsortedArtists",SUBSTITUTE(E541," ","")&lt;&gt;"AsortedArtist",E541&lt;&gt;"Asorted",E541&lt;&gt;"Other",,SUBSTITUTE(E541," ","")&lt;&gt;"MiscellaneousArtists",SUBSTITUTE(E541," ","")&lt;&gt;"MiscellaneousArtist",E541&lt;&gt;"Miscellaneous",SUBSTITUTE(E541," ","")&lt;&gt;"MiscelaneousArtists",SUBSTITUTE(E541," ","")&lt;&gt;"MiscelaneousArtist",E541&lt;&gt;"Miscelaneous"),"INSERT into Contributors VALUES (newid(), "&amp;IF(F541&lt;&gt;"Primary Artist", "(select RoleId from ContributorRoles where Name='"&amp;F541&amp;"'), 0", "49, 1")&amp; ", null, (select max(ReleaseId) from Releases where "&amp;IF(A541&lt;&gt;"","UPC="&amp;A541,"Catalog='"&amp;SUBSTITUTE(trim(B541),"'","''")&amp;"'")&amp;" and EnterpriseId="&amp;EntId&amp;"), (select ArtistId from Artists where Name=N'"&amp;SUBSTITUTE(trim(E541),"'","''")&amp;"' and EnterpriseId="&amp;EntId&amp;"), null)",""))</f>
        <v>INSERT into Contributors VALUES (newid(), (select RoleId from ContributorRoles where Name='Engineer'), 0, null, (select max(ReleaseId) from Releases where UPC=707337786323 and EnterpriseId=647322), (select ArtistId from Artists where Name=N'PeJota10*' and EnterpriseId=647322), null)</v>
      </c>
    </row>
    <row r="542">
      <c r="A542" s="110">
        <v>7.07337996203E11</v>
      </c>
      <c r="B542" s="84"/>
      <c r="C542" s="134" t="str">
        <f t="array" ref="C542">ifs(and(isblank($A542),isblank($B542)),"", not(iserror(vlookup($A542&amp;$B542,'3) Release_Label'!$D:$D&amp;'3) Release_Label'!$E:$E,1,0))),vlookup($A542&amp;$B542,{'3) Release_Label'!$D:$D&amp;'3) Release_Label'!$E:$E,'3) Release_Label'!$F:$F},2,0), or(and(not(isblank($B542)),$B542=$B541,$A542&lt;&gt;$A541),and(not(isblank($A542)),$A542=$A541,$B542&lt;&gt;$B541)),"ID LISTS UNALIGNED",and($A542&lt;&gt;"",countif('3) Release_Label'!$D:$D,$A542)=0),"NO UPC MATCH in Release_Label",and($B542&lt;&gt;"",countif('3) Release_Label'!$E:$E,$B542)=0),"NO CATALOG ID MATCH in Release_Label",iserror(vlookup($A542&amp;$B542,'3) Release_Label'!$D:$D&amp;'3) Release_Label'!$E:$E,1,0)),"NO UPC-CATALOG ID pair MATCH in Release_Label" )</f>
        <v>Jogo da Vida</v>
      </c>
      <c r="D542" s="134" t="str">
        <f t="array" ref="D542">ifs(and(isblank($A542),isblank($B542)),"", not(iserror(vlookup($A542&amp;$B542,'3) Release_Label'!$D:$D&amp;'3) Release_Label'!$E:$E,1,0))),vlookup($A542&amp;$B542,{'3) Release_Label'!$D:$D&amp;'3) Release_Label'!$E:$E,'3) Release_Label'!$H:$H},2,0), or(and(not(isblank($B542)),$B542=$B541,$A542&lt;&gt;$A541),and(not(isblank($A542)),$A542=$A541,$B542&lt;&gt;$B541)),"ID LISTS UNALIGNED",and($A542&lt;&gt;"",countif('3) Release_Label'!$D:$D,$A542)=0),"NO UPC MATCH in Release_Label",and($B542&lt;&gt;"",countif('3) Release_Label'!$E:$E,$B542)=0),"NO CATALOG ID MATCH in Release_Label",iserror(vlookup($A542&amp;$B542,'3) Release_Label'!$D:$D&amp;'3) Release_Label'!$E:$E,1,0)),"NO UPC-CATALOG ID pair MATCH in Release_Label" )</f>
        <v/>
      </c>
      <c r="E542" s="96" t="s">
        <v>53</v>
      </c>
      <c r="F542" s="135" t="s">
        <v>667</v>
      </c>
      <c r="G542" s="136" t="str">
        <f t="array" ref="G542">ifs(or($F542="",$F542="Main Primary Artist"),$F542,not(iserror(vlookup($F542,'Reference info'!$J$5:$J$8,1,0))),"Key Artist",not(iserror(vlookup($F542,'Reference info'!$J$38:$J$405,1,0))),"Performer",not(iserror(vlookup($F542,'Reference info'!$J$10:$J$36,1,0))),"Producer &amp; Engineer")</f>
        <v>Producer &amp; Engineer</v>
      </c>
      <c r="I542" s="8" t="str">
        <f>IF(AND(F542="Main Primary Artist",SUBSTITUTE(E542," ","")&lt;&gt;"VariousArtists",SUBSTITUTE(E542," ","")&lt;&gt;"VariousArtist",E542&lt;&gt;"Various",SUBSTITUTE(E542," ","")&lt;&gt;"AssortedArtists",SUBSTITUTE(E542," ","")&lt;&gt;"AssortedArtist",E542&lt;&gt;"Assorted",SUBSTITUTE(E542," ","")&lt;&gt;"AsortedArtists",SUBSTITUTE(E542," ","")&lt;&gt;"AsortedArtist",E542&lt;&gt;"Asorted",E542&lt;&gt;"Other",,SUBSTITUTE(E542," ","")&lt;&gt;"MiscellaneousArtists",SUBSTITUTE(E542," ","")&lt;&gt;"MiscellaneousArtist",E542&lt;&gt;"Miscellaneous",SUBSTITUTE(E542," ","")&lt;&gt;"MiscelaneousArtists",SUBSTITUTE(E542," ","")&lt;&gt;"MiscelaneousArtist",E542&lt;&gt;"Miscelaneous"),"update Releases set ArtistId=(select ArtistId from Artists where Name=N'"&amp;SUBSTITUTE(trim(E542),"'","''")&amp;"' and EnterpriseId="&amp;EntId&amp;"), SearchKeywords=concat_ws(' ', Name, N'"&amp;SUBSTITUTE(trim(E542),"'","''")&amp;"',(select Name from Labels where LabelId=Releases.LabelId), ReleaseId, UPC, Catalog) where "&amp;IF(A542&lt;&gt;"","UPC="&amp;A542,"Catalog='"&amp;SUBSTITUTE(trim(B542),"'","''")&amp;"'")&amp;" and EnterpriseId="&amp;EntId,IF(and(F542&lt;&gt;"Main Primary Artist",SUBSTITUTE(E542," ","")&lt;&gt;"VariousArtists",SUBSTITUTE(E542," ","")&lt;&gt;"VariousArtist",E542&lt;&gt;"Various",SUBSTITUTE(E542," ","")&lt;&gt;"AssortedArtists",SUBSTITUTE(E542," ","")&lt;&gt;"AssortedArtist",E542&lt;&gt;"Assorted",SUBSTITUTE(E542," ","")&lt;&gt;"AsortedArtists",SUBSTITUTE(E542," ","")&lt;&gt;"AsortedArtist",E542&lt;&gt;"Asorted",E542&lt;&gt;"Other",,SUBSTITUTE(E542," ","")&lt;&gt;"MiscellaneousArtists",SUBSTITUTE(E542," ","")&lt;&gt;"MiscellaneousArtist",E542&lt;&gt;"Miscellaneous",SUBSTITUTE(E542," ","")&lt;&gt;"MiscelaneousArtists",SUBSTITUTE(E542," ","")&lt;&gt;"MiscelaneousArtist",E542&lt;&gt;"Miscelaneous"),"INSERT into Contributors VALUES (newid(), "&amp;IF(F542&lt;&gt;"Primary Artist", "(select RoleId from ContributorRoles where Name='"&amp;F542&amp;"'), 0", "49, 1")&amp; ", null, (select max(ReleaseId) from Releases where "&amp;IF(A542&lt;&gt;"","UPC="&amp;A542,"Catalog='"&amp;SUBSTITUTE(trim(B542),"'","''")&amp;"'")&amp;" and EnterpriseId="&amp;EntId&amp;"), (select ArtistId from Artists where Name=N'"&amp;SUBSTITUTE(trim(E542),"'","''")&amp;"' and EnterpriseId="&amp;EntId&amp;"), null)",""))</f>
        <v>INSERT into Contributors VALUES (newid(), (select RoleId from ContributorRoles where Name='Producer'), 0, null, (select max(ReleaseId) from Releases where UPC=707337996203 and EnterpriseId=647322), (select ArtistId from Artists where Name=N'PeJota10*' and EnterpriseId=647322), null)</v>
      </c>
    </row>
    <row r="543">
      <c r="A543" s="110">
        <v>7.07337996203E11</v>
      </c>
      <c r="B543" s="84"/>
      <c r="C543" s="134" t="str">
        <f t="array" ref="C543">ifs(and(isblank($A543),isblank($B543)),"", not(iserror(vlookup($A543&amp;$B543,'3) Release_Label'!$D:$D&amp;'3) Release_Label'!$E:$E,1,0))),vlookup($A543&amp;$B543,{'3) Release_Label'!$D:$D&amp;'3) Release_Label'!$E:$E,'3) Release_Label'!$F:$F},2,0), or(and(not(isblank($B543)),$B543=$B542,$A543&lt;&gt;$A542),and(not(isblank($A543)),$A543=$A542,$B543&lt;&gt;$B542)),"ID LISTS UNALIGNED",and($A543&lt;&gt;"",countif('3) Release_Label'!$D:$D,$A543)=0),"NO UPC MATCH in Release_Label",and($B543&lt;&gt;"",countif('3) Release_Label'!$E:$E,$B543)=0),"NO CATALOG ID MATCH in Release_Label",iserror(vlookup($A543&amp;$B543,'3) Release_Label'!$D:$D&amp;'3) Release_Label'!$E:$E,1,0)),"NO UPC-CATALOG ID pair MATCH in Release_Label" )</f>
        <v>Jogo da Vida</v>
      </c>
      <c r="D543" s="134" t="str">
        <f t="array" ref="D543">ifs(and(isblank($A543),isblank($B543)),"", not(iserror(vlookup($A543&amp;$B543,'3) Release_Label'!$D:$D&amp;'3) Release_Label'!$E:$E,1,0))),vlookup($A543&amp;$B543,{'3) Release_Label'!$D:$D&amp;'3) Release_Label'!$E:$E,'3) Release_Label'!$H:$H},2,0), or(and(not(isblank($B543)),$B543=$B542,$A543&lt;&gt;$A542),and(not(isblank($A543)),$A543=$A542,$B543&lt;&gt;$B542)),"ID LISTS UNALIGNED",and($A543&lt;&gt;"",countif('3) Release_Label'!$D:$D,$A543)=0),"NO UPC MATCH in Release_Label",and($B543&lt;&gt;"",countif('3) Release_Label'!$E:$E,$B543)=0),"NO CATALOG ID MATCH in Release_Label",iserror(vlookup($A543&amp;$B543,'3) Release_Label'!$D:$D&amp;'3) Release_Label'!$E:$E,1,0)),"NO UPC-CATALOG ID pair MATCH in Release_Label" )</f>
        <v/>
      </c>
      <c r="E543" s="96" t="s">
        <v>53</v>
      </c>
      <c r="F543" s="140" t="s">
        <v>666</v>
      </c>
      <c r="G543" s="136" t="str">
        <f t="array" ref="G543">ifs(or($F543="",$F543="Main Primary Artist"),$F543,not(iserror(vlookup($F543,'Reference info'!$J$5:$J$8,1,0))),"Key Artist",not(iserror(vlookup($F543,'Reference info'!$J$38:$J$405,1,0))),"Performer",not(iserror(vlookup($F543,'Reference info'!$J$10:$J$36,1,0))),"Producer &amp; Engineer")</f>
        <v>Main Primary Artist</v>
      </c>
      <c r="I543" s="8" t="str">
        <f>IF(AND(F543="Main Primary Artist",SUBSTITUTE(E543," ","")&lt;&gt;"VariousArtists",SUBSTITUTE(E543," ","")&lt;&gt;"VariousArtist",E543&lt;&gt;"Various",SUBSTITUTE(E543," ","")&lt;&gt;"AssortedArtists",SUBSTITUTE(E543," ","")&lt;&gt;"AssortedArtist",E543&lt;&gt;"Assorted",SUBSTITUTE(E543," ","")&lt;&gt;"AsortedArtists",SUBSTITUTE(E543," ","")&lt;&gt;"AsortedArtist",E543&lt;&gt;"Asorted",E543&lt;&gt;"Other",,SUBSTITUTE(E543," ","")&lt;&gt;"MiscellaneousArtists",SUBSTITUTE(E543," ","")&lt;&gt;"MiscellaneousArtist",E543&lt;&gt;"Miscellaneous",SUBSTITUTE(E543," ","")&lt;&gt;"MiscelaneousArtists",SUBSTITUTE(E543," ","")&lt;&gt;"MiscelaneousArtist",E543&lt;&gt;"Miscelaneous"),"update Releases set ArtistId=(select ArtistId from Artists where Name=N'"&amp;SUBSTITUTE(trim(E543),"'","''")&amp;"' and EnterpriseId="&amp;EntId&amp;"), SearchKeywords=concat_ws(' ', Name, N'"&amp;SUBSTITUTE(trim(E543),"'","''")&amp;"',(select Name from Labels where LabelId=Releases.LabelId), ReleaseId, UPC, Catalog) where "&amp;IF(A543&lt;&gt;"","UPC="&amp;A543,"Catalog='"&amp;SUBSTITUTE(trim(B543),"'","''")&amp;"'")&amp;" and EnterpriseId="&amp;EntId,IF(and(F543&lt;&gt;"Main Primary Artist",SUBSTITUTE(E543," ","")&lt;&gt;"VariousArtists",SUBSTITUTE(E543," ","")&lt;&gt;"VariousArtist",E543&lt;&gt;"Various",SUBSTITUTE(E543," ","")&lt;&gt;"AssortedArtists",SUBSTITUTE(E543," ","")&lt;&gt;"AssortedArtist",E543&lt;&gt;"Assorted",SUBSTITUTE(E543," ","")&lt;&gt;"AsortedArtists",SUBSTITUTE(E543," ","")&lt;&gt;"AsortedArtist",E543&lt;&gt;"Asorted",E543&lt;&gt;"Other",,SUBSTITUTE(E543," ","")&lt;&gt;"MiscellaneousArtists",SUBSTITUTE(E543," ","")&lt;&gt;"MiscellaneousArtist",E543&lt;&gt;"Miscellaneous",SUBSTITUTE(E543," ","")&lt;&gt;"MiscelaneousArtists",SUBSTITUTE(E543," ","")&lt;&gt;"MiscelaneousArtist",E543&lt;&gt;"Miscelaneous"),"INSERT into Contributors VALUES (newid(), "&amp;IF(F543&lt;&gt;"Primary Artist", "(select RoleId from ContributorRoles where Name='"&amp;F543&amp;"'), 0", "49, 1")&amp; ", null, (select max(ReleaseId) from Releases where "&amp;IF(A543&lt;&gt;"","UPC="&amp;A543,"Catalog='"&amp;SUBSTITUTE(trim(B543),"'","''")&amp;"'")&amp;" and EnterpriseId="&amp;EntId&amp;"), (select ArtistId from Artists where Name=N'"&amp;SUBSTITUTE(trim(E543),"'","''")&amp;"' and EnterpriseId="&amp;EntId&amp;"), null)",""))</f>
        <v>update Releases set ArtistId=(select ArtistId from Artists where Name=N'PeJota10*' and EnterpriseId=647322), SearchKeywords=concat_ws(' ', Name, N'PeJota10*',(select Name from Labels where LabelId=Releases.LabelId), ReleaseId, UPC, Catalog) where UPC=707337996203 and EnterpriseId=647322</v>
      </c>
    </row>
    <row r="544">
      <c r="A544" s="110">
        <v>7.07337996203E11</v>
      </c>
      <c r="B544" s="84"/>
      <c r="C544" s="134" t="str">
        <f t="array" ref="C544">ifs(and(isblank($A544),isblank($B544)),"", not(iserror(vlookup($A544&amp;$B544,'3) Release_Label'!$D:$D&amp;'3) Release_Label'!$E:$E,1,0))),vlookup($A544&amp;$B544,{'3) Release_Label'!$D:$D&amp;'3) Release_Label'!$E:$E,'3) Release_Label'!$F:$F},2,0), or(and(not(isblank($B544)),$B544=$B543,$A544&lt;&gt;$A543),and(not(isblank($A544)),$A544=$A543,$B544&lt;&gt;$B543)),"ID LISTS UNALIGNED",and($A544&lt;&gt;"",countif('3) Release_Label'!$D:$D,$A544)=0),"NO UPC MATCH in Release_Label",and($B544&lt;&gt;"",countif('3) Release_Label'!$E:$E,$B544)=0),"NO CATALOG ID MATCH in Release_Label",iserror(vlookup($A544&amp;$B544,'3) Release_Label'!$D:$D&amp;'3) Release_Label'!$E:$E,1,0)),"NO UPC-CATALOG ID pair MATCH in Release_Label" )</f>
        <v>Jogo da Vida</v>
      </c>
      <c r="D544" s="134" t="str">
        <f t="array" ref="D544">ifs(and(isblank($A544),isblank($B544)),"", not(iserror(vlookup($A544&amp;$B544,'3) Release_Label'!$D:$D&amp;'3) Release_Label'!$E:$E,1,0))),vlookup($A544&amp;$B544,{'3) Release_Label'!$D:$D&amp;'3) Release_Label'!$E:$E,'3) Release_Label'!$H:$H},2,0), or(and(not(isblank($B544)),$B544=$B543,$A544&lt;&gt;$A543),and(not(isblank($A544)),$A544=$A543,$B544&lt;&gt;$B543)),"ID LISTS UNALIGNED",and($A544&lt;&gt;"",countif('3) Release_Label'!$D:$D,$A544)=0),"NO UPC MATCH in Release_Label",and($B544&lt;&gt;"",countif('3) Release_Label'!$E:$E,$B544)=0),"NO CATALOG ID MATCH in Release_Label",iserror(vlookup($A544&amp;$B544,'3) Release_Label'!$D:$D&amp;'3) Release_Label'!$E:$E,1,0)),"NO UPC-CATALOG ID pair MATCH in Release_Label" )</f>
        <v/>
      </c>
      <c r="E544" s="96" t="s">
        <v>53</v>
      </c>
      <c r="F544" s="135" t="s">
        <v>669</v>
      </c>
      <c r="G544" s="136" t="str">
        <f t="array" ref="G544">ifs(or($F544="",$F544="Main Primary Artist"),$F544,not(iserror(vlookup($F544,'Reference info'!$J$5:$J$8,1,0))),"Key Artist",not(iserror(vlookup($F544,'Reference info'!$J$38:$J$405,1,0))),"Performer",not(iserror(vlookup($F544,'Reference info'!$J$10:$J$36,1,0))),"Producer &amp; Engineer")</f>
        <v>Producer &amp; Engineer</v>
      </c>
      <c r="I544" s="8" t="str">
        <f>IF(AND(F544="Main Primary Artist",SUBSTITUTE(E544," ","")&lt;&gt;"VariousArtists",SUBSTITUTE(E544," ","")&lt;&gt;"VariousArtist",E544&lt;&gt;"Various",SUBSTITUTE(E544," ","")&lt;&gt;"AssortedArtists",SUBSTITUTE(E544," ","")&lt;&gt;"AssortedArtist",E544&lt;&gt;"Assorted",SUBSTITUTE(E544," ","")&lt;&gt;"AsortedArtists",SUBSTITUTE(E544," ","")&lt;&gt;"AsortedArtist",E544&lt;&gt;"Asorted",E544&lt;&gt;"Other",,SUBSTITUTE(E544," ","")&lt;&gt;"MiscellaneousArtists",SUBSTITUTE(E544," ","")&lt;&gt;"MiscellaneousArtist",E544&lt;&gt;"Miscellaneous",SUBSTITUTE(E544," ","")&lt;&gt;"MiscelaneousArtists",SUBSTITUTE(E544," ","")&lt;&gt;"MiscelaneousArtist",E544&lt;&gt;"Miscelaneous"),"update Releases set ArtistId=(select ArtistId from Artists where Name=N'"&amp;SUBSTITUTE(trim(E544),"'","''")&amp;"' and EnterpriseId="&amp;EntId&amp;"), SearchKeywords=concat_ws(' ', Name, N'"&amp;SUBSTITUTE(trim(E544),"'","''")&amp;"',(select Name from Labels where LabelId=Releases.LabelId), ReleaseId, UPC, Catalog) where "&amp;IF(A544&lt;&gt;"","UPC="&amp;A544,"Catalog='"&amp;SUBSTITUTE(trim(B544),"'","''")&amp;"'")&amp;" and EnterpriseId="&amp;EntId,IF(and(F544&lt;&gt;"Main Primary Artist",SUBSTITUTE(E544," ","")&lt;&gt;"VariousArtists",SUBSTITUTE(E544," ","")&lt;&gt;"VariousArtist",E544&lt;&gt;"Various",SUBSTITUTE(E544," ","")&lt;&gt;"AssortedArtists",SUBSTITUTE(E544," ","")&lt;&gt;"AssortedArtist",E544&lt;&gt;"Assorted",SUBSTITUTE(E544," ","")&lt;&gt;"AsortedArtists",SUBSTITUTE(E544," ","")&lt;&gt;"AsortedArtist",E544&lt;&gt;"Asorted",E544&lt;&gt;"Other",,SUBSTITUTE(E544," ","")&lt;&gt;"MiscellaneousArtists",SUBSTITUTE(E544," ","")&lt;&gt;"MiscellaneousArtist",E544&lt;&gt;"Miscellaneous",SUBSTITUTE(E544," ","")&lt;&gt;"MiscelaneousArtists",SUBSTITUTE(E544," ","")&lt;&gt;"MiscelaneousArtist",E544&lt;&gt;"Miscelaneous"),"INSERT into Contributors VALUES (newid(), "&amp;IF(F544&lt;&gt;"Primary Artist", "(select RoleId from ContributorRoles where Name='"&amp;F544&amp;"'), 0", "49, 1")&amp; ", null, (select max(ReleaseId) from Releases where "&amp;IF(A544&lt;&gt;"","UPC="&amp;A544,"Catalog='"&amp;SUBSTITUTE(trim(B544),"'","''")&amp;"'")&amp;" and EnterpriseId="&amp;EntId&amp;"), (select ArtistId from Artists where Name=N'"&amp;SUBSTITUTE(trim(E544),"'","''")&amp;"' and EnterpriseId="&amp;EntId&amp;"), null)",""))</f>
        <v>INSERT into Contributors VALUES (newid(), (select RoleId from ContributorRoles where Name='Engineer'), 0, null, (select max(ReleaseId) from Releases where UPC=707337996203 and EnterpriseId=647322), (select ArtistId from Artists where Name=N'PeJota10*' and EnterpriseId=647322), null)</v>
      </c>
    </row>
    <row r="545">
      <c r="A545" s="110">
        <v>7.1170965507E11</v>
      </c>
      <c r="B545" s="84"/>
      <c r="C545" s="134" t="str">
        <f t="array" ref="C545">ifs(and(isblank($A545),isblank($B545)),"", not(iserror(vlookup($A545&amp;$B545,'3) Release_Label'!$D:$D&amp;'3) Release_Label'!$E:$E,1,0))),vlookup($A545&amp;$B545,{'3) Release_Label'!$D:$D&amp;'3) Release_Label'!$E:$E,'3) Release_Label'!$F:$F},2,0), or(and(not(isblank($B545)),$B545=$B544,$A545&lt;&gt;$A544),and(not(isblank($A545)),$A545=$A544,$B545&lt;&gt;$B544)),"ID LISTS UNALIGNED",and($A545&lt;&gt;"",countif('3) Release_Label'!$D:$D,$A545)=0),"NO UPC MATCH in Release_Label",and($B545&lt;&gt;"",countif('3) Release_Label'!$E:$E,$B545)=0),"NO CATALOG ID MATCH in Release_Label",iserror(vlookup($A545&amp;$B545,'3) Release_Label'!$D:$D&amp;'3) Release_Label'!$E:$E,1,0)),"NO UPC-CATALOG ID pair MATCH in Release_Label" )</f>
        <v>Lágrimas de Dragão</v>
      </c>
      <c r="D545" s="134" t="str">
        <f t="array" ref="D545">ifs(and(isblank($A545),isblank($B545)),"", not(iserror(vlookup($A545&amp;$B545,'3) Release_Label'!$D:$D&amp;'3) Release_Label'!$E:$E,1,0))),vlookup($A545&amp;$B545,{'3) Release_Label'!$D:$D&amp;'3) Release_Label'!$E:$E,'3) Release_Label'!$H:$H},2,0), or(and(not(isblank($B545)),$B545=$B544,$A545&lt;&gt;$A544),and(not(isblank($A545)),$A545=$A544,$B545&lt;&gt;$B544)),"ID LISTS UNALIGNED",and($A545&lt;&gt;"",countif('3) Release_Label'!$D:$D,$A545)=0),"NO UPC MATCH in Release_Label",and($B545&lt;&gt;"",countif('3) Release_Label'!$E:$E,$B545)=0),"NO CATALOG ID MATCH in Release_Label",iserror(vlookup($A545&amp;$B545,'3) Release_Label'!$D:$D&amp;'3) Release_Label'!$E:$E,1,0)),"NO UPC-CATALOG ID pair MATCH in Release_Label" )</f>
        <v/>
      </c>
      <c r="E545" s="96" t="s">
        <v>53</v>
      </c>
      <c r="F545" s="135" t="s">
        <v>667</v>
      </c>
      <c r="G545" s="136" t="str">
        <f t="array" ref="G545">ifs(or($F545="",$F545="Main Primary Artist"),$F545,not(iserror(vlookup($F545,'Reference info'!$J$5:$J$8,1,0))),"Key Artist",not(iserror(vlookup($F545,'Reference info'!$J$38:$J$405,1,0))),"Performer",not(iserror(vlookup($F545,'Reference info'!$J$10:$J$36,1,0))),"Producer &amp; Engineer")</f>
        <v>Producer &amp; Engineer</v>
      </c>
      <c r="I545" s="8" t="str">
        <f>IF(AND(F545="Main Primary Artist",SUBSTITUTE(E545," ","")&lt;&gt;"VariousArtists",SUBSTITUTE(E545," ","")&lt;&gt;"VariousArtist",E545&lt;&gt;"Various",SUBSTITUTE(E545," ","")&lt;&gt;"AssortedArtists",SUBSTITUTE(E545," ","")&lt;&gt;"AssortedArtist",E545&lt;&gt;"Assorted",SUBSTITUTE(E545," ","")&lt;&gt;"AsortedArtists",SUBSTITUTE(E545," ","")&lt;&gt;"AsortedArtist",E545&lt;&gt;"Asorted",E545&lt;&gt;"Other",,SUBSTITUTE(E545," ","")&lt;&gt;"MiscellaneousArtists",SUBSTITUTE(E545," ","")&lt;&gt;"MiscellaneousArtist",E545&lt;&gt;"Miscellaneous",SUBSTITUTE(E545," ","")&lt;&gt;"MiscelaneousArtists",SUBSTITUTE(E545," ","")&lt;&gt;"MiscelaneousArtist",E545&lt;&gt;"Miscelaneous"),"update Releases set ArtistId=(select ArtistId from Artists where Name=N'"&amp;SUBSTITUTE(trim(E545),"'","''")&amp;"' and EnterpriseId="&amp;EntId&amp;"), SearchKeywords=concat_ws(' ', Name, N'"&amp;SUBSTITUTE(trim(E545),"'","''")&amp;"',(select Name from Labels where LabelId=Releases.LabelId), ReleaseId, UPC, Catalog) where "&amp;IF(A545&lt;&gt;"","UPC="&amp;A545,"Catalog='"&amp;SUBSTITUTE(trim(B545),"'","''")&amp;"'")&amp;" and EnterpriseId="&amp;EntId,IF(and(F545&lt;&gt;"Main Primary Artist",SUBSTITUTE(E545," ","")&lt;&gt;"VariousArtists",SUBSTITUTE(E545," ","")&lt;&gt;"VariousArtist",E545&lt;&gt;"Various",SUBSTITUTE(E545," ","")&lt;&gt;"AssortedArtists",SUBSTITUTE(E545," ","")&lt;&gt;"AssortedArtist",E545&lt;&gt;"Assorted",SUBSTITUTE(E545," ","")&lt;&gt;"AsortedArtists",SUBSTITUTE(E545," ","")&lt;&gt;"AsortedArtist",E545&lt;&gt;"Asorted",E545&lt;&gt;"Other",,SUBSTITUTE(E545," ","")&lt;&gt;"MiscellaneousArtists",SUBSTITUTE(E545," ","")&lt;&gt;"MiscellaneousArtist",E545&lt;&gt;"Miscellaneous",SUBSTITUTE(E545," ","")&lt;&gt;"MiscelaneousArtists",SUBSTITUTE(E545," ","")&lt;&gt;"MiscelaneousArtist",E545&lt;&gt;"Miscelaneous"),"INSERT into Contributors VALUES (newid(), "&amp;IF(F545&lt;&gt;"Primary Artist", "(select RoleId from ContributorRoles where Name='"&amp;F545&amp;"'), 0", "49, 1")&amp; ", null, (select max(ReleaseId) from Releases where "&amp;IF(A545&lt;&gt;"","UPC="&amp;A545,"Catalog='"&amp;SUBSTITUTE(trim(B545),"'","''")&amp;"'")&amp;" and EnterpriseId="&amp;EntId&amp;"), (select ArtistId from Artists where Name=N'"&amp;SUBSTITUTE(trim(E545),"'","''")&amp;"' and EnterpriseId="&amp;EntId&amp;"), null)",""))</f>
        <v>INSERT into Contributors VALUES (newid(), (select RoleId from ContributorRoles where Name='Producer'), 0, null, (select max(ReleaseId) from Releases where UPC=711709655070 and EnterpriseId=647322), (select ArtistId from Artists where Name=N'PeJota10*' and EnterpriseId=647322), null)</v>
      </c>
    </row>
    <row r="546">
      <c r="A546" s="110">
        <v>7.1170965507E11</v>
      </c>
      <c r="B546" s="84"/>
      <c r="C546" s="134" t="str">
        <f t="array" ref="C546">ifs(and(isblank($A546),isblank($B546)),"", not(iserror(vlookup($A546&amp;$B546,'3) Release_Label'!$D:$D&amp;'3) Release_Label'!$E:$E,1,0))),vlookup($A546&amp;$B546,{'3) Release_Label'!$D:$D&amp;'3) Release_Label'!$E:$E,'3) Release_Label'!$F:$F},2,0), or(and(not(isblank($B546)),$B546=$B545,$A546&lt;&gt;$A545),and(not(isblank($A546)),$A546=$A545,$B546&lt;&gt;$B545)),"ID LISTS UNALIGNED",and($A546&lt;&gt;"",countif('3) Release_Label'!$D:$D,$A546)=0),"NO UPC MATCH in Release_Label",and($B546&lt;&gt;"",countif('3) Release_Label'!$E:$E,$B546)=0),"NO CATALOG ID MATCH in Release_Label",iserror(vlookup($A546&amp;$B546,'3) Release_Label'!$D:$D&amp;'3) Release_Label'!$E:$E,1,0)),"NO UPC-CATALOG ID pair MATCH in Release_Label" )</f>
        <v>Lágrimas de Dragão</v>
      </c>
      <c r="D546" s="134" t="str">
        <f t="array" ref="D546">ifs(and(isblank($A546),isblank($B546)),"", not(iserror(vlookup($A546&amp;$B546,'3) Release_Label'!$D:$D&amp;'3) Release_Label'!$E:$E,1,0))),vlookup($A546&amp;$B546,{'3) Release_Label'!$D:$D&amp;'3) Release_Label'!$E:$E,'3) Release_Label'!$H:$H},2,0), or(and(not(isblank($B546)),$B546=$B545,$A546&lt;&gt;$A545),and(not(isblank($A546)),$A546=$A545,$B546&lt;&gt;$B545)),"ID LISTS UNALIGNED",and($A546&lt;&gt;"",countif('3) Release_Label'!$D:$D,$A546)=0),"NO UPC MATCH in Release_Label",and($B546&lt;&gt;"",countif('3) Release_Label'!$E:$E,$B546)=0),"NO CATALOG ID MATCH in Release_Label",iserror(vlookup($A546&amp;$B546,'3) Release_Label'!$D:$D&amp;'3) Release_Label'!$E:$E,1,0)),"NO UPC-CATALOG ID pair MATCH in Release_Label" )</f>
        <v/>
      </c>
      <c r="E546" s="96" t="s">
        <v>53</v>
      </c>
      <c r="F546" s="140" t="s">
        <v>666</v>
      </c>
      <c r="G546" s="136" t="str">
        <f t="array" ref="G546">ifs(or($F546="",$F546="Main Primary Artist"),$F546,not(iserror(vlookup($F546,'Reference info'!$J$5:$J$8,1,0))),"Key Artist",not(iserror(vlookup($F546,'Reference info'!$J$38:$J$405,1,0))),"Performer",not(iserror(vlookup($F546,'Reference info'!$J$10:$J$36,1,0))),"Producer &amp; Engineer")</f>
        <v>Main Primary Artist</v>
      </c>
      <c r="I546" s="8" t="str">
        <f>IF(AND(F546="Main Primary Artist",SUBSTITUTE(E546," ","")&lt;&gt;"VariousArtists",SUBSTITUTE(E546," ","")&lt;&gt;"VariousArtist",E546&lt;&gt;"Various",SUBSTITUTE(E546," ","")&lt;&gt;"AssortedArtists",SUBSTITUTE(E546," ","")&lt;&gt;"AssortedArtist",E546&lt;&gt;"Assorted",SUBSTITUTE(E546," ","")&lt;&gt;"AsortedArtists",SUBSTITUTE(E546," ","")&lt;&gt;"AsortedArtist",E546&lt;&gt;"Asorted",E546&lt;&gt;"Other",,SUBSTITUTE(E546," ","")&lt;&gt;"MiscellaneousArtists",SUBSTITUTE(E546," ","")&lt;&gt;"MiscellaneousArtist",E546&lt;&gt;"Miscellaneous",SUBSTITUTE(E546," ","")&lt;&gt;"MiscelaneousArtists",SUBSTITUTE(E546," ","")&lt;&gt;"MiscelaneousArtist",E546&lt;&gt;"Miscelaneous"),"update Releases set ArtistId=(select ArtistId from Artists where Name=N'"&amp;SUBSTITUTE(trim(E546),"'","''")&amp;"' and EnterpriseId="&amp;EntId&amp;"), SearchKeywords=concat_ws(' ', Name, N'"&amp;SUBSTITUTE(trim(E546),"'","''")&amp;"',(select Name from Labels where LabelId=Releases.LabelId), ReleaseId, UPC, Catalog) where "&amp;IF(A546&lt;&gt;"","UPC="&amp;A546,"Catalog='"&amp;SUBSTITUTE(trim(B546),"'","''")&amp;"'")&amp;" and EnterpriseId="&amp;EntId,IF(and(F546&lt;&gt;"Main Primary Artist",SUBSTITUTE(E546," ","")&lt;&gt;"VariousArtists",SUBSTITUTE(E546," ","")&lt;&gt;"VariousArtist",E546&lt;&gt;"Various",SUBSTITUTE(E546," ","")&lt;&gt;"AssortedArtists",SUBSTITUTE(E546," ","")&lt;&gt;"AssortedArtist",E546&lt;&gt;"Assorted",SUBSTITUTE(E546," ","")&lt;&gt;"AsortedArtists",SUBSTITUTE(E546," ","")&lt;&gt;"AsortedArtist",E546&lt;&gt;"Asorted",E546&lt;&gt;"Other",,SUBSTITUTE(E546," ","")&lt;&gt;"MiscellaneousArtists",SUBSTITUTE(E546," ","")&lt;&gt;"MiscellaneousArtist",E546&lt;&gt;"Miscellaneous",SUBSTITUTE(E546," ","")&lt;&gt;"MiscelaneousArtists",SUBSTITUTE(E546," ","")&lt;&gt;"MiscelaneousArtist",E546&lt;&gt;"Miscelaneous"),"INSERT into Contributors VALUES (newid(), "&amp;IF(F546&lt;&gt;"Primary Artist", "(select RoleId from ContributorRoles where Name='"&amp;F546&amp;"'), 0", "49, 1")&amp; ", null, (select max(ReleaseId) from Releases where "&amp;IF(A546&lt;&gt;"","UPC="&amp;A546,"Catalog='"&amp;SUBSTITUTE(trim(B546),"'","''")&amp;"'")&amp;" and EnterpriseId="&amp;EntId&amp;"), (select ArtistId from Artists where Name=N'"&amp;SUBSTITUTE(trim(E546),"'","''")&amp;"' and EnterpriseId="&amp;EntId&amp;"), null)",""))</f>
        <v>update Releases set ArtistId=(select ArtistId from Artists where Name=N'PeJota10*' and EnterpriseId=647322), SearchKeywords=concat_ws(' ', Name, N'PeJota10*',(select Name from Labels where LabelId=Releases.LabelId), ReleaseId, UPC, Catalog) where UPC=711709655070 and EnterpriseId=647322</v>
      </c>
    </row>
    <row r="547">
      <c r="A547" s="110">
        <v>7.1170965507E11</v>
      </c>
      <c r="B547" s="84"/>
      <c r="C547" s="134" t="str">
        <f t="array" ref="C547">ifs(and(isblank($A547),isblank($B547)),"", not(iserror(vlookup($A547&amp;$B547,'3) Release_Label'!$D:$D&amp;'3) Release_Label'!$E:$E,1,0))),vlookup($A547&amp;$B547,{'3) Release_Label'!$D:$D&amp;'3) Release_Label'!$E:$E,'3) Release_Label'!$F:$F},2,0), or(and(not(isblank($B547)),$B547=$B546,$A547&lt;&gt;$A546),and(not(isblank($A547)),$A547=$A546,$B547&lt;&gt;$B546)),"ID LISTS UNALIGNED",and($A547&lt;&gt;"",countif('3) Release_Label'!$D:$D,$A547)=0),"NO UPC MATCH in Release_Label",and($B547&lt;&gt;"",countif('3) Release_Label'!$E:$E,$B547)=0),"NO CATALOG ID MATCH in Release_Label",iserror(vlookup($A547&amp;$B547,'3) Release_Label'!$D:$D&amp;'3) Release_Label'!$E:$E,1,0)),"NO UPC-CATALOG ID pair MATCH in Release_Label" )</f>
        <v>Lágrimas de Dragão</v>
      </c>
      <c r="D547" s="134" t="str">
        <f t="array" ref="D547">ifs(and(isblank($A547),isblank($B547)),"", not(iserror(vlookup($A547&amp;$B547,'3) Release_Label'!$D:$D&amp;'3) Release_Label'!$E:$E,1,0))),vlookup($A547&amp;$B547,{'3) Release_Label'!$D:$D&amp;'3) Release_Label'!$E:$E,'3) Release_Label'!$H:$H},2,0), or(and(not(isblank($B547)),$B547=$B546,$A547&lt;&gt;$A546),and(not(isblank($A547)),$A547=$A546,$B547&lt;&gt;$B546)),"ID LISTS UNALIGNED",and($A547&lt;&gt;"",countif('3) Release_Label'!$D:$D,$A547)=0),"NO UPC MATCH in Release_Label",and($B547&lt;&gt;"",countif('3) Release_Label'!$E:$E,$B547)=0),"NO CATALOG ID MATCH in Release_Label",iserror(vlookup($A547&amp;$B547,'3) Release_Label'!$D:$D&amp;'3) Release_Label'!$E:$E,1,0)),"NO UPC-CATALOG ID pair MATCH in Release_Label" )</f>
        <v/>
      </c>
      <c r="E547" s="96" t="s">
        <v>53</v>
      </c>
      <c r="F547" s="135" t="s">
        <v>669</v>
      </c>
      <c r="G547" s="136" t="str">
        <f t="array" ref="G547">ifs(or($F547="",$F547="Main Primary Artist"),$F547,not(iserror(vlookup($F547,'Reference info'!$J$5:$J$8,1,0))),"Key Artist",not(iserror(vlookup($F547,'Reference info'!$J$38:$J$405,1,0))),"Performer",not(iserror(vlookup($F547,'Reference info'!$J$10:$J$36,1,0))),"Producer &amp; Engineer")</f>
        <v>Producer &amp; Engineer</v>
      </c>
      <c r="I547" s="8" t="str">
        <f>IF(AND(F547="Main Primary Artist",SUBSTITUTE(E547," ","")&lt;&gt;"VariousArtists",SUBSTITUTE(E547," ","")&lt;&gt;"VariousArtist",E547&lt;&gt;"Various",SUBSTITUTE(E547," ","")&lt;&gt;"AssortedArtists",SUBSTITUTE(E547," ","")&lt;&gt;"AssortedArtist",E547&lt;&gt;"Assorted",SUBSTITUTE(E547," ","")&lt;&gt;"AsortedArtists",SUBSTITUTE(E547," ","")&lt;&gt;"AsortedArtist",E547&lt;&gt;"Asorted",E547&lt;&gt;"Other",,SUBSTITUTE(E547," ","")&lt;&gt;"MiscellaneousArtists",SUBSTITUTE(E547," ","")&lt;&gt;"MiscellaneousArtist",E547&lt;&gt;"Miscellaneous",SUBSTITUTE(E547," ","")&lt;&gt;"MiscelaneousArtists",SUBSTITUTE(E547," ","")&lt;&gt;"MiscelaneousArtist",E547&lt;&gt;"Miscelaneous"),"update Releases set ArtistId=(select ArtistId from Artists where Name=N'"&amp;SUBSTITUTE(trim(E547),"'","''")&amp;"' and EnterpriseId="&amp;EntId&amp;"), SearchKeywords=concat_ws(' ', Name, N'"&amp;SUBSTITUTE(trim(E547),"'","''")&amp;"',(select Name from Labels where LabelId=Releases.LabelId), ReleaseId, UPC, Catalog) where "&amp;IF(A547&lt;&gt;"","UPC="&amp;A547,"Catalog='"&amp;SUBSTITUTE(trim(B547),"'","''")&amp;"'")&amp;" and EnterpriseId="&amp;EntId,IF(and(F547&lt;&gt;"Main Primary Artist",SUBSTITUTE(E547," ","")&lt;&gt;"VariousArtists",SUBSTITUTE(E547," ","")&lt;&gt;"VariousArtist",E547&lt;&gt;"Various",SUBSTITUTE(E547," ","")&lt;&gt;"AssortedArtists",SUBSTITUTE(E547," ","")&lt;&gt;"AssortedArtist",E547&lt;&gt;"Assorted",SUBSTITUTE(E547," ","")&lt;&gt;"AsortedArtists",SUBSTITUTE(E547," ","")&lt;&gt;"AsortedArtist",E547&lt;&gt;"Asorted",E547&lt;&gt;"Other",,SUBSTITUTE(E547," ","")&lt;&gt;"MiscellaneousArtists",SUBSTITUTE(E547," ","")&lt;&gt;"MiscellaneousArtist",E547&lt;&gt;"Miscellaneous",SUBSTITUTE(E547," ","")&lt;&gt;"MiscelaneousArtists",SUBSTITUTE(E547," ","")&lt;&gt;"MiscelaneousArtist",E547&lt;&gt;"Miscelaneous"),"INSERT into Contributors VALUES (newid(), "&amp;IF(F547&lt;&gt;"Primary Artist", "(select RoleId from ContributorRoles where Name='"&amp;F547&amp;"'), 0", "49, 1")&amp; ", null, (select max(ReleaseId) from Releases where "&amp;IF(A547&lt;&gt;"","UPC="&amp;A547,"Catalog='"&amp;SUBSTITUTE(trim(B547),"'","''")&amp;"'")&amp;" and EnterpriseId="&amp;EntId&amp;"), (select ArtistId from Artists where Name=N'"&amp;SUBSTITUTE(trim(E547),"'","''")&amp;"' and EnterpriseId="&amp;EntId&amp;"), null)",""))</f>
        <v>INSERT into Contributors VALUES (newid(), (select RoleId from ContributorRoles where Name='Engineer'), 0, null, (select max(ReleaseId) from Releases where UPC=711709655070 and EnterpriseId=647322), (select ArtistId from Artists where Name=N'PeJota10*' and EnterpriseId=647322), null)</v>
      </c>
    </row>
    <row r="548">
      <c r="A548" s="110">
        <v>7.1170970837E11</v>
      </c>
      <c r="B548" s="84"/>
      <c r="C548" s="134" t="str">
        <f t="array" ref="C548">ifs(and(isblank($A548),isblank($B548)),"", not(iserror(vlookup($A548&amp;$B548,'3) Release_Label'!$D:$D&amp;'3) Release_Label'!$E:$E,1,0))),vlookup($A548&amp;$B548,{'3) Release_Label'!$D:$D&amp;'3) Release_Label'!$E:$E,'3) Release_Label'!$F:$F},2,0), or(and(not(isblank($B548)),$B548=$B547,$A548&lt;&gt;$A547),and(not(isblank($A548)),$A548=$A547,$B548&lt;&gt;$B547)),"ID LISTS UNALIGNED",and($A548&lt;&gt;"",countif('3) Release_Label'!$D:$D,$A548)=0),"NO UPC MATCH in Release_Label",and($B548&lt;&gt;"",countif('3) Release_Label'!$E:$E,$B548)=0),"NO CATALOG ID MATCH in Release_Label",iserror(vlookup($A548&amp;$B548,'3) Release_Label'!$D:$D&amp;'3) Release_Label'!$E:$E,1,0)),"NO UPC-CATALOG ID pair MATCH in Release_Label" )</f>
        <v>Lágrimas de Dragão</v>
      </c>
      <c r="D548" s="134" t="str">
        <f t="array" ref="D548">ifs(and(isblank($A548),isblank($B548)),"", not(iserror(vlookup($A548&amp;$B548,'3) Release_Label'!$D:$D&amp;'3) Release_Label'!$E:$E,1,0))),vlookup($A548&amp;$B548,{'3) Release_Label'!$D:$D&amp;'3) Release_Label'!$E:$E,'3) Release_Label'!$H:$H},2,0), or(and(not(isblank($B548)),$B548=$B547,$A548&lt;&gt;$A547),and(not(isblank($A548)),$A548=$A547,$B548&lt;&gt;$B547)),"ID LISTS UNALIGNED",and($A548&lt;&gt;"",countif('3) Release_Label'!$D:$D,$A548)=0),"NO UPC MATCH in Release_Label",and($B548&lt;&gt;"",countif('3) Release_Label'!$E:$E,$B548)=0),"NO CATALOG ID MATCH in Release_Label",iserror(vlookup($A548&amp;$B548,'3) Release_Label'!$D:$D&amp;'3) Release_Label'!$E:$E,1,0)),"NO UPC-CATALOG ID pair MATCH in Release_Label" )</f>
        <v>Speed Up</v>
      </c>
      <c r="E548" s="96" t="s">
        <v>53</v>
      </c>
      <c r="F548" s="135" t="s">
        <v>667</v>
      </c>
      <c r="G548" s="136" t="str">
        <f t="array" ref="G548">ifs(or($F548="",$F548="Main Primary Artist"),$F548,not(iserror(vlookup($F548,'Reference info'!$J$5:$J$8,1,0))),"Key Artist",not(iserror(vlookup($F548,'Reference info'!$J$38:$J$405,1,0))),"Performer",not(iserror(vlookup($F548,'Reference info'!$J$10:$J$36,1,0))),"Producer &amp; Engineer")</f>
        <v>Producer &amp; Engineer</v>
      </c>
      <c r="I548" s="8" t="str">
        <f>IF(AND(F548="Main Primary Artist",SUBSTITUTE(E548," ","")&lt;&gt;"VariousArtists",SUBSTITUTE(E548," ","")&lt;&gt;"VariousArtist",E548&lt;&gt;"Various",SUBSTITUTE(E548," ","")&lt;&gt;"AssortedArtists",SUBSTITUTE(E548," ","")&lt;&gt;"AssortedArtist",E548&lt;&gt;"Assorted",SUBSTITUTE(E548," ","")&lt;&gt;"AsortedArtists",SUBSTITUTE(E548," ","")&lt;&gt;"AsortedArtist",E548&lt;&gt;"Asorted",E548&lt;&gt;"Other",,SUBSTITUTE(E548," ","")&lt;&gt;"MiscellaneousArtists",SUBSTITUTE(E548," ","")&lt;&gt;"MiscellaneousArtist",E548&lt;&gt;"Miscellaneous",SUBSTITUTE(E548," ","")&lt;&gt;"MiscelaneousArtists",SUBSTITUTE(E548," ","")&lt;&gt;"MiscelaneousArtist",E548&lt;&gt;"Miscelaneous"),"update Releases set ArtistId=(select ArtistId from Artists where Name=N'"&amp;SUBSTITUTE(trim(E548),"'","''")&amp;"' and EnterpriseId="&amp;EntId&amp;"), SearchKeywords=concat_ws(' ', Name, N'"&amp;SUBSTITUTE(trim(E548),"'","''")&amp;"',(select Name from Labels where LabelId=Releases.LabelId), ReleaseId, UPC, Catalog) where "&amp;IF(A548&lt;&gt;"","UPC="&amp;A548,"Catalog='"&amp;SUBSTITUTE(trim(B548),"'","''")&amp;"'")&amp;" and EnterpriseId="&amp;EntId,IF(and(F548&lt;&gt;"Main Primary Artist",SUBSTITUTE(E548," ","")&lt;&gt;"VariousArtists",SUBSTITUTE(E548," ","")&lt;&gt;"VariousArtist",E548&lt;&gt;"Various",SUBSTITUTE(E548," ","")&lt;&gt;"AssortedArtists",SUBSTITUTE(E548," ","")&lt;&gt;"AssortedArtist",E548&lt;&gt;"Assorted",SUBSTITUTE(E548," ","")&lt;&gt;"AsortedArtists",SUBSTITUTE(E548," ","")&lt;&gt;"AsortedArtist",E548&lt;&gt;"Asorted",E548&lt;&gt;"Other",,SUBSTITUTE(E548," ","")&lt;&gt;"MiscellaneousArtists",SUBSTITUTE(E548," ","")&lt;&gt;"MiscellaneousArtist",E548&lt;&gt;"Miscellaneous",SUBSTITUTE(E548," ","")&lt;&gt;"MiscelaneousArtists",SUBSTITUTE(E548," ","")&lt;&gt;"MiscelaneousArtist",E548&lt;&gt;"Miscelaneous"),"INSERT into Contributors VALUES (newid(), "&amp;IF(F548&lt;&gt;"Primary Artist", "(select RoleId from ContributorRoles where Name='"&amp;F548&amp;"'), 0", "49, 1")&amp; ", null, (select max(ReleaseId) from Releases where "&amp;IF(A548&lt;&gt;"","UPC="&amp;A548,"Catalog='"&amp;SUBSTITUTE(trim(B548),"'","''")&amp;"'")&amp;" and EnterpriseId="&amp;EntId&amp;"), (select ArtistId from Artists where Name=N'"&amp;SUBSTITUTE(trim(E548),"'","''")&amp;"' and EnterpriseId="&amp;EntId&amp;"), null)",""))</f>
        <v>INSERT into Contributors VALUES (newid(), (select RoleId from ContributorRoles where Name='Producer'), 0, null, (select max(ReleaseId) from Releases where UPC=711709708370 and EnterpriseId=647322), (select ArtistId from Artists where Name=N'PeJota10*' and EnterpriseId=647322), null)</v>
      </c>
    </row>
    <row r="549">
      <c r="A549" s="110">
        <v>7.1170970837E11</v>
      </c>
      <c r="B549" s="84"/>
      <c r="C549" s="134" t="str">
        <f t="array" ref="C549">ifs(and(isblank($A549),isblank($B549)),"", not(iserror(vlookup($A549&amp;$B549,'3) Release_Label'!$D:$D&amp;'3) Release_Label'!$E:$E,1,0))),vlookup($A549&amp;$B549,{'3) Release_Label'!$D:$D&amp;'3) Release_Label'!$E:$E,'3) Release_Label'!$F:$F},2,0), or(and(not(isblank($B549)),$B549=$B548,$A549&lt;&gt;$A548),and(not(isblank($A549)),$A549=$A548,$B549&lt;&gt;$B548)),"ID LISTS UNALIGNED",and($A549&lt;&gt;"",countif('3) Release_Label'!$D:$D,$A549)=0),"NO UPC MATCH in Release_Label",and($B549&lt;&gt;"",countif('3) Release_Label'!$E:$E,$B549)=0),"NO CATALOG ID MATCH in Release_Label",iserror(vlookup($A549&amp;$B549,'3) Release_Label'!$D:$D&amp;'3) Release_Label'!$E:$E,1,0)),"NO UPC-CATALOG ID pair MATCH in Release_Label" )</f>
        <v>Lágrimas de Dragão</v>
      </c>
      <c r="D549" s="134" t="str">
        <f t="array" ref="D549">ifs(and(isblank($A549),isblank($B549)),"", not(iserror(vlookup($A549&amp;$B549,'3) Release_Label'!$D:$D&amp;'3) Release_Label'!$E:$E,1,0))),vlookup($A549&amp;$B549,{'3) Release_Label'!$D:$D&amp;'3) Release_Label'!$E:$E,'3) Release_Label'!$H:$H},2,0), or(and(not(isblank($B549)),$B549=$B548,$A549&lt;&gt;$A548),and(not(isblank($A549)),$A549=$A548,$B549&lt;&gt;$B548)),"ID LISTS UNALIGNED",and($A549&lt;&gt;"",countif('3) Release_Label'!$D:$D,$A549)=0),"NO UPC MATCH in Release_Label",and($B549&lt;&gt;"",countif('3) Release_Label'!$E:$E,$B549)=0),"NO CATALOG ID MATCH in Release_Label",iserror(vlookup($A549&amp;$B549,'3) Release_Label'!$D:$D&amp;'3) Release_Label'!$E:$E,1,0)),"NO UPC-CATALOG ID pair MATCH in Release_Label" )</f>
        <v>Speed Up</v>
      </c>
      <c r="E549" s="96" t="s">
        <v>53</v>
      </c>
      <c r="F549" s="140" t="s">
        <v>666</v>
      </c>
      <c r="G549" s="136" t="str">
        <f t="array" ref="G549">ifs(or($F549="",$F549="Main Primary Artist"),$F549,not(iserror(vlookup($F549,'Reference info'!$J$5:$J$8,1,0))),"Key Artist",not(iserror(vlookup($F549,'Reference info'!$J$38:$J$405,1,0))),"Performer",not(iserror(vlookup($F549,'Reference info'!$J$10:$J$36,1,0))),"Producer &amp; Engineer")</f>
        <v>Main Primary Artist</v>
      </c>
      <c r="I549" s="8" t="str">
        <f>IF(AND(F549="Main Primary Artist",SUBSTITUTE(E549," ","")&lt;&gt;"VariousArtists",SUBSTITUTE(E549," ","")&lt;&gt;"VariousArtist",E549&lt;&gt;"Various",SUBSTITUTE(E549," ","")&lt;&gt;"AssortedArtists",SUBSTITUTE(E549," ","")&lt;&gt;"AssortedArtist",E549&lt;&gt;"Assorted",SUBSTITUTE(E549," ","")&lt;&gt;"AsortedArtists",SUBSTITUTE(E549," ","")&lt;&gt;"AsortedArtist",E549&lt;&gt;"Asorted",E549&lt;&gt;"Other",,SUBSTITUTE(E549," ","")&lt;&gt;"MiscellaneousArtists",SUBSTITUTE(E549," ","")&lt;&gt;"MiscellaneousArtist",E549&lt;&gt;"Miscellaneous",SUBSTITUTE(E549," ","")&lt;&gt;"MiscelaneousArtists",SUBSTITUTE(E549," ","")&lt;&gt;"MiscelaneousArtist",E549&lt;&gt;"Miscelaneous"),"update Releases set ArtistId=(select ArtistId from Artists where Name=N'"&amp;SUBSTITUTE(trim(E549),"'","''")&amp;"' and EnterpriseId="&amp;EntId&amp;"), SearchKeywords=concat_ws(' ', Name, N'"&amp;SUBSTITUTE(trim(E549),"'","''")&amp;"',(select Name from Labels where LabelId=Releases.LabelId), ReleaseId, UPC, Catalog) where "&amp;IF(A549&lt;&gt;"","UPC="&amp;A549,"Catalog='"&amp;SUBSTITUTE(trim(B549),"'","''")&amp;"'")&amp;" and EnterpriseId="&amp;EntId,IF(and(F549&lt;&gt;"Main Primary Artist",SUBSTITUTE(E549," ","")&lt;&gt;"VariousArtists",SUBSTITUTE(E549," ","")&lt;&gt;"VariousArtist",E549&lt;&gt;"Various",SUBSTITUTE(E549," ","")&lt;&gt;"AssortedArtists",SUBSTITUTE(E549," ","")&lt;&gt;"AssortedArtist",E549&lt;&gt;"Assorted",SUBSTITUTE(E549," ","")&lt;&gt;"AsortedArtists",SUBSTITUTE(E549," ","")&lt;&gt;"AsortedArtist",E549&lt;&gt;"Asorted",E549&lt;&gt;"Other",,SUBSTITUTE(E549," ","")&lt;&gt;"MiscellaneousArtists",SUBSTITUTE(E549," ","")&lt;&gt;"MiscellaneousArtist",E549&lt;&gt;"Miscellaneous",SUBSTITUTE(E549," ","")&lt;&gt;"MiscelaneousArtists",SUBSTITUTE(E549," ","")&lt;&gt;"MiscelaneousArtist",E549&lt;&gt;"Miscelaneous"),"INSERT into Contributors VALUES (newid(), "&amp;IF(F549&lt;&gt;"Primary Artist", "(select RoleId from ContributorRoles where Name='"&amp;F549&amp;"'), 0", "49, 1")&amp; ", null, (select max(ReleaseId) from Releases where "&amp;IF(A549&lt;&gt;"","UPC="&amp;A549,"Catalog='"&amp;SUBSTITUTE(trim(B549),"'","''")&amp;"'")&amp;" and EnterpriseId="&amp;EntId&amp;"), (select ArtistId from Artists where Name=N'"&amp;SUBSTITUTE(trim(E549),"'","''")&amp;"' and EnterpriseId="&amp;EntId&amp;"), null)",""))</f>
        <v>update Releases set ArtistId=(select ArtistId from Artists where Name=N'PeJota10*' and EnterpriseId=647322), SearchKeywords=concat_ws(' ', Name, N'PeJota10*',(select Name from Labels where LabelId=Releases.LabelId), ReleaseId, UPC, Catalog) where UPC=711709708370 and EnterpriseId=647322</v>
      </c>
    </row>
    <row r="550">
      <c r="A550" s="110">
        <v>7.1170970837E11</v>
      </c>
      <c r="B550" s="84"/>
      <c r="C550" s="134" t="str">
        <f t="array" ref="C550">ifs(and(isblank($A550),isblank($B550)),"", not(iserror(vlookup($A550&amp;$B550,'3) Release_Label'!$D:$D&amp;'3) Release_Label'!$E:$E,1,0))),vlookup($A550&amp;$B550,{'3) Release_Label'!$D:$D&amp;'3) Release_Label'!$E:$E,'3) Release_Label'!$F:$F},2,0), or(and(not(isblank($B550)),$B550=$B549,$A550&lt;&gt;$A549),and(not(isblank($A550)),$A550=$A549,$B550&lt;&gt;$B549)),"ID LISTS UNALIGNED",and($A550&lt;&gt;"",countif('3) Release_Label'!$D:$D,$A550)=0),"NO UPC MATCH in Release_Label",and($B550&lt;&gt;"",countif('3) Release_Label'!$E:$E,$B550)=0),"NO CATALOG ID MATCH in Release_Label",iserror(vlookup($A550&amp;$B550,'3) Release_Label'!$D:$D&amp;'3) Release_Label'!$E:$E,1,0)),"NO UPC-CATALOG ID pair MATCH in Release_Label" )</f>
        <v>Lágrimas de Dragão</v>
      </c>
      <c r="D550" s="134" t="str">
        <f t="array" ref="D550">ifs(and(isblank($A550),isblank($B550)),"", not(iserror(vlookup($A550&amp;$B550,'3) Release_Label'!$D:$D&amp;'3) Release_Label'!$E:$E,1,0))),vlookup($A550&amp;$B550,{'3) Release_Label'!$D:$D&amp;'3) Release_Label'!$E:$E,'3) Release_Label'!$H:$H},2,0), or(and(not(isblank($B550)),$B550=$B549,$A550&lt;&gt;$A549),and(not(isblank($A550)),$A550=$A549,$B550&lt;&gt;$B549)),"ID LISTS UNALIGNED",and($A550&lt;&gt;"",countif('3) Release_Label'!$D:$D,$A550)=0),"NO UPC MATCH in Release_Label",and($B550&lt;&gt;"",countif('3) Release_Label'!$E:$E,$B550)=0),"NO CATALOG ID MATCH in Release_Label",iserror(vlookup($A550&amp;$B550,'3) Release_Label'!$D:$D&amp;'3) Release_Label'!$E:$E,1,0)),"NO UPC-CATALOG ID pair MATCH in Release_Label" )</f>
        <v>Speed Up</v>
      </c>
      <c r="E550" s="96" t="s">
        <v>53</v>
      </c>
      <c r="F550" s="135" t="s">
        <v>669</v>
      </c>
      <c r="G550" s="136" t="str">
        <f t="array" ref="G550">ifs(or($F550="",$F550="Main Primary Artist"),$F550,not(iserror(vlookup($F550,'Reference info'!$J$5:$J$8,1,0))),"Key Artist",not(iserror(vlookup($F550,'Reference info'!$J$38:$J$405,1,0))),"Performer",not(iserror(vlookup($F550,'Reference info'!$J$10:$J$36,1,0))),"Producer &amp; Engineer")</f>
        <v>Producer &amp; Engineer</v>
      </c>
      <c r="I550" s="8" t="str">
        <f>IF(AND(F550="Main Primary Artist",SUBSTITUTE(E550," ","")&lt;&gt;"VariousArtists",SUBSTITUTE(E550," ","")&lt;&gt;"VariousArtist",E550&lt;&gt;"Various",SUBSTITUTE(E550," ","")&lt;&gt;"AssortedArtists",SUBSTITUTE(E550," ","")&lt;&gt;"AssortedArtist",E550&lt;&gt;"Assorted",SUBSTITUTE(E550," ","")&lt;&gt;"AsortedArtists",SUBSTITUTE(E550," ","")&lt;&gt;"AsortedArtist",E550&lt;&gt;"Asorted",E550&lt;&gt;"Other",,SUBSTITUTE(E550," ","")&lt;&gt;"MiscellaneousArtists",SUBSTITUTE(E550," ","")&lt;&gt;"MiscellaneousArtist",E550&lt;&gt;"Miscellaneous",SUBSTITUTE(E550," ","")&lt;&gt;"MiscelaneousArtists",SUBSTITUTE(E550," ","")&lt;&gt;"MiscelaneousArtist",E550&lt;&gt;"Miscelaneous"),"update Releases set ArtistId=(select ArtistId from Artists where Name=N'"&amp;SUBSTITUTE(trim(E550),"'","''")&amp;"' and EnterpriseId="&amp;EntId&amp;"), SearchKeywords=concat_ws(' ', Name, N'"&amp;SUBSTITUTE(trim(E550),"'","''")&amp;"',(select Name from Labels where LabelId=Releases.LabelId), ReleaseId, UPC, Catalog) where "&amp;IF(A550&lt;&gt;"","UPC="&amp;A550,"Catalog='"&amp;SUBSTITUTE(trim(B550),"'","''")&amp;"'")&amp;" and EnterpriseId="&amp;EntId,IF(and(F550&lt;&gt;"Main Primary Artist",SUBSTITUTE(E550," ","")&lt;&gt;"VariousArtists",SUBSTITUTE(E550," ","")&lt;&gt;"VariousArtist",E550&lt;&gt;"Various",SUBSTITUTE(E550," ","")&lt;&gt;"AssortedArtists",SUBSTITUTE(E550," ","")&lt;&gt;"AssortedArtist",E550&lt;&gt;"Assorted",SUBSTITUTE(E550," ","")&lt;&gt;"AsortedArtists",SUBSTITUTE(E550," ","")&lt;&gt;"AsortedArtist",E550&lt;&gt;"Asorted",E550&lt;&gt;"Other",,SUBSTITUTE(E550," ","")&lt;&gt;"MiscellaneousArtists",SUBSTITUTE(E550," ","")&lt;&gt;"MiscellaneousArtist",E550&lt;&gt;"Miscellaneous",SUBSTITUTE(E550," ","")&lt;&gt;"MiscelaneousArtists",SUBSTITUTE(E550," ","")&lt;&gt;"MiscelaneousArtist",E550&lt;&gt;"Miscelaneous"),"INSERT into Contributors VALUES (newid(), "&amp;IF(F550&lt;&gt;"Primary Artist", "(select RoleId from ContributorRoles where Name='"&amp;F550&amp;"'), 0", "49, 1")&amp; ", null, (select max(ReleaseId) from Releases where "&amp;IF(A550&lt;&gt;"","UPC="&amp;A550,"Catalog='"&amp;SUBSTITUTE(trim(B550),"'","''")&amp;"'")&amp;" and EnterpriseId="&amp;EntId&amp;"), (select ArtistId from Artists where Name=N'"&amp;SUBSTITUTE(trim(E550),"'","''")&amp;"' and EnterpriseId="&amp;EntId&amp;"), null)",""))</f>
        <v>INSERT into Contributors VALUES (newid(), (select RoleId from ContributorRoles where Name='Engineer'), 0, null, (select max(ReleaseId) from Releases where UPC=711709708370 and EnterpriseId=647322), (select ArtistId from Artists where Name=N'PeJota10*' and EnterpriseId=647322), null)</v>
      </c>
    </row>
    <row r="551">
      <c r="A551" s="110">
        <v>7.11709929065E11</v>
      </c>
      <c r="B551" s="84"/>
      <c r="C551" s="134" t="str">
        <f t="array" ref="C551">ifs(and(isblank($A551),isblank($B551)),"", not(iserror(vlookup($A551&amp;$B551,'3) Release_Label'!$D:$D&amp;'3) Release_Label'!$E:$E,1,0))),vlookup($A551&amp;$B551,{'3) Release_Label'!$D:$D&amp;'3) Release_Label'!$E:$E,'3) Release_Label'!$F:$F},2,0), or(and(not(isblank($B551)),$B551=$B550,$A551&lt;&gt;$A550),and(not(isblank($A551)),$A551=$A550,$B551&lt;&gt;$B550)),"ID LISTS UNALIGNED",and($A551&lt;&gt;"",countif('3) Release_Label'!$D:$D,$A551)=0),"NO UPC MATCH in Release_Label",and($B551&lt;&gt;"",countif('3) Release_Label'!$E:$E,$B551)=0),"NO CATALOG ID MATCH in Release_Label",iserror(vlookup($A551&amp;$B551,'3) Release_Label'!$D:$D&amp;'3) Release_Label'!$E:$E,1,0)),"NO UPC-CATALOG ID pair MATCH in Release_Label" )</f>
        <v>Yonkou do Sol</v>
      </c>
      <c r="D551" s="134" t="str">
        <f t="array" ref="D551">ifs(and(isblank($A551),isblank($B551)),"", not(iserror(vlookup($A551&amp;$B551,'3) Release_Label'!$D:$D&amp;'3) Release_Label'!$E:$E,1,0))),vlookup($A551&amp;$B551,{'3) Release_Label'!$D:$D&amp;'3) Release_Label'!$E:$E,'3) Release_Label'!$H:$H},2,0), or(and(not(isblank($B551)),$B551=$B550,$A551&lt;&gt;$A550),and(not(isblank($A551)),$A551=$A550,$B551&lt;&gt;$B550)),"ID LISTS UNALIGNED",and($A551&lt;&gt;"",countif('3) Release_Label'!$D:$D,$A551)=0),"NO UPC MATCH in Release_Label",and($B551&lt;&gt;"",countif('3) Release_Label'!$E:$E,$B551)=0),"NO CATALOG ID MATCH in Release_Label",iserror(vlookup($A551&amp;$B551,'3) Release_Label'!$D:$D&amp;'3) Release_Label'!$E:$E,1,0)),"NO UPC-CATALOG ID pair MATCH in Release_Label" )</f>
        <v>Speed Up</v>
      </c>
      <c r="E551" s="96" t="s">
        <v>53</v>
      </c>
      <c r="F551" s="135" t="s">
        <v>667</v>
      </c>
      <c r="G551" s="136" t="str">
        <f t="array" ref="G551">ifs(or($F551="",$F551="Main Primary Artist"),$F551,not(iserror(vlookup($F551,'Reference info'!$J$5:$J$8,1,0))),"Key Artist",not(iserror(vlookup($F551,'Reference info'!$J$38:$J$405,1,0))),"Performer",not(iserror(vlookup($F551,'Reference info'!$J$10:$J$36,1,0))),"Producer &amp; Engineer")</f>
        <v>Producer &amp; Engineer</v>
      </c>
      <c r="I551" s="8" t="str">
        <f>IF(AND(F551="Main Primary Artist",SUBSTITUTE(E551," ","")&lt;&gt;"VariousArtists",SUBSTITUTE(E551," ","")&lt;&gt;"VariousArtist",E551&lt;&gt;"Various",SUBSTITUTE(E551," ","")&lt;&gt;"AssortedArtists",SUBSTITUTE(E551," ","")&lt;&gt;"AssortedArtist",E551&lt;&gt;"Assorted",SUBSTITUTE(E551," ","")&lt;&gt;"AsortedArtists",SUBSTITUTE(E551," ","")&lt;&gt;"AsortedArtist",E551&lt;&gt;"Asorted",E551&lt;&gt;"Other",,SUBSTITUTE(E551," ","")&lt;&gt;"MiscellaneousArtists",SUBSTITUTE(E551," ","")&lt;&gt;"MiscellaneousArtist",E551&lt;&gt;"Miscellaneous",SUBSTITUTE(E551," ","")&lt;&gt;"MiscelaneousArtists",SUBSTITUTE(E551," ","")&lt;&gt;"MiscelaneousArtist",E551&lt;&gt;"Miscelaneous"),"update Releases set ArtistId=(select ArtistId from Artists where Name=N'"&amp;SUBSTITUTE(trim(E551),"'","''")&amp;"' and EnterpriseId="&amp;EntId&amp;"), SearchKeywords=concat_ws(' ', Name, N'"&amp;SUBSTITUTE(trim(E551),"'","''")&amp;"',(select Name from Labels where LabelId=Releases.LabelId), ReleaseId, UPC, Catalog) where "&amp;IF(A551&lt;&gt;"","UPC="&amp;A551,"Catalog='"&amp;SUBSTITUTE(trim(B551),"'","''")&amp;"'")&amp;" and EnterpriseId="&amp;EntId,IF(and(F551&lt;&gt;"Main Primary Artist",SUBSTITUTE(E551," ","")&lt;&gt;"VariousArtists",SUBSTITUTE(E551," ","")&lt;&gt;"VariousArtist",E551&lt;&gt;"Various",SUBSTITUTE(E551," ","")&lt;&gt;"AssortedArtists",SUBSTITUTE(E551," ","")&lt;&gt;"AssortedArtist",E551&lt;&gt;"Assorted",SUBSTITUTE(E551," ","")&lt;&gt;"AsortedArtists",SUBSTITUTE(E551," ","")&lt;&gt;"AsortedArtist",E551&lt;&gt;"Asorted",E551&lt;&gt;"Other",,SUBSTITUTE(E551," ","")&lt;&gt;"MiscellaneousArtists",SUBSTITUTE(E551," ","")&lt;&gt;"MiscellaneousArtist",E551&lt;&gt;"Miscellaneous",SUBSTITUTE(E551," ","")&lt;&gt;"MiscelaneousArtists",SUBSTITUTE(E551," ","")&lt;&gt;"MiscelaneousArtist",E551&lt;&gt;"Miscelaneous"),"INSERT into Contributors VALUES (newid(), "&amp;IF(F551&lt;&gt;"Primary Artist", "(select RoleId from ContributorRoles where Name='"&amp;F551&amp;"'), 0", "49, 1")&amp; ", null, (select max(ReleaseId) from Releases where "&amp;IF(A551&lt;&gt;"","UPC="&amp;A551,"Catalog='"&amp;SUBSTITUTE(trim(B551),"'","''")&amp;"'")&amp;" and EnterpriseId="&amp;EntId&amp;"), (select ArtistId from Artists where Name=N'"&amp;SUBSTITUTE(trim(E551),"'","''")&amp;"' and EnterpriseId="&amp;EntId&amp;"), null)",""))</f>
        <v>INSERT into Contributors VALUES (newid(), (select RoleId from ContributorRoles where Name='Producer'), 0, null, (select max(ReleaseId) from Releases where UPC=711709929065 and EnterpriseId=647322), (select ArtistId from Artists where Name=N'PeJota10*' and EnterpriseId=647322), null)</v>
      </c>
    </row>
    <row r="552">
      <c r="A552" s="110">
        <v>7.11709929065E11</v>
      </c>
      <c r="B552" s="84"/>
      <c r="C552" s="134" t="str">
        <f t="array" ref="C552">ifs(and(isblank($A552),isblank($B552)),"", not(iserror(vlookup($A552&amp;$B552,'3) Release_Label'!$D:$D&amp;'3) Release_Label'!$E:$E,1,0))),vlookup($A552&amp;$B552,{'3) Release_Label'!$D:$D&amp;'3) Release_Label'!$E:$E,'3) Release_Label'!$F:$F},2,0), or(and(not(isblank($B552)),$B552=$B551,$A552&lt;&gt;$A551),and(not(isblank($A552)),$A552=$A551,$B552&lt;&gt;$B551)),"ID LISTS UNALIGNED",and($A552&lt;&gt;"",countif('3) Release_Label'!$D:$D,$A552)=0),"NO UPC MATCH in Release_Label",and($B552&lt;&gt;"",countif('3) Release_Label'!$E:$E,$B552)=0),"NO CATALOG ID MATCH in Release_Label",iserror(vlookup($A552&amp;$B552,'3) Release_Label'!$D:$D&amp;'3) Release_Label'!$E:$E,1,0)),"NO UPC-CATALOG ID pair MATCH in Release_Label" )</f>
        <v>Yonkou do Sol</v>
      </c>
      <c r="D552" s="134" t="str">
        <f t="array" ref="D552">ifs(and(isblank($A552),isblank($B552)),"", not(iserror(vlookup($A552&amp;$B552,'3) Release_Label'!$D:$D&amp;'3) Release_Label'!$E:$E,1,0))),vlookup($A552&amp;$B552,{'3) Release_Label'!$D:$D&amp;'3) Release_Label'!$E:$E,'3) Release_Label'!$H:$H},2,0), or(and(not(isblank($B552)),$B552=$B551,$A552&lt;&gt;$A551),and(not(isblank($A552)),$A552=$A551,$B552&lt;&gt;$B551)),"ID LISTS UNALIGNED",and($A552&lt;&gt;"",countif('3) Release_Label'!$D:$D,$A552)=0),"NO UPC MATCH in Release_Label",and($B552&lt;&gt;"",countif('3) Release_Label'!$E:$E,$B552)=0),"NO CATALOG ID MATCH in Release_Label",iserror(vlookup($A552&amp;$B552,'3) Release_Label'!$D:$D&amp;'3) Release_Label'!$E:$E,1,0)),"NO UPC-CATALOG ID pair MATCH in Release_Label" )</f>
        <v>Speed Up</v>
      </c>
      <c r="E552" s="96" t="s">
        <v>53</v>
      </c>
      <c r="F552" s="140" t="s">
        <v>666</v>
      </c>
      <c r="G552" s="136" t="str">
        <f t="array" ref="G552">ifs(or($F552="",$F552="Main Primary Artist"),$F552,not(iserror(vlookup($F552,'Reference info'!$J$5:$J$8,1,0))),"Key Artist",not(iserror(vlookup($F552,'Reference info'!$J$38:$J$405,1,0))),"Performer",not(iserror(vlookup($F552,'Reference info'!$J$10:$J$36,1,0))),"Producer &amp; Engineer")</f>
        <v>Main Primary Artist</v>
      </c>
      <c r="I552" s="8" t="str">
        <f>IF(AND(F552="Main Primary Artist",SUBSTITUTE(E552," ","")&lt;&gt;"VariousArtists",SUBSTITUTE(E552," ","")&lt;&gt;"VariousArtist",E552&lt;&gt;"Various",SUBSTITUTE(E552," ","")&lt;&gt;"AssortedArtists",SUBSTITUTE(E552," ","")&lt;&gt;"AssortedArtist",E552&lt;&gt;"Assorted",SUBSTITUTE(E552," ","")&lt;&gt;"AsortedArtists",SUBSTITUTE(E552," ","")&lt;&gt;"AsortedArtist",E552&lt;&gt;"Asorted",E552&lt;&gt;"Other",,SUBSTITUTE(E552," ","")&lt;&gt;"MiscellaneousArtists",SUBSTITUTE(E552," ","")&lt;&gt;"MiscellaneousArtist",E552&lt;&gt;"Miscellaneous",SUBSTITUTE(E552," ","")&lt;&gt;"MiscelaneousArtists",SUBSTITUTE(E552," ","")&lt;&gt;"MiscelaneousArtist",E552&lt;&gt;"Miscelaneous"),"update Releases set ArtistId=(select ArtistId from Artists where Name=N'"&amp;SUBSTITUTE(trim(E552),"'","''")&amp;"' and EnterpriseId="&amp;EntId&amp;"), SearchKeywords=concat_ws(' ', Name, N'"&amp;SUBSTITUTE(trim(E552),"'","''")&amp;"',(select Name from Labels where LabelId=Releases.LabelId), ReleaseId, UPC, Catalog) where "&amp;IF(A552&lt;&gt;"","UPC="&amp;A552,"Catalog='"&amp;SUBSTITUTE(trim(B552),"'","''")&amp;"'")&amp;" and EnterpriseId="&amp;EntId,IF(and(F552&lt;&gt;"Main Primary Artist",SUBSTITUTE(E552," ","")&lt;&gt;"VariousArtists",SUBSTITUTE(E552," ","")&lt;&gt;"VariousArtist",E552&lt;&gt;"Various",SUBSTITUTE(E552," ","")&lt;&gt;"AssortedArtists",SUBSTITUTE(E552," ","")&lt;&gt;"AssortedArtist",E552&lt;&gt;"Assorted",SUBSTITUTE(E552," ","")&lt;&gt;"AsortedArtists",SUBSTITUTE(E552," ","")&lt;&gt;"AsortedArtist",E552&lt;&gt;"Asorted",E552&lt;&gt;"Other",,SUBSTITUTE(E552," ","")&lt;&gt;"MiscellaneousArtists",SUBSTITUTE(E552," ","")&lt;&gt;"MiscellaneousArtist",E552&lt;&gt;"Miscellaneous",SUBSTITUTE(E552," ","")&lt;&gt;"MiscelaneousArtists",SUBSTITUTE(E552," ","")&lt;&gt;"MiscelaneousArtist",E552&lt;&gt;"Miscelaneous"),"INSERT into Contributors VALUES (newid(), "&amp;IF(F552&lt;&gt;"Primary Artist", "(select RoleId from ContributorRoles where Name='"&amp;F552&amp;"'), 0", "49, 1")&amp; ", null, (select max(ReleaseId) from Releases where "&amp;IF(A552&lt;&gt;"","UPC="&amp;A552,"Catalog='"&amp;SUBSTITUTE(trim(B552),"'","''")&amp;"'")&amp;" and EnterpriseId="&amp;EntId&amp;"), (select ArtistId from Artists where Name=N'"&amp;SUBSTITUTE(trim(E552),"'","''")&amp;"' and EnterpriseId="&amp;EntId&amp;"), null)",""))</f>
        <v>update Releases set ArtistId=(select ArtistId from Artists where Name=N'PeJota10*' and EnterpriseId=647322), SearchKeywords=concat_ws(' ', Name, N'PeJota10*',(select Name from Labels where LabelId=Releases.LabelId), ReleaseId, UPC, Catalog) where UPC=711709929065 and EnterpriseId=647322</v>
      </c>
    </row>
    <row r="553">
      <c r="A553" s="110">
        <v>7.11709929065E11</v>
      </c>
      <c r="B553" s="84"/>
      <c r="C553" s="134" t="str">
        <f t="array" ref="C553">ifs(and(isblank($A553),isblank($B553)),"", not(iserror(vlookup($A553&amp;$B553,'3) Release_Label'!$D:$D&amp;'3) Release_Label'!$E:$E,1,0))),vlookup($A553&amp;$B553,{'3) Release_Label'!$D:$D&amp;'3) Release_Label'!$E:$E,'3) Release_Label'!$F:$F},2,0), or(and(not(isblank($B553)),$B553=$B552,$A553&lt;&gt;$A552),and(not(isblank($A553)),$A553=$A552,$B553&lt;&gt;$B552)),"ID LISTS UNALIGNED",and($A553&lt;&gt;"",countif('3) Release_Label'!$D:$D,$A553)=0),"NO UPC MATCH in Release_Label",and($B553&lt;&gt;"",countif('3) Release_Label'!$E:$E,$B553)=0),"NO CATALOG ID MATCH in Release_Label",iserror(vlookup($A553&amp;$B553,'3) Release_Label'!$D:$D&amp;'3) Release_Label'!$E:$E,1,0)),"NO UPC-CATALOG ID pair MATCH in Release_Label" )</f>
        <v>Yonkou do Sol</v>
      </c>
      <c r="D553" s="134" t="str">
        <f t="array" ref="D553">ifs(and(isblank($A553),isblank($B553)),"", not(iserror(vlookup($A553&amp;$B553,'3) Release_Label'!$D:$D&amp;'3) Release_Label'!$E:$E,1,0))),vlookup($A553&amp;$B553,{'3) Release_Label'!$D:$D&amp;'3) Release_Label'!$E:$E,'3) Release_Label'!$H:$H},2,0), or(and(not(isblank($B553)),$B553=$B552,$A553&lt;&gt;$A552),and(not(isblank($A553)),$A553=$A552,$B553&lt;&gt;$B552)),"ID LISTS UNALIGNED",and($A553&lt;&gt;"",countif('3) Release_Label'!$D:$D,$A553)=0),"NO UPC MATCH in Release_Label",and($B553&lt;&gt;"",countif('3) Release_Label'!$E:$E,$B553)=0),"NO CATALOG ID MATCH in Release_Label",iserror(vlookup($A553&amp;$B553,'3) Release_Label'!$D:$D&amp;'3) Release_Label'!$E:$E,1,0)),"NO UPC-CATALOG ID pair MATCH in Release_Label" )</f>
        <v>Speed Up</v>
      </c>
      <c r="E553" s="96" t="s">
        <v>53</v>
      </c>
      <c r="F553" s="135" t="s">
        <v>669</v>
      </c>
      <c r="G553" s="136" t="str">
        <f t="array" ref="G553">ifs(or($F553="",$F553="Main Primary Artist"),$F553,not(iserror(vlookup($F553,'Reference info'!$J$5:$J$8,1,0))),"Key Artist",not(iserror(vlookup($F553,'Reference info'!$J$38:$J$405,1,0))),"Performer",not(iserror(vlookup($F553,'Reference info'!$J$10:$J$36,1,0))),"Producer &amp; Engineer")</f>
        <v>Producer &amp; Engineer</v>
      </c>
      <c r="I553" s="8" t="str">
        <f>IF(AND(F553="Main Primary Artist",SUBSTITUTE(E553," ","")&lt;&gt;"VariousArtists",SUBSTITUTE(E553," ","")&lt;&gt;"VariousArtist",E553&lt;&gt;"Various",SUBSTITUTE(E553," ","")&lt;&gt;"AssortedArtists",SUBSTITUTE(E553," ","")&lt;&gt;"AssortedArtist",E553&lt;&gt;"Assorted",SUBSTITUTE(E553," ","")&lt;&gt;"AsortedArtists",SUBSTITUTE(E553," ","")&lt;&gt;"AsortedArtist",E553&lt;&gt;"Asorted",E553&lt;&gt;"Other",,SUBSTITUTE(E553," ","")&lt;&gt;"MiscellaneousArtists",SUBSTITUTE(E553," ","")&lt;&gt;"MiscellaneousArtist",E553&lt;&gt;"Miscellaneous",SUBSTITUTE(E553," ","")&lt;&gt;"MiscelaneousArtists",SUBSTITUTE(E553," ","")&lt;&gt;"MiscelaneousArtist",E553&lt;&gt;"Miscelaneous"),"update Releases set ArtistId=(select ArtistId from Artists where Name=N'"&amp;SUBSTITUTE(trim(E553),"'","''")&amp;"' and EnterpriseId="&amp;EntId&amp;"), SearchKeywords=concat_ws(' ', Name, N'"&amp;SUBSTITUTE(trim(E553),"'","''")&amp;"',(select Name from Labels where LabelId=Releases.LabelId), ReleaseId, UPC, Catalog) where "&amp;IF(A553&lt;&gt;"","UPC="&amp;A553,"Catalog='"&amp;SUBSTITUTE(trim(B553),"'","''")&amp;"'")&amp;" and EnterpriseId="&amp;EntId,IF(and(F553&lt;&gt;"Main Primary Artist",SUBSTITUTE(E553," ","")&lt;&gt;"VariousArtists",SUBSTITUTE(E553," ","")&lt;&gt;"VariousArtist",E553&lt;&gt;"Various",SUBSTITUTE(E553," ","")&lt;&gt;"AssortedArtists",SUBSTITUTE(E553," ","")&lt;&gt;"AssortedArtist",E553&lt;&gt;"Assorted",SUBSTITUTE(E553," ","")&lt;&gt;"AsortedArtists",SUBSTITUTE(E553," ","")&lt;&gt;"AsortedArtist",E553&lt;&gt;"Asorted",E553&lt;&gt;"Other",,SUBSTITUTE(E553," ","")&lt;&gt;"MiscellaneousArtists",SUBSTITUTE(E553," ","")&lt;&gt;"MiscellaneousArtist",E553&lt;&gt;"Miscellaneous",SUBSTITUTE(E553," ","")&lt;&gt;"MiscelaneousArtists",SUBSTITUTE(E553," ","")&lt;&gt;"MiscelaneousArtist",E553&lt;&gt;"Miscelaneous"),"INSERT into Contributors VALUES (newid(), "&amp;IF(F553&lt;&gt;"Primary Artist", "(select RoleId from ContributorRoles where Name='"&amp;F553&amp;"'), 0", "49, 1")&amp; ", null, (select max(ReleaseId) from Releases where "&amp;IF(A553&lt;&gt;"","UPC="&amp;A553,"Catalog='"&amp;SUBSTITUTE(trim(B553),"'","''")&amp;"'")&amp;" and EnterpriseId="&amp;EntId&amp;"), (select ArtistId from Artists where Name=N'"&amp;SUBSTITUTE(trim(E553),"'","''")&amp;"' and EnterpriseId="&amp;EntId&amp;"), null)",""))</f>
        <v>INSERT into Contributors VALUES (newid(), (select RoleId from ContributorRoles where Name='Engineer'), 0, null, (select max(ReleaseId) from Releases where UPC=711709929065 and EnterpriseId=647322), (select ArtistId from Artists where Name=N'PeJota10*' and EnterpriseId=647322), null)</v>
      </c>
    </row>
    <row r="554">
      <c r="A554" s="110">
        <v>7.11709929256E11</v>
      </c>
      <c r="B554" s="84"/>
      <c r="C554" s="134" t="str">
        <f t="array" ref="C554">ifs(and(isblank($A554),isblank($B554)),"", not(iserror(vlookup($A554&amp;$B554,'3) Release_Label'!$D:$D&amp;'3) Release_Label'!$E:$E,1,0))),vlookup($A554&amp;$B554,{'3) Release_Label'!$D:$D&amp;'3) Release_Label'!$E:$E,'3) Release_Label'!$F:$F},2,0), or(and(not(isblank($B554)),$B554=$B553,$A554&lt;&gt;$A553),and(not(isblank($A554)),$A554=$A553,$B554&lt;&gt;$B553)),"ID LISTS UNALIGNED",and($A554&lt;&gt;"",countif('3) Release_Label'!$D:$D,$A554)=0),"NO UPC MATCH in Release_Label",and($B554&lt;&gt;"",countif('3) Release_Label'!$E:$E,$B554)=0),"NO CATALOG ID MATCH in Release_Label",iserror(vlookup($A554&amp;$B554,'3) Release_Label'!$D:$D&amp;'3) Release_Label'!$E:$E,1,0)),"NO UPC-CATALOG ID pair MATCH in Release_Label" )</f>
        <v>Yonkou do Sol</v>
      </c>
      <c r="D554" s="134" t="str">
        <f t="array" ref="D554">ifs(and(isblank($A554),isblank($B554)),"", not(iserror(vlookup($A554&amp;$B554,'3) Release_Label'!$D:$D&amp;'3) Release_Label'!$E:$E,1,0))),vlookup($A554&amp;$B554,{'3) Release_Label'!$D:$D&amp;'3) Release_Label'!$E:$E,'3) Release_Label'!$H:$H},2,0), or(and(not(isblank($B554)),$B554=$B553,$A554&lt;&gt;$A553),and(not(isblank($A554)),$A554=$A553,$B554&lt;&gt;$B553)),"ID LISTS UNALIGNED",and($A554&lt;&gt;"",countif('3) Release_Label'!$D:$D,$A554)=0),"NO UPC MATCH in Release_Label",and($B554&lt;&gt;"",countif('3) Release_Label'!$E:$E,$B554)=0),"NO CATALOG ID MATCH in Release_Label",iserror(vlookup($A554&amp;$B554,'3) Release_Label'!$D:$D&amp;'3) Release_Label'!$E:$E,1,0)),"NO UPC-CATALOG ID pair MATCH in Release_Label" )</f>
        <v/>
      </c>
      <c r="E554" s="96" t="s">
        <v>53</v>
      </c>
      <c r="F554" s="135" t="s">
        <v>667</v>
      </c>
      <c r="G554" s="136" t="str">
        <f t="array" ref="G554">ifs(or($F554="",$F554="Main Primary Artist"),$F554,not(iserror(vlookup($F554,'Reference info'!$J$5:$J$8,1,0))),"Key Artist",not(iserror(vlookup($F554,'Reference info'!$J$38:$J$405,1,0))),"Performer",not(iserror(vlookup($F554,'Reference info'!$J$10:$J$36,1,0))),"Producer &amp; Engineer")</f>
        <v>Producer &amp; Engineer</v>
      </c>
      <c r="I554" s="8" t="str">
        <f>IF(AND(F554="Main Primary Artist",SUBSTITUTE(E554," ","")&lt;&gt;"VariousArtists",SUBSTITUTE(E554," ","")&lt;&gt;"VariousArtist",E554&lt;&gt;"Various",SUBSTITUTE(E554," ","")&lt;&gt;"AssortedArtists",SUBSTITUTE(E554," ","")&lt;&gt;"AssortedArtist",E554&lt;&gt;"Assorted",SUBSTITUTE(E554," ","")&lt;&gt;"AsortedArtists",SUBSTITUTE(E554," ","")&lt;&gt;"AsortedArtist",E554&lt;&gt;"Asorted",E554&lt;&gt;"Other",,SUBSTITUTE(E554," ","")&lt;&gt;"MiscellaneousArtists",SUBSTITUTE(E554," ","")&lt;&gt;"MiscellaneousArtist",E554&lt;&gt;"Miscellaneous",SUBSTITUTE(E554," ","")&lt;&gt;"MiscelaneousArtists",SUBSTITUTE(E554," ","")&lt;&gt;"MiscelaneousArtist",E554&lt;&gt;"Miscelaneous"),"update Releases set ArtistId=(select ArtistId from Artists where Name=N'"&amp;SUBSTITUTE(trim(E554),"'","''")&amp;"' and EnterpriseId="&amp;EntId&amp;"), SearchKeywords=concat_ws(' ', Name, N'"&amp;SUBSTITUTE(trim(E554),"'","''")&amp;"',(select Name from Labels where LabelId=Releases.LabelId), ReleaseId, UPC, Catalog) where "&amp;IF(A554&lt;&gt;"","UPC="&amp;A554,"Catalog='"&amp;SUBSTITUTE(trim(B554),"'","''")&amp;"'")&amp;" and EnterpriseId="&amp;EntId,IF(and(F554&lt;&gt;"Main Primary Artist",SUBSTITUTE(E554," ","")&lt;&gt;"VariousArtists",SUBSTITUTE(E554," ","")&lt;&gt;"VariousArtist",E554&lt;&gt;"Various",SUBSTITUTE(E554," ","")&lt;&gt;"AssortedArtists",SUBSTITUTE(E554," ","")&lt;&gt;"AssortedArtist",E554&lt;&gt;"Assorted",SUBSTITUTE(E554," ","")&lt;&gt;"AsortedArtists",SUBSTITUTE(E554," ","")&lt;&gt;"AsortedArtist",E554&lt;&gt;"Asorted",E554&lt;&gt;"Other",,SUBSTITUTE(E554," ","")&lt;&gt;"MiscellaneousArtists",SUBSTITUTE(E554," ","")&lt;&gt;"MiscellaneousArtist",E554&lt;&gt;"Miscellaneous",SUBSTITUTE(E554," ","")&lt;&gt;"MiscelaneousArtists",SUBSTITUTE(E554," ","")&lt;&gt;"MiscelaneousArtist",E554&lt;&gt;"Miscelaneous"),"INSERT into Contributors VALUES (newid(), "&amp;IF(F554&lt;&gt;"Primary Artist", "(select RoleId from ContributorRoles where Name='"&amp;F554&amp;"'), 0", "49, 1")&amp; ", null, (select max(ReleaseId) from Releases where "&amp;IF(A554&lt;&gt;"","UPC="&amp;A554,"Catalog='"&amp;SUBSTITUTE(trim(B554),"'","''")&amp;"'")&amp;" and EnterpriseId="&amp;EntId&amp;"), (select ArtistId from Artists where Name=N'"&amp;SUBSTITUTE(trim(E554),"'","''")&amp;"' and EnterpriseId="&amp;EntId&amp;"), null)",""))</f>
        <v>INSERT into Contributors VALUES (newid(), (select RoleId from ContributorRoles where Name='Producer'), 0, null, (select max(ReleaseId) from Releases where UPC=711709929256 and EnterpriseId=647322), (select ArtistId from Artists where Name=N'PeJota10*' and EnterpriseId=647322), null)</v>
      </c>
    </row>
    <row r="555">
      <c r="A555" s="110">
        <v>7.11709929256E11</v>
      </c>
      <c r="B555" s="84"/>
      <c r="C555" s="134" t="str">
        <f t="array" ref="C555">ifs(and(isblank($A555),isblank($B555)),"", not(iserror(vlookup($A555&amp;$B555,'3) Release_Label'!$D:$D&amp;'3) Release_Label'!$E:$E,1,0))),vlookup($A555&amp;$B555,{'3) Release_Label'!$D:$D&amp;'3) Release_Label'!$E:$E,'3) Release_Label'!$F:$F},2,0), or(and(not(isblank($B555)),$B555=$B554,$A555&lt;&gt;$A554),and(not(isblank($A555)),$A555=$A554,$B555&lt;&gt;$B554)),"ID LISTS UNALIGNED",and($A555&lt;&gt;"",countif('3) Release_Label'!$D:$D,$A555)=0),"NO UPC MATCH in Release_Label",and($B555&lt;&gt;"",countif('3) Release_Label'!$E:$E,$B555)=0),"NO CATALOG ID MATCH in Release_Label",iserror(vlookup($A555&amp;$B555,'3) Release_Label'!$D:$D&amp;'3) Release_Label'!$E:$E,1,0)),"NO UPC-CATALOG ID pair MATCH in Release_Label" )</f>
        <v>Yonkou do Sol</v>
      </c>
      <c r="D555" s="134" t="str">
        <f t="array" ref="D555">ifs(and(isblank($A555),isblank($B555)),"", not(iserror(vlookup($A555&amp;$B555,'3) Release_Label'!$D:$D&amp;'3) Release_Label'!$E:$E,1,0))),vlookup($A555&amp;$B555,{'3) Release_Label'!$D:$D&amp;'3) Release_Label'!$E:$E,'3) Release_Label'!$H:$H},2,0), or(and(not(isblank($B555)),$B555=$B554,$A555&lt;&gt;$A554),and(not(isblank($A555)),$A555=$A554,$B555&lt;&gt;$B554)),"ID LISTS UNALIGNED",and($A555&lt;&gt;"",countif('3) Release_Label'!$D:$D,$A555)=0),"NO UPC MATCH in Release_Label",and($B555&lt;&gt;"",countif('3) Release_Label'!$E:$E,$B555)=0),"NO CATALOG ID MATCH in Release_Label",iserror(vlookup($A555&amp;$B555,'3) Release_Label'!$D:$D&amp;'3) Release_Label'!$E:$E,1,0)),"NO UPC-CATALOG ID pair MATCH in Release_Label" )</f>
        <v/>
      </c>
      <c r="E555" s="96" t="s">
        <v>53</v>
      </c>
      <c r="F555" s="140" t="s">
        <v>666</v>
      </c>
      <c r="G555" s="136" t="str">
        <f t="array" ref="G555">ifs(or($F555="",$F555="Main Primary Artist"),$F555,not(iserror(vlookup($F555,'Reference info'!$J$5:$J$8,1,0))),"Key Artist",not(iserror(vlookup($F555,'Reference info'!$J$38:$J$405,1,0))),"Performer",not(iserror(vlookup($F555,'Reference info'!$J$10:$J$36,1,0))),"Producer &amp; Engineer")</f>
        <v>Main Primary Artist</v>
      </c>
      <c r="I555" s="8" t="str">
        <f>IF(AND(F555="Main Primary Artist",SUBSTITUTE(E555," ","")&lt;&gt;"VariousArtists",SUBSTITUTE(E555," ","")&lt;&gt;"VariousArtist",E555&lt;&gt;"Various",SUBSTITUTE(E555," ","")&lt;&gt;"AssortedArtists",SUBSTITUTE(E555," ","")&lt;&gt;"AssortedArtist",E555&lt;&gt;"Assorted",SUBSTITUTE(E555," ","")&lt;&gt;"AsortedArtists",SUBSTITUTE(E555," ","")&lt;&gt;"AsortedArtist",E555&lt;&gt;"Asorted",E555&lt;&gt;"Other",,SUBSTITUTE(E555," ","")&lt;&gt;"MiscellaneousArtists",SUBSTITUTE(E555," ","")&lt;&gt;"MiscellaneousArtist",E555&lt;&gt;"Miscellaneous",SUBSTITUTE(E555," ","")&lt;&gt;"MiscelaneousArtists",SUBSTITUTE(E555," ","")&lt;&gt;"MiscelaneousArtist",E555&lt;&gt;"Miscelaneous"),"update Releases set ArtistId=(select ArtistId from Artists where Name=N'"&amp;SUBSTITUTE(trim(E555),"'","''")&amp;"' and EnterpriseId="&amp;EntId&amp;"), SearchKeywords=concat_ws(' ', Name, N'"&amp;SUBSTITUTE(trim(E555),"'","''")&amp;"',(select Name from Labels where LabelId=Releases.LabelId), ReleaseId, UPC, Catalog) where "&amp;IF(A555&lt;&gt;"","UPC="&amp;A555,"Catalog='"&amp;SUBSTITUTE(trim(B555),"'","''")&amp;"'")&amp;" and EnterpriseId="&amp;EntId,IF(and(F555&lt;&gt;"Main Primary Artist",SUBSTITUTE(E555," ","")&lt;&gt;"VariousArtists",SUBSTITUTE(E555," ","")&lt;&gt;"VariousArtist",E555&lt;&gt;"Various",SUBSTITUTE(E555," ","")&lt;&gt;"AssortedArtists",SUBSTITUTE(E555," ","")&lt;&gt;"AssortedArtist",E555&lt;&gt;"Assorted",SUBSTITUTE(E555," ","")&lt;&gt;"AsortedArtists",SUBSTITUTE(E555," ","")&lt;&gt;"AsortedArtist",E555&lt;&gt;"Asorted",E555&lt;&gt;"Other",,SUBSTITUTE(E555," ","")&lt;&gt;"MiscellaneousArtists",SUBSTITUTE(E555," ","")&lt;&gt;"MiscellaneousArtist",E555&lt;&gt;"Miscellaneous",SUBSTITUTE(E555," ","")&lt;&gt;"MiscelaneousArtists",SUBSTITUTE(E555," ","")&lt;&gt;"MiscelaneousArtist",E555&lt;&gt;"Miscelaneous"),"INSERT into Contributors VALUES (newid(), "&amp;IF(F555&lt;&gt;"Primary Artist", "(select RoleId from ContributorRoles where Name='"&amp;F555&amp;"'), 0", "49, 1")&amp; ", null, (select max(ReleaseId) from Releases where "&amp;IF(A555&lt;&gt;"","UPC="&amp;A555,"Catalog='"&amp;SUBSTITUTE(trim(B555),"'","''")&amp;"'")&amp;" and EnterpriseId="&amp;EntId&amp;"), (select ArtistId from Artists where Name=N'"&amp;SUBSTITUTE(trim(E555),"'","''")&amp;"' and EnterpriseId="&amp;EntId&amp;"), null)",""))</f>
        <v>update Releases set ArtistId=(select ArtistId from Artists where Name=N'PeJota10*' and EnterpriseId=647322), SearchKeywords=concat_ws(' ', Name, N'PeJota10*',(select Name from Labels where LabelId=Releases.LabelId), ReleaseId, UPC, Catalog) where UPC=711709929256 and EnterpriseId=647322</v>
      </c>
    </row>
    <row r="556">
      <c r="A556" s="110">
        <v>7.11709929256E11</v>
      </c>
      <c r="B556" s="84"/>
      <c r="C556" s="134" t="str">
        <f t="array" ref="C556">ifs(and(isblank($A556),isblank($B556)),"", not(iserror(vlookup($A556&amp;$B556,'3) Release_Label'!$D:$D&amp;'3) Release_Label'!$E:$E,1,0))),vlookup($A556&amp;$B556,{'3) Release_Label'!$D:$D&amp;'3) Release_Label'!$E:$E,'3) Release_Label'!$F:$F},2,0), or(and(not(isblank($B556)),$B556=$B555,$A556&lt;&gt;$A555),and(not(isblank($A556)),$A556=$A555,$B556&lt;&gt;$B555)),"ID LISTS UNALIGNED",and($A556&lt;&gt;"",countif('3) Release_Label'!$D:$D,$A556)=0),"NO UPC MATCH in Release_Label",and($B556&lt;&gt;"",countif('3) Release_Label'!$E:$E,$B556)=0),"NO CATALOG ID MATCH in Release_Label",iserror(vlookup($A556&amp;$B556,'3) Release_Label'!$D:$D&amp;'3) Release_Label'!$E:$E,1,0)),"NO UPC-CATALOG ID pair MATCH in Release_Label" )</f>
        <v>Yonkou do Sol</v>
      </c>
      <c r="D556" s="134" t="str">
        <f t="array" ref="D556">ifs(and(isblank($A556),isblank($B556)),"", not(iserror(vlookup($A556&amp;$B556,'3) Release_Label'!$D:$D&amp;'3) Release_Label'!$E:$E,1,0))),vlookup($A556&amp;$B556,{'3) Release_Label'!$D:$D&amp;'3) Release_Label'!$E:$E,'3) Release_Label'!$H:$H},2,0), or(and(not(isblank($B556)),$B556=$B555,$A556&lt;&gt;$A555),and(not(isblank($A556)),$A556=$A555,$B556&lt;&gt;$B555)),"ID LISTS UNALIGNED",and($A556&lt;&gt;"",countif('3) Release_Label'!$D:$D,$A556)=0),"NO UPC MATCH in Release_Label",and($B556&lt;&gt;"",countif('3) Release_Label'!$E:$E,$B556)=0),"NO CATALOG ID MATCH in Release_Label",iserror(vlookup($A556&amp;$B556,'3) Release_Label'!$D:$D&amp;'3) Release_Label'!$E:$E,1,0)),"NO UPC-CATALOG ID pair MATCH in Release_Label" )</f>
        <v/>
      </c>
      <c r="E556" s="96" t="s">
        <v>53</v>
      </c>
      <c r="F556" s="135" t="s">
        <v>669</v>
      </c>
      <c r="G556" s="136" t="str">
        <f t="array" ref="G556">ifs(or($F556="",$F556="Main Primary Artist"),$F556,not(iserror(vlookup($F556,'Reference info'!$J$5:$J$8,1,0))),"Key Artist",not(iserror(vlookup($F556,'Reference info'!$J$38:$J$405,1,0))),"Performer",not(iserror(vlookup($F556,'Reference info'!$J$10:$J$36,1,0))),"Producer &amp; Engineer")</f>
        <v>Producer &amp; Engineer</v>
      </c>
      <c r="I556" s="8" t="str">
        <f>IF(AND(F556="Main Primary Artist",SUBSTITUTE(E556," ","")&lt;&gt;"VariousArtists",SUBSTITUTE(E556," ","")&lt;&gt;"VariousArtist",E556&lt;&gt;"Various",SUBSTITUTE(E556," ","")&lt;&gt;"AssortedArtists",SUBSTITUTE(E556," ","")&lt;&gt;"AssortedArtist",E556&lt;&gt;"Assorted",SUBSTITUTE(E556," ","")&lt;&gt;"AsortedArtists",SUBSTITUTE(E556," ","")&lt;&gt;"AsortedArtist",E556&lt;&gt;"Asorted",E556&lt;&gt;"Other",,SUBSTITUTE(E556," ","")&lt;&gt;"MiscellaneousArtists",SUBSTITUTE(E556," ","")&lt;&gt;"MiscellaneousArtist",E556&lt;&gt;"Miscellaneous",SUBSTITUTE(E556," ","")&lt;&gt;"MiscelaneousArtists",SUBSTITUTE(E556," ","")&lt;&gt;"MiscelaneousArtist",E556&lt;&gt;"Miscelaneous"),"update Releases set ArtistId=(select ArtistId from Artists where Name=N'"&amp;SUBSTITUTE(trim(E556),"'","''")&amp;"' and EnterpriseId="&amp;EntId&amp;"), SearchKeywords=concat_ws(' ', Name, N'"&amp;SUBSTITUTE(trim(E556),"'","''")&amp;"',(select Name from Labels where LabelId=Releases.LabelId), ReleaseId, UPC, Catalog) where "&amp;IF(A556&lt;&gt;"","UPC="&amp;A556,"Catalog='"&amp;SUBSTITUTE(trim(B556),"'","''")&amp;"'")&amp;" and EnterpriseId="&amp;EntId,IF(and(F556&lt;&gt;"Main Primary Artist",SUBSTITUTE(E556," ","")&lt;&gt;"VariousArtists",SUBSTITUTE(E556," ","")&lt;&gt;"VariousArtist",E556&lt;&gt;"Various",SUBSTITUTE(E556," ","")&lt;&gt;"AssortedArtists",SUBSTITUTE(E556," ","")&lt;&gt;"AssortedArtist",E556&lt;&gt;"Assorted",SUBSTITUTE(E556," ","")&lt;&gt;"AsortedArtists",SUBSTITUTE(E556," ","")&lt;&gt;"AsortedArtist",E556&lt;&gt;"Asorted",E556&lt;&gt;"Other",,SUBSTITUTE(E556," ","")&lt;&gt;"MiscellaneousArtists",SUBSTITUTE(E556," ","")&lt;&gt;"MiscellaneousArtist",E556&lt;&gt;"Miscellaneous",SUBSTITUTE(E556," ","")&lt;&gt;"MiscelaneousArtists",SUBSTITUTE(E556," ","")&lt;&gt;"MiscelaneousArtist",E556&lt;&gt;"Miscelaneous"),"INSERT into Contributors VALUES (newid(), "&amp;IF(F556&lt;&gt;"Primary Artist", "(select RoleId from ContributorRoles where Name='"&amp;F556&amp;"'), 0", "49, 1")&amp; ", null, (select max(ReleaseId) from Releases where "&amp;IF(A556&lt;&gt;"","UPC="&amp;A556,"Catalog='"&amp;SUBSTITUTE(trim(B556),"'","''")&amp;"'")&amp;" and EnterpriseId="&amp;EntId&amp;"), (select ArtistId from Artists where Name=N'"&amp;SUBSTITUTE(trim(E556),"'","''")&amp;"' and EnterpriseId="&amp;EntId&amp;"), null)",""))</f>
        <v>INSERT into Contributors VALUES (newid(), (select RoleId from ContributorRoles where Name='Engineer'), 0, null, (select max(ReleaseId) from Releases where UPC=711709929256 and EnterpriseId=647322), (select ArtistId from Artists where Name=N'PeJota10*' and EnterpriseId=647322), null)</v>
      </c>
    </row>
    <row r="557">
      <c r="A557" s="110">
        <v>7.13312393462E11</v>
      </c>
      <c r="B557" s="84"/>
      <c r="C557" s="134" t="str">
        <f t="array" ref="C557">ifs(and(isblank($A557),isblank($B557)),"", not(iserror(vlookup($A557&amp;$B557,'3) Release_Label'!$D:$D&amp;'3) Release_Label'!$E:$E,1,0))),vlookup($A557&amp;$B557,{'3) Release_Label'!$D:$D&amp;'3) Release_Label'!$E:$E,'3) Release_Label'!$F:$F},2,0), or(and(not(isblank($B557)),$B557=$B556,$A557&lt;&gt;$A556),and(not(isblank($A557)),$A557=$A556,$B557&lt;&gt;$B556)),"ID LISTS UNALIGNED",and($A557&lt;&gt;"",countif('3) Release_Label'!$D:$D,$A557)=0),"NO UPC MATCH in Release_Label",and($B557&lt;&gt;"",countif('3) Release_Label'!$E:$E,$B557)=0),"NO CATALOG ID MATCH in Release_Label",iserror(vlookup($A557&amp;$B557,'3) Release_Label'!$D:$D&amp;'3) Release_Label'!$E:$E,1,0)),"NO UPC-CATALOG ID pair MATCH in Release_Label" )</f>
        <v>Poesia Geek #3 - Magia</v>
      </c>
      <c r="D557" s="134" t="str">
        <f t="array" ref="D557">ifs(and(isblank($A557),isblank($B557)),"", not(iserror(vlookup($A557&amp;$B557,'3) Release_Label'!$D:$D&amp;'3) Release_Label'!$E:$E,1,0))),vlookup($A557&amp;$B557,{'3) Release_Label'!$D:$D&amp;'3) Release_Label'!$E:$E,'3) Release_Label'!$H:$H},2,0), or(and(not(isblank($B557)),$B557=$B556,$A557&lt;&gt;$A556),and(not(isblank($A557)),$A557=$A556,$B557&lt;&gt;$B556)),"ID LISTS UNALIGNED",and($A557&lt;&gt;"",countif('3) Release_Label'!$D:$D,$A557)=0),"NO UPC MATCH in Release_Label",and($B557&lt;&gt;"",countif('3) Release_Label'!$E:$E,$B557)=0),"NO CATALOG ID MATCH in Release_Label",iserror(vlookup($A557&amp;$B557,'3) Release_Label'!$D:$D&amp;'3) Release_Label'!$E:$E,1,0)),"NO UPC-CATALOG ID pair MATCH in Release_Label" )</f>
        <v/>
      </c>
      <c r="E557" s="96" t="s">
        <v>53</v>
      </c>
      <c r="F557" s="135" t="s">
        <v>667</v>
      </c>
      <c r="G557" s="136" t="str">
        <f t="array" ref="G557">ifs(or($F557="",$F557="Main Primary Artist"),$F557,not(iserror(vlookup($F557,'Reference info'!$J$5:$J$8,1,0))),"Key Artist",not(iserror(vlookup($F557,'Reference info'!$J$38:$J$405,1,0))),"Performer",not(iserror(vlookup($F557,'Reference info'!$J$10:$J$36,1,0))),"Producer &amp; Engineer")</f>
        <v>Producer &amp; Engineer</v>
      </c>
      <c r="I557" s="8" t="str">
        <f>IF(AND(F557="Main Primary Artist",SUBSTITUTE(E557," ","")&lt;&gt;"VariousArtists",SUBSTITUTE(E557," ","")&lt;&gt;"VariousArtist",E557&lt;&gt;"Various",SUBSTITUTE(E557," ","")&lt;&gt;"AssortedArtists",SUBSTITUTE(E557," ","")&lt;&gt;"AssortedArtist",E557&lt;&gt;"Assorted",SUBSTITUTE(E557," ","")&lt;&gt;"AsortedArtists",SUBSTITUTE(E557," ","")&lt;&gt;"AsortedArtist",E557&lt;&gt;"Asorted",E557&lt;&gt;"Other",,SUBSTITUTE(E557," ","")&lt;&gt;"MiscellaneousArtists",SUBSTITUTE(E557," ","")&lt;&gt;"MiscellaneousArtist",E557&lt;&gt;"Miscellaneous",SUBSTITUTE(E557," ","")&lt;&gt;"MiscelaneousArtists",SUBSTITUTE(E557," ","")&lt;&gt;"MiscelaneousArtist",E557&lt;&gt;"Miscelaneous"),"update Releases set ArtistId=(select ArtistId from Artists where Name=N'"&amp;SUBSTITUTE(trim(E557),"'","''")&amp;"' and EnterpriseId="&amp;EntId&amp;"), SearchKeywords=concat_ws(' ', Name, N'"&amp;SUBSTITUTE(trim(E557),"'","''")&amp;"',(select Name from Labels where LabelId=Releases.LabelId), ReleaseId, UPC, Catalog) where "&amp;IF(A557&lt;&gt;"","UPC="&amp;A557,"Catalog='"&amp;SUBSTITUTE(trim(B557),"'","''")&amp;"'")&amp;" and EnterpriseId="&amp;EntId,IF(and(F557&lt;&gt;"Main Primary Artist",SUBSTITUTE(E557," ","")&lt;&gt;"VariousArtists",SUBSTITUTE(E557," ","")&lt;&gt;"VariousArtist",E557&lt;&gt;"Various",SUBSTITUTE(E557," ","")&lt;&gt;"AssortedArtists",SUBSTITUTE(E557," ","")&lt;&gt;"AssortedArtist",E557&lt;&gt;"Assorted",SUBSTITUTE(E557," ","")&lt;&gt;"AsortedArtists",SUBSTITUTE(E557," ","")&lt;&gt;"AsortedArtist",E557&lt;&gt;"Asorted",E557&lt;&gt;"Other",,SUBSTITUTE(E557," ","")&lt;&gt;"MiscellaneousArtists",SUBSTITUTE(E557," ","")&lt;&gt;"MiscellaneousArtist",E557&lt;&gt;"Miscellaneous",SUBSTITUTE(E557," ","")&lt;&gt;"MiscelaneousArtists",SUBSTITUTE(E557," ","")&lt;&gt;"MiscelaneousArtist",E557&lt;&gt;"Miscelaneous"),"INSERT into Contributors VALUES (newid(), "&amp;IF(F557&lt;&gt;"Primary Artist", "(select RoleId from ContributorRoles where Name='"&amp;F557&amp;"'), 0", "49, 1")&amp; ", null, (select max(ReleaseId) from Releases where "&amp;IF(A557&lt;&gt;"","UPC="&amp;A557,"Catalog='"&amp;SUBSTITUTE(trim(B557),"'","''")&amp;"'")&amp;" and EnterpriseId="&amp;EntId&amp;"), (select ArtistId from Artists where Name=N'"&amp;SUBSTITUTE(trim(E557),"'","''")&amp;"' and EnterpriseId="&amp;EntId&amp;"), null)",""))</f>
        <v>INSERT into Contributors VALUES (newid(), (select RoleId from ContributorRoles where Name='Producer'), 0, null, (select max(ReleaseId) from Releases where UPC=713312393462 and EnterpriseId=647322), (select ArtistId from Artists where Name=N'PeJota10*' and EnterpriseId=647322), null)</v>
      </c>
    </row>
    <row r="558">
      <c r="A558" s="110">
        <v>7.13312393462E11</v>
      </c>
      <c r="B558" s="84"/>
      <c r="C558" s="134" t="str">
        <f t="array" ref="C558">ifs(and(isblank($A558),isblank($B558)),"", not(iserror(vlookup($A558&amp;$B558,'3) Release_Label'!$D:$D&amp;'3) Release_Label'!$E:$E,1,0))),vlookup($A558&amp;$B558,{'3) Release_Label'!$D:$D&amp;'3) Release_Label'!$E:$E,'3) Release_Label'!$F:$F},2,0), or(and(not(isblank($B558)),$B558=$B557,$A558&lt;&gt;$A557),and(not(isblank($A558)),$A558=$A557,$B558&lt;&gt;$B557)),"ID LISTS UNALIGNED",and($A558&lt;&gt;"",countif('3) Release_Label'!$D:$D,$A558)=0),"NO UPC MATCH in Release_Label",and($B558&lt;&gt;"",countif('3) Release_Label'!$E:$E,$B558)=0),"NO CATALOG ID MATCH in Release_Label",iserror(vlookup($A558&amp;$B558,'3) Release_Label'!$D:$D&amp;'3) Release_Label'!$E:$E,1,0)),"NO UPC-CATALOG ID pair MATCH in Release_Label" )</f>
        <v>Poesia Geek #3 - Magia</v>
      </c>
      <c r="D558" s="134" t="str">
        <f t="array" ref="D558">ifs(and(isblank($A558),isblank($B558)),"", not(iserror(vlookup($A558&amp;$B558,'3) Release_Label'!$D:$D&amp;'3) Release_Label'!$E:$E,1,0))),vlookup($A558&amp;$B558,{'3) Release_Label'!$D:$D&amp;'3) Release_Label'!$E:$E,'3) Release_Label'!$H:$H},2,0), or(and(not(isblank($B558)),$B558=$B557,$A558&lt;&gt;$A557),and(not(isblank($A558)),$A558=$A557,$B558&lt;&gt;$B557)),"ID LISTS UNALIGNED",and($A558&lt;&gt;"",countif('3) Release_Label'!$D:$D,$A558)=0),"NO UPC MATCH in Release_Label",and($B558&lt;&gt;"",countif('3) Release_Label'!$E:$E,$B558)=0),"NO CATALOG ID MATCH in Release_Label",iserror(vlookup($A558&amp;$B558,'3) Release_Label'!$D:$D&amp;'3) Release_Label'!$E:$E,1,0)),"NO UPC-CATALOG ID pair MATCH in Release_Label" )</f>
        <v/>
      </c>
      <c r="E558" s="96" t="s">
        <v>77</v>
      </c>
      <c r="F558" s="140" t="s">
        <v>671</v>
      </c>
      <c r="G558" s="136" t="str">
        <f t="array" ref="G558">ifs(or($F558="",$F558="Main Primary Artist"),$F558,not(iserror(vlookup($F558,'Reference info'!$J$5:$J$8,1,0))),"Key Artist",not(iserror(vlookup($F558,'Reference info'!$J$38:$J$405,1,0))),"Performer",not(iserror(vlookup($F558,'Reference info'!$J$10:$J$36,1,0))),"Producer &amp; Engineer")</f>
        <v>Key Artist</v>
      </c>
      <c r="I558" s="8" t="str">
        <f>IF(AND(F558="Main Primary Artist",SUBSTITUTE(E558," ","")&lt;&gt;"VariousArtists",SUBSTITUTE(E558," ","")&lt;&gt;"VariousArtist",E558&lt;&gt;"Various",SUBSTITUTE(E558," ","")&lt;&gt;"AssortedArtists",SUBSTITUTE(E558," ","")&lt;&gt;"AssortedArtist",E558&lt;&gt;"Assorted",SUBSTITUTE(E558," ","")&lt;&gt;"AsortedArtists",SUBSTITUTE(E558," ","")&lt;&gt;"AsortedArtist",E558&lt;&gt;"Asorted",E558&lt;&gt;"Other",,SUBSTITUTE(E558," ","")&lt;&gt;"MiscellaneousArtists",SUBSTITUTE(E558," ","")&lt;&gt;"MiscellaneousArtist",E558&lt;&gt;"Miscellaneous",SUBSTITUTE(E558," ","")&lt;&gt;"MiscelaneousArtists",SUBSTITUTE(E558," ","")&lt;&gt;"MiscelaneousArtist",E558&lt;&gt;"Miscelaneous"),"update Releases set ArtistId=(select ArtistId from Artists where Name=N'"&amp;SUBSTITUTE(trim(E558),"'","''")&amp;"' and EnterpriseId="&amp;EntId&amp;"), SearchKeywords=concat_ws(' ', Name, N'"&amp;SUBSTITUTE(trim(E558),"'","''")&amp;"',(select Name from Labels where LabelId=Releases.LabelId), ReleaseId, UPC, Catalog) where "&amp;IF(A558&lt;&gt;"","UPC="&amp;A558,"Catalog='"&amp;SUBSTITUTE(trim(B558),"'","''")&amp;"'")&amp;" and EnterpriseId="&amp;EntId,IF(and(F558&lt;&gt;"Main Primary Artist",SUBSTITUTE(E558," ","")&lt;&gt;"VariousArtists",SUBSTITUTE(E558," ","")&lt;&gt;"VariousArtist",E558&lt;&gt;"Various",SUBSTITUTE(E558," ","")&lt;&gt;"AssortedArtists",SUBSTITUTE(E558," ","")&lt;&gt;"AssortedArtist",E558&lt;&gt;"Assorted",SUBSTITUTE(E558," ","")&lt;&gt;"AsortedArtists",SUBSTITUTE(E558," ","")&lt;&gt;"AsortedArtist",E558&lt;&gt;"Asorted",E558&lt;&gt;"Other",,SUBSTITUTE(E558," ","")&lt;&gt;"MiscellaneousArtists",SUBSTITUTE(E558," ","")&lt;&gt;"MiscellaneousArtist",E558&lt;&gt;"Miscellaneous",SUBSTITUTE(E558," ","")&lt;&gt;"MiscelaneousArtists",SUBSTITUTE(E558," ","")&lt;&gt;"MiscelaneousArtist",E558&lt;&gt;"Miscelaneous"),"INSERT into Contributors VALUES (newid(), "&amp;IF(F558&lt;&gt;"Primary Artist", "(select RoleId from ContributorRoles where Name='"&amp;F558&amp;"'), 0", "49, 1")&amp; ", null, (select max(ReleaseId) from Releases where "&amp;IF(A558&lt;&gt;"","UPC="&amp;A558,"Catalog='"&amp;SUBSTITUTE(trim(B558),"'","''")&amp;"'")&amp;" and EnterpriseId="&amp;EntId&amp;"), (select ArtistId from Artists where Name=N'"&amp;SUBSTITUTE(trim(E558),"'","''")&amp;"' and EnterpriseId="&amp;EntId&amp;"), null)",""))</f>
        <v>INSERT into Contributors VALUES (newid(), 49, 1, null, (select max(ReleaseId) from Releases where UPC=713312393462 and EnterpriseId=647322), (select ArtistId from Artists where Name=N'Akashi Cruz' and EnterpriseId=647322), null)</v>
      </c>
    </row>
    <row r="559">
      <c r="A559" s="110">
        <v>7.13312393462E11</v>
      </c>
      <c r="B559" s="84"/>
      <c r="C559" s="134" t="str">
        <f t="array" ref="C559">ifs(and(isblank($A559),isblank($B559)),"", not(iserror(vlookup($A559&amp;$B559,'3) Release_Label'!$D:$D&amp;'3) Release_Label'!$E:$E,1,0))),vlookup($A559&amp;$B559,{'3) Release_Label'!$D:$D&amp;'3) Release_Label'!$E:$E,'3) Release_Label'!$F:$F},2,0), or(and(not(isblank($B559)),$B559=$B558,$A559&lt;&gt;$A558),and(not(isblank($A559)),$A559=$A558,$B559&lt;&gt;$B558)),"ID LISTS UNALIGNED",and($A559&lt;&gt;"",countif('3) Release_Label'!$D:$D,$A559)=0),"NO UPC MATCH in Release_Label",and($B559&lt;&gt;"",countif('3) Release_Label'!$E:$E,$B559)=0),"NO CATALOG ID MATCH in Release_Label",iserror(vlookup($A559&amp;$B559,'3) Release_Label'!$D:$D&amp;'3) Release_Label'!$E:$E,1,0)),"NO UPC-CATALOG ID pair MATCH in Release_Label" )</f>
        <v>Poesia Geek #3 - Magia</v>
      </c>
      <c r="D559" s="134" t="str">
        <f t="array" ref="D559">ifs(and(isblank($A559),isblank($B559)),"", not(iserror(vlookup($A559&amp;$B559,'3) Release_Label'!$D:$D&amp;'3) Release_Label'!$E:$E,1,0))),vlookup($A559&amp;$B559,{'3) Release_Label'!$D:$D&amp;'3) Release_Label'!$E:$E,'3) Release_Label'!$H:$H},2,0), or(and(not(isblank($B559)),$B559=$B558,$A559&lt;&gt;$A558),and(not(isblank($A559)),$A559=$A558,$B559&lt;&gt;$B558)),"ID LISTS UNALIGNED",and($A559&lt;&gt;"",countif('3) Release_Label'!$D:$D,$A559)=0),"NO UPC MATCH in Release_Label",and($B559&lt;&gt;"",countif('3) Release_Label'!$E:$E,$B559)=0),"NO CATALOG ID MATCH in Release_Label",iserror(vlookup($A559&amp;$B559,'3) Release_Label'!$D:$D&amp;'3) Release_Label'!$E:$E,1,0)),"NO UPC-CATALOG ID pair MATCH in Release_Label" )</f>
        <v/>
      </c>
      <c r="E559" s="96" t="s">
        <v>49</v>
      </c>
      <c r="F559" s="140" t="s">
        <v>671</v>
      </c>
      <c r="G559" s="136" t="str">
        <f t="array" ref="G559">ifs(or($F559="",$F559="Main Primary Artist"),$F559,not(iserror(vlookup($F559,'Reference info'!$J$5:$J$8,1,0))),"Key Artist",not(iserror(vlookup($F559,'Reference info'!$J$38:$J$405,1,0))),"Performer",not(iserror(vlookup($F559,'Reference info'!$J$10:$J$36,1,0))),"Producer &amp; Engineer")</f>
        <v>Key Artist</v>
      </c>
      <c r="I559" s="8" t="str">
        <f>IF(AND(F559="Main Primary Artist",SUBSTITUTE(E559," ","")&lt;&gt;"VariousArtists",SUBSTITUTE(E559," ","")&lt;&gt;"VariousArtist",E559&lt;&gt;"Various",SUBSTITUTE(E559," ","")&lt;&gt;"AssortedArtists",SUBSTITUTE(E559," ","")&lt;&gt;"AssortedArtist",E559&lt;&gt;"Assorted",SUBSTITUTE(E559," ","")&lt;&gt;"AsortedArtists",SUBSTITUTE(E559," ","")&lt;&gt;"AsortedArtist",E559&lt;&gt;"Asorted",E559&lt;&gt;"Other",,SUBSTITUTE(E559," ","")&lt;&gt;"MiscellaneousArtists",SUBSTITUTE(E559," ","")&lt;&gt;"MiscellaneousArtist",E559&lt;&gt;"Miscellaneous",SUBSTITUTE(E559," ","")&lt;&gt;"MiscelaneousArtists",SUBSTITUTE(E559," ","")&lt;&gt;"MiscelaneousArtist",E559&lt;&gt;"Miscelaneous"),"update Releases set ArtistId=(select ArtistId from Artists where Name=N'"&amp;SUBSTITUTE(trim(E559),"'","''")&amp;"' and EnterpriseId="&amp;EntId&amp;"), SearchKeywords=concat_ws(' ', Name, N'"&amp;SUBSTITUTE(trim(E559),"'","''")&amp;"',(select Name from Labels where LabelId=Releases.LabelId), ReleaseId, UPC, Catalog) where "&amp;IF(A559&lt;&gt;"","UPC="&amp;A559,"Catalog='"&amp;SUBSTITUTE(trim(B559),"'","''")&amp;"'")&amp;" and EnterpriseId="&amp;EntId,IF(and(F559&lt;&gt;"Main Primary Artist",SUBSTITUTE(E559," ","")&lt;&gt;"VariousArtists",SUBSTITUTE(E559," ","")&lt;&gt;"VariousArtist",E559&lt;&gt;"Various",SUBSTITUTE(E559," ","")&lt;&gt;"AssortedArtists",SUBSTITUTE(E559," ","")&lt;&gt;"AssortedArtist",E559&lt;&gt;"Assorted",SUBSTITUTE(E559," ","")&lt;&gt;"AsortedArtists",SUBSTITUTE(E559," ","")&lt;&gt;"AsortedArtist",E559&lt;&gt;"Asorted",E559&lt;&gt;"Other",,SUBSTITUTE(E559," ","")&lt;&gt;"MiscellaneousArtists",SUBSTITUTE(E559," ","")&lt;&gt;"MiscellaneousArtist",E559&lt;&gt;"Miscellaneous",SUBSTITUTE(E559," ","")&lt;&gt;"MiscelaneousArtists",SUBSTITUTE(E559," ","")&lt;&gt;"MiscelaneousArtist",E559&lt;&gt;"Miscelaneous"),"INSERT into Contributors VALUES (newid(), "&amp;IF(F559&lt;&gt;"Primary Artist", "(select RoleId from ContributorRoles where Name='"&amp;F559&amp;"'), 0", "49, 1")&amp; ", null, (select max(ReleaseId) from Releases where "&amp;IF(A559&lt;&gt;"","UPC="&amp;A559,"Catalog='"&amp;SUBSTITUTE(trim(B559),"'","''")&amp;"'")&amp;" and EnterpriseId="&amp;EntId&amp;"), (select ArtistId from Artists where Name=N'"&amp;SUBSTITUTE(trim(E559),"'","''")&amp;"' and EnterpriseId="&amp;EntId&amp;"), null)",""))</f>
        <v>INSERT into Contributors VALUES (newid(), 49, 1, null, (select max(ReleaseId) from Releases where UPC=713312393462 and EnterpriseId=647322), (select ArtistId from Artists where Name=N'JKZ' and EnterpriseId=647322), null)</v>
      </c>
    </row>
    <row r="560">
      <c r="A560" s="110">
        <v>7.13312393462E11</v>
      </c>
      <c r="B560" s="84"/>
      <c r="C560" s="134" t="str">
        <f t="array" ref="C560">ifs(and(isblank($A560),isblank($B560)),"", not(iserror(vlookup($A560&amp;$B560,'3) Release_Label'!$D:$D&amp;'3) Release_Label'!$E:$E,1,0))),vlookup($A560&amp;$B560,{'3) Release_Label'!$D:$D&amp;'3) Release_Label'!$E:$E,'3) Release_Label'!$F:$F},2,0), or(and(not(isblank($B560)),$B560=$B559,$A560&lt;&gt;$A559),and(not(isblank($A560)),$A560=$A559,$B560&lt;&gt;$B559)),"ID LISTS UNALIGNED",and($A560&lt;&gt;"",countif('3) Release_Label'!$D:$D,$A560)=0),"NO UPC MATCH in Release_Label",and($B560&lt;&gt;"",countif('3) Release_Label'!$E:$E,$B560)=0),"NO CATALOG ID MATCH in Release_Label",iserror(vlookup($A560&amp;$B560,'3) Release_Label'!$D:$D&amp;'3) Release_Label'!$E:$E,1,0)),"NO UPC-CATALOG ID pair MATCH in Release_Label" )</f>
        <v>Poesia Geek #3 - Magia</v>
      </c>
      <c r="D560" s="134" t="str">
        <f t="array" ref="D560">ifs(and(isblank($A560),isblank($B560)),"", not(iserror(vlookup($A560&amp;$B560,'3) Release_Label'!$D:$D&amp;'3) Release_Label'!$E:$E,1,0))),vlookup($A560&amp;$B560,{'3) Release_Label'!$D:$D&amp;'3) Release_Label'!$E:$E,'3) Release_Label'!$H:$H},2,0), or(and(not(isblank($B560)),$B560=$B559,$A560&lt;&gt;$A559),and(not(isblank($A560)),$A560=$A559,$B560&lt;&gt;$B559)),"ID LISTS UNALIGNED",and($A560&lt;&gt;"",countif('3) Release_Label'!$D:$D,$A560)=0),"NO UPC MATCH in Release_Label",and($B560&lt;&gt;"",countif('3) Release_Label'!$E:$E,$B560)=0),"NO CATALOG ID MATCH in Release_Label",iserror(vlookup($A560&amp;$B560,'3) Release_Label'!$D:$D&amp;'3) Release_Label'!$E:$E,1,0)),"NO UPC-CATALOG ID pair MATCH in Release_Label" )</f>
        <v/>
      </c>
      <c r="E560" s="96" t="s">
        <v>51</v>
      </c>
      <c r="F560" s="140" t="s">
        <v>671</v>
      </c>
      <c r="G560" s="136" t="str">
        <f t="array" ref="G560">ifs(or($F560="",$F560="Main Primary Artist"),$F560,not(iserror(vlookup($F560,'Reference info'!$J$5:$J$8,1,0))),"Key Artist",not(iserror(vlookup($F560,'Reference info'!$J$38:$J$405,1,0))),"Performer",not(iserror(vlookup($F560,'Reference info'!$J$10:$J$36,1,0))),"Producer &amp; Engineer")</f>
        <v>Key Artist</v>
      </c>
      <c r="I560" s="8" t="str">
        <f>IF(AND(F560="Main Primary Artist",SUBSTITUTE(E560," ","")&lt;&gt;"VariousArtists",SUBSTITUTE(E560," ","")&lt;&gt;"VariousArtist",E560&lt;&gt;"Various",SUBSTITUTE(E560," ","")&lt;&gt;"AssortedArtists",SUBSTITUTE(E560," ","")&lt;&gt;"AssortedArtist",E560&lt;&gt;"Assorted",SUBSTITUTE(E560," ","")&lt;&gt;"AsortedArtists",SUBSTITUTE(E560," ","")&lt;&gt;"AsortedArtist",E560&lt;&gt;"Asorted",E560&lt;&gt;"Other",,SUBSTITUTE(E560," ","")&lt;&gt;"MiscellaneousArtists",SUBSTITUTE(E560," ","")&lt;&gt;"MiscellaneousArtist",E560&lt;&gt;"Miscellaneous",SUBSTITUTE(E560," ","")&lt;&gt;"MiscelaneousArtists",SUBSTITUTE(E560," ","")&lt;&gt;"MiscelaneousArtist",E560&lt;&gt;"Miscelaneous"),"update Releases set ArtistId=(select ArtistId from Artists where Name=N'"&amp;SUBSTITUTE(trim(E560),"'","''")&amp;"' and EnterpriseId="&amp;EntId&amp;"), SearchKeywords=concat_ws(' ', Name, N'"&amp;SUBSTITUTE(trim(E560),"'","''")&amp;"',(select Name from Labels where LabelId=Releases.LabelId), ReleaseId, UPC, Catalog) where "&amp;IF(A560&lt;&gt;"","UPC="&amp;A560,"Catalog='"&amp;SUBSTITUTE(trim(B560),"'","''")&amp;"'")&amp;" and EnterpriseId="&amp;EntId,IF(and(F560&lt;&gt;"Main Primary Artist",SUBSTITUTE(E560," ","")&lt;&gt;"VariousArtists",SUBSTITUTE(E560," ","")&lt;&gt;"VariousArtist",E560&lt;&gt;"Various",SUBSTITUTE(E560," ","")&lt;&gt;"AssortedArtists",SUBSTITUTE(E560," ","")&lt;&gt;"AssortedArtist",E560&lt;&gt;"Assorted",SUBSTITUTE(E560," ","")&lt;&gt;"AsortedArtists",SUBSTITUTE(E560," ","")&lt;&gt;"AsortedArtist",E560&lt;&gt;"Asorted",E560&lt;&gt;"Other",,SUBSTITUTE(E560," ","")&lt;&gt;"MiscellaneousArtists",SUBSTITUTE(E560," ","")&lt;&gt;"MiscellaneousArtist",E560&lt;&gt;"Miscellaneous",SUBSTITUTE(E560," ","")&lt;&gt;"MiscelaneousArtists",SUBSTITUTE(E560," ","")&lt;&gt;"MiscelaneousArtist",E560&lt;&gt;"Miscelaneous"),"INSERT into Contributors VALUES (newid(), "&amp;IF(F560&lt;&gt;"Primary Artist", "(select RoleId from ContributorRoles where Name='"&amp;F560&amp;"'), 0", "49, 1")&amp; ", null, (select max(ReleaseId) from Releases where "&amp;IF(A560&lt;&gt;"","UPC="&amp;A560,"Catalog='"&amp;SUBSTITUTE(trim(B560),"'","''")&amp;"'")&amp;" and EnterpriseId="&amp;EntId&amp;"), (select ArtistId from Artists where Name=N'"&amp;SUBSTITUTE(trim(E560),"'","''")&amp;"' and EnterpriseId="&amp;EntId&amp;"), null)",""))</f>
        <v>INSERT into Contributors VALUES (newid(), 49, 1, null, (select max(ReleaseId) from Releases where UPC=713312393462 and EnterpriseId=647322), (select ArtistId from Artists where Name=N'oNinho' and EnterpriseId=647322), null)</v>
      </c>
    </row>
    <row r="561">
      <c r="A561" s="110">
        <v>7.13312393462E11</v>
      </c>
      <c r="B561" s="84"/>
      <c r="C561" s="134" t="str">
        <f t="array" ref="C561">ifs(and(isblank($A561),isblank($B561)),"", not(iserror(vlookup($A561&amp;$B561,'3) Release_Label'!$D:$D&amp;'3) Release_Label'!$E:$E,1,0))),vlookup($A561&amp;$B561,{'3) Release_Label'!$D:$D&amp;'3) Release_Label'!$E:$E,'3) Release_Label'!$F:$F},2,0), or(and(not(isblank($B561)),$B561=$B560,$A561&lt;&gt;$A560),and(not(isblank($A561)),$A561=$A560,$B561&lt;&gt;$B560)),"ID LISTS UNALIGNED",and($A561&lt;&gt;"",countif('3) Release_Label'!$D:$D,$A561)=0),"NO UPC MATCH in Release_Label",and($B561&lt;&gt;"",countif('3) Release_Label'!$E:$E,$B561)=0),"NO CATALOG ID MATCH in Release_Label",iserror(vlookup($A561&amp;$B561,'3) Release_Label'!$D:$D&amp;'3) Release_Label'!$E:$E,1,0)),"NO UPC-CATALOG ID pair MATCH in Release_Label" )</f>
        <v>Poesia Geek #3 - Magia</v>
      </c>
      <c r="D561" s="134" t="str">
        <f t="array" ref="D561">ifs(and(isblank($A561),isblank($B561)),"", not(iserror(vlookup($A561&amp;$B561,'3) Release_Label'!$D:$D&amp;'3) Release_Label'!$E:$E,1,0))),vlookup($A561&amp;$B561,{'3) Release_Label'!$D:$D&amp;'3) Release_Label'!$E:$E,'3) Release_Label'!$H:$H},2,0), or(and(not(isblank($B561)),$B561=$B560,$A561&lt;&gt;$A560),and(not(isblank($A561)),$A561=$A560,$B561&lt;&gt;$B560)),"ID LISTS UNALIGNED",and($A561&lt;&gt;"",countif('3) Release_Label'!$D:$D,$A561)=0),"NO UPC MATCH in Release_Label",and($B561&lt;&gt;"",countif('3) Release_Label'!$E:$E,$B561)=0),"NO CATALOG ID MATCH in Release_Label",iserror(vlookup($A561&amp;$B561,'3) Release_Label'!$D:$D&amp;'3) Release_Label'!$E:$E,1,0)),"NO UPC-CATALOG ID pair MATCH in Release_Label" )</f>
        <v/>
      </c>
      <c r="E561" s="96" t="s">
        <v>59</v>
      </c>
      <c r="F561" s="140" t="s">
        <v>671</v>
      </c>
      <c r="G561" s="136" t="str">
        <f t="array" ref="G561">ifs(or($F561="",$F561="Main Primary Artist"),$F561,not(iserror(vlookup($F561,'Reference info'!$J$5:$J$8,1,0))),"Key Artist",not(iserror(vlookup($F561,'Reference info'!$J$38:$J$405,1,0))),"Performer",not(iserror(vlookup($F561,'Reference info'!$J$10:$J$36,1,0))),"Producer &amp; Engineer")</f>
        <v>Key Artist</v>
      </c>
      <c r="I561" s="8" t="str">
        <f>IF(AND(F561="Main Primary Artist",SUBSTITUTE(E561," ","")&lt;&gt;"VariousArtists",SUBSTITUTE(E561," ","")&lt;&gt;"VariousArtist",E561&lt;&gt;"Various",SUBSTITUTE(E561," ","")&lt;&gt;"AssortedArtists",SUBSTITUTE(E561," ","")&lt;&gt;"AssortedArtist",E561&lt;&gt;"Assorted",SUBSTITUTE(E561," ","")&lt;&gt;"AsortedArtists",SUBSTITUTE(E561," ","")&lt;&gt;"AsortedArtist",E561&lt;&gt;"Asorted",E561&lt;&gt;"Other",,SUBSTITUTE(E561," ","")&lt;&gt;"MiscellaneousArtists",SUBSTITUTE(E561," ","")&lt;&gt;"MiscellaneousArtist",E561&lt;&gt;"Miscellaneous",SUBSTITUTE(E561," ","")&lt;&gt;"MiscelaneousArtists",SUBSTITUTE(E561," ","")&lt;&gt;"MiscelaneousArtist",E561&lt;&gt;"Miscelaneous"),"update Releases set ArtistId=(select ArtistId from Artists where Name=N'"&amp;SUBSTITUTE(trim(E561),"'","''")&amp;"' and EnterpriseId="&amp;EntId&amp;"), SearchKeywords=concat_ws(' ', Name, N'"&amp;SUBSTITUTE(trim(E561),"'","''")&amp;"',(select Name from Labels where LabelId=Releases.LabelId), ReleaseId, UPC, Catalog) where "&amp;IF(A561&lt;&gt;"","UPC="&amp;A561,"Catalog='"&amp;SUBSTITUTE(trim(B561),"'","''")&amp;"'")&amp;" and EnterpriseId="&amp;EntId,IF(and(F561&lt;&gt;"Main Primary Artist",SUBSTITUTE(E561," ","")&lt;&gt;"VariousArtists",SUBSTITUTE(E561," ","")&lt;&gt;"VariousArtist",E561&lt;&gt;"Various",SUBSTITUTE(E561," ","")&lt;&gt;"AssortedArtists",SUBSTITUTE(E561," ","")&lt;&gt;"AssortedArtist",E561&lt;&gt;"Assorted",SUBSTITUTE(E561," ","")&lt;&gt;"AsortedArtists",SUBSTITUTE(E561," ","")&lt;&gt;"AsortedArtist",E561&lt;&gt;"Asorted",E561&lt;&gt;"Other",,SUBSTITUTE(E561," ","")&lt;&gt;"MiscellaneousArtists",SUBSTITUTE(E561," ","")&lt;&gt;"MiscellaneousArtist",E561&lt;&gt;"Miscellaneous",SUBSTITUTE(E561," ","")&lt;&gt;"MiscelaneousArtists",SUBSTITUTE(E561," ","")&lt;&gt;"MiscelaneousArtist",E561&lt;&gt;"Miscelaneous"),"INSERT into Contributors VALUES (newid(), "&amp;IF(F561&lt;&gt;"Primary Artist", "(select RoleId from ContributorRoles where Name='"&amp;F561&amp;"'), 0", "49, 1")&amp; ", null, (select max(ReleaseId) from Releases where "&amp;IF(A561&lt;&gt;"","UPC="&amp;A561,"Catalog='"&amp;SUBSTITUTE(trim(B561),"'","''")&amp;"'")&amp;" and EnterpriseId="&amp;EntId&amp;"), (select ArtistId from Artists where Name=N'"&amp;SUBSTITUTE(trim(E561),"'","''")&amp;"' and EnterpriseId="&amp;EntId&amp;"), null)",""))</f>
        <v>INSERT into Contributors VALUES (newid(), 49, 1, null, (select max(ReleaseId) from Releases where UPC=713312393462 and EnterpriseId=647322), (select ArtistId from Artists where Name=N'Rodrigo Zin' and EnterpriseId=647322), null)</v>
      </c>
    </row>
    <row r="562">
      <c r="A562" s="110">
        <v>7.13312393462E11</v>
      </c>
      <c r="B562" s="84"/>
      <c r="C562" s="134" t="str">
        <f t="array" ref="C562">ifs(and(isblank($A562),isblank($B562)),"", not(iserror(vlookup($A562&amp;$B562,'3) Release_Label'!$D:$D&amp;'3) Release_Label'!$E:$E,1,0))),vlookup($A562&amp;$B562,{'3) Release_Label'!$D:$D&amp;'3) Release_Label'!$E:$E,'3) Release_Label'!$F:$F},2,0), or(and(not(isblank($B562)),$B562=$B561,$A562&lt;&gt;$A561),and(not(isblank($A562)),$A562=$A561,$B562&lt;&gt;$B561)),"ID LISTS UNALIGNED",and($A562&lt;&gt;"",countif('3) Release_Label'!$D:$D,$A562)=0),"NO UPC MATCH in Release_Label",and($B562&lt;&gt;"",countif('3) Release_Label'!$E:$E,$B562)=0),"NO CATALOG ID MATCH in Release_Label",iserror(vlookup($A562&amp;$B562,'3) Release_Label'!$D:$D&amp;'3) Release_Label'!$E:$E,1,0)),"NO UPC-CATALOG ID pair MATCH in Release_Label" )</f>
        <v>Poesia Geek #3 - Magia</v>
      </c>
      <c r="D562" s="134" t="str">
        <f t="array" ref="D562">ifs(and(isblank($A562),isblank($B562)),"", not(iserror(vlookup($A562&amp;$B562,'3) Release_Label'!$D:$D&amp;'3) Release_Label'!$E:$E,1,0))),vlookup($A562&amp;$B562,{'3) Release_Label'!$D:$D&amp;'3) Release_Label'!$E:$E,'3) Release_Label'!$H:$H},2,0), or(and(not(isblank($B562)),$B562=$B561,$A562&lt;&gt;$A561),and(not(isblank($A562)),$A562=$A561,$B562&lt;&gt;$B561)),"ID LISTS UNALIGNED",and($A562&lt;&gt;"",countif('3) Release_Label'!$D:$D,$A562)=0),"NO UPC MATCH in Release_Label",and($B562&lt;&gt;"",countif('3) Release_Label'!$E:$E,$B562)=0),"NO CATALOG ID MATCH in Release_Label",iserror(vlookup($A562&amp;$B562,'3) Release_Label'!$D:$D&amp;'3) Release_Label'!$E:$E,1,0)),"NO UPC-CATALOG ID pair MATCH in Release_Label" )</f>
        <v/>
      </c>
      <c r="E562" s="96" t="s">
        <v>44</v>
      </c>
      <c r="F562" s="140" t="s">
        <v>671</v>
      </c>
      <c r="G562" s="136" t="str">
        <f t="array" ref="G562">ifs(or($F562="",$F562="Main Primary Artist"),$F562,not(iserror(vlookup($F562,'Reference info'!$J$5:$J$8,1,0))),"Key Artist",not(iserror(vlookup($F562,'Reference info'!$J$38:$J$405,1,0))),"Performer",not(iserror(vlookup($F562,'Reference info'!$J$10:$J$36,1,0))),"Producer &amp; Engineer")</f>
        <v>Key Artist</v>
      </c>
      <c r="I562" s="8" t="str">
        <f>IF(AND(F562="Main Primary Artist",SUBSTITUTE(E562," ","")&lt;&gt;"VariousArtists",SUBSTITUTE(E562," ","")&lt;&gt;"VariousArtist",E562&lt;&gt;"Various",SUBSTITUTE(E562," ","")&lt;&gt;"AssortedArtists",SUBSTITUTE(E562," ","")&lt;&gt;"AssortedArtist",E562&lt;&gt;"Assorted",SUBSTITUTE(E562," ","")&lt;&gt;"AsortedArtists",SUBSTITUTE(E562," ","")&lt;&gt;"AsortedArtist",E562&lt;&gt;"Asorted",E562&lt;&gt;"Other",,SUBSTITUTE(E562," ","")&lt;&gt;"MiscellaneousArtists",SUBSTITUTE(E562," ","")&lt;&gt;"MiscellaneousArtist",E562&lt;&gt;"Miscellaneous",SUBSTITUTE(E562," ","")&lt;&gt;"MiscelaneousArtists",SUBSTITUTE(E562," ","")&lt;&gt;"MiscelaneousArtist",E562&lt;&gt;"Miscelaneous"),"update Releases set ArtistId=(select ArtistId from Artists where Name=N'"&amp;SUBSTITUTE(trim(E562),"'","''")&amp;"' and EnterpriseId="&amp;EntId&amp;"), SearchKeywords=concat_ws(' ', Name, N'"&amp;SUBSTITUTE(trim(E562),"'","''")&amp;"',(select Name from Labels where LabelId=Releases.LabelId), ReleaseId, UPC, Catalog) where "&amp;IF(A562&lt;&gt;"","UPC="&amp;A562,"Catalog='"&amp;SUBSTITUTE(trim(B562),"'","''")&amp;"'")&amp;" and EnterpriseId="&amp;EntId,IF(and(F562&lt;&gt;"Main Primary Artist",SUBSTITUTE(E562," ","")&lt;&gt;"VariousArtists",SUBSTITUTE(E562," ","")&lt;&gt;"VariousArtist",E562&lt;&gt;"Various",SUBSTITUTE(E562," ","")&lt;&gt;"AssortedArtists",SUBSTITUTE(E562," ","")&lt;&gt;"AssortedArtist",E562&lt;&gt;"Assorted",SUBSTITUTE(E562," ","")&lt;&gt;"AsortedArtists",SUBSTITUTE(E562," ","")&lt;&gt;"AsortedArtist",E562&lt;&gt;"Asorted",E562&lt;&gt;"Other",,SUBSTITUTE(E562," ","")&lt;&gt;"MiscellaneousArtists",SUBSTITUTE(E562," ","")&lt;&gt;"MiscellaneousArtist",E562&lt;&gt;"Miscellaneous",SUBSTITUTE(E562," ","")&lt;&gt;"MiscelaneousArtists",SUBSTITUTE(E562," ","")&lt;&gt;"MiscelaneousArtist",E562&lt;&gt;"Miscelaneous"),"INSERT into Contributors VALUES (newid(), "&amp;IF(F562&lt;&gt;"Primary Artist", "(select RoleId from ContributorRoles where Name='"&amp;F562&amp;"'), 0", "49, 1")&amp; ", null, (select max(ReleaseId) from Releases where "&amp;IF(A562&lt;&gt;"","UPC="&amp;A562,"Catalog='"&amp;SUBSTITUTE(trim(B562),"'","''")&amp;"'")&amp;" and EnterpriseId="&amp;EntId&amp;"), (select ArtistId from Artists where Name=N'"&amp;SUBSTITUTE(trim(E562),"'","''")&amp;"' and EnterpriseId="&amp;EntId&amp;"), null)",""))</f>
        <v>INSERT into Contributors VALUES (newid(), 49, 1, null, (select max(ReleaseId) from Releases where UPC=713312393462 and EnterpriseId=647322), (select ArtistId from Artists where Name=N'SecondTime' and EnterpriseId=647322), null)</v>
      </c>
    </row>
    <row r="563">
      <c r="A563" s="110">
        <v>7.13312393462E11</v>
      </c>
      <c r="B563" s="84"/>
      <c r="C563" s="134" t="str">
        <f t="array" ref="C563">ifs(and(isblank($A563),isblank($B563)),"", not(iserror(vlookup($A563&amp;$B563,'3) Release_Label'!$D:$D&amp;'3) Release_Label'!$E:$E,1,0))),vlookup($A563&amp;$B563,{'3) Release_Label'!$D:$D&amp;'3) Release_Label'!$E:$E,'3) Release_Label'!$F:$F},2,0), or(and(not(isblank($B563)),$B563=$B562,$A563&lt;&gt;$A562),and(not(isblank($A563)),$A563=$A562,$B563&lt;&gt;$B562)),"ID LISTS UNALIGNED",and($A563&lt;&gt;"",countif('3) Release_Label'!$D:$D,$A563)=0),"NO UPC MATCH in Release_Label",and($B563&lt;&gt;"",countif('3) Release_Label'!$E:$E,$B563)=0),"NO CATALOG ID MATCH in Release_Label",iserror(vlookup($A563&amp;$B563,'3) Release_Label'!$D:$D&amp;'3) Release_Label'!$E:$E,1,0)),"NO UPC-CATALOG ID pair MATCH in Release_Label" )</f>
        <v>Poesia Geek #3 - Magia</v>
      </c>
      <c r="D563" s="134" t="str">
        <f t="array" ref="D563">ifs(and(isblank($A563),isblank($B563)),"", not(iserror(vlookup($A563&amp;$B563,'3) Release_Label'!$D:$D&amp;'3) Release_Label'!$E:$E,1,0))),vlookup($A563&amp;$B563,{'3) Release_Label'!$D:$D&amp;'3) Release_Label'!$E:$E,'3) Release_Label'!$H:$H},2,0), or(and(not(isblank($B563)),$B563=$B562,$A563&lt;&gt;$A562),and(not(isblank($A563)),$A563=$A562,$B563&lt;&gt;$B562)),"ID LISTS UNALIGNED",and($A563&lt;&gt;"",countif('3) Release_Label'!$D:$D,$A563)=0),"NO UPC MATCH in Release_Label",and($B563&lt;&gt;"",countif('3) Release_Label'!$E:$E,$B563)=0),"NO CATALOG ID MATCH in Release_Label",iserror(vlookup($A563&amp;$B563,'3) Release_Label'!$D:$D&amp;'3) Release_Label'!$E:$E,1,0)),"NO UPC-CATALOG ID pair MATCH in Release_Label" )</f>
        <v/>
      </c>
      <c r="E563" s="96" t="s">
        <v>57</v>
      </c>
      <c r="F563" s="140" t="s">
        <v>671</v>
      </c>
      <c r="G563" s="136" t="str">
        <f t="array" ref="G563">ifs(or($F563="",$F563="Main Primary Artist"),$F563,not(iserror(vlookup($F563,'Reference info'!$J$5:$J$8,1,0))),"Key Artist",not(iserror(vlookup($F563,'Reference info'!$J$38:$J$405,1,0))),"Performer",not(iserror(vlookup($F563,'Reference info'!$J$10:$J$36,1,0))),"Producer &amp; Engineer")</f>
        <v>Key Artist</v>
      </c>
      <c r="I563" s="8" t="str">
        <f>IF(AND(F563="Main Primary Artist",SUBSTITUTE(E563," ","")&lt;&gt;"VariousArtists",SUBSTITUTE(E563," ","")&lt;&gt;"VariousArtist",E563&lt;&gt;"Various",SUBSTITUTE(E563," ","")&lt;&gt;"AssortedArtists",SUBSTITUTE(E563," ","")&lt;&gt;"AssortedArtist",E563&lt;&gt;"Assorted",SUBSTITUTE(E563," ","")&lt;&gt;"AsortedArtists",SUBSTITUTE(E563," ","")&lt;&gt;"AsortedArtist",E563&lt;&gt;"Asorted",E563&lt;&gt;"Other",,SUBSTITUTE(E563," ","")&lt;&gt;"MiscellaneousArtists",SUBSTITUTE(E563," ","")&lt;&gt;"MiscellaneousArtist",E563&lt;&gt;"Miscellaneous",SUBSTITUTE(E563," ","")&lt;&gt;"MiscelaneousArtists",SUBSTITUTE(E563," ","")&lt;&gt;"MiscelaneousArtist",E563&lt;&gt;"Miscelaneous"),"update Releases set ArtistId=(select ArtistId from Artists where Name=N'"&amp;SUBSTITUTE(trim(E563),"'","''")&amp;"' and EnterpriseId="&amp;EntId&amp;"), SearchKeywords=concat_ws(' ', Name, N'"&amp;SUBSTITUTE(trim(E563),"'","''")&amp;"',(select Name from Labels where LabelId=Releases.LabelId), ReleaseId, UPC, Catalog) where "&amp;IF(A563&lt;&gt;"","UPC="&amp;A563,"Catalog='"&amp;SUBSTITUTE(trim(B563),"'","''")&amp;"'")&amp;" and EnterpriseId="&amp;EntId,IF(and(F563&lt;&gt;"Main Primary Artist",SUBSTITUTE(E563," ","")&lt;&gt;"VariousArtists",SUBSTITUTE(E563," ","")&lt;&gt;"VariousArtist",E563&lt;&gt;"Various",SUBSTITUTE(E563," ","")&lt;&gt;"AssortedArtists",SUBSTITUTE(E563," ","")&lt;&gt;"AssortedArtist",E563&lt;&gt;"Assorted",SUBSTITUTE(E563," ","")&lt;&gt;"AsortedArtists",SUBSTITUTE(E563," ","")&lt;&gt;"AsortedArtist",E563&lt;&gt;"Asorted",E563&lt;&gt;"Other",,SUBSTITUTE(E563," ","")&lt;&gt;"MiscellaneousArtists",SUBSTITUTE(E563," ","")&lt;&gt;"MiscellaneousArtist",E563&lt;&gt;"Miscellaneous",SUBSTITUTE(E563," ","")&lt;&gt;"MiscelaneousArtists",SUBSTITUTE(E563," ","")&lt;&gt;"MiscelaneousArtist",E563&lt;&gt;"Miscelaneous"),"INSERT into Contributors VALUES (newid(), "&amp;IF(F563&lt;&gt;"Primary Artist", "(select RoleId from ContributorRoles where Name='"&amp;F563&amp;"'), 0", "49, 1")&amp; ", null, (select max(ReleaseId) from Releases where "&amp;IF(A563&lt;&gt;"","UPC="&amp;A563,"Catalog='"&amp;SUBSTITUTE(trim(B563),"'","''")&amp;"'")&amp;" and EnterpriseId="&amp;EntId&amp;"), (select ArtistId from Artists where Name=N'"&amp;SUBSTITUTE(trim(E563),"'","''")&amp;"' and EnterpriseId="&amp;EntId&amp;"), null)",""))</f>
        <v>INSERT into Contributors VALUES (newid(), 49, 1, null, (select max(ReleaseId) from Releases where UPC=713312393462 and EnterpriseId=647322), (select ArtistId from Artists where Name=N'Tauz' and EnterpriseId=647322), null)</v>
      </c>
    </row>
    <row r="564">
      <c r="A564" s="110">
        <v>7.13312393462E11</v>
      </c>
      <c r="B564" s="84"/>
      <c r="C564" s="134" t="str">
        <f t="array" ref="C564">ifs(and(isblank($A564),isblank($B564)),"", not(iserror(vlookup($A564&amp;$B564,'3) Release_Label'!$D:$D&amp;'3) Release_Label'!$E:$E,1,0))),vlookup($A564&amp;$B564,{'3) Release_Label'!$D:$D&amp;'3) Release_Label'!$E:$E,'3) Release_Label'!$F:$F},2,0), or(and(not(isblank($B564)),$B564=$B563,$A564&lt;&gt;$A563),and(not(isblank($A564)),$A564=$A563,$B564&lt;&gt;$B563)),"ID LISTS UNALIGNED",and($A564&lt;&gt;"",countif('3) Release_Label'!$D:$D,$A564)=0),"NO UPC MATCH in Release_Label",and($B564&lt;&gt;"",countif('3) Release_Label'!$E:$E,$B564)=0),"NO CATALOG ID MATCH in Release_Label",iserror(vlookup($A564&amp;$B564,'3) Release_Label'!$D:$D&amp;'3) Release_Label'!$E:$E,1,0)),"NO UPC-CATALOG ID pair MATCH in Release_Label" )</f>
        <v>Poesia Geek #3 - Magia</v>
      </c>
      <c r="D564" s="134" t="str">
        <f t="array" ref="D564">ifs(and(isblank($A564),isblank($B564)),"", not(iserror(vlookup($A564&amp;$B564,'3) Release_Label'!$D:$D&amp;'3) Release_Label'!$E:$E,1,0))),vlookup($A564&amp;$B564,{'3) Release_Label'!$D:$D&amp;'3) Release_Label'!$E:$E,'3) Release_Label'!$H:$H},2,0), or(and(not(isblank($B564)),$B564=$B563,$A564&lt;&gt;$A563),and(not(isblank($A564)),$A564=$A563,$B564&lt;&gt;$B563)),"ID LISTS UNALIGNED",and($A564&lt;&gt;"",countif('3) Release_Label'!$D:$D,$A564)=0),"NO UPC MATCH in Release_Label",and($B564&lt;&gt;"",countif('3) Release_Label'!$E:$E,$B564)=0),"NO CATALOG ID MATCH in Release_Label",iserror(vlookup($A564&amp;$B564,'3) Release_Label'!$D:$D&amp;'3) Release_Label'!$E:$E,1,0)),"NO UPC-CATALOG ID pair MATCH in Release_Label" )</f>
        <v/>
      </c>
      <c r="E564" s="96" t="s">
        <v>55</v>
      </c>
      <c r="F564" s="140" t="s">
        <v>671</v>
      </c>
      <c r="G564" s="136" t="str">
        <f t="array" ref="G564">ifs(or($F564="",$F564="Main Primary Artist"),$F564,not(iserror(vlookup($F564,'Reference info'!$J$5:$J$8,1,0))),"Key Artist",not(iserror(vlookup($F564,'Reference info'!$J$38:$J$405,1,0))),"Performer",not(iserror(vlookup($F564,'Reference info'!$J$10:$J$36,1,0))),"Producer &amp; Engineer")</f>
        <v>Key Artist</v>
      </c>
      <c r="I564" s="8" t="str">
        <f>IF(AND(F564="Main Primary Artist",SUBSTITUTE(E564," ","")&lt;&gt;"VariousArtists",SUBSTITUTE(E564," ","")&lt;&gt;"VariousArtist",E564&lt;&gt;"Various",SUBSTITUTE(E564," ","")&lt;&gt;"AssortedArtists",SUBSTITUTE(E564," ","")&lt;&gt;"AssortedArtist",E564&lt;&gt;"Assorted",SUBSTITUTE(E564," ","")&lt;&gt;"AsortedArtists",SUBSTITUTE(E564," ","")&lt;&gt;"AsortedArtist",E564&lt;&gt;"Asorted",E564&lt;&gt;"Other",,SUBSTITUTE(E564," ","")&lt;&gt;"MiscellaneousArtists",SUBSTITUTE(E564," ","")&lt;&gt;"MiscellaneousArtist",E564&lt;&gt;"Miscellaneous",SUBSTITUTE(E564," ","")&lt;&gt;"MiscelaneousArtists",SUBSTITUTE(E564," ","")&lt;&gt;"MiscelaneousArtist",E564&lt;&gt;"Miscelaneous"),"update Releases set ArtistId=(select ArtistId from Artists where Name=N'"&amp;SUBSTITUTE(trim(E564),"'","''")&amp;"' and EnterpriseId="&amp;EntId&amp;"), SearchKeywords=concat_ws(' ', Name, N'"&amp;SUBSTITUTE(trim(E564),"'","''")&amp;"',(select Name from Labels where LabelId=Releases.LabelId), ReleaseId, UPC, Catalog) where "&amp;IF(A564&lt;&gt;"","UPC="&amp;A564,"Catalog='"&amp;SUBSTITUTE(trim(B564),"'","''")&amp;"'")&amp;" and EnterpriseId="&amp;EntId,IF(and(F564&lt;&gt;"Main Primary Artist",SUBSTITUTE(E564," ","")&lt;&gt;"VariousArtists",SUBSTITUTE(E564," ","")&lt;&gt;"VariousArtist",E564&lt;&gt;"Various",SUBSTITUTE(E564," ","")&lt;&gt;"AssortedArtists",SUBSTITUTE(E564," ","")&lt;&gt;"AssortedArtist",E564&lt;&gt;"Assorted",SUBSTITUTE(E564," ","")&lt;&gt;"AsortedArtists",SUBSTITUTE(E564," ","")&lt;&gt;"AsortedArtist",E564&lt;&gt;"Asorted",E564&lt;&gt;"Other",,SUBSTITUTE(E564," ","")&lt;&gt;"MiscellaneousArtists",SUBSTITUTE(E564," ","")&lt;&gt;"MiscellaneousArtist",E564&lt;&gt;"Miscellaneous",SUBSTITUTE(E564," ","")&lt;&gt;"MiscelaneousArtists",SUBSTITUTE(E564," ","")&lt;&gt;"MiscelaneousArtist",E564&lt;&gt;"Miscelaneous"),"INSERT into Contributors VALUES (newid(), "&amp;IF(F564&lt;&gt;"Primary Artist", "(select RoleId from ContributorRoles where Name='"&amp;F564&amp;"'), 0", "49, 1")&amp; ", null, (select max(ReleaseId) from Releases where "&amp;IF(A564&lt;&gt;"","UPC="&amp;A564,"Catalog='"&amp;SUBSTITUTE(trim(B564),"'","''")&amp;"'")&amp;" and EnterpriseId="&amp;EntId&amp;"), (select ArtistId from Artists where Name=N'"&amp;SUBSTITUTE(trim(E564),"'","''")&amp;"' and EnterpriseId="&amp;EntId&amp;"), null)",""))</f>
        <v>INSERT into Contributors VALUES (newid(), 49, 1, null, (select max(ReleaseId) from Releases where UPC=713312393462 and EnterpriseId=647322), (select ArtistId from Artists where Name=N'VMZ' and EnterpriseId=647322), null)</v>
      </c>
    </row>
    <row r="565">
      <c r="A565" s="110">
        <v>7.13312393462E11</v>
      </c>
      <c r="B565" s="84"/>
      <c r="C565" s="134" t="str">
        <f t="array" ref="C565">ifs(and(isblank($A565),isblank($B565)),"", not(iserror(vlookup($A565&amp;$B565,'3) Release_Label'!$D:$D&amp;'3) Release_Label'!$E:$E,1,0))),vlookup($A565&amp;$B565,{'3) Release_Label'!$D:$D&amp;'3) Release_Label'!$E:$E,'3) Release_Label'!$F:$F},2,0), or(and(not(isblank($B565)),$B565=$B564,$A565&lt;&gt;$A564),and(not(isblank($A565)),$A565=$A564,$B565&lt;&gt;$B564)),"ID LISTS UNALIGNED",and($A565&lt;&gt;"",countif('3) Release_Label'!$D:$D,$A565)=0),"NO UPC MATCH in Release_Label",and($B565&lt;&gt;"",countif('3) Release_Label'!$E:$E,$B565)=0),"NO CATALOG ID MATCH in Release_Label",iserror(vlookup($A565&amp;$B565,'3) Release_Label'!$D:$D&amp;'3) Release_Label'!$E:$E,1,0)),"NO UPC-CATALOG ID pair MATCH in Release_Label" )</f>
        <v>Poesia Geek #3 - Magia</v>
      </c>
      <c r="D565" s="134" t="str">
        <f t="array" ref="D565">ifs(and(isblank($A565),isblank($B565)),"", not(iserror(vlookup($A565&amp;$B565,'3) Release_Label'!$D:$D&amp;'3) Release_Label'!$E:$E,1,0))),vlookup($A565&amp;$B565,{'3) Release_Label'!$D:$D&amp;'3) Release_Label'!$E:$E,'3) Release_Label'!$H:$H},2,0), or(and(not(isblank($B565)),$B565=$B564,$A565&lt;&gt;$A564),and(not(isblank($A565)),$A565=$A564,$B565&lt;&gt;$B564)),"ID LISTS UNALIGNED",and($A565&lt;&gt;"",countif('3) Release_Label'!$D:$D,$A565)=0),"NO UPC MATCH in Release_Label",and($B565&lt;&gt;"",countif('3) Release_Label'!$E:$E,$B565)=0),"NO CATALOG ID MATCH in Release_Label",iserror(vlookup($A565&amp;$B565,'3) Release_Label'!$D:$D&amp;'3) Release_Label'!$E:$E,1,0)),"NO UPC-CATALOG ID pair MATCH in Release_Label" )</f>
        <v/>
      </c>
      <c r="E565" s="96" t="s">
        <v>53</v>
      </c>
      <c r="F565" s="140" t="s">
        <v>666</v>
      </c>
      <c r="G565" s="136" t="str">
        <f t="array" ref="G565">ifs(or($F565="",$F565="Main Primary Artist"),$F565,not(iserror(vlookup($F565,'Reference info'!$J$5:$J$8,1,0))),"Key Artist",not(iserror(vlookup($F565,'Reference info'!$J$38:$J$405,1,0))),"Performer",not(iserror(vlookup($F565,'Reference info'!$J$10:$J$36,1,0))),"Producer &amp; Engineer")</f>
        <v>Main Primary Artist</v>
      </c>
      <c r="I565" s="8" t="str">
        <f>IF(AND(F565="Main Primary Artist",SUBSTITUTE(E565," ","")&lt;&gt;"VariousArtists",SUBSTITUTE(E565," ","")&lt;&gt;"VariousArtist",E565&lt;&gt;"Various",SUBSTITUTE(E565," ","")&lt;&gt;"AssortedArtists",SUBSTITUTE(E565," ","")&lt;&gt;"AssortedArtist",E565&lt;&gt;"Assorted",SUBSTITUTE(E565," ","")&lt;&gt;"AsortedArtists",SUBSTITUTE(E565," ","")&lt;&gt;"AsortedArtist",E565&lt;&gt;"Asorted",E565&lt;&gt;"Other",,SUBSTITUTE(E565," ","")&lt;&gt;"MiscellaneousArtists",SUBSTITUTE(E565," ","")&lt;&gt;"MiscellaneousArtist",E565&lt;&gt;"Miscellaneous",SUBSTITUTE(E565," ","")&lt;&gt;"MiscelaneousArtists",SUBSTITUTE(E565," ","")&lt;&gt;"MiscelaneousArtist",E565&lt;&gt;"Miscelaneous"),"update Releases set ArtistId=(select ArtistId from Artists where Name=N'"&amp;SUBSTITUTE(trim(E565),"'","''")&amp;"' and EnterpriseId="&amp;EntId&amp;"), SearchKeywords=concat_ws(' ', Name, N'"&amp;SUBSTITUTE(trim(E565),"'","''")&amp;"',(select Name from Labels where LabelId=Releases.LabelId), ReleaseId, UPC, Catalog) where "&amp;IF(A565&lt;&gt;"","UPC="&amp;A565,"Catalog='"&amp;SUBSTITUTE(trim(B565),"'","''")&amp;"'")&amp;" and EnterpriseId="&amp;EntId,IF(and(F565&lt;&gt;"Main Primary Artist",SUBSTITUTE(E565," ","")&lt;&gt;"VariousArtists",SUBSTITUTE(E565," ","")&lt;&gt;"VariousArtist",E565&lt;&gt;"Various",SUBSTITUTE(E565," ","")&lt;&gt;"AssortedArtists",SUBSTITUTE(E565," ","")&lt;&gt;"AssortedArtist",E565&lt;&gt;"Assorted",SUBSTITUTE(E565," ","")&lt;&gt;"AsortedArtists",SUBSTITUTE(E565," ","")&lt;&gt;"AsortedArtist",E565&lt;&gt;"Asorted",E565&lt;&gt;"Other",,SUBSTITUTE(E565," ","")&lt;&gt;"MiscellaneousArtists",SUBSTITUTE(E565," ","")&lt;&gt;"MiscellaneousArtist",E565&lt;&gt;"Miscellaneous",SUBSTITUTE(E565," ","")&lt;&gt;"MiscelaneousArtists",SUBSTITUTE(E565," ","")&lt;&gt;"MiscelaneousArtist",E565&lt;&gt;"Miscelaneous"),"INSERT into Contributors VALUES (newid(), "&amp;IF(F565&lt;&gt;"Primary Artist", "(select RoleId from ContributorRoles where Name='"&amp;F565&amp;"'), 0", "49, 1")&amp; ", null, (select max(ReleaseId) from Releases where "&amp;IF(A565&lt;&gt;"","UPC="&amp;A565,"Catalog='"&amp;SUBSTITUTE(trim(B565),"'","''")&amp;"'")&amp;" and EnterpriseId="&amp;EntId&amp;"), (select ArtistId from Artists where Name=N'"&amp;SUBSTITUTE(trim(E565),"'","''")&amp;"' and EnterpriseId="&amp;EntId&amp;"), null)",""))</f>
        <v>update Releases set ArtistId=(select ArtistId from Artists where Name=N'PeJota10*' and EnterpriseId=647322), SearchKeywords=concat_ws(' ', Name, N'PeJota10*',(select Name from Labels where LabelId=Releases.LabelId), ReleaseId, UPC, Catalog) where UPC=713312393462 and EnterpriseId=647322</v>
      </c>
    </row>
    <row r="566">
      <c r="A566" s="110">
        <v>7.13312393462E11</v>
      </c>
      <c r="B566" s="84"/>
      <c r="C566" s="134" t="str">
        <f t="array" ref="C566">ifs(and(isblank($A566),isblank($B566)),"", not(iserror(vlookup($A566&amp;$B566,'3) Release_Label'!$D:$D&amp;'3) Release_Label'!$E:$E,1,0))),vlookup($A566&amp;$B566,{'3) Release_Label'!$D:$D&amp;'3) Release_Label'!$E:$E,'3) Release_Label'!$F:$F},2,0), or(and(not(isblank($B566)),$B566=$B565,$A566&lt;&gt;$A565),and(not(isblank($A566)),$A566=$A565,$B566&lt;&gt;$B565)),"ID LISTS UNALIGNED",and($A566&lt;&gt;"",countif('3) Release_Label'!$D:$D,$A566)=0),"NO UPC MATCH in Release_Label",and($B566&lt;&gt;"",countif('3) Release_Label'!$E:$E,$B566)=0),"NO CATALOG ID MATCH in Release_Label",iserror(vlookup($A566&amp;$B566,'3) Release_Label'!$D:$D&amp;'3) Release_Label'!$E:$E,1,0)),"NO UPC-CATALOG ID pair MATCH in Release_Label" )</f>
        <v>Poesia Geek #3 - Magia</v>
      </c>
      <c r="D566" s="134" t="str">
        <f t="array" ref="D566">ifs(and(isblank($A566),isblank($B566)),"", not(iserror(vlookup($A566&amp;$B566,'3) Release_Label'!$D:$D&amp;'3) Release_Label'!$E:$E,1,0))),vlookup($A566&amp;$B566,{'3) Release_Label'!$D:$D&amp;'3) Release_Label'!$E:$E,'3) Release_Label'!$H:$H},2,0), or(and(not(isblank($B566)),$B566=$B565,$A566&lt;&gt;$A565),and(not(isblank($A566)),$A566=$A565,$B566&lt;&gt;$B565)),"ID LISTS UNALIGNED",and($A566&lt;&gt;"",countif('3) Release_Label'!$D:$D,$A566)=0),"NO UPC MATCH in Release_Label",and($B566&lt;&gt;"",countif('3) Release_Label'!$E:$E,$B566)=0),"NO CATALOG ID MATCH in Release_Label",iserror(vlookup($A566&amp;$B566,'3) Release_Label'!$D:$D&amp;'3) Release_Label'!$E:$E,1,0)),"NO UPC-CATALOG ID pair MATCH in Release_Label" )</f>
        <v/>
      </c>
      <c r="E566" s="96" t="s">
        <v>53</v>
      </c>
      <c r="F566" s="135" t="s">
        <v>669</v>
      </c>
      <c r="G566" s="136" t="str">
        <f t="array" ref="G566">ifs(or($F566="",$F566="Main Primary Artist"),$F566,not(iserror(vlookup($F566,'Reference info'!$J$5:$J$8,1,0))),"Key Artist",not(iserror(vlookup($F566,'Reference info'!$J$38:$J$405,1,0))),"Performer",not(iserror(vlookup($F566,'Reference info'!$J$10:$J$36,1,0))),"Producer &amp; Engineer")</f>
        <v>Producer &amp; Engineer</v>
      </c>
      <c r="I566" s="8" t="str">
        <f>IF(AND(F566="Main Primary Artist",SUBSTITUTE(E566," ","")&lt;&gt;"VariousArtists",SUBSTITUTE(E566," ","")&lt;&gt;"VariousArtist",E566&lt;&gt;"Various",SUBSTITUTE(E566," ","")&lt;&gt;"AssortedArtists",SUBSTITUTE(E566," ","")&lt;&gt;"AssortedArtist",E566&lt;&gt;"Assorted",SUBSTITUTE(E566," ","")&lt;&gt;"AsortedArtists",SUBSTITUTE(E566," ","")&lt;&gt;"AsortedArtist",E566&lt;&gt;"Asorted",E566&lt;&gt;"Other",,SUBSTITUTE(E566," ","")&lt;&gt;"MiscellaneousArtists",SUBSTITUTE(E566," ","")&lt;&gt;"MiscellaneousArtist",E566&lt;&gt;"Miscellaneous",SUBSTITUTE(E566," ","")&lt;&gt;"MiscelaneousArtists",SUBSTITUTE(E566," ","")&lt;&gt;"MiscelaneousArtist",E566&lt;&gt;"Miscelaneous"),"update Releases set ArtistId=(select ArtistId from Artists where Name=N'"&amp;SUBSTITUTE(trim(E566),"'","''")&amp;"' and EnterpriseId="&amp;EntId&amp;"), SearchKeywords=concat_ws(' ', Name, N'"&amp;SUBSTITUTE(trim(E566),"'","''")&amp;"',(select Name from Labels where LabelId=Releases.LabelId), ReleaseId, UPC, Catalog) where "&amp;IF(A566&lt;&gt;"","UPC="&amp;A566,"Catalog='"&amp;SUBSTITUTE(trim(B566),"'","''")&amp;"'")&amp;" and EnterpriseId="&amp;EntId,IF(and(F566&lt;&gt;"Main Primary Artist",SUBSTITUTE(E566," ","")&lt;&gt;"VariousArtists",SUBSTITUTE(E566," ","")&lt;&gt;"VariousArtist",E566&lt;&gt;"Various",SUBSTITUTE(E566," ","")&lt;&gt;"AssortedArtists",SUBSTITUTE(E566," ","")&lt;&gt;"AssortedArtist",E566&lt;&gt;"Assorted",SUBSTITUTE(E566," ","")&lt;&gt;"AsortedArtists",SUBSTITUTE(E566," ","")&lt;&gt;"AsortedArtist",E566&lt;&gt;"Asorted",E566&lt;&gt;"Other",,SUBSTITUTE(E566," ","")&lt;&gt;"MiscellaneousArtists",SUBSTITUTE(E566," ","")&lt;&gt;"MiscellaneousArtist",E566&lt;&gt;"Miscellaneous",SUBSTITUTE(E566," ","")&lt;&gt;"MiscelaneousArtists",SUBSTITUTE(E566," ","")&lt;&gt;"MiscelaneousArtist",E566&lt;&gt;"Miscelaneous"),"INSERT into Contributors VALUES (newid(), "&amp;IF(F566&lt;&gt;"Primary Artist", "(select RoleId from ContributorRoles where Name='"&amp;F566&amp;"'), 0", "49, 1")&amp; ", null, (select max(ReleaseId) from Releases where "&amp;IF(A566&lt;&gt;"","UPC="&amp;A566,"Catalog='"&amp;SUBSTITUTE(trim(B566),"'","''")&amp;"'")&amp;" and EnterpriseId="&amp;EntId&amp;"), (select ArtistId from Artists where Name=N'"&amp;SUBSTITUTE(trim(E566),"'","''")&amp;"' and EnterpriseId="&amp;EntId&amp;"), null)",""))</f>
        <v>INSERT into Contributors VALUES (newid(), (select RoleId from ContributorRoles where Name='Engineer'), 0, null, (select max(ReleaseId) from Releases where UPC=713312393462 and EnterpriseId=647322), (select ArtistId from Artists where Name=N'PeJota10*' and EnterpriseId=647322), null)</v>
      </c>
    </row>
    <row r="567">
      <c r="A567" s="110">
        <v>7.13312502055E11</v>
      </c>
      <c r="B567" s="84"/>
      <c r="C567" s="134" t="str">
        <f t="array" ref="C567">ifs(and(isblank($A567),isblank($B567)),"", not(iserror(vlookup($A567&amp;$B567,'3) Release_Label'!$D:$D&amp;'3) Release_Label'!$E:$E,1,0))),vlookup($A567&amp;$B567,{'3) Release_Label'!$D:$D&amp;'3) Release_Label'!$E:$E,'3) Release_Label'!$F:$F},2,0), or(and(not(isblank($B567)),$B567=$B566,$A567&lt;&gt;$A566),and(not(isblank($A567)),$A567=$A566,$B567&lt;&gt;$B566)),"ID LISTS UNALIGNED",and($A567&lt;&gt;"",countif('3) Release_Label'!$D:$D,$A567)=0),"NO UPC MATCH in Release_Label",and($B567&lt;&gt;"",countif('3) Release_Label'!$E:$E,$B567)=0),"NO CATALOG ID MATCH in Release_Label",iserror(vlookup($A567&amp;$B567,'3) Release_Label'!$D:$D&amp;'3) Release_Label'!$E:$E,1,0)),"NO UPC-CATALOG ID pair MATCH in Release_Label" )</f>
        <v>Canção dos Jogadores</v>
      </c>
      <c r="D567" s="134" t="str">
        <f t="array" ref="D567">ifs(and(isblank($A567),isblank($B567)),"", not(iserror(vlookup($A567&amp;$B567,'3) Release_Label'!$D:$D&amp;'3) Release_Label'!$E:$E,1,0))),vlookup($A567&amp;$B567,{'3) Release_Label'!$D:$D&amp;'3) Release_Label'!$E:$E,'3) Release_Label'!$H:$H},2,0), or(and(not(isblank($B567)),$B567=$B566,$A567&lt;&gt;$A566),and(not(isblank($A567)),$A567=$A566,$B567&lt;&gt;$B566)),"ID LISTS UNALIGNED",and($A567&lt;&gt;"",countif('3) Release_Label'!$D:$D,$A567)=0),"NO UPC MATCH in Release_Label",and($B567&lt;&gt;"",countif('3) Release_Label'!$E:$E,$B567)=0),"NO CATALOG ID MATCH in Release_Label",iserror(vlookup($A567&amp;$B567,'3) Release_Label'!$D:$D&amp;'3) Release_Label'!$E:$E,1,0)),"NO UPC-CATALOG ID pair MATCH in Release_Label" )</f>
        <v/>
      </c>
      <c r="E567" s="96" t="s">
        <v>53</v>
      </c>
      <c r="F567" s="135" t="s">
        <v>667</v>
      </c>
      <c r="G567" s="136" t="str">
        <f t="array" ref="G567">ifs(or($F567="",$F567="Main Primary Artist"),$F567,not(iserror(vlookup($F567,'Reference info'!$J$5:$J$8,1,0))),"Key Artist",not(iserror(vlookup($F567,'Reference info'!$J$38:$J$405,1,0))),"Performer",not(iserror(vlookup($F567,'Reference info'!$J$10:$J$36,1,0))),"Producer &amp; Engineer")</f>
        <v>Producer &amp; Engineer</v>
      </c>
      <c r="I567" s="8" t="str">
        <f>IF(AND(F567="Main Primary Artist",SUBSTITUTE(E567," ","")&lt;&gt;"VariousArtists",SUBSTITUTE(E567," ","")&lt;&gt;"VariousArtist",E567&lt;&gt;"Various",SUBSTITUTE(E567," ","")&lt;&gt;"AssortedArtists",SUBSTITUTE(E567," ","")&lt;&gt;"AssortedArtist",E567&lt;&gt;"Assorted",SUBSTITUTE(E567," ","")&lt;&gt;"AsortedArtists",SUBSTITUTE(E567," ","")&lt;&gt;"AsortedArtist",E567&lt;&gt;"Asorted",E567&lt;&gt;"Other",,SUBSTITUTE(E567," ","")&lt;&gt;"MiscellaneousArtists",SUBSTITUTE(E567," ","")&lt;&gt;"MiscellaneousArtist",E567&lt;&gt;"Miscellaneous",SUBSTITUTE(E567," ","")&lt;&gt;"MiscelaneousArtists",SUBSTITUTE(E567," ","")&lt;&gt;"MiscelaneousArtist",E567&lt;&gt;"Miscelaneous"),"update Releases set ArtistId=(select ArtistId from Artists where Name=N'"&amp;SUBSTITUTE(trim(E567),"'","''")&amp;"' and EnterpriseId="&amp;EntId&amp;"), SearchKeywords=concat_ws(' ', Name, N'"&amp;SUBSTITUTE(trim(E567),"'","''")&amp;"',(select Name from Labels where LabelId=Releases.LabelId), ReleaseId, UPC, Catalog) where "&amp;IF(A567&lt;&gt;"","UPC="&amp;A567,"Catalog='"&amp;SUBSTITUTE(trim(B567),"'","''")&amp;"'")&amp;" and EnterpriseId="&amp;EntId,IF(and(F567&lt;&gt;"Main Primary Artist",SUBSTITUTE(E567," ","")&lt;&gt;"VariousArtists",SUBSTITUTE(E567," ","")&lt;&gt;"VariousArtist",E567&lt;&gt;"Various",SUBSTITUTE(E567," ","")&lt;&gt;"AssortedArtists",SUBSTITUTE(E567," ","")&lt;&gt;"AssortedArtist",E567&lt;&gt;"Assorted",SUBSTITUTE(E567," ","")&lt;&gt;"AsortedArtists",SUBSTITUTE(E567," ","")&lt;&gt;"AsortedArtist",E567&lt;&gt;"Asorted",E567&lt;&gt;"Other",,SUBSTITUTE(E567," ","")&lt;&gt;"MiscellaneousArtists",SUBSTITUTE(E567," ","")&lt;&gt;"MiscellaneousArtist",E567&lt;&gt;"Miscellaneous",SUBSTITUTE(E567," ","")&lt;&gt;"MiscelaneousArtists",SUBSTITUTE(E567," ","")&lt;&gt;"MiscelaneousArtist",E567&lt;&gt;"Miscelaneous"),"INSERT into Contributors VALUES (newid(), "&amp;IF(F567&lt;&gt;"Primary Artist", "(select RoleId from ContributorRoles where Name='"&amp;F567&amp;"'), 0", "49, 1")&amp; ", null, (select max(ReleaseId) from Releases where "&amp;IF(A567&lt;&gt;"","UPC="&amp;A567,"Catalog='"&amp;SUBSTITUTE(trim(B567),"'","''")&amp;"'")&amp;" and EnterpriseId="&amp;EntId&amp;"), (select ArtistId from Artists where Name=N'"&amp;SUBSTITUTE(trim(E567),"'","''")&amp;"' and EnterpriseId="&amp;EntId&amp;"), null)",""))</f>
        <v>INSERT into Contributors VALUES (newid(), (select RoleId from ContributorRoles where Name='Producer'), 0, null, (select max(ReleaseId) from Releases where UPC=713312502055 and EnterpriseId=647322), (select ArtistId from Artists where Name=N'PeJota10*' and EnterpriseId=647322), null)</v>
      </c>
    </row>
    <row r="568">
      <c r="A568" s="110">
        <v>7.13312502055E11</v>
      </c>
      <c r="B568" s="84"/>
      <c r="C568" s="134" t="str">
        <f t="array" ref="C568">ifs(and(isblank($A568),isblank($B568)),"", not(iserror(vlookup($A568&amp;$B568,'3) Release_Label'!$D:$D&amp;'3) Release_Label'!$E:$E,1,0))),vlookup($A568&amp;$B568,{'3) Release_Label'!$D:$D&amp;'3) Release_Label'!$E:$E,'3) Release_Label'!$F:$F},2,0), or(and(not(isblank($B568)),$B568=$B567,$A568&lt;&gt;$A567),and(not(isblank($A568)),$A568=$A567,$B568&lt;&gt;$B567)),"ID LISTS UNALIGNED",and($A568&lt;&gt;"",countif('3) Release_Label'!$D:$D,$A568)=0),"NO UPC MATCH in Release_Label",and($B568&lt;&gt;"",countif('3) Release_Label'!$E:$E,$B568)=0),"NO CATALOG ID MATCH in Release_Label",iserror(vlookup($A568&amp;$B568,'3) Release_Label'!$D:$D&amp;'3) Release_Label'!$E:$E,1,0)),"NO UPC-CATALOG ID pair MATCH in Release_Label" )</f>
        <v>Canção dos Jogadores</v>
      </c>
      <c r="D568" s="134" t="str">
        <f t="array" ref="D568">ifs(and(isblank($A568),isblank($B568)),"", not(iserror(vlookup($A568&amp;$B568,'3) Release_Label'!$D:$D&amp;'3) Release_Label'!$E:$E,1,0))),vlookup($A568&amp;$B568,{'3) Release_Label'!$D:$D&amp;'3) Release_Label'!$E:$E,'3) Release_Label'!$H:$H},2,0), or(and(not(isblank($B568)),$B568=$B567,$A568&lt;&gt;$A567),and(not(isblank($A568)),$A568=$A567,$B568&lt;&gt;$B567)),"ID LISTS UNALIGNED",and($A568&lt;&gt;"",countif('3) Release_Label'!$D:$D,$A568)=0),"NO UPC MATCH in Release_Label",and($B568&lt;&gt;"",countif('3) Release_Label'!$E:$E,$B568)=0),"NO CATALOG ID MATCH in Release_Label",iserror(vlookup($A568&amp;$B568,'3) Release_Label'!$D:$D&amp;'3) Release_Label'!$E:$E,1,0)),"NO UPC-CATALOG ID pair MATCH in Release_Label" )</f>
        <v/>
      </c>
      <c r="E568" s="96" t="s">
        <v>53</v>
      </c>
      <c r="F568" s="140" t="s">
        <v>666</v>
      </c>
      <c r="G568" s="136" t="str">
        <f t="array" ref="G568">ifs(or($F568="",$F568="Main Primary Artist"),$F568,not(iserror(vlookup($F568,'Reference info'!$J$5:$J$8,1,0))),"Key Artist",not(iserror(vlookup($F568,'Reference info'!$J$38:$J$405,1,0))),"Performer",not(iserror(vlookup($F568,'Reference info'!$J$10:$J$36,1,0))),"Producer &amp; Engineer")</f>
        <v>Main Primary Artist</v>
      </c>
      <c r="I568" s="8" t="str">
        <f>IF(AND(F568="Main Primary Artist",SUBSTITUTE(E568," ","")&lt;&gt;"VariousArtists",SUBSTITUTE(E568," ","")&lt;&gt;"VariousArtist",E568&lt;&gt;"Various",SUBSTITUTE(E568," ","")&lt;&gt;"AssortedArtists",SUBSTITUTE(E568," ","")&lt;&gt;"AssortedArtist",E568&lt;&gt;"Assorted",SUBSTITUTE(E568," ","")&lt;&gt;"AsortedArtists",SUBSTITUTE(E568," ","")&lt;&gt;"AsortedArtist",E568&lt;&gt;"Asorted",E568&lt;&gt;"Other",,SUBSTITUTE(E568," ","")&lt;&gt;"MiscellaneousArtists",SUBSTITUTE(E568," ","")&lt;&gt;"MiscellaneousArtist",E568&lt;&gt;"Miscellaneous",SUBSTITUTE(E568," ","")&lt;&gt;"MiscelaneousArtists",SUBSTITUTE(E568," ","")&lt;&gt;"MiscelaneousArtist",E568&lt;&gt;"Miscelaneous"),"update Releases set ArtistId=(select ArtistId from Artists where Name=N'"&amp;SUBSTITUTE(trim(E568),"'","''")&amp;"' and EnterpriseId="&amp;EntId&amp;"), SearchKeywords=concat_ws(' ', Name, N'"&amp;SUBSTITUTE(trim(E568),"'","''")&amp;"',(select Name from Labels where LabelId=Releases.LabelId), ReleaseId, UPC, Catalog) where "&amp;IF(A568&lt;&gt;"","UPC="&amp;A568,"Catalog='"&amp;SUBSTITUTE(trim(B568),"'","''")&amp;"'")&amp;" and EnterpriseId="&amp;EntId,IF(and(F568&lt;&gt;"Main Primary Artist",SUBSTITUTE(E568," ","")&lt;&gt;"VariousArtists",SUBSTITUTE(E568," ","")&lt;&gt;"VariousArtist",E568&lt;&gt;"Various",SUBSTITUTE(E568," ","")&lt;&gt;"AssortedArtists",SUBSTITUTE(E568," ","")&lt;&gt;"AssortedArtist",E568&lt;&gt;"Assorted",SUBSTITUTE(E568," ","")&lt;&gt;"AsortedArtists",SUBSTITUTE(E568," ","")&lt;&gt;"AsortedArtist",E568&lt;&gt;"Asorted",E568&lt;&gt;"Other",,SUBSTITUTE(E568," ","")&lt;&gt;"MiscellaneousArtists",SUBSTITUTE(E568," ","")&lt;&gt;"MiscellaneousArtist",E568&lt;&gt;"Miscellaneous",SUBSTITUTE(E568," ","")&lt;&gt;"MiscelaneousArtists",SUBSTITUTE(E568," ","")&lt;&gt;"MiscelaneousArtist",E568&lt;&gt;"Miscelaneous"),"INSERT into Contributors VALUES (newid(), "&amp;IF(F568&lt;&gt;"Primary Artist", "(select RoleId from ContributorRoles where Name='"&amp;F568&amp;"'), 0", "49, 1")&amp; ", null, (select max(ReleaseId) from Releases where "&amp;IF(A568&lt;&gt;"","UPC="&amp;A568,"Catalog='"&amp;SUBSTITUTE(trim(B568),"'","''")&amp;"'")&amp;" and EnterpriseId="&amp;EntId&amp;"), (select ArtistId from Artists where Name=N'"&amp;SUBSTITUTE(trim(E568),"'","''")&amp;"' and EnterpriseId="&amp;EntId&amp;"), null)",""))</f>
        <v>update Releases set ArtistId=(select ArtistId from Artists where Name=N'PeJota10*' and EnterpriseId=647322), SearchKeywords=concat_ws(' ', Name, N'PeJota10*',(select Name from Labels where LabelId=Releases.LabelId), ReleaseId, UPC, Catalog) where UPC=713312502055 and EnterpriseId=647322</v>
      </c>
    </row>
    <row r="569">
      <c r="A569" s="110">
        <v>7.13312502055E11</v>
      </c>
      <c r="B569" s="84"/>
      <c r="C569" s="134" t="str">
        <f t="array" ref="C569">ifs(and(isblank($A569),isblank($B569)),"", not(iserror(vlookup($A569&amp;$B569,'3) Release_Label'!$D:$D&amp;'3) Release_Label'!$E:$E,1,0))),vlookup($A569&amp;$B569,{'3) Release_Label'!$D:$D&amp;'3) Release_Label'!$E:$E,'3) Release_Label'!$F:$F},2,0), or(and(not(isblank($B569)),$B569=$B568,$A569&lt;&gt;$A568),and(not(isblank($A569)),$A569=$A568,$B569&lt;&gt;$B568)),"ID LISTS UNALIGNED",and($A569&lt;&gt;"",countif('3) Release_Label'!$D:$D,$A569)=0),"NO UPC MATCH in Release_Label",and($B569&lt;&gt;"",countif('3) Release_Label'!$E:$E,$B569)=0),"NO CATALOG ID MATCH in Release_Label",iserror(vlookup($A569&amp;$B569,'3) Release_Label'!$D:$D&amp;'3) Release_Label'!$E:$E,1,0)),"NO UPC-CATALOG ID pair MATCH in Release_Label" )</f>
        <v>Canção dos Jogadores</v>
      </c>
      <c r="D569" s="134" t="str">
        <f t="array" ref="D569">ifs(and(isblank($A569),isblank($B569)),"", not(iserror(vlookup($A569&amp;$B569,'3) Release_Label'!$D:$D&amp;'3) Release_Label'!$E:$E,1,0))),vlookup($A569&amp;$B569,{'3) Release_Label'!$D:$D&amp;'3) Release_Label'!$E:$E,'3) Release_Label'!$H:$H},2,0), or(and(not(isblank($B569)),$B569=$B568,$A569&lt;&gt;$A568),and(not(isblank($A569)),$A569=$A568,$B569&lt;&gt;$B568)),"ID LISTS UNALIGNED",and($A569&lt;&gt;"",countif('3) Release_Label'!$D:$D,$A569)=0),"NO UPC MATCH in Release_Label",and($B569&lt;&gt;"",countif('3) Release_Label'!$E:$E,$B569)=0),"NO CATALOG ID MATCH in Release_Label",iserror(vlookup($A569&amp;$B569,'3) Release_Label'!$D:$D&amp;'3) Release_Label'!$E:$E,1,0)),"NO UPC-CATALOG ID pair MATCH in Release_Label" )</f>
        <v/>
      </c>
      <c r="E569" s="96" t="s">
        <v>53</v>
      </c>
      <c r="F569" s="135" t="s">
        <v>669</v>
      </c>
      <c r="G569" s="136" t="str">
        <f t="array" ref="G569">ifs(or($F569="",$F569="Main Primary Artist"),$F569,not(iserror(vlookup($F569,'Reference info'!$J$5:$J$8,1,0))),"Key Artist",not(iserror(vlookup($F569,'Reference info'!$J$38:$J$405,1,0))),"Performer",not(iserror(vlookup($F569,'Reference info'!$J$10:$J$36,1,0))),"Producer &amp; Engineer")</f>
        <v>Producer &amp; Engineer</v>
      </c>
      <c r="I569" s="8" t="str">
        <f>IF(AND(F569="Main Primary Artist",SUBSTITUTE(E569," ","")&lt;&gt;"VariousArtists",SUBSTITUTE(E569," ","")&lt;&gt;"VariousArtist",E569&lt;&gt;"Various",SUBSTITUTE(E569," ","")&lt;&gt;"AssortedArtists",SUBSTITUTE(E569," ","")&lt;&gt;"AssortedArtist",E569&lt;&gt;"Assorted",SUBSTITUTE(E569," ","")&lt;&gt;"AsortedArtists",SUBSTITUTE(E569," ","")&lt;&gt;"AsortedArtist",E569&lt;&gt;"Asorted",E569&lt;&gt;"Other",,SUBSTITUTE(E569," ","")&lt;&gt;"MiscellaneousArtists",SUBSTITUTE(E569," ","")&lt;&gt;"MiscellaneousArtist",E569&lt;&gt;"Miscellaneous",SUBSTITUTE(E569," ","")&lt;&gt;"MiscelaneousArtists",SUBSTITUTE(E569," ","")&lt;&gt;"MiscelaneousArtist",E569&lt;&gt;"Miscelaneous"),"update Releases set ArtistId=(select ArtistId from Artists where Name=N'"&amp;SUBSTITUTE(trim(E569),"'","''")&amp;"' and EnterpriseId="&amp;EntId&amp;"), SearchKeywords=concat_ws(' ', Name, N'"&amp;SUBSTITUTE(trim(E569),"'","''")&amp;"',(select Name from Labels where LabelId=Releases.LabelId), ReleaseId, UPC, Catalog) where "&amp;IF(A569&lt;&gt;"","UPC="&amp;A569,"Catalog='"&amp;SUBSTITUTE(trim(B569),"'","''")&amp;"'")&amp;" and EnterpriseId="&amp;EntId,IF(and(F569&lt;&gt;"Main Primary Artist",SUBSTITUTE(E569," ","")&lt;&gt;"VariousArtists",SUBSTITUTE(E569," ","")&lt;&gt;"VariousArtist",E569&lt;&gt;"Various",SUBSTITUTE(E569," ","")&lt;&gt;"AssortedArtists",SUBSTITUTE(E569," ","")&lt;&gt;"AssortedArtist",E569&lt;&gt;"Assorted",SUBSTITUTE(E569," ","")&lt;&gt;"AsortedArtists",SUBSTITUTE(E569," ","")&lt;&gt;"AsortedArtist",E569&lt;&gt;"Asorted",E569&lt;&gt;"Other",,SUBSTITUTE(E569," ","")&lt;&gt;"MiscellaneousArtists",SUBSTITUTE(E569," ","")&lt;&gt;"MiscellaneousArtist",E569&lt;&gt;"Miscellaneous",SUBSTITUTE(E569," ","")&lt;&gt;"MiscelaneousArtists",SUBSTITUTE(E569," ","")&lt;&gt;"MiscelaneousArtist",E569&lt;&gt;"Miscelaneous"),"INSERT into Contributors VALUES (newid(), "&amp;IF(F569&lt;&gt;"Primary Artist", "(select RoleId from ContributorRoles where Name='"&amp;F569&amp;"'), 0", "49, 1")&amp; ", null, (select max(ReleaseId) from Releases where "&amp;IF(A569&lt;&gt;"","UPC="&amp;A569,"Catalog='"&amp;SUBSTITUTE(trim(B569),"'","''")&amp;"'")&amp;" and EnterpriseId="&amp;EntId&amp;"), (select ArtistId from Artists where Name=N'"&amp;SUBSTITUTE(trim(E569),"'","''")&amp;"' and EnterpriseId="&amp;EntId&amp;"), null)",""))</f>
        <v>INSERT into Contributors VALUES (newid(), (select RoleId from ContributorRoles where Name='Engineer'), 0, null, (select max(ReleaseId) from Releases where UPC=713312502055 and EnterpriseId=647322), (select ArtistId from Artists where Name=N'PeJota10*' and EnterpriseId=647322), null)</v>
      </c>
    </row>
    <row r="570">
      <c r="A570" s="110">
        <v>7.13312502062E11</v>
      </c>
      <c r="B570" s="84"/>
      <c r="C570" s="134" t="str">
        <f t="array" ref="C570">ifs(and(isblank($A570),isblank($B570)),"", not(iserror(vlookup($A570&amp;$B570,'3) Release_Label'!$D:$D&amp;'3) Release_Label'!$E:$E,1,0))),vlookup($A570&amp;$B570,{'3) Release_Label'!$D:$D&amp;'3) Release_Label'!$E:$E,'3) Release_Label'!$F:$F},2,0), or(and(not(isblank($B570)),$B570=$B569,$A570&lt;&gt;$A569),and(not(isblank($A570)),$A570=$A569,$B570&lt;&gt;$B569)),"ID LISTS UNALIGNED",and($A570&lt;&gt;"",countif('3) Release_Label'!$D:$D,$A570)=0),"NO UPC MATCH in Release_Label",and($B570&lt;&gt;"",countif('3) Release_Label'!$E:$E,$B570)=0),"NO CATALOG ID MATCH in Release_Label",iserror(vlookup($A570&amp;$B570,'3) Release_Label'!$D:$D&amp;'3) Release_Label'!$E:$E,1,0)),"NO UPC-CATALOG ID pair MATCH in Release_Label" )</f>
        <v>Canção dos Jogadores</v>
      </c>
      <c r="D570" s="134" t="str">
        <f t="array" ref="D570">ifs(and(isblank($A570),isblank($B570)),"", not(iserror(vlookup($A570&amp;$B570,'3) Release_Label'!$D:$D&amp;'3) Release_Label'!$E:$E,1,0))),vlookup($A570&amp;$B570,{'3) Release_Label'!$D:$D&amp;'3) Release_Label'!$E:$E,'3) Release_Label'!$H:$H},2,0), or(and(not(isblank($B570)),$B570=$B569,$A570&lt;&gt;$A569),and(not(isblank($A570)),$A570=$A569,$B570&lt;&gt;$B569)),"ID LISTS UNALIGNED",and($A570&lt;&gt;"",countif('3) Release_Label'!$D:$D,$A570)=0),"NO UPC MATCH in Release_Label",and($B570&lt;&gt;"",countif('3) Release_Label'!$E:$E,$B570)=0),"NO CATALOG ID MATCH in Release_Label",iserror(vlookup($A570&amp;$B570,'3) Release_Label'!$D:$D&amp;'3) Release_Label'!$E:$E,1,0)),"NO UPC-CATALOG ID pair MATCH in Release_Label" )</f>
        <v>Speed Up</v>
      </c>
      <c r="E570" s="96" t="s">
        <v>53</v>
      </c>
      <c r="F570" s="135" t="s">
        <v>667</v>
      </c>
      <c r="G570" s="136" t="str">
        <f t="array" ref="G570">ifs(or($F570="",$F570="Main Primary Artist"),$F570,not(iserror(vlookup($F570,'Reference info'!$J$5:$J$8,1,0))),"Key Artist",not(iserror(vlookup($F570,'Reference info'!$J$38:$J$405,1,0))),"Performer",not(iserror(vlookup($F570,'Reference info'!$J$10:$J$36,1,0))),"Producer &amp; Engineer")</f>
        <v>Producer &amp; Engineer</v>
      </c>
      <c r="I570" s="8" t="str">
        <f>IF(AND(F570="Main Primary Artist",SUBSTITUTE(E570," ","")&lt;&gt;"VariousArtists",SUBSTITUTE(E570," ","")&lt;&gt;"VariousArtist",E570&lt;&gt;"Various",SUBSTITUTE(E570," ","")&lt;&gt;"AssortedArtists",SUBSTITUTE(E570," ","")&lt;&gt;"AssortedArtist",E570&lt;&gt;"Assorted",SUBSTITUTE(E570," ","")&lt;&gt;"AsortedArtists",SUBSTITUTE(E570," ","")&lt;&gt;"AsortedArtist",E570&lt;&gt;"Asorted",E570&lt;&gt;"Other",,SUBSTITUTE(E570," ","")&lt;&gt;"MiscellaneousArtists",SUBSTITUTE(E570," ","")&lt;&gt;"MiscellaneousArtist",E570&lt;&gt;"Miscellaneous",SUBSTITUTE(E570," ","")&lt;&gt;"MiscelaneousArtists",SUBSTITUTE(E570," ","")&lt;&gt;"MiscelaneousArtist",E570&lt;&gt;"Miscelaneous"),"update Releases set ArtistId=(select ArtistId from Artists where Name=N'"&amp;SUBSTITUTE(trim(E570),"'","''")&amp;"' and EnterpriseId="&amp;EntId&amp;"), SearchKeywords=concat_ws(' ', Name, N'"&amp;SUBSTITUTE(trim(E570),"'","''")&amp;"',(select Name from Labels where LabelId=Releases.LabelId), ReleaseId, UPC, Catalog) where "&amp;IF(A570&lt;&gt;"","UPC="&amp;A570,"Catalog='"&amp;SUBSTITUTE(trim(B570),"'","''")&amp;"'")&amp;" and EnterpriseId="&amp;EntId,IF(and(F570&lt;&gt;"Main Primary Artist",SUBSTITUTE(E570," ","")&lt;&gt;"VariousArtists",SUBSTITUTE(E570," ","")&lt;&gt;"VariousArtist",E570&lt;&gt;"Various",SUBSTITUTE(E570," ","")&lt;&gt;"AssortedArtists",SUBSTITUTE(E570," ","")&lt;&gt;"AssortedArtist",E570&lt;&gt;"Assorted",SUBSTITUTE(E570," ","")&lt;&gt;"AsortedArtists",SUBSTITUTE(E570," ","")&lt;&gt;"AsortedArtist",E570&lt;&gt;"Asorted",E570&lt;&gt;"Other",,SUBSTITUTE(E570," ","")&lt;&gt;"MiscellaneousArtists",SUBSTITUTE(E570," ","")&lt;&gt;"MiscellaneousArtist",E570&lt;&gt;"Miscellaneous",SUBSTITUTE(E570," ","")&lt;&gt;"MiscelaneousArtists",SUBSTITUTE(E570," ","")&lt;&gt;"MiscelaneousArtist",E570&lt;&gt;"Miscelaneous"),"INSERT into Contributors VALUES (newid(), "&amp;IF(F570&lt;&gt;"Primary Artist", "(select RoleId from ContributorRoles where Name='"&amp;F570&amp;"'), 0", "49, 1")&amp; ", null, (select max(ReleaseId) from Releases where "&amp;IF(A570&lt;&gt;"","UPC="&amp;A570,"Catalog='"&amp;SUBSTITUTE(trim(B570),"'","''")&amp;"'")&amp;" and EnterpriseId="&amp;EntId&amp;"), (select ArtistId from Artists where Name=N'"&amp;SUBSTITUTE(trim(E570),"'","''")&amp;"' and EnterpriseId="&amp;EntId&amp;"), null)",""))</f>
        <v>INSERT into Contributors VALUES (newid(), (select RoleId from ContributorRoles where Name='Producer'), 0, null, (select max(ReleaseId) from Releases where UPC=713312502062 and EnterpriseId=647322), (select ArtistId from Artists where Name=N'PeJota10*' and EnterpriseId=647322), null)</v>
      </c>
    </row>
    <row r="571">
      <c r="A571" s="110">
        <v>7.13312502062E11</v>
      </c>
      <c r="B571" s="84"/>
      <c r="C571" s="134" t="str">
        <f t="array" ref="C571">ifs(and(isblank($A571),isblank($B571)),"", not(iserror(vlookup($A571&amp;$B571,'3) Release_Label'!$D:$D&amp;'3) Release_Label'!$E:$E,1,0))),vlookup($A571&amp;$B571,{'3) Release_Label'!$D:$D&amp;'3) Release_Label'!$E:$E,'3) Release_Label'!$F:$F},2,0), or(and(not(isblank($B571)),$B571=$B570,$A571&lt;&gt;$A570),and(not(isblank($A571)),$A571=$A570,$B571&lt;&gt;$B570)),"ID LISTS UNALIGNED",and($A571&lt;&gt;"",countif('3) Release_Label'!$D:$D,$A571)=0),"NO UPC MATCH in Release_Label",and($B571&lt;&gt;"",countif('3) Release_Label'!$E:$E,$B571)=0),"NO CATALOG ID MATCH in Release_Label",iserror(vlookup($A571&amp;$B571,'3) Release_Label'!$D:$D&amp;'3) Release_Label'!$E:$E,1,0)),"NO UPC-CATALOG ID pair MATCH in Release_Label" )</f>
        <v>Canção dos Jogadores</v>
      </c>
      <c r="D571" s="134" t="str">
        <f t="array" ref="D571">ifs(and(isblank($A571),isblank($B571)),"", not(iserror(vlookup($A571&amp;$B571,'3) Release_Label'!$D:$D&amp;'3) Release_Label'!$E:$E,1,0))),vlookup($A571&amp;$B571,{'3) Release_Label'!$D:$D&amp;'3) Release_Label'!$E:$E,'3) Release_Label'!$H:$H},2,0), or(and(not(isblank($B571)),$B571=$B570,$A571&lt;&gt;$A570),and(not(isblank($A571)),$A571=$A570,$B571&lt;&gt;$B570)),"ID LISTS UNALIGNED",and($A571&lt;&gt;"",countif('3) Release_Label'!$D:$D,$A571)=0),"NO UPC MATCH in Release_Label",and($B571&lt;&gt;"",countif('3) Release_Label'!$E:$E,$B571)=0),"NO CATALOG ID MATCH in Release_Label",iserror(vlookup($A571&amp;$B571,'3) Release_Label'!$D:$D&amp;'3) Release_Label'!$E:$E,1,0)),"NO UPC-CATALOG ID pair MATCH in Release_Label" )</f>
        <v>Speed Up</v>
      </c>
      <c r="E571" s="96" t="s">
        <v>53</v>
      </c>
      <c r="F571" s="140" t="s">
        <v>666</v>
      </c>
      <c r="G571" s="136" t="str">
        <f t="array" ref="G571">ifs(or($F571="",$F571="Main Primary Artist"),$F571,not(iserror(vlookup($F571,'Reference info'!$J$5:$J$8,1,0))),"Key Artist",not(iserror(vlookup($F571,'Reference info'!$J$38:$J$405,1,0))),"Performer",not(iserror(vlookup($F571,'Reference info'!$J$10:$J$36,1,0))),"Producer &amp; Engineer")</f>
        <v>Main Primary Artist</v>
      </c>
      <c r="I571" s="8" t="str">
        <f>IF(AND(F571="Main Primary Artist",SUBSTITUTE(E571," ","")&lt;&gt;"VariousArtists",SUBSTITUTE(E571," ","")&lt;&gt;"VariousArtist",E571&lt;&gt;"Various",SUBSTITUTE(E571," ","")&lt;&gt;"AssortedArtists",SUBSTITUTE(E571," ","")&lt;&gt;"AssortedArtist",E571&lt;&gt;"Assorted",SUBSTITUTE(E571," ","")&lt;&gt;"AsortedArtists",SUBSTITUTE(E571," ","")&lt;&gt;"AsortedArtist",E571&lt;&gt;"Asorted",E571&lt;&gt;"Other",,SUBSTITUTE(E571," ","")&lt;&gt;"MiscellaneousArtists",SUBSTITUTE(E571," ","")&lt;&gt;"MiscellaneousArtist",E571&lt;&gt;"Miscellaneous",SUBSTITUTE(E571," ","")&lt;&gt;"MiscelaneousArtists",SUBSTITUTE(E571," ","")&lt;&gt;"MiscelaneousArtist",E571&lt;&gt;"Miscelaneous"),"update Releases set ArtistId=(select ArtistId from Artists where Name=N'"&amp;SUBSTITUTE(trim(E571),"'","''")&amp;"' and EnterpriseId="&amp;EntId&amp;"), SearchKeywords=concat_ws(' ', Name, N'"&amp;SUBSTITUTE(trim(E571),"'","''")&amp;"',(select Name from Labels where LabelId=Releases.LabelId), ReleaseId, UPC, Catalog) where "&amp;IF(A571&lt;&gt;"","UPC="&amp;A571,"Catalog='"&amp;SUBSTITUTE(trim(B571),"'","''")&amp;"'")&amp;" and EnterpriseId="&amp;EntId,IF(and(F571&lt;&gt;"Main Primary Artist",SUBSTITUTE(E571," ","")&lt;&gt;"VariousArtists",SUBSTITUTE(E571," ","")&lt;&gt;"VariousArtist",E571&lt;&gt;"Various",SUBSTITUTE(E571," ","")&lt;&gt;"AssortedArtists",SUBSTITUTE(E571," ","")&lt;&gt;"AssortedArtist",E571&lt;&gt;"Assorted",SUBSTITUTE(E571," ","")&lt;&gt;"AsortedArtists",SUBSTITUTE(E571," ","")&lt;&gt;"AsortedArtist",E571&lt;&gt;"Asorted",E571&lt;&gt;"Other",,SUBSTITUTE(E571," ","")&lt;&gt;"MiscellaneousArtists",SUBSTITUTE(E571," ","")&lt;&gt;"MiscellaneousArtist",E571&lt;&gt;"Miscellaneous",SUBSTITUTE(E571," ","")&lt;&gt;"MiscelaneousArtists",SUBSTITUTE(E571," ","")&lt;&gt;"MiscelaneousArtist",E571&lt;&gt;"Miscelaneous"),"INSERT into Contributors VALUES (newid(), "&amp;IF(F571&lt;&gt;"Primary Artist", "(select RoleId from ContributorRoles where Name='"&amp;F571&amp;"'), 0", "49, 1")&amp; ", null, (select max(ReleaseId) from Releases where "&amp;IF(A571&lt;&gt;"","UPC="&amp;A571,"Catalog='"&amp;SUBSTITUTE(trim(B571),"'","''")&amp;"'")&amp;" and EnterpriseId="&amp;EntId&amp;"), (select ArtistId from Artists where Name=N'"&amp;SUBSTITUTE(trim(E571),"'","''")&amp;"' and EnterpriseId="&amp;EntId&amp;"), null)",""))</f>
        <v>update Releases set ArtistId=(select ArtistId from Artists where Name=N'PeJota10*' and EnterpriseId=647322), SearchKeywords=concat_ws(' ', Name, N'PeJota10*',(select Name from Labels where LabelId=Releases.LabelId), ReleaseId, UPC, Catalog) where UPC=713312502062 and EnterpriseId=647322</v>
      </c>
    </row>
    <row r="572">
      <c r="A572" s="110">
        <v>7.13312502062E11</v>
      </c>
      <c r="B572" s="84"/>
      <c r="C572" s="134" t="str">
        <f t="array" ref="C572">ifs(and(isblank($A572),isblank($B572)),"", not(iserror(vlookup($A572&amp;$B572,'3) Release_Label'!$D:$D&amp;'3) Release_Label'!$E:$E,1,0))),vlookup($A572&amp;$B572,{'3) Release_Label'!$D:$D&amp;'3) Release_Label'!$E:$E,'3) Release_Label'!$F:$F},2,0), or(and(not(isblank($B572)),$B572=$B571,$A572&lt;&gt;$A571),and(not(isblank($A572)),$A572=$A571,$B572&lt;&gt;$B571)),"ID LISTS UNALIGNED",and($A572&lt;&gt;"",countif('3) Release_Label'!$D:$D,$A572)=0),"NO UPC MATCH in Release_Label",and($B572&lt;&gt;"",countif('3) Release_Label'!$E:$E,$B572)=0),"NO CATALOG ID MATCH in Release_Label",iserror(vlookup($A572&amp;$B572,'3) Release_Label'!$D:$D&amp;'3) Release_Label'!$E:$E,1,0)),"NO UPC-CATALOG ID pair MATCH in Release_Label" )</f>
        <v>Canção dos Jogadores</v>
      </c>
      <c r="D572" s="134" t="str">
        <f t="array" ref="D572">ifs(and(isblank($A572),isblank($B572)),"", not(iserror(vlookup($A572&amp;$B572,'3) Release_Label'!$D:$D&amp;'3) Release_Label'!$E:$E,1,0))),vlookup($A572&amp;$B572,{'3) Release_Label'!$D:$D&amp;'3) Release_Label'!$E:$E,'3) Release_Label'!$H:$H},2,0), or(and(not(isblank($B572)),$B572=$B571,$A572&lt;&gt;$A571),and(not(isblank($A572)),$A572=$A571,$B572&lt;&gt;$B571)),"ID LISTS UNALIGNED",and($A572&lt;&gt;"",countif('3) Release_Label'!$D:$D,$A572)=0),"NO UPC MATCH in Release_Label",and($B572&lt;&gt;"",countif('3) Release_Label'!$E:$E,$B572)=0),"NO CATALOG ID MATCH in Release_Label",iserror(vlookup($A572&amp;$B572,'3) Release_Label'!$D:$D&amp;'3) Release_Label'!$E:$E,1,0)),"NO UPC-CATALOG ID pair MATCH in Release_Label" )</f>
        <v>Speed Up</v>
      </c>
      <c r="E572" s="96" t="s">
        <v>53</v>
      </c>
      <c r="F572" s="135" t="s">
        <v>669</v>
      </c>
      <c r="G572" s="136" t="str">
        <f t="array" ref="G572">ifs(or($F572="",$F572="Main Primary Artist"),$F572,not(iserror(vlookup($F572,'Reference info'!$J$5:$J$8,1,0))),"Key Artist",not(iserror(vlookup($F572,'Reference info'!$J$38:$J$405,1,0))),"Performer",not(iserror(vlookup($F572,'Reference info'!$J$10:$J$36,1,0))),"Producer &amp; Engineer")</f>
        <v>Producer &amp; Engineer</v>
      </c>
      <c r="I572" s="8" t="str">
        <f>IF(AND(F572="Main Primary Artist",SUBSTITUTE(E572," ","")&lt;&gt;"VariousArtists",SUBSTITUTE(E572," ","")&lt;&gt;"VariousArtist",E572&lt;&gt;"Various",SUBSTITUTE(E572," ","")&lt;&gt;"AssortedArtists",SUBSTITUTE(E572," ","")&lt;&gt;"AssortedArtist",E572&lt;&gt;"Assorted",SUBSTITUTE(E572," ","")&lt;&gt;"AsortedArtists",SUBSTITUTE(E572," ","")&lt;&gt;"AsortedArtist",E572&lt;&gt;"Asorted",E572&lt;&gt;"Other",,SUBSTITUTE(E572," ","")&lt;&gt;"MiscellaneousArtists",SUBSTITUTE(E572," ","")&lt;&gt;"MiscellaneousArtist",E572&lt;&gt;"Miscellaneous",SUBSTITUTE(E572," ","")&lt;&gt;"MiscelaneousArtists",SUBSTITUTE(E572," ","")&lt;&gt;"MiscelaneousArtist",E572&lt;&gt;"Miscelaneous"),"update Releases set ArtistId=(select ArtistId from Artists where Name=N'"&amp;SUBSTITUTE(trim(E572),"'","''")&amp;"' and EnterpriseId="&amp;EntId&amp;"), SearchKeywords=concat_ws(' ', Name, N'"&amp;SUBSTITUTE(trim(E572),"'","''")&amp;"',(select Name from Labels where LabelId=Releases.LabelId), ReleaseId, UPC, Catalog) where "&amp;IF(A572&lt;&gt;"","UPC="&amp;A572,"Catalog='"&amp;SUBSTITUTE(trim(B572),"'","''")&amp;"'")&amp;" and EnterpriseId="&amp;EntId,IF(and(F572&lt;&gt;"Main Primary Artist",SUBSTITUTE(E572," ","")&lt;&gt;"VariousArtists",SUBSTITUTE(E572," ","")&lt;&gt;"VariousArtist",E572&lt;&gt;"Various",SUBSTITUTE(E572," ","")&lt;&gt;"AssortedArtists",SUBSTITUTE(E572," ","")&lt;&gt;"AssortedArtist",E572&lt;&gt;"Assorted",SUBSTITUTE(E572," ","")&lt;&gt;"AsortedArtists",SUBSTITUTE(E572," ","")&lt;&gt;"AsortedArtist",E572&lt;&gt;"Asorted",E572&lt;&gt;"Other",,SUBSTITUTE(E572," ","")&lt;&gt;"MiscellaneousArtists",SUBSTITUTE(E572," ","")&lt;&gt;"MiscellaneousArtist",E572&lt;&gt;"Miscellaneous",SUBSTITUTE(E572," ","")&lt;&gt;"MiscelaneousArtists",SUBSTITUTE(E572," ","")&lt;&gt;"MiscelaneousArtist",E572&lt;&gt;"Miscelaneous"),"INSERT into Contributors VALUES (newid(), "&amp;IF(F572&lt;&gt;"Primary Artist", "(select RoleId from ContributorRoles where Name='"&amp;F572&amp;"'), 0", "49, 1")&amp; ", null, (select max(ReleaseId) from Releases where "&amp;IF(A572&lt;&gt;"","UPC="&amp;A572,"Catalog='"&amp;SUBSTITUTE(trim(B572),"'","''")&amp;"'")&amp;" and EnterpriseId="&amp;EntId&amp;"), (select ArtistId from Artists where Name=N'"&amp;SUBSTITUTE(trim(E572),"'","''")&amp;"' and EnterpriseId="&amp;EntId&amp;"), null)",""))</f>
        <v>INSERT into Contributors VALUES (newid(), (select RoleId from ContributorRoles where Name='Engineer'), 0, null, (select max(ReleaseId) from Releases where UPC=713312502062 and EnterpriseId=647322), (select ArtistId from Artists where Name=N'PeJota10*' and EnterpriseId=647322), null)</v>
      </c>
    </row>
    <row r="573">
      <c r="A573" s="110">
        <v>7.13312800694E11</v>
      </c>
      <c r="B573" s="84"/>
      <c r="C573" s="134" t="str">
        <f t="array" ref="C573">ifs(and(isblank($A573),isblank($B573)),"", not(iserror(vlookup($A573&amp;$B573,'3) Release_Label'!$D:$D&amp;'3) Release_Label'!$E:$E,1,0))),vlookup($A573&amp;$B573,{'3) Release_Label'!$D:$D&amp;'3) Release_Label'!$E:$E,'3) Release_Label'!$F:$F},2,0), or(and(not(isblank($B573)),$B573=$B572,$A573&lt;&gt;$A572),and(not(isblank($A573)),$A573=$A572,$B573&lt;&gt;$B572)),"ID LISTS UNALIGNED",and($A573&lt;&gt;"",countif('3) Release_Label'!$D:$D,$A573)=0),"NO UPC MATCH in Release_Label",and($B573&lt;&gt;"",countif('3) Release_Label'!$E:$E,$B573)=0),"NO CATALOG ID MATCH in Release_Label",iserror(vlookup($A573&amp;$B573,'3) Release_Label'!$D:$D&amp;'3) Release_Label'!$E:$E,1,0)),"NO UPC-CATALOG ID pair MATCH in Release_Label" )</f>
        <v>O Melhor do Mundo</v>
      </c>
      <c r="D573" s="134" t="str">
        <f t="array" ref="D573">ifs(and(isblank($A573),isblank($B573)),"", not(iserror(vlookup($A573&amp;$B573,'3) Release_Label'!$D:$D&amp;'3) Release_Label'!$E:$E,1,0))),vlookup($A573&amp;$B573,{'3) Release_Label'!$D:$D&amp;'3) Release_Label'!$E:$E,'3) Release_Label'!$H:$H},2,0), or(and(not(isblank($B573)),$B573=$B572,$A573&lt;&gt;$A572),and(not(isblank($A573)),$A573=$A572,$B573&lt;&gt;$B572)),"ID LISTS UNALIGNED",and($A573&lt;&gt;"",countif('3) Release_Label'!$D:$D,$A573)=0),"NO UPC MATCH in Release_Label",and($B573&lt;&gt;"",countif('3) Release_Label'!$E:$E,$B573)=0),"NO CATALOG ID MATCH in Release_Label",iserror(vlookup($A573&amp;$B573,'3) Release_Label'!$D:$D&amp;'3) Release_Label'!$E:$E,1,0)),"NO UPC-CATALOG ID pair MATCH in Release_Label" )</f>
        <v>Speed Up</v>
      </c>
      <c r="E573" s="96" t="s">
        <v>53</v>
      </c>
      <c r="F573" s="135" t="s">
        <v>667</v>
      </c>
      <c r="G573" s="136" t="str">
        <f t="array" ref="G573">ifs(or($F573="",$F573="Main Primary Artist"),$F573,not(iserror(vlookup($F573,'Reference info'!$J$5:$J$8,1,0))),"Key Artist",not(iserror(vlookup($F573,'Reference info'!$J$38:$J$405,1,0))),"Performer",not(iserror(vlookup($F573,'Reference info'!$J$10:$J$36,1,0))),"Producer &amp; Engineer")</f>
        <v>Producer &amp; Engineer</v>
      </c>
      <c r="I573" s="8" t="str">
        <f>IF(AND(F573="Main Primary Artist",SUBSTITUTE(E573," ","")&lt;&gt;"VariousArtists",SUBSTITUTE(E573," ","")&lt;&gt;"VariousArtist",E573&lt;&gt;"Various",SUBSTITUTE(E573," ","")&lt;&gt;"AssortedArtists",SUBSTITUTE(E573," ","")&lt;&gt;"AssortedArtist",E573&lt;&gt;"Assorted",SUBSTITUTE(E573," ","")&lt;&gt;"AsortedArtists",SUBSTITUTE(E573," ","")&lt;&gt;"AsortedArtist",E573&lt;&gt;"Asorted",E573&lt;&gt;"Other",,SUBSTITUTE(E573," ","")&lt;&gt;"MiscellaneousArtists",SUBSTITUTE(E573," ","")&lt;&gt;"MiscellaneousArtist",E573&lt;&gt;"Miscellaneous",SUBSTITUTE(E573," ","")&lt;&gt;"MiscelaneousArtists",SUBSTITUTE(E573," ","")&lt;&gt;"MiscelaneousArtist",E573&lt;&gt;"Miscelaneous"),"update Releases set ArtistId=(select ArtistId from Artists where Name=N'"&amp;SUBSTITUTE(trim(E573),"'","''")&amp;"' and EnterpriseId="&amp;EntId&amp;"), SearchKeywords=concat_ws(' ', Name, N'"&amp;SUBSTITUTE(trim(E573),"'","''")&amp;"',(select Name from Labels where LabelId=Releases.LabelId), ReleaseId, UPC, Catalog) where "&amp;IF(A573&lt;&gt;"","UPC="&amp;A573,"Catalog='"&amp;SUBSTITUTE(trim(B573),"'","''")&amp;"'")&amp;" and EnterpriseId="&amp;EntId,IF(and(F573&lt;&gt;"Main Primary Artist",SUBSTITUTE(E573," ","")&lt;&gt;"VariousArtists",SUBSTITUTE(E573," ","")&lt;&gt;"VariousArtist",E573&lt;&gt;"Various",SUBSTITUTE(E573," ","")&lt;&gt;"AssortedArtists",SUBSTITUTE(E573," ","")&lt;&gt;"AssortedArtist",E573&lt;&gt;"Assorted",SUBSTITUTE(E573," ","")&lt;&gt;"AsortedArtists",SUBSTITUTE(E573," ","")&lt;&gt;"AsortedArtist",E573&lt;&gt;"Asorted",E573&lt;&gt;"Other",,SUBSTITUTE(E573," ","")&lt;&gt;"MiscellaneousArtists",SUBSTITUTE(E573," ","")&lt;&gt;"MiscellaneousArtist",E573&lt;&gt;"Miscellaneous",SUBSTITUTE(E573," ","")&lt;&gt;"MiscelaneousArtists",SUBSTITUTE(E573," ","")&lt;&gt;"MiscelaneousArtist",E573&lt;&gt;"Miscelaneous"),"INSERT into Contributors VALUES (newid(), "&amp;IF(F573&lt;&gt;"Primary Artist", "(select RoleId from ContributorRoles where Name='"&amp;F573&amp;"'), 0", "49, 1")&amp; ", null, (select max(ReleaseId) from Releases where "&amp;IF(A573&lt;&gt;"","UPC="&amp;A573,"Catalog='"&amp;SUBSTITUTE(trim(B573),"'","''")&amp;"'")&amp;" and EnterpriseId="&amp;EntId&amp;"), (select ArtistId from Artists where Name=N'"&amp;SUBSTITUTE(trim(E573),"'","''")&amp;"' and EnterpriseId="&amp;EntId&amp;"), null)",""))</f>
        <v>INSERT into Contributors VALUES (newid(), (select RoleId from ContributorRoles where Name='Producer'), 0, null, (select max(ReleaseId) from Releases where UPC=713312800694 and EnterpriseId=647322), (select ArtistId from Artists where Name=N'PeJota10*' and EnterpriseId=647322), null)</v>
      </c>
    </row>
    <row r="574">
      <c r="A574" s="110">
        <v>7.13312800694E11</v>
      </c>
      <c r="B574" s="84"/>
      <c r="C574" s="134" t="str">
        <f t="array" ref="C574">ifs(and(isblank($A574),isblank($B574)),"", not(iserror(vlookup($A574&amp;$B574,'3) Release_Label'!$D:$D&amp;'3) Release_Label'!$E:$E,1,0))),vlookup($A574&amp;$B574,{'3) Release_Label'!$D:$D&amp;'3) Release_Label'!$E:$E,'3) Release_Label'!$F:$F},2,0), or(and(not(isblank($B574)),$B574=$B573,$A574&lt;&gt;$A573),and(not(isblank($A574)),$A574=$A573,$B574&lt;&gt;$B573)),"ID LISTS UNALIGNED",and($A574&lt;&gt;"",countif('3) Release_Label'!$D:$D,$A574)=0),"NO UPC MATCH in Release_Label",and($B574&lt;&gt;"",countif('3) Release_Label'!$E:$E,$B574)=0),"NO CATALOG ID MATCH in Release_Label",iserror(vlookup($A574&amp;$B574,'3) Release_Label'!$D:$D&amp;'3) Release_Label'!$E:$E,1,0)),"NO UPC-CATALOG ID pair MATCH in Release_Label" )</f>
        <v>O Melhor do Mundo</v>
      </c>
      <c r="D574" s="134" t="str">
        <f t="array" ref="D574">ifs(and(isblank($A574),isblank($B574)),"", not(iserror(vlookup($A574&amp;$B574,'3) Release_Label'!$D:$D&amp;'3) Release_Label'!$E:$E,1,0))),vlookup($A574&amp;$B574,{'3) Release_Label'!$D:$D&amp;'3) Release_Label'!$E:$E,'3) Release_Label'!$H:$H},2,0), or(and(not(isblank($B574)),$B574=$B573,$A574&lt;&gt;$A573),and(not(isblank($A574)),$A574=$A573,$B574&lt;&gt;$B573)),"ID LISTS UNALIGNED",and($A574&lt;&gt;"",countif('3) Release_Label'!$D:$D,$A574)=0),"NO UPC MATCH in Release_Label",and($B574&lt;&gt;"",countif('3) Release_Label'!$E:$E,$B574)=0),"NO CATALOG ID MATCH in Release_Label",iserror(vlookup($A574&amp;$B574,'3) Release_Label'!$D:$D&amp;'3) Release_Label'!$E:$E,1,0)),"NO UPC-CATALOG ID pair MATCH in Release_Label" )</f>
        <v>Speed Up</v>
      </c>
      <c r="E574" s="96" t="s">
        <v>53</v>
      </c>
      <c r="F574" s="140" t="s">
        <v>666</v>
      </c>
      <c r="G574" s="136" t="str">
        <f t="array" ref="G574">ifs(or($F574="",$F574="Main Primary Artist"),$F574,not(iserror(vlookup($F574,'Reference info'!$J$5:$J$8,1,0))),"Key Artist",not(iserror(vlookup($F574,'Reference info'!$J$38:$J$405,1,0))),"Performer",not(iserror(vlookup($F574,'Reference info'!$J$10:$J$36,1,0))),"Producer &amp; Engineer")</f>
        <v>Main Primary Artist</v>
      </c>
      <c r="I574" s="8" t="str">
        <f>IF(AND(F574="Main Primary Artist",SUBSTITUTE(E574," ","")&lt;&gt;"VariousArtists",SUBSTITUTE(E574," ","")&lt;&gt;"VariousArtist",E574&lt;&gt;"Various",SUBSTITUTE(E574," ","")&lt;&gt;"AssortedArtists",SUBSTITUTE(E574," ","")&lt;&gt;"AssortedArtist",E574&lt;&gt;"Assorted",SUBSTITUTE(E574," ","")&lt;&gt;"AsortedArtists",SUBSTITUTE(E574," ","")&lt;&gt;"AsortedArtist",E574&lt;&gt;"Asorted",E574&lt;&gt;"Other",,SUBSTITUTE(E574," ","")&lt;&gt;"MiscellaneousArtists",SUBSTITUTE(E574," ","")&lt;&gt;"MiscellaneousArtist",E574&lt;&gt;"Miscellaneous",SUBSTITUTE(E574," ","")&lt;&gt;"MiscelaneousArtists",SUBSTITUTE(E574," ","")&lt;&gt;"MiscelaneousArtist",E574&lt;&gt;"Miscelaneous"),"update Releases set ArtistId=(select ArtistId from Artists where Name=N'"&amp;SUBSTITUTE(trim(E574),"'","''")&amp;"' and EnterpriseId="&amp;EntId&amp;"), SearchKeywords=concat_ws(' ', Name, N'"&amp;SUBSTITUTE(trim(E574),"'","''")&amp;"',(select Name from Labels where LabelId=Releases.LabelId), ReleaseId, UPC, Catalog) where "&amp;IF(A574&lt;&gt;"","UPC="&amp;A574,"Catalog='"&amp;SUBSTITUTE(trim(B574),"'","''")&amp;"'")&amp;" and EnterpriseId="&amp;EntId,IF(and(F574&lt;&gt;"Main Primary Artist",SUBSTITUTE(E574," ","")&lt;&gt;"VariousArtists",SUBSTITUTE(E574," ","")&lt;&gt;"VariousArtist",E574&lt;&gt;"Various",SUBSTITUTE(E574," ","")&lt;&gt;"AssortedArtists",SUBSTITUTE(E574," ","")&lt;&gt;"AssortedArtist",E574&lt;&gt;"Assorted",SUBSTITUTE(E574," ","")&lt;&gt;"AsortedArtists",SUBSTITUTE(E574," ","")&lt;&gt;"AsortedArtist",E574&lt;&gt;"Asorted",E574&lt;&gt;"Other",,SUBSTITUTE(E574," ","")&lt;&gt;"MiscellaneousArtists",SUBSTITUTE(E574," ","")&lt;&gt;"MiscellaneousArtist",E574&lt;&gt;"Miscellaneous",SUBSTITUTE(E574," ","")&lt;&gt;"MiscelaneousArtists",SUBSTITUTE(E574," ","")&lt;&gt;"MiscelaneousArtist",E574&lt;&gt;"Miscelaneous"),"INSERT into Contributors VALUES (newid(), "&amp;IF(F574&lt;&gt;"Primary Artist", "(select RoleId from ContributorRoles where Name='"&amp;F574&amp;"'), 0", "49, 1")&amp; ", null, (select max(ReleaseId) from Releases where "&amp;IF(A574&lt;&gt;"","UPC="&amp;A574,"Catalog='"&amp;SUBSTITUTE(trim(B574),"'","''")&amp;"'")&amp;" and EnterpriseId="&amp;EntId&amp;"), (select ArtistId from Artists where Name=N'"&amp;SUBSTITUTE(trim(E574),"'","''")&amp;"' and EnterpriseId="&amp;EntId&amp;"), null)",""))</f>
        <v>update Releases set ArtistId=(select ArtistId from Artists where Name=N'PeJota10*' and EnterpriseId=647322), SearchKeywords=concat_ws(' ', Name, N'PeJota10*',(select Name from Labels where LabelId=Releases.LabelId), ReleaseId, UPC, Catalog) where UPC=713312800694 and EnterpriseId=647322</v>
      </c>
    </row>
    <row r="575">
      <c r="A575" s="110">
        <v>7.13312800694E11</v>
      </c>
      <c r="B575" s="84"/>
      <c r="C575" s="134" t="str">
        <f t="array" ref="C575">ifs(and(isblank($A575),isblank($B575)),"", not(iserror(vlookup($A575&amp;$B575,'3) Release_Label'!$D:$D&amp;'3) Release_Label'!$E:$E,1,0))),vlookup($A575&amp;$B575,{'3) Release_Label'!$D:$D&amp;'3) Release_Label'!$E:$E,'3) Release_Label'!$F:$F},2,0), or(and(not(isblank($B575)),$B575=$B574,$A575&lt;&gt;$A574),and(not(isblank($A575)),$A575=$A574,$B575&lt;&gt;$B574)),"ID LISTS UNALIGNED",and($A575&lt;&gt;"",countif('3) Release_Label'!$D:$D,$A575)=0),"NO UPC MATCH in Release_Label",and($B575&lt;&gt;"",countif('3) Release_Label'!$E:$E,$B575)=0),"NO CATALOG ID MATCH in Release_Label",iserror(vlookup($A575&amp;$B575,'3) Release_Label'!$D:$D&amp;'3) Release_Label'!$E:$E,1,0)),"NO UPC-CATALOG ID pair MATCH in Release_Label" )</f>
        <v>O Melhor do Mundo</v>
      </c>
      <c r="D575" s="134" t="str">
        <f t="array" ref="D575">ifs(and(isblank($A575),isblank($B575)),"", not(iserror(vlookup($A575&amp;$B575,'3) Release_Label'!$D:$D&amp;'3) Release_Label'!$E:$E,1,0))),vlookup($A575&amp;$B575,{'3) Release_Label'!$D:$D&amp;'3) Release_Label'!$E:$E,'3) Release_Label'!$H:$H},2,0), or(and(not(isblank($B575)),$B575=$B574,$A575&lt;&gt;$A574),and(not(isblank($A575)),$A575=$A574,$B575&lt;&gt;$B574)),"ID LISTS UNALIGNED",and($A575&lt;&gt;"",countif('3) Release_Label'!$D:$D,$A575)=0),"NO UPC MATCH in Release_Label",and($B575&lt;&gt;"",countif('3) Release_Label'!$E:$E,$B575)=0),"NO CATALOG ID MATCH in Release_Label",iserror(vlookup($A575&amp;$B575,'3) Release_Label'!$D:$D&amp;'3) Release_Label'!$E:$E,1,0)),"NO UPC-CATALOG ID pair MATCH in Release_Label" )</f>
        <v>Speed Up</v>
      </c>
      <c r="E575" s="96" t="s">
        <v>53</v>
      </c>
      <c r="F575" s="135" t="s">
        <v>669</v>
      </c>
      <c r="G575" s="136" t="str">
        <f t="array" ref="G575">ifs(or($F575="",$F575="Main Primary Artist"),$F575,not(iserror(vlookup($F575,'Reference info'!$J$5:$J$8,1,0))),"Key Artist",not(iserror(vlookup($F575,'Reference info'!$J$38:$J$405,1,0))),"Performer",not(iserror(vlookup($F575,'Reference info'!$J$10:$J$36,1,0))),"Producer &amp; Engineer")</f>
        <v>Producer &amp; Engineer</v>
      </c>
      <c r="I575" s="8" t="str">
        <f>IF(AND(F575="Main Primary Artist",SUBSTITUTE(E575," ","")&lt;&gt;"VariousArtists",SUBSTITUTE(E575," ","")&lt;&gt;"VariousArtist",E575&lt;&gt;"Various",SUBSTITUTE(E575," ","")&lt;&gt;"AssortedArtists",SUBSTITUTE(E575," ","")&lt;&gt;"AssortedArtist",E575&lt;&gt;"Assorted",SUBSTITUTE(E575," ","")&lt;&gt;"AsortedArtists",SUBSTITUTE(E575," ","")&lt;&gt;"AsortedArtist",E575&lt;&gt;"Asorted",E575&lt;&gt;"Other",,SUBSTITUTE(E575," ","")&lt;&gt;"MiscellaneousArtists",SUBSTITUTE(E575," ","")&lt;&gt;"MiscellaneousArtist",E575&lt;&gt;"Miscellaneous",SUBSTITUTE(E575," ","")&lt;&gt;"MiscelaneousArtists",SUBSTITUTE(E575," ","")&lt;&gt;"MiscelaneousArtist",E575&lt;&gt;"Miscelaneous"),"update Releases set ArtistId=(select ArtistId from Artists where Name=N'"&amp;SUBSTITUTE(trim(E575),"'","''")&amp;"' and EnterpriseId="&amp;EntId&amp;"), SearchKeywords=concat_ws(' ', Name, N'"&amp;SUBSTITUTE(trim(E575),"'","''")&amp;"',(select Name from Labels where LabelId=Releases.LabelId), ReleaseId, UPC, Catalog) where "&amp;IF(A575&lt;&gt;"","UPC="&amp;A575,"Catalog='"&amp;SUBSTITUTE(trim(B575),"'","''")&amp;"'")&amp;" and EnterpriseId="&amp;EntId,IF(and(F575&lt;&gt;"Main Primary Artist",SUBSTITUTE(E575," ","")&lt;&gt;"VariousArtists",SUBSTITUTE(E575," ","")&lt;&gt;"VariousArtist",E575&lt;&gt;"Various",SUBSTITUTE(E575," ","")&lt;&gt;"AssortedArtists",SUBSTITUTE(E575," ","")&lt;&gt;"AssortedArtist",E575&lt;&gt;"Assorted",SUBSTITUTE(E575," ","")&lt;&gt;"AsortedArtists",SUBSTITUTE(E575," ","")&lt;&gt;"AsortedArtist",E575&lt;&gt;"Asorted",E575&lt;&gt;"Other",,SUBSTITUTE(E575," ","")&lt;&gt;"MiscellaneousArtists",SUBSTITUTE(E575," ","")&lt;&gt;"MiscellaneousArtist",E575&lt;&gt;"Miscellaneous",SUBSTITUTE(E575," ","")&lt;&gt;"MiscelaneousArtists",SUBSTITUTE(E575," ","")&lt;&gt;"MiscelaneousArtist",E575&lt;&gt;"Miscelaneous"),"INSERT into Contributors VALUES (newid(), "&amp;IF(F575&lt;&gt;"Primary Artist", "(select RoleId from ContributorRoles where Name='"&amp;F575&amp;"'), 0", "49, 1")&amp; ", null, (select max(ReleaseId) from Releases where "&amp;IF(A575&lt;&gt;"","UPC="&amp;A575,"Catalog='"&amp;SUBSTITUTE(trim(B575),"'","''")&amp;"'")&amp;" and EnterpriseId="&amp;EntId&amp;"), (select ArtistId from Artists where Name=N'"&amp;SUBSTITUTE(trim(E575),"'","''")&amp;"' and EnterpriseId="&amp;EntId&amp;"), null)",""))</f>
        <v>INSERT into Contributors VALUES (newid(), (select RoleId from ContributorRoles where Name='Engineer'), 0, null, (select max(ReleaseId) from Releases where UPC=713312800694 and EnterpriseId=647322), (select ArtistId from Artists where Name=N'PeJota10*' and EnterpriseId=647322), null)</v>
      </c>
    </row>
    <row r="576">
      <c r="A576" s="110">
        <v>7.13312800816E11</v>
      </c>
      <c r="B576" s="84"/>
      <c r="C576" s="134" t="str">
        <f t="array" ref="C576">ifs(and(isblank($A576),isblank($B576)),"", not(iserror(vlookup($A576&amp;$B576,'3) Release_Label'!$D:$D&amp;'3) Release_Label'!$E:$E,1,0))),vlookup($A576&amp;$B576,{'3) Release_Label'!$D:$D&amp;'3) Release_Label'!$E:$E,'3) Release_Label'!$F:$F},2,0), or(and(not(isblank($B576)),$B576=$B575,$A576&lt;&gt;$A575),and(not(isblank($A576)),$A576=$A575,$B576&lt;&gt;$B575)),"ID LISTS UNALIGNED",and($A576&lt;&gt;"",countif('3) Release_Label'!$D:$D,$A576)=0),"NO UPC MATCH in Release_Label",and($B576&lt;&gt;"",countif('3) Release_Label'!$E:$E,$B576)=0),"NO CATALOG ID MATCH in Release_Label",iserror(vlookup($A576&amp;$B576,'3) Release_Label'!$D:$D&amp;'3) Release_Label'!$E:$E,1,0)),"NO UPC-CATALOG ID pair MATCH in Release_Label" )</f>
        <v>O Melhor do Mundo</v>
      </c>
      <c r="D576" s="134" t="str">
        <f t="array" ref="D576">ifs(and(isblank($A576),isblank($B576)),"", not(iserror(vlookup($A576&amp;$B576,'3) Release_Label'!$D:$D&amp;'3) Release_Label'!$E:$E,1,0))),vlookup($A576&amp;$B576,{'3) Release_Label'!$D:$D&amp;'3) Release_Label'!$E:$E,'3) Release_Label'!$H:$H},2,0), or(and(not(isblank($B576)),$B576=$B575,$A576&lt;&gt;$A575),and(not(isblank($A576)),$A576=$A575,$B576&lt;&gt;$B575)),"ID LISTS UNALIGNED",and($A576&lt;&gt;"",countif('3) Release_Label'!$D:$D,$A576)=0),"NO UPC MATCH in Release_Label",and($B576&lt;&gt;"",countif('3) Release_Label'!$E:$E,$B576)=0),"NO CATALOG ID MATCH in Release_Label",iserror(vlookup($A576&amp;$B576,'3) Release_Label'!$D:$D&amp;'3) Release_Label'!$E:$E,1,0)),"NO UPC-CATALOG ID pair MATCH in Release_Label" )</f>
        <v/>
      </c>
      <c r="E576" s="96" t="s">
        <v>53</v>
      </c>
      <c r="F576" s="135" t="s">
        <v>667</v>
      </c>
      <c r="G576" s="136" t="str">
        <f t="array" ref="G576">ifs(or($F576="",$F576="Main Primary Artist"),$F576,not(iserror(vlookup($F576,'Reference info'!$J$5:$J$8,1,0))),"Key Artist",not(iserror(vlookup($F576,'Reference info'!$J$38:$J$405,1,0))),"Performer",not(iserror(vlookup($F576,'Reference info'!$J$10:$J$36,1,0))),"Producer &amp; Engineer")</f>
        <v>Producer &amp; Engineer</v>
      </c>
      <c r="I576" s="8" t="str">
        <f>IF(AND(F576="Main Primary Artist",SUBSTITUTE(E576," ","")&lt;&gt;"VariousArtists",SUBSTITUTE(E576," ","")&lt;&gt;"VariousArtist",E576&lt;&gt;"Various",SUBSTITUTE(E576," ","")&lt;&gt;"AssortedArtists",SUBSTITUTE(E576," ","")&lt;&gt;"AssortedArtist",E576&lt;&gt;"Assorted",SUBSTITUTE(E576," ","")&lt;&gt;"AsortedArtists",SUBSTITUTE(E576," ","")&lt;&gt;"AsortedArtist",E576&lt;&gt;"Asorted",E576&lt;&gt;"Other",,SUBSTITUTE(E576," ","")&lt;&gt;"MiscellaneousArtists",SUBSTITUTE(E576," ","")&lt;&gt;"MiscellaneousArtist",E576&lt;&gt;"Miscellaneous",SUBSTITUTE(E576," ","")&lt;&gt;"MiscelaneousArtists",SUBSTITUTE(E576," ","")&lt;&gt;"MiscelaneousArtist",E576&lt;&gt;"Miscelaneous"),"update Releases set ArtistId=(select ArtistId from Artists where Name=N'"&amp;SUBSTITUTE(trim(E576),"'","''")&amp;"' and EnterpriseId="&amp;EntId&amp;"), SearchKeywords=concat_ws(' ', Name, N'"&amp;SUBSTITUTE(trim(E576),"'","''")&amp;"',(select Name from Labels where LabelId=Releases.LabelId), ReleaseId, UPC, Catalog) where "&amp;IF(A576&lt;&gt;"","UPC="&amp;A576,"Catalog='"&amp;SUBSTITUTE(trim(B576),"'","''")&amp;"'")&amp;" and EnterpriseId="&amp;EntId,IF(and(F576&lt;&gt;"Main Primary Artist",SUBSTITUTE(E576," ","")&lt;&gt;"VariousArtists",SUBSTITUTE(E576," ","")&lt;&gt;"VariousArtist",E576&lt;&gt;"Various",SUBSTITUTE(E576," ","")&lt;&gt;"AssortedArtists",SUBSTITUTE(E576," ","")&lt;&gt;"AssortedArtist",E576&lt;&gt;"Assorted",SUBSTITUTE(E576," ","")&lt;&gt;"AsortedArtists",SUBSTITUTE(E576," ","")&lt;&gt;"AsortedArtist",E576&lt;&gt;"Asorted",E576&lt;&gt;"Other",,SUBSTITUTE(E576," ","")&lt;&gt;"MiscellaneousArtists",SUBSTITUTE(E576," ","")&lt;&gt;"MiscellaneousArtist",E576&lt;&gt;"Miscellaneous",SUBSTITUTE(E576," ","")&lt;&gt;"MiscelaneousArtists",SUBSTITUTE(E576," ","")&lt;&gt;"MiscelaneousArtist",E576&lt;&gt;"Miscelaneous"),"INSERT into Contributors VALUES (newid(), "&amp;IF(F576&lt;&gt;"Primary Artist", "(select RoleId from ContributorRoles where Name='"&amp;F576&amp;"'), 0", "49, 1")&amp; ", null, (select max(ReleaseId) from Releases where "&amp;IF(A576&lt;&gt;"","UPC="&amp;A576,"Catalog='"&amp;SUBSTITUTE(trim(B576),"'","''")&amp;"'")&amp;" and EnterpriseId="&amp;EntId&amp;"), (select ArtistId from Artists where Name=N'"&amp;SUBSTITUTE(trim(E576),"'","''")&amp;"' and EnterpriseId="&amp;EntId&amp;"), null)",""))</f>
        <v>INSERT into Contributors VALUES (newid(), (select RoleId from ContributorRoles where Name='Producer'), 0, null, (select max(ReleaseId) from Releases where UPC=713312800816 and EnterpriseId=647322), (select ArtistId from Artists where Name=N'PeJota10*' and EnterpriseId=647322), null)</v>
      </c>
    </row>
    <row r="577">
      <c r="A577" s="110">
        <v>7.13312800816E11</v>
      </c>
      <c r="B577" s="84"/>
      <c r="C577" s="134" t="str">
        <f t="array" ref="C577">ifs(and(isblank($A577),isblank($B577)),"", not(iserror(vlookup($A577&amp;$B577,'3) Release_Label'!$D:$D&amp;'3) Release_Label'!$E:$E,1,0))),vlookup($A577&amp;$B577,{'3) Release_Label'!$D:$D&amp;'3) Release_Label'!$E:$E,'3) Release_Label'!$F:$F},2,0), or(and(not(isblank($B577)),$B577=$B576,$A577&lt;&gt;$A576),and(not(isblank($A577)),$A577=$A576,$B577&lt;&gt;$B576)),"ID LISTS UNALIGNED",and($A577&lt;&gt;"",countif('3) Release_Label'!$D:$D,$A577)=0),"NO UPC MATCH in Release_Label",and($B577&lt;&gt;"",countif('3) Release_Label'!$E:$E,$B577)=0),"NO CATALOG ID MATCH in Release_Label",iserror(vlookup($A577&amp;$B577,'3) Release_Label'!$D:$D&amp;'3) Release_Label'!$E:$E,1,0)),"NO UPC-CATALOG ID pair MATCH in Release_Label" )</f>
        <v>O Melhor do Mundo</v>
      </c>
      <c r="D577" s="134" t="str">
        <f t="array" ref="D577">ifs(and(isblank($A577),isblank($B577)),"", not(iserror(vlookup($A577&amp;$B577,'3) Release_Label'!$D:$D&amp;'3) Release_Label'!$E:$E,1,0))),vlookup($A577&amp;$B577,{'3) Release_Label'!$D:$D&amp;'3) Release_Label'!$E:$E,'3) Release_Label'!$H:$H},2,0), or(and(not(isblank($B577)),$B577=$B576,$A577&lt;&gt;$A576),and(not(isblank($A577)),$A577=$A576,$B577&lt;&gt;$B576)),"ID LISTS UNALIGNED",and($A577&lt;&gt;"",countif('3) Release_Label'!$D:$D,$A577)=0),"NO UPC MATCH in Release_Label",and($B577&lt;&gt;"",countif('3) Release_Label'!$E:$E,$B577)=0),"NO CATALOG ID MATCH in Release_Label",iserror(vlookup($A577&amp;$B577,'3) Release_Label'!$D:$D&amp;'3) Release_Label'!$E:$E,1,0)),"NO UPC-CATALOG ID pair MATCH in Release_Label" )</f>
        <v/>
      </c>
      <c r="E577" s="96" t="s">
        <v>53</v>
      </c>
      <c r="F577" s="140" t="s">
        <v>666</v>
      </c>
      <c r="G577" s="136" t="str">
        <f t="array" ref="G577">ifs(or($F577="",$F577="Main Primary Artist"),$F577,not(iserror(vlookup($F577,'Reference info'!$J$5:$J$8,1,0))),"Key Artist",not(iserror(vlookup($F577,'Reference info'!$J$38:$J$405,1,0))),"Performer",not(iserror(vlookup($F577,'Reference info'!$J$10:$J$36,1,0))),"Producer &amp; Engineer")</f>
        <v>Main Primary Artist</v>
      </c>
      <c r="I577" s="8" t="str">
        <f>IF(AND(F577="Main Primary Artist",SUBSTITUTE(E577," ","")&lt;&gt;"VariousArtists",SUBSTITUTE(E577," ","")&lt;&gt;"VariousArtist",E577&lt;&gt;"Various",SUBSTITUTE(E577," ","")&lt;&gt;"AssortedArtists",SUBSTITUTE(E577," ","")&lt;&gt;"AssortedArtist",E577&lt;&gt;"Assorted",SUBSTITUTE(E577," ","")&lt;&gt;"AsortedArtists",SUBSTITUTE(E577," ","")&lt;&gt;"AsortedArtist",E577&lt;&gt;"Asorted",E577&lt;&gt;"Other",,SUBSTITUTE(E577," ","")&lt;&gt;"MiscellaneousArtists",SUBSTITUTE(E577," ","")&lt;&gt;"MiscellaneousArtist",E577&lt;&gt;"Miscellaneous",SUBSTITUTE(E577," ","")&lt;&gt;"MiscelaneousArtists",SUBSTITUTE(E577," ","")&lt;&gt;"MiscelaneousArtist",E577&lt;&gt;"Miscelaneous"),"update Releases set ArtistId=(select ArtistId from Artists where Name=N'"&amp;SUBSTITUTE(trim(E577),"'","''")&amp;"' and EnterpriseId="&amp;EntId&amp;"), SearchKeywords=concat_ws(' ', Name, N'"&amp;SUBSTITUTE(trim(E577),"'","''")&amp;"',(select Name from Labels where LabelId=Releases.LabelId), ReleaseId, UPC, Catalog) where "&amp;IF(A577&lt;&gt;"","UPC="&amp;A577,"Catalog='"&amp;SUBSTITUTE(trim(B577),"'","''")&amp;"'")&amp;" and EnterpriseId="&amp;EntId,IF(and(F577&lt;&gt;"Main Primary Artist",SUBSTITUTE(E577," ","")&lt;&gt;"VariousArtists",SUBSTITUTE(E577," ","")&lt;&gt;"VariousArtist",E577&lt;&gt;"Various",SUBSTITUTE(E577," ","")&lt;&gt;"AssortedArtists",SUBSTITUTE(E577," ","")&lt;&gt;"AssortedArtist",E577&lt;&gt;"Assorted",SUBSTITUTE(E577," ","")&lt;&gt;"AsortedArtists",SUBSTITUTE(E577," ","")&lt;&gt;"AsortedArtist",E577&lt;&gt;"Asorted",E577&lt;&gt;"Other",,SUBSTITUTE(E577," ","")&lt;&gt;"MiscellaneousArtists",SUBSTITUTE(E577," ","")&lt;&gt;"MiscellaneousArtist",E577&lt;&gt;"Miscellaneous",SUBSTITUTE(E577," ","")&lt;&gt;"MiscelaneousArtists",SUBSTITUTE(E577," ","")&lt;&gt;"MiscelaneousArtist",E577&lt;&gt;"Miscelaneous"),"INSERT into Contributors VALUES (newid(), "&amp;IF(F577&lt;&gt;"Primary Artist", "(select RoleId from ContributorRoles where Name='"&amp;F577&amp;"'), 0", "49, 1")&amp; ", null, (select max(ReleaseId) from Releases where "&amp;IF(A577&lt;&gt;"","UPC="&amp;A577,"Catalog='"&amp;SUBSTITUTE(trim(B577),"'","''")&amp;"'")&amp;" and EnterpriseId="&amp;EntId&amp;"), (select ArtistId from Artists where Name=N'"&amp;SUBSTITUTE(trim(E577),"'","''")&amp;"' and EnterpriseId="&amp;EntId&amp;"), null)",""))</f>
        <v>update Releases set ArtistId=(select ArtistId from Artists where Name=N'PeJota10*' and EnterpriseId=647322), SearchKeywords=concat_ws(' ', Name, N'PeJota10*',(select Name from Labels where LabelId=Releases.LabelId), ReleaseId, UPC, Catalog) where UPC=713312800816 and EnterpriseId=647322</v>
      </c>
    </row>
    <row r="578">
      <c r="A578" s="110">
        <v>7.13312800816E11</v>
      </c>
      <c r="B578" s="84"/>
      <c r="C578" s="134" t="str">
        <f t="array" ref="C578">ifs(and(isblank($A578),isblank($B578)),"", not(iserror(vlookup($A578&amp;$B578,'3) Release_Label'!$D:$D&amp;'3) Release_Label'!$E:$E,1,0))),vlookup($A578&amp;$B578,{'3) Release_Label'!$D:$D&amp;'3) Release_Label'!$E:$E,'3) Release_Label'!$F:$F},2,0), or(and(not(isblank($B578)),$B578=$B577,$A578&lt;&gt;$A577),and(not(isblank($A578)),$A578=$A577,$B578&lt;&gt;$B577)),"ID LISTS UNALIGNED",and($A578&lt;&gt;"",countif('3) Release_Label'!$D:$D,$A578)=0),"NO UPC MATCH in Release_Label",and($B578&lt;&gt;"",countif('3) Release_Label'!$E:$E,$B578)=0),"NO CATALOG ID MATCH in Release_Label",iserror(vlookup($A578&amp;$B578,'3) Release_Label'!$D:$D&amp;'3) Release_Label'!$E:$E,1,0)),"NO UPC-CATALOG ID pair MATCH in Release_Label" )</f>
        <v>O Melhor do Mundo</v>
      </c>
      <c r="D578" s="134" t="str">
        <f t="array" ref="D578">ifs(and(isblank($A578),isblank($B578)),"", not(iserror(vlookup($A578&amp;$B578,'3) Release_Label'!$D:$D&amp;'3) Release_Label'!$E:$E,1,0))),vlookup($A578&amp;$B578,{'3) Release_Label'!$D:$D&amp;'3) Release_Label'!$E:$E,'3) Release_Label'!$H:$H},2,0), or(and(not(isblank($B578)),$B578=$B577,$A578&lt;&gt;$A577),and(not(isblank($A578)),$A578=$A577,$B578&lt;&gt;$B577)),"ID LISTS UNALIGNED",and($A578&lt;&gt;"",countif('3) Release_Label'!$D:$D,$A578)=0),"NO UPC MATCH in Release_Label",and($B578&lt;&gt;"",countif('3) Release_Label'!$E:$E,$B578)=0),"NO CATALOG ID MATCH in Release_Label",iserror(vlookup($A578&amp;$B578,'3) Release_Label'!$D:$D&amp;'3) Release_Label'!$E:$E,1,0)),"NO UPC-CATALOG ID pair MATCH in Release_Label" )</f>
        <v/>
      </c>
      <c r="E578" s="96" t="s">
        <v>53</v>
      </c>
      <c r="F578" s="135" t="s">
        <v>669</v>
      </c>
      <c r="G578" s="136" t="str">
        <f t="array" ref="G578">ifs(or($F578="",$F578="Main Primary Artist"),$F578,not(iserror(vlookup($F578,'Reference info'!$J$5:$J$8,1,0))),"Key Artist",not(iserror(vlookup($F578,'Reference info'!$J$38:$J$405,1,0))),"Performer",not(iserror(vlookup($F578,'Reference info'!$J$10:$J$36,1,0))),"Producer &amp; Engineer")</f>
        <v>Producer &amp; Engineer</v>
      </c>
      <c r="I578" s="8" t="str">
        <f>IF(AND(F578="Main Primary Artist",SUBSTITUTE(E578," ","")&lt;&gt;"VariousArtists",SUBSTITUTE(E578," ","")&lt;&gt;"VariousArtist",E578&lt;&gt;"Various",SUBSTITUTE(E578," ","")&lt;&gt;"AssortedArtists",SUBSTITUTE(E578," ","")&lt;&gt;"AssortedArtist",E578&lt;&gt;"Assorted",SUBSTITUTE(E578," ","")&lt;&gt;"AsortedArtists",SUBSTITUTE(E578," ","")&lt;&gt;"AsortedArtist",E578&lt;&gt;"Asorted",E578&lt;&gt;"Other",,SUBSTITUTE(E578," ","")&lt;&gt;"MiscellaneousArtists",SUBSTITUTE(E578," ","")&lt;&gt;"MiscellaneousArtist",E578&lt;&gt;"Miscellaneous",SUBSTITUTE(E578," ","")&lt;&gt;"MiscelaneousArtists",SUBSTITUTE(E578," ","")&lt;&gt;"MiscelaneousArtist",E578&lt;&gt;"Miscelaneous"),"update Releases set ArtistId=(select ArtistId from Artists where Name=N'"&amp;SUBSTITUTE(trim(E578),"'","''")&amp;"' and EnterpriseId="&amp;EntId&amp;"), SearchKeywords=concat_ws(' ', Name, N'"&amp;SUBSTITUTE(trim(E578),"'","''")&amp;"',(select Name from Labels where LabelId=Releases.LabelId), ReleaseId, UPC, Catalog) where "&amp;IF(A578&lt;&gt;"","UPC="&amp;A578,"Catalog='"&amp;SUBSTITUTE(trim(B578),"'","''")&amp;"'")&amp;" and EnterpriseId="&amp;EntId,IF(and(F578&lt;&gt;"Main Primary Artist",SUBSTITUTE(E578," ","")&lt;&gt;"VariousArtists",SUBSTITUTE(E578," ","")&lt;&gt;"VariousArtist",E578&lt;&gt;"Various",SUBSTITUTE(E578," ","")&lt;&gt;"AssortedArtists",SUBSTITUTE(E578," ","")&lt;&gt;"AssortedArtist",E578&lt;&gt;"Assorted",SUBSTITUTE(E578," ","")&lt;&gt;"AsortedArtists",SUBSTITUTE(E578," ","")&lt;&gt;"AsortedArtist",E578&lt;&gt;"Asorted",E578&lt;&gt;"Other",,SUBSTITUTE(E578," ","")&lt;&gt;"MiscellaneousArtists",SUBSTITUTE(E578," ","")&lt;&gt;"MiscellaneousArtist",E578&lt;&gt;"Miscellaneous",SUBSTITUTE(E578," ","")&lt;&gt;"MiscelaneousArtists",SUBSTITUTE(E578," ","")&lt;&gt;"MiscelaneousArtist",E578&lt;&gt;"Miscelaneous"),"INSERT into Contributors VALUES (newid(), "&amp;IF(F578&lt;&gt;"Primary Artist", "(select RoleId from ContributorRoles where Name='"&amp;F578&amp;"'), 0", "49, 1")&amp; ", null, (select max(ReleaseId) from Releases where "&amp;IF(A578&lt;&gt;"","UPC="&amp;A578,"Catalog='"&amp;SUBSTITUTE(trim(B578),"'","''")&amp;"'")&amp;" and EnterpriseId="&amp;EntId&amp;"), (select ArtistId from Artists where Name=N'"&amp;SUBSTITUTE(trim(E578),"'","''")&amp;"' and EnterpriseId="&amp;EntId&amp;"), null)",""))</f>
        <v>INSERT into Contributors VALUES (newid(), (select RoleId from ContributorRoles where Name='Engineer'), 0, null, (select max(ReleaseId) from Releases where UPC=713312800816 and EnterpriseId=647322), (select ArtistId from Artists where Name=N'PeJota10*' and EnterpriseId=647322), null)</v>
      </c>
    </row>
    <row r="579">
      <c r="A579" s="110">
        <v>7.1331759455E11</v>
      </c>
      <c r="B579" s="84"/>
      <c r="C579" s="134" t="str">
        <f t="array" ref="C579">ifs(and(isblank($A579),isblank($B579)),"", not(iserror(vlookup($A579&amp;$B579,'3) Release_Label'!$D:$D&amp;'3) Release_Label'!$E:$E,1,0))),vlookup($A579&amp;$B579,{'3) Release_Label'!$D:$D&amp;'3) Release_Label'!$E:$E,'3) Release_Label'!$F:$F},2,0), or(and(not(isblank($B579)),$B579=$B578,$A579&lt;&gt;$A578),and(not(isblank($A579)),$A579=$A578,$B579&lt;&gt;$B578)),"ID LISTS UNALIGNED",and($A579&lt;&gt;"",countif('3) Release_Label'!$D:$D,$A579)=0),"NO UPC MATCH in Release_Label",and($B579&lt;&gt;"",countif('3) Release_Label'!$E:$E,$B579)=0),"NO CATALOG ID MATCH in Release_Label",iserror(vlookup($A579&amp;$B579,'3) Release_Label'!$D:$D&amp;'3) Release_Label'!$E:$E,1,0)),"NO UPC-CATALOG ID pair MATCH in Release_Label" )</f>
        <v>Matador de Reis</v>
      </c>
      <c r="D579" s="134" t="str">
        <f t="array" ref="D579">ifs(and(isblank($A579),isblank($B579)),"", not(iserror(vlookup($A579&amp;$B579,'3) Release_Label'!$D:$D&amp;'3) Release_Label'!$E:$E,1,0))),vlookup($A579&amp;$B579,{'3) Release_Label'!$D:$D&amp;'3) Release_Label'!$E:$E,'3) Release_Label'!$H:$H},2,0), or(and(not(isblank($B579)),$B579=$B578,$A579&lt;&gt;$A578),and(not(isblank($A579)),$A579=$A578,$B579&lt;&gt;$B578)),"ID LISTS UNALIGNED",and($A579&lt;&gt;"",countif('3) Release_Label'!$D:$D,$A579)=0),"NO UPC MATCH in Release_Label",and($B579&lt;&gt;"",countif('3) Release_Label'!$E:$E,$B579)=0),"NO CATALOG ID MATCH in Release_Label",iserror(vlookup($A579&amp;$B579,'3) Release_Label'!$D:$D&amp;'3) Release_Label'!$E:$E,1,0)),"NO UPC-CATALOG ID pair MATCH in Release_Label" )</f>
        <v/>
      </c>
      <c r="E579" s="96" t="s">
        <v>53</v>
      </c>
      <c r="F579" s="135" t="s">
        <v>667</v>
      </c>
      <c r="G579" s="136" t="str">
        <f t="array" ref="G579">ifs(or($F579="",$F579="Main Primary Artist"),$F579,not(iserror(vlookup($F579,'Reference info'!$J$5:$J$8,1,0))),"Key Artist",not(iserror(vlookup($F579,'Reference info'!$J$38:$J$405,1,0))),"Performer",not(iserror(vlookup($F579,'Reference info'!$J$10:$J$36,1,0))),"Producer &amp; Engineer")</f>
        <v>Producer &amp; Engineer</v>
      </c>
      <c r="I579" s="8" t="str">
        <f>IF(AND(F579="Main Primary Artist",SUBSTITUTE(E579," ","")&lt;&gt;"VariousArtists",SUBSTITUTE(E579," ","")&lt;&gt;"VariousArtist",E579&lt;&gt;"Various",SUBSTITUTE(E579," ","")&lt;&gt;"AssortedArtists",SUBSTITUTE(E579," ","")&lt;&gt;"AssortedArtist",E579&lt;&gt;"Assorted",SUBSTITUTE(E579," ","")&lt;&gt;"AsortedArtists",SUBSTITUTE(E579," ","")&lt;&gt;"AsortedArtist",E579&lt;&gt;"Asorted",E579&lt;&gt;"Other",,SUBSTITUTE(E579," ","")&lt;&gt;"MiscellaneousArtists",SUBSTITUTE(E579," ","")&lt;&gt;"MiscellaneousArtist",E579&lt;&gt;"Miscellaneous",SUBSTITUTE(E579," ","")&lt;&gt;"MiscelaneousArtists",SUBSTITUTE(E579," ","")&lt;&gt;"MiscelaneousArtist",E579&lt;&gt;"Miscelaneous"),"update Releases set ArtistId=(select ArtistId from Artists where Name=N'"&amp;SUBSTITUTE(trim(E579),"'","''")&amp;"' and EnterpriseId="&amp;EntId&amp;"), SearchKeywords=concat_ws(' ', Name, N'"&amp;SUBSTITUTE(trim(E579),"'","''")&amp;"',(select Name from Labels where LabelId=Releases.LabelId), ReleaseId, UPC, Catalog) where "&amp;IF(A579&lt;&gt;"","UPC="&amp;A579,"Catalog='"&amp;SUBSTITUTE(trim(B579),"'","''")&amp;"'")&amp;" and EnterpriseId="&amp;EntId,IF(and(F579&lt;&gt;"Main Primary Artist",SUBSTITUTE(E579," ","")&lt;&gt;"VariousArtists",SUBSTITUTE(E579," ","")&lt;&gt;"VariousArtist",E579&lt;&gt;"Various",SUBSTITUTE(E579," ","")&lt;&gt;"AssortedArtists",SUBSTITUTE(E579," ","")&lt;&gt;"AssortedArtist",E579&lt;&gt;"Assorted",SUBSTITUTE(E579," ","")&lt;&gt;"AsortedArtists",SUBSTITUTE(E579," ","")&lt;&gt;"AsortedArtist",E579&lt;&gt;"Asorted",E579&lt;&gt;"Other",,SUBSTITUTE(E579," ","")&lt;&gt;"MiscellaneousArtists",SUBSTITUTE(E579," ","")&lt;&gt;"MiscellaneousArtist",E579&lt;&gt;"Miscellaneous",SUBSTITUTE(E579," ","")&lt;&gt;"MiscelaneousArtists",SUBSTITUTE(E579," ","")&lt;&gt;"MiscelaneousArtist",E579&lt;&gt;"Miscelaneous"),"INSERT into Contributors VALUES (newid(), "&amp;IF(F579&lt;&gt;"Primary Artist", "(select RoleId from ContributorRoles where Name='"&amp;F579&amp;"'), 0", "49, 1")&amp; ", null, (select max(ReleaseId) from Releases where "&amp;IF(A579&lt;&gt;"","UPC="&amp;A579,"Catalog='"&amp;SUBSTITUTE(trim(B579),"'","''")&amp;"'")&amp;" and EnterpriseId="&amp;EntId&amp;"), (select ArtistId from Artists where Name=N'"&amp;SUBSTITUTE(trim(E579),"'","''")&amp;"' and EnterpriseId="&amp;EntId&amp;"), null)",""))</f>
        <v>INSERT into Contributors VALUES (newid(), (select RoleId from ContributorRoles where Name='Producer'), 0, null, (select max(ReleaseId) from Releases where UPC=713317594550 and EnterpriseId=647322), (select ArtistId from Artists where Name=N'PeJota10*' and EnterpriseId=647322), null)</v>
      </c>
    </row>
    <row r="580">
      <c r="A580" s="110">
        <v>7.1331759455E11</v>
      </c>
      <c r="B580" s="84"/>
      <c r="C580" s="134" t="str">
        <f t="array" ref="C580">ifs(and(isblank($A580),isblank($B580)),"", not(iserror(vlookup($A580&amp;$B580,'3) Release_Label'!$D:$D&amp;'3) Release_Label'!$E:$E,1,0))),vlookup($A580&amp;$B580,{'3) Release_Label'!$D:$D&amp;'3) Release_Label'!$E:$E,'3) Release_Label'!$F:$F},2,0), or(and(not(isblank($B580)),$B580=$B579,$A580&lt;&gt;$A579),and(not(isblank($A580)),$A580=$A579,$B580&lt;&gt;$B579)),"ID LISTS UNALIGNED",and($A580&lt;&gt;"",countif('3) Release_Label'!$D:$D,$A580)=0),"NO UPC MATCH in Release_Label",and($B580&lt;&gt;"",countif('3) Release_Label'!$E:$E,$B580)=0),"NO CATALOG ID MATCH in Release_Label",iserror(vlookup($A580&amp;$B580,'3) Release_Label'!$D:$D&amp;'3) Release_Label'!$E:$E,1,0)),"NO UPC-CATALOG ID pair MATCH in Release_Label" )</f>
        <v>Matador de Reis</v>
      </c>
      <c r="D580" s="134" t="str">
        <f t="array" ref="D580">ifs(and(isblank($A580),isblank($B580)),"", not(iserror(vlookup($A580&amp;$B580,'3) Release_Label'!$D:$D&amp;'3) Release_Label'!$E:$E,1,0))),vlookup($A580&amp;$B580,{'3) Release_Label'!$D:$D&amp;'3) Release_Label'!$E:$E,'3) Release_Label'!$H:$H},2,0), or(and(not(isblank($B580)),$B580=$B579,$A580&lt;&gt;$A579),and(not(isblank($A580)),$A580=$A579,$B580&lt;&gt;$B579)),"ID LISTS UNALIGNED",and($A580&lt;&gt;"",countif('3) Release_Label'!$D:$D,$A580)=0),"NO UPC MATCH in Release_Label",and($B580&lt;&gt;"",countif('3) Release_Label'!$E:$E,$B580)=0),"NO CATALOG ID MATCH in Release_Label",iserror(vlookup($A580&amp;$B580,'3) Release_Label'!$D:$D&amp;'3) Release_Label'!$E:$E,1,0)),"NO UPC-CATALOG ID pair MATCH in Release_Label" )</f>
        <v/>
      </c>
      <c r="E580" s="96" t="s">
        <v>53</v>
      </c>
      <c r="F580" s="140" t="s">
        <v>666</v>
      </c>
      <c r="G580" s="136" t="str">
        <f t="array" ref="G580">ifs(or($F580="",$F580="Main Primary Artist"),$F580,not(iserror(vlookup($F580,'Reference info'!$J$5:$J$8,1,0))),"Key Artist",not(iserror(vlookup($F580,'Reference info'!$J$38:$J$405,1,0))),"Performer",not(iserror(vlookup($F580,'Reference info'!$J$10:$J$36,1,0))),"Producer &amp; Engineer")</f>
        <v>Main Primary Artist</v>
      </c>
      <c r="I580" s="8" t="str">
        <f>IF(AND(F580="Main Primary Artist",SUBSTITUTE(E580," ","")&lt;&gt;"VariousArtists",SUBSTITUTE(E580," ","")&lt;&gt;"VariousArtist",E580&lt;&gt;"Various",SUBSTITUTE(E580," ","")&lt;&gt;"AssortedArtists",SUBSTITUTE(E580," ","")&lt;&gt;"AssortedArtist",E580&lt;&gt;"Assorted",SUBSTITUTE(E580," ","")&lt;&gt;"AsortedArtists",SUBSTITUTE(E580," ","")&lt;&gt;"AsortedArtist",E580&lt;&gt;"Asorted",E580&lt;&gt;"Other",,SUBSTITUTE(E580," ","")&lt;&gt;"MiscellaneousArtists",SUBSTITUTE(E580," ","")&lt;&gt;"MiscellaneousArtist",E580&lt;&gt;"Miscellaneous",SUBSTITUTE(E580," ","")&lt;&gt;"MiscelaneousArtists",SUBSTITUTE(E580," ","")&lt;&gt;"MiscelaneousArtist",E580&lt;&gt;"Miscelaneous"),"update Releases set ArtistId=(select ArtistId from Artists where Name=N'"&amp;SUBSTITUTE(trim(E580),"'","''")&amp;"' and EnterpriseId="&amp;EntId&amp;"), SearchKeywords=concat_ws(' ', Name, N'"&amp;SUBSTITUTE(trim(E580),"'","''")&amp;"',(select Name from Labels where LabelId=Releases.LabelId), ReleaseId, UPC, Catalog) where "&amp;IF(A580&lt;&gt;"","UPC="&amp;A580,"Catalog='"&amp;SUBSTITUTE(trim(B580),"'","''")&amp;"'")&amp;" and EnterpriseId="&amp;EntId,IF(and(F580&lt;&gt;"Main Primary Artist",SUBSTITUTE(E580," ","")&lt;&gt;"VariousArtists",SUBSTITUTE(E580," ","")&lt;&gt;"VariousArtist",E580&lt;&gt;"Various",SUBSTITUTE(E580," ","")&lt;&gt;"AssortedArtists",SUBSTITUTE(E580," ","")&lt;&gt;"AssortedArtist",E580&lt;&gt;"Assorted",SUBSTITUTE(E580," ","")&lt;&gt;"AsortedArtists",SUBSTITUTE(E580," ","")&lt;&gt;"AsortedArtist",E580&lt;&gt;"Asorted",E580&lt;&gt;"Other",,SUBSTITUTE(E580," ","")&lt;&gt;"MiscellaneousArtists",SUBSTITUTE(E580," ","")&lt;&gt;"MiscellaneousArtist",E580&lt;&gt;"Miscellaneous",SUBSTITUTE(E580," ","")&lt;&gt;"MiscelaneousArtists",SUBSTITUTE(E580," ","")&lt;&gt;"MiscelaneousArtist",E580&lt;&gt;"Miscelaneous"),"INSERT into Contributors VALUES (newid(), "&amp;IF(F580&lt;&gt;"Primary Artist", "(select RoleId from ContributorRoles where Name='"&amp;F580&amp;"'), 0", "49, 1")&amp; ", null, (select max(ReleaseId) from Releases where "&amp;IF(A580&lt;&gt;"","UPC="&amp;A580,"Catalog='"&amp;SUBSTITUTE(trim(B580),"'","''")&amp;"'")&amp;" and EnterpriseId="&amp;EntId&amp;"), (select ArtistId from Artists where Name=N'"&amp;SUBSTITUTE(trim(E580),"'","''")&amp;"' and EnterpriseId="&amp;EntId&amp;"), null)",""))</f>
        <v>update Releases set ArtistId=(select ArtistId from Artists where Name=N'PeJota10*' and EnterpriseId=647322), SearchKeywords=concat_ws(' ', Name, N'PeJota10*',(select Name from Labels where LabelId=Releases.LabelId), ReleaseId, UPC, Catalog) where UPC=713317594550 and EnterpriseId=647322</v>
      </c>
    </row>
    <row r="581">
      <c r="A581" s="110">
        <v>7.1331759455E11</v>
      </c>
      <c r="B581" s="84"/>
      <c r="C581" s="134" t="str">
        <f t="array" ref="C581">ifs(and(isblank($A581),isblank($B581)),"", not(iserror(vlookup($A581&amp;$B581,'3) Release_Label'!$D:$D&amp;'3) Release_Label'!$E:$E,1,0))),vlookup($A581&amp;$B581,{'3) Release_Label'!$D:$D&amp;'3) Release_Label'!$E:$E,'3) Release_Label'!$F:$F},2,0), or(and(not(isblank($B581)),$B581=$B580,$A581&lt;&gt;$A580),and(not(isblank($A581)),$A581=$A580,$B581&lt;&gt;$B580)),"ID LISTS UNALIGNED",and($A581&lt;&gt;"",countif('3) Release_Label'!$D:$D,$A581)=0),"NO UPC MATCH in Release_Label",and($B581&lt;&gt;"",countif('3) Release_Label'!$E:$E,$B581)=0),"NO CATALOG ID MATCH in Release_Label",iserror(vlookup($A581&amp;$B581,'3) Release_Label'!$D:$D&amp;'3) Release_Label'!$E:$E,1,0)),"NO UPC-CATALOG ID pair MATCH in Release_Label" )</f>
        <v>Matador de Reis</v>
      </c>
      <c r="D581" s="134" t="str">
        <f t="array" ref="D581">ifs(and(isblank($A581),isblank($B581)),"", not(iserror(vlookup($A581&amp;$B581,'3) Release_Label'!$D:$D&amp;'3) Release_Label'!$E:$E,1,0))),vlookup($A581&amp;$B581,{'3) Release_Label'!$D:$D&amp;'3) Release_Label'!$E:$E,'3) Release_Label'!$H:$H},2,0), or(and(not(isblank($B581)),$B581=$B580,$A581&lt;&gt;$A580),and(not(isblank($A581)),$A581=$A580,$B581&lt;&gt;$B580)),"ID LISTS UNALIGNED",and($A581&lt;&gt;"",countif('3) Release_Label'!$D:$D,$A581)=0),"NO UPC MATCH in Release_Label",and($B581&lt;&gt;"",countif('3) Release_Label'!$E:$E,$B581)=0),"NO CATALOG ID MATCH in Release_Label",iserror(vlookup($A581&amp;$B581,'3) Release_Label'!$D:$D&amp;'3) Release_Label'!$E:$E,1,0)),"NO UPC-CATALOG ID pair MATCH in Release_Label" )</f>
        <v/>
      </c>
      <c r="E581" s="96" t="s">
        <v>53</v>
      </c>
      <c r="F581" s="135" t="s">
        <v>669</v>
      </c>
      <c r="G581" s="136" t="str">
        <f t="array" ref="G581">ifs(or($F581="",$F581="Main Primary Artist"),$F581,not(iserror(vlookup($F581,'Reference info'!$J$5:$J$8,1,0))),"Key Artist",not(iserror(vlookup($F581,'Reference info'!$J$38:$J$405,1,0))),"Performer",not(iserror(vlookup($F581,'Reference info'!$J$10:$J$36,1,0))),"Producer &amp; Engineer")</f>
        <v>Producer &amp; Engineer</v>
      </c>
      <c r="I581" s="8" t="str">
        <f>IF(AND(F581="Main Primary Artist",SUBSTITUTE(E581," ","")&lt;&gt;"VariousArtists",SUBSTITUTE(E581," ","")&lt;&gt;"VariousArtist",E581&lt;&gt;"Various",SUBSTITUTE(E581," ","")&lt;&gt;"AssortedArtists",SUBSTITUTE(E581," ","")&lt;&gt;"AssortedArtist",E581&lt;&gt;"Assorted",SUBSTITUTE(E581," ","")&lt;&gt;"AsortedArtists",SUBSTITUTE(E581," ","")&lt;&gt;"AsortedArtist",E581&lt;&gt;"Asorted",E581&lt;&gt;"Other",,SUBSTITUTE(E581," ","")&lt;&gt;"MiscellaneousArtists",SUBSTITUTE(E581," ","")&lt;&gt;"MiscellaneousArtist",E581&lt;&gt;"Miscellaneous",SUBSTITUTE(E581," ","")&lt;&gt;"MiscelaneousArtists",SUBSTITUTE(E581," ","")&lt;&gt;"MiscelaneousArtist",E581&lt;&gt;"Miscelaneous"),"update Releases set ArtistId=(select ArtistId from Artists where Name=N'"&amp;SUBSTITUTE(trim(E581),"'","''")&amp;"' and EnterpriseId="&amp;EntId&amp;"), SearchKeywords=concat_ws(' ', Name, N'"&amp;SUBSTITUTE(trim(E581),"'","''")&amp;"',(select Name from Labels where LabelId=Releases.LabelId), ReleaseId, UPC, Catalog) where "&amp;IF(A581&lt;&gt;"","UPC="&amp;A581,"Catalog='"&amp;SUBSTITUTE(trim(B581),"'","''")&amp;"'")&amp;" and EnterpriseId="&amp;EntId,IF(and(F581&lt;&gt;"Main Primary Artist",SUBSTITUTE(E581," ","")&lt;&gt;"VariousArtists",SUBSTITUTE(E581," ","")&lt;&gt;"VariousArtist",E581&lt;&gt;"Various",SUBSTITUTE(E581," ","")&lt;&gt;"AssortedArtists",SUBSTITUTE(E581," ","")&lt;&gt;"AssortedArtist",E581&lt;&gt;"Assorted",SUBSTITUTE(E581," ","")&lt;&gt;"AsortedArtists",SUBSTITUTE(E581," ","")&lt;&gt;"AsortedArtist",E581&lt;&gt;"Asorted",E581&lt;&gt;"Other",,SUBSTITUTE(E581," ","")&lt;&gt;"MiscellaneousArtists",SUBSTITUTE(E581," ","")&lt;&gt;"MiscellaneousArtist",E581&lt;&gt;"Miscellaneous",SUBSTITUTE(E581," ","")&lt;&gt;"MiscelaneousArtists",SUBSTITUTE(E581," ","")&lt;&gt;"MiscelaneousArtist",E581&lt;&gt;"Miscelaneous"),"INSERT into Contributors VALUES (newid(), "&amp;IF(F581&lt;&gt;"Primary Artist", "(select RoleId from ContributorRoles where Name='"&amp;F581&amp;"'), 0", "49, 1")&amp; ", null, (select max(ReleaseId) from Releases where "&amp;IF(A581&lt;&gt;"","UPC="&amp;A581,"Catalog='"&amp;SUBSTITUTE(trim(B581),"'","''")&amp;"'")&amp;" and EnterpriseId="&amp;EntId&amp;"), (select ArtistId from Artists where Name=N'"&amp;SUBSTITUTE(trim(E581),"'","''")&amp;"' and EnterpriseId="&amp;EntId&amp;"), null)",""))</f>
        <v>INSERT into Contributors VALUES (newid(), (select RoleId from ContributorRoles where Name='Engineer'), 0, null, (select max(ReleaseId) from Releases where UPC=713317594550 and EnterpriseId=647322), (select ArtistId from Artists where Name=N'PeJota10*' and EnterpriseId=647322), null)</v>
      </c>
    </row>
    <row r="582">
      <c r="A582" s="110">
        <v>7.13317594574E11</v>
      </c>
      <c r="B582" s="84"/>
      <c r="C582" s="134" t="str">
        <f t="array" ref="C582">ifs(and(isblank($A582),isblank($B582)),"", not(iserror(vlookup($A582&amp;$B582,'3) Release_Label'!$D:$D&amp;'3) Release_Label'!$E:$E,1,0))),vlookup($A582&amp;$B582,{'3) Release_Label'!$D:$D&amp;'3) Release_Label'!$E:$E,'3) Release_Label'!$F:$F},2,0), or(and(not(isblank($B582)),$B582=$B581,$A582&lt;&gt;$A581),and(not(isblank($A582)),$A582=$A581,$B582&lt;&gt;$B581)),"ID LISTS UNALIGNED",and($A582&lt;&gt;"",countif('3) Release_Label'!$D:$D,$A582)=0),"NO UPC MATCH in Release_Label",and($B582&lt;&gt;"",countif('3) Release_Label'!$E:$E,$B582)=0),"NO CATALOG ID MATCH in Release_Label",iserror(vlookup($A582&amp;$B582,'3) Release_Label'!$D:$D&amp;'3) Release_Label'!$E:$E,1,0)),"NO UPC-CATALOG ID pair MATCH in Release_Label" )</f>
        <v>Matador de Reis</v>
      </c>
      <c r="D582" s="134" t="str">
        <f t="array" ref="D582">ifs(and(isblank($A582),isblank($B582)),"", not(iserror(vlookup($A582&amp;$B582,'3) Release_Label'!$D:$D&amp;'3) Release_Label'!$E:$E,1,0))),vlookup($A582&amp;$B582,{'3) Release_Label'!$D:$D&amp;'3) Release_Label'!$E:$E,'3) Release_Label'!$H:$H},2,0), or(and(not(isblank($B582)),$B582=$B581,$A582&lt;&gt;$A581),and(not(isblank($A582)),$A582=$A581,$B582&lt;&gt;$B581)),"ID LISTS UNALIGNED",and($A582&lt;&gt;"",countif('3) Release_Label'!$D:$D,$A582)=0),"NO UPC MATCH in Release_Label",and($B582&lt;&gt;"",countif('3) Release_Label'!$E:$E,$B582)=0),"NO CATALOG ID MATCH in Release_Label",iserror(vlookup($A582&amp;$B582,'3) Release_Label'!$D:$D&amp;'3) Release_Label'!$E:$E,1,0)),"NO UPC-CATALOG ID pair MATCH in Release_Label" )</f>
        <v>Speed Up</v>
      </c>
      <c r="E582" s="96" t="s">
        <v>53</v>
      </c>
      <c r="F582" s="135" t="s">
        <v>667</v>
      </c>
      <c r="G582" s="136" t="str">
        <f t="array" ref="G582">ifs(or($F582="",$F582="Main Primary Artist"),$F582,not(iserror(vlookup($F582,'Reference info'!$J$5:$J$8,1,0))),"Key Artist",not(iserror(vlookup($F582,'Reference info'!$J$38:$J$405,1,0))),"Performer",not(iserror(vlookup($F582,'Reference info'!$J$10:$J$36,1,0))),"Producer &amp; Engineer")</f>
        <v>Producer &amp; Engineer</v>
      </c>
      <c r="I582" s="8" t="str">
        <f>IF(AND(F582="Main Primary Artist",SUBSTITUTE(E582," ","")&lt;&gt;"VariousArtists",SUBSTITUTE(E582," ","")&lt;&gt;"VariousArtist",E582&lt;&gt;"Various",SUBSTITUTE(E582," ","")&lt;&gt;"AssortedArtists",SUBSTITUTE(E582," ","")&lt;&gt;"AssortedArtist",E582&lt;&gt;"Assorted",SUBSTITUTE(E582," ","")&lt;&gt;"AsortedArtists",SUBSTITUTE(E582," ","")&lt;&gt;"AsortedArtist",E582&lt;&gt;"Asorted",E582&lt;&gt;"Other",,SUBSTITUTE(E582," ","")&lt;&gt;"MiscellaneousArtists",SUBSTITUTE(E582," ","")&lt;&gt;"MiscellaneousArtist",E582&lt;&gt;"Miscellaneous",SUBSTITUTE(E582," ","")&lt;&gt;"MiscelaneousArtists",SUBSTITUTE(E582," ","")&lt;&gt;"MiscelaneousArtist",E582&lt;&gt;"Miscelaneous"),"update Releases set ArtistId=(select ArtistId from Artists where Name=N'"&amp;SUBSTITUTE(trim(E582),"'","''")&amp;"' and EnterpriseId="&amp;EntId&amp;"), SearchKeywords=concat_ws(' ', Name, N'"&amp;SUBSTITUTE(trim(E582),"'","''")&amp;"',(select Name from Labels where LabelId=Releases.LabelId), ReleaseId, UPC, Catalog) where "&amp;IF(A582&lt;&gt;"","UPC="&amp;A582,"Catalog='"&amp;SUBSTITUTE(trim(B582),"'","''")&amp;"'")&amp;" and EnterpriseId="&amp;EntId,IF(and(F582&lt;&gt;"Main Primary Artist",SUBSTITUTE(E582," ","")&lt;&gt;"VariousArtists",SUBSTITUTE(E582," ","")&lt;&gt;"VariousArtist",E582&lt;&gt;"Various",SUBSTITUTE(E582," ","")&lt;&gt;"AssortedArtists",SUBSTITUTE(E582," ","")&lt;&gt;"AssortedArtist",E582&lt;&gt;"Assorted",SUBSTITUTE(E582," ","")&lt;&gt;"AsortedArtists",SUBSTITUTE(E582," ","")&lt;&gt;"AsortedArtist",E582&lt;&gt;"Asorted",E582&lt;&gt;"Other",,SUBSTITUTE(E582," ","")&lt;&gt;"MiscellaneousArtists",SUBSTITUTE(E582," ","")&lt;&gt;"MiscellaneousArtist",E582&lt;&gt;"Miscellaneous",SUBSTITUTE(E582," ","")&lt;&gt;"MiscelaneousArtists",SUBSTITUTE(E582," ","")&lt;&gt;"MiscelaneousArtist",E582&lt;&gt;"Miscelaneous"),"INSERT into Contributors VALUES (newid(), "&amp;IF(F582&lt;&gt;"Primary Artist", "(select RoleId from ContributorRoles where Name='"&amp;F582&amp;"'), 0", "49, 1")&amp; ", null, (select max(ReleaseId) from Releases where "&amp;IF(A582&lt;&gt;"","UPC="&amp;A582,"Catalog='"&amp;SUBSTITUTE(trim(B582),"'","''")&amp;"'")&amp;" and EnterpriseId="&amp;EntId&amp;"), (select ArtistId from Artists where Name=N'"&amp;SUBSTITUTE(trim(E582),"'","''")&amp;"' and EnterpriseId="&amp;EntId&amp;"), null)",""))</f>
        <v>INSERT into Contributors VALUES (newid(), (select RoleId from ContributorRoles where Name='Producer'), 0, null, (select max(ReleaseId) from Releases where UPC=713317594574 and EnterpriseId=647322), (select ArtistId from Artists where Name=N'PeJota10*' and EnterpriseId=647322), null)</v>
      </c>
    </row>
    <row r="583">
      <c r="A583" s="110">
        <v>7.13317594574E11</v>
      </c>
      <c r="B583" s="84"/>
      <c r="C583" s="134" t="str">
        <f t="array" ref="C583">ifs(and(isblank($A583),isblank($B583)),"", not(iserror(vlookup($A583&amp;$B583,'3) Release_Label'!$D:$D&amp;'3) Release_Label'!$E:$E,1,0))),vlookup($A583&amp;$B583,{'3) Release_Label'!$D:$D&amp;'3) Release_Label'!$E:$E,'3) Release_Label'!$F:$F},2,0), or(and(not(isblank($B583)),$B583=$B582,$A583&lt;&gt;$A582),and(not(isblank($A583)),$A583=$A582,$B583&lt;&gt;$B582)),"ID LISTS UNALIGNED",and($A583&lt;&gt;"",countif('3) Release_Label'!$D:$D,$A583)=0),"NO UPC MATCH in Release_Label",and($B583&lt;&gt;"",countif('3) Release_Label'!$E:$E,$B583)=0),"NO CATALOG ID MATCH in Release_Label",iserror(vlookup($A583&amp;$B583,'3) Release_Label'!$D:$D&amp;'3) Release_Label'!$E:$E,1,0)),"NO UPC-CATALOG ID pair MATCH in Release_Label" )</f>
        <v>Matador de Reis</v>
      </c>
      <c r="D583" s="134" t="str">
        <f t="array" ref="D583">ifs(and(isblank($A583),isblank($B583)),"", not(iserror(vlookup($A583&amp;$B583,'3) Release_Label'!$D:$D&amp;'3) Release_Label'!$E:$E,1,0))),vlookup($A583&amp;$B583,{'3) Release_Label'!$D:$D&amp;'3) Release_Label'!$E:$E,'3) Release_Label'!$H:$H},2,0), or(and(not(isblank($B583)),$B583=$B582,$A583&lt;&gt;$A582),and(not(isblank($A583)),$A583=$A582,$B583&lt;&gt;$B582)),"ID LISTS UNALIGNED",and($A583&lt;&gt;"",countif('3) Release_Label'!$D:$D,$A583)=0),"NO UPC MATCH in Release_Label",and($B583&lt;&gt;"",countif('3) Release_Label'!$E:$E,$B583)=0),"NO CATALOG ID MATCH in Release_Label",iserror(vlookup($A583&amp;$B583,'3) Release_Label'!$D:$D&amp;'3) Release_Label'!$E:$E,1,0)),"NO UPC-CATALOG ID pair MATCH in Release_Label" )</f>
        <v>Speed Up</v>
      </c>
      <c r="E583" s="96" t="s">
        <v>53</v>
      </c>
      <c r="F583" s="140" t="s">
        <v>666</v>
      </c>
      <c r="G583" s="136" t="str">
        <f t="array" ref="G583">ifs(or($F583="",$F583="Main Primary Artist"),$F583,not(iserror(vlookup($F583,'Reference info'!$J$5:$J$8,1,0))),"Key Artist",not(iserror(vlookup($F583,'Reference info'!$J$38:$J$405,1,0))),"Performer",not(iserror(vlookup($F583,'Reference info'!$J$10:$J$36,1,0))),"Producer &amp; Engineer")</f>
        <v>Main Primary Artist</v>
      </c>
      <c r="I583" s="8" t="str">
        <f>IF(AND(F583="Main Primary Artist",SUBSTITUTE(E583," ","")&lt;&gt;"VariousArtists",SUBSTITUTE(E583," ","")&lt;&gt;"VariousArtist",E583&lt;&gt;"Various",SUBSTITUTE(E583," ","")&lt;&gt;"AssortedArtists",SUBSTITUTE(E583," ","")&lt;&gt;"AssortedArtist",E583&lt;&gt;"Assorted",SUBSTITUTE(E583," ","")&lt;&gt;"AsortedArtists",SUBSTITUTE(E583," ","")&lt;&gt;"AsortedArtist",E583&lt;&gt;"Asorted",E583&lt;&gt;"Other",,SUBSTITUTE(E583," ","")&lt;&gt;"MiscellaneousArtists",SUBSTITUTE(E583," ","")&lt;&gt;"MiscellaneousArtist",E583&lt;&gt;"Miscellaneous",SUBSTITUTE(E583," ","")&lt;&gt;"MiscelaneousArtists",SUBSTITUTE(E583," ","")&lt;&gt;"MiscelaneousArtist",E583&lt;&gt;"Miscelaneous"),"update Releases set ArtistId=(select ArtistId from Artists where Name=N'"&amp;SUBSTITUTE(trim(E583),"'","''")&amp;"' and EnterpriseId="&amp;EntId&amp;"), SearchKeywords=concat_ws(' ', Name, N'"&amp;SUBSTITUTE(trim(E583),"'","''")&amp;"',(select Name from Labels where LabelId=Releases.LabelId), ReleaseId, UPC, Catalog) where "&amp;IF(A583&lt;&gt;"","UPC="&amp;A583,"Catalog='"&amp;SUBSTITUTE(trim(B583),"'","''")&amp;"'")&amp;" and EnterpriseId="&amp;EntId,IF(and(F583&lt;&gt;"Main Primary Artist",SUBSTITUTE(E583," ","")&lt;&gt;"VariousArtists",SUBSTITUTE(E583," ","")&lt;&gt;"VariousArtist",E583&lt;&gt;"Various",SUBSTITUTE(E583," ","")&lt;&gt;"AssortedArtists",SUBSTITUTE(E583," ","")&lt;&gt;"AssortedArtist",E583&lt;&gt;"Assorted",SUBSTITUTE(E583," ","")&lt;&gt;"AsortedArtists",SUBSTITUTE(E583," ","")&lt;&gt;"AsortedArtist",E583&lt;&gt;"Asorted",E583&lt;&gt;"Other",,SUBSTITUTE(E583," ","")&lt;&gt;"MiscellaneousArtists",SUBSTITUTE(E583," ","")&lt;&gt;"MiscellaneousArtist",E583&lt;&gt;"Miscellaneous",SUBSTITUTE(E583," ","")&lt;&gt;"MiscelaneousArtists",SUBSTITUTE(E583," ","")&lt;&gt;"MiscelaneousArtist",E583&lt;&gt;"Miscelaneous"),"INSERT into Contributors VALUES (newid(), "&amp;IF(F583&lt;&gt;"Primary Artist", "(select RoleId from ContributorRoles where Name='"&amp;F583&amp;"'), 0", "49, 1")&amp; ", null, (select max(ReleaseId) from Releases where "&amp;IF(A583&lt;&gt;"","UPC="&amp;A583,"Catalog='"&amp;SUBSTITUTE(trim(B583),"'","''")&amp;"'")&amp;" and EnterpriseId="&amp;EntId&amp;"), (select ArtistId from Artists where Name=N'"&amp;SUBSTITUTE(trim(E583),"'","''")&amp;"' and EnterpriseId="&amp;EntId&amp;"), null)",""))</f>
        <v>update Releases set ArtistId=(select ArtistId from Artists where Name=N'PeJota10*' and EnterpriseId=647322), SearchKeywords=concat_ws(' ', Name, N'PeJota10*',(select Name from Labels where LabelId=Releases.LabelId), ReleaseId, UPC, Catalog) where UPC=713317594574 and EnterpriseId=647322</v>
      </c>
    </row>
    <row r="584">
      <c r="A584" s="110">
        <v>7.13317594574E11</v>
      </c>
      <c r="B584" s="84"/>
      <c r="C584" s="134" t="str">
        <f t="array" ref="C584">ifs(and(isblank($A584),isblank($B584)),"", not(iserror(vlookup($A584&amp;$B584,'3) Release_Label'!$D:$D&amp;'3) Release_Label'!$E:$E,1,0))),vlookup($A584&amp;$B584,{'3) Release_Label'!$D:$D&amp;'3) Release_Label'!$E:$E,'3) Release_Label'!$F:$F},2,0), or(and(not(isblank($B584)),$B584=$B583,$A584&lt;&gt;$A583),and(not(isblank($A584)),$A584=$A583,$B584&lt;&gt;$B583)),"ID LISTS UNALIGNED",and($A584&lt;&gt;"",countif('3) Release_Label'!$D:$D,$A584)=0),"NO UPC MATCH in Release_Label",and($B584&lt;&gt;"",countif('3) Release_Label'!$E:$E,$B584)=0),"NO CATALOG ID MATCH in Release_Label",iserror(vlookup($A584&amp;$B584,'3) Release_Label'!$D:$D&amp;'3) Release_Label'!$E:$E,1,0)),"NO UPC-CATALOG ID pair MATCH in Release_Label" )</f>
        <v>Matador de Reis</v>
      </c>
      <c r="D584" s="134" t="str">
        <f t="array" ref="D584">ifs(and(isblank($A584),isblank($B584)),"", not(iserror(vlookup($A584&amp;$B584,'3) Release_Label'!$D:$D&amp;'3) Release_Label'!$E:$E,1,0))),vlookup($A584&amp;$B584,{'3) Release_Label'!$D:$D&amp;'3) Release_Label'!$E:$E,'3) Release_Label'!$H:$H},2,0), or(and(not(isblank($B584)),$B584=$B583,$A584&lt;&gt;$A583),and(not(isblank($A584)),$A584=$A583,$B584&lt;&gt;$B583)),"ID LISTS UNALIGNED",and($A584&lt;&gt;"",countif('3) Release_Label'!$D:$D,$A584)=0),"NO UPC MATCH in Release_Label",and($B584&lt;&gt;"",countif('3) Release_Label'!$E:$E,$B584)=0),"NO CATALOG ID MATCH in Release_Label",iserror(vlookup($A584&amp;$B584,'3) Release_Label'!$D:$D&amp;'3) Release_Label'!$E:$E,1,0)),"NO UPC-CATALOG ID pair MATCH in Release_Label" )</f>
        <v>Speed Up</v>
      </c>
      <c r="E584" s="96" t="s">
        <v>53</v>
      </c>
      <c r="F584" s="135" t="s">
        <v>669</v>
      </c>
      <c r="G584" s="136" t="str">
        <f t="array" ref="G584">ifs(or($F584="",$F584="Main Primary Artist"),$F584,not(iserror(vlookup($F584,'Reference info'!$J$5:$J$8,1,0))),"Key Artist",not(iserror(vlookup($F584,'Reference info'!$J$38:$J$405,1,0))),"Performer",not(iserror(vlookup($F584,'Reference info'!$J$10:$J$36,1,0))),"Producer &amp; Engineer")</f>
        <v>Producer &amp; Engineer</v>
      </c>
      <c r="I584" s="8" t="str">
        <f>IF(AND(F584="Main Primary Artist",SUBSTITUTE(E584," ","")&lt;&gt;"VariousArtists",SUBSTITUTE(E584," ","")&lt;&gt;"VariousArtist",E584&lt;&gt;"Various",SUBSTITUTE(E584," ","")&lt;&gt;"AssortedArtists",SUBSTITUTE(E584," ","")&lt;&gt;"AssortedArtist",E584&lt;&gt;"Assorted",SUBSTITUTE(E584," ","")&lt;&gt;"AsortedArtists",SUBSTITUTE(E584," ","")&lt;&gt;"AsortedArtist",E584&lt;&gt;"Asorted",E584&lt;&gt;"Other",,SUBSTITUTE(E584," ","")&lt;&gt;"MiscellaneousArtists",SUBSTITUTE(E584," ","")&lt;&gt;"MiscellaneousArtist",E584&lt;&gt;"Miscellaneous",SUBSTITUTE(E584," ","")&lt;&gt;"MiscelaneousArtists",SUBSTITUTE(E584," ","")&lt;&gt;"MiscelaneousArtist",E584&lt;&gt;"Miscelaneous"),"update Releases set ArtistId=(select ArtistId from Artists where Name=N'"&amp;SUBSTITUTE(trim(E584),"'","''")&amp;"' and EnterpriseId="&amp;EntId&amp;"), SearchKeywords=concat_ws(' ', Name, N'"&amp;SUBSTITUTE(trim(E584),"'","''")&amp;"',(select Name from Labels where LabelId=Releases.LabelId), ReleaseId, UPC, Catalog) where "&amp;IF(A584&lt;&gt;"","UPC="&amp;A584,"Catalog='"&amp;SUBSTITUTE(trim(B584),"'","''")&amp;"'")&amp;" and EnterpriseId="&amp;EntId,IF(and(F584&lt;&gt;"Main Primary Artist",SUBSTITUTE(E584," ","")&lt;&gt;"VariousArtists",SUBSTITUTE(E584," ","")&lt;&gt;"VariousArtist",E584&lt;&gt;"Various",SUBSTITUTE(E584," ","")&lt;&gt;"AssortedArtists",SUBSTITUTE(E584," ","")&lt;&gt;"AssortedArtist",E584&lt;&gt;"Assorted",SUBSTITUTE(E584," ","")&lt;&gt;"AsortedArtists",SUBSTITUTE(E584," ","")&lt;&gt;"AsortedArtist",E584&lt;&gt;"Asorted",E584&lt;&gt;"Other",,SUBSTITUTE(E584," ","")&lt;&gt;"MiscellaneousArtists",SUBSTITUTE(E584," ","")&lt;&gt;"MiscellaneousArtist",E584&lt;&gt;"Miscellaneous",SUBSTITUTE(E584," ","")&lt;&gt;"MiscelaneousArtists",SUBSTITUTE(E584," ","")&lt;&gt;"MiscelaneousArtist",E584&lt;&gt;"Miscelaneous"),"INSERT into Contributors VALUES (newid(), "&amp;IF(F584&lt;&gt;"Primary Artist", "(select RoleId from ContributorRoles where Name='"&amp;F584&amp;"'), 0", "49, 1")&amp; ", null, (select max(ReleaseId) from Releases where "&amp;IF(A584&lt;&gt;"","UPC="&amp;A584,"Catalog='"&amp;SUBSTITUTE(trim(B584),"'","''")&amp;"'")&amp;" and EnterpriseId="&amp;EntId&amp;"), (select ArtistId from Artists where Name=N'"&amp;SUBSTITUTE(trim(E584),"'","''")&amp;"' and EnterpriseId="&amp;EntId&amp;"), null)",""))</f>
        <v>INSERT into Contributors VALUES (newid(), (select RoleId from ContributorRoles where Name='Engineer'), 0, null, (select max(ReleaseId) from Releases where UPC=713317594574 and EnterpriseId=647322), (select ArtistId from Artists where Name=N'PeJota10*' and EnterpriseId=647322), null)</v>
      </c>
    </row>
    <row r="585">
      <c r="A585" s="110">
        <v>7.1331778111E11</v>
      </c>
      <c r="B585" s="84"/>
      <c r="C585" s="134" t="str">
        <f t="array" ref="C585">ifs(and(isblank($A585),isblank($B585)),"", not(iserror(vlookup($A585&amp;$B585,'3) Release_Label'!$D:$D&amp;'3) Release_Label'!$E:$E,1,0))),vlookup($A585&amp;$B585,{'3) Release_Label'!$D:$D&amp;'3) Release_Label'!$E:$E,'3) Release_Label'!$F:$F},2,0), or(and(not(isblank($B585)),$B585=$B584,$A585&lt;&gt;$A584),and(not(isblank($A585)),$A585=$A584,$B585&lt;&gt;$B584)),"ID LISTS UNALIGNED",and($A585&lt;&gt;"",countif('3) Release_Label'!$D:$D,$A585)=0),"NO UPC MATCH in Release_Label",and($B585&lt;&gt;"",countif('3) Release_Label'!$E:$E,$B585)=0),"NO CATALOG ID MATCH in Release_Label",iserror(vlookup($A585&amp;$B585,'3) Release_Label'!$D:$D&amp;'3) Release_Label'!$E:$E,1,0)),"NO UPC-CATALOG ID pair MATCH in Release_Label" )</f>
        <v>Golden Boy</v>
      </c>
      <c r="D585" s="134" t="str">
        <f t="array" ref="D585">ifs(and(isblank($A585),isblank($B585)),"", not(iserror(vlookup($A585&amp;$B585,'3) Release_Label'!$D:$D&amp;'3) Release_Label'!$E:$E,1,0))),vlookup($A585&amp;$B585,{'3) Release_Label'!$D:$D&amp;'3) Release_Label'!$E:$E,'3) Release_Label'!$H:$H},2,0), or(and(not(isblank($B585)),$B585=$B584,$A585&lt;&gt;$A584),and(not(isblank($A585)),$A585=$A584,$B585&lt;&gt;$B584)),"ID LISTS UNALIGNED",and($A585&lt;&gt;"",countif('3) Release_Label'!$D:$D,$A585)=0),"NO UPC MATCH in Release_Label",and($B585&lt;&gt;"",countif('3) Release_Label'!$E:$E,$B585)=0),"NO CATALOG ID MATCH in Release_Label",iserror(vlookup($A585&amp;$B585,'3) Release_Label'!$D:$D&amp;'3) Release_Label'!$E:$E,1,0)),"NO UPC-CATALOG ID pair MATCH in Release_Label" )</f>
        <v/>
      </c>
      <c r="E585" s="96" t="s">
        <v>53</v>
      </c>
      <c r="F585" s="135" t="s">
        <v>667</v>
      </c>
      <c r="G585" s="136" t="str">
        <f t="array" ref="G585">ifs(or($F585="",$F585="Main Primary Artist"),$F585,not(iserror(vlookup($F585,'Reference info'!$J$5:$J$8,1,0))),"Key Artist",not(iserror(vlookup($F585,'Reference info'!$J$38:$J$405,1,0))),"Performer",not(iserror(vlookup($F585,'Reference info'!$J$10:$J$36,1,0))),"Producer &amp; Engineer")</f>
        <v>Producer &amp; Engineer</v>
      </c>
      <c r="I585" s="8" t="str">
        <f>IF(AND(F585="Main Primary Artist",SUBSTITUTE(E585," ","")&lt;&gt;"VariousArtists",SUBSTITUTE(E585," ","")&lt;&gt;"VariousArtist",E585&lt;&gt;"Various",SUBSTITUTE(E585," ","")&lt;&gt;"AssortedArtists",SUBSTITUTE(E585," ","")&lt;&gt;"AssortedArtist",E585&lt;&gt;"Assorted",SUBSTITUTE(E585," ","")&lt;&gt;"AsortedArtists",SUBSTITUTE(E585," ","")&lt;&gt;"AsortedArtist",E585&lt;&gt;"Asorted",E585&lt;&gt;"Other",,SUBSTITUTE(E585," ","")&lt;&gt;"MiscellaneousArtists",SUBSTITUTE(E585," ","")&lt;&gt;"MiscellaneousArtist",E585&lt;&gt;"Miscellaneous",SUBSTITUTE(E585," ","")&lt;&gt;"MiscelaneousArtists",SUBSTITUTE(E585," ","")&lt;&gt;"MiscelaneousArtist",E585&lt;&gt;"Miscelaneous"),"update Releases set ArtistId=(select ArtistId from Artists where Name=N'"&amp;SUBSTITUTE(trim(E585),"'","''")&amp;"' and EnterpriseId="&amp;EntId&amp;"), SearchKeywords=concat_ws(' ', Name, N'"&amp;SUBSTITUTE(trim(E585),"'","''")&amp;"',(select Name from Labels where LabelId=Releases.LabelId), ReleaseId, UPC, Catalog) where "&amp;IF(A585&lt;&gt;"","UPC="&amp;A585,"Catalog='"&amp;SUBSTITUTE(trim(B585),"'","''")&amp;"'")&amp;" and EnterpriseId="&amp;EntId,IF(and(F585&lt;&gt;"Main Primary Artist",SUBSTITUTE(E585," ","")&lt;&gt;"VariousArtists",SUBSTITUTE(E585," ","")&lt;&gt;"VariousArtist",E585&lt;&gt;"Various",SUBSTITUTE(E585," ","")&lt;&gt;"AssortedArtists",SUBSTITUTE(E585," ","")&lt;&gt;"AssortedArtist",E585&lt;&gt;"Assorted",SUBSTITUTE(E585," ","")&lt;&gt;"AsortedArtists",SUBSTITUTE(E585," ","")&lt;&gt;"AsortedArtist",E585&lt;&gt;"Asorted",E585&lt;&gt;"Other",,SUBSTITUTE(E585," ","")&lt;&gt;"MiscellaneousArtists",SUBSTITUTE(E585," ","")&lt;&gt;"MiscellaneousArtist",E585&lt;&gt;"Miscellaneous",SUBSTITUTE(E585," ","")&lt;&gt;"MiscelaneousArtists",SUBSTITUTE(E585," ","")&lt;&gt;"MiscelaneousArtist",E585&lt;&gt;"Miscelaneous"),"INSERT into Contributors VALUES (newid(), "&amp;IF(F585&lt;&gt;"Primary Artist", "(select RoleId from ContributorRoles where Name='"&amp;F585&amp;"'), 0", "49, 1")&amp; ", null, (select max(ReleaseId) from Releases where "&amp;IF(A585&lt;&gt;"","UPC="&amp;A585,"Catalog='"&amp;SUBSTITUTE(trim(B585),"'","''")&amp;"'")&amp;" and EnterpriseId="&amp;EntId&amp;"), (select ArtistId from Artists where Name=N'"&amp;SUBSTITUTE(trim(E585),"'","''")&amp;"' and EnterpriseId="&amp;EntId&amp;"), null)",""))</f>
        <v>INSERT into Contributors VALUES (newid(), (select RoleId from ContributorRoles where Name='Producer'), 0, null, (select max(ReleaseId) from Releases where UPC=713317781110 and EnterpriseId=647322), (select ArtistId from Artists where Name=N'PeJota10*' and EnterpriseId=647322), null)</v>
      </c>
    </row>
    <row r="586">
      <c r="A586" s="110">
        <v>7.1331778111E11</v>
      </c>
      <c r="B586" s="84"/>
      <c r="C586" s="134" t="str">
        <f t="array" ref="C586">ifs(and(isblank($A586),isblank($B586)),"", not(iserror(vlookup($A586&amp;$B586,'3) Release_Label'!$D:$D&amp;'3) Release_Label'!$E:$E,1,0))),vlookup($A586&amp;$B586,{'3) Release_Label'!$D:$D&amp;'3) Release_Label'!$E:$E,'3) Release_Label'!$F:$F},2,0), or(and(not(isblank($B586)),$B586=$B585,$A586&lt;&gt;$A585),and(not(isblank($A586)),$A586=$A585,$B586&lt;&gt;$B585)),"ID LISTS UNALIGNED",and($A586&lt;&gt;"",countif('3) Release_Label'!$D:$D,$A586)=0),"NO UPC MATCH in Release_Label",and($B586&lt;&gt;"",countif('3) Release_Label'!$E:$E,$B586)=0),"NO CATALOG ID MATCH in Release_Label",iserror(vlookup($A586&amp;$B586,'3) Release_Label'!$D:$D&amp;'3) Release_Label'!$E:$E,1,0)),"NO UPC-CATALOG ID pair MATCH in Release_Label" )</f>
        <v>Golden Boy</v>
      </c>
      <c r="D586" s="134" t="str">
        <f t="array" ref="D586">ifs(and(isblank($A586),isblank($B586)),"", not(iserror(vlookup($A586&amp;$B586,'3) Release_Label'!$D:$D&amp;'3) Release_Label'!$E:$E,1,0))),vlookup($A586&amp;$B586,{'3) Release_Label'!$D:$D&amp;'3) Release_Label'!$E:$E,'3) Release_Label'!$H:$H},2,0), or(and(not(isblank($B586)),$B586=$B585,$A586&lt;&gt;$A585),and(not(isblank($A586)),$A586=$A585,$B586&lt;&gt;$B585)),"ID LISTS UNALIGNED",and($A586&lt;&gt;"",countif('3) Release_Label'!$D:$D,$A586)=0),"NO UPC MATCH in Release_Label",and($B586&lt;&gt;"",countif('3) Release_Label'!$E:$E,$B586)=0),"NO CATALOG ID MATCH in Release_Label",iserror(vlookup($A586&amp;$B586,'3) Release_Label'!$D:$D&amp;'3) Release_Label'!$E:$E,1,0)),"NO UPC-CATALOG ID pair MATCH in Release_Label" )</f>
        <v/>
      </c>
      <c r="E586" s="96" t="s">
        <v>53</v>
      </c>
      <c r="F586" s="140" t="s">
        <v>666</v>
      </c>
      <c r="G586" s="136" t="str">
        <f t="array" ref="G586">ifs(or($F586="",$F586="Main Primary Artist"),$F586,not(iserror(vlookup($F586,'Reference info'!$J$5:$J$8,1,0))),"Key Artist",not(iserror(vlookup($F586,'Reference info'!$J$38:$J$405,1,0))),"Performer",not(iserror(vlookup($F586,'Reference info'!$J$10:$J$36,1,0))),"Producer &amp; Engineer")</f>
        <v>Main Primary Artist</v>
      </c>
      <c r="I586" s="8" t="str">
        <f>IF(AND(F586="Main Primary Artist",SUBSTITUTE(E586," ","")&lt;&gt;"VariousArtists",SUBSTITUTE(E586," ","")&lt;&gt;"VariousArtist",E586&lt;&gt;"Various",SUBSTITUTE(E586," ","")&lt;&gt;"AssortedArtists",SUBSTITUTE(E586," ","")&lt;&gt;"AssortedArtist",E586&lt;&gt;"Assorted",SUBSTITUTE(E586," ","")&lt;&gt;"AsortedArtists",SUBSTITUTE(E586," ","")&lt;&gt;"AsortedArtist",E586&lt;&gt;"Asorted",E586&lt;&gt;"Other",,SUBSTITUTE(E586," ","")&lt;&gt;"MiscellaneousArtists",SUBSTITUTE(E586," ","")&lt;&gt;"MiscellaneousArtist",E586&lt;&gt;"Miscellaneous",SUBSTITUTE(E586," ","")&lt;&gt;"MiscelaneousArtists",SUBSTITUTE(E586," ","")&lt;&gt;"MiscelaneousArtist",E586&lt;&gt;"Miscelaneous"),"update Releases set ArtistId=(select ArtistId from Artists where Name=N'"&amp;SUBSTITUTE(trim(E586),"'","''")&amp;"' and EnterpriseId="&amp;EntId&amp;"), SearchKeywords=concat_ws(' ', Name, N'"&amp;SUBSTITUTE(trim(E586),"'","''")&amp;"',(select Name from Labels where LabelId=Releases.LabelId), ReleaseId, UPC, Catalog) where "&amp;IF(A586&lt;&gt;"","UPC="&amp;A586,"Catalog='"&amp;SUBSTITUTE(trim(B586),"'","''")&amp;"'")&amp;" and EnterpriseId="&amp;EntId,IF(and(F586&lt;&gt;"Main Primary Artist",SUBSTITUTE(E586," ","")&lt;&gt;"VariousArtists",SUBSTITUTE(E586," ","")&lt;&gt;"VariousArtist",E586&lt;&gt;"Various",SUBSTITUTE(E586," ","")&lt;&gt;"AssortedArtists",SUBSTITUTE(E586," ","")&lt;&gt;"AssortedArtist",E586&lt;&gt;"Assorted",SUBSTITUTE(E586," ","")&lt;&gt;"AsortedArtists",SUBSTITUTE(E586," ","")&lt;&gt;"AsortedArtist",E586&lt;&gt;"Asorted",E586&lt;&gt;"Other",,SUBSTITUTE(E586," ","")&lt;&gt;"MiscellaneousArtists",SUBSTITUTE(E586," ","")&lt;&gt;"MiscellaneousArtist",E586&lt;&gt;"Miscellaneous",SUBSTITUTE(E586," ","")&lt;&gt;"MiscelaneousArtists",SUBSTITUTE(E586," ","")&lt;&gt;"MiscelaneousArtist",E586&lt;&gt;"Miscelaneous"),"INSERT into Contributors VALUES (newid(), "&amp;IF(F586&lt;&gt;"Primary Artist", "(select RoleId from ContributorRoles where Name='"&amp;F586&amp;"'), 0", "49, 1")&amp; ", null, (select max(ReleaseId) from Releases where "&amp;IF(A586&lt;&gt;"","UPC="&amp;A586,"Catalog='"&amp;SUBSTITUTE(trim(B586),"'","''")&amp;"'")&amp;" and EnterpriseId="&amp;EntId&amp;"), (select ArtistId from Artists where Name=N'"&amp;SUBSTITUTE(trim(E586),"'","''")&amp;"' and EnterpriseId="&amp;EntId&amp;"), null)",""))</f>
        <v>update Releases set ArtistId=(select ArtistId from Artists where Name=N'PeJota10*' and EnterpriseId=647322), SearchKeywords=concat_ws(' ', Name, N'PeJota10*',(select Name from Labels where LabelId=Releases.LabelId), ReleaseId, UPC, Catalog) where UPC=713317781110 and EnterpriseId=647322</v>
      </c>
    </row>
    <row r="587">
      <c r="A587" s="110">
        <v>7.1331778111E11</v>
      </c>
      <c r="B587" s="84"/>
      <c r="C587" s="134" t="str">
        <f t="array" ref="C587">ifs(and(isblank($A587),isblank($B587)),"", not(iserror(vlookup($A587&amp;$B587,'3) Release_Label'!$D:$D&amp;'3) Release_Label'!$E:$E,1,0))),vlookup($A587&amp;$B587,{'3) Release_Label'!$D:$D&amp;'3) Release_Label'!$E:$E,'3) Release_Label'!$F:$F},2,0), or(and(not(isblank($B587)),$B587=$B586,$A587&lt;&gt;$A586),and(not(isblank($A587)),$A587=$A586,$B587&lt;&gt;$B586)),"ID LISTS UNALIGNED",and($A587&lt;&gt;"",countif('3) Release_Label'!$D:$D,$A587)=0),"NO UPC MATCH in Release_Label",and($B587&lt;&gt;"",countif('3) Release_Label'!$E:$E,$B587)=0),"NO CATALOG ID MATCH in Release_Label",iserror(vlookup($A587&amp;$B587,'3) Release_Label'!$D:$D&amp;'3) Release_Label'!$E:$E,1,0)),"NO UPC-CATALOG ID pair MATCH in Release_Label" )</f>
        <v>Golden Boy</v>
      </c>
      <c r="D587" s="134" t="str">
        <f t="array" ref="D587">ifs(and(isblank($A587),isblank($B587)),"", not(iserror(vlookup($A587&amp;$B587,'3) Release_Label'!$D:$D&amp;'3) Release_Label'!$E:$E,1,0))),vlookup($A587&amp;$B587,{'3) Release_Label'!$D:$D&amp;'3) Release_Label'!$E:$E,'3) Release_Label'!$H:$H},2,0), or(and(not(isblank($B587)),$B587=$B586,$A587&lt;&gt;$A586),and(not(isblank($A587)),$A587=$A586,$B587&lt;&gt;$B586)),"ID LISTS UNALIGNED",and($A587&lt;&gt;"",countif('3) Release_Label'!$D:$D,$A587)=0),"NO UPC MATCH in Release_Label",and($B587&lt;&gt;"",countif('3) Release_Label'!$E:$E,$B587)=0),"NO CATALOG ID MATCH in Release_Label",iserror(vlookup($A587&amp;$B587,'3) Release_Label'!$D:$D&amp;'3) Release_Label'!$E:$E,1,0)),"NO UPC-CATALOG ID pair MATCH in Release_Label" )</f>
        <v/>
      </c>
      <c r="E587" s="96" t="s">
        <v>121</v>
      </c>
      <c r="F587" s="93" t="s">
        <v>672</v>
      </c>
      <c r="G587" s="136" t="str">
        <f t="array" ref="G587">ifs(or($F587="",$F587="Main Primary Artist"),$F587,not(iserror(vlookup($F587,'Reference info'!$J$5:$J$8,1,0))),"Key Artist",not(iserror(vlookup($F587,'Reference info'!$J$38:$J$405,1,0))),"Performer",not(iserror(vlookup($F587,'Reference info'!$J$10:$J$36,1,0))),"Producer &amp; Engineer")</f>
        <v>Key Artist</v>
      </c>
      <c r="I587" s="8" t="str">
        <f>IF(AND(F587="Main Primary Artist",SUBSTITUTE(E587," ","")&lt;&gt;"VariousArtists",SUBSTITUTE(E587," ","")&lt;&gt;"VariousArtist",E587&lt;&gt;"Various",SUBSTITUTE(E587," ","")&lt;&gt;"AssortedArtists",SUBSTITUTE(E587," ","")&lt;&gt;"AssortedArtist",E587&lt;&gt;"Assorted",SUBSTITUTE(E587," ","")&lt;&gt;"AsortedArtists",SUBSTITUTE(E587," ","")&lt;&gt;"AsortedArtist",E587&lt;&gt;"Asorted",E587&lt;&gt;"Other",,SUBSTITUTE(E587," ","")&lt;&gt;"MiscellaneousArtists",SUBSTITUTE(E587," ","")&lt;&gt;"MiscellaneousArtist",E587&lt;&gt;"Miscellaneous",SUBSTITUTE(E587," ","")&lt;&gt;"MiscelaneousArtists",SUBSTITUTE(E587," ","")&lt;&gt;"MiscelaneousArtist",E587&lt;&gt;"Miscelaneous"),"update Releases set ArtistId=(select ArtistId from Artists where Name=N'"&amp;SUBSTITUTE(trim(E587),"'","''")&amp;"' and EnterpriseId="&amp;EntId&amp;"), SearchKeywords=concat_ws(' ', Name, N'"&amp;SUBSTITUTE(trim(E587),"'","''")&amp;"',(select Name from Labels where LabelId=Releases.LabelId), ReleaseId, UPC, Catalog) where "&amp;IF(A587&lt;&gt;"","UPC="&amp;A587,"Catalog='"&amp;SUBSTITUTE(trim(B587),"'","''")&amp;"'")&amp;" and EnterpriseId="&amp;EntId,IF(and(F587&lt;&gt;"Main Primary Artist",SUBSTITUTE(E587," ","")&lt;&gt;"VariousArtists",SUBSTITUTE(E587," ","")&lt;&gt;"VariousArtist",E587&lt;&gt;"Various",SUBSTITUTE(E587," ","")&lt;&gt;"AssortedArtists",SUBSTITUTE(E587," ","")&lt;&gt;"AssortedArtist",E587&lt;&gt;"Assorted",SUBSTITUTE(E587," ","")&lt;&gt;"AsortedArtists",SUBSTITUTE(E587," ","")&lt;&gt;"AsortedArtist",E587&lt;&gt;"Asorted",E587&lt;&gt;"Other",,SUBSTITUTE(E587," ","")&lt;&gt;"MiscellaneousArtists",SUBSTITUTE(E587," ","")&lt;&gt;"MiscellaneousArtist",E587&lt;&gt;"Miscellaneous",SUBSTITUTE(E587," ","")&lt;&gt;"MiscelaneousArtists",SUBSTITUTE(E587," ","")&lt;&gt;"MiscelaneousArtist",E587&lt;&gt;"Miscelaneous"),"INSERT into Contributors VALUES (newid(), "&amp;IF(F587&lt;&gt;"Primary Artist", "(select RoleId from ContributorRoles where Name='"&amp;F587&amp;"'), 0", "49, 1")&amp; ", null, (select max(ReleaseId) from Releases where "&amp;IF(A587&lt;&gt;"","UPC="&amp;A587,"Catalog='"&amp;SUBSTITUTE(trim(B587),"'","''")&amp;"'")&amp;" and EnterpriseId="&amp;EntId&amp;"), (select ArtistId from Artists where Name=N'"&amp;SUBSTITUTE(trim(E587),"'","''")&amp;"' and EnterpriseId="&amp;EntId&amp;"), null)",""))</f>
        <v>INSERT into Contributors VALUES (newid(), (select RoleId from ContributorRoles where Name='Featuring'), 0, null, (select max(ReleaseId) from Releases where UPC=713317781110 and EnterpriseId=647322), (select ArtistId from Artists where Name=N'Slow GM' and EnterpriseId=647322), null)</v>
      </c>
    </row>
    <row r="588">
      <c r="A588" s="110">
        <v>7.1331778111E11</v>
      </c>
      <c r="B588" s="84"/>
      <c r="C588" s="134" t="str">
        <f t="array" ref="C588">ifs(and(isblank($A588),isblank($B588)),"", not(iserror(vlookup($A588&amp;$B588,'3) Release_Label'!$D:$D&amp;'3) Release_Label'!$E:$E,1,0))),vlookup($A588&amp;$B588,{'3) Release_Label'!$D:$D&amp;'3) Release_Label'!$E:$E,'3) Release_Label'!$F:$F},2,0), or(and(not(isblank($B588)),$B588=$B587,$A588&lt;&gt;$A587),and(not(isblank($A588)),$A588=$A587,$B588&lt;&gt;$B587)),"ID LISTS UNALIGNED",and($A588&lt;&gt;"",countif('3) Release_Label'!$D:$D,$A588)=0),"NO UPC MATCH in Release_Label",and($B588&lt;&gt;"",countif('3) Release_Label'!$E:$E,$B588)=0),"NO CATALOG ID MATCH in Release_Label",iserror(vlookup($A588&amp;$B588,'3) Release_Label'!$D:$D&amp;'3) Release_Label'!$E:$E,1,0)),"NO UPC-CATALOG ID pair MATCH in Release_Label" )</f>
        <v>Golden Boy</v>
      </c>
      <c r="D588" s="134" t="str">
        <f t="array" ref="D588">ifs(and(isblank($A588),isblank($B588)),"", not(iserror(vlookup($A588&amp;$B588,'3) Release_Label'!$D:$D&amp;'3) Release_Label'!$E:$E,1,0))),vlookup($A588&amp;$B588,{'3) Release_Label'!$D:$D&amp;'3) Release_Label'!$E:$E,'3) Release_Label'!$H:$H},2,0), or(and(not(isblank($B588)),$B588=$B587,$A588&lt;&gt;$A587),and(not(isblank($A588)),$A588=$A587,$B588&lt;&gt;$B587)),"ID LISTS UNALIGNED",and($A588&lt;&gt;"",countif('3) Release_Label'!$D:$D,$A588)=0),"NO UPC MATCH in Release_Label",and($B588&lt;&gt;"",countif('3) Release_Label'!$E:$E,$B588)=0),"NO CATALOG ID MATCH in Release_Label",iserror(vlookup($A588&amp;$B588,'3) Release_Label'!$D:$D&amp;'3) Release_Label'!$E:$E,1,0)),"NO UPC-CATALOG ID pair MATCH in Release_Label" )</f>
        <v/>
      </c>
      <c r="E588" s="96" t="s">
        <v>53</v>
      </c>
      <c r="F588" s="135" t="s">
        <v>669</v>
      </c>
      <c r="G588" s="136" t="str">
        <f t="array" ref="G588">ifs(or($F588="",$F588="Main Primary Artist"),$F588,not(iserror(vlookup($F588,'Reference info'!$J$5:$J$8,1,0))),"Key Artist",not(iserror(vlookup($F588,'Reference info'!$J$38:$J$405,1,0))),"Performer",not(iserror(vlookup($F588,'Reference info'!$J$10:$J$36,1,0))),"Producer &amp; Engineer")</f>
        <v>Producer &amp; Engineer</v>
      </c>
      <c r="I588" s="8" t="str">
        <f>IF(AND(F588="Main Primary Artist",SUBSTITUTE(E588," ","")&lt;&gt;"VariousArtists",SUBSTITUTE(E588," ","")&lt;&gt;"VariousArtist",E588&lt;&gt;"Various",SUBSTITUTE(E588," ","")&lt;&gt;"AssortedArtists",SUBSTITUTE(E588," ","")&lt;&gt;"AssortedArtist",E588&lt;&gt;"Assorted",SUBSTITUTE(E588," ","")&lt;&gt;"AsortedArtists",SUBSTITUTE(E588," ","")&lt;&gt;"AsortedArtist",E588&lt;&gt;"Asorted",E588&lt;&gt;"Other",,SUBSTITUTE(E588," ","")&lt;&gt;"MiscellaneousArtists",SUBSTITUTE(E588," ","")&lt;&gt;"MiscellaneousArtist",E588&lt;&gt;"Miscellaneous",SUBSTITUTE(E588," ","")&lt;&gt;"MiscelaneousArtists",SUBSTITUTE(E588," ","")&lt;&gt;"MiscelaneousArtist",E588&lt;&gt;"Miscelaneous"),"update Releases set ArtistId=(select ArtistId from Artists where Name=N'"&amp;SUBSTITUTE(trim(E588),"'","''")&amp;"' and EnterpriseId="&amp;EntId&amp;"), SearchKeywords=concat_ws(' ', Name, N'"&amp;SUBSTITUTE(trim(E588),"'","''")&amp;"',(select Name from Labels where LabelId=Releases.LabelId), ReleaseId, UPC, Catalog) where "&amp;IF(A588&lt;&gt;"","UPC="&amp;A588,"Catalog='"&amp;SUBSTITUTE(trim(B588),"'","''")&amp;"'")&amp;" and EnterpriseId="&amp;EntId,IF(and(F588&lt;&gt;"Main Primary Artist",SUBSTITUTE(E588," ","")&lt;&gt;"VariousArtists",SUBSTITUTE(E588," ","")&lt;&gt;"VariousArtist",E588&lt;&gt;"Various",SUBSTITUTE(E588," ","")&lt;&gt;"AssortedArtists",SUBSTITUTE(E588," ","")&lt;&gt;"AssortedArtist",E588&lt;&gt;"Assorted",SUBSTITUTE(E588," ","")&lt;&gt;"AsortedArtists",SUBSTITUTE(E588," ","")&lt;&gt;"AsortedArtist",E588&lt;&gt;"Asorted",E588&lt;&gt;"Other",,SUBSTITUTE(E588," ","")&lt;&gt;"MiscellaneousArtists",SUBSTITUTE(E588," ","")&lt;&gt;"MiscellaneousArtist",E588&lt;&gt;"Miscellaneous",SUBSTITUTE(E588," ","")&lt;&gt;"MiscelaneousArtists",SUBSTITUTE(E588," ","")&lt;&gt;"MiscelaneousArtist",E588&lt;&gt;"Miscelaneous"),"INSERT into Contributors VALUES (newid(), "&amp;IF(F588&lt;&gt;"Primary Artist", "(select RoleId from ContributorRoles where Name='"&amp;F588&amp;"'), 0", "49, 1")&amp; ", null, (select max(ReleaseId) from Releases where "&amp;IF(A588&lt;&gt;"","UPC="&amp;A588,"Catalog='"&amp;SUBSTITUTE(trim(B588),"'","''")&amp;"'")&amp;" and EnterpriseId="&amp;EntId&amp;"), (select ArtistId from Artists where Name=N'"&amp;SUBSTITUTE(trim(E588),"'","''")&amp;"' and EnterpriseId="&amp;EntId&amp;"), null)",""))</f>
        <v>INSERT into Contributors VALUES (newid(), (select RoleId from ContributorRoles where Name='Engineer'), 0, null, (select max(ReleaseId) from Releases where UPC=713317781110 and EnterpriseId=647322), (select ArtistId from Artists where Name=N'PeJota10*' and EnterpriseId=647322), null)</v>
      </c>
    </row>
    <row r="589">
      <c r="A589" s="110">
        <v>7.13317781165E11</v>
      </c>
      <c r="B589" s="84"/>
      <c r="C589" s="134" t="str">
        <f t="array" ref="C589">ifs(and(isblank($A589),isblank($B589)),"", not(iserror(vlookup($A589&amp;$B589,'3) Release_Label'!$D:$D&amp;'3) Release_Label'!$E:$E,1,0))),vlookup($A589&amp;$B589,{'3) Release_Label'!$D:$D&amp;'3) Release_Label'!$E:$E,'3) Release_Label'!$F:$F},2,0), or(and(not(isblank($B589)),$B589=$B588,$A589&lt;&gt;$A588),and(not(isblank($A589)),$A589=$A588,$B589&lt;&gt;$B588)),"ID LISTS UNALIGNED",and($A589&lt;&gt;"",countif('3) Release_Label'!$D:$D,$A589)=0),"NO UPC MATCH in Release_Label",and($B589&lt;&gt;"",countif('3) Release_Label'!$E:$E,$B589)=0),"NO CATALOG ID MATCH in Release_Label",iserror(vlookup($A589&amp;$B589,'3) Release_Label'!$D:$D&amp;'3) Release_Label'!$E:$E,1,0)),"NO UPC-CATALOG ID pair MATCH in Release_Label" )</f>
        <v>Golden Boy</v>
      </c>
      <c r="D589" s="134" t="str">
        <f t="array" ref="D589">ifs(and(isblank($A589),isblank($B589)),"", not(iserror(vlookup($A589&amp;$B589,'3) Release_Label'!$D:$D&amp;'3) Release_Label'!$E:$E,1,0))),vlookup($A589&amp;$B589,{'3) Release_Label'!$D:$D&amp;'3) Release_Label'!$E:$E,'3) Release_Label'!$H:$H},2,0), or(and(not(isblank($B589)),$B589=$B588,$A589&lt;&gt;$A588),and(not(isblank($A589)),$A589=$A588,$B589&lt;&gt;$B588)),"ID LISTS UNALIGNED",and($A589&lt;&gt;"",countif('3) Release_Label'!$D:$D,$A589)=0),"NO UPC MATCH in Release_Label",and($B589&lt;&gt;"",countif('3) Release_Label'!$E:$E,$B589)=0),"NO CATALOG ID MATCH in Release_Label",iserror(vlookup($A589&amp;$B589,'3) Release_Label'!$D:$D&amp;'3) Release_Label'!$E:$E,1,0)),"NO UPC-CATALOG ID pair MATCH in Release_Label" )</f>
        <v>Speed Up</v>
      </c>
      <c r="E589" s="96" t="s">
        <v>53</v>
      </c>
      <c r="F589" s="135" t="s">
        <v>667</v>
      </c>
      <c r="G589" s="136" t="str">
        <f t="array" ref="G589">ifs(or($F589="",$F589="Main Primary Artist"),$F589,not(iserror(vlookup($F589,'Reference info'!$J$5:$J$8,1,0))),"Key Artist",not(iserror(vlookup($F589,'Reference info'!$J$38:$J$405,1,0))),"Performer",not(iserror(vlookup($F589,'Reference info'!$J$10:$J$36,1,0))),"Producer &amp; Engineer")</f>
        <v>Producer &amp; Engineer</v>
      </c>
      <c r="I589" s="8" t="str">
        <f>IF(AND(F589="Main Primary Artist",SUBSTITUTE(E589," ","")&lt;&gt;"VariousArtists",SUBSTITUTE(E589," ","")&lt;&gt;"VariousArtist",E589&lt;&gt;"Various",SUBSTITUTE(E589," ","")&lt;&gt;"AssortedArtists",SUBSTITUTE(E589," ","")&lt;&gt;"AssortedArtist",E589&lt;&gt;"Assorted",SUBSTITUTE(E589," ","")&lt;&gt;"AsortedArtists",SUBSTITUTE(E589," ","")&lt;&gt;"AsortedArtist",E589&lt;&gt;"Asorted",E589&lt;&gt;"Other",,SUBSTITUTE(E589," ","")&lt;&gt;"MiscellaneousArtists",SUBSTITUTE(E589," ","")&lt;&gt;"MiscellaneousArtist",E589&lt;&gt;"Miscellaneous",SUBSTITUTE(E589," ","")&lt;&gt;"MiscelaneousArtists",SUBSTITUTE(E589," ","")&lt;&gt;"MiscelaneousArtist",E589&lt;&gt;"Miscelaneous"),"update Releases set ArtistId=(select ArtistId from Artists where Name=N'"&amp;SUBSTITUTE(trim(E589),"'","''")&amp;"' and EnterpriseId="&amp;EntId&amp;"), SearchKeywords=concat_ws(' ', Name, N'"&amp;SUBSTITUTE(trim(E589),"'","''")&amp;"',(select Name from Labels where LabelId=Releases.LabelId), ReleaseId, UPC, Catalog) where "&amp;IF(A589&lt;&gt;"","UPC="&amp;A589,"Catalog='"&amp;SUBSTITUTE(trim(B589),"'","''")&amp;"'")&amp;" and EnterpriseId="&amp;EntId,IF(and(F589&lt;&gt;"Main Primary Artist",SUBSTITUTE(E589," ","")&lt;&gt;"VariousArtists",SUBSTITUTE(E589," ","")&lt;&gt;"VariousArtist",E589&lt;&gt;"Various",SUBSTITUTE(E589," ","")&lt;&gt;"AssortedArtists",SUBSTITUTE(E589," ","")&lt;&gt;"AssortedArtist",E589&lt;&gt;"Assorted",SUBSTITUTE(E589," ","")&lt;&gt;"AsortedArtists",SUBSTITUTE(E589," ","")&lt;&gt;"AsortedArtist",E589&lt;&gt;"Asorted",E589&lt;&gt;"Other",,SUBSTITUTE(E589," ","")&lt;&gt;"MiscellaneousArtists",SUBSTITUTE(E589," ","")&lt;&gt;"MiscellaneousArtist",E589&lt;&gt;"Miscellaneous",SUBSTITUTE(E589," ","")&lt;&gt;"MiscelaneousArtists",SUBSTITUTE(E589," ","")&lt;&gt;"MiscelaneousArtist",E589&lt;&gt;"Miscelaneous"),"INSERT into Contributors VALUES (newid(), "&amp;IF(F589&lt;&gt;"Primary Artist", "(select RoleId from ContributorRoles where Name='"&amp;F589&amp;"'), 0", "49, 1")&amp; ", null, (select max(ReleaseId) from Releases where "&amp;IF(A589&lt;&gt;"","UPC="&amp;A589,"Catalog='"&amp;SUBSTITUTE(trim(B589),"'","''")&amp;"'")&amp;" and EnterpriseId="&amp;EntId&amp;"), (select ArtistId from Artists where Name=N'"&amp;SUBSTITUTE(trim(E589),"'","''")&amp;"' and EnterpriseId="&amp;EntId&amp;"), null)",""))</f>
        <v>INSERT into Contributors VALUES (newid(), (select RoleId from ContributorRoles where Name='Producer'), 0, null, (select max(ReleaseId) from Releases where UPC=713317781165 and EnterpriseId=647322), (select ArtistId from Artists where Name=N'PeJota10*' and EnterpriseId=647322), null)</v>
      </c>
    </row>
    <row r="590">
      <c r="A590" s="110">
        <v>7.13317781165E11</v>
      </c>
      <c r="B590" s="84"/>
      <c r="C590" s="134" t="str">
        <f t="array" ref="C590">ifs(and(isblank($A590),isblank($B590)),"", not(iserror(vlookup($A590&amp;$B590,'3) Release_Label'!$D:$D&amp;'3) Release_Label'!$E:$E,1,0))),vlookup($A590&amp;$B590,{'3) Release_Label'!$D:$D&amp;'3) Release_Label'!$E:$E,'3) Release_Label'!$F:$F},2,0), or(and(not(isblank($B590)),$B590=$B589,$A590&lt;&gt;$A589),and(not(isblank($A590)),$A590=$A589,$B590&lt;&gt;$B589)),"ID LISTS UNALIGNED",and($A590&lt;&gt;"",countif('3) Release_Label'!$D:$D,$A590)=0),"NO UPC MATCH in Release_Label",and($B590&lt;&gt;"",countif('3) Release_Label'!$E:$E,$B590)=0),"NO CATALOG ID MATCH in Release_Label",iserror(vlookup($A590&amp;$B590,'3) Release_Label'!$D:$D&amp;'3) Release_Label'!$E:$E,1,0)),"NO UPC-CATALOG ID pair MATCH in Release_Label" )</f>
        <v>Golden Boy</v>
      </c>
      <c r="D590" s="134" t="str">
        <f t="array" ref="D590">ifs(and(isblank($A590),isblank($B590)),"", not(iserror(vlookup($A590&amp;$B590,'3) Release_Label'!$D:$D&amp;'3) Release_Label'!$E:$E,1,0))),vlookup($A590&amp;$B590,{'3) Release_Label'!$D:$D&amp;'3) Release_Label'!$E:$E,'3) Release_Label'!$H:$H},2,0), or(and(not(isblank($B590)),$B590=$B589,$A590&lt;&gt;$A589),and(not(isblank($A590)),$A590=$A589,$B590&lt;&gt;$B589)),"ID LISTS UNALIGNED",and($A590&lt;&gt;"",countif('3) Release_Label'!$D:$D,$A590)=0),"NO UPC MATCH in Release_Label",and($B590&lt;&gt;"",countif('3) Release_Label'!$E:$E,$B590)=0),"NO CATALOG ID MATCH in Release_Label",iserror(vlookup($A590&amp;$B590,'3) Release_Label'!$D:$D&amp;'3) Release_Label'!$E:$E,1,0)),"NO UPC-CATALOG ID pair MATCH in Release_Label" )</f>
        <v>Speed Up</v>
      </c>
      <c r="E590" s="96" t="s">
        <v>121</v>
      </c>
      <c r="F590" s="140" t="s">
        <v>671</v>
      </c>
      <c r="G590" s="136" t="str">
        <f t="array" ref="G590">ifs(or($F590="",$F590="Main Primary Artist"),$F590,not(iserror(vlookup($F590,'Reference info'!$J$5:$J$8,1,0))),"Key Artist",not(iserror(vlookup($F590,'Reference info'!$J$38:$J$405,1,0))),"Performer",not(iserror(vlookup($F590,'Reference info'!$J$10:$J$36,1,0))),"Producer &amp; Engineer")</f>
        <v>Key Artist</v>
      </c>
      <c r="I590" s="8" t="str">
        <f>IF(AND(F590="Main Primary Artist",SUBSTITUTE(E590," ","")&lt;&gt;"VariousArtists",SUBSTITUTE(E590," ","")&lt;&gt;"VariousArtist",E590&lt;&gt;"Various",SUBSTITUTE(E590," ","")&lt;&gt;"AssortedArtists",SUBSTITUTE(E590," ","")&lt;&gt;"AssortedArtist",E590&lt;&gt;"Assorted",SUBSTITUTE(E590," ","")&lt;&gt;"AsortedArtists",SUBSTITUTE(E590," ","")&lt;&gt;"AsortedArtist",E590&lt;&gt;"Asorted",E590&lt;&gt;"Other",,SUBSTITUTE(E590," ","")&lt;&gt;"MiscellaneousArtists",SUBSTITUTE(E590," ","")&lt;&gt;"MiscellaneousArtist",E590&lt;&gt;"Miscellaneous",SUBSTITUTE(E590," ","")&lt;&gt;"MiscelaneousArtists",SUBSTITUTE(E590," ","")&lt;&gt;"MiscelaneousArtist",E590&lt;&gt;"Miscelaneous"),"update Releases set ArtistId=(select ArtistId from Artists where Name=N'"&amp;SUBSTITUTE(trim(E590),"'","''")&amp;"' and EnterpriseId="&amp;EntId&amp;"), SearchKeywords=concat_ws(' ', Name, N'"&amp;SUBSTITUTE(trim(E590),"'","''")&amp;"',(select Name from Labels where LabelId=Releases.LabelId), ReleaseId, UPC, Catalog) where "&amp;IF(A590&lt;&gt;"","UPC="&amp;A590,"Catalog='"&amp;SUBSTITUTE(trim(B590),"'","''")&amp;"'")&amp;" and EnterpriseId="&amp;EntId,IF(and(F590&lt;&gt;"Main Primary Artist",SUBSTITUTE(E590," ","")&lt;&gt;"VariousArtists",SUBSTITUTE(E590," ","")&lt;&gt;"VariousArtist",E590&lt;&gt;"Various",SUBSTITUTE(E590," ","")&lt;&gt;"AssortedArtists",SUBSTITUTE(E590," ","")&lt;&gt;"AssortedArtist",E590&lt;&gt;"Assorted",SUBSTITUTE(E590," ","")&lt;&gt;"AsortedArtists",SUBSTITUTE(E590," ","")&lt;&gt;"AsortedArtist",E590&lt;&gt;"Asorted",E590&lt;&gt;"Other",,SUBSTITUTE(E590," ","")&lt;&gt;"MiscellaneousArtists",SUBSTITUTE(E590," ","")&lt;&gt;"MiscellaneousArtist",E590&lt;&gt;"Miscellaneous",SUBSTITUTE(E590," ","")&lt;&gt;"MiscelaneousArtists",SUBSTITUTE(E590," ","")&lt;&gt;"MiscelaneousArtist",E590&lt;&gt;"Miscelaneous"),"INSERT into Contributors VALUES (newid(), "&amp;IF(F590&lt;&gt;"Primary Artist", "(select RoleId from ContributorRoles where Name='"&amp;F590&amp;"'), 0", "49, 1")&amp; ", null, (select max(ReleaseId) from Releases where "&amp;IF(A590&lt;&gt;"","UPC="&amp;A590,"Catalog='"&amp;SUBSTITUTE(trim(B590),"'","''")&amp;"'")&amp;" and EnterpriseId="&amp;EntId&amp;"), (select ArtistId from Artists where Name=N'"&amp;SUBSTITUTE(trim(E590),"'","''")&amp;"' and EnterpriseId="&amp;EntId&amp;"), null)",""))</f>
        <v>INSERT into Contributors VALUES (newid(), 49, 1, null, (select max(ReleaseId) from Releases where UPC=713317781165 and EnterpriseId=647322), (select ArtistId from Artists where Name=N'Slow GM' and EnterpriseId=647322), null)</v>
      </c>
    </row>
    <row r="591">
      <c r="A591" s="110">
        <v>7.13317781165E11</v>
      </c>
      <c r="B591" s="84"/>
      <c r="C591" s="134" t="str">
        <f t="array" ref="C591">ifs(and(isblank($A591),isblank($B591)),"", not(iserror(vlookup($A591&amp;$B591,'3) Release_Label'!$D:$D&amp;'3) Release_Label'!$E:$E,1,0))),vlookup($A591&amp;$B591,{'3) Release_Label'!$D:$D&amp;'3) Release_Label'!$E:$E,'3) Release_Label'!$F:$F},2,0), or(and(not(isblank($B591)),$B591=$B590,$A591&lt;&gt;$A590),and(not(isblank($A591)),$A591=$A590,$B591&lt;&gt;$B590)),"ID LISTS UNALIGNED",and($A591&lt;&gt;"",countif('3) Release_Label'!$D:$D,$A591)=0),"NO UPC MATCH in Release_Label",and($B591&lt;&gt;"",countif('3) Release_Label'!$E:$E,$B591)=0),"NO CATALOG ID MATCH in Release_Label",iserror(vlookup($A591&amp;$B591,'3) Release_Label'!$D:$D&amp;'3) Release_Label'!$E:$E,1,0)),"NO UPC-CATALOG ID pair MATCH in Release_Label" )</f>
        <v>Golden Boy</v>
      </c>
      <c r="D591" s="134" t="str">
        <f t="array" ref="D591">ifs(and(isblank($A591),isblank($B591)),"", not(iserror(vlookup($A591&amp;$B591,'3) Release_Label'!$D:$D&amp;'3) Release_Label'!$E:$E,1,0))),vlookup($A591&amp;$B591,{'3) Release_Label'!$D:$D&amp;'3) Release_Label'!$E:$E,'3) Release_Label'!$H:$H},2,0), or(and(not(isblank($B591)),$B591=$B590,$A591&lt;&gt;$A590),and(not(isblank($A591)),$A591=$A590,$B591&lt;&gt;$B590)),"ID LISTS UNALIGNED",and($A591&lt;&gt;"",countif('3) Release_Label'!$D:$D,$A591)=0),"NO UPC MATCH in Release_Label",and($B591&lt;&gt;"",countif('3) Release_Label'!$E:$E,$B591)=0),"NO CATALOG ID MATCH in Release_Label",iserror(vlookup($A591&amp;$B591,'3) Release_Label'!$D:$D&amp;'3) Release_Label'!$E:$E,1,0)),"NO UPC-CATALOG ID pair MATCH in Release_Label" )</f>
        <v>Speed Up</v>
      </c>
      <c r="E591" s="96" t="s">
        <v>53</v>
      </c>
      <c r="F591" s="140" t="s">
        <v>666</v>
      </c>
      <c r="G591" s="136" t="str">
        <f t="array" ref="G591">ifs(or($F591="",$F591="Main Primary Artist"),$F591,not(iserror(vlookup($F591,'Reference info'!$J$5:$J$8,1,0))),"Key Artist",not(iserror(vlookup($F591,'Reference info'!$J$38:$J$405,1,0))),"Performer",not(iserror(vlookup($F591,'Reference info'!$J$10:$J$36,1,0))),"Producer &amp; Engineer")</f>
        <v>Main Primary Artist</v>
      </c>
      <c r="I591" s="8" t="str">
        <f>IF(AND(F591="Main Primary Artist",SUBSTITUTE(E591," ","")&lt;&gt;"VariousArtists",SUBSTITUTE(E591," ","")&lt;&gt;"VariousArtist",E591&lt;&gt;"Various",SUBSTITUTE(E591," ","")&lt;&gt;"AssortedArtists",SUBSTITUTE(E591," ","")&lt;&gt;"AssortedArtist",E591&lt;&gt;"Assorted",SUBSTITUTE(E591," ","")&lt;&gt;"AsortedArtists",SUBSTITUTE(E591," ","")&lt;&gt;"AsortedArtist",E591&lt;&gt;"Asorted",E591&lt;&gt;"Other",,SUBSTITUTE(E591," ","")&lt;&gt;"MiscellaneousArtists",SUBSTITUTE(E591," ","")&lt;&gt;"MiscellaneousArtist",E591&lt;&gt;"Miscellaneous",SUBSTITUTE(E591," ","")&lt;&gt;"MiscelaneousArtists",SUBSTITUTE(E591," ","")&lt;&gt;"MiscelaneousArtist",E591&lt;&gt;"Miscelaneous"),"update Releases set ArtistId=(select ArtistId from Artists where Name=N'"&amp;SUBSTITUTE(trim(E591),"'","''")&amp;"' and EnterpriseId="&amp;EntId&amp;"), SearchKeywords=concat_ws(' ', Name, N'"&amp;SUBSTITUTE(trim(E591),"'","''")&amp;"',(select Name from Labels where LabelId=Releases.LabelId), ReleaseId, UPC, Catalog) where "&amp;IF(A591&lt;&gt;"","UPC="&amp;A591,"Catalog='"&amp;SUBSTITUTE(trim(B591),"'","''")&amp;"'")&amp;" and EnterpriseId="&amp;EntId,IF(and(F591&lt;&gt;"Main Primary Artist",SUBSTITUTE(E591," ","")&lt;&gt;"VariousArtists",SUBSTITUTE(E591," ","")&lt;&gt;"VariousArtist",E591&lt;&gt;"Various",SUBSTITUTE(E591," ","")&lt;&gt;"AssortedArtists",SUBSTITUTE(E591," ","")&lt;&gt;"AssortedArtist",E591&lt;&gt;"Assorted",SUBSTITUTE(E591," ","")&lt;&gt;"AsortedArtists",SUBSTITUTE(E591," ","")&lt;&gt;"AsortedArtist",E591&lt;&gt;"Asorted",E591&lt;&gt;"Other",,SUBSTITUTE(E591," ","")&lt;&gt;"MiscellaneousArtists",SUBSTITUTE(E591," ","")&lt;&gt;"MiscellaneousArtist",E591&lt;&gt;"Miscellaneous",SUBSTITUTE(E591," ","")&lt;&gt;"MiscelaneousArtists",SUBSTITUTE(E591," ","")&lt;&gt;"MiscelaneousArtist",E591&lt;&gt;"Miscelaneous"),"INSERT into Contributors VALUES (newid(), "&amp;IF(F591&lt;&gt;"Primary Artist", "(select RoleId from ContributorRoles where Name='"&amp;F591&amp;"'), 0", "49, 1")&amp; ", null, (select max(ReleaseId) from Releases where "&amp;IF(A591&lt;&gt;"","UPC="&amp;A591,"Catalog='"&amp;SUBSTITUTE(trim(B591),"'","''")&amp;"'")&amp;" and EnterpriseId="&amp;EntId&amp;"), (select ArtistId from Artists where Name=N'"&amp;SUBSTITUTE(trim(E591),"'","''")&amp;"' and EnterpriseId="&amp;EntId&amp;"), null)",""))</f>
        <v>update Releases set ArtistId=(select ArtistId from Artists where Name=N'PeJota10*' and EnterpriseId=647322), SearchKeywords=concat_ws(' ', Name, N'PeJota10*',(select Name from Labels where LabelId=Releases.LabelId), ReleaseId, UPC, Catalog) where UPC=713317781165 and EnterpriseId=647322</v>
      </c>
    </row>
    <row r="592">
      <c r="A592" s="110">
        <v>7.13317781165E11</v>
      </c>
      <c r="B592" s="84"/>
      <c r="C592" s="134" t="str">
        <f t="array" ref="C592">ifs(and(isblank($A592),isblank($B592)),"", not(iserror(vlookup($A592&amp;$B592,'3) Release_Label'!$D:$D&amp;'3) Release_Label'!$E:$E,1,0))),vlookup($A592&amp;$B592,{'3) Release_Label'!$D:$D&amp;'3) Release_Label'!$E:$E,'3) Release_Label'!$F:$F},2,0), or(and(not(isblank($B592)),$B592=$B591,$A592&lt;&gt;$A591),and(not(isblank($A592)),$A592=$A591,$B592&lt;&gt;$B591)),"ID LISTS UNALIGNED",and($A592&lt;&gt;"",countif('3) Release_Label'!$D:$D,$A592)=0),"NO UPC MATCH in Release_Label",and($B592&lt;&gt;"",countif('3) Release_Label'!$E:$E,$B592)=0),"NO CATALOG ID MATCH in Release_Label",iserror(vlookup($A592&amp;$B592,'3) Release_Label'!$D:$D&amp;'3) Release_Label'!$E:$E,1,0)),"NO UPC-CATALOG ID pair MATCH in Release_Label" )</f>
        <v>Golden Boy</v>
      </c>
      <c r="D592" s="134" t="str">
        <f t="array" ref="D592">ifs(and(isblank($A592),isblank($B592)),"", not(iserror(vlookup($A592&amp;$B592,'3) Release_Label'!$D:$D&amp;'3) Release_Label'!$E:$E,1,0))),vlookup($A592&amp;$B592,{'3) Release_Label'!$D:$D&amp;'3) Release_Label'!$E:$E,'3) Release_Label'!$H:$H},2,0), or(and(not(isblank($B592)),$B592=$B591,$A592&lt;&gt;$A591),and(not(isblank($A592)),$A592=$A591,$B592&lt;&gt;$B591)),"ID LISTS UNALIGNED",and($A592&lt;&gt;"",countif('3) Release_Label'!$D:$D,$A592)=0),"NO UPC MATCH in Release_Label",and($B592&lt;&gt;"",countif('3) Release_Label'!$E:$E,$B592)=0),"NO CATALOG ID MATCH in Release_Label",iserror(vlookup($A592&amp;$B592,'3) Release_Label'!$D:$D&amp;'3) Release_Label'!$E:$E,1,0)),"NO UPC-CATALOG ID pair MATCH in Release_Label" )</f>
        <v>Speed Up</v>
      </c>
      <c r="E592" s="96" t="s">
        <v>53</v>
      </c>
      <c r="F592" s="135" t="s">
        <v>669</v>
      </c>
      <c r="G592" s="136" t="str">
        <f t="array" ref="G592">ifs(or($F592="",$F592="Main Primary Artist"),$F592,not(iserror(vlookup($F592,'Reference info'!$J$5:$J$8,1,0))),"Key Artist",not(iserror(vlookup($F592,'Reference info'!$J$38:$J$405,1,0))),"Performer",not(iserror(vlookup($F592,'Reference info'!$J$10:$J$36,1,0))),"Producer &amp; Engineer")</f>
        <v>Producer &amp; Engineer</v>
      </c>
      <c r="I592" s="8" t="str">
        <f>IF(AND(F592="Main Primary Artist",SUBSTITUTE(E592," ","")&lt;&gt;"VariousArtists",SUBSTITUTE(E592," ","")&lt;&gt;"VariousArtist",E592&lt;&gt;"Various",SUBSTITUTE(E592," ","")&lt;&gt;"AssortedArtists",SUBSTITUTE(E592," ","")&lt;&gt;"AssortedArtist",E592&lt;&gt;"Assorted",SUBSTITUTE(E592," ","")&lt;&gt;"AsortedArtists",SUBSTITUTE(E592," ","")&lt;&gt;"AsortedArtist",E592&lt;&gt;"Asorted",E592&lt;&gt;"Other",,SUBSTITUTE(E592," ","")&lt;&gt;"MiscellaneousArtists",SUBSTITUTE(E592," ","")&lt;&gt;"MiscellaneousArtist",E592&lt;&gt;"Miscellaneous",SUBSTITUTE(E592," ","")&lt;&gt;"MiscelaneousArtists",SUBSTITUTE(E592," ","")&lt;&gt;"MiscelaneousArtist",E592&lt;&gt;"Miscelaneous"),"update Releases set ArtistId=(select ArtistId from Artists where Name=N'"&amp;SUBSTITUTE(trim(E592),"'","''")&amp;"' and EnterpriseId="&amp;EntId&amp;"), SearchKeywords=concat_ws(' ', Name, N'"&amp;SUBSTITUTE(trim(E592),"'","''")&amp;"',(select Name from Labels where LabelId=Releases.LabelId), ReleaseId, UPC, Catalog) where "&amp;IF(A592&lt;&gt;"","UPC="&amp;A592,"Catalog='"&amp;SUBSTITUTE(trim(B592),"'","''")&amp;"'")&amp;" and EnterpriseId="&amp;EntId,IF(and(F592&lt;&gt;"Main Primary Artist",SUBSTITUTE(E592," ","")&lt;&gt;"VariousArtists",SUBSTITUTE(E592," ","")&lt;&gt;"VariousArtist",E592&lt;&gt;"Various",SUBSTITUTE(E592," ","")&lt;&gt;"AssortedArtists",SUBSTITUTE(E592," ","")&lt;&gt;"AssortedArtist",E592&lt;&gt;"Assorted",SUBSTITUTE(E592," ","")&lt;&gt;"AsortedArtists",SUBSTITUTE(E592," ","")&lt;&gt;"AsortedArtist",E592&lt;&gt;"Asorted",E592&lt;&gt;"Other",,SUBSTITUTE(E592," ","")&lt;&gt;"MiscellaneousArtists",SUBSTITUTE(E592," ","")&lt;&gt;"MiscellaneousArtist",E592&lt;&gt;"Miscellaneous",SUBSTITUTE(E592," ","")&lt;&gt;"MiscelaneousArtists",SUBSTITUTE(E592," ","")&lt;&gt;"MiscelaneousArtist",E592&lt;&gt;"Miscelaneous"),"INSERT into Contributors VALUES (newid(), "&amp;IF(F592&lt;&gt;"Primary Artist", "(select RoleId from ContributorRoles where Name='"&amp;F592&amp;"'), 0", "49, 1")&amp; ", null, (select max(ReleaseId) from Releases where "&amp;IF(A592&lt;&gt;"","UPC="&amp;A592,"Catalog='"&amp;SUBSTITUTE(trim(B592),"'","''")&amp;"'")&amp;" and EnterpriseId="&amp;EntId&amp;"), (select ArtistId from Artists where Name=N'"&amp;SUBSTITUTE(trim(E592),"'","''")&amp;"' and EnterpriseId="&amp;EntId&amp;"), null)",""))</f>
        <v>INSERT into Contributors VALUES (newid(), (select RoleId from ContributorRoles where Name='Engineer'), 0, null, (select max(ReleaseId) from Releases where UPC=713317781165 and EnterpriseId=647322), (select ArtistId from Artists where Name=N'PeJota10*' and EnterpriseId=647322), null)</v>
      </c>
    </row>
    <row r="593">
      <c r="A593" s="110">
        <v>7.1331794795E11</v>
      </c>
      <c r="B593" s="84"/>
      <c r="C593" s="134" t="str">
        <f t="array" ref="C593">ifs(and(isblank($A593),isblank($B593)),"", not(iserror(vlookup($A593&amp;$B593,'3) Release_Label'!$D:$D&amp;'3) Release_Label'!$E:$E,1,0))),vlookup($A593&amp;$B593,{'3) Release_Label'!$D:$D&amp;'3) Release_Label'!$E:$E,'3) Release_Label'!$F:$F},2,0), or(and(not(isblank($B593)),$B593=$B592,$A593&lt;&gt;$A592),and(not(isblank($A593)),$A593=$A592,$B593&lt;&gt;$B592)),"ID LISTS UNALIGNED",and($A593&lt;&gt;"",countif('3) Release_Label'!$D:$D,$A593)=0),"NO UPC MATCH in Release_Label",and($B593&lt;&gt;"",countif('3) Release_Label'!$E:$E,$B593)=0),"NO CATALOG ID MATCH in Release_Label",iserror(vlookup($A593&amp;$B593,'3) Release_Label'!$D:$D&amp;'3) Release_Label'!$E:$E,1,0)),"NO UPC-CATALOG ID pair MATCH in Release_Label" )</f>
        <v>Yonkou Celestial</v>
      </c>
      <c r="D593" s="134" t="str">
        <f t="array" ref="D593">ifs(and(isblank($A593),isblank($B593)),"", not(iserror(vlookup($A593&amp;$B593,'3) Release_Label'!$D:$D&amp;'3) Release_Label'!$E:$E,1,0))),vlookup($A593&amp;$B593,{'3) Release_Label'!$D:$D&amp;'3) Release_Label'!$E:$E,'3) Release_Label'!$H:$H},2,0), or(and(not(isblank($B593)),$B593=$B592,$A593&lt;&gt;$A592),and(not(isblank($A593)),$A593=$A592,$B593&lt;&gt;$B592)),"ID LISTS UNALIGNED",and($A593&lt;&gt;"",countif('3) Release_Label'!$D:$D,$A593)=0),"NO UPC MATCH in Release_Label",and($B593&lt;&gt;"",countif('3) Release_Label'!$E:$E,$B593)=0),"NO CATALOG ID MATCH in Release_Label",iserror(vlookup($A593&amp;$B593,'3) Release_Label'!$D:$D&amp;'3) Release_Label'!$E:$E,1,0)),"NO UPC-CATALOG ID pair MATCH in Release_Label" )</f>
        <v>Speed Up</v>
      </c>
      <c r="E593" s="96" t="s">
        <v>53</v>
      </c>
      <c r="F593" s="135" t="s">
        <v>667</v>
      </c>
      <c r="G593" s="136" t="str">
        <f t="array" ref="G593">ifs(or($F593="",$F593="Main Primary Artist"),$F593,not(iserror(vlookup($F593,'Reference info'!$J$5:$J$8,1,0))),"Key Artist",not(iserror(vlookup($F593,'Reference info'!$J$38:$J$405,1,0))),"Performer",not(iserror(vlookup($F593,'Reference info'!$J$10:$J$36,1,0))),"Producer &amp; Engineer")</f>
        <v>Producer &amp; Engineer</v>
      </c>
      <c r="I593" s="8" t="str">
        <f>IF(AND(F593="Main Primary Artist",SUBSTITUTE(E593," ","")&lt;&gt;"VariousArtists",SUBSTITUTE(E593," ","")&lt;&gt;"VariousArtist",E593&lt;&gt;"Various",SUBSTITUTE(E593," ","")&lt;&gt;"AssortedArtists",SUBSTITUTE(E593," ","")&lt;&gt;"AssortedArtist",E593&lt;&gt;"Assorted",SUBSTITUTE(E593," ","")&lt;&gt;"AsortedArtists",SUBSTITUTE(E593," ","")&lt;&gt;"AsortedArtist",E593&lt;&gt;"Asorted",E593&lt;&gt;"Other",,SUBSTITUTE(E593," ","")&lt;&gt;"MiscellaneousArtists",SUBSTITUTE(E593," ","")&lt;&gt;"MiscellaneousArtist",E593&lt;&gt;"Miscellaneous",SUBSTITUTE(E593," ","")&lt;&gt;"MiscelaneousArtists",SUBSTITUTE(E593," ","")&lt;&gt;"MiscelaneousArtist",E593&lt;&gt;"Miscelaneous"),"update Releases set ArtistId=(select ArtistId from Artists where Name=N'"&amp;SUBSTITUTE(trim(E593),"'","''")&amp;"' and EnterpriseId="&amp;EntId&amp;"), SearchKeywords=concat_ws(' ', Name, N'"&amp;SUBSTITUTE(trim(E593),"'","''")&amp;"',(select Name from Labels where LabelId=Releases.LabelId), ReleaseId, UPC, Catalog) where "&amp;IF(A593&lt;&gt;"","UPC="&amp;A593,"Catalog='"&amp;SUBSTITUTE(trim(B593),"'","''")&amp;"'")&amp;" and EnterpriseId="&amp;EntId,IF(and(F593&lt;&gt;"Main Primary Artist",SUBSTITUTE(E593," ","")&lt;&gt;"VariousArtists",SUBSTITUTE(E593," ","")&lt;&gt;"VariousArtist",E593&lt;&gt;"Various",SUBSTITUTE(E593," ","")&lt;&gt;"AssortedArtists",SUBSTITUTE(E593," ","")&lt;&gt;"AssortedArtist",E593&lt;&gt;"Assorted",SUBSTITUTE(E593," ","")&lt;&gt;"AsortedArtists",SUBSTITUTE(E593," ","")&lt;&gt;"AsortedArtist",E593&lt;&gt;"Asorted",E593&lt;&gt;"Other",,SUBSTITUTE(E593," ","")&lt;&gt;"MiscellaneousArtists",SUBSTITUTE(E593," ","")&lt;&gt;"MiscellaneousArtist",E593&lt;&gt;"Miscellaneous",SUBSTITUTE(E593," ","")&lt;&gt;"MiscelaneousArtists",SUBSTITUTE(E593," ","")&lt;&gt;"MiscelaneousArtist",E593&lt;&gt;"Miscelaneous"),"INSERT into Contributors VALUES (newid(), "&amp;IF(F593&lt;&gt;"Primary Artist", "(select RoleId from ContributorRoles where Name='"&amp;F593&amp;"'), 0", "49, 1")&amp; ", null, (select max(ReleaseId) from Releases where "&amp;IF(A593&lt;&gt;"","UPC="&amp;A593,"Catalog='"&amp;SUBSTITUTE(trim(B593),"'","''")&amp;"'")&amp;" and EnterpriseId="&amp;EntId&amp;"), (select ArtistId from Artists where Name=N'"&amp;SUBSTITUTE(trim(E593),"'","''")&amp;"' and EnterpriseId="&amp;EntId&amp;"), null)",""))</f>
        <v>INSERT into Contributors VALUES (newid(), (select RoleId from ContributorRoles where Name='Producer'), 0, null, (select max(ReleaseId) from Releases where UPC=713317947950 and EnterpriseId=647322), (select ArtistId from Artists where Name=N'PeJota10*' and EnterpriseId=647322), null)</v>
      </c>
    </row>
    <row r="594">
      <c r="A594" s="110">
        <v>7.1331794795E11</v>
      </c>
      <c r="B594" s="84"/>
      <c r="C594" s="134" t="str">
        <f t="array" ref="C594">ifs(and(isblank($A594),isblank($B594)),"", not(iserror(vlookup($A594&amp;$B594,'3) Release_Label'!$D:$D&amp;'3) Release_Label'!$E:$E,1,0))),vlookup($A594&amp;$B594,{'3) Release_Label'!$D:$D&amp;'3) Release_Label'!$E:$E,'3) Release_Label'!$F:$F},2,0), or(and(not(isblank($B594)),$B594=$B593,$A594&lt;&gt;$A593),and(not(isblank($A594)),$A594=$A593,$B594&lt;&gt;$B593)),"ID LISTS UNALIGNED",and($A594&lt;&gt;"",countif('3) Release_Label'!$D:$D,$A594)=0),"NO UPC MATCH in Release_Label",and($B594&lt;&gt;"",countif('3) Release_Label'!$E:$E,$B594)=0),"NO CATALOG ID MATCH in Release_Label",iserror(vlookup($A594&amp;$B594,'3) Release_Label'!$D:$D&amp;'3) Release_Label'!$E:$E,1,0)),"NO UPC-CATALOG ID pair MATCH in Release_Label" )</f>
        <v>Yonkou Celestial</v>
      </c>
      <c r="D594" s="134" t="str">
        <f t="array" ref="D594">ifs(and(isblank($A594),isblank($B594)),"", not(iserror(vlookup($A594&amp;$B594,'3) Release_Label'!$D:$D&amp;'3) Release_Label'!$E:$E,1,0))),vlookup($A594&amp;$B594,{'3) Release_Label'!$D:$D&amp;'3) Release_Label'!$E:$E,'3) Release_Label'!$H:$H},2,0), or(and(not(isblank($B594)),$B594=$B593,$A594&lt;&gt;$A593),and(not(isblank($A594)),$A594=$A593,$B594&lt;&gt;$B593)),"ID LISTS UNALIGNED",and($A594&lt;&gt;"",countif('3) Release_Label'!$D:$D,$A594)=0),"NO UPC MATCH in Release_Label",and($B594&lt;&gt;"",countif('3) Release_Label'!$E:$E,$B594)=0),"NO CATALOG ID MATCH in Release_Label",iserror(vlookup($A594&amp;$B594,'3) Release_Label'!$D:$D&amp;'3) Release_Label'!$E:$E,1,0)),"NO UPC-CATALOG ID pair MATCH in Release_Label" )</f>
        <v>Speed Up</v>
      </c>
      <c r="E594" s="96" t="s">
        <v>79</v>
      </c>
      <c r="F594" s="140" t="s">
        <v>671</v>
      </c>
      <c r="G594" s="136" t="str">
        <f t="array" ref="G594">ifs(or($F594="",$F594="Main Primary Artist"),$F594,not(iserror(vlookup($F594,'Reference info'!$J$5:$J$8,1,0))),"Key Artist",not(iserror(vlookup($F594,'Reference info'!$J$38:$J$405,1,0))),"Performer",not(iserror(vlookup($F594,'Reference info'!$J$10:$J$36,1,0))),"Producer &amp; Engineer")</f>
        <v>Key Artist</v>
      </c>
      <c r="I594" s="8" t="str">
        <f>IF(AND(F594="Main Primary Artist",SUBSTITUTE(E594," ","")&lt;&gt;"VariousArtists",SUBSTITUTE(E594," ","")&lt;&gt;"VariousArtist",E594&lt;&gt;"Various",SUBSTITUTE(E594," ","")&lt;&gt;"AssortedArtists",SUBSTITUTE(E594," ","")&lt;&gt;"AssortedArtist",E594&lt;&gt;"Assorted",SUBSTITUTE(E594," ","")&lt;&gt;"AsortedArtists",SUBSTITUTE(E594," ","")&lt;&gt;"AsortedArtist",E594&lt;&gt;"Asorted",E594&lt;&gt;"Other",,SUBSTITUTE(E594," ","")&lt;&gt;"MiscellaneousArtists",SUBSTITUTE(E594," ","")&lt;&gt;"MiscellaneousArtist",E594&lt;&gt;"Miscellaneous",SUBSTITUTE(E594," ","")&lt;&gt;"MiscelaneousArtists",SUBSTITUTE(E594," ","")&lt;&gt;"MiscelaneousArtist",E594&lt;&gt;"Miscelaneous"),"update Releases set ArtistId=(select ArtistId from Artists where Name=N'"&amp;SUBSTITUTE(trim(E594),"'","''")&amp;"' and EnterpriseId="&amp;EntId&amp;"), SearchKeywords=concat_ws(' ', Name, N'"&amp;SUBSTITUTE(trim(E594),"'","''")&amp;"',(select Name from Labels where LabelId=Releases.LabelId), ReleaseId, UPC, Catalog) where "&amp;IF(A594&lt;&gt;"","UPC="&amp;A594,"Catalog='"&amp;SUBSTITUTE(trim(B594),"'","''")&amp;"'")&amp;" and EnterpriseId="&amp;EntId,IF(and(F594&lt;&gt;"Main Primary Artist",SUBSTITUTE(E594," ","")&lt;&gt;"VariousArtists",SUBSTITUTE(E594," ","")&lt;&gt;"VariousArtist",E594&lt;&gt;"Various",SUBSTITUTE(E594," ","")&lt;&gt;"AssortedArtists",SUBSTITUTE(E594," ","")&lt;&gt;"AssortedArtist",E594&lt;&gt;"Assorted",SUBSTITUTE(E594," ","")&lt;&gt;"AsortedArtists",SUBSTITUTE(E594," ","")&lt;&gt;"AsortedArtist",E594&lt;&gt;"Asorted",E594&lt;&gt;"Other",,SUBSTITUTE(E594," ","")&lt;&gt;"MiscellaneousArtists",SUBSTITUTE(E594," ","")&lt;&gt;"MiscellaneousArtist",E594&lt;&gt;"Miscellaneous",SUBSTITUTE(E594," ","")&lt;&gt;"MiscelaneousArtists",SUBSTITUTE(E594," ","")&lt;&gt;"MiscelaneousArtist",E594&lt;&gt;"Miscelaneous"),"INSERT into Contributors VALUES (newid(), "&amp;IF(F594&lt;&gt;"Primary Artist", "(select RoleId from ContributorRoles where Name='"&amp;F594&amp;"'), 0", "49, 1")&amp; ", null, (select max(ReleaseId) from Releases where "&amp;IF(A594&lt;&gt;"","UPC="&amp;A594,"Catalog='"&amp;SUBSTITUTE(trim(B594),"'","''")&amp;"'")&amp;" and EnterpriseId="&amp;EntId&amp;"), (select ArtistId from Artists where Name=N'"&amp;SUBSTITUTE(trim(E594),"'","''")&amp;"' and EnterpriseId="&amp;EntId&amp;"), null)",""))</f>
        <v>INSERT into Contributors VALUES (newid(), 49, 1, null, (select max(ReleaseId) from Releases where UPC=713317947950 and EnterpriseId=647322), (select ArtistId from Artists where Name=N'$hinepsj' and EnterpriseId=647322), null)</v>
      </c>
    </row>
    <row r="595">
      <c r="A595" s="110">
        <v>7.1331794795E11</v>
      </c>
      <c r="B595" s="84"/>
      <c r="C595" s="134" t="str">
        <f t="array" ref="C595">ifs(and(isblank($A595),isblank($B595)),"", not(iserror(vlookup($A595&amp;$B595,'3) Release_Label'!$D:$D&amp;'3) Release_Label'!$E:$E,1,0))),vlookup($A595&amp;$B595,{'3) Release_Label'!$D:$D&amp;'3) Release_Label'!$E:$E,'3) Release_Label'!$F:$F},2,0), or(and(not(isblank($B595)),$B595=$B594,$A595&lt;&gt;$A594),and(not(isblank($A595)),$A595=$A594,$B595&lt;&gt;$B594)),"ID LISTS UNALIGNED",and($A595&lt;&gt;"",countif('3) Release_Label'!$D:$D,$A595)=0),"NO UPC MATCH in Release_Label",and($B595&lt;&gt;"",countif('3) Release_Label'!$E:$E,$B595)=0),"NO CATALOG ID MATCH in Release_Label",iserror(vlookup($A595&amp;$B595,'3) Release_Label'!$D:$D&amp;'3) Release_Label'!$E:$E,1,0)),"NO UPC-CATALOG ID pair MATCH in Release_Label" )</f>
        <v>Yonkou Celestial</v>
      </c>
      <c r="D595" s="134" t="str">
        <f t="array" ref="D595">ifs(and(isblank($A595),isblank($B595)),"", not(iserror(vlookup($A595&amp;$B595,'3) Release_Label'!$D:$D&amp;'3) Release_Label'!$E:$E,1,0))),vlookup($A595&amp;$B595,{'3) Release_Label'!$D:$D&amp;'3) Release_Label'!$E:$E,'3) Release_Label'!$H:$H},2,0), or(and(not(isblank($B595)),$B595=$B594,$A595&lt;&gt;$A594),and(not(isblank($A595)),$A595=$A594,$B595&lt;&gt;$B594)),"ID LISTS UNALIGNED",and($A595&lt;&gt;"",countif('3) Release_Label'!$D:$D,$A595)=0),"NO UPC MATCH in Release_Label",and($B595&lt;&gt;"",countif('3) Release_Label'!$E:$E,$B595)=0),"NO CATALOG ID MATCH in Release_Label",iserror(vlookup($A595&amp;$B595,'3) Release_Label'!$D:$D&amp;'3) Release_Label'!$E:$E,1,0)),"NO UPC-CATALOG ID pair MATCH in Release_Label" )</f>
        <v>Speed Up</v>
      </c>
      <c r="E595" s="96" t="s">
        <v>53</v>
      </c>
      <c r="F595" s="140" t="s">
        <v>666</v>
      </c>
      <c r="G595" s="136" t="str">
        <f t="array" ref="G595">ifs(or($F595="",$F595="Main Primary Artist"),$F595,not(iserror(vlookup($F595,'Reference info'!$J$5:$J$8,1,0))),"Key Artist",not(iserror(vlookup($F595,'Reference info'!$J$38:$J$405,1,0))),"Performer",not(iserror(vlookup($F595,'Reference info'!$J$10:$J$36,1,0))),"Producer &amp; Engineer")</f>
        <v>Main Primary Artist</v>
      </c>
      <c r="I595" s="8" t="str">
        <f>IF(AND(F595="Main Primary Artist",SUBSTITUTE(E595," ","")&lt;&gt;"VariousArtists",SUBSTITUTE(E595," ","")&lt;&gt;"VariousArtist",E595&lt;&gt;"Various",SUBSTITUTE(E595," ","")&lt;&gt;"AssortedArtists",SUBSTITUTE(E595," ","")&lt;&gt;"AssortedArtist",E595&lt;&gt;"Assorted",SUBSTITUTE(E595," ","")&lt;&gt;"AsortedArtists",SUBSTITUTE(E595," ","")&lt;&gt;"AsortedArtist",E595&lt;&gt;"Asorted",E595&lt;&gt;"Other",,SUBSTITUTE(E595," ","")&lt;&gt;"MiscellaneousArtists",SUBSTITUTE(E595," ","")&lt;&gt;"MiscellaneousArtist",E595&lt;&gt;"Miscellaneous",SUBSTITUTE(E595," ","")&lt;&gt;"MiscelaneousArtists",SUBSTITUTE(E595," ","")&lt;&gt;"MiscelaneousArtist",E595&lt;&gt;"Miscelaneous"),"update Releases set ArtistId=(select ArtistId from Artists where Name=N'"&amp;SUBSTITUTE(trim(E595),"'","''")&amp;"' and EnterpriseId="&amp;EntId&amp;"), SearchKeywords=concat_ws(' ', Name, N'"&amp;SUBSTITUTE(trim(E595),"'","''")&amp;"',(select Name from Labels where LabelId=Releases.LabelId), ReleaseId, UPC, Catalog) where "&amp;IF(A595&lt;&gt;"","UPC="&amp;A595,"Catalog='"&amp;SUBSTITUTE(trim(B595),"'","''")&amp;"'")&amp;" and EnterpriseId="&amp;EntId,IF(and(F595&lt;&gt;"Main Primary Artist",SUBSTITUTE(E595," ","")&lt;&gt;"VariousArtists",SUBSTITUTE(E595," ","")&lt;&gt;"VariousArtist",E595&lt;&gt;"Various",SUBSTITUTE(E595," ","")&lt;&gt;"AssortedArtists",SUBSTITUTE(E595," ","")&lt;&gt;"AssortedArtist",E595&lt;&gt;"Assorted",SUBSTITUTE(E595," ","")&lt;&gt;"AsortedArtists",SUBSTITUTE(E595," ","")&lt;&gt;"AsortedArtist",E595&lt;&gt;"Asorted",E595&lt;&gt;"Other",,SUBSTITUTE(E595," ","")&lt;&gt;"MiscellaneousArtists",SUBSTITUTE(E595," ","")&lt;&gt;"MiscellaneousArtist",E595&lt;&gt;"Miscellaneous",SUBSTITUTE(E595," ","")&lt;&gt;"MiscelaneousArtists",SUBSTITUTE(E595," ","")&lt;&gt;"MiscelaneousArtist",E595&lt;&gt;"Miscelaneous"),"INSERT into Contributors VALUES (newid(), "&amp;IF(F595&lt;&gt;"Primary Artist", "(select RoleId from ContributorRoles where Name='"&amp;F595&amp;"'), 0", "49, 1")&amp; ", null, (select max(ReleaseId) from Releases where "&amp;IF(A595&lt;&gt;"","UPC="&amp;A595,"Catalog='"&amp;SUBSTITUTE(trim(B595),"'","''")&amp;"'")&amp;" and EnterpriseId="&amp;EntId&amp;"), (select ArtistId from Artists where Name=N'"&amp;SUBSTITUTE(trim(E595),"'","''")&amp;"' and EnterpriseId="&amp;EntId&amp;"), null)",""))</f>
        <v>update Releases set ArtistId=(select ArtistId from Artists where Name=N'PeJota10*' and EnterpriseId=647322), SearchKeywords=concat_ws(' ', Name, N'PeJota10*',(select Name from Labels where LabelId=Releases.LabelId), ReleaseId, UPC, Catalog) where UPC=713317947950 and EnterpriseId=647322</v>
      </c>
    </row>
    <row r="596">
      <c r="A596" s="110">
        <v>7.1331794795E11</v>
      </c>
      <c r="B596" s="84"/>
      <c r="C596" s="134" t="str">
        <f t="array" ref="C596">ifs(and(isblank($A596),isblank($B596)),"", not(iserror(vlookup($A596&amp;$B596,'3) Release_Label'!$D:$D&amp;'3) Release_Label'!$E:$E,1,0))),vlookup($A596&amp;$B596,{'3) Release_Label'!$D:$D&amp;'3) Release_Label'!$E:$E,'3) Release_Label'!$F:$F},2,0), or(and(not(isblank($B596)),$B596=$B595,$A596&lt;&gt;$A595),and(not(isblank($A596)),$A596=$A595,$B596&lt;&gt;$B595)),"ID LISTS UNALIGNED",and($A596&lt;&gt;"",countif('3) Release_Label'!$D:$D,$A596)=0),"NO UPC MATCH in Release_Label",and($B596&lt;&gt;"",countif('3) Release_Label'!$E:$E,$B596)=0),"NO CATALOG ID MATCH in Release_Label",iserror(vlookup($A596&amp;$B596,'3) Release_Label'!$D:$D&amp;'3) Release_Label'!$E:$E,1,0)),"NO UPC-CATALOG ID pair MATCH in Release_Label" )</f>
        <v>Yonkou Celestial</v>
      </c>
      <c r="D596" s="134" t="str">
        <f t="array" ref="D596">ifs(and(isblank($A596),isblank($B596)),"", not(iserror(vlookup($A596&amp;$B596,'3) Release_Label'!$D:$D&amp;'3) Release_Label'!$E:$E,1,0))),vlookup($A596&amp;$B596,{'3) Release_Label'!$D:$D&amp;'3) Release_Label'!$E:$E,'3) Release_Label'!$H:$H},2,0), or(and(not(isblank($B596)),$B596=$B595,$A596&lt;&gt;$A595),and(not(isblank($A596)),$A596=$A595,$B596&lt;&gt;$B595)),"ID LISTS UNALIGNED",and($A596&lt;&gt;"",countif('3) Release_Label'!$D:$D,$A596)=0),"NO UPC MATCH in Release_Label",and($B596&lt;&gt;"",countif('3) Release_Label'!$E:$E,$B596)=0),"NO CATALOG ID MATCH in Release_Label",iserror(vlookup($A596&amp;$B596,'3) Release_Label'!$D:$D&amp;'3) Release_Label'!$E:$E,1,0)),"NO UPC-CATALOG ID pair MATCH in Release_Label" )</f>
        <v>Speed Up</v>
      </c>
      <c r="E596" s="96" t="s">
        <v>53</v>
      </c>
      <c r="F596" s="135" t="s">
        <v>669</v>
      </c>
      <c r="G596" s="136" t="str">
        <f t="array" ref="G596">ifs(or($F596="",$F596="Main Primary Artist"),$F596,not(iserror(vlookup($F596,'Reference info'!$J$5:$J$8,1,0))),"Key Artist",not(iserror(vlookup($F596,'Reference info'!$J$38:$J$405,1,0))),"Performer",not(iserror(vlookup($F596,'Reference info'!$J$10:$J$36,1,0))),"Producer &amp; Engineer")</f>
        <v>Producer &amp; Engineer</v>
      </c>
      <c r="I596" s="8" t="str">
        <f>IF(AND(F596="Main Primary Artist",SUBSTITUTE(E596," ","")&lt;&gt;"VariousArtists",SUBSTITUTE(E596," ","")&lt;&gt;"VariousArtist",E596&lt;&gt;"Various",SUBSTITUTE(E596," ","")&lt;&gt;"AssortedArtists",SUBSTITUTE(E596," ","")&lt;&gt;"AssortedArtist",E596&lt;&gt;"Assorted",SUBSTITUTE(E596," ","")&lt;&gt;"AsortedArtists",SUBSTITUTE(E596," ","")&lt;&gt;"AsortedArtist",E596&lt;&gt;"Asorted",E596&lt;&gt;"Other",,SUBSTITUTE(E596," ","")&lt;&gt;"MiscellaneousArtists",SUBSTITUTE(E596," ","")&lt;&gt;"MiscellaneousArtist",E596&lt;&gt;"Miscellaneous",SUBSTITUTE(E596," ","")&lt;&gt;"MiscelaneousArtists",SUBSTITUTE(E596," ","")&lt;&gt;"MiscelaneousArtist",E596&lt;&gt;"Miscelaneous"),"update Releases set ArtistId=(select ArtistId from Artists where Name=N'"&amp;SUBSTITUTE(trim(E596),"'","''")&amp;"' and EnterpriseId="&amp;EntId&amp;"), SearchKeywords=concat_ws(' ', Name, N'"&amp;SUBSTITUTE(trim(E596),"'","''")&amp;"',(select Name from Labels where LabelId=Releases.LabelId), ReleaseId, UPC, Catalog) where "&amp;IF(A596&lt;&gt;"","UPC="&amp;A596,"Catalog='"&amp;SUBSTITUTE(trim(B596),"'","''")&amp;"'")&amp;" and EnterpriseId="&amp;EntId,IF(and(F596&lt;&gt;"Main Primary Artist",SUBSTITUTE(E596," ","")&lt;&gt;"VariousArtists",SUBSTITUTE(E596," ","")&lt;&gt;"VariousArtist",E596&lt;&gt;"Various",SUBSTITUTE(E596," ","")&lt;&gt;"AssortedArtists",SUBSTITUTE(E596," ","")&lt;&gt;"AssortedArtist",E596&lt;&gt;"Assorted",SUBSTITUTE(E596," ","")&lt;&gt;"AsortedArtists",SUBSTITUTE(E596," ","")&lt;&gt;"AsortedArtist",E596&lt;&gt;"Asorted",E596&lt;&gt;"Other",,SUBSTITUTE(E596," ","")&lt;&gt;"MiscellaneousArtists",SUBSTITUTE(E596," ","")&lt;&gt;"MiscellaneousArtist",E596&lt;&gt;"Miscellaneous",SUBSTITUTE(E596," ","")&lt;&gt;"MiscelaneousArtists",SUBSTITUTE(E596," ","")&lt;&gt;"MiscelaneousArtist",E596&lt;&gt;"Miscelaneous"),"INSERT into Contributors VALUES (newid(), "&amp;IF(F596&lt;&gt;"Primary Artist", "(select RoleId from ContributorRoles where Name='"&amp;F596&amp;"'), 0", "49, 1")&amp; ", null, (select max(ReleaseId) from Releases where "&amp;IF(A596&lt;&gt;"","UPC="&amp;A596,"Catalog='"&amp;SUBSTITUTE(trim(B596),"'","''")&amp;"'")&amp;" and EnterpriseId="&amp;EntId&amp;"), (select ArtistId from Artists where Name=N'"&amp;SUBSTITUTE(trim(E596),"'","''")&amp;"' and EnterpriseId="&amp;EntId&amp;"), null)",""))</f>
        <v>INSERT into Contributors VALUES (newid(), (select RoleId from ContributorRoles where Name='Engineer'), 0, null, (select max(ReleaseId) from Releases where UPC=713317947950 and EnterpriseId=647322), (select ArtistId from Artists where Name=N'PeJota10*' and EnterpriseId=647322), null)</v>
      </c>
    </row>
    <row r="597">
      <c r="A597" s="110">
        <v>7.13317948056E11</v>
      </c>
      <c r="B597" s="84"/>
      <c r="C597" s="134" t="str">
        <f t="array" ref="C597">ifs(and(isblank($A597),isblank($B597)),"", not(iserror(vlookup($A597&amp;$B597,'3) Release_Label'!$D:$D&amp;'3) Release_Label'!$E:$E,1,0))),vlookup($A597&amp;$B597,{'3) Release_Label'!$D:$D&amp;'3) Release_Label'!$E:$E,'3) Release_Label'!$F:$F},2,0), or(and(not(isblank($B597)),$B597=$B596,$A597&lt;&gt;$A596),and(not(isblank($A597)),$A597=$A596,$B597&lt;&gt;$B596)),"ID LISTS UNALIGNED",and($A597&lt;&gt;"",countif('3) Release_Label'!$D:$D,$A597)=0),"NO UPC MATCH in Release_Label",and($B597&lt;&gt;"",countif('3) Release_Label'!$E:$E,$B597)=0),"NO CATALOG ID MATCH in Release_Label",iserror(vlookup($A597&amp;$B597,'3) Release_Label'!$D:$D&amp;'3) Release_Label'!$E:$E,1,0)),"NO UPC-CATALOG ID pair MATCH in Release_Label" )</f>
        <v>Yonkou Celestial</v>
      </c>
      <c r="D597" s="134" t="str">
        <f t="array" ref="D597">ifs(and(isblank($A597),isblank($B597)),"", not(iserror(vlookup($A597&amp;$B597,'3) Release_Label'!$D:$D&amp;'3) Release_Label'!$E:$E,1,0))),vlookup($A597&amp;$B597,{'3) Release_Label'!$D:$D&amp;'3) Release_Label'!$E:$E,'3) Release_Label'!$H:$H},2,0), or(and(not(isblank($B597)),$B597=$B596,$A597&lt;&gt;$A596),and(not(isblank($A597)),$A597=$A596,$B597&lt;&gt;$B596)),"ID LISTS UNALIGNED",and($A597&lt;&gt;"",countif('3) Release_Label'!$D:$D,$A597)=0),"NO UPC MATCH in Release_Label",and($B597&lt;&gt;"",countif('3) Release_Label'!$E:$E,$B597)=0),"NO CATALOG ID MATCH in Release_Label",iserror(vlookup($A597&amp;$B597,'3) Release_Label'!$D:$D&amp;'3) Release_Label'!$E:$E,1,0)),"NO UPC-CATALOG ID pair MATCH in Release_Label" )</f>
        <v/>
      </c>
      <c r="E597" s="96" t="s">
        <v>53</v>
      </c>
      <c r="F597" s="135" t="s">
        <v>667</v>
      </c>
      <c r="G597" s="136" t="str">
        <f t="array" ref="G597">ifs(or($F597="",$F597="Main Primary Artist"),$F597,not(iserror(vlookup($F597,'Reference info'!$J$5:$J$8,1,0))),"Key Artist",not(iserror(vlookup($F597,'Reference info'!$J$38:$J$405,1,0))),"Performer",not(iserror(vlookup($F597,'Reference info'!$J$10:$J$36,1,0))),"Producer &amp; Engineer")</f>
        <v>Producer &amp; Engineer</v>
      </c>
      <c r="I597" s="8" t="str">
        <f>IF(AND(F597="Main Primary Artist",SUBSTITUTE(E597," ","")&lt;&gt;"VariousArtists",SUBSTITUTE(E597," ","")&lt;&gt;"VariousArtist",E597&lt;&gt;"Various",SUBSTITUTE(E597," ","")&lt;&gt;"AssortedArtists",SUBSTITUTE(E597," ","")&lt;&gt;"AssortedArtist",E597&lt;&gt;"Assorted",SUBSTITUTE(E597," ","")&lt;&gt;"AsortedArtists",SUBSTITUTE(E597," ","")&lt;&gt;"AsortedArtist",E597&lt;&gt;"Asorted",E597&lt;&gt;"Other",,SUBSTITUTE(E597," ","")&lt;&gt;"MiscellaneousArtists",SUBSTITUTE(E597," ","")&lt;&gt;"MiscellaneousArtist",E597&lt;&gt;"Miscellaneous",SUBSTITUTE(E597," ","")&lt;&gt;"MiscelaneousArtists",SUBSTITUTE(E597," ","")&lt;&gt;"MiscelaneousArtist",E597&lt;&gt;"Miscelaneous"),"update Releases set ArtistId=(select ArtistId from Artists where Name=N'"&amp;SUBSTITUTE(trim(E597),"'","''")&amp;"' and EnterpriseId="&amp;EntId&amp;"), SearchKeywords=concat_ws(' ', Name, N'"&amp;SUBSTITUTE(trim(E597),"'","''")&amp;"',(select Name from Labels where LabelId=Releases.LabelId), ReleaseId, UPC, Catalog) where "&amp;IF(A597&lt;&gt;"","UPC="&amp;A597,"Catalog='"&amp;SUBSTITUTE(trim(B597),"'","''")&amp;"'")&amp;" and EnterpriseId="&amp;EntId,IF(and(F597&lt;&gt;"Main Primary Artist",SUBSTITUTE(E597," ","")&lt;&gt;"VariousArtists",SUBSTITUTE(E597," ","")&lt;&gt;"VariousArtist",E597&lt;&gt;"Various",SUBSTITUTE(E597," ","")&lt;&gt;"AssortedArtists",SUBSTITUTE(E597," ","")&lt;&gt;"AssortedArtist",E597&lt;&gt;"Assorted",SUBSTITUTE(E597," ","")&lt;&gt;"AsortedArtists",SUBSTITUTE(E597," ","")&lt;&gt;"AsortedArtist",E597&lt;&gt;"Asorted",E597&lt;&gt;"Other",,SUBSTITUTE(E597," ","")&lt;&gt;"MiscellaneousArtists",SUBSTITUTE(E597," ","")&lt;&gt;"MiscellaneousArtist",E597&lt;&gt;"Miscellaneous",SUBSTITUTE(E597," ","")&lt;&gt;"MiscelaneousArtists",SUBSTITUTE(E597," ","")&lt;&gt;"MiscelaneousArtist",E597&lt;&gt;"Miscelaneous"),"INSERT into Contributors VALUES (newid(), "&amp;IF(F597&lt;&gt;"Primary Artist", "(select RoleId from ContributorRoles where Name='"&amp;F597&amp;"'), 0", "49, 1")&amp; ", null, (select max(ReleaseId) from Releases where "&amp;IF(A597&lt;&gt;"","UPC="&amp;A597,"Catalog='"&amp;SUBSTITUTE(trim(B597),"'","''")&amp;"'")&amp;" and EnterpriseId="&amp;EntId&amp;"), (select ArtistId from Artists where Name=N'"&amp;SUBSTITUTE(trim(E597),"'","''")&amp;"' and EnterpriseId="&amp;EntId&amp;"), null)",""))</f>
        <v>INSERT into Contributors VALUES (newid(), (select RoleId from ContributorRoles where Name='Producer'), 0, null, (select max(ReleaseId) from Releases where UPC=713317948056 and EnterpriseId=647322), (select ArtistId from Artists where Name=N'PeJota10*' and EnterpriseId=647322), null)</v>
      </c>
    </row>
    <row r="598">
      <c r="A598" s="110">
        <v>7.13317948056E11</v>
      </c>
      <c r="B598" s="84"/>
      <c r="C598" s="134" t="str">
        <f t="array" ref="C598">ifs(and(isblank($A598),isblank($B598)),"", not(iserror(vlookup($A598&amp;$B598,'3) Release_Label'!$D:$D&amp;'3) Release_Label'!$E:$E,1,0))),vlookup($A598&amp;$B598,{'3) Release_Label'!$D:$D&amp;'3) Release_Label'!$E:$E,'3) Release_Label'!$F:$F},2,0), or(and(not(isblank($B598)),$B598=$B597,$A598&lt;&gt;$A597),and(not(isblank($A598)),$A598=$A597,$B598&lt;&gt;$B597)),"ID LISTS UNALIGNED",and($A598&lt;&gt;"",countif('3) Release_Label'!$D:$D,$A598)=0),"NO UPC MATCH in Release_Label",and($B598&lt;&gt;"",countif('3) Release_Label'!$E:$E,$B598)=0),"NO CATALOG ID MATCH in Release_Label",iserror(vlookup($A598&amp;$B598,'3) Release_Label'!$D:$D&amp;'3) Release_Label'!$E:$E,1,0)),"NO UPC-CATALOG ID pair MATCH in Release_Label" )</f>
        <v>Yonkou Celestial</v>
      </c>
      <c r="D598" s="134" t="str">
        <f t="array" ref="D598">ifs(and(isblank($A598),isblank($B598)),"", not(iserror(vlookup($A598&amp;$B598,'3) Release_Label'!$D:$D&amp;'3) Release_Label'!$E:$E,1,0))),vlookup($A598&amp;$B598,{'3) Release_Label'!$D:$D&amp;'3) Release_Label'!$E:$E,'3) Release_Label'!$H:$H},2,0), or(and(not(isblank($B598)),$B598=$B597,$A598&lt;&gt;$A597),and(not(isblank($A598)),$A598=$A597,$B598&lt;&gt;$B597)),"ID LISTS UNALIGNED",and($A598&lt;&gt;"",countif('3) Release_Label'!$D:$D,$A598)=0),"NO UPC MATCH in Release_Label",and($B598&lt;&gt;"",countif('3) Release_Label'!$E:$E,$B598)=0),"NO CATALOG ID MATCH in Release_Label",iserror(vlookup($A598&amp;$B598,'3) Release_Label'!$D:$D&amp;'3) Release_Label'!$E:$E,1,0)),"NO UPC-CATALOG ID pair MATCH in Release_Label" )</f>
        <v/>
      </c>
      <c r="E598" s="96" t="s">
        <v>79</v>
      </c>
      <c r="F598" s="140" t="s">
        <v>671</v>
      </c>
      <c r="G598" s="136" t="str">
        <f t="array" ref="G598">ifs(or($F598="",$F598="Main Primary Artist"),$F598,not(iserror(vlookup($F598,'Reference info'!$J$5:$J$8,1,0))),"Key Artist",not(iserror(vlookup($F598,'Reference info'!$J$38:$J$405,1,0))),"Performer",not(iserror(vlookup($F598,'Reference info'!$J$10:$J$36,1,0))),"Producer &amp; Engineer")</f>
        <v>Key Artist</v>
      </c>
      <c r="I598" s="8" t="str">
        <f>IF(AND(F598="Main Primary Artist",SUBSTITUTE(E598," ","")&lt;&gt;"VariousArtists",SUBSTITUTE(E598," ","")&lt;&gt;"VariousArtist",E598&lt;&gt;"Various",SUBSTITUTE(E598," ","")&lt;&gt;"AssortedArtists",SUBSTITUTE(E598," ","")&lt;&gt;"AssortedArtist",E598&lt;&gt;"Assorted",SUBSTITUTE(E598," ","")&lt;&gt;"AsortedArtists",SUBSTITUTE(E598," ","")&lt;&gt;"AsortedArtist",E598&lt;&gt;"Asorted",E598&lt;&gt;"Other",,SUBSTITUTE(E598," ","")&lt;&gt;"MiscellaneousArtists",SUBSTITUTE(E598," ","")&lt;&gt;"MiscellaneousArtist",E598&lt;&gt;"Miscellaneous",SUBSTITUTE(E598," ","")&lt;&gt;"MiscelaneousArtists",SUBSTITUTE(E598," ","")&lt;&gt;"MiscelaneousArtist",E598&lt;&gt;"Miscelaneous"),"update Releases set ArtistId=(select ArtistId from Artists where Name=N'"&amp;SUBSTITUTE(trim(E598),"'","''")&amp;"' and EnterpriseId="&amp;EntId&amp;"), SearchKeywords=concat_ws(' ', Name, N'"&amp;SUBSTITUTE(trim(E598),"'","''")&amp;"',(select Name from Labels where LabelId=Releases.LabelId), ReleaseId, UPC, Catalog) where "&amp;IF(A598&lt;&gt;"","UPC="&amp;A598,"Catalog='"&amp;SUBSTITUTE(trim(B598),"'","''")&amp;"'")&amp;" and EnterpriseId="&amp;EntId,IF(and(F598&lt;&gt;"Main Primary Artist",SUBSTITUTE(E598," ","")&lt;&gt;"VariousArtists",SUBSTITUTE(E598," ","")&lt;&gt;"VariousArtist",E598&lt;&gt;"Various",SUBSTITUTE(E598," ","")&lt;&gt;"AssortedArtists",SUBSTITUTE(E598," ","")&lt;&gt;"AssortedArtist",E598&lt;&gt;"Assorted",SUBSTITUTE(E598," ","")&lt;&gt;"AsortedArtists",SUBSTITUTE(E598," ","")&lt;&gt;"AsortedArtist",E598&lt;&gt;"Asorted",E598&lt;&gt;"Other",,SUBSTITUTE(E598," ","")&lt;&gt;"MiscellaneousArtists",SUBSTITUTE(E598," ","")&lt;&gt;"MiscellaneousArtist",E598&lt;&gt;"Miscellaneous",SUBSTITUTE(E598," ","")&lt;&gt;"MiscelaneousArtists",SUBSTITUTE(E598," ","")&lt;&gt;"MiscelaneousArtist",E598&lt;&gt;"Miscelaneous"),"INSERT into Contributors VALUES (newid(), "&amp;IF(F598&lt;&gt;"Primary Artist", "(select RoleId from ContributorRoles where Name='"&amp;F598&amp;"'), 0", "49, 1")&amp; ", null, (select max(ReleaseId) from Releases where "&amp;IF(A598&lt;&gt;"","UPC="&amp;A598,"Catalog='"&amp;SUBSTITUTE(trim(B598),"'","''")&amp;"'")&amp;" and EnterpriseId="&amp;EntId&amp;"), (select ArtistId from Artists where Name=N'"&amp;SUBSTITUTE(trim(E598),"'","''")&amp;"' and EnterpriseId="&amp;EntId&amp;"), null)",""))</f>
        <v>INSERT into Contributors VALUES (newid(), 49, 1, null, (select max(ReleaseId) from Releases where UPC=713317948056 and EnterpriseId=647322), (select ArtistId from Artists where Name=N'$hinepsj' and EnterpriseId=647322), null)</v>
      </c>
    </row>
    <row r="599">
      <c r="A599" s="110">
        <v>7.13317948056E11</v>
      </c>
      <c r="B599" s="84"/>
      <c r="C599" s="134" t="str">
        <f t="array" ref="C599">ifs(and(isblank($A599),isblank($B599)),"", not(iserror(vlookup($A599&amp;$B599,'3) Release_Label'!$D:$D&amp;'3) Release_Label'!$E:$E,1,0))),vlookup($A599&amp;$B599,{'3) Release_Label'!$D:$D&amp;'3) Release_Label'!$E:$E,'3) Release_Label'!$F:$F},2,0), or(and(not(isblank($B599)),$B599=$B598,$A599&lt;&gt;$A598),and(not(isblank($A599)),$A599=$A598,$B599&lt;&gt;$B598)),"ID LISTS UNALIGNED",and($A599&lt;&gt;"",countif('3) Release_Label'!$D:$D,$A599)=0),"NO UPC MATCH in Release_Label",and($B599&lt;&gt;"",countif('3) Release_Label'!$E:$E,$B599)=0),"NO CATALOG ID MATCH in Release_Label",iserror(vlookup($A599&amp;$B599,'3) Release_Label'!$D:$D&amp;'3) Release_Label'!$E:$E,1,0)),"NO UPC-CATALOG ID pair MATCH in Release_Label" )</f>
        <v>Yonkou Celestial</v>
      </c>
      <c r="D599" s="134" t="str">
        <f t="array" ref="D599">ifs(and(isblank($A599),isblank($B599)),"", not(iserror(vlookup($A599&amp;$B599,'3) Release_Label'!$D:$D&amp;'3) Release_Label'!$E:$E,1,0))),vlookup($A599&amp;$B599,{'3) Release_Label'!$D:$D&amp;'3) Release_Label'!$E:$E,'3) Release_Label'!$H:$H},2,0), or(and(not(isblank($B599)),$B599=$B598,$A599&lt;&gt;$A598),and(not(isblank($A599)),$A599=$A598,$B599&lt;&gt;$B598)),"ID LISTS UNALIGNED",and($A599&lt;&gt;"",countif('3) Release_Label'!$D:$D,$A599)=0),"NO UPC MATCH in Release_Label",and($B599&lt;&gt;"",countif('3) Release_Label'!$E:$E,$B599)=0),"NO CATALOG ID MATCH in Release_Label",iserror(vlookup($A599&amp;$B599,'3) Release_Label'!$D:$D&amp;'3) Release_Label'!$E:$E,1,0)),"NO UPC-CATALOG ID pair MATCH in Release_Label" )</f>
        <v/>
      </c>
      <c r="E599" s="96" t="s">
        <v>53</v>
      </c>
      <c r="F599" s="140" t="s">
        <v>666</v>
      </c>
      <c r="G599" s="136" t="str">
        <f t="array" ref="G599">ifs(or($F599="",$F599="Main Primary Artist"),$F599,not(iserror(vlookup($F599,'Reference info'!$J$5:$J$8,1,0))),"Key Artist",not(iserror(vlookup($F599,'Reference info'!$J$38:$J$405,1,0))),"Performer",not(iserror(vlookup($F599,'Reference info'!$J$10:$J$36,1,0))),"Producer &amp; Engineer")</f>
        <v>Main Primary Artist</v>
      </c>
      <c r="I599" s="8" t="str">
        <f>IF(AND(F599="Main Primary Artist",SUBSTITUTE(E599," ","")&lt;&gt;"VariousArtists",SUBSTITUTE(E599," ","")&lt;&gt;"VariousArtist",E599&lt;&gt;"Various",SUBSTITUTE(E599," ","")&lt;&gt;"AssortedArtists",SUBSTITUTE(E599," ","")&lt;&gt;"AssortedArtist",E599&lt;&gt;"Assorted",SUBSTITUTE(E599," ","")&lt;&gt;"AsortedArtists",SUBSTITUTE(E599," ","")&lt;&gt;"AsortedArtist",E599&lt;&gt;"Asorted",E599&lt;&gt;"Other",,SUBSTITUTE(E599," ","")&lt;&gt;"MiscellaneousArtists",SUBSTITUTE(E599," ","")&lt;&gt;"MiscellaneousArtist",E599&lt;&gt;"Miscellaneous",SUBSTITUTE(E599," ","")&lt;&gt;"MiscelaneousArtists",SUBSTITUTE(E599," ","")&lt;&gt;"MiscelaneousArtist",E599&lt;&gt;"Miscelaneous"),"update Releases set ArtistId=(select ArtistId from Artists where Name=N'"&amp;SUBSTITUTE(trim(E599),"'","''")&amp;"' and EnterpriseId="&amp;EntId&amp;"), SearchKeywords=concat_ws(' ', Name, N'"&amp;SUBSTITUTE(trim(E599),"'","''")&amp;"',(select Name from Labels where LabelId=Releases.LabelId), ReleaseId, UPC, Catalog) where "&amp;IF(A599&lt;&gt;"","UPC="&amp;A599,"Catalog='"&amp;SUBSTITUTE(trim(B599),"'","''")&amp;"'")&amp;" and EnterpriseId="&amp;EntId,IF(and(F599&lt;&gt;"Main Primary Artist",SUBSTITUTE(E599," ","")&lt;&gt;"VariousArtists",SUBSTITUTE(E599," ","")&lt;&gt;"VariousArtist",E599&lt;&gt;"Various",SUBSTITUTE(E599," ","")&lt;&gt;"AssortedArtists",SUBSTITUTE(E599," ","")&lt;&gt;"AssortedArtist",E599&lt;&gt;"Assorted",SUBSTITUTE(E599," ","")&lt;&gt;"AsortedArtists",SUBSTITUTE(E599," ","")&lt;&gt;"AsortedArtist",E599&lt;&gt;"Asorted",E599&lt;&gt;"Other",,SUBSTITUTE(E599," ","")&lt;&gt;"MiscellaneousArtists",SUBSTITUTE(E599," ","")&lt;&gt;"MiscellaneousArtist",E599&lt;&gt;"Miscellaneous",SUBSTITUTE(E599," ","")&lt;&gt;"MiscelaneousArtists",SUBSTITUTE(E599," ","")&lt;&gt;"MiscelaneousArtist",E599&lt;&gt;"Miscelaneous"),"INSERT into Contributors VALUES (newid(), "&amp;IF(F599&lt;&gt;"Primary Artist", "(select RoleId from ContributorRoles where Name='"&amp;F599&amp;"'), 0", "49, 1")&amp; ", null, (select max(ReleaseId) from Releases where "&amp;IF(A599&lt;&gt;"","UPC="&amp;A599,"Catalog='"&amp;SUBSTITUTE(trim(B599),"'","''")&amp;"'")&amp;" and EnterpriseId="&amp;EntId&amp;"), (select ArtistId from Artists where Name=N'"&amp;SUBSTITUTE(trim(E599),"'","''")&amp;"' and EnterpriseId="&amp;EntId&amp;"), null)",""))</f>
        <v>update Releases set ArtistId=(select ArtistId from Artists where Name=N'PeJota10*' and EnterpriseId=647322), SearchKeywords=concat_ws(' ', Name, N'PeJota10*',(select Name from Labels where LabelId=Releases.LabelId), ReleaseId, UPC, Catalog) where UPC=713317948056 and EnterpriseId=647322</v>
      </c>
    </row>
    <row r="600">
      <c r="A600" s="110">
        <v>7.13317948056E11</v>
      </c>
      <c r="B600" s="84"/>
      <c r="C600" s="134" t="str">
        <f t="array" ref="C600">ifs(and(isblank($A600),isblank($B600)),"", not(iserror(vlookup($A600&amp;$B600,'3) Release_Label'!$D:$D&amp;'3) Release_Label'!$E:$E,1,0))),vlookup($A600&amp;$B600,{'3) Release_Label'!$D:$D&amp;'3) Release_Label'!$E:$E,'3) Release_Label'!$F:$F},2,0), or(and(not(isblank($B600)),$B600=$B599,$A600&lt;&gt;$A599),and(not(isblank($A600)),$A600=$A599,$B600&lt;&gt;$B599)),"ID LISTS UNALIGNED",and($A600&lt;&gt;"",countif('3) Release_Label'!$D:$D,$A600)=0),"NO UPC MATCH in Release_Label",and($B600&lt;&gt;"",countif('3) Release_Label'!$E:$E,$B600)=0),"NO CATALOG ID MATCH in Release_Label",iserror(vlookup($A600&amp;$B600,'3) Release_Label'!$D:$D&amp;'3) Release_Label'!$E:$E,1,0)),"NO UPC-CATALOG ID pair MATCH in Release_Label" )</f>
        <v>Yonkou Celestial</v>
      </c>
      <c r="D600" s="134" t="str">
        <f t="array" ref="D600">ifs(and(isblank($A600),isblank($B600)),"", not(iserror(vlookup($A600&amp;$B600,'3) Release_Label'!$D:$D&amp;'3) Release_Label'!$E:$E,1,0))),vlookup($A600&amp;$B600,{'3) Release_Label'!$D:$D&amp;'3) Release_Label'!$E:$E,'3) Release_Label'!$H:$H},2,0), or(and(not(isblank($B600)),$B600=$B599,$A600&lt;&gt;$A599),and(not(isblank($A600)),$A600=$A599,$B600&lt;&gt;$B599)),"ID LISTS UNALIGNED",and($A600&lt;&gt;"",countif('3) Release_Label'!$D:$D,$A600)=0),"NO UPC MATCH in Release_Label",and($B600&lt;&gt;"",countif('3) Release_Label'!$E:$E,$B600)=0),"NO CATALOG ID MATCH in Release_Label",iserror(vlookup($A600&amp;$B600,'3) Release_Label'!$D:$D&amp;'3) Release_Label'!$E:$E,1,0)),"NO UPC-CATALOG ID pair MATCH in Release_Label" )</f>
        <v/>
      </c>
      <c r="E600" s="96" t="s">
        <v>53</v>
      </c>
      <c r="F600" s="135" t="s">
        <v>669</v>
      </c>
      <c r="G600" s="136" t="str">
        <f t="array" ref="G600">ifs(or($F600="",$F600="Main Primary Artist"),$F600,not(iserror(vlookup($F600,'Reference info'!$J$5:$J$8,1,0))),"Key Artist",not(iserror(vlookup($F600,'Reference info'!$J$38:$J$405,1,0))),"Performer",not(iserror(vlookup($F600,'Reference info'!$J$10:$J$36,1,0))),"Producer &amp; Engineer")</f>
        <v>Producer &amp; Engineer</v>
      </c>
      <c r="I600" s="8" t="str">
        <f>IF(AND(F600="Main Primary Artist",SUBSTITUTE(E600," ","")&lt;&gt;"VariousArtists",SUBSTITUTE(E600," ","")&lt;&gt;"VariousArtist",E600&lt;&gt;"Various",SUBSTITUTE(E600," ","")&lt;&gt;"AssortedArtists",SUBSTITUTE(E600," ","")&lt;&gt;"AssortedArtist",E600&lt;&gt;"Assorted",SUBSTITUTE(E600," ","")&lt;&gt;"AsortedArtists",SUBSTITUTE(E600," ","")&lt;&gt;"AsortedArtist",E600&lt;&gt;"Asorted",E600&lt;&gt;"Other",,SUBSTITUTE(E600," ","")&lt;&gt;"MiscellaneousArtists",SUBSTITUTE(E600," ","")&lt;&gt;"MiscellaneousArtist",E600&lt;&gt;"Miscellaneous",SUBSTITUTE(E600," ","")&lt;&gt;"MiscelaneousArtists",SUBSTITUTE(E600," ","")&lt;&gt;"MiscelaneousArtist",E600&lt;&gt;"Miscelaneous"),"update Releases set ArtistId=(select ArtistId from Artists where Name=N'"&amp;SUBSTITUTE(trim(E600),"'","''")&amp;"' and EnterpriseId="&amp;EntId&amp;"), SearchKeywords=concat_ws(' ', Name, N'"&amp;SUBSTITUTE(trim(E600),"'","''")&amp;"',(select Name from Labels where LabelId=Releases.LabelId), ReleaseId, UPC, Catalog) where "&amp;IF(A600&lt;&gt;"","UPC="&amp;A600,"Catalog='"&amp;SUBSTITUTE(trim(B600),"'","''")&amp;"'")&amp;" and EnterpriseId="&amp;EntId,IF(and(F600&lt;&gt;"Main Primary Artist",SUBSTITUTE(E600," ","")&lt;&gt;"VariousArtists",SUBSTITUTE(E600," ","")&lt;&gt;"VariousArtist",E600&lt;&gt;"Various",SUBSTITUTE(E600," ","")&lt;&gt;"AssortedArtists",SUBSTITUTE(E600," ","")&lt;&gt;"AssortedArtist",E600&lt;&gt;"Assorted",SUBSTITUTE(E600," ","")&lt;&gt;"AsortedArtists",SUBSTITUTE(E600," ","")&lt;&gt;"AsortedArtist",E600&lt;&gt;"Asorted",E600&lt;&gt;"Other",,SUBSTITUTE(E600," ","")&lt;&gt;"MiscellaneousArtists",SUBSTITUTE(E600," ","")&lt;&gt;"MiscellaneousArtist",E600&lt;&gt;"Miscellaneous",SUBSTITUTE(E600," ","")&lt;&gt;"MiscelaneousArtists",SUBSTITUTE(E600," ","")&lt;&gt;"MiscelaneousArtist",E600&lt;&gt;"Miscelaneous"),"INSERT into Contributors VALUES (newid(), "&amp;IF(F600&lt;&gt;"Primary Artist", "(select RoleId from ContributorRoles where Name='"&amp;F600&amp;"'), 0", "49, 1")&amp; ", null, (select max(ReleaseId) from Releases where "&amp;IF(A600&lt;&gt;"","UPC="&amp;A600,"Catalog='"&amp;SUBSTITUTE(trim(B600),"'","''")&amp;"'")&amp;" and EnterpriseId="&amp;EntId&amp;"), (select ArtistId from Artists where Name=N'"&amp;SUBSTITUTE(trim(E600),"'","''")&amp;"' and EnterpriseId="&amp;EntId&amp;"), null)",""))</f>
        <v>INSERT into Contributors VALUES (newid(), (select RoleId from ContributorRoles where Name='Engineer'), 0, null, (select max(ReleaseId) from Releases where UPC=713317948056 and EnterpriseId=647322), (select ArtistId from Artists where Name=N'PeJota10*' and EnterpriseId=647322), null)</v>
      </c>
    </row>
    <row r="601">
      <c r="A601" s="110">
        <v>7.17332571725E11</v>
      </c>
      <c r="B601" s="84"/>
      <c r="C601" s="134" t="str">
        <f t="array" ref="C601">ifs(and(isblank($A601),isblank($B601)),"", not(iserror(vlookup($A601&amp;$B601,'3) Release_Label'!$D:$D&amp;'3) Release_Label'!$E:$E,1,0))),vlookup($A601&amp;$B601,{'3) Release_Label'!$D:$D&amp;'3) Release_Label'!$E:$E,'3) Release_Label'!$F:$F},2,0), or(and(not(isblank($B601)),$B601=$B600,$A601&lt;&gt;$A600),and(not(isblank($A601)),$A601=$A600,$B601&lt;&gt;$B600)),"ID LISTS UNALIGNED",and($A601&lt;&gt;"",countif('3) Release_Label'!$D:$D,$A601)=0),"NO UPC MATCH in Release_Label",and($B601&lt;&gt;"",countif('3) Release_Label'!$E:$E,$B601)=0),"NO CATALOG ID MATCH in Release_Label",iserror(vlookup($A601&amp;$B601,'3) Release_Label'!$D:$D&amp;'3) Release_Label'!$E:$E,1,0)),"NO UPC-CATALOG ID pair MATCH in Release_Label" )</f>
        <v>Entre Aranhas</v>
      </c>
      <c r="D601" s="134" t="str">
        <f t="array" ref="D601">ifs(and(isblank($A601),isblank($B601)),"", not(iserror(vlookup($A601&amp;$B601,'3) Release_Label'!$D:$D&amp;'3) Release_Label'!$E:$E,1,0))),vlookup($A601&amp;$B601,{'3) Release_Label'!$D:$D&amp;'3) Release_Label'!$E:$E,'3) Release_Label'!$H:$H},2,0), or(and(not(isblank($B601)),$B601=$B600,$A601&lt;&gt;$A600),and(not(isblank($A601)),$A601=$A600,$B601&lt;&gt;$B600)),"ID LISTS UNALIGNED",and($A601&lt;&gt;"",countif('3) Release_Label'!$D:$D,$A601)=0),"NO UPC MATCH in Release_Label",and($B601&lt;&gt;"",countif('3) Release_Label'!$E:$E,$B601)=0),"NO CATALOG ID MATCH in Release_Label",iserror(vlookup($A601&amp;$B601,'3) Release_Label'!$D:$D&amp;'3) Release_Label'!$E:$E,1,0)),"NO UPC-CATALOG ID pair MATCH in Release_Label" )</f>
        <v>Speed Up</v>
      </c>
      <c r="E601" s="96" t="s">
        <v>53</v>
      </c>
      <c r="F601" s="135" t="s">
        <v>667</v>
      </c>
      <c r="G601" s="136" t="str">
        <f t="array" ref="G601">ifs(or($F601="",$F601="Main Primary Artist"),$F601,not(iserror(vlookup($F601,'Reference info'!$J$5:$J$8,1,0))),"Key Artist",not(iserror(vlookup($F601,'Reference info'!$J$38:$J$405,1,0))),"Performer",not(iserror(vlookup($F601,'Reference info'!$J$10:$J$36,1,0))),"Producer &amp; Engineer")</f>
        <v>Producer &amp; Engineer</v>
      </c>
      <c r="I601" s="8" t="str">
        <f>IF(AND(F601="Main Primary Artist",SUBSTITUTE(E601," ","")&lt;&gt;"VariousArtists",SUBSTITUTE(E601," ","")&lt;&gt;"VariousArtist",E601&lt;&gt;"Various",SUBSTITUTE(E601," ","")&lt;&gt;"AssortedArtists",SUBSTITUTE(E601," ","")&lt;&gt;"AssortedArtist",E601&lt;&gt;"Assorted",SUBSTITUTE(E601," ","")&lt;&gt;"AsortedArtists",SUBSTITUTE(E601," ","")&lt;&gt;"AsortedArtist",E601&lt;&gt;"Asorted",E601&lt;&gt;"Other",,SUBSTITUTE(E601," ","")&lt;&gt;"MiscellaneousArtists",SUBSTITUTE(E601," ","")&lt;&gt;"MiscellaneousArtist",E601&lt;&gt;"Miscellaneous",SUBSTITUTE(E601," ","")&lt;&gt;"MiscelaneousArtists",SUBSTITUTE(E601," ","")&lt;&gt;"MiscelaneousArtist",E601&lt;&gt;"Miscelaneous"),"update Releases set ArtistId=(select ArtistId from Artists where Name=N'"&amp;SUBSTITUTE(trim(E601),"'","''")&amp;"' and EnterpriseId="&amp;EntId&amp;"), SearchKeywords=concat_ws(' ', Name, N'"&amp;SUBSTITUTE(trim(E601),"'","''")&amp;"',(select Name from Labels where LabelId=Releases.LabelId), ReleaseId, UPC, Catalog) where "&amp;IF(A601&lt;&gt;"","UPC="&amp;A601,"Catalog='"&amp;SUBSTITUTE(trim(B601),"'","''")&amp;"'")&amp;" and EnterpriseId="&amp;EntId,IF(and(F601&lt;&gt;"Main Primary Artist",SUBSTITUTE(E601," ","")&lt;&gt;"VariousArtists",SUBSTITUTE(E601," ","")&lt;&gt;"VariousArtist",E601&lt;&gt;"Various",SUBSTITUTE(E601," ","")&lt;&gt;"AssortedArtists",SUBSTITUTE(E601," ","")&lt;&gt;"AssortedArtist",E601&lt;&gt;"Assorted",SUBSTITUTE(E601," ","")&lt;&gt;"AsortedArtists",SUBSTITUTE(E601," ","")&lt;&gt;"AsortedArtist",E601&lt;&gt;"Asorted",E601&lt;&gt;"Other",,SUBSTITUTE(E601," ","")&lt;&gt;"MiscellaneousArtists",SUBSTITUTE(E601," ","")&lt;&gt;"MiscellaneousArtist",E601&lt;&gt;"Miscellaneous",SUBSTITUTE(E601," ","")&lt;&gt;"MiscelaneousArtists",SUBSTITUTE(E601," ","")&lt;&gt;"MiscelaneousArtist",E601&lt;&gt;"Miscelaneous"),"INSERT into Contributors VALUES (newid(), "&amp;IF(F601&lt;&gt;"Primary Artist", "(select RoleId from ContributorRoles where Name='"&amp;F601&amp;"'), 0", "49, 1")&amp; ", null, (select max(ReleaseId) from Releases where "&amp;IF(A601&lt;&gt;"","UPC="&amp;A601,"Catalog='"&amp;SUBSTITUTE(trim(B601),"'","''")&amp;"'")&amp;" and EnterpriseId="&amp;EntId&amp;"), (select ArtistId from Artists where Name=N'"&amp;SUBSTITUTE(trim(E601),"'","''")&amp;"' and EnterpriseId="&amp;EntId&amp;"), null)",""))</f>
        <v>INSERT into Contributors VALUES (newid(), (select RoleId from ContributorRoles where Name='Producer'), 0, null, (select max(ReleaseId) from Releases where UPC=717332571725 and EnterpriseId=647322), (select ArtistId from Artists where Name=N'PeJota10*' and EnterpriseId=647322), null)</v>
      </c>
    </row>
    <row r="602">
      <c r="A602" s="110">
        <v>7.17332571725E11</v>
      </c>
      <c r="B602" s="84"/>
      <c r="C602" s="134" t="str">
        <f t="array" ref="C602">ifs(and(isblank($A602),isblank($B602)),"", not(iserror(vlookup($A602&amp;$B602,'3) Release_Label'!$D:$D&amp;'3) Release_Label'!$E:$E,1,0))),vlookup($A602&amp;$B602,{'3) Release_Label'!$D:$D&amp;'3) Release_Label'!$E:$E,'3) Release_Label'!$F:$F},2,0), or(and(not(isblank($B602)),$B602=$B601,$A602&lt;&gt;$A601),and(not(isblank($A602)),$A602=$A601,$B602&lt;&gt;$B601)),"ID LISTS UNALIGNED",and($A602&lt;&gt;"",countif('3) Release_Label'!$D:$D,$A602)=0),"NO UPC MATCH in Release_Label",and($B602&lt;&gt;"",countif('3) Release_Label'!$E:$E,$B602)=0),"NO CATALOG ID MATCH in Release_Label",iserror(vlookup($A602&amp;$B602,'3) Release_Label'!$D:$D&amp;'3) Release_Label'!$E:$E,1,0)),"NO UPC-CATALOG ID pair MATCH in Release_Label" )</f>
        <v>Entre Aranhas</v>
      </c>
      <c r="D602" s="134" t="str">
        <f t="array" ref="D602">ifs(and(isblank($A602),isblank($B602)),"", not(iserror(vlookup($A602&amp;$B602,'3) Release_Label'!$D:$D&amp;'3) Release_Label'!$E:$E,1,0))),vlookup($A602&amp;$B602,{'3) Release_Label'!$D:$D&amp;'3) Release_Label'!$E:$E,'3) Release_Label'!$H:$H},2,0), or(and(not(isblank($B602)),$B602=$B601,$A602&lt;&gt;$A601),and(not(isblank($A602)),$A602=$A601,$B602&lt;&gt;$B601)),"ID LISTS UNALIGNED",and($A602&lt;&gt;"",countif('3) Release_Label'!$D:$D,$A602)=0),"NO UPC MATCH in Release_Label",and($B602&lt;&gt;"",countif('3) Release_Label'!$E:$E,$B602)=0),"NO CATALOG ID MATCH in Release_Label",iserror(vlookup($A602&amp;$B602,'3) Release_Label'!$D:$D&amp;'3) Release_Label'!$E:$E,1,0)),"NO UPC-CATALOG ID pair MATCH in Release_Label" )</f>
        <v>Speed Up</v>
      </c>
      <c r="E602" s="96" t="s">
        <v>97</v>
      </c>
      <c r="F602" s="140" t="s">
        <v>671</v>
      </c>
      <c r="G602" s="136" t="str">
        <f t="array" ref="G602">ifs(or($F602="",$F602="Main Primary Artist"),$F602,not(iserror(vlookup($F602,'Reference info'!$J$5:$J$8,1,0))),"Key Artist",not(iserror(vlookup($F602,'Reference info'!$J$38:$J$405,1,0))),"Performer",not(iserror(vlookup($F602,'Reference info'!$J$10:$J$36,1,0))),"Producer &amp; Engineer")</f>
        <v>Key Artist</v>
      </c>
      <c r="I602" s="8" t="str">
        <f>IF(AND(F602="Main Primary Artist",SUBSTITUTE(E602," ","")&lt;&gt;"VariousArtists",SUBSTITUTE(E602," ","")&lt;&gt;"VariousArtist",E602&lt;&gt;"Various",SUBSTITUTE(E602," ","")&lt;&gt;"AssortedArtists",SUBSTITUTE(E602," ","")&lt;&gt;"AssortedArtist",E602&lt;&gt;"Assorted",SUBSTITUTE(E602," ","")&lt;&gt;"AsortedArtists",SUBSTITUTE(E602," ","")&lt;&gt;"AsortedArtist",E602&lt;&gt;"Asorted",E602&lt;&gt;"Other",,SUBSTITUTE(E602," ","")&lt;&gt;"MiscellaneousArtists",SUBSTITUTE(E602," ","")&lt;&gt;"MiscellaneousArtist",E602&lt;&gt;"Miscellaneous",SUBSTITUTE(E602," ","")&lt;&gt;"MiscelaneousArtists",SUBSTITUTE(E602," ","")&lt;&gt;"MiscelaneousArtist",E602&lt;&gt;"Miscelaneous"),"update Releases set ArtistId=(select ArtistId from Artists where Name=N'"&amp;SUBSTITUTE(trim(E602),"'","''")&amp;"' and EnterpriseId="&amp;EntId&amp;"), SearchKeywords=concat_ws(' ', Name, N'"&amp;SUBSTITUTE(trim(E602),"'","''")&amp;"',(select Name from Labels where LabelId=Releases.LabelId), ReleaseId, UPC, Catalog) where "&amp;IF(A602&lt;&gt;"","UPC="&amp;A602,"Catalog='"&amp;SUBSTITUTE(trim(B602),"'","''")&amp;"'")&amp;" and EnterpriseId="&amp;EntId,IF(and(F602&lt;&gt;"Main Primary Artist",SUBSTITUTE(E602," ","")&lt;&gt;"VariousArtists",SUBSTITUTE(E602," ","")&lt;&gt;"VariousArtist",E602&lt;&gt;"Various",SUBSTITUTE(E602," ","")&lt;&gt;"AssortedArtists",SUBSTITUTE(E602," ","")&lt;&gt;"AssortedArtist",E602&lt;&gt;"Assorted",SUBSTITUTE(E602," ","")&lt;&gt;"AsortedArtists",SUBSTITUTE(E602," ","")&lt;&gt;"AsortedArtist",E602&lt;&gt;"Asorted",E602&lt;&gt;"Other",,SUBSTITUTE(E602," ","")&lt;&gt;"MiscellaneousArtists",SUBSTITUTE(E602," ","")&lt;&gt;"MiscellaneousArtist",E602&lt;&gt;"Miscellaneous",SUBSTITUTE(E602," ","")&lt;&gt;"MiscelaneousArtists",SUBSTITUTE(E602," ","")&lt;&gt;"MiscelaneousArtist",E602&lt;&gt;"Miscelaneous"),"INSERT into Contributors VALUES (newid(), "&amp;IF(F602&lt;&gt;"Primary Artist", "(select RoleId from ContributorRoles where Name='"&amp;F602&amp;"'), 0", "49, 1")&amp; ", null, (select max(ReleaseId) from Releases where "&amp;IF(A602&lt;&gt;"","UPC="&amp;A602,"Catalog='"&amp;SUBSTITUTE(trim(B602),"'","''")&amp;"'")&amp;" and EnterpriseId="&amp;EntId&amp;"), (select ArtistId from Artists where Name=N'"&amp;SUBSTITUTE(trim(E602),"'","''")&amp;"' and EnterpriseId="&amp;EntId&amp;"), null)",""))</f>
        <v>INSERT into Contributors VALUES (newid(), 49, 1, null, (select max(ReleaseId) from Releases where UPC=717332571725 and EnterpriseId=647322), (select ArtistId from Artists where Name=N'Atilla' and EnterpriseId=647322), null)</v>
      </c>
    </row>
    <row r="603">
      <c r="A603" s="110">
        <v>7.17332571725E11</v>
      </c>
      <c r="B603" s="84"/>
      <c r="C603" s="134" t="str">
        <f t="array" ref="C603">ifs(and(isblank($A603),isblank($B603)),"", not(iserror(vlookup($A603&amp;$B603,'3) Release_Label'!$D:$D&amp;'3) Release_Label'!$E:$E,1,0))),vlookup($A603&amp;$B603,{'3) Release_Label'!$D:$D&amp;'3) Release_Label'!$E:$E,'3) Release_Label'!$F:$F},2,0), or(and(not(isblank($B603)),$B603=$B602,$A603&lt;&gt;$A602),and(not(isblank($A603)),$A603=$A602,$B603&lt;&gt;$B602)),"ID LISTS UNALIGNED",and($A603&lt;&gt;"",countif('3) Release_Label'!$D:$D,$A603)=0),"NO UPC MATCH in Release_Label",and($B603&lt;&gt;"",countif('3) Release_Label'!$E:$E,$B603)=0),"NO CATALOG ID MATCH in Release_Label",iserror(vlookup($A603&amp;$B603,'3) Release_Label'!$D:$D&amp;'3) Release_Label'!$E:$E,1,0)),"NO UPC-CATALOG ID pair MATCH in Release_Label" )</f>
        <v>Entre Aranhas</v>
      </c>
      <c r="D603" s="134" t="str">
        <f t="array" ref="D603">ifs(and(isblank($A603),isblank($B603)),"", not(iserror(vlookup($A603&amp;$B603,'3) Release_Label'!$D:$D&amp;'3) Release_Label'!$E:$E,1,0))),vlookup($A603&amp;$B603,{'3) Release_Label'!$D:$D&amp;'3) Release_Label'!$E:$E,'3) Release_Label'!$H:$H},2,0), or(and(not(isblank($B603)),$B603=$B602,$A603&lt;&gt;$A602),and(not(isblank($A603)),$A603=$A602,$B603&lt;&gt;$B602)),"ID LISTS UNALIGNED",and($A603&lt;&gt;"",countif('3) Release_Label'!$D:$D,$A603)=0),"NO UPC MATCH in Release_Label",and($B603&lt;&gt;"",countif('3) Release_Label'!$E:$E,$B603)=0),"NO CATALOG ID MATCH in Release_Label",iserror(vlookup($A603&amp;$B603,'3) Release_Label'!$D:$D&amp;'3) Release_Label'!$E:$E,1,0)),"NO UPC-CATALOG ID pair MATCH in Release_Label" )</f>
        <v>Speed Up</v>
      </c>
      <c r="E603" s="96" t="s">
        <v>53</v>
      </c>
      <c r="F603" s="140" t="s">
        <v>666</v>
      </c>
      <c r="G603" s="136" t="str">
        <f t="array" ref="G603">ifs(or($F603="",$F603="Main Primary Artist"),$F603,not(iserror(vlookup($F603,'Reference info'!$J$5:$J$8,1,0))),"Key Artist",not(iserror(vlookup($F603,'Reference info'!$J$38:$J$405,1,0))),"Performer",not(iserror(vlookup($F603,'Reference info'!$J$10:$J$36,1,0))),"Producer &amp; Engineer")</f>
        <v>Main Primary Artist</v>
      </c>
      <c r="I603" s="8" t="str">
        <f>IF(AND(F603="Main Primary Artist",SUBSTITUTE(E603," ","")&lt;&gt;"VariousArtists",SUBSTITUTE(E603," ","")&lt;&gt;"VariousArtist",E603&lt;&gt;"Various",SUBSTITUTE(E603," ","")&lt;&gt;"AssortedArtists",SUBSTITUTE(E603," ","")&lt;&gt;"AssortedArtist",E603&lt;&gt;"Assorted",SUBSTITUTE(E603," ","")&lt;&gt;"AsortedArtists",SUBSTITUTE(E603," ","")&lt;&gt;"AsortedArtist",E603&lt;&gt;"Asorted",E603&lt;&gt;"Other",,SUBSTITUTE(E603," ","")&lt;&gt;"MiscellaneousArtists",SUBSTITUTE(E603," ","")&lt;&gt;"MiscellaneousArtist",E603&lt;&gt;"Miscellaneous",SUBSTITUTE(E603," ","")&lt;&gt;"MiscelaneousArtists",SUBSTITUTE(E603," ","")&lt;&gt;"MiscelaneousArtist",E603&lt;&gt;"Miscelaneous"),"update Releases set ArtistId=(select ArtistId from Artists where Name=N'"&amp;SUBSTITUTE(trim(E603),"'","''")&amp;"' and EnterpriseId="&amp;EntId&amp;"), SearchKeywords=concat_ws(' ', Name, N'"&amp;SUBSTITUTE(trim(E603),"'","''")&amp;"',(select Name from Labels where LabelId=Releases.LabelId), ReleaseId, UPC, Catalog) where "&amp;IF(A603&lt;&gt;"","UPC="&amp;A603,"Catalog='"&amp;SUBSTITUTE(trim(B603),"'","''")&amp;"'")&amp;" and EnterpriseId="&amp;EntId,IF(and(F603&lt;&gt;"Main Primary Artist",SUBSTITUTE(E603," ","")&lt;&gt;"VariousArtists",SUBSTITUTE(E603," ","")&lt;&gt;"VariousArtist",E603&lt;&gt;"Various",SUBSTITUTE(E603," ","")&lt;&gt;"AssortedArtists",SUBSTITUTE(E603," ","")&lt;&gt;"AssortedArtist",E603&lt;&gt;"Assorted",SUBSTITUTE(E603," ","")&lt;&gt;"AsortedArtists",SUBSTITUTE(E603," ","")&lt;&gt;"AsortedArtist",E603&lt;&gt;"Asorted",E603&lt;&gt;"Other",,SUBSTITUTE(E603," ","")&lt;&gt;"MiscellaneousArtists",SUBSTITUTE(E603," ","")&lt;&gt;"MiscellaneousArtist",E603&lt;&gt;"Miscellaneous",SUBSTITUTE(E603," ","")&lt;&gt;"MiscelaneousArtists",SUBSTITUTE(E603," ","")&lt;&gt;"MiscelaneousArtist",E603&lt;&gt;"Miscelaneous"),"INSERT into Contributors VALUES (newid(), "&amp;IF(F603&lt;&gt;"Primary Artist", "(select RoleId from ContributorRoles where Name='"&amp;F603&amp;"'), 0", "49, 1")&amp; ", null, (select max(ReleaseId) from Releases where "&amp;IF(A603&lt;&gt;"","UPC="&amp;A603,"Catalog='"&amp;SUBSTITUTE(trim(B603),"'","''")&amp;"'")&amp;" and EnterpriseId="&amp;EntId&amp;"), (select ArtistId from Artists where Name=N'"&amp;SUBSTITUTE(trim(E603),"'","''")&amp;"' and EnterpriseId="&amp;EntId&amp;"), null)",""))</f>
        <v>update Releases set ArtistId=(select ArtistId from Artists where Name=N'PeJota10*' and EnterpriseId=647322), SearchKeywords=concat_ws(' ', Name, N'PeJota10*',(select Name from Labels where LabelId=Releases.LabelId), ReleaseId, UPC, Catalog) where UPC=717332571725 and EnterpriseId=647322</v>
      </c>
    </row>
    <row r="604">
      <c r="A604" s="110">
        <v>7.17332571725E11</v>
      </c>
      <c r="B604" s="84"/>
      <c r="C604" s="134" t="str">
        <f t="array" ref="C604">ifs(and(isblank($A604),isblank($B604)),"", not(iserror(vlookup($A604&amp;$B604,'3) Release_Label'!$D:$D&amp;'3) Release_Label'!$E:$E,1,0))),vlookup($A604&amp;$B604,{'3) Release_Label'!$D:$D&amp;'3) Release_Label'!$E:$E,'3) Release_Label'!$F:$F},2,0), or(and(not(isblank($B604)),$B604=$B603,$A604&lt;&gt;$A603),and(not(isblank($A604)),$A604=$A603,$B604&lt;&gt;$B603)),"ID LISTS UNALIGNED",and($A604&lt;&gt;"",countif('3) Release_Label'!$D:$D,$A604)=0),"NO UPC MATCH in Release_Label",and($B604&lt;&gt;"",countif('3) Release_Label'!$E:$E,$B604)=0),"NO CATALOG ID MATCH in Release_Label",iserror(vlookup($A604&amp;$B604,'3) Release_Label'!$D:$D&amp;'3) Release_Label'!$E:$E,1,0)),"NO UPC-CATALOG ID pair MATCH in Release_Label" )</f>
        <v>Entre Aranhas</v>
      </c>
      <c r="D604" s="134" t="str">
        <f t="array" ref="D604">ifs(and(isblank($A604),isblank($B604)),"", not(iserror(vlookup($A604&amp;$B604,'3) Release_Label'!$D:$D&amp;'3) Release_Label'!$E:$E,1,0))),vlookup($A604&amp;$B604,{'3) Release_Label'!$D:$D&amp;'3) Release_Label'!$E:$E,'3) Release_Label'!$H:$H},2,0), or(and(not(isblank($B604)),$B604=$B603,$A604&lt;&gt;$A603),and(not(isblank($A604)),$A604=$A603,$B604&lt;&gt;$B603)),"ID LISTS UNALIGNED",and($A604&lt;&gt;"",countif('3) Release_Label'!$D:$D,$A604)=0),"NO UPC MATCH in Release_Label",and($B604&lt;&gt;"",countif('3) Release_Label'!$E:$E,$B604)=0),"NO CATALOG ID MATCH in Release_Label",iserror(vlookup($A604&amp;$B604,'3) Release_Label'!$D:$D&amp;'3) Release_Label'!$E:$E,1,0)),"NO UPC-CATALOG ID pair MATCH in Release_Label" )</f>
        <v>Speed Up</v>
      </c>
      <c r="E604" s="96" t="s">
        <v>53</v>
      </c>
      <c r="F604" s="135" t="s">
        <v>669</v>
      </c>
      <c r="G604" s="136" t="str">
        <f t="array" ref="G604">ifs(or($F604="",$F604="Main Primary Artist"),$F604,not(iserror(vlookup($F604,'Reference info'!$J$5:$J$8,1,0))),"Key Artist",not(iserror(vlookup($F604,'Reference info'!$J$38:$J$405,1,0))),"Performer",not(iserror(vlookup($F604,'Reference info'!$J$10:$J$36,1,0))),"Producer &amp; Engineer")</f>
        <v>Producer &amp; Engineer</v>
      </c>
      <c r="I604" s="8" t="str">
        <f>IF(AND(F604="Main Primary Artist",SUBSTITUTE(E604," ","")&lt;&gt;"VariousArtists",SUBSTITUTE(E604," ","")&lt;&gt;"VariousArtist",E604&lt;&gt;"Various",SUBSTITUTE(E604," ","")&lt;&gt;"AssortedArtists",SUBSTITUTE(E604," ","")&lt;&gt;"AssortedArtist",E604&lt;&gt;"Assorted",SUBSTITUTE(E604," ","")&lt;&gt;"AsortedArtists",SUBSTITUTE(E604," ","")&lt;&gt;"AsortedArtist",E604&lt;&gt;"Asorted",E604&lt;&gt;"Other",,SUBSTITUTE(E604," ","")&lt;&gt;"MiscellaneousArtists",SUBSTITUTE(E604," ","")&lt;&gt;"MiscellaneousArtist",E604&lt;&gt;"Miscellaneous",SUBSTITUTE(E604," ","")&lt;&gt;"MiscelaneousArtists",SUBSTITUTE(E604," ","")&lt;&gt;"MiscelaneousArtist",E604&lt;&gt;"Miscelaneous"),"update Releases set ArtistId=(select ArtistId from Artists where Name=N'"&amp;SUBSTITUTE(trim(E604),"'","''")&amp;"' and EnterpriseId="&amp;EntId&amp;"), SearchKeywords=concat_ws(' ', Name, N'"&amp;SUBSTITUTE(trim(E604),"'","''")&amp;"',(select Name from Labels where LabelId=Releases.LabelId), ReleaseId, UPC, Catalog) where "&amp;IF(A604&lt;&gt;"","UPC="&amp;A604,"Catalog='"&amp;SUBSTITUTE(trim(B604),"'","''")&amp;"'")&amp;" and EnterpriseId="&amp;EntId,IF(and(F604&lt;&gt;"Main Primary Artist",SUBSTITUTE(E604," ","")&lt;&gt;"VariousArtists",SUBSTITUTE(E604," ","")&lt;&gt;"VariousArtist",E604&lt;&gt;"Various",SUBSTITUTE(E604," ","")&lt;&gt;"AssortedArtists",SUBSTITUTE(E604," ","")&lt;&gt;"AssortedArtist",E604&lt;&gt;"Assorted",SUBSTITUTE(E604," ","")&lt;&gt;"AsortedArtists",SUBSTITUTE(E604," ","")&lt;&gt;"AsortedArtist",E604&lt;&gt;"Asorted",E604&lt;&gt;"Other",,SUBSTITUTE(E604," ","")&lt;&gt;"MiscellaneousArtists",SUBSTITUTE(E604," ","")&lt;&gt;"MiscellaneousArtist",E604&lt;&gt;"Miscellaneous",SUBSTITUTE(E604," ","")&lt;&gt;"MiscelaneousArtists",SUBSTITUTE(E604," ","")&lt;&gt;"MiscelaneousArtist",E604&lt;&gt;"Miscelaneous"),"INSERT into Contributors VALUES (newid(), "&amp;IF(F604&lt;&gt;"Primary Artist", "(select RoleId from ContributorRoles where Name='"&amp;F604&amp;"'), 0", "49, 1")&amp; ", null, (select max(ReleaseId) from Releases where "&amp;IF(A604&lt;&gt;"","UPC="&amp;A604,"Catalog='"&amp;SUBSTITUTE(trim(B604),"'","''")&amp;"'")&amp;" and EnterpriseId="&amp;EntId&amp;"), (select ArtistId from Artists where Name=N'"&amp;SUBSTITUTE(trim(E604),"'","''")&amp;"' and EnterpriseId="&amp;EntId&amp;"), null)",""))</f>
        <v>INSERT into Contributors VALUES (newid(), (select RoleId from ContributorRoles where Name='Engineer'), 0, null, (select max(ReleaseId) from Releases where UPC=717332571725 and EnterpriseId=647322), (select ArtistId from Artists where Name=N'PeJota10*' and EnterpriseId=647322), null)</v>
      </c>
    </row>
    <row r="605">
      <c r="A605" s="110">
        <v>7.17332571749E11</v>
      </c>
      <c r="B605" s="84"/>
      <c r="C605" s="134" t="str">
        <f t="array" ref="C605">ifs(and(isblank($A605),isblank($B605)),"", not(iserror(vlookup($A605&amp;$B605,'3) Release_Label'!$D:$D&amp;'3) Release_Label'!$E:$E,1,0))),vlookup($A605&amp;$B605,{'3) Release_Label'!$D:$D&amp;'3) Release_Label'!$E:$E,'3) Release_Label'!$F:$F},2,0), or(and(not(isblank($B605)),$B605=$B604,$A605&lt;&gt;$A604),and(not(isblank($A605)),$A605=$A604,$B605&lt;&gt;$B604)),"ID LISTS UNALIGNED",and($A605&lt;&gt;"",countif('3) Release_Label'!$D:$D,$A605)=0),"NO UPC MATCH in Release_Label",and($B605&lt;&gt;"",countif('3) Release_Label'!$E:$E,$B605)=0),"NO CATALOG ID MATCH in Release_Label",iserror(vlookup($A605&amp;$B605,'3) Release_Label'!$D:$D&amp;'3) Release_Label'!$E:$E,1,0)),"NO UPC-CATALOG ID pair MATCH in Release_Label" )</f>
        <v>Entre Aranhas</v>
      </c>
      <c r="D605" s="134" t="str">
        <f t="array" ref="D605">ifs(and(isblank($A605),isblank($B605)),"", not(iserror(vlookup($A605&amp;$B605,'3) Release_Label'!$D:$D&amp;'3) Release_Label'!$E:$E,1,0))),vlookup($A605&amp;$B605,{'3) Release_Label'!$D:$D&amp;'3) Release_Label'!$E:$E,'3) Release_Label'!$H:$H},2,0), or(and(not(isblank($B605)),$B605=$B604,$A605&lt;&gt;$A604),and(not(isblank($A605)),$A605=$A604,$B605&lt;&gt;$B604)),"ID LISTS UNALIGNED",and($A605&lt;&gt;"",countif('3) Release_Label'!$D:$D,$A605)=0),"NO UPC MATCH in Release_Label",and($B605&lt;&gt;"",countif('3) Release_Label'!$E:$E,$B605)=0),"NO CATALOG ID MATCH in Release_Label",iserror(vlookup($A605&amp;$B605,'3) Release_Label'!$D:$D&amp;'3) Release_Label'!$E:$E,1,0)),"NO UPC-CATALOG ID pair MATCH in Release_Label" )</f>
        <v/>
      </c>
      <c r="E605" s="96" t="s">
        <v>53</v>
      </c>
      <c r="F605" s="135" t="s">
        <v>667</v>
      </c>
      <c r="G605" s="136" t="str">
        <f t="array" ref="G605">ifs(or($F605="",$F605="Main Primary Artist"),$F605,not(iserror(vlookup($F605,'Reference info'!$J$5:$J$8,1,0))),"Key Artist",not(iserror(vlookup($F605,'Reference info'!$J$38:$J$405,1,0))),"Performer",not(iserror(vlookup($F605,'Reference info'!$J$10:$J$36,1,0))),"Producer &amp; Engineer")</f>
        <v>Producer &amp; Engineer</v>
      </c>
      <c r="I605" s="8" t="str">
        <f>IF(AND(F605="Main Primary Artist",SUBSTITUTE(E605," ","")&lt;&gt;"VariousArtists",SUBSTITUTE(E605," ","")&lt;&gt;"VariousArtist",E605&lt;&gt;"Various",SUBSTITUTE(E605," ","")&lt;&gt;"AssortedArtists",SUBSTITUTE(E605," ","")&lt;&gt;"AssortedArtist",E605&lt;&gt;"Assorted",SUBSTITUTE(E605," ","")&lt;&gt;"AsortedArtists",SUBSTITUTE(E605," ","")&lt;&gt;"AsortedArtist",E605&lt;&gt;"Asorted",E605&lt;&gt;"Other",,SUBSTITUTE(E605," ","")&lt;&gt;"MiscellaneousArtists",SUBSTITUTE(E605," ","")&lt;&gt;"MiscellaneousArtist",E605&lt;&gt;"Miscellaneous",SUBSTITUTE(E605," ","")&lt;&gt;"MiscelaneousArtists",SUBSTITUTE(E605," ","")&lt;&gt;"MiscelaneousArtist",E605&lt;&gt;"Miscelaneous"),"update Releases set ArtistId=(select ArtistId from Artists where Name=N'"&amp;SUBSTITUTE(trim(E605),"'","''")&amp;"' and EnterpriseId="&amp;EntId&amp;"), SearchKeywords=concat_ws(' ', Name, N'"&amp;SUBSTITUTE(trim(E605),"'","''")&amp;"',(select Name from Labels where LabelId=Releases.LabelId), ReleaseId, UPC, Catalog) where "&amp;IF(A605&lt;&gt;"","UPC="&amp;A605,"Catalog='"&amp;SUBSTITUTE(trim(B605),"'","''")&amp;"'")&amp;" and EnterpriseId="&amp;EntId,IF(and(F605&lt;&gt;"Main Primary Artist",SUBSTITUTE(E605," ","")&lt;&gt;"VariousArtists",SUBSTITUTE(E605," ","")&lt;&gt;"VariousArtist",E605&lt;&gt;"Various",SUBSTITUTE(E605," ","")&lt;&gt;"AssortedArtists",SUBSTITUTE(E605," ","")&lt;&gt;"AssortedArtist",E605&lt;&gt;"Assorted",SUBSTITUTE(E605," ","")&lt;&gt;"AsortedArtists",SUBSTITUTE(E605," ","")&lt;&gt;"AsortedArtist",E605&lt;&gt;"Asorted",E605&lt;&gt;"Other",,SUBSTITUTE(E605," ","")&lt;&gt;"MiscellaneousArtists",SUBSTITUTE(E605," ","")&lt;&gt;"MiscellaneousArtist",E605&lt;&gt;"Miscellaneous",SUBSTITUTE(E605," ","")&lt;&gt;"MiscelaneousArtists",SUBSTITUTE(E605," ","")&lt;&gt;"MiscelaneousArtist",E605&lt;&gt;"Miscelaneous"),"INSERT into Contributors VALUES (newid(), "&amp;IF(F605&lt;&gt;"Primary Artist", "(select RoleId from ContributorRoles where Name='"&amp;F605&amp;"'), 0", "49, 1")&amp; ", null, (select max(ReleaseId) from Releases where "&amp;IF(A605&lt;&gt;"","UPC="&amp;A605,"Catalog='"&amp;SUBSTITUTE(trim(B605),"'","''")&amp;"'")&amp;" and EnterpriseId="&amp;EntId&amp;"), (select ArtistId from Artists where Name=N'"&amp;SUBSTITUTE(trim(E605),"'","''")&amp;"' and EnterpriseId="&amp;EntId&amp;"), null)",""))</f>
        <v>INSERT into Contributors VALUES (newid(), (select RoleId from ContributorRoles where Name='Producer'), 0, null, (select max(ReleaseId) from Releases where UPC=717332571749 and EnterpriseId=647322), (select ArtistId from Artists where Name=N'PeJota10*' and EnterpriseId=647322), null)</v>
      </c>
    </row>
    <row r="606">
      <c r="A606" s="110">
        <v>7.17332571749E11</v>
      </c>
      <c r="B606" s="84"/>
      <c r="C606" s="134" t="str">
        <f t="array" ref="C606">ifs(and(isblank($A606),isblank($B606)),"", not(iserror(vlookup($A606&amp;$B606,'3) Release_Label'!$D:$D&amp;'3) Release_Label'!$E:$E,1,0))),vlookup($A606&amp;$B606,{'3) Release_Label'!$D:$D&amp;'3) Release_Label'!$E:$E,'3) Release_Label'!$F:$F},2,0), or(and(not(isblank($B606)),$B606=$B605,$A606&lt;&gt;$A605),and(not(isblank($A606)),$A606=$A605,$B606&lt;&gt;$B605)),"ID LISTS UNALIGNED",and($A606&lt;&gt;"",countif('3) Release_Label'!$D:$D,$A606)=0),"NO UPC MATCH in Release_Label",and($B606&lt;&gt;"",countif('3) Release_Label'!$E:$E,$B606)=0),"NO CATALOG ID MATCH in Release_Label",iserror(vlookup($A606&amp;$B606,'3) Release_Label'!$D:$D&amp;'3) Release_Label'!$E:$E,1,0)),"NO UPC-CATALOG ID pair MATCH in Release_Label" )</f>
        <v>Entre Aranhas</v>
      </c>
      <c r="D606" s="134" t="str">
        <f t="array" ref="D606">ifs(and(isblank($A606),isblank($B606)),"", not(iserror(vlookup($A606&amp;$B606,'3) Release_Label'!$D:$D&amp;'3) Release_Label'!$E:$E,1,0))),vlookup($A606&amp;$B606,{'3) Release_Label'!$D:$D&amp;'3) Release_Label'!$E:$E,'3) Release_Label'!$H:$H},2,0), or(and(not(isblank($B606)),$B606=$B605,$A606&lt;&gt;$A605),and(not(isblank($A606)),$A606=$A605,$B606&lt;&gt;$B605)),"ID LISTS UNALIGNED",and($A606&lt;&gt;"",countif('3) Release_Label'!$D:$D,$A606)=0),"NO UPC MATCH in Release_Label",and($B606&lt;&gt;"",countif('3) Release_Label'!$E:$E,$B606)=0),"NO CATALOG ID MATCH in Release_Label",iserror(vlookup($A606&amp;$B606,'3) Release_Label'!$D:$D&amp;'3) Release_Label'!$E:$E,1,0)),"NO UPC-CATALOG ID pair MATCH in Release_Label" )</f>
        <v/>
      </c>
      <c r="E606" s="96" t="s">
        <v>97</v>
      </c>
      <c r="F606" s="140" t="s">
        <v>671</v>
      </c>
      <c r="G606" s="136" t="str">
        <f t="array" ref="G606">ifs(or($F606="",$F606="Main Primary Artist"),$F606,not(iserror(vlookup($F606,'Reference info'!$J$5:$J$8,1,0))),"Key Artist",not(iserror(vlookup($F606,'Reference info'!$J$38:$J$405,1,0))),"Performer",not(iserror(vlookup($F606,'Reference info'!$J$10:$J$36,1,0))),"Producer &amp; Engineer")</f>
        <v>Key Artist</v>
      </c>
      <c r="I606" s="8" t="str">
        <f>IF(AND(F606="Main Primary Artist",SUBSTITUTE(E606," ","")&lt;&gt;"VariousArtists",SUBSTITUTE(E606," ","")&lt;&gt;"VariousArtist",E606&lt;&gt;"Various",SUBSTITUTE(E606," ","")&lt;&gt;"AssortedArtists",SUBSTITUTE(E606," ","")&lt;&gt;"AssortedArtist",E606&lt;&gt;"Assorted",SUBSTITUTE(E606," ","")&lt;&gt;"AsortedArtists",SUBSTITUTE(E606," ","")&lt;&gt;"AsortedArtist",E606&lt;&gt;"Asorted",E606&lt;&gt;"Other",,SUBSTITUTE(E606," ","")&lt;&gt;"MiscellaneousArtists",SUBSTITUTE(E606," ","")&lt;&gt;"MiscellaneousArtist",E606&lt;&gt;"Miscellaneous",SUBSTITUTE(E606," ","")&lt;&gt;"MiscelaneousArtists",SUBSTITUTE(E606," ","")&lt;&gt;"MiscelaneousArtist",E606&lt;&gt;"Miscelaneous"),"update Releases set ArtistId=(select ArtistId from Artists where Name=N'"&amp;SUBSTITUTE(trim(E606),"'","''")&amp;"' and EnterpriseId="&amp;EntId&amp;"), SearchKeywords=concat_ws(' ', Name, N'"&amp;SUBSTITUTE(trim(E606),"'","''")&amp;"',(select Name from Labels where LabelId=Releases.LabelId), ReleaseId, UPC, Catalog) where "&amp;IF(A606&lt;&gt;"","UPC="&amp;A606,"Catalog='"&amp;SUBSTITUTE(trim(B606),"'","''")&amp;"'")&amp;" and EnterpriseId="&amp;EntId,IF(and(F606&lt;&gt;"Main Primary Artist",SUBSTITUTE(E606," ","")&lt;&gt;"VariousArtists",SUBSTITUTE(E606," ","")&lt;&gt;"VariousArtist",E606&lt;&gt;"Various",SUBSTITUTE(E606," ","")&lt;&gt;"AssortedArtists",SUBSTITUTE(E606," ","")&lt;&gt;"AssortedArtist",E606&lt;&gt;"Assorted",SUBSTITUTE(E606," ","")&lt;&gt;"AsortedArtists",SUBSTITUTE(E606," ","")&lt;&gt;"AsortedArtist",E606&lt;&gt;"Asorted",E606&lt;&gt;"Other",,SUBSTITUTE(E606," ","")&lt;&gt;"MiscellaneousArtists",SUBSTITUTE(E606," ","")&lt;&gt;"MiscellaneousArtist",E606&lt;&gt;"Miscellaneous",SUBSTITUTE(E606," ","")&lt;&gt;"MiscelaneousArtists",SUBSTITUTE(E606," ","")&lt;&gt;"MiscelaneousArtist",E606&lt;&gt;"Miscelaneous"),"INSERT into Contributors VALUES (newid(), "&amp;IF(F606&lt;&gt;"Primary Artist", "(select RoleId from ContributorRoles where Name='"&amp;F606&amp;"'), 0", "49, 1")&amp; ", null, (select max(ReleaseId) from Releases where "&amp;IF(A606&lt;&gt;"","UPC="&amp;A606,"Catalog='"&amp;SUBSTITUTE(trim(B606),"'","''")&amp;"'")&amp;" and EnterpriseId="&amp;EntId&amp;"), (select ArtistId from Artists where Name=N'"&amp;SUBSTITUTE(trim(E606),"'","''")&amp;"' and EnterpriseId="&amp;EntId&amp;"), null)",""))</f>
        <v>INSERT into Contributors VALUES (newid(), 49, 1, null, (select max(ReleaseId) from Releases where UPC=717332571749 and EnterpriseId=647322), (select ArtistId from Artists where Name=N'Atilla' and EnterpriseId=647322), null)</v>
      </c>
    </row>
    <row r="607">
      <c r="A607" s="110">
        <v>7.17332571749E11</v>
      </c>
      <c r="B607" s="84"/>
      <c r="C607" s="134" t="str">
        <f t="array" ref="C607">ifs(and(isblank($A607),isblank($B607)),"", not(iserror(vlookup($A607&amp;$B607,'3) Release_Label'!$D:$D&amp;'3) Release_Label'!$E:$E,1,0))),vlookup($A607&amp;$B607,{'3) Release_Label'!$D:$D&amp;'3) Release_Label'!$E:$E,'3) Release_Label'!$F:$F},2,0), or(and(not(isblank($B607)),$B607=$B606,$A607&lt;&gt;$A606),and(not(isblank($A607)),$A607=$A606,$B607&lt;&gt;$B606)),"ID LISTS UNALIGNED",and($A607&lt;&gt;"",countif('3) Release_Label'!$D:$D,$A607)=0),"NO UPC MATCH in Release_Label",and($B607&lt;&gt;"",countif('3) Release_Label'!$E:$E,$B607)=0),"NO CATALOG ID MATCH in Release_Label",iserror(vlookup($A607&amp;$B607,'3) Release_Label'!$D:$D&amp;'3) Release_Label'!$E:$E,1,0)),"NO UPC-CATALOG ID pair MATCH in Release_Label" )</f>
        <v>Entre Aranhas</v>
      </c>
      <c r="D607" s="134" t="str">
        <f t="array" ref="D607">ifs(and(isblank($A607),isblank($B607)),"", not(iserror(vlookup($A607&amp;$B607,'3) Release_Label'!$D:$D&amp;'3) Release_Label'!$E:$E,1,0))),vlookup($A607&amp;$B607,{'3) Release_Label'!$D:$D&amp;'3) Release_Label'!$E:$E,'3) Release_Label'!$H:$H},2,0), or(and(not(isblank($B607)),$B607=$B606,$A607&lt;&gt;$A606),and(not(isblank($A607)),$A607=$A606,$B607&lt;&gt;$B606)),"ID LISTS UNALIGNED",and($A607&lt;&gt;"",countif('3) Release_Label'!$D:$D,$A607)=0),"NO UPC MATCH in Release_Label",and($B607&lt;&gt;"",countif('3) Release_Label'!$E:$E,$B607)=0),"NO CATALOG ID MATCH in Release_Label",iserror(vlookup($A607&amp;$B607,'3) Release_Label'!$D:$D&amp;'3) Release_Label'!$E:$E,1,0)),"NO UPC-CATALOG ID pair MATCH in Release_Label" )</f>
        <v/>
      </c>
      <c r="E607" s="96" t="s">
        <v>53</v>
      </c>
      <c r="F607" s="140" t="s">
        <v>666</v>
      </c>
      <c r="G607" s="136" t="str">
        <f t="array" ref="G607">ifs(or($F607="",$F607="Main Primary Artist"),$F607,not(iserror(vlookup($F607,'Reference info'!$J$5:$J$8,1,0))),"Key Artist",not(iserror(vlookup($F607,'Reference info'!$J$38:$J$405,1,0))),"Performer",not(iserror(vlookup($F607,'Reference info'!$J$10:$J$36,1,0))),"Producer &amp; Engineer")</f>
        <v>Main Primary Artist</v>
      </c>
      <c r="I607" s="8" t="str">
        <f>IF(AND(F607="Main Primary Artist",SUBSTITUTE(E607," ","")&lt;&gt;"VariousArtists",SUBSTITUTE(E607," ","")&lt;&gt;"VariousArtist",E607&lt;&gt;"Various",SUBSTITUTE(E607," ","")&lt;&gt;"AssortedArtists",SUBSTITUTE(E607," ","")&lt;&gt;"AssortedArtist",E607&lt;&gt;"Assorted",SUBSTITUTE(E607," ","")&lt;&gt;"AsortedArtists",SUBSTITUTE(E607," ","")&lt;&gt;"AsortedArtist",E607&lt;&gt;"Asorted",E607&lt;&gt;"Other",,SUBSTITUTE(E607," ","")&lt;&gt;"MiscellaneousArtists",SUBSTITUTE(E607," ","")&lt;&gt;"MiscellaneousArtist",E607&lt;&gt;"Miscellaneous",SUBSTITUTE(E607," ","")&lt;&gt;"MiscelaneousArtists",SUBSTITUTE(E607," ","")&lt;&gt;"MiscelaneousArtist",E607&lt;&gt;"Miscelaneous"),"update Releases set ArtistId=(select ArtistId from Artists where Name=N'"&amp;SUBSTITUTE(trim(E607),"'","''")&amp;"' and EnterpriseId="&amp;EntId&amp;"), SearchKeywords=concat_ws(' ', Name, N'"&amp;SUBSTITUTE(trim(E607),"'","''")&amp;"',(select Name from Labels where LabelId=Releases.LabelId), ReleaseId, UPC, Catalog) where "&amp;IF(A607&lt;&gt;"","UPC="&amp;A607,"Catalog='"&amp;SUBSTITUTE(trim(B607),"'","''")&amp;"'")&amp;" and EnterpriseId="&amp;EntId,IF(and(F607&lt;&gt;"Main Primary Artist",SUBSTITUTE(E607," ","")&lt;&gt;"VariousArtists",SUBSTITUTE(E607," ","")&lt;&gt;"VariousArtist",E607&lt;&gt;"Various",SUBSTITUTE(E607," ","")&lt;&gt;"AssortedArtists",SUBSTITUTE(E607," ","")&lt;&gt;"AssortedArtist",E607&lt;&gt;"Assorted",SUBSTITUTE(E607," ","")&lt;&gt;"AsortedArtists",SUBSTITUTE(E607," ","")&lt;&gt;"AsortedArtist",E607&lt;&gt;"Asorted",E607&lt;&gt;"Other",,SUBSTITUTE(E607," ","")&lt;&gt;"MiscellaneousArtists",SUBSTITUTE(E607," ","")&lt;&gt;"MiscellaneousArtist",E607&lt;&gt;"Miscellaneous",SUBSTITUTE(E607," ","")&lt;&gt;"MiscelaneousArtists",SUBSTITUTE(E607," ","")&lt;&gt;"MiscelaneousArtist",E607&lt;&gt;"Miscelaneous"),"INSERT into Contributors VALUES (newid(), "&amp;IF(F607&lt;&gt;"Primary Artist", "(select RoleId from ContributorRoles where Name='"&amp;F607&amp;"'), 0", "49, 1")&amp; ", null, (select max(ReleaseId) from Releases where "&amp;IF(A607&lt;&gt;"","UPC="&amp;A607,"Catalog='"&amp;SUBSTITUTE(trim(B607),"'","''")&amp;"'")&amp;" and EnterpriseId="&amp;EntId&amp;"), (select ArtistId from Artists where Name=N'"&amp;SUBSTITUTE(trim(E607),"'","''")&amp;"' and EnterpriseId="&amp;EntId&amp;"), null)",""))</f>
        <v>update Releases set ArtistId=(select ArtistId from Artists where Name=N'PeJota10*' and EnterpriseId=647322), SearchKeywords=concat_ws(' ', Name, N'PeJota10*',(select Name from Labels where LabelId=Releases.LabelId), ReleaseId, UPC, Catalog) where UPC=717332571749 and EnterpriseId=647322</v>
      </c>
    </row>
    <row r="608">
      <c r="A608" s="110">
        <v>7.17332571749E11</v>
      </c>
      <c r="B608" s="84"/>
      <c r="C608" s="134" t="str">
        <f t="array" ref="C608">ifs(and(isblank($A608),isblank($B608)),"", not(iserror(vlookup($A608&amp;$B608,'3) Release_Label'!$D:$D&amp;'3) Release_Label'!$E:$E,1,0))),vlookup($A608&amp;$B608,{'3) Release_Label'!$D:$D&amp;'3) Release_Label'!$E:$E,'3) Release_Label'!$F:$F},2,0), or(and(not(isblank($B608)),$B608=$B607,$A608&lt;&gt;$A607),and(not(isblank($A608)),$A608=$A607,$B608&lt;&gt;$B607)),"ID LISTS UNALIGNED",and($A608&lt;&gt;"",countif('3) Release_Label'!$D:$D,$A608)=0),"NO UPC MATCH in Release_Label",and($B608&lt;&gt;"",countif('3) Release_Label'!$E:$E,$B608)=0),"NO CATALOG ID MATCH in Release_Label",iserror(vlookup($A608&amp;$B608,'3) Release_Label'!$D:$D&amp;'3) Release_Label'!$E:$E,1,0)),"NO UPC-CATALOG ID pair MATCH in Release_Label" )</f>
        <v>Entre Aranhas</v>
      </c>
      <c r="D608" s="134" t="str">
        <f t="array" ref="D608">ifs(and(isblank($A608),isblank($B608)),"", not(iserror(vlookup($A608&amp;$B608,'3) Release_Label'!$D:$D&amp;'3) Release_Label'!$E:$E,1,0))),vlookup($A608&amp;$B608,{'3) Release_Label'!$D:$D&amp;'3) Release_Label'!$E:$E,'3) Release_Label'!$H:$H},2,0), or(and(not(isblank($B608)),$B608=$B607,$A608&lt;&gt;$A607),and(not(isblank($A608)),$A608=$A607,$B608&lt;&gt;$B607)),"ID LISTS UNALIGNED",and($A608&lt;&gt;"",countif('3) Release_Label'!$D:$D,$A608)=0),"NO UPC MATCH in Release_Label",and($B608&lt;&gt;"",countif('3) Release_Label'!$E:$E,$B608)=0),"NO CATALOG ID MATCH in Release_Label",iserror(vlookup($A608&amp;$B608,'3) Release_Label'!$D:$D&amp;'3) Release_Label'!$E:$E,1,0)),"NO UPC-CATALOG ID pair MATCH in Release_Label" )</f>
        <v/>
      </c>
      <c r="E608" s="96" t="s">
        <v>53</v>
      </c>
      <c r="F608" s="135" t="s">
        <v>669</v>
      </c>
      <c r="G608" s="136" t="str">
        <f t="array" ref="G608">ifs(or($F608="",$F608="Main Primary Artist"),$F608,not(iserror(vlookup($F608,'Reference info'!$J$5:$J$8,1,0))),"Key Artist",not(iserror(vlookup($F608,'Reference info'!$J$38:$J$405,1,0))),"Performer",not(iserror(vlookup($F608,'Reference info'!$J$10:$J$36,1,0))),"Producer &amp; Engineer")</f>
        <v>Producer &amp; Engineer</v>
      </c>
      <c r="I608" s="8" t="str">
        <f>IF(AND(F608="Main Primary Artist",SUBSTITUTE(E608," ","")&lt;&gt;"VariousArtists",SUBSTITUTE(E608," ","")&lt;&gt;"VariousArtist",E608&lt;&gt;"Various",SUBSTITUTE(E608," ","")&lt;&gt;"AssortedArtists",SUBSTITUTE(E608," ","")&lt;&gt;"AssortedArtist",E608&lt;&gt;"Assorted",SUBSTITUTE(E608," ","")&lt;&gt;"AsortedArtists",SUBSTITUTE(E608," ","")&lt;&gt;"AsortedArtist",E608&lt;&gt;"Asorted",E608&lt;&gt;"Other",,SUBSTITUTE(E608," ","")&lt;&gt;"MiscellaneousArtists",SUBSTITUTE(E608," ","")&lt;&gt;"MiscellaneousArtist",E608&lt;&gt;"Miscellaneous",SUBSTITUTE(E608," ","")&lt;&gt;"MiscelaneousArtists",SUBSTITUTE(E608," ","")&lt;&gt;"MiscelaneousArtist",E608&lt;&gt;"Miscelaneous"),"update Releases set ArtistId=(select ArtistId from Artists where Name=N'"&amp;SUBSTITUTE(trim(E608),"'","''")&amp;"' and EnterpriseId="&amp;EntId&amp;"), SearchKeywords=concat_ws(' ', Name, N'"&amp;SUBSTITUTE(trim(E608),"'","''")&amp;"',(select Name from Labels where LabelId=Releases.LabelId), ReleaseId, UPC, Catalog) where "&amp;IF(A608&lt;&gt;"","UPC="&amp;A608,"Catalog='"&amp;SUBSTITUTE(trim(B608),"'","''")&amp;"'")&amp;" and EnterpriseId="&amp;EntId,IF(and(F608&lt;&gt;"Main Primary Artist",SUBSTITUTE(E608," ","")&lt;&gt;"VariousArtists",SUBSTITUTE(E608," ","")&lt;&gt;"VariousArtist",E608&lt;&gt;"Various",SUBSTITUTE(E608," ","")&lt;&gt;"AssortedArtists",SUBSTITUTE(E608," ","")&lt;&gt;"AssortedArtist",E608&lt;&gt;"Assorted",SUBSTITUTE(E608," ","")&lt;&gt;"AsortedArtists",SUBSTITUTE(E608," ","")&lt;&gt;"AsortedArtist",E608&lt;&gt;"Asorted",E608&lt;&gt;"Other",,SUBSTITUTE(E608," ","")&lt;&gt;"MiscellaneousArtists",SUBSTITUTE(E608," ","")&lt;&gt;"MiscellaneousArtist",E608&lt;&gt;"Miscellaneous",SUBSTITUTE(E608," ","")&lt;&gt;"MiscelaneousArtists",SUBSTITUTE(E608," ","")&lt;&gt;"MiscelaneousArtist",E608&lt;&gt;"Miscelaneous"),"INSERT into Contributors VALUES (newid(), "&amp;IF(F608&lt;&gt;"Primary Artist", "(select RoleId from ContributorRoles where Name='"&amp;F608&amp;"'), 0", "49, 1")&amp; ", null, (select max(ReleaseId) from Releases where "&amp;IF(A608&lt;&gt;"","UPC="&amp;A608,"Catalog='"&amp;SUBSTITUTE(trim(B608),"'","''")&amp;"'")&amp;" and EnterpriseId="&amp;EntId&amp;"), (select ArtistId from Artists where Name=N'"&amp;SUBSTITUTE(trim(E608),"'","''")&amp;"' and EnterpriseId="&amp;EntId&amp;"), null)",""))</f>
        <v>INSERT into Contributors VALUES (newid(), (select RoleId from ContributorRoles where Name='Engineer'), 0, null, (select max(ReleaseId) from Releases where UPC=717332571749 and EnterpriseId=647322), (select ArtistId from Artists where Name=N'PeJota10*' and EnterpriseId=647322), null)</v>
      </c>
    </row>
    <row r="609">
      <c r="A609" s="110">
        <v>7.17332807152E11</v>
      </c>
      <c r="B609" s="84"/>
      <c r="C609" s="134" t="str">
        <f t="array" ref="C609">ifs(and(isblank($A609),isblank($B609)),"", not(iserror(vlookup($A609&amp;$B609,'3) Release_Label'!$D:$D&amp;'3) Release_Label'!$E:$E,1,0))),vlookup($A609&amp;$B609,{'3) Release_Label'!$D:$D&amp;'3) Release_Label'!$E:$E,'3) Release_Label'!$F:$F},2,0), or(and(not(isblank($B609)),$B609=$B608,$A609&lt;&gt;$A608),and(not(isblank($A609)),$A609=$A608,$B609&lt;&gt;$B608)),"ID LISTS UNALIGNED",and($A609&lt;&gt;"",countif('3) Release_Label'!$D:$D,$A609)=0),"NO UPC MATCH in Release_Label",and($B609&lt;&gt;"",countif('3) Release_Label'!$E:$E,$B609)=0),"NO CATALOG ID MATCH in Release_Label",iserror(vlookup($A609&amp;$B609,'3) Release_Label'!$D:$D&amp;'3) Release_Label'!$E:$E,1,0)),"NO UPC-CATALOG ID pair MATCH in Release_Label" )</f>
        <v>Carrasco dos Deuses</v>
      </c>
      <c r="D609" s="134" t="str">
        <f t="array" ref="D609">ifs(and(isblank($A609),isblank($B609)),"", not(iserror(vlookup($A609&amp;$B609,'3) Release_Label'!$D:$D&amp;'3) Release_Label'!$E:$E,1,0))),vlookup($A609&amp;$B609,{'3) Release_Label'!$D:$D&amp;'3) Release_Label'!$E:$E,'3) Release_Label'!$H:$H},2,0), or(and(not(isblank($B609)),$B609=$B608,$A609&lt;&gt;$A608),and(not(isblank($A609)),$A609=$A608,$B609&lt;&gt;$B608)),"ID LISTS UNALIGNED",and($A609&lt;&gt;"",countif('3) Release_Label'!$D:$D,$A609)=0),"NO UPC MATCH in Release_Label",and($B609&lt;&gt;"",countif('3) Release_Label'!$E:$E,$B609)=0),"NO CATALOG ID MATCH in Release_Label",iserror(vlookup($A609&amp;$B609,'3) Release_Label'!$D:$D&amp;'3) Release_Label'!$E:$E,1,0)),"NO UPC-CATALOG ID pair MATCH in Release_Label" )</f>
        <v>Speed Up</v>
      </c>
      <c r="E609" s="96" t="s">
        <v>53</v>
      </c>
      <c r="F609" s="135" t="s">
        <v>667</v>
      </c>
      <c r="G609" s="136" t="str">
        <f t="array" ref="G609">ifs(or($F609="",$F609="Main Primary Artist"),$F609,not(iserror(vlookup($F609,'Reference info'!$J$5:$J$8,1,0))),"Key Artist",not(iserror(vlookup($F609,'Reference info'!$J$38:$J$405,1,0))),"Performer",not(iserror(vlookup($F609,'Reference info'!$J$10:$J$36,1,0))),"Producer &amp; Engineer")</f>
        <v>Producer &amp; Engineer</v>
      </c>
      <c r="I609" s="8" t="str">
        <f>IF(AND(F609="Main Primary Artist",SUBSTITUTE(E609," ","")&lt;&gt;"VariousArtists",SUBSTITUTE(E609," ","")&lt;&gt;"VariousArtist",E609&lt;&gt;"Various",SUBSTITUTE(E609," ","")&lt;&gt;"AssortedArtists",SUBSTITUTE(E609," ","")&lt;&gt;"AssortedArtist",E609&lt;&gt;"Assorted",SUBSTITUTE(E609," ","")&lt;&gt;"AsortedArtists",SUBSTITUTE(E609," ","")&lt;&gt;"AsortedArtist",E609&lt;&gt;"Asorted",E609&lt;&gt;"Other",,SUBSTITUTE(E609," ","")&lt;&gt;"MiscellaneousArtists",SUBSTITUTE(E609," ","")&lt;&gt;"MiscellaneousArtist",E609&lt;&gt;"Miscellaneous",SUBSTITUTE(E609," ","")&lt;&gt;"MiscelaneousArtists",SUBSTITUTE(E609," ","")&lt;&gt;"MiscelaneousArtist",E609&lt;&gt;"Miscelaneous"),"update Releases set ArtistId=(select ArtistId from Artists where Name=N'"&amp;SUBSTITUTE(trim(E609),"'","''")&amp;"' and EnterpriseId="&amp;EntId&amp;"), SearchKeywords=concat_ws(' ', Name, N'"&amp;SUBSTITUTE(trim(E609),"'","''")&amp;"',(select Name from Labels where LabelId=Releases.LabelId), ReleaseId, UPC, Catalog) where "&amp;IF(A609&lt;&gt;"","UPC="&amp;A609,"Catalog='"&amp;SUBSTITUTE(trim(B609),"'","''")&amp;"'")&amp;" and EnterpriseId="&amp;EntId,IF(and(F609&lt;&gt;"Main Primary Artist",SUBSTITUTE(E609," ","")&lt;&gt;"VariousArtists",SUBSTITUTE(E609," ","")&lt;&gt;"VariousArtist",E609&lt;&gt;"Various",SUBSTITUTE(E609," ","")&lt;&gt;"AssortedArtists",SUBSTITUTE(E609," ","")&lt;&gt;"AssortedArtist",E609&lt;&gt;"Assorted",SUBSTITUTE(E609," ","")&lt;&gt;"AsortedArtists",SUBSTITUTE(E609," ","")&lt;&gt;"AsortedArtist",E609&lt;&gt;"Asorted",E609&lt;&gt;"Other",,SUBSTITUTE(E609," ","")&lt;&gt;"MiscellaneousArtists",SUBSTITUTE(E609," ","")&lt;&gt;"MiscellaneousArtist",E609&lt;&gt;"Miscellaneous",SUBSTITUTE(E609," ","")&lt;&gt;"MiscelaneousArtists",SUBSTITUTE(E609," ","")&lt;&gt;"MiscelaneousArtist",E609&lt;&gt;"Miscelaneous"),"INSERT into Contributors VALUES (newid(), "&amp;IF(F609&lt;&gt;"Primary Artist", "(select RoleId from ContributorRoles where Name='"&amp;F609&amp;"'), 0", "49, 1")&amp; ", null, (select max(ReleaseId) from Releases where "&amp;IF(A609&lt;&gt;"","UPC="&amp;A609,"Catalog='"&amp;SUBSTITUTE(trim(B609),"'","''")&amp;"'")&amp;" and EnterpriseId="&amp;EntId&amp;"), (select ArtistId from Artists where Name=N'"&amp;SUBSTITUTE(trim(E609),"'","''")&amp;"' and EnterpriseId="&amp;EntId&amp;"), null)",""))</f>
        <v>INSERT into Contributors VALUES (newid(), (select RoleId from ContributorRoles where Name='Producer'), 0, null, (select max(ReleaseId) from Releases where UPC=717332807152 and EnterpriseId=647322), (select ArtistId from Artists where Name=N'PeJota10*' and EnterpriseId=647322), null)</v>
      </c>
    </row>
    <row r="610">
      <c r="A610" s="110">
        <v>7.17332807152E11</v>
      </c>
      <c r="B610" s="84"/>
      <c r="C610" s="134" t="str">
        <f t="array" ref="C610">ifs(and(isblank($A610),isblank($B610)),"", not(iserror(vlookup($A610&amp;$B610,'3) Release_Label'!$D:$D&amp;'3) Release_Label'!$E:$E,1,0))),vlookup($A610&amp;$B610,{'3) Release_Label'!$D:$D&amp;'3) Release_Label'!$E:$E,'3) Release_Label'!$F:$F},2,0), or(and(not(isblank($B610)),$B610=$B609,$A610&lt;&gt;$A609),and(not(isblank($A610)),$A610=$A609,$B610&lt;&gt;$B609)),"ID LISTS UNALIGNED",and($A610&lt;&gt;"",countif('3) Release_Label'!$D:$D,$A610)=0),"NO UPC MATCH in Release_Label",and($B610&lt;&gt;"",countif('3) Release_Label'!$E:$E,$B610)=0),"NO CATALOG ID MATCH in Release_Label",iserror(vlookup($A610&amp;$B610,'3) Release_Label'!$D:$D&amp;'3) Release_Label'!$E:$E,1,0)),"NO UPC-CATALOG ID pair MATCH in Release_Label" )</f>
        <v>Carrasco dos Deuses</v>
      </c>
      <c r="D610" s="134" t="str">
        <f t="array" ref="D610">ifs(and(isblank($A610),isblank($B610)),"", not(iserror(vlookup($A610&amp;$B610,'3) Release_Label'!$D:$D&amp;'3) Release_Label'!$E:$E,1,0))),vlookup($A610&amp;$B610,{'3) Release_Label'!$D:$D&amp;'3) Release_Label'!$E:$E,'3) Release_Label'!$H:$H},2,0), or(and(not(isblank($B610)),$B610=$B609,$A610&lt;&gt;$A609),and(not(isblank($A610)),$A610=$A609,$B610&lt;&gt;$B609)),"ID LISTS UNALIGNED",and($A610&lt;&gt;"",countif('3) Release_Label'!$D:$D,$A610)=0),"NO UPC MATCH in Release_Label",and($B610&lt;&gt;"",countif('3) Release_Label'!$E:$E,$B610)=0),"NO CATALOG ID MATCH in Release_Label",iserror(vlookup($A610&amp;$B610,'3) Release_Label'!$D:$D&amp;'3) Release_Label'!$E:$E,1,0)),"NO UPC-CATALOG ID pair MATCH in Release_Label" )</f>
        <v>Speed Up</v>
      </c>
      <c r="E610" s="96" t="s">
        <v>53</v>
      </c>
      <c r="F610" s="140" t="s">
        <v>666</v>
      </c>
      <c r="G610" s="136" t="str">
        <f t="array" ref="G610">ifs(or($F610="",$F610="Main Primary Artist"),$F610,not(iserror(vlookup($F610,'Reference info'!$J$5:$J$8,1,0))),"Key Artist",not(iserror(vlookup($F610,'Reference info'!$J$38:$J$405,1,0))),"Performer",not(iserror(vlookup($F610,'Reference info'!$J$10:$J$36,1,0))),"Producer &amp; Engineer")</f>
        <v>Main Primary Artist</v>
      </c>
      <c r="I610" s="8" t="str">
        <f>IF(AND(F610="Main Primary Artist",SUBSTITUTE(E610," ","")&lt;&gt;"VariousArtists",SUBSTITUTE(E610," ","")&lt;&gt;"VariousArtist",E610&lt;&gt;"Various",SUBSTITUTE(E610," ","")&lt;&gt;"AssortedArtists",SUBSTITUTE(E610," ","")&lt;&gt;"AssortedArtist",E610&lt;&gt;"Assorted",SUBSTITUTE(E610," ","")&lt;&gt;"AsortedArtists",SUBSTITUTE(E610," ","")&lt;&gt;"AsortedArtist",E610&lt;&gt;"Asorted",E610&lt;&gt;"Other",,SUBSTITUTE(E610," ","")&lt;&gt;"MiscellaneousArtists",SUBSTITUTE(E610," ","")&lt;&gt;"MiscellaneousArtist",E610&lt;&gt;"Miscellaneous",SUBSTITUTE(E610," ","")&lt;&gt;"MiscelaneousArtists",SUBSTITUTE(E610," ","")&lt;&gt;"MiscelaneousArtist",E610&lt;&gt;"Miscelaneous"),"update Releases set ArtistId=(select ArtistId from Artists where Name=N'"&amp;SUBSTITUTE(trim(E610),"'","''")&amp;"' and EnterpriseId="&amp;EntId&amp;"), SearchKeywords=concat_ws(' ', Name, N'"&amp;SUBSTITUTE(trim(E610),"'","''")&amp;"',(select Name from Labels where LabelId=Releases.LabelId), ReleaseId, UPC, Catalog) where "&amp;IF(A610&lt;&gt;"","UPC="&amp;A610,"Catalog='"&amp;SUBSTITUTE(trim(B610),"'","''")&amp;"'")&amp;" and EnterpriseId="&amp;EntId,IF(and(F610&lt;&gt;"Main Primary Artist",SUBSTITUTE(E610," ","")&lt;&gt;"VariousArtists",SUBSTITUTE(E610," ","")&lt;&gt;"VariousArtist",E610&lt;&gt;"Various",SUBSTITUTE(E610," ","")&lt;&gt;"AssortedArtists",SUBSTITUTE(E610," ","")&lt;&gt;"AssortedArtist",E610&lt;&gt;"Assorted",SUBSTITUTE(E610," ","")&lt;&gt;"AsortedArtists",SUBSTITUTE(E610," ","")&lt;&gt;"AsortedArtist",E610&lt;&gt;"Asorted",E610&lt;&gt;"Other",,SUBSTITUTE(E610," ","")&lt;&gt;"MiscellaneousArtists",SUBSTITUTE(E610," ","")&lt;&gt;"MiscellaneousArtist",E610&lt;&gt;"Miscellaneous",SUBSTITUTE(E610," ","")&lt;&gt;"MiscelaneousArtists",SUBSTITUTE(E610," ","")&lt;&gt;"MiscelaneousArtist",E610&lt;&gt;"Miscelaneous"),"INSERT into Contributors VALUES (newid(), "&amp;IF(F610&lt;&gt;"Primary Artist", "(select RoleId from ContributorRoles where Name='"&amp;F610&amp;"'), 0", "49, 1")&amp; ", null, (select max(ReleaseId) from Releases where "&amp;IF(A610&lt;&gt;"","UPC="&amp;A610,"Catalog='"&amp;SUBSTITUTE(trim(B610),"'","''")&amp;"'")&amp;" and EnterpriseId="&amp;EntId&amp;"), (select ArtistId from Artists where Name=N'"&amp;SUBSTITUTE(trim(E610),"'","''")&amp;"' and EnterpriseId="&amp;EntId&amp;"), null)",""))</f>
        <v>update Releases set ArtistId=(select ArtistId from Artists where Name=N'PeJota10*' and EnterpriseId=647322), SearchKeywords=concat_ws(' ', Name, N'PeJota10*',(select Name from Labels where LabelId=Releases.LabelId), ReleaseId, UPC, Catalog) where UPC=717332807152 and EnterpriseId=647322</v>
      </c>
    </row>
    <row r="611">
      <c r="A611" s="110">
        <v>7.17332807152E11</v>
      </c>
      <c r="B611" s="84"/>
      <c r="C611" s="134" t="str">
        <f t="array" ref="C611">ifs(and(isblank($A611),isblank($B611)),"", not(iserror(vlookup($A611&amp;$B611,'3) Release_Label'!$D:$D&amp;'3) Release_Label'!$E:$E,1,0))),vlookup($A611&amp;$B611,{'3) Release_Label'!$D:$D&amp;'3) Release_Label'!$E:$E,'3) Release_Label'!$F:$F},2,0), or(and(not(isblank($B611)),$B611=$B610,$A611&lt;&gt;$A610),and(not(isblank($A611)),$A611=$A610,$B611&lt;&gt;$B610)),"ID LISTS UNALIGNED",and($A611&lt;&gt;"",countif('3) Release_Label'!$D:$D,$A611)=0),"NO UPC MATCH in Release_Label",and($B611&lt;&gt;"",countif('3) Release_Label'!$E:$E,$B611)=0),"NO CATALOG ID MATCH in Release_Label",iserror(vlookup($A611&amp;$B611,'3) Release_Label'!$D:$D&amp;'3) Release_Label'!$E:$E,1,0)),"NO UPC-CATALOG ID pair MATCH in Release_Label" )</f>
        <v>Carrasco dos Deuses</v>
      </c>
      <c r="D611" s="134" t="str">
        <f t="array" ref="D611">ifs(and(isblank($A611),isblank($B611)),"", not(iserror(vlookup($A611&amp;$B611,'3) Release_Label'!$D:$D&amp;'3) Release_Label'!$E:$E,1,0))),vlookup($A611&amp;$B611,{'3) Release_Label'!$D:$D&amp;'3) Release_Label'!$E:$E,'3) Release_Label'!$H:$H},2,0), or(and(not(isblank($B611)),$B611=$B610,$A611&lt;&gt;$A610),and(not(isblank($A611)),$A611=$A610,$B611&lt;&gt;$B610)),"ID LISTS UNALIGNED",and($A611&lt;&gt;"",countif('3) Release_Label'!$D:$D,$A611)=0),"NO UPC MATCH in Release_Label",and($B611&lt;&gt;"",countif('3) Release_Label'!$E:$E,$B611)=0),"NO CATALOG ID MATCH in Release_Label",iserror(vlookup($A611&amp;$B611,'3) Release_Label'!$D:$D&amp;'3) Release_Label'!$E:$E,1,0)),"NO UPC-CATALOG ID pair MATCH in Release_Label" )</f>
        <v>Speed Up</v>
      </c>
      <c r="E611" s="96" t="s">
        <v>53</v>
      </c>
      <c r="F611" s="135" t="s">
        <v>669</v>
      </c>
      <c r="G611" s="136" t="str">
        <f t="array" ref="G611">ifs(or($F611="",$F611="Main Primary Artist"),$F611,not(iserror(vlookup($F611,'Reference info'!$J$5:$J$8,1,0))),"Key Artist",not(iserror(vlookup($F611,'Reference info'!$J$38:$J$405,1,0))),"Performer",not(iserror(vlookup($F611,'Reference info'!$J$10:$J$36,1,0))),"Producer &amp; Engineer")</f>
        <v>Producer &amp; Engineer</v>
      </c>
      <c r="I611" s="8" t="str">
        <f>IF(AND(F611="Main Primary Artist",SUBSTITUTE(E611," ","")&lt;&gt;"VariousArtists",SUBSTITUTE(E611," ","")&lt;&gt;"VariousArtist",E611&lt;&gt;"Various",SUBSTITUTE(E611," ","")&lt;&gt;"AssortedArtists",SUBSTITUTE(E611," ","")&lt;&gt;"AssortedArtist",E611&lt;&gt;"Assorted",SUBSTITUTE(E611," ","")&lt;&gt;"AsortedArtists",SUBSTITUTE(E611," ","")&lt;&gt;"AsortedArtist",E611&lt;&gt;"Asorted",E611&lt;&gt;"Other",,SUBSTITUTE(E611," ","")&lt;&gt;"MiscellaneousArtists",SUBSTITUTE(E611," ","")&lt;&gt;"MiscellaneousArtist",E611&lt;&gt;"Miscellaneous",SUBSTITUTE(E611," ","")&lt;&gt;"MiscelaneousArtists",SUBSTITUTE(E611," ","")&lt;&gt;"MiscelaneousArtist",E611&lt;&gt;"Miscelaneous"),"update Releases set ArtistId=(select ArtistId from Artists where Name=N'"&amp;SUBSTITUTE(trim(E611),"'","''")&amp;"' and EnterpriseId="&amp;EntId&amp;"), SearchKeywords=concat_ws(' ', Name, N'"&amp;SUBSTITUTE(trim(E611),"'","''")&amp;"',(select Name from Labels where LabelId=Releases.LabelId), ReleaseId, UPC, Catalog) where "&amp;IF(A611&lt;&gt;"","UPC="&amp;A611,"Catalog='"&amp;SUBSTITUTE(trim(B611),"'","''")&amp;"'")&amp;" and EnterpriseId="&amp;EntId,IF(and(F611&lt;&gt;"Main Primary Artist",SUBSTITUTE(E611," ","")&lt;&gt;"VariousArtists",SUBSTITUTE(E611," ","")&lt;&gt;"VariousArtist",E611&lt;&gt;"Various",SUBSTITUTE(E611," ","")&lt;&gt;"AssortedArtists",SUBSTITUTE(E611," ","")&lt;&gt;"AssortedArtist",E611&lt;&gt;"Assorted",SUBSTITUTE(E611," ","")&lt;&gt;"AsortedArtists",SUBSTITUTE(E611," ","")&lt;&gt;"AsortedArtist",E611&lt;&gt;"Asorted",E611&lt;&gt;"Other",,SUBSTITUTE(E611," ","")&lt;&gt;"MiscellaneousArtists",SUBSTITUTE(E611," ","")&lt;&gt;"MiscellaneousArtist",E611&lt;&gt;"Miscellaneous",SUBSTITUTE(E611," ","")&lt;&gt;"MiscelaneousArtists",SUBSTITUTE(E611," ","")&lt;&gt;"MiscelaneousArtist",E611&lt;&gt;"Miscelaneous"),"INSERT into Contributors VALUES (newid(), "&amp;IF(F611&lt;&gt;"Primary Artist", "(select RoleId from ContributorRoles where Name='"&amp;F611&amp;"'), 0", "49, 1")&amp; ", null, (select max(ReleaseId) from Releases where "&amp;IF(A611&lt;&gt;"","UPC="&amp;A611,"Catalog='"&amp;SUBSTITUTE(trim(B611),"'","''")&amp;"'")&amp;" and EnterpriseId="&amp;EntId&amp;"), (select ArtistId from Artists where Name=N'"&amp;SUBSTITUTE(trim(E611),"'","''")&amp;"' and EnterpriseId="&amp;EntId&amp;"), null)",""))</f>
        <v>INSERT into Contributors VALUES (newid(), (select RoleId from ContributorRoles where Name='Engineer'), 0, null, (select max(ReleaseId) from Releases where UPC=717332807152 and EnterpriseId=647322), (select ArtistId from Artists where Name=N'PeJota10*' and EnterpriseId=647322), null)</v>
      </c>
    </row>
    <row r="612">
      <c r="A612" s="110">
        <v>7.17332807206E11</v>
      </c>
      <c r="B612" s="84"/>
      <c r="C612" s="134" t="str">
        <f t="array" ref="C612">ifs(and(isblank($A612),isblank($B612)),"", not(iserror(vlookup($A612&amp;$B612,'3) Release_Label'!$D:$D&amp;'3) Release_Label'!$E:$E,1,0))),vlookup($A612&amp;$B612,{'3) Release_Label'!$D:$D&amp;'3) Release_Label'!$E:$E,'3) Release_Label'!$F:$F},2,0), or(and(not(isblank($B612)),$B612=$B611,$A612&lt;&gt;$A611),and(not(isblank($A612)),$A612=$A611,$B612&lt;&gt;$B611)),"ID LISTS UNALIGNED",and($A612&lt;&gt;"",countif('3) Release_Label'!$D:$D,$A612)=0),"NO UPC MATCH in Release_Label",and($B612&lt;&gt;"",countif('3) Release_Label'!$E:$E,$B612)=0),"NO CATALOG ID MATCH in Release_Label",iserror(vlookup($A612&amp;$B612,'3) Release_Label'!$D:$D&amp;'3) Release_Label'!$E:$E,1,0)),"NO UPC-CATALOG ID pair MATCH in Release_Label" )</f>
        <v>Carrasco dos Deuses</v>
      </c>
      <c r="D612" s="134" t="str">
        <f t="array" ref="D612">ifs(and(isblank($A612),isblank($B612)),"", not(iserror(vlookup($A612&amp;$B612,'3) Release_Label'!$D:$D&amp;'3) Release_Label'!$E:$E,1,0))),vlookup($A612&amp;$B612,{'3) Release_Label'!$D:$D&amp;'3) Release_Label'!$E:$E,'3) Release_Label'!$H:$H},2,0), or(and(not(isblank($B612)),$B612=$B611,$A612&lt;&gt;$A611),and(not(isblank($A612)),$A612=$A611,$B612&lt;&gt;$B611)),"ID LISTS UNALIGNED",and($A612&lt;&gt;"",countif('3) Release_Label'!$D:$D,$A612)=0),"NO UPC MATCH in Release_Label",and($B612&lt;&gt;"",countif('3) Release_Label'!$E:$E,$B612)=0),"NO CATALOG ID MATCH in Release_Label",iserror(vlookup($A612&amp;$B612,'3) Release_Label'!$D:$D&amp;'3) Release_Label'!$E:$E,1,0)),"NO UPC-CATALOG ID pair MATCH in Release_Label" )</f>
        <v/>
      </c>
      <c r="E612" s="96" t="s">
        <v>53</v>
      </c>
      <c r="F612" s="135" t="s">
        <v>667</v>
      </c>
      <c r="G612" s="136" t="str">
        <f t="array" ref="G612">ifs(or($F612="",$F612="Main Primary Artist"),$F612,not(iserror(vlookup($F612,'Reference info'!$J$5:$J$8,1,0))),"Key Artist",not(iserror(vlookup($F612,'Reference info'!$J$38:$J$405,1,0))),"Performer",not(iserror(vlookup($F612,'Reference info'!$J$10:$J$36,1,0))),"Producer &amp; Engineer")</f>
        <v>Producer &amp; Engineer</v>
      </c>
      <c r="I612" s="8" t="str">
        <f>IF(AND(F612="Main Primary Artist",SUBSTITUTE(E612," ","")&lt;&gt;"VariousArtists",SUBSTITUTE(E612," ","")&lt;&gt;"VariousArtist",E612&lt;&gt;"Various",SUBSTITUTE(E612," ","")&lt;&gt;"AssortedArtists",SUBSTITUTE(E612," ","")&lt;&gt;"AssortedArtist",E612&lt;&gt;"Assorted",SUBSTITUTE(E612," ","")&lt;&gt;"AsortedArtists",SUBSTITUTE(E612," ","")&lt;&gt;"AsortedArtist",E612&lt;&gt;"Asorted",E612&lt;&gt;"Other",,SUBSTITUTE(E612," ","")&lt;&gt;"MiscellaneousArtists",SUBSTITUTE(E612," ","")&lt;&gt;"MiscellaneousArtist",E612&lt;&gt;"Miscellaneous",SUBSTITUTE(E612," ","")&lt;&gt;"MiscelaneousArtists",SUBSTITUTE(E612," ","")&lt;&gt;"MiscelaneousArtist",E612&lt;&gt;"Miscelaneous"),"update Releases set ArtistId=(select ArtistId from Artists where Name=N'"&amp;SUBSTITUTE(trim(E612),"'","''")&amp;"' and EnterpriseId="&amp;EntId&amp;"), SearchKeywords=concat_ws(' ', Name, N'"&amp;SUBSTITUTE(trim(E612),"'","''")&amp;"',(select Name from Labels where LabelId=Releases.LabelId), ReleaseId, UPC, Catalog) where "&amp;IF(A612&lt;&gt;"","UPC="&amp;A612,"Catalog='"&amp;SUBSTITUTE(trim(B612),"'","''")&amp;"'")&amp;" and EnterpriseId="&amp;EntId,IF(and(F612&lt;&gt;"Main Primary Artist",SUBSTITUTE(E612," ","")&lt;&gt;"VariousArtists",SUBSTITUTE(E612," ","")&lt;&gt;"VariousArtist",E612&lt;&gt;"Various",SUBSTITUTE(E612," ","")&lt;&gt;"AssortedArtists",SUBSTITUTE(E612," ","")&lt;&gt;"AssortedArtist",E612&lt;&gt;"Assorted",SUBSTITUTE(E612," ","")&lt;&gt;"AsortedArtists",SUBSTITUTE(E612," ","")&lt;&gt;"AsortedArtist",E612&lt;&gt;"Asorted",E612&lt;&gt;"Other",,SUBSTITUTE(E612," ","")&lt;&gt;"MiscellaneousArtists",SUBSTITUTE(E612," ","")&lt;&gt;"MiscellaneousArtist",E612&lt;&gt;"Miscellaneous",SUBSTITUTE(E612," ","")&lt;&gt;"MiscelaneousArtists",SUBSTITUTE(E612," ","")&lt;&gt;"MiscelaneousArtist",E612&lt;&gt;"Miscelaneous"),"INSERT into Contributors VALUES (newid(), "&amp;IF(F612&lt;&gt;"Primary Artist", "(select RoleId from ContributorRoles where Name='"&amp;F612&amp;"'), 0", "49, 1")&amp; ", null, (select max(ReleaseId) from Releases where "&amp;IF(A612&lt;&gt;"","UPC="&amp;A612,"Catalog='"&amp;SUBSTITUTE(trim(B612),"'","''")&amp;"'")&amp;" and EnterpriseId="&amp;EntId&amp;"), (select ArtistId from Artists where Name=N'"&amp;SUBSTITUTE(trim(E612),"'","''")&amp;"' and EnterpriseId="&amp;EntId&amp;"), null)",""))</f>
        <v>INSERT into Contributors VALUES (newid(), (select RoleId from ContributorRoles where Name='Producer'), 0, null, (select max(ReleaseId) from Releases where UPC=717332807206 and EnterpriseId=647322), (select ArtistId from Artists where Name=N'PeJota10*' and EnterpriseId=647322), null)</v>
      </c>
    </row>
    <row r="613">
      <c r="A613" s="110">
        <v>7.17332807206E11</v>
      </c>
      <c r="B613" s="84"/>
      <c r="C613" s="134" t="str">
        <f t="array" ref="C613">ifs(and(isblank($A613),isblank($B613)),"", not(iserror(vlookup($A613&amp;$B613,'3) Release_Label'!$D:$D&amp;'3) Release_Label'!$E:$E,1,0))),vlookup($A613&amp;$B613,{'3) Release_Label'!$D:$D&amp;'3) Release_Label'!$E:$E,'3) Release_Label'!$F:$F},2,0), or(and(not(isblank($B613)),$B613=$B612,$A613&lt;&gt;$A612),and(not(isblank($A613)),$A613=$A612,$B613&lt;&gt;$B612)),"ID LISTS UNALIGNED",and($A613&lt;&gt;"",countif('3) Release_Label'!$D:$D,$A613)=0),"NO UPC MATCH in Release_Label",and($B613&lt;&gt;"",countif('3) Release_Label'!$E:$E,$B613)=0),"NO CATALOG ID MATCH in Release_Label",iserror(vlookup($A613&amp;$B613,'3) Release_Label'!$D:$D&amp;'3) Release_Label'!$E:$E,1,0)),"NO UPC-CATALOG ID pair MATCH in Release_Label" )</f>
        <v>Carrasco dos Deuses</v>
      </c>
      <c r="D613" s="134" t="str">
        <f t="array" ref="D613">ifs(and(isblank($A613),isblank($B613)),"", not(iserror(vlookup($A613&amp;$B613,'3) Release_Label'!$D:$D&amp;'3) Release_Label'!$E:$E,1,0))),vlookup($A613&amp;$B613,{'3) Release_Label'!$D:$D&amp;'3) Release_Label'!$E:$E,'3) Release_Label'!$H:$H},2,0), or(and(not(isblank($B613)),$B613=$B612,$A613&lt;&gt;$A612),and(not(isblank($A613)),$A613=$A612,$B613&lt;&gt;$B612)),"ID LISTS UNALIGNED",and($A613&lt;&gt;"",countif('3) Release_Label'!$D:$D,$A613)=0),"NO UPC MATCH in Release_Label",and($B613&lt;&gt;"",countif('3) Release_Label'!$E:$E,$B613)=0),"NO CATALOG ID MATCH in Release_Label",iserror(vlookup($A613&amp;$B613,'3) Release_Label'!$D:$D&amp;'3) Release_Label'!$E:$E,1,0)),"NO UPC-CATALOG ID pair MATCH in Release_Label" )</f>
        <v/>
      </c>
      <c r="E613" s="96" t="s">
        <v>53</v>
      </c>
      <c r="F613" s="140" t="s">
        <v>666</v>
      </c>
      <c r="G613" s="136" t="str">
        <f t="array" ref="G613">ifs(or($F613="",$F613="Main Primary Artist"),$F613,not(iserror(vlookup($F613,'Reference info'!$J$5:$J$8,1,0))),"Key Artist",not(iserror(vlookup($F613,'Reference info'!$J$38:$J$405,1,0))),"Performer",not(iserror(vlookup($F613,'Reference info'!$J$10:$J$36,1,0))),"Producer &amp; Engineer")</f>
        <v>Main Primary Artist</v>
      </c>
      <c r="I613" s="8" t="str">
        <f>IF(AND(F613="Main Primary Artist",SUBSTITUTE(E613," ","")&lt;&gt;"VariousArtists",SUBSTITUTE(E613," ","")&lt;&gt;"VariousArtist",E613&lt;&gt;"Various",SUBSTITUTE(E613," ","")&lt;&gt;"AssortedArtists",SUBSTITUTE(E613," ","")&lt;&gt;"AssortedArtist",E613&lt;&gt;"Assorted",SUBSTITUTE(E613," ","")&lt;&gt;"AsortedArtists",SUBSTITUTE(E613," ","")&lt;&gt;"AsortedArtist",E613&lt;&gt;"Asorted",E613&lt;&gt;"Other",,SUBSTITUTE(E613," ","")&lt;&gt;"MiscellaneousArtists",SUBSTITUTE(E613," ","")&lt;&gt;"MiscellaneousArtist",E613&lt;&gt;"Miscellaneous",SUBSTITUTE(E613," ","")&lt;&gt;"MiscelaneousArtists",SUBSTITUTE(E613," ","")&lt;&gt;"MiscelaneousArtist",E613&lt;&gt;"Miscelaneous"),"update Releases set ArtistId=(select ArtistId from Artists where Name=N'"&amp;SUBSTITUTE(trim(E613),"'","''")&amp;"' and EnterpriseId="&amp;EntId&amp;"), SearchKeywords=concat_ws(' ', Name, N'"&amp;SUBSTITUTE(trim(E613),"'","''")&amp;"',(select Name from Labels where LabelId=Releases.LabelId), ReleaseId, UPC, Catalog) where "&amp;IF(A613&lt;&gt;"","UPC="&amp;A613,"Catalog='"&amp;SUBSTITUTE(trim(B613),"'","''")&amp;"'")&amp;" and EnterpriseId="&amp;EntId,IF(and(F613&lt;&gt;"Main Primary Artist",SUBSTITUTE(E613," ","")&lt;&gt;"VariousArtists",SUBSTITUTE(E613," ","")&lt;&gt;"VariousArtist",E613&lt;&gt;"Various",SUBSTITUTE(E613," ","")&lt;&gt;"AssortedArtists",SUBSTITUTE(E613," ","")&lt;&gt;"AssortedArtist",E613&lt;&gt;"Assorted",SUBSTITUTE(E613," ","")&lt;&gt;"AsortedArtists",SUBSTITUTE(E613," ","")&lt;&gt;"AsortedArtist",E613&lt;&gt;"Asorted",E613&lt;&gt;"Other",,SUBSTITUTE(E613," ","")&lt;&gt;"MiscellaneousArtists",SUBSTITUTE(E613," ","")&lt;&gt;"MiscellaneousArtist",E613&lt;&gt;"Miscellaneous",SUBSTITUTE(E613," ","")&lt;&gt;"MiscelaneousArtists",SUBSTITUTE(E613," ","")&lt;&gt;"MiscelaneousArtist",E613&lt;&gt;"Miscelaneous"),"INSERT into Contributors VALUES (newid(), "&amp;IF(F613&lt;&gt;"Primary Artist", "(select RoleId from ContributorRoles where Name='"&amp;F613&amp;"'), 0", "49, 1")&amp; ", null, (select max(ReleaseId) from Releases where "&amp;IF(A613&lt;&gt;"","UPC="&amp;A613,"Catalog='"&amp;SUBSTITUTE(trim(B613),"'","''")&amp;"'")&amp;" and EnterpriseId="&amp;EntId&amp;"), (select ArtistId from Artists where Name=N'"&amp;SUBSTITUTE(trim(E613),"'","''")&amp;"' and EnterpriseId="&amp;EntId&amp;"), null)",""))</f>
        <v>update Releases set ArtistId=(select ArtistId from Artists where Name=N'PeJota10*' and EnterpriseId=647322), SearchKeywords=concat_ws(' ', Name, N'PeJota10*',(select Name from Labels where LabelId=Releases.LabelId), ReleaseId, UPC, Catalog) where UPC=717332807206 and EnterpriseId=647322</v>
      </c>
    </row>
    <row r="614">
      <c r="A614" s="110">
        <v>7.17332807206E11</v>
      </c>
      <c r="B614" s="84"/>
      <c r="C614" s="134" t="str">
        <f t="array" ref="C614">ifs(and(isblank($A614),isblank($B614)),"", not(iserror(vlookup($A614&amp;$B614,'3) Release_Label'!$D:$D&amp;'3) Release_Label'!$E:$E,1,0))),vlookup($A614&amp;$B614,{'3) Release_Label'!$D:$D&amp;'3) Release_Label'!$E:$E,'3) Release_Label'!$F:$F},2,0), or(and(not(isblank($B614)),$B614=$B613,$A614&lt;&gt;$A613),and(not(isblank($A614)),$A614=$A613,$B614&lt;&gt;$B613)),"ID LISTS UNALIGNED",and($A614&lt;&gt;"",countif('3) Release_Label'!$D:$D,$A614)=0),"NO UPC MATCH in Release_Label",and($B614&lt;&gt;"",countif('3) Release_Label'!$E:$E,$B614)=0),"NO CATALOG ID MATCH in Release_Label",iserror(vlookup($A614&amp;$B614,'3) Release_Label'!$D:$D&amp;'3) Release_Label'!$E:$E,1,0)),"NO UPC-CATALOG ID pair MATCH in Release_Label" )</f>
        <v>Carrasco dos Deuses</v>
      </c>
      <c r="D614" s="134" t="str">
        <f t="array" ref="D614">ifs(and(isblank($A614),isblank($B614)),"", not(iserror(vlookup($A614&amp;$B614,'3) Release_Label'!$D:$D&amp;'3) Release_Label'!$E:$E,1,0))),vlookup($A614&amp;$B614,{'3) Release_Label'!$D:$D&amp;'3) Release_Label'!$E:$E,'3) Release_Label'!$H:$H},2,0), or(and(not(isblank($B614)),$B614=$B613,$A614&lt;&gt;$A613),and(not(isblank($A614)),$A614=$A613,$B614&lt;&gt;$B613)),"ID LISTS UNALIGNED",and($A614&lt;&gt;"",countif('3) Release_Label'!$D:$D,$A614)=0),"NO UPC MATCH in Release_Label",and($B614&lt;&gt;"",countif('3) Release_Label'!$E:$E,$B614)=0),"NO CATALOG ID MATCH in Release_Label",iserror(vlookup($A614&amp;$B614,'3) Release_Label'!$D:$D&amp;'3) Release_Label'!$E:$E,1,0)),"NO UPC-CATALOG ID pair MATCH in Release_Label" )</f>
        <v/>
      </c>
      <c r="E614" s="96" t="s">
        <v>53</v>
      </c>
      <c r="F614" s="135" t="s">
        <v>669</v>
      </c>
      <c r="G614" s="136" t="str">
        <f t="array" ref="G614">ifs(or($F614="",$F614="Main Primary Artist"),$F614,not(iserror(vlookup($F614,'Reference info'!$J$5:$J$8,1,0))),"Key Artist",not(iserror(vlookup($F614,'Reference info'!$J$38:$J$405,1,0))),"Performer",not(iserror(vlookup($F614,'Reference info'!$J$10:$J$36,1,0))),"Producer &amp; Engineer")</f>
        <v>Producer &amp; Engineer</v>
      </c>
      <c r="I614" s="8" t="str">
        <f>IF(AND(F614="Main Primary Artist",SUBSTITUTE(E614," ","")&lt;&gt;"VariousArtists",SUBSTITUTE(E614," ","")&lt;&gt;"VariousArtist",E614&lt;&gt;"Various",SUBSTITUTE(E614," ","")&lt;&gt;"AssortedArtists",SUBSTITUTE(E614," ","")&lt;&gt;"AssortedArtist",E614&lt;&gt;"Assorted",SUBSTITUTE(E614," ","")&lt;&gt;"AsortedArtists",SUBSTITUTE(E614," ","")&lt;&gt;"AsortedArtist",E614&lt;&gt;"Asorted",E614&lt;&gt;"Other",,SUBSTITUTE(E614," ","")&lt;&gt;"MiscellaneousArtists",SUBSTITUTE(E614," ","")&lt;&gt;"MiscellaneousArtist",E614&lt;&gt;"Miscellaneous",SUBSTITUTE(E614," ","")&lt;&gt;"MiscelaneousArtists",SUBSTITUTE(E614," ","")&lt;&gt;"MiscelaneousArtist",E614&lt;&gt;"Miscelaneous"),"update Releases set ArtistId=(select ArtistId from Artists where Name=N'"&amp;SUBSTITUTE(trim(E614),"'","''")&amp;"' and EnterpriseId="&amp;EntId&amp;"), SearchKeywords=concat_ws(' ', Name, N'"&amp;SUBSTITUTE(trim(E614),"'","''")&amp;"',(select Name from Labels where LabelId=Releases.LabelId), ReleaseId, UPC, Catalog) where "&amp;IF(A614&lt;&gt;"","UPC="&amp;A614,"Catalog='"&amp;SUBSTITUTE(trim(B614),"'","''")&amp;"'")&amp;" and EnterpriseId="&amp;EntId,IF(and(F614&lt;&gt;"Main Primary Artist",SUBSTITUTE(E614," ","")&lt;&gt;"VariousArtists",SUBSTITUTE(E614," ","")&lt;&gt;"VariousArtist",E614&lt;&gt;"Various",SUBSTITUTE(E614," ","")&lt;&gt;"AssortedArtists",SUBSTITUTE(E614," ","")&lt;&gt;"AssortedArtist",E614&lt;&gt;"Assorted",SUBSTITUTE(E614," ","")&lt;&gt;"AsortedArtists",SUBSTITUTE(E614," ","")&lt;&gt;"AsortedArtist",E614&lt;&gt;"Asorted",E614&lt;&gt;"Other",,SUBSTITUTE(E614," ","")&lt;&gt;"MiscellaneousArtists",SUBSTITUTE(E614," ","")&lt;&gt;"MiscellaneousArtist",E614&lt;&gt;"Miscellaneous",SUBSTITUTE(E614," ","")&lt;&gt;"MiscelaneousArtists",SUBSTITUTE(E614," ","")&lt;&gt;"MiscelaneousArtist",E614&lt;&gt;"Miscelaneous"),"INSERT into Contributors VALUES (newid(), "&amp;IF(F614&lt;&gt;"Primary Artist", "(select RoleId from ContributorRoles where Name='"&amp;F614&amp;"'), 0", "49, 1")&amp; ", null, (select max(ReleaseId) from Releases where "&amp;IF(A614&lt;&gt;"","UPC="&amp;A614,"Catalog='"&amp;SUBSTITUTE(trim(B614),"'","''")&amp;"'")&amp;" and EnterpriseId="&amp;EntId&amp;"), (select ArtistId from Artists where Name=N'"&amp;SUBSTITUTE(trim(E614),"'","''")&amp;"' and EnterpriseId="&amp;EntId&amp;"), null)",""))</f>
        <v>INSERT into Contributors VALUES (newid(), (select RoleId from ContributorRoles where Name='Engineer'), 0, null, (select max(ReleaseId) from Releases where UPC=717332807206 and EnterpriseId=647322), (select ArtistId from Artists where Name=N'PeJota10*' and EnterpriseId=647322), null)</v>
      </c>
    </row>
    <row r="615">
      <c r="A615" s="110">
        <v>7.17332976582E11</v>
      </c>
      <c r="B615" s="84"/>
      <c r="C615" s="134" t="str">
        <f t="array" ref="C615">ifs(and(isblank($A615),isblank($B615)),"", not(iserror(vlookup($A615&amp;$B615,'3) Release_Label'!$D:$D&amp;'3) Release_Label'!$E:$E,1,0))),vlookup($A615&amp;$B615,{'3) Release_Label'!$D:$D&amp;'3) Release_Label'!$E:$E,'3) Release_Label'!$F:$F},2,0), or(and(not(isblank($B615)),$B615=$B614,$A615&lt;&gt;$A614),and(not(isblank($A615)),$A615=$A614,$B615&lt;&gt;$B614)),"ID LISTS UNALIGNED",and($A615&lt;&gt;"",countif('3) Release_Label'!$D:$D,$A615)=0),"NO UPC MATCH in Release_Label",and($B615&lt;&gt;"",countif('3) Release_Label'!$E:$E,$B615)=0),"NO CATALOG ID MATCH in Release_Label",iserror(vlookup($A615&amp;$B615,'3) Release_Label'!$D:$D&amp;'3) Release_Label'!$E:$E,1,0)),"NO UPC-CATALOG ID pair MATCH in Release_Label" )</f>
        <v>Malvado Favorito</v>
      </c>
      <c r="D615" s="134" t="str">
        <f t="array" ref="D615">ifs(and(isblank($A615),isblank($B615)),"", not(iserror(vlookup($A615&amp;$B615,'3) Release_Label'!$D:$D&amp;'3) Release_Label'!$E:$E,1,0))),vlookup($A615&amp;$B615,{'3) Release_Label'!$D:$D&amp;'3) Release_Label'!$E:$E,'3) Release_Label'!$H:$H},2,0), or(and(not(isblank($B615)),$B615=$B614,$A615&lt;&gt;$A614),and(not(isblank($A615)),$A615=$A614,$B615&lt;&gt;$B614)),"ID LISTS UNALIGNED",and($A615&lt;&gt;"",countif('3) Release_Label'!$D:$D,$A615)=0),"NO UPC MATCH in Release_Label",and($B615&lt;&gt;"",countif('3) Release_Label'!$E:$E,$B615)=0),"NO CATALOG ID MATCH in Release_Label",iserror(vlookup($A615&amp;$B615,'3) Release_Label'!$D:$D&amp;'3) Release_Label'!$E:$E,1,0)),"NO UPC-CATALOG ID pair MATCH in Release_Label" )</f>
        <v>Speed Up</v>
      </c>
      <c r="E615" s="96" t="s">
        <v>53</v>
      </c>
      <c r="F615" s="135" t="s">
        <v>667</v>
      </c>
      <c r="G615" s="136" t="str">
        <f t="array" ref="G615">ifs(or($F615="",$F615="Main Primary Artist"),$F615,not(iserror(vlookup($F615,'Reference info'!$J$5:$J$8,1,0))),"Key Artist",not(iserror(vlookup($F615,'Reference info'!$J$38:$J$405,1,0))),"Performer",not(iserror(vlookup($F615,'Reference info'!$J$10:$J$36,1,0))),"Producer &amp; Engineer")</f>
        <v>Producer &amp; Engineer</v>
      </c>
      <c r="I615" s="8" t="str">
        <f>IF(AND(F615="Main Primary Artist",SUBSTITUTE(E615," ","")&lt;&gt;"VariousArtists",SUBSTITUTE(E615," ","")&lt;&gt;"VariousArtist",E615&lt;&gt;"Various",SUBSTITUTE(E615," ","")&lt;&gt;"AssortedArtists",SUBSTITUTE(E615," ","")&lt;&gt;"AssortedArtist",E615&lt;&gt;"Assorted",SUBSTITUTE(E615," ","")&lt;&gt;"AsortedArtists",SUBSTITUTE(E615," ","")&lt;&gt;"AsortedArtist",E615&lt;&gt;"Asorted",E615&lt;&gt;"Other",,SUBSTITUTE(E615," ","")&lt;&gt;"MiscellaneousArtists",SUBSTITUTE(E615," ","")&lt;&gt;"MiscellaneousArtist",E615&lt;&gt;"Miscellaneous",SUBSTITUTE(E615," ","")&lt;&gt;"MiscelaneousArtists",SUBSTITUTE(E615," ","")&lt;&gt;"MiscelaneousArtist",E615&lt;&gt;"Miscelaneous"),"update Releases set ArtistId=(select ArtistId from Artists where Name=N'"&amp;SUBSTITUTE(trim(E615),"'","''")&amp;"' and EnterpriseId="&amp;EntId&amp;"), SearchKeywords=concat_ws(' ', Name, N'"&amp;SUBSTITUTE(trim(E615),"'","''")&amp;"',(select Name from Labels where LabelId=Releases.LabelId), ReleaseId, UPC, Catalog) where "&amp;IF(A615&lt;&gt;"","UPC="&amp;A615,"Catalog='"&amp;SUBSTITUTE(trim(B615),"'","''")&amp;"'")&amp;" and EnterpriseId="&amp;EntId,IF(and(F615&lt;&gt;"Main Primary Artist",SUBSTITUTE(E615," ","")&lt;&gt;"VariousArtists",SUBSTITUTE(E615," ","")&lt;&gt;"VariousArtist",E615&lt;&gt;"Various",SUBSTITUTE(E615," ","")&lt;&gt;"AssortedArtists",SUBSTITUTE(E615," ","")&lt;&gt;"AssortedArtist",E615&lt;&gt;"Assorted",SUBSTITUTE(E615," ","")&lt;&gt;"AsortedArtists",SUBSTITUTE(E615," ","")&lt;&gt;"AsortedArtist",E615&lt;&gt;"Asorted",E615&lt;&gt;"Other",,SUBSTITUTE(E615," ","")&lt;&gt;"MiscellaneousArtists",SUBSTITUTE(E615," ","")&lt;&gt;"MiscellaneousArtist",E615&lt;&gt;"Miscellaneous",SUBSTITUTE(E615," ","")&lt;&gt;"MiscelaneousArtists",SUBSTITUTE(E615," ","")&lt;&gt;"MiscelaneousArtist",E615&lt;&gt;"Miscelaneous"),"INSERT into Contributors VALUES (newid(), "&amp;IF(F615&lt;&gt;"Primary Artist", "(select RoleId from ContributorRoles where Name='"&amp;F615&amp;"'), 0", "49, 1")&amp; ", null, (select max(ReleaseId) from Releases where "&amp;IF(A615&lt;&gt;"","UPC="&amp;A615,"Catalog='"&amp;SUBSTITUTE(trim(B615),"'","''")&amp;"'")&amp;" and EnterpriseId="&amp;EntId&amp;"), (select ArtistId from Artists where Name=N'"&amp;SUBSTITUTE(trim(E615),"'","''")&amp;"' and EnterpriseId="&amp;EntId&amp;"), null)",""))</f>
        <v>INSERT into Contributors VALUES (newid(), (select RoleId from ContributorRoles where Name='Producer'), 0, null, (select max(ReleaseId) from Releases where UPC=717332976582 and EnterpriseId=647322), (select ArtistId from Artists where Name=N'PeJota10*' and EnterpriseId=647322), null)</v>
      </c>
    </row>
    <row r="616">
      <c r="A616" s="110">
        <v>7.17332976582E11</v>
      </c>
      <c r="B616" s="84"/>
      <c r="C616" s="134" t="str">
        <f t="array" ref="C616">ifs(and(isblank($A616),isblank($B616)),"", not(iserror(vlookup($A616&amp;$B616,'3) Release_Label'!$D:$D&amp;'3) Release_Label'!$E:$E,1,0))),vlookup($A616&amp;$B616,{'3) Release_Label'!$D:$D&amp;'3) Release_Label'!$E:$E,'3) Release_Label'!$F:$F},2,0), or(and(not(isblank($B616)),$B616=$B615,$A616&lt;&gt;$A615),and(not(isblank($A616)),$A616=$A615,$B616&lt;&gt;$B615)),"ID LISTS UNALIGNED",and($A616&lt;&gt;"",countif('3) Release_Label'!$D:$D,$A616)=0),"NO UPC MATCH in Release_Label",and($B616&lt;&gt;"",countif('3) Release_Label'!$E:$E,$B616)=0),"NO CATALOG ID MATCH in Release_Label",iserror(vlookup($A616&amp;$B616,'3) Release_Label'!$D:$D&amp;'3) Release_Label'!$E:$E,1,0)),"NO UPC-CATALOG ID pair MATCH in Release_Label" )</f>
        <v>Malvado Favorito</v>
      </c>
      <c r="D616" s="134" t="str">
        <f t="array" ref="D616">ifs(and(isblank($A616),isblank($B616)),"", not(iserror(vlookup($A616&amp;$B616,'3) Release_Label'!$D:$D&amp;'3) Release_Label'!$E:$E,1,0))),vlookup($A616&amp;$B616,{'3) Release_Label'!$D:$D&amp;'3) Release_Label'!$E:$E,'3) Release_Label'!$H:$H},2,0), or(and(not(isblank($B616)),$B616=$B615,$A616&lt;&gt;$A615),and(not(isblank($A616)),$A616=$A615,$B616&lt;&gt;$B615)),"ID LISTS UNALIGNED",and($A616&lt;&gt;"",countif('3) Release_Label'!$D:$D,$A616)=0),"NO UPC MATCH in Release_Label",and($B616&lt;&gt;"",countif('3) Release_Label'!$E:$E,$B616)=0),"NO CATALOG ID MATCH in Release_Label",iserror(vlookup($A616&amp;$B616,'3) Release_Label'!$D:$D&amp;'3) Release_Label'!$E:$E,1,0)),"NO UPC-CATALOG ID pair MATCH in Release_Label" )</f>
        <v>Speed Up</v>
      </c>
      <c r="E616" s="96" t="s">
        <v>53</v>
      </c>
      <c r="F616" s="140" t="s">
        <v>666</v>
      </c>
      <c r="G616" s="136" t="str">
        <f t="array" ref="G616">ifs(or($F616="",$F616="Main Primary Artist"),$F616,not(iserror(vlookup($F616,'Reference info'!$J$5:$J$8,1,0))),"Key Artist",not(iserror(vlookup($F616,'Reference info'!$J$38:$J$405,1,0))),"Performer",not(iserror(vlookup($F616,'Reference info'!$J$10:$J$36,1,0))),"Producer &amp; Engineer")</f>
        <v>Main Primary Artist</v>
      </c>
      <c r="I616" s="8" t="str">
        <f>IF(AND(F616="Main Primary Artist",SUBSTITUTE(E616," ","")&lt;&gt;"VariousArtists",SUBSTITUTE(E616," ","")&lt;&gt;"VariousArtist",E616&lt;&gt;"Various",SUBSTITUTE(E616," ","")&lt;&gt;"AssortedArtists",SUBSTITUTE(E616," ","")&lt;&gt;"AssortedArtist",E616&lt;&gt;"Assorted",SUBSTITUTE(E616," ","")&lt;&gt;"AsortedArtists",SUBSTITUTE(E616," ","")&lt;&gt;"AsortedArtist",E616&lt;&gt;"Asorted",E616&lt;&gt;"Other",,SUBSTITUTE(E616," ","")&lt;&gt;"MiscellaneousArtists",SUBSTITUTE(E616," ","")&lt;&gt;"MiscellaneousArtist",E616&lt;&gt;"Miscellaneous",SUBSTITUTE(E616," ","")&lt;&gt;"MiscelaneousArtists",SUBSTITUTE(E616," ","")&lt;&gt;"MiscelaneousArtist",E616&lt;&gt;"Miscelaneous"),"update Releases set ArtistId=(select ArtistId from Artists where Name=N'"&amp;SUBSTITUTE(trim(E616),"'","''")&amp;"' and EnterpriseId="&amp;EntId&amp;"), SearchKeywords=concat_ws(' ', Name, N'"&amp;SUBSTITUTE(trim(E616),"'","''")&amp;"',(select Name from Labels where LabelId=Releases.LabelId), ReleaseId, UPC, Catalog) where "&amp;IF(A616&lt;&gt;"","UPC="&amp;A616,"Catalog='"&amp;SUBSTITUTE(trim(B616),"'","''")&amp;"'")&amp;" and EnterpriseId="&amp;EntId,IF(and(F616&lt;&gt;"Main Primary Artist",SUBSTITUTE(E616," ","")&lt;&gt;"VariousArtists",SUBSTITUTE(E616," ","")&lt;&gt;"VariousArtist",E616&lt;&gt;"Various",SUBSTITUTE(E616," ","")&lt;&gt;"AssortedArtists",SUBSTITUTE(E616," ","")&lt;&gt;"AssortedArtist",E616&lt;&gt;"Assorted",SUBSTITUTE(E616," ","")&lt;&gt;"AsortedArtists",SUBSTITUTE(E616," ","")&lt;&gt;"AsortedArtist",E616&lt;&gt;"Asorted",E616&lt;&gt;"Other",,SUBSTITUTE(E616," ","")&lt;&gt;"MiscellaneousArtists",SUBSTITUTE(E616," ","")&lt;&gt;"MiscellaneousArtist",E616&lt;&gt;"Miscellaneous",SUBSTITUTE(E616," ","")&lt;&gt;"MiscelaneousArtists",SUBSTITUTE(E616," ","")&lt;&gt;"MiscelaneousArtist",E616&lt;&gt;"Miscelaneous"),"INSERT into Contributors VALUES (newid(), "&amp;IF(F616&lt;&gt;"Primary Artist", "(select RoleId from ContributorRoles where Name='"&amp;F616&amp;"'), 0", "49, 1")&amp; ", null, (select max(ReleaseId) from Releases where "&amp;IF(A616&lt;&gt;"","UPC="&amp;A616,"Catalog='"&amp;SUBSTITUTE(trim(B616),"'","''")&amp;"'")&amp;" and EnterpriseId="&amp;EntId&amp;"), (select ArtistId from Artists where Name=N'"&amp;SUBSTITUTE(trim(E616),"'","''")&amp;"' and EnterpriseId="&amp;EntId&amp;"), null)",""))</f>
        <v>update Releases set ArtistId=(select ArtistId from Artists where Name=N'PeJota10*' and EnterpriseId=647322), SearchKeywords=concat_ws(' ', Name, N'PeJota10*',(select Name from Labels where LabelId=Releases.LabelId), ReleaseId, UPC, Catalog) where UPC=717332976582 and EnterpriseId=647322</v>
      </c>
    </row>
    <row r="617">
      <c r="A617" s="110">
        <v>7.17332976582E11</v>
      </c>
      <c r="B617" s="84"/>
      <c r="C617" s="134" t="str">
        <f t="array" ref="C617">ifs(and(isblank($A617),isblank($B617)),"", not(iserror(vlookup($A617&amp;$B617,'3) Release_Label'!$D:$D&amp;'3) Release_Label'!$E:$E,1,0))),vlookup($A617&amp;$B617,{'3) Release_Label'!$D:$D&amp;'3) Release_Label'!$E:$E,'3) Release_Label'!$F:$F},2,0), or(and(not(isblank($B617)),$B617=$B616,$A617&lt;&gt;$A616),and(not(isblank($A617)),$A617=$A616,$B617&lt;&gt;$B616)),"ID LISTS UNALIGNED",and($A617&lt;&gt;"",countif('3) Release_Label'!$D:$D,$A617)=0),"NO UPC MATCH in Release_Label",and($B617&lt;&gt;"",countif('3) Release_Label'!$E:$E,$B617)=0),"NO CATALOG ID MATCH in Release_Label",iserror(vlookup($A617&amp;$B617,'3) Release_Label'!$D:$D&amp;'3) Release_Label'!$E:$E,1,0)),"NO UPC-CATALOG ID pair MATCH in Release_Label" )</f>
        <v>Malvado Favorito</v>
      </c>
      <c r="D617" s="134" t="str">
        <f t="array" ref="D617">ifs(and(isblank($A617),isblank($B617)),"", not(iserror(vlookup($A617&amp;$B617,'3) Release_Label'!$D:$D&amp;'3) Release_Label'!$E:$E,1,0))),vlookup($A617&amp;$B617,{'3) Release_Label'!$D:$D&amp;'3) Release_Label'!$E:$E,'3) Release_Label'!$H:$H},2,0), or(and(not(isblank($B617)),$B617=$B616,$A617&lt;&gt;$A616),and(not(isblank($A617)),$A617=$A616,$B617&lt;&gt;$B616)),"ID LISTS UNALIGNED",and($A617&lt;&gt;"",countif('3) Release_Label'!$D:$D,$A617)=0),"NO UPC MATCH in Release_Label",and($B617&lt;&gt;"",countif('3) Release_Label'!$E:$E,$B617)=0),"NO CATALOG ID MATCH in Release_Label",iserror(vlookup($A617&amp;$B617,'3) Release_Label'!$D:$D&amp;'3) Release_Label'!$E:$E,1,0)),"NO UPC-CATALOG ID pair MATCH in Release_Label" )</f>
        <v>Speed Up</v>
      </c>
      <c r="E617" s="96" t="s">
        <v>53</v>
      </c>
      <c r="F617" s="135" t="s">
        <v>669</v>
      </c>
      <c r="G617" s="136" t="str">
        <f t="array" ref="G617">ifs(or($F617="",$F617="Main Primary Artist"),$F617,not(iserror(vlookup($F617,'Reference info'!$J$5:$J$8,1,0))),"Key Artist",not(iserror(vlookup($F617,'Reference info'!$J$38:$J$405,1,0))),"Performer",not(iserror(vlookup($F617,'Reference info'!$J$10:$J$36,1,0))),"Producer &amp; Engineer")</f>
        <v>Producer &amp; Engineer</v>
      </c>
      <c r="I617" s="8" t="str">
        <f>IF(AND(F617="Main Primary Artist",SUBSTITUTE(E617," ","")&lt;&gt;"VariousArtists",SUBSTITUTE(E617," ","")&lt;&gt;"VariousArtist",E617&lt;&gt;"Various",SUBSTITUTE(E617," ","")&lt;&gt;"AssortedArtists",SUBSTITUTE(E617," ","")&lt;&gt;"AssortedArtist",E617&lt;&gt;"Assorted",SUBSTITUTE(E617," ","")&lt;&gt;"AsortedArtists",SUBSTITUTE(E617," ","")&lt;&gt;"AsortedArtist",E617&lt;&gt;"Asorted",E617&lt;&gt;"Other",,SUBSTITUTE(E617," ","")&lt;&gt;"MiscellaneousArtists",SUBSTITUTE(E617," ","")&lt;&gt;"MiscellaneousArtist",E617&lt;&gt;"Miscellaneous",SUBSTITUTE(E617," ","")&lt;&gt;"MiscelaneousArtists",SUBSTITUTE(E617," ","")&lt;&gt;"MiscelaneousArtist",E617&lt;&gt;"Miscelaneous"),"update Releases set ArtistId=(select ArtistId from Artists where Name=N'"&amp;SUBSTITUTE(trim(E617),"'","''")&amp;"' and EnterpriseId="&amp;EntId&amp;"), SearchKeywords=concat_ws(' ', Name, N'"&amp;SUBSTITUTE(trim(E617),"'","''")&amp;"',(select Name from Labels where LabelId=Releases.LabelId), ReleaseId, UPC, Catalog) where "&amp;IF(A617&lt;&gt;"","UPC="&amp;A617,"Catalog='"&amp;SUBSTITUTE(trim(B617),"'","''")&amp;"'")&amp;" and EnterpriseId="&amp;EntId,IF(and(F617&lt;&gt;"Main Primary Artist",SUBSTITUTE(E617," ","")&lt;&gt;"VariousArtists",SUBSTITUTE(E617," ","")&lt;&gt;"VariousArtist",E617&lt;&gt;"Various",SUBSTITUTE(E617," ","")&lt;&gt;"AssortedArtists",SUBSTITUTE(E617," ","")&lt;&gt;"AssortedArtist",E617&lt;&gt;"Assorted",SUBSTITUTE(E617," ","")&lt;&gt;"AsortedArtists",SUBSTITUTE(E617," ","")&lt;&gt;"AsortedArtist",E617&lt;&gt;"Asorted",E617&lt;&gt;"Other",,SUBSTITUTE(E617," ","")&lt;&gt;"MiscellaneousArtists",SUBSTITUTE(E617," ","")&lt;&gt;"MiscellaneousArtist",E617&lt;&gt;"Miscellaneous",SUBSTITUTE(E617," ","")&lt;&gt;"MiscelaneousArtists",SUBSTITUTE(E617," ","")&lt;&gt;"MiscelaneousArtist",E617&lt;&gt;"Miscelaneous"),"INSERT into Contributors VALUES (newid(), "&amp;IF(F617&lt;&gt;"Primary Artist", "(select RoleId from ContributorRoles where Name='"&amp;F617&amp;"'), 0", "49, 1")&amp; ", null, (select max(ReleaseId) from Releases where "&amp;IF(A617&lt;&gt;"","UPC="&amp;A617,"Catalog='"&amp;SUBSTITUTE(trim(B617),"'","''")&amp;"'")&amp;" and EnterpriseId="&amp;EntId&amp;"), (select ArtistId from Artists where Name=N'"&amp;SUBSTITUTE(trim(E617),"'","''")&amp;"' and EnterpriseId="&amp;EntId&amp;"), null)",""))</f>
        <v>INSERT into Contributors VALUES (newid(), (select RoleId from ContributorRoles where Name='Engineer'), 0, null, (select max(ReleaseId) from Releases where UPC=717332976582 and EnterpriseId=647322), (select ArtistId from Artists where Name=N'PeJota10*' and EnterpriseId=647322), null)</v>
      </c>
    </row>
    <row r="618">
      <c r="A618" s="110">
        <v>7.17332976605E11</v>
      </c>
      <c r="B618" s="84"/>
      <c r="C618" s="134" t="str">
        <f t="array" ref="C618">ifs(and(isblank($A618),isblank($B618)),"", not(iserror(vlookup($A618&amp;$B618,'3) Release_Label'!$D:$D&amp;'3) Release_Label'!$E:$E,1,0))),vlookup($A618&amp;$B618,{'3) Release_Label'!$D:$D&amp;'3) Release_Label'!$E:$E,'3) Release_Label'!$F:$F},2,0), or(and(not(isblank($B618)),$B618=$B617,$A618&lt;&gt;$A617),and(not(isblank($A618)),$A618=$A617,$B618&lt;&gt;$B617)),"ID LISTS UNALIGNED",and($A618&lt;&gt;"",countif('3) Release_Label'!$D:$D,$A618)=0),"NO UPC MATCH in Release_Label",and($B618&lt;&gt;"",countif('3) Release_Label'!$E:$E,$B618)=0),"NO CATALOG ID MATCH in Release_Label",iserror(vlookup($A618&amp;$B618,'3) Release_Label'!$D:$D&amp;'3) Release_Label'!$E:$E,1,0)),"NO UPC-CATALOG ID pair MATCH in Release_Label" )</f>
        <v>Malvado Favorito</v>
      </c>
      <c r="D618" s="134" t="str">
        <f t="array" ref="D618">ifs(and(isblank($A618),isblank($B618)),"", not(iserror(vlookup($A618&amp;$B618,'3) Release_Label'!$D:$D&amp;'3) Release_Label'!$E:$E,1,0))),vlookup($A618&amp;$B618,{'3) Release_Label'!$D:$D&amp;'3) Release_Label'!$E:$E,'3) Release_Label'!$H:$H},2,0), or(and(not(isblank($B618)),$B618=$B617,$A618&lt;&gt;$A617),and(not(isblank($A618)),$A618=$A617,$B618&lt;&gt;$B617)),"ID LISTS UNALIGNED",and($A618&lt;&gt;"",countif('3) Release_Label'!$D:$D,$A618)=0),"NO UPC MATCH in Release_Label",and($B618&lt;&gt;"",countif('3) Release_Label'!$E:$E,$B618)=0),"NO CATALOG ID MATCH in Release_Label",iserror(vlookup($A618&amp;$B618,'3) Release_Label'!$D:$D&amp;'3) Release_Label'!$E:$E,1,0)),"NO UPC-CATALOG ID pair MATCH in Release_Label" )</f>
        <v/>
      </c>
      <c r="E618" s="96" t="s">
        <v>53</v>
      </c>
      <c r="F618" s="135" t="s">
        <v>667</v>
      </c>
      <c r="G618" s="136" t="str">
        <f t="array" ref="G618">ifs(or($F618="",$F618="Main Primary Artist"),$F618,not(iserror(vlookup($F618,'Reference info'!$J$5:$J$8,1,0))),"Key Artist",not(iserror(vlookup($F618,'Reference info'!$J$38:$J$405,1,0))),"Performer",not(iserror(vlookup($F618,'Reference info'!$J$10:$J$36,1,0))),"Producer &amp; Engineer")</f>
        <v>Producer &amp; Engineer</v>
      </c>
      <c r="I618" s="8" t="str">
        <f>IF(AND(F618="Main Primary Artist",SUBSTITUTE(E618," ","")&lt;&gt;"VariousArtists",SUBSTITUTE(E618," ","")&lt;&gt;"VariousArtist",E618&lt;&gt;"Various",SUBSTITUTE(E618," ","")&lt;&gt;"AssortedArtists",SUBSTITUTE(E618," ","")&lt;&gt;"AssortedArtist",E618&lt;&gt;"Assorted",SUBSTITUTE(E618," ","")&lt;&gt;"AsortedArtists",SUBSTITUTE(E618," ","")&lt;&gt;"AsortedArtist",E618&lt;&gt;"Asorted",E618&lt;&gt;"Other",,SUBSTITUTE(E618," ","")&lt;&gt;"MiscellaneousArtists",SUBSTITUTE(E618," ","")&lt;&gt;"MiscellaneousArtist",E618&lt;&gt;"Miscellaneous",SUBSTITUTE(E618," ","")&lt;&gt;"MiscelaneousArtists",SUBSTITUTE(E618," ","")&lt;&gt;"MiscelaneousArtist",E618&lt;&gt;"Miscelaneous"),"update Releases set ArtistId=(select ArtistId from Artists where Name=N'"&amp;SUBSTITUTE(trim(E618),"'","''")&amp;"' and EnterpriseId="&amp;EntId&amp;"), SearchKeywords=concat_ws(' ', Name, N'"&amp;SUBSTITUTE(trim(E618),"'","''")&amp;"',(select Name from Labels where LabelId=Releases.LabelId), ReleaseId, UPC, Catalog) where "&amp;IF(A618&lt;&gt;"","UPC="&amp;A618,"Catalog='"&amp;SUBSTITUTE(trim(B618),"'","''")&amp;"'")&amp;" and EnterpriseId="&amp;EntId,IF(and(F618&lt;&gt;"Main Primary Artist",SUBSTITUTE(E618," ","")&lt;&gt;"VariousArtists",SUBSTITUTE(E618," ","")&lt;&gt;"VariousArtist",E618&lt;&gt;"Various",SUBSTITUTE(E618," ","")&lt;&gt;"AssortedArtists",SUBSTITUTE(E618," ","")&lt;&gt;"AssortedArtist",E618&lt;&gt;"Assorted",SUBSTITUTE(E618," ","")&lt;&gt;"AsortedArtists",SUBSTITUTE(E618," ","")&lt;&gt;"AsortedArtist",E618&lt;&gt;"Asorted",E618&lt;&gt;"Other",,SUBSTITUTE(E618," ","")&lt;&gt;"MiscellaneousArtists",SUBSTITUTE(E618," ","")&lt;&gt;"MiscellaneousArtist",E618&lt;&gt;"Miscellaneous",SUBSTITUTE(E618," ","")&lt;&gt;"MiscelaneousArtists",SUBSTITUTE(E618," ","")&lt;&gt;"MiscelaneousArtist",E618&lt;&gt;"Miscelaneous"),"INSERT into Contributors VALUES (newid(), "&amp;IF(F618&lt;&gt;"Primary Artist", "(select RoleId from ContributorRoles where Name='"&amp;F618&amp;"'), 0", "49, 1")&amp; ", null, (select max(ReleaseId) from Releases where "&amp;IF(A618&lt;&gt;"","UPC="&amp;A618,"Catalog='"&amp;SUBSTITUTE(trim(B618),"'","''")&amp;"'")&amp;" and EnterpriseId="&amp;EntId&amp;"), (select ArtistId from Artists where Name=N'"&amp;SUBSTITUTE(trim(E618),"'","''")&amp;"' and EnterpriseId="&amp;EntId&amp;"), null)",""))</f>
        <v>INSERT into Contributors VALUES (newid(), (select RoleId from ContributorRoles where Name='Producer'), 0, null, (select max(ReleaseId) from Releases where UPC=717332976605 and EnterpriseId=647322), (select ArtistId from Artists where Name=N'PeJota10*' and EnterpriseId=647322), null)</v>
      </c>
    </row>
    <row r="619">
      <c r="A619" s="110">
        <v>7.17332976605E11</v>
      </c>
      <c r="B619" s="84"/>
      <c r="C619" s="134" t="str">
        <f t="array" ref="C619">ifs(and(isblank($A619),isblank($B619)),"", not(iserror(vlookup($A619&amp;$B619,'3) Release_Label'!$D:$D&amp;'3) Release_Label'!$E:$E,1,0))),vlookup($A619&amp;$B619,{'3) Release_Label'!$D:$D&amp;'3) Release_Label'!$E:$E,'3) Release_Label'!$F:$F},2,0), or(and(not(isblank($B619)),$B619=$B618,$A619&lt;&gt;$A618),and(not(isblank($A619)),$A619=$A618,$B619&lt;&gt;$B618)),"ID LISTS UNALIGNED",and($A619&lt;&gt;"",countif('3) Release_Label'!$D:$D,$A619)=0),"NO UPC MATCH in Release_Label",and($B619&lt;&gt;"",countif('3) Release_Label'!$E:$E,$B619)=0),"NO CATALOG ID MATCH in Release_Label",iserror(vlookup($A619&amp;$B619,'3) Release_Label'!$D:$D&amp;'3) Release_Label'!$E:$E,1,0)),"NO UPC-CATALOG ID pair MATCH in Release_Label" )</f>
        <v>Malvado Favorito</v>
      </c>
      <c r="D619" s="134" t="str">
        <f t="array" ref="D619">ifs(and(isblank($A619),isblank($B619)),"", not(iserror(vlookup($A619&amp;$B619,'3) Release_Label'!$D:$D&amp;'3) Release_Label'!$E:$E,1,0))),vlookup($A619&amp;$B619,{'3) Release_Label'!$D:$D&amp;'3) Release_Label'!$E:$E,'3) Release_Label'!$H:$H},2,0), or(and(not(isblank($B619)),$B619=$B618,$A619&lt;&gt;$A618),and(not(isblank($A619)),$A619=$A618,$B619&lt;&gt;$B618)),"ID LISTS UNALIGNED",and($A619&lt;&gt;"",countif('3) Release_Label'!$D:$D,$A619)=0),"NO UPC MATCH in Release_Label",and($B619&lt;&gt;"",countif('3) Release_Label'!$E:$E,$B619)=0),"NO CATALOG ID MATCH in Release_Label",iserror(vlookup($A619&amp;$B619,'3) Release_Label'!$D:$D&amp;'3) Release_Label'!$E:$E,1,0)),"NO UPC-CATALOG ID pair MATCH in Release_Label" )</f>
        <v/>
      </c>
      <c r="E619" s="96" t="s">
        <v>53</v>
      </c>
      <c r="F619" s="140" t="s">
        <v>666</v>
      </c>
      <c r="G619" s="136" t="str">
        <f t="array" ref="G619">ifs(or($F619="",$F619="Main Primary Artist"),$F619,not(iserror(vlookup($F619,'Reference info'!$J$5:$J$8,1,0))),"Key Artist",not(iserror(vlookup($F619,'Reference info'!$J$38:$J$405,1,0))),"Performer",not(iserror(vlookup($F619,'Reference info'!$J$10:$J$36,1,0))),"Producer &amp; Engineer")</f>
        <v>Main Primary Artist</v>
      </c>
      <c r="I619" s="8" t="str">
        <f>IF(AND(F619="Main Primary Artist",SUBSTITUTE(E619," ","")&lt;&gt;"VariousArtists",SUBSTITUTE(E619," ","")&lt;&gt;"VariousArtist",E619&lt;&gt;"Various",SUBSTITUTE(E619," ","")&lt;&gt;"AssortedArtists",SUBSTITUTE(E619," ","")&lt;&gt;"AssortedArtist",E619&lt;&gt;"Assorted",SUBSTITUTE(E619," ","")&lt;&gt;"AsortedArtists",SUBSTITUTE(E619," ","")&lt;&gt;"AsortedArtist",E619&lt;&gt;"Asorted",E619&lt;&gt;"Other",,SUBSTITUTE(E619," ","")&lt;&gt;"MiscellaneousArtists",SUBSTITUTE(E619," ","")&lt;&gt;"MiscellaneousArtist",E619&lt;&gt;"Miscellaneous",SUBSTITUTE(E619," ","")&lt;&gt;"MiscelaneousArtists",SUBSTITUTE(E619," ","")&lt;&gt;"MiscelaneousArtist",E619&lt;&gt;"Miscelaneous"),"update Releases set ArtistId=(select ArtistId from Artists where Name=N'"&amp;SUBSTITUTE(trim(E619),"'","''")&amp;"' and EnterpriseId="&amp;EntId&amp;"), SearchKeywords=concat_ws(' ', Name, N'"&amp;SUBSTITUTE(trim(E619),"'","''")&amp;"',(select Name from Labels where LabelId=Releases.LabelId), ReleaseId, UPC, Catalog) where "&amp;IF(A619&lt;&gt;"","UPC="&amp;A619,"Catalog='"&amp;SUBSTITUTE(trim(B619),"'","''")&amp;"'")&amp;" and EnterpriseId="&amp;EntId,IF(and(F619&lt;&gt;"Main Primary Artist",SUBSTITUTE(E619," ","")&lt;&gt;"VariousArtists",SUBSTITUTE(E619," ","")&lt;&gt;"VariousArtist",E619&lt;&gt;"Various",SUBSTITUTE(E619," ","")&lt;&gt;"AssortedArtists",SUBSTITUTE(E619," ","")&lt;&gt;"AssortedArtist",E619&lt;&gt;"Assorted",SUBSTITUTE(E619," ","")&lt;&gt;"AsortedArtists",SUBSTITUTE(E619," ","")&lt;&gt;"AsortedArtist",E619&lt;&gt;"Asorted",E619&lt;&gt;"Other",,SUBSTITUTE(E619," ","")&lt;&gt;"MiscellaneousArtists",SUBSTITUTE(E619," ","")&lt;&gt;"MiscellaneousArtist",E619&lt;&gt;"Miscellaneous",SUBSTITUTE(E619," ","")&lt;&gt;"MiscelaneousArtists",SUBSTITUTE(E619," ","")&lt;&gt;"MiscelaneousArtist",E619&lt;&gt;"Miscelaneous"),"INSERT into Contributors VALUES (newid(), "&amp;IF(F619&lt;&gt;"Primary Artist", "(select RoleId from ContributorRoles where Name='"&amp;F619&amp;"'), 0", "49, 1")&amp; ", null, (select max(ReleaseId) from Releases where "&amp;IF(A619&lt;&gt;"","UPC="&amp;A619,"Catalog='"&amp;SUBSTITUTE(trim(B619),"'","''")&amp;"'")&amp;" and EnterpriseId="&amp;EntId&amp;"), (select ArtistId from Artists where Name=N'"&amp;SUBSTITUTE(trim(E619),"'","''")&amp;"' and EnterpriseId="&amp;EntId&amp;"), null)",""))</f>
        <v>update Releases set ArtistId=(select ArtistId from Artists where Name=N'PeJota10*' and EnterpriseId=647322), SearchKeywords=concat_ws(' ', Name, N'PeJota10*',(select Name from Labels where LabelId=Releases.LabelId), ReleaseId, UPC, Catalog) where UPC=717332976605 and EnterpriseId=647322</v>
      </c>
    </row>
    <row r="620">
      <c r="A620" s="110">
        <v>7.17332976605E11</v>
      </c>
      <c r="B620" s="84"/>
      <c r="C620" s="134" t="str">
        <f t="array" ref="C620">ifs(and(isblank($A620),isblank($B620)),"", not(iserror(vlookup($A620&amp;$B620,'3) Release_Label'!$D:$D&amp;'3) Release_Label'!$E:$E,1,0))),vlookup($A620&amp;$B620,{'3) Release_Label'!$D:$D&amp;'3) Release_Label'!$E:$E,'3) Release_Label'!$F:$F},2,0), or(and(not(isblank($B620)),$B620=$B619,$A620&lt;&gt;$A619),and(not(isblank($A620)),$A620=$A619,$B620&lt;&gt;$B619)),"ID LISTS UNALIGNED",and($A620&lt;&gt;"",countif('3) Release_Label'!$D:$D,$A620)=0),"NO UPC MATCH in Release_Label",and($B620&lt;&gt;"",countif('3) Release_Label'!$E:$E,$B620)=0),"NO CATALOG ID MATCH in Release_Label",iserror(vlookup($A620&amp;$B620,'3) Release_Label'!$D:$D&amp;'3) Release_Label'!$E:$E,1,0)),"NO UPC-CATALOG ID pair MATCH in Release_Label" )</f>
        <v>Malvado Favorito</v>
      </c>
      <c r="D620" s="134" t="str">
        <f t="array" ref="D620">ifs(and(isblank($A620),isblank($B620)),"", not(iserror(vlookup($A620&amp;$B620,'3) Release_Label'!$D:$D&amp;'3) Release_Label'!$E:$E,1,0))),vlookup($A620&amp;$B620,{'3) Release_Label'!$D:$D&amp;'3) Release_Label'!$E:$E,'3) Release_Label'!$H:$H},2,0), or(and(not(isblank($B620)),$B620=$B619,$A620&lt;&gt;$A619),and(not(isblank($A620)),$A620=$A619,$B620&lt;&gt;$B619)),"ID LISTS UNALIGNED",and($A620&lt;&gt;"",countif('3) Release_Label'!$D:$D,$A620)=0),"NO UPC MATCH in Release_Label",and($B620&lt;&gt;"",countif('3) Release_Label'!$E:$E,$B620)=0),"NO CATALOG ID MATCH in Release_Label",iserror(vlookup($A620&amp;$B620,'3) Release_Label'!$D:$D&amp;'3) Release_Label'!$E:$E,1,0)),"NO UPC-CATALOG ID pair MATCH in Release_Label" )</f>
        <v/>
      </c>
      <c r="E620" s="96" t="s">
        <v>53</v>
      </c>
      <c r="F620" s="135" t="s">
        <v>669</v>
      </c>
      <c r="G620" s="136" t="str">
        <f t="array" ref="G620">ifs(or($F620="",$F620="Main Primary Artist"),$F620,not(iserror(vlookup($F620,'Reference info'!$J$5:$J$8,1,0))),"Key Artist",not(iserror(vlookup($F620,'Reference info'!$J$38:$J$405,1,0))),"Performer",not(iserror(vlookup($F620,'Reference info'!$J$10:$J$36,1,0))),"Producer &amp; Engineer")</f>
        <v>Producer &amp; Engineer</v>
      </c>
      <c r="I620" s="8" t="str">
        <f>IF(AND(F620="Main Primary Artist",SUBSTITUTE(E620," ","")&lt;&gt;"VariousArtists",SUBSTITUTE(E620," ","")&lt;&gt;"VariousArtist",E620&lt;&gt;"Various",SUBSTITUTE(E620," ","")&lt;&gt;"AssortedArtists",SUBSTITUTE(E620," ","")&lt;&gt;"AssortedArtist",E620&lt;&gt;"Assorted",SUBSTITUTE(E620," ","")&lt;&gt;"AsortedArtists",SUBSTITUTE(E620," ","")&lt;&gt;"AsortedArtist",E620&lt;&gt;"Asorted",E620&lt;&gt;"Other",,SUBSTITUTE(E620," ","")&lt;&gt;"MiscellaneousArtists",SUBSTITUTE(E620," ","")&lt;&gt;"MiscellaneousArtist",E620&lt;&gt;"Miscellaneous",SUBSTITUTE(E620," ","")&lt;&gt;"MiscelaneousArtists",SUBSTITUTE(E620," ","")&lt;&gt;"MiscelaneousArtist",E620&lt;&gt;"Miscelaneous"),"update Releases set ArtistId=(select ArtistId from Artists where Name=N'"&amp;SUBSTITUTE(trim(E620),"'","''")&amp;"' and EnterpriseId="&amp;EntId&amp;"), SearchKeywords=concat_ws(' ', Name, N'"&amp;SUBSTITUTE(trim(E620),"'","''")&amp;"',(select Name from Labels where LabelId=Releases.LabelId), ReleaseId, UPC, Catalog) where "&amp;IF(A620&lt;&gt;"","UPC="&amp;A620,"Catalog='"&amp;SUBSTITUTE(trim(B620),"'","''")&amp;"'")&amp;" and EnterpriseId="&amp;EntId,IF(and(F620&lt;&gt;"Main Primary Artist",SUBSTITUTE(E620," ","")&lt;&gt;"VariousArtists",SUBSTITUTE(E620," ","")&lt;&gt;"VariousArtist",E620&lt;&gt;"Various",SUBSTITUTE(E620," ","")&lt;&gt;"AssortedArtists",SUBSTITUTE(E620," ","")&lt;&gt;"AssortedArtist",E620&lt;&gt;"Assorted",SUBSTITUTE(E620," ","")&lt;&gt;"AsortedArtists",SUBSTITUTE(E620," ","")&lt;&gt;"AsortedArtist",E620&lt;&gt;"Asorted",E620&lt;&gt;"Other",,SUBSTITUTE(E620," ","")&lt;&gt;"MiscellaneousArtists",SUBSTITUTE(E620," ","")&lt;&gt;"MiscellaneousArtist",E620&lt;&gt;"Miscellaneous",SUBSTITUTE(E620," ","")&lt;&gt;"MiscelaneousArtists",SUBSTITUTE(E620," ","")&lt;&gt;"MiscelaneousArtist",E620&lt;&gt;"Miscelaneous"),"INSERT into Contributors VALUES (newid(), "&amp;IF(F620&lt;&gt;"Primary Artist", "(select RoleId from ContributorRoles where Name='"&amp;F620&amp;"'), 0", "49, 1")&amp; ", null, (select max(ReleaseId) from Releases where "&amp;IF(A620&lt;&gt;"","UPC="&amp;A620,"Catalog='"&amp;SUBSTITUTE(trim(B620),"'","''")&amp;"'")&amp;" and EnterpriseId="&amp;EntId&amp;"), (select ArtistId from Artists where Name=N'"&amp;SUBSTITUTE(trim(E620),"'","''")&amp;"' and EnterpriseId="&amp;EntId&amp;"), null)",""))</f>
        <v>INSERT into Contributors VALUES (newid(), (select RoleId from ContributorRoles where Name='Engineer'), 0, null, (select max(ReleaseId) from Releases where UPC=717332976605 and EnterpriseId=647322), (select ArtistId from Artists where Name=N'PeJota10*' and EnterpriseId=647322), null)</v>
      </c>
    </row>
    <row r="621">
      <c r="A621" s="110">
        <v>7.17337710761E11</v>
      </c>
      <c r="B621" s="84"/>
      <c r="C621" s="134" t="str">
        <f t="array" ref="C621">ifs(and(isblank($A621),isblank($B621)),"", not(iserror(vlookup($A621&amp;$B621,'3) Release_Label'!$D:$D&amp;'3) Release_Label'!$E:$E,1,0))),vlookup($A621&amp;$B621,{'3) Release_Label'!$D:$D&amp;'3) Release_Label'!$E:$E,'3) Release_Label'!$F:$F},2,0), or(and(not(isblank($B621)),$B621=$B620,$A621&lt;&gt;$A620),and(not(isblank($A621)),$A621=$A620,$B621&lt;&gt;$B620)),"ID LISTS UNALIGNED",and($A621&lt;&gt;"",countif('3) Release_Label'!$D:$D,$A621)=0),"NO UPC MATCH in Release_Label",and($B621&lt;&gt;"",countif('3) Release_Label'!$E:$E,$B621)=0),"NO CATALOG ID MATCH in Release_Label",iserror(vlookup($A621&amp;$B621,'3) Release_Label'!$D:$D&amp;'3) Release_Label'!$E:$E,1,0)),"NO UPC-CATALOG ID pair MATCH in Release_Label" )</f>
        <v>Yonkou das Sombras</v>
      </c>
      <c r="D621" s="134" t="str">
        <f t="array" ref="D621">ifs(and(isblank($A621),isblank($B621)),"", not(iserror(vlookup($A621&amp;$B621,'3) Release_Label'!$D:$D&amp;'3) Release_Label'!$E:$E,1,0))),vlookup($A621&amp;$B621,{'3) Release_Label'!$D:$D&amp;'3) Release_Label'!$E:$E,'3) Release_Label'!$H:$H},2,0), or(and(not(isblank($B621)),$B621=$B620,$A621&lt;&gt;$A620),and(not(isblank($A621)),$A621=$A620,$B621&lt;&gt;$B620)),"ID LISTS UNALIGNED",and($A621&lt;&gt;"",countif('3) Release_Label'!$D:$D,$A621)=0),"NO UPC MATCH in Release_Label",and($B621&lt;&gt;"",countif('3) Release_Label'!$E:$E,$B621)=0),"NO CATALOG ID MATCH in Release_Label",iserror(vlookup($A621&amp;$B621,'3) Release_Label'!$D:$D&amp;'3) Release_Label'!$E:$E,1,0)),"NO UPC-CATALOG ID pair MATCH in Release_Label" )</f>
        <v>Speed Up</v>
      </c>
      <c r="E621" s="96" t="s">
        <v>53</v>
      </c>
      <c r="F621" s="135" t="s">
        <v>667</v>
      </c>
      <c r="G621" s="136" t="str">
        <f t="array" ref="G621">ifs(or($F621="",$F621="Main Primary Artist"),$F621,not(iserror(vlookup($F621,'Reference info'!$J$5:$J$8,1,0))),"Key Artist",not(iserror(vlookup($F621,'Reference info'!$J$38:$J$405,1,0))),"Performer",not(iserror(vlookup($F621,'Reference info'!$J$10:$J$36,1,0))),"Producer &amp; Engineer")</f>
        <v>Producer &amp; Engineer</v>
      </c>
      <c r="I621" s="8" t="str">
        <f>IF(AND(F621="Main Primary Artist",SUBSTITUTE(E621," ","")&lt;&gt;"VariousArtists",SUBSTITUTE(E621," ","")&lt;&gt;"VariousArtist",E621&lt;&gt;"Various",SUBSTITUTE(E621," ","")&lt;&gt;"AssortedArtists",SUBSTITUTE(E621," ","")&lt;&gt;"AssortedArtist",E621&lt;&gt;"Assorted",SUBSTITUTE(E621," ","")&lt;&gt;"AsortedArtists",SUBSTITUTE(E621," ","")&lt;&gt;"AsortedArtist",E621&lt;&gt;"Asorted",E621&lt;&gt;"Other",,SUBSTITUTE(E621," ","")&lt;&gt;"MiscellaneousArtists",SUBSTITUTE(E621," ","")&lt;&gt;"MiscellaneousArtist",E621&lt;&gt;"Miscellaneous",SUBSTITUTE(E621," ","")&lt;&gt;"MiscelaneousArtists",SUBSTITUTE(E621," ","")&lt;&gt;"MiscelaneousArtist",E621&lt;&gt;"Miscelaneous"),"update Releases set ArtistId=(select ArtistId from Artists where Name=N'"&amp;SUBSTITUTE(trim(E621),"'","''")&amp;"' and EnterpriseId="&amp;EntId&amp;"), SearchKeywords=concat_ws(' ', Name, N'"&amp;SUBSTITUTE(trim(E621),"'","''")&amp;"',(select Name from Labels where LabelId=Releases.LabelId), ReleaseId, UPC, Catalog) where "&amp;IF(A621&lt;&gt;"","UPC="&amp;A621,"Catalog='"&amp;SUBSTITUTE(trim(B621),"'","''")&amp;"'")&amp;" and EnterpriseId="&amp;EntId,IF(and(F621&lt;&gt;"Main Primary Artist",SUBSTITUTE(E621," ","")&lt;&gt;"VariousArtists",SUBSTITUTE(E621," ","")&lt;&gt;"VariousArtist",E621&lt;&gt;"Various",SUBSTITUTE(E621," ","")&lt;&gt;"AssortedArtists",SUBSTITUTE(E621," ","")&lt;&gt;"AssortedArtist",E621&lt;&gt;"Assorted",SUBSTITUTE(E621," ","")&lt;&gt;"AsortedArtists",SUBSTITUTE(E621," ","")&lt;&gt;"AsortedArtist",E621&lt;&gt;"Asorted",E621&lt;&gt;"Other",,SUBSTITUTE(E621," ","")&lt;&gt;"MiscellaneousArtists",SUBSTITUTE(E621," ","")&lt;&gt;"MiscellaneousArtist",E621&lt;&gt;"Miscellaneous",SUBSTITUTE(E621," ","")&lt;&gt;"MiscelaneousArtists",SUBSTITUTE(E621," ","")&lt;&gt;"MiscelaneousArtist",E621&lt;&gt;"Miscelaneous"),"INSERT into Contributors VALUES (newid(), "&amp;IF(F621&lt;&gt;"Primary Artist", "(select RoleId from ContributorRoles where Name='"&amp;F621&amp;"'), 0", "49, 1")&amp; ", null, (select max(ReleaseId) from Releases where "&amp;IF(A621&lt;&gt;"","UPC="&amp;A621,"Catalog='"&amp;SUBSTITUTE(trim(B621),"'","''")&amp;"'")&amp;" and EnterpriseId="&amp;EntId&amp;"), (select ArtistId from Artists where Name=N'"&amp;SUBSTITUTE(trim(E621),"'","''")&amp;"' and EnterpriseId="&amp;EntId&amp;"), null)",""))</f>
        <v>INSERT into Contributors VALUES (newid(), (select RoleId from ContributorRoles where Name='Producer'), 0, null, (select max(ReleaseId) from Releases where UPC=717337710761 and EnterpriseId=647322), (select ArtistId from Artists where Name=N'PeJota10*' and EnterpriseId=647322), null)</v>
      </c>
    </row>
    <row r="622">
      <c r="A622" s="110">
        <v>7.17337710761E11</v>
      </c>
      <c r="B622" s="84"/>
      <c r="C622" s="134" t="str">
        <f t="array" ref="C622">ifs(and(isblank($A622),isblank($B622)),"", not(iserror(vlookup($A622&amp;$B622,'3) Release_Label'!$D:$D&amp;'3) Release_Label'!$E:$E,1,0))),vlookup($A622&amp;$B622,{'3) Release_Label'!$D:$D&amp;'3) Release_Label'!$E:$E,'3) Release_Label'!$F:$F},2,0), or(and(not(isblank($B622)),$B622=$B621,$A622&lt;&gt;$A621),and(not(isblank($A622)),$A622=$A621,$B622&lt;&gt;$B621)),"ID LISTS UNALIGNED",and($A622&lt;&gt;"",countif('3) Release_Label'!$D:$D,$A622)=0),"NO UPC MATCH in Release_Label",and($B622&lt;&gt;"",countif('3) Release_Label'!$E:$E,$B622)=0),"NO CATALOG ID MATCH in Release_Label",iserror(vlookup($A622&amp;$B622,'3) Release_Label'!$D:$D&amp;'3) Release_Label'!$E:$E,1,0)),"NO UPC-CATALOG ID pair MATCH in Release_Label" )</f>
        <v>Yonkou das Sombras</v>
      </c>
      <c r="D622" s="134" t="str">
        <f t="array" ref="D622">ifs(and(isblank($A622),isblank($B622)),"", not(iserror(vlookup($A622&amp;$B622,'3) Release_Label'!$D:$D&amp;'3) Release_Label'!$E:$E,1,0))),vlookup($A622&amp;$B622,{'3) Release_Label'!$D:$D&amp;'3) Release_Label'!$E:$E,'3) Release_Label'!$H:$H},2,0), or(and(not(isblank($B622)),$B622=$B621,$A622&lt;&gt;$A621),and(not(isblank($A622)),$A622=$A621,$B622&lt;&gt;$B621)),"ID LISTS UNALIGNED",and($A622&lt;&gt;"",countif('3) Release_Label'!$D:$D,$A622)=0),"NO UPC MATCH in Release_Label",and($B622&lt;&gt;"",countif('3) Release_Label'!$E:$E,$B622)=0),"NO CATALOG ID MATCH in Release_Label",iserror(vlookup($A622&amp;$B622,'3) Release_Label'!$D:$D&amp;'3) Release_Label'!$E:$E,1,0)),"NO UPC-CATALOG ID pair MATCH in Release_Label" )</f>
        <v>Speed Up</v>
      </c>
      <c r="E622" s="96" t="s">
        <v>53</v>
      </c>
      <c r="F622" s="140" t="s">
        <v>666</v>
      </c>
      <c r="G622" s="136" t="str">
        <f t="array" ref="G622">ifs(or($F622="",$F622="Main Primary Artist"),$F622,not(iserror(vlookup($F622,'Reference info'!$J$5:$J$8,1,0))),"Key Artist",not(iserror(vlookup($F622,'Reference info'!$J$38:$J$405,1,0))),"Performer",not(iserror(vlookup($F622,'Reference info'!$J$10:$J$36,1,0))),"Producer &amp; Engineer")</f>
        <v>Main Primary Artist</v>
      </c>
      <c r="I622" s="8" t="str">
        <f>IF(AND(F622="Main Primary Artist",SUBSTITUTE(E622," ","")&lt;&gt;"VariousArtists",SUBSTITUTE(E622," ","")&lt;&gt;"VariousArtist",E622&lt;&gt;"Various",SUBSTITUTE(E622," ","")&lt;&gt;"AssortedArtists",SUBSTITUTE(E622," ","")&lt;&gt;"AssortedArtist",E622&lt;&gt;"Assorted",SUBSTITUTE(E622," ","")&lt;&gt;"AsortedArtists",SUBSTITUTE(E622," ","")&lt;&gt;"AsortedArtist",E622&lt;&gt;"Asorted",E622&lt;&gt;"Other",,SUBSTITUTE(E622," ","")&lt;&gt;"MiscellaneousArtists",SUBSTITUTE(E622," ","")&lt;&gt;"MiscellaneousArtist",E622&lt;&gt;"Miscellaneous",SUBSTITUTE(E622," ","")&lt;&gt;"MiscelaneousArtists",SUBSTITUTE(E622," ","")&lt;&gt;"MiscelaneousArtist",E622&lt;&gt;"Miscelaneous"),"update Releases set ArtistId=(select ArtistId from Artists where Name=N'"&amp;SUBSTITUTE(trim(E622),"'","''")&amp;"' and EnterpriseId="&amp;EntId&amp;"), SearchKeywords=concat_ws(' ', Name, N'"&amp;SUBSTITUTE(trim(E622),"'","''")&amp;"',(select Name from Labels where LabelId=Releases.LabelId), ReleaseId, UPC, Catalog) where "&amp;IF(A622&lt;&gt;"","UPC="&amp;A622,"Catalog='"&amp;SUBSTITUTE(trim(B622),"'","''")&amp;"'")&amp;" and EnterpriseId="&amp;EntId,IF(and(F622&lt;&gt;"Main Primary Artist",SUBSTITUTE(E622," ","")&lt;&gt;"VariousArtists",SUBSTITUTE(E622," ","")&lt;&gt;"VariousArtist",E622&lt;&gt;"Various",SUBSTITUTE(E622," ","")&lt;&gt;"AssortedArtists",SUBSTITUTE(E622," ","")&lt;&gt;"AssortedArtist",E622&lt;&gt;"Assorted",SUBSTITUTE(E622," ","")&lt;&gt;"AsortedArtists",SUBSTITUTE(E622," ","")&lt;&gt;"AsortedArtist",E622&lt;&gt;"Asorted",E622&lt;&gt;"Other",,SUBSTITUTE(E622," ","")&lt;&gt;"MiscellaneousArtists",SUBSTITUTE(E622," ","")&lt;&gt;"MiscellaneousArtist",E622&lt;&gt;"Miscellaneous",SUBSTITUTE(E622," ","")&lt;&gt;"MiscelaneousArtists",SUBSTITUTE(E622," ","")&lt;&gt;"MiscelaneousArtist",E622&lt;&gt;"Miscelaneous"),"INSERT into Contributors VALUES (newid(), "&amp;IF(F622&lt;&gt;"Primary Artist", "(select RoleId from ContributorRoles where Name='"&amp;F622&amp;"'), 0", "49, 1")&amp; ", null, (select max(ReleaseId) from Releases where "&amp;IF(A622&lt;&gt;"","UPC="&amp;A622,"Catalog='"&amp;SUBSTITUTE(trim(B622),"'","''")&amp;"'")&amp;" and EnterpriseId="&amp;EntId&amp;"), (select ArtistId from Artists where Name=N'"&amp;SUBSTITUTE(trim(E622),"'","''")&amp;"' and EnterpriseId="&amp;EntId&amp;"), null)",""))</f>
        <v>update Releases set ArtistId=(select ArtistId from Artists where Name=N'PeJota10*' and EnterpriseId=647322), SearchKeywords=concat_ws(' ', Name, N'PeJota10*',(select Name from Labels where LabelId=Releases.LabelId), ReleaseId, UPC, Catalog) where UPC=717337710761 and EnterpriseId=647322</v>
      </c>
    </row>
    <row r="623">
      <c r="A623" s="110">
        <v>7.17337710761E11</v>
      </c>
      <c r="B623" s="84"/>
      <c r="C623" s="134" t="str">
        <f t="array" ref="C623">ifs(and(isblank($A623),isblank($B623)),"", not(iserror(vlookup($A623&amp;$B623,'3) Release_Label'!$D:$D&amp;'3) Release_Label'!$E:$E,1,0))),vlookup($A623&amp;$B623,{'3) Release_Label'!$D:$D&amp;'3) Release_Label'!$E:$E,'3) Release_Label'!$F:$F},2,0), or(and(not(isblank($B623)),$B623=$B622,$A623&lt;&gt;$A622),and(not(isblank($A623)),$A623=$A622,$B623&lt;&gt;$B622)),"ID LISTS UNALIGNED",and($A623&lt;&gt;"",countif('3) Release_Label'!$D:$D,$A623)=0),"NO UPC MATCH in Release_Label",and($B623&lt;&gt;"",countif('3) Release_Label'!$E:$E,$B623)=0),"NO CATALOG ID MATCH in Release_Label",iserror(vlookup($A623&amp;$B623,'3) Release_Label'!$D:$D&amp;'3) Release_Label'!$E:$E,1,0)),"NO UPC-CATALOG ID pair MATCH in Release_Label" )</f>
        <v>Yonkou das Sombras</v>
      </c>
      <c r="D623" s="134" t="str">
        <f t="array" ref="D623">ifs(and(isblank($A623),isblank($B623)),"", not(iserror(vlookup($A623&amp;$B623,'3) Release_Label'!$D:$D&amp;'3) Release_Label'!$E:$E,1,0))),vlookup($A623&amp;$B623,{'3) Release_Label'!$D:$D&amp;'3) Release_Label'!$E:$E,'3) Release_Label'!$H:$H},2,0), or(and(not(isblank($B623)),$B623=$B622,$A623&lt;&gt;$A622),and(not(isblank($A623)),$A623=$A622,$B623&lt;&gt;$B622)),"ID LISTS UNALIGNED",and($A623&lt;&gt;"",countif('3) Release_Label'!$D:$D,$A623)=0),"NO UPC MATCH in Release_Label",and($B623&lt;&gt;"",countif('3) Release_Label'!$E:$E,$B623)=0),"NO CATALOG ID MATCH in Release_Label",iserror(vlookup($A623&amp;$B623,'3) Release_Label'!$D:$D&amp;'3) Release_Label'!$E:$E,1,0)),"NO UPC-CATALOG ID pair MATCH in Release_Label" )</f>
        <v>Speed Up</v>
      </c>
      <c r="E623" s="96" t="s">
        <v>53</v>
      </c>
      <c r="F623" s="135" t="s">
        <v>669</v>
      </c>
      <c r="G623" s="136" t="str">
        <f t="array" ref="G623">ifs(or($F623="",$F623="Main Primary Artist"),$F623,not(iserror(vlookup($F623,'Reference info'!$J$5:$J$8,1,0))),"Key Artist",not(iserror(vlookup($F623,'Reference info'!$J$38:$J$405,1,0))),"Performer",not(iserror(vlookup($F623,'Reference info'!$J$10:$J$36,1,0))),"Producer &amp; Engineer")</f>
        <v>Producer &amp; Engineer</v>
      </c>
      <c r="I623" s="8" t="str">
        <f>IF(AND(F623="Main Primary Artist",SUBSTITUTE(E623," ","")&lt;&gt;"VariousArtists",SUBSTITUTE(E623," ","")&lt;&gt;"VariousArtist",E623&lt;&gt;"Various",SUBSTITUTE(E623," ","")&lt;&gt;"AssortedArtists",SUBSTITUTE(E623," ","")&lt;&gt;"AssortedArtist",E623&lt;&gt;"Assorted",SUBSTITUTE(E623," ","")&lt;&gt;"AsortedArtists",SUBSTITUTE(E623," ","")&lt;&gt;"AsortedArtist",E623&lt;&gt;"Asorted",E623&lt;&gt;"Other",,SUBSTITUTE(E623," ","")&lt;&gt;"MiscellaneousArtists",SUBSTITUTE(E623," ","")&lt;&gt;"MiscellaneousArtist",E623&lt;&gt;"Miscellaneous",SUBSTITUTE(E623," ","")&lt;&gt;"MiscelaneousArtists",SUBSTITUTE(E623," ","")&lt;&gt;"MiscelaneousArtist",E623&lt;&gt;"Miscelaneous"),"update Releases set ArtistId=(select ArtistId from Artists where Name=N'"&amp;SUBSTITUTE(trim(E623),"'","''")&amp;"' and EnterpriseId="&amp;EntId&amp;"), SearchKeywords=concat_ws(' ', Name, N'"&amp;SUBSTITUTE(trim(E623),"'","''")&amp;"',(select Name from Labels where LabelId=Releases.LabelId), ReleaseId, UPC, Catalog) where "&amp;IF(A623&lt;&gt;"","UPC="&amp;A623,"Catalog='"&amp;SUBSTITUTE(trim(B623),"'","''")&amp;"'")&amp;" and EnterpriseId="&amp;EntId,IF(and(F623&lt;&gt;"Main Primary Artist",SUBSTITUTE(E623," ","")&lt;&gt;"VariousArtists",SUBSTITUTE(E623," ","")&lt;&gt;"VariousArtist",E623&lt;&gt;"Various",SUBSTITUTE(E623," ","")&lt;&gt;"AssortedArtists",SUBSTITUTE(E623," ","")&lt;&gt;"AssortedArtist",E623&lt;&gt;"Assorted",SUBSTITUTE(E623," ","")&lt;&gt;"AsortedArtists",SUBSTITUTE(E623," ","")&lt;&gt;"AsortedArtist",E623&lt;&gt;"Asorted",E623&lt;&gt;"Other",,SUBSTITUTE(E623," ","")&lt;&gt;"MiscellaneousArtists",SUBSTITUTE(E623," ","")&lt;&gt;"MiscellaneousArtist",E623&lt;&gt;"Miscellaneous",SUBSTITUTE(E623," ","")&lt;&gt;"MiscelaneousArtists",SUBSTITUTE(E623," ","")&lt;&gt;"MiscelaneousArtist",E623&lt;&gt;"Miscelaneous"),"INSERT into Contributors VALUES (newid(), "&amp;IF(F623&lt;&gt;"Primary Artist", "(select RoleId from ContributorRoles where Name='"&amp;F623&amp;"'), 0", "49, 1")&amp; ", null, (select max(ReleaseId) from Releases where "&amp;IF(A623&lt;&gt;"","UPC="&amp;A623,"Catalog='"&amp;SUBSTITUTE(trim(B623),"'","''")&amp;"'")&amp;" and EnterpriseId="&amp;EntId&amp;"), (select ArtistId from Artists where Name=N'"&amp;SUBSTITUTE(trim(E623),"'","''")&amp;"' and EnterpriseId="&amp;EntId&amp;"), null)",""))</f>
        <v>INSERT into Contributors VALUES (newid(), (select RoleId from ContributorRoles where Name='Engineer'), 0, null, (select max(ReleaseId) from Releases where UPC=717337710761 and EnterpriseId=647322), (select ArtistId from Artists where Name=N'PeJota10*' and EnterpriseId=647322), null)</v>
      </c>
    </row>
    <row r="624">
      <c r="A624" s="110">
        <v>7.17337710808E11</v>
      </c>
      <c r="B624" s="84"/>
      <c r="C624" s="134" t="str">
        <f t="array" ref="C624">ifs(and(isblank($A624),isblank($B624)),"", not(iserror(vlookup($A624&amp;$B624,'3) Release_Label'!$D:$D&amp;'3) Release_Label'!$E:$E,1,0))),vlookup($A624&amp;$B624,{'3) Release_Label'!$D:$D&amp;'3) Release_Label'!$E:$E,'3) Release_Label'!$F:$F},2,0), or(and(not(isblank($B624)),$B624=$B623,$A624&lt;&gt;$A623),and(not(isblank($A624)),$A624=$A623,$B624&lt;&gt;$B623)),"ID LISTS UNALIGNED",and($A624&lt;&gt;"",countif('3) Release_Label'!$D:$D,$A624)=0),"NO UPC MATCH in Release_Label",and($B624&lt;&gt;"",countif('3) Release_Label'!$E:$E,$B624)=0),"NO CATALOG ID MATCH in Release_Label",iserror(vlookup($A624&amp;$B624,'3) Release_Label'!$D:$D&amp;'3) Release_Label'!$E:$E,1,0)),"NO UPC-CATALOG ID pair MATCH in Release_Label" )</f>
        <v>Yonkou das Sombras</v>
      </c>
      <c r="D624" s="134" t="str">
        <f t="array" ref="D624">ifs(and(isblank($A624),isblank($B624)),"", not(iserror(vlookup($A624&amp;$B624,'3) Release_Label'!$D:$D&amp;'3) Release_Label'!$E:$E,1,0))),vlookup($A624&amp;$B624,{'3) Release_Label'!$D:$D&amp;'3) Release_Label'!$E:$E,'3) Release_Label'!$H:$H},2,0), or(and(not(isblank($B624)),$B624=$B623,$A624&lt;&gt;$A623),and(not(isblank($A624)),$A624=$A623,$B624&lt;&gt;$B623)),"ID LISTS UNALIGNED",and($A624&lt;&gt;"",countif('3) Release_Label'!$D:$D,$A624)=0),"NO UPC MATCH in Release_Label",and($B624&lt;&gt;"",countif('3) Release_Label'!$E:$E,$B624)=0),"NO CATALOG ID MATCH in Release_Label",iserror(vlookup($A624&amp;$B624,'3) Release_Label'!$D:$D&amp;'3) Release_Label'!$E:$E,1,0)),"NO UPC-CATALOG ID pair MATCH in Release_Label" )</f>
        <v/>
      </c>
      <c r="E624" s="96" t="s">
        <v>53</v>
      </c>
      <c r="F624" s="135" t="s">
        <v>667</v>
      </c>
      <c r="G624" s="136" t="str">
        <f t="array" ref="G624">ifs(or($F624="",$F624="Main Primary Artist"),$F624,not(iserror(vlookup($F624,'Reference info'!$J$5:$J$8,1,0))),"Key Artist",not(iserror(vlookup($F624,'Reference info'!$J$38:$J$405,1,0))),"Performer",not(iserror(vlookup($F624,'Reference info'!$J$10:$J$36,1,0))),"Producer &amp; Engineer")</f>
        <v>Producer &amp; Engineer</v>
      </c>
      <c r="I624" s="8" t="str">
        <f>IF(AND(F624="Main Primary Artist",SUBSTITUTE(E624," ","")&lt;&gt;"VariousArtists",SUBSTITUTE(E624," ","")&lt;&gt;"VariousArtist",E624&lt;&gt;"Various",SUBSTITUTE(E624," ","")&lt;&gt;"AssortedArtists",SUBSTITUTE(E624," ","")&lt;&gt;"AssortedArtist",E624&lt;&gt;"Assorted",SUBSTITUTE(E624," ","")&lt;&gt;"AsortedArtists",SUBSTITUTE(E624," ","")&lt;&gt;"AsortedArtist",E624&lt;&gt;"Asorted",E624&lt;&gt;"Other",,SUBSTITUTE(E624," ","")&lt;&gt;"MiscellaneousArtists",SUBSTITUTE(E624," ","")&lt;&gt;"MiscellaneousArtist",E624&lt;&gt;"Miscellaneous",SUBSTITUTE(E624," ","")&lt;&gt;"MiscelaneousArtists",SUBSTITUTE(E624," ","")&lt;&gt;"MiscelaneousArtist",E624&lt;&gt;"Miscelaneous"),"update Releases set ArtistId=(select ArtistId from Artists where Name=N'"&amp;SUBSTITUTE(trim(E624),"'","''")&amp;"' and EnterpriseId="&amp;EntId&amp;"), SearchKeywords=concat_ws(' ', Name, N'"&amp;SUBSTITUTE(trim(E624),"'","''")&amp;"',(select Name from Labels where LabelId=Releases.LabelId), ReleaseId, UPC, Catalog) where "&amp;IF(A624&lt;&gt;"","UPC="&amp;A624,"Catalog='"&amp;SUBSTITUTE(trim(B624),"'","''")&amp;"'")&amp;" and EnterpriseId="&amp;EntId,IF(and(F624&lt;&gt;"Main Primary Artist",SUBSTITUTE(E624," ","")&lt;&gt;"VariousArtists",SUBSTITUTE(E624," ","")&lt;&gt;"VariousArtist",E624&lt;&gt;"Various",SUBSTITUTE(E624," ","")&lt;&gt;"AssortedArtists",SUBSTITUTE(E624," ","")&lt;&gt;"AssortedArtist",E624&lt;&gt;"Assorted",SUBSTITUTE(E624," ","")&lt;&gt;"AsortedArtists",SUBSTITUTE(E624," ","")&lt;&gt;"AsortedArtist",E624&lt;&gt;"Asorted",E624&lt;&gt;"Other",,SUBSTITUTE(E624," ","")&lt;&gt;"MiscellaneousArtists",SUBSTITUTE(E624," ","")&lt;&gt;"MiscellaneousArtist",E624&lt;&gt;"Miscellaneous",SUBSTITUTE(E624," ","")&lt;&gt;"MiscelaneousArtists",SUBSTITUTE(E624," ","")&lt;&gt;"MiscelaneousArtist",E624&lt;&gt;"Miscelaneous"),"INSERT into Contributors VALUES (newid(), "&amp;IF(F624&lt;&gt;"Primary Artist", "(select RoleId from ContributorRoles where Name='"&amp;F624&amp;"'), 0", "49, 1")&amp; ", null, (select max(ReleaseId) from Releases where "&amp;IF(A624&lt;&gt;"","UPC="&amp;A624,"Catalog='"&amp;SUBSTITUTE(trim(B624),"'","''")&amp;"'")&amp;" and EnterpriseId="&amp;EntId&amp;"), (select ArtistId from Artists where Name=N'"&amp;SUBSTITUTE(trim(E624),"'","''")&amp;"' and EnterpriseId="&amp;EntId&amp;"), null)",""))</f>
        <v>INSERT into Contributors VALUES (newid(), (select RoleId from ContributorRoles where Name='Producer'), 0, null, (select max(ReleaseId) from Releases where UPC=717337710808 and EnterpriseId=647322), (select ArtistId from Artists where Name=N'PeJota10*' and EnterpriseId=647322), null)</v>
      </c>
    </row>
    <row r="625">
      <c r="A625" s="110">
        <v>7.17337710808E11</v>
      </c>
      <c r="B625" s="84"/>
      <c r="C625" s="134" t="str">
        <f t="array" ref="C625">ifs(and(isblank($A625),isblank($B625)),"", not(iserror(vlookup($A625&amp;$B625,'3) Release_Label'!$D:$D&amp;'3) Release_Label'!$E:$E,1,0))),vlookup($A625&amp;$B625,{'3) Release_Label'!$D:$D&amp;'3) Release_Label'!$E:$E,'3) Release_Label'!$F:$F},2,0), or(and(not(isblank($B625)),$B625=$B624,$A625&lt;&gt;$A624),and(not(isblank($A625)),$A625=$A624,$B625&lt;&gt;$B624)),"ID LISTS UNALIGNED",and($A625&lt;&gt;"",countif('3) Release_Label'!$D:$D,$A625)=0),"NO UPC MATCH in Release_Label",and($B625&lt;&gt;"",countif('3) Release_Label'!$E:$E,$B625)=0),"NO CATALOG ID MATCH in Release_Label",iserror(vlookup($A625&amp;$B625,'3) Release_Label'!$D:$D&amp;'3) Release_Label'!$E:$E,1,0)),"NO UPC-CATALOG ID pair MATCH in Release_Label" )</f>
        <v>Yonkou das Sombras</v>
      </c>
      <c r="D625" s="134" t="str">
        <f t="array" ref="D625">ifs(and(isblank($A625),isblank($B625)),"", not(iserror(vlookup($A625&amp;$B625,'3) Release_Label'!$D:$D&amp;'3) Release_Label'!$E:$E,1,0))),vlookup($A625&amp;$B625,{'3) Release_Label'!$D:$D&amp;'3) Release_Label'!$E:$E,'3) Release_Label'!$H:$H},2,0), or(and(not(isblank($B625)),$B625=$B624,$A625&lt;&gt;$A624),and(not(isblank($A625)),$A625=$A624,$B625&lt;&gt;$B624)),"ID LISTS UNALIGNED",and($A625&lt;&gt;"",countif('3) Release_Label'!$D:$D,$A625)=0),"NO UPC MATCH in Release_Label",and($B625&lt;&gt;"",countif('3) Release_Label'!$E:$E,$B625)=0),"NO CATALOG ID MATCH in Release_Label",iserror(vlookup($A625&amp;$B625,'3) Release_Label'!$D:$D&amp;'3) Release_Label'!$E:$E,1,0)),"NO UPC-CATALOG ID pair MATCH in Release_Label" )</f>
        <v/>
      </c>
      <c r="E625" s="96" t="s">
        <v>53</v>
      </c>
      <c r="F625" s="140" t="s">
        <v>666</v>
      </c>
      <c r="G625" s="136" t="str">
        <f t="array" ref="G625">ifs(or($F625="",$F625="Main Primary Artist"),$F625,not(iserror(vlookup($F625,'Reference info'!$J$5:$J$8,1,0))),"Key Artist",not(iserror(vlookup($F625,'Reference info'!$J$38:$J$405,1,0))),"Performer",not(iserror(vlookup($F625,'Reference info'!$J$10:$J$36,1,0))),"Producer &amp; Engineer")</f>
        <v>Main Primary Artist</v>
      </c>
      <c r="I625" s="8" t="str">
        <f>IF(AND(F625="Main Primary Artist",SUBSTITUTE(E625," ","")&lt;&gt;"VariousArtists",SUBSTITUTE(E625," ","")&lt;&gt;"VariousArtist",E625&lt;&gt;"Various",SUBSTITUTE(E625," ","")&lt;&gt;"AssortedArtists",SUBSTITUTE(E625," ","")&lt;&gt;"AssortedArtist",E625&lt;&gt;"Assorted",SUBSTITUTE(E625," ","")&lt;&gt;"AsortedArtists",SUBSTITUTE(E625," ","")&lt;&gt;"AsortedArtist",E625&lt;&gt;"Asorted",E625&lt;&gt;"Other",,SUBSTITUTE(E625," ","")&lt;&gt;"MiscellaneousArtists",SUBSTITUTE(E625," ","")&lt;&gt;"MiscellaneousArtist",E625&lt;&gt;"Miscellaneous",SUBSTITUTE(E625," ","")&lt;&gt;"MiscelaneousArtists",SUBSTITUTE(E625," ","")&lt;&gt;"MiscelaneousArtist",E625&lt;&gt;"Miscelaneous"),"update Releases set ArtistId=(select ArtistId from Artists where Name=N'"&amp;SUBSTITUTE(trim(E625),"'","''")&amp;"' and EnterpriseId="&amp;EntId&amp;"), SearchKeywords=concat_ws(' ', Name, N'"&amp;SUBSTITUTE(trim(E625),"'","''")&amp;"',(select Name from Labels where LabelId=Releases.LabelId), ReleaseId, UPC, Catalog) where "&amp;IF(A625&lt;&gt;"","UPC="&amp;A625,"Catalog='"&amp;SUBSTITUTE(trim(B625),"'","''")&amp;"'")&amp;" and EnterpriseId="&amp;EntId,IF(and(F625&lt;&gt;"Main Primary Artist",SUBSTITUTE(E625," ","")&lt;&gt;"VariousArtists",SUBSTITUTE(E625," ","")&lt;&gt;"VariousArtist",E625&lt;&gt;"Various",SUBSTITUTE(E625," ","")&lt;&gt;"AssortedArtists",SUBSTITUTE(E625," ","")&lt;&gt;"AssortedArtist",E625&lt;&gt;"Assorted",SUBSTITUTE(E625," ","")&lt;&gt;"AsortedArtists",SUBSTITUTE(E625," ","")&lt;&gt;"AsortedArtist",E625&lt;&gt;"Asorted",E625&lt;&gt;"Other",,SUBSTITUTE(E625," ","")&lt;&gt;"MiscellaneousArtists",SUBSTITUTE(E625," ","")&lt;&gt;"MiscellaneousArtist",E625&lt;&gt;"Miscellaneous",SUBSTITUTE(E625," ","")&lt;&gt;"MiscelaneousArtists",SUBSTITUTE(E625," ","")&lt;&gt;"MiscelaneousArtist",E625&lt;&gt;"Miscelaneous"),"INSERT into Contributors VALUES (newid(), "&amp;IF(F625&lt;&gt;"Primary Artist", "(select RoleId from ContributorRoles where Name='"&amp;F625&amp;"'), 0", "49, 1")&amp; ", null, (select max(ReleaseId) from Releases where "&amp;IF(A625&lt;&gt;"","UPC="&amp;A625,"Catalog='"&amp;SUBSTITUTE(trim(B625),"'","''")&amp;"'")&amp;" and EnterpriseId="&amp;EntId&amp;"), (select ArtistId from Artists where Name=N'"&amp;SUBSTITUTE(trim(E625),"'","''")&amp;"' and EnterpriseId="&amp;EntId&amp;"), null)",""))</f>
        <v>update Releases set ArtistId=(select ArtistId from Artists where Name=N'PeJota10*' and EnterpriseId=647322), SearchKeywords=concat_ws(' ', Name, N'PeJota10*',(select Name from Labels where LabelId=Releases.LabelId), ReleaseId, UPC, Catalog) where UPC=717337710808 and EnterpriseId=647322</v>
      </c>
    </row>
    <row r="626">
      <c r="A626" s="110">
        <v>7.17337710808E11</v>
      </c>
      <c r="B626" s="84"/>
      <c r="C626" s="134" t="str">
        <f t="array" ref="C626">ifs(and(isblank($A626),isblank($B626)),"", not(iserror(vlookup($A626&amp;$B626,'3) Release_Label'!$D:$D&amp;'3) Release_Label'!$E:$E,1,0))),vlookup($A626&amp;$B626,{'3) Release_Label'!$D:$D&amp;'3) Release_Label'!$E:$E,'3) Release_Label'!$F:$F},2,0), or(and(not(isblank($B626)),$B626=$B625,$A626&lt;&gt;$A625),and(not(isblank($A626)),$A626=$A625,$B626&lt;&gt;$B625)),"ID LISTS UNALIGNED",and($A626&lt;&gt;"",countif('3) Release_Label'!$D:$D,$A626)=0),"NO UPC MATCH in Release_Label",and($B626&lt;&gt;"",countif('3) Release_Label'!$E:$E,$B626)=0),"NO CATALOG ID MATCH in Release_Label",iserror(vlookup($A626&amp;$B626,'3) Release_Label'!$D:$D&amp;'3) Release_Label'!$E:$E,1,0)),"NO UPC-CATALOG ID pair MATCH in Release_Label" )</f>
        <v>Yonkou das Sombras</v>
      </c>
      <c r="D626" s="134" t="str">
        <f t="array" ref="D626">ifs(and(isblank($A626),isblank($B626)),"", not(iserror(vlookup($A626&amp;$B626,'3) Release_Label'!$D:$D&amp;'3) Release_Label'!$E:$E,1,0))),vlookup($A626&amp;$B626,{'3) Release_Label'!$D:$D&amp;'3) Release_Label'!$E:$E,'3) Release_Label'!$H:$H},2,0), or(and(not(isblank($B626)),$B626=$B625,$A626&lt;&gt;$A625),and(not(isblank($A626)),$A626=$A625,$B626&lt;&gt;$B625)),"ID LISTS UNALIGNED",and($A626&lt;&gt;"",countif('3) Release_Label'!$D:$D,$A626)=0),"NO UPC MATCH in Release_Label",and($B626&lt;&gt;"",countif('3) Release_Label'!$E:$E,$B626)=0),"NO CATALOG ID MATCH in Release_Label",iserror(vlookup($A626&amp;$B626,'3) Release_Label'!$D:$D&amp;'3) Release_Label'!$E:$E,1,0)),"NO UPC-CATALOG ID pair MATCH in Release_Label" )</f>
        <v/>
      </c>
      <c r="E626" s="96" t="s">
        <v>53</v>
      </c>
      <c r="F626" s="135" t="s">
        <v>669</v>
      </c>
      <c r="G626" s="136" t="str">
        <f t="array" ref="G626">ifs(or($F626="",$F626="Main Primary Artist"),$F626,not(iserror(vlookup($F626,'Reference info'!$J$5:$J$8,1,0))),"Key Artist",not(iserror(vlookup($F626,'Reference info'!$J$38:$J$405,1,0))),"Performer",not(iserror(vlookup($F626,'Reference info'!$J$10:$J$36,1,0))),"Producer &amp; Engineer")</f>
        <v>Producer &amp; Engineer</v>
      </c>
      <c r="I626" s="8" t="str">
        <f>IF(AND(F626="Main Primary Artist",SUBSTITUTE(E626," ","")&lt;&gt;"VariousArtists",SUBSTITUTE(E626," ","")&lt;&gt;"VariousArtist",E626&lt;&gt;"Various",SUBSTITUTE(E626," ","")&lt;&gt;"AssortedArtists",SUBSTITUTE(E626," ","")&lt;&gt;"AssortedArtist",E626&lt;&gt;"Assorted",SUBSTITUTE(E626," ","")&lt;&gt;"AsortedArtists",SUBSTITUTE(E626," ","")&lt;&gt;"AsortedArtist",E626&lt;&gt;"Asorted",E626&lt;&gt;"Other",,SUBSTITUTE(E626," ","")&lt;&gt;"MiscellaneousArtists",SUBSTITUTE(E626," ","")&lt;&gt;"MiscellaneousArtist",E626&lt;&gt;"Miscellaneous",SUBSTITUTE(E626," ","")&lt;&gt;"MiscelaneousArtists",SUBSTITUTE(E626," ","")&lt;&gt;"MiscelaneousArtist",E626&lt;&gt;"Miscelaneous"),"update Releases set ArtistId=(select ArtistId from Artists where Name=N'"&amp;SUBSTITUTE(trim(E626),"'","''")&amp;"' and EnterpriseId="&amp;EntId&amp;"), SearchKeywords=concat_ws(' ', Name, N'"&amp;SUBSTITUTE(trim(E626),"'","''")&amp;"',(select Name from Labels where LabelId=Releases.LabelId), ReleaseId, UPC, Catalog) where "&amp;IF(A626&lt;&gt;"","UPC="&amp;A626,"Catalog='"&amp;SUBSTITUTE(trim(B626),"'","''")&amp;"'")&amp;" and EnterpriseId="&amp;EntId,IF(and(F626&lt;&gt;"Main Primary Artist",SUBSTITUTE(E626," ","")&lt;&gt;"VariousArtists",SUBSTITUTE(E626," ","")&lt;&gt;"VariousArtist",E626&lt;&gt;"Various",SUBSTITUTE(E626," ","")&lt;&gt;"AssortedArtists",SUBSTITUTE(E626," ","")&lt;&gt;"AssortedArtist",E626&lt;&gt;"Assorted",SUBSTITUTE(E626," ","")&lt;&gt;"AsortedArtists",SUBSTITUTE(E626," ","")&lt;&gt;"AsortedArtist",E626&lt;&gt;"Asorted",E626&lt;&gt;"Other",,SUBSTITUTE(E626," ","")&lt;&gt;"MiscellaneousArtists",SUBSTITUTE(E626," ","")&lt;&gt;"MiscellaneousArtist",E626&lt;&gt;"Miscellaneous",SUBSTITUTE(E626," ","")&lt;&gt;"MiscelaneousArtists",SUBSTITUTE(E626," ","")&lt;&gt;"MiscelaneousArtist",E626&lt;&gt;"Miscelaneous"),"INSERT into Contributors VALUES (newid(), "&amp;IF(F626&lt;&gt;"Primary Artist", "(select RoleId from ContributorRoles where Name='"&amp;F626&amp;"'), 0", "49, 1")&amp; ", null, (select max(ReleaseId) from Releases where "&amp;IF(A626&lt;&gt;"","UPC="&amp;A626,"Catalog='"&amp;SUBSTITUTE(trim(B626),"'","''")&amp;"'")&amp;" and EnterpriseId="&amp;EntId&amp;"), (select ArtistId from Artists where Name=N'"&amp;SUBSTITUTE(trim(E626),"'","''")&amp;"' and EnterpriseId="&amp;EntId&amp;"), null)",""))</f>
        <v>INSERT into Contributors VALUES (newid(), (select RoleId from ContributorRoles where Name='Engineer'), 0, null, (select max(ReleaseId) from Releases where UPC=717337710808 and EnterpriseId=647322), (select ArtistId from Artists where Name=N'PeJota10*' and EnterpriseId=647322), null)</v>
      </c>
    </row>
    <row r="627">
      <c r="A627" s="110">
        <v>7.17931735078E11</v>
      </c>
      <c r="B627" s="84"/>
      <c r="C627" s="134" t="str">
        <f t="array" ref="C627">ifs(and(isblank($A627),isblank($B627)),"", not(iserror(vlookup($A627&amp;$B627,'3) Release_Label'!$D:$D&amp;'3) Release_Label'!$E:$E,1,0))),vlookup($A627&amp;$B627,{'3) Release_Label'!$D:$D&amp;'3) Release_Label'!$E:$E,'3) Release_Label'!$F:$F},2,0), or(and(not(isblank($B627)),$B627=$B626,$A627&lt;&gt;$A626),and(not(isblank($A627)),$A627=$A626,$B627&lt;&gt;$B626)),"ID LISTS UNALIGNED",and($A627&lt;&gt;"",countif('3) Release_Label'!$D:$D,$A627)=0),"NO UPC MATCH in Release_Label",and($B627&lt;&gt;"",countif('3) Release_Label'!$E:$E,$B627)=0),"NO CATALOG ID MATCH in Release_Label",iserror(vlookup($A627&amp;$B627,'3) Release_Label'!$D:$D&amp;'3) Release_Label'!$E:$E,1,0)),"NO UPC-CATALOG ID pair MATCH in Release_Label" )</f>
        <v>O Melhor da Geração</v>
      </c>
      <c r="D627" s="134" t="str">
        <f t="array" ref="D627">ifs(and(isblank($A627),isblank($B627)),"", not(iserror(vlookup($A627&amp;$B627,'3) Release_Label'!$D:$D&amp;'3) Release_Label'!$E:$E,1,0))),vlookup($A627&amp;$B627,{'3) Release_Label'!$D:$D&amp;'3) Release_Label'!$E:$E,'3) Release_Label'!$H:$H},2,0), or(and(not(isblank($B627)),$B627=$B626,$A627&lt;&gt;$A626),and(not(isblank($A627)),$A627=$A626,$B627&lt;&gt;$B626)),"ID LISTS UNALIGNED",and($A627&lt;&gt;"",countif('3) Release_Label'!$D:$D,$A627)=0),"NO UPC MATCH in Release_Label",and($B627&lt;&gt;"",countif('3) Release_Label'!$E:$E,$B627)=0),"NO CATALOG ID MATCH in Release_Label",iserror(vlookup($A627&amp;$B627,'3) Release_Label'!$D:$D&amp;'3) Release_Label'!$E:$E,1,0)),"NO UPC-CATALOG ID pair MATCH in Release_Label" )</f>
        <v>Speed Up</v>
      </c>
      <c r="E627" s="96" t="s">
        <v>53</v>
      </c>
      <c r="F627" s="135" t="s">
        <v>667</v>
      </c>
      <c r="G627" s="136" t="str">
        <f t="array" ref="G627">ifs(or($F627="",$F627="Main Primary Artist"),$F627,not(iserror(vlookup($F627,'Reference info'!$J$5:$J$8,1,0))),"Key Artist",not(iserror(vlookup($F627,'Reference info'!$J$38:$J$405,1,0))),"Performer",not(iserror(vlookup($F627,'Reference info'!$J$10:$J$36,1,0))),"Producer &amp; Engineer")</f>
        <v>Producer &amp; Engineer</v>
      </c>
      <c r="I627" s="8" t="str">
        <f>IF(AND(F627="Main Primary Artist",SUBSTITUTE(E627," ","")&lt;&gt;"VariousArtists",SUBSTITUTE(E627," ","")&lt;&gt;"VariousArtist",E627&lt;&gt;"Various",SUBSTITUTE(E627," ","")&lt;&gt;"AssortedArtists",SUBSTITUTE(E627," ","")&lt;&gt;"AssortedArtist",E627&lt;&gt;"Assorted",SUBSTITUTE(E627," ","")&lt;&gt;"AsortedArtists",SUBSTITUTE(E627," ","")&lt;&gt;"AsortedArtist",E627&lt;&gt;"Asorted",E627&lt;&gt;"Other",,SUBSTITUTE(E627," ","")&lt;&gt;"MiscellaneousArtists",SUBSTITUTE(E627," ","")&lt;&gt;"MiscellaneousArtist",E627&lt;&gt;"Miscellaneous",SUBSTITUTE(E627," ","")&lt;&gt;"MiscelaneousArtists",SUBSTITUTE(E627," ","")&lt;&gt;"MiscelaneousArtist",E627&lt;&gt;"Miscelaneous"),"update Releases set ArtistId=(select ArtistId from Artists where Name=N'"&amp;SUBSTITUTE(trim(E627),"'","''")&amp;"' and EnterpriseId="&amp;EntId&amp;"), SearchKeywords=concat_ws(' ', Name, N'"&amp;SUBSTITUTE(trim(E627),"'","''")&amp;"',(select Name from Labels where LabelId=Releases.LabelId), ReleaseId, UPC, Catalog) where "&amp;IF(A627&lt;&gt;"","UPC="&amp;A627,"Catalog='"&amp;SUBSTITUTE(trim(B627),"'","''")&amp;"'")&amp;" and EnterpriseId="&amp;EntId,IF(and(F627&lt;&gt;"Main Primary Artist",SUBSTITUTE(E627," ","")&lt;&gt;"VariousArtists",SUBSTITUTE(E627," ","")&lt;&gt;"VariousArtist",E627&lt;&gt;"Various",SUBSTITUTE(E627," ","")&lt;&gt;"AssortedArtists",SUBSTITUTE(E627," ","")&lt;&gt;"AssortedArtist",E627&lt;&gt;"Assorted",SUBSTITUTE(E627," ","")&lt;&gt;"AsortedArtists",SUBSTITUTE(E627," ","")&lt;&gt;"AsortedArtist",E627&lt;&gt;"Asorted",E627&lt;&gt;"Other",,SUBSTITUTE(E627," ","")&lt;&gt;"MiscellaneousArtists",SUBSTITUTE(E627," ","")&lt;&gt;"MiscellaneousArtist",E627&lt;&gt;"Miscellaneous",SUBSTITUTE(E627," ","")&lt;&gt;"MiscelaneousArtists",SUBSTITUTE(E627," ","")&lt;&gt;"MiscelaneousArtist",E627&lt;&gt;"Miscelaneous"),"INSERT into Contributors VALUES (newid(), "&amp;IF(F627&lt;&gt;"Primary Artist", "(select RoleId from ContributorRoles where Name='"&amp;F627&amp;"'), 0", "49, 1")&amp; ", null, (select max(ReleaseId) from Releases where "&amp;IF(A627&lt;&gt;"","UPC="&amp;A627,"Catalog='"&amp;SUBSTITUTE(trim(B627),"'","''")&amp;"'")&amp;" and EnterpriseId="&amp;EntId&amp;"), (select ArtistId from Artists where Name=N'"&amp;SUBSTITUTE(trim(E627),"'","''")&amp;"' and EnterpriseId="&amp;EntId&amp;"), null)",""))</f>
        <v>INSERT into Contributors VALUES (newid(), (select RoleId from ContributorRoles where Name='Producer'), 0, null, (select max(ReleaseId) from Releases where UPC=717931735078 and EnterpriseId=647322), (select ArtistId from Artists where Name=N'PeJota10*' and EnterpriseId=647322), null)</v>
      </c>
    </row>
    <row r="628">
      <c r="A628" s="110">
        <v>7.17931735078E11</v>
      </c>
      <c r="B628" s="84"/>
      <c r="C628" s="134" t="str">
        <f t="array" ref="C628">ifs(and(isblank($A628),isblank($B628)),"", not(iserror(vlookup($A628&amp;$B628,'3) Release_Label'!$D:$D&amp;'3) Release_Label'!$E:$E,1,0))),vlookup($A628&amp;$B628,{'3) Release_Label'!$D:$D&amp;'3) Release_Label'!$E:$E,'3) Release_Label'!$F:$F},2,0), or(and(not(isblank($B628)),$B628=$B627,$A628&lt;&gt;$A627),and(not(isblank($A628)),$A628=$A627,$B628&lt;&gt;$B627)),"ID LISTS UNALIGNED",and($A628&lt;&gt;"",countif('3) Release_Label'!$D:$D,$A628)=0),"NO UPC MATCH in Release_Label",and($B628&lt;&gt;"",countif('3) Release_Label'!$E:$E,$B628)=0),"NO CATALOG ID MATCH in Release_Label",iserror(vlookup($A628&amp;$B628,'3) Release_Label'!$D:$D&amp;'3) Release_Label'!$E:$E,1,0)),"NO UPC-CATALOG ID pair MATCH in Release_Label" )</f>
        <v>O Melhor da Geração</v>
      </c>
      <c r="D628" s="134" t="str">
        <f t="array" ref="D628">ifs(and(isblank($A628),isblank($B628)),"", not(iserror(vlookup($A628&amp;$B628,'3) Release_Label'!$D:$D&amp;'3) Release_Label'!$E:$E,1,0))),vlookup($A628&amp;$B628,{'3) Release_Label'!$D:$D&amp;'3) Release_Label'!$E:$E,'3) Release_Label'!$H:$H},2,0), or(and(not(isblank($B628)),$B628=$B627,$A628&lt;&gt;$A627),and(not(isblank($A628)),$A628=$A627,$B628&lt;&gt;$B627)),"ID LISTS UNALIGNED",and($A628&lt;&gt;"",countif('3) Release_Label'!$D:$D,$A628)=0),"NO UPC MATCH in Release_Label",and($B628&lt;&gt;"",countif('3) Release_Label'!$E:$E,$B628)=0),"NO CATALOG ID MATCH in Release_Label",iserror(vlookup($A628&amp;$B628,'3) Release_Label'!$D:$D&amp;'3) Release_Label'!$E:$E,1,0)),"NO UPC-CATALOG ID pair MATCH in Release_Label" )</f>
        <v>Speed Up</v>
      </c>
      <c r="E628" s="96" t="s">
        <v>53</v>
      </c>
      <c r="F628" s="140" t="s">
        <v>666</v>
      </c>
      <c r="G628" s="136" t="str">
        <f t="array" ref="G628">ifs(or($F628="",$F628="Main Primary Artist"),$F628,not(iserror(vlookup($F628,'Reference info'!$J$5:$J$8,1,0))),"Key Artist",not(iserror(vlookup($F628,'Reference info'!$J$38:$J$405,1,0))),"Performer",not(iserror(vlookup($F628,'Reference info'!$J$10:$J$36,1,0))),"Producer &amp; Engineer")</f>
        <v>Main Primary Artist</v>
      </c>
      <c r="I628" s="8" t="str">
        <f>IF(AND(F628="Main Primary Artist",SUBSTITUTE(E628," ","")&lt;&gt;"VariousArtists",SUBSTITUTE(E628," ","")&lt;&gt;"VariousArtist",E628&lt;&gt;"Various",SUBSTITUTE(E628," ","")&lt;&gt;"AssortedArtists",SUBSTITUTE(E628," ","")&lt;&gt;"AssortedArtist",E628&lt;&gt;"Assorted",SUBSTITUTE(E628," ","")&lt;&gt;"AsortedArtists",SUBSTITUTE(E628," ","")&lt;&gt;"AsortedArtist",E628&lt;&gt;"Asorted",E628&lt;&gt;"Other",,SUBSTITUTE(E628," ","")&lt;&gt;"MiscellaneousArtists",SUBSTITUTE(E628," ","")&lt;&gt;"MiscellaneousArtist",E628&lt;&gt;"Miscellaneous",SUBSTITUTE(E628," ","")&lt;&gt;"MiscelaneousArtists",SUBSTITUTE(E628," ","")&lt;&gt;"MiscelaneousArtist",E628&lt;&gt;"Miscelaneous"),"update Releases set ArtistId=(select ArtistId from Artists where Name=N'"&amp;SUBSTITUTE(trim(E628),"'","''")&amp;"' and EnterpriseId="&amp;EntId&amp;"), SearchKeywords=concat_ws(' ', Name, N'"&amp;SUBSTITUTE(trim(E628),"'","''")&amp;"',(select Name from Labels where LabelId=Releases.LabelId), ReleaseId, UPC, Catalog) where "&amp;IF(A628&lt;&gt;"","UPC="&amp;A628,"Catalog='"&amp;SUBSTITUTE(trim(B628),"'","''")&amp;"'")&amp;" and EnterpriseId="&amp;EntId,IF(and(F628&lt;&gt;"Main Primary Artist",SUBSTITUTE(E628," ","")&lt;&gt;"VariousArtists",SUBSTITUTE(E628," ","")&lt;&gt;"VariousArtist",E628&lt;&gt;"Various",SUBSTITUTE(E628," ","")&lt;&gt;"AssortedArtists",SUBSTITUTE(E628," ","")&lt;&gt;"AssortedArtist",E628&lt;&gt;"Assorted",SUBSTITUTE(E628," ","")&lt;&gt;"AsortedArtists",SUBSTITUTE(E628," ","")&lt;&gt;"AsortedArtist",E628&lt;&gt;"Asorted",E628&lt;&gt;"Other",,SUBSTITUTE(E628," ","")&lt;&gt;"MiscellaneousArtists",SUBSTITUTE(E628," ","")&lt;&gt;"MiscellaneousArtist",E628&lt;&gt;"Miscellaneous",SUBSTITUTE(E628," ","")&lt;&gt;"MiscelaneousArtists",SUBSTITUTE(E628," ","")&lt;&gt;"MiscelaneousArtist",E628&lt;&gt;"Miscelaneous"),"INSERT into Contributors VALUES (newid(), "&amp;IF(F628&lt;&gt;"Primary Artist", "(select RoleId from ContributorRoles where Name='"&amp;F628&amp;"'), 0", "49, 1")&amp; ", null, (select max(ReleaseId) from Releases where "&amp;IF(A628&lt;&gt;"","UPC="&amp;A628,"Catalog='"&amp;SUBSTITUTE(trim(B628),"'","''")&amp;"'")&amp;" and EnterpriseId="&amp;EntId&amp;"), (select ArtistId from Artists where Name=N'"&amp;SUBSTITUTE(trim(E628),"'","''")&amp;"' and EnterpriseId="&amp;EntId&amp;"), null)",""))</f>
        <v>update Releases set ArtistId=(select ArtistId from Artists where Name=N'PeJota10*' and EnterpriseId=647322), SearchKeywords=concat_ws(' ', Name, N'PeJota10*',(select Name from Labels where LabelId=Releases.LabelId), ReleaseId, UPC, Catalog) where UPC=717931735078 and EnterpriseId=647322</v>
      </c>
    </row>
    <row r="629">
      <c r="A629" s="110">
        <v>7.17931735078E11</v>
      </c>
      <c r="B629" s="84"/>
      <c r="C629" s="134" t="str">
        <f t="array" ref="C629">ifs(and(isblank($A629),isblank($B629)),"", not(iserror(vlookup($A629&amp;$B629,'3) Release_Label'!$D:$D&amp;'3) Release_Label'!$E:$E,1,0))),vlookup($A629&amp;$B629,{'3) Release_Label'!$D:$D&amp;'3) Release_Label'!$E:$E,'3) Release_Label'!$F:$F},2,0), or(and(not(isblank($B629)),$B629=$B628,$A629&lt;&gt;$A628),and(not(isblank($A629)),$A629=$A628,$B629&lt;&gt;$B628)),"ID LISTS UNALIGNED",and($A629&lt;&gt;"",countif('3) Release_Label'!$D:$D,$A629)=0),"NO UPC MATCH in Release_Label",and($B629&lt;&gt;"",countif('3) Release_Label'!$E:$E,$B629)=0),"NO CATALOG ID MATCH in Release_Label",iserror(vlookup($A629&amp;$B629,'3) Release_Label'!$D:$D&amp;'3) Release_Label'!$E:$E,1,0)),"NO UPC-CATALOG ID pair MATCH in Release_Label" )</f>
        <v>O Melhor da Geração</v>
      </c>
      <c r="D629" s="134" t="str">
        <f t="array" ref="D629">ifs(and(isblank($A629),isblank($B629)),"", not(iserror(vlookup($A629&amp;$B629,'3) Release_Label'!$D:$D&amp;'3) Release_Label'!$E:$E,1,0))),vlookup($A629&amp;$B629,{'3) Release_Label'!$D:$D&amp;'3) Release_Label'!$E:$E,'3) Release_Label'!$H:$H},2,0), or(and(not(isblank($B629)),$B629=$B628,$A629&lt;&gt;$A628),and(not(isblank($A629)),$A629=$A628,$B629&lt;&gt;$B628)),"ID LISTS UNALIGNED",and($A629&lt;&gt;"",countif('3) Release_Label'!$D:$D,$A629)=0),"NO UPC MATCH in Release_Label",and($B629&lt;&gt;"",countif('3) Release_Label'!$E:$E,$B629)=0),"NO CATALOG ID MATCH in Release_Label",iserror(vlookup($A629&amp;$B629,'3) Release_Label'!$D:$D&amp;'3) Release_Label'!$E:$E,1,0)),"NO UPC-CATALOG ID pair MATCH in Release_Label" )</f>
        <v>Speed Up</v>
      </c>
      <c r="E629" s="96" t="s">
        <v>53</v>
      </c>
      <c r="F629" s="135" t="s">
        <v>669</v>
      </c>
      <c r="G629" s="136" t="str">
        <f t="array" ref="G629">ifs(or($F629="",$F629="Main Primary Artist"),$F629,not(iserror(vlookup($F629,'Reference info'!$J$5:$J$8,1,0))),"Key Artist",not(iserror(vlookup($F629,'Reference info'!$J$38:$J$405,1,0))),"Performer",not(iserror(vlookup($F629,'Reference info'!$J$10:$J$36,1,0))),"Producer &amp; Engineer")</f>
        <v>Producer &amp; Engineer</v>
      </c>
      <c r="I629" s="8" t="str">
        <f>IF(AND(F629="Main Primary Artist",SUBSTITUTE(E629," ","")&lt;&gt;"VariousArtists",SUBSTITUTE(E629," ","")&lt;&gt;"VariousArtist",E629&lt;&gt;"Various",SUBSTITUTE(E629," ","")&lt;&gt;"AssortedArtists",SUBSTITUTE(E629," ","")&lt;&gt;"AssortedArtist",E629&lt;&gt;"Assorted",SUBSTITUTE(E629," ","")&lt;&gt;"AsortedArtists",SUBSTITUTE(E629," ","")&lt;&gt;"AsortedArtist",E629&lt;&gt;"Asorted",E629&lt;&gt;"Other",,SUBSTITUTE(E629," ","")&lt;&gt;"MiscellaneousArtists",SUBSTITUTE(E629," ","")&lt;&gt;"MiscellaneousArtist",E629&lt;&gt;"Miscellaneous",SUBSTITUTE(E629," ","")&lt;&gt;"MiscelaneousArtists",SUBSTITUTE(E629," ","")&lt;&gt;"MiscelaneousArtist",E629&lt;&gt;"Miscelaneous"),"update Releases set ArtistId=(select ArtistId from Artists where Name=N'"&amp;SUBSTITUTE(trim(E629),"'","''")&amp;"' and EnterpriseId="&amp;EntId&amp;"), SearchKeywords=concat_ws(' ', Name, N'"&amp;SUBSTITUTE(trim(E629),"'","''")&amp;"',(select Name from Labels where LabelId=Releases.LabelId), ReleaseId, UPC, Catalog) where "&amp;IF(A629&lt;&gt;"","UPC="&amp;A629,"Catalog='"&amp;SUBSTITUTE(trim(B629),"'","''")&amp;"'")&amp;" and EnterpriseId="&amp;EntId,IF(and(F629&lt;&gt;"Main Primary Artist",SUBSTITUTE(E629," ","")&lt;&gt;"VariousArtists",SUBSTITUTE(E629," ","")&lt;&gt;"VariousArtist",E629&lt;&gt;"Various",SUBSTITUTE(E629," ","")&lt;&gt;"AssortedArtists",SUBSTITUTE(E629," ","")&lt;&gt;"AssortedArtist",E629&lt;&gt;"Assorted",SUBSTITUTE(E629," ","")&lt;&gt;"AsortedArtists",SUBSTITUTE(E629," ","")&lt;&gt;"AsortedArtist",E629&lt;&gt;"Asorted",E629&lt;&gt;"Other",,SUBSTITUTE(E629," ","")&lt;&gt;"MiscellaneousArtists",SUBSTITUTE(E629," ","")&lt;&gt;"MiscellaneousArtist",E629&lt;&gt;"Miscellaneous",SUBSTITUTE(E629," ","")&lt;&gt;"MiscelaneousArtists",SUBSTITUTE(E629," ","")&lt;&gt;"MiscelaneousArtist",E629&lt;&gt;"Miscelaneous"),"INSERT into Contributors VALUES (newid(), "&amp;IF(F629&lt;&gt;"Primary Artist", "(select RoleId from ContributorRoles where Name='"&amp;F629&amp;"'), 0", "49, 1")&amp; ", null, (select max(ReleaseId) from Releases where "&amp;IF(A629&lt;&gt;"","UPC="&amp;A629,"Catalog='"&amp;SUBSTITUTE(trim(B629),"'","''")&amp;"'")&amp;" and EnterpriseId="&amp;EntId&amp;"), (select ArtistId from Artists where Name=N'"&amp;SUBSTITUTE(trim(E629),"'","''")&amp;"' and EnterpriseId="&amp;EntId&amp;"), null)",""))</f>
        <v>INSERT into Contributors VALUES (newid(), (select RoleId from ContributorRoles where Name='Engineer'), 0, null, (select max(ReleaseId) from Releases where UPC=717931735078 and EnterpriseId=647322), (select ArtistId from Artists where Name=N'PeJota10*' and EnterpriseId=647322), null)</v>
      </c>
    </row>
    <row r="630">
      <c r="A630" s="110">
        <v>7.17931735153E11</v>
      </c>
      <c r="B630" s="84"/>
      <c r="C630" s="134" t="str">
        <f t="array" ref="C630">ifs(and(isblank($A630),isblank($B630)),"", not(iserror(vlookup($A630&amp;$B630,'3) Release_Label'!$D:$D&amp;'3) Release_Label'!$E:$E,1,0))),vlookup($A630&amp;$B630,{'3) Release_Label'!$D:$D&amp;'3) Release_Label'!$E:$E,'3) Release_Label'!$F:$F},2,0), or(and(not(isblank($B630)),$B630=$B629,$A630&lt;&gt;$A629),and(not(isblank($A630)),$A630=$A629,$B630&lt;&gt;$B629)),"ID LISTS UNALIGNED",and($A630&lt;&gt;"",countif('3) Release_Label'!$D:$D,$A630)=0),"NO UPC MATCH in Release_Label",and($B630&lt;&gt;"",countif('3) Release_Label'!$E:$E,$B630)=0),"NO CATALOG ID MATCH in Release_Label",iserror(vlookup($A630&amp;$B630,'3) Release_Label'!$D:$D&amp;'3) Release_Label'!$E:$E,1,0)),"NO UPC-CATALOG ID pair MATCH in Release_Label" )</f>
        <v>O Melhor da Geração</v>
      </c>
      <c r="D630" s="134" t="str">
        <f t="array" ref="D630">ifs(and(isblank($A630),isblank($B630)),"", not(iserror(vlookup($A630&amp;$B630,'3) Release_Label'!$D:$D&amp;'3) Release_Label'!$E:$E,1,0))),vlookup($A630&amp;$B630,{'3) Release_Label'!$D:$D&amp;'3) Release_Label'!$E:$E,'3) Release_Label'!$H:$H},2,0), or(and(not(isblank($B630)),$B630=$B629,$A630&lt;&gt;$A629),and(not(isblank($A630)),$A630=$A629,$B630&lt;&gt;$B629)),"ID LISTS UNALIGNED",and($A630&lt;&gt;"",countif('3) Release_Label'!$D:$D,$A630)=0),"NO UPC MATCH in Release_Label",and($B630&lt;&gt;"",countif('3) Release_Label'!$E:$E,$B630)=0),"NO CATALOG ID MATCH in Release_Label",iserror(vlookup($A630&amp;$B630,'3) Release_Label'!$D:$D&amp;'3) Release_Label'!$E:$E,1,0)),"NO UPC-CATALOG ID pair MATCH in Release_Label" )</f>
        <v/>
      </c>
      <c r="E630" s="96" t="s">
        <v>53</v>
      </c>
      <c r="F630" s="135" t="s">
        <v>667</v>
      </c>
      <c r="G630" s="136" t="str">
        <f t="array" ref="G630">ifs(or($F630="",$F630="Main Primary Artist"),$F630,not(iserror(vlookup($F630,'Reference info'!$J$5:$J$8,1,0))),"Key Artist",not(iserror(vlookup($F630,'Reference info'!$J$38:$J$405,1,0))),"Performer",not(iserror(vlookup($F630,'Reference info'!$J$10:$J$36,1,0))),"Producer &amp; Engineer")</f>
        <v>Producer &amp; Engineer</v>
      </c>
      <c r="I630" s="8" t="str">
        <f>IF(AND(F630="Main Primary Artist",SUBSTITUTE(E630," ","")&lt;&gt;"VariousArtists",SUBSTITUTE(E630," ","")&lt;&gt;"VariousArtist",E630&lt;&gt;"Various",SUBSTITUTE(E630," ","")&lt;&gt;"AssortedArtists",SUBSTITUTE(E630," ","")&lt;&gt;"AssortedArtist",E630&lt;&gt;"Assorted",SUBSTITUTE(E630," ","")&lt;&gt;"AsortedArtists",SUBSTITUTE(E630," ","")&lt;&gt;"AsortedArtist",E630&lt;&gt;"Asorted",E630&lt;&gt;"Other",,SUBSTITUTE(E630," ","")&lt;&gt;"MiscellaneousArtists",SUBSTITUTE(E630," ","")&lt;&gt;"MiscellaneousArtist",E630&lt;&gt;"Miscellaneous",SUBSTITUTE(E630," ","")&lt;&gt;"MiscelaneousArtists",SUBSTITUTE(E630," ","")&lt;&gt;"MiscelaneousArtist",E630&lt;&gt;"Miscelaneous"),"update Releases set ArtistId=(select ArtistId from Artists where Name=N'"&amp;SUBSTITUTE(trim(E630),"'","''")&amp;"' and EnterpriseId="&amp;EntId&amp;"), SearchKeywords=concat_ws(' ', Name, N'"&amp;SUBSTITUTE(trim(E630),"'","''")&amp;"',(select Name from Labels where LabelId=Releases.LabelId), ReleaseId, UPC, Catalog) where "&amp;IF(A630&lt;&gt;"","UPC="&amp;A630,"Catalog='"&amp;SUBSTITUTE(trim(B630),"'","''")&amp;"'")&amp;" and EnterpriseId="&amp;EntId,IF(and(F630&lt;&gt;"Main Primary Artist",SUBSTITUTE(E630," ","")&lt;&gt;"VariousArtists",SUBSTITUTE(E630," ","")&lt;&gt;"VariousArtist",E630&lt;&gt;"Various",SUBSTITUTE(E630," ","")&lt;&gt;"AssortedArtists",SUBSTITUTE(E630," ","")&lt;&gt;"AssortedArtist",E630&lt;&gt;"Assorted",SUBSTITUTE(E630," ","")&lt;&gt;"AsortedArtists",SUBSTITUTE(E630," ","")&lt;&gt;"AsortedArtist",E630&lt;&gt;"Asorted",E630&lt;&gt;"Other",,SUBSTITUTE(E630," ","")&lt;&gt;"MiscellaneousArtists",SUBSTITUTE(E630," ","")&lt;&gt;"MiscellaneousArtist",E630&lt;&gt;"Miscellaneous",SUBSTITUTE(E630," ","")&lt;&gt;"MiscelaneousArtists",SUBSTITUTE(E630," ","")&lt;&gt;"MiscelaneousArtist",E630&lt;&gt;"Miscelaneous"),"INSERT into Contributors VALUES (newid(), "&amp;IF(F630&lt;&gt;"Primary Artist", "(select RoleId from ContributorRoles where Name='"&amp;F630&amp;"'), 0", "49, 1")&amp; ", null, (select max(ReleaseId) from Releases where "&amp;IF(A630&lt;&gt;"","UPC="&amp;A630,"Catalog='"&amp;SUBSTITUTE(trim(B630),"'","''")&amp;"'")&amp;" and EnterpriseId="&amp;EntId&amp;"), (select ArtistId from Artists where Name=N'"&amp;SUBSTITUTE(trim(E630),"'","''")&amp;"' and EnterpriseId="&amp;EntId&amp;"), null)",""))</f>
        <v>INSERT into Contributors VALUES (newid(), (select RoleId from ContributorRoles where Name='Producer'), 0, null, (select max(ReleaseId) from Releases where UPC=717931735153 and EnterpriseId=647322), (select ArtistId from Artists where Name=N'PeJota10*' and EnterpriseId=647322), null)</v>
      </c>
    </row>
    <row r="631">
      <c r="A631" s="110">
        <v>7.17931735153E11</v>
      </c>
      <c r="B631" s="84"/>
      <c r="C631" s="134" t="str">
        <f t="array" ref="C631">ifs(and(isblank($A631),isblank($B631)),"", not(iserror(vlookup($A631&amp;$B631,'3) Release_Label'!$D:$D&amp;'3) Release_Label'!$E:$E,1,0))),vlookup($A631&amp;$B631,{'3) Release_Label'!$D:$D&amp;'3) Release_Label'!$E:$E,'3) Release_Label'!$F:$F},2,0), or(and(not(isblank($B631)),$B631=$B630,$A631&lt;&gt;$A630),and(not(isblank($A631)),$A631=$A630,$B631&lt;&gt;$B630)),"ID LISTS UNALIGNED",and($A631&lt;&gt;"",countif('3) Release_Label'!$D:$D,$A631)=0),"NO UPC MATCH in Release_Label",and($B631&lt;&gt;"",countif('3) Release_Label'!$E:$E,$B631)=0),"NO CATALOG ID MATCH in Release_Label",iserror(vlookup($A631&amp;$B631,'3) Release_Label'!$D:$D&amp;'3) Release_Label'!$E:$E,1,0)),"NO UPC-CATALOG ID pair MATCH in Release_Label" )</f>
        <v>O Melhor da Geração</v>
      </c>
      <c r="D631" s="134" t="str">
        <f t="array" ref="D631">ifs(and(isblank($A631),isblank($B631)),"", not(iserror(vlookup($A631&amp;$B631,'3) Release_Label'!$D:$D&amp;'3) Release_Label'!$E:$E,1,0))),vlookup($A631&amp;$B631,{'3) Release_Label'!$D:$D&amp;'3) Release_Label'!$E:$E,'3) Release_Label'!$H:$H},2,0), or(and(not(isblank($B631)),$B631=$B630,$A631&lt;&gt;$A630),and(not(isblank($A631)),$A631=$A630,$B631&lt;&gt;$B630)),"ID LISTS UNALIGNED",and($A631&lt;&gt;"",countif('3) Release_Label'!$D:$D,$A631)=0),"NO UPC MATCH in Release_Label",and($B631&lt;&gt;"",countif('3) Release_Label'!$E:$E,$B631)=0),"NO CATALOG ID MATCH in Release_Label",iserror(vlookup($A631&amp;$B631,'3) Release_Label'!$D:$D&amp;'3) Release_Label'!$E:$E,1,0)),"NO UPC-CATALOG ID pair MATCH in Release_Label" )</f>
        <v/>
      </c>
      <c r="E631" s="96" t="s">
        <v>53</v>
      </c>
      <c r="F631" s="140" t="s">
        <v>666</v>
      </c>
      <c r="G631" s="136" t="str">
        <f t="array" ref="G631">ifs(or($F631="",$F631="Main Primary Artist"),$F631,not(iserror(vlookup($F631,'Reference info'!$J$5:$J$8,1,0))),"Key Artist",not(iserror(vlookup($F631,'Reference info'!$J$38:$J$405,1,0))),"Performer",not(iserror(vlookup($F631,'Reference info'!$J$10:$J$36,1,0))),"Producer &amp; Engineer")</f>
        <v>Main Primary Artist</v>
      </c>
      <c r="I631" s="8" t="str">
        <f>IF(AND(F631="Main Primary Artist",SUBSTITUTE(E631," ","")&lt;&gt;"VariousArtists",SUBSTITUTE(E631," ","")&lt;&gt;"VariousArtist",E631&lt;&gt;"Various",SUBSTITUTE(E631," ","")&lt;&gt;"AssortedArtists",SUBSTITUTE(E631," ","")&lt;&gt;"AssortedArtist",E631&lt;&gt;"Assorted",SUBSTITUTE(E631," ","")&lt;&gt;"AsortedArtists",SUBSTITUTE(E631," ","")&lt;&gt;"AsortedArtist",E631&lt;&gt;"Asorted",E631&lt;&gt;"Other",,SUBSTITUTE(E631," ","")&lt;&gt;"MiscellaneousArtists",SUBSTITUTE(E631," ","")&lt;&gt;"MiscellaneousArtist",E631&lt;&gt;"Miscellaneous",SUBSTITUTE(E631," ","")&lt;&gt;"MiscelaneousArtists",SUBSTITUTE(E631," ","")&lt;&gt;"MiscelaneousArtist",E631&lt;&gt;"Miscelaneous"),"update Releases set ArtistId=(select ArtistId from Artists where Name=N'"&amp;SUBSTITUTE(trim(E631),"'","''")&amp;"' and EnterpriseId="&amp;EntId&amp;"), SearchKeywords=concat_ws(' ', Name, N'"&amp;SUBSTITUTE(trim(E631),"'","''")&amp;"',(select Name from Labels where LabelId=Releases.LabelId), ReleaseId, UPC, Catalog) where "&amp;IF(A631&lt;&gt;"","UPC="&amp;A631,"Catalog='"&amp;SUBSTITUTE(trim(B631),"'","''")&amp;"'")&amp;" and EnterpriseId="&amp;EntId,IF(and(F631&lt;&gt;"Main Primary Artist",SUBSTITUTE(E631," ","")&lt;&gt;"VariousArtists",SUBSTITUTE(E631," ","")&lt;&gt;"VariousArtist",E631&lt;&gt;"Various",SUBSTITUTE(E631," ","")&lt;&gt;"AssortedArtists",SUBSTITUTE(E631," ","")&lt;&gt;"AssortedArtist",E631&lt;&gt;"Assorted",SUBSTITUTE(E631," ","")&lt;&gt;"AsortedArtists",SUBSTITUTE(E631," ","")&lt;&gt;"AsortedArtist",E631&lt;&gt;"Asorted",E631&lt;&gt;"Other",,SUBSTITUTE(E631," ","")&lt;&gt;"MiscellaneousArtists",SUBSTITUTE(E631," ","")&lt;&gt;"MiscellaneousArtist",E631&lt;&gt;"Miscellaneous",SUBSTITUTE(E631," ","")&lt;&gt;"MiscelaneousArtists",SUBSTITUTE(E631," ","")&lt;&gt;"MiscelaneousArtist",E631&lt;&gt;"Miscelaneous"),"INSERT into Contributors VALUES (newid(), "&amp;IF(F631&lt;&gt;"Primary Artist", "(select RoleId from ContributorRoles where Name='"&amp;F631&amp;"'), 0", "49, 1")&amp; ", null, (select max(ReleaseId) from Releases where "&amp;IF(A631&lt;&gt;"","UPC="&amp;A631,"Catalog='"&amp;SUBSTITUTE(trim(B631),"'","''")&amp;"'")&amp;" and EnterpriseId="&amp;EntId&amp;"), (select ArtistId from Artists where Name=N'"&amp;SUBSTITUTE(trim(E631),"'","''")&amp;"' and EnterpriseId="&amp;EntId&amp;"), null)",""))</f>
        <v>update Releases set ArtistId=(select ArtistId from Artists where Name=N'PeJota10*' and EnterpriseId=647322), SearchKeywords=concat_ws(' ', Name, N'PeJota10*',(select Name from Labels where LabelId=Releases.LabelId), ReleaseId, UPC, Catalog) where UPC=717931735153 and EnterpriseId=647322</v>
      </c>
    </row>
    <row r="632">
      <c r="A632" s="110">
        <v>7.17931735153E11</v>
      </c>
      <c r="B632" s="84"/>
      <c r="C632" s="134" t="str">
        <f t="array" ref="C632">ifs(and(isblank($A632),isblank($B632)),"", not(iserror(vlookup($A632&amp;$B632,'3) Release_Label'!$D:$D&amp;'3) Release_Label'!$E:$E,1,0))),vlookup($A632&amp;$B632,{'3) Release_Label'!$D:$D&amp;'3) Release_Label'!$E:$E,'3) Release_Label'!$F:$F},2,0), or(and(not(isblank($B632)),$B632=$B631,$A632&lt;&gt;$A631),and(not(isblank($A632)),$A632=$A631,$B632&lt;&gt;$B631)),"ID LISTS UNALIGNED",and($A632&lt;&gt;"",countif('3) Release_Label'!$D:$D,$A632)=0),"NO UPC MATCH in Release_Label",and($B632&lt;&gt;"",countif('3) Release_Label'!$E:$E,$B632)=0),"NO CATALOG ID MATCH in Release_Label",iserror(vlookup($A632&amp;$B632,'3) Release_Label'!$D:$D&amp;'3) Release_Label'!$E:$E,1,0)),"NO UPC-CATALOG ID pair MATCH in Release_Label" )</f>
        <v>O Melhor da Geração</v>
      </c>
      <c r="D632" s="134" t="str">
        <f t="array" ref="D632">ifs(and(isblank($A632),isblank($B632)),"", not(iserror(vlookup($A632&amp;$B632,'3) Release_Label'!$D:$D&amp;'3) Release_Label'!$E:$E,1,0))),vlookup($A632&amp;$B632,{'3) Release_Label'!$D:$D&amp;'3) Release_Label'!$E:$E,'3) Release_Label'!$H:$H},2,0), or(and(not(isblank($B632)),$B632=$B631,$A632&lt;&gt;$A631),and(not(isblank($A632)),$A632=$A631,$B632&lt;&gt;$B631)),"ID LISTS UNALIGNED",and($A632&lt;&gt;"",countif('3) Release_Label'!$D:$D,$A632)=0),"NO UPC MATCH in Release_Label",and($B632&lt;&gt;"",countif('3) Release_Label'!$E:$E,$B632)=0),"NO CATALOG ID MATCH in Release_Label",iserror(vlookup($A632&amp;$B632,'3) Release_Label'!$D:$D&amp;'3) Release_Label'!$E:$E,1,0)),"NO UPC-CATALOG ID pair MATCH in Release_Label" )</f>
        <v/>
      </c>
      <c r="E632" s="96" t="s">
        <v>53</v>
      </c>
      <c r="F632" s="135" t="s">
        <v>669</v>
      </c>
      <c r="G632" s="136" t="str">
        <f t="array" ref="G632">ifs(or($F632="",$F632="Main Primary Artist"),$F632,not(iserror(vlookup($F632,'Reference info'!$J$5:$J$8,1,0))),"Key Artist",not(iserror(vlookup($F632,'Reference info'!$J$38:$J$405,1,0))),"Performer",not(iserror(vlookup($F632,'Reference info'!$J$10:$J$36,1,0))),"Producer &amp; Engineer")</f>
        <v>Producer &amp; Engineer</v>
      </c>
      <c r="I632" s="8" t="str">
        <f>IF(AND(F632="Main Primary Artist",SUBSTITUTE(E632," ","")&lt;&gt;"VariousArtists",SUBSTITUTE(E632," ","")&lt;&gt;"VariousArtist",E632&lt;&gt;"Various",SUBSTITUTE(E632," ","")&lt;&gt;"AssortedArtists",SUBSTITUTE(E632," ","")&lt;&gt;"AssortedArtist",E632&lt;&gt;"Assorted",SUBSTITUTE(E632," ","")&lt;&gt;"AsortedArtists",SUBSTITUTE(E632," ","")&lt;&gt;"AsortedArtist",E632&lt;&gt;"Asorted",E632&lt;&gt;"Other",,SUBSTITUTE(E632," ","")&lt;&gt;"MiscellaneousArtists",SUBSTITUTE(E632," ","")&lt;&gt;"MiscellaneousArtist",E632&lt;&gt;"Miscellaneous",SUBSTITUTE(E632," ","")&lt;&gt;"MiscelaneousArtists",SUBSTITUTE(E632," ","")&lt;&gt;"MiscelaneousArtist",E632&lt;&gt;"Miscelaneous"),"update Releases set ArtistId=(select ArtistId from Artists where Name=N'"&amp;SUBSTITUTE(trim(E632),"'","''")&amp;"' and EnterpriseId="&amp;EntId&amp;"), SearchKeywords=concat_ws(' ', Name, N'"&amp;SUBSTITUTE(trim(E632),"'","''")&amp;"',(select Name from Labels where LabelId=Releases.LabelId), ReleaseId, UPC, Catalog) where "&amp;IF(A632&lt;&gt;"","UPC="&amp;A632,"Catalog='"&amp;SUBSTITUTE(trim(B632),"'","''")&amp;"'")&amp;" and EnterpriseId="&amp;EntId,IF(and(F632&lt;&gt;"Main Primary Artist",SUBSTITUTE(E632," ","")&lt;&gt;"VariousArtists",SUBSTITUTE(E632," ","")&lt;&gt;"VariousArtist",E632&lt;&gt;"Various",SUBSTITUTE(E632," ","")&lt;&gt;"AssortedArtists",SUBSTITUTE(E632," ","")&lt;&gt;"AssortedArtist",E632&lt;&gt;"Assorted",SUBSTITUTE(E632," ","")&lt;&gt;"AsortedArtists",SUBSTITUTE(E632," ","")&lt;&gt;"AsortedArtist",E632&lt;&gt;"Asorted",E632&lt;&gt;"Other",,SUBSTITUTE(E632," ","")&lt;&gt;"MiscellaneousArtists",SUBSTITUTE(E632," ","")&lt;&gt;"MiscellaneousArtist",E632&lt;&gt;"Miscellaneous",SUBSTITUTE(E632," ","")&lt;&gt;"MiscelaneousArtists",SUBSTITUTE(E632," ","")&lt;&gt;"MiscelaneousArtist",E632&lt;&gt;"Miscelaneous"),"INSERT into Contributors VALUES (newid(), "&amp;IF(F632&lt;&gt;"Primary Artist", "(select RoleId from ContributorRoles where Name='"&amp;F632&amp;"'), 0", "49, 1")&amp; ", null, (select max(ReleaseId) from Releases where "&amp;IF(A632&lt;&gt;"","UPC="&amp;A632,"Catalog='"&amp;SUBSTITUTE(trim(B632),"'","''")&amp;"'")&amp;" and EnterpriseId="&amp;EntId&amp;"), (select ArtistId from Artists where Name=N'"&amp;SUBSTITUTE(trim(E632),"'","''")&amp;"' and EnterpriseId="&amp;EntId&amp;"), null)",""))</f>
        <v>INSERT into Contributors VALUES (newid(), (select RoleId from ContributorRoles where Name='Engineer'), 0, null, (select max(ReleaseId) from Releases where UPC=717931735153 and EnterpriseId=647322), (select ArtistId from Artists where Name=N'PeJota10*' and EnterpriseId=647322), null)</v>
      </c>
    </row>
    <row r="633">
      <c r="A633" s="110">
        <v>7.17931999371E11</v>
      </c>
      <c r="B633" s="84"/>
      <c r="C633" s="134" t="str">
        <f t="array" ref="C633">ifs(and(isblank($A633),isblank($B633)),"", not(iserror(vlookup($A633&amp;$B633,'3) Release_Label'!$D:$D&amp;'3) Release_Label'!$E:$E,1,0))),vlookup($A633&amp;$B633,{'3) Release_Label'!$D:$D&amp;'3) Release_Label'!$E:$E,'3) Release_Label'!$F:$F},2,0), or(and(not(isblank($B633)),$B633=$B632,$A633&lt;&gt;$A632),and(not(isblank($A633)),$A633=$A632,$B633&lt;&gt;$B632)),"ID LISTS UNALIGNED",and($A633&lt;&gt;"",countif('3) Release_Label'!$D:$D,$A633)=0),"NO UPC MATCH in Release_Label",and($B633&lt;&gt;"",countif('3) Release_Label'!$E:$E,$B633)=0),"NO CATALOG ID MATCH in Release_Label",iserror(vlookup($A633&amp;$B633,'3) Release_Label'!$D:$D&amp;'3) Release_Label'!$E:$E,1,0)),"NO UPC-CATALOG ID pair MATCH in Release_Label" )</f>
        <v>A Cara do Pirata</v>
      </c>
      <c r="D633" s="134" t="str">
        <f t="array" ref="D633">ifs(and(isblank($A633),isblank($B633)),"", not(iserror(vlookup($A633&amp;$B633,'3) Release_Label'!$D:$D&amp;'3) Release_Label'!$E:$E,1,0))),vlookup($A633&amp;$B633,{'3) Release_Label'!$D:$D&amp;'3) Release_Label'!$E:$E,'3) Release_Label'!$H:$H},2,0), or(and(not(isblank($B633)),$B633=$B632,$A633&lt;&gt;$A632),and(not(isblank($A633)),$A633=$A632,$B633&lt;&gt;$B632)),"ID LISTS UNALIGNED",and($A633&lt;&gt;"",countif('3) Release_Label'!$D:$D,$A633)=0),"NO UPC MATCH in Release_Label",and($B633&lt;&gt;"",countif('3) Release_Label'!$E:$E,$B633)=0),"NO CATALOG ID MATCH in Release_Label",iserror(vlookup($A633&amp;$B633,'3) Release_Label'!$D:$D&amp;'3) Release_Label'!$E:$E,1,0)),"NO UPC-CATALOG ID pair MATCH in Release_Label" )</f>
        <v/>
      </c>
      <c r="E633" s="96" t="s">
        <v>53</v>
      </c>
      <c r="F633" s="135" t="s">
        <v>667</v>
      </c>
      <c r="G633" s="136" t="str">
        <f t="array" ref="G633">ifs(or($F633="",$F633="Main Primary Artist"),$F633,not(iserror(vlookup($F633,'Reference info'!$J$5:$J$8,1,0))),"Key Artist",not(iserror(vlookup($F633,'Reference info'!$J$38:$J$405,1,0))),"Performer",not(iserror(vlookup($F633,'Reference info'!$J$10:$J$36,1,0))),"Producer &amp; Engineer")</f>
        <v>Producer &amp; Engineer</v>
      </c>
      <c r="I633" s="8" t="str">
        <f>IF(AND(F633="Main Primary Artist",SUBSTITUTE(E633," ","")&lt;&gt;"VariousArtists",SUBSTITUTE(E633," ","")&lt;&gt;"VariousArtist",E633&lt;&gt;"Various",SUBSTITUTE(E633," ","")&lt;&gt;"AssortedArtists",SUBSTITUTE(E633," ","")&lt;&gt;"AssortedArtist",E633&lt;&gt;"Assorted",SUBSTITUTE(E633," ","")&lt;&gt;"AsortedArtists",SUBSTITUTE(E633," ","")&lt;&gt;"AsortedArtist",E633&lt;&gt;"Asorted",E633&lt;&gt;"Other",,SUBSTITUTE(E633," ","")&lt;&gt;"MiscellaneousArtists",SUBSTITUTE(E633," ","")&lt;&gt;"MiscellaneousArtist",E633&lt;&gt;"Miscellaneous",SUBSTITUTE(E633," ","")&lt;&gt;"MiscelaneousArtists",SUBSTITUTE(E633," ","")&lt;&gt;"MiscelaneousArtist",E633&lt;&gt;"Miscelaneous"),"update Releases set ArtistId=(select ArtistId from Artists where Name=N'"&amp;SUBSTITUTE(trim(E633),"'","''")&amp;"' and EnterpriseId="&amp;EntId&amp;"), SearchKeywords=concat_ws(' ', Name, N'"&amp;SUBSTITUTE(trim(E633),"'","''")&amp;"',(select Name from Labels where LabelId=Releases.LabelId), ReleaseId, UPC, Catalog) where "&amp;IF(A633&lt;&gt;"","UPC="&amp;A633,"Catalog='"&amp;SUBSTITUTE(trim(B633),"'","''")&amp;"'")&amp;" and EnterpriseId="&amp;EntId,IF(and(F633&lt;&gt;"Main Primary Artist",SUBSTITUTE(E633," ","")&lt;&gt;"VariousArtists",SUBSTITUTE(E633," ","")&lt;&gt;"VariousArtist",E633&lt;&gt;"Various",SUBSTITUTE(E633," ","")&lt;&gt;"AssortedArtists",SUBSTITUTE(E633," ","")&lt;&gt;"AssortedArtist",E633&lt;&gt;"Assorted",SUBSTITUTE(E633," ","")&lt;&gt;"AsortedArtists",SUBSTITUTE(E633," ","")&lt;&gt;"AsortedArtist",E633&lt;&gt;"Asorted",E633&lt;&gt;"Other",,SUBSTITUTE(E633," ","")&lt;&gt;"MiscellaneousArtists",SUBSTITUTE(E633," ","")&lt;&gt;"MiscellaneousArtist",E633&lt;&gt;"Miscellaneous",SUBSTITUTE(E633," ","")&lt;&gt;"MiscelaneousArtists",SUBSTITUTE(E633," ","")&lt;&gt;"MiscelaneousArtist",E633&lt;&gt;"Miscelaneous"),"INSERT into Contributors VALUES (newid(), "&amp;IF(F633&lt;&gt;"Primary Artist", "(select RoleId from ContributorRoles where Name='"&amp;F633&amp;"'), 0", "49, 1")&amp; ", null, (select max(ReleaseId) from Releases where "&amp;IF(A633&lt;&gt;"","UPC="&amp;A633,"Catalog='"&amp;SUBSTITUTE(trim(B633),"'","''")&amp;"'")&amp;" and EnterpriseId="&amp;EntId&amp;"), (select ArtistId from Artists where Name=N'"&amp;SUBSTITUTE(trim(E633),"'","''")&amp;"' and EnterpriseId="&amp;EntId&amp;"), null)",""))</f>
        <v>INSERT into Contributors VALUES (newid(), (select RoleId from ContributorRoles where Name='Producer'), 0, null, (select max(ReleaseId) from Releases where UPC=717931999371 and EnterpriseId=647322), (select ArtistId from Artists where Name=N'PeJota10*' and EnterpriseId=647322), null)</v>
      </c>
    </row>
    <row r="634">
      <c r="A634" s="110">
        <v>7.17931999371E11</v>
      </c>
      <c r="B634" s="84"/>
      <c r="C634" s="134" t="str">
        <f t="array" ref="C634">ifs(and(isblank($A634),isblank($B634)),"", not(iserror(vlookup($A634&amp;$B634,'3) Release_Label'!$D:$D&amp;'3) Release_Label'!$E:$E,1,0))),vlookup($A634&amp;$B634,{'3) Release_Label'!$D:$D&amp;'3) Release_Label'!$E:$E,'3) Release_Label'!$F:$F},2,0), or(and(not(isblank($B634)),$B634=$B633,$A634&lt;&gt;$A633),and(not(isblank($A634)),$A634=$A633,$B634&lt;&gt;$B633)),"ID LISTS UNALIGNED",and($A634&lt;&gt;"",countif('3) Release_Label'!$D:$D,$A634)=0),"NO UPC MATCH in Release_Label",and($B634&lt;&gt;"",countif('3) Release_Label'!$E:$E,$B634)=0),"NO CATALOG ID MATCH in Release_Label",iserror(vlookup($A634&amp;$B634,'3) Release_Label'!$D:$D&amp;'3) Release_Label'!$E:$E,1,0)),"NO UPC-CATALOG ID pair MATCH in Release_Label" )</f>
        <v>A Cara do Pirata</v>
      </c>
      <c r="D634" s="134" t="str">
        <f t="array" ref="D634">ifs(and(isblank($A634),isblank($B634)),"", not(iserror(vlookup($A634&amp;$B634,'3) Release_Label'!$D:$D&amp;'3) Release_Label'!$E:$E,1,0))),vlookup($A634&amp;$B634,{'3) Release_Label'!$D:$D&amp;'3) Release_Label'!$E:$E,'3) Release_Label'!$H:$H},2,0), or(and(not(isblank($B634)),$B634=$B633,$A634&lt;&gt;$A633),and(not(isblank($A634)),$A634=$A633,$B634&lt;&gt;$B633)),"ID LISTS UNALIGNED",and($A634&lt;&gt;"",countif('3) Release_Label'!$D:$D,$A634)=0),"NO UPC MATCH in Release_Label",and($B634&lt;&gt;"",countif('3) Release_Label'!$E:$E,$B634)=0),"NO CATALOG ID MATCH in Release_Label",iserror(vlookup($A634&amp;$B634,'3) Release_Label'!$D:$D&amp;'3) Release_Label'!$E:$E,1,0)),"NO UPC-CATALOG ID pair MATCH in Release_Label" )</f>
        <v/>
      </c>
      <c r="E634" s="96" t="s">
        <v>79</v>
      </c>
      <c r="F634" s="140" t="s">
        <v>671</v>
      </c>
      <c r="G634" s="136" t="str">
        <f t="array" ref="G634">ifs(or($F634="",$F634="Main Primary Artist"),$F634,not(iserror(vlookup($F634,'Reference info'!$J$5:$J$8,1,0))),"Key Artist",not(iserror(vlookup($F634,'Reference info'!$J$38:$J$405,1,0))),"Performer",not(iserror(vlookup($F634,'Reference info'!$J$10:$J$36,1,0))),"Producer &amp; Engineer")</f>
        <v>Key Artist</v>
      </c>
      <c r="I634" s="8" t="str">
        <f>IF(AND(F634="Main Primary Artist",SUBSTITUTE(E634," ","")&lt;&gt;"VariousArtists",SUBSTITUTE(E634," ","")&lt;&gt;"VariousArtist",E634&lt;&gt;"Various",SUBSTITUTE(E634," ","")&lt;&gt;"AssortedArtists",SUBSTITUTE(E634," ","")&lt;&gt;"AssortedArtist",E634&lt;&gt;"Assorted",SUBSTITUTE(E634," ","")&lt;&gt;"AsortedArtists",SUBSTITUTE(E634," ","")&lt;&gt;"AsortedArtist",E634&lt;&gt;"Asorted",E634&lt;&gt;"Other",,SUBSTITUTE(E634," ","")&lt;&gt;"MiscellaneousArtists",SUBSTITUTE(E634," ","")&lt;&gt;"MiscellaneousArtist",E634&lt;&gt;"Miscellaneous",SUBSTITUTE(E634," ","")&lt;&gt;"MiscelaneousArtists",SUBSTITUTE(E634," ","")&lt;&gt;"MiscelaneousArtist",E634&lt;&gt;"Miscelaneous"),"update Releases set ArtistId=(select ArtistId from Artists where Name=N'"&amp;SUBSTITUTE(trim(E634),"'","''")&amp;"' and EnterpriseId="&amp;EntId&amp;"), SearchKeywords=concat_ws(' ', Name, N'"&amp;SUBSTITUTE(trim(E634),"'","''")&amp;"',(select Name from Labels where LabelId=Releases.LabelId), ReleaseId, UPC, Catalog) where "&amp;IF(A634&lt;&gt;"","UPC="&amp;A634,"Catalog='"&amp;SUBSTITUTE(trim(B634),"'","''")&amp;"'")&amp;" and EnterpriseId="&amp;EntId,IF(and(F634&lt;&gt;"Main Primary Artist",SUBSTITUTE(E634," ","")&lt;&gt;"VariousArtists",SUBSTITUTE(E634," ","")&lt;&gt;"VariousArtist",E634&lt;&gt;"Various",SUBSTITUTE(E634," ","")&lt;&gt;"AssortedArtists",SUBSTITUTE(E634," ","")&lt;&gt;"AssortedArtist",E634&lt;&gt;"Assorted",SUBSTITUTE(E634," ","")&lt;&gt;"AsortedArtists",SUBSTITUTE(E634," ","")&lt;&gt;"AsortedArtist",E634&lt;&gt;"Asorted",E634&lt;&gt;"Other",,SUBSTITUTE(E634," ","")&lt;&gt;"MiscellaneousArtists",SUBSTITUTE(E634," ","")&lt;&gt;"MiscellaneousArtist",E634&lt;&gt;"Miscellaneous",SUBSTITUTE(E634," ","")&lt;&gt;"MiscelaneousArtists",SUBSTITUTE(E634," ","")&lt;&gt;"MiscelaneousArtist",E634&lt;&gt;"Miscelaneous"),"INSERT into Contributors VALUES (newid(), "&amp;IF(F634&lt;&gt;"Primary Artist", "(select RoleId from ContributorRoles where Name='"&amp;F634&amp;"'), 0", "49, 1")&amp; ", null, (select max(ReleaseId) from Releases where "&amp;IF(A634&lt;&gt;"","UPC="&amp;A634,"Catalog='"&amp;SUBSTITUTE(trim(B634),"'","''")&amp;"'")&amp;" and EnterpriseId="&amp;EntId&amp;"), (select ArtistId from Artists where Name=N'"&amp;SUBSTITUTE(trim(E634),"'","''")&amp;"' and EnterpriseId="&amp;EntId&amp;"), null)",""))</f>
        <v>INSERT into Contributors VALUES (newid(), 49, 1, null, (select max(ReleaseId) from Releases where UPC=717931999371 and EnterpriseId=647322), (select ArtistId from Artists where Name=N'$hinepsj' and EnterpriseId=647322), null)</v>
      </c>
    </row>
    <row r="635">
      <c r="A635" s="110">
        <v>7.17931999371E11</v>
      </c>
      <c r="B635" s="84"/>
      <c r="C635" s="134" t="str">
        <f t="array" ref="C635">ifs(and(isblank($A635),isblank($B635)),"", not(iserror(vlookup($A635&amp;$B635,'3) Release_Label'!$D:$D&amp;'3) Release_Label'!$E:$E,1,0))),vlookup($A635&amp;$B635,{'3) Release_Label'!$D:$D&amp;'3) Release_Label'!$E:$E,'3) Release_Label'!$F:$F},2,0), or(and(not(isblank($B635)),$B635=$B634,$A635&lt;&gt;$A634),and(not(isblank($A635)),$A635=$A634,$B635&lt;&gt;$B634)),"ID LISTS UNALIGNED",and($A635&lt;&gt;"",countif('3) Release_Label'!$D:$D,$A635)=0),"NO UPC MATCH in Release_Label",and($B635&lt;&gt;"",countif('3) Release_Label'!$E:$E,$B635)=0),"NO CATALOG ID MATCH in Release_Label",iserror(vlookup($A635&amp;$B635,'3) Release_Label'!$D:$D&amp;'3) Release_Label'!$E:$E,1,0)),"NO UPC-CATALOG ID pair MATCH in Release_Label" )</f>
        <v>A Cara do Pirata</v>
      </c>
      <c r="D635" s="134" t="str">
        <f t="array" ref="D635">ifs(and(isblank($A635),isblank($B635)),"", not(iserror(vlookup($A635&amp;$B635,'3) Release_Label'!$D:$D&amp;'3) Release_Label'!$E:$E,1,0))),vlookup($A635&amp;$B635,{'3) Release_Label'!$D:$D&amp;'3) Release_Label'!$E:$E,'3) Release_Label'!$H:$H},2,0), or(and(not(isblank($B635)),$B635=$B634,$A635&lt;&gt;$A634),and(not(isblank($A635)),$A635=$A634,$B635&lt;&gt;$B634)),"ID LISTS UNALIGNED",and($A635&lt;&gt;"",countif('3) Release_Label'!$D:$D,$A635)=0),"NO UPC MATCH in Release_Label",and($B635&lt;&gt;"",countif('3) Release_Label'!$E:$E,$B635)=0),"NO CATALOG ID MATCH in Release_Label",iserror(vlookup($A635&amp;$B635,'3) Release_Label'!$D:$D&amp;'3) Release_Label'!$E:$E,1,0)),"NO UPC-CATALOG ID pair MATCH in Release_Label" )</f>
        <v/>
      </c>
      <c r="E635" s="96" t="s">
        <v>97</v>
      </c>
      <c r="F635" s="140" t="s">
        <v>671</v>
      </c>
      <c r="G635" s="136" t="str">
        <f t="array" ref="G635">ifs(or($F635="",$F635="Main Primary Artist"),$F635,not(iserror(vlookup($F635,'Reference info'!$J$5:$J$8,1,0))),"Key Artist",not(iserror(vlookup($F635,'Reference info'!$J$38:$J$405,1,0))),"Performer",not(iserror(vlookup($F635,'Reference info'!$J$10:$J$36,1,0))),"Producer &amp; Engineer")</f>
        <v>Key Artist</v>
      </c>
      <c r="I635" s="8" t="str">
        <f>IF(AND(F635="Main Primary Artist",SUBSTITUTE(E635," ","")&lt;&gt;"VariousArtists",SUBSTITUTE(E635," ","")&lt;&gt;"VariousArtist",E635&lt;&gt;"Various",SUBSTITUTE(E635," ","")&lt;&gt;"AssortedArtists",SUBSTITUTE(E635," ","")&lt;&gt;"AssortedArtist",E635&lt;&gt;"Assorted",SUBSTITUTE(E635," ","")&lt;&gt;"AsortedArtists",SUBSTITUTE(E635," ","")&lt;&gt;"AsortedArtist",E635&lt;&gt;"Asorted",E635&lt;&gt;"Other",,SUBSTITUTE(E635," ","")&lt;&gt;"MiscellaneousArtists",SUBSTITUTE(E635," ","")&lt;&gt;"MiscellaneousArtist",E635&lt;&gt;"Miscellaneous",SUBSTITUTE(E635," ","")&lt;&gt;"MiscelaneousArtists",SUBSTITUTE(E635," ","")&lt;&gt;"MiscelaneousArtist",E635&lt;&gt;"Miscelaneous"),"update Releases set ArtistId=(select ArtistId from Artists where Name=N'"&amp;SUBSTITUTE(trim(E635),"'","''")&amp;"' and EnterpriseId="&amp;EntId&amp;"), SearchKeywords=concat_ws(' ', Name, N'"&amp;SUBSTITUTE(trim(E635),"'","''")&amp;"',(select Name from Labels where LabelId=Releases.LabelId), ReleaseId, UPC, Catalog) where "&amp;IF(A635&lt;&gt;"","UPC="&amp;A635,"Catalog='"&amp;SUBSTITUTE(trim(B635),"'","''")&amp;"'")&amp;" and EnterpriseId="&amp;EntId,IF(and(F635&lt;&gt;"Main Primary Artist",SUBSTITUTE(E635," ","")&lt;&gt;"VariousArtists",SUBSTITUTE(E635," ","")&lt;&gt;"VariousArtist",E635&lt;&gt;"Various",SUBSTITUTE(E635," ","")&lt;&gt;"AssortedArtists",SUBSTITUTE(E635," ","")&lt;&gt;"AssortedArtist",E635&lt;&gt;"Assorted",SUBSTITUTE(E635," ","")&lt;&gt;"AsortedArtists",SUBSTITUTE(E635," ","")&lt;&gt;"AsortedArtist",E635&lt;&gt;"Asorted",E635&lt;&gt;"Other",,SUBSTITUTE(E635," ","")&lt;&gt;"MiscellaneousArtists",SUBSTITUTE(E635," ","")&lt;&gt;"MiscellaneousArtist",E635&lt;&gt;"Miscellaneous",SUBSTITUTE(E635," ","")&lt;&gt;"MiscelaneousArtists",SUBSTITUTE(E635," ","")&lt;&gt;"MiscelaneousArtist",E635&lt;&gt;"Miscelaneous"),"INSERT into Contributors VALUES (newid(), "&amp;IF(F635&lt;&gt;"Primary Artist", "(select RoleId from ContributorRoles where Name='"&amp;F635&amp;"'), 0", "49, 1")&amp; ", null, (select max(ReleaseId) from Releases where "&amp;IF(A635&lt;&gt;"","UPC="&amp;A635,"Catalog='"&amp;SUBSTITUTE(trim(B635),"'","''")&amp;"'")&amp;" and EnterpriseId="&amp;EntId&amp;"), (select ArtistId from Artists where Name=N'"&amp;SUBSTITUTE(trim(E635),"'","''")&amp;"' and EnterpriseId="&amp;EntId&amp;"), null)",""))</f>
        <v>INSERT into Contributors VALUES (newid(), 49, 1, null, (select max(ReleaseId) from Releases where UPC=717931999371 and EnterpriseId=647322), (select ArtistId from Artists where Name=N'Atilla' and EnterpriseId=647322), null)</v>
      </c>
    </row>
    <row r="636">
      <c r="A636" s="110">
        <v>7.17931999371E11</v>
      </c>
      <c r="B636" s="84"/>
      <c r="C636" s="134" t="str">
        <f t="array" ref="C636">ifs(and(isblank($A636),isblank($B636)),"", not(iserror(vlookup($A636&amp;$B636,'3) Release_Label'!$D:$D&amp;'3) Release_Label'!$E:$E,1,0))),vlookup($A636&amp;$B636,{'3) Release_Label'!$D:$D&amp;'3) Release_Label'!$E:$E,'3) Release_Label'!$F:$F},2,0), or(and(not(isblank($B636)),$B636=$B635,$A636&lt;&gt;$A635),and(not(isblank($A636)),$A636=$A635,$B636&lt;&gt;$B635)),"ID LISTS UNALIGNED",and($A636&lt;&gt;"",countif('3) Release_Label'!$D:$D,$A636)=0),"NO UPC MATCH in Release_Label",and($B636&lt;&gt;"",countif('3) Release_Label'!$E:$E,$B636)=0),"NO CATALOG ID MATCH in Release_Label",iserror(vlookup($A636&amp;$B636,'3) Release_Label'!$D:$D&amp;'3) Release_Label'!$E:$E,1,0)),"NO UPC-CATALOG ID pair MATCH in Release_Label" )</f>
        <v>A Cara do Pirata</v>
      </c>
      <c r="D636" s="134" t="str">
        <f t="array" ref="D636">ifs(and(isblank($A636),isblank($B636)),"", not(iserror(vlookup($A636&amp;$B636,'3) Release_Label'!$D:$D&amp;'3) Release_Label'!$E:$E,1,0))),vlookup($A636&amp;$B636,{'3) Release_Label'!$D:$D&amp;'3) Release_Label'!$E:$E,'3) Release_Label'!$H:$H},2,0), or(and(not(isblank($B636)),$B636=$B635,$A636&lt;&gt;$A635),and(not(isblank($A636)),$A636=$A635,$B636&lt;&gt;$B635)),"ID LISTS UNALIGNED",and($A636&lt;&gt;"",countif('3) Release_Label'!$D:$D,$A636)=0),"NO UPC MATCH in Release_Label",and($B636&lt;&gt;"",countif('3) Release_Label'!$E:$E,$B636)=0),"NO CATALOG ID MATCH in Release_Label",iserror(vlookup($A636&amp;$B636,'3) Release_Label'!$D:$D&amp;'3) Release_Label'!$E:$E,1,0)),"NO UPC-CATALOG ID pair MATCH in Release_Label" )</f>
        <v/>
      </c>
      <c r="E636" s="96" t="s">
        <v>47</v>
      </c>
      <c r="F636" s="140" t="s">
        <v>671</v>
      </c>
      <c r="G636" s="136" t="str">
        <f t="array" ref="G636">ifs(or($F636="",$F636="Main Primary Artist"),$F636,not(iserror(vlookup($F636,'Reference info'!$J$5:$J$8,1,0))),"Key Artist",not(iserror(vlookup($F636,'Reference info'!$J$38:$J$405,1,0))),"Performer",not(iserror(vlookup($F636,'Reference info'!$J$10:$J$36,1,0))),"Producer &amp; Engineer")</f>
        <v>Key Artist</v>
      </c>
      <c r="I636" s="8" t="str">
        <f>IF(AND(F636="Main Primary Artist",SUBSTITUTE(E636," ","")&lt;&gt;"VariousArtists",SUBSTITUTE(E636," ","")&lt;&gt;"VariousArtist",E636&lt;&gt;"Various",SUBSTITUTE(E636," ","")&lt;&gt;"AssortedArtists",SUBSTITUTE(E636," ","")&lt;&gt;"AssortedArtist",E636&lt;&gt;"Assorted",SUBSTITUTE(E636," ","")&lt;&gt;"AsortedArtists",SUBSTITUTE(E636," ","")&lt;&gt;"AsortedArtist",E636&lt;&gt;"Asorted",E636&lt;&gt;"Other",,SUBSTITUTE(E636," ","")&lt;&gt;"MiscellaneousArtists",SUBSTITUTE(E636," ","")&lt;&gt;"MiscellaneousArtist",E636&lt;&gt;"Miscellaneous",SUBSTITUTE(E636," ","")&lt;&gt;"MiscelaneousArtists",SUBSTITUTE(E636," ","")&lt;&gt;"MiscelaneousArtist",E636&lt;&gt;"Miscelaneous"),"update Releases set ArtistId=(select ArtistId from Artists where Name=N'"&amp;SUBSTITUTE(trim(E636),"'","''")&amp;"' and EnterpriseId="&amp;EntId&amp;"), SearchKeywords=concat_ws(' ', Name, N'"&amp;SUBSTITUTE(trim(E636),"'","''")&amp;"',(select Name from Labels where LabelId=Releases.LabelId), ReleaseId, UPC, Catalog) where "&amp;IF(A636&lt;&gt;"","UPC="&amp;A636,"Catalog='"&amp;SUBSTITUTE(trim(B636),"'","''")&amp;"'")&amp;" and EnterpriseId="&amp;EntId,IF(and(F636&lt;&gt;"Main Primary Artist",SUBSTITUTE(E636," ","")&lt;&gt;"VariousArtists",SUBSTITUTE(E636," ","")&lt;&gt;"VariousArtist",E636&lt;&gt;"Various",SUBSTITUTE(E636," ","")&lt;&gt;"AssortedArtists",SUBSTITUTE(E636," ","")&lt;&gt;"AssortedArtist",E636&lt;&gt;"Assorted",SUBSTITUTE(E636," ","")&lt;&gt;"AsortedArtists",SUBSTITUTE(E636," ","")&lt;&gt;"AsortedArtist",E636&lt;&gt;"Asorted",E636&lt;&gt;"Other",,SUBSTITUTE(E636," ","")&lt;&gt;"MiscellaneousArtists",SUBSTITUTE(E636," ","")&lt;&gt;"MiscellaneousArtist",E636&lt;&gt;"Miscellaneous",SUBSTITUTE(E636," ","")&lt;&gt;"MiscelaneousArtists",SUBSTITUTE(E636," ","")&lt;&gt;"MiscelaneousArtist",E636&lt;&gt;"Miscelaneous"),"INSERT into Contributors VALUES (newid(), "&amp;IF(F636&lt;&gt;"Primary Artist", "(select RoleId from ContributorRoles where Name='"&amp;F636&amp;"'), 0", "49, 1")&amp; ", null, (select max(ReleaseId) from Releases where "&amp;IF(A636&lt;&gt;"","UPC="&amp;A636,"Catalog='"&amp;SUBSTITUTE(trim(B636),"'","''")&amp;"'")&amp;" and EnterpriseId="&amp;EntId&amp;"), (select ArtistId from Artists where Name=N'"&amp;SUBSTITUTE(trim(E636),"'","''")&amp;"' and EnterpriseId="&amp;EntId&amp;"), null)",""))</f>
        <v>INSERT into Contributors VALUES (newid(), 49, 1, null, (select max(ReleaseId) from Releases where UPC=717931999371 and EnterpriseId=647322), (select ArtistId from Artists where Name=N'ÉoDan' and EnterpriseId=647322), null)</v>
      </c>
    </row>
    <row r="637">
      <c r="A637" s="110">
        <v>7.17931999371E11</v>
      </c>
      <c r="B637" s="84"/>
      <c r="C637" s="134" t="str">
        <f t="array" ref="C637">ifs(and(isblank($A637),isblank($B637)),"", not(iserror(vlookup($A637&amp;$B637,'3) Release_Label'!$D:$D&amp;'3) Release_Label'!$E:$E,1,0))),vlookup($A637&amp;$B637,{'3) Release_Label'!$D:$D&amp;'3) Release_Label'!$E:$E,'3) Release_Label'!$F:$F},2,0), or(and(not(isblank($B637)),$B637=$B636,$A637&lt;&gt;$A636),and(not(isblank($A637)),$A637=$A636,$B637&lt;&gt;$B636)),"ID LISTS UNALIGNED",and($A637&lt;&gt;"",countif('3) Release_Label'!$D:$D,$A637)=0),"NO UPC MATCH in Release_Label",and($B637&lt;&gt;"",countif('3) Release_Label'!$E:$E,$B637)=0),"NO CATALOG ID MATCH in Release_Label",iserror(vlookup($A637&amp;$B637,'3) Release_Label'!$D:$D&amp;'3) Release_Label'!$E:$E,1,0)),"NO UPC-CATALOG ID pair MATCH in Release_Label" )</f>
        <v>A Cara do Pirata</v>
      </c>
      <c r="D637" s="134" t="str">
        <f t="array" ref="D637">ifs(and(isblank($A637),isblank($B637)),"", not(iserror(vlookup($A637&amp;$B637,'3) Release_Label'!$D:$D&amp;'3) Release_Label'!$E:$E,1,0))),vlookup($A637&amp;$B637,{'3) Release_Label'!$D:$D&amp;'3) Release_Label'!$E:$E,'3) Release_Label'!$H:$H},2,0), or(and(not(isblank($B637)),$B637=$B636,$A637&lt;&gt;$A636),and(not(isblank($A637)),$A637=$A636,$B637&lt;&gt;$B636)),"ID LISTS UNALIGNED",and($A637&lt;&gt;"",countif('3) Release_Label'!$D:$D,$A637)=0),"NO UPC MATCH in Release_Label",and($B637&lt;&gt;"",countif('3) Release_Label'!$E:$E,$B637)=0),"NO CATALOG ID MATCH in Release_Label",iserror(vlookup($A637&amp;$B637,'3) Release_Label'!$D:$D&amp;'3) Release_Label'!$E:$E,1,0)),"NO UPC-CATALOG ID pair MATCH in Release_Label" )</f>
        <v/>
      </c>
      <c r="E637" s="96" t="s">
        <v>53</v>
      </c>
      <c r="F637" s="140" t="s">
        <v>666</v>
      </c>
      <c r="G637" s="136" t="str">
        <f t="array" ref="G637">ifs(or($F637="",$F637="Main Primary Artist"),$F637,not(iserror(vlookup($F637,'Reference info'!$J$5:$J$8,1,0))),"Key Artist",not(iserror(vlookup($F637,'Reference info'!$J$38:$J$405,1,0))),"Performer",not(iserror(vlookup($F637,'Reference info'!$J$10:$J$36,1,0))),"Producer &amp; Engineer")</f>
        <v>Main Primary Artist</v>
      </c>
      <c r="I637" s="8" t="str">
        <f>IF(AND(F637="Main Primary Artist",SUBSTITUTE(E637," ","")&lt;&gt;"VariousArtists",SUBSTITUTE(E637," ","")&lt;&gt;"VariousArtist",E637&lt;&gt;"Various",SUBSTITUTE(E637," ","")&lt;&gt;"AssortedArtists",SUBSTITUTE(E637," ","")&lt;&gt;"AssortedArtist",E637&lt;&gt;"Assorted",SUBSTITUTE(E637," ","")&lt;&gt;"AsortedArtists",SUBSTITUTE(E637," ","")&lt;&gt;"AsortedArtist",E637&lt;&gt;"Asorted",E637&lt;&gt;"Other",,SUBSTITUTE(E637," ","")&lt;&gt;"MiscellaneousArtists",SUBSTITUTE(E637," ","")&lt;&gt;"MiscellaneousArtist",E637&lt;&gt;"Miscellaneous",SUBSTITUTE(E637," ","")&lt;&gt;"MiscelaneousArtists",SUBSTITUTE(E637," ","")&lt;&gt;"MiscelaneousArtist",E637&lt;&gt;"Miscelaneous"),"update Releases set ArtistId=(select ArtistId from Artists where Name=N'"&amp;SUBSTITUTE(trim(E637),"'","''")&amp;"' and EnterpriseId="&amp;EntId&amp;"), SearchKeywords=concat_ws(' ', Name, N'"&amp;SUBSTITUTE(trim(E637),"'","''")&amp;"',(select Name from Labels where LabelId=Releases.LabelId), ReleaseId, UPC, Catalog) where "&amp;IF(A637&lt;&gt;"","UPC="&amp;A637,"Catalog='"&amp;SUBSTITUTE(trim(B637),"'","''")&amp;"'")&amp;" and EnterpriseId="&amp;EntId,IF(and(F637&lt;&gt;"Main Primary Artist",SUBSTITUTE(E637," ","")&lt;&gt;"VariousArtists",SUBSTITUTE(E637," ","")&lt;&gt;"VariousArtist",E637&lt;&gt;"Various",SUBSTITUTE(E637," ","")&lt;&gt;"AssortedArtists",SUBSTITUTE(E637," ","")&lt;&gt;"AssortedArtist",E637&lt;&gt;"Assorted",SUBSTITUTE(E637," ","")&lt;&gt;"AsortedArtists",SUBSTITUTE(E637," ","")&lt;&gt;"AsortedArtist",E637&lt;&gt;"Asorted",E637&lt;&gt;"Other",,SUBSTITUTE(E637," ","")&lt;&gt;"MiscellaneousArtists",SUBSTITUTE(E637," ","")&lt;&gt;"MiscellaneousArtist",E637&lt;&gt;"Miscellaneous",SUBSTITUTE(E637," ","")&lt;&gt;"MiscelaneousArtists",SUBSTITUTE(E637," ","")&lt;&gt;"MiscelaneousArtist",E637&lt;&gt;"Miscelaneous"),"INSERT into Contributors VALUES (newid(), "&amp;IF(F637&lt;&gt;"Primary Artist", "(select RoleId from ContributorRoles where Name='"&amp;F637&amp;"'), 0", "49, 1")&amp; ", null, (select max(ReleaseId) from Releases where "&amp;IF(A637&lt;&gt;"","UPC="&amp;A637,"Catalog='"&amp;SUBSTITUTE(trim(B637),"'","''")&amp;"'")&amp;" and EnterpriseId="&amp;EntId&amp;"), (select ArtistId from Artists where Name=N'"&amp;SUBSTITUTE(trim(E637),"'","''")&amp;"' and EnterpriseId="&amp;EntId&amp;"), null)",""))</f>
        <v>update Releases set ArtistId=(select ArtistId from Artists where Name=N'PeJota10*' and EnterpriseId=647322), SearchKeywords=concat_ws(' ', Name, N'PeJota10*',(select Name from Labels where LabelId=Releases.LabelId), ReleaseId, UPC, Catalog) where UPC=717931999371 and EnterpriseId=647322</v>
      </c>
    </row>
    <row r="638">
      <c r="A638" s="110">
        <v>7.17931999371E11</v>
      </c>
      <c r="B638" s="84"/>
      <c r="C638" s="134" t="str">
        <f t="array" ref="C638">ifs(and(isblank($A638),isblank($B638)),"", not(iserror(vlookup($A638&amp;$B638,'3) Release_Label'!$D:$D&amp;'3) Release_Label'!$E:$E,1,0))),vlookup($A638&amp;$B638,{'3) Release_Label'!$D:$D&amp;'3) Release_Label'!$E:$E,'3) Release_Label'!$F:$F},2,0), or(and(not(isblank($B638)),$B638=$B637,$A638&lt;&gt;$A637),and(not(isblank($A638)),$A638=$A637,$B638&lt;&gt;$B637)),"ID LISTS UNALIGNED",and($A638&lt;&gt;"",countif('3) Release_Label'!$D:$D,$A638)=0),"NO UPC MATCH in Release_Label",and($B638&lt;&gt;"",countif('3) Release_Label'!$E:$E,$B638)=0),"NO CATALOG ID MATCH in Release_Label",iserror(vlookup($A638&amp;$B638,'3) Release_Label'!$D:$D&amp;'3) Release_Label'!$E:$E,1,0)),"NO UPC-CATALOG ID pair MATCH in Release_Label" )</f>
        <v>A Cara do Pirata</v>
      </c>
      <c r="D638" s="134" t="str">
        <f t="array" ref="D638">ifs(and(isblank($A638),isblank($B638)),"", not(iserror(vlookup($A638&amp;$B638,'3) Release_Label'!$D:$D&amp;'3) Release_Label'!$E:$E,1,0))),vlookup($A638&amp;$B638,{'3) Release_Label'!$D:$D&amp;'3) Release_Label'!$E:$E,'3) Release_Label'!$H:$H},2,0), or(and(not(isblank($B638)),$B638=$B637,$A638&lt;&gt;$A637),and(not(isblank($A638)),$A638=$A637,$B638&lt;&gt;$B637)),"ID LISTS UNALIGNED",and($A638&lt;&gt;"",countif('3) Release_Label'!$D:$D,$A638)=0),"NO UPC MATCH in Release_Label",and($B638&lt;&gt;"",countif('3) Release_Label'!$E:$E,$B638)=0),"NO CATALOG ID MATCH in Release_Label",iserror(vlookup($A638&amp;$B638,'3) Release_Label'!$D:$D&amp;'3) Release_Label'!$E:$E,1,0)),"NO UPC-CATALOG ID pair MATCH in Release_Label" )</f>
        <v/>
      </c>
      <c r="E638" s="96" t="s">
        <v>53</v>
      </c>
      <c r="F638" s="135" t="s">
        <v>669</v>
      </c>
      <c r="G638" s="136" t="str">
        <f t="array" ref="G638">ifs(or($F638="",$F638="Main Primary Artist"),$F638,not(iserror(vlookup($F638,'Reference info'!$J$5:$J$8,1,0))),"Key Artist",not(iserror(vlookup($F638,'Reference info'!$J$38:$J$405,1,0))),"Performer",not(iserror(vlookup($F638,'Reference info'!$J$10:$J$36,1,0))),"Producer &amp; Engineer")</f>
        <v>Producer &amp; Engineer</v>
      </c>
      <c r="I638" s="8" t="str">
        <f>IF(AND(F638="Main Primary Artist",SUBSTITUTE(E638," ","")&lt;&gt;"VariousArtists",SUBSTITUTE(E638," ","")&lt;&gt;"VariousArtist",E638&lt;&gt;"Various",SUBSTITUTE(E638," ","")&lt;&gt;"AssortedArtists",SUBSTITUTE(E638," ","")&lt;&gt;"AssortedArtist",E638&lt;&gt;"Assorted",SUBSTITUTE(E638," ","")&lt;&gt;"AsortedArtists",SUBSTITUTE(E638," ","")&lt;&gt;"AsortedArtist",E638&lt;&gt;"Asorted",E638&lt;&gt;"Other",,SUBSTITUTE(E638," ","")&lt;&gt;"MiscellaneousArtists",SUBSTITUTE(E638," ","")&lt;&gt;"MiscellaneousArtist",E638&lt;&gt;"Miscellaneous",SUBSTITUTE(E638," ","")&lt;&gt;"MiscelaneousArtists",SUBSTITUTE(E638," ","")&lt;&gt;"MiscelaneousArtist",E638&lt;&gt;"Miscelaneous"),"update Releases set ArtistId=(select ArtistId from Artists where Name=N'"&amp;SUBSTITUTE(trim(E638),"'","''")&amp;"' and EnterpriseId="&amp;EntId&amp;"), SearchKeywords=concat_ws(' ', Name, N'"&amp;SUBSTITUTE(trim(E638),"'","''")&amp;"',(select Name from Labels where LabelId=Releases.LabelId), ReleaseId, UPC, Catalog) where "&amp;IF(A638&lt;&gt;"","UPC="&amp;A638,"Catalog='"&amp;SUBSTITUTE(trim(B638),"'","''")&amp;"'")&amp;" and EnterpriseId="&amp;EntId,IF(and(F638&lt;&gt;"Main Primary Artist",SUBSTITUTE(E638," ","")&lt;&gt;"VariousArtists",SUBSTITUTE(E638," ","")&lt;&gt;"VariousArtist",E638&lt;&gt;"Various",SUBSTITUTE(E638," ","")&lt;&gt;"AssortedArtists",SUBSTITUTE(E638," ","")&lt;&gt;"AssortedArtist",E638&lt;&gt;"Assorted",SUBSTITUTE(E638," ","")&lt;&gt;"AsortedArtists",SUBSTITUTE(E638," ","")&lt;&gt;"AsortedArtist",E638&lt;&gt;"Asorted",E638&lt;&gt;"Other",,SUBSTITUTE(E638," ","")&lt;&gt;"MiscellaneousArtists",SUBSTITUTE(E638," ","")&lt;&gt;"MiscellaneousArtist",E638&lt;&gt;"Miscellaneous",SUBSTITUTE(E638," ","")&lt;&gt;"MiscelaneousArtists",SUBSTITUTE(E638," ","")&lt;&gt;"MiscelaneousArtist",E638&lt;&gt;"Miscelaneous"),"INSERT into Contributors VALUES (newid(), "&amp;IF(F638&lt;&gt;"Primary Artist", "(select RoleId from ContributorRoles where Name='"&amp;F638&amp;"'), 0", "49, 1")&amp; ", null, (select max(ReleaseId) from Releases where "&amp;IF(A638&lt;&gt;"","UPC="&amp;A638,"Catalog='"&amp;SUBSTITUTE(trim(B638),"'","''")&amp;"'")&amp;" and EnterpriseId="&amp;EntId&amp;"), (select ArtistId from Artists where Name=N'"&amp;SUBSTITUTE(trim(E638),"'","''")&amp;"' and EnterpriseId="&amp;EntId&amp;"), null)",""))</f>
        <v>INSERT into Contributors VALUES (newid(), (select RoleId from ContributorRoles where Name='Engineer'), 0, null, (select max(ReleaseId) from Releases where UPC=717931999371 and EnterpriseId=647322), (select ArtistId from Artists where Name=N'PeJota10*' and EnterpriseId=647322), null)</v>
      </c>
    </row>
    <row r="639">
      <c r="A639" s="110">
        <v>7.18114547709E11</v>
      </c>
      <c r="B639" s="84"/>
      <c r="C639" s="134" t="str">
        <f t="array" ref="C639">ifs(and(isblank($A639),isblank($B639)),"", not(iserror(vlookup($A639&amp;$B639,'3) Release_Label'!$D:$D&amp;'3) Release_Label'!$E:$E,1,0))),vlookup($A639&amp;$B639,{'3) Release_Label'!$D:$D&amp;'3) Release_Label'!$E:$E,'3) Release_Label'!$F:$F},2,0), or(and(not(isblank($B639)),$B639=$B638,$A639&lt;&gt;$A638),and(not(isblank($A639)),$A639=$A638,$B639&lt;&gt;$B638)),"ID LISTS UNALIGNED",and($A639&lt;&gt;"",countif('3) Release_Label'!$D:$D,$A639)=0),"NO UPC MATCH in Release_Label",and($B639&lt;&gt;"",countif('3) Release_Label'!$E:$E,$B639)=0),"NO CATALOG ID MATCH in Release_Label",iserror(vlookup($A639&amp;$B639,'3) Release_Label'!$D:$D&amp;'3) Release_Label'!$E:$E,1,0)),"NO UPC-CATALOG ID pair MATCH in Release_Label" )</f>
        <v>Rei Da Italia</v>
      </c>
      <c r="D639" s="134" t="str">
        <f t="array" ref="D639">ifs(and(isblank($A639),isblank($B639)),"", not(iserror(vlookup($A639&amp;$B639,'3) Release_Label'!$D:$D&amp;'3) Release_Label'!$E:$E,1,0))),vlookup($A639&amp;$B639,{'3) Release_Label'!$D:$D&amp;'3) Release_Label'!$E:$E,'3) Release_Label'!$H:$H},2,0), or(and(not(isblank($B639)),$B639=$B638,$A639&lt;&gt;$A638),and(not(isblank($A639)),$A639=$A638,$B639&lt;&gt;$B638)),"ID LISTS UNALIGNED",and($A639&lt;&gt;"",countif('3) Release_Label'!$D:$D,$A639)=0),"NO UPC MATCH in Release_Label",and($B639&lt;&gt;"",countif('3) Release_Label'!$E:$E,$B639)=0),"NO CATALOG ID MATCH in Release_Label",iserror(vlookup($A639&amp;$B639,'3) Release_Label'!$D:$D&amp;'3) Release_Label'!$E:$E,1,0)),"NO UPC-CATALOG ID pair MATCH in Release_Label" )</f>
        <v>Speed Up</v>
      </c>
      <c r="E639" s="96" t="s">
        <v>53</v>
      </c>
      <c r="F639" s="135" t="s">
        <v>667</v>
      </c>
      <c r="G639" s="136" t="str">
        <f t="array" ref="G639">ifs(or($F639="",$F639="Main Primary Artist"),$F639,not(iserror(vlookup($F639,'Reference info'!$J$5:$J$8,1,0))),"Key Artist",not(iserror(vlookup($F639,'Reference info'!$J$38:$J$405,1,0))),"Performer",not(iserror(vlookup($F639,'Reference info'!$J$10:$J$36,1,0))),"Producer &amp; Engineer")</f>
        <v>Producer &amp; Engineer</v>
      </c>
      <c r="I639" s="8" t="str">
        <f>IF(AND(F639="Main Primary Artist",SUBSTITUTE(E639," ","")&lt;&gt;"VariousArtists",SUBSTITUTE(E639," ","")&lt;&gt;"VariousArtist",E639&lt;&gt;"Various",SUBSTITUTE(E639," ","")&lt;&gt;"AssortedArtists",SUBSTITUTE(E639," ","")&lt;&gt;"AssortedArtist",E639&lt;&gt;"Assorted",SUBSTITUTE(E639," ","")&lt;&gt;"AsortedArtists",SUBSTITUTE(E639," ","")&lt;&gt;"AsortedArtist",E639&lt;&gt;"Asorted",E639&lt;&gt;"Other",,SUBSTITUTE(E639," ","")&lt;&gt;"MiscellaneousArtists",SUBSTITUTE(E639," ","")&lt;&gt;"MiscellaneousArtist",E639&lt;&gt;"Miscellaneous",SUBSTITUTE(E639," ","")&lt;&gt;"MiscelaneousArtists",SUBSTITUTE(E639," ","")&lt;&gt;"MiscelaneousArtist",E639&lt;&gt;"Miscelaneous"),"update Releases set ArtistId=(select ArtistId from Artists where Name=N'"&amp;SUBSTITUTE(trim(E639),"'","''")&amp;"' and EnterpriseId="&amp;EntId&amp;"), SearchKeywords=concat_ws(' ', Name, N'"&amp;SUBSTITUTE(trim(E639),"'","''")&amp;"',(select Name from Labels where LabelId=Releases.LabelId), ReleaseId, UPC, Catalog) where "&amp;IF(A639&lt;&gt;"","UPC="&amp;A639,"Catalog='"&amp;SUBSTITUTE(trim(B639),"'","''")&amp;"'")&amp;" and EnterpriseId="&amp;EntId,IF(and(F639&lt;&gt;"Main Primary Artist",SUBSTITUTE(E639," ","")&lt;&gt;"VariousArtists",SUBSTITUTE(E639," ","")&lt;&gt;"VariousArtist",E639&lt;&gt;"Various",SUBSTITUTE(E639," ","")&lt;&gt;"AssortedArtists",SUBSTITUTE(E639," ","")&lt;&gt;"AssortedArtist",E639&lt;&gt;"Assorted",SUBSTITUTE(E639," ","")&lt;&gt;"AsortedArtists",SUBSTITUTE(E639," ","")&lt;&gt;"AsortedArtist",E639&lt;&gt;"Asorted",E639&lt;&gt;"Other",,SUBSTITUTE(E639," ","")&lt;&gt;"MiscellaneousArtists",SUBSTITUTE(E639," ","")&lt;&gt;"MiscellaneousArtist",E639&lt;&gt;"Miscellaneous",SUBSTITUTE(E639," ","")&lt;&gt;"MiscelaneousArtists",SUBSTITUTE(E639," ","")&lt;&gt;"MiscelaneousArtist",E639&lt;&gt;"Miscelaneous"),"INSERT into Contributors VALUES (newid(), "&amp;IF(F639&lt;&gt;"Primary Artist", "(select RoleId from ContributorRoles where Name='"&amp;F639&amp;"'), 0", "49, 1")&amp; ", null, (select max(ReleaseId) from Releases where "&amp;IF(A639&lt;&gt;"","UPC="&amp;A639,"Catalog='"&amp;SUBSTITUTE(trim(B639),"'","''")&amp;"'")&amp;" and EnterpriseId="&amp;EntId&amp;"), (select ArtistId from Artists where Name=N'"&amp;SUBSTITUTE(trim(E639),"'","''")&amp;"' and EnterpriseId="&amp;EntId&amp;"), null)",""))</f>
        <v>INSERT into Contributors VALUES (newid(), (select RoleId from ContributorRoles where Name='Producer'), 0, null, (select max(ReleaseId) from Releases where UPC=718114547709 and EnterpriseId=647322), (select ArtistId from Artists where Name=N'PeJota10*' and EnterpriseId=647322), null)</v>
      </c>
    </row>
    <row r="640">
      <c r="A640" s="110">
        <v>7.18114547709E11</v>
      </c>
      <c r="B640" s="84"/>
      <c r="C640" s="134" t="str">
        <f t="array" ref="C640">ifs(and(isblank($A640),isblank($B640)),"", not(iserror(vlookup($A640&amp;$B640,'3) Release_Label'!$D:$D&amp;'3) Release_Label'!$E:$E,1,0))),vlookup($A640&amp;$B640,{'3) Release_Label'!$D:$D&amp;'3) Release_Label'!$E:$E,'3) Release_Label'!$F:$F},2,0), or(and(not(isblank($B640)),$B640=$B639,$A640&lt;&gt;$A639),and(not(isblank($A640)),$A640=$A639,$B640&lt;&gt;$B639)),"ID LISTS UNALIGNED",and($A640&lt;&gt;"",countif('3) Release_Label'!$D:$D,$A640)=0),"NO UPC MATCH in Release_Label",and($B640&lt;&gt;"",countif('3) Release_Label'!$E:$E,$B640)=0),"NO CATALOG ID MATCH in Release_Label",iserror(vlookup($A640&amp;$B640,'3) Release_Label'!$D:$D&amp;'3) Release_Label'!$E:$E,1,0)),"NO UPC-CATALOG ID pair MATCH in Release_Label" )</f>
        <v>Rei Da Italia</v>
      </c>
      <c r="D640" s="134" t="str">
        <f t="array" ref="D640">ifs(and(isblank($A640),isblank($B640)),"", not(iserror(vlookup($A640&amp;$B640,'3) Release_Label'!$D:$D&amp;'3) Release_Label'!$E:$E,1,0))),vlookup($A640&amp;$B640,{'3) Release_Label'!$D:$D&amp;'3) Release_Label'!$E:$E,'3) Release_Label'!$H:$H},2,0), or(and(not(isblank($B640)),$B640=$B639,$A640&lt;&gt;$A639),and(not(isblank($A640)),$A640=$A639,$B640&lt;&gt;$B639)),"ID LISTS UNALIGNED",and($A640&lt;&gt;"",countif('3) Release_Label'!$D:$D,$A640)=0),"NO UPC MATCH in Release_Label",and($B640&lt;&gt;"",countif('3) Release_Label'!$E:$E,$B640)=0),"NO CATALOG ID MATCH in Release_Label",iserror(vlookup($A640&amp;$B640,'3) Release_Label'!$D:$D&amp;'3) Release_Label'!$E:$E,1,0)),"NO UPC-CATALOG ID pair MATCH in Release_Label" )</f>
        <v>Speed Up</v>
      </c>
      <c r="E640" s="96" t="s">
        <v>53</v>
      </c>
      <c r="F640" s="140" t="s">
        <v>666</v>
      </c>
      <c r="G640" s="136" t="str">
        <f t="array" ref="G640">ifs(or($F640="",$F640="Main Primary Artist"),$F640,not(iserror(vlookup($F640,'Reference info'!$J$5:$J$8,1,0))),"Key Artist",not(iserror(vlookup($F640,'Reference info'!$J$38:$J$405,1,0))),"Performer",not(iserror(vlookup($F640,'Reference info'!$J$10:$J$36,1,0))),"Producer &amp; Engineer")</f>
        <v>Main Primary Artist</v>
      </c>
      <c r="I640" s="8" t="str">
        <f>IF(AND(F640="Main Primary Artist",SUBSTITUTE(E640," ","")&lt;&gt;"VariousArtists",SUBSTITUTE(E640," ","")&lt;&gt;"VariousArtist",E640&lt;&gt;"Various",SUBSTITUTE(E640," ","")&lt;&gt;"AssortedArtists",SUBSTITUTE(E640," ","")&lt;&gt;"AssortedArtist",E640&lt;&gt;"Assorted",SUBSTITUTE(E640," ","")&lt;&gt;"AsortedArtists",SUBSTITUTE(E640," ","")&lt;&gt;"AsortedArtist",E640&lt;&gt;"Asorted",E640&lt;&gt;"Other",,SUBSTITUTE(E640," ","")&lt;&gt;"MiscellaneousArtists",SUBSTITUTE(E640," ","")&lt;&gt;"MiscellaneousArtist",E640&lt;&gt;"Miscellaneous",SUBSTITUTE(E640," ","")&lt;&gt;"MiscelaneousArtists",SUBSTITUTE(E640," ","")&lt;&gt;"MiscelaneousArtist",E640&lt;&gt;"Miscelaneous"),"update Releases set ArtistId=(select ArtistId from Artists where Name=N'"&amp;SUBSTITUTE(trim(E640),"'","''")&amp;"' and EnterpriseId="&amp;EntId&amp;"), SearchKeywords=concat_ws(' ', Name, N'"&amp;SUBSTITUTE(trim(E640),"'","''")&amp;"',(select Name from Labels where LabelId=Releases.LabelId), ReleaseId, UPC, Catalog) where "&amp;IF(A640&lt;&gt;"","UPC="&amp;A640,"Catalog='"&amp;SUBSTITUTE(trim(B640),"'","''")&amp;"'")&amp;" and EnterpriseId="&amp;EntId,IF(and(F640&lt;&gt;"Main Primary Artist",SUBSTITUTE(E640," ","")&lt;&gt;"VariousArtists",SUBSTITUTE(E640," ","")&lt;&gt;"VariousArtist",E640&lt;&gt;"Various",SUBSTITUTE(E640," ","")&lt;&gt;"AssortedArtists",SUBSTITUTE(E640," ","")&lt;&gt;"AssortedArtist",E640&lt;&gt;"Assorted",SUBSTITUTE(E640," ","")&lt;&gt;"AsortedArtists",SUBSTITUTE(E640," ","")&lt;&gt;"AsortedArtist",E640&lt;&gt;"Asorted",E640&lt;&gt;"Other",,SUBSTITUTE(E640," ","")&lt;&gt;"MiscellaneousArtists",SUBSTITUTE(E640," ","")&lt;&gt;"MiscellaneousArtist",E640&lt;&gt;"Miscellaneous",SUBSTITUTE(E640," ","")&lt;&gt;"MiscelaneousArtists",SUBSTITUTE(E640," ","")&lt;&gt;"MiscelaneousArtist",E640&lt;&gt;"Miscelaneous"),"INSERT into Contributors VALUES (newid(), "&amp;IF(F640&lt;&gt;"Primary Artist", "(select RoleId from ContributorRoles where Name='"&amp;F640&amp;"'), 0", "49, 1")&amp; ", null, (select max(ReleaseId) from Releases where "&amp;IF(A640&lt;&gt;"","UPC="&amp;A640,"Catalog='"&amp;SUBSTITUTE(trim(B640),"'","''")&amp;"'")&amp;" and EnterpriseId="&amp;EntId&amp;"), (select ArtistId from Artists where Name=N'"&amp;SUBSTITUTE(trim(E640),"'","''")&amp;"' and EnterpriseId="&amp;EntId&amp;"), null)",""))</f>
        <v>update Releases set ArtistId=(select ArtistId from Artists where Name=N'PeJota10*' and EnterpriseId=647322), SearchKeywords=concat_ws(' ', Name, N'PeJota10*',(select Name from Labels where LabelId=Releases.LabelId), ReleaseId, UPC, Catalog) where UPC=718114547709 and EnterpriseId=647322</v>
      </c>
    </row>
    <row r="641">
      <c r="A641" s="110">
        <v>7.18114547709E11</v>
      </c>
      <c r="B641" s="84"/>
      <c r="C641" s="134" t="str">
        <f t="array" ref="C641">ifs(and(isblank($A641),isblank($B641)),"", not(iserror(vlookup($A641&amp;$B641,'3) Release_Label'!$D:$D&amp;'3) Release_Label'!$E:$E,1,0))),vlookup($A641&amp;$B641,{'3) Release_Label'!$D:$D&amp;'3) Release_Label'!$E:$E,'3) Release_Label'!$F:$F},2,0), or(and(not(isblank($B641)),$B641=$B640,$A641&lt;&gt;$A640),and(not(isblank($A641)),$A641=$A640,$B641&lt;&gt;$B640)),"ID LISTS UNALIGNED",and($A641&lt;&gt;"",countif('3) Release_Label'!$D:$D,$A641)=0),"NO UPC MATCH in Release_Label",and($B641&lt;&gt;"",countif('3) Release_Label'!$E:$E,$B641)=0),"NO CATALOG ID MATCH in Release_Label",iserror(vlookup($A641&amp;$B641,'3) Release_Label'!$D:$D&amp;'3) Release_Label'!$E:$E,1,0)),"NO UPC-CATALOG ID pair MATCH in Release_Label" )</f>
        <v>Rei Da Italia</v>
      </c>
      <c r="D641" s="134" t="str">
        <f t="array" ref="D641">ifs(and(isblank($A641),isblank($B641)),"", not(iserror(vlookup($A641&amp;$B641,'3) Release_Label'!$D:$D&amp;'3) Release_Label'!$E:$E,1,0))),vlookup($A641&amp;$B641,{'3) Release_Label'!$D:$D&amp;'3) Release_Label'!$E:$E,'3) Release_Label'!$H:$H},2,0), or(and(not(isblank($B641)),$B641=$B640,$A641&lt;&gt;$A640),and(not(isblank($A641)),$A641=$A640,$B641&lt;&gt;$B640)),"ID LISTS UNALIGNED",and($A641&lt;&gt;"",countif('3) Release_Label'!$D:$D,$A641)=0),"NO UPC MATCH in Release_Label",and($B641&lt;&gt;"",countif('3) Release_Label'!$E:$E,$B641)=0),"NO CATALOG ID MATCH in Release_Label",iserror(vlookup($A641&amp;$B641,'3) Release_Label'!$D:$D&amp;'3) Release_Label'!$E:$E,1,0)),"NO UPC-CATALOG ID pair MATCH in Release_Label" )</f>
        <v>Speed Up</v>
      </c>
      <c r="E641" s="96" t="s">
        <v>53</v>
      </c>
      <c r="F641" s="135" t="s">
        <v>669</v>
      </c>
      <c r="G641" s="136" t="str">
        <f t="array" ref="G641">ifs(or($F641="",$F641="Main Primary Artist"),$F641,not(iserror(vlookup($F641,'Reference info'!$J$5:$J$8,1,0))),"Key Artist",not(iserror(vlookup($F641,'Reference info'!$J$38:$J$405,1,0))),"Performer",not(iserror(vlookup($F641,'Reference info'!$J$10:$J$36,1,0))),"Producer &amp; Engineer")</f>
        <v>Producer &amp; Engineer</v>
      </c>
      <c r="I641" s="8" t="str">
        <f>IF(AND(F641="Main Primary Artist",SUBSTITUTE(E641," ","")&lt;&gt;"VariousArtists",SUBSTITUTE(E641," ","")&lt;&gt;"VariousArtist",E641&lt;&gt;"Various",SUBSTITUTE(E641," ","")&lt;&gt;"AssortedArtists",SUBSTITUTE(E641," ","")&lt;&gt;"AssortedArtist",E641&lt;&gt;"Assorted",SUBSTITUTE(E641," ","")&lt;&gt;"AsortedArtists",SUBSTITUTE(E641," ","")&lt;&gt;"AsortedArtist",E641&lt;&gt;"Asorted",E641&lt;&gt;"Other",,SUBSTITUTE(E641," ","")&lt;&gt;"MiscellaneousArtists",SUBSTITUTE(E641," ","")&lt;&gt;"MiscellaneousArtist",E641&lt;&gt;"Miscellaneous",SUBSTITUTE(E641," ","")&lt;&gt;"MiscelaneousArtists",SUBSTITUTE(E641," ","")&lt;&gt;"MiscelaneousArtist",E641&lt;&gt;"Miscelaneous"),"update Releases set ArtistId=(select ArtistId from Artists where Name=N'"&amp;SUBSTITUTE(trim(E641),"'","''")&amp;"' and EnterpriseId="&amp;EntId&amp;"), SearchKeywords=concat_ws(' ', Name, N'"&amp;SUBSTITUTE(trim(E641),"'","''")&amp;"',(select Name from Labels where LabelId=Releases.LabelId), ReleaseId, UPC, Catalog) where "&amp;IF(A641&lt;&gt;"","UPC="&amp;A641,"Catalog='"&amp;SUBSTITUTE(trim(B641),"'","''")&amp;"'")&amp;" and EnterpriseId="&amp;EntId,IF(and(F641&lt;&gt;"Main Primary Artist",SUBSTITUTE(E641," ","")&lt;&gt;"VariousArtists",SUBSTITUTE(E641," ","")&lt;&gt;"VariousArtist",E641&lt;&gt;"Various",SUBSTITUTE(E641," ","")&lt;&gt;"AssortedArtists",SUBSTITUTE(E641," ","")&lt;&gt;"AssortedArtist",E641&lt;&gt;"Assorted",SUBSTITUTE(E641," ","")&lt;&gt;"AsortedArtists",SUBSTITUTE(E641," ","")&lt;&gt;"AsortedArtist",E641&lt;&gt;"Asorted",E641&lt;&gt;"Other",,SUBSTITUTE(E641," ","")&lt;&gt;"MiscellaneousArtists",SUBSTITUTE(E641," ","")&lt;&gt;"MiscellaneousArtist",E641&lt;&gt;"Miscellaneous",SUBSTITUTE(E641," ","")&lt;&gt;"MiscelaneousArtists",SUBSTITUTE(E641," ","")&lt;&gt;"MiscelaneousArtist",E641&lt;&gt;"Miscelaneous"),"INSERT into Contributors VALUES (newid(), "&amp;IF(F641&lt;&gt;"Primary Artist", "(select RoleId from ContributorRoles where Name='"&amp;F641&amp;"'), 0", "49, 1")&amp; ", null, (select max(ReleaseId) from Releases where "&amp;IF(A641&lt;&gt;"","UPC="&amp;A641,"Catalog='"&amp;SUBSTITUTE(trim(B641),"'","''")&amp;"'")&amp;" and EnterpriseId="&amp;EntId&amp;"), (select ArtistId from Artists where Name=N'"&amp;SUBSTITUTE(trim(E641),"'","''")&amp;"' and EnterpriseId="&amp;EntId&amp;"), null)",""))</f>
        <v>INSERT into Contributors VALUES (newid(), (select RoleId from ContributorRoles where Name='Engineer'), 0, null, (select max(ReleaseId) from Releases where UPC=718114547709 and EnterpriseId=647322), (select ArtistId from Artists where Name=N'PeJota10*' and EnterpriseId=647322), null)</v>
      </c>
    </row>
    <row r="642">
      <c r="A642" s="110">
        <v>7.18114547778E11</v>
      </c>
      <c r="B642" s="84"/>
      <c r="C642" s="134" t="str">
        <f t="array" ref="C642">ifs(and(isblank($A642),isblank($B642)),"", not(iserror(vlookup($A642&amp;$B642,'3) Release_Label'!$D:$D&amp;'3) Release_Label'!$E:$E,1,0))),vlookup($A642&amp;$B642,{'3) Release_Label'!$D:$D&amp;'3) Release_Label'!$E:$E,'3) Release_Label'!$F:$F},2,0), or(and(not(isblank($B642)),$B642=$B641,$A642&lt;&gt;$A641),and(not(isblank($A642)),$A642=$A641,$B642&lt;&gt;$B641)),"ID LISTS UNALIGNED",and($A642&lt;&gt;"",countif('3) Release_Label'!$D:$D,$A642)=0),"NO UPC MATCH in Release_Label",and($B642&lt;&gt;"",countif('3) Release_Label'!$E:$E,$B642)=0),"NO CATALOG ID MATCH in Release_Label",iserror(vlookup($A642&amp;$B642,'3) Release_Label'!$D:$D&amp;'3) Release_Label'!$E:$E,1,0)),"NO UPC-CATALOG ID pair MATCH in Release_Label" )</f>
        <v>Rei da Italia</v>
      </c>
      <c r="D642" s="134" t="str">
        <f t="array" ref="D642">ifs(and(isblank($A642),isblank($B642)),"", not(iserror(vlookup($A642&amp;$B642,'3) Release_Label'!$D:$D&amp;'3) Release_Label'!$E:$E,1,0))),vlookup($A642&amp;$B642,{'3) Release_Label'!$D:$D&amp;'3) Release_Label'!$E:$E,'3) Release_Label'!$H:$H},2,0), or(and(not(isblank($B642)),$B642=$B641,$A642&lt;&gt;$A641),and(not(isblank($A642)),$A642=$A641,$B642&lt;&gt;$B641)),"ID LISTS UNALIGNED",and($A642&lt;&gt;"",countif('3) Release_Label'!$D:$D,$A642)=0),"NO UPC MATCH in Release_Label",and($B642&lt;&gt;"",countif('3) Release_Label'!$E:$E,$B642)=0),"NO CATALOG ID MATCH in Release_Label",iserror(vlookup($A642&amp;$B642,'3) Release_Label'!$D:$D&amp;'3) Release_Label'!$E:$E,1,0)),"NO UPC-CATALOG ID pair MATCH in Release_Label" )</f>
        <v/>
      </c>
      <c r="E642" s="96" t="s">
        <v>53</v>
      </c>
      <c r="F642" s="135" t="s">
        <v>667</v>
      </c>
      <c r="G642" s="136" t="str">
        <f t="array" ref="G642">ifs(or($F642="",$F642="Main Primary Artist"),$F642,not(iserror(vlookup($F642,'Reference info'!$J$5:$J$8,1,0))),"Key Artist",not(iserror(vlookup($F642,'Reference info'!$J$38:$J$405,1,0))),"Performer",not(iserror(vlookup($F642,'Reference info'!$J$10:$J$36,1,0))),"Producer &amp; Engineer")</f>
        <v>Producer &amp; Engineer</v>
      </c>
      <c r="I642" s="8" t="str">
        <f>IF(AND(F642="Main Primary Artist",SUBSTITUTE(E642," ","")&lt;&gt;"VariousArtists",SUBSTITUTE(E642," ","")&lt;&gt;"VariousArtist",E642&lt;&gt;"Various",SUBSTITUTE(E642," ","")&lt;&gt;"AssortedArtists",SUBSTITUTE(E642," ","")&lt;&gt;"AssortedArtist",E642&lt;&gt;"Assorted",SUBSTITUTE(E642," ","")&lt;&gt;"AsortedArtists",SUBSTITUTE(E642," ","")&lt;&gt;"AsortedArtist",E642&lt;&gt;"Asorted",E642&lt;&gt;"Other",,SUBSTITUTE(E642," ","")&lt;&gt;"MiscellaneousArtists",SUBSTITUTE(E642," ","")&lt;&gt;"MiscellaneousArtist",E642&lt;&gt;"Miscellaneous",SUBSTITUTE(E642," ","")&lt;&gt;"MiscelaneousArtists",SUBSTITUTE(E642," ","")&lt;&gt;"MiscelaneousArtist",E642&lt;&gt;"Miscelaneous"),"update Releases set ArtistId=(select ArtistId from Artists where Name=N'"&amp;SUBSTITUTE(trim(E642),"'","''")&amp;"' and EnterpriseId="&amp;EntId&amp;"), SearchKeywords=concat_ws(' ', Name, N'"&amp;SUBSTITUTE(trim(E642),"'","''")&amp;"',(select Name from Labels where LabelId=Releases.LabelId), ReleaseId, UPC, Catalog) where "&amp;IF(A642&lt;&gt;"","UPC="&amp;A642,"Catalog='"&amp;SUBSTITUTE(trim(B642),"'","''")&amp;"'")&amp;" and EnterpriseId="&amp;EntId,IF(and(F642&lt;&gt;"Main Primary Artist",SUBSTITUTE(E642," ","")&lt;&gt;"VariousArtists",SUBSTITUTE(E642," ","")&lt;&gt;"VariousArtist",E642&lt;&gt;"Various",SUBSTITUTE(E642," ","")&lt;&gt;"AssortedArtists",SUBSTITUTE(E642," ","")&lt;&gt;"AssortedArtist",E642&lt;&gt;"Assorted",SUBSTITUTE(E642," ","")&lt;&gt;"AsortedArtists",SUBSTITUTE(E642," ","")&lt;&gt;"AsortedArtist",E642&lt;&gt;"Asorted",E642&lt;&gt;"Other",,SUBSTITUTE(E642," ","")&lt;&gt;"MiscellaneousArtists",SUBSTITUTE(E642," ","")&lt;&gt;"MiscellaneousArtist",E642&lt;&gt;"Miscellaneous",SUBSTITUTE(E642," ","")&lt;&gt;"MiscelaneousArtists",SUBSTITUTE(E642," ","")&lt;&gt;"MiscelaneousArtist",E642&lt;&gt;"Miscelaneous"),"INSERT into Contributors VALUES (newid(), "&amp;IF(F642&lt;&gt;"Primary Artist", "(select RoleId from ContributorRoles where Name='"&amp;F642&amp;"'), 0", "49, 1")&amp; ", null, (select max(ReleaseId) from Releases where "&amp;IF(A642&lt;&gt;"","UPC="&amp;A642,"Catalog='"&amp;SUBSTITUTE(trim(B642),"'","''")&amp;"'")&amp;" and EnterpriseId="&amp;EntId&amp;"), (select ArtistId from Artists where Name=N'"&amp;SUBSTITUTE(trim(E642),"'","''")&amp;"' and EnterpriseId="&amp;EntId&amp;"), null)",""))</f>
        <v>INSERT into Contributors VALUES (newid(), (select RoleId from ContributorRoles where Name='Producer'), 0, null, (select max(ReleaseId) from Releases where UPC=718114547778 and EnterpriseId=647322), (select ArtistId from Artists where Name=N'PeJota10*' and EnterpriseId=647322), null)</v>
      </c>
    </row>
    <row r="643">
      <c r="A643" s="110">
        <v>7.18114547778E11</v>
      </c>
      <c r="B643" s="84"/>
      <c r="C643" s="134" t="str">
        <f t="array" ref="C643">ifs(and(isblank($A643),isblank($B643)),"", not(iserror(vlookup($A643&amp;$B643,'3) Release_Label'!$D:$D&amp;'3) Release_Label'!$E:$E,1,0))),vlookup($A643&amp;$B643,{'3) Release_Label'!$D:$D&amp;'3) Release_Label'!$E:$E,'3) Release_Label'!$F:$F},2,0), or(and(not(isblank($B643)),$B643=$B642,$A643&lt;&gt;$A642),and(not(isblank($A643)),$A643=$A642,$B643&lt;&gt;$B642)),"ID LISTS UNALIGNED",and($A643&lt;&gt;"",countif('3) Release_Label'!$D:$D,$A643)=0),"NO UPC MATCH in Release_Label",and($B643&lt;&gt;"",countif('3) Release_Label'!$E:$E,$B643)=0),"NO CATALOG ID MATCH in Release_Label",iserror(vlookup($A643&amp;$B643,'3) Release_Label'!$D:$D&amp;'3) Release_Label'!$E:$E,1,0)),"NO UPC-CATALOG ID pair MATCH in Release_Label" )</f>
        <v>Rei da Italia</v>
      </c>
      <c r="D643" s="134" t="str">
        <f t="array" ref="D643">ifs(and(isblank($A643),isblank($B643)),"", not(iserror(vlookup($A643&amp;$B643,'3) Release_Label'!$D:$D&amp;'3) Release_Label'!$E:$E,1,0))),vlookup($A643&amp;$B643,{'3) Release_Label'!$D:$D&amp;'3) Release_Label'!$E:$E,'3) Release_Label'!$H:$H},2,0), or(and(not(isblank($B643)),$B643=$B642,$A643&lt;&gt;$A642),and(not(isblank($A643)),$A643=$A642,$B643&lt;&gt;$B642)),"ID LISTS UNALIGNED",and($A643&lt;&gt;"",countif('3) Release_Label'!$D:$D,$A643)=0),"NO UPC MATCH in Release_Label",and($B643&lt;&gt;"",countif('3) Release_Label'!$E:$E,$B643)=0),"NO CATALOG ID MATCH in Release_Label",iserror(vlookup($A643&amp;$B643,'3) Release_Label'!$D:$D&amp;'3) Release_Label'!$E:$E,1,0)),"NO UPC-CATALOG ID pair MATCH in Release_Label" )</f>
        <v/>
      </c>
      <c r="E643" s="96" t="s">
        <v>53</v>
      </c>
      <c r="F643" s="140" t="s">
        <v>666</v>
      </c>
      <c r="G643" s="136" t="str">
        <f t="array" ref="G643">ifs(or($F643="",$F643="Main Primary Artist"),$F643,not(iserror(vlookup($F643,'Reference info'!$J$5:$J$8,1,0))),"Key Artist",not(iserror(vlookup($F643,'Reference info'!$J$38:$J$405,1,0))),"Performer",not(iserror(vlookup($F643,'Reference info'!$J$10:$J$36,1,0))),"Producer &amp; Engineer")</f>
        <v>Main Primary Artist</v>
      </c>
      <c r="I643" s="8" t="str">
        <f>IF(AND(F643="Main Primary Artist",SUBSTITUTE(E643," ","")&lt;&gt;"VariousArtists",SUBSTITUTE(E643," ","")&lt;&gt;"VariousArtist",E643&lt;&gt;"Various",SUBSTITUTE(E643," ","")&lt;&gt;"AssortedArtists",SUBSTITUTE(E643," ","")&lt;&gt;"AssortedArtist",E643&lt;&gt;"Assorted",SUBSTITUTE(E643," ","")&lt;&gt;"AsortedArtists",SUBSTITUTE(E643," ","")&lt;&gt;"AsortedArtist",E643&lt;&gt;"Asorted",E643&lt;&gt;"Other",,SUBSTITUTE(E643," ","")&lt;&gt;"MiscellaneousArtists",SUBSTITUTE(E643," ","")&lt;&gt;"MiscellaneousArtist",E643&lt;&gt;"Miscellaneous",SUBSTITUTE(E643," ","")&lt;&gt;"MiscelaneousArtists",SUBSTITUTE(E643," ","")&lt;&gt;"MiscelaneousArtist",E643&lt;&gt;"Miscelaneous"),"update Releases set ArtistId=(select ArtistId from Artists where Name=N'"&amp;SUBSTITUTE(trim(E643),"'","''")&amp;"' and EnterpriseId="&amp;EntId&amp;"), SearchKeywords=concat_ws(' ', Name, N'"&amp;SUBSTITUTE(trim(E643),"'","''")&amp;"',(select Name from Labels where LabelId=Releases.LabelId), ReleaseId, UPC, Catalog) where "&amp;IF(A643&lt;&gt;"","UPC="&amp;A643,"Catalog='"&amp;SUBSTITUTE(trim(B643),"'","''")&amp;"'")&amp;" and EnterpriseId="&amp;EntId,IF(and(F643&lt;&gt;"Main Primary Artist",SUBSTITUTE(E643," ","")&lt;&gt;"VariousArtists",SUBSTITUTE(E643," ","")&lt;&gt;"VariousArtist",E643&lt;&gt;"Various",SUBSTITUTE(E643," ","")&lt;&gt;"AssortedArtists",SUBSTITUTE(E643," ","")&lt;&gt;"AssortedArtist",E643&lt;&gt;"Assorted",SUBSTITUTE(E643," ","")&lt;&gt;"AsortedArtists",SUBSTITUTE(E643," ","")&lt;&gt;"AsortedArtist",E643&lt;&gt;"Asorted",E643&lt;&gt;"Other",,SUBSTITUTE(E643," ","")&lt;&gt;"MiscellaneousArtists",SUBSTITUTE(E643," ","")&lt;&gt;"MiscellaneousArtist",E643&lt;&gt;"Miscellaneous",SUBSTITUTE(E643," ","")&lt;&gt;"MiscelaneousArtists",SUBSTITUTE(E643," ","")&lt;&gt;"MiscelaneousArtist",E643&lt;&gt;"Miscelaneous"),"INSERT into Contributors VALUES (newid(), "&amp;IF(F643&lt;&gt;"Primary Artist", "(select RoleId from ContributorRoles where Name='"&amp;F643&amp;"'), 0", "49, 1")&amp; ", null, (select max(ReleaseId) from Releases where "&amp;IF(A643&lt;&gt;"","UPC="&amp;A643,"Catalog='"&amp;SUBSTITUTE(trim(B643),"'","''")&amp;"'")&amp;" and EnterpriseId="&amp;EntId&amp;"), (select ArtistId from Artists where Name=N'"&amp;SUBSTITUTE(trim(E643),"'","''")&amp;"' and EnterpriseId="&amp;EntId&amp;"), null)",""))</f>
        <v>update Releases set ArtistId=(select ArtistId from Artists where Name=N'PeJota10*' and EnterpriseId=647322), SearchKeywords=concat_ws(' ', Name, N'PeJota10*',(select Name from Labels where LabelId=Releases.LabelId), ReleaseId, UPC, Catalog) where UPC=718114547778 and EnterpriseId=647322</v>
      </c>
    </row>
    <row r="644">
      <c r="A644" s="110">
        <v>7.18114547778E11</v>
      </c>
      <c r="B644" s="84"/>
      <c r="C644" s="134" t="str">
        <f t="array" ref="C644">ifs(and(isblank($A644),isblank($B644)),"", not(iserror(vlookup($A644&amp;$B644,'3) Release_Label'!$D:$D&amp;'3) Release_Label'!$E:$E,1,0))),vlookup($A644&amp;$B644,{'3) Release_Label'!$D:$D&amp;'3) Release_Label'!$E:$E,'3) Release_Label'!$F:$F},2,0), or(and(not(isblank($B644)),$B644=$B643,$A644&lt;&gt;$A643),and(not(isblank($A644)),$A644=$A643,$B644&lt;&gt;$B643)),"ID LISTS UNALIGNED",and($A644&lt;&gt;"",countif('3) Release_Label'!$D:$D,$A644)=0),"NO UPC MATCH in Release_Label",and($B644&lt;&gt;"",countif('3) Release_Label'!$E:$E,$B644)=0),"NO CATALOG ID MATCH in Release_Label",iserror(vlookup($A644&amp;$B644,'3) Release_Label'!$D:$D&amp;'3) Release_Label'!$E:$E,1,0)),"NO UPC-CATALOG ID pair MATCH in Release_Label" )</f>
        <v>Rei da Italia</v>
      </c>
      <c r="D644" s="134" t="str">
        <f t="array" ref="D644">ifs(and(isblank($A644),isblank($B644)),"", not(iserror(vlookup($A644&amp;$B644,'3) Release_Label'!$D:$D&amp;'3) Release_Label'!$E:$E,1,0))),vlookup($A644&amp;$B644,{'3) Release_Label'!$D:$D&amp;'3) Release_Label'!$E:$E,'3) Release_Label'!$H:$H},2,0), or(and(not(isblank($B644)),$B644=$B643,$A644&lt;&gt;$A643),and(not(isblank($A644)),$A644=$A643,$B644&lt;&gt;$B643)),"ID LISTS UNALIGNED",and($A644&lt;&gt;"",countif('3) Release_Label'!$D:$D,$A644)=0),"NO UPC MATCH in Release_Label",and($B644&lt;&gt;"",countif('3) Release_Label'!$E:$E,$B644)=0),"NO CATALOG ID MATCH in Release_Label",iserror(vlookup($A644&amp;$B644,'3) Release_Label'!$D:$D&amp;'3) Release_Label'!$E:$E,1,0)),"NO UPC-CATALOG ID pair MATCH in Release_Label" )</f>
        <v/>
      </c>
      <c r="E644" s="96" t="s">
        <v>53</v>
      </c>
      <c r="F644" s="135" t="s">
        <v>669</v>
      </c>
      <c r="G644" s="136" t="str">
        <f t="array" ref="G644">ifs(or($F644="",$F644="Main Primary Artist"),$F644,not(iserror(vlookup($F644,'Reference info'!$J$5:$J$8,1,0))),"Key Artist",not(iserror(vlookup($F644,'Reference info'!$J$38:$J$405,1,0))),"Performer",not(iserror(vlookup($F644,'Reference info'!$J$10:$J$36,1,0))),"Producer &amp; Engineer")</f>
        <v>Producer &amp; Engineer</v>
      </c>
      <c r="I644" s="8" t="str">
        <f>IF(AND(F644="Main Primary Artist",SUBSTITUTE(E644," ","")&lt;&gt;"VariousArtists",SUBSTITUTE(E644," ","")&lt;&gt;"VariousArtist",E644&lt;&gt;"Various",SUBSTITUTE(E644," ","")&lt;&gt;"AssortedArtists",SUBSTITUTE(E644," ","")&lt;&gt;"AssortedArtist",E644&lt;&gt;"Assorted",SUBSTITUTE(E644," ","")&lt;&gt;"AsortedArtists",SUBSTITUTE(E644," ","")&lt;&gt;"AsortedArtist",E644&lt;&gt;"Asorted",E644&lt;&gt;"Other",,SUBSTITUTE(E644," ","")&lt;&gt;"MiscellaneousArtists",SUBSTITUTE(E644," ","")&lt;&gt;"MiscellaneousArtist",E644&lt;&gt;"Miscellaneous",SUBSTITUTE(E644," ","")&lt;&gt;"MiscelaneousArtists",SUBSTITUTE(E644," ","")&lt;&gt;"MiscelaneousArtist",E644&lt;&gt;"Miscelaneous"),"update Releases set ArtistId=(select ArtistId from Artists where Name=N'"&amp;SUBSTITUTE(trim(E644),"'","''")&amp;"' and EnterpriseId="&amp;EntId&amp;"), SearchKeywords=concat_ws(' ', Name, N'"&amp;SUBSTITUTE(trim(E644),"'","''")&amp;"',(select Name from Labels where LabelId=Releases.LabelId), ReleaseId, UPC, Catalog) where "&amp;IF(A644&lt;&gt;"","UPC="&amp;A644,"Catalog='"&amp;SUBSTITUTE(trim(B644),"'","''")&amp;"'")&amp;" and EnterpriseId="&amp;EntId,IF(and(F644&lt;&gt;"Main Primary Artist",SUBSTITUTE(E644," ","")&lt;&gt;"VariousArtists",SUBSTITUTE(E644," ","")&lt;&gt;"VariousArtist",E644&lt;&gt;"Various",SUBSTITUTE(E644," ","")&lt;&gt;"AssortedArtists",SUBSTITUTE(E644," ","")&lt;&gt;"AssortedArtist",E644&lt;&gt;"Assorted",SUBSTITUTE(E644," ","")&lt;&gt;"AsortedArtists",SUBSTITUTE(E644," ","")&lt;&gt;"AsortedArtist",E644&lt;&gt;"Asorted",E644&lt;&gt;"Other",,SUBSTITUTE(E644," ","")&lt;&gt;"MiscellaneousArtists",SUBSTITUTE(E644," ","")&lt;&gt;"MiscellaneousArtist",E644&lt;&gt;"Miscellaneous",SUBSTITUTE(E644," ","")&lt;&gt;"MiscelaneousArtists",SUBSTITUTE(E644," ","")&lt;&gt;"MiscelaneousArtist",E644&lt;&gt;"Miscelaneous"),"INSERT into Contributors VALUES (newid(), "&amp;IF(F644&lt;&gt;"Primary Artist", "(select RoleId from ContributorRoles where Name='"&amp;F644&amp;"'), 0", "49, 1")&amp; ", null, (select max(ReleaseId) from Releases where "&amp;IF(A644&lt;&gt;"","UPC="&amp;A644,"Catalog='"&amp;SUBSTITUTE(trim(B644),"'","''")&amp;"'")&amp;" and EnterpriseId="&amp;EntId&amp;"), (select ArtistId from Artists where Name=N'"&amp;SUBSTITUTE(trim(E644),"'","''")&amp;"' and EnterpriseId="&amp;EntId&amp;"), null)",""))</f>
        <v>INSERT into Contributors VALUES (newid(), (select RoleId from ContributorRoles where Name='Engineer'), 0, null, (select max(ReleaseId) from Releases where UPC=718114547778 and EnterpriseId=647322), (select ArtistId from Artists where Name=N'PeJota10*' and EnterpriseId=647322), null)</v>
      </c>
    </row>
    <row r="645">
      <c r="A645" s="110">
        <v>7.20167407312E11</v>
      </c>
      <c r="B645" s="84"/>
      <c r="C645" s="134" t="str">
        <f t="array" ref="C645">ifs(and(isblank($A645),isblank($B645)),"", not(iserror(vlookup($A645&amp;$B645,'3) Release_Label'!$D:$D&amp;'3) Release_Label'!$E:$E,1,0))),vlookup($A645&amp;$B645,{'3) Release_Label'!$D:$D&amp;'3) Release_Label'!$E:$E,'3) Release_Label'!$F:$F},2,0), or(and(not(isblank($B645)),$B645=$B644,$A645&lt;&gt;$A644),and(not(isblank($A645)),$A645=$A644,$B645&lt;&gt;$B644)),"ID LISTS UNALIGNED",and($A645&lt;&gt;"",countif('3) Release_Label'!$D:$D,$A645)=0),"NO UPC MATCH in Release_Label",and($B645&lt;&gt;"",countif('3) Release_Label'!$E:$E,$B645)=0),"NO CATALOG ID MATCH in Release_Label",iserror(vlookup($A645&amp;$B645,'3) Release_Label'!$D:$D&amp;'3) Release_Label'!$E:$E,1,0)),"NO UPC-CATALOG ID pair MATCH in Release_Label" )</f>
        <v>O Iluminado</v>
      </c>
      <c r="D645" s="134" t="str">
        <f t="array" ref="D645">ifs(and(isblank($A645),isblank($B645)),"", not(iserror(vlookup($A645&amp;$B645,'3) Release_Label'!$D:$D&amp;'3) Release_Label'!$E:$E,1,0))),vlookup($A645&amp;$B645,{'3) Release_Label'!$D:$D&amp;'3) Release_Label'!$E:$E,'3) Release_Label'!$H:$H},2,0), or(and(not(isblank($B645)),$B645=$B644,$A645&lt;&gt;$A644),and(not(isblank($A645)),$A645=$A644,$B645&lt;&gt;$B644)),"ID LISTS UNALIGNED",and($A645&lt;&gt;"",countif('3) Release_Label'!$D:$D,$A645)=0),"NO UPC MATCH in Release_Label",and($B645&lt;&gt;"",countif('3) Release_Label'!$E:$E,$B645)=0),"NO CATALOG ID MATCH in Release_Label",iserror(vlookup($A645&amp;$B645,'3) Release_Label'!$D:$D&amp;'3) Release_Label'!$E:$E,1,0)),"NO UPC-CATALOG ID pair MATCH in Release_Label" )</f>
        <v>Speed Up</v>
      </c>
      <c r="E645" s="96" t="s">
        <v>53</v>
      </c>
      <c r="F645" s="135" t="s">
        <v>667</v>
      </c>
      <c r="G645" s="136" t="str">
        <f t="array" ref="G645">ifs(or($F645="",$F645="Main Primary Artist"),$F645,not(iserror(vlookup($F645,'Reference info'!$J$5:$J$8,1,0))),"Key Artist",not(iserror(vlookup($F645,'Reference info'!$J$38:$J$405,1,0))),"Performer",not(iserror(vlookup($F645,'Reference info'!$J$10:$J$36,1,0))),"Producer &amp; Engineer")</f>
        <v>Producer &amp; Engineer</v>
      </c>
      <c r="I645" s="8" t="str">
        <f>IF(AND(F645="Main Primary Artist",SUBSTITUTE(E645," ","")&lt;&gt;"VariousArtists",SUBSTITUTE(E645," ","")&lt;&gt;"VariousArtist",E645&lt;&gt;"Various",SUBSTITUTE(E645," ","")&lt;&gt;"AssortedArtists",SUBSTITUTE(E645," ","")&lt;&gt;"AssortedArtist",E645&lt;&gt;"Assorted",SUBSTITUTE(E645," ","")&lt;&gt;"AsortedArtists",SUBSTITUTE(E645," ","")&lt;&gt;"AsortedArtist",E645&lt;&gt;"Asorted",E645&lt;&gt;"Other",,SUBSTITUTE(E645," ","")&lt;&gt;"MiscellaneousArtists",SUBSTITUTE(E645," ","")&lt;&gt;"MiscellaneousArtist",E645&lt;&gt;"Miscellaneous",SUBSTITUTE(E645," ","")&lt;&gt;"MiscelaneousArtists",SUBSTITUTE(E645," ","")&lt;&gt;"MiscelaneousArtist",E645&lt;&gt;"Miscelaneous"),"update Releases set ArtistId=(select ArtistId from Artists where Name=N'"&amp;SUBSTITUTE(trim(E645),"'","''")&amp;"' and EnterpriseId="&amp;EntId&amp;"), SearchKeywords=concat_ws(' ', Name, N'"&amp;SUBSTITUTE(trim(E645),"'","''")&amp;"',(select Name from Labels where LabelId=Releases.LabelId), ReleaseId, UPC, Catalog) where "&amp;IF(A645&lt;&gt;"","UPC="&amp;A645,"Catalog='"&amp;SUBSTITUTE(trim(B645),"'","''")&amp;"'")&amp;" and EnterpriseId="&amp;EntId,IF(and(F645&lt;&gt;"Main Primary Artist",SUBSTITUTE(E645," ","")&lt;&gt;"VariousArtists",SUBSTITUTE(E645," ","")&lt;&gt;"VariousArtist",E645&lt;&gt;"Various",SUBSTITUTE(E645," ","")&lt;&gt;"AssortedArtists",SUBSTITUTE(E645," ","")&lt;&gt;"AssortedArtist",E645&lt;&gt;"Assorted",SUBSTITUTE(E645," ","")&lt;&gt;"AsortedArtists",SUBSTITUTE(E645," ","")&lt;&gt;"AsortedArtist",E645&lt;&gt;"Asorted",E645&lt;&gt;"Other",,SUBSTITUTE(E645," ","")&lt;&gt;"MiscellaneousArtists",SUBSTITUTE(E645," ","")&lt;&gt;"MiscellaneousArtist",E645&lt;&gt;"Miscellaneous",SUBSTITUTE(E645," ","")&lt;&gt;"MiscelaneousArtists",SUBSTITUTE(E645," ","")&lt;&gt;"MiscelaneousArtist",E645&lt;&gt;"Miscelaneous"),"INSERT into Contributors VALUES (newid(), "&amp;IF(F645&lt;&gt;"Primary Artist", "(select RoleId from ContributorRoles where Name='"&amp;F645&amp;"'), 0", "49, 1")&amp; ", null, (select max(ReleaseId) from Releases where "&amp;IF(A645&lt;&gt;"","UPC="&amp;A645,"Catalog='"&amp;SUBSTITUTE(trim(B645),"'","''")&amp;"'")&amp;" and EnterpriseId="&amp;EntId&amp;"), (select ArtistId from Artists where Name=N'"&amp;SUBSTITUTE(trim(E645),"'","''")&amp;"' and EnterpriseId="&amp;EntId&amp;"), null)",""))</f>
        <v>INSERT into Contributors VALUES (newid(), (select RoleId from ContributorRoles where Name='Producer'), 0, null, (select max(ReleaseId) from Releases where UPC=720167407312 and EnterpriseId=647322), (select ArtistId from Artists where Name=N'PeJota10*' and EnterpriseId=647322), null)</v>
      </c>
    </row>
    <row r="646">
      <c r="A646" s="110">
        <v>7.20167407312E11</v>
      </c>
      <c r="B646" s="84"/>
      <c r="C646" s="134" t="str">
        <f t="array" ref="C646">ifs(and(isblank($A646),isblank($B646)),"", not(iserror(vlookup($A646&amp;$B646,'3) Release_Label'!$D:$D&amp;'3) Release_Label'!$E:$E,1,0))),vlookup($A646&amp;$B646,{'3) Release_Label'!$D:$D&amp;'3) Release_Label'!$E:$E,'3) Release_Label'!$F:$F},2,0), or(and(not(isblank($B646)),$B646=$B645,$A646&lt;&gt;$A645),and(not(isblank($A646)),$A646=$A645,$B646&lt;&gt;$B645)),"ID LISTS UNALIGNED",and($A646&lt;&gt;"",countif('3) Release_Label'!$D:$D,$A646)=0),"NO UPC MATCH in Release_Label",and($B646&lt;&gt;"",countif('3) Release_Label'!$E:$E,$B646)=0),"NO CATALOG ID MATCH in Release_Label",iserror(vlookup($A646&amp;$B646,'3) Release_Label'!$D:$D&amp;'3) Release_Label'!$E:$E,1,0)),"NO UPC-CATALOG ID pair MATCH in Release_Label" )</f>
        <v>O Iluminado</v>
      </c>
      <c r="D646" s="134" t="str">
        <f t="array" ref="D646">ifs(and(isblank($A646),isblank($B646)),"", not(iserror(vlookup($A646&amp;$B646,'3) Release_Label'!$D:$D&amp;'3) Release_Label'!$E:$E,1,0))),vlookup($A646&amp;$B646,{'3) Release_Label'!$D:$D&amp;'3) Release_Label'!$E:$E,'3) Release_Label'!$H:$H},2,0), or(and(not(isblank($B646)),$B646=$B645,$A646&lt;&gt;$A645),and(not(isblank($A646)),$A646=$A645,$B646&lt;&gt;$B645)),"ID LISTS UNALIGNED",and($A646&lt;&gt;"",countif('3) Release_Label'!$D:$D,$A646)=0),"NO UPC MATCH in Release_Label",and($B646&lt;&gt;"",countif('3) Release_Label'!$E:$E,$B646)=0),"NO CATALOG ID MATCH in Release_Label",iserror(vlookup($A646&amp;$B646,'3) Release_Label'!$D:$D&amp;'3) Release_Label'!$E:$E,1,0)),"NO UPC-CATALOG ID pair MATCH in Release_Label" )</f>
        <v>Speed Up</v>
      </c>
      <c r="E646" s="96" t="s">
        <v>53</v>
      </c>
      <c r="F646" s="140" t="s">
        <v>666</v>
      </c>
      <c r="G646" s="136" t="str">
        <f t="array" ref="G646">ifs(or($F646="",$F646="Main Primary Artist"),$F646,not(iserror(vlookup($F646,'Reference info'!$J$5:$J$8,1,0))),"Key Artist",not(iserror(vlookup($F646,'Reference info'!$J$38:$J$405,1,0))),"Performer",not(iserror(vlookup($F646,'Reference info'!$J$10:$J$36,1,0))),"Producer &amp; Engineer")</f>
        <v>Main Primary Artist</v>
      </c>
      <c r="I646" s="8" t="str">
        <f>IF(AND(F646="Main Primary Artist",SUBSTITUTE(E646," ","")&lt;&gt;"VariousArtists",SUBSTITUTE(E646," ","")&lt;&gt;"VariousArtist",E646&lt;&gt;"Various",SUBSTITUTE(E646," ","")&lt;&gt;"AssortedArtists",SUBSTITUTE(E646," ","")&lt;&gt;"AssortedArtist",E646&lt;&gt;"Assorted",SUBSTITUTE(E646," ","")&lt;&gt;"AsortedArtists",SUBSTITUTE(E646," ","")&lt;&gt;"AsortedArtist",E646&lt;&gt;"Asorted",E646&lt;&gt;"Other",,SUBSTITUTE(E646," ","")&lt;&gt;"MiscellaneousArtists",SUBSTITUTE(E646," ","")&lt;&gt;"MiscellaneousArtist",E646&lt;&gt;"Miscellaneous",SUBSTITUTE(E646," ","")&lt;&gt;"MiscelaneousArtists",SUBSTITUTE(E646," ","")&lt;&gt;"MiscelaneousArtist",E646&lt;&gt;"Miscelaneous"),"update Releases set ArtistId=(select ArtistId from Artists where Name=N'"&amp;SUBSTITUTE(trim(E646),"'","''")&amp;"' and EnterpriseId="&amp;EntId&amp;"), SearchKeywords=concat_ws(' ', Name, N'"&amp;SUBSTITUTE(trim(E646),"'","''")&amp;"',(select Name from Labels where LabelId=Releases.LabelId), ReleaseId, UPC, Catalog) where "&amp;IF(A646&lt;&gt;"","UPC="&amp;A646,"Catalog='"&amp;SUBSTITUTE(trim(B646),"'","''")&amp;"'")&amp;" and EnterpriseId="&amp;EntId,IF(and(F646&lt;&gt;"Main Primary Artist",SUBSTITUTE(E646," ","")&lt;&gt;"VariousArtists",SUBSTITUTE(E646," ","")&lt;&gt;"VariousArtist",E646&lt;&gt;"Various",SUBSTITUTE(E646," ","")&lt;&gt;"AssortedArtists",SUBSTITUTE(E646," ","")&lt;&gt;"AssortedArtist",E646&lt;&gt;"Assorted",SUBSTITUTE(E646," ","")&lt;&gt;"AsortedArtists",SUBSTITUTE(E646," ","")&lt;&gt;"AsortedArtist",E646&lt;&gt;"Asorted",E646&lt;&gt;"Other",,SUBSTITUTE(E646," ","")&lt;&gt;"MiscellaneousArtists",SUBSTITUTE(E646," ","")&lt;&gt;"MiscellaneousArtist",E646&lt;&gt;"Miscellaneous",SUBSTITUTE(E646," ","")&lt;&gt;"MiscelaneousArtists",SUBSTITUTE(E646," ","")&lt;&gt;"MiscelaneousArtist",E646&lt;&gt;"Miscelaneous"),"INSERT into Contributors VALUES (newid(), "&amp;IF(F646&lt;&gt;"Primary Artist", "(select RoleId from ContributorRoles where Name='"&amp;F646&amp;"'), 0", "49, 1")&amp; ", null, (select max(ReleaseId) from Releases where "&amp;IF(A646&lt;&gt;"","UPC="&amp;A646,"Catalog='"&amp;SUBSTITUTE(trim(B646),"'","''")&amp;"'")&amp;" and EnterpriseId="&amp;EntId&amp;"), (select ArtistId from Artists where Name=N'"&amp;SUBSTITUTE(trim(E646),"'","''")&amp;"' and EnterpriseId="&amp;EntId&amp;"), null)",""))</f>
        <v>update Releases set ArtistId=(select ArtistId from Artists where Name=N'PeJota10*' and EnterpriseId=647322), SearchKeywords=concat_ws(' ', Name, N'PeJota10*',(select Name from Labels where LabelId=Releases.LabelId), ReleaseId, UPC, Catalog) where UPC=720167407312 and EnterpriseId=647322</v>
      </c>
    </row>
    <row r="647">
      <c r="A647" s="110">
        <v>7.20167407312E11</v>
      </c>
      <c r="B647" s="84"/>
      <c r="C647" s="134" t="str">
        <f t="array" ref="C647">ifs(and(isblank($A647),isblank($B647)),"", not(iserror(vlookup($A647&amp;$B647,'3) Release_Label'!$D:$D&amp;'3) Release_Label'!$E:$E,1,0))),vlookup($A647&amp;$B647,{'3) Release_Label'!$D:$D&amp;'3) Release_Label'!$E:$E,'3) Release_Label'!$F:$F},2,0), or(and(not(isblank($B647)),$B647=$B646,$A647&lt;&gt;$A646),and(not(isblank($A647)),$A647=$A646,$B647&lt;&gt;$B646)),"ID LISTS UNALIGNED",and($A647&lt;&gt;"",countif('3) Release_Label'!$D:$D,$A647)=0),"NO UPC MATCH in Release_Label",and($B647&lt;&gt;"",countif('3) Release_Label'!$E:$E,$B647)=0),"NO CATALOG ID MATCH in Release_Label",iserror(vlookup($A647&amp;$B647,'3) Release_Label'!$D:$D&amp;'3) Release_Label'!$E:$E,1,0)),"NO UPC-CATALOG ID pair MATCH in Release_Label" )</f>
        <v>O Iluminado</v>
      </c>
      <c r="D647" s="134" t="str">
        <f t="array" ref="D647">ifs(and(isblank($A647),isblank($B647)),"", not(iserror(vlookup($A647&amp;$B647,'3) Release_Label'!$D:$D&amp;'3) Release_Label'!$E:$E,1,0))),vlookup($A647&amp;$B647,{'3) Release_Label'!$D:$D&amp;'3) Release_Label'!$E:$E,'3) Release_Label'!$H:$H},2,0), or(and(not(isblank($B647)),$B647=$B646,$A647&lt;&gt;$A646),and(not(isblank($A647)),$A647=$A646,$B647&lt;&gt;$B646)),"ID LISTS UNALIGNED",and($A647&lt;&gt;"",countif('3) Release_Label'!$D:$D,$A647)=0),"NO UPC MATCH in Release_Label",and($B647&lt;&gt;"",countif('3) Release_Label'!$E:$E,$B647)=0),"NO CATALOG ID MATCH in Release_Label",iserror(vlookup($A647&amp;$B647,'3) Release_Label'!$D:$D&amp;'3) Release_Label'!$E:$E,1,0)),"NO UPC-CATALOG ID pair MATCH in Release_Label" )</f>
        <v>Speed Up</v>
      </c>
      <c r="E647" s="96" t="s">
        <v>53</v>
      </c>
      <c r="F647" s="135" t="s">
        <v>669</v>
      </c>
      <c r="G647" s="136" t="str">
        <f t="array" ref="G647">ifs(or($F647="",$F647="Main Primary Artist"),$F647,not(iserror(vlookup($F647,'Reference info'!$J$5:$J$8,1,0))),"Key Artist",not(iserror(vlookup($F647,'Reference info'!$J$38:$J$405,1,0))),"Performer",not(iserror(vlookup($F647,'Reference info'!$J$10:$J$36,1,0))),"Producer &amp; Engineer")</f>
        <v>Producer &amp; Engineer</v>
      </c>
      <c r="I647" s="8" t="str">
        <f>IF(AND(F647="Main Primary Artist",SUBSTITUTE(E647," ","")&lt;&gt;"VariousArtists",SUBSTITUTE(E647," ","")&lt;&gt;"VariousArtist",E647&lt;&gt;"Various",SUBSTITUTE(E647," ","")&lt;&gt;"AssortedArtists",SUBSTITUTE(E647," ","")&lt;&gt;"AssortedArtist",E647&lt;&gt;"Assorted",SUBSTITUTE(E647," ","")&lt;&gt;"AsortedArtists",SUBSTITUTE(E647," ","")&lt;&gt;"AsortedArtist",E647&lt;&gt;"Asorted",E647&lt;&gt;"Other",,SUBSTITUTE(E647," ","")&lt;&gt;"MiscellaneousArtists",SUBSTITUTE(E647," ","")&lt;&gt;"MiscellaneousArtist",E647&lt;&gt;"Miscellaneous",SUBSTITUTE(E647," ","")&lt;&gt;"MiscelaneousArtists",SUBSTITUTE(E647," ","")&lt;&gt;"MiscelaneousArtist",E647&lt;&gt;"Miscelaneous"),"update Releases set ArtistId=(select ArtistId from Artists where Name=N'"&amp;SUBSTITUTE(trim(E647),"'","''")&amp;"' and EnterpriseId="&amp;EntId&amp;"), SearchKeywords=concat_ws(' ', Name, N'"&amp;SUBSTITUTE(trim(E647),"'","''")&amp;"',(select Name from Labels where LabelId=Releases.LabelId), ReleaseId, UPC, Catalog) where "&amp;IF(A647&lt;&gt;"","UPC="&amp;A647,"Catalog='"&amp;SUBSTITUTE(trim(B647),"'","''")&amp;"'")&amp;" and EnterpriseId="&amp;EntId,IF(and(F647&lt;&gt;"Main Primary Artist",SUBSTITUTE(E647," ","")&lt;&gt;"VariousArtists",SUBSTITUTE(E647," ","")&lt;&gt;"VariousArtist",E647&lt;&gt;"Various",SUBSTITUTE(E647," ","")&lt;&gt;"AssortedArtists",SUBSTITUTE(E647," ","")&lt;&gt;"AssortedArtist",E647&lt;&gt;"Assorted",SUBSTITUTE(E647," ","")&lt;&gt;"AsortedArtists",SUBSTITUTE(E647," ","")&lt;&gt;"AsortedArtist",E647&lt;&gt;"Asorted",E647&lt;&gt;"Other",,SUBSTITUTE(E647," ","")&lt;&gt;"MiscellaneousArtists",SUBSTITUTE(E647," ","")&lt;&gt;"MiscellaneousArtist",E647&lt;&gt;"Miscellaneous",SUBSTITUTE(E647," ","")&lt;&gt;"MiscelaneousArtists",SUBSTITUTE(E647," ","")&lt;&gt;"MiscelaneousArtist",E647&lt;&gt;"Miscelaneous"),"INSERT into Contributors VALUES (newid(), "&amp;IF(F647&lt;&gt;"Primary Artist", "(select RoleId from ContributorRoles where Name='"&amp;F647&amp;"'), 0", "49, 1")&amp; ", null, (select max(ReleaseId) from Releases where "&amp;IF(A647&lt;&gt;"","UPC="&amp;A647,"Catalog='"&amp;SUBSTITUTE(trim(B647),"'","''")&amp;"'")&amp;" and EnterpriseId="&amp;EntId&amp;"), (select ArtistId from Artists where Name=N'"&amp;SUBSTITUTE(trim(E647),"'","''")&amp;"' and EnterpriseId="&amp;EntId&amp;"), null)",""))</f>
        <v>INSERT into Contributors VALUES (newid(), (select RoleId from ContributorRoles where Name='Engineer'), 0, null, (select max(ReleaseId) from Releases where UPC=720167407312 and EnterpriseId=647322), (select ArtistId from Artists where Name=N'PeJota10*' and EnterpriseId=647322), null)</v>
      </c>
    </row>
    <row r="648">
      <c r="A648" s="110">
        <v>7.2016740735E11</v>
      </c>
      <c r="B648" s="84"/>
      <c r="C648" s="134" t="str">
        <f t="array" ref="C648">ifs(and(isblank($A648),isblank($B648)),"", not(iserror(vlookup($A648&amp;$B648,'3) Release_Label'!$D:$D&amp;'3) Release_Label'!$E:$E,1,0))),vlookup($A648&amp;$B648,{'3) Release_Label'!$D:$D&amp;'3) Release_Label'!$E:$E,'3) Release_Label'!$F:$F},2,0), or(and(not(isblank($B648)),$B648=$B647,$A648&lt;&gt;$A647),and(not(isblank($A648)),$A648=$A647,$B648&lt;&gt;$B647)),"ID LISTS UNALIGNED",and($A648&lt;&gt;"",countif('3) Release_Label'!$D:$D,$A648)=0),"NO UPC MATCH in Release_Label",and($B648&lt;&gt;"",countif('3) Release_Label'!$E:$E,$B648)=0),"NO CATALOG ID MATCH in Release_Label",iserror(vlookup($A648&amp;$B648,'3) Release_Label'!$D:$D&amp;'3) Release_Label'!$E:$E,1,0)),"NO UPC-CATALOG ID pair MATCH in Release_Label" )</f>
        <v>O Iluminado</v>
      </c>
      <c r="D648" s="134" t="str">
        <f t="array" ref="D648">ifs(and(isblank($A648),isblank($B648)),"", not(iserror(vlookup($A648&amp;$B648,'3) Release_Label'!$D:$D&amp;'3) Release_Label'!$E:$E,1,0))),vlookup($A648&amp;$B648,{'3) Release_Label'!$D:$D&amp;'3) Release_Label'!$E:$E,'3) Release_Label'!$H:$H},2,0), or(and(not(isblank($B648)),$B648=$B647,$A648&lt;&gt;$A647),and(not(isblank($A648)),$A648=$A647,$B648&lt;&gt;$B647)),"ID LISTS UNALIGNED",and($A648&lt;&gt;"",countif('3) Release_Label'!$D:$D,$A648)=0),"NO UPC MATCH in Release_Label",and($B648&lt;&gt;"",countif('3) Release_Label'!$E:$E,$B648)=0),"NO CATALOG ID MATCH in Release_Label",iserror(vlookup($A648&amp;$B648,'3) Release_Label'!$D:$D&amp;'3) Release_Label'!$E:$E,1,0)),"NO UPC-CATALOG ID pair MATCH in Release_Label" )</f>
        <v/>
      </c>
      <c r="E648" s="96" t="s">
        <v>53</v>
      </c>
      <c r="F648" s="135" t="s">
        <v>667</v>
      </c>
      <c r="G648" s="136" t="str">
        <f t="array" ref="G648">ifs(or($F648="",$F648="Main Primary Artist"),$F648,not(iserror(vlookup($F648,'Reference info'!$J$5:$J$8,1,0))),"Key Artist",not(iserror(vlookup($F648,'Reference info'!$J$38:$J$405,1,0))),"Performer",not(iserror(vlookup($F648,'Reference info'!$J$10:$J$36,1,0))),"Producer &amp; Engineer")</f>
        <v>Producer &amp; Engineer</v>
      </c>
      <c r="I648" s="8" t="str">
        <f>IF(AND(F648="Main Primary Artist",SUBSTITUTE(E648," ","")&lt;&gt;"VariousArtists",SUBSTITUTE(E648," ","")&lt;&gt;"VariousArtist",E648&lt;&gt;"Various",SUBSTITUTE(E648," ","")&lt;&gt;"AssortedArtists",SUBSTITUTE(E648," ","")&lt;&gt;"AssortedArtist",E648&lt;&gt;"Assorted",SUBSTITUTE(E648," ","")&lt;&gt;"AsortedArtists",SUBSTITUTE(E648," ","")&lt;&gt;"AsortedArtist",E648&lt;&gt;"Asorted",E648&lt;&gt;"Other",,SUBSTITUTE(E648," ","")&lt;&gt;"MiscellaneousArtists",SUBSTITUTE(E648," ","")&lt;&gt;"MiscellaneousArtist",E648&lt;&gt;"Miscellaneous",SUBSTITUTE(E648," ","")&lt;&gt;"MiscelaneousArtists",SUBSTITUTE(E648," ","")&lt;&gt;"MiscelaneousArtist",E648&lt;&gt;"Miscelaneous"),"update Releases set ArtistId=(select ArtistId from Artists where Name=N'"&amp;SUBSTITUTE(trim(E648),"'","''")&amp;"' and EnterpriseId="&amp;EntId&amp;"), SearchKeywords=concat_ws(' ', Name, N'"&amp;SUBSTITUTE(trim(E648),"'","''")&amp;"',(select Name from Labels where LabelId=Releases.LabelId), ReleaseId, UPC, Catalog) where "&amp;IF(A648&lt;&gt;"","UPC="&amp;A648,"Catalog='"&amp;SUBSTITUTE(trim(B648),"'","''")&amp;"'")&amp;" and EnterpriseId="&amp;EntId,IF(and(F648&lt;&gt;"Main Primary Artist",SUBSTITUTE(E648," ","")&lt;&gt;"VariousArtists",SUBSTITUTE(E648," ","")&lt;&gt;"VariousArtist",E648&lt;&gt;"Various",SUBSTITUTE(E648," ","")&lt;&gt;"AssortedArtists",SUBSTITUTE(E648," ","")&lt;&gt;"AssortedArtist",E648&lt;&gt;"Assorted",SUBSTITUTE(E648," ","")&lt;&gt;"AsortedArtists",SUBSTITUTE(E648," ","")&lt;&gt;"AsortedArtist",E648&lt;&gt;"Asorted",E648&lt;&gt;"Other",,SUBSTITUTE(E648," ","")&lt;&gt;"MiscellaneousArtists",SUBSTITUTE(E648," ","")&lt;&gt;"MiscellaneousArtist",E648&lt;&gt;"Miscellaneous",SUBSTITUTE(E648," ","")&lt;&gt;"MiscelaneousArtists",SUBSTITUTE(E648," ","")&lt;&gt;"MiscelaneousArtist",E648&lt;&gt;"Miscelaneous"),"INSERT into Contributors VALUES (newid(), "&amp;IF(F648&lt;&gt;"Primary Artist", "(select RoleId from ContributorRoles where Name='"&amp;F648&amp;"'), 0", "49, 1")&amp; ", null, (select max(ReleaseId) from Releases where "&amp;IF(A648&lt;&gt;"","UPC="&amp;A648,"Catalog='"&amp;SUBSTITUTE(trim(B648),"'","''")&amp;"'")&amp;" and EnterpriseId="&amp;EntId&amp;"), (select ArtistId from Artists where Name=N'"&amp;SUBSTITUTE(trim(E648),"'","''")&amp;"' and EnterpriseId="&amp;EntId&amp;"), null)",""))</f>
        <v>INSERT into Contributors VALUES (newid(), (select RoleId from ContributorRoles where Name='Producer'), 0, null, (select max(ReleaseId) from Releases where UPC=720167407350 and EnterpriseId=647322), (select ArtistId from Artists where Name=N'PeJota10*' and EnterpriseId=647322), null)</v>
      </c>
    </row>
    <row r="649">
      <c r="A649" s="110">
        <v>7.2016740735E11</v>
      </c>
      <c r="B649" s="84"/>
      <c r="C649" s="134" t="str">
        <f t="array" ref="C649">ifs(and(isblank($A649),isblank($B649)),"", not(iserror(vlookup($A649&amp;$B649,'3) Release_Label'!$D:$D&amp;'3) Release_Label'!$E:$E,1,0))),vlookup($A649&amp;$B649,{'3) Release_Label'!$D:$D&amp;'3) Release_Label'!$E:$E,'3) Release_Label'!$F:$F},2,0), or(and(not(isblank($B649)),$B649=$B648,$A649&lt;&gt;$A648),and(not(isblank($A649)),$A649=$A648,$B649&lt;&gt;$B648)),"ID LISTS UNALIGNED",and($A649&lt;&gt;"",countif('3) Release_Label'!$D:$D,$A649)=0),"NO UPC MATCH in Release_Label",and($B649&lt;&gt;"",countif('3) Release_Label'!$E:$E,$B649)=0),"NO CATALOG ID MATCH in Release_Label",iserror(vlookup($A649&amp;$B649,'3) Release_Label'!$D:$D&amp;'3) Release_Label'!$E:$E,1,0)),"NO UPC-CATALOG ID pair MATCH in Release_Label" )</f>
        <v>O Iluminado</v>
      </c>
      <c r="D649" s="134" t="str">
        <f t="array" ref="D649">ifs(and(isblank($A649),isblank($B649)),"", not(iserror(vlookup($A649&amp;$B649,'3) Release_Label'!$D:$D&amp;'3) Release_Label'!$E:$E,1,0))),vlookup($A649&amp;$B649,{'3) Release_Label'!$D:$D&amp;'3) Release_Label'!$E:$E,'3) Release_Label'!$H:$H},2,0), or(and(not(isblank($B649)),$B649=$B648,$A649&lt;&gt;$A648),and(not(isblank($A649)),$A649=$A648,$B649&lt;&gt;$B648)),"ID LISTS UNALIGNED",and($A649&lt;&gt;"",countif('3) Release_Label'!$D:$D,$A649)=0),"NO UPC MATCH in Release_Label",and($B649&lt;&gt;"",countif('3) Release_Label'!$E:$E,$B649)=0),"NO CATALOG ID MATCH in Release_Label",iserror(vlookup($A649&amp;$B649,'3) Release_Label'!$D:$D&amp;'3) Release_Label'!$E:$E,1,0)),"NO UPC-CATALOG ID pair MATCH in Release_Label" )</f>
        <v/>
      </c>
      <c r="E649" s="96" t="s">
        <v>53</v>
      </c>
      <c r="F649" s="140" t="s">
        <v>666</v>
      </c>
      <c r="G649" s="136" t="str">
        <f t="array" ref="G649">ifs(or($F649="",$F649="Main Primary Artist"),$F649,not(iserror(vlookup($F649,'Reference info'!$J$5:$J$8,1,0))),"Key Artist",not(iserror(vlookup($F649,'Reference info'!$J$38:$J$405,1,0))),"Performer",not(iserror(vlookup($F649,'Reference info'!$J$10:$J$36,1,0))),"Producer &amp; Engineer")</f>
        <v>Main Primary Artist</v>
      </c>
      <c r="I649" s="8" t="str">
        <f>IF(AND(F649="Main Primary Artist",SUBSTITUTE(E649," ","")&lt;&gt;"VariousArtists",SUBSTITUTE(E649," ","")&lt;&gt;"VariousArtist",E649&lt;&gt;"Various",SUBSTITUTE(E649," ","")&lt;&gt;"AssortedArtists",SUBSTITUTE(E649," ","")&lt;&gt;"AssortedArtist",E649&lt;&gt;"Assorted",SUBSTITUTE(E649," ","")&lt;&gt;"AsortedArtists",SUBSTITUTE(E649," ","")&lt;&gt;"AsortedArtist",E649&lt;&gt;"Asorted",E649&lt;&gt;"Other",,SUBSTITUTE(E649," ","")&lt;&gt;"MiscellaneousArtists",SUBSTITUTE(E649," ","")&lt;&gt;"MiscellaneousArtist",E649&lt;&gt;"Miscellaneous",SUBSTITUTE(E649," ","")&lt;&gt;"MiscelaneousArtists",SUBSTITUTE(E649," ","")&lt;&gt;"MiscelaneousArtist",E649&lt;&gt;"Miscelaneous"),"update Releases set ArtistId=(select ArtistId from Artists where Name=N'"&amp;SUBSTITUTE(trim(E649),"'","''")&amp;"' and EnterpriseId="&amp;EntId&amp;"), SearchKeywords=concat_ws(' ', Name, N'"&amp;SUBSTITUTE(trim(E649),"'","''")&amp;"',(select Name from Labels where LabelId=Releases.LabelId), ReleaseId, UPC, Catalog) where "&amp;IF(A649&lt;&gt;"","UPC="&amp;A649,"Catalog='"&amp;SUBSTITUTE(trim(B649),"'","''")&amp;"'")&amp;" and EnterpriseId="&amp;EntId,IF(and(F649&lt;&gt;"Main Primary Artist",SUBSTITUTE(E649," ","")&lt;&gt;"VariousArtists",SUBSTITUTE(E649," ","")&lt;&gt;"VariousArtist",E649&lt;&gt;"Various",SUBSTITUTE(E649," ","")&lt;&gt;"AssortedArtists",SUBSTITUTE(E649," ","")&lt;&gt;"AssortedArtist",E649&lt;&gt;"Assorted",SUBSTITUTE(E649," ","")&lt;&gt;"AsortedArtists",SUBSTITUTE(E649," ","")&lt;&gt;"AsortedArtist",E649&lt;&gt;"Asorted",E649&lt;&gt;"Other",,SUBSTITUTE(E649," ","")&lt;&gt;"MiscellaneousArtists",SUBSTITUTE(E649," ","")&lt;&gt;"MiscellaneousArtist",E649&lt;&gt;"Miscellaneous",SUBSTITUTE(E649," ","")&lt;&gt;"MiscelaneousArtists",SUBSTITUTE(E649," ","")&lt;&gt;"MiscelaneousArtist",E649&lt;&gt;"Miscelaneous"),"INSERT into Contributors VALUES (newid(), "&amp;IF(F649&lt;&gt;"Primary Artist", "(select RoleId from ContributorRoles where Name='"&amp;F649&amp;"'), 0", "49, 1")&amp; ", null, (select max(ReleaseId) from Releases where "&amp;IF(A649&lt;&gt;"","UPC="&amp;A649,"Catalog='"&amp;SUBSTITUTE(trim(B649),"'","''")&amp;"'")&amp;" and EnterpriseId="&amp;EntId&amp;"), (select ArtistId from Artists where Name=N'"&amp;SUBSTITUTE(trim(E649),"'","''")&amp;"' and EnterpriseId="&amp;EntId&amp;"), null)",""))</f>
        <v>update Releases set ArtistId=(select ArtistId from Artists where Name=N'PeJota10*' and EnterpriseId=647322), SearchKeywords=concat_ws(' ', Name, N'PeJota10*',(select Name from Labels where LabelId=Releases.LabelId), ReleaseId, UPC, Catalog) where UPC=720167407350 and EnterpriseId=647322</v>
      </c>
    </row>
    <row r="650">
      <c r="A650" s="110">
        <v>7.2016740735E11</v>
      </c>
      <c r="B650" s="84"/>
      <c r="C650" s="134" t="str">
        <f t="array" ref="C650">ifs(and(isblank($A650),isblank($B650)),"", not(iserror(vlookup($A650&amp;$B650,'3) Release_Label'!$D:$D&amp;'3) Release_Label'!$E:$E,1,0))),vlookup($A650&amp;$B650,{'3) Release_Label'!$D:$D&amp;'3) Release_Label'!$E:$E,'3) Release_Label'!$F:$F},2,0), or(and(not(isblank($B650)),$B650=$B649,$A650&lt;&gt;$A649),and(not(isblank($A650)),$A650=$A649,$B650&lt;&gt;$B649)),"ID LISTS UNALIGNED",and($A650&lt;&gt;"",countif('3) Release_Label'!$D:$D,$A650)=0),"NO UPC MATCH in Release_Label",and($B650&lt;&gt;"",countif('3) Release_Label'!$E:$E,$B650)=0),"NO CATALOG ID MATCH in Release_Label",iserror(vlookup($A650&amp;$B650,'3) Release_Label'!$D:$D&amp;'3) Release_Label'!$E:$E,1,0)),"NO UPC-CATALOG ID pair MATCH in Release_Label" )</f>
        <v>O Iluminado</v>
      </c>
      <c r="D650" s="134" t="str">
        <f t="array" ref="D650">ifs(and(isblank($A650),isblank($B650)),"", not(iserror(vlookup($A650&amp;$B650,'3) Release_Label'!$D:$D&amp;'3) Release_Label'!$E:$E,1,0))),vlookup($A650&amp;$B650,{'3) Release_Label'!$D:$D&amp;'3) Release_Label'!$E:$E,'3) Release_Label'!$H:$H},2,0), or(and(not(isblank($B650)),$B650=$B649,$A650&lt;&gt;$A649),and(not(isblank($A650)),$A650=$A649,$B650&lt;&gt;$B649)),"ID LISTS UNALIGNED",and($A650&lt;&gt;"",countif('3) Release_Label'!$D:$D,$A650)=0),"NO UPC MATCH in Release_Label",and($B650&lt;&gt;"",countif('3) Release_Label'!$E:$E,$B650)=0),"NO CATALOG ID MATCH in Release_Label",iserror(vlookup($A650&amp;$B650,'3) Release_Label'!$D:$D&amp;'3) Release_Label'!$E:$E,1,0)),"NO UPC-CATALOG ID pair MATCH in Release_Label" )</f>
        <v/>
      </c>
      <c r="E650" s="96" t="s">
        <v>53</v>
      </c>
      <c r="F650" s="135" t="s">
        <v>669</v>
      </c>
      <c r="G650" s="136" t="str">
        <f t="array" ref="G650">ifs(or($F650="",$F650="Main Primary Artist"),$F650,not(iserror(vlookup($F650,'Reference info'!$J$5:$J$8,1,0))),"Key Artist",not(iserror(vlookup($F650,'Reference info'!$J$38:$J$405,1,0))),"Performer",not(iserror(vlookup($F650,'Reference info'!$J$10:$J$36,1,0))),"Producer &amp; Engineer")</f>
        <v>Producer &amp; Engineer</v>
      </c>
      <c r="I650" s="8" t="str">
        <f>IF(AND(F650="Main Primary Artist",SUBSTITUTE(E650," ","")&lt;&gt;"VariousArtists",SUBSTITUTE(E650," ","")&lt;&gt;"VariousArtist",E650&lt;&gt;"Various",SUBSTITUTE(E650," ","")&lt;&gt;"AssortedArtists",SUBSTITUTE(E650," ","")&lt;&gt;"AssortedArtist",E650&lt;&gt;"Assorted",SUBSTITUTE(E650," ","")&lt;&gt;"AsortedArtists",SUBSTITUTE(E650," ","")&lt;&gt;"AsortedArtist",E650&lt;&gt;"Asorted",E650&lt;&gt;"Other",,SUBSTITUTE(E650," ","")&lt;&gt;"MiscellaneousArtists",SUBSTITUTE(E650," ","")&lt;&gt;"MiscellaneousArtist",E650&lt;&gt;"Miscellaneous",SUBSTITUTE(E650," ","")&lt;&gt;"MiscelaneousArtists",SUBSTITUTE(E650," ","")&lt;&gt;"MiscelaneousArtist",E650&lt;&gt;"Miscelaneous"),"update Releases set ArtistId=(select ArtistId from Artists where Name=N'"&amp;SUBSTITUTE(trim(E650),"'","''")&amp;"' and EnterpriseId="&amp;EntId&amp;"), SearchKeywords=concat_ws(' ', Name, N'"&amp;SUBSTITUTE(trim(E650),"'","''")&amp;"',(select Name from Labels where LabelId=Releases.LabelId), ReleaseId, UPC, Catalog) where "&amp;IF(A650&lt;&gt;"","UPC="&amp;A650,"Catalog='"&amp;SUBSTITUTE(trim(B650),"'","''")&amp;"'")&amp;" and EnterpriseId="&amp;EntId,IF(and(F650&lt;&gt;"Main Primary Artist",SUBSTITUTE(E650," ","")&lt;&gt;"VariousArtists",SUBSTITUTE(E650," ","")&lt;&gt;"VariousArtist",E650&lt;&gt;"Various",SUBSTITUTE(E650," ","")&lt;&gt;"AssortedArtists",SUBSTITUTE(E650," ","")&lt;&gt;"AssortedArtist",E650&lt;&gt;"Assorted",SUBSTITUTE(E650," ","")&lt;&gt;"AsortedArtists",SUBSTITUTE(E650," ","")&lt;&gt;"AsortedArtist",E650&lt;&gt;"Asorted",E650&lt;&gt;"Other",,SUBSTITUTE(E650," ","")&lt;&gt;"MiscellaneousArtists",SUBSTITUTE(E650," ","")&lt;&gt;"MiscellaneousArtist",E650&lt;&gt;"Miscellaneous",SUBSTITUTE(E650," ","")&lt;&gt;"MiscelaneousArtists",SUBSTITUTE(E650," ","")&lt;&gt;"MiscelaneousArtist",E650&lt;&gt;"Miscelaneous"),"INSERT into Contributors VALUES (newid(), "&amp;IF(F650&lt;&gt;"Primary Artist", "(select RoleId from ContributorRoles where Name='"&amp;F650&amp;"'), 0", "49, 1")&amp; ", null, (select max(ReleaseId) from Releases where "&amp;IF(A650&lt;&gt;"","UPC="&amp;A650,"Catalog='"&amp;SUBSTITUTE(trim(B650),"'","''")&amp;"'")&amp;" and EnterpriseId="&amp;EntId&amp;"), (select ArtistId from Artists where Name=N'"&amp;SUBSTITUTE(trim(E650),"'","''")&amp;"' and EnterpriseId="&amp;EntId&amp;"), null)",""))</f>
        <v>INSERT into Contributors VALUES (newid(), (select RoleId from ContributorRoles where Name='Engineer'), 0, null, (select max(ReleaseId) from Releases where UPC=720167407350 and EnterpriseId=647322), (select ArtistId from Artists where Name=N'PeJota10*' and EnterpriseId=647322), null)</v>
      </c>
    </row>
    <row r="651">
      <c r="A651" s="110">
        <v>7.26665446556E11</v>
      </c>
      <c r="B651" s="84"/>
      <c r="C651" s="134" t="str">
        <f t="array" ref="C651">ifs(and(isblank($A651),isblank($B651)),"", not(iserror(vlookup($A651&amp;$B651,'3) Release_Label'!$D:$D&amp;'3) Release_Label'!$E:$E,1,0))),vlookup($A651&amp;$B651,{'3) Release_Label'!$D:$D&amp;'3) Release_Label'!$E:$E,'3) Release_Label'!$F:$F},2,0), or(and(not(isblank($B651)),$B651=$B650,$A651&lt;&gt;$A650),and(not(isblank($A651)),$A651=$A650,$B651&lt;&gt;$B650)),"ID LISTS UNALIGNED",and($A651&lt;&gt;"",countif('3) Release_Label'!$D:$D,$A651)=0),"NO UPC MATCH in Release_Label",and($B651&lt;&gt;"",countif('3) Release_Label'!$E:$E,$B651)=0),"NO CATALOG ID MATCH in Release_Label",iserror(vlookup($A651&amp;$B651,'3) Release_Label'!$D:$D&amp;'3) Release_Label'!$E:$E,1,0)),"NO UPC-CATALOG ID pair MATCH in Release_Label" )</f>
        <v>Filho da Luz</v>
      </c>
      <c r="D651" s="134" t="str">
        <f t="array" ref="D651">ifs(and(isblank($A651),isblank($B651)),"", not(iserror(vlookup($A651&amp;$B651,'3) Release_Label'!$D:$D&amp;'3) Release_Label'!$E:$E,1,0))),vlookup($A651&amp;$B651,{'3) Release_Label'!$D:$D&amp;'3) Release_Label'!$E:$E,'3) Release_Label'!$H:$H},2,0), or(and(not(isblank($B651)),$B651=$B650,$A651&lt;&gt;$A650),and(not(isblank($A651)),$A651=$A650,$B651&lt;&gt;$B650)),"ID LISTS UNALIGNED",and($A651&lt;&gt;"",countif('3) Release_Label'!$D:$D,$A651)=0),"NO UPC MATCH in Release_Label",and($B651&lt;&gt;"",countif('3) Release_Label'!$E:$E,$B651)=0),"NO CATALOG ID MATCH in Release_Label",iserror(vlookup($A651&amp;$B651,'3) Release_Label'!$D:$D&amp;'3) Release_Label'!$E:$E,1,0)),"NO UPC-CATALOG ID pair MATCH in Release_Label" )</f>
        <v/>
      </c>
      <c r="E651" s="96" t="s">
        <v>53</v>
      </c>
      <c r="F651" s="135" t="s">
        <v>667</v>
      </c>
      <c r="G651" s="136" t="str">
        <f t="array" ref="G651">ifs(or($F651="",$F651="Main Primary Artist"),$F651,not(iserror(vlookup($F651,'Reference info'!$J$5:$J$8,1,0))),"Key Artist",not(iserror(vlookup($F651,'Reference info'!$J$38:$J$405,1,0))),"Performer",not(iserror(vlookup($F651,'Reference info'!$J$10:$J$36,1,0))),"Producer &amp; Engineer")</f>
        <v>Producer &amp; Engineer</v>
      </c>
      <c r="I651" s="8" t="str">
        <f>IF(AND(F651="Main Primary Artist",SUBSTITUTE(E651," ","")&lt;&gt;"VariousArtists",SUBSTITUTE(E651," ","")&lt;&gt;"VariousArtist",E651&lt;&gt;"Various",SUBSTITUTE(E651," ","")&lt;&gt;"AssortedArtists",SUBSTITUTE(E651," ","")&lt;&gt;"AssortedArtist",E651&lt;&gt;"Assorted",SUBSTITUTE(E651," ","")&lt;&gt;"AsortedArtists",SUBSTITUTE(E651," ","")&lt;&gt;"AsortedArtist",E651&lt;&gt;"Asorted",E651&lt;&gt;"Other",,SUBSTITUTE(E651," ","")&lt;&gt;"MiscellaneousArtists",SUBSTITUTE(E651," ","")&lt;&gt;"MiscellaneousArtist",E651&lt;&gt;"Miscellaneous",SUBSTITUTE(E651," ","")&lt;&gt;"MiscelaneousArtists",SUBSTITUTE(E651," ","")&lt;&gt;"MiscelaneousArtist",E651&lt;&gt;"Miscelaneous"),"update Releases set ArtistId=(select ArtistId from Artists where Name=N'"&amp;SUBSTITUTE(trim(E651),"'","''")&amp;"' and EnterpriseId="&amp;EntId&amp;"), SearchKeywords=concat_ws(' ', Name, N'"&amp;SUBSTITUTE(trim(E651),"'","''")&amp;"',(select Name from Labels where LabelId=Releases.LabelId), ReleaseId, UPC, Catalog) where "&amp;IF(A651&lt;&gt;"","UPC="&amp;A651,"Catalog='"&amp;SUBSTITUTE(trim(B651),"'","''")&amp;"'")&amp;" and EnterpriseId="&amp;EntId,IF(and(F651&lt;&gt;"Main Primary Artist",SUBSTITUTE(E651," ","")&lt;&gt;"VariousArtists",SUBSTITUTE(E651," ","")&lt;&gt;"VariousArtist",E651&lt;&gt;"Various",SUBSTITUTE(E651," ","")&lt;&gt;"AssortedArtists",SUBSTITUTE(E651," ","")&lt;&gt;"AssortedArtist",E651&lt;&gt;"Assorted",SUBSTITUTE(E651," ","")&lt;&gt;"AsortedArtists",SUBSTITUTE(E651," ","")&lt;&gt;"AsortedArtist",E651&lt;&gt;"Asorted",E651&lt;&gt;"Other",,SUBSTITUTE(E651," ","")&lt;&gt;"MiscellaneousArtists",SUBSTITUTE(E651," ","")&lt;&gt;"MiscellaneousArtist",E651&lt;&gt;"Miscellaneous",SUBSTITUTE(E651," ","")&lt;&gt;"MiscelaneousArtists",SUBSTITUTE(E651," ","")&lt;&gt;"MiscelaneousArtist",E651&lt;&gt;"Miscelaneous"),"INSERT into Contributors VALUES (newid(), "&amp;IF(F651&lt;&gt;"Primary Artist", "(select RoleId from ContributorRoles where Name='"&amp;F651&amp;"'), 0", "49, 1")&amp; ", null, (select max(ReleaseId) from Releases where "&amp;IF(A651&lt;&gt;"","UPC="&amp;A651,"Catalog='"&amp;SUBSTITUTE(trim(B651),"'","''")&amp;"'")&amp;" and EnterpriseId="&amp;EntId&amp;"), (select ArtistId from Artists where Name=N'"&amp;SUBSTITUTE(trim(E651),"'","''")&amp;"' and EnterpriseId="&amp;EntId&amp;"), null)",""))</f>
        <v>INSERT into Contributors VALUES (newid(), (select RoleId from ContributorRoles where Name='Producer'), 0, null, (select max(ReleaseId) from Releases where UPC=726665446556 and EnterpriseId=647322), (select ArtistId from Artists where Name=N'PeJota10*' and EnterpriseId=647322), null)</v>
      </c>
    </row>
    <row r="652">
      <c r="A652" s="110">
        <v>7.26665446556E11</v>
      </c>
      <c r="B652" s="84"/>
      <c r="C652" s="134" t="str">
        <f t="array" ref="C652">ifs(and(isblank($A652),isblank($B652)),"", not(iserror(vlookup($A652&amp;$B652,'3) Release_Label'!$D:$D&amp;'3) Release_Label'!$E:$E,1,0))),vlookup($A652&amp;$B652,{'3) Release_Label'!$D:$D&amp;'3) Release_Label'!$E:$E,'3) Release_Label'!$F:$F},2,0), or(and(not(isblank($B652)),$B652=$B651,$A652&lt;&gt;$A651),and(not(isblank($A652)),$A652=$A651,$B652&lt;&gt;$B651)),"ID LISTS UNALIGNED",and($A652&lt;&gt;"",countif('3) Release_Label'!$D:$D,$A652)=0),"NO UPC MATCH in Release_Label",and($B652&lt;&gt;"",countif('3) Release_Label'!$E:$E,$B652)=0),"NO CATALOG ID MATCH in Release_Label",iserror(vlookup($A652&amp;$B652,'3) Release_Label'!$D:$D&amp;'3) Release_Label'!$E:$E,1,0)),"NO UPC-CATALOG ID pair MATCH in Release_Label" )</f>
        <v>Filho da Luz</v>
      </c>
      <c r="D652" s="134" t="str">
        <f t="array" ref="D652">ifs(and(isblank($A652),isblank($B652)),"", not(iserror(vlookup($A652&amp;$B652,'3) Release_Label'!$D:$D&amp;'3) Release_Label'!$E:$E,1,0))),vlookup($A652&amp;$B652,{'3) Release_Label'!$D:$D&amp;'3) Release_Label'!$E:$E,'3) Release_Label'!$H:$H},2,0), or(and(not(isblank($B652)),$B652=$B651,$A652&lt;&gt;$A651),and(not(isblank($A652)),$A652=$A651,$B652&lt;&gt;$B651)),"ID LISTS UNALIGNED",and($A652&lt;&gt;"",countif('3) Release_Label'!$D:$D,$A652)=0),"NO UPC MATCH in Release_Label",and($B652&lt;&gt;"",countif('3) Release_Label'!$E:$E,$B652)=0),"NO CATALOG ID MATCH in Release_Label",iserror(vlookup($A652&amp;$B652,'3) Release_Label'!$D:$D&amp;'3) Release_Label'!$E:$E,1,0)),"NO UPC-CATALOG ID pair MATCH in Release_Label" )</f>
        <v/>
      </c>
      <c r="E652" s="96" t="s">
        <v>53</v>
      </c>
      <c r="F652" s="140" t="s">
        <v>666</v>
      </c>
      <c r="G652" s="136" t="str">
        <f t="array" ref="G652">ifs(or($F652="",$F652="Main Primary Artist"),$F652,not(iserror(vlookup($F652,'Reference info'!$J$5:$J$8,1,0))),"Key Artist",not(iserror(vlookup($F652,'Reference info'!$J$38:$J$405,1,0))),"Performer",not(iserror(vlookup($F652,'Reference info'!$J$10:$J$36,1,0))),"Producer &amp; Engineer")</f>
        <v>Main Primary Artist</v>
      </c>
      <c r="I652" s="8" t="str">
        <f>IF(AND(F652="Main Primary Artist",SUBSTITUTE(E652," ","")&lt;&gt;"VariousArtists",SUBSTITUTE(E652," ","")&lt;&gt;"VariousArtist",E652&lt;&gt;"Various",SUBSTITUTE(E652," ","")&lt;&gt;"AssortedArtists",SUBSTITUTE(E652," ","")&lt;&gt;"AssortedArtist",E652&lt;&gt;"Assorted",SUBSTITUTE(E652," ","")&lt;&gt;"AsortedArtists",SUBSTITUTE(E652," ","")&lt;&gt;"AsortedArtist",E652&lt;&gt;"Asorted",E652&lt;&gt;"Other",,SUBSTITUTE(E652," ","")&lt;&gt;"MiscellaneousArtists",SUBSTITUTE(E652," ","")&lt;&gt;"MiscellaneousArtist",E652&lt;&gt;"Miscellaneous",SUBSTITUTE(E652," ","")&lt;&gt;"MiscelaneousArtists",SUBSTITUTE(E652," ","")&lt;&gt;"MiscelaneousArtist",E652&lt;&gt;"Miscelaneous"),"update Releases set ArtistId=(select ArtistId from Artists where Name=N'"&amp;SUBSTITUTE(trim(E652),"'","''")&amp;"' and EnterpriseId="&amp;EntId&amp;"), SearchKeywords=concat_ws(' ', Name, N'"&amp;SUBSTITUTE(trim(E652),"'","''")&amp;"',(select Name from Labels where LabelId=Releases.LabelId), ReleaseId, UPC, Catalog) where "&amp;IF(A652&lt;&gt;"","UPC="&amp;A652,"Catalog='"&amp;SUBSTITUTE(trim(B652),"'","''")&amp;"'")&amp;" and EnterpriseId="&amp;EntId,IF(and(F652&lt;&gt;"Main Primary Artist",SUBSTITUTE(E652," ","")&lt;&gt;"VariousArtists",SUBSTITUTE(E652," ","")&lt;&gt;"VariousArtist",E652&lt;&gt;"Various",SUBSTITUTE(E652," ","")&lt;&gt;"AssortedArtists",SUBSTITUTE(E652," ","")&lt;&gt;"AssortedArtist",E652&lt;&gt;"Assorted",SUBSTITUTE(E652," ","")&lt;&gt;"AsortedArtists",SUBSTITUTE(E652," ","")&lt;&gt;"AsortedArtist",E652&lt;&gt;"Asorted",E652&lt;&gt;"Other",,SUBSTITUTE(E652," ","")&lt;&gt;"MiscellaneousArtists",SUBSTITUTE(E652," ","")&lt;&gt;"MiscellaneousArtist",E652&lt;&gt;"Miscellaneous",SUBSTITUTE(E652," ","")&lt;&gt;"MiscelaneousArtists",SUBSTITUTE(E652," ","")&lt;&gt;"MiscelaneousArtist",E652&lt;&gt;"Miscelaneous"),"INSERT into Contributors VALUES (newid(), "&amp;IF(F652&lt;&gt;"Primary Artist", "(select RoleId from ContributorRoles where Name='"&amp;F652&amp;"'), 0", "49, 1")&amp; ", null, (select max(ReleaseId) from Releases where "&amp;IF(A652&lt;&gt;"","UPC="&amp;A652,"Catalog='"&amp;SUBSTITUTE(trim(B652),"'","''")&amp;"'")&amp;" and EnterpriseId="&amp;EntId&amp;"), (select ArtistId from Artists where Name=N'"&amp;SUBSTITUTE(trim(E652),"'","''")&amp;"' and EnterpriseId="&amp;EntId&amp;"), null)",""))</f>
        <v>update Releases set ArtistId=(select ArtistId from Artists where Name=N'PeJota10*' and EnterpriseId=647322), SearchKeywords=concat_ws(' ', Name, N'PeJota10*',(select Name from Labels where LabelId=Releases.LabelId), ReleaseId, UPC, Catalog) where UPC=726665446556 and EnterpriseId=647322</v>
      </c>
    </row>
    <row r="653">
      <c r="A653" s="110">
        <v>7.26665446556E11</v>
      </c>
      <c r="B653" s="84"/>
      <c r="C653" s="134" t="str">
        <f t="array" ref="C653">ifs(and(isblank($A653),isblank($B653)),"", not(iserror(vlookup($A653&amp;$B653,'3) Release_Label'!$D:$D&amp;'3) Release_Label'!$E:$E,1,0))),vlookup($A653&amp;$B653,{'3) Release_Label'!$D:$D&amp;'3) Release_Label'!$E:$E,'3) Release_Label'!$F:$F},2,0), or(and(not(isblank($B653)),$B653=$B652,$A653&lt;&gt;$A652),and(not(isblank($A653)),$A653=$A652,$B653&lt;&gt;$B652)),"ID LISTS UNALIGNED",and($A653&lt;&gt;"",countif('3) Release_Label'!$D:$D,$A653)=0),"NO UPC MATCH in Release_Label",and($B653&lt;&gt;"",countif('3) Release_Label'!$E:$E,$B653)=0),"NO CATALOG ID MATCH in Release_Label",iserror(vlookup($A653&amp;$B653,'3) Release_Label'!$D:$D&amp;'3) Release_Label'!$E:$E,1,0)),"NO UPC-CATALOG ID pair MATCH in Release_Label" )</f>
        <v>Filho da Luz</v>
      </c>
      <c r="D653" s="134" t="str">
        <f t="array" ref="D653">ifs(and(isblank($A653),isblank($B653)),"", not(iserror(vlookup($A653&amp;$B653,'3) Release_Label'!$D:$D&amp;'3) Release_Label'!$E:$E,1,0))),vlookup($A653&amp;$B653,{'3) Release_Label'!$D:$D&amp;'3) Release_Label'!$E:$E,'3) Release_Label'!$H:$H},2,0), or(and(not(isblank($B653)),$B653=$B652,$A653&lt;&gt;$A652),and(not(isblank($A653)),$A653=$A652,$B653&lt;&gt;$B652)),"ID LISTS UNALIGNED",and($A653&lt;&gt;"",countif('3) Release_Label'!$D:$D,$A653)=0),"NO UPC MATCH in Release_Label",and($B653&lt;&gt;"",countif('3) Release_Label'!$E:$E,$B653)=0),"NO CATALOG ID MATCH in Release_Label",iserror(vlookup($A653&amp;$B653,'3) Release_Label'!$D:$D&amp;'3) Release_Label'!$E:$E,1,0)),"NO UPC-CATALOG ID pair MATCH in Release_Label" )</f>
        <v/>
      </c>
      <c r="E653" s="96" t="s">
        <v>53</v>
      </c>
      <c r="F653" s="135" t="s">
        <v>669</v>
      </c>
      <c r="G653" s="136" t="str">
        <f t="array" ref="G653">ifs(or($F653="",$F653="Main Primary Artist"),$F653,not(iserror(vlookup($F653,'Reference info'!$J$5:$J$8,1,0))),"Key Artist",not(iserror(vlookup($F653,'Reference info'!$J$38:$J$405,1,0))),"Performer",not(iserror(vlookup($F653,'Reference info'!$J$10:$J$36,1,0))),"Producer &amp; Engineer")</f>
        <v>Producer &amp; Engineer</v>
      </c>
      <c r="I653" s="8" t="str">
        <f>IF(AND(F653="Main Primary Artist",SUBSTITUTE(E653," ","")&lt;&gt;"VariousArtists",SUBSTITUTE(E653," ","")&lt;&gt;"VariousArtist",E653&lt;&gt;"Various",SUBSTITUTE(E653," ","")&lt;&gt;"AssortedArtists",SUBSTITUTE(E653," ","")&lt;&gt;"AssortedArtist",E653&lt;&gt;"Assorted",SUBSTITUTE(E653," ","")&lt;&gt;"AsortedArtists",SUBSTITUTE(E653," ","")&lt;&gt;"AsortedArtist",E653&lt;&gt;"Asorted",E653&lt;&gt;"Other",,SUBSTITUTE(E653," ","")&lt;&gt;"MiscellaneousArtists",SUBSTITUTE(E653," ","")&lt;&gt;"MiscellaneousArtist",E653&lt;&gt;"Miscellaneous",SUBSTITUTE(E653," ","")&lt;&gt;"MiscelaneousArtists",SUBSTITUTE(E653," ","")&lt;&gt;"MiscelaneousArtist",E653&lt;&gt;"Miscelaneous"),"update Releases set ArtistId=(select ArtistId from Artists where Name=N'"&amp;SUBSTITUTE(trim(E653),"'","''")&amp;"' and EnterpriseId="&amp;EntId&amp;"), SearchKeywords=concat_ws(' ', Name, N'"&amp;SUBSTITUTE(trim(E653),"'","''")&amp;"',(select Name from Labels where LabelId=Releases.LabelId), ReleaseId, UPC, Catalog) where "&amp;IF(A653&lt;&gt;"","UPC="&amp;A653,"Catalog='"&amp;SUBSTITUTE(trim(B653),"'","''")&amp;"'")&amp;" and EnterpriseId="&amp;EntId,IF(and(F653&lt;&gt;"Main Primary Artist",SUBSTITUTE(E653," ","")&lt;&gt;"VariousArtists",SUBSTITUTE(E653," ","")&lt;&gt;"VariousArtist",E653&lt;&gt;"Various",SUBSTITUTE(E653," ","")&lt;&gt;"AssortedArtists",SUBSTITUTE(E653," ","")&lt;&gt;"AssortedArtist",E653&lt;&gt;"Assorted",SUBSTITUTE(E653," ","")&lt;&gt;"AsortedArtists",SUBSTITUTE(E653," ","")&lt;&gt;"AsortedArtist",E653&lt;&gt;"Asorted",E653&lt;&gt;"Other",,SUBSTITUTE(E653," ","")&lt;&gt;"MiscellaneousArtists",SUBSTITUTE(E653," ","")&lt;&gt;"MiscellaneousArtist",E653&lt;&gt;"Miscellaneous",SUBSTITUTE(E653," ","")&lt;&gt;"MiscelaneousArtists",SUBSTITUTE(E653," ","")&lt;&gt;"MiscelaneousArtist",E653&lt;&gt;"Miscelaneous"),"INSERT into Contributors VALUES (newid(), "&amp;IF(F653&lt;&gt;"Primary Artist", "(select RoleId from ContributorRoles where Name='"&amp;F653&amp;"'), 0", "49, 1")&amp; ", null, (select max(ReleaseId) from Releases where "&amp;IF(A653&lt;&gt;"","UPC="&amp;A653,"Catalog='"&amp;SUBSTITUTE(trim(B653),"'","''")&amp;"'")&amp;" and EnterpriseId="&amp;EntId&amp;"), (select ArtistId from Artists where Name=N'"&amp;SUBSTITUTE(trim(E653),"'","''")&amp;"' and EnterpriseId="&amp;EntId&amp;"), null)",""))</f>
        <v>INSERT into Contributors VALUES (newid(), (select RoleId from ContributorRoles where Name='Engineer'), 0, null, (select max(ReleaseId) from Releases where UPC=726665446556 and EnterpriseId=647322), (select ArtistId from Artists where Name=N'PeJota10*' and EnterpriseId=647322), null)</v>
      </c>
    </row>
    <row r="654">
      <c r="A654" s="110">
        <v>7.28204525944E11</v>
      </c>
      <c r="B654" s="84"/>
      <c r="C654" s="134" t="str">
        <f t="array" ref="C654">ifs(and(isblank($A654),isblank($B654)),"", not(iserror(vlookup($A654&amp;$B654,'3) Release_Label'!$D:$D&amp;'3) Release_Label'!$E:$E,1,0))),vlookup($A654&amp;$B654,{'3) Release_Label'!$D:$D&amp;'3) Release_Label'!$E:$E,'3) Release_Label'!$F:$F},2,0), or(and(not(isblank($B654)),$B654=$B653,$A654&lt;&gt;$A653),and(not(isblank($A654)),$A654=$A653,$B654&lt;&gt;$B653)),"ID LISTS UNALIGNED",and($A654&lt;&gt;"",countif('3) Release_Label'!$D:$D,$A654)=0),"NO UPC MATCH in Release_Label",and($B654&lt;&gt;"",countif('3) Release_Label'!$E:$E,$B654)=0),"NO CATALOG ID MATCH in Release_Label",iserror(vlookup($A654&amp;$B654,'3) Release_Label'!$D:$D&amp;'3) Release_Label'!$E:$E,1,0)),"NO UPC-CATALOG ID pair MATCH in Release_Label" )</f>
        <v>A Cara do Pirata</v>
      </c>
      <c r="D654" s="134" t="str">
        <f t="array" ref="D654">ifs(and(isblank($A654),isblank($B654)),"", not(iserror(vlookup($A654&amp;$B654,'3) Release_Label'!$D:$D&amp;'3) Release_Label'!$E:$E,1,0))),vlookup($A654&amp;$B654,{'3) Release_Label'!$D:$D&amp;'3) Release_Label'!$E:$E,'3) Release_Label'!$H:$H},2,0), or(and(not(isblank($B654)),$B654=$B653,$A654&lt;&gt;$A653),and(not(isblank($A654)),$A654=$A653,$B654&lt;&gt;$B653)),"ID LISTS UNALIGNED",and($A654&lt;&gt;"",countif('3) Release_Label'!$D:$D,$A654)=0),"NO UPC MATCH in Release_Label",and($B654&lt;&gt;"",countif('3) Release_Label'!$E:$E,$B654)=0),"NO CATALOG ID MATCH in Release_Label",iserror(vlookup($A654&amp;$B654,'3) Release_Label'!$D:$D&amp;'3) Release_Label'!$E:$E,1,0)),"NO UPC-CATALOG ID pair MATCH in Release_Label" )</f>
        <v>Speed Up</v>
      </c>
      <c r="E654" s="96" t="s">
        <v>53</v>
      </c>
      <c r="F654" s="135" t="s">
        <v>667</v>
      </c>
      <c r="G654" s="136" t="str">
        <f t="array" ref="G654">ifs(or($F654="",$F654="Main Primary Artist"),$F654,not(iserror(vlookup($F654,'Reference info'!$J$5:$J$8,1,0))),"Key Artist",not(iserror(vlookup($F654,'Reference info'!$J$38:$J$405,1,0))),"Performer",not(iserror(vlookup($F654,'Reference info'!$J$10:$J$36,1,0))),"Producer &amp; Engineer")</f>
        <v>Producer &amp; Engineer</v>
      </c>
      <c r="I654" s="8" t="str">
        <f>IF(AND(F654="Main Primary Artist",SUBSTITUTE(E654," ","")&lt;&gt;"VariousArtists",SUBSTITUTE(E654," ","")&lt;&gt;"VariousArtist",E654&lt;&gt;"Various",SUBSTITUTE(E654," ","")&lt;&gt;"AssortedArtists",SUBSTITUTE(E654," ","")&lt;&gt;"AssortedArtist",E654&lt;&gt;"Assorted",SUBSTITUTE(E654," ","")&lt;&gt;"AsortedArtists",SUBSTITUTE(E654," ","")&lt;&gt;"AsortedArtist",E654&lt;&gt;"Asorted",E654&lt;&gt;"Other",,SUBSTITUTE(E654," ","")&lt;&gt;"MiscellaneousArtists",SUBSTITUTE(E654," ","")&lt;&gt;"MiscellaneousArtist",E654&lt;&gt;"Miscellaneous",SUBSTITUTE(E654," ","")&lt;&gt;"MiscelaneousArtists",SUBSTITUTE(E654," ","")&lt;&gt;"MiscelaneousArtist",E654&lt;&gt;"Miscelaneous"),"update Releases set ArtistId=(select ArtistId from Artists where Name=N'"&amp;SUBSTITUTE(trim(E654),"'","''")&amp;"' and EnterpriseId="&amp;EntId&amp;"), SearchKeywords=concat_ws(' ', Name, N'"&amp;SUBSTITUTE(trim(E654),"'","''")&amp;"',(select Name from Labels where LabelId=Releases.LabelId), ReleaseId, UPC, Catalog) where "&amp;IF(A654&lt;&gt;"","UPC="&amp;A654,"Catalog='"&amp;SUBSTITUTE(trim(B654),"'","''")&amp;"'")&amp;" and EnterpriseId="&amp;EntId,IF(and(F654&lt;&gt;"Main Primary Artist",SUBSTITUTE(E654," ","")&lt;&gt;"VariousArtists",SUBSTITUTE(E654," ","")&lt;&gt;"VariousArtist",E654&lt;&gt;"Various",SUBSTITUTE(E654," ","")&lt;&gt;"AssortedArtists",SUBSTITUTE(E654," ","")&lt;&gt;"AssortedArtist",E654&lt;&gt;"Assorted",SUBSTITUTE(E654," ","")&lt;&gt;"AsortedArtists",SUBSTITUTE(E654," ","")&lt;&gt;"AsortedArtist",E654&lt;&gt;"Asorted",E654&lt;&gt;"Other",,SUBSTITUTE(E654," ","")&lt;&gt;"MiscellaneousArtists",SUBSTITUTE(E654," ","")&lt;&gt;"MiscellaneousArtist",E654&lt;&gt;"Miscellaneous",SUBSTITUTE(E654," ","")&lt;&gt;"MiscelaneousArtists",SUBSTITUTE(E654," ","")&lt;&gt;"MiscelaneousArtist",E654&lt;&gt;"Miscelaneous"),"INSERT into Contributors VALUES (newid(), "&amp;IF(F654&lt;&gt;"Primary Artist", "(select RoleId from ContributorRoles where Name='"&amp;F654&amp;"'), 0", "49, 1")&amp; ", null, (select max(ReleaseId) from Releases where "&amp;IF(A654&lt;&gt;"","UPC="&amp;A654,"Catalog='"&amp;SUBSTITUTE(trim(B654),"'","''")&amp;"'")&amp;" and EnterpriseId="&amp;EntId&amp;"), (select ArtistId from Artists where Name=N'"&amp;SUBSTITUTE(trim(E654),"'","''")&amp;"' and EnterpriseId="&amp;EntId&amp;"), null)",""))</f>
        <v>INSERT into Contributors VALUES (newid(), (select RoleId from ContributorRoles where Name='Producer'), 0, null, (select max(ReleaseId) from Releases where UPC=728204525944 and EnterpriseId=647322), (select ArtistId from Artists where Name=N'PeJota10*' and EnterpriseId=647322), null)</v>
      </c>
    </row>
    <row r="655">
      <c r="A655" s="110">
        <v>7.28204525944E11</v>
      </c>
      <c r="B655" s="84"/>
      <c r="C655" s="134" t="str">
        <f t="array" ref="C655">ifs(and(isblank($A655),isblank($B655)),"", not(iserror(vlookup($A655&amp;$B655,'3) Release_Label'!$D:$D&amp;'3) Release_Label'!$E:$E,1,0))),vlookup($A655&amp;$B655,{'3) Release_Label'!$D:$D&amp;'3) Release_Label'!$E:$E,'3) Release_Label'!$F:$F},2,0), or(and(not(isblank($B655)),$B655=$B654,$A655&lt;&gt;$A654),and(not(isblank($A655)),$A655=$A654,$B655&lt;&gt;$B654)),"ID LISTS UNALIGNED",and($A655&lt;&gt;"",countif('3) Release_Label'!$D:$D,$A655)=0),"NO UPC MATCH in Release_Label",and($B655&lt;&gt;"",countif('3) Release_Label'!$E:$E,$B655)=0),"NO CATALOG ID MATCH in Release_Label",iserror(vlookup($A655&amp;$B655,'3) Release_Label'!$D:$D&amp;'3) Release_Label'!$E:$E,1,0)),"NO UPC-CATALOG ID pair MATCH in Release_Label" )</f>
        <v>A Cara do Pirata</v>
      </c>
      <c r="D655" s="134" t="str">
        <f t="array" ref="D655">ifs(and(isblank($A655),isblank($B655)),"", not(iserror(vlookup($A655&amp;$B655,'3) Release_Label'!$D:$D&amp;'3) Release_Label'!$E:$E,1,0))),vlookup($A655&amp;$B655,{'3) Release_Label'!$D:$D&amp;'3) Release_Label'!$E:$E,'3) Release_Label'!$H:$H},2,0), or(and(not(isblank($B655)),$B655=$B654,$A655&lt;&gt;$A654),and(not(isblank($A655)),$A655=$A654,$B655&lt;&gt;$B654)),"ID LISTS UNALIGNED",and($A655&lt;&gt;"",countif('3) Release_Label'!$D:$D,$A655)=0),"NO UPC MATCH in Release_Label",and($B655&lt;&gt;"",countif('3) Release_Label'!$E:$E,$B655)=0),"NO CATALOG ID MATCH in Release_Label",iserror(vlookup($A655&amp;$B655,'3) Release_Label'!$D:$D&amp;'3) Release_Label'!$E:$E,1,0)),"NO UPC-CATALOG ID pair MATCH in Release_Label" )</f>
        <v>Speed Up</v>
      </c>
      <c r="E655" s="96" t="s">
        <v>79</v>
      </c>
      <c r="F655" s="140" t="s">
        <v>671</v>
      </c>
      <c r="G655" s="136" t="str">
        <f t="array" ref="G655">ifs(or($F655="",$F655="Main Primary Artist"),$F655,not(iserror(vlookup($F655,'Reference info'!$J$5:$J$8,1,0))),"Key Artist",not(iserror(vlookup($F655,'Reference info'!$J$38:$J$405,1,0))),"Performer",not(iserror(vlookup($F655,'Reference info'!$J$10:$J$36,1,0))),"Producer &amp; Engineer")</f>
        <v>Key Artist</v>
      </c>
      <c r="I655" s="8" t="str">
        <f>IF(AND(F655="Main Primary Artist",SUBSTITUTE(E655," ","")&lt;&gt;"VariousArtists",SUBSTITUTE(E655," ","")&lt;&gt;"VariousArtist",E655&lt;&gt;"Various",SUBSTITUTE(E655," ","")&lt;&gt;"AssortedArtists",SUBSTITUTE(E655," ","")&lt;&gt;"AssortedArtist",E655&lt;&gt;"Assorted",SUBSTITUTE(E655," ","")&lt;&gt;"AsortedArtists",SUBSTITUTE(E655," ","")&lt;&gt;"AsortedArtist",E655&lt;&gt;"Asorted",E655&lt;&gt;"Other",,SUBSTITUTE(E655," ","")&lt;&gt;"MiscellaneousArtists",SUBSTITUTE(E655," ","")&lt;&gt;"MiscellaneousArtist",E655&lt;&gt;"Miscellaneous",SUBSTITUTE(E655," ","")&lt;&gt;"MiscelaneousArtists",SUBSTITUTE(E655," ","")&lt;&gt;"MiscelaneousArtist",E655&lt;&gt;"Miscelaneous"),"update Releases set ArtistId=(select ArtistId from Artists where Name=N'"&amp;SUBSTITUTE(trim(E655),"'","''")&amp;"' and EnterpriseId="&amp;EntId&amp;"), SearchKeywords=concat_ws(' ', Name, N'"&amp;SUBSTITUTE(trim(E655),"'","''")&amp;"',(select Name from Labels where LabelId=Releases.LabelId), ReleaseId, UPC, Catalog) where "&amp;IF(A655&lt;&gt;"","UPC="&amp;A655,"Catalog='"&amp;SUBSTITUTE(trim(B655),"'","''")&amp;"'")&amp;" and EnterpriseId="&amp;EntId,IF(and(F655&lt;&gt;"Main Primary Artist",SUBSTITUTE(E655," ","")&lt;&gt;"VariousArtists",SUBSTITUTE(E655," ","")&lt;&gt;"VariousArtist",E655&lt;&gt;"Various",SUBSTITUTE(E655," ","")&lt;&gt;"AssortedArtists",SUBSTITUTE(E655," ","")&lt;&gt;"AssortedArtist",E655&lt;&gt;"Assorted",SUBSTITUTE(E655," ","")&lt;&gt;"AsortedArtists",SUBSTITUTE(E655," ","")&lt;&gt;"AsortedArtist",E655&lt;&gt;"Asorted",E655&lt;&gt;"Other",,SUBSTITUTE(E655," ","")&lt;&gt;"MiscellaneousArtists",SUBSTITUTE(E655," ","")&lt;&gt;"MiscellaneousArtist",E655&lt;&gt;"Miscellaneous",SUBSTITUTE(E655," ","")&lt;&gt;"MiscelaneousArtists",SUBSTITUTE(E655," ","")&lt;&gt;"MiscelaneousArtist",E655&lt;&gt;"Miscelaneous"),"INSERT into Contributors VALUES (newid(), "&amp;IF(F655&lt;&gt;"Primary Artist", "(select RoleId from ContributorRoles where Name='"&amp;F655&amp;"'), 0", "49, 1")&amp; ", null, (select max(ReleaseId) from Releases where "&amp;IF(A655&lt;&gt;"","UPC="&amp;A655,"Catalog='"&amp;SUBSTITUTE(trim(B655),"'","''")&amp;"'")&amp;" and EnterpriseId="&amp;EntId&amp;"), (select ArtistId from Artists where Name=N'"&amp;SUBSTITUTE(trim(E655),"'","''")&amp;"' and EnterpriseId="&amp;EntId&amp;"), null)",""))</f>
        <v>INSERT into Contributors VALUES (newid(), 49, 1, null, (select max(ReleaseId) from Releases where UPC=728204525944 and EnterpriseId=647322), (select ArtistId from Artists where Name=N'$hinepsj' and EnterpriseId=647322), null)</v>
      </c>
    </row>
    <row r="656">
      <c r="A656" s="110">
        <v>7.28204525944E11</v>
      </c>
      <c r="B656" s="84"/>
      <c r="C656" s="134" t="str">
        <f t="array" ref="C656">ifs(and(isblank($A656),isblank($B656)),"", not(iserror(vlookup($A656&amp;$B656,'3) Release_Label'!$D:$D&amp;'3) Release_Label'!$E:$E,1,0))),vlookup($A656&amp;$B656,{'3) Release_Label'!$D:$D&amp;'3) Release_Label'!$E:$E,'3) Release_Label'!$F:$F},2,0), or(and(not(isblank($B656)),$B656=$B655,$A656&lt;&gt;$A655),and(not(isblank($A656)),$A656=$A655,$B656&lt;&gt;$B655)),"ID LISTS UNALIGNED",and($A656&lt;&gt;"",countif('3) Release_Label'!$D:$D,$A656)=0),"NO UPC MATCH in Release_Label",and($B656&lt;&gt;"",countif('3) Release_Label'!$E:$E,$B656)=0),"NO CATALOG ID MATCH in Release_Label",iserror(vlookup($A656&amp;$B656,'3) Release_Label'!$D:$D&amp;'3) Release_Label'!$E:$E,1,0)),"NO UPC-CATALOG ID pair MATCH in Release_Label" )</f>
        <v>A Cara do Pirata</v>
      </c>
      <c r="D656" s="134" t="str">
        <f t="array" ref="D656">ifs(and(isblank($A656),isblank($B656)),"", not(iserror(vlookup($A656&amp;$B656,'3) Release_Label'!$D:$D&amp;'3) Release_Label'!$E:$E,1,0))),vlookup($A656&amp;$B656,{'3) Release_Label'!$D:$D&amp;'3) Release_Label'!$E:$E,'3) Release_Label'!$H:$H},2,0), or(and(not(isblank($B656)),$B656=$B655,$A656&lt;&gt;$A655),and(not(isblank($A656)),$A656=$A655,$B656&lt;&gt;$B655)),"ID LISTS UNALIGNED",and($A656&lt;&gt;"",countif('3) Release_Label'!$D:$D,$A656)=0),"NO UPC MATCH in Release_Label",and($B656&lt;&gt;"",countif('3) Release_Label'!$E:$E,$B656)=0),"NO CATALOG ID MATCH in Release_Label",iserror(vlookup($A656&amp;$B656,'3) Release_Label'!$D:$D&amp;'3) Release_Label'!$E:$E,1,0)),"NO UPC-CATALOG ID pair MATCH in Release_Label" )</f>
        <v>Speed Up</v>
      </c>
      <c r="E656" s="96" t="s">
        <v>97</v>
      </c>
      <c r="F656" s="140" t="s">
        <v>671</v>
      </c>
      <c r="G656" s="136" t="str">
        <f t="array" ref="G656">ifs(or($F656="",$F656="Main Primary Artist"),$F656,not(iserror(vlookup($F656,'Reference info'!$J$5:$J$8,1,0))),"Key Artist",not(iserror(vlookup($F656,'Reference info'!$J$38:$J$405,1,0))),"Performer",not(iserror(vlookup($F656,'Reference info'!$J$10:$J$36,1,0))),"Producer &amp; Engineer")</f>
        <v>Key Artist</v>
      </c>
      <c r="I656" s="8" t="str">
        <f>IF(AND(F656="Main Primary Artist",SUBSTITUTE(E656," ","")&lt;&gt;"VariousArtists",SUBSTITUTE(E656," ","")&lt;&gt;"VariousArtist",E656&lt;&gt;"Various",SUBSTITUTE(E656," ","")&lt;&gt;"AssortedArtists",SUBSTITUTE(E656," ","")&lt;&gt;"AssortedArtist",E656&lt;&gt;"Assorted",SUBSTITUTE(E656," ","")&lt;&gt;"AsortedArtists",SUBSTITUTE(E656," ","")&lt;&gt;"AsortedArtist",E656&lt;&gt;"Asorted",E656&lt;&gt;"Other",,SUBSTITUTE(E656," ","")&lt;&gt;"MiscellaneousArtists",SUBSTITUTE(E656," ","")&lt;&gt;"MiscellaneousArtist",E656&lt;&gt;"Miscellaneous",SUBSTITUTE(E656," ","")&lt;&gt;"MiscelaneousArtists",SUBSTITUTE(E656," ","")&lt;&gt;"MiscelaneousArtist",E656&lt;&gt;"Miscelaneous"),"update Releases set ArtistId=(select ArtistId from Artists where Name=N'"&amp;SUBSTITUTE(trim(E656),"'","''")&amp;"' and EnterpriseId="&amp;EntId&amp;"), SearchKeywords=concat_ws(' ', Name, N'"&amp;SUBSTITUTE(trim(E656),"'","''")&amp;"',(select Name from Labels where LabelId=Releases.LabelId), ReleaseId, UPC, Catalog) where "&amp;IF(A656&lt;&gt;"","UPC="&amp;A656,"Catalog='"&amp;SUBSTITUTE(trim(B656),"'","''")&amp;"'")&amp;" and EnterpriseId="&amp;EntId,IF(and(F656&lt;&gt;"Main Primary Artist",SUBSTITUTE(E656," ","")&lt;&gt;"VariousArtists",SUBSTITUTE(E656," ","")&lt;&gt;"VariousArtist",E656&lt;&gt;"Various",SUBSTITUTE(E656," ","")&lt;&gt;"AssortedArtists",SUBSTITUTE(E656," ","")&lt;&gt;"AssortedArtist",E656&lt;&gt;"Assorted",SUBSTITUTE(E656," ","")&lt;&gt;"AsortedArtists",SUBSTITUTE(E656," ","")&lt;&gt;"AsortedArtist",E656&lt;&gt;"Asorted",E656&lt;&gt;"Other",,SUBSTITUTE(E656," ","")&lt;&gt;"MiscellaneousArtists",SUBSTITUTE(E656," ","")&lt;&gt;"MiscellaneousArtist",E656&lt;&gt;"Miscellaneous",SUBSTITUTE(E656," ","")&lt;&gt;"MiscelaneousArtists",SUBSTITUTE(E656," ","")&lt;&gt;"MiscelaneousArtist",E656&lt;&gt;"Miscelaneous"),"INSERT into Contributors VALUES (newid(), "&amp;IF(F656&lt;&gt;"Primary Artist", "(select RoleId from ContributorRoles where Name='"&amp;F656&amp;"'), 0", "49, 1")&amp; ", null, (select max(ReleaseId) from Releases where "&amp;IF(A656&lt;&gt;"","UPC="&amp;A656,"Catalog='"&amp;SUBSTITUTE(trim(B656),"'","''")&amp;"'")&amp;" and EnterpriseId="&amp;EntId&amp;"), (select ArtistId from Artists where Name=N'"&amp;SUBSTITUTE(trim(E656),"'","''")&amp;"' and EnterpriseId="&amp;EntId&amp;"), null)",""))</f>
        <v>INSERT into Contributors VALUES (newid(), 49, 1, null, (select max(ReleaseId) from Releases where UPC=728204525944 and EnterpriseId=647322), (select ArtistId from Artists where Name=N'Atilla' and EnterpriseId=647322), null)</v>
      </c>
    </row>
    <row r="657">
      <c r="A657" s="110">
        <v>7.28204525944E11</v>
      </c>
      <c r="B657" s="84"/>
      <c r="C657" s="134" t="str">
        <f t="array" ref="C657">ifs(and(isblank($A657),isblank($B657)),"", not(iserror(vlookup($A657&amp;$B657,'3) Release_Label'!$D:$D&amp;'3) Release_Label'!$E:$E,1,0))),vlookup($A657&amp;$B657,{'3) Release_Label'!$D:$D&amp;'3) Release_Label'!$E:$E,'3) Release_Label'!$F:$F},2,0), or(and(not(isblank($B657)),$B657=$B656,$A657&lt;&gt;$A656),and(not(isblank($A657)),$A657=$A656,$B657&lt;&gt;$B656)),"ID LISTS UNALIGNED",and($A657&lt;&gt;"",countif('3) Release_Label'!$D:$D,$A657)=0),"NO UPC MATCH in Release_Label",and($B657&lt;&gt;"",countif('3) Release_Label'!$E:$E,$B657)=0),"NO CATALOG ID MATCH in Release_Label",iserror(vlookup($A657&amp;$B657,'3) Release_Label'!$D:$D&amp;'3) Release_Label'!$E:$E,1,0)),"NO UPC-CATALOG ID pair MATCH in Release_Label" )</f>
        <v>A Cara do Pirata</v>
      </c>
      <c r="D657" s="134" t="str">
        <f t="array" ref="D657">ifs(and(isblank($A657),isblank($B657)),"", not(iserror(vlookup($A657&amp;$B657,'3) Release_Label'!$D:$D&amp;'3) Release_Label'!$E:$E,1,0))),vlookup($A657&amp;$B657,{'3) Release_Label'!$D:$D&amp;'3) Release_Label'!$E:$E,'3) Release_Label'!$H:$H},2,0), or(and(not(isblank($B657)),$B657=$B656,$A657&lt;&gt;$A656),and(not(isblank($A657)),$A657=$A656,$B657&lt;&gt;$B656)),"ID LISTS UNALIGNED",and($A657&lt;&gt;"",countif('3) Release_Label'!$D:$D,$A657)=0),"NO UPC MATCH in Release_Label",and($B657&lt;&gt;"",countif('3) Release_Label'!$E:$E,$B657)=0),"NO CATALOG ID MATCH in Release_Label",iserror(vlookup($A657&amp;$B657,'3) Release_Label'!$D:$D&amp;'3) Release_Label'!$E:$E,1,0)),"NO UPC-CATALOG ID pair MATCH in Release_Label" )</f>
        <v>Speed Up</v>
      </c>
      <c r="E657" s="96" t="s">
        <v>47</v>
      </c>
      <c r="F657" s="140" t="s">
        <v>671</v>
      </c>
      <c r="G657" s="136" t="str">
        <f t="array" ref="G657">ifs(or($F657="",$F657="Main Primary Artist"),$F657,not(iserror(vlookup($F657,'Reference info'!$J$5:$J$8,1,0))),"Key Artist",not(iserror(vlookup($F657,'Reference info'!$J$38:$J$405,1,0))),"Performer",not(iserror(vlookup($F657,'Reference info'!$J$10:$J$36,1,0))),"Producer &amp; Engineer")</f>
        <v>Key Artist</v>
      </c>
      <c r="I657" s="8" t="str">
        <f>IF(AND(F657="Main Primary Artist",SUBSTITUTE(E657," ","")&lt;&gt;"VariousArtists",SUBSTITUTE(E657," ","")&lt;&gt;"VariousArtist",E657&lt;&gt;"Various",SUBSTITUTE(E657," ","")&lt;&gt;"AssortedArtists",SUBSTITUTE(E657," ","")&lt;&gt;"AssortedArtist",E657&lt;&gt;"Assorted",SUBSTITUTE(E657," ","")&lt;&gt;"AsortedArtists",SUBSTITUTE(E657," ","")&lt;&gt;"AsortedArtist",E657&lt;&gt;"Asorted",E657&lt;&gt;"Other",,SUBSTITUTE(E657," ","")&lt;&gt;"MiscellaneousArtists",SUBSTITUTE(E657," ","")&lt;&gt;"MiscellaneousArtist",E657&lt;&gt;"Miscellaneous",SUBSTITUTE(E657," ","")&lt;&gt;"MiscelaneousArtists",SUBSTITUTE(E657," ","")&lt;&gt;"MiscelaneousArtist",E657&lt;&gt;"Miscelaneous"),"update Releases set ArtistId=(select ArtistId from Artists where Name=N'"&amp;SUBSTITUTE(trim(E657),"'","''")&amp;"' and EnterpriseId="&amp;EntId&amp;"), SearchKeywords=concat_ws(' ', Name, N'"&amp;SUBSTITUTE(trim(E657),"'","''")&amp;"',(select Name from Labels where LabelId=Releases.LabelId), ReleaseId, UPC, Catalog) where "&amp;IF(A657&lt;&gt;"","UPC="&amp;A657,"Catalog='"&amp;SUBSTITUTE(trim(B657),"'","''")&amp;"'")&amp;" and EnterpriseId="&amp;EntId,IF(and(F657&lt;&gt;"Main Primary Artist",SUBSTITUTE(E657," ","")&lt;&gt;"VariousArtists",SUBSTITUTE(E657," ","")&lt;&gt;"VariousArtist",E657&lt;&gt;"Various",SUBSTITUTE(E657," ","")&lt;&gt;"AssortedArtists",SUBSTITUTE(E657," ","")&lt;&gt;"AssortedArtist",E657&lt;&gt;"Assorted",SUBSTITUTE(E657," ","")&lt;&gt;"AsortedArtists",SUBSTITUTE(E657," ","")&lt;&gt;"AsortedArtist",E657&lt;&gt;"Asorted",E657&lt;&gt;"Other",,SUBSTITUTE(E657," ","")&lt;&gt;"MiscellaneousArtists",SUBSTITUTE(E657," ","")&lt;&gt;"MiscellaneousArtist",E657&lt;&gt;"Miscellaneous",SUBSTITUTE(E657," ","")&lt;&gt;"MiscelaneousArtists",SUBSTITUTE(E657," ","")&lt;&gt;"MiscelaneousArtist",E657&lt;&gt;"Miscelaneous"),"INSERT into Contributors VALUES (newid(), "&amp;IF(F657&lt;&gt;"Primary Artist", "(select RoleId from ContributorRoles where Name='"&amp;F657&amp;"'), 0", "49, 1")&amp; ", null, (select max(ReleaseId) from Releases where "&amp;IF(A657&lt;&gt;"","UPC="&amp;A657,"Catalog='"&amp;SUBSTITUTE(trim(B657),"'","''")&amp;"'")&amp;" and EnterpriseId="&amp;EntId&amp;"), (select ArtistId from Artists where Name=N'"&amp;SUBSTITUTE(trim(E657),"'","''")&amp;"' and EnterpriseId="&amp;EntId&amp;"), null)",""))</f>
        <v>INSERT into Contributors VALUES (newid(), 49, 1, null, (select max(ReleaseId) from Releases where UPC=728204525944 and EnterpriseId=647322), (select ArtistId from Artists where Name=N'ÉoDan' and EnterpriseId=647322), null)</v>
      </c>
    </row>
    <row r="658">
      <c r="A658" s="110">
        <v>7.28204525944E11</v>
      </c>
      <c r="B658" s="84"/>
      <c r="C658" s="134" t="str">
        <f t="array" ref="C658">ifs(and(isblank($A658),isblank($B658)),"", not(iserror(vlookup($A658&amp;$B658,'3) Release_Label'!$D:$D&amp;'3) Release_Label'!$E:$E,1,0))),vlookup($A658&amp;$B658,{'3) Release_Label'!$D:$D&amp;'3) Release_Label'!$E:$E,'3) Release_Label'!$F:$F},2,0), or(and(not(isblank($B658)),$B658=$B657,$A658&lt;&gt;$A657),and(not(isblank($A658)),$A658=$A657,$B658&lt;&gt;$B657)),"ID LISTS UNALIGNED",and($A658&lt;&gt;"",countif('3) Release_Label'!$D:$D,$A658)=0),"NO UPC MATCH in Release_Label",and($B658&lt;&gt;"",countif('3) Release_Label'!$E:$E,$B658)=0),"NO CATALOG ID MATCH in Release_Label",iserror(vlookup($A658&amp;$B658,'3) Release_Label'!$D:$D&amp;'3) Release_Label'!$E:$E,1,0)),"NO UPC-CATALOG ID pair MATCH in Release_Label" )</f>
        <v>A Cara do Pirata</v>
      </c>
      <c r="D658" s="134" t="str">
        <f t="array" ref="D658">ifs(and(isblank($A658),isblank($B658)),"", not(iserror(vlookup($A658&amp;$B658,'3) Release_Label'!$D:$D&amp;'3) Release_Label'!$E:$E,1,0))),vlookup($A658&amp;$B658,{'3) Release_Label'!$D:$D&amp;'3) Release_Label'!$E:$E,'3) Release_Label'!$H:$H},2,0), or(and(not(isblank($B658)),$B658=$B657,$A658&lt;&gt;$A657),and(not(isblank($A658)),$A658=$A657,$B658&lt;&gt;$B657)),"ID LISTS UNALIGNED",and($A658&lt;&gt;"",countif('3) Release_Label'!$D:$D,$A658)=0),"NO UPC MATCH in Release_Label",and($B658&lt;&gt;"",countif('3) Release_Label'!$E:$E,$B658)=0),"NO CATALOG ID MATCH in Release_Label",iserror(vlookup($A658&amp;$B658,'3) Release_Label'!$D:$D&amp;'3) Release_Label'!$E:$E,1,0)),"NO UPC-CATALOG ID pair MATCH in Release_Label" )</f>
        <v>Speed Up</v>
      </c>
      <c r="E658" s="96" t="s">
        <v>53</v>
      </c>
      <c r="F658" s="140" t="s">
        <v>666</v>
      </c>
      <c r="G658" s="136" t="str">
        <f t="array" ref="G658">ifs(or($F658="",$F658="Main Primary Artist"),$F658,not(iserror(vlookup($F658,'Reference info'!$J$5:$J$8,1,0))),"Key Artist",not(iserror(vlookup($F658,'Reference info'!$J$38:$J$405,1,0))),"Performer",not(iserror(vlookup($F658,'Reference info'!$J$10:$J$36,1,0))),"Producer &amp; Engineer")</f>
        <v>Main Primary Artist</v>
      </c>
      <c r="I658" s="8" t="str">
        <f>IF(AND(F658="Main Primary Artist",SUBSTITUTE(E658," ","")&lt;&gt;"VariousArtists",SUBSTITUTE(E658," ","")&lt;&gt;"VariousArtist",E658&lt;&gt;"Various",SUBSTITUTE(E658," ","")&lt;&gt;"AssortedArtists",SUBSTITUTE(E658," ","")&lt;&gt;"AssortedArtist",E658&lt;&gt;"Assorted",SUBSTITUTE(E658," ","")&lt;&gt;"AsortedArtists",SUBSTITUTE(E658," ","")&lt;&gt;"AsortedArtist",E658&lt;&gt;"Asorted",E658&lt;&gt;"Other",,SUBSTITUTE(E658," ","")&lt;&gt;"MiscellaneousArtists",SUBSTITUTE(E658," ","")&lt;&gt;"MiscellaneousArtist",E658&lt;&gt;"Miscellaneous",SUBSTITUTE(E658," ","")&lt;&gt;"MiscelaneousArtists",SUBSTITUTE(E658," ","")&lt;&gt;"MiscelaneousArtist",E658&lt;&gt;"Miscelaneous"),"update Releases set ArtistId=(select ArtistId from Artists where Name=N'"&amp;SUBSTITUTE(trim(E658),"'","''")&amp;"' and EnterpriseId="&amp;EntId&amp;"), SearchKeywords=concat_ws(' ', Name, N'"&amp;SUBSTITUTE(trim(E658),"'","''")&amp;"',(select Name from Labels where LabelId=Releases.LabelId), ReleaseId, UPC, Catalog) where "&amp;IF(A658&lt;&gt;"","UPC="&amp;A658,"Catalog='"&amp;SUBSTITUTE(trim(B658),"'","''")&amp;"'")&amp;" and EnterpriseId="&amp;EntId,IF(and(F658&lt;&gt;"Main Primary Artist",SUBSTITUTE(E658," ","")&lt;&gt;"VariousArtists",SUBSTITUTE(E658," ","")&lt;&gt;"VariousArtist",E658&lt;&gt;"Various",SUBSTITUTE(E658," ","")&lt;&gt;"AssortedArtists",SUBSTITUTE(E658," ","")&lt;&gt;"AssortedArtist",E658&lt;&gt;"Assorted",SUBSTITUTE(E658," ","")&lt;&gt;"AsortedArtists",SUBSTITUTE(E658," ","")&lt;&gt;"AsortedArtist",E658&lt;&gt;"Asorted",E658&lt;&gt;"Other",,SUBSTITUTE(E658," ","")&lt;&gt;"MiscellaneousArtists",SUBSTITUTE(E658," ","")&lt;&gt;"MiscellaneousArtist",E658&lt;&gt;"Miscellaneous",SUBSTITUTE(E658," ","")&lt;&gt;"MiscelaneousArtists",SUBSTITUTE(E658," ","")&lt;&gt;"MiscelaneousArtist",E658&lt;&gt;"Miscelaneous"),"INSERT into Contributors VALUES (newid(), "&amp;IF(F658&lt;&gt;"Primary Artist", "(select RoleId from ContributorRoles where Name='"&amp;F658&amp;"'), 0", "49, 1")&amp; ", null, (select max(ReleaseId) from Releases where "&amp;IF(A658&lt;&gt;"","UPC="&amp;A658,"Catalog='"&amp;SUBSTITUTE(trim(B658),"'","''")&amp;"'")&amp;" and EnterpriseId="&amp;EntId&amp;"), (select ArtistId from Artists where Name=N'"&amp;SUBSTITUTE(trim(E658),"'","''")&amp;"' and EnterpriseId="&amp;EntId&amp;"), null)",""))</f>
        <v>update Releases set ArtistId=(select ArtistId from Artists where Name=N'PeJota10*' and EnterpriseId=647322), SearchKeywords=concat_ws(' ', Name, N'PeJota10*',(select Name from Labels where LabelId=Releases.LabelId), ReleaseId, UPC, Catalog) where UPC=728204525944 and EnterpriseId=647322</v>
      </c>
    </row>
    <row r="659">
      <c r="A659" s="110">
        <v>7.28204525944E11</v>
      </c>
      <c r="B659" s="84"/>
      <c r="C659" s="134" t="str">
        <f t="array" ref="C659">ifs(and(isblank($A659),isblank($B659)),"", not(iserror(vlookup($A659&amp;$B659,'3) Release_Label'!$D:$D&amp;'3) Release_Label'!$E:$E,1,0))),vlookup($A659&amp;$B659,{'3) Release_Label'!$D:$D&amp;'3) Release_Label'!$E:$E,'3) Release_Label'!$F:$F},2,0), or(and(not(isblank($B659)),$B659=$B658,$A659&lt;&gt;$A658),and(not(isblank($A659)),$A659=$A658,$B659&lt;&gt;$B658)),"ID LISTS UNALIGNED",and($A659&lt;&gt;"",countif('3) Release_Label'!$D:$D,$A659)=0),"NO UPC MATCH in Release_Label",and($B659&lt;&gt;"",countif('3) Release_Label'!$E:$E,$B659)=0),"NO CATALOG ID MATCH in Release_Label",iserror(vlookup($A659&amp;$B659,'3) Release_Label'!$D:$D&amp;'3) Release_Label'!$E:$E,1,0)),"NO UPC-CATALOG ID pair MATCH in Release_Label" )</f>
        <v>A Cara do Pirata</v>
      </c>
      <c r="D659" s="134" t="str">
        <f t="array" ref="D659">ifs(and(isblank($A659),isblank($B659)),"", not(iserror(vlookup($A659&amp;$B659,'3) Release_Label'!$D:$D&amp;'3) Release_Label'!$E:$E,1,0))),vlookup($A659&amp;$B659,{'3) Release_Label'!$D:$D&amp;'3) Release_Label'!$E:$E,'3) Release_Label'!$H:$H},2,0), or(and(not(isblank($B659)),$B659=$B658,$A659&lt;&gt;$A658),and(not(isblank($A659)),$A659=$A658,$B659&lt;&gt;$B658)),"ID LISTS UNALIGNED",and($A659&lt;&gt;"",countif('3) Release_Label'!$D:$D,$A659)=0),"NO UPC MATCH in Release_Label",and($B659&lt;&gt;"",countif('3) Release_Label'!$E:$E,$B659)=0),"NO CATALOG ID MATCH in Release_Label",iserror(vlookup($A659&amp;$B659,'3) Release_Label'!$D:$D&amp;'3) Release_Label'!$E:$E,1,0)),"NO UPC-CATALOG ID pair MATCH in Release_Label" )</f>
        <v>Speed Up</v>
      </c>
      <c r="E659" s="96" t="s">
        <v>53</v>
      </c>
      <c r="F659" s="135" t="s">
        <v>669</v>
      </c>
      <c r="G659" s="136" t="str">
        <f t="array" ref="G659">ifs(or($F659="",$F659="Main Primary Artist"),$F659,not(iserror(vlookup($F659,'Reference info'!$J$5:$J$8,1,0))),"Key Artist",not(iserror(vlookup($F659,'Reference info'!$J$38:$J$405,1,0))),"Performer",not(iserror(vlookup($F659,'Reference info'!$J$10:$J$36,1,0))),"Producer &amp; Engineer")</f>
        <v>Producer &amp; Engineer</v>
      </c>
      <c r="I659" s="8" t="str">
        <f>IF(AND(F659="Main Primary Artist",SUBSTITUTE(E659," ","")&lt;&gt;"VariousArtists",SUBSTITUTE(E659," ","")&lt;&gt;"VariousArtist",E659&lt;&gt;"Various",SUBSTITUTE(E659," ","")&lt;&gt;"AssortedArtists",SUBSTITUTE(E659," ","")&lt;&gt;"AssortedArtist",E659&lt;&gt;"Assorted",SUBSTITUTE(E659," ","")&lt;&gt;"AsortedArtists",SUBSTITUTE(E659," ","")&lt;&gt;"AsortedArtist",E659&lt;&gt;"Asorted",E659&lt;&gt;"Other",,SUBSTITUTE(E659," ","")&lt;&gt;"MiscellaneousArtists",SUBSTITUTE(E659," ","")&lt;&gt;"MiscellaneousArtist",E659&lt;&gt;"Miscellaneous",SUBSTITUTE(E659," ","")&lt;&gt;"MiscelaneousArtists",SUBSTITUTE(E659," ","")&lt;&gt;"MiscelaneousArtist",E659&lt;&gt;"Miscelaneous"),"update Releases set ArtistId=(select ArtistId from Artists where Name=N'"&amp;SUBSTITUTE(trim(E659),"'","''")&amp;"' and EnterpriseId="&amp;EntId&amp;"), SearchKeywords=concat_ws(' ', Name, N'"&amp;SUBSTITUTE(trim(E659),"'","''")&amp;"',(select Name from Labels where LabelId=Releases.LabelId), ReleaseId, UPC, Catalog) where "&amp;IF(A659&lt;&gt;"","UPC="&amp;A659,"Catalog='"&amp;SUBSTITUTE(trim(B659),"'","''")&amp;"'")&amp;" and EnterpriseId="&amp;EntId,IF(and(F659&lt;&gt;"Main Primary Artist",SUBSTITUTE(E659," ","")&lt;&gt;"VariousArtists",SUBSTITUTE(E659," ","")&lt;&gt;"VariousArtist",E659&lt;&gt;"Various",SUBSTITUTE(E659," ","")&lt;&gt;"AssortedArtists",SUBSTITUTE(E659," ","")&lt;&gt;"AssortedArtist",E659&lt;&gt;"Assorted",SUBSTITUTE(E659," ","")&lt;&gt;"AsortedArtists",SUBSTITUTE(E659," ","")&lt;&gt;"AsortedArtist",E659&lt;&gt;"Asorted",E659&lt;&gt;"Other",,SUBSTITUTE(E659," ","")&lt;&gt;"MiscellaneousArtists",SUBSTITUTE(E659," ","")&lt;&gt;"MiscellaneousArtist",E659&lt;&gt;"Miscellaneous",SUBSTITUTE(E659," ","")&lt;&gt;"MiscelaneousArtists",SUBSTITUTE(E659," ","")&lt;&gt;"MiscelaneousArtist",E659&lt;&gt;"Miscelaneous"),"INSERT into Contributors VALUES (newid(), "&amp;IF(F659&lt;&gt;"Primary Artist", "(select RoleId from ContributorRoles where Name='"&amp;F659&amp;"'), 0", "49, 1")&amp; ", null, (select max(ReleaseId) from Releases where "&amp;IF(A659&lt;&gt;"","UPC="&amp;A659,"Catalog='"&amp;SUBSTITUTE(trim(B659),"'","''")&amp;"'")&amp;" and EnterpriseId="&amp;EntId&amp;"), (select ArtistId from Artists where Name=N'"&amp;SUBSTITUTE(trim(E659),"'","''")&amp;"' and EnterpriseId="&amp;EntId&amp;"), null)",""))</f>
        <v>INSERT into Contributors VALUES (newid(), (select RoleId from ContributorRoles where Name='Engineer'), 0, null, (select max(ReleaseId) from Releases where UPC=728204525944 and EnterpriseId=647322), (select ArtistId from Artists where Name=N'PeJota10*' and EnterpriseId=647322), null)</v>
      </c>
    </row>
    <row r="660">
      <c r="A660" s="110">
        <v>7.28204550458E11</v>
      </c>
      <c r="B660" s="84"/>
      <c r="C660" s="134" t="str">
        <f t="array" ref="C660">ifs(and(isblank($A660),isblank($B660)),"", not(iserror(vlookup($A660&amp;$B660,'3) Release_Label'!$D:$D&amp;'3) Release_Label'!$E:$E,1,0))),vlookup($A660&amp;$B660,{'3) Release_Label'!$D:$D&amp;'3) Release_Label'!$E:$E,'3) Release_Label'!$F:$F},2,0), or(and(not(isblank($B660)),$B660=$B659,$A660&lt;&gt;$A659),and(not(isblank($A660)),$A660=$A659,$B660&lt;&gt;$B659)),"ID LISTS UNALIGNED",and($A660&lt;&gt;"",countif('3) Release_Label'!$D:$D,$A660)=0),"NO UPC MATCH in Release_Label",and($B660&lt;&gt;"",countif('3) Release_Label'!$E:$E,$B660)=0),"NO CATALOG ID MATCH in Release_Label",iserror(vlookup($A660&amp;$B660,'3) Release_Label'!$D:$D&amp;'3) Release_Label'!$E:$E,1,0)),"NO UPC-CATALOG ID pair MATCH in Release_Label" )</f>
        <v>Rei de Esparta</v>
      </c>
      <c r="D660" s="134" t="str">
        <f t="array" ref="D660">ifs(and(isblank($A660),isblank($B660)),"", not(iserror(vlookup($A660&amp;$B660,'3) Release_Label'!$D:$D&amp;'3) Release_Label'!$E:$E,1,0))),vlookup($A660&amp;$B660,{'3) Release_Label'!$D:$D&amp;'3) Release_Label'!$E:$E,'3) Release_Label'!$H:$H},2,0), or(and(not(isblank($B660)),$B660=$B659,$A660&lt;&gt;$A659),and(not(isblank($A660)),$A660=$A659,$B660&lt;&gt;$B659)),"ID LISTS UNALIGNED",and($A660&lt;&gt;"",countif('3) Release_Label'!$D:$D,$A660)=0),"NO UPC MATCH in Release_Label",and($B660&lt;&gt;"",countif('3) Release_Label'!$E:$E,$B660)=0),"NO CATALOG ID MATCH in Release_Label",iserror(vlookup($A660&amp;$B660,'3) Release_Label'!$D:$D&amp;'3) Release_Label'!$E:$E,1,0)),"NO UPC-CATALOG ID pair MATCH in Release_Label" )</f>
        <v/>
      </c>
      <c r="E660" s="96" t="s">
        <v>53</v>
      </c>
      <c r="F660" s="135" t="s">
        <v>667</v>
      </c>
      <c r="G660" s="136" t="str">
        <f t="array" ref="G660">ifs(or($F660="",$F660="Main Primary Artist"),$F660,not(iserror(vlookup($F660,'Reference info'!$J$5:$J$8,1,0))),"Key Artist",not(iserror(vlookup($F660,'Reference info'!$J$38:$J$405,1,0))),"Performer",not(iserror(vlookup($F660,'Reference info'!$J$10:$J$36,1,0))),"Producer &amp; Engineer")</f>
        <v>Producer &amp; Engineer</v>
      </c>
      <c r="I660" s="8" t="str">
        <f>IF(AND(F660="Main Primary Artist",SUBSTITUTE(E660," ","")&lt;&gt;"VariousArtists",SUBSTITUTE(E660," ","")&lt;&gt;"VariousArtist",E660&lt;&gt;"Various",SUBSTITUTE(E660," ","")&lt;&gt;"AssortedArtists",SUBSTITUTE(E660," ","")&lt;&gt;"AssortedArtist",E660&lt;&gt;"Assorted",SUBSTITUTE(E660," ","")&lt;&gt;"AsortedArtists",SUBSTITUTE(E660," ","")&lt;&gt;"AsortedArtist",E660&lt;&gt;"Asorted",E660&lt;&gt;"Other",,SUBSTITUTE(E660," ","")&lt;&gt;"MiscellaneousArtists",SUBSTITUTE(E660," ","")&lt;&gt;"MiscellaneousArtist",E660&lt;&gt;"Miscellaneous",SUBSTITUTE(E660," ","")&lt;&gt;"MiscelaneousArtists",SUBSTITUTE(E660," ","")&lt;&gt;"MiscelaneousArtist",E660&lt;&gt;"Miscelaneous"),"update Releases set ArtistId=(select ArtistId from Artists where Name=N'"&amp;SUBSTITUTE(trim(E660),"'","''")&amp;"' and EnterpriseId="&amp;EntId&amp;"), SearchKeywords=concat_ws(' ', Name, N'"&amp;SUBSTITUTE(trim(E660),"'","''")&amp;"',(select Name from Labels where LabelId=Releases.LabelId), ReleaseId, UPC, Catalog) where "&amp;IF(A660&lt;&gt;"","UPC="&amp;A660,"Catalog='"&amp;SUBSTITUTE(trim(B660),"'","''")&amp;"'")&amp;" and EnterpriseId="&amp;EntId,IF(and(F660&lt;&gt;"Main Primary Artist",SUBSTITUTE(E660," ","")&lt;&gt;"VariousArtists",SUBSTITUTE(E660," ","")&lt;&gt;"VariousArtist",E660&lt;&gt;"Various",SUBSTITUTE(E660," ","")&lt;&gt;"AssortedArtists",SUBSTITUTE(E660," ","")&lt;&gt;"AssortedArtist",E660&lt;&gt;"Assorted",SUBSTITUTE(E660," ","")&lt;&gt;"AsortedArtists",SUBSTITUTE(E660," ","")&lt;&gt;"AsortedArtist",E660&lt;&gt;"Asorted",E660&lt;&gt;"Other",,SUBSTITUTE(E660," ","")&lt;&gt;"MiscellaneousArtists",SUBSTITUTE(E660," ","")&lt;&gt;"MiscellaneousArtist",E660&lt;&gt;"Miscellaneous",SUBSTITUTE(E660," ","")&lt;&gt;"MiscelaneousArtists",SUBSTITUTE(E660," ","")&lt;&gt;"MiscelaneousArtist",E660&lt;&gt;"Miscelaneous"),"INSERT into Contributors VALUES (newid(), "&amp;IF(F660&lt;&gt;"Primary Artist", "(select RoleId from ContributorRoles where Name='"&amp;F660&amp;"'), 0", "49, 1")&amp; ", null, (select max(ReleaseId) from Releases where "&amp;IF(A660&lt;&gt;"","UPC="&amp;A660,"Catalog='"&amp;SUBSTITUTE(trim(B660),"'","''")&amp;"'")&amp;" and EnterpriseId="&amp;EntId&amp;"), (select ArtistId from Artists where Name=N'"&amp;SUBSTITUTE(trim(E660),"'","''")&amp;"' and EnterpriseId="&amp;EntId&amp;"), null)",""))</f>
        <v>INSERT into Contributors VALUES (newid(), (select RoleId from ContributorRoles where Name='Producer'), 0, null, (select max(ReleaseId) from Releases where UPC=728204550458 and EnterpriseId=647322), (select ArtistId from Artists where Name=N'PeJota10*' and EnterpriseId=647322), null)</v>
      </c>
    </row>
    <row r="661">
      <c r="A661" s="110">
        <v>7.28204550458E11</v>
      </c>
      <c r="B661" s="84"/>
      <c r="C661" s="134" t="str">
        <f t="array" ref="C661">ifs(and(isblank($A661),isblank($B661)),"", not(iserror(vlookup($A661&amp;$B661,'3) Release_Label'!$D:$D&amp;'3) Release_Label'!$E:$E,1,0))),vlookup($A661&amp;$B661,{'3) Release_Label'!$D:$D&amp;'3) Release_Label'!$E:$E,'3) Release_Label'!$F:$F},2,0), or(and(not(isblank($B661)),$B661=$B660,$A661&lt;&gt;$A660),and(not(isblank($A661)),$A661=$A660,$B661&lt;&gt;$B660)),"ID LISTS UNALIGNED",and($A661&lt;&gt;"",countif('3) Release_Label'!$D:$D,$A661)=0),"NO UPC MATCH in Release_Label",and($B661&lt;&gt;"",countif('3) Release_Label'!$E:$E,$B661)=0),"NO CATALOG ID MATCH in Release_Label",iserror(vlookup($A661&amp;$B661,'3) Release_Label'!$D:$D&amp;'3) Release_Label'!$E:$E,1,0)),"NO UPC-CATALOG ID pair MATCH in Release_Label" )</f>
        <v>Rei de Esparta</v>
      </c>
      <c r="D661" s="134" t="str">
        <f t="array" ref="D661">ifs(and(isblank($A661),isblank($B661)),"", not(iserror(vlookup($A661&amp;$B661,'3) Release_Label'!$D:$D&amp;'3) Release_Label'!$E:$E,1,0))),vlookup($A661&amp;$B661,{'3) Release_Label'!$D:$D&amp;'3) Release_Label'!$E:$E,'3) Release_Label'!$H:$H},2,0), or(and(not(isblank($B661)),$B661=$B660,$A661&lt;&gt;$A660),and(not(isblank($A661)),$A661=$A660,$B661&lt;&gt;$B660)),"ID LISTS UNALIGNED",and($A661&lt;&gt;"",countif('3) Release_Label'!$D:$D,$A661)=0),"NO UPC MATCH in Release_Label",and($B661&lt;&gt;"",countif('3) Release_Label'!$E:$E,$B661)=0),"NO CATALOG ID MATCH in Release_Label",iserror(vlookup($A661&amp;$B661,'3) Release_Label'!$D:$D&amp;'3) Release_Label'!$E:$E,1,0)),"NO UPC-CATALOG ID pair MATCH in Release_Label" )</f>
        <v/>
      </c>
      <c r="E661" s="96" t="s">
        <v>53</v>
      </c>
      <c r="F661" s="140" t="s">
        <v>666</v>
      </c>
      <c r="G661" s="136" t="str">
        <f t="array" ref="G661">ifs(or($F661="",$F661="Main Primary Artist"),$F661,not(iserror(vlookup($F661,'Reference info'!$J$5:$J$8,1,0))),"Key Artist",not(iserror(vlookup($F661,'Reference info'!$J$38:$J$405,1,0))),"Performer",not(iserror(vlookup($F661,'Reference info'!$J$10:$J$36,1,0))),"Producer &amp; Engineer")</f>
        <v>Main Primary Artist</v>
      </c>
      <c r="I661" s="8" t="str">
        <f>IF(AND(F661="Main Primary Artist",SUBSTITUTE(E661," ","")&lt;&gt;"VariousArtists",SUBSTITUTE(E661," ","")&lt;&gt;"VariousArtist",E661&lt;&gt;"Various",SUBSTITUTE(E661," ","")&lt;&gt;"AssortedArtists",SUBSTITUTE(E661," ","")&lt;&gt;"AssortedArtist",E661&lt;&gt;"Assorted",SUBSTITUTE(E661," ","")&lt;&gt;"AsortedArtists",SUBSTITUTE(E661," ","")&lt;&gt;"AsortedArtist",E661&lt;&gt;"Asorted",E661&lt;&gt;"Other",,SUBSTITUTE(E661," ","")&lt;&gt;"MiscellaneousArtists",SUBSTITUTE(E661," ","")&lt;&gt;"MiscellaneousArtist",E661&lt;&gt;"Miscellaneous",SUBSTITUTE(E661," ","")&lt;&gt;"MiscelaneousArtists",SUBSTITUTE(E661," ","")&lt;&gt;"MiscelaneousArtist",E661&lt;&gt;"Miscelaneous"),"update Releases set ArtistId=(select ArtistId from Artists where Name=N'"&amp;SUBSTITUTE(trim(E661),"'","''")&amp;"' and EnterpriseId="&amp;EntId&amp;"), SearchKeywords=concat_ws(' ', Name, N'"&amp;SUBSTITUTE(trim(E661),"'","''")&amp;"',(select Name from Labels where LabelId=Releases.LabelId), ReleaseId, UPC, Catalog) where "&amp;IF(A661&lt;&gt;"","UPC="&amp;A661,"Catalog='"&amp;SUBSTITUTE(trim(B661),"'","''")&amp;"'")&amp;" and EnterpriseId="&amp;EntId,IF(and(F661&lt;&gt;"Main Primary Artist",SUBSTITUTE(E661," ","")&lt;&gt;"VariousArtists",SUBSTITUTE(E661," ","")&lt;&gt;"VariousArtist",E661&lt;&gt;"Various",SUBSTITUTE(E661," ","")&lt;&gt;"AssortedArtists",SUBSTITUTE(E661," ","")&lt;&gt;"AssortedArtist",E661&lt;&gt;"Assorted",SUBSTITUTE(E661," ","")&lt;&gt;"AsortedArtists",SUBSTITUTE(E661," ","")&lt;&gt;"AsortedArtist",E661&lt;&gt;"Asorted",E661&lt;&gt;"Other",,SUBSTITUTE(E661," ","")&lt;&gt;"MiscellaneousArtists",SUBSTITUTE(E661," ","")&lt;&gt;"MiscellaneousArtist",E661&lt;&gt;"Miscellaneous",SUBSTITUTE(E661," ","")&lt;&gt;"MiscelaneousArtists",SUBSTITUTE(E661," ","")&lt;&gt;"MiscelaneousArtist",E661&lt;&gt;"Miscelaneous"),"INSERT into Contributors VALUES (newid(), "&amp;IF(F661&lt;&gt;"Primary Artist", "(select RoleId from ContributorRoles where Name='"&amp;F661&amp;"'), 0", "49, 1")&amp; ", null, (select max(ReleaseId) from Releases where "&amp;IF(A661&lt;&gt;"","UPC="&amp;A661,"Catalog='"&amp;SUBSTITUTE(trim(B661),"'","''")&amp;"'")&amp;" and EnterpriseId="&amp;EntId&amp;"), (select ArtistId from Artists where Name=N'"&amp;SUBSTITUTE(trim(E661),"'","''")&amp;"' and EnterpriseId="&amp;EntId&amp;"), null)",""))</f>
        <v>update Releases set ArtistId=(select ArtistId from Artists where Name=N'PeJota10*' and EnterpriseId=647322), SearchKeywords=concat_ws(' ', Name, N'PeJota10*',(select Name from Labels where LabelId=Releases.LabelId), ReleaseId, UPC, Catalog) where UPC=728204550458 and EnterpriseId=647322</v>
      </c>
    </row>
    <row r="662">
      <c r="A662" s="110">
        <v>7.28204550458E11</v>
      </c>
      <c r="B662" s="84"/>
      <c r="C662" s="134" t="str">
        <f t="array" ref="C662">ifs(and(isblank($A662),isblank($B662)),"", not(iserror(vlookup($A662&amp;$B662,'3) Release_Label'!$D:$D&amp;'3) Release_Label'!$E:$E,1,0))),vlookup($A662&amp;$B662,{'3) Release_Label'!$D:$D&amp;'3) Release_Label'!$E:$E,'3) Release_Label'!$F:$F},2,0), or(and(not(isblank($B662)),$B662=$B661,$A662&lt;&gt;$A661),and(not(isblank($A662)),$A662=$A661,$B662&lt;&gt;$B661)),"ID LISTS UNALIGNED",and($A662&lt;&gt;"",countif('3) Release_Label'!$D:$D,$A662)=0),"NO UPC MATCH in Release_Label",and($B662&lt;&gt;"",countif('3) Release_Label'!$E:$E,$B662)=0),"NO CATALOG ID MATCH in Release_Label",iserror(vlookup($A662&amp;$B662,'3) Release_Label'!$D:$D&amp;'3) Release_Label'!$E:$E,1,0)),"NO UPC-CATALOG ID pair MATCH in Release_Label" )</f>
        <v>Rei de Esparta</v>
      </c>
      <c r="D662" s="134" t="str">
        <f t="array" ref="D662">ifs(and(isblank($A662),isblank($B662)),"", not(iserror(vlookup($A662&amp;$B662,'3) Release_Label'!$D:$D&amp;'3) Release_Label'!$E:$E,1,0))),vlookup($A662&amp;$B662,{'3) Release_Label'!$D:$D&amp;'3) Release_Label'!$E:$E,'3) Release_Label'!$H:$H},2,0), or(and(not(isblank($B662)),$B662=$B661,$A662&lt;&gt;$A661),and(not(isblank($A662)),$A662=$A661,$B662&lt;&gt;$B661)),"ID LISTS UNALIGNED",and($A662&lt;&gt;"",countif('3) Release_Label'!$D:$D,$A662)=0),"NO UPC MATCH in Release_Label",and($B662&lt;&gt;"",countif('3) Release_Label'!$E:$E,$B662)=0),"NO CATALOG ID MATCH in Release_Label",iserror(vlookup($A662&amp;$B662,'3) Release_Label'!$D:$D&amp;'3) Release_Label'!$E:$E,1,0)),"NO UPC-CATALOG ID pair MATCH in Release_Label" )</f>
        <v/>
      </c>
      <c r="E662" s="96" t="s">
        <v>53</v>
      </c>
      <c r="F662" s="135" t="s">
        <v>669</v>
      </c>
      <c r="G662" s="136" t="str">
        <f t="array" ref="G662">ifs(or($F662="",$F662="Main Primary Artist"),$F662,not(iserror(vlookup($F662,'Reference info'!$J$5:$J$8,1,0))),"Key Artist",not(iserror(vlookup($F662,'Reference info'!$J$38:$J$405,1,0))),"Performer",not(iserror(vlookup($F662,'Reference info'!$J$10:$J$36,1,0))),"Producer &amp; Engineer")</f>
        <v>Producer &amp; Engineer</v>
      </c>
      <c r="I662" s="8" t="str">
        <f>IF(AND(F662="Main Primary Artist",SUBSTITUTE(E662," ","")&lt;&gt;"VariousArtists",SUBSTITUTE(E662," ","")&lt;&gt;"VariousArtist",E662&lt;&gt;"Various",SUBSTITUTE(E662," ","")&lt;&gt;"AssortedArtists",SUBSTITUTE(E662," ","")&lt;&gt;"AssortedArtist",E662&lt;&gt;"Assorted",SUBSTITUTE(E662," ","")&lt;&gt;"AsortedArtists",SUBSTITUTE(E662," ","")&lt;&gt;"AsortedArtist",E662&lt;&gt;"Asorted",E662&lt;&gt;"Other",,SUBSTITUTE(E662," ","")&lt;&gt;"MiscellaneousArtists",SUBSTITUTE(E662," ","")&lt;&gt;"MiscellaneousArtist",E662&lt;&gt;"Miscellaneous",SUBSTITUTE(E662," ","")&lt;&gt;"MiscelaneousArtists",SUBSTITUTE(E662," ","")&lt;&gt;"MiscelaneousArtist",E662&lt;&gt;"Miscelaneous"),"update Releases set ArtistId=(select ArtistId from Artists where Name=N'"&amp;SUBSTITUTE(trim(E662),"'","''")&amp;"' and EnterpriseId="&amp;EntId&amp;"), SearchKeywords=concat_ws(' ', Name, N'"&amp;SUBSTITUTE(trim(E662),"'","''")&amp;"',(select Name from Labels where LabelId=Releases.LabelId), ReleaseId, UPC, Catalog) where "&amp;IF(A662&lt;&gt;"","UPC="&amp;A662,"Catalog='"&amp;SUBSTITUTE(trim(B662),"'","''")&amp;"'")&amp;" and EnterpriseId="&amp;EntId,IF(and(F662&lt;&gt;"Main Primary Artist",SUBSTITUTE(E662," ","")&lt;&gt;"VariousArtists",SUBSTITUTE(E662," ","")&lt;&gt;"VariousArtist",E662&lt;&gt;"Various",SUBSTITUTE(E662," ","")&lt;&gt;"AssortedArtists",SUBSTITUTE(E662," ","")&lt;&gt;"AssortedArtist",E662&lt;&gt;"Assorted",SUBSTITUTE(E662," ","")&lt;&gt;"AsortedArtists",SUBSTITUTE(E662," ","")&lt;&gt;"AsortedArtist",E662&lt;&gt;"Asorted",E662&lt;&gt;"Other",,SUBSTITUTE(E662," ","")&lt;&gt;"MiscellaneousArtists",SUBSTITUTE(E662," ","")&lt;&gt;"MiscellaneousArtist",E662&lt;&gt;"Miscellaneous",SUBSTITUTE(E662," ","")&lt;&gt;"MiscelaneousArtists",SUBSTITUTE(E662," ","")&lt;&gt;"MiscelaneousArtist",E662&lt;&gt;"Miscelaneous"),"INSERT into Contributors VALUES (newid(), "&amp;IF(F662&lt;&gt;"Primary Artist", "(select RoleId from ContributorRoles where Name='"&amp;F662&amp;"'), 0", "49, 1")&amp; ", null, (select max(ReleaseId) from Releases where "&amp;IF(A662&lt;&gt;"","UPC="&amp;A662,"Catalog='"&amp;SUBSTITUTE(trim(B662),"'","''")&amp;"'")&amp;" and EnterpriseId="&amp;EntId&amp;"), (select ArtistId from Artists where Name=N'"&amp;SUBSTITUTE(trim(E662),"'","''")&amp;"' and EnterpriseId="&amp;EntId&amp;"), null)",""))</f>
        <v>INSERT into Contributors VALUES (newid(), (select RoleId from ContributorRoles where Name='Engineer'), 0, null, (select max(ReleaseId) from Releases where UPC=728204550458 and EnterpriseId=647322), (select ArtistId from Artists where Name=N'PeJota10*' and EnterpriseId=647322), null)</v>
      </c>
    </row>
    <row r="663">
      <c r="A663" s="110">
        <v>7.28204550526E11</v>
      </c>
      <c r="B663" s="84"/>
      <c r="C663" s="134" t="str">
        <f t="array" ref="C663">ifs(and(isblank($A663),isblank($B663)),"", not(iserror(vlookup($A663&amp;$B663,'3) Release_Label'!$D:$D&amp;'3) Release_Label'!$E:$E,1,0))),vlookup($A663&amp;$B663,{'3) Release_Label'!$D:$D&amp;'3) Release_Label'!$E:$E,'3) Release_Label'!$F:$F},2,0), or(and(not(isblank($B663)),$B663=$B662,$A663&lt;&gt;$A662),and(not(isblank($A663)),$A663=$A662,$B663&lt;&gt;$B662)),"ID LISTS UNALIGNED",and($A663&lt;&gt;"",countif('3) Release_Label'!$D:$D,$A663)=0),"NO UPC MATCH in Release_Label",and($B663&lt;&gt;"",countif('3) Release_Label'!$E:$E,$B663)=0),"NO CATALOG ID MATCH in Release_Label",iserror(vlookup($A663&amp;$B663,'3) Release_Label'!$D:$D&amp;'3) Release_Label'!$E:$E,1,0)),"NO UPC-CATALOG ID pair MATCH in Release_Label" )</f>
        <v>Rei de Esparta</v>
      </c>
      <c r="D663" s="134" t="str">
        <f t="array" ref="D663">ifs(and(isblank($A663),isblank($B663)),"", not(iserror(vlookup($A663&amp;$B663,'3) Release_Label'!$D:$D&amp;'3) Release_Label'!$E:$E,1,0))),vlookup($A663&amp;$B663,{'3) Release_Label'!$D:$D&amp;'3) Release_Label'!$E:$E,'3) Release_Label'!$H:$H},2,0), or(and(not(isblank($B663)),$B663=$B662,$A663&lt;&gt;$A662),and(not(isblank($A663)),$A663=$A662,$B663&lt;&gt;$B662)),"ID LISTS UNALIGNED",and($A663&lt;&gt;"",countif('3) Release_Label'!$D:$D,$A663)=0),"NO UPC MATCH in Release_Label",and($B663&lt;&gt;"",countif('3) Release_Label'!$E:$E,$B663)=0),"NO CATALOG ID MATCH in Release_Label",iserror(vlookup($A663&amp;$B663,'3) Release_Label'!$D:$D&amp;'3) Release_Label'!$E:$E,1,0)),"NO UPC-CATALOG ID pair MATCH in Release_Label" )</f>
        <v>Speed Up</v>
      </c>
      <c r="E663" s="96" t="s">
        <v>53</v>
      </c>
      <c r="F663" s="135" t="s">
        <v>667</v>
      </c>
      <c r="G663" s="136" t="str">
        <f t="array" ref="G663">ifs(or($F663="",$F663="Main Primary Artist"),$F663,not(iserror(vlookup($F663,'Reference info'!$J$5:$J$8,1,0))),"Key Artist",not(iserror(vlookup($F663,'Reference info'!$J$38:$J$405,1,0))),"Performer",not(iserror(vlookup($F663,'Reference info'!$J$10:$J$36,1,0))),"Producer &amp; Engineer")</f>
        <v>Producer &amp; Engineer</v>
      </c>
      <c r="I663" s="8" t="str">
        <f>IF(AND(F663="Main Primary Artist",SUBSTITUTE(E663," ","")&lt;&gt;"VariousArtists",SUBSTITUTE(E663," ","")&lt;&gt;"VariousArtist",E663&lt;&gt;"Various",SUBSTITUTE(E663," ","")&lt;&gt;"AssortedArtists",SUBSTITUTE(E663," ","")&lt;&gt;"AssortedArtist",E663&lt;&gt;"Assorted",SUBSTITUTE(E663," ","")&lt;&gt;"AsortedArtists",SUBSTITUTE(E663," ","")&lt;&gt;"AsortedArtist",E663&lt;&gt;"Asorted",E663&lt;&gt;"Other",,SUBSTITUTE(E663," ","")&lt;&gt;"MiscellaneousArtists",SUBSTITUTE(E663," ","")&lt;&gt;"MiscellaneousArtist",E663&lt;&gt;"Miscellaneous",SUBSTITUTE(E663," ","")&lt;&gt;"MiscelaneousArtists",SUBSTITUTE(E663," ","")&lt;&gt;"MiscelaneousArtist",E663&lt;&gt;"Miscelaneous"),"update Releases set ArtistId=(select ArtistId from Artists where Name=N'"&amp;SUBSTITUTE(trim(E663),"'","''")&amp;"' and EnterpriseId="&amp;EntId&amp;"), SearchKeywords=concat_ws(' ', Name, N'"&amp;SUBSTITUTE(trim(E663),"'","''")&amp;"',(select Name from Labels where LabelId=Releases.LabelId), ReleaseId, UPC, Catalog) where "&amp;IF(A663&lt;&gt;"","UPC="&amp;A663,"Catalog='"&amp;SUBSTITUTE(trim(B663),"'","''")&amp;"'")&amp;" and EnterpriseId="&amp;EntId,IF(and(F663&lt;&gt;"Main Primary Artist",SUBSTITUTE(E663," ","")&lt;&gt;"VariousArtists",SUBSTITUTE(E663," ","")&lt;&gt;"VariousArtist",E663&lt;&gt;"Various",SUBSTITUTE(E663," ","")&lt;&gt;"AssortedArtists",SUBSTITUTE(E663," ","")&lt;&gt;"AssortedArtist",E663&lt;&gt;"Assorted",SUBSTITUTE(E663," ","")&lt;&gt;"AsortedArtists",SUBSTITUTE(E663," ","")&lt;&gt;"AsortedArtist",E663&lt;&gt;"Asorted",E663&lt;&gt;"Other",,SUBSTITUTE(E663," ","")&lt;&gt;"MiscellaneousArtists",SUBSTITUTE(E663," ","")&lt;&gt;"MiscellaneousArtist",E663&lt;&gt;"Miscellaneous",SUBSTITUTE(E663," ","")&lt;&gt;"MiscelaneousArtists",SUBSTITUTE(E663," ","")&lt;&gt;"MiscelaneousArtist",E663&lt;&gt;"Miscelaneous"),"INSERT into Contributors VALUES (newid(), "&amp;IF(F663&lt;&gt;"Primary Artist", "(select RoleId from ContributorRoles where Name='"&amp;F663&amp;"'), 0", "49, 1")&amp; ", null, (select max(ReleaseId) from Releases where "&amp;IF(A663&lt;&gt;"","UPC="&amp;A663,"Catalog='"&amp;SUBSTITUTE(trim(B663),"'","''")&amp;"'")&amp;" and EnterpriseId="&amp;EntId&amp;"), (select ArtistId from Artists where Name=N'"&amp;SUBSTITUTE(trim(E663),"'","''")&amp;"' and EnterpriseId="&amp;EntId&amp;"), null)",""))</f>
        <v>INSERT into Contributors VALUES (newid(), (select RoleId from ContributorRoles where Name='Producer'), 0, null, (select max(ReleaseId) from Releases where UPC=728204550526 and EnterpriseId=647322), (select ArtistId from Artists where Name=N'PeJota10*' and EnterpriseId=647322), null)</v>
      </c>
    </row>
    <row r="664">
      <c r="A664" s="110">
        <v>7.28204550526E11</v>
      </c>
      <c r="B664" s="84"/>
      <c r="C664" s="134" t="str">
        <f t="array" ref="C664">ifs(and(isblank($A664),isblank($B664)),"", not(iserror(vlookup($A664&amp;$B664,'3) Release_Label'!$D:$D&amp;'3) Release_Label'!$E:$E,1,0))),vlookup($A664&amp;$B664,{'3) Release_Label'!$D:$D&amp;'3) Release_Label'!$E:$E,'3) Release_Label'!$F:$F},2,0), or(and(not(isblank($B664)),$B664=$B663,$A664&lt;&gt;$A663),and(not(isblank($A664)),$A664=$A663,$B664&lt;&gt;$B663)),"ID LISTS UNALIGNED",and($A664&lt;&gt;"",countif('3) Release_Label'!$D:$D,$A664)=0),"NO UPC MATCH in Release_Label",and($B664&lt;&gt;"",countif('3) Release_Label'!$E:$E,$B664)=0),"NO CATALOG ID MATCH in Release_Label",iserror(vlookup($A664&amp;$B664,'3) Release_Label'!$D:$D&amp;'3) Release_Label'!$E:$E,1,0)),"NO UPC-CATALOG ID pair MATCH in Release_Label" )</f>
        <v>Rei de Esparta</v>
      </c>
      <c r="D664" s="134" t="str">
        <f t="array" ref="D664">ifs(and(isblank($A664),isblank($B664)),"", not(iserror(vlookup($A664&amp;$B664,'3) Release_Label'!$D:$D&amp;'3) Release_Label'!$E:$E,1,0))),vlookup($A664&amp;$B664,{'3) Release_Label'!$D:$D&amp;'3) Release_Label'!$E:$E,'3) Release_Label'!$H:$H},2,0), or(and(not(isblank($B664)),$B664=$B663,$A664&lt;&gt;$A663),and(not(isblank($A664)),$A664=$A663,$B664&lt;&gt;$B663)),"ID LISTS UNALIGNED",and($A664&lt;&gt;"",countif('3) Release_Label'!$D:$D,$A664)=0),"NO UPC MATCH in Release_Label",and($B664&lt;&gt;"",countif('3) Release_Label'!$E:$E,$B664)=0),"NO CATALOG ID MATCH in Release_Label",iserror(vlookup($A664&amp;$B664,'3) Release_Label'!$D:$D&amp;'3) Release_Label'!$E:$E,1,0)),"NO UPC-CATALOG ID pair MATCH in Release_Label" )</f>
        <v>Speed Up</v>
      </c>
      <c r="E664" s="96" t="s">
        <v>53</v>
      </c>
      <c r="F664" s="140" t="s">
        <v>666</v>
      </c>
      <c r="G664" s="136" t="str">
        <f t="array" ref="G664">ifs(or($F664="",$F664="Main Primary Artist"),$F664,not(iserror(vlookup($F664,'Reference info'!$J$5:$J$8,1,0))),"Key Artist",not(iserror(vlookup($F664,'Reference info'!$J$38:$J$405,1,0))),"Performer",not(iserror(vlookup($F664,'Reference info'!$J$10:$J$36,1,0))),"Producer &amp; Engineer")</f>
        <v>Main Primary Artist</v>
      </c>
      <c r="I664" s="8" t="str">
        <f>IF(AND(F664="Main Primary Artist",SUBSTITUTE(E664," ","")&lt;&gt;"VariousArtists",SUBSTITUTE(E664," ","")&lt;&gt;"VariousArtist",E664&lt;&gt;"Various",SUBSTITUTE(E664," ","")&lt;&gt;"AssortedArtists",SUBSTITUTE(E664," ","")&lt;&gt;"AssortedArtist",E664&lt;&gt;"Assorted",SUBSTITUTE(E664," ","")&lt;&gt;"AsortedArtists",SUBSTITUTE(E664," ","")&lt;&gt;"AsortedArtist",E664&lt;&gt;"Asorted",E664&lt;&gt;"Other",,SUBSTITUTE(E664," ","")&lt;&gt;"MiscellaneousArtists",SUBSTITUTE(E664," ","")&lt;&gt;"MiscellaneousArtist",E664&lt;&gt;"Miscellaneous",SUBSTITUTE(E664," ","")&lt;&gt;"MiscelaneousArtists",SUBSTITUTE(E664," ","")&lt;&gt;"MiscelaneousArtist",E664&lt;&gt;"Miscelaneous"),"update Releases set ArtistId=(select ArtistId from Artists where Name=N'"&amp;SUBSTITUTE(trim(E664),"'","''")&amp;"' and EnterpriseId="&amp;EntId&amp;"), SearchKeywords=concat_ws(' ', Name, N'"&amp;SUBSTITUTE(trim(E664),"'","''")&amp;"',(select Name from Labels where LabelId=Releases.LabelId), ReleaseId, UPC, Catalog) where "&amp;IF(A664&lt;&gt;"","UPC="&amp;A664,"Catalog='"&amp;SUBSTITUTE(trim(B664),"'","''")&amp;"'")&amp;" and EnterpriseId="&amp;EntId,IF(and(F664&lt;&gt;"Main Primary Artist",SUBSTITUTE(E664," ","")&lt;&gt;"VariousArtists",SUBSTITUTE(E664," ","")&lt;&gt;"VariousArtist",E664&lt;&gt;"Various",SUBSTITUTE(E664," ","")&lt;&gt;"AssortedArtists",SUBSTITUTE(E664," ","")&lt;&gt;"AssortedArtist",E664&lt;&gt;"Assorted",SUBSTITUTE(E664," ","")&lt;&gt;"AsortedArtists",SUBSTITUTE(E664," ","")&lt;&gt;"AsortedArtist",E664&lt;&gt;"Asorted",E664&lt;&gt;"Other",,SUBSTITUTE(E664," ","")&lt;&gt;"MiscellaneousArtists",SUBSTITUTE(E664," ","")&lt;&gt;"MiscellaneousArtist",E664&lt;&gt;"Miscellaneous",SUBSTITUTE(E664," ","")&lt;&gt;"MiscelaneousArtists",SUBSTITUTE(E664," ","")&lt;&gt;"MiscelaneousArtist",E664&lt;&gt;"Miscelaneous"),"INSERT into Contributors VALUES (newid(), "&amp;IF(F664&lt;&gt;"Primary Artist", "(select RoleId from ContributorRoles where Name='"&amp;F664&amp;"'), 0", "49, 1")&amp; ", null, (select max(ReleaseId) from Releases where "&amp;IF(A664&lt;&gt;"","UPC="&amp;A664,"Catalog='"&amp;SUBSTITUTE(trim(B664),"'","''")&amp;"'")&amp;" and EnterpriseId="&amp;EntId&amp;"), (select ArtistId from Artists where Name=N'"&amp;SUBSTITUTE(trim(E664),"'","''")&amp;"' and EnterpriseId="&amp;EntId&amp;"), null)",""))</f>
        <v>update Releases set ArtistId=(select ArtistId from Artists where Name=N'PeJota10*' and EnterpriseId=647322), SearchKeywords=concat_ws(' ', Name, N'PeJota10*',(select Name from Labels where LabelId=Releases.LabelId), ReleaseId, UPC, Catalog) where UPC=728204550526 and EnterpriseId=647322</v>
      </c>
    </row>
    <row r="665">
      <c r="A665" s="110">
        <v>7.28204550526E11</v>
      </c>
      <c r="B665" s="84"/>
      <c r="C665" s="134" t="str">
        <f t="array" ref="C665">ifs(and(isblank($A665),isblank($B665)),"", not(iserror(vlookup($A665&amp;$B665,'3) Release_Label'!$D:$D&amp;'3) Release_Label'!$E:$E,1,0))),vlookup($A665&amp;$B665,{'3) Release_Label'!$D:$D&amp;'3) Release_Label'!$E:$E,'3) Release_Label'!$F:$F},2,0), or(and(not(isblank($B665)),$B665=$B664,$A665&lt;&gt;$A664),and(not(isblank($A665)),$A665=$A664,$B665&lt;&gt;$B664)),"ID LISTS UNALIGNED",and($A665&lt;&gt;"",countif('3) Release_Label'!$D:$D,$A665)=0),"NO UPC MATCH in Release_Label",and($B665&lt;&gt;"",countif('3) Release_Label'!$E:$E,$B665)=0),"NO CATALOG ID MATCH in Release_Label",iserror(vlookup($A665&amp;$B665,'3) Release_Label'!$D:$D&amp;'3) Release_Label'!$E:$E,1,0)),"NO UPC-CATALOG ID pair MATCH in Release_Label" )</f>
        <v>Rei de Esparta</v>
      </c>
      <c r="D665" s="134" t="str">
        <f t="array" ref="D665">ifs(and(isblank($A665),isblank($B665)),"", not(iserror(vlookup($A665&amp;$B665,'3) Release_Label'!$D:$D&amp;'3) Release_Label'!$E:$E,1,0))),vlookup($A665&amp;$B665,{'3) Release_Label'!$D:$D&amp;'3) Release_Label'!$E:$E,'3) Release_Label'!$H:$H},2,0), or(and(not(isblank($B665)),$B665=$B664,$A665&lt;&gt;$A664),and(not(isblank($A665)),$A665=$A664,$B665&lt;&gt;$B664)),"ID LISTS UNALIGNED",and($A665&lt;&gt;"",countif('3) Release_Label'!$D:$D,$A665)=0),"NO UPC MATCH in Release_Label",and($B665&lt;&gt;"",countif('3) Release_Label'!$E:$E,$B665)=0),"NO CATALOG ID MATCH in Release_Label",iserror(vlookup($A665&amp;$B665,'3) Release_Label'!$D:$D&amp;'3) Release_Label'!$E:$E,1,0)),"NO UPC-CATALOG ID pair MATCH in Release_Label" )</f>
        <v>Speed Up</v>
      </c>
      <c r="E665" s="96" t="s">
        <v>53</v>
      </c>
      <c r="F665" s="135" t="s">
        <v>669</v>
      </c>
      <c r="G665" s="136" t="str">
        <f t="array" ref="G665">ifs(or($F665="",$F665="Main Primary Artist"),$F665,not(iserror(vlookup($F665,'Reference info'!$J$5:$J$8,1,0))),"Key Artist",not(iserror(vlookup($F665,'Reference info'!$J$38:$J$405,1,0))),"Performer",not(iserror(vlookup($F665,'Reference info'!$J$10:$J$36,1,0))),"Producer &amp; Engineer")</f>
        <v>Producer &amp; Engineer</v>
      </c>
      <c r="I665" s="8" t="str">
        <f>IF(AND(F665="Main Primary Artist",SUBSTITUTE(E665," ","")&lt;&gt;"VariousArtists",SUBSTITUTE(E665," ","")&lt;&gt;"VariousArtist",E665&lt;&gt;"Various",SUBSTITUTE(E665," ","")&lt;&gt;"AssortedArtists",SUBSTITUTE(E665," ","")&lt;&gt;"AssortedArtist",E665&lt;&gt;"Assorted",SUBSTITUTE(E665," ","")&lt;&gt;"AsortedArtists",SUBSTITUTE(E665," ","")&lt;&gt;"AsortedArtist",E665&lt;&gt;"Asorted",E665&lt;&gt;"Other",,SUBSTITUTE(E665," ","")&lt;&gt;"MiscellaneousArtists",SUBSTITUTE(E665," ","")&lt;&gt;"MiscellaneousArtist",E665&lt;&gt;"Miscellaneous",SUBSTITUTE(E665," ","")&lt;&gt;"MiscelaneousArtists",SUBSTITUTE(E665," ","")&lt;&gt;"MiscelaneousArtist",E665&lt;&gt;"Miscelaneous"),"update Releases set ArtistId=(select ArtistId from Artists where Name=N'"&amp;SUBSTITUTE(trim(E665),"'","''")&amp;"' and EnterpriseId="&amp;EntId&amp;"), SearchKeywords=concat_ws(' ', Name, N'"&amp;SUBSTITUTE(trim(E665),"'","''")&amp;"',(select Name from Labels where LabelId=Releases.LabelId), ReleaseId, UPC, Catalog) where "&amp;IF(A665&lt;&gt;"","UPC="&amp;A665,"Catalog='"&amp;SUBSTITUTE(trim(B665),"'","''")&amp;"'")&amp;" and EnterpriseId="&amp;EntId,IF(and(F665&lt;&gt;"Main Primary Artist",SUBSTITUTE(E665," ","")&lt;&gt;"VariousArtists",SUBSTITUTE(E665," ","")&lt;&gt;"VariousArtist",E665&lt;&gt;"Various",SUBSTITUTE(E665," ","")&lt;&gt;"AssortedArtists",SUBSTITUTE(E665," ","")&lt;&gt;"AssortedArtist",E665&lt;&gt;"Assorted",SUBSTITUTE(E665," ","")&lt;&gt;"AsortedArtists",SUBSTITUTE(E665," ","")&lt;&gt;"AsortedArtist",E665&lt;&gt;"Asorted",E665&lt;&gt;"Other",,SUBSTITUTE(E665," ","")&lt;&gt;"MiscellaneousArtists",SUBSTITUTE(E665," ","")&lt;&gt;"MiscellaneousArtist",E665&lt;&gt;"Miscellaneous",SUBSTITUTE(E665," ","")&lt;&gt;"MiscelaneousArtists",SUBSTITUTE(E665," ","")&lt;&gt;"MiscelaneousArtist",E665&lt;&gt;"Miscelaneous"),"INSERT into Contributors VALUES (newid(), "&amp;IF(F665&lt;&gt;"Primary Artist", "(select RoleId from ContributorRoles where Name='"&amp;F665&amp;"'), 0", "49, 1")&amp; ", null, (select max(ReleaseId) from Releases where "&amp;IF(A665&lt;&gt;"","UPC="&amp;A665,"Catalog='"&amp;SUBSTITUTE(trim(B665),"'","''")&amp;"'")&amp;" and EnterpriseId="&amp;EntId&amp;"), (select ArtistId from Artists where Name=N'"&amp;SUBSTITUTE(trim(E665),"'","''")&amp;"' and EnterpriseId="&amp;EntId&amp;"), null)",""))</f>
        <v>INSERT into Contributors VALUES (newid(), (select RoleId from ContributorRoles where Name='Engineer'), 0, null, (select max(ReleaseId) from Releases where UPC=728204550526 and EnterpriseId=647322), (select ArtistId from Artists where Name=N'PeJota10*' and EnterpriseId=647322), null)</v>
      </c>
    </row>
    <row r="666">
      <c r="A666" s="110">
        <v>7.28204702765E11</v>
      </c>
      <c r="B666" s="84"/>
      <c r="C666" s="134" t="str">
        <f t="array" ref="C666">ifs(and(isblank($A666),isblank($B666)),"", not(iserror(vlookup($A666&amp;$B666,'3) Release_Label'!$D:$D&amp;'3) Release_Label'!$E:$E,1,0))),vlookup($A666&amp;$B666,{'3) Release_Label'!$D:$D&amp;'3) Release_Label'!$E:$E,'3) Release_Label'!$F:$F},2,0), or(and(not(isblank($B666)),$B666=$B665,$A666&lt;&gt;$A665),and(not(isblank($A666)),$A666=$A665,$B666&lt;&gt;$B665)),"ID LISTS UNALIGNED",and($A666&lt;&gt;"",countif('3) Release_Label'!$D:$D,$A666)=0),"NO UPC MATCH in Release_Label",and($B666&lt;&gt;"",countif('3) Release_Label'!$E:$E,$B666)=0),"NO CATALOG ID MATCH in Release_Label",iserror(vlookup($A666&amp;$B666,'3) Release_Label'!$D:$D&amp;'3) Release_Label'!$E:$E,1,0)),"NO UPC-CATALOG ID pair MATCH in Release_Label" )</f>
        <v>Visão de Cobra</v>
      </c>
      <c r="D666" s="134" t="str">
        <f t="array" ref="D666">ifs(and(isblank($A666),isblank($B666)),"", not(iserror(vlookup($A666&amp;$B666,'3) Release_Label'!$D:$D&amp;'3) Release_Label'!$E:$E,1,0))),vlookup($A666&amp;$B666,{'3) Release_Label'!$D:$D&amp;'3) Release_Label'!$E:$E,'3) Release_Label'!$H:$H},2,0), or(and(not(isblank($B666)),$B666=$B665,$A666&lt;&gt;$A665),and(not(isblank($A666)),$A666=$A665,$B666&lt;&gt;$B665)),"ID LISTS UNALIGNED",and($A666&lt;&gt;"",countif('3) Release_Label'!$D:$D,$A666)=0),"NO UPC MATCH in Release_Label",and($B666&lt;&gt;"",countif('3) Release_Label'!$E:$E,$B666)=0),"NO CATALOG ID MATCH in Release_Label",iserror(vlookup($A666&amp;$B666,'3) Release_Label'!$D:$D&amp;'3) Release_Label'!$E:$E,1,0)),"NO UPC-CATALOG ID pair MATCH in Release_Label" )</f>
        <v>Speed Up</v>
      </c>
      <c r="E666" s="96" t="s">
        <v>53</v>
      </c>
      <c r="F666" s="135" t="s">
        <v>667</v>
      </c>
      <c r="G666" s="136" t="str">
        <f t="array" ref="G666">ifs(or($F666="",$F666="Main Primary Artist"),$F666,not(iserror(vlookup($F666,'Reference info'!$J$5:$J$8,1,0))),"Key Artist",not(iserror(vlookup($F666,'Reference info'!$J$38:$J$405,1,0))),"Performer",not(iserror(vlookup($F666,'Reference info'!$J$10:$J$36,1,0))),"Producer &amp; Engineer")</f>
        <v>Producer &amp; Engineer</v>
      </c>
      <c r="I666" s="8" t="str">
        <f>IF(AND(F666="Main Primary Artist",SUBSTITUTE(E666," ","")&lt;&gt;"VariousArtists",SUBSTITUTE(E666," ","")&lt;&gt;"VariousArtist",E666&lt;&gt;"Various",SUBSTITUTE(E666," ","")&lt;&gt;"AssortedArtists",SUBSTITUTE(E666," ","")&lt;&gt;"AssortedArtist",E666&lt;&gt;"Assorted",SUBSTITUTE(E666," ","")&lt;&gt;"AsortedArtists",SUBSTITUTE(E666," ","")&lt;&gt;"AsortedArtist",E666&lt;&gt;"Asorted",E666&lt;&gt;"Other",,SUBSTITUTE(E666," ","")&lt;&gt;"MiscellaneousArtists",SUBSTITUTE(E666," ","")&lt;&gt;"MiscellaneousArtist",E666&lt;&gt;"Miscellaneous",SUBSTITUTE(E666," ","")&lt;&gt;"MiscelaneousArtists",SUBSTITUTE(E666," ","")&lt;&gt;"MiscelaneousArtist",E666&lt;&gt;"Miscelaneous"),"update Releases set ArtistId=(select ArtistId from Artists where Name=N'"&amp;SUBSTITUTE(trim(E666),"'","''")&amp;"' and EnterpriseId="&amp;EntId&amp;"), SearchKeywords=concat_ws(' ', Name, N'"&amp;SUBSTITUTE(trim(E666),"'","''")&amp;"',(select Name from Labels where LabelId=Releases.LabelId), ReleaseId, UPC, Catalog) where "&amp;IF(A666&lt;&gt;"","UPC="&amp;A666,"Catalog='"&amp;SUBSTITUTE(trim(B666),"'","''")&amp;"'")&amp;" and EnterpriseId="&amp;EntId,IF(and(F666&lt;&gt;"Main Primary Artist",SUBSTITUTE(E666," ","")&lt;&gt;"VariousArtists",SUBSTITUTE(E666," ","")&lt;&gt;"VariousArtist",E666&lt;&gt;"Various",SUBSTITUTE(E666," ","")&lt;&gt;"AssortedArtists",SUBSTITUTE(E666," ","")&lt;&gt;"AssortedArtist",E666&lt;&gt;"Assorted",SUBSTITUTE(E666," ","")&lt;&gt;"AsortedArtists",SUBSTITUTE(E666," ","")&lt;&gt;"AsortedArtist",E666&lt;&gt;"Asorted",E666&lt;&gt;"Other",,SUBSTITUTE(E666," ","")&lt;&gt;"MiscellaneousArtists",SUBSTITUTE(E666," ","")&lt;&gt;"MiscellaneousArtist",E666&lt;&gt;"Miscellaneous",SUBSTITUTE(E666," ","")&lt;&gt;"MiscelaneousArtists",SUBSTITUTE(E666," ","")&lt;&gt;"MiscelaneousArtist",E666&lt;&gt;"Miscelaneous"),"INSERT into Contributors VALUES (newid(), "&amp;IF(F666&lt;&gt;"Primary Artist", "(select RoleId from ContributorRoles where Name='"&amp;F666&amp;"'), 0", "49, 1")&amp; ", null, (select max(ReleaseId) from Releases where "&amp;IF(A666&lt;&gt;"","UPC="&amp;A666,"Catalog='"&amp;SUBSTITUTE(trim(B666),"'","''")&amp;"'")&amp;" and EnterpriseId="&amp;EntId&amp;"), (select ArtistId from Artists where Name=N'"&amp;SUBSTITUTE(trim(E666),"'","''")&amp;"' and EnterpriseId="&amp;EntId&amp;"), null)",""))</f>
        <v>INSERT into Contributors VALUES (newid(), (select RoleId from ContributorRoles where Name='Producer'), 0, null, (select max(ReleaseId) from Releases where UPC=728204702765 and EnterpriseId=647322), (select ArtistId from Artists where Name=N'PeJota10*' and EnterpriseId=647322), null)</v>
      </c>
    </row>
    <row r="667">
      <c r="A667" s="110">
        <v>7.28204702765E11</v>
      </c>
      <c r="B667" s="84"/>
      <c r="C667" s="134" t="str">
        <f t="array" ref="C667">ifs(and(isblank($A667),isblank($B667)),"", not(iserror(vlookup($A667&amp;$B667,'3) Release_Label'!$D:$D&amp;'3) Release_Label'!$E:$E,1,0))),vlookup($A667&amp;$B667,{'3) Release_Label'!$D:$D&amp;'3) Release_Label'!$E:$E,'3) Release_Label'!$F:$F},2,0), or(and(not(isblank($B667)),$B667=$B666,$A667&lt;&gt;$A666),and(not(isblank($A667)),$A667=$A666,$B667&lt;&gt;$B666)),"ID LISTS UNALIGNED",and($A667&lt;&gt;"",countif('3) Release_Label'!$D:$D,$A667)=0),"NO UPC MATCH in Release_Label",and($B667&lt;&gt;"",countif('3) Release_Label'!$E:$E,$B667)=0),"NO CATALOG ID MATCH in Release_Label",iserror(vlookup($A667&amp;$B667,'3) Release_Label'!$D:$D&amp;'3) Release_Label'!$E:$E,1,0)),"NO UPC-CATALOG ID pair MATCH in Release_Label" )</f>
        <v>Visão de Cobra</v>
      </c>
      <c r="D667" s="134" t="str">
        <f t="array" ref="D667">ifs(and(isblank($A667),isblank($B667)),"", not(iserror(vlookup($A667&amp;$B667,'3) Release_Label'!$D:$D&amp;'3) Release_Label'!$E:$E,1,0))),vlookup($A667&amp;$B667,{'3) Release_Label'!$D:$D&amp;'3) Release_Label'!$E:$E,'3) Release_Label'!$H:$H},2,0), or(and(not(isblank($B667)),$B667=$B666,$A667&lt;&gt;$A666),and(not(isblank($A667)),$A667=$A666,$B667&lt;&gt;$B666)),"ID LISTS UNALIGNED",and($A667&lt;&gt;"",countif('3) Release_Label'!$D:$D,$A667)=0),"NO UPC MATCH in Release_Label",and($B667&lt;&gt;"",countif('3) Release_Label'!$E:$E,$B667)=0),"NO CATALOG ID MATCH in Release_Label",iserror(vlookup($A667&amp;$B667,'3) Release_Label'!$D:$D&amp;'3) Release_Label'!$E:$E,1,0)),"NO UPC-CATALOG ID pair MATCH in Release_Label" )</f>
        <v>Speed Up</v>
      </c>
      <c r="E667" s="96" t="s">
        <v>53</v>
      </c>
      <c r="F667" s="140" t="s">
        <v>666</v>
      </c>
      <c r="G667" s="136" t="str">
        <f t="array" ref="G667">ifs(or($F667="",$F667="Main Primary Artist"),$F667,not(iserror(vlookup($F667,'Reference info'!$J$5:$J$8,1,0))),"Key Artist",not(iserror(vlookup($F667,'Reference info'!$J$38:$J$405,1,0))),"Performer",not(iserror(vlookup($F667,'Reference info'!$J$10:$J$36,1,0))),"Producer &amp; Engineer")</f>
        <v>Main Primary Artist</v>
      </c>
      <c r="I667" s="8" t="str">
        <f>IF(AND(F667="Main Primary Artist",SUBSTITUTE(E667," ","")&lt;&gt;"VariousArtists",SUBSTITUTE(E667," ","")&lt;&gt;"VariousArtist",E667&lt;&gt;"Various",SUBSTITUTE(E667," ","")&lt;&gt;"AssortedArtists",SUBSTITUTE(E667," ","")&lt;&gt;"AssortedArtist",E667&lt;&gt;"Assorted",SUBSTITUTE(E667," ","")&lt;&gt;"AsortedArtists",SUBSTITUTE(E667," ","")&lt;&gt;"AsortedArtist",E667&lt;&gt;"Asorted",E667&lt;&gt;"Other",,SUBSTITUTE(E667," ","")&lt;&gt;"MiscellaneousArtists",SUBSTITUTE(E667," ","")&lt;&gt;"MiscellaneousArtist",E667&lt;&gt;"Miscellaneous",SUBSTITUTE(E667," ","")&lt;&gt;"MiscelaneousArtists",SUBSTITUTE(E667," ","")&lt;&gt;"MiscelaneousArtist",E667&lt;&gt;"Miscelaneous"),"update Releases set ArtistId=(select ArtistId from Artists where Name=N'"&amp;SUBSTITUTE(trim(E667),"'","''")&amp;"' and EnterpriseId="&amp;EntId&amp;"), SearchKeywords=concat_ws(' ', Name, N'"&amp;SUBSTITUTE(trim(E667),"'","''")&amp;"',(select Name from Labels where LabelId=Releases.LabelId), ReleaseId, UPC, Catalog) where "&amp;IF(A667&lt;&gt;"","UPC="&amp;A667,"Catalog='"&amp;SUBSTITUTE(trim(B667),"'","''")&amp;"'")&amp;" and EnterpriseId="&amp;EntId,IF(and(F667&lt;&gt;"Main Primary Artist",SUBSTITUTE(E667," ","")&lt;&gt;"VariousArtists",SUBSTITUTE(E667," ","")&lt;&gt;"VariousArtist",E667&lt;&gt;"Various",SUBSTITUTE(E667," ","")&lt;&gt;"AssortedArtists",SUBSTITUTE(E667," ","")&lt;&gt;"AssortedArtist",E667&lt;&gt;"Assorted",SUBSTITUTE(E667," ","")&lt;&gt;"AsortedArtists",SUBSTITUTE(E667," ","")&lt;&gt;"AsortedArtist",E667&lt;&gt;"Asorted",E667&lt;&gt;"Other",,SUBSTITUTE(E667," ","")&lt;&gt;"MiscellaneousArtists",SUBSTITUTE(E667," ","")&lt;&gt;"MiscellaneousArtist",E667&lt;&gt;"Miscellaneous",SUBSTITUTE(E667," ","")&lt;&gt;"MiscelaneousArtists",SUBSTITUTE(E667," ","")&lt;&gt;"MiscelaneousArtist",E667&lt;&gt;"Miscelaneous"),"INSERT into Contributors VALUES (newid(), "&amp;IF(F667&lt;&gt;"Primary Artist", "(select RoleId from ContributorRoles where Name='"&amp;F667&amp;"'), 0", "49, 1")&amp; ", null, (select max(ReleaseId) from Releases where "&amp;IF(A667&lt;&gt;"","UPC="&amp;A667,"Catalog='"&amp;SUBSTITUTE(trim(B667),"'","''")&amp;"'")&amp;" and EnterpriseId="&amp;EntId&amp;"), (select ArtistId from Artists where Name=N'"&amp;SUBSTITUTE(trim(E667),"'","''")&amp;"' and EnterpriseId="&amp;EntId&amp;"), null)",""))</f>
        <v>update Releases set ArtistId=(select ArtistId from Artists where Name=N'PeJota10*' and EnterpriseId=647322), SearchKeywords=concat_ws(' ', Name, N'PeJota10*',(select Name from Labels where LabelId=Releases.LabelId), ReleaseId, UPC, Catalog) where UPC=728204702765 and EnterpriseId=647322</v>
      </c>
    </row>
    <row r="668">
      <c r="A668" s="110">
        <v>7.28204702765E11</v>
      </c>
      <c r="B668" s="84"/>
      <c r="C668" s="134" t="str">
        <f t="array" ref="C668">ifs(and(isblank($A668),isblank($B668)),"", not(iserror(vlookup($A668&amp;$B668,'3) Release_Label'!$D:$D&amp;'3) Release_Label'!$E:$E,1,0))),vlookup($A668&amp;$B668,{'3) Release_Label'!$D:$D&amp;'3) Release_Label'!$E:$E,'3) Release_Label'!$F:$F},2,0), or(and(not(isblank($B668)),$B668=$B667,$A668&lt;&gt;$A667),and(not(isblank($A668)),$A668=$A667,$B668&lt;&gt;$B667)),"ID LISTS UNALIGNED",and($A668&lt;&gt;"",countif('3) Release_Label'!$D:$D,$A668)=0),"NO UPC MATCH in Release_Label",and($B668&lt;&gt;"",countif('3) Release_Label'!$E:$E,$B668)=0),"NO CATALOG ID MATCH in Release_Label",iserror(vlookup($A668&amp;$B668,'3) Release_Label'!$D:$D&amp;'3) Release_Label'!$E:$E,1,0)),"NO UPC-CATALOG ID pair MATCH in Release_Label" )</f>
        <v>Visão de Cobra</v>
      </c>
      <c r="D668" s="134" t="str">
        <f t="array" ref="D668">ifs(and(isblank($A668),isblank($B668)),"", not(iserror(vlookup($A668&amp;$B668,'3) Release_Label'!$D:$D&amp;'3) Release_Label'!$E:$E,1,0))),vlookup($A668&amp;$B668,{'3) Release_Label'!$D:$D&amp;'3) Release_Label'!$E:$E,'3) Release_Label'!$H:$H},2,0), or(and(not(isblank($B668)),$B668=$B667,$A668&lt;&gt;$A667),and(not(isblank($A668)),$A668=$A667,$B668&lt;&gt;$B667)),"ID LISTS UNALIGNED",and($A668&lt;&gt;"",countif('3) Release_Label'!$D:$D,$A668)=0),"NO UPC MATCH in Release_Label",and($B668&lt;&gt;"",countif('3) Release_Label'!$E:$E,$B668)=0),"NO CATALOG ID MATCH in Release_Label",iserror(vlookup($A668&amp;$B668,'3) Release_Label'!$D:$D&amp;'3) Release_Label'!$E:$E,1,0)),"NO UPC-CATALOG ID pair MATCH in Release_Label" )</f>
        <v>Speed Up</v>
      </c>
      <c r="E668" s="96" t="s">
        <v>53</v>
      </c>
      <c r="F668" s="135" t="s">
        <v>669</v>
      </c>
      <c r="G668" s="136" t="str">
        <f t="array" ref="G668">ifs(or($F668="",$F668="Main Primary Artist"),$F668,not(iserror(vlookup($F668,'Reference info'!$J$5:$J$8,1,0))),"Key Artist",not(iserror(vlookup($F668,'Reference info'!$J$38:$J$405,1,0))),"Performer",not(iserror(vlookup($F668,'Reference info'!$J$10:$J$36,1,0))),"Producer &amp; Engineer")</f>
        <v>Producer &amp; Engineer</v>
      </c>
      <c r="I668" s="8" t="str">
        <f>IF(AND(F668="Main Primary Artist",SUBSTITUTE(E668," ","")&lt;&gt;"VariousArtists",SUBSTITUTE(E668," ","")&lt;&gt;"VariousArtist",E668&lt;&gt;"Various",SUBSTITUTE(E668," ","")&lt;&gt;"AssortedArtists",SUBSTITUTE(E668," ","")&lt;&gt;"AssortedArtist",E668&lt;&gt;"Assorted",SUBSTITUTE(E668," ","")&lt;&gt;"AsortedArtists",SUBSTITUTE(E668," ","")&lt;&gt;"AsortedArtist",E668&lt;&gt;"Asorted",E668&lt;&gt;"Other",,SUBSTITUTE(E668," ","")&lt;&gt;"MiscellaneousArtists",SUBSTITUTE(E668," ","")&lt;&gt;"MiscellaneousArtist",E668&lt;&gt;"Miscellaneous",SUBSTITUTE(E668," ","")&lt;&gt;"MiscelaneousArtists",SUBSTITUTE(E668," ","")&lt;&gt;"MiscelaneousArtist",E668&lt;&gt;"Miscelaneous"),"update Releases set ArtistId=(select ArtistId from Artists where Name=N'"&amp;SUBSTITUTE(trim(E668),"'","''")&amp;"' and EnterpriseId="&amp;EntId&amp;"), SearchKeywords=concat_ws(' ', Name, N'"&amp;SUBSTITUTE(trim(E668),"'","''")&amp;"',(select Name from Labels where LabelId=Releases.LabelId), ReleaseId, UPC, Catalog) where "&amp;IF(A668&lt;&gt;"","UPC="&amp;A668,"Catalog='"&amp;SUBSTITUTE(trim(B668),"'","''")&amp;"'")&amp;" and EnterpriseId="&amp;EntId,IF(and(F668&lt;&gt;"Main Primary Artist",SUBSTITUTE(E668," ","")&lt;&gt;"VariousArtists",SUBSTITUTE(E668," ","")&lt;&gt;"VariousArtist",E668&lt;&gt;"Various",SUBSTITUTE(E668," ","")&lt;&gt;"AssortedArtists",SUBSTITUTE(E668," ","")&lt;&gt;"AssortedArtist",E668&lt;&gt;"Assorted",SUBSTITUTE(E668," ","")&lt;&gt;"AsortedArtists",SUBSTITUTE(E668," ","")&lt;&gt;"AsortedArtist",E668&lt;&gt;"Asorted",E668&lt;&gt;"Other",,SUBSTITUTE(E668," ","")&lt;&gt;"MiscellaneousArtists",SUBSTITUTE(E668," ","")&lt;&gt;"MiscellaneousArtist",E668&lt;&gt;"Miscellaneous",SUBSTITUTE(E668," ","")&lt;&gt;"MiscelaneousArtists",SUBSTITUTE(E668," ","")&lt;&gt;"MiscelaneousArtist",E668&lt;&gt;"Miscelaneous"),"INSERT into Contributors VALUES (newid(), "&amp;IF(F668&lt;&gt;"Primary Artist", "(select RoleId from ContributorRoles where Name='"&amp;F668&amp;"'), 0", "49, 1")&amp; ", null, (select max(ReleaseId) from Releases where "&amp;IF(A668&lt;&gt;"","UPC="&amp;A668,"Catalog='"&amp;SUBSTITUTE(trim(B668),"'","''")&amp;"'")&amp;" and EnterpriseId="&amp;EntId&amp;"), (select ArtistId from Artists where Name=N'"&amp;SUBSTITUTE(trim(E668),"'","''")&amp;"' and EnterpriseId="&amp;EntId&amp;"), null)",""))</f>
        <v>INSERT into Contributors VALUES (newid(), (select RoleId from ContributorRoles where Name='Engineer'), 0, null, (select max(ReleaseId) from Releases where UPC=728204702765 and EnterpriseId=647322), (select ArtistId from Artists where Name=N'PeJota10*' and EnterpriseId=647322), null)</v>
      </c>
    </row>
    <row r="669">
      <c r="A669" s="110">
        <v>7.28204702956E11</v>
      </c>
      <c r="B669" s="84"/>
      <c r="C669" s="134" t="str">
        <f t="array" ref="C669">ifs(and(isblank($A669),isblank($B669)),"", not(iserror(vlookup($A669&amp;$B669,'3) Release_Label'!$D:$D&amp;'3) Release_Label'!$E:$E,1,0))),vlookup($A669&amp;$B669,{'3) Release_Label'!$D:$D&amp;'3) Release_Label'!$E:$E,'3) Release_Label'!$F:$F},2,0), or(and(not(isblank($B669)),$B669=$B668,$A669&lt;&gt;$A668),and(not(isblank($A669)),$A669=$A668,$B669&lt;&gt;$B668)),"ID LISTS UNALIGNED",and($A669&lt;&gt;"",countif('3) Release_Label'!$D:$D,$A669)=0),"NO UPC MATCH in Release_Label",and($B669&lt;&gt;"",countif('3) Release_Label'!$E:$E,$B669)=0),"NO CATALOG ID MATCH in Release_Label",iserror(vlookup($A669&amp;$B669,'3) Release_Label'!$D:$D&amp;'3) Release_Label'!$E:$E,1,0)),"NO UPC-CATALOG ID pair MATCH in Release_Label" )</f>
        <v>Visão de Cobra</v>
      </c>
      <c r="D669" s="134" t="str">
        <f t="array" ref="D669">ifs(and(isblank($A669),isblank($B669)),"", not(iserror(vlookup($A669&amp;$B669,'3) Release_Label'!$D:$D&amp;'3) Release_Label'!$E:$E,1,0))),vlookup($A669&amp;$B669,{'3) Release_Label'!$D:$D&amp;'3) Release_Label'!$E:$E,'3) Release_Label'!$H:$H},2,0), or(and(not(isblank($B669)),$B669=$B668,$A669&lt;&gt;$A668),and(not(isblank($A669)),$A669=$A668,$B669&lt;&gt;$B668)),"ID LISTS UNALIGNED",and($A669&lt;&gt;"",countif('3) Release_Label'!$D:$D,$A669)=0),"NO UPC MATCH in Release_Label",and($B669&lt;&gt;"",countif('3) Release_Label'!$E:$E,$B669)=0),"NO CATALOG ID MATCH in Release_Label",iserror(vlookup($A669&amp;$B669,'3) Release_Label'!$D:$D&amp;'3) Release_Label'!$E:$E,1,0)),"NO UPC-CATALOG ID pair MATCH in Release_Label" )</f>
        <v/>
      </c>
      <c r="E669" s="96" t="s">
        <v>53</v>
      </c>
      <c r="F669" s="135" t="s">
        <v>667</v>
      </c>
      <c r="G669" s="136" t="str">
        <f t="array" ref="G669">ifs(or($F669="",$F669="Main Primary Artist"),$F669,not(iserror(vlookup($F669,'Reference info'!$J$5:$J$8,1,0))),"Key Artist",not(iserror(vlookup($F669,'Reference info'!$J$38:$J$405,1,0))),"Performer",not(iserror(vlookup($F669,'Reference info'!$J$10:$J$36,1,0))),"Producer &amp; Engineer")</f>
        <v>Producer &amp; Engineer</v>
      </c>
      <c r="I669" s="8" t="str">
        <f>IF(AND(F669="Main Primary Artist",SUBSTITUTE(E669," ","")&lt;&gt;"VariousArtists",SUBSTITUTE(E669," ","")&lt;&gt;"VariousArtist",E669&lt;&gt;"Various",SUBSTITUTE(E669," ","")&lt;&gt;"AssortedArtists",SUBSTITUTE(E669," ","")&lt;&gt;"AssortedArtist",E669&lt;&gt;"Assorted",SUBSTITUTE(E669," ","")&lt;&gt;"AsortedArtists",SUBSTITUTE(E669," ","")&lt;&gt;"AsortedArtist",E669&lt;&gt;"Asorted",E669&lt;&gt;"Other",,SUBSTITUTE(E669," ","")&lt;&gt;"MiscellaneousArtists",SUBSTITUTE(E669," ","")&lt;&gt;"MiscellaneousArtist",E669&lt;&gt;"Miscellaneous",SUBSTITUTE(E669," ","")&lt;&gt;"MiscelaneousArtists",SUBSTITUTE(E669," ","")&lt;&gt;"MiscelaneousArtist",E669&lt;&gt;"Miscelaneous"),"update Releases set ArtistId=(select ArtistId from Artists where Name=N'"&amp;SUBSTITUTE(trim(E669),"'","''")&amp;"' and EnterpriseId="&amp;EntId&amp;"), SearchKeywords=concat_ws(' ', Name, N'"&amp;SUBSTITUTE(trim(E669),"'","''")&amp;"',(select Name from Labels where LabelId=Releases.LabelId), ReleaseId, UPC, Catalog) where "&amp;IF(A669&lt;&gt;"","UPC="&amp;A669,"Catalog='"&amp;SUBSTITUTE(trim(B669),"'","''")&amp;"'")&amp;" and EnterpriseId="&amp;EntId,IF(and(F669&lt;&gt;"Main Primary Artist",SUBSTITUTE(E669," ","")&lt;&gt;"VariousArtists",SUBSTITUTE(E669," ","")&lt;&gt;"VariousArtist",E669&lt;&gt;"Various",SUBSTITUTE(E669," ","")&lt;&gt;"AssortedArtists",SUBSTITUTE(E669," ","")&lt;&gt;"AssortedArtist",E669&lt;&gt;"Assorted",SUBSTITUTE(E669," ","")&lt;&gt;"AsortedArtists",SUBSTITUTE(E669," ","")&lt;&gt;"AsortedArtist",E669&lt;&gt;"Asorted",E669&lt;&gt;"Other",,SUBSTITUTE(E669," ","")&lt;&gt;"MiscellaneousArtists",SUBSTITUTE(E669," ","")&lt;&gt;"MiscellaneousArtist",E669&lt;&gt;"Miscellaneous",SUBSTITUTE(E669," ","")&lt;&gt;"MiscelaneousArtists",SUBSTITUTE(E669," ","")&lt;&gt;"MiscelaneousArtist",E669&lt;&gt;"Miscelaneous"),"INSERT into Contributors VALUES (newid(), "&amp;IF(F669&lt;&gt;"Primary Artist", "(select RoleId from ContributorRoles where Name='"&amp;F669&amp;"'), 0", "49, 1")&amp; ", null, (select max(ReleaseId) from Releases where "&amp;IF(A669&lt;&gt;"","UPC="&amp;A669,"Catalog='"&amp;SUBSTITUTE(trim(B669),"'","''")&amp;"'")&amp;" and EnterpriseId="&amp;EntId&amp;"), (select ArtistId from Artists where Name=N'"&amp;SUBSTITUTE(trim(E669),"'","''")&amp;"' and EnterpriseId="&amp;EntId&amp;"), null)",""))</f>
        <v>INSERT into Contributors VALUES (newid(), (select RoleId from ContributorRoles where Name='Producer'), 0, null, (select max(ReleaseId) from Releases where UPC=728204702956 and EnterpriseId=647322), (select ArtistId from Artists where Name=N'PeJota10*' and EnterpriseId=647322), null)</v>
      </c>
    </row>
    <row r="670">
      <c r="A670" s="110">
        <v>7.28204702956E11</v>
      </c>
      <c r="B670" s="84"/>
      <c r="C670" s="134" t="str">
        <f t="array" ref="C670">ifs(and(isblank($A670),isblank($B670)),"", not(iserror(vlookup($A670&amp;$B670,'3) Release_Label'!$D:$D&amp;'3) Release_Label'!$E:$E,1,0))),vlookup($A670&amp;$B670,{'3) Release_Label'!$D:$D&amp;'3) Release_Label'!$E:$E,'3) Release_Label'!$F:$F},2,0), or(and(not(isblank($B670)),$B670=$B669,$A670&lt;&gt;$A669),and(not(isblank($A670)),$A670=$A669,$B670&lt;&gt;$B669)),"ID LISTS UNALIGNED",and($A670&lt;&gt;"",countif('3) Release_Label'!$D:$D,$A670)=0),"NO UPC MATCH in Release_Label",and($B670&lt;&gt;"",countif('3) Release_Label'!$E:$E,$B670)=0),"NO CATALOG ID MATCH in Release_Label",iserror(vlookup($A670&amp;$B670,'3) Release_Label'!$D:$D&amp;'3) Release_Label'!$E:$E,1,0)),"NO UPC-CATALOG ID pair MATCH in Release_Label" )</f>
        <v>Visão de Cobra</v>
      </c>
      <c r="D670" s="134" t="str">
        <f t="array" ref="D670">ifs(and(isblank($A670),isblank($B670)),"", not(iserror(vlookup($A670&amp;$B670,'3) Release_Label'!$D:$D&amp;'3) Release_Label'!$E:$E,1,0))),vlookup($A670&amp;$B670,{'3) Release_Label'!$D:$D&amp;'3) Release_Label'!$E:$E,'3) Release_Label'!$H:$H},2,0), or(and(not(isblank($B670)),$B670=$B669,$A670&lt;&gt;$A669),and(not(isblank($A670)),$A670=$A669,$B670&lt;&gt;$B669)),"ID LISTS UNALIGNED",and($A670&lt;&gt;"",countif('3) Release_Label'!$D:$D,$A670)=0),"NO UPC MATCH in Release_Label",and($B670&lt;&gt;"",countif('3) Release_Label'!$E:$E,$B670)=0),"NO CATALOG ID MATCH in Release_Label",iserror(vlookup($A670&amp;$B670,'3) Release_Label'!$D:$D&amp;'3) Release_Label'!$E:$E,1,0)),"NO UPC-CATALOG ID pair MATCH in Release_Label" )</f>
        <v/>
      </c>
      <c r="E670" s="96" t="s">
        <v>53</v>
      </c>
      <c r="F670" s="140" t="s">
        <v>666</v>
      </c>
      <c r="G670" s="136" t="str">
        <f t="array" ref="G670">ifs(or($F670="",$F670="Main Primary Artist"),$F670,not(iserror(vlookup($F670,'Reference info'!$J$5:$J$8,1,0))),"Key Artist",not(iserror(vlookup($F670,'Reference info'!$J$38:$J$405,1,0))),"Performer",not(iserror(vlookup($F670,'Reference info'!$J$10:$J$36,1,0))),"Producer &amp; Engineer")</f>
        <v>Main Primary Artist</v>
      </c>
      <c r="I670" s="8" t="str">
        <f>IF(AND(F670="Main Primary Artist",SUBSTITUTE(E670," ","")&lt;&gt;"VariousArtists",SUBSTITUTE(E670," ","")&lt;&gt;"VariousArtist",E670&lt;&gt;"Various",SUBSTITUTE(E670," ","")&lt;&gt;"AssortedArtists",SUBSTITUTE(E670," ","")&lt;&gt;"AssortedArtist",E670&lt;&gt;"Assorted",SUBSTITUTE(E670," ","")&lt;&gt;"AsortedArtists",SUBSTITUTE(E670," ","")&lt;&gt;"AsortedArtist",E670&lt;&gt;"Asorted",E670&lt;&gt;"Other",,SUBSTITUTE(E670," ","")&lt;&gt;"MiscellaneousArtists",SUBSTITUTE(E670," ","")&lt;&gt;"MiscellaneousArtist",E670&lt;&gt;"Miscellaneous",SUBSTITUTE(E670," ","")&lt;&gt;"MiscelaneousArtists",SUBSTITUTE(E670," ","")&lt;&gt;"MiscelaneousArtist",E670&lt;&gt;"Miscelaneous"),"update Releases set ArtistId=(select ArtistId from Artists where Name=N'"&amp;SUBSTITUTE(trim(E670),"'","''")&amp;"' and EnterpriseId="&amp;EntId&amp;"), SearchKeywords=concat_ws(' ', Name, N'"&amp;SUBSTITUTE(trim(E670),"'","''")&amp;"',(select Name from Labels where LabelId=Releases.LabelId), ReleaseId, UPC, Catalog) where "&amp;IF(A670&lt;&gt;"","UPC="&amp;A670,"Catalog='"&amp;SUBSTITUTE(trim(B670),"'","''")&amp;"'")&amp;" and EnterpriseId="&amp;EntId,IF(and(F670&lt;&gt;"Main Primary Artist",SUBSTITUTE(E670," ","")&lt;&gt;"VariousArtists",SUBSTITUTE(E670," ","")&lt;&gt;"VariousArtist",E670&lt;&gt;"Various",SUBSTITUTE(E670," ","")&lt;&gt;"AssortedArtists",SUBSTITUTE(E670," ","")&lt;&gt;"AssortedArtist",E670&lt;&gt;"Assorted",SUBSTITUTE(E670," ","")&lt;&gt;"AsortedArtists",SUBSTITUTE(E670," ","")&lt;&gt;"AsortedArtist",E670&lt;&gt;"Asorted",E670&lt;&gt;"Other",,SUBSTITUTE(E670," ","")&lt;&gt;"MiscellaneousArtists",SUBSTITUTE(E670," ","")&lt;&gt;"MiscellaneousArtist",E670&lt;&gt;"Miscellaneous",SUBSTITUTE(E670," ","")&lt;&gt;"MiscelaneousArtists",SUBSTITUTE(E670," ","")&lt;&gt;"MiscelaneousArtist",E670&lt;&gt;"Miscelaneous"),"INSERT into Contributors VALUES (newid(), "&amp;IF(F670&lt;&gt;"Primary Artist", "(select RoleId from ContributorRoles where Name='"&amp;F670&amp;"'), 0", "49, 1")&amp; ", null, (select max(ReleaseId) from Releases where "&amp;IF(A670&lt;&gt;"","UPC="&amp;A670,"Catalog='"&amp;SUBSTITUTE(trim(B670),"'","''")&amp;"'")&amp;" and EnterpriseId="&amp;EntId&amp;"), (select ArtistId from Artists where Name=N'"&amp;SUBSTITUTE(trim(E670),"'","''")&amp;"' and EnterpriseId="&amp;EntId&amp;"), null)",""))</f>
        <v>update Releases set ArtistId=(select ArtistId from Artists where Name=N'PeJota10*' and EnterpriseId=647322), SearchKeywords=concat_ws(' ', Name, N'PeJota10*',(select Name from Labels where LabelId=Releases.LabelId), ReleaseId, UPC, Catalog) where UPC=728204702956 and EnterpriseId=647322</v>
      </c>
    </row>
    <row r="671">
      <c r="A671" s="110">
        <v>7.28204702956E11</v>
      </c>
      <c r="B671" s="84"/>
      <c r="C671" s="134" t="str">
        <f t="array" ref="C671">ifs(and(isblank($A671),isblank($B671)),"", not(iserror(vlookup($A671&amp;$B671,'3) Release_Label'!$D:$D&amp;'3) Release_Label'!$E:$E,1,0))),vlookup($A671&amp;$B671,{'3) Release_Label'!$D:$D&amp;'3) Release_Label'!$E:$E,'3) Release_Label'!$F:$F},2,0), or(and(not(isblank($B671)),$B671=$B670,$A671&lt;&gt;$A670),and(not(isblank($A671)),$A671=$A670,$B671&lt;&gt;$B670)),"ID LISTS UNALIGNED",and($A671&lt;&gt;"",countif('3) Release_Label'!$D:$D,$A671)=0),"NO UPC MATCH in Release_Label",and($B671&lt;&gt;"",countif('3) Release_Label'!$E:$E,$B671)=0),"NO CATALOG ID MATCH in Release_Label",iserror(vlookup($A671&amp;$B671,'3) Release_Label'!$D:$D&amp;'3) Release_Label'!$E:$E,1,0)),"NO UPC-CATALOG ID pair MATCH in Release_Label" )</f>
        <v>Visão de Cobra</v>
      </c>
      <c r="D671" s="134" t="str">
        <f t="array" ref="D671">ifs(and(isblank($A671),isblank($B671)),"", not(iserror(vlookup($A671&amp;$B671,'3) Release_Label'!$D:$D&amp;'3) Release_Label'!$E:$E,1,0))),vlookup($A671&amp;$B671,{'3) Release_Label'!$D:$D&amp;'3) Release_Label'!$E:$E,'3) Release_Label'!$H:$H},2,0), or(and(not(isblank($B671)),$B671=$B670,$A671&lt;&gt;$A670),and(not(isblank($A671)),$A671=$A670,$B671&lt;&gt;$B670)),"ID LISTS UNALIGNED",and($A671&lt;&gt;"",countif('3) Release_Label'!$D:$D,$A671)=0),"NO UPC MATCH in Release_Label",and($B671&lt;&gt;"",countif('3) Release_Label'!$E:$E,$B671)=0),"NO CATALOG ID MATCH in Release_Label",iserror(vlookup($A671&amp;$B671,'3) Release_Label'!$D:$D&amp;'3) Release_Label'!$E:$E,1,0)),"NO UPC-CATALOG ID pair MATCH in Release_Label" )</f>
        <v/>
      </c>
      <c r="E671" s="96" t="s">
        <v>53</v>
      </c>
      <c r="F671" s="135" t="s">
        <v>669</v>
      </c>
      <c r="G671" s="136" t="str">
        <f t="array" ref="G671">ifs(or($F671="",$F671="Main Primary Artist"),$F671,not(iserror(vlookup($F671,'Reference info'!$J$5:$J$8,1,0))),"Key Artist",not(iserror(vlookup($F671,'Reference info'!$J$38:$J$405,1,0))),"Performer",not(iserror(vlookup($F671,'Reference info'!$J$10:$J$36,1,0))),"Producer &amp; Engineer")</f>
        <v>Producer &amp; Engineer</v>
      </c>
      <c r="I671" s="8" t="str">
        <f>IF(AND(F671="Main Primary Artist",SUBSTITUTE(E671," ","")&lt;&gt;"VariousArtists",SUBSTITUTE(E671," ","")&lt;&gt;"VariousArtist",E671&lt;&gt;"Various",SUBSTITUTE(E671," ","")&lt;&gt;"AssortedArtists",SUBSTITUTE(E671," ","")&lt;&gt;"AssortedArtist",E671&lt;&gt;"Assorted",SUBSTITUTE(E671," ","")&lt;&gt;"AsortedArtists",SUBSTITUTE(E671," ","")&lt;&gt;"AsortedArtist",E671&lt;&gt;"Asorted",E671&lt;&gt;"Other",,SUBSTITUTE(E671," ","")&lt;&gt;"MiscellaneousArtists",SUBSTITUTE(E671," ","")&lt;&gt;"MiscellaneousArtist",E671&lt;&gt;"Miscellaneous",SUBSTITUTE(E671," ","")&lt;&gt;"MiscelaneousArtists",SUBSTITUTE(E671," ","")&lt;&gt;"MiscelaneousArtist",E671&lt;&gt;"Miscelaneous"),"update Releases set ArtistId=(select ArtistId from Artists where Name=N'"&amp;SUBSTITUTE(trim(E671),"'","''")&amp;"' and EnterpriseId="&amp;EntId&amp;"), SearchKeywords=concat_ws(' ', Name, N'"&amp;SUBSTITUTE(trim(E671),"'","''")&amp;"',(select Name from Labels where LabelId=Releases.LabelId), ReleaseId, UPC, Catalog) where "&amp;IF(A671&lt;&gt;"","UPC="&amp;A671,"Catalog='"&amp;SUBSTITUTE(trim(B671),"'","''")&amp;"'")&amp;" and EnterpriseId="&amp;EntId,IF(and(F671&lt;&gt;"Main Primary Artist",SUBSTITUTE(E671," ","")&lt;&gt;"VariousArtists",SUBSTITUTE(E671," ","")&lt;&gt;"VariousArtist",E671&lt;&gt;"Various",SUBSTITUTE(E671," ","")&lt;&gt;"AssortedArtists",SUBSTITUTE(E671," ","")&lt;&gt;"AssortedArtist",E671&lt;&gt;"Assorted",SUBSTITUTE(E671," ","")&lt;&gt;"AsortedArtists",SUBSTITUTE(E671," ","")&lt;&gt;"AsortedArtist",E671&lt;&gt;"Asorted",E671&lt;&gt;"Other",,SUBSTITUTE(E671," ","")&lt;&gt;"MiscellaneousArtists",SUBSTITUTE(E671," ","")&lt;&gt;"MiscellaneousArtist",E671&lt;&gt;"Miscellaneous",SUBSTITUTE(E671," ","")&lt;&gt;"MiscelaneousArtists",SUBSTITUTE(E671," ","")&lt;&gt;"MiscelaneousArtist",E671&lt;&gt;"Miscelaneous"),"INSERT into Contributors VALUES (newid(), "&amp;IF(F671&lt;&gt;"Primary Artist", "(select RoleId from ContributorRoles where Name='"&amp;F671&amp;"'), 0", "49, 1")&amp; ", null, (select max(ReleaseId) from Releases where "&amp;IF(A671&lt;&gt;"","UPC="&amp;A671,"Catalog='"&amp;SUBSTITUTE(trim(B671),"'","''")&amp;"'")&amp;" and EnterpriseId="&amp;EntId&amp;"), (select ArtistId from Artists where Name=N'"&amp;SUBSTITUTE(trim(E671),"'","''")&amp;"' and EnterpriseId="&amp;EntId&amp;"), null)",""))</f>
        <v>INSERT into Contributors VALUES (newid(), (select RoleId from ContributorRoles where Name='Engineer'), 0, null, (select max(ReleaseId) from Releases where UPC=728204702956 and EnterpriseId=647322), (select ArtistId from Artists where Name=N'PeJota10*' and EnterpriseId=647322), null)</v>
      </c>
    </row>
    <row r="672">
      <c r="A672" s="110">
        <v>7.28204981139E11</v>
      </c>
      <c r="B672" s="84"/>
      <c r="C672" s="134" t="str">
        <f t="array" ref="C672">ifs(and(isblank($A672),isblank($B672)),"", not(iserror(vlookup($A672&amp;$B672,'3) Release_Label'!$D:$D&amp;'3) Release_Label'!$E:$E,1,0))),vlookup($A672&amp;$B672,{'3) Release_Label'!$D:$D&amp;'3) Release_Label'!$E:$E,'3) Release_Label'!$F:$F},2,0), or(and(not(isblank($B672)),$B672=$B671,$A672&lt;&gt;$A671),and(not(isblank($A672)),$A672=$A671,$B672&lt;&gt;$B671)),"ID LISTS UNALIGNED",and($A672&lt;&gt;"",countif('3) Release_Label'!$D:$D,$A672)=0),"NO UPC MATCH in Release_Label",and($B672&lt;&gt;"",countif('3) Release_Label'!$E:$E,$B672)=0),"NO CATALOG ID MATCH in Release_Label",iserror(vlookup($A672&amp;$B672,'3) Release_Label'!$D:$D&amp;'3) Release_Label'!$E:$E,1,0)),"NO UPC-CATALOG ID pair MATCH in Release_Label" )</f>
        <v>Deus da Mentira</v>
      </c>
      <c r="D672" s="134" t="str">
        <f t="array" ref="D672">ifs(and(isblank($A672),isblank($B672)),"", not(iserror(vlookup($A672&amp;$B672,'3) Release_Label'!$D:$D&amp;'3) Release_Label'!$E:$E,1,0))),vlookup($A672&amp;$B672,{'3) Release_Label'!$D:$D&amp;'3) Release_Label'!$E:$E,'3) Release_Label'!$H:$H},2,0), or(and(not(isblank($B672)),$B672=$B671,$A672&lt;&gt;$A671),and(not(isblank($A672)),$A672=$A671,$B672&lt;&gt;$B671)),"ID LISTS UNALIGNED",and($A672&lt;&gt;"",countif('3) Release_Label'!$D:$D,$A672)=0),"NO UPC MATCH in Release_Label",and($B672&lt;&gt;"",countif('3) Release_Label'!$E:$E,$B672)=0),"NO CATALOG ID MATCH in Release_Label",iserror(vlookup($A672&amp;$B672,'3) Release_Label'!$D:$D&amp;'3) Release_Label'!$E:$E,1,0)),"NO UPC-CATALOG ID pair MATCH in Release_Label" )</f>
        <v/>
      </c>
      <c r="E672" s="96" t="s">
        <v>53</v>
      </c>
      <c r="F672" s="135" t="s">
        <v>667</v>
      </c>
      <c r="G672" s="136" t="str">
        <f t="array" ref="G672">ifs(or($F672="",$F672="Main Primary Artist"),$F672,not(iserror(vlookup($F672,'Reference info'!$J$5:$J$8,1,0))),"Key Artist",not(iserror(vlookup($F672,'Reference info'!$J$38:$J$405,1,0))),"Performer",not(iserror(vlookup($F672,'Reference info'!$J$10:$J$36,1,0))),"Producer &amp; Engineer")</f>
        <v>Producer &amp; Engineer</v>
      </c>
      <c r="I672" s="8" t="str">
        <f>IF(AND(F672="Main Primary Artist",SUBSTITUTE(E672," ","")&lt;&gt;"VariousArtists",SUBSTITUTE(E672," ","")&lt;&gt;"VariousArtist",E672&lt;&gt;"Various",SUBSTITUTE(E672," ","")&lt;&gt;"AssortedArtists",SUBSTITUTE(E672," ","")&lt;&gt;"AssortedArtist",E672&lt;&gt;"Assorted",SUBSTITUTE(E672," ","")&lt;&gt;"AsortedArtists",SUBSTITUTE(E672," ","")&lt;&gt;"AsortedArtist",E672&lt;&gt;"Asorted",E672&lt;&gt;"Other",,SUBSTITUTE(E672," ","")&lt;&gt;"MiscellaneousArtists",SUBSTITUTE(E672," ","")&lt;&gt;"MiscellaneousArtist",E672&lt;&gt;"Miscellaneous",SUBSTITUTE(E672," ","")&lt;&gt;"MiscelaneousArtists",SUBSTITUTE(E672," ","")&lt;&gt;"MiscelaneousArtist",E672&lt;&gt;"Miscelaneous"),"update Releases set ArtistId=(select ArtistId from Artists where Name=N'"&amp;SUBSTITUTE(trim(E672),"'","''")&amp;"' and EnterpriseId="&amp;EntId&amp;"), SearchKeywords=concat_ws(' ', Name, N'"&amp;SUBSTITUTE(trim(E672),"'","''")&amp;"',(select Name from Labels where LabelId=Releases.LabelId), ReleaseId, UPC, Catalog) where "&amp;IF(A672&lt;&gt;"","UPC="&amp;A672,"Catalog='"&amp;SUBSTITUTE(trim(B672),"'","''")&amp;"'")&amp;" and EnterpriseId="&amp;EntId,IF(and(F672&lt;&gt;"Main Primary Artist",SUBSTITUTE(E672," ","")&lt;&gt;"VariousArtists",SUBSTITUTE(E672," ","")&lt;&gt;"VariousArtist",E672&lt;&gt;"Various",SUBSTITUTE(E672," ","")&lt;&gt;"AssortedArtists",SUBSTITUTE(E672," ","")&lt;&gt;"AssortedArtist",E672&lt;&gt;"Assorted",SUBSTITUTE(E672," ","")&lt;&gt;"AsortedArtists",SUBSTITUTE(E672," ","")&lt;&gt;"AsortedArtist",E672&lt;&gt;"Asorted",E672&lt;&gt;"Other",,SUBSTITUTE(E672," ","")&lt;&gt;"MiscellaneousArtists",SUBSTITUTE(E672," ","")&lt;&gt;"MiscellaneousArtist",E672&lt;&gt;"Miscellaneous",SUBSTITUTE(E672," ","")&lt;&gt;"MiscelaneousArtists",SUBSTITUTE(E672," ","")&lt;&gt;"MiscelaneousArtist",E672&lt;&gt;"Miscelaneous"),"INSERT into Contributors VALUES (newid(), "&amp;IF(F672&lt;&gt;"Primary Artist", "(select RoleId from ContributorRoles where Name='"&amp;F672&amp;"'), 0", "49, 1")&amp; ", null, (select max(ReleaseId) from Releases where "&amp;IF(A672&lt;&gt;"","UPC="&amp;A672,"Catalog='"&amp;SUBSTITUTE(trim(B672),"'","''")&amp;"'")&amp;" and EnterpriseId="&amp;EntId&amp;"), (select ArtistId from Artists where Name=N'"&amp;SUBSTITUTE(trim(E672),"'","''")&amp;"' and EnterpriseId="&amp;EntId&amp;"), null)",""))</f>
        <v>INSERT into Contributors VALUES (newid(), (select RoleId from ContributorRoles where Name='Producer'), 0, null, (select max(ReleaseId) from Releases where UPC=728204981139 and EnterpriseId=647322), (select ArtistId from Artists where Name=N'PeJota10*' and EnterpriseId=647322), null)</v>
      </c>
    </row>
    <row r="673">
      <c r="A673" s="110">
        <v>7.28204981139E11</v>
      </c>
      <c r="B673" s="84"/>
      <c r="C673" s="134" t="str">
        <f t="array" ref="C673">ifs(and(isblank($A673),isblank($B673)),"", not(iserror(vlookup($A673&amp;$B673,'3) Release_Label'!$D:$D&amp;'3) Release_Label'!$E:$E,1,0))),vlookup($A673&amp;$B673,{'3) Release_Label'!$D:$D&amp;'3) Release_Label'!$E:$E,'3) Release_Label'!$F:$F},2,0), or(and(not(isblank($B673)),$B673=$B672,$A673&lt;&gt;$A672),and(not(isblank($A673)),$A673=$A672,$B673&lt;&gt;$B672)),"ID LISTS UNALIGNED",and($A673&lt;&gt;"",countif('3) Release_Label'!$D:$D,$A673)=0),"NO UPC MATCH in Release_Label",and($B673&lt;&gt;"",countif('3) Release_Label'!$E:$E,$B673)=0),"NO CATALOG ID MATCH in Release_Label",iserror(vlookup($A673&amp;$B673,'3) Release_Label'!$D:$D&amp;'3) Release_Label'!$E:$E,1,0)),"NO UPC-CATALOG ID pair MATCH in Release_Label" )</f>
        <v>Deus da Mentira</v>
      </c>
      <c r="D673" s="134" t="str">
        <f t="array" ref="D673">ifs(and(isblank($A673),isblank($B673)),"", not(iserror(vlookup($A673&amp;$B673,'3) Release_Label'!$D:$D&amp;'3) Release_Label'!$E:$E,1,0))),vlookup($A673&amp;$B673,{'3) Release_Label'!$D:$D&amp;'3) Release_Label'!$E:$E,'3) Release_Label'!$H:$H},2,0), or(and(not(isblank($B673)),$B673=$B672,$A673&lt;&gt;$A672),and(not(isblank($A673)),$A673=$A672,$B673&lt;&gt;$B672)),"ID LISTS UNALIGNED",and($A673&lt;&gt;"",countif('3) Release_Label'!$D:$D,$A673)=0),"NO UPC MATCH in Release_Label",and($B673&lt;&gt;"",countif('3) Release_Label'!$E:$E,$B673)=0),"NO CATALOG ID MATCH in Release_Label",iserror(vlookup($A673&amp;$B673,'3) Release_Label'!$D:$D&amp;'3) Release_Label'!$E:$E,1,0)),"NO UPC-CATALOG ID pair MATCH in Release_Label" )</f>
        <v/>
      </c>
      <c r="E673" s="96" t="s">
        <v>97</v>
      </c>
      <c r="F673" s="140" t="s">
        <v>671</v>
      </c>
      <c r="G673" s="136" t="str">
        <f t="array" ref="G673">ifs(or($F673="",$F673="Main Primary Artist"),$F673,not(iserror(vlookup($F673,'Reference info'!$J$5:$J$8,1,0))),"Key Artist",not(iserror(vlookup($F673,'Reference info'!$J$38:$J$405,1,0))),"Performer",not(iserror(vlookup($F673,'Reference info'!$J$10:$J$36,1,0))),"Producer &amp; Engineer")</f>
        <v>Key Artist</v>
      </c>
      <c r="I673" s="8" t="str">
        <f>IF(AND(F673="Main Primary Artist",SUBSTITUTE(E673," ","")&lt;&gt;"VariousArtists",SUBSTITUTE(E673," ","")&lt;&gt;"VariousArtist",E673&lt;&gt;"Various",SUBSTITUTE(E673," ","")&lt;&gt;"AssortedArtists",SUBSTITUTE(E673," ","")&lt;&gt;"AssortedArtist",E673&lt;&gt;"Assorted",SUBSTITUTE(E673," ","")&lt;&gt;"AsortedArtists",SUBSTITUTE(E673," ","")&lt;&gt;"AsortedArtist",E673&lt;&gt;"Asorted",E673&lt;&gt;"Other",,SUBSTITUTE(E673," ","")&lt;&gt;"MiscellaneousArtists",SUBSTITUTE(E673," ","")&lt;&gt;"MiscellaneousArtist",E673&lt;&gt;"Miscellaneous",SUBSTITUTE(E673," ","")&lt;&gt;"MiscelaneousArtists",SUBSTITUTE(E673," ","")&lt;&gt;"MiscelaneousArtist",E673&lt;&gt;"Miscelaneous"),"update Releases set ArtistId=(select ArtistId from Artists where Name=N'"&amp;SUBSTITUTE(trim(E673),"'","''")&amp;"' and EnterpriseId="&amp;EntId&amp;"), SearchKeywords=concat_ws(' ', Name, N'"&amp;SUBSTITUTE(trim(E673),"'","''")&amp;"',(select Name from Labels where LabelId=Releases.LabelId), ReleaseId, UPC, Catalog) where "&amp;IF(A673&lt;&gt;"","UPC="&amp;A673,"Catalog='"&amp;SUBSTITUTE(trim(B673),"'","''")&amp;"'")&amp;" and EnterpriseId="&amp;EntId,IF(and(F673&lt;&gt;"Main Primary Artist",SUBSTITUTE(E673," ","")&lt;&gt;"VariousArtists",SUBSTITUTE(E673," ","")&lt;&gt;"VariousArtist",E673&lt;&gt;"Various",SUBSTITUTE(E673," ","")&lt;&gt;"AssortedArtists",SUBSTITUTE(E673," ","")&lt;&gt;"AssortedArtist",E673&lt;&gt;"Assorted",SUBSTITUTE(E673," ","")&lt;&gt;"AsortedArtists",SUBSTITUTE(E673," ","")&lt;&gt;"AsortedArtist",E673&lt;&gt;"Asorted",E673&lt;&gt;"Other",,SUBSTITUTE(E673," ","")&lt;&gt;"MiscellaneousArtists",SUBSTITUTE(E673," ","")&lt;&gt;"MiscellaneousArtist",E673&lt;&gt;"Miscellaneous",SUBSTITUTE(E673," ","")&lt;&gt;"MiscelaneousArtists",SUBSTITUTE(E673," ","")&lt;&gt;"MiscelaneousArtist",E673&lt;&gt;"Miscelaneous"),"INSERT into Contributors VALUES (newid(), "&amp;IF(F673&lt;&gt;"Primary Artist", "(select RoleId from ContributorRoles where Name='"&amp;F673&amp;"'), 0", "49, 1")&amp; ", null, (select max(ReleaseId) from Releases where "&amp;IF(A673&lt;&gt;"","UPC="&amp;A673,"Catalog='"&amp;SUBSTITUTE(trim(B673),"'","''")&amp;"'")&amp;" and EnterpriseId="&amp;EntId&amp;"), (select ArtistId from Artists where Name=N'"&amp;SUBSTITUTE(trim(E673),"'","''")&amp;"' and EnterpriseId="&amp;EntId&amp;"), null)",""))</f>
        <v>INSERT into Contributors VALUES (newid(), 49, 1, null, (select max(ReleaseId) from Releases where UPC=728204981139 and EnterpriseId=647322), (select ArtistId from Artists where Name=N'Atilla' and EnterpriseId=647322), null)</v>
      </c>
    </row>
    <row r="674">
      <c r="A674" s="110">
        <v>7.28204981139E11</v>
      </c>
      <c r="B674" s="84"/>
      <c r="C674" s="134" t="str">
        <f t="array" ref="C674">ifs(and(isblank($A674),isblank($B674)),"", not(iserror(vlookup($A674&amp;$B674,'3) Release_Label'!$D:$D&amp;'3) Release_Label'!$E:$E,1,0))),vlookup($A674&amp;$B674,{'3) Release_Label'!$D:$D&amp;'3) Release_Label'!$E:$E,'3) Release_Label'!$F:$F},2,0), or(and(not(isblank($B674)),$B674=$B673,$A674&lt;&gt;$A673),and(not(isblank($A674)),$A674=$A673,$B674&lt;&gt;$B673)),"ID LISTS UNALIGNED",and($A674&lt;&gt;"",countif('3) Release_Label'!$D:$D,$A674)=0),"NO UPC MATCH in Release_Label",and($B674&lt;&gt;"",countif('3) Release_Label'!$E:$E,$B674)=0),"NO CATALOG ID MATCH in Release_Label",iserror(vlookup($A674&amp;$B674,'3) Release_Label'!$D:$D&amp;'3) Release_Label'!$E:$E,1,0)),"NO UPC-CATALOG ID pair MATCH in Release_Label" )</f>
        <v>Deus da Mentira</v>
      </c>
      <c r="D674" s="134" t="str">
        <f t="array" ref="D674">ifs(and(isblank($A674),isblank($B674)),"", not(iserror(vlookup($A674&amp;$B674,'3) Release_Label'!$D:$D&amp;'3) Release_Label'!$E:$E,1,0))),vlookup($A674&amp;$B674,{'3) Release_Label'!$D:$D&amp;'3) Release_Label'!$E:$E,'3) Release_Label'!$H:$H},2,0), or(and(not(isblank($B674)),$B674=$B673,$A674&lt;&gt;$A673),and(not(isblank($A674)),$A674=$A673,$B674&lt;&gt;$B673)),"ID LISTS UNALIGNED",and($A674&lt;&gt;"",countif('3) Release_Label'!$D:$D,$A674)=0),"NO UPC MATCH in Release_Label",and($B674&lt;&gt;"",countif('3) Release_Label'!$E:$E,$B674)=0),"NO CATALOG ID MATCH in Release_Label",iserror(vlookup($A674&amp;$B674,'3) Release_Label'!$D:$D&amp;'3) Release_Label'!$E:$E,1,0)),"NO UPC-CATALOG ID pair MATCH in Release_Label" )</f>
        <v/>
      </c>
      <c r="E674" s="96" t="s">
        <v>53</v>
      </c>
      <c r="F674" s="140" t="s">
        <v>666</v>
      </c>
      <c r="G674" s="136" t="str">
        <f t="array" ref="G674">ifs(or($F674="",$F674="Main Primary Artist"),$F674,not(iserror(vlookup($F674,'Reference info'!$J$5:$J$8,1,0))),"Key Artist",not(iserror(vlookup($F674,'Reference info'!$J$38:$J$405,1,0))),"Performer",not(iserror(vlookup($F674,'Reference info'!$J$10:$J$36,1,0))),"Producer &amp; Engineer")</f>
        <v>Main Primary Artist</v>
      </c>
      <c r="I674" s="8" t="str">
        <f>IF(AND(F674="Main Primary Artist",SUBSTITUTE(E674," ","")&lt;&gt;"VariousArtists",SUBSTITUTE(E674," ","")&lt;&gt;"VariousArtist",E674&lt;&gt;"Various",SUBSTITUTE(E674," ","")&lt;&gt;"AssortedArtists",SUBSTITUTE(E674," ","")&lt;&gt;"AssortedArtist",E674&lt;&gt;"Assorted",SUBSTITUTE(E674," ","")&lt;&gt;"AsortedArtists",SUBSTITUTE(E674," ","")&lt;&gt;"AsortedArtist",E674&lt;&gt;"Asorted",E674&lt;&gt;"Other",,SUBSTITUTE(E674," ","")&lt;&gt;"MiscellaneousArtists",SUBSTITUTE(E674," ","")&lt;&gt;"MiscellaneousArtist",E674&lt;&gt;"Miscellaneous",SUBSTITUTE(E674," ","")&lt;&gt;"MiscelaneousArtists",SUBSTITUTE(E674," ","")&lt;&gt;"MiscelaneousArtist",E674&lt;&gt;"Miscelaneous"),"update Releases set ArtistId=(select ArtistId from Artists where Name=N'"&amp;SUBSTITUTE(trim(E674),"'","''")&amp;"' and EnterpriseId="&amp;EntId&amp;"), SearchKeywords=concat_ws(' ', Name, N'"&amp;SUBSTITUTE(trim(E674),"'","''")&amp;"',(select Name from Labels where LabelId=Releases.LabelId), ReleaseId, UPC, Catalog) where "&amp;IF(A674&lt;&gt;"","UPC="&amp;A674,"Catalog='"&amp;SUBSTITUTE(trim(B674),"'","''")&amp;"'")&amp;" and EnterpriseId="&amp;EntId,IF(and(F674&lt;&gt;"Main Primary Artist",SUBSTITUTE(E674," ","")&lt;&gt;"VariousArtists",SUBSTITUTE(E674," ","")&lt;&gt;"VariousArtist",E674&lt;&gt;"Various",SUBSTITUTE(E674," ","")&lt;&gt;"AssortedArtists",SUBSTITUTE(E674," ","")&lt;&gt;"AssortedArtist",E674&lt;&gt;"Assorted",SUBSTITUTE(E674," ","")&lt;&gt;"AsortedArtists",SUBSTITUTE(E674," ","")&lt;&gt;"AsortedArtist",E674&lt;&gt;"Asorted",E674&lt;&gt;"Other",,SUBSTITUTE(E674," ","")&lt;&gt;"MiscellaneousArtists",SUBSTITUTE(E674," ","")&lt;&gt;"MiscellaneousArtist",E674&lt;&gt;"Miscellaneous",SUBSTITUTE(E674," ","")&lt;&gt;"MiscelaneousArtists",SUBSTITUTE(E674," ","")&lt;&gt;"MiscelaneousArtist",E674&lt;&gt;"Miscelaneous"),"INSERT into Contributors VALUES (newid(), "&amp;IF(F674&lt;&gt;"Primary Artist", "(select RoleId from ContributorRoles where Name='"&amp;F674&amp;"'), 0", "49, 1")&amp; ", null, (select max(ReleaseId) from Releases where "&amp;IF(A674&lt;&gt;"","UPC="&amp;A674,"Catalog='"&amp;SUBSTITUTE(trim(B674),"'","''")&amp;"'")&amp;" and EnterpriseId="&amp;EntId&amp;"), (select ArtistId from Artists where Name=N'"&amp;SUBSTITUTE(trim(E674),"'","''")&amp;"' and EnterpriseId="&amp;EntId&amp;"), null)",""))</f>
        <v>update Releases set ArtistId=(select ArtistId from Artists where Name=N'PeJota10*' and EnterpriseId=647322), SearchKeywords=concat_ws(' ', Name, N'PeJota10*',(select Name from Labels where LabelId=Releases.LabelId), ReleaseId, UPC, Catalog) where UPC=728204981139 and EnterpriseId=647322</v>
      </c>
    </row>
    <row r="675">
      <c r="A675" s="110">
        <v>7.28204981139E11</v>
      </c>
      <c r="B675" s="84"/>
      <c r="C675" s="134" t="str">
        <f t="array" ref="C675">ifs(and(isblank($A675),isblank($B675)),"", not(iserror(vlookup($A675&amp;$B675,'3) Release_Label'!$D:$D&amp;'3) Release_Label'!$E:$E,1,0))),vlookup($A675&amp;$B675,{'3) Release_Label'!$D:$D&amp;'3) Release_Label'!$E:$E,'3) Release_Label'!$F:$F},2,0), or(and(not(isblank($B675)),$B675=$B674,$A675&lt;&gt;$A674),and(not(isblank($A675)),$A675=$A674,$B675&lt;&gt;$B674)),"ID LISTS UNALIGNED",and($A675&lt;&gt;"",countif('3) Release_Label'!$D:$D,$A675)=0),"NO UPC MATCH in Release_Label",and($B675&lt;&gt;"",countif('3) Release_Label'!$E:$E,$B675)=0),"NO CATALOG ID MATCH in Release_Label",iserror(vlookup($A675&amp;$B675,'3) Release_Label'!$D:$D&amp;'3) Release_Label'!$E:$E,1,0)),"NO UPC-CATALOG ID pair MATCH in Release_Label" )</f>
        <v>Deus da Mentira</v>
      </c>
      <c r="D675" s="134" t="str">
        <f t="array" ref="D675">ifs(and(isblank($A675),isblank($B675)),"", not(iserror(vlookup($A675&amp;$B675,'3) Release_Label'!$D:$D&amp;'3) Release_Label'!$E:$E,1,0))),vlookup($A675&amp;$B675,{'3) Release_Label'!$D:$D&amp;'3) Release_Label'!$E:$E,'3) Release_Label'!$H:$H},2,0), or(and(not(isblank($B675)),$B675=$B674,$A675&lt;&gt;$A674),and(not(isblank($A675)),$A675=$A674,$B675&lt;&gt;$B674)),"ID LISTS UNALIGNED",and($A675&lt;&gt;"",countif('3) Release_Label'!$D:$D,$A675)=0),"NO UPC MATCH in Release_Label",and($B675&lt;&gt;"",countif('3) Release_Label'!$E:$E,$B675)=0),"NO CATALOG ID MATCH in Release_Label",iserror(vlookup($A675&amp;$B675,'3) Release_Label'!$D:$D&amp;'3) Release_Label'!$E:$E,1,0)),"NO UPC-CATALOG ID pair MATCH in Release_Label" )</f>
        <v/>
      </c>
      <c r="E675" s="96" t="s">
        <v>53</v>
      </c>
      <c r="F675" s="135" t="s">
        <v>669</v>
      </c>
      <c r="G675" s="136" t="str">
        <f t="array" ref="G675">ifs(or($F675="",$F675="Main Primary Artist"),$F675,not(iserror(vlookup($F675,'Reference info'!$J$5:$J$8,1,0))),"Key Artist",not(iserror(vlookup($F675,'Reference info'!$J$38:$J$405,1,0))),"Performer",not(iserror(vlookup($F675,'Reference info'!$J$10:$J$36,1,0))),"Producer &amp; Engineer")</f>
        <v>Producer &amp; Engineer</v>
      </c>
      <c r="I675" s="8" t="str">
        <f>IF(AND(F675="Main Primary Artist",SUBSTITUTE(E675," ","")&lt;&gt;"VariousArtists",SUBSTITUTE(E675," ","")&lt;&gt;"VariousArtist",E675&lt;&gt;"Various",SUBSTITUTE(E675," ","")&lt;&gt;"AssortedArtists",SUBSTITUTE(E675," ","")&lt;&gt;"AssortedArtist",E675&lt;&gt;"Assorted",SUBSTITUTE(E675," ","")&lt;&gt;"AsortedArtists",SUBSTITUTE(E675," ","")&lt;&gt;"AsortedArtist",E675&lt;&gt;"Asorted",E675&lt;&gt;"Other",,SUBSTITUTE(E675," ","")&lt;&gt;"MiscellaneousArtists",SUBSTITUTE(E675," ","")&lt;&gt;"MiscellaneousArtist",E675&lt;&gt;"Miscellaneous",SUBSTITUTE(E675," ","")&lt;&gt;"MiscelaneousArtists",SUBSTITUTE(E675," ","")&lt;&gt;"MiscelaneousArtist",E675&lt;&gt;"Miscelaneous"),"update Releases set ArtistId=(select ArtistId from Artists where Name=N'"&amp;SUBSTITUTE(trim(E675),"'","''")&amp;"' and EnterpriseId="&amp;EntId&amp;"), SearchKeywords=concat_ws(' ', Name, N'"&amp;SUBSTITUTE(trim(E675),"'","''")&amp;"',(select Name from Labels where LabelId=Releases.LabelId), ReleaseId, UPC, Catalog) where "&amp;IF(A675&lt;&gt;"","UPC="&amp;A675,"Catalog='"&amp;SUBSTITUTE(trim(B675),"'","''")&amp;"'")&amp;" and EnterpriseId="&amp;EntId,IF(and(F675&lt;&gt;"Main Primary Artist",SUBSTITUTE(E675," ","")&lt;&gt;"VariousArtists",SUBSTITUTE(E675," ","")&lt;&gt;"VariousArtist",E675&lt;&gt;"Various",SUBSTITUTE(E675," ","")&lt;&gt;"AssortedArtists",SUBSTITUTE(E675," ","")&lt;&gt;"AssortedArtist",E675&lt;&gt;"Assorted",SUBSTITUTE(E675," ","")&lt;&gt;"AsortedArtists",SUBSTITUTE(E675," ","")&lt;&gt;"AsortedArtist",E675&lt;&gt;"Asorted",E675&lt;&gt;"Other",,SUBSTITUTE(E675," ","")&lt;&gt;"MiscellaneousArtists",SUBSTITUTE(E675," ","")&lt;&gt;"MiscellaneousArtist",E675&lt;&gt;"Miscellaneous",SUBSTITUTE(E675," ","")&lt;&gt;"MiscelaneousArtists",SUBSTITUTE(E675," ","")&lt;&gt;"MiscelaneousArtist",E675&lt;&gt;"Miscelaneous"),"INSERT into Contributors VALUES (newid(), "&amp;IF(F675&lt;&gt;"Primary Artist", "(select RoleId from ContributorRoles where Name='"&amp;F675&amp;"'), 0", "49, 1")&amp; ", null, (select max(ReleaseId) from Releases where "&amp;IF(A675&lt;&gt;"","UPC="&amp;A675,"Catalog='"&amp;SUBSTITUTE(trim(B675),"'","''")&amp;"'")&amp;" and EnterpriseId="&amp;EntId&amp;"), (select ArtistId from Artists where Name=N'"&amp;SUBSTITUTE(trim(E675),"'","''")&amp;"' and EnterpriseId="&amp;EntId&amp;"), null)",""))</f>
        <v>INSERT into Contributors VALUES (newid(), (select RoleId from ContributorRoles where Name='Engineer'), 0, null, (select max(ReleaseId) from Releases where UPC=728204981139 and EnterpriseId=647322), (select ArtistId from Artists where Name=N'PeJota10*' and EnterpriseId=647322), null)</v>
      </c>
    </row>
    <row r="676">
      <c r="A676" s="110">
        <v>7.28204981191E11</v>
      </c>
      <c r="B676" s="84"/>
      <c r="C676" s="134" t="str">
        <f t="array" ref="C676">ifs(and(isblank($A676),isblank($B676)),"", not(iserror(vlookup($A676&amp;$B676,'3) Release_Label'!$D:$D&amp;'3) Release_Label'!$E:$E,1,0))),vlookup($A676&amp;$B676,{'3) Release_Label'!$D:$D&amp;'3) Release_Label'!$E:$E,'3) Release_Label'!$F:$F},2,0), or(and(not(isblank($B676)),$B676=$B675,$A676&lt;&gt;$A675),and(not(isblank($A676)),$A676=$A675,$B676&lt;&gt;$B675)),"ID LISTS UNALIGNED",and($A676&lt;&gt;"",countif('3) Release_Label'!$D:$D,$A676)=0),"NO UPC MATCH in Release_Label",and($B676&lt;&gt;"",countif('3) Release_Label'!$E:$E,$B676)=0),"NO CATALOG ID MATCH in Release_Label",iserror(vlookup($A676&amp;$B676,'3) Release_Label'!$D:$D&amp;'3) Release_Label'!$E:$E,1,0)),"NO UPC-CATALOG ID pair MATCH in Release_Label" )</f>
        <v>Deus da Mentira</v>
      </c>
      <c r="D676" s="134" t="str">
        <f t="array" ref="D676">ifs(and(isblank($A676),isblank($B676)),"", not(iserror(vlookup($A676&amp;$B676,'3) Release_Label'!$D:$D&amp;'3) Release_Label'!$E:$E,1,0))),vlookup($A676&amp;$B676,{'3) Release_Label'!$D:$D&amp;'3) Release_Label'!$E:$E,'3) Release_Label'!$H:$H},2,0), or(and(not(isblank($B676)),$B676=$B675,$A676&lt;&gt;$A675),and(not(isblank($A676)),$A676=$A675,$B676&lt;&gt;$B675)),"ID LISTS UNALIGNED",and($A676&lt;&gt;"",countif('3) Release_Label'!$D:$D,$A676)=0),"NO UPC MATCH in Release_Label",and($B676&lt;&gt;"",countif('3) Release_Label'!$E:$E,$B676)=0),"NO CATALOG ID MATCH in Release_Label",iserror(vlookup($A676&amp;$B676,'3) Release_Label'!$D:$D&amp;'3) Release_Label'!$E:$E,1,0)),"NO UPC-CATALOG ID pair MATCH in Release_Label" )</f>
        <v>Speed Up</v>
      </c>
      <c r="E676" s="96" t="s">
        <v>53</v>
      </c>
      <c r="F676" s="135" t="s">
        <v>667</v>
      </c>
      <c r="G676" s="136" t="str">
        <f t="array" ref="G676">ifs(or($F676="",$F676="Main Primary Artist"),$F676,not(iserror(vlookup($F676,'Reference info'!$J$5:$J$8,1,0))),"Key Artist",not(iserror(vlookup($F676,'Reference info'!$J$38:$J$405,1,0))),"Performer",not(iserror(vlookup($F676,'Reference info'!$J$10:$J$36,1,0))),"Producer &amp; Engineer")</f>
        <v>Producer &amp; Engineer</v>
      </c>
      <c r="I676" s="8" t="str">
        <f>IF(AND(F676="Main Primary Artist",SUBSTITUTE(E676," ","")&lt;&gt;"VariousArtists",SUBSTITUTE(E676," ","")&lt;&gt;"VariousArtist",E676&lt;&gt;"Various",SUBSTITUTE(E676," ","")&lt;&gt;"AssortedArtists",SUBSTITUTE(E676," ","")&lt;&gt;"AssortedArtist",E676&lt;&gt;"Assorted",SUBSTITUTE(E676," ","")&lt;&gt;"AsortedArtists",SUBSTITUTE(E676," ","")&lt;&gt;"AsortedArtist",E676&lt;&gt;"Asorted",E676&lt;&gt;"Other",,SUBSTITUTE(E676," ","")&lt;&gt;"MiscellaneousArtists",SUBSTITUTE(E676," ","")&lt;&gt;"MiscellaneousArtist",E676&lt;&gt;"Miscellaneous",SUBSTITUTE(E676," ","")&lt;&gt;"MiscelaneousArtists",SUBSTITUTE(E676," ","")&lt;&gt;"MiscelaneousArtist",E676&lt;&gt;"Miscelaneous"),"update Releases set ArtistId=(select ArtistId from Artists where Name=N'"&amp;SUBSTITUTE(trim(E676),"'","''")&amp;"' and EnterpriseId="&amp;EntId&amp;"), SearchKeywords=concat_ws(' ', Name, N'"&amp;SUBSTITUTE(trim(E676),"'","''")&amp;"',(select Name from Labels where LabelId=Releases.LabelId), ReleaseId, UPC, Catalog) where "&amp;IF(A676&lt;&gt;"","UPC="&amp;A676,"Catalog='"&amp;SUBSTITUTE(trim(B676),"'","''")&amp;"'")&amp;" and EnterpriseId="&amp;EntId,IF(and(F676&lt;&gt;"Main Primary Artist",SUBSTITUTE(E676," ","")&lt;&gt;"VariousArtists",SUBSTITUTE(E676," ","")&lt;&gt;"VariousArtist",E676&lt;&gt;"Various",SUBSTITUTE(E676," ","")&lt;&gt;"AssortedArtists",SUBSTITUTE(E676," ","")&lt;&gt;"AssortedArtist",E676&lt;&gt;"Assorted",SUBSTITUTE(E676," ","")&lt;&gt;"AsortedArtists",SUBSTITUTE(E676," ","")&lt;&gt;"AsortedArtist",E676&lt;&gt;"Asorted",E676&lt;&gt;"Other",,SUBSTITUTE(E676," ","")&lt;&gt;"MiscellaneousArtists",SUBSTITUTE(E676," ","")&lt;&gt;"MiscellaneousArtist",E676&lt;&gt;"Miscellaneous",SUBSTITUTE(E676," ","")&lt;&gt;"MiscelaneousArtists",SUBSTITUTE(E676," ","")&lt;&gt;"MiscelaneousArtist",E676&lt;&gt;"Miscelaneous"),"INSERT into Contributors VALUES (newid(), "&amp;IF(F676&lt;&gt;"Primary Artist", "(select RoleId from ContributorRoles where Name='"&amp;F676&amp;"'), 0", "49, 1")&amp; ", null, (select max(ReleaseId) from Releases where "&amp;IF(A676&lt;&gt;"","UPC="&amp;A676,"Catalog='"&amp;SUBSTITUTE(trim(B676),"'","''")&amp;"'")&amp;" and EnterpriseId="&amp;EntId&amp;"), (select ArtistId from Artists where Name=N'"&amp;SUBSTITUTE(trim(E676),"'","''")&amp;"' and EnterpriseId="&amp;EntId&amp;"), null)",""))</f>
        <v>INSERT into Contributors VALUES (newid(), (select RoleId from ContributorRoles where Name='Producer'), 0, null, (select max(ReleaseId) from Releases where UPC=728204981191 and EnterpriseId=647322), (select ArtistId from Artists where Name=N'PeJota10*' and EnterpriseId=647322), null)</v>
      </c>
    </row>
    <row r="677">
      <c r="A677" s="110">
        <v>7.28204981191E11</v>
      </c>
      <c r="B677" s="84"/>
      <c r="C677" s="134" t="str">
        <f t="array" ref="C677">ifs(and(isblank($A677),isblank($B677)),"", not(iserror(vlookup($A677&amp;$B677,'3) Release_Label'!$D:$D&amp;'3) Release_Label'!$E:$E,1,0))),vlookup($A677&amp;$B677,{'3) Release_Label'!$D:$D&amp;'3) Release_Label'!$E:$E,'3) Release_Label'!$F:$F},2,0), or(and(not(isblank($B677)),$B677=$B676,$A677&lt;&gt;$A676),and(not(isblank($A677)),$A677=$A676,$B677&lt;&gt;$B676)),"ID LISTS UNALIGNED",and($A677&lt;&gt;"",countif('3) Release_Label'!$D:$D,$A677)=0),"NO UPC MATCH in Release_Label",and($B677&lt;&gt;"",countif('3) Release_Label'!$E:$E,$B677)=0),"NO CATALOG ID MATCH in Release_Label",iserror(vlookup($A677&amp;$B677,'3) Release_Label'!$D:$D&amp;'3) Release_Label'!$E:$E,1,0)),"NO UPC-CATALOG ID pair MATCH in Release_Label" )</f>
        <v>Deus da Mentira</v>
      </c>
      <c r="D677" s="134" t="str">
        <f t="array" ref="D677">ifs(and(isblank($A677),isblank($B677)),"", not(iserror(vlookup($A677&amp;$B677,'3) Release_Label'!$D:$D&amp;'3) Release_Label'!$E:$E,1,0))),vlookup($A677&amp;$B677,{'3) Release_Label'!$D:$D&amp;'3) Release_Label'!$E:$E,'3) Release_Label'!$H:$H},2,0), or(and(not(isblank($B677)),$B677=$B676,$A677&lt;&gt;$A676),and(not(isblank($A677)),$A677=$A676,$B677&lt;&gt;$B676)),"ID LISTS UNALIGNED",and($A677&lt;&gt;"",countif('3) Release_Label'!$D:$D,$A677)=0),"NO UPC MATCH in Release_Label",and($B677&lt;&gt;"",countif('3) Release_Label'!$E:$E,$B677)=0),"NO CATALOG ID MATCH in Release_Label",iserror(vlookup($A677&amp;$B677,'3) Release_Label'!$D:$D&amp;'3) Release_Label'!$E:$E,1,0)),"NO UPC-CATALOG ID pair MATCH in Release_Label" )</f>
        <v>Speed Up</v>
      </c>
      <c r="E677" s="96" t="s">
        <v>97</v>
      </c>
      <c r="F677" s="140" t="s">
        <v>671</v>
      </c>
      <c r="G677" s="136" t="str">
        <f t="array" ref="G677">ifs(or($F677="",$F677="Main Primary Artist"),$F677,not(iserror(vlookup($F677,'Reference info'!$J$5:$J$8,1,0))),"Key Artist",not(iserror(vlookup($F677,'Reference info'!$J$38:$J$405,1,0))),"Performer",not(iserror(vlookup($F677,'Reference info'!$J$10:$J$36,1,0))),"Producer &amp; Engineer")</f>
        <v>Key Artist</v>
      </c>
      <c r="I677" s="8" t="str">
        <f>IF(AND(F677="Main Primary Artist",SUBSTITUTE(E677," ","")&lt;&gt;"VariousArtists",SUBSTITUTE(E677," ","")&lt;&gt;"VariousArtist",E677&lt;&gt;"Various",SUBSTITUTE(E677," ","")&lt;&gt;"AssortedArtists",SUBSTITUTE(E677," ","")&lt;&gt;"AssortedArtist",E677&lt;&gt;"Assorted",SUBSTITUTE(E677," ","")&lt;&gt;"AsortedArtists",SUBSTITUTE(E677," ","")&lt;&gt;"AsortedArtist",E677&lt;&gt;"Asorted",E677&lt;&gt;"Other",,SUBSTITUTE(E677," ","")&lt;&gt;"MiscellaneousArtists",SUBSTITUTE(E677," ","")&lt;&gt;"MiscellaneousArtist",E677&lt;&gt;"Miscellaneous",SUBSTITUTE(E677," ","")&lt;&gt;"MiscelaneousArtists",SUBSTITUTE(E677," ","")&lt;&gt;"MiscelaneousArtist",E677&lt;&gt;"Miscelaneous"),"update Releases set ArtistId=(select ArtistId from Artists where Name=N'"&amp;SUBSTITUTE(trim(E677),"'","''")&amp;"' and EnterpriseId="&amp;EntId&amp;"), SearchKeywords=concat_ws(' ', Name, N'"&amp;SUBSTITUTE(trim(E677),"'","''")&amp;"',(select Name from Labels where LabelId=Releases.LabelId), ReleaseId, UPC, Catalog) where "&amp;IF(A677&lt;&gt;"","UPC="&amp;A677,"Catalog='"&amp;SUBSTITUTE(trim(B677),"'","''")&amp;"'")&amp;" and EnterpriseId="&amp;EntId,IF(and(F677&lt;&gt;"Main Primary Artist",SUBSTITUTE(E677," ","")&lt;&gt;"VariousArtists",SUBSTITUTE(E677," ","")&lt;&gt;"VariousArtist",E677&lt;&gt;"Various",SUBSTITUTE(E677," ","")&lt;&gt;"AssortedArtists",SUBSTITUTE(E677," ","")&lt;&gt;"AssortedArtist",E677&lt;&gt;"Assorted",SUBSTITUTE(E677," ","")&lt;&gt;"AsortedArtists",SUBSTITUTE(E677," ","")&lt;&gt;"AsortedArtist",E677&lt;&gt;"Asorted",E677&lt;&gt;"Other",,SUBSTITUTE(E677," ","")&lt;&gt;"MiscellaneousArtists",SUBSTITUTE(E677," ","")&lt;&gt;"MiscellaneousArtist",E677&lt;&gt;"Miscellaneous",SUBSTITUTE(E677," ","")&lt;&gt;"MiscelaneousArtists",SUBSTITUTE(E677," ","")&lt;&gt;"MiscelaneousArtist",E677&lt;&gt;"Miscelaneous"),"INSERT into Contributors VALUES (newid(), "&amp;IF(F677&lt;&gt;"Primary Artist", "(select RoleId from ContributorRoles where Name='"&amp;F677&amp;"'), 0", "49, 1")&amp; ", null, (select max(ReleaseId) from Releases where "&amp;IF(A677&lt;&gt;"","UPC="&amp;A677,"Catalog='"&amp;SUBSTITUTE(trim(B677),"'","''")&amp;"'")&amp;" and EnterpriseId="&amp;EntId&amp;"), (select ArtistId from Artists where Name=N'"&amp;SUBSTITUTE(trim(E677),"'","''")&amp;"' and EnterpriseId="&amp;EntId&amp;"), null)",""))</f>
        <v>INSERT into Contributors VALUES (newid(), 49, 1, null, (select max(ReleaseId) from Releases where UPC=728204981191 and EnterpriseId=647322), (select ArtistId from Artists where Name=N'Atilla' and EnterpriseId=647322), null)</v>
      </c>
    </row>
    <row r="678">
      <c r="A678" s="110">
        <v>7.28204981191E11</v>
      </c>
      <c r="B678" s="84"/>
      <c r="C678" s="134" t="str">
        <f t="array" ref="C678">ifs(and(isblank($A678),isblank($B678)),"", not(iserror(vlookup($A678&amp;$B678,'3) Release_Label'!$D:$D&amp;'3) Release_Label'!$E:$E,1,0))),vlookup($A678&amp;$B678,{'3) Release_Label'!$D:$D&amp;'3) Release_Label'!$E:$E,'3) Release_Label'!$F:$F},2,0), or(and(not(isblank($B678)),$B678=$B677,$A678&lt;&gt;$A677),and(not(isblank($A678)),$A678=$A677,$B678&lt;&gt;$B677)),"ID LISTS UNALIGNED",and($A678&lt;&gt;"",countif('3) Release_Label'!$D:$D,$A678)=0),"NO UPC MATCH in Release_Label",and($B678&lt;&gt;"",countif('3) Release_Label'!$E:$E,$B678)=0),"NO CATALOG ID MATCH in Release_Label",iserror(vlookup($A678&amp;$B678,'3) Release_Label'!$D:$D&amp;'3) Release_Label'!$E:$E,1,0)),"NO UPC-CATALOG ID pair MATCH in Release_Label" )</f>
        <v>Deus da Mentira</v>
      </c>
      <c r="D678" s="134" t="str">
        <f t="array" ref="D678">ifs(and(isblank($A678),isblank($B678)),"", not(iserror(vlookup($A678&amp;$B678,'3) Release_Label'!$D:$D&amp;'3) Release_Label'!$E:$E,1,0))),vlookup($A678&amp;$B678,{'3) Release_Label'!$D:$D&amp;'3) Release_Label'!$E:$E,'3) Release_Label'!$H:$H},2,0), or(and(not(isblank($B678)),$B678=$B677,$A678&lt;&gt;$A677),and(not(isblank($A678)),$A678=$A677,$B678&lt;&gt;$B677)),"ID LISTS UNALIGNED",and($A678&lt;&gt;"",countif('3) Release_Label'!$D:$D,$A678)=0),"NO UPC MATCH in Release_Label",and($B678&lt;&gt;"",countif('3) Release_Label'!$E:$E,$B678)=0),"NO CATALOG ID MATCH in Release_Label",iserror(vlookup($A678&amp;$B678,'3) Release_Label'!$D:$D&amp;'3) Release_Label'!$E:$E,1,0)),"NO UPC-CATALOG ID pair MATCH in Release_Label" )</f>
        <v>Speed Up</v>
      </c>
      <c r="E678" s="96" t="s">
        <v>53</v>
      </c>
      <c r="F678" s="140" t="s">
        <v>666</v>
      </c>
      <c r="G678" s="136" t="str">
        <f t="array" ref="G678">ifs(or($F678="",$F678="Main Primary Artist"),$F678,not(iserror(vlookup($F678,'Reference info'!$J$5:$J$8,1,0))),"Key Artist",not(iserror(vlookup($F678,'Reference info'!$J$38:$J$405,1,0))),"Performer",not(iserror(vlookup($F678,'Reference info'!$J$10:$J$36,1,0))),"Producer &amp; Engineer")</f>
        <v>Main Primary Artist</v>
      </c>
      <c r="I678" s="8" t="str">
        <f>IF(AND(F678="Main Primary Artist",SUBSTITUTE(E678," ","")&lt;&gt;"VariousArtists",SUBSTITUTE(E678," ","")&lt;&gt;"VariousArtist",E678&lt;&gt;"Various",SUBSTITUTE(E678," ","")&lt;&gt;"AssortedArtists",SUBSTITUTE(E678," ","")&lt;&gt;"AssortedArtist",E678&lt;&gt;"Assorted",SUBSTITUTE(E678," ","")&lt;&gt;"AsortedArtists",SUBSTITUTE(E678," ","")&lt;&gt;"AsortedArtist",E678&lt;&gt;"Asorted",E678&lt;&gt;"Other",,SUBSTITUTE(E678," ","")&lt;&gt;"MiscellaneousArtists",SUBSTITUTE(E678," ","")&lt;&gt;"MiscellaneousArtist",E678&lt;&gt;"Miscellaneous",SUBSTITUTE(E678," ","")&lt;&gt;"MiscelaneousArtists",SUBSTITUTE(E678," ","")&lt;&gt;"MiscelaneousArtist",E678&lt;&gt;"Miscelaneous"),"update Releases set ArtistId=(select ArtistId from Artists where Name=N'"&amp;SUBSTITUTE(trim(E678),"'","''")&amp;"' and EnterpriseId="&amp;EntId&amp;"), SearchKeywords=concat_ws(' ', Name, N'"&amp;SUBSTITUTE(trim(E678),"'","''")&amp;"',(select Name from Labels where LabelId=Releases.LabelId), ReleaseId, UPC, Catalog) where "&amp;IF(A678&lt;&gt;"","UPC="&amp;A678,"Catalog='"&amp;SUBSTITUTE(trim(B678),"'","''")&amp;"'")&amp;" and EnterpriseId="&amp;EntId,IF(and(F678&lt;&gt;"Main Primary Artist",SUBSTITUTE(E678," ","")&lt;&gt;"VariousArtists",SUBSTITUTE(E678," ","")&lt;&gt;"VariousArtist",E678&lt;&gt;"Various",SUBSTITUTE(E678," ","")&lt;&gt;"AssortedArtists",SUBSTITUTE(E678," ","")&lt;&gt;"AssortedArtist",E678&lt;&gt;"Assorted",SUBSTITUTE(E678," ","")&lt;&gt;"AsortedArtists",SUBSTITUTE(E678," ","")&lt;&gt;"AsortedArtist",E678&lt;&gt;"Asorted",E678&lt;&gt;"Other",,SUBSTITUTE(E678," ","")&lt;&gt;"MiscellaneousArtists",SUBSTITUTE(E678," ","")&lt;&gt;"MiscellaneousArtist",E678&lt;&gt;"Miscellaneous",SUBSTITUTE(E678," ","")&lt;&gt;"MiscelaneousArtists",SUBSTITUTE(E678," ","")&lt;&gt;"MiscelaneousArtist",E678&lt;&gt;"Miscelaneous"),"INSERT into Contributors VALUES (newid(), "&amp;IF(F678&lt;&gt;"Primary Artist", "(select RoleId from ContributorRoles where Name='"&amp;F678&amp;"'), 0", "49, 1")&amp; ", null, (select max(ReleaseId) from Releases where "&amp;IF(A678&lt;&gt;"","UPC="&amp;A678,"Catalog='"&amp;SUBSTITUTE(trim(B678),"'","''")&amp;"'")&amp;" and EnterpriseId="&amp;EntId&amp;"), (select ArtistId from Artists where Name=N'"&amp;SUBSTITUTE(trim(E678),"'","''")&amp;"' and EnterpriseId="&amp;EntId&amp;"), null)",""))</f>
        <v>update Releases set ArtistId=(select ArtistId from Artists where Name=N'PeJota10*' and EnterpriseId=647322), SearchKeywords=concat_ws(' ', Name, N'PeJota10*',(select Name from Labels where LabelId=Releases.LabelId), ReleaseId, UPC, Catalog) where UPC=728204981191 and EnterpriseId=647322</v>
      </c>
    </row>
    <row r="679">
      <c r="A679" s="110">
        <v>7.28204981191E11</v>
      </c>
      <c r="B679" s="84"/>
      <c r="C679" s="134" t="str">
        <f t="array" ref="C679">ifs(and(isblank($A679),isblank($B679)),"", not(iserror(vlookup($A679&amp;$B679,'3) Release_Label'!$D:$D&amp;'3) Release_Label'!$E:$E,1,0))),vlookup($A679&amp;$B679,{'3) Release_Label'!$D:$D&amp;'3) Release_Label'!$E:$E,'3) Release_Label'!$F:$F},2,0), or(and(not(isblank($B679)),$B679=$B678,$A679&lt;&gt;$A678),and(not(isblank($A679)),$A679=$A678,$B679&lt;&gt;$B678)),"ID LISTS UNALIGNED",and($A679&lt;&gt;"",countif('3) Release_Label'!$D:$D,$A679)=0),"NO UPC MATCH in Release_Label",and($B679&lt;&gt;"",countif('3) Release_Label'!$E:$E,$B679)=0),"NO CATALOG ID MATCH in Release_Label",iserror(vlookup($A679&amp;$B679,'3) Release_Label'!$D:$D&amp;'3) Release_Label'!$E:$E,1,0)),"NO UPC-CATALOG ID pair MATCH in Release_Label" )</f>
        <v>Deus da Mentira</v>
      </c>
      <c r="D679" s="134" t="str">
        <f t="array" ref="D679">ifs(and(isblank($A679),isblank($B679)),"", not(iserror(vlookup($A679&amp;$B679,'3) Release_Label'!$D:$D&amp;'3) Release_Label'!$E:$E,1,0))),vlookup($A679&amp;$B679,{'3) Release_Label'!$D:$D&amp;'3) Release_Label'!$E:$E,'3) Release_Label'!$H:$H},2,0), or(and(not(isblank($B679)),$B679=$B678,$A679&lt;&gt;$A678),and(not(isblank($A679)),$A679=$A678,$B679&lt;&gt;$B678)),"ID LISTS UNALIGNED",and($A679&lt;&gt;"",countif('3) Release_Label'!$D:$D,$A679)=0),"NO UPC MATCH in Release_Label",and($B679&lt;&gt;"",countif('3) Release_Label'!$E:$E,$B679)=0),"NO CATALOG ID MATCH in Release_Label",iserror(vlookup($A679&amp;$B679,'3) Release_Label'!$D:$D&amp;'3) Release_Label'!$E:$E,1,0)),"NO UPC-CATALOG ID pair MATCH in Release_Label" )</f>
        <v>Speed Up</v>
      </c>
      <c r="E679" s="96" t="s">
        <v>53</v>
      </c>
      <c r="F679" s="135" t="s">
        <v>669</v>
      </c>
      <c r="G679" s="136" t="str">
        <f t="array" ref="G679">ifs(or($F679="",$F679="Main Primary Artist"),$F679,not(iserror(vlookup($F679,'Reference info'!$J$5:$J$8,1,0))),"Key Artist",not(iserror(vlookup($F679,'Reference info'!$J$38:$J$405,1,0))),"Performer",not(iserror(vlookup($F679,'Reference info'!$J$10:$J$36,1,0))),"Producer &amp; Engineer")</f>
        <v>Producer &amp; Engineer</v>
      </c>
      <c r="I679" s="8" t="str">
        <f>IF(AND(F679="Main Primary Artist",SUBSTITUTE(E679," ","")&lt;&gt;"VariousArtists",SUBSTITUTE(E679," ","")&lt;&gt;"VariousArtist",E679&lt;&gt;"Various",SUBSTITUTE(E679," ","")&lt;&gt;"AssortedArtists",SUBSTITUTE(E679," ","")&lt;&gt;"AssortedArtist",E679&lt;&gt;"Assorted",SUBSTITUTE(E679," ","")&lt;&gt;"AsortedArtists",SUBSTITUTE(E679," ","")&lt;&gt;"AsortedArtist",E679&lt;&gt;"Asorted",E679&lt;&gt;"Other",,SUBSTITUTE(E679," ","")&lt;&gt;"MiscellaneousArtists",SUBSTITUTE(E679," ","")&lt;&gt;"MiscellaneousArtist",E679&lt;&gt;"Miscellaneous",SUBSTITUTE(E679," ","")&lt;&gt;"MiscelaneousArtists",SUBSTITUTE(E679," ","")&lt;&gt;"MiscelaneousArtist",E679&lt;&gt;"Miscelaneous"),"update Releases set ArtistId=(select ArtistId from Artists where Name=N'"&amp;SUBSTITUTE(trim(E679),"'","''")&amp;"' and EnterpriseId="&amp;EntId&amp;"), SearchKeywords=concat_ws(' ', Name, N'"&amp;SUBSTITUTE(trim(E679),"'","''")&amp;"',(select Name from Labels where LabelId=Releases.LabelId), ReleaseId, UPC, Catalog) where "&amp;IF(A679&lt;&gt;"","UPC="&amp;A679,"Catalog='"&amp;SUBSTITUTE(trim(B679),"'","''")&amp;"'")&amp;" and EnterpriseId="&amp;EntId,IF(and(F679&lt;&gt;"Main Primary Artist",SUBSTITUTE(E679," ","")&lt;&gt;"VariousArtists",SUBSTITUTE(E679," ","")&lt;&gt;"VariousArtist",E679&lt;&gt;"Various",SUBSTITUTE(E679," ","")&lt;&gt;"AssortedArtists",SUBSTITUTE(E679," ","")&lt;&gt;"AssortedArtist",E679&lt;&gt;"Assorted",SUBSTITUTE(E679," ","")&lt;&gt;"AsortedArtists",SUBSTITUTE(E679," ","")&lt;&gt;"AsortedArtist",E679&lt;&gt;"Asorted",E679&lt;&gt;"Other",,SUBSTITUTE(E679," ","")&lt;&gt;"MiscellaneousArtists",SUBSTITUTE(E679," ","")&lt;&gt;"MiscellaneousArtist",E679&lt;&gt;"Miscellaneous",SUBSTITUTE(E679," ","")&lt;&gt;"MiscelaneousArtists",SUBSTITUTE(E679," ","")&lt;&gt;"MiscelaneousArtist",E679&lt;&gt;"Miscelaneous"),"INSERT into Contributors VALUES (newid(), "&amp;IF(F679&lt;&gt;"Primary Artist", "(select RoleId from ContributorRoles where Name='"&amp;F679&amp;"'), 0", "49, 1")&amp; ", null, (select max(ReleaseId) from Releases where "&amp;IF(A679&lt;&gt;"","UPC="&amp;A679,"Catalog='"&amp;SUBSTITUTE(trim(B679),"'","''")&amp;"'")&amp;" and EnterpriseId="&amp;EntId&amp;"), (select ArtistId from Artists where Name=N'"&amp;SUBSTITUTE(trim(E679),"'","''")&amp;"' and EnterpriseId="&amp;EntId&amp;"), null)",""))</f>
        <v>INSERT into Contributors VALUES (newid(), (select RoleId from ContributorRoles where Name='Engineer'), 0, null, (select max(ReleaseId) from Releases where UPC=728204981191 and EnterpriseId=647322), (select ArtistId from Artists where Name=N'PeJota10*' and EnterpriseId=647322), null)</v>
      </c>
    </row>
    <row r="680">
      <c r="A680" s="110">
        <v>7.37558342466E11</v>
      </c>
      <c r="B680" s="84"/>
      <c r="C680" s="134" t="str">
        <f t="array" ref="C680">ifs(and(isblank($A680),isblank($B680)),"", not(iserror(vlookup($A680&amp;$B680,'3) Release_Label'!$D:$D&amp;'3) Release_Label'!$E:$E,1,0))),vlookup($A680&amp;$B680,{'3) Release_Label'!$D:$D&amp;'3) Release_Label'!$E:$E,'3) Release_Label'!$F:$F},2,0), or(and(not(isblank($B680)),$B680=$B679,$A680&lt;&gt;$A679),and(not(isblank($A680)),$A680=$A679,$B680&lt;&gt;$B679)),"ID LISTS UNALIGNED",and($A680&lt;&gt;"",countif('3) Release_Label'!$D:$D,$A680)=0),"NO UPC MATCH in Release_Label",and($B680&lt;&gt;"",countif('3) Release_Label'!$E:$E,$B680)=0),"NO CATALOG ID MATCH in Release_Label",iserror(vlookup($A680&amp;$B680,'3) Release_Label'!$D:$D&amp;'3) Release_Label'!$E:$E,1,0)),"NO UPC-CATALOG ID pair MATCH in Release_Label" )</f>
        <v>Entre Sombras</v>
      </c>
      <c r="D680" s="134" t="str">
        <f t="array" ref="D680">ifs(and(isblank($A680),isblank($B680)),"", not(iserror(vlookup($A680&amp;$B680,'3) Release_Label'!$D:$D&amp;'3) Release_Label'!$E:$E,1,0))),vlookup($A680&amp;$B680,{'3) Release_Label'!$D:$D&amp;'3) Release_Label'!$E:$E,'3) Release_Label'!$H:$H},2,0), or(and(not(isblank($B680)),$B680=$B679,$A680&lt;&gt;$A679),and(not(isblank($A680)),$A680=$A679,$B680&lt;&gt;$B679)),"ID LISTS UNALIGNED",and($A680&lt;&gt;"",countif('3) Release_Label'!$D:$D,$A680)=0),"NO UPC MATCH in Release_Label",and($B680&lt;&gt;"",countif('3) Release_Label'!$E:$E,$B680)=0),"NO CATALOG ID MATCH in Release_Label",iserror(vlookup($A680&amp;$B680,'3) Release_Label'!$D:$D&amp;'3) Release_Label'!$E:$E,1,0)),"NO UPC-CATALOG ID pair MATCH in Release_Label" )</f>
        <v/>
      </c>
      <c r="E680" s="96" t="s">
        <v>53</v>
      </c>
      <c r="F680" s="135" t="s">
        <v>667</v>
      </c>
      <c r="G680" s="136" t="str">
        <f t="array" ref="G680">ifs(or($F680="",$F680="Main Primary Artist"),$F680,not(iserror(vlookup($F680,'Reference info'!$J$5:$J$8,1,0))),"Key Artist",not(iserror(vlookup($F680,'Reference info'!$J$38:$J$405,1,0))),"Performer",not(iserror(vlookup($F680,'Reference info'!$J$10:$J$36,1,0))),"Producer &amp; Engineer")</f>
        <v>Producer &amp; Engineer</v>
      </c>
      <c r="I680" s="8" t="str">
        <f>IF(AND(F680="Main Primary Artist",SUBSTITUTE(E680," ","")&lt;&gt;"VariousArtists",SUBSTITUTE(E680," ","")&lt;&gt;"VariousArtist",E680&lt;&gt;"Various",SUBSTITUTE(E680," ","")&lt;&gt;"AssortedArtists",SUBSTITUTE(E680," ","")&lt;&gt;"AssortedArtist",E680&lt;&gt;"Assorted",SUBSTITUTE(E680," ","")&lt;&gt;"AsortedArtists",SUBSTITUTE(E680," ","")&lt;&gt;"AsortedArtist",E680&lt;&gt;"Asorted",E680&lt;&gt;"Other",,SUBSTITUTE(E680," ","")&lt;&gt;"MiscellaneousArtists",SUBSTITUTE(E680," ","")&lt;&gt;"MiscellaneousArtist",E680&lt;&gt;"Miscellaneous",SUBSTITUTE(E680," ","")&lt;&gt;"MiscelaneousArtists",SUBSTITUTE(E680," ","")&lt;&gt;"MiscelaneousArtist",E680&lt;&gt;"Miscelaneous"),"update Releases set ArtistId=(select ArtistId from Artists where Name=N'"&amp;SUBSTITUTE(trim(E680),"'","''")&amp;"' and EnterpriseId="&amp;EntId&amp;"), SearchKeywords=concat_ws(' ', Name, N'"&amp;SUBSTITUTE(trim(E680),"'","''")&amp;"',(select Name from Labels where LabelId=Releases.LabelId), ReleaseId, UPC, Catalog) where "&amp;IF(A680&lt;&gt;"","UPC="&amp;A680,"Catalog='"&amp;SUBSTITUTE(trim(B680),"'","''")&amp;"'")&amp;" and EnterpriseId="&amp;EntId,IF(and(F680&lt;&gt;"Main Primary Artist",SUBSTITUTE(E680," ","")&lt;&gt;"VariousArtists",SUBSTITUTE(E680," ","")&lt;&gt;"VariousArtist",E680&lt;&gt;"Various",SUBSTITUTE(E680," ","")&lt;&gt;"AssortedArtists",SUBSTITUTE(E680," ","")&lt;&gt;"AssortedArtist",E680&lt;&gt;"Assorted",SUBSTITUTE(E680," ","")&lt;&gt;"AsortedArtists",SUBSTITUTE(E680," ","")&lt;&gt;"AsortedArtist",E680&lt;&gt;"Asorted",E680&lt;&gt;"Other",,SUBSTITUTE(E680," ","")&lt;&gt;"MiscellaneousArtists",SUBSTITUTE(E680," ","")&lt;&gt;"MiscellaneousArtist",E680&lt;&gt;"Miscellaneous",SUBSTITUTE(E680," ","")&lt;&gt;"MiscelaneousArtists",SUBSTITUTE(E680," ","")&lt;&gt;"MiscelaneousArtist",E680&lt;&gt;"Miscelaneous"),"INSERT into Contributors VALUES (newid(), "&amp;IF(F680&lt;&gt;"Primary Artist", "(select RoleId from ContributorRoles where Name='"&amp;F680&amp;"'), 0", "49, 1")&amp; ", null, (select max(ReleaseId) from Releases where "&amp;IF(A680&lt;&gt;"","UPC="&amp;A680,"Catalog='"&amp;SUBSTITUTE(trim(B680),"'","''")&amp;"'")&amp;" and EnterpriseId="&amp;EntId&amp;"), (select ArtistId from Artists where Name=N'"&amp;SUBSTITUTE(trim(E680),"'","''")&amp;"' and EnterpriseId="&amp;EntId&amp;"), null)",""))</f>
        <v>INSERT into Contributors VALUES (newid(), (select RoleId from ContributorRoles where Name='Producer'), 0, null, (select max(ReleaseId) from Releases where UPC=737558342466 and EnterpriseId=647322), (select ArtistId from Artists where Name=N'PeJota10*' and EnterpriseId=647322), null)</v>
      </c>
    </row>
    <row r="681">
      <c r="A681" s="110">
        <v>7.37558342466E11</v>
      </c>
      <c r="B681" s="84"/>
      <c r="C681" s="134" t="str">
        <f t="array" ref="C681">ifs(and(isblank($A681),isblank($B681)),"", not(iserror(vlookup($A681&amp;$B681,'3) Release_Label'!$D:$D&amp;'3) Release_Label'!$E:$E,1,0))),vlookup($A681&amp;$B681,{'3) Release_Label'!$D:$D&amp;'3) Release_Label'!$E:$E,'3) Release_Label'!$F:$F},2,0), or(and(not(isblank($B681)),$B681=$B680,$A681&lt;&gt;$A680),and(not(isblank($A681)),$A681=$A680,$B681&lt;&gt;$B680)),"ID LISTS UNALIGNED",and($A681&lt;&gt;"",countif('3) Release_Label'!$D:$D,$A681)=0),"NO UPC MATCH in Release_Label",and($B681&lt;&gt;"",countif('3) Release_Label'!$E:$E,$B681)=0),"NO CATALOG ID MATCH in Release_Label",iserror(vlookup($A681&amp;$B681,'3) Release_Label'!$D:$D&amp;'3) Release_Label'!$E:$E,1,0)),"NO UPC-CATALOG ID pair MATCH in Release_Label" )</f>
        <v>Entre Sombras</v>
      </c>
      <c r="D681" s="134" t="str">
        <f t="array" ref="D681">ifs(and(isblank($A681),isblank($B681)),"", not(iserror(vlookup($A681&amp;$B681,'3) Release_Label'!$D:$D&amp;'3) Release_Label'!$E:$E,1,0))),vlookup($A681&amp;$B681,{'3) Release_Label'!$D:$D&amp;'3) Release_Label'!$E:$E,'3) Release_Label'!$H:$H},2,0), or(and(not(isblank($B681)),$B681=$B680,$A681&lt;&gt;$A680),and(not(isblank($A681)),$A681=$A680,$B681&lt;&gt;$B680)),"ID LISTS UNALIGNED",and($A681&lt;&gt;"",countif('3) Release_Label'!$D:$D,$A681)=0),"NO UPC MATCH in Release_Label",and($B681&lt;&gt;"",countif('3) Release_Label'!$E:$E,$B681)=0),"NO CATALOG ID MATCH in Release_Label",iserror(vlookup($A681&amp;$B681,'3) Release_Label'!$D:$D&amp;'3) Release_Label'!$E:$E,1,0)),"NO UPC-CATALOG ID pair MATCH in Release_Label" )</f>
        <v/>
      </c>
      <c r="E681" s="96" t="s">
        <v>97</v>
      </c>
      <c r="F681" s="140" t="s">
        <v>671</v>
      </c>
      <c r="G681" s="136" t="str">
        <f t="array" ref="G681">ifs(or($F681="",$F681="Main Primary Artist"),$F681,not(iserror(vlookup($F681,'Reference info'!$J$5:$J$8,1,0))),"Key Artist",not(iserror(vlookup($F681,'Reference info'!$J$38:$J$405,1,0))),"Performer",not(iserror(vlookup($F681,'Reference info'!$J$10:$J$36,1,0))),"Producer &amp; Engineer")</f>
        <v>Key Artist</v>
      </c>
      <c r="I681" s="8" t="str">
        <f>IF(AND(F681="Main Primary Artist",SUBSTITUTE(E681," ","")&lt;&gt;"VariousArtists",SUBSTITUTE(E681," ","")&lt;&gt;"VariousArtist",E681&lt;&gt;"Various",SUBSTITUTE(E681," ","")&lt;&gt;"AssortedArtists",SUBSTITUTE(E681," ","")&lt;&gt;"AssortedArtist",E681&lt;&gt;"Assorted",SUBSTITUTE(E681," ","")&lt;&gt;"AsortedArtists",SUBSTITUTE(E681," ","")&lt;&gt;"AsortedArtist",E681&lt;&gt;"Asorted",E681&lt;&gt;"Other",,SUBSTITUTE(E681," ","")&lt;&gt;"MiscellaneousArtists",SUBSTITUTE(E681," ","")&lt;&gt;"MiscellaneousArtist",E681&lt;&gt;"Miscellaneous",SUBSTITUTE(E681," ","")&lt;&gt;"MiscelaneousArtists",SUBSTITUTE(E681," ","")&lt;&gt;"MiscelaneousArtist",E681&lt;&gt;"Miscelaneous"),"update Releases set ArtistId=(select ArtistId from Artists where Name=N'"&amp;SUBSTITUTE(trim(E681),"'","''")&amp;"' and EnterpriseId="&amp;EntId&amp;"), SearchKeywords=concat_ws(' ', Name, N'"&amp;SUBSTITUTE(trim(E681),"'","''")&amp;"',(select Name from Labels where LabelId=Releases.LabelId), ReleaseId, UPC, Catalog) where "&amp;IF(A681&lt;&gt;"","UPC="&amp;A681,"Catalog='"&amp;SUBSTITUTE(trim(B681),"'","''")&amp;"'")&amp;" and EnterpriseId="&amp;EntId,IF(and(F681&lt;&gt;"Main Primary Artist",SUBSTITUTE(E681," ","")&lt;&gt;"VariousArtists",SUBSTITUTE(E681," ","")&lt;&gt;"VariousArtist",E681&lt;&gt;"Various",SUBSTITUTE(E681," ","")&lt;&gt;"AssortedArtists",SUBSTITUTE(E681," ","")&lt;&gt;"AssortedArtist",E681&lt;&gt;"Assorted",SUBSTITUTE(E681," ","")&lt;&gt;"AsortedArtists",SUBSTITUTE(E681," ","")&lt;&gt;"AsortedArtist",E681&lt;&gt;"Asorted",E681&lt;&gt;"Other",,SUBSTITUTE(E681," ","")&lt;&gt;"MiscellaneousArtists",SUBSTITUTE(E681," ","")&lt;&gt;"MiscellaneousArtist",E681&lt;&gt;"Miscellaneous",SUBSTITUTE(E681," ","")&lt;&gt;"MiscelaneousArtists",SUBSTITUTE(E681," ","")&lt;&gt;"MiscelaneousArtist",E681&lt;&gt;"Miscelaneous"),"INSERT into Contributors VALUES (newid(), "&amp;IF(F681&lt;&gt;"Primary Artist", "(select RoleId from ContributorRoles where Name='"&amp;F681&amp;"'), 0", "49, 1")&amp; ", null, (select max(ReleaseId) from Releases where "&amp;IF(A681&lt;&gt;"","UPC="&amp;A681,"Catalog='"&amp;SUBSTITUTE(trim(B681),"'","''")&amp;"'")&amp;" and EnterpriseId="&amp;EntId&amp;"), (select ArtistId from Artists where Name=N'"&amp;SUBSTITUTE(trim(E681),"'","''")&amp;"' and EnterpriseId="&amp;EntId&amp;"), null)",""))</f>
        <v>INSERT into Contributors VALUES (newid(), 49, 1, null, (select max(ReleaseId) from Releases where UPC=737558342466 and EnterpriseId=647322), (select ArtistId from Artists where Name=N'Atilla' and EnterpriseId=647322), null)</v>
      </c>
    </row>
    <row r="682">
      <c r="A682" s="110">
        <v>7.37558342466E11</v>
      </c>
      <c r="B682" s="84"/>
      <c r="C682" s="134" t="str">
        <f t="array" ref="C682">ifs(and(isblank($A682),isblank($B682)),"", not(iserror(vlookup($A682&amp;$B682,'3) Release_Label'!$D:$D&amp;'3) Release_Label'!$E:$E,1,0))),vlookup($A682&amp;$B682,{'3) Release_Label'!$D:$D&amp;'3) Release_Label'!$E:$E,'3) Release_Label'!$F:$F},2,0), or(and(not(isblank($B682)),$B682=$B681,$A682&lt;&gt;$A681),and(not(isblank($A682)),$A682=$A681,$B682&lt;&gt;$B681)),"ID LISTS UNALIGNED",and($A682&lt;&gt;"",countif('3) Release_Label'!$D:$D,$A682)=0),"NO UPC MATCH in Release_Label",and($B682&lt;&gt;"",countif('3) Release_Label'!$E:$E,$B682)=0),"NO CATALOG ID MATCH in Release_Label",iserror(vlookup($A682&amp;$B682,'3) Release_Label'!$D:$D&amp;'3) Release_Label'!$E:$E,1,0)),"NO UPC-CATALOG ID pair MATCH in Release_Label" )</f>
        <v>Entre Sombras</v>
      </c>
      <c r="D682" s="134" t="str">
        <f t="array" ref="D682">ifs(and(isblank($A682),isblank($B682)),"", not(iserror(vlookup($A682&amp;$B682,'3) Release_Label'!$D:$D&amp;'3) Release_Label'!$E:$E,1,0))),vlookup($A682&amp;$B682,{'3) Release_Label'!$D:$D&amp;'3) Release_Label'!$E:$E,'3) Release_Label'!$H:$H},2,0), or(and(not(isblank($B682)),$B682=$B681,$A682&lt;&gt;$A681),and(not(isblank($A682)),$A682=$A681,$B682&lt;&gt;$B681)),"ID LISTS UNALIGNED",and($A682&lt;&gt;"",countif('3) Release_Label'!$D:$D,$A682)=0),"NO UPC MATCH in Release_Label",and($B682&lt;&gt;"",countif('3) Release_Label'!$E:$E,$B682)=0),"NO CATALOG ID MATCH in Release_Label",iserror(vlookup($A682&amp;$B682,'3) Release_Label'!$D:$D&amp;'3) Release_Label'!$E:$E,1,0)),"NO UPC-CATALOG ID pair MATCH in Release_Label" )</f>
        <v/>
      </c>
      <c r="E682" s="96" t="s">
        <v>53</v>
      </c>
      <c r="F682" s="140" t="s">
        <v>666</v>
      </c>
      <c r="G682" s="136" t="str">
        <f t="array" ref="G682">ifs(or($F682="",$F682="Main Primary Artist"),$F682,not(iserror(vlookup($F682,'Reference info'!$J$5:$J$8,1,0))),"Key Artist",not(iserror(vlookup($F682,'Reference info'!$J$38:$J$405,1,0))),"Performer",not(iserror(vlookup($F682,'Reference info'!$J$10:$J$36,1,0))),"Producer &amp; Engineer")</f>
        <v>Main Primary Artist</v>
      </c>
      <c r="I682" s="8" t="str">
        <f>IF(AND(F682="Main Primary Artist",SUBSTITUTE(E682," ","")&lt;&gt;"VariousArtists",SUBSTITUTE(E682," ","")&lt;&gt;"VariousArtist",E682&lt;&gt;"Various",SUBSTITUTE(E682," ","")&lt;&gt;"AssortedArtists",SUBSTITUTE(E682," ","")&lt;&gt;"AssortedArtist",E682&lt;&gt;"Assorted",SUBSTITUTE(E682," ","")&lt;&gt;"AsortedArtists",SUBSTITUTE(E682," ","")&lt;&gt;"AsortedArtist",E682&lt;&gt;"Asorted",E682&lt;&gt;"Other",,SUBSTITUTE(E682," ","")&lt;&gt;"MiscellaneousArtists",SUBSTITUTE(E682," ","")&lt;&gt;"MiscellaneousArtist",E682&lt;&gt;"Miscellaneous",SUBSTITUTE(E682," ","")&lt;&gt;"MiscelaneousArtists",SUBSTITUTE(E682," ","")&lt;&gt;"MiscelaneousArtist",E682&lt;&gt;"Miscelaneous"),"update Releases set ArtistId=(select ArtistId from Artists where Name=N'"&amp;SUBSTITUTE(trim(E682),"'","''")&amp;"' and EnterpriseId="&amp;EntId&amp;"), SearchKeywords=concat_ws(' ', Name, N'"&amp;SUBSTITUTE(trim(E682),"'","''")&amp;"',(select Name from Labels where LabelId=Releases.LabelId), ReleaseId, UPC, Catalog) where "&amp;IF(A682&lt;&gt;"","UPC="&amp;A682,"Catalog='"&amp;SUBSTITUTE(trim(B682),"'","''")&amp;"'")&amp;" and EnterpriseId="&amp;EntId,IF(and(F682&lt;&gt;"Main Primary Artist",SUBSTITUTE(E682," ","")&lt;&gt;"VariousArtists",SUBSTITUTE(E682," ","")&lt;&gt;"VariousArtist",E682&lt;&gt;"Various",SUBSTITUTE(E682," ","")&lt;&gt;"AssortedArtists",SUBSTITUTE(E682," ","")&lt;&gt;"AssortedArtist",E682&lt;&gt;"Assorted",SUBSTITUTE(E682," ","")&lt;&gt;"AsortedArtists",SUBSTITUTE(E682," ","")&lt;&gt;"AsortedArtist",E682&lt;&gt;"Asorted",E682&lt;&gt;"Other",,SUBSTITUTE(E682," ","")&lt;&gt;"MiscellaneousArtists",SUBSTITUTE(E682," ","")&lt;&gt;"MiscellaneousArtist",E682&lt;&gt;"Miscellaneous",SUBSTITUTE(E682," ","")&lt;&gt;"MiscelaneousArtists",SUBSTITUTE(E682," ","")&lt;&gt;"MiscelaneousArtist",E682&lt;&gt;"Miscelaneous"),"INSERT into Contributors VALUES (newid(), "&amp;IF(F682&lt;&gt;"Primary Artist", "(select RoleId from ContributorRoles where Name='"&amp;F682&amp;"'), 0", "49, 1")&amp; ", null, (select max(ReleaseId) from Releases where "&amp;IF(A682&lt;&gt;"","UPC="&amp;A682,"Catalog='"&amp;SUBSTITUTE(trim(B682),"'","''")&amp;"'")&amp;" and EnterpriseId="&amp;EntId&amp;"), (select ArtistId from Artists where Name=N'"&amp;SUBSTITUTE(trim(E682),"'","''")&amp;"' and EnterpriseId="&amp;EntId&amp;"), null)",""))</f>
        <v>update Releases set ArtistId=(select ArtistId from Artists where Name=N'PeJota10*' and EnterpriseId=647322), SearchKeywords=concat_ws(' ', Name, N'PeJota10*',(select Name from Labels where LabelId=Releases.LabelId), ReleaseId, UPC, Catalog) where UPC=737558342466 and EnterpriseId=647322</v>
      </c>
    </row>
    <row r="683">
      <c r="A683" s="110">
        <v>7.37558342466E11</v>
      </c>
      <c r="B683" s="84"/>
      <c r="C683" s="134" t="str">
        <f t="array" ref="C683">ifs(and(isblank($A683),isblank($B683)),"", not(iserror(vlookup($A683&amp;$B683,'3) Release_Label'!$D:$D&amp;'3) Release_Label'!$E:$E,1,0))),vlookup($A683&amp;$B683,{'3) Release_Label'!$D:$D&amp;'3) Release_Label'!$E:$E,'3) Release_Label'!$F:$F},2,0), or(and(not(isblank($B683)),$B683=$B682,$A683&lt;&gt;$A682),and(not(isblank($A683)),$A683=$A682,$B683&lt;&gt;$B682)),"ID LISTS UNALIGNED",and($A683&lt;&gt;"",countif('3) Release_Label'!$D:$D,$A683)=0),"NO UPC MATCH in Release_Label",and($B683&lt;&gt;"",countif('3) Release_Label'!$E:$E,$B683)=0),"NO CATALOG ID MATCH in Release_Label",iserror(vlookup($A683&amp;$B683,'3) Release_Label'!$D:$D&amp;'3) Release_Label'!$E:$E,1,0)),"NO UPC-CATALOG ID pair MATCH in Release_Label" )</f>
        <v>Entre Sombras</v>
      </c>
      <c r="D683" s="134" t="str">
        <f t="array" ref="D683">ifs(and(isblank($A683),isblank($B683)),"", not(iserror(vlookup($A683&amp;$B683,'3) Release_Label'!$D:$D&amp;'3) Release_Label'!$E:$E,1,0))),vlookup($A683&amp;$B683,{'3) Release_Label'!$D:$D&amp;'3) Release_Label'!$E:$E,'3) Release_Label'!$H:$H},2,0), or(and(not(isblank($B683)),$B683=$B682,$A683&lt;&gt;$A682),and(not(isblank($A683)),$A683=$A682,$B683&lt;&gt;$B682)),"ID LISTS UNALIGNED",and($A683&lt;&gt;"",countif('3) Release_Label'!$D:$D,$A683)=0),"NO UPC MATCH in Release_Label",and($B683&lt;&gt;"",countif('3) Release_Label'!$E:$E,$B683)=0),"NO CATALOG ID MATCH in Release_Label",iserror(vlookup($A683&amp;$B683,'3) Release_Label'!$D:$D&amp;'3) Release_Label'!$E:$E,1,0)),"NO UPC-CATALOG ID pair MATCH in Release_Label" )</f>
        <v/>
      </c>
      <c r="E683" s="96" t="s">
        <v>53</v>
      </c>
      <c r="F683" s="135" t="s">
        <v>669</v>
      </c>
      <c r="G683" s="136" t="str">
        <f t="array" ref="G683">ifs(or($F683="",$F683="Main Primary Artist"),$F683,not(iserror(vlookup($F683,'Reference info'!$J$5:$J$8,1,0))),"Key Artist",not(iserror(vlookup($F683,'Reference info'!$J$38:$J$405,1,0))),"Performer",not(iserror(vlookup($F683,'Reference info'!$J$10:$J$36,1,0))),"Producer &amp; Engineer")</f>
        <v>Producer &amp; Engineer</v>
      </c>
      <c r="I683" s="8" t="str">
        <f>IF(AND(F683="Main Primary Artist",SUBSTITUTE(E683," ","")&lt;&gt;"VariousArtists",SUBSTITUTE(E683," ","")&lt;&gt;"VariousArtist",E683&lt;&gt;"Various",SUBSTITUTE(E683," ","")&lt;&gt;"AssortedArtists",SUBSTITUTE(E683," ","")&lt;&gt;"AssortedArtist",E683&lt;&gt;"Assorted",SUBSTITUTE(E683," ","")&lt;&gt;"AsortedArtists",SUBSTITUTE(E683," ","")&lt;&gt;"AsortedArtist",E683&lt;&gt;"Asorted",E683&lt;&gt;"Other",,SUBSTITUTE(E683," ","")&lt;&gt;"MiscellaneousArtists",SUBSTITUTE(E683," ","")&lt;&gt;"MiscellaneousArtist",E683&lt;&gt;"Miscellaneous",SUBSTITUTE(E683," ","")&lt;&gt;"MiscelaneousArtists",SUBSTITUTE(E683," ","")&lt;&gt;"MiscelaneousArtist",E683&lt;&gt;"Miscelaneous"),"update Releases set ArtistId=(select ArtistId from Artists where Name=N'"&amp;SUBSTITUTE(trim(E683),"'","''")&amp;"' and EnterpriseId="&amp;EntId&amp;"), SearchKeywords=concat_ws(' ', Name, N'"&amp;SUBSTITUTE(trim(E683),"'","''")&amp;"',(select Name from Labels where LabelId=Releases.LabelId), ReleaseId, UPC, Catalog) where "&amp;IF(A683&lt;&gt;"","UPC="&amp;A683,"Catalog='"&amp;SUBSTITUTE(trim(B683),"'","''")&amp;"'")&amp;" and EnterpriseId="&amp;EntId,IF(and(F683&lt;&gt;"Main Primary Artist",SUBSTITUTE(E683," ","")&lt;&gt;"VariousArtists",SUBSTITUTE(E683," ","")&lt;&gt;"VariousArtist",E683&lt;&gt;"Various",SUBSTITUTE(E683," ","")&lt;&gt;"AssortedArtists",SUBSTITUTE(E683," ","")&lt;&gt;"AssortedArtist",E683&lt;&gt;"Assorted",SUBSTITUTE(E683," ","")&lt;&gt;"AsortedArtists",SUBSTITUTE(E683," ","")&lt;&gt;"AsortedArtist",E683&lt;&gt;"Asorted",E683&lt;&gt;"Other",,SUBSTITUTE(E683," ","")&lt;&gt;"MiscellaneousArtists",SUBSTITUTE(E683," ","")&lt;&gt;"MiscellaneousArtist",E683&lt;&gt;"Miscellaneous",SUBSTITUTE(E683," ","")&lt;&gt;"MiscelaneousArtists",SUBSTITUTE(E683," ","")&lt;&gt;"MiscelaneousArtist",E683&lt;&gt;"Miscelaneous"),"INSERT into Contributors VALUES (newid(), "&amp;IF(F683&lt;&gt;"Primary Artist", "(select RoleId from ContributorRoles where Name='"&amp;F683&amp;"'), 0", "49, 1")&amp; ", null, (select max(ReleaseId) from Releases where "&amp;IF(A683&lt;&gt;"","UPC="&amp;A683,"Catalog='"&amp;SUBSTITUTE(trim(B683),"'","''")&amp;"'")&amp;" and EnterpriseId="&amp;EntId&amp;"), (select ArtistId from Artists where Name=N'"&amp;SUBSTITUTE(trim(E683),"'","''")&amp;"' and EnterpriseId="&amp;EntId&amp;"), null)",""))</f>
        <v>INSERT into Contributors VALUES (newid(), (select RoleId from ContributorRoles where Name='Engineer'), 0, null, (select max(ReleaseId) from Releases where UPC=737558342466 and EnterpriseId=647322), (select ArtistId from Artists where Name=N'PeJota10*' and EnterpriseId=647322), null)</v>
      </c>
    </row>
    <row r="684">
      <c r="A684" s="110">
        <v>7.42526160638E11</v>
      </c>
      <c r="B684" s="84"/>
      <c r="C684" s="134" t="str">
        <f t="array" ref="C684">ifs(and(isblank($A684),isblank($B684)),"", not(iserror(vlookup($A684&amp;$B684,'3) Release_Label'!$D:$D&amp;'3) Release_Label'!$E:$E,1,0))),vlookup($A684&amp;$B684,{'3) Release_Label'!$D:$D&amp;'3) Release_Label'!$E:$E,'3) Release_Label'!$F:$F},2,0), or(and(not(isblank($B684)),$B684=$B685,$A684&lt;&gt;$A685),and(not(isblank($A684)),$A684=$A685,$B684&lt;&gt;$B685)),"ID LISTS UNALIGNED",and($A684&lt;&gt;"",countif('3) Release_Label'!$D:$D,$A684)=0),"NO UPC MATCH in Release_Label",and($B684&lt;&gt;"",countif('3) Release_Label'!$E:$E,$B684)=0),"NO CATALOG ID MATCH in Release_Label",iserror(vlookup($A684&amp;$B684,'3) Release_Label'!$D:$D&amp;'3) Release_Label'!$E:$E,1,0)),"NO UPC-CATALOG ID pair MATCH in Release_Label" )</f>
        <v>Dragão de Paris</v>
      </c>
      <c r="D684" s="134" t="str">
        <f t="array" ref="D684">ifs(and(isblank($A684),isblank($B684)),"", not(iserror(vlookup($A684&amp;$B684,'3) Release_Label'!$D:$D&amp;'3) Release_Label'!$E:$E,1,0))),vlookup($A684&amp;$B684,{'3) Release_Label'!$D:$D&amp;'3) Release_Label'!$E:$E,'3) Release_Label'!$H:$H},2,0), or(and(not(isblank($B684)),$B684=$B685,$A684&lt;&gt;$A685),and(not(isblank($A684)),$A684=$A685,$B684&lt;&gt;$B685)),"ID LISTS UNALIGNED",and($A684&lt;&gt;"",countif('3) Release_Label'!$D:$D,$A684)=0),"NO UPC MATCH in Release_Label",and($B684&lt;&gt;"",countif('3) Release_Label'!$E:$E,$B684)=0),"NO CATALOG ID MATCH in Release_Label",iserror(vlookup($A684&amp;$B684,'3) Release_Label'!$D:$D&amp;'3) Release_Label'!$E:$E,1,0)),"NO UPC-CATALOG ID pair MATCH in Release_Label" )</f>
        <v/>
      </c>
      <c r="E684" s="96" t="s">
        <v>53</v>
      </c>
      <c r="F684" s="140" t="s">
        <v>666</v>
      </c>
      <c r="G684" s="136" t="str">
        <f t="array" ref="G684">ifs(or($F684="",$F684="Main Primary Artist"),$F684,not(iserror(vlookup($F684,'Reference info'!$J$5:$J$8,1,0))),"Key Artist",not(iserror(vlookup($F684,'Reference info'!$J$38:$J$405,1,0))),"Performer",not(iserror(vlookup($F684,'Reference info'!$J$10:$J$36,1,0))),"Producer &amp; Engineer")</f>
        <v>Main Primary Artist</v>
      </c>
      <c r="I684" s="8" t="str">
        <f>IF(AND(F684="Main Primary Artist",SUBSTITUTE(E684," ","")&lt;&gt;"VariousArtists",SUBSTITUTE(E684," ","")&lt;&gt;"VariousArtist",E684&lt;&gt;"Various",SUBSTITUTE(E684," ","")&lt;&gt;"AssortedArtists",SUBSTITUTE(E684," ","")&lt;&gt;"AssortedArtist",E684&lt;&gt;"Assorted",SUBSTITUTE(E684," ","")&lt;&gt;"AsortedArtists",SUBSTITUTE(E684," ","")&lt;&gt;"AsortedArtist",E684&lt;&gt;"Asorted",E684&lt;&gt;"Other",,SUBSTITUTE(E684," ","")&lt;&gt;"MiscellaneousArtists",SUBSTITUTE(E684," ","")&lt;&gt;"MiscellaneousArtist",E684&lt;&gt;"Miscellaneous",SUBSTITUTE(E684," ","")&lt;&gt;"MiscelaneousArtists",SUBSTITUTE(E684," ","")&lt;&gt;"MiscelaneousArtist",E684&lt;&gt;"Miscelaneous"),"update Releases set ArtistId=(select ArtistId from Artists where Name=N'"&amp;SUBSTITUTE(trim(E684),"'","''")&amp;"' and EnterpriseId="&amp;EntId&amp;"), SearchKeywords=concat_ws(' ', Name, N'"&amp;SUBSTITUTE(trim(E684),"'","''")&amp;"',(select Name from Labels where LabelId=Releases.LabelId), ReleaseId, UPC, Catalog) where "&amp;IF(A684&lt;&gt;"","UPC="&amp;A684,"Catalog='"&amp;SUBSTITUTE(trim(B684),"'","''")&amp;"'")&amp;" and EnterpriseId="&amp;EntId,IF(and(F684&lt;&gt;"Main Primary Artist",SUBSTITUTE(E684," ","")&lt;&gt;"VariousArtists",SUBSTITUTE(E684," ","")&lt;&gt;"VariousArtist",E684&lt;&gt;"Various",SUBSTITUTE(E684," ","")&lt;&gt;"AssortedArtists",SUBSTITUTE(E684," ","")&lt;&gt;"AssortedArtist",E684&lt;&gt;"Assorted",SUBSTITUTE(E684," ","")&lt;&gt;"AsortedArtists",SUBSTITUTE(E684," ","")&lt;&gt;"AsortedArtist",E684&lt;&gt;"Asorted",E684&lt;&gt;"Other",,SUBSTITUTE(E684," ","")&lt;&gt;"MiscellaneousArtists",SUBSTITUTE(E684," ","")&lt;&gt;"MiscellaneousArtist",E684&lt;&gt;"Miscellaneous",SUBSTITUTE(E684," ","")&lt;&gt;"MiscelaneousArtists",SUBSTITUTE(E684," ","")&lt;&gt;"MiscelaneousArtist",E684&lt;&gt;"Miscelaneous"),"INSERT into Contributors VALUES (newid(), "&amp;IF(F684&lt;&gt;"Primary Artist", "(select RoleId from ContributorRoles where Name='"&amp;F684&amp;"'), 0", "49, 1")&amp; ", null, (select max(ReleaseId) from Releases where "&amp;IF(A684&lt;&gt;"","UPC="&amp;A684,"Catalog='"&amp;SUBSTITUTE(trim(B684),"'","''")&amp;"'")&amp;" and EnterpriseId="&amp;EntId&amp;"), (select ArtistId from Artists where Name=N'"&amp;SUBSTITUTE(trim(E684),"'","''")&amp;"' and EnterpriseId="&amp;EntId&amp;"), null)",""))</f>
        <v>update Releases set ArtistId=(select ArtistId from Artists where Name=N'PeJota10*' and EnterpriseId=647322), SearchKeywords=concat_ws(' ', Name, N'PeJota10*',(select Name from Labels where LabelId=Releases.LabelId), ReleaseId, UPC, Catalog) where UPC=742526160638 and EnterpriseId=647322</v>
      </c>
    </row>
    <row r="685">
      <c r="A685" s="110">
        <v>7.42526160638E11</v>
      </c>
      <c r="B685" s="84"/>
      <c r="C685" s="134" t="str">
        <f t="array" ref="C685">ifs(and(isblank($A685),isblank($B685)),"", not(iserror(vlookup($A685&amp;$B685,'3) Release_Label'!$D:$D&amp;'3) Release_Label'!$E:$E,1,0))),vlookup($A685&amp;$B685,{'3) Release_Label'!$D:$D&amp;'3) Release_Label'!$E:$E,'3) Release_Label'!$F:$F},2,0), or(and(not(isblank($B685)),$B685=$B683,$A685&lt;&gt;$A683),and(not(isblank($A685)),$A685=$A683,$B685&lt;&gt;$B683)),"ID LISTS UNALIGNED",and($A685&lt;&gt;"",countif('3) Release_Label'!$D:$D,$A685)=0),"NO UPC MATCH in Release_Label",and($B685&lt;&gt;"",countif('3) Release_Label'!$E:$E,$B685)=0),"NO CATALOG ID MATCH in Release_Label",iserror(vlookup($A685&amp;$B685,'3) Release_Label'!$D:$D&amp;'3) Release_Label'!$E:$E,1,0)),"NO UPC-CATALOG ID pair MATCH in Release_Label" )</f>
        <v>Dragão de Paris</v>
      </c>
      <c r="D685" s="134" t="str">
        <f t="array" ref="D685">ifs(and(isblank($A685),isblank($B685)),"", not(iserror(vlookup($A685&amp;$B685,'3) Release_Label'!$D:$D&amp;'3) Release_Label'!$E:$E,1,0))),vlookup($A685&amp;$B685,{'3) Release_Label'!$D:$D&amp;'3) Release_Label'!$E:$E,'3) Release_Label'!$H:$H},2,0), or(and(not(isblank($B685)),$B685=$B683,$A685&lt;&gt;$A683),and(not(isblank($A685)),$A685=$A683,$B685&lt;&gt;$B683)),"ID LISTS UNALIGNED",and($A685&lt;&gt;"",countif('3) Release_Label'!$D:$D,$A685)=0),"NO UPC MATCH in Release_Label",and($B685&lt;&gt;"",countif('3) Release_Label'!$E:$E,$B685)=0),"NO CATALOG ID MATCH in Release_Label",iserror(vlookup($A685&amp;$B685,'3) Release_Label'!$D:$D&amp;'3) Release_Label'!$E:$E,1,0)),"NO UPC-CATALOG ID pair MATCH in Release_Label" )</f>
        <v/>
      </c>
      <c r="E685" s="96" t="s">
        <v>53</v>
      </c>
      <c r="F685" s="135" t="s">
        <v>667</v>
      </c>
      <c r="G685" s="136" t="str">
        <f t="array" ref="G685">ifs(or($F685="",$F685="Main Primary Artist"),$F685,not(iserror(vlookup($F685,'Reference info'!$J$5:$J$8,1,0))),"Key Artist",not(iserror(vlookup($F685,'Reference info'!$J$38:$J$405,1,0))),"Performer",not(iserror(vlookup($F685,'Reference info'!$J$10:$J$36,1,0))),"Producer &amp; Engineer")</f>
        <v>Producer &amp; Engineer</v>
      </c>
      <c r="I685" s="8" t="str">
        <f>IF(AND(F685="Main Primary Artist",SUBSTITUTE(E685," ","")&lt;&gt;"VariousArtists",SUBSTITUTE(E685," ","")&lt;&gt;"VariousArtist",E685&lt;&gt;"Various",SUBSTITUTE(E685," ","")&lt;&gt;"AssortedArtists",SUBSTITUTE(E685," ","")&lt;&gt;"AssortedArtist",E685&lt;&gt;"Assorted",SUBSTITUTE(E685," ","")&lt;&gt;"AsortedArtists",SUBSTITUTE(E685," ","")&lt;&gt;"AsortedArtist",E685&lt;&gt;"Asorted",E685&lt;&gt;"Other",,SUBSTITUTE(E685," ","")&lt;&gt;"MiscellaneousArtists",SUBSTITUTE(E685," ","")&lt;&gt;"MiscellaneousArtist",E685&lt;&gt;"Miscellaneous",SUBSTITUTE(E685," ","")&lt;&gt;"MiscelaneousArtists",SUBSTITUTE(E685," ","")&lt;&gt;"MiscelaneousArtist",E685&lt;&gt;"Miscelaneous"),"update Releases set ArtistId=(select ArtistId from Artists where Name=N'"&amp;SUBSTITUTE(trim(E685),"'","''")&amp;"' and EnterpriseId="&amp;EntId&amp;"), SearchKeywords=concat_ws(' ', Name, N'"&amp;SUBSTITUTE(trim(E685),"'","''")&amp;"',(select Name from Labels where LabelId=Releases.LabelId), ReleaseId, UPC, Catalog) where "&amp;IF(A685&lt;&gt;"","UPC="&amp;A685,"Catalog='"&amp;SUBSTITUTE(trim(B685),"'","''")&amp;"'")&amp;" and EnterpriseId="&amp;EntId,IF(and(F685&lt;&gt;"Main Primary Artist",SUBSTITUTE(E685," ","")&lt;&gt;"VariousArtists",SUBSTITUTE(E685," ","")&lt;&gt;"VariousArtist",E685&lt;&gt;"Various",SUBSTITUTE(E685," ","")&lt;&gt;"AssortedArtists",SUBSTITUTE(E685," ","")&lt;&gt;"AssortedArtist",E685&lt;&gt;"Assorted",SUBSTITUTE(E685," ","")&lt;&gt;"AsortedArtists",SUBSTITUTE(E685," ","")&lt;&gt;"AsortedArtist",E685&lt;&gt;"Asorted",E685&lt;&gt;"Other",,SUBSTITUTE(E685," ","")&lt;&gt;"MiscellaneousArtists",SUBSTITUTE(E685," ","")&lt;&gt;"MiscellaneousArtist",E685&lt;&gt;"Miscellaneous",SUBSTITUTE(E685," ","")&lt;&gt;"MiscelaneousArtists",SUBSTITUTE(E685," ","")&lt;&gt;"MiscelaneousArtist",E685&lt;&gt;"Miscelaneous"),"INSERT into Contributors VALUES (newid(), "&amp;IF(F685&lt;&gt;"Primary Artist", "(select RoleId from ContributorRoles where Name='"&amp;F685&amp;"'), 0", "49, 1")&amp; ", null, (select max(ReleaseId) from Releases where "&amp;IF(A685&lt;&gt;"","UPC="&amp;A685,"Catalog='"&amp;SUBSTITUTE(trim(B685),"'","''")&amp;"'")&amp;" and EnterpriseId="&amp;EntId&amp;"), (select ArtistId from Artists where Name=N'"&amp;SUBSTITUTE(trim(E685),"'","''")&amp;"' and EnterpriseId="&amp;EntId&amp;"), null)",""))</f>
        <v>INSERT into Contributors VALUES (newid(), (select RoleId from ContributorRoles where Name='Producer'), 0, null, (select max(ReleaseId) from Releases where UPC=742526160638 and EnterpriseId=647322), (select ArtistId from Artists where Name=N'PeJota10*' and EnterpriseId=647322), null)</v>
      </c>
    </row>
    <row r="686">
      <c r="A686" s="110">
        <v>7.42526160638E11</v>
      </c>
      <c r="B686" s="84"/>
      <c r="C686" s="134" t="str">
        <f t="array" ref="C686">ifs(and(isblank($A686),isblank($B686)),"", not(iserror(vlookup($A686&amp;$B686,'3) Release_Label'!$D:$D&amp;'3) Release_Label'!$E:$E,1,0))),vlookup($A686&amp;$B686,{'3) Release_Label'!$D:$D&amp;'3) Release_Label'!$E:$E,'3) Release_Label'!$F:$F},2,0), or(and(not(isblank($B686)),$B686=$B684,$A686&lt;&gt;$A684),and(not(isblank($A686)),$A686=$A684,$B686&lt;&gt;$B684)),"ID LISTS UNALIGNED",and($A686&lt;&gt;"",countif('3) Release_Label'!$D:$D,$A686)=0),"NO UPC MATCH in Release_Label",and($B686&lt;&gt;"",countif('3) Release_Label'!$E:$E,$B686)=0),"NO CATALOG ID MATCH in Release_Label",iserror(vlookup($A686&amp;$B686,'3) Release_Label'!$D:$D&amp;'3) Release_Label'!$E:$E,1,0)),"NO UPC-CATALOG ID pair MATCH in Release_Label" )</f>
        <v>Dragão de Paris</v>
      </c>
      <c r="D686" s="134" t="str">
        <f t="array" ref="D686">ifs(and(isblank($A686),isblank($B686)),"", not(iserror(vlookup($A686&amp;$B686,'3) Release_Label'!$D:$D&amp;'3) Release_Label'!$E:$E,1,0))),vlookup($A686&amp;$B686,{'3) Release_Label'!$D:$D&amp;'3) Release_Label'!$E:$E,'3) Release_Label'!$H:$H},2,0), or(and(not(isblank($B686)),$B686=$B684,$A686&lt;&gt;$A684),and(not(isblank($A686)),$A686=$A684,$B686&lt;&gt;$B684)),"ID LISTS UNALIGNED",and($A686&lt;&gt;"",countif('3) Release_Label'!$D:$D,$A686)=0),"NO UPC MATCH in Release_Label",and($B686&lt;&gt;"",countif('3) Release_Label'!$E:$E,$B686)=0),"NO CATALOG ID MATCH in Release_Label",iserror(vlookup($A686&amp;$B686,'3) Release_Label'!$D:$D&amp;'3) Release_Label'!$E:$E,1,0)),"NO UPC-CATALOG ID pair MATCH in Release_Label" )</f>
        <v/>
      </c>
      <c r="E686" s="96" t="s">
        <v>53</v>
      </c>
      <c r="F686" s="135" t="s">
        <v>669</v>
      </c>
      <c r="G686" s="136" t="str">
        <f t="array" ref="G686">ifs(or($F686="",$F686="Main Primary Artist"),$F686,not(iserror(vlookup($F686,'Reference info'!$J$5:$J$8,1,0))),"Key Artist",not(iserror(vlookup($F686,'Reference info'!$J$38:$J$405,1,0))),"Performer",not(iserror(vlookup($F686,'Reference info'!$J$10:$J$36,1,0))),"Producer &amp; Engineer")</f>
        <v>Producer &amp; Engineer</v>
      </c>
      <c r="I686" s="8" t="str">
        <f>IF(AND(F686="Main Primary Artist",SUBSTITUTE(E686," ","")&lt;&gt;"VariousArtists",SUBSTITUTE(E686," ","")&lt;&gt;"VariousArtist",E686&lt;&gt;"Various",SUBSTITUTE(E686," ","")&lt;&gt;"AssortedArtists",SUBSTITUTE(E686," ","")&lt;&gt;"AssortedArtist",E686&lt;&gt;"Assorted",SUBSTITUTE(E686," ","")&lt;&gt;"AsortedArtists",SUBSTITUTE(E686," ","")&lt;&gt;"AsortedArtist",E686&lt;&gt;"Asorted",E686&lt;&gt;"Other",,SUBSTITUTE(E686," ","")&lt;&gt;"MiscellaneousArtists",SUBSTITUTE(E686," ","")&lt;&gt;"MiscellaneousArtist",E686&lt;&gt;"Miscellaneous",SUBSTITUTE(E686," ","")&lt;&gt;"MiscelaneousArtists",SUBSTITUTE(E686," ","")&lt;&gt;"MiscelaneousArtist",E686&lt;&gt;"Miscelaneous"),"update Releases set ArtistId=(select ArtistId from Artists where Name=N'"&amp;SUBSTITUTE(trim(E686),"'","''")&amp;"' and EnterpriseId="&amp;EntId&amp;"), SearchKeywords=concat_ws(' ', Name, N'"&amp;SUBSTITUTE(trim(E686),"'","''")&amp;"',(select Name from Labels where LabelId=Releases.LabelId), ReleaseId, UPC, Catalog) where "&amp;IF(A686&lt;&gt;"","UPC="&amp;A686,"Catalog='"&amp;SUBSTITUTE(trim(B686),"'","''")&amp;"'")&amp;" and EnterpriseId="&amp;EntId,IF(and(F686&lt;&gt;"Main Primary Artist",SUBSTITUTE(E686," ","")&lt;&gt;"VariousArtists",SUBSTITUTE(E686," ","")&lt;&gt;"VariousArtist",E686&lt;&gt;"Various",SUBSTITUTE(E686," ","")&lt;&gt;"AssortedArtists",SUBSTITUTE(E686," ","")&lt;&gt;"AssortedArtist",E686&lt;&gt;"Assorted",SUBSTITUTE(E686," ","")&lt;&gt;"AsortedArtists",SUBSTITUTE(E686," ","")&lt;&gt;"AsortedArtist",E686&lt;&gt;"Asorted",E686&lt;&gt;"Other",,SUBSTITUTE(E686," ","")&lt;&gt;"MiscellaneousArtists",SUBSTITUTE(E686," ","")&lt;&gt;"MiscellaneousArtist",E686&lt;&gt;"Miscellaneous",SUBSTITUTE(E686," ","")&lt;&gt;"MiscelaneousArtists",SUBSTITUTE(E686," ","")&lt;&gt;"MiscelaneousArtist",E686&lt;&gt;"Miscelaneous"),"INSERT into Contributors VALUES (newid(), "&amp;IF(F686&lt;&gt;"Primary Artist", "(select RoleId from ContributorRoles where Name='"&amp;F686&amp;"'), 0", "49, 1")&amp; ", null, (select max(ReleaseId) from Releases where "&amp;IF(A686&lt;&gt;"","UPC="&amp;A686,"Catalog='"&amp;SUBSTITUTE(trim(B686),"'","''")&amp;"'")&amp;" and EnterpriseId="&amp;EntId&amp;"), (select ArtistId from Artists where Name=N'"&amp;SUBSTITUTE(trim(E686),"'","''")&amp;"' and EnterpriseId="&amp;EntId&amp;"), null)",""))</f>
        <v>INSERT into Contributors VALUES (newid(), (select RoleId from ContributorRoles where Name='Engineer'), 0, null, (select max(ReleaseId) from Releases where UPC=742526160638 and EnterpriseId=647322), (select ArtistId from Artists where Name=N'PeJota10*' and EnterpriseId=647322), null)</v>
      </c>
    </row>
    <row r="687">
      <c r="A687" s="110">
        <v>7.42526160652E11</v>
      </c>
      <c r="B687" s="84"/>
      <c r="C687" s="134" t="str">
        <f t="array" ref="C687">ifs(and(isblank($A687),isblank($B687)),"", not(iserror(vlookup($A687&amp;$B687,'3) Release_Label'!$D:$D&amp;'3) Release_Label'!$E:$E,1,0))),vlookup($A687&amp;$B687,{'3) Release_Label'!$D:$D&amp;'3) Release_Label'!$E:$E,'3) Release_Label'!$F:$F},2,0), or(and(not(isblank($B687)),$B687=#REF!,$A687&lt;&gt;#REF!),and(not(isblank($A687)),$A687=#REF!,$B687&lt;&gt;#REF!)),"ID LISTS UNALIGNED",and($A687&lt;&gt;"",countif('3) Release_Label'!$D:$D,$A687)=0),"NO UPC MATCH in Release_Label",and($B687&lt;&gt;"",countif('3) Release_Label'!$E:$E,$B687)=0),"NO CATALOG ID MATCH in Release_Label",iserror(vlookup($A687&amp;$B687,'3) Release_Label'!$D:$D&amp;'3) Release_Label'!$E:$E,1,0)),"NO UPC-CATALOG ID pair MATCH in Release_Label" )</f>
        <v>Uchihas</v>
      </c>
      <c r="D687" s="134" t="str">
        <f t="array" ref="D687">ifs(and(isblank($A687),isblank($B687)),"", not(iserror(vlookup($A687&amp;$B687,'3) Release_Label'!$D:$D&amp;'3) Release_Label'!$E:$E,1,0))),vlookup($A687&amp;$B687,{'3) Release_Label'!$D:$D&amp;'3) Release_Label'!$E:$E,'3) Release_Label'!$H:$H},2,0), or(and(not(isblank($B687)),$B687=#REF!,$A687&lt;&gt;#REF!),and(not(isblank($A687)),$A687=#REF!,$B687&lt;&gt;#REF!)),"ID LISTS UNALIGNED",and($A687&lt;&gt;"",countif('3) Release_Label'!$D:$D,$A687)=0),"NO UPC MATCH in Release_Label",and($B687&lt;&gt;"",countif('3) Release_Label'!$E:$E,$B687)=0),"NO CATALOG ID MATCH in Release_Label",iserror(vlookup($A687&amp;$B687,'3) Release_Label'!$D:$D&amp;'3) Release_Label'!$E:$E,1,0)),"NO UPC-CATALOG ID pair MATCH in Release_Label" )</f>
        <v/>
      </c>
      <c r="E687" s="96" t="s">
        <v>79</v>
      </c>
      <c r="F687" s="140" t="s">
        <v>672</v>
      </c>
      <c r="G687" s="136" t="str">
        <f t="array" ref="G687">ifs(or($F687="",$F687="Main Primary Artist"),$F687,not(iserror(vlookup($F687,'Reference info'!$J$5:$J$8,1,0))),"Key Artist",not(iserror(vlookup($F687,'Reference info'!$J$38:$J$405,1,0))),"Performer",not(iserror(vlookup($F687,'Reference info'!$J$10:$J$36,1,0))),"Producer &amp; Engineer")</f>
        <v>Key Artist</v>
      </c>
      <c r="I687" s="8" t="str">
        <f>IF(AND(F687="Main Primary Artist",SUBSTITUTE(E687," ","")&lt;&gt;"VariousArtists",SUBSTITUTE(E687," ","")&lt;&gt;"VariousArtist",E687&lt;&gt;"Various",SUBSTITUTE(E687," ","")&lt;&gt;"AssortedArtists",SUBSTITUTE(E687," ","")&lt;&gt;"AssortedArtist",E687&lt;&gt;"Assorted",SUBSTITUTE(E687," ","")&lt;&gt;"AsortedArtists",SUBSTITUTE(E687," ","")&lt;&gt;"AsortedArtist",E687&lt;&gt;"Asorted",E687&lt;&gt;"Other",,SUBSTITUTE(E687," ","")&lt;&gt;"MiscellaneousArtists",SUBSTITUTE(E687," ","")&lt;&gt;"MiscellaneousArtist",E687&lt;&gt;"Miscellaneous",SUBSTITUTE(E687," ","")&lt;&gt;"MiscelaneousArtists",SUBSTITUTE(E687," ","")&lt;&gt;"MiscelaneousArtist",E687&lt;&gt;"Miscelaneous"),"update Releases set ArtistId=(select ArtistId from Artists where Name=N'"&amp;SUBSTITUTE(trim(E687),"'","''")&amp;"' and EnterpriseId="&amp;EntId&amp;"), SearchKeywords=concat_ws(' ', Name, N'"&amp;SUBSTITUTE(trim(E687),"'","''")&amp;"',(select Name from Labels where LabelId=Releases.LabelId), ReleaseId, UPC, Catalog) where "&amp;IF(A687&lt;&gt;"","UPC="&amp;A687,"Catalog='"&amp;SUBSTITUTE(trim(B687),"'","''")&amp;"'")&amp;" and EnterpriseId="&amp;EntId,IF(and(F687&lt;&gt;"Main Primary Artist",SUBSTITUTE(E687," ","")&lt;&gt;"VariousArtists",SUBSTITUTE(E687," ","")&lt;&gt;"VariousArtist",E687&lt;&gt;"Various",SUBSTITUTE(E687," ","")&lt;&gt;"AssortedArtists",SUBSTITUTE(E687," ","")&lt;&gt;"AssortedArtist",E687&lt;&gt;"Assorted",SUBSTITUTE(E687," ","")&lt;&gt;"AsortedArtists",SUBSTITUTE(E687," ","")&lt;&gt;"AsortedArtist",E687&lt;&gt;"Asorted",E687&lt;&gt;"Other",,SUBSTITUTE(E687," ","")&lt;&gt;"MiscellaneousArtists",SUBSTITUTE(E687," ","")&lt;&gt;"MiscellaneousArtist",E687&lt;&gt;"Miscellaneous",SUBSTITUTE(E687," ","")&lt;&gt;"MiscelaneousArtists",SUBSTITUTE(E687," ","")&lt;&gt;"MiscelaneousArtist",E687&lt;&gt;"Miscelaneous"),"INSERT into Contributors VALUES (newid(), "&amp;IF(F687&lt;&gt;"Primary Artist", "(select RoleId from ContributorRoles where Name='"&amp;F687&amp;"'), 0", "49, 1")&amp; ", null, (select max(ReleaseId) from Releases where "&amp;IF(A687&lt;&gt;"","UPC="&amp;A687,"Catalog='"&amp;SUBSTITUTE(trim(B687),"'","''")&amp;"'")&amp;" and EnterpriseId="&amp;EntId&amp;"), (select ArtistId from Artists where Name=N'"&amp;SUBSTITUTE(trim(E687),"'","''")&amp;"' and EnterpriseId="&amp;EntId&amp;"), null)",""))</f>
        <v>INSERT into Contributors VALUES (newid(), (select RoleId from ContributorRoles where Name='Featuring'), 0, null, (select max(ReleaseId) from Releases where UPC=742526160652 and EnterpriseId=647322), (select ArtistId from Artists where Name=N'$hinepsj' and EnterpriseId=647322), null)</v>
      </c>
    </row>
    <row r="688">
      <c r="A688" s="110">
        <v>7.42526160652E11</v>
      </c>
      <c r="B688" s="84"/>
      <c r="C688" s="134" t="str">
        <f t="array" ref="C688">ifs(and(isblank($A688),isblank($B688)),"", not(iserror(vlookup($A688&amp;$B688,'3) Release_Label'!$D:$D&amp;'3) Release_Label'!$E:$E,1,0))),vlookup($A688&amp;$B688,{'3) Release_Label'!$D:$D&amp;'3) Release_Label'!$E:$E,'3) Release_Label'!$F:$F},2,0), or(and(not(isblank($B688)),$B688=$B687,$A688&lt;&gt;$A687),and(not(isblank($A688)),$A688=$A687,$B688&lt;&gt;$B687)),"ID LISTS UNALIGNED",and($A688&lt;&gt;"",countif('3) Release_Label'!$D:$D,$A688)=0),"NO UPC MATCH in Release_Label",and($B688&lt;&gt;"",countif('3) Release_Label'!$E:$E,$B688)=0),"NO CATALOG ID MATCH in Release_Label",iserror(vlookup($A688&amp;$B688,'3) Release_Label'!$D:$D&amp;'3) Release_Label'!$E:$E,1,0)),"NO UPC-CATALOG ID pair MATCH in Release_Label" )</f>
        <v>Uchihas</v>
      </c>
      <c r="D688" s="134" t="str">
        <f t="array" ref="D688">ifs(and(isblank($A688),isblank($B688)),"", not(iserror(vlookup($A688&amp;$B688,'3) Release_Label'!$D:$D&amp;'3) Release_Label'!$E:$E,1,0))),vlookup($A688&amp;$B688,{'3) Release_Label'!$D:$D&amp;'3) Release_Label'!$E:$E,'3) Release_Label'!$H:$H},2,0), or(and(not(isblank($B688)),$B688=$B687,$A688&lt;&gt;$A687),and(not(isblank($A688)),$A688=$A687,$B688&lt;&gt;$B687)),"ID LISTS UNALIGNED",and($A688&lt;&gt;"",countif('3) Release_Label'!$D:$D,$A688)=0),"NO UPC MATCH in Release_Label",and($B688&lt;&gt;"",countif('3) Release_Label'!$E:$E,$B688)=0),"NO CATALOG ID MATCH in Release_Label",iserror(vlookup($A688&amp;$B688,'3) Release_Label'!$D:$D&amp;'3) Release_Label'!$E:$E,1,0)),"NO UPC-CATALOG ID pair MATCH in Release_Label" )</f>
        <v/>
      </c>
      <c r="E688" s="96" t="s">
        <v>133</v>
      </c>
      <c r="F688" s="140" t="s">
        <v>672</v>
      </c>
      <c r="G688" s="136" t="str">
        <f t="array" ref="G688">ifs(or($F688="",$F688="Main Primary Artist"),$F688,not(iserror(vlookup($F688,'Reference info'!$J$5:$J$8,1,0))),"Key Artist",not(iserror(vlookup($F688,'Reference info'!$J$38:$J$405,1,0))),"Performer",not(iserror(vlookup($F688,'Reference info'!$J$10:$J$36,1,0))),"Producer &amp; Engineer")</f>
        <v>Key Artist</v>
      </c>
      <c r="I688" s="8" t="str">
        <f>IF(AND(F688="Main Primary Artist",SUBSTITUTE(E688," ","")&lt;&gt;"VariousArtists",SUBSTITUTE(E688," ","")&lt;&gt;"VariousArtist",E688&lt;&gt;"Various",SUBSTITUTE(E688," ","")&lt;&gt;"AssortedArtists",SUBSTITUTE(E688," ","")&lt;&gt;"AssortedArtist",E688&lt;&gt;"Assorted",SUBSTITUTE(E688," ","")&lt;&gt;"AsortedArtists",SUBSTITUTE(E688," ","")&lt;&gt;"AsortedArtist",E688&lt;&gt;"Asorted",E688&lt;&gt;"Other",,SUBSTITUTE(E688," ","")&lt;&gt;"MiscellaneousArtists",SUBSTITUTE(E688," ","")&lt;&gt;"MiscellaneousArtist",E688&lt;&gt;"Miscellaneous",SUBSTITUTE(E688," ","")&lt;&gt;"MiscelaneousArtists",SUBSTITUTE(E688," ","")&lt;&gt;"MiscelaneousArtist",E688&lt;&gt;"Miscelaneous"),"update Releases set ArtistId=(select ArtistId from Artists where Name=N'"&amp;SUBSTITUTE(trim(E688),"'","''")&amp;"' and EnterpriseId="&amp;EntId&amp;"), SearchKeywords=concat_ws(' ', Name, N'"&amp;SUBSTITUTE(trim(E688),"'","''")&amp;"',(select Name from Labels where LabelId=Releases.LabelId), ReleaseId, UPC, Catalog) where "&amp;IF(A688&lt;&gt;"","UPC="&amp;A688,"Catalog='"&amp;SUBSTITUTE(trim(B688),"'","''")&amp;"'")&amp;" and EnterpriseId="&amp;EntId,IF(and(F688&lt;&gt;"Main Primary Artist",SUBSTITUTE(E688," ","")&lt;&gt;"VariousArtists",SUBSTITUTE(E688," ","")&lt;&gt;"VariousArtist",E688&lt;&gt;"Various",SUBSTITUTE(E688," ","")&lt;&gt;"AssortedArtists",SUBSTITUTE(E688," ","")&lt;&gt;"AssortedArtist",E688&lt;&gt;"Assorted",SUBSTITUTE(E688," ","")&lt;&gt;"AsortedArtists",SUBSTITUTE(E688," ","")&lt;&gt;"AsortedArtist",E688&lt;&gt;"Asorted",E688&lt;&gt;"Other",,SUBSTITUTE(E688," ","")&lt;&gt;"MiscellaneousArtists",SUBSTITUTE(E688," ","")&lt;&gt;"MiscellaneousArtist",E688&lt;&gt;"Miscellaneous",SUBSTITUTE(E688," ","")&lt;&gt;"MiscelaneousArtists",SUBSTITUTE(E688," ","")&lt;&gt;"MiscelaneousArtist",E688&lt;&gt;"Miscelaneous"),"INSERT into Contributors VALUES (newid(), "&amp;IF(F688&lt;&gt;"Primary Artist", "(select RoleId from ContributorRoles where Name='"&amp;F688&amp;"'), 0", "49, 1")&amp; ", null, (select max(ReleaseId) from Releases where "&amp;IF(A688&lt;&gt;"","UPC="&amp;A688,"Catalog='"&amp;SUBSTITUTE(trim(B688),"'","''")&amp;"'")&amp;" and EnterpriseId="&amp;EntId&amp;"), (select ArtistId from Artists where Name=N'"&amp;SUBSTITUTE(trim(E688),"'","''")&amp;"' and EnterpriseId="&amp;EntId&amp;"), null)",""))</f>
        <v>INSERT into Contributors VALUES (newid(), (select RoleId from ContributorRoles where Name='Featuring'), 0, null, (select max(ReleaseId) from Releases where UPC=742526160652 and EnterpriseId=647322), (select ArtistId from Artists where Name=N'Anny' and EnterpriseId=647322), null)</v>
      </c>
    </row>
    <row r="689">
      <c r="A689" s="110">
        <v>7.42526160652E11</v>
      </c>
      <c r="B689" s="84"/>
      <c r="C689" s="134" t="str">
        <f t="array" ref="C689">ifs(and(isblank($A689),isblank($B689)),"", not(iserror(vlookup($A689&amp;$B689,'3) Release_Label'!$D:$D&amp;'3) Release_Label'!$E:$E,1,0))),vlookup($A689&amp;$B689,{'3) Release_Label'!$D:$D&amp;'3) Release_Label'!$E:$E,'3) Release_Label'!$F:$F},2,0), or(and(not(isblank($B689)),$B689=$B688,$A689&lt;&gt;$A688),and(not(isblank($A689)),$A689=$A688,$B689&lt;&gt;$B688)),"ID LISTS UNALIGNED",and($A689&lt;&gt;"",countif('3) Release_Label'!$D:$D,$A689)=0),"NO UPC MATCH in Release_Label",and($B689&lt;&gt;"",countif('3) Release_Label'!$E:$E,$B689)=0),"NO CATALOG ID MATCH in Release_Label",iserror(vlookup($A689&amp;$B689,'3) Release_Label'!$D:$D&amp;'3) Release_Label'!$E:$E,1,0)),"NO UPC-CATALOG ID pair MATCH in Release_Label" )</f>
        <v>Uchihas</v>
      </c>
      <c r="D689" s="134" t="str">
        <f t="array" ref="D689">ifs(and(isblank($A689),isblank($B689)),"", not(iserror(vlookup($A689&amp;$B689,'3) Release_Label'!$D:$D&amp;'3) Release_Label'!$E:$E,1,0))),vlookup($A689&amp;$B689,{'3) Release_Label'!$D:$D&amp;'3) Release_Label'!$E:$E,'3) Release_Label'!$H:$H},2,0), or(and(not(isblank($B689)),$B689=$B688,$A689&lt;&gt;$A688),and(not(isblank($A689)),$A689=$A688,$B689&lt;&gt;$B688)),"ID LISTS UNALIGNED",and($A689&lt;&gt;"",countif('3) Release_Label'!$D:$D,$A689)=0),"NO UPC MATCH in Release_Label",and($B689&lt;&gt;"",countif('3) Release_Label'!$E:$E,$B689)=0),"NO CATALOG ID MATCH in Release_Label",iserror(vlookup($A689&amp;$B689,'3) Release_Label'!$D:$D&amp;'3) Release_Label'!$E:$E,1,0)),"NO UPC-CATALOG ID pair MATCH in Release_Label" )</f>
        <v/>
      </c>
      <c r="E689" s="96" t="s">
        <v>97</v>
      </c>
      <c r="F689" s="140" t="s">
        <v>672</v>
      </c>
      <c r="G689" s="136" t="str">
        <f t="array" ref="G689">ifs(or($F689="",$F689="Main Primary Artist"),$F689,not(iserror(vlookup($F689,'Reference info'!$J$5:$J$8,1,0))),"Key Artist",not(iserror(vlookup($F689,'Reference info'!$J$38:$J$405,1,0))),"Performer",not(iserror(vlookup($F689,'Reference info'!$J$10:$J$36,1,0))),"Producer &amp; Engineer")</f>
        <v>Key Artist</v>
      </c>
      <c r="I689" s="8" t="str">
        <f>IF(AND(F689="Main Primary Artist",SUBSTITUTE(E689," ","")&lt;&gt;"VariousArtists",SUBSTITUTE(E689," ","")&lt;&gt;"VariousArtist",E689&lt;&gt;"Various",SUBSTITUTE(E689," ","")&lt;&gt;"AssortedArtists",SUBSTITUTE(E689," ","")&lt;&gt;"AssortedArtist",E689&lt;&gt;"Assorted",SUBSTITUTE(E689," ","")&lt;&gt;"AsortedArtists",SUBSTITUTE(E689," ","")&lt;&gt;"AsortedArtist",E689&lt;&gt;"Asorted",E689&lt;&gt;"Other",,SUBSTITUTE(E689," ","")&lt;&gt;"MiscellaneousArtists",SUBSTITUTE(E689," ","")&lt;&gt;"MiscellaneousArtist",E689&lt;&gt;"Miscellaneous",SUBSTITUTE(E689," ","")&lt;&gt;"MiscelaneousArtists",SUBSTITUTE(E689," ","")&lt;&gt;"MiscelaneousArtist",E689&lt;&gt;"Miscelaneous"),"update Releases set ArtistId=(select ArtistId from Artists where Name=N'"&amp;SUBSTITUTE(trim(E689),"'","''")&amp;"' and EnterpriseId="&amp;EntId&amp;"), SearchKeywords=concat_ws(' ', Name, N'"&amp;SUBSTITUTE(trim(E689),"'","''")&amp;"',(select Name from Labels where LabelId=Releases.LabelId), ReleaseId, UPC, Catalog) where "&amp;IF(A689&lt;&gt;"","UPC="&amp;A689,"Catalog='"&amp;SUBSTITUTE(trim(B689),"'","''")&amp;"'")&amp;" and EnterpriseId="&amp;EntId,IF(and(F689&lt;&gt;"Main Primary Artist",SUBSTITUTE(E689," ","")&lt;&gt;"VariousArtists",SUBSTITUTE(E689," ","")&lt;&gt;"VariousArtist",E689&lt;&gt;"Various",SUBSTITUTE(E689," ","")&lt;&gt;"AssortedArtists",SUBSTITUTE(E689," ","")&lt;&gt;"AssortedArtist",E689&lt;&gt;"Assorted",SUBSTITUTE(E689," ","")&lt;&gt;"AsortedArtists",SUBSTITUTE(E689," ","")&lt;&gt;"AsortedArtist",E689&lt;&gt;"Asorted",E689&lt;&gt;"Other",,SUBSTITUTE(E689," ","")&lt;&gt;"MiscellaneousArtists",SUBSTITUTE(E689," ","")&lt;&gt;"MiscellaneousArtist",E689&lt;&gt;"Miscellaneous",SUBSTITUTE(E689," ","")&lt;&gt;"MiscelaneousArtists",SUBSTITUTE(E689," ","")&lt;&gt;"MiscelaneousArtist",E689&lt;&gt;"Miscelaneous"),"INSERT into Contributors VALUES (newid(), "&amp;IF(F689&lt;&gt;"Primary Artist", "(select RoleId from ContributorRoles where Name='"&amp;F689&amp;"'), 0", "49, 1")&amp; ", null, (select max(ReleaseId) from Releases where "&amp;IF(A689&lt;&gt;"","UPC="&amp;A689,"Catalog='"&amp;SUBSTITUTE(trim(B689),"'","''")&amp;"'")&amp;" and EnterpriseId="&amp;EntId&amp;"), (select ArtistId from Artists where Name=N'"&amp;SUBSTITUTE(trim(E689),"'","''")&amp;"' and EnterpriseId="&amp;EntId&amp;"), null)",""))</f>
        <v>INSERT into Contributors VALUES (newid(), (select RoleId from ContributorRoles where Name='Featuring'), 0, null, (select max(ReleaseId) from Releases where UPC=742526160652 and EnterpriseId=647322), (select ArtistId from Artists where Name=N'Atilla' and EnterpriseId=647322), null)</v>
      </c>
    </row>
    <row r="690">
      <c r="A690" s="110">
        <v>7.42526160652E11</v>
      </c>
      <c r="B690" s="84"/>
      <c r="C690" s="134" t="str">
        <f t="array" ref="C690">ifs(and(isblank($A690),isblank($B690)),"", not(iserror(vlookup($A690&amp;$B690,'3) Release_Label'!$D:$D&amp;'3) Release_Label'!$E:$E,1,0))),vlookup($A690&amp;$B690,{'3) Release_Label'!$D:$D&amp;'3) Release_Label'!$E:$E,'3) Release_Label'!$F:$F},2,0), or(and(not(isblank($B690)),$B690=$B689,$A690&lt;&gt;$A689),and(not(isblank($A690)),$A690=$A689,$B690&lt;&gt;$B689)),"ID LISTS UNALIGNED",and($A690&lt;&gt;"",countif('3) Release_Label'!$D:$D,$A690)=0),"NO UPC MATCH in Release_Label",and($B690&lt;&gt;"",countif('3) Release_Label'!$E:$E,$B690)=0),"NO CATALOG ID MATCH in Release_Label",iserror(vlookup($A690&amp;$B690,'3) Release_Label'!$D:$D&amp;'3) Release_Label'!$E:$E,1,0)),"NO UPC-CATALOG ID pair MATCH in Release_Label" )</f>
        <v>Uchihas</v>
      </c>
      <c r="D690" s="134" t="str">
        <f t="array" ref="D690">ifs(and(isblank($A690),isblank($B690)),"", not(iserror(vlookup($A690&amp;$B690,'3) Release_Label'!$D:$D&amp;'3) Release_Label'!$E:$E,1,0))),vlookup($A690&amp;$B690,{'3) Release_Label'!$D:$D&amp;'3) Release_Label'!$E:$E,'3) Release_Label'!$H:$H},2,0), or(and(not(isblank($B690)),$B690=$B689,$A690&lt;&gt;$A689),and(not(isblank($A690)),$A690=$A689,$B690&lt;&gt;$B689)),"ID LISTS UNALIGNED",and($A690&lt;&gt;"",countif('3) Release_Label'!$D:$D,$A690)=0),"NO UPC MATCH in Release_Label",and($B690&lt;&gt;"",countif('3) Release_Label'!$E:$E,$B690)=0),"NO CATALOG ID MATCH in Release_Label",iserror(vlookup($A690&amp;$B690,'3) Release_Label'!$D:$D&amp;'3) Release_Label'!$E:$E,1,0)),"NO UPC-CATALOG ID pair MATCH in Release_Label" )</f>
        <v/>
      </c>
      <c r="E690" s="96" t="s">
        <v>129</v>
      </c>
      <c r="F690" s="140" t="s">
        <v>672</v>
      </c>
      <c r="G690" s="136" t="str">
        <f t="array" ref="G690">ifs(or($F690="",$F690="Main Primary Artist"),$F690,not(iserror(vlookup($F690,'Reference info'!$J$5:$J$8,1,0))),"Key Artist",not(iserror(vlookup($F690,'Reference info'!$J$38:$J$405,1,0))),"Performer",not(iserror(vlookup($F690,'Reference info'!$J$10:$J$36,1,0))),"Producer &amp; Engineer")</f>
        <v>Key Artist</v>
      </c>
      <c r="I690" s="8" t="str">
        <f>IF(AND(F690="Main Primary Artist",SUBSTITUTE(E690," ","")&lt;&gt;"VariousArtists",SUBSTITUTE(E690," ","")&lt;&gt;"VariousArtist",E690&lt;&gt;"Various",SUBSTITUTE(E690," ","")&lt;&gt;"AssortedArtists",SUBSTITUTE(E690," ","")&lt;&gt;"AssortedArtist",E690&lt;&gt;"Assorted",SUBSTITUTE(E690," ","")&lt;&gt;"AsortedArtists",SUBSTITUTE(E690," ","")&lt;&gt;"AsortedArtist",E690&lt;&gt;"Asorted",E690&lt;&gt;"Other",,SUBSTITUTE(E690," ","")&lt;&gt;"MiscellaneousArtists",SUBSTITUTE(E690," ","")&lt;&gt;"MiscellaneousArtist",E690&lt;&gt;"Miscellaneous",SUBSTITUTE(E690," ","")&lt;&gt;"MiscelaneousArtists",SUBSTITUTE(E690," ","")&lt;&gt;"MiscelaneousArtist",E690&lt;&gt;"Miscelaneous"),"update Releases set ArtistId=(select ArtistId from Artists where Name=N'"&amp;SUBSTITUTE(trim(E690),"'","''")&amp;"' and EnterpriseId="&amp;EntId&amp;"), SearchKeywords=concat_ws(' ', Name, N'"&amp;SUBSTITUTE(trim(E690),"'","''")&amp;"',(select Name from Labels where LabelId=Releases.LabelId), ReleaseId, UPC, Catalog) where "&amp;IF(A690&lt;&gt;"","UPC="&amp;A690,"Catalog='"&amp;SUBSTITUTE(trim(B690),"'","''")&amp;"'")&amp;" and EnterpriseId="&amp;EntId,IF(and(F690&lt;&gt;"Main Primary Artist",SUBSTITUTE(E690," ","")&lt;&gt;"VariousArtists",SUBSTITUTE(E690," ","")&lt;&gt;"VariousArtist",E690&lt;&gt;"Various",SUBSTITUTE(E690," ","")&lt;&gt;"AssortedArtists",SUBSTITUTE(E690," ","")&lt;&gt;"AssortedArtist",E690&lt;&gt;"Assorted",SUBSTITUTE(E690," ","")&lt;&gt;"AsortedArtists",SUBSTITUTE(E690," ","")&lt;&gt;"AsortedArtist",E690&lt;&gt;"Asorted",E690&lt;&gt;"Other",,SUBSTITUTE(E690," ","")&lt;&gt;"MiscellaneousArtists",SUBSTITUTE(E690," ","")&lt;&gt;"MiscellaneousArtist",E690&lt;&gt;"Miscellaneous",SUBSTITUTE(E690," ","")&lt;&gt;"MiscelaneousArtists",SUBSTITUTE(E690," ","")&lt;&gt;"MiscelaneousArtist",E690&lt;&gt;"Miscelaneous"),"INSERT into Contributors VALUES (newid(), "&amp;IF(F690&lt;&gt;"Primary Artist", "(select RoleId from ContributorRoles where Name='"&amp;F690&amp;"'), 0", "49, 1")&amp; ", null, (select max(ReleaseId) from Releases where "&amp;IF(A690&lt;&gt;"","UPC="&amp;A690,"Catalog='"&amp;SUBSTITUTE(trim(B690),"'","''")&amp;"'")&amp;" and EnterpriseId="&amp;EntId&amp;"), (select ArtistId from Artists where Name=N'"&amp;SUBSTITUTE(trim(E690),"'","''")&amp;"' and EnterpriseId="&amp;EntId&amp;"), null)",""))</f>
        <v>INSERT into Contributors VALUES (newid(), (select RoleId from ContributorRoles where Name='Featuring'), 0, null, (select max(ReleaseId) from Releases where UPC=742526160652 and EnterpriseId=647322), (select ArtistId from Artists where Name=N'Henrique Mendonça' and EnterpriseId=647322), null)</v>
      </c>
    </row>
    <row r="691">
      <c r="A691" s="110">
        <v>7.42526160652E11</v>
      </c>
      <c r="B691" s="84"/>
      <c r="C691" s="134" t="str">
        <f t="array" ref="C691">ifs(and(isblank($A691),isblank($B691)),"", not(iserror(vlookup($A691&amp;$B691,'3) Release_Label'!$D:$D&amp;'3) Release_Label'!$E:$E,1,0))),vlookup($A691&amp;$B691,{'3) Release_Label'!$D:$D&amp;'3) Release_Label'!$E:$E,'3) Release_Label'!$F:$F},2,0), or(and(not(isblank($B691)),$B691=$B690,$A691&lt;&gt;$A690),and(not(isblank($A691)),$A691=$A690,$B691&lt;&gt;$B690)),"ID LISTS UNALIGNED",and($A691&lt;&gt;"",countif('3) Release_Label'!$D:$D,$A691)=0),"NO UPC MATCH in Release_Label",and($B691&lt;&gt;"",countif('3) Release_Label'!$E:$E,$B691)=0),"NO CATALOG ID MATCH in Release_Label",iserror(vlookup($A691&amp;$B691,'3) Release_Label'!$D:$D&amp;'3) Release_Label'!$E:$E,1,0)),"NO UPC-CATALOG ID pair MATCH in Release_Label" )</f>
        <v>Uchihas</v>
      </c>
      <c r="D691" s="134" t="str">
        <f t="array" ref="D691">ifs(and(isblank($A691),isblank($B691)),"", not(iserror(vlookup($A691&amp;$B691,'3) Release_Label'!$D:$D&amp;'3) Release_Label'!$E:$E,1,0))),vlookup($A691&amp;$B691,{'3) Release_Label'!$D:$D&amp;'3) Release_Label'!$E:$E,'3) Release_Label'!$H:$H},2,0), or(and(not(isblank($B691)),$B691=$B690,$A691&lt;&gt;$A690),and(not(isblank($A691)),$A691=$A690,$B691&lt;&gt;$B690)),"ID LISTS UNALIGNED",and($A691&lt;&gt;"",countif('3) Release_Label'!$D:$D,$A691)=0),"NO UPC MATCH in Release_Label",and($B691&lt;&gt;"",countif('3) Release_Label'!$E:$E,$B691)=0),"NO CATALOG ID MATCH in Release_Label",iserror(vlookup($A691&amp;$B691,'3) Release_Label'!$D:$D&amp;'3) Release_Label'!$E:$E,1,0)),"NO UPC-CATALOG ID pair MATCH in Release_Label" )</f>
        <v/>
      </c>
      <c r="E691" s="96" t="s">
        <v>131</v>
      </c>
      <c r="F691" s="140" t="s">
        <v>672</v>
      </c>
      <c r="G691" s="136" t="str">
        <f t="array" ref="G691">ifs(or($F691="",$F691="Main Primary Artist"),$F691,not(iserror(vlookup($F691,'Reference info'!$J$5:$J$8,1,0))),"Key Artist",not(iserror(vlookup($F691,'Reference info'!$J$38:$J$405,1,0))),"Performer",not(iserror(vlookup($F691,'Reference info'!$J$10:$J$36,1,0))),"Producer &amp; Engineer")</f>
        <v>Key Artist</v>
      </c>
      <c r="I691" s="8" t="str">
        <f>IF(AND(F691="Main Primary Artist",SUBSTITUTE(E691," ","")&lt;&gt;"VariousArtists",SUBSTITUTE(E691," ","")&lt;&gt;"VariousArtist",E691&lt;&gt;"Various",SUBSTITUTE(E691," ","")&lt;&gt;"AssortedArtists",SUBSTITUTE(E691," ","")&lt;&gt;"AssortedArtist",E691&lt;&gt;"Assorted",SUBSTITUTE(E691," ","")&lt;&gt;"AsortedArtists",SUBSTITUTE(E691," ","")&lt;&gt;"AsortedArtist",E691&lt;&gt;"Asorted",E691&lt;&gt;"Other",,SUBSTITUTE(E691," ","")&lt;&gt;"MiscellaneousArtists",SUBSTITUTE(E691," ","")&lt;&gt;"MiscellaneousArtist",E691&lt;&gt;"Miscellaneous",SUBSTITUTE(E691," ","")&lt;&gt;"MiscelaneousArtists",SUBSTITUTE(E691," ","")&lt;&gt;"MiscelaneousArtist",E691&lt;&gt;"Miscelaneous"),"update Releases set ArtistId=(select ArtistId from Artists where Name=N'"&amp;SUBSTITUTE(trim(E691),"'","''")&amp;"' and EnterpriseId="&amp;EntId&amp;"), SearchKeywords=concat_ws(' ', Name, N'"&amp;SUBSTITUTE(trim(E691),"'","''")&amp;"',(select Name from Labels where LabelId=Releases.LabelId), ReleaseId, UPC, Catalog) where "&amp;IF(A691&lt;&gt;"","UPC="&amp;A691,"Catalog='"&amp;SUBSTITUTE(trim(B691),"'","''")&amp;"'")&amp;" and EnterpriseId="&amp;EntId,IF(and(F691&lt;&gt;"Main Primary Artist",SUBSTITUTE(E691," ","")&lt;&gt;"VariousArtists",SUBSTITUTE(E691," ","")&lt;&gt;"VariousArtist",E691&lt;&gt;"Various",SUBSTITUTE(E691," ","")&lt;&gt;"AssortedArtists",SUBSTITUTE(E691," ","")&lt;&gt;"AssortedArtist",E691&lt;&gt;"Assorted",SUBSTITUTE(E691," ","")&lt;&gt;"AsortedArtists",SUBSTITUTE(E691," ","")&lt;&gt;"AsortedArtist",E691&lt;&gt;"Asorted",E691&lt;&gt;"Other",,SUBSTITUTE(E691," ","")&lt;&gt;"MiscellaneousArtists",SUBSTITUTE(E691," ","")&lt;&gt;"MiscellaneousArtist",E691&lt;&gt;"Miscellaneous",SUBSTITUTE(E691," ","")&lt;&gt;"MiscelaneousArtists",SUBSTITUTE(E691," ","")&lt;&gt;"MiscelaneousArtist",E691&lt;&gt;"Miscelaneous"),"INSERT into Contributors VALUES (newid(), "&amp;IF(F691&lt;&gt;"Primary Artist", "(select RoleId from ContributorRoles where Name='"&amp;F691&amp;"'), 0", "49, 1")&amp; ", null, (select max(ReleaseId) from Releases where "&amp;IF(A691&lt;&gt;"","UPC="&amp;A691,"Catalog='"&amp;SUBSTITUTE(trim(B691),"'","''")&amp;"'")&amp;" and EnterpriseId="&amp;EntId&amp;"), (select ArtistId from Artists where Name=N'"&amp;SUBSTITUTE(trim(E691),"'","''")&amp;"' and EnterpriseId="&amp;EntId&amp;"), null)",""))</f>
        <v>INSERT into Contributors VALUES (newid(), (select RoleId from ContributorRoles where Name='Featuring'), 0, null, (select max(ReleaseId) from Releases where UPC=742526160652 and EnterpriseId=647322), (select ArtistId from Artists where Name=N'Pablo Matheus' and EnterpriseId=647322), null)</v>
      </c>
    </row>
    <row r="692">
      <c r="A692" s="110">
        <v>7.42526160652E11</v>
      </c>
      <c r="B692" s="84"/>
      <c r="C692" s="134" t="str">
        <f t="array" ref="C692">ifs(and(isblank($A692),isblank($B692)),"", not(iserror(vlookup($A692&amp;$B692,'3) Release_Label'!$D:$D&amp;'3) Release_Label'!$E:$E,1,0))),vlookup($A692&amp;$B692,{'3) Release_Label'!$D:$D&amp;'3) Release_Label'!$E:$E,'3) Release_Label'!$F:$F},2,0), or(and(not(isblank($B692)),$B692=$B691,$A692&lt;&gt;$A691),and(not(isblank($A692)),$A692=$A691,$B692&lt;&gt;$B691)),"ID LISTS UNALIGNED",and($A692&lt;&gt;"",countif('3) Release_Label'!$D:$D,$A692)=0),"NO UPC MATCH in Release_Label",and($B692&lt;&gt;"",countif('3) Release_Label'!$E:$E,$B692)=0),"NO CATALOG ID MATCH in Release_Label",iserror(vlookup($A692&amp;$B692,'3) Release_Label'!$D:$D&amp;'3) Release_Label'!$E:$E,1,0)),"NO UPC-CATALOG ID pair MATCH in Release_Label" )</f>
        <v>Uchihas</v>
      </c>
      <c r="D692" s="134" t="str">
        <f t="array" ref="D692">ifs(and(isblank($A692),isblank($B692)),"", not(iserror(vlookup($A692&amp;$B692,'3) Release_Label'!$D:$D&amp;'3) Release_Label'!$E:$E,1,0))),vlookup($A692&amp;$B692,{'3) Release_Label'!$D:$D&amp;'3) Release_Label'!$E:$E,'3) Release_Label'!$H:$H},2,0), or(and(not(isblank($B692)),$B692=$B691,$A692&lt;&gt;$A691),and(not(isblank($A692)),$A692=$A691,$B692&lt;&gt;$B691)),"ID LISTS UNALIGNED",and($A692&lt;&gt;"",countif('3) Release_Label'!$D:$D,$A692)=0),"NO UPC MATCH in Release_Label",and($B692&lt;&gt;"",countif('3) Release_Label'!$E:$E,$B692)=0),"NO CATALOG ID MATCH in Release_Label",iserror(vlookup($A692&amp;$B692,'3) Release_Label'!$D:$D&amp;'3) Release_Label'!$E:$E,1,0)),"NO UPC-CATALOG ID pair MATCH in Release_Label" )</f>
        <v/>
      </c>
      <c r="E692" s="96" t="s">
        <v>75</v>
      </c>
      <c r="F692" s="140" t="s">
        <v>672</v>
      </c>
      <c r="G692" s="136" t="str">
        <f t="array" ref="G692">ifs(or($F692="",$F692="Main Primary Artist"),$F692,not(iserror(vlookup($F692,'Reference info'!$J$5:$J$8,1,0))),"Key Artist",not(iserror(vlookup($F692,'Reference info'!$J$38:$J$405,1,0))),"Performer",not(iserror(vlookup($F692,'Reference info'!$J$10:$J$36,1,0))),"Producer &amp; Engineer")</f>
        <v>Key Artist</v>
      </c>
      <c r="I692" s="8" t="str">
        <f>IF(AND(F692="Main Primary Artist",SUBSTITUTE(E692," ","")&lt;&gt;"VariousArtists",SUBSTITUTE(E692," ","")&lt;&gt;"VariousArtist",E692&lt;&gt;"Various",SUBSTITUTE(E692," ","")&lt;&gt;"AssortedArtists",SUBSTITUTE(E692," ","")&lt;&gt;"AssortedArtist",E692&lt;&gt;"Assorted",SUBSTITUTE(E692," ","")&lt;&gt;"AsortedArtists",SUBSTITUTE(E692," ","")&lt;&gt;"AsortedArtist",E692&lt;&gt;"Asorted",E692&lt;&gt;"Other",,SUBSTITUTE(E692," ","")&lt;&gt;"MiscellaneousArtists",SUBSTITUTE(E692," ","")&lt;&gt;"MiscellaneousArtist",E692&lt;&gt;"Miscellaneous",SUBSTITUTE(E692," ","")&lt;&gt;"MiscelaneousArtists",SUBSTITUTE(E692," ","")&lt;&gt;"MiscelaneousArtist",E692&lt;&gt;"Miscelaneous"),"update Releases set ArtistId=(select ArtistId from Artists where Name=N'"&amp;SUBSTITUTE(trim(E692),"'","''")&amp;"' and EnterpriseId="&amp;EntId&amp;"), SearchKeywords=concat_ws(' ', Name, N'"&amp;SUBSTITUTE(trim(E692),"'","''")&amp;"',(select Name from Labels where LabelId=Releases.LabelId), ReleaseId, UPC, Catalog) where "&amp;IF(A692&lt;&gt;"","UPC="&amp;A692,"Catalog='"&amp;SUBSTITUTE(trim(B692),"'","''")&amp;"'")&amp;" and EnterpriseId="&amp;EntId,IF(and(F692&lt;&gt;"Main Primary Artist",SUBSTITUTE(E692," ","")&lt;&gt;"VariousArtists",SUBSTITUTE(E692," ","")&lt;&gt;"VariousArtist",E692&lt;&gt;"Various",SUBSTITUTE(E692," ","")&lt;&gt;"AssortedArtists",SUBSTITUTE(E692," ","")&lt;&gt;"AssortedArtist",E692&lt;&gt;"Assorted",SUBSTITUTE(E692," ","")&lt;&gt;"AsortedArtists",SUBSTITUTE(E692," ","")&lt;&gt;"AsortedArtist",E692&lt;&gt;"Asorted",E692&lt;&gt;"Other",,SUBSTITUTE(E692," ","")&lt;&gt;"MiscellaneousArtists",SUBSTITUTE(E692," ","")&lt;&gt;"MiscellaneousArtist",E692&lt;&gt;"Miscellaneous",SUBSTITUTE(E692," ","")&lt;&gt;"MiscelaneousArtists",SUBSTITUTE(E692," ","")&lt;&gt;"MiscelaneousArtist",E692&lt;&gt;"Miscelaneous"),"INSERT into Contributors VALUES (newid(), "&amp;IF(F692&lt;&gt;"Primary Artist", "(select RoleId from ContributorRoles where Name='"&amp;F692&amp;"'), 0", "49, 1")&amp; ", null, (select max(ReleaseId) from Releases where "&amp;IF(A692&lt;&gt;"","UPC="&amp;A692,"Catalog='"&amp;SUBSTITUTE(trim(B692),"'","''")&amp;"'")&amp;" and EnterpriseId="&amp;EntId&amp;"), (select ArtistId from Artists where Name=N'"&amp;SUBSTITUTE(trim(E692),"'","''")&amp;"' and EnterpriseId="&amp;EntId&amp;"), null)",""))</f>
        <v>INSERT into Contributors VALUES (newid(), (select RoleId from ContributorRoles where Name='Featuring'), 0, null, (select max(ReleaseId) from Releases where UPC=742526160652 and EnterpriseId=647322), (select ArtistId from Artists where Name=N'Shiny_sz' and EnterpriseId=647322), null)</v>
      </c>
    </row>
    <row r="693">
      <c r="A693" s="110">
        <v>7.42526160652E11</v>
      </c>
      <c r="B693" s="84"/>
      <c r="C693" s="134" t="str">
        <f t="array" ref="C693">ifs(and(isblank($A693),isblank($B693)),"", not(iserror(vlookup($A693&amp;$B693,'3) Release_Label'!$D:$D&amp;'3) Release_Label'!$E:$E,1,0))),vlookup($A693&amp;$B693,{'3) Release_Label'!$D:$D&amp;'3) Release_Label'!$E:$E,'3) Release_Label'!$F:$F},2,0), or(and(not(isblank($B693)),$B693=$B692,$A693&lt;&gt;$A692),and(not(isblank($A693)),$A693=$A692,$B693&lt;&gt;$B692)),"ID LISTS UNALIGNED",and($A693&lt;&gt;"",countif('3) Release_Label'!$D:$D,$A693)=0),"NO UPC MATCH in Release_Label",and($B693&lt;&gt;"",countif('3) Release_Label'!$E:$E,$B693)=0),"NO CATALOG ID MATCH in Release_Label",iserror(vlookup($A693&amp;$B693,'3) Release_Label'!$D:$D&amp;'3) Release_Label'!$E:$E,1,0)),"NO UPC-CATALOG ID pair MATCH in Release_Label" )</f>
        <v>Uchihas</v>
      </c>
      <c r="D693" s="134" t="str">
        <f t="array" ref="D693">ifs(and(isblank($A693),isblank($B693)),"", not(iserror(vlookup($A693&amp;$B693,'3) Release_Label'!$D:$D&amp;'3) Release_Label'!$E:$E,1,0))),vlookup($A693&amp;$B693,{'3) Release_Label'!$D:$D&amp;'3) Release_Label'!$E:$E,'3) Release_Label'!$H:$H},2,0), or(and(not(isblank($B693)),$B693=$B692,$A693&lt;&gt;$A692),and(not(isblank($A693)),$A693=$A692,$B693&lt;&gt;$B692)),"ID LISTS UNALIGNED",and($A693&lt;&gt;"",countif('3) Release_Label'!$D:$D,$A693)=0),"NO UPC MATCH in Release_Label",and($B693&lt;&gt;"",countif('3) Release_Label'!$E:$E,$B693)=0),"NO CATALOG ID MATCH in Release_Label",iserror(vlookup($A693&amp;$B693,'3) Release_Label'!$D:$D&amp;'3) Release_Label'!$E:$E,1,0)),"NO UPC-CATALOG ID pair MATCH in Release_Label" )</f>
        <v/>
      </c>
      <c r="E693" s="96" t="s">
        <v>121</v>
      </c>
      <c r="F693" s="140" t="s">
        <v>672</v>
      </c>
      <c r="G693" s="136" t="str">
        <f t="array" ref="G693">ifs(or($F693="",$F693="Main Primary Artist"),$F693,not(iserror(vlookup($F693,'Reference info'!$J$5:$J$8,1,0))),"Key Artist",not(iserror(vlookup($F693,'Reference info'!$J$38:$J$405,1,0))),"Performer",not(iserror(vlookup($F693,'Reference info'!$J$10:$J$36,1,0))),"Producer &amp; Engineer")</f>
        <v>Key Artist</v>
      </c>
      <c r="I693" s="8" t="str">
        <f>IF(AND(F693="Main Primary Artist",SUBSTITUTE(E693," ","")&lt;&gt;"VariousArtists",SUBSTITUTE(E693," ","")&lt;&gt;"VariousArtist",E693&lt;&gt;"Various",SUBSTITUTE(E693," ","")&lt;&gt;"AssortedArtists",SUBSTITUTE(E693," ","")&lt;&gt;"AssortedArtist",E693&lt;&gt;"Assorted",SUBSTITUTE(E693," ","")&lt;&gt;"AsortedArtists",SUBSTITUTE(E693," ","")&lt;&gt;"AsortedArtist",E693&lt;&gt;"Asorted",E693&lt;&gt;"Other",,SUBSTITUTE(E693," ","")&lt;&gt;"MiscellaneousArtists",SUBSTITUTE(E693," ","")&lt;&gt;"MiscellaneousArtist",E693&lt;&gt;"Miscellaneous",SUBSTITUTE(E693," ","")&lt;&gt;"MiscelaneousArtists",SUBSTITUTE(E693," ","")&lt;&gt;"MiscelaneousArtist",E693&lt;&gt;"Miscelaneous"),"update Releases set ArtistId=(select ArtistId from Artists where Name=N'"&amp;SUBSTITUTE(trim(E693),"'","''")&amp;"' and EnterpriseId="&amp;EntId&amp;"), SearchKeywords=concat_ws(' ', Name, N'"&amp;SUBSTITUTE(trim(E693),"'","''")&amp;"',(select Name from Labels where LabelId=Releases.LabelId), ReleaseId, UPC, Catalog) where "&amp;IF(A693&lt;&gt;"","UPC="&amp;A693,"Catalog='"&amp;SUBSTITUTE(trim(B693),"'","''")&amp;"'")&amp;" and EnterpriseId="&amp;EntId,IF(and(F693&lt;&gt;"Main Primary Artist",SUBSTITUTE(E693," ","")&lt;&gt;"VariousArtists",SUBSTITUTE(E693," ","")&lt;&gt;"VariousArtist",E693&lt;&gt;"Various",SUBSTITUTE(E693," ","")&lt;&gt;"AssortedArtists",SUBSTITUTE(E693," ","")&lt;&gt;"AssortedArtist",E693&lt;&gt;"Assorted",SUBSTITUTE(E693," ","")&lt;&gt;"AsortedArtists",SUBSTITUTE(E693," ","")&lt;&gt;"AsortedArtist",E693&lt;&gt;"Asorted",E693&lt;&gt;"Other",,SUBSTITUTE(E693," ","")&lt;&gt;"MiscellaneousArtists",SUBSTITUTE(E693," ","")&lt;&gt;"MiscellaneousArtist",E693&lt;&gt;"Miscellaneous",SUBSTITUTE(E693," ","")&lt;&gt;"MiscelaneousArtists",SUBSTITUTE(E693," ","")&lt;&gt;"MiscelaneousArtist",E693&lt;&gt;"Miscelaneous"),"INSERT into Contributors VALUES (newid(), "&amp;IF(F693&lt;&gt;"Primary Artist", "(select RoleId from ContributorRoles where Name='"&amp;F693&amp;"'), 0", "49, 1")&amp; ", null, (select max(ReleaseId) from Releases where "&amp;IF(A693&lt;&gt;"","UPC="&amp;A693,"Catalog='"&amp;SUBSTITUTE(trim(B693),"'","''")&amp;"'")&amp;" and EnterpriseId="&amp;EntId&amp;"), (select ArtistId from Artists where Name=N'"&amp;SUBSTITUTE(trim(E693),"'","''")&amp;"' and EnterpriseId="&amp;EntId&amp;"), null)",""))</f>
        <v>INSERT into Contributors VALUES (newid(), (select RoleId from ContributorRoles where Name='Featuring'), 0, null, (select max(ReleaseId) from Releases where UPC=742526160652 and EnterpriseId=647322), (select ArtistId from Artists where Name=N'Slow GM' and EnterpriseId=647322), null)</v>
      </c>
    </row>
    <row r="694">
      <c r="A694" s="110">
        <v>7.42526160652E11</v>
      </c>
      <c r="B694" s="84"/>
      <c r="C694" s="134" t="str">
        <f t="array" ref="C694">ifs(and(isblank($A694),isblank($B694)),"", not(iserror(vlookup($A694&amp;$B694,'3) Release_Label'!$D:$D&amp;'3) Release_Label'!$E:$E,1,0))),vlookup($A694&amp;$B694,{'3) Release_Label'!$D:$D&amp;'3) Release_Label'!$E:$E,'3) Release_Label'!$F:$F},2,0), or(and(not(isblank($B694)),$B694=$B693,$A694&lt;&gt;$A693),and(not(isblank($A694)),$A694=$A693,$B694&lt;&gt;$B693)),"ID LISTS UNALIGNED",and($A694&lt;&gt;"",countif('3) Release_Label'!$D:$D,$A694)=0),"NO UPC MATCH in Release_Label",and($B694&lt;&gt;"",countif('3) Release_Label'!$E:$E,$B694)=0),"NO CATALOG ID MATCH in Release_Label",iserror(vlookup($A694&amp;$B694,'3) Release_Label'!$D:$D&amp;'3) Release_Label'!$E:$E,1,0)),"NO UPC-CATALOG ID pair MATCH in Release_Label" )</f>
        <v>Uchihas</v>
      </c>
      <c r="D694" s="134" t="str">
        <f t="array" ref="D694">ifs(and(isblank($A694),isblank($B694)),"", not(iserror(vlookup($A694&amp;$B694,'3) Release_Label'!$D:$D&amp;'3) Release_Label'!$E:$E,1,0))),vlookup($A694&amp;$B694,{'3) Release_Label'!$D:$D&amp;'3) Release_Label'!$E:$E,'3) Release_Label'!$H:$H},2,0), or(and(not(isblank($B694)),$B694=$B693,$A694&lt;&gt;$A693),and(not(isblank($A694)),$A694=$A693,$B694&lt;&gt;$B693)),"ID LISTS UNALIGNED",and($A694&lt;&gt;"",countif('3) Release_Label'!$D:$D,$A694)=0),"NO UPC MATCH in Release_Label",and($B694&lt;&gt;"",countif('3) Release_Label'!$E:$E,$B694)=0),"NO CATALOG ID MATCH in Release_Label",iserror(vlookup($A694&amp;$B694,'3) Release_Label'!$D:$D&amp;'3) Release_Label'!$E:$E,1,0)),"NO UPC-CATALOG ID pair MATCH in Release_Label" )</f>
        <v/>
      </c>
      <c r="E694" s="96" t="s">
        <v>53</v>
      </c>
      <c r="F694" s="140" t="s">
        <v>666</v>
      </c>
      <c r="G694" s="136" t="str">
        <f t="array" ref="G694">ifs(or($F694="",$F694="Main Primary Artist"),$F694,not(iserror(vlookup($F694,'Reference info'!$J$5:$J$8,1,0))),"Key Artist",not(iserror(vlookup($F694,'Reference info'!$J$38:$J$405,1,0))),"Performer",not(iserror(vlookup($F694,'Reference info'!$J$10:$J$36,1,0))),"Producer &amp; Engineer")</f>
        <v>Main Primary Artist</v>
      </c>
      <c r="I694" s="8" t="str">
        <f>IF(AND(F694="Main Primary Artist",SUBSTITUTE(E694," ","")&lt;&gt;"VariousArtists",SUBSTITUTE(E694," ","")&lt;&gt;"VariousArtist",E694&lt;&gt;"Various",SUBSTITUTE(E694," ","")&lt;&gt;"AssortedArtists",SUBSTITUTE(E694," ","")&lt;&gt;"AssortedArtist",E694&lt;&gt;"Assorted",SUBSTITUTE(E694," ","")&lt;&gt;"AsortedArtists",SUBSTITUTE(E694," ","")&lt;&gt;"AsortedArtist",E694&lt;&gt;"Asorted",E694&lt;&gt;"Other",,SUBSTITUTE(E694," ","")&lt;&gt;"MiscellaneousArtists",SUBSTITUTE(E694," ","")&lt;&gt;"MiscellaneousArtist",E694&lt;&gt;"Miscellaneous",SUBSTITUTE(E694," ","")&lt;&gt;"MiscelaneousArtists",SUBSTITUTE(E694," ","")&lt;&gt;"MiscelaneousArtist",E694&lt;&gt;"Miscelaneous"),"update Releases set ArtistId=(select ArtistId from Artists where Name=N'"&amp;SUBSTITUTE(trim(E694),"'","''")&amp;"' and EnterpriseId="&amp;EntId&amp;"), SearchKeywords=concat_ws(' ', Name, N'"&amp;SUBSTITUTE(trim(E694),"'","''")&amp;"',(select Name from Labels where LabelId=Releases.LabelId), ReleaseId, UPC, Catalog) where "&amp;IF(A694&lt;&gt;"","UPC="&amp;A694,"Catalog='"&amp;SUBSTITUTE(trim(B694),"'","''")&amp;"'")&amp;" and EnterpriseId="&amp;EntId,IF(and(F694&lt;&gt;"Main Primary Artist",SUBSTITUTE(E694," ","")&lt;&gt;"VariousArtists",SUBSTITUTE(E694," ","")&lt;&gt;"VariousArtist",E694&lt;&gt;"Various",SUBSTITUTE(E694," ","")&lt;&gt;"AssortedArtists",SUBSTITUTE(E694," ","")&lt;&gt;"AssortedArtist",E694&lt;&gt;"Assorted",SUBSTITUTE(E694," ","")&lt;&gt;"AsortedArtists",SUBSTITUTE(E694," ","")&lt;&gt;"AsortedArtist",E694&lt;&gt;"Asorted",E694&lt;&gt;"Other",,SUBSTITUTE(E694," ","")&lt;&gt;"MiscellaneousArtists",SUBSTITUTE(E694," ","")&lt;&gt;"MiscellaneousArtist",E694&lt;&gt;"Miscellaneous",SUBSTITUTE(E694," ","")&lt;&gt;"MiscelaneousArtists",SUBSTITUTE(E694," ","")&lt;&gt;"MiscelaneousArtist",E694&lt;&gt;"Miscelaneous"),"INSERT into Contributors VALUES (newid(), "&amp;IF(F694&lt;&gt;"Primary Artist", "(select RoleId from ContributorRoles where Name='"&amp;F694&amp;"'), 0", "49, 1")&amp; ", null, (select max(ReleaseId) from Releases where "&amp;IF(A694&lt;&gt;"","UPC="&amp;A694,"Catalog='"&amp;SUBSTITUTE(trim(B694),"'","''")&amp;"'")&amp;" and EnterpriseId="&amp;EntId&amp;"), (select ArtistId from Artists where Name=N'"&amp;SUBSTITUTE(trim(E694),"'","''")&amp;"' and EnterpriseId="&amp;EntId&amp;"), null)",""))</f>
        <v>update Releases set ArtistId=(select ArtistId from Artists where Name=N'PeJota10*' and EnterpriseId=647322), SearchKeywords=concat_ws(' ', Name, N'PeJota10*',(select Name from Labels where LabelId=Releases.LabelId), ReleaseId, UPC, Catalog) where UPC=742526160652 and EnterpriseId=647322</v>
      </c>
    </row>
    <row r="695">
      <c r="A695" s="110">
        <v>7.42526160652E11</v>
      </c>
      <c r="B695" s="84"/>
      <c r="C695" s="134" t="str">
        <f t="array" ref="C695">ifs(and(isblank($A695),isblank($B695)),"", not(iserror(vlookup($A695&amp;$B695,'3) Release_Label'!$D:$D&amp;'3) Release_Label'!$E:$E,1,0))),vlookup($A695&amp;$B695,{'3) Release_Label'!$D:$D&amp;'3) Release_Label'!$E:$E,'3) Release_Label'!$F:$F},2,0), or(and(not(isblank($B695)),$B695=$B694,$A695&lt;&gt;$A694),and(not(isblank($A695)),$A695=$A694,$B695&lt;&gt;$B694)),"ID LISTS UNALIGNED",and($A695&lt;&gt;"",countif('3) Release_Label'!$D:$D,$A695)=0),"NO UPC MATCH in Release_Label",and($B695&lt;&gt;"",countif('3) Release_Label'!$E:$E,$B695)=0),"NO CATALOG ID MATCH in Release_Label",iserror(vlookup($A695&amp;$B695,'3) Release_Label'!$D:$D&amp;'3) Release_Label'!$E:$E,1,0)),"NO UPC-CATALOG ID pair MATCH in Release_Label" )</f>
        <v>Uchihas</v>
      </c>
      <c r="D695" s="134" t="str">
        <f t="array" ref="D695">ifs(and(isblank($A695),isblank($B695)),"", not(iserror(vlookup($A695&amp;$B695,'3) Release_Label'!$D:$D&amp;'3) Release_Label'!$E:$E,1,0))),vlookup($A695&amp;$B695,{'3) Release_Label'!$D:$D&amp;'3) Release_Label'!$E:$E,'3) Release_Label'!$H:$H},2,0), or(and(not(isblank($B695)),$B695=$B694,$A695&lt;&gt;$A694),and(not(isblank($A695)),$A695=$A694,$B695&lt;&gt;$B694)),"ID LISTS UNALIGNED",and($A695&lt;&gt;"",countif('3) Release_Label'!$D:$D,$A695)=0),"NO UPC MATCH in Release_Label",and($B695&lt;&gt;"",countif('3) Release_Label'!$E:$E,$B695)=0),"NO CATALOG ID MATCH in Release_Label",iserror(vlookup($A695&amp;$B695,'3) Release_Label'!$D:$D&amp;'3) Release_Label'!$E:$E,1,0)),"NO UPC-CATALOG ID pair MATCH in Release_Label" )</f>
        <v/>
      </c>
      <c r="E695" s="96" t="s">
        <v>53</v>
      </c>
      <c r="F695" s="135" t="s">
        <v>669</v>
      </c>
      <c r="G695" s="136" t="str">
        <f t="array" ref="G695">ifs(or($F695="",$F695="Main Primary Artist"),$F695,not(iserror(vlookup($F695,'Reference info'!$J$5:$J$8,1,0))),"Key Artist",not(iserror(vlookup($F695,'Reference info'!$J$38:$J$405,1,0))),"Performer",not(iserror(vlookup($F695,'Reference info'!$J$10:$J$36,1,0))),"Producer &amp; Engineer")</f>
        <v>Producer &amp; Engineer</v>
      </c>
      <c r="I695" s="8" t="str">
        <f>IF(AND(F695="Main Primary Artist",SUBSTITUTE(E695," ","")&lt;&gt;"VariousArtists",SUBSTITUTE(E695," ","")&lt;&gt;"VariousArtist",E695&lt;&gt;"Various",SUBSTITUTE(E695," ","")&lt;&gt;"AssortedArtists",SUBSTITUTE(E695," ","")&lt;&gt;"AssortedArtist",E695&lt;&gt;"Assorted",SUBSTITUTE(E695," ","")&lt;&gt;"AsortedArtists",SUBSTITUTE(E695," ","")&lt;&gt;"AsortedArtist",E695&lt;&gt;"Asorted",E695&lt;&gt;"Other",,SUBSTITUTE(E695," ","")&lt;&gt;"MiscellaneousArtists",SUBSTITUTE(E695," ","")&lt;&gt;"MiscellaneousArtist",E695&lt;&gt;"Miscellaneous",SUBSTITUTE(E695," ","")&lt;&gt;"MiscelaneousArtists",SUBSTITUTE(E695," ","")&lt;&gt;"MiscelaneousArtist",E695&lt;&gt;"Miscelaneous"),"update Releases set ArtistId=(select ArtistId from Artists where Name=N'"&amp;SUBSTITUTE(trim(E695),"'","''")&amp;"' and EnterpriseId="&amp;EntId&amp;"), SearchKeywords=concat_ws(' ', Name, N'"&amp;SUBSTITUTE(trim(E695),"'","''")&amp;"',(select Name from Labels where LabelId=Releases.LabelId), ReleaseId, UPC, Catalog) where "&amp;IF(A695&lt;&gt;"","UPC="&amp;A695,"Catalog='"&amp;SUBSTITUTE(trim(B695),"'","''")&amp;"'")&amp;" and EnterpriseId="&amp;EntId,IF(and(F695&lt;&gt;"Main Primary Artist",SUBSTITUTE(E695," ","")&lt;&gt;"VariousArtists",SUBSTITUTE(E695," ","")&lt;&gt;"VariousArtist",E695&lt;&gt;"Various",SUBSTITUTE(E695," ","")&lt;&gt;"AssortedArtists",SUBSTITUTE(E695," ","")&lt;&gt;"AssortedArtist",E695&lt;&gt;"Assorted",SUBSTITUTE(E695," ","")&lt;&gt;"AsortedArtists",SUBSTITUTE(E695," ","")&lt;&gt;"AsortedArtist",E695&lt;&gt;"Asorted",E695&lt;&gt;"Other",,SUBSTITUTE(E695," ","")&lt;&gt;"MiscellaneousArtists",SUBSTITUTE(E695," ","")&lt;&gt;"MiscellaneousArtist",E695&lt;&gt;"Miscellaneous",SUBSTITUTE(E695," ","")&lt;&gt;"MiscelaneousArtists",SUBSTITUTE(E695," ","")&lt;&gt;"MiscelaneousArtist",E695&lt;&gt;"Miscelaneous"),"INSERT into Contributors VALUES (newid(), "&amp;IF(F695&lt;&gt;"Primary Artist", "(select RoleId from ContributorRoles where Name='"&amp;F695&amp;"'), 0", "49, 1")&amp; ", null, (select max(ReleaseId) from Releases where "&amp;IF(A695&lt;&gt;"","UPC="&amp;A695,"Catalog='"&amp;SUBSTITUTE(trim(B695),"'","''")&amp;"'")&amp;" and EnterpriseId="&amp;EntId&amp;"), (select ArtistId from Artists where Name=N'"&amp;SUBSTITUTE(trim(E695),"'","''")&amp;"' and EnterpriseId="&amp;EntId&amp;"), null)",""))</f>
        <v>INSERT into Contributors VALUES (newid(), (select RoleId from ContributorRoles where Name='Engineer'), 0, null, (select max(ReleaseId) from Releases where UPC=742526160652 and EnterpriseId=647322), (select ArtistId from Artists where Name=N'PeJota10*' and EnterpriseId=647322), null)</v>
      </c>
    </row>
    <row r="696">
      <c r="A696" s="110">
        <v>7.42526160652E11</v>
      </c>
      <c r="B696" s="84"/>
      <c r="C696" s="134" t="str">
        <f t="array" ref="C696">ifs(and(isblank($A696),isblank($B696)),"", not(iserror(vlookup($A696&amp;$B696,'3) Release_Label'!$D:$D&amp;'3) Release_Label'!$E:$E,1,0))),vlookup($A696&amp;$B696,{'3) Release_Label'!$D:$D&amp;'3) Release_Label'!$E:$E,'3) Release_Label'!$F:$F},2,0), or(and(not(isblank($B696)),$B696=$B695,$A696&lt;&gt;$A695),and(not(isblank($A696)),$A696=$A695,$B696&lt;&gt;$B695)),"ID LISTS UNALIGNED",and($A696&lt;&gt;"",countif('3) Release_Label'!$D:$D,$A696)=0),"NO UPC MATCH in Release_Label",and($B696&lt;&gt;"",countif('3) Release_Label'!$E:$E,$B696)=0),"NO CATALOG ID MATCH in Release_Label",iserror(vlookup($A696&amp;$B696,'3) Release_Label'!$D:$D&amp;'3) Release_Label'!$E:$E,1,0)),"NO UPC-CATALOG ID pair MATCH in Release_Label" )</f>
        <v>Uchihas</v>
      </c>
      <c r="D696" s="134" t="str">
        <f t="array" ref="D696">ifs(and(isblank($A696),isblank($B696)),"", not(iserror(vlookup($A696&amp;$B696,'3) Release_Label'!$D:$D&amp;'3) Release_Label'!$E:$E,1,0))),vlookup($A696&amp;$B696,{'3) Release_Label'!$D:$D&amp;'3) Release_Label'!$E:$E,'3) Release_Label'!$H:$H},2,0), or(and(not(isblank($B696)),$B696=$B695,$A696&lt;&gt;$A695),and(not(isblank($A696)),$A696=$A695,$B696&lt;&gt;$B695)),"ID LISTS UNALIGNED",and($A696&lt;&gt;"",countif('3) Release_Label'!$D:$D,$A696)=0),"NO UPC MATCH in Release_Label",and($B696&lt;&gt;"",countif('3) Release_Label'!$E:$E,$B696)=0),"NO CATALOG ID MATCH in Release_Label",iserror(vlookup($A696&amp;$B696,'3) Release_Label'!$D:$D&amp;'3) Release_Label'!$E:$E,1,0)),"NO UPC-CATALOG ID pair MATCH in Release_Label" )</f>
        <v/>
      </c>
      <c r="E696" s="96" t="s">
        <v>53</v>
      </c>
      <c r="F696" s="135" t="s">
        <v>667</v>
      </c>
      <c r="G696" s="136" t="str">
        <f t="array" ref="G696">ifs(or($F696="",$F696="Main Primary Artist"),$F696,not(iserror(vlookup($F696,'Reference info'!$J$5:$J$8,1,0))),"Key Artist",not(iserror(vlookup($F696,'Reference info'!$J$38:$J$405,1,0))),"Performer",not(iserror(vlookup($F696,'Reference info'!$J$10:$J$36,1,0))),"Producer &amp; Engineer")</f>
        <v>Producer &amp; Engineer</v>
      </c>
      <c r="I696" s="8" t="str">
        <f>IF(AND(F696="Main Primary Artist",SUBSTITUTE(E696," ","")&lt;&gt;"VariousArtists",SUBSTITUTE(E696," ","")&lt;&gt;"VariousArtist",E696&lt;&gt;"Various",SUBSTITUTE(E696," ","")&lt;&gt;"AssortedArtists",SUBSTITUTE(E696," ","")&lt;&gt;"AssortedArtist",E696&lt;&gt;"Assorted",SUBSTITUTE(E696," ","")&lt;&gt;"AsortedArtists",SUBSTITUTE(E696," ","")&lt;&gt;"AsortedArtist",E696&lt;&gt;"Asorted",E696&lt;&gt;"Other",,SUBSTITUTE(E696," ","")&lt;&gt;"MiscellaneousArtists",SUBSTITUTE(E696," ","")&lt;&gt;"MiscellaneousArtist",E696&lt;&gt;"Miscellaneous",SUBSTITUTE(E696," ","")&lt;&gt;"MiscelaneousArtists",SUBSTITUTE(E696," ","")&lt;&gt;"MiscelaneousArtist",E696&lt;&gt;"Miscelaneous"),"update Releases set ArtistId=(select ArtistId from Artists where Name=N'"&amp;SUBSTITUTE(trim(E696),"'","''")&amp;"' and EnterpriseId="&amp;EntId&amp;"), SearchKeywords=concat_ws(' ', Name, N'"&amp;SUBSTITUTE(trim(E696),"'","''")&amp;"',(select Name from Labels where LabelId=Releases.LabelId), ReleaseId, UPC, Catalog) where "&amp;IF(A696&lt;&gt;"","UPC="&amp;A696,"Catalog='"&amp;SUBSTITUTE(trim(B696),"'","''")&amp;"'")&amp;" and EnterpriseId="&amp;EntId,IF(and(F696&lt;&gt;"Main Primary Artist",SUBSTITUTE(E696," ","")&lt;&gt;"VariousArtists",SUBSTITUTE(E696," ","")&lt;&gt;"VariousArtist",E696&lt;&gt;"Various",SUBSTITUTE(E696," ","")&lt;&gt;"AssortedArtists",SUBSTITUTE(E696," ","")&lt;&gt;"AssortedArtist",E696&lt;&gt;"Assorted",SUBSTITUTE(E696," ","")&lt;&gt;"AsortedArtists",SUBSTITUTE(E696," ","")&lt;&gt;"AsortedArtist",E696&lt;&gt;"Asorted",E696&lt;&gt;"Other",,SUBSTITUTE(E696," ","")&lt;&gt;"MiscellaneousArtists",SUBSTITUTE(E696," ","")&lt;&gt;"MiscellaneousArtist",E696&lt;&gt;"Miscellaneous",SUBSTITUTE(E696," ","")&lt;&gt;"MiscelaneousArtists",SUBSTITUTE(E696," ","")&lt;&gt;"MiscelaneousArtist",E696&lt;&gt;"Miscelaneous"),"INSERT into Contributors VALUES (newid(), "&amp;IF(F696&lt;&gt;"Primary Artist", "(select RoleId from ContributorRoles where Name='"&amp;F696&amp;"'), 0", "49, 1")&amp; ", null, (select max(ReleaseId) from Releases where "&amp;IF(A696&lt;&gt;"","UPC="&amp;A696,"Catalog='"&amp;SUBSTITUTE(trim(B696),"'","''")&amp;"'")&amp;" and EnterpriseId="&amp;EntId&amp;"), (select ArtistId from Artists where Name=N'"&amp;SUBSTITUTE(trim(E696),"'","''")&amp;"' and EnterpriseId="&amp;EntId&amp;"), null)",""))</f>
        <v>INSERT into Contributors VALUES (newid(), (select RoleId from ContributorRoles where Name='Producer'), 0, null, (select max(ReleaseId) from Releases where UPC=742526160652 and EnterpriseId=647322), (select ArtistId from Artists where Name=N'PeJota10*' and EnterpriseId=647322), null)</v>
      </c>
    </row>
    <row r="697">
      <c r="A697" s="83">
        <v>7.42526296122E11</v>
      </c>
      <c r="B697" s="116"/>
      <c r="C697" s="134" t="str">
        <f t="array" ref="C697">ifs(and(isblank($A697),isblank($B697)),"", not(iserror(vlookup($A697&amp;$B697,'3) Release_Label'!$D:$D&amp;'3) Release_Label'!$E:$E,1,0))),vlookup($A697&amp;$B697,{'3) Release_Label'!$D:$D&amp;'3) Release_Label'!$E:$E,'3) Release_Label'!$F:$F},2,0), or(and(not(isblank($B697)),$B697=$B695,$A697&lt;&gt;$A695),and(not(isblank($A697)),$A697=$A695,$B697&lt;&gt;$B695)),"ID LISTS UNALIGNED",and($A697&lt;&gt;"",countif('3) Release_Label'!$D:$D,$A697)=0),"NO UPC MATCH in Release_Label",and($B697&lt;&gt;"",countif('3) Release_Label'!$E:$E,$B697)=0),"NO CATALOG ID MATCH in Release_Label",iserror(vlookup($A697&amp;$B697,'3) Release_Label'!$D:$D&amp;'3) Release_Label'!$E:$E,1,0)),"NO UPC-CATALOG ID pair MATCH in Release_Label" )</f>
        <v>Poema
</v>
      </c>
      <c r="D697" s="134" t="str">
        <f t="array" ref="D697">ifs(and(isblank($A697),isblank($B697)),"", not(iserror(vlookup($A697&amp;$B697,'3) Release_Label'!$D:$D&amp;'3) Release_Label'!$E:$E,1,0))),vlookup($A697&amp;$B697,{'3) Release_Label'!$D:$D&amp;'3) Release_Label'!$E:$E,'3) Release_Label'!$H:$H},2,0), or(and(not(isblank($B697)),$B697=$B695,$A697&lt;&gt;$A695),and(not(isblank($A697)),$A697=$A695,$B697&lt;&gt;$B695)),"ID LISTS UNALIGNED",and($A697&lt;&gt;"",countif('3) Release_Label'!$D:$D,$A697)=0),"NO UPC MATCH in Release_Label",and($B697&lt;&gt;"",countif('3) Release_Label'!$E:$E,$B697)=0),"NO CATALOG ID MATCH in Release_Label",iserror(vlookup($A697&amp;$B697,'3) Release_Label'!$D:$D&amp;'3) Release_Label'!$E:$E,1,0)),"NO UPC-CATALOG ID pair MATCH in Release_Label" )</f>
        <v/>
      </c>
      <c r="E697" s="43" t="s">
        <v>79</v>
      </c>
      <c r="F697" s="135" t="s">
        <v>666</v>
      </c>
      <c r="G697" s="136" t="str">
        <f t="array" ref="G697">ifs(or($F697="",$F697="Main Primary Artist"),$F697,not(iserror(vlookup($F697,'Reference info'!$J$5:$J$8,1,0))),"Key Artist",not(iserror(vlookup($F697,'Reference info'!$J$38:$J$405,1,0))),"Performer",not(iserror(vlookup($F697,'Reference info'!$J$10:$J$36,1,0))),"Producer &amp; Engineer")</f>
        <v>Main Primary Artist</v>
      </c>
      <c r="I697" s="8" t="str">
        <f>IF(AND(F697="Main Primary Artist",SUBSTITUTE(E697," ","")&lt;&gt;"VariousArtists",SUBSTITUTE(E697," ","")&lt;&gt;"VariousArtist",E697&lt;&gt;"Various",SUBSTITUTE(E697," ","")&lt;&gt;"AssortedArtists",SUBSTITUTE(E697," ","")&lt;&gt;"AssortedArtist",E697&lt;&gt;"Assorted",SUBSTITUTE(E697," ","")&lt;&gt;"AsortedArtists",SUBSTITUTE(E697," ","")&lt;&gt;"AsortedArtist",E697&lt;&gt;"Asorted",E697&lt;&gt;"Other",,SUBSTITUTE(E697," ","")&lt;&gt;"MiscellaneousArtists",SUBSTITUTE(E697," ","")&lt;&gt;"MiscellaneousArtist",E697&lt;&gt;"Miscellaneous",SUBSTITUTE(E697," ","")&lt;&gt;"MiscelaneousArtists",SUBSTITUTE(E697," ","")&lt;&gt;"MiscelaneousArtist",E697&lt;&gt;"Miscelaneous"),"update Releases set ArtistId=(select ArtistId from Artists where Name=N'"&amp;SUBSTITUTE(trim(E697),"'","''")&amp;"' and EnterpriseId="&amp;EntId&amp;"), SearchKeywords=concat_ws(' ', Name, N'"&amp;SUBSTITUTE(trim(E697),"'","''")&amp;"',(select Name from Labels where LabelId=Releases.LabelId), ReleaseId, UPC, Catalog) where "&amp;IF(A697&lt;&gt;"","UPC="&amp;A697,"Catalog='"&amp;SUBSTITUTE(trim(B697),"'","''")&amp;"'")&amp;" and EnterpriseId="&amp;EntId,IF(and(F697&lt;&gt;"Main Primary Artist",SUBSTITUTE(E697," ","")&lt;&gt;"VariousArtists",SUBSTITUTE(E697," ","")&lt;&gt;"VariousArtist",E697&lt;&gt;"Various",SUBSTITUTE(E697," ","")&lt;&gt;"AssortedArtists",SUBSTITUTE(E697," ","")&lt;&gt;"AssortedArtist",E697&lt;&gt;"Assorted",SUBSTITUTE(E697," ","")&lt;&gt;"AsortedArtists",SUBSTITUTE(E697," ","")&lt;&gt;"AsortedArtist",E697&lt;&gt;"Asorted",E697&lt;&gt;"Other",,SUBSTITUTE(E697," ","")&lt;&gt;"MiscellaneousArtists",SUBSTITUTE(E697," ","")&lt;&gt;"MiscellaneousArtist",E697&lt;&gt;"Miscellaneous",SUBSTITUTE(E697," ","")&lt;&gt;"MiscelaneousArtists",SUBSTITUTE(E697," ","")&lt;&gt;"MiscelaneousArtist",E697&lt;&gt;"Miscelaneous"),"INSERT into Contributors VALUES (newid(), "&amp;IF(F697&lt;&gt;"Primary Artist", "(select RoleId from ContributorRoles where Name='"&amp;F697&amp;"'), 0", "49, 1")&amp; ", null, (select max(ReleaseId) from Releases where "&amp;IF(A697&lt;&gt;"","UPC="&amp;A697,"Catalog='"&amp;SUBSTITUTE(trim(B697),"'","''")&amp;"'")&amp;" and EnterpriseId="&amp;EntId&amp;"), (select ArtistId from Artists where Name=N'"&amp;SUBSTITUTE(trim(E697),"'","''")&amp;"' and EnterpriseId="&amp;EntId&amp;"), null)",""))</f>
        <v>update Releases set ArtistId=(select ArtistId from Artists where Name=N'$hinepsj' and EnterpriseId=647322), SearchKeywords=concat_ws(' ', Name, N'$hinepsj',(select Name from Labels where LabelId=Releases.LabelId), ReleaseId, UPC, Catalog) where UPC=742526296122 and EnterpriseId=647322</v>
      </c>
    </row>
    <row r="698">
      <c r="A698" s="83">
        <v>7.42526296122E11</v>
      </c>
      <c r="B698" s="116"/>
      <c r="C698" s="134" t="str">
        <f t="array" ref="C698">ifs(and(isblank($A698),isblank($B698)),"", not(iserror(vlookup($A698&amp;$B698,'3) Release_Label'!$D:$D&amp;'3) Release_Label'!$E:$E,1,0))),vlookup($A698&amp;$B698,{'3) Release_Label'!$D:$D&amp;'3) Release_Label'!$E:$E,'3) Release_Label'!$F:$F},2,0), or(and(not(isblank($B698)),$B698=$B697,$A698&lt;&gt;$A697),and(not(isblank($A698)),$A698=$A697,$B698&lt;&gt;$B697)),"ID LISTS UNALIGNED",and($A698&lt;&gt;"",countif('3) Release_Label'!$D:$D,$A698)=0),"NO UPC MATCH in Release_Label",and($B698&lt;&gt;"",countif('3) Release_Label'!$E:$E,$B698)=0),"NO CATALOG ID MATCH in Release_Label",iserror(vlookup($A698&amp;$B698,'3) Release_Label'!$D:$D&amp;'3) Release_Label'!$E:$E,1,0)),"NO UPC-CATALOG ID pair MATCH in Release_Label" )</f>
        <v>Poema
</v>
      </c>
      <c r="D698" s="134" t="str">
        <f t="array" ref="D698">ifs(and(isblank($A698),isblank($B698)),"", not(iserror(vlookup($A698&amp;$B698,'3) Release_Label'!$D:$D&amp;'3) Release_Label'!$E:$E,1,0))),vlookup($A698&amp;$B698,{'3) Release_Label'!$D:$D&amp;'3) Release_Label'!$E:$E,'3) Release_Label'!$H:$H},2,0), or(and(not(isblank($B698)),$B698=$B697,$A698&lt;&gt;$A697),and(not(isblank($A698)),$A698=$A697,$B698&lt;&gt;$B697)),"ID LISTS UNALIGNED",and($A698&lt;&gt;"",countif('3) Release_Label'!$D:$D,$A698)=0),"NO UPC MATCH in Release_Label",and($B698&lt;&gt;"",countif('3) Release_Label'!$E:$E,$B698)=0),"NO CATALOG ID MATCH in Release_Label",iserror(vlookup($A698&amp;$B698,'3) Release_Label'!$D:$D&amp;'3) Release_Label'!$E:$E,1,0)),"NO UPC-CATALOG ID pair MATCH in Release_Label" )</f>
        <v/>
      </c>
      <c r="E698" s="43" t="s">
        <v>79</v>
      </c>
      <c r="F698" s="135" t="s">
        <v>669</v>
      </c>
      <c r="G698" s="136" t="str">
        <f t="array" ref="G698">ifs(or($F698="",$F698="Main Primary Artist"),$F698,not(iserror(vlookup($F698,'Reference info'!$J$5:$J$8,1,0))),"Key Artist",not(iserror(vlookup($F698,'Reference info'!$J$38:$J$405,1,0))),"Performer",not(iserror(vlookup($F698,'Reference info'!$J$10:$J$36,1,0))),"Producer &amp; Engineer")</f>
        <v>Producer &amp; Engineer</v>
      </c>
      <c r="I698" s="8" t="str">
        <f>IF(AND(F698="Main Primary Artist",SUBSTITUTE(E698," ","")&lt;&gt;"VariousArtists",SUBSTITUTE(E698," ","")&lt;&gt;"VariousArtist",E698&lt;&gt;"Various",SUBSTITUTE(E698," ","")&lt;&gt;"AssortedArtists",SUBSTITUTE(E698," ","")&lt;&gt;"AssortedArtist",E698&lt;&gt;"Assorted",SUBSTITUTE(E698," ","")&lt;&gt;"AsortedArtists",SUBSTITUTE(E698," ","")&lt;&gt;"AsortedArtist",E698&lt;&gt;"Asorted",E698&lt;&gt;"Other",,SUBSTITUTE(E698," ","")&lt;&gt;"MiscellaneousArtists",SUBSTITUTE(E698," ","")&lt;&gt;"MiscellaneousArtist",E698&lt;&gt;"Miscellaneous",SUBSTITUTE(E698," ","")&lt;&gt;"MiscelaneousArtists",SUBSTITUTE(E698," ","")&lt;&gt;"MiscelaneousArtist",E698&lt;&gt;"Miscelaneous"),"update Releases set ArtistId=(select ArtistId from Artists where Name=N'"&amp;SUBSTITUTE(trim(E698),"'","''")&amp;"' and EnterpriseId="&amp;EntId&amp;"), SearchKeywords=concat_ws(' ', Name, N'"&amp;SUBSTITUTE(trim(E698),"'","''")&amp;"',(select Name from Labels where LabelId=Releases.LabelId), ReleaseId, UPC, Catalog) where "&amp;IF(A698&lt;&gt;"","UPC="&amp;A698,"Catalog='"&amp;SUBSTITUTE(trim(B698),"'","''")&amp;"'")&amp;" and EnterpriseId="&amp;EntId,IF(and(F698&lt;&gt;"Main Primary Artist",SUBSTITUTE(E698," ","")&lt;&gt;"VariousArtists",SUBSTITUTE(E698," ","")&lt;&gt;"VariousArtist",E698&lt;&gt;"Various",SUBSTITUTE(E698," ","")&lt;&gt;"AssortedArtists",SUBSTITUTE(E698," ","")&lt;&gt;"AssortedArtist",E698&lt;&gt;"Assorted",SUBSTITUTE(E698," ","")&lt;&gt;"AsortedArtists",SUBSTITUTE(E698," ","")&lt;&gt;"AsortedArtist",E698&lt;&gt;"Asorted",E698&lt;&gt;"Other",,SUBSTITUTE(E698," ","")&lt;&gt;"MiscellaneousArtists",SUBSTITUTE(E698," ","")&lt;&gt;"MiscellaneousArtist",E698&lt;&gt;"Miscellaneous",SUBSTITUTE(E698," ","")&lt;&gt;"MiscelaneousArtists",SUBSTITUTE(E698," ","")&lt;&gt;"MiscelaneousArtist",E698&lt;&gt;"Miscelaneous"),"INSERT into Contributors VALUES (newid(), "&amp;IF(F698&lt;&gt;"Primary Artist", "(select RoleId from ContributorRoles where Name='"&amp;F698&amp;"'), 0", "49, 1")&amp; ", null, (select max(ReleaseId) from Releases where "&amp;IF(A698&lt;&gt;"","UPC="&amp;A698,"Catalog='"&amp;SUBSTITUTE(trim(B698),"'","''")&amp;"'")&amp;" and EnterpriseId="&amp;EntId&amp;"), (select ArtistId from Artists where Name=N'"&amp;SUBSTITUTE(trim(E698),"'","''")&amp;"' and EnterpriseId="&amp;EntId&amp;"), null)",""))</f>
        <v>INSERT into Contributors VALUES (newid(), (select RoleId from ContributorRoles where Name='Engineer'), 0, null, (select max(ReleaseId) from Releases where UPC=742526296122 and EnterpriseId=647322), (select ArtistId from Artists where Name=N'$hinepsj' and EnterpriseId=647322), null)</v>
      </c>
    </row>
    <row r="699">
      <c r="A699" s="83">
        <v>7.42526296122E11</v>
      </c>
      <c r="B699" s="116"/>
      <c r="C699" s="134" t="str">
        <f t="array" ref="C699">ifs(and(isblank($A699),isblank($B699)),"", not(iserror(vlookup($A699&amp;$B699,'3) Release_Label'!$D:$D&amp;'3) Release_Label'!$E:$E,1,0))),vlookup($A699&amp;$B699,{'3) Release_Label'!$D:$D&amp;'3) Release_Label'!$E:$E,'3) Release_Label'!$F:$F},2,0), or(and(not(isblank($B699)),$B699=$B698,$A699&lt;&gt;$A698),and(not(isblank($A699)),$A699=$A698,$B699&lt;&gt;$B698)),"ID LISTS UNALIGNED",and($A699&lt;&gt;"",countif('3) Release_Label'!$D:$D,$A699)=0),"NO UPC MATCH in Release_Label",and($B699&lt;&gt;"",countif('3) Release_Label'!$E:$E,$B699)=0),"NO CATALOG ID MATCH in Release_Label",iserror(vlookup($A699&amp;$B699,'3) Release_Label'!$D:$D&amp;'3) Release_Label'!$E:$E,1,0)),"NO UPC-CATALOG ID pair MATCH in Release_Label" )</f>
        <v>Poema
</v>
      </c>
      <c r="D699" s="134" t="str">
        <f t="array" ref="D699">ifs(and(isblank($A699),isblank($B699)),"", not(iserror(vlookup($A699&amp;$B699,'3) Release_Label'!$D:$D&amp;'3) Release_Label'!$E:$E,1,0))),vlookup($A699&amp;$B699,{'3) Release_Label'!$D:$D&amp;'3) Release_Label'!$E:$E,'3) Release_Label'!$H:$H},2,0), or(and(not(isblank($B699)),$B699=$B698,$A699&lt;&gt;$A698),and(not(isblank($A699)),$A699=$A698,$B699&lt;&gt;$B698)),"ID LISTS UNALIGNED",and($A699&lt;&gt;"",countif('3) Release_Label'!$D:$D,$A699)=0),"NO UPC MATCH in Release_Label",and($B699&lt;&gt;"",countif('3) Release_Label'!$E:$E,$B699)=0),"NO CATALOG ID MATCH in Release_Label",iserror(vlookup($A699&amp;$B699,'3) Release_Label'!$D:$D&amp;'3) Release_Label'!$E:$E,1,0)),"NO UPC-CATALOG ID pair MATCH in Release_Label" )</f>
        <v/>
      </c>
      <c r="E699" s="43" t="s">
        <v>79</v>
      </c>
      <c r="F699" s="135" t="s">
        <v>667</v>
      </c>
      <c r="G699" s="136" t="str">
        <f t="array" ref="G699">ifs(or($F699="",$F699="Main Primary Artist"),$F699,not(iserror(vlookup($F699,'Reference info'!$J$5:$J$8,1,0))),"Key Artist",not(iserror(vlookup($F699,'Reference info'!$J$38:$J$405,1,0))),"Performer",not(iserror(vlookup($F699,'Reference info'!$J$10:$J$36,1,0))),"Producer &amp; Engineer")</f>
        <v>Producer &amp; Engineer</v>
      </c>
      <c r="I699" s="8" t="str">
        <f>IF(AND(F699="Main Primary Artist",SUBSTITUTE(E699," ","")&lt;&gt;"VariousArtists",SUBSTITUTE(E699," ","")&lt;&gt;"VariousArtist",E699&lt;&gt;"Various",SUBSTITUTE(E699," ","")&lt;&gt;"AssortedArtists",SUBSTITUTE(E699," ","")&lt;&gt;"AssortedArtist",E699&lt;&gt;"Assorted",SUBSTITUTE(E699," ","")&lt;&gt;"AsortedArtists",SUBSTITUTE(E699," ","")&lt;&gt;"AsortedArtist",E699&lt;&gt;"Asorted",E699&lt;&gt;"Other",,SUBSTITUTE(E699," ","")&lt;&gt;"MiscellaneousArtists",SUBSTITUTE(E699," ","")&lt;&gt;"MiscellaneousArtist",E699&lt;&gt;"Miscellaneous",SUBSTITUTE(E699," ","")&lt;&gt;"MiscelaneousArtists",SUBSTITUTE(E699," ","")&lt;&gt;"MiscelaneousArtist",E699&lt;&gt;"Miscelaneous"),"update Releases set ArtistId=(select ArtistId from Artists where Name=N'"&amp;SUBSTITUTE(trim(E699),"'","''")&amp;"' and EnterpriseId="&amp;EntId&amp;"), SearchKeywords=concat_ws(' ', Name, N'"&amp;SUBSTITUTE(trim(E699),"'","''")&amp;"',(select Name from Labels where LabelId=Releases.LabelId), ReleaseId, UPC, Catalog) where "&amp;IF(A699&lt;&gt;"","UPC="&amp;A699,"Catalog='"&amp;SUBSTITUTE(trim(B699),"'","''")&amp;"'")&amp;" and EnterpriseId="&amp;EntId,IF(and(F699&lt;&gt;"Main Primary Artist",SUBSTITUTE(E699," ","")&lt;&gt;"VariousArtists",SUBSTITUTE(E699," ","")&lt;&gt;"VariousArtist",E699&lt;&gt;"Various",SUBSTITUTE(E699," ","")&lt;&gt;"AssortedArtists",SUBSTITUTE(E699," ","")&lt;&gt;"AssortedArtist",E699&lt;&gt;"Assorted",SUBSTITUTE(E699," ","")&lt;&gt;"AsortedArtists",SUBSTITUTE(E699," ","")&lt;&gt;"AsortedArtist",E699&lt;&gt;"Asorted",E699&lt;&gt;"Other",,SUBSTITUTE(E699," ","")&lt;&gt;"MiscellaneousArtists",SUBSTITUTE(E699," ","")&lt;&gt;"MiscellaneousArtist",E699&lt;&gt;"Miscellaneous",SUBSTITUTE(E699," ","")&lt;&gt;"MiscelaneousArtists",SUBSTITUTE(E699," ","")&lt;&gt;"MiscelaneousArtist",E699&lt;&gt;"Miscelaneous"),"INSERT into Contributors VALUES (newid(), "&amp;IF(F699&lt;&gt;"Primary Artist", "(select RoleId from ContributorRoles where Name='"&amp;F699&amp;"'), 0", "49, 1")&amp; ", null, (select max(ReleaseId) from Releases where "&amp;IF(A699&lt;&gt;"","UPC="&amp;A699,"Catalog='"&amp;SUBSTITUTE(trim(B699),"'","''")&amp;"'")&amp;" and EnterpriseId="&amp;EntId&amp;"), (select ArtistId from Artists where Name=N'"&amp;SUBSTITUTE(trim(E699),"'","''")&amp;"' and EnterpriseId="&amp;EntId&amp;"), null)",""))</f>
        <v>INSERT into Contributors VALUES (newid(), (select RoleId from ContributorRoles where Name='Producer'), 0, null, (select max(ReleaseId) from Releases where UPC=742526296122 and EnterpriseId=647322), (select ArtistId from Artists where Name=N'$hinepsj' and EnterpriseId=647322), null)</v>
      </c>
    </row>
    <row r="700">
      <c r="A700" s="110">
        <v>7.42526380012E11</v>
      </c>
      <c r="B700" s="84"/>
      <c r="C700" s="134" t="str">
        <f t="array" ref="C700">ifs(and(isblank($A700),isblank($B700)),"", not(iserror(vlookup($A700&amp;$B700,'3) Release_Label'!$D:$D&amp;'3) Release_Label'!$E:$E,1,0))),vlookup($A700&amp;$B700,{'3) Release_Label'!$D:$D&amp;'3) Release_Label'!$E:$E,'3) Release_Label'!$F:$F},2,0), or(and(not(isblank($B700)),$B700=#REF!,$A700&lt;&gt;#REF!),and(not(isblank($A700)),$A700=#REF!,$B700&lt;&gt;#REF!)),"ID LISTS UNALIGNED",and($A700&lt;&gt;"",countif('3) Release_Label'!$D:$D,$A700)=0),"NO UPC MATCH in Release_Label",and($B700&lt;&gt;"",countif('3) Release_Label'!$E:$E,$B700)=0),"NO CATALOG ID MATCH in Release_Label",iserror(vlookup($A700&amp;$B700,'3) Release_Label'!$D:$D&amp;'3) Release_Label'!$E:$E,1,0)),"NO UPC-CATALOG ID pair MATCH in Release_Label" )</f>
        <v>Circo do Yonkou</v>
      </c>
      <c r="D700" s="134" t="str">
        <f t="array" ref="D700">ifs(and(isblank($A700),isblank($B700)),"", not(iserror(vlookup($A700&amp;$B700,'3) Release_Label'!$D:$D&amp;'3) Release_Label'!$E:$E,1,0))),vlookup($A700&amp;$B700,{'3) Release_Label'!$D:$D&amp;'3) Release_Label'!$E:$E,'3) Release_Label'!$H:$H},2,0), or(and(not(isblank($B700)),$B700=#REF!,$A700&lt;&gt;#REF!),and(not(isblank($A700)),$A700=#REF!,$B700&lt;&gt;#REF!)),"ID LISTS UNALIGNED",and($A700&lt;&gt;"",countif('3) Release_Label'!$D:$D,$A700)=0),"NO UPC MATCH in Release_Label",and($B700&lt;&gt;"",countif('3) Release_Label'!$E:$E,$B700)=0),"NO CATALOG ID MATCH in Release_Label",iserror(vlookup($A700&amp;$B700,'3) Release_Label'!$D:$D&amp;'3) Release_Label'!$E:$E,1,0)),"NO UPC-CATALOG ID pair MATCH in Release_Label" )</f>
        <v/>
      </c>
      <c r="E700" s="96" t="s">
        <v>53</v>
      </c>
      <c r="F700" s="135" t="s">
        <v>667</v>
      </c>
      <c r="G700" s="136" t="str">
        <f t="array" ref="G700">ifs(or($F700="",$F700="Main Primary Artist"),$F700,not(iserror(vlookup($F700,'Reference info'!$J$5:$J$8,1,0))),"Key Artist",not(iserror(vlookup($F700,'Reference info'!$J$38:$J$405,1,0))),"Performer",not(iserror(vlookup($F700,'Reference info'!$J$10:$J$36,1,0))),"Producer &amp; Engineer")</f>
        <v>Producer &amp; Engineer</v>
      </c>
      <c r="I700" s="8" t="str">
        <f>IF(AND(F700="Main Primary Artist",SUBSTITUTE(E700," ","")&lt;&gt;"VariousArtists",SUBSTITUTE(E700," ","")&lt;&gt;"VariousArtist",E700&lt;&gt;"Various",SUBSTITUTE(E700," ","")&lt;&gt;"AssortedArtists",SUBSTITUTE(E700," ","")&lt;&gt;"AssortedArtist",E700&lt;&gt;"Assorted",SUBSTITUTE(E700," ","")&lt;&gt;"AsortedArtists",SUBSTITUTE(E700," ","")&lt;&gt;"AsortedArtist",E700&lt;&gt;"Asorted",E700&lt;&gt;"Other",,SUBSTITUTE(E700," ","")&lt;&gt;"MiscellaneousArtists",SUBSTITUTE(E700," ","")&lt;&gt;"MiscellaneousArtist",E700&lt;&gt;"Miscellaneous",SUBSTITUTE(E700," ","")&lt;&gt;"MiscelaneousArtists",SUBSTITUTE(E700," ","")&lt;&gt;"MiscelaneousArtist",E700&lt;&gt;"Miscelaneous"),"update Releases set ArtistId=(select ArtistId from Artists where Name=N'"&amp;SUBSTITUTE(trim(E700),"'","''")&amp;"' and EnterpriseId="&amp;EntId&amp;"), SearchKeywords=concat_ws(' ', Name, N'"&amp;SUBSTITUTE(trim(E700),"'","''")&amp;"',(select Name from Labels where LabelId=Releases.LabelId), ReleaseId, UPC, Catalog) where "&amp;IF(A700&lt;&gt;"","UPC="&amp;A700,"Catalog='"&amp;SUBSTITUTE(trim(B700),"'","''")&amp;"'")&amp;" and EnterpriseId="&amp;EntId,IF(and(F700&lt;&gt;"Main Primary Artist",SUBSTITUTE(E700," ","")&lt;&gt;"VariousArtists",SUBSTITUTE(E700," ","")&lt;&gt;"VariousArtist",E700&lt;&gt;"Various",SUBSTITUTE(E700," ","")&lt;&gt;"AssortedArtists",SUBSTITUTE(E700," ","")&lt;&gt;"AssortedArtist",E700&lt;&gt;"Assorted",SUBSTITUTE(E700," ","")&lt;&gt;"AsortedArtists",SUBSTITUTE(E700," ","")&lt;&gt;"AsortedArtist",E700&lt;&gt;"Asorted",E700&lt;&gt;"Other",,SUBSTITUTE(E700," ","")&lt;&gt;"MiscellaneousArtists",SUBSTITUTE(E700," ","")&lt;&gt;"MiscellaneousArtist",E700&lt;&gt;"Miscellaneous",SUBSTITUTE(E700," ","")&lt;&gt;"MiscelaneousArtists",SUBSTITUTE(E700," ","")&lt;&gt;"MiscelaneousArtist",E700&lt;&gt;"Miscelaneous"),"INSERT into Contributors VALUES (newid(), "&amp;IF(F700&lt;&gt;"Primary Artist", "(select RoleId from ContributorRoles where Name='"&amp;F700&amp;"'), 0", "49, 1")&amp; ", null, (select max(ReleaseId) from Releases where "&amp;IF(A700&lt;&gt;"","UPC="&amp;A700,"Catalog='"&amp;SUBSTITUTE(trim(B700),"'","''")&amp;"'")&amp;" and EnterpriseId="&amp;EntId&amp;"), (select ArtistId from Artists where Name=N'"&amp;SUBSTITUTE(trim(E700),"'","''")&amp;"' and EnterpriseId="&amp;EntId&amp;"), null)",""))</f>
        <v>INSERT into Contributors VALUES (newid(), (select RoleId from ContributorRoles where Name='Producer'), 0, null, (select max(ReleaseId) from Releases where UPC=742526380012 and EnterpriseId=647322), (select ArtistId from Artists where Name=N'PeJota10*' and EnterpriseId=647322), null)</v>
      </c>
    </row>
    <row r="701">
      <c r="A701" s="110">
        <v>7.42526380012E11</v>
      </c>
      <c r="B701" s="84"/>
      <c r="C701" s="134" t="str">
        <f t="array" ref="C701">ifs(and(isblank($A701),isblank($B701)),"", not(iserror(vlookup($A701&amp;$B701,'3) Release_Label'!$D:$D&amp;'3) Release_Label'!$E:$E,1,0))),vlookup($A701&amp;$B701,{'3) Release_Label'!$D:$D&amp;'3) Release_Label'!$E:$E,'3) Release_Label'!$F:$F},2,0), or(and(not(isblank($B701)),$B701=$B700,$A701&lt;&gt;$A700),and(not(isblank($A701)),$A701=$A700,$B701&lt;&gt;$B700)),"ID LISTS UNALIGNED",and($A701&lt;&gt;"",countif('3) Release_Label'!$D:$D,$A701)=0),"NO UPC MATCH in Release_Label",and($B701&lt;&gt;"",countif('3) Release_Label'!$E:$E,$B701)=0),"NO CATALOG ID MATCH in Release_Label",iserror(vlookup($A701&amp;$B701,'3) Release_Label'!$D:$D&amp;'3) Release_Label'!$E:$E,1,0)),"NO UPC-CATALOG ID pair MATCH in Release_Label" )</f>
        <v>Circo do Yonkou</v>
      </c>
      <c r="D701" s="134" t="str">
        <f t="array" ref="D701">ifs(and(isblank($A701),isblank($B701)),"", not(iserror(vlookup($A701&amp;$B701,'3) Release_Label'!$D:$D&amp;'3) Release_Label'!$E:$E,1,0))),vlookup($A701&amp;$B701,{'3) Release_Label'!$D:$D&amp;'3) Release_Label'!$E:$E,'3) Release_Label'!$H:$H},2,0), or(and(not(isblank($B701)),$B701=$B700,$A701&lt;&gt;$A700),and(not(isblank($A701)),$A701=$A700,$B701&lt;&gt;$B700)),"ID LISTS UNALIGNED",and($A701&lt;&gt;"",countif('3) Release_Label'!$D:$D,$A701)=0),"NO UPC MATCH in Release_Label",and($B701&lt;&gt;"",countif('3) Release_Label'!$E:$E,$B701)=0),"NO CATALOG ID MATCH in Release_Label",iserror(vlookup($A701&amp;$B701,'3) Release_Label'!$D:$D&amp;'3) Release_Label'!$E:$E,1,0)),"NO UPC-CATALOG ID pair MATCH in Release_Label" )</f>
        <v/>
      </c>
      <c r="E701" s="96" t="s">
        <v>137</v>
      </c>
      <c r="F701" s="140" t="s">
        <v>671</v>
      </c>
      <c r="G701" s="136" t="str">
        <f t="array" ref="G701">ifs(or($F701="",$F701="Main Primary Artist"),$F701,not(iserror(vlookup($F701,'Reference info'!$J$5:$J$8,1,0))),"Key Artist",not(iserror(vlookup($F701,'Reference info'!$J$38:$J$405,1,0))),"Performer",not(iserror(vlookup($F701,'Reference info'!$J$10:$J$36,1,0))),"Producer &amp; Engineer")</f>
        <v>Key Artist</v>
      </c>
      <c r="I701" s="8" t="str">
        <f>IF(AND(F701="Main Primary Artist",SUBSTITUTE(E701," ","")&lt;&gt;"VariousArtists",SUBSTITUTE(E701," ","")&lt;&gt;"VariousArtist",E701&lt;&gt;"Various",SUBSTITUTE(E701," ","")&lt;&gt;"AssortedArtists",SUBSTITUTE(E701," ","")&lt;&gt;"AssortedArtist",E701&lt;&gt;"Assorted",SUBSTITUTE(E701," ","")&lt;&gt;"AsortedArtists",SUBSTITUTE(E701," ","")&lt;&gt;"AsortedArtist",E701&lt;&gt;"Asorted",E701&lt;&gt;"Other",,SUBSTITUTE(E701," ","")&lt;&gt;"MiscellaneousArtists",SUBSTITUTE(E701," ","")&lt;&gt;"MiscellaneousArtist",E701&lt;&gt;"Miscellaneous",SUBSTITUTE(E701," ","")&lt;&gt;"MiscelaneousArtists",SUBSTITUTE(E701," ","")&lt;&gt;"MiscelaneousArtist",E701&lt;&gt;"Miscelaneous"),"update Releases set ArtistId=(select ArtistId from Artists where Name=N'"&amp;SUBSTITUTE(trim(E701),"'","''")&amp;"' and EnterpriseId="&amp;EntId&amp;"), SearchKeywords=concat_ws(' ', Name, N'"&amp;SUBSTITUTE(trim(E701),"'","''")&amp;"',(select Name from Labels where LabelId=Releases.LabelId), ReleaseId, UPC, Catalog) where "&amp;IF(A701&lt;&gt;"","UPC="&amp;A701,"Catalog='"&amp;SUBSTITUTE(trim(B701),"'","''")&amp;"'")&amp;" and EnterpriseId="&amp;EntId,IF(and(F701&lt;&gt;"Main Primary Artist",SUBSTITUTE(E701," ","")&lt;&gt;"VariousArtists",SUBSTITUTE(E701," ","")&lt;&gt;"VariousArtist",E701&lt;&gt;"Various",SUBSTITUTE(E701," ","")&lt;&gt;"AssortedArtists",SUBSTITUTE(E701," ","")&lt;&gt;"AssortedArtist",E701&lt;&gt;"Assorted",SUBSTITUTE(E701," ","")&lt;&gt;"AsortedArtists",SUBSTITUTE(E701," ","")&lt;&gt;"AsortedArtist",E701&lt;&gt;"Asorted",E701&lt;&gt;"Other",,SUBSTITUTE(E701," ","")&lt;&gt;"MiscellaneousArtists",SUBSTITUTE(E701," ","")&lt;&gt;"MiscellaneousArtist",E701&lt;&gt;"Miscellaneous",SUBSTITUTE(E701," ","")&lt;&gt;"MiscelaneousArtists",SUBSTITUTE(E701," ","")&lt;&gt;"MiscelaneousArtist",E701&lt;&gt;"Miscelaneous"),"INSERT into Contributors VALUES (newid(), "&amp;IF(F701&lt;&gt;"Primary Artist", "(select RoleId from ContributorRoles where Name='"&amp;F701&amp;"'), 0", "49, 1")&amp; ", null, (select max(ReleaseId) from Releases where "&amp;IF(A701&lt;&gt;"","UPC="&amp;A701,"Catalog='"&amp;SUBSTITUTE(trim(B701),"'","''")&amp;"'")&amp;" and EnterpriseId="&amp;EntId&amp;"), (select ArtistId from Artists where Name=N'"&amp;SUBSTITUTE(trim(E701),"'","''")&amp;"' and EnterpriseId="&amp;EntId&amp;"), null)",""))</f>
        <v>INSERT into Contributors VALUES (newid(), 49, 1, null, (select max(ReleaseId) from Releases where UPC=742526380012 and EnterpriseId=647322), (select ArtistId from Artists where Name=N'Ark King' and EnterpriseId=647322), null)</v>
      </c>
    </row>
    <row r="702">
      <c r="A702" s="110">
        <v>7.42526380012E11</v>
      </c>
      <c r="B702" s="84"/>
      <c r="C702" s="134" t="str">
        <f t="array" ref="C702">ifs(and(isblank($A702),isblank($B702)),"", not(iserror(vlookup($A702&amp;$B702,'3) Release_Label'!$D:$D&amp;'3) Release_Label'!$E:$E,1,0))),vlookup($A702&amp;$B702,{'3) Release_Label'!$D:$D&amp;'3) Release_Label'!$E:$E,'3) Release_Label'!$F:$F},2,0), or(and(not(isblank($B702)),$B702=$B701,$A702&lt;&gt;$A701),and(not(isblank($A702)),$A702=$A701,$B702&lt;&gt;$B701)),"ID LISTS UNALIGNED",and($A702&lt;&gt;"",countif('3) Release_Label'!$D:$D,$A702)=0),"NO UPC MATCH in Release_Label",and($B702&lt;&gt;"",countif('3) Release_Label'!$E:$E,$B702)=0),"NO CATALOG ID MATCH in Release_Label",iserror(vlookup($A702&amp;$B702,'3) Release_Label'!$D:$D&amp;'3) Release_Label'!$E:$E,1,0)),"NO UPC-CATALOG ID pair MATCH in Release_Label" )</f>
        <v>Circo do Yonkou</v>
      </c>
      <c r="D702" s="134" t="str">
        <f t="array" ref="D702">ifs(and(isblank($A702),isblank($B702)),"", not(iserror(vlookup($A702&amp;$B702,'3) Release_Label'!$D:$D&amp;'3) Release_Label'!$E:$E,1,0))),vlookup($A702&amp;$B702,{'3) Release_Label'!$D:$D&amp;'3) Release_Label'!$E:$E,'3) Release_Label'!$H:$H},2,0), or(and(not(isblank($B702)),$B702=$B701,$A702&lt;&gt;$A701),and(not(isblank($A702)),$A702=$A701,$B702&lt;&gt;$B701)),"ID LISTS UNALIGNED",and($A702&lt;&gt;"",countif('3) Release_Label'!$D:$D,$A702)=0),"NO UPC MATCH in Release_Label",and($B702&lt;&gt;"",countif('3) Release_Label'!$E:$E,$B702)=0),"NO CATALOG ID MATCH in Release_Label",iserror(vlookup($A702&amp;$B702,'3) Release_Label'!$D:$D&amp;'3) Release_Label'!$E:$E,1,0)),"NO UPC-CATALOG ID pair MATCH in Release_Label" )</f>
        <v/>
      </c>
      <c r="E702" s="96" t="s">
        <v>53</v>
      </c>
      <c r="F702" s="140" t="s">
        <v>666</v>
      </c>
      <c r="G702" s="136" t="str">
        <f t="array" ref="G702">ifs(or($F702="",$F702="Main Primary Artist"),$F702,not(iserror(vlookup($F702,'Reference info'!$J$5:$J$8,1,0))),"Key Artist",not(iserror(vlookup($F702,'Reference info'!$J$38:$J$405,1,0))),"Performer",not(iserror(vlookup($F702,'Reference info'!$J$10:$J$36,1,0))),"Producer &amp; Engineer")</f>
        <v>Main Primary Artist</v>
      </c>
      <c r="I702" s="8" t="str">
        <f>IF(AND(F702="Main Primary Artist",SUBSTITUTE(E702," ","")&lt;&gt;"VariousArtists",SUBSTITUTE(E702," ","")&lt;&gt;"VariousArtist",E702&lt;&gt;"Various",SUBSTITUTE(E702," ","")&lt;&gt;"AssortedArtists",SUBSTITUTE(E702," ","")&lt;&gt;"AssortedArtist",E702&lt;&gt;"Assorted",SUBSTITUTE(E702," ","")&lt;&gt;"AsortedArtists",SUBSTITUTE(E702," ","")&lt;&gt;"AsortedArtist",E702&lt;&gt;"Asorted",E702&lt;&gt;"Other",,SUBSTITUTE(E702," ","")&lt;&gt;"MiscellaneousArtists",SUBSTITUTE(E702," ","")&lt;&gt;"MiscellaneousArtist",E702&lt;&gt;"Miscellaneous",SUBSTITUTE(E702," ","")&lt;&gt;"MiscelaneousArtists",SUBSTITUTE(E702," ","")&lt;&gt;"MiscelaneousArtist",E702&lt;&gt;"Miscelaneous"),"update Releases set ArtistId=(select ArtistId from Artists where Name=N'"&amp;SUBSTITUTE(trim(E702),"'","''")&amp;"' and EnterpriseId="&amp;EntId&amp;"), SearchKeywords=concat_ws(' ', Name, N'"&amp;SUBSTITUTE(trim(E702),"'","''")&amp;"',(select Name from Labels where LabelId=Releases.LabelId), ReleaseId, UPC, Catalog) where "&amp;IF(A702&lt;&gt;"","UPC="&amp;A702,"Catalog='"&amp;SUBSTITUTE(trim(B702),"'","''")&amp;"'")&amp;" and EnterpriseId="&amp;EntId,IF(and(F702&lt;&gt;"Main Primary Artist",SUBSTITUTE(E702," ","")&lt;&gt;"VariousArtists",SUBSTITUTE(E702," ","")&lt;&gt;"VariousArtist",E702&lt;&gt;"Various",SUBSTITUTE(E702," ","")&lt;&gt;"AssortedArtists",SUBSTITUTE(E702," ","")&lt;&gt;"AssortedArtist",E702&lt;&gt;"Assorted",SUBSTITUTE(E702," ","")&lt;&gt;"AsortedArtists",SUBSTITUTE(E702," ","")&lt;&gt;"AsortedArtist",E702&lt;&gt;"Asorted",E702&lt;&gt;"Other",,SUBSTITUTE(E702," ","")&lt;&gt;"MiscellaneousArtists",SUBSTITUTE(E702," ","")&lt;&gt;"MiscellaneousArtist",E702&lt;&gt;"Miscellaneous",SUBSTITUTE(E702," ","")&lt;&gt;"MiscelaneousArtists",SUBSTITUTE(E702," ","")&lt;&gt;"MiscelaneousArtist",E702&lt;&gt;"Miscelaneous"),"INSERT into Contributors VALUES (newid(), "&amp;IF(F702&lt;&gt;"Primary Artist", "(select RoleId from ContributorRoles where Name='"&amp;F702&amp;"'), 0", "49, 1")&amp; ", null, (select max(ReleaseId) from Releases where "&amp;IF(A702&lt;&gt;"","UPC="&amp;A702,"Catalog='"&amp;SUBSTITUTE(trim(B702),"'","''")&amp;"'")&amp;" and EnterpriseId="&amp;EntId&amp;"), (select ArtistId from Artists where Name=N'"&amp;SUBSTITUTE(trim(E702),"'","''")&amp;"' and EnterpriseId="&amp;EntId&amp;"), null)",""))</f>
        <v>update Releases set ArtistId=(select ArtistId from Artists where Name=N'PeJota10*' and EnterpriseId=647322), SearchKeywords=concat_ws(' ', Name, N'PeJota10*',(select Name from Labels where LabelId=Releases.LabelId), ReleaseId, UPC, Catalog) where UPC=742526380012 and EnterpriseId=647322</v>
      </c>
    </row>
    <row r="703">
      <c r="A703" s="110">
        <v>7.42526380012E11</v>
      </c>
      <c r="B703" s="84"/>
      <c r="C703" s="134" t="str">
        <f t="array" ref="C703">ifs(and(isblank($A703),isblank($B703)),"", not(iserror(vlookup($A703&amp;$B703,'3) Release_Label'!$D:$D&amp;'3) Release_Label'!$E:$E,1,0))),vlookup($A703&amp;$B703,{'3) Release_Label'!$D:$D&amp;'3) Release_Label'!$E:$E,'3) Release_Label'!$F:$F},2,0), or(and(not(isblank($B703)),$B703=$B702,$A703&lt;&gt;$A702),and(not(isblank($A703)),$A703=$A702,$B703&lt;&gt;$B702)),"ID LISTS UNALIGNED",and($A703&lt;&gt;"",countif('3) Release_Label'!$D:$D,$A703)=0),"NO UPC MATCH in Release_Label",and($B703&lt;&gt;"",countif('3) Release_Label'!$E:$E,$B703)=0),"NO CATALOG ID MATCH in Release_Label",iserror(vlookup($A703&amp;$B703,'3) Release_Label'!$D:$D&amp;'3) Release_Label'!$E:$E,1,0)),"NO UPC-CATALOG ID pair MATCH in Release_Label" )</f>
        <v>Circo do Yonkou</v>
      </c>
      <c r="D703" s="134" t="str">
        <f t="array" ref="D703">ifs(and(isblank($A703),isblank($B703)),"", not(iserror(vlookup($A703&amp;$B703,'3) Release_Label'!$D:$D&amp;'3) Release_Label'!$E:$E,1,0))),vlookup($A703&amp;$B703,{'3) Release_Label'!$D:$D&amp;'3) Release_Label'!$E:$E,'3) Release_Label'!$H:$H},2,0), or(and(not(isblank($B703)),$B703=$B702,$A703&lt;&gt;$A702),and(not(isblank($A703)),$A703=$A702,$B703&lt;&gt;$B702)),"ID LISTS UNALIGNED",and($A703&lt;&gt;"",countif('3) Release_Label'!$D:$D,$A703)=0),"NO UPC MATCH in Release_Label",and($B703&lt;&gt;"",countif('3) Release_Label'!$E:$E,$B703)=0),"NO CATALOG ID MATCH in Release_Label",iserror(vlookup($A703&amp;$B703,'3) Release_Label'!$D:$D&amp;'3) Release_Label'!$E:$E,1,0)),"NO UPC-CATALOG ID pair MATCH in Release_Label" )</f>
        <v/>
      </c>
      <c r="E703" s="96" t="s">
        <v>53</v>
      </c>
      <c r="F703" s="135" t="s">
        <v>669</v>
      </c>
      <c r="G703" s="136" t="str">
        <f t="array" ref="G703">ifs(or($F703="",$F703="Main Primary Artist"),$F703,not(iserror(vlookup($F703,'Reference info'!$J$5:$J$8,1,0))),"Key Artist",not(iserror(vlookup($F703,'Reference info'!$J$38:$J$405,1,0))),"Performer",not(iserror(vlookup($F703,'Reference info'!$J$10:$J$36,1,0))),"Producer &amp; Engineer")</f>
        <v>Producer &amp; Engineer</v>
      </c>
      <c r="I703" s="8" t="str">
        <f>IF(AND(F703="Main Primary Artist",SUBSTITUTE(E703," ","")&lt;&gt;"VariousArtists",SUBSTITUTE(E703," ","")&lt;&gt;"VariousArtist",E703&lt;&gt;"Various",SUBSTITUTE(E703," ","")&lt;&gt;"AssortedArtists",SUBSTITUTE(E703," ","")&lt;&gt;"AssortedArtist",E703&lt;&gt;"Assorted",SUBSTITUTE(E703," ","")&lt;&gt;"AsortedArtists",SUBSTITUTE(E703," ","")&lt;&gt;"AsortedArtist",E703&lt;&gt;"Asorted",E703&lt;&gt;"Other",,SUBSTITUTE(E703," ","")&lt;&gt;"MiscellaneousArtists",SUBSTITUTE(E703," ","")&lt;&gt;"MiscellaneousArtist",E703&lt;&gt;"Miscellaneous",SUBSTITUTE(E703," ","")&lt;&gt;"MiscelaneousArtists",SUBSTITUTE(E703," ","")&lt;&gt;"MiscelaneousArtist",E703&lt;&gt;"Miscelaneous"),"update Releases set ArtistId=(select ArtistId from Artists where Name=N'"&amp;SUBSTITUTE(trim(E703),"'","''")&amp;"' and EnterpriseId="&amp;EntId&amp;"), SearchKeywords=concat_ws(' ', Name, N'"&amp;SUBSTITUTE(trim(E703),"'","''")&amp;"',(select Name from Labels where LabelId=Releases.LabelId), ReleaseId, UPC, Catalog) where "&amp;IF(A703&lt;&gt;"","UPC="&amp;A703,"Catalog='"&amp;SUBSTITUTE(trim(B703),"'","''")&amp;"'")&amp;" and EnterpriseId="&amp;EntId,IF(and(F703&lt;&gt;"Main Primary Artist",SUBSTITUTE(E703," ","")&lt;&gt;"VariousArtists",SUBSTITUTE(E703," ","")&lt;&gt;"VariousArtist",E703&lt;&gt;"Various",SUBSTITUTE(E703," ","")&lt;&gt;"AssortedArtists",SUBSTITUTE(E703," ","")&lt;&gt;"AssortedArtist",E703&lt;&gt;"Assorted",SUBSTITUTE(E703," ","")&lt;&gt;"AsortedArtists",SUBSTITUTE(E703," ","")&lt;&gt;"AsortedArtist",E703&lt;&gt;"Asorted",E703&lt;&gt;"Other",,SUBSTITUTE(E703," ","")&lt;&gt;"MiscellaneousArtists",SUBSTITUTE(E703," ","")&lt;&gt;"MiscellaneousArtist",E703&lt;&gt;"Miscellaneous",SUBSTITUTE(E703," ","")&lt;&gt;"MiscelaneousArtists",SUBSTITUTE(E703," ","")&lt;&gt;"MiscelaneousArtist",E703&lt;&gt;"Miscelaneous"),"INSERT into Contributors VALUES (newid(), "&amp;IF(F703&lt;&gt;"Primary Artist", "(select RoleId from ContributorRoles where Name='"&amp;F703&amp;"'), 0", "49, 1")&amp; ", null, (select max(ReleaseId) from Releases where "&amp;IF(A703&lt;&gt;"","UPC="&amp;A703,"Catalog='"&amp;SUBSTITUTE(trim(B703),"'","''")&amp;"'")&amp;" and EnterpriseId="&amp;EntId&amp;"), (select ArtistId from Artists where Name=N'"&amp;SUBSTITUTE(trim(E703),"'","''")&amp;"' and EnterpriseId="&amp;EntId&amp;"), null)",""))</f>
        <v>INSERT into Contributors VALUES (newid(), (select RoleId from ContributorRoles where Name='Engineer'), 0, null, (select max(ReleaseId) from Releases where UPC=742526380012 and EnterpriseId=647322), (select ArtistId from Artists where Name=N'PeJota10*' and EnterpriseId=647322), null)</v>
      </c>
    </row>
    <row r="704">
      <c r="A704" s="110">
        <v>7.42526765239E11</v>
      </c>
      <c r="B704" s="84"/>
      <c r="C704" s="134" t="str">
        <f t="array" ref="C704">ifs(and(isblank($A704),isblank($B704)),"", not(iserror(vlookup($A704&amp;$B704,'3) Release_Label'!$D:$D&amp;'3) Release_Label'!$E:$E,1,0))),vlookup($A704&amp;$B704,{'3) Release_Label'!$D:$D&amp;'3) Release_Label'!$E:$E,'3) Release_Label'!$F:$F},2,0), or(and(not(isblank($B704)),$B704=$B703,$A704&lt;&gt;$A703),and(not(isblank($A704)),$A704=$A703,$B704&lt;&gt;$B703)),"ID LISTS UNALIGNED",and($A704&lt;&gt;"",countif('3) Release_Label'!$D:$D,$A704)=0),"NO UPC MATCH in Release_Label",and($B704&lt;&gt;"",countif('3) Release_Label'!$E:$E,$B704)=0),"NO CATALOG ID MATCH in Release_Label",iserror(vlookup($A704&amp;$B704,'3) Release_Label'!$D:$D&amp;'3) Release_Label'!$E:$E,1,0)),"NO UPC-CATALOG ID pair MATCH in Release_Label" )</f>
        <v>Rei Celestial</v>
      </c>
      <c r="D704" s="134" t="str">
        <f t="array" ref="D704">ifs(and(isblank($A704),isblank($B704)),"", not(iserror(vlookup($A704&amp;$B704,'3) Release_Label'!$D:$D&amp;'3) Release_Label'!$E:$E,1,0))),vlookup($A704&amp;$B704,{'3) Release_Label'!$D:$D&amp;'3) Release_Label'!$E:$E,'3) Release_Label'!$H:$H},2,0), or(and(not(isblank($B704)),$B704=$B703,$A704&lt;&gt;$A703),and(not(isblank($A704)),$A704=$A703,$B704&lt;&gt;$B703)),"ID LISTS UNALIGNED",and($A704&lt;&gt;"",countif('3) Release_Label'!$D:$D,$A704)=0),"NO UPC MATCH in Release_Label",and($B704&lt;&gt;"",countif('3) Release_Label'!$E:$E,$B704)=0),"NO CATALOG ID MATCH in Release_Label",iserror(vlookup($A704&amp;$B704,'3) Release_Label'!$D:$D&amp;'3) Release_Label'!$E:$E,1,0)),"NO UPC-CATALOG ID pair MATCH in Release_Label" )</f>
        <v/>
      </c>
      <c r="E704" s="96" t="s">
        <v>53</v>
      </c>
      <c r="F704" s="135" t="s">
        <v>667</v>
      </c>
      <c r="G704" s="136" t="str">
        <f t="array" ref="G704">ifs(or($F704="",$F704="Main Primary Artist"),$F704,not(iserror(vlookup($F704,'Reference info'!$J$5:$J$8,1,0))),"Key Artist",not(iserror(vlookup($F704,'Reference info'!$J$38:$J$405,1,0))),"Performer",not(iserror(vlookup($F704,'Reference info'!$J$10:$J$36,1,0))),"Producer &amp; Engineer")</f>
        <v>Producer &amp; Engineer</v>
      </c>
      <c r="I704" s="8" t="str">
        <f>IF(AND(F704="Main Primary Artist",SUBSTITUTE(E704," ","")&lt;&gt;"VariousArtists",SUBSTITUTE(E704," ","")&lt;&gt;"VariousArtist",E704&lt;&gt;"Various",SUBSTITUTE(E704," ","")&lt;&gt;"AssortedArtists",SUBSTITUTE(E704," ","")&lt;&gt;"AssortedArtist",E704&lt;&gt;"Assorted",SUBSTITUTE(E704," ","")&lt;&gt;"AsortedArtists",SUBSTITUTE(E704," ","")&lt;&gt;"AsortedArtist",E704&lt;&gt;"Asorted",E704&lt;&gt;"Other",,SUBSTITUTE(E704," ","")&lt;&gt;"MiscellaneousArtists",SUBSTITUTE(E704," ","")&lt;&gt;"MiscellaneousArtist",E704&lt;&gt;"Miscellaneous",SUBSTITUTE(E704," ","")&lt;&gt;"MiscelaneousArtists",SUBSTITUTE(E704," ","")&lt;&gt;"MiscelaneousArtist",E704&lt;&gt;"Miscelaneous"),"update Releases set ArtistId=(select ArtistId from Artists where Name=N'"&amp;SUBSTITUTE(trim(E704),"'","''")&amp;"' and EnterpriseId="&amp;EntId&amp;"), SearchKeywords=concat_ws(' ', Name, N'"&amp;SUBSTITUTE(trim(E704),"'","''")&amp;"',(select Name from Labels where LabelId=Releases.LabelId), ReleaseId, UPC, Catalog) where "&amp;IF(A704&lt;&gt;"","UPC="&amp;A704,"Catalog='"&amp;SUBSTITUTE(trim(B704),"'","''")&amp;"'")&amp;" and EnterpriseId="&amp;EntId,IF(and(F704&lt;&gt;"Main Primary Artist",SUBSTITUTE(E704," ","")&lt;&gt;"VariousArtists",SUBSTITUTE(E704," ","")&lt;&gt;"VariousArtist",E704&lt;&gt;"Various",SUBSTITUTE(E704," ","")&lt;&gt;"AssortedArtists",SUBSTITUTE(E704," ","")&lt;&gt;"AssortedArtist",E704&lt;&gt;"Assorted",SUBSTITUTE(E704," ","")&lt;&gt;"AsortedArtists",SUBSTITUTE(E704," ","")&lt;&gt;"AsortedArtist",E704&lt;&gt;"Asorted",E704&lt;&gt;"Other",,SUBSTITUTE(E704," ","")&lt;&gt;"MiscellaneousArtists",SUBSTITUTE(E704," ","")&lt;&gt;"MiscellaneousArtist",E704&lt;&gt;"Miscellaneous",SUBSTITUTE(E704," ","")&lt;&gt;"MiscelaneousArtists",SUBSTITUTE(E704," ","")&lt;&gt;"MiscelaneousArtist",E704&lt;&gt;"Miscelaneous"),"INSERT into Contributors VALUES (newid(), "&amp;IF(F704&lt;&gt;"Primary Artist", "(select RoleId from ContributorRoles where Name='"&amp;F704&amp;"'), 0", "49, 1")&amp; ", null, (select max(ReleaseId) from Releases where "&amp;IF(A704&lt;&gt;"","UPC="&amp;A704,"Catalog='"&amp;SUBSTITUTE(trim(B704),"'","''")&amp;"'")&amp;" and EnterpriseId="&amp;EntId&amp;"), (select ArtistId from Artists where Name=N'"&amp;SUBSTITUTE(trim(E704),"'","''")&amp;"' and EnterpriseId="&amp;EntId&amp;"), null)",""))</f>
        <v>INSERT into Contributors VALUES (newid(), (select RoleId from ContributorRoles where Name='Producer'), 0, null, (select max(ReleaseId) from Releases where UPC=742526765239 and EnterpriseId=647322), (select ArtistId from Artists where Name=N'PeJota10*' and EnterpriseId=647322), null)</v>
      </c>
    </row>
    <row r="705">
      <c r="A705" s="110">
        <v>7.42526765239E11</v>
      </c>
      <c r="B705" s="84"/>
      <c r="C705" s="134" t="str">
        <f t="array" ref="C705">ifs(and(isblank($A705),isblank($B705)),"", not(iserror(vlookup($A705&amp;$B705,'3) Release_Label'!$D:$D&amp;'3) Release_Label'!$E:$E,1,0))),vlookup($A705&amp;$B705,{'3) Release_Label'!$D:$D&amp;'3) Release_Label'!$E:$E,'3) Release_Label'!$F:$F},2,0), or(and(not(isblank($B705)),$B705=$B704,$A705&lt;&gt;$A704),and(not(isblank($A705)),$A705=$A704,$B705&lt;&gt;$B704)),"ID LISTS UNALIGNED",and($A705&lt;&gt;"",countif('3) Release_Label'!$D:$D,$A705)=0),"NO UPC MATCH in Release_Label",and($B705&lt;&gt;"",countif('3) Release_Label'!$E:$E,$B705)=0),"NO CATALOG ID MATCH in Release_Label",iserror(vlookup($A705&amp;$B705,'3) Release_Label'!$D:$D&amp;'3) Release_Label'!$E:$E,1,0)),"NO UPC-CATALOG ID pair MATCH in Release_Label" )</f>
        <v>Rei Celestial</v>
      </c>
      <c r="D705" s="134" t="str">
        <f t="array" ref="D705">ifs(and(isblank($A705),isblank($B705)),"", not(iserror(vlookup($A705&amp;$B705,'3) Release_Label'!$D:$D&amp;'3) Release_Label'!$E:$E,1,0))),vlookup($A705&amp;$B705,{'3) Release_Label'!$D:$D&amp;'3) Release_Label'!$E:$E,'3) Release_Label'!$H:$H},2,0), or(and(not(isblank($B705)),$B705=$B704,$A705&lt;&gt;$A704),and(not(isblank($A705)),$A705=$A704,$B705&lt;&gt;$B704)),"ID LISTS UNALIGNED",and($A705&lt;&gt;"",countif('3) Release_Label'!$D:$D,$A705)=0),"NO UPC MATCH in Release_Label",and($B705&lt;&gt;"",countif('3) Release_Label'!$E:$E,$B705)=0),"NO CATALOG ID MATCH in Release_Label",iserror(vlookup($A705&amp;$B705,'3) Release_Label'!$D:$D&amp;'3) Release_Label'!$E:$E,1,0)),"NO UPC-CATALOG ID pair MATCH in Release_Label" )</f>
        <v/>
      </c>
      <c r="E705" s="96" t="s">
        <v>97</v>
      </c>
      <c r="F705" s="140" t="s">
        <v>671</v>
      </c>
      <c r="G705" s="136" t="str">
        <f t="array" ref="G705">ifs(or($F705="",$F705="Main Primary Artist"),$F705,not(iserror(vlookup($F705,'Reference info'!$J$5:$J$8,1,0))),"Key Artist",not(iserror(vlookup($F705,'Reference info'!$J$38:$J$405,1,0))),"Performer",not(iserror(vlookup($F705,'Reference info'!$J$10:$J$36,1,0))),"Producer &amp; Engineer")</f>
        <v>Key Artist</v>
      </c>
      <c r="I705" s="8" t="str">
        <f>IF(AND(F705="Main Primary Artist",SUBSTITUTE(E705," ","")&lt;&gt;"VariousArtists",SUBSTITUTE(E705," ","")&lt;&gt;"VariousArtist",E705&lt;&gt;"Various",SUBSTITUTE(E705," ","")&lt;&gt;"AssortedArtists",SUBSTITUTE(E705," ","")&lt;&gt;"AssortedArtist",E705&lt;&gt;"Assorted",SUBSTITUTE(E705," ","")&lt;&gt;"AsortedArtists",SUBSTITUTE(E705," ","")&lt;&gt;"AsortedArtist",E705&lt;&gt;"Asorted",E705&lt;&gt;"Other",,SUBSTITUTE(E705," ","")&lt;&gt;"MiscellaneousArtists",SUBSTITUTE(E705," ","")&lt;&gt;"MiscellaneousArtist",E705&lt;&gt;"Miscellaneous",SUBSTITUTE(E705," ","")&lt;&gt;"MiscelaneousArtists",SUBSTITUTE(E705," ","")&lt;&gt;"MiscelaneousArtist",E705&lt;&gt;"Miscelaneous"),"update Releases set ArtistId=(select ArtistId from Artists where Name=N'"&amp;SUBSTITUTE(trim(E705),"'","''")&amp;"' and EnterpriseId="&amp;EntId&amp;"), SearchKeywords=concat_ws(' ', Name, N'"&amp;SUBSTITUTE(trim(E705),"'","''")&amp;"',(select Name from Labels where LabelId=Releases.LabelId), ReleaseId, UPC, Catalog) where "&amp;IF(A705&lt;&gt;"","UPC="&amp;A705,"Catalog='"&amp;SUBSTITUTE(trim(B705),"'","''")&amp;"'")&amp;" and EnterpriseId="&amp;EntId,IF(and(F705&lt;&gt;"Main Primary Artist",SUBSTITUTE(E705," ","")&lt;&gt;"VariousArtists",SUBSTITUTE(E705," ","")&lt;&gt;"VariousArtist",E705&lt;&gt;"Various",SUBSTITUTE(E705," ","")&lt;&gt;"AssortedArtists",SUBSTITUTE(E705," ","")&lt;&gt;"AssortedArtist",E705&lt;&gt;"Assorted",SUBSTITUTE(E705," ","")&lt;&gt;"AsortedArtists",SUBSTITUTE(E705," ","")&lt;&gt;"AsortedArtist",E705&lt;&gt;"Asorted",E705&lt;&gt;"Other",,SUBSTITUTE(E705," ","")&lt;&gt;"MiscellaneousArtists",SUBSTITUTE(E705," ","")&lt;&gt;"MiscellaneousArtist",E705&lt;&gt;"Miscellaneous",SUBSTITUTE(E705," ","")&lt;&gt;"MiscelaneousArtists",SUBSTITUTE(E705," ","")&lt;&gt;"MiscelaneousArtist",E705&lt;&gt;"Miscelaneous"),"INSERT into Contributors VALUES (newid(), "&amp;IF(F705&lt;&gt;"Primary Artist", "(select RoleId from ContributorRoles where Name='"&amp;F705&amp;"'), 0", "49, 1")&amp; ", null, (select max(ReleaseId) from Releases where "&amp;IF(A705&lt;&gt;"","UPC="&amp;A705,"Catalog='"&amp;SUBSTITUTE(trim(B705),"'","''")&amp;"'")&amp;" and EnterpriseId="&amp;EntId&amp;"), (select ArtistId from Artists where Name=N'"&amp;SUBSTITUTE(trim(E705),"'","''")&amp;"' and EnterpriseId="&amp;EntId&amp;"), null)",""))</f>
        <v>INSERT into Contributors VALUES (newid(), 49, 1, null, (select max(ReleaseId) from Releases where UPC=742526765239 and EnterpriseId=647322), (select ArtistId from Artists where Name=N'Atilla' and EnterpriseId=647322), null)</v>
      </c>
    </row>
    <row r="706">
      <c r="A706" s="110">
        <v>7.42526765239E11</v>
      </c>
      <c r="B706" s="84"/>
      <c r="C706" s="134" t="str">
        <f t="array" ref="C706">ifs(and(isblank($A706),isblank($B706)),"", not(iserror(vlookup($A706&amp;$B706,'3) Release_Label'!$D:$D&amp;'3) Release_Label'!$E:$E,1,0))),vlookup($A706&amp;$B706,{'3) Release_Label'!$D:$D&amp;'3) Release_Label'!$E:$E,'3) Release_Label'!$F:$F},2,0), or(and(not(isblank($B706)),$B706=$B705,$A706&lt;&gt;$A705),and(not(isblank($A706)),$A706=$A705,$B706&lt;&gt;$B705)),"ID LISTS UNALIGNED",and($A706&lt;&gt;"",countif('3) Release_Label'!$D:$D,$A706)=0),"NO UPC MATCH in Release_Label",and($B706&lt;&gt;"",countif('3) Release_Label'!$E:$E,$B706)=0),"NO CATALOG ID MATCH in Release_Label",iserror(vlookup($A706&amp;$B706,'3) Release_Label'!$D:$D&amp;'3) Release_Label'!$E:$E,1,0)),"NO UPC-CATALOG ID pair MATCH in Release_Label" )</f>
        <v>Rei Celestial</v>
      </c>
      <c r="D706" s="134" t="str">
        <f t="array" ref="D706">ifs(and(isblank($A706),isblank($B706)),"", not(iserror(vlookup($A706&amp;$B706,'3) Release_Label'!$D:$D&amp;'3) Release_Label'!$E:$E,1,0))),vlookup($A706&amp;$B706,{'3) Release_Label'!$D:$D&amp;'3) Release_Label'!$E:$E,'3) Release_Label'!$H:$H},2,0), or(and(not(isblank($B706)),$B706=$B705,$A706&lt;&gt;$A705),and(not(isblank($A706)),$A706=$A705,$B706&lt;&gt;$B705)),"ID LISTS UNALIGNED",and($A706&lt;&gt;"",countif('3) Release_Label'!$D:$D,$A706)=0),"NO UPC MATCH in Release_Label",and($B706&lt;&gt;"",countif('3) Release_Label'!$E:$E,$B706)=0),"NO CATALOG ID MATCH in Release_Label",iserror(vlookup($A706&amp;$B706,'3) Release_Label'!$D:$D&amp;'3) Release_Label'!$E:$E,1,0)),"NO UPC-CATALOG ID pair MATCH in Release_Label" )</f>
        <v/>
      </c>
      <c r="E706" s="96" t="s">
        <v>53</v>
      </c>
      <c r="F706" s="140" t="s">
        <v>666</v>
      </c>
      <c r="G706" s="136" t="str">
        <f t="array" ref="G706">ifs(or($F706="",$F706="Main Primary Artist"),$F706,not(iserror(vlookup($F706,'Reference info'!$J$5:$J$8,1,0))),"Key Artist",not(iserror(vlookup($F706,'Reference info'!$J$38:$J$405,1,0))),"Performer",not(iserror(vlookup($F706,'Reference info'!$J$10:$J$36,1,0))),"Producer &amp; Engineer")</f>
        <v>Main Primary Artist</v>
      </c>
      <c r="I706" s="8" t="str">
        <f>IF(AND(F706="Main Primary Artist",SUBSTITUTE(E706," ","")&lt;&gt;"VariousArtists",SUBSTITUTE(E706," ","")&lt;&gt;"VariousArtist",E706&lt;&gt;"Various",SUBSTITUTE(E706," ","")&lt;&gt;"AssortedArtists",SUBSTITUTE(E706," ","")&lt;&gt;"AssortedArtist",E706&lt;&gt;"Assorted",SUBSTITUTE(E706," ","")&lt;&gt;"AsortedArtists",SUBSTITUTE(E706," ","")&lt;&gt;"AsortedArtist",E706&lt;&gt;"Asorted",E706&lt;&gt;"Other",,SUBSTITUTE(E706," ","")&lt;&gt;"MiscellaneousArtists",SUBSTITUTE(E706," ","")&lt;&gt;"MiscellaneousArtist",E706&lt;&gt;"Miscellaneous",SUBSTITUTE(E706," ","")&lt;&gt;"MiscelaneousArtists",SUBSTITUTE(E706," ","")&lt;&gt;"MiscelaneousArtist",E706&lt;&gt;"Miscelaneous"),"update Releases set ArtistId=(select ArtistId from Artists where Name=N'"&amp;SUBSTITUTE(trim(E706),"'","''")&amp;"' and EnterpriseId="&amp;EntId&amp;"), SearchKeywords=concat_ws(' ', Name, N'"&amp;SUBSTITUTE(trim(E706),"'","''")&amp;"',(select Name from Labels where LabelId=Releases.LabelId), ReleaseId, UPC, Catalog) where "&amp;IF(A706&lt;&gt;"","UPC="&amp;A706,"Catalog='"&amp;SUBSTITUTE(trim(B706),"'","''")&amp;"'")&amp;" and EnterpriseId="&amp;EntId,IF(and(F706&lt;&gt;"Main Primary Artist",SUBSTITUTE(E706," ","")&lt;&gt;"VariousArtists",SUBSTITUTE(E706," ","")&lt;&gt;"VariousArtist",E706&lt;&gt;"Various",SUBSTITUTE(E706," ","")&lt;&gt;"AssortedArtists",SUBSTITUTE(E706," ","")&lt;&gt;"AssortedArtist",E706&lt;&gt;"Assorted",SUBSTITUTE(E706," ","")&lt;&gt;"AsortedArtists",SUBSTITUTE(E706," ","")&lt;&gt;"AsortedArtist",E706&lt;&gt;"Asorted",E706&lt;&gt;"Other",,SUBSTITUTE(E706," ","")&lt;&gt;"MiscellaneousArtists",SUBSTITUTE(E706," ","")&lt;&gt;"MiscellaneousArtist",E706&lt;&gt;"Miscellaneous",SUBSTITUTE(E706," ","")&lt;&gt;"MiscelaneousArtists",SUBSTITUTE(E706," ","")&lt;&gt;"MiscelaneousArtist",E706&lt;&gt;"Miscelaneous"),"INSERT into Contributors VALUES (newid(), "&amp;IF(F706&lt;&gt;"Primary Artist", "(select RoleId from ContributorRoles where Name='"&amp;F706&amp;"'), 0", "49, 1")&amp; ", null, (select max(ReleaseId) from Releases where "&amp;IF(A706&lt;&gt;"","UPC="&amp;A706,"Catalog='"&amp;SUBSTITUTE(trim(B706),"'","''")&amp;"'")&amp;" and EnterpriseId="&amp;EntId&amp;"), (select ArtistId from Artists where Name=N'"&amp;SUBSTITUTE(trim(E706),"'","''")&amp;"' and EnterpriseId="&amp;EntId&amp;"), null)",""))</f>
        <v>update Releases set ArtistId=(select ArtistId from Artists where Name=N'PeJota10*' and EnterpriseId=647322), SearchKeywords=concat_ws(' ', Name, N'PeJota10*',(select Name from Labels where LabelId=Releases.LabelId), ReleaseId, UPC, Catalog) where UPC=742526765239 and EnterpriseId=647322</v>
      </c>
    </row>
    <row r="707">
      <c r="A707" s="110">
        <v>7.42526765239E11</v>
      </c>
      <c r="B707" s="84"/>
      <c r="C707" s="134" t="str">
        <f t="array" ref="C707">ifs(and(isblank($A707),isblank($B707)),"", not(iserror(vlookup($A707&amp;$B707,'3) Release_Label'!$D:$D&amp;'3) Release_Label'!$E:$E,1,0))),vlookup($A707&amp;$B707,{'3) Release_Label'!$D:$D&amp;'3) Release_Label'!$E:$E,'3) Release_Label'!$F:$F},2,0), or(and(not(isblank($B707)),$B707=$B706,$A707&lt;&gt;$A706),and(not(isblank($A707)),$A707=$A706,$B707&lt;&gt;$B706)),"ID LISTS UNALIGNED",and($A707&lt;&gt;"",countif('3) Release_Label'!$D:$D,$A707)=0),"NO UPC MATCH in Release_Label",and($B707&lt;&gt;"",countif('3) Release_Label'!$E:$E,$B707)=0),"NO CATALOG ID MATCH in Release_Label",iserror(vlookup($A707&amp;$B707,'3) Release_Label'!$D:$D&amp;'3) Release_Label'!$E:$E,1,0)),"NO UPC-CATALOG ID pair MATCH in Release_Label" )</f>
        <v>Rei Celestial</v>
      </c>
      <c r="D707" s="134" t="str">
        <f t="array" ref="D707">ifs(and(isblank($A707),isblank($B707)),"", not(iserror(vlookup($A707&amp;$B707,'3) Release_Label'!$D:$D&amp;'3) Release_Label'!$E:$E,1,0))),vlookup($A707&amp;$B707,{'3) Release_Label'!$D:$D&amp;'3) Release_Label'!$E:$E,'3) Release_Label'!$H:$H},2,0), or(and(not(isblank($B707)),$B707=$B706,$A707&lt;&gt;$A706),and(not(isblank($A707)),$A707=$A706,$B707&lt;&gt;$B706)),"ID LISTS UNALIGNED",and($A707&lt;&gt;"",countif('3) Release_Label'!$D:$D,$A707)=0),"NO UPC MATCH in Release_Label",and($B707&lt;&gt;"",countif('3) Release_Label'!$E:$E,$B707)=0),"NO CATALOG ID MATCH in Release_Label",iserror(vlookup($A707&amp;$B707,'3) Release_Label'!$D:$D&amp;'3) Release_Label'!$E:$E,1,0)),"NO UPC-CATALOG ID pair MATCH in Release_Label" )</f>
        <v/>
      </c>
      <c r="E707" s="96" t="s">
        <v>53</v>
      </c>
      <c r="F707" s="135" t="s">
        <v>669</v>
      </c>
      <c r="G707" s="136" t="str">
        <f t="array" ref="G707">ifs(or($F707="",$F707="Main Primary Artist"),$F707,not(iserror(vlookup($F707,'Reference info'!$J$5:$J$8,1,0))),"Key Artist",not(iserror(vlookup($F707,'Reference info'!$J$38:$J$405,1,0))),"Performer",not(iserror(vlookup($F707,'Reference info'!$J$10:$J$36,1,0))),"Producer &amp; Engineer")</f>
        <v>Producer &amp; Engineer</v>
      </c>
      <c r="I707" s="8" t="str">
        <f>IF(AND(F707="Main Primary Artist",SUBSTITUTE(E707," ","")&lt;&gt;"VariousArtists",SUBSTITUTE(E707," ","")&lt;&gt;"VariousArtist",E707&lt;&gt;"Various",SUBSTITUTE(E707," ","")&lt;&gt;"AssortedArtists",SUBSTITUTE(E707," ","")&lt;&gt;"AssortedArtist",E707&lt;&gt;"Assorted",SUBSTITUTE(E707," ","")&lt;&gt;"AsortedArtists",SUBSTITUTE(E707," ","")&lt;&gt;"AsortedArtist",E707&lt;&gt;"Asorted",E707&lt;&gt;"Other",,SUBSTITUTE(E707," ","")&lt;&gt;"MiscellaneousArtists",SUBSTITUTE(E707," ","")&lt;&gt;"MiscellaneousArtist",E707&lt;&gt;"Miscellaneous",SUBSTITUTE(E707," ","")&lt;&gt;"MiscelaneousArtists",SUBSTITUTE(E707," ","")&lt;&gt;"MiscelaneousArtist",E707&lt;&gt;"Miscelaneous"),"update Releases set ArtistId=(select ArtistId from Artists where Name=N'"&amp;SUBSTITUTE(trim(E707),"'","''")&amp;"' and EnterpriseId="&amp;EntId&amp;"), SearchKeywords=concat_ws(' ', Name, N'"&amp;SUBSTITUTE(trim(E707),"'","''")&amp;"',(select Name from Labels where LabelId=Releases.LabelId), ReleaseId, UPC, Catalog) where "&amp;IF(A707&lt;&gt;"","UPC="&amp;A707,"Catalog='"&amp;SUBSTITUTE(trim(B707),"'","''")&amp;"'")&amp;" and EnterpriseId="&amp;EntId,IF(and(F707&lt;&gt;"Main Primary Artist",SUBSTITUTE(E707," ","")&lt;&gt;"VariousArtists",SUBSTITUTE(E707," ","")&lt;&gt;"VariousArtist",E707&lt;&gt;"Various",SUBSTITUTE(E707," ","")&lt;&gt;"AssortedArtists",SUBSTITUTE(E707," ","")&lt;&gt;"AssortedArtist",E707&lt;&gt;"Assorted",SUBSTITUTE(E707," ","")&lt;&gt;"AsortedArtists",SUBSTITUTE(E707," ","")&lt;&gt;"AsortedArtist",E707&lt;&gt;"Asorted",E707&lt;&gt;"Other",,SUBSTITUTE(E707," ","")&lt;&gt;"MiscellaneousArtists",SUBSTITUTE(E707," ","")&lt;&gt;"MiscellaneousArtist",E707&lt;&gt;"Miscellaneous",SUBSTITUTE(E707," ","")&lt;&gt;"MiscelaneousArtists",SUBSTITUTE(E707," ","")&lt;&gt;"MiscelaneousArtist",E707&lt;&gt;"Miscelaneous"),"INSERT into Contributors VALUES (newid(), "&amp;IF(F707&lt;&gt;"Primary Artist", "(select RoleId from ContributorRoles where Name='"&amp;F707&amp;"'), 0", "49, 1")&amp; ", null, (select max(ReleaseId) from Releases where "&amp;IF(A707&lt;&gt;"","UPC="&amp;A707,"Catalog='"&amp;SUBSTITUTE(trim(B707),"'","''")&amp;"'")&amp;" and EnterpriseId="&amp;EntId&amp;"), (select ArtistId from Artists where Name=N'"&amp;SUBSTITUTE(trim(E707),"'","''")&amp;"' and EnterpriseId="&amp;EntId&amp;"), null)",""))</f>
        <v>INSERT into Contributors VALUES (newid(), (select RoleId from ContributorRoles where Name='Engineer'), 0, null, (select max(ReleaseId) from Releases where UPC=742526765239 and EnterpriseId=647322), (select ArtistId from Artists where Name=N'PeJota10*' and EnterpriseId=647322), null)</v>
      </c>
    </row>
    <row r="708">
      <c r="A708" s="110">
        <v>7.44553565172E11</v>
      </c>
      <c r="B708" s="84"/>
      <c r="C708" s="134" t="str">
        <f t="array" ref="C708">ifs(and(isblank($A708),isblank($B708)),"", not(iserror(vlookup($A708&amp;$B708,'3) Release_Label'!$D:$D&amp;'3) Release_Label'!$E:$E,1,0))),vlookup($A708&amp;$B708,{'3) Release_Label'!$D:$D&amp;'3) Release_Label'!$E:$E,'3) Release_Label'!$F:$F},2,0), or(and(not(isblank($B708)),$B708=$B707,$A708&lt;&gt;$A707),and(not(isblank($A708)),$A708=$A707,$B708&lt;&gt;$B707)),"ID LISTS UNALIGNED",and($A708&lt;&gt;"",countif('3) Release_Label'!$D:$D,$A708)=0),"NO UPC MATCH in Release_Label",and($B708&lt;&gt;"",countif('3) Release_Label'!$E:$E,$B708)=0),"NO CATALOG ID MATCH in Release_Label",iserror(vlookup($A708&amp;$B708,'3) Release_Label'!$D:$D&amp;'3) Release_Label'!$E:$E,1,0)),"NO UPC-CATALOG ID pair MATCH in Release_Label" )</f>
        <v>Espadachim Lunar</v>
      </c>
      <c r="D708" s="134" t="str">
        <f t="array" ref="D708">ifs(and(isblank($A708),isblank($B708)),"", not(iserror(vlookup($A708&amp;$B708,'3) Release_Label'!$D:$D&amp;'3) Release_Label'!$E:$E,1,0))),vlookup($A708&amp;$B708,{'3) Release_Label'!$D:$D&amp;'3) Release_Label'!$E:$E,'3) Release_Label'!$H:$H},2,0), or(and(not(isblank($B708)),$B708=$B707,$A708&lt;&gt;$A707),and(not(isblank($A708)),$A708=$A707,$B708&lt;&gt;$B707)),"ID LISTS UNALIGNED",and($A708&lt;&gt;"",countif('3) Release_Label'!$D:$D,$A708)=0),"NO UPC MATCH in Release_Label",and($B708&lt;&gt;"",countif('3) Release_Label'!$E:$E,$B708)=0),"NO CATALOG ID MATCH in Release_Label",iserror(vlookup($A708&amp;$B708,'3) Release_Label'!$D:$D&amp;'3) Release_Label'!$E:$E,1,0)),"NO UPC-CATALOG ID pair MATCH in Release_Label" )</f>
        <v>Speed Up</v>
      </c>
      <c r="E708" s="96" t="s">
        <v>53</v>
      </c>
      <c r="F708" s="135" t="s">
        <v>667</v>
      </c>
      <c r="G708" s="136" t="str">
        <f t="array" ref="G708">ifs(or($F708="",$F708="Main Primary Artist"),$F708,not(iserror(vlookup($F708,'Reference info'!$J$5:$J$8,1,0))),"Key Artist",not(iserror(vlookup($F708,'Reference info'!$J$38:$J$405,1,0))),"Performer",not(iserror(vlookup($F708,'Reference info'!$J$10:$J$36,1,0))),"Producer &amp; Engineer")</f>
        <v>Producer &amp; Engineer</v>
      </c>
      <c r="I708" s="8" t="str">
        <f>IF(AND(F708="Main Primary Artist",SUBSTITUTE(E708," ","")&lt;&gt;"VariousArtists",SUBSTITUTE(E708," ","")&lt;&gt;"VariousArtist",E708&lt;&gt;"Various",SUBSTITUTE(E708," ","")&lt;&gt;"AssortedArtists",SUBSTITUTE(E708," ","")&lt;&gt;"AssortedArtist",E708&lt;&gt;"Assorted",SUBSTITUTE(E708," ","")&lt;&gt;"AsortedArtists",SUBSTITUTE(E708," ","")&lt;&gt;"AsortedArtist",E708&lt;&gt;"Asorted",E708&lt;&gt;"Other",,SUBSTITUTE(E708," ","")&lt;&gt;"MiscellaneousArtists",SUBSTITUTE(E708," ","")&lt;&gt;"MiscellaneousArtist",E708&lt;&gt;"Miscellaneous",SUBSTITUTE(E708," ","")&lt;&gt;"MiscelaneousArtists",SUBSTITUTE(E708," ","")&lt;&gt;"MiscelaneousArtist",E708&lt;&gt;"Miscelaneous"),"update Releases set ArtistId=(select ArtistId from Artists where Name=N'"&amp;SUBSTITUTE(trim(E708),"'","''")&amp;"' and EnterpriseId="&amp;EntId&amp;"), SearchKeywords=concat_ws(' ', Name, N'"&amp;SUBSTITUTE(trim(E708),"'","''")&amp;"',(select Name from Labels where LabelId=Releases.LabelId), ReleaseId, UPC, Catalog) where "&amp;IF(A708&lt;&gt;"","UPC="&amp;A708,"Catalog='"&amp;SUBSTITUTE(trim(B708),"'","''")&amp;"'")&amp;" and EnterpriseId="&amp;EntId,IF(and(F708&lt;&gt;"Main Primary Artist",SUBSTITUTE(E708," ","")&lt;&gt;"VariousArtists",SUBSTITUTE(E708," ","")&lt;&gt;"VariousArtist",E708&lt;&gt;"Various",SUBSTITUTE(E708," ","")&lt;&gt;"AssortedArtists",SUBSTITUTE(E708," ","")&lt;&gt;"AssortedArtist",E708&lt;&gt;"Assorted",SUBSTITUTE(E708," ","")&lt;&gt;"AsortedArtists",SUBSTITUTE(E708," ","")&lt;&gt;"AsortedArtist",E708&lt;&gt;"Asorted",E708&lt;&gt;"Other",,SUBSTITUTE(E708," ","")&lt;&gt;"MiscellaneousArtists",SUBSTITUTE(E708," ","")&lt;&gt;"MiscellaneousArtist",E708&lt;&gt;"Miscellaneous",SUBSTITUTE(E708," ","")&lt;&gt;"MiscelaneousArtists",SUBSTITUTE(E708," ","")&lt;&gt;"MiscelaneousArtist",E708&lt;&gt;"Miscelaneous"),"INSERT into Contributors VALUES (newid(), "&amp;IF(F708&lt;&gt;"Primary Artist", "(select RoleId from ContributorRoles where Name='"&amp;F708&amp;"'), 0", "49, 1")&amp; ", null, (select max(ReleaseId) from Releases where "&amp;IF(A708&lt;&gt;"","UPC="&amp;A708,"Catalog='"&amp;SUBSTITUTE(trim(B708),"'","''")&amp;"'")&amp;" and EnterpriseId="&amp;EntId&amp;"), (select ArtistId from Artists where Name=N'"&amp;SUBSTITUTE(trim(E708),"'","''")&amp;"' and EnterpriseId="&amp;EntId&amp;"), null)",""))</f>
        <v>INSERT into Contributors VALUES (newid(), (select RoleId from ContributorRoles where Name='Producer'), 0, null, (select max(ReleaseId) from Releases where UPC=744553565172 and EnterpriseId=647322), (select ArtistId from Artists where Name=N'PeJota10*' and EnterpriseId=647322), null)</v>
      </c>
    </row>
    <row r="709">
      <c r="A709" s="110">
        <v>7.44553565172E11</v>
      </c>
      <c r="B709" s="84"/>
      <c r="C709" s="134" t="str">
        <f t="array" ref="C709">ifs(and(isblank($A709),isblank($B709)),"", not(iserror(vlookup($A709&amp;$B709,'3) Release_Label'!$D:$D&amp;'3) Release_Label'!$E:$E,1,0))),vlookup($A709&amp;$B709,{'3) Release_Label'!$D:$D&amp;'3) Release_Label'!$E:$E,'3) Release_Label'!$F:$F},2,0), or(and(not(isblank($B709)),$B709=$B708,$A709&lt;&gt;$A708),and(not(isblank($A709)),$A709=$A708,$B709&lt;&gt;$B708)),"ID LISTS UNALIGNED",and($A709&lt;&gt;"",countif('3) Release_Label'!$D:$D,$A709)=0),"NO UPC MATCH in Release_Label",and($B709&lt;&gt;"",countif('3) Release_Label'!$E:$E,$B709)=0),"NO CATALOG ID MATCH in Release_Label",iserror(vlookup($A709&amp;$B709,'3) Release_Label'!$D:$D&amp;'3) Release_Label'!$E:$E,1,0)),"NO UPC-CATALOG ID pair MATCH in Release_Label" )</f>
        <v>Espadachim Lunar</v>
      </c>
      <c r="D709" s="134" t="str">
        <f t="array" ref="D709">ifs(and(isblank($A709),isblank($B709)),"", not(iserror(vlookup($A709&amp;$B709,'3) Release_Label'!$D:$D&amp;'3) Release_Label'!$E:$E,1,0))),vlookup($A709&amp;$B709,{'3) Release_Label'!$D:$D&amp;'3) Release_Label'!$E:$E,'3) Release_Label'!$H:$H},2,0), or(and(not(isblank($B709)),$B709=$B708,$A709&lt;&gt;$A708),and(not(isblank($A709)),$A709=$A708,$B709&lt;&gt;$B708)),"ID LISTS UNALIGNED",and($A709&lt;&gt;"",countif('3) Release_Label'!$D:$D,$A709)=0),"NO UPC MATCH in Release_Label",and($B709&lt;&gt;"",countif('3) Release_Label'!$E:$E,$B709)=0),"NO CATALOG ID MATCH in Release_Label",iserror(vlookup($A709&amp;$B709,'3) Release_Label'!$D:$D&amp;'3) Release_Label'!$E:$E,1,0)),"NO UPC-CATALOG ID pair MATCH in Release_Label" )</f>
        <v>Speed Up</v>
      </c>
      <c r="E709" s="96" t="s">
        <v>53</v>
      </c>
      <c r="F709" s="140" t="s">
        <v>666</v>
      </c>
      <c r="G709" s="136" t="str">
        <f t="array" ref="G709">ifs(or($F709="",$F709="Main Primary Artist"),$F709,not(iserror(vlookup($F709,'Reference info'!$J$5:$J$8,1,0))),"Key Artist",not(iserror(vlookup($F709,'Reference info'!$J$38:$J$405,1,0))),"Performer",not(iserror(vlookup($F709,'Reference info'!$J$10:$J$36,1,0))),"Producer &amp; Engineer")</f>
        <v>Main Primary Artist</v>
      </c>
      <c r="I709" s="8" t="str">
        <f>IF(AND(F709="Main Primary Artist",SUBSTITUTE(E709," ","")&lt;&gt;"VariousArtists",SUBSTITUTE(E709," ","")&lt;&gt;"VariousArtist",E709&lt;&gt;"Various",SUBSTITUTE(E709," ","")&lt;&gt;"AssortedArtists",SUBSTITUTE(E709," ","")&lt;&gt;"AssortedArtist",E709&lt;&gt;"Assorted",SUBSTITUTE(E709," ","")&lt;&gt;"AsortedArtists",SUBSTITUTE(E709," ","")&lt;&gt;"AsortedArtist",E709&lt;&gt;"Asorted",E709&lt;&gt;"Other",,SUBSTITUTE(E709," ","")&lt;&gt;"MiscellaneousArtists",SUBSTITUTE(E709," ","")&lt;&gt;"MiscellaneousArtist",E709&lt;&gt;"Miscellaneous",SUBSTITUTE(E709," ","")&lt;&gt;"MiscelaneousArtists",SUBSTITUTE(E709," ","")&lt;&gt;"MiscelaneousArtist",E709&lt;&gt;"Miscelaneous"),"update Releases set ArtistId=(select ArtistId from Artists where Name=N'"&amp;SUBSTITUTE(trim(E709),"'","''")&amp;"' and EnterpriseId="&amp;EntId&amp;"), SearchKeywords=concat_ws(' ', Name, N'"&amp;SUBSTITUTE(trim(E709),"'","''")&amp;"',(select Name from Labels where LabelId=Releases.LabelId), ReleaseId, UPC, Catalog) where "&amp;IF(A709&lt;&gt;"","UPC="&amp;A709,"Catalog='"&amp;SUBSTITUTE(trim(B709),"'","''")&amp;"'")&amp;" and EnterpriseId="&amp;EntId,IF(and(F709&lt;&gt;"Main Primary Artist",SUBSTITUTE(E709," ","")&lt;&gt;"VariousArtists",SUBSTITUTE(E709," ","")&lt;&gt;"VariousArtist",E709&lt;&gt;"Various",SUBSTITUTE(E709," ","")&lt;&gt;"AssortedArtists",SUBSTITUTE(E709," ","")&lt;&gt;"AssortedArtist",E709&lt;&gt;"Assorted",SUBSTITUTE(E709," ","")&lt;&gt;"AsortedArtists",SUBSTITUTE(E709," ","")&lt;&gt;"AsortedArtist",E709&lt;&gt;"Asorted",E709&lt;&gt;"Other",,SUBSTITUTE(E709," ","")&lt;&gt;"MiscellaneousArtists",SUBSTITUTE(E709," ","")&lt;&gt;"MiscellaneousArtist",E709&lt;&gt;"Miscellaneous",SUBSTITUTE(E709," ","")&lt;&gt;"MiscelaneousArtists",SUBSTITUTE(E709," ","")&lt;&gt;"MiscelaneousArtist",E709&lt;&gt;"Miscelaneous"),"INSERT into Contributors VALUES (newid(), "&amp;IF(F709&lt;&gt;"Primary Artist", "(select RoleId from ContributorRoles where Name='"&amp;F709&amp;"'), 0", "49, 1")&amp; ", null, (select max(ReleaseId) from Releases where "&amp;IF(A709&lt;&gt;"","UPC="&amp;A709,"Catalog='"&amp;SUBSTITUTE(trim(B709),"'","''")&amp;"'")&amp;" and EnterpriseId="&amp;EntId&amp;"), (select ArtistId from Artists where Name=N'"&amp;SUBSTITUTE(trim(E709),"'","''")&amp;"' and EnterpriseId="&amp;EntId&amp;"), null)",""))</f>
        <v>update Releases set ArtistId=(select ArtistId from Artists where Name=N'PeJota10*' and EnterpriseId=647322), SearchKeywords=concat_ws(' ', Name, N'PeJota10*',(select Name from Labels where LabelId=Releases.LabelId), ReleaseId, UPC, Catalog) where UPC=744553565172 and EnterpriseId=647322</v>
      </c>
    </row>
    <row r="710">
      <c r="A710" s="110">
        <v>7.44553565172E11</v>
      </c>
      <c r="B710" s="84"/>
      <c r="C710" s="134" t="str">
        <f t="array" ref="C710">ifs(and(isblank($A710),isblank($B710)),"", not(iserror(vlookup($A710&amp;$B710,'3) Release_Label'!$D:$D&amp;'3) Release_Label'!$E:$E,1,0))),vlookup($A710&amp;$B710,{'3) Release_Label'!$D:$D&amp;'3) Release_Label'!$E:$E,'3) Release_Label'!$F:$F},2,0), or(and(not(isblank($B710)),$B710=$B709,$A710&lt;&gt;$A709),and(not(isblank($A710)),$A710=$A709,$B710&lt;&gt;$B709)),"ID LISTS UNALIGNED",and($A710&lt;&gt;"",countif('3) Release_Label'!$D:$D,$A710)=0),"NO UPC MATCH in Release_Label",and($B710&lt;&gt;"",countif('3) Release_Label'!$E:$E,$B710)=0),"NO CATALOG ID MATCH in Release_Label",iserror(vlookup($A710&amp;$B710,'3) Release_Label'!$D:$D&amp;'3) Release_Label'!$E:$E,1,0)),"NO UPC-CATALOG ID pair MATCH in Release_Label" )</f>
        <v>Espadachim Lunar</v>
      </c>
      <c r="D710" s="134" t="str">
        <f t="array" ref="D710">ifs(and(isblank($A710),isblank($B710)),"", not(iserror(vlookup($A710&amp;$B710,'3) Release_Label'!$D:$D&amp;'3) Release_Label'!$E:$E,1,0))),vlookup($A710&amp;$B710,{'3) Release_Label'!$D:$D&amp;'3) Release_Label'!$E:$E,'3) Release_Label'!$H:$H},2,0), or(and(not(isblank($B710)),$B710=$B709,$A710&lt;&gt;$A709),and(not(isblank($A710)),$A710=$A709,$B710&lt;&gt;$B709)),"ID LISTS UNALIGNED",and($A710&lt;&gt;"",countif('3) Release_Label'!$D:$D,$A710)=0),"NO UPC MATCH in Release_Label",and($B710&lt;&gt;"",countif('3) Release_Label'!$E:$E,$B710)=0),"NO CATALOG ID MATCH in Release_Label",iserror(vlookup($A710&amp;$B710,'3) Release_Label'!$D:$D&amp;'3) Release_Label'!$E:$E,1,0)),"NO UPC-CATALOG ID pair MATCH in Release_Label" )</f>
        <v>Speed Up</v>
      </c>
      <c r="E710" s="96" t="s">
        <v>53</v>
      </c>
      <c r="F710" s="135" t="s">
        <v>669</v>
      </c>
      <c r="G710" s="136" t="str">
        <f t="array" ref="G710">ifs(or($F710="",$F710="Main Primary Artist"),$F710,not(iserror(vlookup($F710,'Reference info'!$J$5:$J$8,1,0))),"Key Artist",not(iserror(vlookup($F710,'Reference info'!$J$38:$J$405,1,0))),"Performer",not(iserror(vlookup($F710,'Reference info'!$J$10:$J$36,1,0))),"Producer &amp; Engineer")</f>
        <v>Producer &amp; Engineer</v>
      </c>
      <c r="I710" s="8" t="str">
        <f>IF(AND(F710="Main Primary Artist",SUBSTITUTE(E710," ","")&lt;&gt;"VariousArtists",SUBSTITUTE(E710," ","")&lt;&gt;"VariousArtist",E710&lt;&gt;"Various",SUBSTITUTE(E710," ","")&lt;&gt;"AssortedArtists",SUBSTITUTE(E710," ","")&lt;&gt;"AssortedArtist",E710&lt;&gt;"Assorted",SUBSTITUTE(E710," ","")&lt;&gt;"AsortedArtists",SUBSTITUTE(E710," ","")&lt;&gt;"AsortedArtist",E710&lt;&gt;"Asorted",E710&lt;&gt;"Other",,SUBSTITUTE(E710," ","")&lt;&gt;"MiscellaneousArtists",SUBSTITUTE(E710," ","")&lt;&gt;"MiscellaneousArtist",E710&lt;&gt;"Miscellaneous",SUBSTITUTE(E710," ","")&lt;&gt;"MiscelaneousArtists",SUBSTITUTE(E710," ","")&lt;&gt;"MiscelaneousArtist",E710&lt;&gt;"Miscelaneous"),"update Releases set ArtistId=(select ArtistId from Artists where Name=N'"&amp;SUBSTITUTE(trim(E710),"'","''")&amp;"' and EnterpriseId="&amp;EntId&amp;"), SearchKeywords=concat_ws(' ', Name, N'"&amp;SUBSTITUTE(trim(E710),"'","''")&amp;"',(select Name from Labels where LabelId=Releases.LabelId), ReleaseId, UPC, Catalog) where "&amp;IF(A710&lt;&gt;"","UPC="&amp;A710,"Catalog='"&amp;SUBSTITUTE(trim(B710),"'","''")&amp;"'")&amp;" and EnterpriseId="&amp;EntId,IF(and(F710&lt;&gt;"Main Primary Artist",SUBSTITUTE(E710," ","")&lt;&gt;"VariousArtists",SUBSTITUTE(E710," ","")&lt;&gt;"VariousArtist",E710&lt;&gt;"Various",SUBSTITUTE(E710," ","")&lt;&gt;"AssortedArtists",SUBSTITUTE(E710," ","")&lt;&gt;"AssortedArtist",E710&lt;&gt;"Assorted",SUBSTITUTE(E710," ","")&lt;&gt;"AsortedArtists",SUBSTITUTE(E710," ","")&lt;&gt;"AsortedArtist",E710&lt;&gt;"Asorted",E710&lt;&gt;"Other",,SUBSTITUTE(E710," ","")&lt;&gt;"MiscellaneousArtists",SUBSTITUTE(E710," ","")&lt;&gt;"MiscellaneousArtist",E710&lt;&gt;"Miscellaneous",SUBSTITUTE(E710," ","")&lt;&gt;"MiscelaneousArtists",SUBSTITUTE(E710," ","")&lt;&gt;"MiscelaneousArtist",E710&lt;&gt;"Miscelaneous"),"INSERT into Contributors VALUES (newid(), "&amp;IF(F710&lt;&gt;"Primary Artist", "(select RoleId from ContributorRoles where Name='"&amp;F710&amp;"'), 0", "49, 1")&amp; ", null, (select max(ReleaseId) from Releases where "&amp;IF(A710&lt;&gt;"","UPC="&amp;A710,"Catalog='"&amp;SUBSTITUTE(trim(B710),"'","''")&amp;"'")&amp;" and EnterpriseId="&amp;EntId&amp;"), (select ArtistId from Artists where Name=N'"&amp;SUBSTITUTE(trim(E710),"'","''")&amp;"' and EnterpriseId="&amp;EntId&amp;"), null)",""))</f>
        <v>INSERT into Contributors VALUES (newid(), (select RoleId from ContributorRoles where Name='Engineer'), 0, null, (select max(ReleaseId) from Releases where UPC=744553565172 and EnterpriseId=647322), (select ArtistId from Artists where Name=N'PeJota10*' and EnterpriseId=647322), null)</v>
      </c>
    </row>
    <row r="711">
      <c r="A711" s="110">
        <v>7.44553565462E11</v>
      </c>
      <c r="B711" s="84"/>
      <c r="C711" s="134" t="str">
        <f t="array" ref="C711">ifs(and(isblank($A711),isblank($B711)),"", not(iserror(vlookup($A711&amp;$B711,'3) Release_Label'!$D:$D&amp;'3) Release_Label'!$E:$E,1,0))),vlookup($A711&amp;$B711,{'3) Release_Label'!$D:$D&amp;'3) Release_Label'!$E:$E,'3) Release_Label'!$F:$F},2,0), or(and(not(isblank($B711)),$B711=$B710,$A711&lt;&gt;$A710),and(not(isblank($A711)),$A711=$A710,$B711&lt;&gt;$B710)),"ID LISTS UNALIGNED",and($A711&lt;&gt;"",countif('3) Release_Label'!$D:$D,$A711)=0),"NO UPC MATCH in Release_Label",and($B711&lt;&gt;"",countif('3) Release_Label'!$E:$E,$B711)=0),"NO CATALOG ID MATCH in Release_Label",iserror(vlookup($A711&amp;$B711,'3) Release_Label'!$D:$D&amp;'3) Release_Label'!$E:$E,1,0)),"NO UPC-CATALOG ID pair MATCH in Release_Label" )</f>
        <v>Espadachim Lunar</v>
      </c>
      <c r="D711" s="134" t="str">
        <f t="array" ref="D711">ifs(and(isblank($A711),isblank($B711)),"", not(iserror(vlookup($A711&amp;$B711,'3) Release_Label'!$D:$D&amp;'3) Release_Label'!$E:$E,1,0))),vlookup($A711&amp;$B711,{'3) Release_Label'!$D:$D&amp;'3) Release_Label'!$E:$E,'3) Release_Label'!$H:$H},2,0), or(and(not(isblank($B711)),$B711=$B710,$A711&lt;&gt;$A710),and(not(isblank($A711)),$A711=$A710,$B711&lt;&gt;$B710)),"ID LISTS UNALIGNED",and($A711&lt;&gt;"",countif('3) Release_Label'!$D:$D,$A711)=0),"NO UPC MATCH in Release_Label",and($B711&lt;&gt;"",countif('3) Release_Label'!$E:$E,$B711)=0),"NO CATALOG ID MATCH in Release_Label",iserror(vlookup($A711&amp;$B711,'3) Release_Label'!$D:$D&amp;'3) Release_Label'!$E:$E,1,0)),"NO UPC-CATALOG ID pair MATCH in Release_Label" )</f>
        <v/>
      </c>
      <c r="E711" s="96" t="s">
        <v>53</v>
      </c>
      <c r="F711" s="135" t="s">
        <v>667</v>
      </c>
      <c r="G711" s="136" t="str">
        <f t="array" ref="G711">ifs(or($F711="",$F711="Main Primary Artist"),$F711,not(iserror(vlookup($F711,'Reference info'!$J$5:$J$8,1,0))),"Key Artist",not(iserror(vlookup($F711,'Reference info'!$J$38:$J$405,1,0))),"Performer",not(iserror(vlookup($F711,'Reference info'!$J$10:$J$36,1,0))),"Producer &amp; Engineer")</f>
        <v>Producer &amp; Engineer</v>
      </c>
      <c r="I711" s="8" t="str">
        <f>IF(AND(F711="Main Primary Artist",SUBSTITUTE(E711," ","")&lt;&gt;"VariousArtists",SUBSTITUTE(E711," ","")&lt;&gt;"VariousArtist",E711&lt;&gt;"Various",SUBSTITUTE(E711," ","")&lt;&gt;"AssortedArtists",SUBSTITUTE(E711," ","")&lt;&gt;"AssortedArtist",E711&lt;&gt;"Assorted",SUBSTITUTE(E711," ","")&lt;&gt;"AsortedArtists",SUBSTITUTE(E711," ","")&lt;&gt;"AsortedArtist",E711&lt;&gt;"Asorted",E711&lt;&gt;"Other",,SUBSTITUTE(E711," ","")&lt;&gt;"MiscellaneousArtists",SUBSTITUTE(E711," ","")&lt;&gt;"MiscellaneousArtist",E711&lt;&gt;"Miscellaneous",SUBSTITUTE(E711," ","")&lt;&gt;"MiscelaneousArtists",SUBSTITUTE(E711," ","")&lt;&gt;"MiscelaneousArtist",E711&lt;&gt;"Miscelaneous"),"update Releases set ArtistId=(select ArtistId from Artists where Name=N'"&amp;SUBSTITUTE(trim(E711),"'","''")&amp;"' and EnterpriseId="&amp;EntId&amp;"), SearchKeywords=concat_ws(' ', Name, N'"&amp;SUBSTITUTE(trim(E711),"'","''")&amp;"',(select Name from Labels where LabelId=Releases.LabelId), ReleaseId, UPC, Catalog) where "&amp;IF(A711&lt;&gt;"","UPC="&amp;A711,"Catalog='"&amp;SUBSTITUTE(trim(B711),"'","''")&amp;"'")&amp;" and EnterpriseId="&amp;EntId,IF(and(F711&lt;&gt;"Main Primary Artist",SUBSTITUTE(E711," ","")&lt;&gt;"VariousArtists",SUBSTITUTE(E711," ","")&lt;&gt;"VariousArtist",E711&lt;&gt;"Various",SUBSTITUTE(E711," ","")&lt;&gt;"AssortedArtists",SUBSTITUTE(E711," ","")&lt;&gt;"AssortedArtist",E711&lt;&gt;"Assorted",SUBSTITUTE(E711," ","")&lt;&gt;"AsortedArtists",SUBSTITUTE(E711," ","")&lt;&gt;"AsortedArtist",E711&lt;&gt;"Asorted",E711&lt;&gt;"Other",,SUBSTITUTE(E711," ","")&lt;&gt;"MiscellaneousArtists",SUBSTITUTE(E711," ","")&lt;&gt;"MiscellaneousArtist",E711&lt;&gt;"Miscellaneous",SUBSTITUTE(E711," ","")&lt;&gt;"MiscelaneousArtists",SUBSTITUTE(E711," ","")&lt;&gt;"MiscelaneousArtist",E711&lt;&gt;"Miscelaneous"),"INSERT into Contributors VALUES (newid(), "&amp;IF(F711&lt;&gt;"Primary Artist", "(select RoleId from ContributorRoles where Name='"&amp;F711&amp;"'), 0", "49, 1")&amp; ", null, (select max(ReleaseId) from Releases where "&amp;IF(A711&lt;&gt;"","UPC="&amp;A711,"Catalog='"&amp;SUBSTITUTE(trim(B711),"'","''")&amp;"'")&amp;" and EnterpriseId="&amp;EntId&amp;"), (select ArtistId from Artists where Name=N'"&amp;SUBSTITUTE(trim(E711),"'","''")&amp;"' and EnterpriseId="&amp;EntId&amp;"), null)",""))</f>
        <v>INSERT into Contributors VALUES (newid(), (select RoleId from ContributorRoles where Name='Producer'), 0, null, (select max(ReleaseId) from Releases where UPC=744553565462 and EnterpriseId=647322), (select ArtistId from Artists where Name=N'PeJota10*' and EnterpriseId=647322), null)</v>
      </c>
    </row>
    <row r="712">
      <c r="A712" s="110">
        <v>7.44553565462E11</v>
      </c>
      <c r="B712" s="84"/>
      <c r="C712" s="134" t="str">
        <f t="array" ref="C712">ifs(and(isblank($A712),isblank($B712)),"", not(iserror(vlookup($A712&amp;$B712,'3) Release_Label'!$D:$D&amp;'3) Release_Label'!$E:$E,1,0))),vlookup($A712&amp;$B712,{'3) Release_Label'!$D:$D&amp;'3) Release_Label'!$E:$E,'3) Release_Label'!$F:$F},2,0), or(and(not(isblank($B712)),$B712=$B711,$A712&lt;&gt;$A711),and(not(isblank($A712)),$A712=$A711,$B712&lt;&gt;$B711)),"ID LISTS UNALIGNED",and($A712&lt;&gt;"",countif('3) Release_Label'!$D:$D,$A712)=0),"NO UPC MATCH in Release_Label",and($B712&lt;&gt;"",countif('3) Release_Label'!$E:$E,$B712)=0),"NO CATALOG ID MATCH in Release_Label",iserror(vlookup($A712&amp;$B712,'3) Release_Label'!$D:$D&amp;'3) Release_Label'!$E:$E,1,0)),"NO UPC-CATALOG ID pair MATCH in Release_Label" )</f>
        <v>Espadachim Lunar</v>
      </c>
      <c r="D712" s="134" t="str">
        <f t="array" ref="D712">ifs(and(isblank($A712),isblank($B712)),"", not(iserror(vlookup($A712&amp;$B712,'3) Release_Label'!$D:$D&amp;'3) Release_Label'!$E:$E,1,0))),vlookup($A712&amp;$B712,{'3) Release_Label'!$D:$D&amp;'3) Release_Label'!$E:$E,'3) Release_Label'!$H:$H},2,0), or(and(not(isblank($B712)),$B712=$B711,$A712&lt;&gt;$A711),and(not(isblank($A712)),$A712=$A711,$B712&lt;&gt;$B711)),"ID LISTS UNALIGNED",and($A712&lt;&gt;"",countif('3) Release_Label'!$D:$D,$A712)=0),"NO UPC MATCH in Release_Label",and($B712&lt;&gt;"",countif('3) Release_Label'!$E:$E,$B712)=0),"NO CATALOG ID MATCH in Release_Label",iserror(vlookup($A712&amp;$B712,'3) Release_Label'!$D:$D&amp;'3) Release_Label'!$E:$E,1,0)),"NO UPC-CATALOG ID pair MATCH in Release_Label" )</f>
        <v/>
      </c>
      <c r="E712" s="96" t="s">
        <v>53</v>
      </c>
      <c r="F712" s="140" t="s">
        <v>666</v>
      </c>
      <c r="G712" s="136" t="str">
        <f t="array" ref="G712">ifs(or($F712="",$F712="Main Primary Artist"),$F712,not(iserror(vlookup($F712,'Reference info'!$J$5:$J$8,1,0))),"Key Artist",not(iserror(vlookup($F712,'Reference info'!$J$38:$J$405,1,0))),"Performer",not(iserror(vlookup($F712,'Reference info'!$J$10:$J$36,1,0))),"Producer &amp; Engineer")</f>
        <v>Main Primary Artist</v>
      </c>
      <c r="I712" s="8" t="str">
        <f>IF(AND(F712="Main Primary Artist",SUBSTITUTE(E712," ","")&lt;&gt;"VariousArtists",SUBSTITUTE(E712," ","")&lt;&gt;"VariousArtist",E712&lt;&gt;"Various",SUBSTITUTE(E712," ","")&lt;&gt;"AssortedArtists",SUBSTITUTE(E712," ","")&lt;&gt;"AssortedArtist",E712&lt;&gt;"Assorted",SUBSTITUTE(E712," ","")&lt;&gt;"AsortedArtists",SUBSTITUTE(E712," ","")&lt;&gt;"AsortedArtist",E712&lt;&gt;"Asorted",E712&lt;&gt;"Other",,SUBSTITUTE(E712," ","")&lt;&gt;"MiscellaneousArtists",SUBSTITUTE(E712," ","")&lt;&gt;"MiscellaneousArtist",E712&lt;&gt;"Miscellaneous",SUBSTITUTE(E712," ","")&lt;&gt;"MiscelaneousArtists",SUBSTITUTE(E712," ","")&lt;&gt;"MiscelaneousArtist",E712&lt;&gt;"Miscelaneous"),"update Releases set ArtistId=(select ArtistId from Artists where Name=N'"&amp;SUBSTITUTE(trim(E712),"'","''")&amp;"' and EnterpriseId="&amp;EntId&amp;"), SearchKeywords=concat_ws(' ', Name, N'"&amp;SUBSTITUTE(trim(E712),"'","''")&amp;"',(select Name from Labels where LabelId=Releases.LabelId), ReleaseId, UPC, Catalog) where "&amp;IF(A712&lt;&gt;"","UPC="&amp;A712,"Catalog='"&amp;SUBSTITUTE(trim(B712),"'","''")&amp;"'")&amp;" and EnterpriseId="&amp;EntId,IF(and(F712&lt;&gt;"Main Primary Artist",SUBSTITUTE(E712," ","")&lt;&gt;"VariousArtists",SUBSTITUTE(E712," ","")&lt;&gt;"VariousArtist",E712&lt;&gt;"Various",SUBSTITUTE(E712," ","")&lt;&gt;"AssortedArtists",SUBSTITUTE(E712," ","")&lt;&gt;"AssortedArtist",E712&lt;&gt;"Assorted",SUBSTITUTE(E712," ","")&lt;&gt;"AsortedArtists",SUBSTITUTE(E712," ","")&lt;&gt;"AsortedArtist",E712&lt;&gt;"Asorted",E712&lt;&gt;"Other",,SUBSTITUTE(E712," ","")&lt;&gt;"MiscellaneousArtists",SUBSTITUTE(E712," ","")&lt;&gt;"MiscellaneousArtist",E712&lt;&gt;"Miscellaneous",SUBSTITUTE(E712," ","")&lt;&gt;"MiscelaneousArtists",SUBSTITUTE(E712," ","")&lt;&gt;"MiscelaneousArtist",E712&lt;&gt;"Miscelaneous"),"INSERT into Contributors VALUES (newid(), "&amp;IF(F712&lt;&gt;"Primary Artist", "(select RoleId from ContributorRoles where Name='"&amp;F712&amp;"'), 0", "49, 1")&amp; ", null, (select max(ReleaseId) from Releases where "&amp;IF(A712&lt;&gt;"","UPC="&amp;A712,"Catalog='"&amp;SUBSTITUTE(trim(B712),"'","''")&amp;"'")&amp;" and EnterpriseId="&amp;EntId&amp;"), (select ArtistId from Artists where Name=N'"&amp;SUBSTITUTE(trim(E712),"'","''")&amp;"' and EnterpriseId="&amp;EntId&amp;"), null)",""))</f>
        <v>update Releases set ArtistId=(select ArtistId from Artists where Name=N'PeJota10*' and EnterpriseId=647322), SearchKeywords=concat_ws(' ', Name, N'PeJota10*',(select Name from Labels where LabelId=Releases.LabelId), ReleaseId, UPC, Catalog) where UPC=744553565462 and EnterpriseId=647322</v>
      </c>
    </row>
    <row r="713">
      <c r="A713" s="110">
        <v>7.44553565462E11</v>
      </c>
      <c r="B713" s="84"/>
      <c r="C713" s="134" t="str">
        <f t="array" ref="C713">ifs(and(isblank($A713),isblank($B713)),"", not(iserror(vlookup($A713&amp;$B713,'3) Release_Label'!$D:$D&amp;'3) Release_Label'!$E:$E,1,0))),vlookup($A713&amp;$B713,{'3) Release_Label'!$D:$D&amp;'3) Release_Label'!$E:$E,'3) Release_Label'!$F:$F},2,0), or(and(not(isblank($B713)),$B713=$B712,$A713&lt;&gt;$A712),and(not(isblank($A713)),$A713=$A712,$B713&lt;&gt;$B712)),"ID LISTS UNALIGNED",and($A713&lt;&gt;"",countif('3) Release_Label'!$D:$D,$A713)=0),"NO UPC MATCH in Release_Label",and($B713&lt;&gt;"",countif('3) Release_Label'!$E:$E,$B713)=0),"NO CATALOG ID MATCH in Release_Label",iserror(vlookup($A713&amp;$B713,'3) Release_Label'!$D:$D&amp;'3) Release_Label'!$E:$E,1,0)),"NO UPC-CATALOG ID pair MATCH in Release_Label" )</f>
        <v>Espadachim Lunar</v>
      </c>
      <c r="D713" s="134" t="str">
        <f t="array" ref="D713">ifs(and(isblank($A713),isblank($B713)),"", not(iserror(vlookup($A713&amp;$B713,'3) Release_Label'!$D:$D&amp;'3) Release_Label'!$E:$E,1,0))),vlookup($A713&amp;$B713,{'3) Release_Label'!$D:$D&amp;'3) Release_Label'!$E:$E,'3) Release_Label'!$H:$H},2,0), or(and(not(isblank($B713)),$B713=$B712,$A713&lt;&gt;$A712),and(not(isblank($A713)),$A713=$A712,$B713&lt;&gt;$B712)),"ID LISTS UNALIGNED",and($A713&lt;&gt;"",countif('3) Release_Label'!$D:$D,$A713)=0),"NO UPC MATCH in Release_Label",and($B713&lt;&gt;"",countif('3) Release_Label'!$E:$E,$B713)=0),"NO CATALOG ID MATCH in Release_Label",iserror(vlookup($A713&amp;$B713,'3) Release_Label'!$D:$D&amp;'3) Release_Label'!$E:$E,1,0)),"NO UPC-CATALOG ID pair MATCH in Release_Label" )</f>
        <v/>
      </c>
      <c r="E713" s="96" t="s">
        <v>53</v>
      </c>
      <c r="F713" s="135" t="s">
        <v>669</v>
      </c>
      <c r="G713" s="136" t="str">
        <f t="array" ref="G713">ifs(or($F713="",$F713="Main Primary Artist"),$F713,not(iserror(vlookup($F713,'Reference info'!$J$5:$J$8,1,0))),"Key Artist",not(iserror(vlookup($F713,'Reference info'!$J$38:$J$405,1,0))),"Performer",not(iserror(vlookup($F713,'Reference info'!$J$10:$J$36,1,0))),"Producer &amp; Engineer")</f>
        <v>Producer &amp; Engineer</v>
      </c>
      <c r="I713" s="8" t="str">
        <f>IF(AND(F713="Main Primary Artist",SUBSTITUTE(E713," ","")&lt;&gt;"VariousArtists",SUBSTITUTE(E713," ","")&lt;&gt;"VariousArtist",E713&lt;&gt;"Various",SUBSTITUTE(E713," ","")&lt;&gt;"AssortedArtists",SUBSTITUTE(E713," ","")&lt;&gt;"AssortedArtist",E713&lt;&gt;"Assorted",SUBSTITUTE(E713," ","")&lt;&gt;"AsortedArtists",SUBSTITUTE(E713," ","")&lt;&gt;"AsortedArtist",E713&lt;&gt;"Asorted",E713&lt;&gt;"Other",,SUBSTITUTE(E713," ","")&lt;&gt;"MiscellaneousArtists",SUBSTITUTE(E713," ","")&lt;&gt;"MiscellaneousArtist",E713&lt;&gt;"Miscellaneous",SUBSTITUTE(E713," ","")&lt;&gt;"MiscelaneousArtists",SUBSTITUTE(E713," ","")&lt;&gt;"MiscelaneousArtist",E713&lt;&gt;"Miscelaneous"),"update Releases set ArtistId=(select ArtistId from Artists where Name=N'"&amp;SUBSTITUTE(trim(E713),"'","''")&amp;"' and EnterpriseId="&amp;EntId&amp;"), SearchKeywords=concat_ws(' ', Name, N'"&amp;SUBSTITUTE(trim(E713),"'","''")&amp;"',(select Name from Labels where LabelId=Releases.LabelId), ReleaseId, UPC, Catalog) where "&amp;IF(A713&lt;&gt;"","UPC="&amp;A713,"Catalog='"&amp;SUBSTITUTE(trim(B713),"'","''")&amp;"'")&amp;" and EnterpriseId="&amp;EntId,IF(and(F713&lt;&gt;"Main Primary Artist",SUBSTITUTE(E713," ","")&lt;&gt;"VariousArtists",SUBSTITUTE(E713," ","")&lt;&gt;"VariousArtist",E713&lt;&gt;"Various",SUBSTITUTE(E713," ","")&lt;&gt;"AssortedArtists",SUBSTITUTE(E713," ","")&lt;&gt;"AssortedArtist",E713&lt;&gt;"Assorted",SUBSTITUTE(E713," ","")&lt;&gt;"AsortedArtists",SUBSTITUTE(E713," ","")&lt;&gt;"AsortedArtist",E713&lt;&gt;"Asorted",E713&lt;&gt;"Other",,SUBSTITUTE(E713," ","")&lt;&gt;"MiscellaneousArtists",SUBSTITUTE(E713," ","")&lt;&gt;"MiscellaneousArtist",E713&lt;&gt;"Miscellaneous",SUBSTITUTE(E713," ","")&lt;&gt;"MiscelaneousArtists",SUBSTITUTE(E713," ","")&lt;&gt;"MiscelaneousArtist",E713&lt;&gt;"Miscelaneous"),"INSERT into Contributors VALUES (newid(), "&amp;IF(F713&lt;&gt;"Primary Artist", "(select RoleId from ContributorRoles where Name='"&amp;F713&amp;"'), 0", "49, 1")&amp; ", null, (select max(ReleaseId) from Releases where "&amp;IF(A713&lt;&gt;"","UPC="&amp;A713,"Catalog='"&amp;SUBSTITUTE(trim(B713),"'","''")&amp;"'")&amp;" and EnterpriseId="&amp;EntId&amp;"), (select ArtistId from Artists where Name=N'"&amp;SUBSTITUTE(trim(E713),"'","''")&amp;"' and EnterpriseId="&amp;EntId&amp;"), null)",""))</f>
        <v>INSERT into Contributors VALUES (newid(), (select RoleId from ContributorRoles where Name='Engineer'), 0, null, (select max(ReleaseId) from Releases where UPC=744553565462 and EnterpriseId=647322), (select ArtistId from Artists where Name=N'PeJota10*' and EnterpriseId=647322), null)</v>
      </c>
    </row>
    <row r="714">
      <c r="A714" s="110">
        <v>7.44553772662E11</v>
      </c>
      <c r="B714" s="84"/>
      <c r="C714" s="134" t="str">
        <f t="array" ref="C714">ifs(and(isblank($A714),isblank($B714)),"", not(iserror(vlookup($A714&amp;$B714,'3) Release_Label'!$D:$D&amp;'3) Release_Label'!$E:$E,1,0))),vlookup($A714&amp;$B714,{'3) Release_Label'!$D:$D&amp;'3) Release_Label'!$E:$E,'3) Release_Label'!$F:$F},2,0), or(and(not(isblank($B714)),$B714=$B713,$A714&lt;&gt;$A713),and(not(isblank($A714)),$A714=$A713,$B714&lt;&gt;$B713)),"ID LISTS UNALIGNED",and($A714&lt;&gt;"",countif('3) Release_Label'!$D:$D,$A714)=0),"NO UPC MATCH in Release_Label",and($B714&lt;&gt;"",countif('3) Release_Label'!$E:$E,$B714)=0),"NO CATALOG ID MATCH in Release_Label",iserror(vlookup($A714&amp;$B714,'3) Release_Label'!$D:$D&amp;'3) Release_Label'!$E:$E,1,0)),"NO UPC-CATALOG ID pair MATCH in Release_Label" )</f>
        <v>Deus da Velocidade</v>
      </c>
      <c r="D714" s="134" t="str">
        <f t="array" ref="D714">ifs(and(isblank($A714),isblank($B714)),"", not(iserror(vlookup($A714&amp;$B714,'3) Release_Label'!$D:$D&amp;'3) Release_Label'!$E:$E,1,0))),vlookup($A714&amp;$B714,{'3) Release_Label'!$D:$D&amp;'3) Release_Label'!$E:$E,'3) Release_Label'!$H:$H},2,0), or(and(not(isblank($B714)),$B714=$B713,$A714&lt;&gt;$A713),and(not(isblank($A714)),$A714=$A713,$B714&lt;&gt;$B713)),"ID LISTS UNALIGNED",and($A714&lt;&gt;"",countif('3) Release_Label'!$D:$D,$A714)=0),"NO UPC MATCH in Release_Label",and($B714&lt;&gt;"",countif('3) Release_Label'!$E:$E,$B714)=0),"NO CATALOG ID MATCH in Release_Label",iserror(vlookup($A714&amp;$B714,'3) Release_Label'!$D:$D&amp;'3) Release_Label'!$E:$E,1,0)),"NO UPC-CATALOG ID pair MATCH in Release_Label" )</f>
        <v>Speed Up</v>
      </c>
      <c r="E714" s="96" t="s">
        <v>53</v>
      </c>
      <c r="F714" s="135" t="s">
        <v>667</v>
      </c>
      <c r="G714" s="136" t="str">
        <f t="array" ref="G714">ifs(or($F714="",$F714="Main Primary Artist"),$F714,not(iserror(vlookup($F714,'Reference info'!$J$5:$J$8,1,0))),"Key Artist",not(iserror(vlookup($F714,'Reference info'!$J$38:$J$405,1,0))),"Performer",not(iserror(vlookup($F714,'Reference info'!$J$10:$J$36,1,0))),"Producer &amp; Engineer")</f>
        <v>Producer &amp; Engineer</v>
      </c>
      <c r="I714" s="8" t="str">
        <f>IF(AND(F714="Main Primary Artist",SUBSTITUTE(E714," ","")&lt;&gt;"VariousArtists",SUBSTITUTE(E714," ","")&lt;&gt;"VariousArtist",E714&lt;&gt;"Various",SUBSTITUTE(E714," ","")&lt;&gt;"AssortedArtists",SUBSTITUTE(E714," ","")&lt;&gt;"AssortedArtist",E714&lt;&gt;"Assorted",SUBSTITUTE(E714," ","")&lt;&gt;"AsortedArtists",SUBSTITUTE(E714," ","")&lt;&gt;"AsortedArtist",E714&lt;&gt;"Asorted",E714&lt;&gt;"Other",,SUBSTITUTE(E714," ","")&lt;&gt;"MiscellaneousArtists",SUBSTITUTE(E714," ","")&lt;&gt;"MiscellaneousArtist",E714&lt;&gt;"Miscellaneous",SUBSTITUTE(E714," ","")&lt;&gt;"MiscelaneousArtists",SUBSTITUTE(E714," ","")&lt;&gt;"MiscelaneousArtist",E714&lt;&gt;"Miscelaneous"),"update Releases set ArtistId=(select ArtistId from Artists where Name=N'"&amp;SUBSTITUTE(trim(E714),"'","''")&amp;"' and EnterpriseId="&amp;EntId&amp;"), SearchKeywords=concat_ws(' ', Name, N'"&amp;SUBSTITUTE(trim(E714),"'","''")&amp;"',(select Name from Labels where LabelId=Releases.LabelId), ReleaseId, UPC, Catalog) where "&amp;IF(A714&lt;&gt;"","UPC="&amp;A714,"Catalog='"&amp;SUBSTITUTE(trim(B714),"'","''")&amp;"'")&amp;" and EnterpriseId="&amp;EntId,IF(and(F714&lt;&gt;"Main Primary Artist",SUBSTITUTE(E714," ","")&lt;&gt;"VariousArtists",SUBSTITUTE(E714," ","")&lt;&gt;"VariousArtist",E714&lt;&gt;"Various",SUBSTITUTE(E714," ","")&lt;&gt;"AssortedArtists",SUBSTITUTE(E714," ","")&lt;&gt;"AssortedArtist",E714&lt;&gt;"Assorted",SUBSTITUTE(E714," ","")&lt;&gt;"AsortedArtists",SUBSTITUTE(E714," ","")&lt;&gt;"AsortedArtist",E714&lt;&gt;"Asorted",E714&lt;&gt;"Other",,SUBSTITUTE(E714," ","")&lt;&gt;"MiscellaneousArtists",SUBSTITUTE(E714," ","")&lt;&gt;"MiscellaneousArtist",E714&lt;&gt;"Miscellaneous",SUBSTITUTE(E714," ","")&lt;&gt;"MiscelaneousArtists",SUBSTITUTE(E714," ","")&lt;&gt;"MiscelaneousArtist",E714&lt;&gt;"Miscelaneous"),"INSERT into Contributors VALUES (newid(), "&amp;IF(F714&lt;&gt;"Primary Artist", "(select RoleId from ContributorRoles where Name='"&amp;F714&amp;"'), 0", "49, 1")&amp; ", null, (select max(ReleaseId) from Releases where "&amp;IF(A714&lt;&gt;"","UPC="&amp;A714,"Catalog='"&amp;SUBSTITUTE(trim(B714),"'","''")&amp;"'")&amp;" and EnterpriseId="&amp;EntId&amp;"), (select ArtistId from Artists where Name=N'"&amp;SUBSTITUTE(trim(E714),"'","''")&amp;"' and EnterpriseId="&amp;EntId&amp;"), null)",""))</f>
        <v>INSERT into Contributors VALUES (newid(), (select RoleId from ContributorRoles where Name='Producer'), 0, null, (select max(ReleaseId) from Releases where UPC=744553772662 and EnterpriseId=647322), (select ArtistId from Artists where Name=N'PeJota10*' and EnterpriseId=647322), null)</v>
      </c>
    </row>
    <row r="715">
      <c r="A715" s="110">
        <v>7.44553772662E11</v>
      </c>
      <c r="B715" s="84"/>
      <c r="C715" s="134" t="str">
        <f t="array" ref="C715">ifs(and(isblank($A715),isblank($B715)),"", not(iserror(vlookup($A715&amp;$B715,'3) Release_Label'!$D:$D&amp;'3) Release_Label'!$E:$E,1,0))),vlookup($A715&amp;$B715,{'3) Release_Label'!$D:$D&amp;'3) Release_Label'!$E:$E,'3) Release_Label'!$F:$F},2,0), or(and(not(isblank($B715)),$B715=$B714,$A715&lt;&gt;$A714),and(not(isblank($A715)),$A715=$A714,$B715&lt;&gt;$B714)),"ID LISTS UNALIGNED",and($A715&lt;&gt;"",countif('3) Release_Label'!$D:$D,$A715)=0),"NO UPC MATCH in Release_Label",and($B715&lt;&gt;"",countif('3) Release_Label'!$E:$E,$B715)=0),"NO CATALOG ID MATCH in Release_Label",iserror(vlookup($A715&amp;$B715,'3) Release_Label'!$D:$D&amp;'3) Release_Label'!$E:$E,1,0)),"NO UPC-CATALOG ID pair MATCH in Release_Label" )</f>
        <v>Deus da Velocidade</v>
      </c>
      <c r="D715" s="134" t="str">
        <f t="array" ref="D715">ifs(and(isblank($A715),isblank($B715)),"", not(iserror(vlookup($A715&amp;$B715,'3) Release_Label'!$D:$D&amp;'3) Release_Label'!$E:$E,1,0))),vlookup($A715&amp;$B715,{'3) Release_Label'!$D:$D&amp;'3) Release_Label'!$E:$E,'3) Release_Label'!$H:$H},2,0), or(and(not(isblank($B715)),$B715=$B714,$A715&lt;&gt;$A714),and(not(isblank($A715)),$A715=$A714,$B715&lt;&gt;$B714)),"ID LISTS UNALIGNED",and($A715&lt;&gt;"",countif('3) Release_Label'!$D:$D,$A715)=0),"NO UPC MATCH in Release_Label",and($B715&lt;&gt;"",countif('3) Release_Label'!$E:$E,$B715)=0),"NO CATALOG ID MATCH in Release_Label",iserror(vlookup($A715&amp;$B715,'3) Release_Label'!$D:$D&amp;'3) Release_Label'!$E:$E,1,0)),"NO UPC-CATALOG ID pair MATCH in Release_Label" )</f>
        <v>Speed Up</v>
      </c>
      <c r="E715" s="96" t="s">
        <v>53</v>
      </c>
      <c r="F715" s="140" t="s">
        <v>666</v>
      </c>
      <c r="G715" s="136" t="str">
        <f t="array" ref="G715">ifs(or($F715="",$F715="Main Primary Artist"),$F715,not(iserror(vlookup($F715,'Reference info'!$J$5:$J$8,1,0))),"Key Artist",not(iserror(vlookup($F715,'Reference info'!$J$38:$J$405,1,0))),"Performer",not(iserror(vlookup($F715,'Reference info'!$J$10:$J$36,1,0))),"Producer &amp; Engineer")</f>
        <v>Main Primary Artist</v>
      </c>
      <c r="I715" s="8" t="str">
        <f>IF(AND(F715="Main Primary Artist",SUBSTITUTE(E715," ","")&lt;&gt;"VariousArtists",SUBSTITUTE(E715," ","")&lt;&gt;"VariousArtist",E715&lt;&gt;"Various",SUBSTITUTE(E715," ","")&lt;&gt;"AssortedArtists",SUBSTITUTE(E715," ","")&lt;&gt;"AssortedArtist",E715&lt;&gt;"Assorted",SUBSTITUTE(E715," ","")&lt;&gt;"AsortedArtists",SUBSTITUTE(E715," ","")&lt;&gt;"AsortedArtist",E715&lt;&gt;"Asorted",E715&lt;&gt;"Other",,SUBSTITUTE(E715," ","")&lt;&gt;"MiscellaneousArtists",SUBSTITUTE(E715," ","")&lt;&gt;"MiscellaneousArtist",E715&lt;&gt;"Miscellaneous",SUBSTITUTE(E715," ","")&lt;&gt;"MiscelaneousArtists",SUBSTITUTE(E715," ","")&lt;&gt;"MiscelaneousArtist",E715&lt;&gt;"Miscelaneous"),"update Releases set ArtistId=(select ArtistId from Artists where Name=N'"&amp;SUBSTITUTE(trim(E715),"'","''")&amp;"' and EnterpriseId="&amp;EntId&amp;"), SearchKeywords=concat_ws(' ', Name, N'"&amp;SUBSTITUTE(trim(E715),"'","''")&amp;"',(select Name from Labels where LabelId=Releases.LabelId), ReleaseId, UPC, Catalog) where "&amp;IF(A715&lt;&gt;"","UPC="&amp;A715,"Catalog='"&amp;SUBSTITUTE(trim(B715),"'","''")&amp;"'")&amp;" and EnterpriseId="&amp;EntId,IF(and(F715&lt;&gt;"Main Primary Artist",SUBSTITUTE(E715," ","")&lt;&gt;"VariousArtists",SUBSTITUTE(E715," ","")&lt;&gt;"VariousArtist",E715&lt;&gt;"Various",SUBSTITUTE(E715," ","")&lt;&gt;"AssortedArtists",SUBSTITUTE(E715," ","")&lt;&gt;"AssortedArtist",E715&lt;&gt;"Assorted",SUBSTITUTE(E715," ","")&lt;&gt;"AsortedArtists",SUBSTITUTE(E715," ","")&lt;&gt;"AsortedArtist",E715&lt;&gt;"Asorted",E715&lt;&gt;"Other",,SUBSTITUTE(E715," ","")&lt;&gt;"MiscellaneousArtists",SUBSTITUTE(E715," ","")&lt;&gt;"MiscellaneousArtist",E715&lt;&gt;"Miscellaneous",SUBSTITUTE(E715," ","")&lt;&gt;"MiscelaneousArtists",SUBSTITUTE(E715," ","")&lt;&gt;"MiscelaneousArtist",E715&lt;&gt;"Miscelaneous"),"INSERT into Contributors VALUES (newid(), "&amp;IF(F715&lt;&gt;"Primary Artist", "(select RoleId from ContributorRoles where Name='"&amp;F715&amp;"'), 0", "49, 1")&amp; ", null, (select max(ReleaseId) from Releases where "&amp;IF(A715&lt;&gt;"","UPC="&amp;A715,"Catalog='"&amp;SUBSTITUTE(trim(B715),"'","''")&amp;"'")&amp;" and EnterpriseId="&amp;EntId&amp;"), (select ArtistId from Artists where Name=N'"&amp;SUBSTITUTE(trim(E715),"'","''")&amp;"' and EnterpriseId="&amp;EntId&amp;"), null)",""))</f>
        <v>update Releases set ArtistId=(select ArtistId from Artists where Name=N'PeJota10*' and EnterpriseId=647322), SearchKeywords=concat_ws(' ', Name, N'PeJota10*',(select Name from Labels where LabelId=Releases.LabelId), ReleaseId, UPC, Catalog) where UPC=744553772662 and EnterpriseId=647322</v>
      </c>
    </row>
    <row r="716">
      <c r="A716" s="110">
        <v>7.44553772662E11</v>
      </c>
      <c r="B716" s="84"/>
      <c r="C716" s="134" t="str">
        <f t="array" ref="C716">ifs(and(isblank($A716),isblank($B716)),"", not(iserror(vlookup($A716&amp;$B716,'3) Release_Label'!$D:$D&amp;'3) Release_Label'!$E:$E,1,0))),vlookup($A716&amp;$B716,{'3) Release_Label'!$D:$D&amp;'3) Release_Label'!$E:$E,'3) Release_Label'!$F:$F},2,0), or(and(not(isblank($B716)),$B716=$B715,$A716&lt;&gt;$A715),and(not(isblank($A716)),$A716=$A715,$B716&lt;&gt;$B715)),"ID LISTS UNALIGNED",and($A716&lt;&gt;"",countif('3) Release_Label'!$D:$D,$A716)=0),"NO UPC MATCH in Release_Label",and($B716&lt;&gt;"",countif('3) Release_Label'!$E:$E,$B716)=0),"NO CATALOG ID MATCH in Release_Label",iserror(vlookup($A716&amp;$B716,'3) Release_Label'!$D:$D&amp;'3) Release_Label'!$E:$E,1,0)),"NO UPC-CATALOG ID pair MATCH in Release_Label" )</f>
        <v>Deus da Velocidade</v>
      </c>
      <c r="D716" s="134" t="str">
        <f t="array" ref="D716">ifs(and(isblank($A716),isblank($B716)),"", not(iserror(vlookup($A716&amp;$B716,'3) Release_Label'!$D:$D&amp;'3) Release_Label'!$E:$E,1,0))),vlookup($A716&amp;$B716,{'3) Release_Label'!$D:$D&amp;'3) Release_Label'!$E:$E,'3) Release_Label'!$H:$H},2,0), or(and(not(isblank($B716)),$B716=$B715,$A716&lt;&gt;$A715),and(not(isblank($A716)),$A716=$A715,$B716&lt;&gt;$B715)),"ID LISTS UNALIGNED",and($A716&lt;&gt;"",countif('3) Release_Label'!$D:$D,$A716)=0),"NO UPC MATCH in Release_Label",and($B716&lt;&gt;"",countif('3) Release_Label'!$E:$E,$B716)=0),"NO CATALOG ID MATCH in Release_Label",iserror(vlookup($A716&amp;$B716,'3) Release_Label'!$D:$D&amp;'3) Release_Label'!$E:$E,1,0)),"NO UPC-CATALOG ID pair MATCH in Release_Label" )</f>
        <v>Speed Up</v>
      </c>
      <c r="E716" s="96" t="s">
        <v>53</v>
      </c>
      <c r="F716" s="135" t="s">
        <v>669</v>
      </c>
      <c r="G716" s="136" t="str">
        <f t="array" ref="G716">ifs(or($F716="",$F716="Main Primary Artist"),$F716,not(iserror(vlookup($F716,'Reference info'!$J$5:$J$8,1,0))),"Key Artist",not(iserror(vlookup($F716,'Reference info'!$J$38:$J$405,1,0))),"Performer",not(iserror(vlookup($F716,'Reference info'!$J$10:$J$36,1,0))),"Producer &amp; Engineer")</f>
        <v>Producer &amp; Engineer</v>
      </c>
      <c r="I716" s="8" t="str">
        <f>IF(AND(F716="Main Primary Artist",SUBSTITUTE(E716," ","")&lt;&gt;"VariousArtists",SUBSTITUTE(E716," ","")&lt;&gt;"VariousArtist",E716&lt;&gt;"Various",SUBSTITUTE(E716," ","")&lt;&gt;"AssortedArtists",SUBSTITUTE(E716," ","")&lt;&gt;"AssortedArtist",E716&lt;&gt;"Assorted",SUBSTITUTE(E716," ","")&lt;&gt;"AsortedArtists",SUBSTITUTE(E716," ","")&lt;&gt;"AsortedArtist",E716&lt;&gt;"Asorted",E716&lt;&gt;"Other",,SUBSTITUTE(E716," ","")&lt;&gt;"MiscellaneousArtists",SUBSTITUTE(E716," ","")&lt;&gt;"MiscellaneousArtist",E716&lt;&gt;"Miscellaneous",SUBSTITUTE(E716," ","")&lt;&gt;"MiscelaneousArtists",SUBSTITUTE(E716," ","")&lt;&gt;"MiscelaneousArtist",E716&lt;&gt;"Miscelaneous"),"update Releases set ArtistId=(select ArtistId from Artists where Name=N'"&amp;SUBSTITUTE(trim(E716),"'","''")&amp;"' and EnterpriseId="&amp;EntId&amp;"), SearchKeywords=concat_ws(' ', Name, N'"&amp;SUBSTITUTE(trim(E716),"'","''")&amp;"',(select Name from Labels where LabelId=Releases.LabelId), ReleaseId, UPC, Catalog) where "&amp;IF(A716&lt;&gt;"","UPC="&amp;A716,"Catalog='"&amp;SUBSTITUTE(trim(B716),"'","''")&amp;"'")&amp;" and EnterpriseId="&amp;EntId,IF(and(F716&lt;&gt;"Main Primary Artist",SUBSTITUTE(E716," ","")&lt;&gt;"VariousArtists",SUBSTITUTE(E716," ","")&lt;&gt;"VariousArtist",E716&lt;&gt;"Various",SUBSTITUTE(E716," ","")&lt;&gt;"AssortedArtists",SUBSTITUTE(E716," ","")&lt;&gt;"AssortedArtist",E716&lt;&gt;"Assorted",SUBSTITUTE(E716," ","")&lt;&gt;"AsortedArtists",SUBSTITUTE(E716," ","")&lt;&gt;"AsortedArtist",E716&lt;&gt;"Asorted",E716&lt;&gt;"Other",,SUBSTITUTE(E716," ","")&lt;&gt;"MiscellaneousArtists",SUBSTITUTE(E716," ","")&lt;&gt;"MiscellaneousArtist",E716&lt;&gt;"Miscellaneous",SUBSTITUTE(E716," ","")&lt;&gt;"MiscelaneousArtists",SUBSTITUTE(E716," ","")&lt;&gt;"MiscelaneousArtist",E716&lt;&gt;"Miscelaneous"),"INSERT into Contributors VALUES (newid(), "&amp;IF(F716&lt;&gt;"Primary Artist", "(select RoleId from ContributorRoles where Name='"&amp;F716&amp;"'), 0", "49, 1")&amp; ", null, (select max(ReleaseId) from Releases where "&amp;IF(A716&lt;&gt;"","UPC="&amp;A716,"Catalog='"&amp;SUBSTITUTE(trim(B716),"'","''")&amp;"'")&amp;" and EnterpriseId="&amp;EntId&amp;"), (select ArtistId from Artists where Name=N'"&amp;SUBSTITUTE(trim(E716),"'","''")&amp;"' and EnterpriseId="&amp;EntId&amp;"), null)",""))</f>
        <v>INSERT into Contributors VALUES (newid(), (select RoleId from ContributorRoles where Name='Engineer'), 0, null, (select max(ReleaseId) from Releases where UPC=744553772662 and EnterpriseId=647322), (select ArtistId from Artists where Name=N'PeJota10*' and EnterpriseId=647322), null)</v>
      </c>
    </row>
    <row r="717">
      <c r="A717" s="110">
        <v>7.44553950596E11</v>
      </c>
      <c r="B717" s="84"/>
      <c r="C717" s="134" t="str">
        <f t="array" ref="C717">ifs(and(isblank($A717),isblank($B717)),"", not(iserror(vlookup($A717&amp;$B717,'3) Release_Label'!$D:$D&amp;'3) Release_Label'!$E:$E,1,0))),vlookup($A717&amp;$B717,{'3) Release_Label'!$D:$D&amp;'3) Release_Label'!$E:$E,'3) Release_Label'!$F:$F},2,0), or(and(not(isblank($B717)),$B717=$B716,$A717&lt;&gt;$A716),and(not(isblank($A717)),$A717=$A716,$B717&lt;&gt;$B716)),"ID LISTS UNALIGNED",and($A717&lt;&gt;"",countif('3) Release_Label'!$D:$D,$A717)=0),"NO UPC MATCH in Release_Label",and($B717&lt;&gt;"",countif('3) Release_Label'!$E:$E,$B717)=0),"NO CATALOG ID MATCH in Release_Label",iserror(vlookup($A717&amp;$B717,'3) Release_Label'!$D:$D&amp;'3) Release_Label'!$E:$E,1,0)),"NO UPC-CATALOG ID pair MATCH in Release_Label" )</f>
        <v>Príncipe do Drible</v>
      </c>
      <c r="D717" s="134" t="str">
        <f t="array" ref="D717">ifs(and(isblank($A717),isblank($B717)),"", not(iserror(vlookup($A717&amp;$B717,'3) Release_Label'!$D:$D&amp;'3) Release_Label'!$E:$E,1,0))),vlookup($A717&amp;$B717,{'3) Release_Label'!$D:$D&amp;'3) Release_Label'!$E:$E,'3) Release_Label'!$H:$H},2,0), or(and(not(isblank($B717)),$B717=$B716,$A717&lt;&gt;$A716),and(not(isblank($A717)),$A717=$A716,$B717&lt;&gt;$B716)),"ID LISTS UNALIGNED",and($A717&lt;&gt;"",countif('3) Release_Label'!$D:$D,$A717)=0),"NO UPC MATCH in Release_Label",and($B717&lt;&gt;"",countif('3) Release_Label'!$E:$E,$B717)=0),"NO CATALOG ID MATCH in Release_Label",iserror(vlookup($A717&amp;$B717,'3) Release_Label'!$D:$D&amp;'3) Release_Label'!$E:$E,1,0)),"NO UPC-CATALOG ID pair MATCH in Release_Label" )</f>
        <v>Speed Up</v>
      </c>
      <c r="E717" s="96" t="s">
        <v>53</v>
      </c>
      <c r="F717" s="135" t="s">
        <v>667</v>
      </c>
      <c r="G717" s="136" t="str">
        <f t="array" ref="G717">ifs(or($F717="",$F717="Main Primary Artist"),$F717,not(iserror(vlookup($F717,'Reference info'!$J$5:$J$8,1,0))),"Key Artist",not(iserror(vlookup($F717,'Reference info'!$J$38:$J$405,1,0))),"Performer",not(iserror(vlookup($F717,'Reference info'!$J$10:$J$36,1,0))),"Producer &amp; Engineer")</f>
        <v>Producer &amp; Engineer</v>
      </c>
      <c r="I717" s="8" t="str">
        <f>IF(AND(F717="Main Primary Artist",SUBSTITUTE(E717," ","")&lt;&gt;"VariousArtists",SUBSTITUTE(E717," ","")&lt;&gt;"VariousArtist",E717&lt;&gt;"Various",SUBSTITUTE(E717," ","")&lt;&gt;"AssortedArtists",SUBSTITUTE(E717," ","")&lt;&gt;"AssortedArtist",E717&lt;&gt;"Assorted",SUBSTITUTE(E717," ","")&lt;&gt;"AsortedArtists",SUBSTITUTE(E717," ","")&lt;&gt;"AsortedArtist",E717&lt;&gt;"Asorted",E717&lt;&gt;"Other",,SUBSTITUTE(E717," ","")&lt;&gt;"MiscellaneousArtists",SUBSTITUTE(E717," ","")&lt;&gt;"MiscellaneousArtist",E717&lt;&gt;"Miscellaneous",SUBSTITUTE(E717," ","")&lt;&gt;"MiscelaneousArtists",SUBSTITUTE(E717," ","")&lt;&gt;"MiscelaneousArtist",E717&lt;&gt;"Miscelaneous"),"update Releases set ArtistId=(select ArtistId from Artists where Name=N'"&amp;SUBSTITUTE(trim(E717),"'","''")&amp;"' and EnterpriseId="&amp;EntId&amp;"), SearchKeywords=concat_ws(' ', Name, N'"&amp;SUBSTITUTE(trim(E717),"'","''")&amp;"',(select Name from Labels where LabelId=Releases.LabelId), ReleaseId, UPC, Catalog) where "&amp;IF(A717&lt;&gt;"","UPC="&amp;A717,"Catalog='"&amp;SUBSTITUTE(trim(B717),"'","''")&amp;"'")&amp;" and EnterpriseId="&amp;EntId,IF(and(F717&lt;&gt;"Main Primary Artist",SUBSTITUTE(E717," ","")&lt;&gt;"VariousArtists",SUBSTITUTE(E717," ","")&lt;&gt;"VariousArtist",E717&lt;&gt;"Various",SUBSTITUTE(E717," ","")&lt;&gt;"AssortedArtists",SUBSTITUTE(E717," ","")&lt;&gt;"AssortedArtist",E717&lt;&gt;"Assorted",SUBSTITUTE(E717," ","")&lt;&gt;"AsortedArtists",SUBSTITUTE(E717," ","")&lt;&gt;"AsortedArtist",E717&lt;&gt;"Asorted",E717&lt;&gt;"Other",,SUBSTITUTE(E717," ","")&lt;&gt;"MiscellaneousArtists",SUBSTITUTE(E717," ","")&lt;&gt;"MiscellaneousArtist",E717&lt;&gt;"Miscellaneous",SUBSTITUTE(E717," ","")&lt;&gt;"MiscelaneousArtists",SUBSTITUTE(E717," ","")&lt;&gt;"MiscelaneousArtist",E717&lt;&gt;"Miscelaneous"),"INSERT into Contributors VALUES (newid(), "&amp;IF(F717&lt;&gt;"Primary Artist", "(select RoleId from ContributorRoles where Name='"&amp;F717&amp;"'), 0", "49, 1")&amp; ", null, (select max(ReleaseId) from Releases where "&amp;IF(A717&lt;&gt;"","UPC="&amp;A717,"Catalog='"&amp;SUBSTITUTE(trim(B717),"'","''")&amp;"'")&amp;" and EnterpriseId="&amp;EntId&amp;"), (select ArtistId from Artists where Name=N'"&amp;SUBSTITUTE(trim(E717),"'","''")&amp;"' and EnterpriseId="&amp;EntId&amp;"), null)",""))</f>
        <v>INSERT into Contributors VALUES (newid(), (select RoleId from ContributorRoles where Name='Producer'), 0, null, (select max(ReleaseId) from Releases where UPC=744553950596 and EnterpriseId=647322), (select ArtistId from Artists where Name=N'PeJota10*' and EnterpriseId=647322), null)</v>
      </c>
    </row>
    <row r="718">
      <c r="A718" s="110">
        <v>7.44553950596E11</v>
      </c>
      <c r="B718" s="84"/>
      <c r="C718" s="134" t="str">
        <f t="array" ref="C718">ifs(and(isblank($A718),isblank($B718)),"", not(iserror(vlookup($A718&amp;$B718,'3) Release_Label'!$D:$D&amp;'3) Release_Label'!$E:$E,1,0))),vlookup($A718&amp;$B718,{'3) Release_Label'!$D:$D&amp;'3) Release_Label'!$E:$E,'3) Release_Label'!$F:$F},2,0), or(and(not(isblank($B718)),$B718=$B717,$A718&lt;&gt;$A717),and(not(isblank($A718)),$A718=$A717,$B718&lt;&gt;$B717)),"ID LISTS UNALIGNED",and($A718&lt;&gt;"",countif('3) Release_Label'!$D:$D,$A718)=0),"NO UPC MATCH in Release_Label",and($B718&lt;&gt;"",countif('3) Release_Label'!$E:$E,$B718)=0),"NO CATALOG ID MATCH in Release_Label",iserror(vlookup($A718&amp;$B718,'3) Release_Label'!$D:$D&amp;'3) Release_Label'!$E:$E,1,0)),"NO UPC-CATALOG ID pair MATCH in Release_Label" )</f>
        <v>Príncipe do Drible</v>
      </c>
      <c r="D718" s="134" t="str">
        <f t="array" ref="D718">ifs(and(isblank($A718),isblank($B718)),"", not(iserror(vlookup($A718&amp;$B718,'3) Release_Label'!$D:$D&amp;'3) Release_Label'!$E:$E,1,0))),vlookup($A718&amp;$B718,{'3) Release_Label'!$D:$D&amp;'3) Release_Label'!$E:$E,'3) Release_Label'!$H:$H},2,0), or(and(not(isblank($B718)),$B718=$B717,$A718&lt;&gt;$A717),and(not(isblank($A718)),$A718=$A717,$B718&lt;&gt;$B717)),"ID LISTS UNALIGNED",and($A718&lt;&gt;"",countif('3) Release_Label'!$D:$D,$A718)=0),"NO UPC MATCH in Release_Label",and($B718&lt;&gt;"",countif('3) Release_Label'!$E:$E,$B718)=0),"NO CATALOG ID MATCH in Release_Label",iserror(vlookup($A718&amp;$B718,'3) Release_Label'!$D:$D&amp;'3) Release_Label'!$E:$E,1,0)),"NO UPC-CATALOG ID pair MATCH in Release_Label" )</f>
        <v>Speed Up</v>
      </c>
      <c r="E718" s="96" t="s">
        <v>53</v>
      </c>
      <c r="F718" s="140" t="s">
        <v>666</v>
      </c>
      <c r="G718" s="136" t="str">
        <f t="array" ref="G718">ifs(or($F718="",$F718="Main Primary Artist"),$F718,not(iserror(vlookup($F718,'Reference info'!$J$5:$J$8,1,0))),"Key Artist",not(iserror(vlookup($F718,'Reference info'!$J$38:$J$405,1,0))),"Performer",not(iserror(vlookup($F718,'Reference info'!$J$10:$J$36,1,0))),"Producer &amp; Engineer")</f>
        <v>Main Primary Artist</v>
      </c>
      <c r="I718" s="8" t="str">
        <f>IF(AND(F718="Main Primary Artist",SUBSTITUTE(E718," ","")&lt;&gt;"VariousArtists",SUBSTITUTE(E718," ","")&lt;&gt;"VariousArtist",E718&lt;&gt;"Various",SUBSTITUTE(E718," ","")&lt;&gt;"AssortedArtists",SUBSTITUTE(E718," ","")&lt;&gt;"AssortedArtist",E718&lt;&gt;"Assorted",SUBSTITUTE(E718," ","")&lt;&gt;"AsortedArtists",SUBSTITUTE(E718," ","")&lt;&gt;"AsortedArtist",E718&lt;&gt;"Asorted",E718&lt;&gt;"Other",,SUBSTITUTE(E718," ","")&lt;&gt;"MiscellaneousArtists",SUBSTITUTE(E718," ","")&lt;&gt;"MiscellaneousArtist",E718&lt;&gt;"Miscellaneous",SUBSTITUTE(E718," ","")&lt;&gt;"MiscelaneousArtists",SUBSTITUTE(E718," ","")&lt;&gt;"MiscelaneousArtist",E718&lt;&gt;"Miscelaneous"),"update Releases set ArtistId=(select ArtistId from Artists where Name=N'"&amp;SUBSTITUTE(trim(E718),"'","''")&amp;"' and EnterpriseId="&amp;EntId&amp;"), SearchKeywords=concat_ws(' ', Name, N'"&amp;SUBSTITUTE(trim(E718),"'","''")&amp;"',(select Name from Labels where LabelId=Releases.LabelId), ReleaseId, UPC, Catalog) where "&amp;IF(A718&lt;&gt;"","UPC="&amp;A718,"Catalog='"&amp;SUBSTITUTE(trim(B718),"'","''")&amp;"'")&amp;" and EnterpriseId="&amp;EntId,IF(and(F718&lt;&gt;"Main Primary Artist",SUBSTITUTE(E718," ","")&lt;&gt;"VariousArtists",SUBSTITUTE(E718," ","")&lt;&gt;"VariousArtist",E718&lt;&gt;"Various",SUBSTITUTE(E718," ","")&lt;&gt;"AssortedArtists",SUBSTITUTE(E718," ","")&lt;&gt;"AssortedArtist",E718&lt;&gt;"Assorted",SUBSTITUTE(E718," ","")&lt;&gt;"AsortedArtists",SUBSTITUTE(E718," ","")&lt;&gt;"AsortedArtist",E718&lt;&gt;"Asorted",E718&lt;&gt;"Other",,SUBSTITUTE(E718," ","")&lt;&gt;"MiscellaneousArtists",SUBSTITUTE(E718," ","")&lt;&gt;"MiscellaneousArtist",E718&lt;&gt;"Miscellaneous",SUBSTITUTE(E718," ","")&lt;&gt;"MiscelaneousArtists",SUBSTITUTE(E718," ","")&lt;&gt;"MiscelaneousArtist",E718&lt;&gt;"Miscelaneous"),"INSERT into Contributors VALUES (newid(), "&amp;IF(F718&lt;&gt;"Primary Artist", "(select RoleId from ContributorRoles where Name='"&amp;F718&amp;"'), 0", "49, 1")&amp; ", null, (select max(ReleaseId) from Releases where "&amp;IF(A718&lt;&gt;"","UPC="&amp;A718,"Catalog='"&amp;SUBSTITUTE(trim(B718),"'","''")&amp;"'")&amp;" and EnterpriseId="&amp;EntId&amp;"), (select ArtistId from Artists where Name=N'"&amp;SUBSTITUTE(trim(E718),"'","''")&amp;"' and EnterpriseId="&amp;EntId&amp;"), null)",""))</f>
        <v>update Releases set ArtistId=(select ArtistId from Artists where Name=N'PeJota10*' and EnterpriseId=647322), SearchKeywords=concat_ws(' ', Name, N'PeJota10*',(select Name from Labels where LabelId=Releases.LabelId), ReleaseId, UPC, Catalog) where UPC=744553950596 and EnterpriseId=647322</v>
      </c>
    </row>
    <row r="719">
      <c r="A719" s="110">
        <v>7.44553950596E11</v>
      </c>
      <c r="B719" s="84"/>
      <c r="C719" s="134" t="str">
        <f t="array" ref="C719">ifs(and(isblank($A719),isblank($B719)),"", not(iserror(vlookup($A719&amp;$B719,'3) Release_Label'!$D:$D&amp;'3) Release_Label'!$E:$E,1,0))),vlookup($A719&amp;$B719,{'3) Release_Label'!$D:$D&amp;'3) Release_Label'!$E:$E,'3) Release_Label'!$F:$F},2,0), or(and(not(isblank($B719)),$B719=$B718,$A719&lt;&gt;$A718),and(not(isblank($A719)),$A719=$A718,$B719&lt;&gt;$B718)),"ID LISTS UNALIGNED",and($A719&lt;&gt;"",countif('3) Release_Label'!$D:$D,$A719)=0),"NO UPC MATCH in Release_Label",and($B719&lt;&gt;"",countif('3) Release_Label'!$E:$E,$B719)=0),"NO CATALOG ID MATCH in Release_Label",iserror(vlookup($A719&amp;$B719,'3) Release_Label'!$D:$D&amp;'3) Release_Label'!$E:$E,1,0)),"NO UPC-CATALOG ID pair MATCH in Release_Label" )</f>
        <v>Príncipe do Drible</v>
      </c>
      <c r="D719" s="134" t="str">
        <f t="array" ref="D719">ifs(and(isblank($A719),isblank($B719)),"", not(iserror(vlookup($A719&amp;$B719,'3) Release_Label'!$D:$D&amp;'3) Release_Label'!$E:$E,1,0))),vlookup($A719&amp;$B719,{'3) Release_Label'!$D:$D&amp;'3) Release_Label'!$E:$E,'3) Release_Label'!$H:$H},2,0), or(and(not(isblank($B719)),$B719=$B718,$A719&lt;&gt;$A718),and(not(isblank($A719)),$A719=$A718,$B719&lt;&gt;$B718)),"ID LISTS UNALIGNED",and($A719&lt;&gt;"",countif('3) Release_Label'!$D:$D,$A719)=0),"NO UPC MATCH in Release_Label",and($B719&lt;&gt;"",countif('3) Release_Label'!$E:$E,$B719)=0),"NO CATALOG ID MATCH in Release_Label",iserror(vlookup($A719&amp;$B719,'3) Release_Label'!$D:$D&amp;'3) Release_Label'!$E:$E,1,0)),"NO UPC-CATALOG ID pair MATCH in Release_Label" )</f>
        <v>Speed Up</v>
      </c>
      <c r="E719" s="96" t="s">
        <v>53</v>
      </c>
      <c r="F719" s="135" t="s">
        <v>669</v>
      </c>
      <c r="G719" s="136" t="str">
        <f t="array" ref="G719">ifs(or($F719="",$F719="Main Primary Artist"),$F719,not(iserror(vlookup($F719,'Reference info'!$J$5:$J$8,1,0))),"Key Artist",not(iserror(vlookup($F719,'Reference info'!$J$38:$J$405,1,0))),"Performer",not(iserror(vlookup($F719,'Reference info'!$J$10:$J$36,1,0))),"Producer &amp; Engineer")</f>
        <v>Producer &amp; Engineer</v>
      </c>
      <c r="I719" s="8" t="str">
        <f>IF(AND(F719="Main Primary Artist",SUBSTITUTE(E719," ","")&lt;&gt;"VariousArtists",SUBSTITUTE(E719," ","")&lt;&gt;"VariousArtist",E719&lt;&gt;"Various",SUBSTITUTE(E719," ","")&lt;&gt;"AssortedArtists",SUBSTITUTE(E719," ","")&lt;&gt;"AssortedArtist",E719&lt;&gt;"Assorted",SUBSTITUTE(E719," ","")&lt;&gt;"AsortedArtists",SUBSTITUTE(E719," ","")&lt;&gt;"AsortedArtist",E719&lt;&gt;"Asorted",E719&lt;&gt;"Other",,SUBSTITUTE(E719," ","")&lt;&gt;"MiscellaneousArtists",SUBSTITUTE(E719," ","")&lt;&gt;"MiscellaneousArtist",E719&lt;&gt;"Miscellaneous",SUBSTITUTE(E719," ","")&lt;&gt;"MiscelaneousArtists",SUBSTITUTE(E719," ","")&lt;&gt;"MiscelaneousArtist",E719&lt;&gt;"Miscelaneous"),"update Releases set ArtistId=(select ArtistId from Artists where Name=N'"&amp;SUBSTITUTE(trim(E719),"'","''")&amp;"' and EnterpriseId="&amp;EntId&amp;"), SearchKeywords=concat_ws(' ', Name, N'"&amp;SUBSTITUTE(trim(E719),"'","''")&amp;"',(select Name from Labels where LabelId=Releases.LabelId), ReleaseId, UPC, Catalog) where "&amp;IF(A719&lt;&gt;"","UPC="&amp;A719,"Catalog='"&amp;SUBSTITUTE(trim(B719),"'","''")&amp;"'")&amp;" and EnterpriseId="&amp;EntId,IF(and(F719&lt;&gt;"Main Primary Artist",SUBSTITUTE(E719," ","")&lt;&gt;"VariousArtists",SUBSTITUTE(E719," ","")&lt;&gt;"VariousArtist",E719&lt;&gt;"Various",SUBSTITUTE(E719," ","")&lt;&gt;"AssortedArtists",SUBSTITUTE(E719," ","")&lt;&gt;"AssortedArtist",E719&lt;&gt;"Assorted",SUBSTITUTE(E719," ","")&lt;&gt;"AsortedArtists",SUBSTITUTE(E719," ","")&lt;&gt;"AsortedArtist",E719&lt;&gt;"Asorted",E719&lt;&gt;"Other",,SUBSTITUTE(E719," ","")&lt;&gt;"MiscellaneousArtists",SUBSTITUTE(E719," ","")&lt;&gt;"MiscellaneousArtist",E719&lt;&gt;"Miscellaneous",SUBSTITUTE(E719," ","")&lt;&gt;"MiscelaneousArtists",SUBSTITUTE(E719," ","")&lt;&gt;"MiscelaneousArtist",E719&lt;&gt;"Miscelaneous"),"INSERT into Contributors VALUES (newid(), "&amp;IF(F719&lt;&gt;"Primary Artist", "(select RoleId from ContributorRoles where Name='"&amp;F719&amp;"'), 0", "49, 1")&amp; ", null, (select max(ReleaseId) from Releases where "&amp;IF(A719&lt;&gt;"","UPC="&amp;A719,"Catalog='"&amp;SUBSTITUTE(trim(B719),"'","''")&amp;"'")&amp;" and EnterpriseId="&amp;EntId&amp;"), (select ArtistId from Artists where Name=N'"&amp;SUBSTITUTE(trim(E719),"'","''")&amp;"' and EnterpriseId="&amp;EntId&amp;"), null)",""))</f>
        <v>INSERT into Contributors VALUES (newid(), (select RoleId from ContributorRoles where Name='Engineer'), 0, null, (select max(ReleaseId) from Releases where UPC=744553950596 and EnterpriseId=647322), (select ArtistId from Artists where Name=N'PeJota10*' and EnterpriseId=647322), null)</v>
      </c>
    </row>
    <row r="720">
      <c r="A720" s="110">
        <v>7.44553950657E11</v>
      </c>
      <c r="B720" s="84"/>
      <c r="C720" s="134" t="str">
        <f t="array" ref="C720">ifs(and(isblank($A720),isblank($B720)),"", not(iserror(vlookup($A720&amp;$B720,'3) Release_Label'!$D:$D&amp;'3) Release_Label'!$E:$E,1,0))),vlookup($A720&amp;$B720,{'3) Release_Label'!$D:$D&amp;'3) Release_Label'!$E:$E,'3) Release_Label'!$F:$F},2,0), or(and(not(isblank($B720)),$B720=$B719,$A720&lt;&gt;$A719),and(not(isblank($A720)),$A720=$A719,$B720&lt;&gt;$B719)),"ID LISTS UNALIGNED",and($A720&lt;&gt;"",countif('3) Release_Label'!$D:$D,$A720)=0),"NO UPC MATCH in Release_Label",and($B720&lt;&gt;"",countif('3) Release_Label'!$E:$E,$B720)=0),"NO CATALOG ID MATCH in Release_Label",iserror(vlookup($A720&amp;$B720,'3) Release_Label'!$D:$D&amp;'3) Release_Label'!$E:$E,1,0)),"NO UPC-CATALOG ID pair MATCH in Release_Label" )</f>
        <v>Príncipe do Drible</v>
      </c>
      <c r="D720" s="134" t="str">
        <f t="array" ref="D720">ifs(and(isblank($A720),isblank($B720)),"", not(iserror(vlookup($A720&amp;$B720,'3) Release_Label'!$D:$D&amp;'3) Release_Label'!$E:$E,1,0))),vlookup($A720&amp;$B720,{'3) Release_Label'!$D:$D&amp;'3) Release_Label'!$E:$E,'3) Release_Label'!$H:$H},2,0), or(and(not(isblank($B720)),$B720=$B719,$A720&lt;&gt;$A719),and(not(isblank($A720)),$A720=$A719,$B720&lt;&gt;$B719)),"ID LISTS UNALIGNED",and($A720&lt;&gt;"",countif('3) Release_Label'!$D:$D,$A720)=0),"NO UPC MATCH in Release_Label",and($B720&lt;&gt;"",countif('3) Release_Label'!$E:$E,$B720)=0),"NO CATALOG ID MATCH in Release_Label",iserror(vlookup($A720&amp;$B720,'3) Release_Label'!$D:$D&amp;'3) Release_Label'!$E:$E,1,0)),"NO UPC-CATALOG ID pair MATCH in Release_Label" )</f>
        <v/>
      </c>
      <c r="E720" s="96" t="s">
        <v>53</v>
      </c>
      <c r="F720" s="135" t="s">
        <v>667</v>
      </c>
      <c r="G720" s="136" t="str">
        <f t="array" ref="G720">ifs(or($F720="",$F720="Main Primary Artist"),$F720,not(iserror(vlookup($F720,'Reference info'!$J$5:$J$8,1,0))),"Key Artist",not(iserror(vlookup($F720,'Reference info'!$J$38:$J$405,1,0))),"Performer",not(iserror(vlookup($F720,'Reference info'!$J$10:$J$36,1,0))),"Producer &amp; Engineer")</f>
        <v>Producer &amp; Engineer</v>
      </c>
      <c r="I720" s="8" t="str">
        <f>IF(AND(F720="Main Primary Artist",SUBSTITUTE(E720," ","")&lt;&gt;"VariousArtists",SUBSTITUTE(E720," ","")&lt;&gt;"VariousArtist",E720&lt;&gt;"Various",SUBSTITUTE(E720," ","")&lt;&gt;"AssortedArtists",SUBSTITUTE(E720," ","")&lt;&gt;"AssortedArtist",E720&lt;&gt;"Assorted",SUBSTITUTE(E720," ","")&lt;&gt;"AsortedArtists",SUBSTITUTE(E720," ","")&lt;&gt;"AsortedArtist",E720&lt;&gt;"Asorted",E720&lt;&gt;"Other",,SUBSTITUTE(E720," ","")&lt;&gt;"MiscellaneousArtists",SUBSTITUTE(E720," ","")&lt;&gt;"MiscellaneousArtist",E720&lt;&gt;"Miscellaneous",SUBSTITUTE(E720," ","")&lt;&gt;"MiscelaneousArtists",SUBSTITUTE(E720," ","")&lt;&gt;"MiscelaneousArtist",E720&lt;&gt;"Miscelaneous"),"update Releases set ArtistId=(select ArtistId from Artists where Name=N'"&amp;SUBSTITUTE(trim(E720),"'","''")&amp;"' and EnterpriseId="&amp;EntId&amp;"), SearchKeywords=concat_ws(' ', Name, N'"&amp;SUBSTITUTE(trim(E720),"'","''")&amp;"',(select Name from Labels where LabelId=Releases.LabelId), ReleaseId, UPC, Catalog) where "&amp;IF(A720&lt;&gt;"","UPC="&amp;A720,"Catalog='"&amp;SUBSTITUTE(trim(B720),"'","''")&amp;"'")&amp;" and EnterpriseId="&amp;EntId,IF(and(F720&lt;&gt;"Main Primary Artist",SUBSTITUTE(E720," ","")&lt;&gt;"VariousArtists",SUBSTITUTE(E720," ","")&lt;&gt;"VariousArtist",E720&lt;&gt;"Various",SUBSTITUTE(E720," ","")&lt;&gt;"AssortedArtists",SUBSTITUTE(E720," ","")&lt;&gt;"AssortedArtist",E720&lt;&gt;"Assorted",SUBSTITUTE(E720," ","")&lt;&gt;"AsortedArtists",SUBSTITUTE(E720," ","")&lt;&gt;"AsortedArtist",E720&lt;&gt;"Asorted",E720&lt;&gt;"Other",,SUBSTITUTE(E720," ","")&lt;&gt;"MiscellaneousArtists",SUBSTITUTE(E720," ","")&lt;&gt;"MiscellaneousArtist",E720&lt;&gt;"Miscellaneous",SUBSTITUTE(E720," ","")&lt;&gt;"MiscelaneousArtists",SUBSTITUTE(E720," ","")&lt;&gt;"MiscelaneousArtist",E720&lt;&gt;"Miscelaneous"),"INSERT into Contributors VALUES (newid(), "&amp;IF(F720&lt;&gt;"Primary Artist", "(select RoleId from ContributorRoles where Name='"&amp;F720&amp;"'), 0", "49, 1")&amp; ", null, (select max(ReleaseId) from Releases where "&amp;IF(A720&lt;&gt;"","UPC="&amp;A720,"Catalog='"&amp;SUBSTITUTE(trim(B720),"'","''")&amp;"'")&amp;" and EnterpriseId="&amp;EntId&amp;"), (select ArtistId from Artists where Name=N'"&amp;SUBSTITUTE(trim(E720),"'","''")&amp;"' and EnterpriseId="&amp;EntId&amp;"), null)",""))</f>
        <v>INSERT into Contributors VALUES (newid(), (select RoleId from ContributorRoles where Name='Producer'), 0, null, (select max(ReleaseId) from Releases where UPC=744553950657 and EnterpriseId=647322), (select ArtistId from Artists where Name=N'PeJota10*' and EnterpriseId=647322), null)</v>
      </c>
    </row>
    <row r="721">
      <c r="A721" s="110">
        <v>7.44553950657E11</v>
      </c>
      <c r="B721" s="84"/>
      <c r="C721" s="134" t="str">
        <f t="array" ref="C721">ifs(and(isblank($A721),isblank($B721)),"", not(iserror(vlookup($A721&amp;$B721,'3) Release_Label'!$D:$D&amp;'3) Release_Label'!$E:$E,1,0))),vlookup($A721&amp;$B721,{'3) Release_Label'!$D:$D&amp;'3) Release_Label'!$E:$E,'3) Release_Label'!$F:$F},2,0), or(and(not(isblank($B721)),$B721=$B720,$A721&lt;&gt;$A720),and(not(isblank($A721)),$A721=$A720,$B721&lt;&gt;$B720)),"ID LISTS UNALIGNED",and($A721&lt;&gt;"",countif('3) Release_Label'!$D:$D,$A721)=0),"NO UPC MATCH in Release_Label",and($B721&lt;&gt;"",countif('3) Release_Label'!$E:$E,$B721)=0),"NO CATALOG ID MATCH in Release_Label",iserror(vlookup($A721&amp;$B721,'3) Release_Label'!$D:$D&amp;'3) Release_Label'!$E:$E,1,0)),"NO UPC-CATALOG ID pair MATCH in Release_Label" )</f>
        <v>Príncipe do Drible</v>
      </c>
      <c r="D721" s="134" t="str">
        <f t="array" ref="D721">ifs(and(isblank($A721),isblank($B721)),"", not(iserror(vlookup($A721&amp;$B721,'3) Release_Label'!$D:$D&amp;'3) Release_Label'!$E:$E,1,0))),vlookup($A721&amp;$B721,{'3) Release_Label'!$D:$D&amp;'3) Release_Label'!$E:$E,'3) Release_Label'!$H:$H},2,0), or(and(not(isblank($B721)),$B721=$B720,$A721&lt;&gt;$A720),and(not(isblank($A721)),$A721=$A720,$B721&lt;&gt;$B720)),"ID LISTS UNALIGNED",and($A721&lt;&gt;"",countif('3) Release_Label'!$D:$D,$A721)=0),"NO UPC MATCH in Release_Label",and($B721&lt;&gt;"",countif('3) Release_Label'!$E:$E,$B721)=0),"NO CATALOG ID MATCH in Release_Label",iserror(vlookup($A721&amp;$B721,'3) Release_Label'!$D:$D&amp;'3) Release_Label'!$E:$E,1,0)),"NO UPC-CATALOG ID pair MATCH in Release_Label" )</f>
        <v/>
      </c>
      <c r="E721" s="96" t="s">
        <v>53</v>
      </c>
      <c r="F721" s="140" t="s">
        <v>666</v>
      </c>
      <c r="G721" s="136" t="str">
        <f t="array" ref="G721">ifs(or($F721="",$F721="Main Primary Artist"),$F721,not(iserror(vlookup($F721,'Reference info'!$J$5:$J$8,1,0))),"Key Artist",not(iserror(vlookup($F721,'Reference info'!$J$38:$J$405,1,0))),"Performer",not(iserror(vlookup($F721,'Reference info'!$J$10:$J$36,1,0))),"Producer &amp; Engineer")</f>
        <v>Main Primary Artist</v>
      </c>
      <c r="I721" s="8" t="str">
        <f>IF(AND(F721="Main Primary Artist",SUBSTITUTE(E721," ","")&lt;&gt;"VariousArtists",SUBSTITUTE(E721," ","")&lt;&gt;"VariousArtist",E721&lt;&gt;"Various",SUBSTITUTE(E721," ","")&lt;&gt;"AssortedArtists",SUBSTITUTE(E721," ","")&lt;&gt;"AssortedArtist",E721&lt;&gt;"Assorted",SUBSTITUTE(E721," ","")&lt;&gt;"AsortedArtists",SUBSTITUTE(E721," ","")&lt;&gt;"AsortedArtist",E721&lt;&gt;"Asorted",E721&lt;&gt;"Other",,SUBSTITUTE(E721," ","")&lt;&gt;"MiscellaneousArtists",SUBSTITUTE(E721," ","")&lt;&gt;"MiscellaneousArtist",E721&lt;&gt;"Miscellaneous",SUBSTITUTE(E721," ","")&lt;&gt;"MiscelaneousArtists",SUBSTITUTE(E721," ","")&lt;&gt;"MiscelaneousArtist",E721&lt;&gt;"Miscelaneous"),"update Releases set ArtistId=(select ArtistId from Artists where Name=N'"&amp;SUBSTITUTE(trim(E721),"'","''")&amp;"' and EnterpriseId="&amp;EntId&amp;"), SearchKeywords=concat_ws(' ', Name, N'"&amp;SUBSTITUTE(trim(E721),"'","''")&amp;"',(select Name from Labels where LabelId=Releases.LabelId), ReleaseId, UPC, Catalog) where "&amp;IF(A721&lt;&gt;"","UPC="&amp;A721,"Catalog='"&amp;SUBSTITUTE(trim(B721),"'","''")&amp;"'")&amp;" and EnterpriseId="&amp;EntId,IF(and(F721&lt;&gt;"Main Primary Artist",SUBSTITUTE(E721," ","")&lt;&gt;"VariousArtists",SUBSTITUTE(E721," ","")&lt;&gt;"VariousArtist",E721&lt;&gt;"Various",SUBSTITUTE(E721," ","")&lt;&gt;"AssortedArtists",SUBSTITUTE(E721," ","")&lt;&gt;"AssortedArtist",E721&lt;&gt;"Assorted",SUBSTITUTE(E721," ","")&lt;&gt;"AsortedArtists",SUBSTITUTE(E721," ","")&lt;&gt;"AsortedArtist",E721&lt;&gt;"Asorted",E721&lt;&gt;"Other",,SUBSTITUTE(E721," ","")&lt;&gt;"MiscellaneousArtists",SUBSTITUTE(E721," ","")&lt;&gt;"MiscellaneousArtist",E721&lt;&gt;"Miscellaneous",SUBSTITUTE(E721," ","")&lt;&gt;"MiscelaneousArtists",SUBSTITUTE(E721," ","")&lt;&gt;"MiscelaneousArtist",E721&lt;&gt;"Miscelaneous"),"INSERT into Contributors VALUES (newid(), "&amp;IF(F721&lt;&gt;"Primary Artist", "(select RoleId from ContributorRoles where Name='"&amp;F721&amp;"'), 0", "49, 1")&amp; ", null, (select max(ReleaseId) from Releases where "&amp;IF(A721&lt;&gt;"","UPC="&amp;A721,"Catalog='"&amp;SUBSTITUTE(trim(B721),"'","''")&amp;"'")&amp;" and EnterpriseId="&amp;EntId&amp;"), (select ArtistId from Artists where Name=N'"&amp;SUBSTITUTE(trim(E721),"'","''")&amp;"' and EnterpriseId="&amp;EntId&amp;"), null)",""))</f>
        <v>update Releases set ArtistId=(select ArtistId from Artists where Name=N'PeJota10*' and EnterpriseId=647322), SearchKeywords=concat_ws(' ', Name, N'PeJota10*',(select Name from Labels where LabelId=Releases.LabelId), ReleaseId, UPC, Catalog) where UPC=744553950657 and EnterpriseId=647322</v>
      </c>
    </row>
    <row r="722">
      <c r="A722" s="110">
        <v>7.44553950657E11</v>
      </c>
      <c r="B722" s="84"/>
      <c r="C722" s="134" t="str">
        <f t="array" ref="C722">ifs(and(isblank($A722),isblank($B722)),"", not(iserror(vlookup($A722&amp;$B722,'3) Release_Label'!$D:$D&amp;'3) Release_Label'!$E:$E,1,0))),vlookup($A722&amp;$B722,{'3) Release_Label'!$D:$D&amp;'3) Release_Label'!$E:$E,'3) Release_Label'!$F:$F},2,0), or(and(not(isblank($B722)),$B722=$B721,$A722&lt;&gt;$A721),and(not(isblank($A722)),$A722=$A721,$B722&lt;&gt;$B721)),"ID LISTS UNALIGNED",and($A722&lt;&gt;"",countif('3) Release_Label'!$D:$D,$A722)=0),"NO UPC MATCH in Release_Label",and($B722&lt;&gt;"",countif('3) Release_Label'!$E:$E,$B722)=0),"NO CATALOG ID MATCH in Release_Label",iserror(vlookup($A722&amp;$B722,'3) Release_Label'!$D:$D&amp;'3) Release_Label'!$E:$E,1,0)),"NO UPC-CATALOG ID pair MATCH in Release_Label" )</f>
        <v>Príncipe do Drible</v>
      </c>
      <c r="D722" s="134" t="str">
        <f t="array" ref="D722">ifs(and(isblank($A722),isblank($B722)),"", not(iserror(vlookup($A722&amp;$B722,'3) Release_Label'!$D:$D&amp;'3) Release_Label'!$E:$E,1,0))),vlookup($A722&amp;$B722,{'3) Release_Label'!$D:$D&amp;'3) Release_Label'!$E:$E,'3) Release_Label'!$H:$H},2,0), or(and(not(isblank($B722)),$B722=$B721,$A722&lt;&gt;$A721),and(not(isblank($A722)),$A722=$A721,$B722&lt;&gt;$B721)),"ID LISTS UNALIGNED",and($A722&lt;&gt;"",countif('3) Release_Label'!$D:$D,$A722)=0),"NO UPC MATCH in Release_Label",and($B722&lt;&gt;"",countif('3) Release_Label'!$E:$E,$B722)=0),"NO CATALOG ID MATCH in Release_Label",iserror(vlookup($A722&amp;$B722,'3) Release_Label'!$D:$D&amp;'3) Release_Label'!$E:$E,1,0)),"NO UPC-CATALOG ID pair MATCH in Release_Label" )</f>
        <v/>
      </c>
      <c r="E722" s="96" t="s">
        <v>53</v>
      </c>
      <c r="F722" s="135" t="s">
        <v>669</v>
      </c>
      <c r="G722" s="136" t="str">
        <f t="array" ref="G722">ifs(or($F722="",$F722="Main Primary Artist"),$F722,not(iserror(vlookup($F722,'Reference info'!$J$5:$J$8,1,0))),"Key Artist",not(iserror(vlookup($F722,'Reference info'!$J$38:$J$405,1,0))),"Performer",not(iserror(vlookup($F722,'Reference info'!$J$10:$J$36,1,0))),"Producer &amp; Engineer")</f>
        <v>Producer &amp; Engineer</v>
      </c>
      <c r="I722" s="8" t="str">
        <f>IF(AND(F722="Main Primary Artist",SUBSTITUTE(E722," ","")&lt;&gt;"VariousArtists",SUBSTITUTE(E722," ","")&lt;&gt;"VariousArtist",E722&lt;&gt;"Various",SUBSTITUTE(E722," ","")&lt;&gt;"AssortedArtists",SUBSTITUTE(E722," ","")&lt;&gt;"AssortedArtist",E722&lt;&gt;"Assorted",SUBSTITUTE(E722," ","")&lt;&gt;"AsortedArtists",SUBSTITUTE(E722," ","")&lt;&gt;"AsortedArtist",E722&lt;&gt;"Asorted",E722&lt;&gt;"Other",,SUBSTITUTE(E722," ","")&lt;&gt;"MiscellaneousArtists",SUBSTITUTE(E722," ","")&lt;&gt;"MiscellaneousArtist",E722&lt;&gt;"Miscellaneous",SUBSTITUTE(E722," ","")&lt;&gt;"MiscelaneousArtists",SUBSTITUTE(E722," ","")&lt;&gt;"MiscelaneousArtist",E722&lt;&gt;"Miscelaneous"),"update Releases set ArtistId=(select ArtistId from Artists where Name=N'"&amp;SUBSTITUTE(trim(E722),"'","''")&amp;"' and EnterpriseId="&amp;EntId&amp;"), SearchKeywords=concat_ws(' ', Name, N'"&amp;SUBSTITUTE(trim(E722),"'","''")&amp;"',(select Name from Labels where LabelId=Releases.LabelId), ReleaseId, UPC, Catalog) where "&amp;IF(A722&lt;&gt;"","UPC="&amp;A722,"Catalog='"&amp;SUBSTITUTE(trim(B722),"'","''")&amp;"'")&amp;" and EnterpriseId="&amp;EntId,IF(and(F722&lt;&gt;"Main Primary Artist",SUBSTITUTE(E722," ","")&lt;&gt;"VariousArtists",SUBSTITUTE(E722," ","")&lt;&gt;"VariousArtist",E722&lt;&gt;"Various",SUBSTITUTE(E722," ","")&lt;&gt;"AssortedArtists",SUBSTITUTE(E722," ","")&lt;&gt;"AssortedArtist",E722&lt;&gt;"Assorted",SUBSTITUTE(E722," ","")&lt;&gt;"AsortedArtists",SUBSTITUTE(E722," ","")&lt;&gt;"AsortedArtist",E722&lt;&gt;"Asorted",E722&lt;&gt;"Other",,SUBSTITUTE(E722," ","")&lt;&gt;"MiscellaneousArtists",SUBSTITUTE(E722," ","")&lt;&gt;"MiscellaneousArtist",E722&lt;&gt;"Miscellaneous",SUBSTITUTE(E722," ","")&lt;&gt;"MiscelaneousArtists",SUBSTITUTE(E722," ","")&lt;&gt;"MiscelaneousArtist",E722&lt;&gt;"Miscelaneous"),"INSERT into Contributors VALUES (newid(), "&amp;IF(F722&lt;&gt;"Primary Artist", "(select RoleId from ContributorRoles where Name='"&amp;F722&amp;"'), 0", "49, 1")&amp; ", null, (select max(ReleaseId) from Releases where "&amp;IF(A722&lt;&gt;"","UPC="&amp;A722,"Catalog='"&amp;SUBSTITUTE(trim(B722),"'","''")&amp;"'")&amp;" and EnterpriseId="&amp;EntId&amp;"), (select ArtistId from Artists where Name=N'"&amp;SUBSTITUTE(trim(E722),"'","''")&amp;"' and EnterpriseId="&amp;EntId&amp;"), null)",""))</f>
        <v>INSERT into Contributors VALUES (newid(), (select RoleId from ContributorRoles where Name='Engineer'), 0, null, (select max(ReleaseId) from Releases where UPC=744553950657 and EnterpriseId=647322), (select ArtistId from Artists where Name=N'PeJota10*' and EnterpriseId=647322), null)</v>
      </c>
    </row>
    <row r="723">
      <c r="A723" s="110">
        <v>7.50667091469E11</v>
      </c>
      <c r="B723" s="84"/>
      <c r="C723" s="134" t="str">
        <f t="array" ref="C723">ifs(and(isblank($A723),isblank($B723)),"", not(iserror(vlookup($A723&amp;$B723,'3) Release_Label'!$D:$D&amp;'3) Release_Label'!$E:$E,1,0))),vlookup($A723&amp;$B723,{'3) Release_Label'!$D:$D&amp;'3) Release_Label'!$E:$E,'3) Release_Label'!$F:$F},2,0), or(and(not(isblank($B723)),$B723=$B722,$A723&lt;&gt;$A722),and(not(isblank($A723)),$A723=$A722,$B723&lt;&gt;$B722)),"ID LISTS UNALIGNED",and($A723&lt;&gt;"",countif('3) Release_Label'!$D:$D,$A723)=0),"NO UPC MATCH in Release_Label",and($B723&lt;&gt;"",countif('3) Release_Label'!$E:$E,$B723)=0),"NO CATALOG ID MATCH in Release_Label",iserror(vlookup($A723&amp;$B723,'3) Release_Label'!$D:$D&amp;'3) Release_Label'!$E:$E,1,0)),"NO UPC-CATALOG ID pair MATCH in Release_Label" )</f>
        <v>Poesia Geek #3: Magia</v>
      </c>
      <c r="D723" s="134" t="str">
        <f t="array" ref="D723">ifs(and(isblank($A723),isblank($B723)),"", not(iserror(vlookup($A723&amp;$B723,'3) Release_Label'!$D:$D&amp;'3) Release_Label'!$E:$E,1,0))),vlookup($A723&amp;$B723,{'3) Release_Label'!$D:$D&amp;'3) Release_Label'!$E:$E,'3) Release_Label'!$H:$H},2,0), or(and(not(isblank($B723)),$B723=$B722,$A723&lt;&gt;$A722),and(not(isblank($A723)),$A723=$A722,$B723&lt;&gt;$B722)),"ID LISTS UNALIGNED",and($A723&lt;&gt;"",countif('3) Release_Label'!$D:$D,$A723)=0),"NO UPC MATCH in Release_Label",and($B723&lt;&gt;"",countif('3) Release_Label'!$E:$E,$B723)=0),"NO CATALOG ID MATCH in Release_Label",iserror(vlookup($A723&amp;$B723,'3) Release_Label'!$D:$D&amp;'3) Release_Label'!$E:$E,1,0)),"NO UPC-CATALOG ID pair MATCH in Release_Label" )</f>
        <v/>
      </c>
      <c r="E723" s="96" t="s">
        <v>53</v>
      </c>
      <c r="F723" s="135" t="s">
        <v>667</v>
      </c>
      <c r="G723" s="136" t="str">
        <f t="array" ref="G723">ifs(or($F723="",$F723="Main Primary Artist"),$F723,not(iserror(vlookup($F723,'Reference info'!$J$5:$J$8,1,0))),"Key Artist",not(iserror(vlookup($F723,'Reference info'!$J$38:$J$405,1,0))),"Performer",not(iserror(vlookup($F723,'Reference info'!$J$10:$J$36,1,0))),"Producer &amp; Engineer")</f>
        <v>Producer &amp; Engineer</v>
      </c>
      <c r="I723" s="8" t="str">
        <f>IF(AND(F723="Main Primary Artist",SUBSTITUTE(E723," ","")&lt;&gt;"VariousArtists",SUBSTITUTE(E723," ","")&lt;&gt;"VariousArtist",E723&lt;&gt;"Various",SUBSTITUTE(E723," ","")&lt;&gt;"AssortedArtists",SUBSTITUTE(E723," ","")&lt;&gt;"AssortedArtist",E723&lt;&gt;"Assorted",SUBSTITUTE(E723," ","")&lt;&gt;"AsortedArtists",SUBSTITUTE(E723," ","")&lt;&gt;"AsortedArtist",E723&lt;&gt;"Asorted",E723&lt;&gt;"Other",,SUBSTITUTE(E723," ","")&lt;&gt;"MiscellaneousArtists",SUBSTITUTE(E723," ","")&lt;&gt;"MiscellaneousArtist",E723&lt;&gt;"Miscellaneous",SUBSTITUTE(E723," ","")&lt;&gt;"MiscelaneousArtists",SUBSTITUTE(E723," ","")&lt;&gt;"MiscelaneousArtist",E723&lt;&gt;"Miscelaneous"),"update Releases set ArtistId=(select ArtistId from Artists where Name=N'"&amp;SUBSTITUTE(trim(E723),"'","''")&amp;"' and EnterpriseId="&amp;EntId&amp;"), SearchKeywords=concat_ws(' ', Name, N'"&amp;SUBSTITUTE(trim(E723),"'","''")&amp;"',(select Name from Labels where LabelId=Releases.LabelId), ReleaseId, UPC, Catalog) where "&amp;IF(A723&lt;&gt;"","UPC="&amp;A723,"Catalog='"&amp;SUBSTITUTE(trim(B723),"'","''")&amp;"'")&amp;" and EnterpriseId="&amp;EntId,IF(and(F723&lt;&gt;"Main Primary Artist",SUBSTITUTE(E723," ","")&lt;&gt;"VariousArtists",SUBSTITUTE(E723," ","")&lt;&gt;"VariousArtist",E723&lt;&gt;"Various",SUBSTITUTE(E723," ","")&lt;&gt;"AssortedArtists",SUBSTITUTE(E723," ","")&lt;&gt;"AssortedArtist",E723&lt;&gt;"Assorted",SUBSTITUTE(E723," ","")&lt;&gt;"AsortedArtists",SUBSTITUTE(E723," ","")&lt;&gt;"AsortedArtist",E723&lt;&gt;"Asorted",E723&lt;&gt;"Other",,SUBSTITUTE(E723," ","")&lt;&gt;"MiscellaneousArtists",SUBSTITUTE(E723," ","")&lt;&gt;"MiscellaneousArtist",E723&lt;&gt;"Miscellaneous",SUBSTITUTE(E723," ","")&lt;&gt;"MiscelaneousArtists",SUBSTITUTE(E723," ","")&lt;&gt;"MiscelaneousArtist",E723&lt;&gt;"Miscelaneous"),"INSERT into Contributors VALUES (newid(), "&amp;IF(F723&lt;&gt;"Primary Artist", "(select RoleId from ContributorRoles where Name='"&amp;F723&amp;"'), 0", "49, 1")&amp; ", null, (select max(ReleaseId) from Releases where "&amp;IF(A723&lt;&gt;"","UPC="&amp;A723,"Catalog='"&amp;SUBSTITUTE(trim(B723),"'","''")&amp;"'")&amp;" and EnterpriseId="&amp;EntId&amp;"), (select ArtistId from Artists where Name=N'"&amp;SUBSTITUTE(trim(E723),"'","''")&amp;"' and EnterpriseId="&amp;EntId&amp;"), null)",""))</f>
        <v>INSERT into Contributors VALUES (newid(), (select RoleId from ContributorRoles where Name='Producer'), 0, null, (select max(ReleaseId) from Releases where UPC=750667091469 and EnterpriseId=647322), (select ArtistId from Artists where Name=N'PeJota10*' and EnterpriseId=647322), null)</v>
      </c>
    </row>
    <row r="724">
      <c r="A724" s="110">
        <v>7.50667091469E11</v>
      </c>
      <c r="B724" s="84"/>
      <c r="C724" s="134" t="str">
        <f t="array" ref="C724">ifs(and(isblank($A724),isblank($B724)),"", not(iserror(vlookup($A724&amp;$B724,'3) Release_Label'!$D:$D&amp;'3) Release_Label'!$E:$E,1,0))),vlookup($A724&amp;$B724,{'3) Release_Label'!$D:$D&amp;'3) Release_Label'!$E:$E,'3) Release_Label'!$F:$F},2,0), or(and(not(isblank($B724)),$B724=$B723,$A724&lt;&gt;$A723),and(not(isblank($A724)),$A724=$A723,$B724&lt;&gt;$B723)),"ID LISTS UNALIGNED",and($A724&lt;&gt;"",countif('3) Release_Label'!$D:$D,$A724)=0),"NO UPC MATCH in Release_Label",and($B724&lt;&gt;"",countif('3) Release_Label'!$E:$E,$B724)=0),"NO CATALOG ID MATCH in Release_Label",iserror(vlookup($A724&amp;$B724,'3) Release_Label'!$D:$D&amp;'3) Release_Label'!$E:$E,1,0)),"NO UPC-CATALOG ID pair MATCH in Release_Label" )</f>
        <v>Poesia Geek #3: Magia</v>
      </c>
      <c r="D724" s="134" t="str">
        <f t="array" ref="D724">ifs(and(isblank($A724),isblank($B724)),"", not(iserror(vlookup($A724&amp;$B724,'3) Release_Label'!$D:$D&amp;'3) Release_Label'!$E:$E,1,0))),vlookup($A724&amp;$B724,{'3) Release_Label'!$D:$D&amp;'3) Release_Label'!$E:$E,'3) Release_Label'!$H:$H},2,0), or(and(not(isblank($B724)),$B724=$B723,$A724&lt;&gt;$A723),and(not(isblank($A724)),$A724=$A723,$B724&lt;&gt;$B723)),"ID LISTS UNALIGNED",and($A724&lt;&gt;"",countif('3) Release_Label'!$D:$D,$A724)=0),"NO UPC MATCH in Release_Label",and($B724&lt;&gt;"",countif('3) Release_Label'!$E:$E,$B724)=0),"NO CATALOG ID MATCH in Release_Label",iserror(vlookup($A724&amp;$B724,'3) Release_Label'!$D:$D&amp;'3) Release_Label'!$E:$E,1,0)),"NO UPC-CATALOG ID pair MATCH in Release_Label" )</f>
        <v/>
      </c>
      <c r="E724" s="96" t="s">
        <v>53</v>
      </c>
      <c r="F724" s="140" t="s">
        <v>666</v>
      </c>
      <c r="G724" s="136" t="str">
        <f t="array" ref="G724">ifs(or($F724="",$F724="Main Primary Artist"),$F724,not(iserror(vlookup($F724,'Reference info'!$J$5:$J$8,1,0))),"Key Artist",not(iserror(vlookup($F724,'Reference info'!$J$38:$J$405,1,0))),"Performer",not(iserror(vlookup($F724,'Reference info'!$J$10:$J$36,1,0))),"Producer &amp; Engineer")</f>
        <v>Main Primary Artist</v>
      </c>
      <c r="I724" s="8" t="str">
        <f>IF(AND(F724="Main Primary Artist",SUBSTITUTE(E724," ","")&lt;&gt;"VariousArtists",SUBSTITUTE(E724," ","")&lt;&gt;"VariousArtist",E724&lt;&gt;"Various",SUBSTITUTE(E724," ","")&lt;&gt;"AssortedArtists",SUBSTITUTE(E724," ","")&lt;&gt;"AssortedArtist",E724&lt;&gt;"Assorted",SUBSTITUTE(E724," ","")&lt;&gt;"AsortedArtists",SUBSTITUTE(E724," ","")&lt;&gt;"AsortedArtist",E724&lt;&gt;"Asorted",E724&lt;&gt;"Other",,SUBSTITUTE(E724," ","")&lt;&gt;"MiscellaneousArtists",SUBSTITUTE(E724," ","")&lt;&gt;"MiscellaneousArtist",E724&lt;&gt;"Miscellaneous",SUBSTITUTE(E724," ","")&lt;&gt;"MiscelaneousArtists",SUBSTITUTE(E724," ","")&lt;&gt;"MiscelaneousArtist",E724&lt;&gt;"Miscelaneous"),"update Releases set ArtistId=(select ArtistId from Artists where Name=N'"&amp;SUBSTITUTE(trim(E724),"'","''")&amp;"' and EnterpriseId="&amp;EntId&amp;"), SearchKeywords=concat_ws(' ', Name, N'"&amp;SUBSTITUTE(trim(E724),"'","''")&amp;"',(select Name from Labels where LabelId=Releases.LabelId), ReleaseId, UPC, Catalog) where "&amp;IF(A724&lt;&gt;"","UPC="&amp;A724,"Catalog='"&amp;SUBSTITUTE(trim(B724),"'","''")&amp;"'")&amp;" and EnterpriseId="&amp;EntId,IF(and(F724&lt;&gt;"Main Primary Artist",SUBSTITUTE(E724," ","")&lt;&gt;"VariousArtists",SUBSTITUTE(E724," ","")&lt;&gt;"VariousArtist",E724&lt;&gt;"Various",SUBSTITUTE(E724," ","")&lt;&gt;"AssortedArtists",SUBSTITUTE(E724," ","")&lt;&gt;"AssortedArtist",E724&lt;&gt;"Assorted",SUBSTITUTE(E724," ","")&lt;&gt;"AsortedArtists",SUBSTITUTE(E724," ","")&lt;&gt;"AsortedArtist",E724&lt;&gt;"Asorted",E724&lt;&gt;"Other",,SUBSTITUTE(E724," ","")&lt;&gt;"MiscellaneousArtists",SUBSTITUTE(E724," ","")&lt;&gt;"MiscellaneousArtist",E724&lt;&gt;"Miscellaneous",SUBSTITUTE(E724," ","")&lt;&gt;"MiscelaneousArtists",SUBSTITUTE(E724," ","")&lt;&gt;"MiscelaneousArtist",E724&lt;&gt;"Miscelaneous"),"INSERT into Contributors VALUES (newid(), "&amp;IF(F724&lt;&gt;"Primary Artist", "(select RoleId from ContributorRoles where Name='"&amp;F724&amp;"'), 0", "49, 1")&amp; ", null, (select max(ReleaseId) from Releases where "&amp;IF(A724&lt;&gt;"","UPC="&amp;A724,"Catalog='"&amp;SUBSTITUTE(trim(B724),"'","''")&amp;"'")&amp;" and EnterpriseId="&amp;EntId&amp;"), (select ArtistId from Artists where Name=N'"&amp;SUBSTITUTE(trim(E724),"'","''")&amp;"' and EnterpriseId="&amp;EntId&amp;"), null)",""))</f>
        <v>update Releases set ArtistId=(select ArtistId from Artists where Name=N'PeJota10*' and EnterpriseId=647322), SearchKeywords=concat_ws(' ', Name, N'PeJota10*',(select Name from Labels where LabelId=Releases.LabelId), ReleaseId, UPC, Catalog) where UPC=750667091469 and EnterpriseId=647322</v>
      </c>
    </row>
    <row r="725">
      <c r="A725" s="110">
        <v>7.50667091469E11</v>
      </c>
      <c r="B725" s="84"/>
      <c r="C725" s="134" t="str">
        <f t="array" ref="C725">ifs(and(isblank($A725),isblank($B725)),"", not(iserror(vlookup($A725&amp;$B725,'3) Release_Label'!$D:$D&amp;'3) Release_Label'!$E:$E,1,0))),vlookup($A725&amp;$B725,{'3) Release_Label'!$D:$D&amp;'3) Release_Label'!$E:$E,'3) Release_Label'!$F:$F},2,0), or(and(not(isblank($B725)),$B725=$B724,$A725&lt;&gt;$A724),and(not(isblank($A725)),$A725=$A724,$B725&lt;&gt;$B724)),"ID LISTS UNALIGNED",and($A725&lt;&gt;"",countif('3) Release_Label'!$D:$D,$A725)=0),"NO UPC MATCH in Release_Label",and($B725&lt;&gt;"",countif('3) Release_Label'!$E:$E,$B725)=0),"NO CATALOG ID MATCH in Release_Label",iserror(vlookup($A725&amp;$B725,'3) Release_Label'!$D:$D&amp;'3) Release_Label'!$E:$E,1,0)),"NO UPC-CATALOG ID pair MATCH in Release_Label" )</f>
        <v>Poesia Geek #3: Magia</v>
      </c>
      <c r="D725" s="134" t="str">
        <f t="array" ref="D725">ifs(and(isblank($A725),isblank($B725)),"", not(iserror(vlookup($A725&amp;$B725,'3) Release_Label'!$D:$D&amp;'3) Release_Label'!$E:$E,1,0))),vlookup($A725&amp;$B725,{'3) Release_Label'!$D:$D&amp;'3) Release_Label'!$E:$E,'3) Release_Label'!$H:$H},2,0), or(and(not(isblank($B725)),$B725=$B724,$A725&lt;&gt;$A724),and(not(isblank($A725)),$A725=$A724,$B725&lt;&gt;$B724)),"ID LISTS UNALIGNED",and($A725&lt;&gt;"",countif('3) Release_Label'!$D:$D,$A725)=0),"NO UPC MATCH in Release_Label",and($B725&lt;&gt;"",countif('3) Release_Label'!$E:$E,$B725)=0),"NO CATALOG ID MATCH in Release_Label",iserror(vlookup($A725&amp;$B725,'3) Release_Label'!$D:$D&amp;'3) Release_Label'!$E:$E,1,0)),"NO UPC-CATALOG ID pair MATCH in Release_Label" )</f>
        <v/>
      </c>
      <c r="E725" s="96" t="s">
        <v>77</v>
      </c>
      <c r="F725" s="93" t="s">
        <v>672</v>
      </c>
      <c r="G725" s="136" t="str">
        <f t="array" ref="G725">ifs(or($F725="",$F725="Main Primary Artist"),$F725,not(iserror(vlookup($F725,'Reference info'!$J$5:$J$8,1,0))),"Key Artist",not(iserror(vlookup($F725,'Reference info'!$J$38:$J$405,1,0))),"Performer",not(iserror(vlookup($F725,'Reference info'!$J$10:$J$36,1,0))),"Producer &amp; Engineer")</f>
        <v>Key Artist</v>
      </c>
      <c r="I725" s="8" t="str">
        <f>IF(AND(F725="Main Primary Artist",SUBSTITUTE(E725," ","")&lt;&gt;"VariousArtists",SUBSTITUTE(E725," ","")&lt;&gt;"VariousArtist",E725&lt;&gt;"Various",SUBSTITUTE(E725," ","")&lt;&gt;"AssortedArtists",SUBSTITUTE(E725," ","")&lt;&gt;"AssortedArtist",E725&lt;&gt;"Assorted",SUBSTITUTE(E725," ","")&lt;&gt;"AsortedArtists",SUBSTITUTE(E725," ","")&lt;&gt;"AsortedArtist",E725&lt;&gt;"Asorted",E725&lt;&gt;"Other",,SUBSTITUTE(E725," ","")&lt;&gt;"MiscellaneousArtists",SUBSTITUTE(E725," ","")&lt;&gt;"MiscellaneousArtist",E725&lt;&gt;"Miscellaneous",SUBSTITUTE(E725," ","")&lt;&gt;"MiscelaneousArtists",SUBSTITUTE(E725," ","")&lt;&gt;"MiscelaneousArtist",E725&lt;&gt;"Miscelaneous"),"update Releases set ArtistId=(select ArtistId from Artists where Name=N'"&amp;SUBSTITUTE(trim(E725),"'","''")&amp;"' and EnterpriseId="&amp;EntId&amp;"), SearchKeywords=concat_ws(' ', Name, N'"&amp;SUBSTITUTE(trim(E725),"'","''")&amp;"',(select Name from Labels where LabelId=Releases.LabelId), ReleaseId, UPC, Catalog) where "&amp;IF(A725&lt;&gt;"","UPC="&amp;A725,"Catalog='"&amp;SUBSTITUTE(trim(B725),"'","''")&amp;"'")&amp;" and EnterpriseId="&amp;EntId,IF(and(F725&lt;&gt;"Main Primary Artist",SUBSTITUTE(E725," ","")&lt;&gt;"VariousArtists",SUBSTITUTE(E725," ","")&lt;&gt;"VariousArtist",E725&lt;&gt;"Various",SUBSTITUTE(E725," ","")&lt;&gt;"AssortedArtists",SUBSTITUTE(E725," ","")&lt;&gt;"AssortedArtist",E725&lt;&gt;"Assorted",SUBSTITUTE(E725," ","")&lt;&gt;"AsortedArtists",SUBSTITUTE(E725," ","")&lt;&gt;"AsortedArtist",E725&lt;&gt;"Asorted",E725&lt;&gt;"Other",,SUBSTITUTE(E725," ","")&lt;&gt;"MiscellaneousArtists",SUBSTITUTE(E725," ","")&lt;&gt;"MiscellaneousArtist",E725&lt;&gt;"Miscellaneous",SUBSTITUTE(E725," ","")&lt;&gt;"MiscelaneousArtists",SUBSTITUTE(E725," ","")&lt;&gt;"MiscelaneousArtist",E725&lt;&gt;"Miscelaneous"),"INSERT into Contributors VALUES (newid(), "&amp;IF(F725&lt;&gt;"Primary Artist", "(select RoleId from ContributorRoles where Name='"&amp;F725&amp;"'), 0", "49, 1")&amp; ", null, (select max(ReleaseId) from Releases where "&amp;IF(A725&lt;&gt;"","UPC="&amp;A725,"Catalog='"&amp;SUBSTITUTE(trim(B725),"'","''")&amp;"'")&amp;" and EnterpriseId="&amp;EntId&amp;"), (select ArtistId from Artists where Name=N'"&amp;SUBSTITUTE(trim(E725),"'","''")&amp;"' and EnterpriseId="&amp;EntId&amp;"), null)",""))</f>
        <v>INSERT into Contributors VALUES (newid(), (select RoleId from ContributorRoles where Name='Featuring'), 0, null, (select max(ReleaseId) from Releases where UPC=750667091469 and EnterpriseId=647322), (select ArtistId from Artists where Name=N'Akashi Cruz' and EnterpriseId=647322), null)</v>
      </c>
    </row>
    <row r="726">
      <c r="A726" s="110">
        <v>7.50667091469E11</v>
      </c>
      <c r="B726" s="84"/>
      <c r="C726" s="134" t="str">
        <f t="array" ref="C726">ifs(and(isblank($A726),isblank($B726)),"", not(iserror(vlookup($A726&amp;$B726,'3) Release_Label'!$D:$D&amp;'3) Release_Label'!$E:$E,1,0))),vlookup($A726&amp;$B726,{'3) Release_Label'!$D:$D&amp;'3) Release_Label'!$E:$E,'3) Release_Label'!$F:$F},2,0), or(and(not(isblank($B726)),$B726=$B725,$A726&lt;&gt;$A725),and(not(isblank($A726)),$A726=$A725,$B726&lt;&gt;$B725)),"ID LISTS UNALIGNED",and($A726&lt;&gt;"",countif('3) Release_Label'!$D:$D,$A726)=0),"NO UPC MATCH in Release_Label",and($B726&lt;&gt;"",countif('3) Release_Label'!$E:$E,$B726)=0),"NO CATALOG ID MATCH in Release_Label",iserror(vlookup($A726&amp;$B726,'3) Release_Label'!$D:$D&amp;'3) Release_Label'!$E:$E,1,0)),"NO UPC-CATALOG ID pair MATCH in Release_Label" )</f>
        <v>Poesia Geek #3: Magia</v>
      </c>
      <c r="D726" s="134" t="str">
        <f t="array" ref="D726">ifs(and(isblank($A726),isblank($B726)),"", not(iserror(vlookup($A726&amp;$B726,'3) Release_Label'!$D:$D&amp;'3) Release_Label'!$E:$E,1,0))),vlookup($A726&amp;$B726,{'3) Release_Label'!$D:$D&amp;'3) Release_Label'!$E:$E,'3) Release_Label'!$H:$H},2,0), or(and(not(isblank($B726)),$B726=$B725,$A726&lt;&gt;$A725),and(not(isblank($A726)),$A726=$A725,$B726&lt;&gt;$B725)),"ID LISTS UNALIGNED",and($A726&lt;&gt;"",countif('3) Release_Label'!$D:$D,$A726)=0),"NO UPC MATCH in Release_Label",and($B726&lt;&gt;"",countif('3) Release_Label'!$E:$E,$B726)=0),"NO CATALOG ID MATCH in Release_Label",iserror(vlookup($A726&amp;$B726,'3) Release_Label'!$D:$D&amp;'3) Release_Label'!$E:$E,1,0)),"NO UPC-CATALOG ID pair MATCH in Release_Label" )</f>
        <v/>
      </c>
      <c r="E726" s="96" t="s">
        <v>47</v>
      </c>
      <c r="F726" s="93" t="s">
        <v>672</v>
      </c>
      <c r="G726" s="136" t="str">
        <f t="array" ref="G726">ifs(or($F726="",$F726="Main Primary Artist"),$F726,not(iserror(vlookup($F726,'Reference info'!$J$5:$J$8,1,0))),"Key Artist",not(iserror(vlookup($F726,'Reference info'!$J$38:$J$405,1,0))),"Performer",not(iserror(vlookup($F726,'Reference info'!$J$10:$J$36,1,0))),"Producer &amp; Engineer")</f>
        <v>Key Artist</v>
      </c>
      <c r="I726" s="8" t="str">
        <f>IF(AND(F726="Main Primary Artist",SUBSTITUTE(E726," ","")&lt;&gt;"VariousArtists",SUBSTITUTE(E726," ","")&lt;&gt;"VariousArtist",E726&lt;&gt;"Various",SUBSTITUTE(E726," ","")&lt;&gt;"AssortedArtists",SUBSTITUTE(E726," ","")&lt;&gt;"AssortedArtist",E726&lt;&gt;"Assorted",SUBSTITUTE(E726," ","")&lt;&gt;"AsortedArtists",SUBSTITUTE(E726," ","")&lt;&gt;"AsortedArtist",E726&lt;&gt;"Asorted",E726&lt;&gt;"Other",,SUBSTITUTE(E726," ","")&lt;&gt;"MiscellaneousArtists",SUBSTITUTE(E726," ","")&lt;&gt;"MiscellaneousArtist",E726&lt;&gt;"Miscellaneous",SUBSTITUTE(E726," ","")&lt;&gt;"MiscelaneousArtists",SUBSTITUTE(E726," ","")&lt;&gt;"MiscelaneousArtist",E726&lt;&gt;"Miscelaneous"),"update Releases set ArtistId=(select ArtistId from Artists where Name=N'"&amp;SUBSTITUTE(trim(E726),"'","''")&amp;"' and EnterpriseId="&amp;EntId&amp;"), SearchKeywords=concat_ws(' ', Name, N'"&amp;SUBSTITUTE(trim(E726),"'","''")&amp;"',(select Name from Labels where LabelId=Releases.LabelId), ReleaseId, UPC, Catalog) where "&amp;IF(A726&lt;&gt;"","UPC="&amp;A726,"Catalog='"&amp;SUBSTITUTE(trim(B726),"'","''")&amp;"'")&amp;" and EnterpriseId="&amp;EntId,IF(and(F726&lt;&gt;"Main Primary Artist",SUBSTITUTE(E726," ","")&lt;&gt;"VariousArtists",SUBSTITUTE(E726," ","")&lt;&gt;"VariousArtist",E726&lt;&gt;"Various",SUBSTITUTE(E726," ","")&lt;&gt;"AssortedArtists",SUBSTITUTE(E726," ","")&lt;&gt;"AssortedArtist",E726&lt;&gt;"Assorted",SUBSTITUTE(E726," ","")&lt;&gt;"AsortedArtists",SUBSTITUTE(E726," ","")&lt;&gt;"AsortedArtist",E726&lt;&gt;"Asorted",E726&lt;&gt;"Other",,SUBSTITUTE(E726," ","")&lt;&gt;"MiscellaneousArtists",SUBSTITUTE(E726," ","")&lt;&gt;"MiscellaneousArtist",E726&lt;&gt;"Miscellaneous",SUBSTITUTE(E726," ","")&lt;&gt;"MiscelaneousArtists",SUBSTITUTE(E726," ","")&lt;&gt;"MiscelaneousArtist",E726&lt;&gt;"Miscelaneous"),"INSERT into Contributors VALUES (newid(), "&amp;IF(F726&lt;&gt;"Primary Artist", "(select RoleId from ContributorRoles where Name='"&amp;F726&amp;"'), 0", "49, 1")&amp; ", null, (select max(ReleaseId) from Releases where "&amp;IF(A726&lt;&gt;"","UPC="&amp;A726,"Catalog='"&amp;SUBSTITUTE(trim(B726),"'","''")&amp;"'")&amp;" and EnterpriseId="&amp;EntId&amp;"), (select ArtistId from Artists where Name=N'"&amp;SUBSTITUTE(trim(E726),"'","''")&amp;"' and EnterpriseId="&amp;EntId&amp;"), null)",""))</f>
        <v>INSERT into Contributors VALUES (newid(), (select RoleId from ContributorRoles where Name='Featuring'), 0, null, (select max(ReleaseId) from Releases where UPC=750667091469 and EnterpriseId=647322), (select ArtistId from Artists where Name=N'ÉoDan' and EnterpriseId=647322), null)</v>
      </c>
    </row>
    <row r="727">
      <c r="A727" s="110">
        <v>7.50667091469E11</v>
      </c>
      <c r="B727" s="84"/>
      <c r="C727" s="134" t="str">
        <f t="array" ref="C727">ifs(and(isblank($A727),isblank($B727)),"", not(iserror(vlookup($A727&amp;$B727,'3) Release_Label'!$D:$D&amp;'3) Release_Label'!$E:$E,1,0))),vlookup($A727&amp;$B727,{'3) Release_Label'!$D:$D&amp;'3) Release_Label'!$E:$E,'3) Release_Label'!$F:$F},2,0), or(and(not(isblank($B727)),$B727=$B726,$A727&lt;&gt;$A726),and(not(isblank($A727)),$A727=$A726,$B727&lt;&gt;$B726)),"ID LISTS UNALIGNED",and($A727&lt;&gt;"",countif('3) Release_Label'!$D:$D,$A727)=0),"NO UPC MATCH in Release_Label",and($B727&lt;&gt;"",countif('3) Release_Label'!$E:$E,$B727)=0),"NO CATALOG ID MATCH in Release_Label",iserror(vlookup($A727&amp;$B727,'3) Release_Label'!$D:$D&amp;'3) Release_Label'!$E:$E,1,0)),"NO UPC-CATALOG ID pair MATCH in Release_Label" )</f>
        <v>Poesia Geek #3: Magia</v>
      </c>
      <c r="D727" s="134" t="str">
        <f t="array" ref="D727">ifs(and(isblank($A727),isblank($B727)),"", not(iserror(vlookup($A727&amp;$B727,'3) Release_Label'!$D:$D&amp;'3) Release_Label'!$E:$E,1,0))),vlookup($A727&amp;$B727,{'3) Release_Label'!$D:$D&amp;'3) Release_Label'!$E:$E,'3) Release_Label'!$H:$H},2,0), or(and(not(isblank($B727)),$B727=$B726,$A727&lt;&gt;$A726),and(not(isblank($A727)),$A727=$A726,$B727&lt;&gt;$B726)),"ID LISTS UNALIGNED",and($A727&lt;&gt;"",countif('3) Release_Label'!$D:$D,$A727)=0),"NO UPC MATCH in Release_Label",and($B727&lt;&gt;"",countif('3) Release_Label'!$E:$E,$B727)=0),"NO CATALOG ID MATCH in Release_Label",iserror(vlookup($A727&amp;$B727,'3) Release_Label'!$D:$D&amp;'3) Release_Label'!$E:$E,1,0)),"NO UPC-CATALOG ID pair MATCH in Release_Label" )</f>
        <v/>
      </c>
      <c r="E727" s="96" t="s">
        <v>49</v>
      </c>
      <c r="F727" s="93" t="s">
        <v>672</v>
      </c>
      <c r="G727" s="136" t="str">
        <f t="array" ref="G727">ifs(or($F727="",$F727="Main Primary Artist"),$F727,not(iserror(vlookup($F727,'Reference info'!$J$5:$J$8,1,0))),"Key Artist",not(iserror(vlookup($F727,'Reference info'!$J$38:$J$405,1,0))),"Performer",not(iserror(vlookup($F727,'Reference info'!$J$10:$J$36,1,0))),"Producer &amp; Engineer")</f>
        <v>Key Artist</v>
      </c>
      <c r="I727" s="8" t="str">
        <f>IF(AND(F727="Main Primary Artist",SUBSTITUTE(E727," ","")&lt;&gt;"VariousArtists",SUBSTITUTE(E727," ","")&lt;&gt;"VariousArtist",E727&lt;&gt;"Various",SUBSTITUTE(E727," ","")&lt;&gt;"AssortedArtists",SUBSTITUTE(E727," ","")&lt;&gt;"AssortedArtist",E727&lt;&gt;"Assorted",SUBSTITUTE(E727," ","")&lt;&gt;"AsortedArtists",SUBSTITUTE(E727," ","")&lt;&gt;"AsortedArtist",E727&lt;&gt;"Asorted",E727&lt;&gt;"Other",,SUBSTITUTE(E727," ","")&lt;&gt;"MiscellaneousArtists",SUBSTITUTE(E727," ","")&lt;&gt;"MiscellaneousArtist",E727&lt;&gt;"Miscellaneous",SUBSTITUTE(E727," ","")&lt;&gt;"MiscelaneousArtists",SUBSTITUTE(E727," ","")&lt;&gt;"MiscelaneousArtist",E727&lt;&gt;"Miscelaneous"),"update Releases set ArtistId=(select ArtistId from Artists where Name=N'"&amp;SUBSTITUTE(trim(E727),"'","''")&amp;"' and EnterpriseId="&amp;EntId&amp;"), SearchKeywords=concat_ws(' ', Name, N'"&amp;SUBSTITUTE(trim(E727),"'","''")&amp;"',(select Name from Labels where LabelId=Releases.LabelId), ReleaseId, UPC, Catalog) where "&amp;IF(A727&lt;&gt;"","UPC="&amp;A727,"Catalog='"&amp;SUBSTITUTE(trim(B727),"'","''")&amp;"'")&amp;" and EnterpriseId="&amp;EntId,IF(and(F727&lt;&gt;"Main Primary Artist",SUBSTITUTE(E727," ","")&lt;&gt;"VariousArtists",SUBSTITUTE(E727," ","")&lt;&gt;"VariousArtist",E727&lt;&gt;"Various",SUBSTITUTE(E727," ","")&lt;&gt;"AssortedArtists",SUBSTITUTE(E727," ","")&lt;&gt;"AssortedArtist",E727&lt;&gt;"Assorted",SUBSTITUTE(E727," ","")&lt;&gt;"AsortedArtists",SUBSTITUTE(E727," ","")&lt;&gt;"AsortedArtist",E727&lt;&gt;"Asorted",E727&lt;&gt;"Other",,SUBSTITUTE(E727," ","")&lt;&gt;"MiscellaneousArtists",SUBSTITUTE(E727," ","")&lt;&gt;"MiscellaneousArtist",E727&lt;&gt;"Miscellaneous",SUBSTITUTE(E727," ","")&lt;&gt;"MiscelaneousArtists",SUBSTITUTE(E727," ","")&lt;&gt;"MiscelaneousArtist",E727&lt;&gt;"Miscelaneous"),"INSERT into Contributors VALUES (newid(), "&amp;IF(F727&lt;&gt;"Primary Artist", "(select RoleId from ContributorRoles where Name='"&amp;F727&amp;"'), 0", "49, 1")&amp; ", null, (select max(ReleaseId) from Releases where "&amp;IF(A727&lt;&gt;"","UPC="&amp;A727,"Catalog='"&amp;SUBSTITUTE(trim(B727),"'","''")&amp;"'")&amp;" and EnterpriseId="&amp;EntId&amp;"), (select ArtistId from Artists where Name=N'"&amp;SUBSTITUTE(trim(E727),"'","''")&amp;"' and EnterpriseId="&amp;EntId&amp;"), null)",""))</f>
        <v>INSERT into Contributors VALUES (newid(), (select RoleId from ContributorRoles where Name='Featuring'), 0, null, (select max(ReleaseId) from Releases where UPC=750667091469 and EnterpriseId=647322), (select ArtistId from Artists where Name=N'JKZ' and EnterpriseId=647322), null)</v>
      </c>
    </row>
    <row r="728">
      <c r="A728" s="110">
        <v>7.50667091469E11</v>
      </c>
      <c r="B728" s="84"/>
      <c r="C728" s="134" t="str">
        <f t="array" ref="C728">ifs(and(isblank($A728),isblank($B728)),"", not(iserror(vlookup($A728&amp;$B728,'3) Release_Label'!$D:$D&amp;'3) Release_Label'!$E:$E,1,0))),vlookup($A728&amp;$B728,{'3) Release_Label'!$D:$D&amp;'3) Release_Label'!$E:$E,'3) Release_Label'!$F:$F},2,0), or(and(not(isblank($B728)),$B728=$B727,$A728&lt;&gt;$A727),and(not(isblank($A728)),$A728=$A727,$B728&lt;&gt;$B727)),"ID LISTS UNALIGNED",and($A728&lt;&gt;"",countif('3) Release_Label'!$D:$D,$A728)=0),"NO UPC MATCH in Release_Label",and($B728&lt;&gt;"",countif('3) Release_Label'!$E:$E,$B728)=0),"NO CATALOG ID MATCH in Release_Label",iserror(vlookup($A728&amp;$B728,'3) Release_Label'!$D:$D&amp;'3) Release_Label'!$E:$E,1,0)),"NO UPC-CATALOG ID pair MATCH in Release_Label" )</f>
        <v>Poesia Geek #3: Magia</v>
      </c>
      <c r="D728" s="134" t="str">
        <f t="array" ref="D728">ifs(and(isblank($A728),isblank($B728)),"", not(iserror(vlookup($A728&amp;$B728,'3) Release_Label'!$D:$D&amp;'3) Release_Label'!$E:$E,1,0))),vlookup($A728&amp;$B728,{'3) Release_Label'!$D:$D&amp;'3) Release_Label'!$E:$E,'3) Release_Label'!$H:$H},2,0), or(and(not(isblank($B728)),$B728=$B727,$A728&lt;&gt;$A727),and(not(isblank($A728)),$A728=$A727,$B728&lt;&gt;$B727)),"ID LISTS UNALIGNED",and($A728&lt;&gt;"",countif('3) Release_Label'!$D:$D,$A728)=0),"NO UPC MATCH in Release_Label",and($B728&lt;&gt;"",countif('3) Release_Label'!$E:$E,$B728)=0),"NO CATALOG ID MATCH in Release_Label",iserror(vlookup($A728&amp;$B728,'3) Release_Label'!$D:$D&amp;'3) Release_Label'!$E:$E,1,0)),"NO UPC-CATALOG ID pair MATCH in Release_Label" )</f>
        <v/>
      </c>
      <c r="E728" s="96" t="s">
        <v>63</v>
      </c>
      <c r="F728" s="93" t="s">
        <v>672</v>
      </c>
      <c r="G728" s="136" t="str">
        <f t="array" ref="G728">ifs(or($F728="",$F728="Main Primary Artist"),$F728,not(iserror(vlookup($F728,'Reference info'!$J$5:$J$8,1,0))),"Key Artist",not(iserror(vlookup($F728,'Reference info'!$J$38:$J$405,1,0))),"Performer",not(iserror(vlookup($F728,'Reference info'!$J$10:$J$36,1,0))),"Producer &amp; Engineer")</f>
        <v>Key Artist</v>
      </c>
      <c r="I728" s="8" t="str">
        <f>IF(AND(F728="Main Primary Artist",SUBSTITUTE(E728," ","")&lt;&gt;"VariousArtists",SUBSTITUTE(E728," ","")&lt;&gt;"VariousArtist",E728&lt;&gt;"Various",SUBSTITUTE(E728," ","")&lt;&gt;"AssortedArtists",SUBSTITUTE(E728," ","")&lt;&gt;"AssortedArtist",E728&lt;&gt;"Assorted",SUBSTITUTE(E728," ","")&lt;&gt;"AsortedArtists",SUBSTITUTE(E728," ","")&lt;&gt;"AsortedArtist",E728&lt;&gt;"Asorted",E728&lt;&gt;"Other",,SUBSTITUTE(E728," ","")&lt;&gt;"MiscellaneousArtists",SUBSTITUTE(E728," ","")&lt;&gt;"MiscellaneousArtist",E728&lt;&gt;"Miscellaneous",SUBSTITUTE(E728," ","")&lt;&gt;"MiscelaneousArtists",SUBSTITUTE(E728," ","")&lt;&gt;"MiscelaneousArtist",E728&lt;&gt;"Miscelaneous"),"update Releases set ArtistId=(select ArtistId from Artists where Name=N'"&amp;SUBSTITUTE(trim(E728),"'","''")&amp;"' and EnterpriseId="&amp;EntId&amp;"), SearchKeywords=concat_ws(' ', Name, N'"&amp;SUBSTITUTE(trim(E728),"'","''")&amp;"',(select Name from Labels where LabelId=Releases.LabelId), ReleaseId, UPC, Catalog) where "&amp;IF(A728&lt;&gt;"","UPC="&amp;A728,"Catalog='"&amp;SUBSTITUTE(trim(B728),"'","''")&amp;"'")&amp;" and EnterpriseId="&amp;EntId,IF(and(F728&lt;&gt;"Main Primary Artist",SUBSTITUTE(E728," ","")&lt;&gt;"VariousArtists",SUBSTITUTE(E728," ","")&lt;&gt;"VariousArtist",E728&lt;&gt;"Various",SUBSTITUTE(E728," ","")&lt;&gt;"AssortedArtists",SUBSTITUTE(E728," ","")&lt;&gt;"AssortedArtist",E728&lt;&gt;"Assorted",SUBSTITUTE(E728," ","")&lt;&gt;"AsortedArtists",SUBSTITUTE(E728," ","")&lt;&gt;"AsortedArtist",E728&lt;&gt;"Asorted",E728&lt;&gt;"Other",,SUBSTITUTE(E728," ","")&lt;&gt;"MiscellaneousArtists",SUBSTITUTE(E728," ","")&lt;&gt;"MiscellaneousArtist",E728&lt;&gt;"Miscellaneous",SUBSTITUTE(E728," ","")&lt;&gt;"MiscelaneousArtists",SUBSTITUTE(E728," ","")&lt;&gt;"MiscelaneousArtist",E728&lt;&gt;"Miscelaneous"),"INSERT into Contributors VALUES (newid(), "&amp;IF(F728&lt;&gt;"Primary Artist", "(select RoleId from ContributorRoles where Name='"&amp;F728&amp;"'), 0", "49, 1")&amp; ", null, (select max(ReleaseId) from Releases where "&amp;IF(A728&lt;&gt;"","UPC="&amp;A728,"Catalog='"&amp;SUBSTITUTE(trim(B728),"'","''")&amp;"'")&amp;" and EnterpriseId="&amp;EntId&amp;"), (select ArtistId from Artists where Name=N'"&amp;SUBSTITUTE(trim(E728),"'","''")&amp;"' and EnterpriseId="&amp;EntId&amp;"), null)",""))</f>
        <v>INSERT into Contributors VALUES (newid(), (select RoleId from ContributorRoles where Name='Featuring'), 0, null, (select max(ReleaseId) from Releases where UPC=750667091469 and EnterpriseId=647322), (select ArtistId from Artists where Name=N'LexClash' and EnterpriseId=647322), null)</v>
      </c>
    </row>
    <row r="729">
      <c r="A729" s="110">
        <v>7.50667091469E11</v>
      </c>
      <c r="B729" s="84"/>
      <c r="C729" s="134" t="str">
        <f t="array" ref="C729">ifs(and(isblank($A729),isblank($B729)),"", not(iserror(vlookup($A729&amp;$B729,'3) Release_Label'!$D:$D&amp;'3) Release_Label'!$E:$E,1,0))),vlookup($A729&amp;$B729,{'3) Release_Label'!$D:$D&amp;'3) Release_Label'!$E:$E,'3) Release_Label'!$F:$F},2,0), or(and(not(isblank($B729)),$B729=$B728,$A729&lt;&gt;$A728),and(not(isblank($A729)),$A729=$A728,$B729&lt;&gt;$B728)),"ID LISTS UNALIGNED",and($A729&lt;&gt;"",countif('3) Release_Label'!$D:$D,$A729)=0),"NO UPC MATCH in Release_Label",and($B729&lt;&gt;"",countif('3) Release_Label'!$E:$E,$B729)=0),"NO CATALOG ID MATCH in Release_Label",iserror(vlookup($A729&amp;$B729,'3) Release_Label'!$D:$D&amp;'3) Release_Label'!$E:$E,1,0)),"NO UPC-CATALOG ID pair MATCH in Release_Label" )</f>
        <v>Poesia Geek #3: Magia</v>
      </c>
      <c r="D729" s="134" t="str">
        <f t="array" ref="D729">ifs(and(isblank($A729),isblank($B729)),"", not(iserror(vlookup($A729&amp;$B729,'3) Release_Label'!$D:$D&amp;'3) Release_Label'!$E:$E,1,0))),vlookup($A729&amp;$B729,{'3) Release_Label'!$D:$D&amp;'3) Release_Label'!$E:$E,'3) Release_Label'!$H:$H},2,0), or(and(not(isblank($B729)),$B729=$B728,$A729&lt;&gt;$A728),and(not(isblank($A729)),$A729=$A728,$B729&lt;&gt;$B728)),"ID LISTS UNALIGNED",and($A729&lt;&gt;"",countif('3) Release_Label'!$D:$D,$A729)=0),"NO UPC MATCH in Release_Label",and($B729&lt;&gt;"",countif('3) Release_Label'!$E:$E,$B729)=0),"NO CATALOG ID MATCH in Release_Label",iserror(vlookup($A729&amp;$B729,'3) Release_Label'!$D:$D&amp;'3) Release_Label'!$E:$E,1,0)),"NO UPC-CATALOG ID pair MATCH in Release_Label" )</f>
        <v/>
      </c>
      <c r="E729" s="96" t="s">
        <v>61</v>
      </c>
      <c r="F729" s="93" t="s">
        <v>672</v>
      </c>
      <c r="G729" s="136" t="str">
        <f t="array" ref="G729">ifs(or($F729="",$F729="Main Primary Artist"),$F729,not(iserror(vlookup($F729,'Reference info'!$J$5:$J$8,1,0))),"Key Artist",not(iserror(vlookup($F729,'Reference info'!$J$38:$J$405,1,0))),"Performer",not(iserror(vlookup($F729,'Reference info'!$J$10:$J$36,1,0))),"Producer &amp; Engineer")</f>
        <v>Key Artist</v>
      </c>
      <c r="I729" s="8" t="str">
        <f>IF(AND(F729="Main Primary Artist",SUBSTITUTE(E729," ","")&lt;&gt;"VariousArtists",SUBSTITUTE(E729," ","")&lt;&gt;"VariousArtist",E729&lt;&gt;"Various",SUBSTITUTE(E729," ","")&lt;&gt;"AssortedArtists",SUBSTITUTE(E729," ","")&lt;&gt;"AssortedArtist",E729&lt;&gt;"Assorted",SUBSTITUTE(E729," ","")&lt;&gt;"AsortedArtists",SUBSTITUTE(E729," ","")&lt;&gt;"AsortedArtist",E729&lt;&gt;"Asorted",E729&lt;&gt;"Other",,SUBSTITUTE(E729," ","")&lt;&gt;"MiscellaneousArtists",SUBSTITUTE(E729," ","")&lt;&gt;"MiscellaneousArtist",E729&lt;&gt;"Miscellaneous",SUBSTITUTE(E729," ","")&lt;&gt;"MiscelaneousArtists",SUBSTITUTE(E729," ","")&lt;&gt;"MiscelaneousArtist",E729&lt;&gt;"Miscelaneous"),"update Releases set ArtistId=(select ArtistId from Artists where Name=N'"&amp;SUBSTITUTE(trim(E729),"'","''")&amp;"' and EnterpriseId="&amp;EntId&amp;"), SearchKeywords=concat_ws(' ', Name, N'"&amp;SUBSTITUTE(trim(E729),"'","''")&amp;"',(select Name from Labels where LabelId=Releases.LabelId), ReleaseId, UPC, Catalog) where "&amp;IF(A729&lt;&gt;"","UPC="&amp;A729,"Catalog='"&amp;SUBSTITUTE(trim(B729),"'","''")&amp;"'")&amp;" and EnterpriseId="&amp;EntId,IF(and(F729&lt;&gt;"Main Primary Artist",SUBSTITUTE(E729," ","")&lt;&gt;"VariousArtists",SUBSTITUTE(E729," ","")&lt;&gt;"VariousArtist",E729&lt;&gt;"Various",SUBSTITUTE(E729," ","")&lt;&gt;"AssortedArtists",SUBSTITUTE(E729," ","")&lt;&gt;"AssortedArtist",E729&lt;&gt;"Assorted",SUBSTITUTE(E729," ","")&lt;&gt;"AsortedArtists",SUBSTITUTE(E729," ","")&lt;&gt;"AsortedArtist",E729&lt;&gt;"Asorted",E729&lt;&gt;"Other",,SUBSTITUTE(E729," ","")&lt;&gt;"MiscellaneousArtists",SUBSTITUTE(E729," ","")&lt;&gt;"MiscellaneousArtist",E729&lt;&gt;"Miscellaneous",SUBSTITUTE(E729," ","")&lt;&gt;"MiscelaneousArtists",SUBSTITUTE(E729," ","")&lt;&gt;"MiscelaneousArtist",E729&lt;&gt;"Miscelaneous"),"INSERT into Contributors VALUES (newid(), "&amp;IF(F729&lt;&gt;"Primary Artist", "(select RoleId from ContributorRoles where Name='"&amp;F729&amp;"'), 0", "49, 1")&amp; ", null, (select max(ReleaseId) from Releases where "&amp;IF(A729&lt;&gt;"","UPC="&amp;A729,"Catalog='"&amp;SUBSTITUTE(trim(B729),"'","''")&amp;"'")&amp;" and EnterpriseId="&amp;EntId&amp;"), (select ArtistId from Artists where Name=N'"&amp;SUBSTITUTE(trim(E729),"'","''")&amp;"' and EnterpriseId="&amp;EntId&amp;"), null)",""))</f>
        <v>INSERT into Contributors VALUES (newid(), (select RoleId from ContributorRoles where Name='Featuring'), 0, null, (select max(ReleaseId) from Releases where UPC=750667091469 and EnterpriseId=647322), (select ArtistId from Artists where Name=N'Lylo Tri$' and EnterpriseId=647322), null)</v>
      </c>
    </row>
    <row r="730">
      <c r="A730" s="110">
        <v>7.50667091469E11</v>
      </c>
      <c r="B730" s="84"/>
      <c r="C730" s="134" t="str">
        <f t="array" ref="C730">ifs(and(isblank($A730),isblank($B730)),"", not(iserror(vlookup($A730&amp;$B730,'3) Release_Label'!$D:$D&amp;'3) Release_Label'!$E:$E,1,0))),vlookup($A730&amp;$B730,{'3) Release_Label'!$D:$D&amp;'3) Release_Label'!$E:$E,'3) Release_Label'!$F:$F},2,0), or(and(not(isblank($B730)),$B730=$B729,$A730&lt;&gt;$A729),and(not(isblank($A730)),$A730=$A729,$B730&lt;&gt;$B729)),"ID LISTS UNALIGNED",and($A730&lt;&gt;"",countif('3) Release_Label'!$D:$D,$A730)=0),"NO UPC MATCH in Release_Label",and($B730&lt;&gt;"",countif('3) Release_Label'!$E:$E,$B730)=0),"NO CATALOG ID MATCH in Release_Label",iserror(vlookup($A730&amp;$B730,'3) Release_Label'!$D:$D&amp;'3) Release_Label'!$E:$E,1,0)),"NO UPC-CATALOG ID pair MATCH in Release_Label" )</f>
        <v>Poesia Geek #3: Magia</v>
      </c>
      <c r="D730" s="134" t="str">
        <f t="array" ref="D730">ifs(and(isblank($A730),isblank($B730)),"", not(iserror(vlookup($A730&amp;$B730,'3) Release_Label'!$D:$D&amp;'3) Release_Label'!$E:$E,1,0))),vlookup($A730&amp;$B730,{'3) Release_Label'!$D:$D&amp;'3) Release_Label'!$E:$E,'3) Release_Label'!$H:$H},2,0), or(and(not(isblank($B730)),$B730=$B729,$A730&lt;&gt;$A729),and(not(isblank($A730)),$A730=$A729,$B730&lt;&gt;$B729)),"ID LISTS UNALIGNED",and($A730&lt;&gt;"",countif('3) Release_Label'!$D:$D,$A730)=0),"NO UPC MATCH in Release_Label",and($B730&lt;&gt;"",countif('3) Release_Label'!$E:$E,$B730)=0),"NO CATALOG ID MATCH in Release_Label",iserror(vlookup($A730&amp;$B730,'3) Release_Label'!$D:$D&amp;'3) Release_Label'!$E:$E,1,0)),"NO UPC-CATALOG ID pair MATCH in Release_Label" )</f>
        <v/>
      </c>
      <c r="E730" s="96" t="s">
        <v>51</v>
      </c>
      <c r="F730" s="93" t="s">
        <v>672</v>
      </c>
      <c r="G730" s="136" t="str">
        <f t="array" ref="G730">ifs(or($F730="",$F730="Main Primary Artist"),$F730,not(iserror(vlookup($F730,'Reference info'!$J$5:$J$8,1,0))),"Key Artist",not(iserror(vlookup($F730,'Reference info'!$J$38:$J$405,1,0))),"Performer",not(iserror(vlookup($F730,'Reference info'!$J$10:$J$36,1,0))),"Producer &amp; Engineer")</f>
        <v>Key Artist</v>
      </c>
      <c r="I730" s="8" t="str">
        <f>IF(AND(F730="Main Primary Artist",SUBSTITUTE(E730," ","")&lt;&gt;"VariousArtists",SUBSTITUTE(E730," ","")&lt;&gt;"VariousArtist",E730&lt;&gt;"Various",SUBSTITUTE(E730," ","")&lt;&gt;"AssortedArtists",SUBSTITUTE(E730," ","")&lt;&gt;"AssortedArtist",E730&lt;&gt;"Assorted",SUBSTITUTE(E730," ","")&lt;&gt;"AsortedArtists",SUBSTITUTE(E730," ","")&lt;&gt;"AsortedArtist",E730&lt;&gt;"Asorted",E730&lt;&gt;"Other",,SUBSTITUTE(E730," ","")&lt;&gt;"MiscellaneousArtists",SUBSTITUTE(E730," ","")&lt;&gt;"MiscellaneousArtist",E730&lt;&gt;"Miscellaneous",SUBSTITUTE(E730," ","")&lt;&gt;"MiscelaneousArtists",SUBSTITUTE(E730," ","")&lt;&gt;"MiscelaneousArtist",E730&lt;&gt;"Miscelaneous"),"update Releases set ArtistId=(select ArtistId from Artists where Name=N'"&amp;SUBSTITUTE(trim(E730),"'","''")&amp;"' and EnterpriseId="&amp;EntId&amp;"), SearchKeywords=concat_ws(' ', Name, N'"&amp;SUBSTITUTE(trim(E730),"'","''")&amp;"',(select Name from Labels where LabelId=Releases.LabelId), ReleaseId, UPC, Catalog) where "&amp;IF(A730&lt;&gt;"","UPC="&amp;A730,"Catalog='"&amp;SUBSTITUTE(trim(B730),"'","''")&amp;"'")&amp;" and EnterpriseId="&amp;EntId,IF(and(F730&lt;&gt;"Main Primary Artist",SUBSTITUTE(E730," ","")&lt;&gt;"VariousArtists",SUBSTITUTE(E730," ","")&lt;&gt;"VariousArtist",E730&lt;&gt;"Various",SUBSTITUTE(E730," ","")&lt;&gt;"AssortedArtists",SUBSTITUTE(E730," ","")&lt;&gt;"AssortedArtist",E730&lt;&gt;"Assorted",SUBSTITUTE(E730," ","")&lt;&gt;"AsortedArtists",SUBSTITUTE(E730," ","")&lt;&gt;"AsortedArtist",E730&lt;&gt;"Asorted",E730&lt;&gt;"Other",,SUBSTITUTE(E730," ","")&lt;&gt;"MiscellaneousArtists",SUBSTITUTE(E730," ","")&lt;&gt;"MiscellaneousArtist",E730&lt;&gt;"Miscellaneous",SUBSTITUTE(E730," ","")&lt;&gt;"MiscelaneousArtists",SUBSTITUTE(E730," ","")&lt;&gt;"MiscelaneousArtist",E730&lt;&gt;"Miscelaneous"),"INSERT into Contributors VALUES (newid(), "&amp;IF(F730&lt;&gt;"Primary Artist", "(select RoleId from ContributorRoles where Name='"&amp;F730&amp;"'), 0", "49, 1")&amp; ", null, (select max(ReleaseId) from Releases where "&amp;IF(A730&lt;&gt;"","UPC="&amp;A730,"Catalog='"&amp;SUBSTITUTE(trim(B730),"'","''")&amp;"'")&amp;" and EnterpriseId="&amp;EntId&amp;"), (select ArtistId from Artists where Name=N'"&amp;SUBSTITUTE(trim(E730),"'","''")&amp;"' and EnterpriseId="&amp;EntId&amp;"), null)",""))</f>
        <v>INSERT into Contributors VALUES (newid(), (select RoleId from ContributorRoles where Name='Featuring'), 0, null, (select max(ReleaseId) from Releases where UPC=750667091469 and EnterpriseId=647322), (select ArtistId from Artists where Name=N'oNinho' and EnterpriseId=647322), null)</v>
      </c>
    </row>
    <row r="731">
      <c r="A731" s="110">
        <v>7.50667091469E11</v>
      </c>
      <c r="B731" s="84"/>
      <c r="C731" s="134" t="str">
        <f t="array" ref="C731">ifs(and(isblank($A731),isblank($B731)),"", not(iserror(vlookup($A731&amp;$B731,'3) Release_Label'!$D:$D&amp;'3) Release_Label'!$E:$E,1,0))),vlookup($A731&amp;$B731,{'3) Release_Label'!$D:$D&amp;'3) Release_Label'!$E:$E,'3) Release_Label'!$F:$F},2,0), or(and(not(isblank($B731)),$B731=$B730,$A731&lt;&gt;$A730),and(not(isblank($A731)),$A731=$A730,$B731&lt;&gt;$B730)),"ID LISTS UNALIGNED",and($A731&lt;&gt;"",countif('3) Release_Label'!$D:$D,$A731)=0),"NO UPC MATCH in Release_Label",and($B731&lt;&gt;"",countif('3) Release_Label'!$E:$E,$B731)=0),"NO CATALOG ID MATCH in Release_Label",iserror(vlookup($A731&amp;$B731,'3) Release_Label'!$D:$D&amp;'3) Release_Label'!$E:$E,1,0)),"NO UPC-CATALOG ID pair MATCH in Release_Label" )</f>
        <v>Poesia Geek #3: Magia</v>
      </c>
      <c r="D731" s="134" t="str">
        <f t="array" ref="D731">ifs(and(isblank($A731),isblank($B731)),"", not(iserror(vlookup($A731&amp;$B731,'3) Release_Label'!$D:$D&amp;'3) Release_Label'!$E:$E,1,0))),vlookup($A731&amp;$B731,{'3) Release_Label'!$D:$D&amp;'3) Release_Label'!$E:$E,'3) Release_Label'!$H:$H},2,0), or(and(not(isblank($B731)),$B731=$B730,$A731&lt;&gt;$A730),and(not(isblank($A731)),$A731=$A730,$B731&lt;&gt;$B730)),"ID LISTS UNALIGNED",and($A731&lt;&gt;"",countif('3) Release_Label'!$D:$D,$A731)=0),"NO UPC MATCH in Release_Label",and($B731&lt;&gt;"",countif('3) Release_Label'!$E:$E,$B731)=0),"NO CATALOG ID MATCH in Release_Label",iserror(vlookup($A731&amp;$B731,'3) Release_Label'!$D:$D&amp;'3) Release_Label'!$E:$E,1,0)),"NO UPC-CATALOG ID pair MATCH in Release_Label" )</f>
        <v/>
      </c>
      <c r="E731" s="96" t="s">
        <v>59</v>
      </c>
      <c r="F731" s="93" t="s">
        <v>672</v>
      </c>
      <c r="G731" s="136" t="str">
        <f t="array" ref="G731">ifs(or($F731="",$F731="Main Primary Artist"),$F731,not(iserror(vlookup($F731,'Reference info'!$J$5:$J$8,1,0))),"Key Artist",not(iserror(vlookup($F731,'Reference info'!$J$38:$J$405,1,0))),"Performer",not(iserror(vlookup($F731,'Reference info'!$J$10:$J$36,1,0))),"Producer &amp; Engineer")</f>
        <v>Key Artist</v>
      </c>
      <c r="I731" s="8" t="str">
        <f>IF(AND(F731="Main Primary Artist",SUBSTITUTE(E731," ","")&lt;&gt;"VariousArtists",SUBSTITUTE(E731," ","")&lt;&gt;"VariousArtist",E731&lt;&gt;"Various",SUBSTITUTE(E731," ","")&lt;&gt;"AssortedArtists",SUBSTITUTE(E731," ","")&lt;&gt;"AssortedArtist",E731&lt;&gt;"Assorted",SUBSTITUTE(E731," ","")&lt;&gt;"AsortedArtists",SUBSTITUTE(E731," ","")&lt;&gt;"AsortedArtist",E731&lt;&gt;"Asorted",E731&lt;&gt;"Other",,SUBSTITUTE(E731," ","")&lt;&gt;"MiscellaneousArtists",SUBSTITUTE(E731," ","")&lt;&gt;"MiscellaneousArtist",E731&lt;&gt;"Miscellaneous",SUBSTITUTE(E731," ","")&lt;&gt;"MiscelaneousArtists",SUBSTITUTE(E731," ","")&lt;&gt;"MiscelaneousArtist",E731&lt;&gt;"Miscelaneous"),"update Releases set ArtistId=(select ArtistId from Artists where Name=N'"&amp;SUBSTITUTE(trim(E731),"'","''")&amp;"' and EnterpriseId="&amp;EntId&amp;"), SearchKeywords=concat_ws(' ', Name, N'"&amp;SUBSTITUTE(trim(E731),"'","''")&amp;"',(select Name from Labels where LabelId=Releases.LabelId), ReleaseId, UPC, Catalog) where "&amp;IF(A731&lt;&gt;"","UPC="&amp;A731,"Catalog='"&amp;SUBSTITUTE(trim(B731),"'","''")&amp;"'")&amp;" and EnterpriseId="&amp;EntId,IF(and(F731&lt;&gt;"Main Primary Artist",SUBSTITUTE(E731," ","")&lt;&gt;"VariousArtists",SUBSTITUTE(E731," ","")&lt;&gt;"VariousArtist",E731&lt;&gt;"Various",SUBSTITUTE(E731," ","")&lt;&gt;"AssortedArtists",SUBSTITUTE(E731," ","")&lt;&gt;"AssortedArtist",E731&lt;&gt;"Assorted",SUBSTITUTE(E731," ","")&lt;&gt;"AsortedArtists",SUBSTITUTE(E731," ","")&lt;&gt;"AsortedArtist",E731&lt;&gt;"Asorted",E731&lt;&gt;"Other",,SUBSTITUTE(E731," ","")&lt;&gt;"MiscellaneousArtists",SUBSTITUTE(E731," ","")&lt;&gt;"MiscellaneousArtist",E731&lt;&gt;"Miscellaneous",SUBSTITUTE(E731," ","")&lt;&gt;"MiscelaneousArtists",SUBSTITUTE(E731," ","")&lt;&gt;"MiscelaneousArtist",E731&lt;&gt;"Miscelaneous"),"INSERT into Contributors VALUES (newid(), "&amp;IF(F731&lt;&gt;"Primary Artist", "(select RoleId from ContributorRoles where Name='"&amp;F731&amp;"'), 0", "49, 1")&amp; ", null, (select max(ReleaseId) from Releases where "&amp;IF(A731&lt;&gt;"","UPC="&amp;A731,"Catalog='"&amp;SUBSTITUTE(trim(B731),"'","''")&amp;"'")&amp;" and EnterpriseId="&amp;EntId&amp;"), (select ArtistId from Artists where Name=N'"&amp;SUBSTITUTE(trim(E731),"'","''")&amp;"' and EnterpriseId="&amp;EntId&amp;"), null)",""))</f>
        <v>INSERT into Contributors VALUES (newid(), (select RoleId from ContributorRoles where Name='Featuring'), 0, null, (select max(ReleaseId) from Releases where UPC=750667091469 and EnterpriseId=647322), (select ArtistId from Artists where Name=N'Rodrigo Zin' and EnterpriseId=647322), null)</v>
      </c>
    </row>
    <row r="732">
      <c r="A732" s="110">
        <v>7.50667091469E11</v>
      </c>
      <c r="B732" s="84"/>
      <c r="C732" s="134" t="str">
        <f t="array" ref="C732">ifs(and(isblank($A732),isblank($B732)),"", not(iserror(vlookup($A732&amp;$B732,'3) Release_Label'!$D:$D&amp;'3) Release_Label'!$E:$E,1,0))),vlookup($A732&amp;$B732,{'3) Release_Label'!$D:$D&amp;'3) Release_Label'!$E:$E,'3) Release_Label'!$F:$F},2,0), or(and(not(isblank($B732)),$B732=$B731,$A732&lt;&gt;$A731),and(not(isblank($A732)),$A732=$A731,$B732&lt;&gt;$B731)),"ID LISTS UNALIGNED",and($A732&lt;&gt;"",countif('3) Release_Label'!$D:$D,$A732)=0),"NO UPC MATCH in Release_Label",and($B732&lt;&gt;"",countif('3) Release_Label'!$E:$E,$B732)=0),"NO CATALOG ID MATCH in Release_Label",iserror(vlookup($A732&amp;$B732,'3) Release_Label'!$D:$D&amp;'3) Release_Label'!$E:$E,1,0)),"NO UPC-CATALOG ID pair MATCH in Release_Label" )</f>
        <v>Poesia Geek #3: Magia</v>
      </c>
      <c r="D732" s="134" t="str">
        <f t="array" ref="D732">ifs(and(isblank($A732),isblank($B732)),"", not(iserror(vlookup($A732&amp;$B732,'3) Release_Label'!$D:$D&amp;'3) Release_Label'!$E:$E,1,0))),vlookup($A732&amp;$B732,{'3) Release_Label'!$D:$D&amp;'3) Release_Label'!$E:$E,'3) Release_Label'!$H:$H},2,0), or(and(not(isblank($B732)),$B732=$B731,$A732&lt;&gt;$A731),and(not(isblank($A732)),$A732=$A731,$B732&lt;&gt;$B731)),"ID LISTS UNALIGNED",and($A732&lt;&gt;"",countif('3) Release_Label'!$D:$D,$A732)=0),"NO UPC MATCH in Release_Label",and($B732&lt;&gt;"",countif('3) Release_Label'!$E:$E,$B732)=0),"NO CATALOG ID MATCH in Release_Label",iserror(vlookup($A732&amp;$B732,'3) Release_Label'!$D:$D&amp;'3) Release_Label'!$E:$E,1,0)),"NO UPC-CATALOG ID pair MATCH in Release_Label" )</f>
        <v/>
      </c>
      <c r="E732" s="96" t="s">
        <v>44</v>
      </c>
      <c r="F732" s="93" t="s">
        <v>672</v>
      </c>
      <c r="G732" s="136" t="str">
        <f t="array" ref="G732">ifs(or($F732="",$F732="Main Primary Artist"),$F732,not(iserror(vlookup($F732,'Reference info'!$J$5:$J$8,1,0))),"Key Artist",not(iserror(vlookup($F732,'Reference info'!$J$38:$J$405,1,0))),"Performer",not(iserror(vlookup($F732,'Reference info'!$J$10:$J$36,1,0))),"Producer &amp; Engineer")</f>
        <v>Key Artist</v>
      </c>
      <c r="I732" s="8" t="str">
        <f>IF(AND(F732="Main Primary Artist",SUBSTITUTE(E732," ","")&lt;&gt;"VariousArtists",SUBSTITUTE(E732," ","")&lt;&gt;"VariousArtist",E732&lt;&gt;"Various",SUBSTITUTE(E732," ","")&lt;&gt;"AssortedArtists",SUBSTITUTE(E732," ","")&lt;&gt;"AssortedArtist",E732&lt;&gt;"Assorted",SUBSTITUTE(E732," ","")&lt;&gt;"AsortedArtists",SUBSTITUTE(E732," ","")&lt;&gt;"AsortedArtist",E732&lt;&gt;"Asorted",E732&lt;&gt;"Other",,SUBSTITUTE(E732," ","")&lt;&gt;"MiscellaneousArtists",SUBSTITUTE(E732," ","")&lt;&gt;"MiscellaneousArtist",E732&lt;&gt;"Miscellaneous",SUBSTITUTE(E732," ","")&lt;&gt;"MiscelaneousArtists",SUBSTITUTE(E732," ","")&lt;&gt;"MiscelaneousArtist",E732&lt;&gt;"Miscelaneous"),"update Releases set ArtistId=(select ArtistId from Artists where Name=N'"&amp;SUBSTITUTE(trim(E732),"'","''")&amp;"' and EnterpriseId="&amp;EntId&amp;"), SearchKeywords=concat_ws(' ', Name, N'"&amp;SUBSTITUTE(trim(E732),"'","''")&amp;"',(select Name from Labels where LabelId=Releases.LabelId), ReleaseId, UPC, Catalog) where "&amp;IF(A732&lt;&gt;"","UPC="&amp;A732,"Catalog='"&amp;SUBSTITUTE(trim(B732),"'","''")&amp;"'")&amp;" and EnterpriseId="&amp;EntId,IF(and(F732&lt;&gt;"Main Primary Artist",SUBSTITUTE(E732," ","")&lt;&gt;"VariousArtists",SUBSTITUTE(E732," ","")&lt;&gt;"VariousArtist",E732&lt;&gt;"Various",SUBSTITUTE(E732," ","")&lt;&gt;"AssortedArtists",SUBSTITUTE(E732," ","")&lt;&gt;"AssortedArtist",E732&lt;&gt;"Assorted",SUBSTITUTE(E732," ","")&lt;&gt;"AsortedArtists",SUBSTITUTE(E732," ","")&lt;&gt;"AsortedArtist",E732&lt;&gt;"Asorted",E732&lt;&gt;"Other",,SUBSTITUTE(E732," ","")&lt;&gt;"MiscellaneousArtists",SUBSTITUTE(E732," ","")&lt;&gt;"MiscellaneousArtist",E732&lt;&gt;"Miscellaneous",SUBSTITUTE(E732," ","")&lt;&gt;"MiscelaneousArtists",SUBSTITUTE(E732," ","")&lt;&gt;"MiscelaneousArtist",E732&lt;&gt;"Miscelaneous"),"INSERT into Contributors VALUES (newid(), "&amp;IF(F732&lt;&gt;"Primary Artist", "(select RoleId from ContributorRoles where Name='"&amp;F732&amp;"'), 0", "49, 1")&amp; ", null, (select max(ReleaseId) from Releases where "&amp;IF(A732&lt;&gt;"","UPC="&amp;A732,"Catalog='"&amp;SUBSTITUTE(trim(B732),"'","''")&amp;"'")&amp;" and EnterpriseId="&amp;EntId&amp;"), (select ArtistId from Artists where Name=N'"&amp;SUBSTITUTE(trim(E732),"'","''")&amp;"' and EnterpriseId="&amp;EntId&amp;"), null)",""))</f>
        <v>INSERT into Contributors VALUES (newid(), (select RoleId from ContributorRoles where Name='Featuring'), 0, null, (select max(ReleaseId) from Releases where UPC=750667091469 and EnterpriseId=647322), (select ArtistId from Artists where Name=N'SecondTime' and EnterpriseId=647322), null)</v>
      </c>
    </row>
    <row r="733">
      <c r="A733" s="110">
        <v>7.50667091469E11</v>
      </c>
      <c r="B733" s="84"/>
      <c r="C733" s="134" t="str">
        <f t="array" ref="C733">ifs(and(isblank($A733),isblank($B733)),"", not(iserror(vlookup($A733&amp;$B733,'3) Release_Label'!$D:$D&amp;'3) Release_Label'!$E:$E,1,0))),vlookup($A733&amp;$B733,{'3) Release_Label'!$D:$D&amp;'3) Release_Label'!$E:$E,'3) Release_Label'!$F:$F},2,0), or(and(not(isblank($B733)),$B733=$B732,$A733&lt;&gt;$A732),and(not(isblank($A733)),$A733=$A732,$B733&lt;&gt;$B732)),"ID LISTS UNALIGNED",and($A733&lt;&gt;"",countif('3) Release_Label'!$D:$D,$A733)=0),"NO UPC MATCH in Release_Label",and($B733&lt;&gt;"",countif('3) Release_Label'!$E:$E,$B733)=0),"NO CATALOG ID MATCH in Release_Label",iserror(vlookup($A733&amp;$B733,'3) Release_Label'!$D:$D&amp;'3) Release_Label'!$E:$E,1,0)),"NO UPC-CATALOG ID pair MATCH in Release_Label" )</f>
        <v>Poesia Geek #3: Magia</v>
      </c>
      <c r="D733" s="134" t="str">
        <f t="array" ref="D733">ifs(and(isblank($A733),isblank($B733)),"", not(iserror(vlookup($A733&amp;$B733,'3) Release_Label'!$D:$D&amp;'3) Release_Label'!$E:$E,1,0))),vlookup($A733&amp;$B733,{'3) Release_Label'!$D:$D&amp;'3) Release_Label'!$E:$E,'3) Release_Label'!$H:$H},2,0), or(and(not(isblank($B733)),$B733=$B732,$A733&lt;&gt;$A732),and(not(isblank($A733)),$A733=$A732,$B733&lt;&gt;$B732)),"ID LISTS UNALIGNED",and($A733&lt;&gt;"",countif('3) Release_Label'!$D:$D,$A733)=0),"NO UPC MATCH in Release_Label",and($B733&lt;&gt;"",countif('3) Release_Label'!$E:$E,$B733)=0),"NO CATALOG ID MATCH in Release_Label",iserror(vlookup($A733&amp;$B733,'3) Release_Label'!$D:$D&amp;'3) Release_Label'!$E:$E,1,0)),"NO UPC-CATALOG ID pair MATCH in Release_Label" )</f>
        <v/>
      </c>
      <c r="E733" s="96" t="s">
        <v>57</v>
      </c>
      <c r="F733" s="93" t="s">
        <v>672</v>
      </c>
      <c r="G733" s="136" t="str">
        <f t="array" ref="G733">ifs(or($F733="",$F733="Main Primary Artist"),$F733,not(iserror(vlookup($F733,'Reference info'!$J$5:$J$8,1,0))),"Key Artist",not(iserror(vlookup($F733,'Reference info'!$J$38:$J$405,1,0))),"Performer",not(iserror(vlookup($F733,'Reference info'!$J$10:$J$36,1,0))),"Producer &amp; Engineer")</f>
        <v>Key Artist</v>
      </c>
      <c r="I733" s="8" t="str">
        <f>IF(AND(F733="Main Primary Artist",SUBSTITUTE(E733," ","")&lt;&gt;"VariousArtists",SUBSTITUTE(E733," ","")&lt;&gt;"VariousArtist",E733&lt;&gt;"Various",SUBSTITUTE(E733," ","")&lt;&gt;"AssortedArtists",SUBSTITUTE(E733," ","")&lt;&gt;"AssortedArtist",E733&lt;&gt;"Assorted",SUBSTITUTE(E733," ","")&lt;&gt;"AsortedArtists",SUBSTITUTE(E733," ","")&lt;&gt;"AsortedArtist",E733&lt;&gt;"Asorted",E733&lt;&gt;"Other",,SUBSTITUTE(E733," ","")&lt;&gt;"MiscellaneousArtists",SUBSTITUTE(E733," ","")&lt;&gt;"MiscellaneousArtist",E733&lt;&gt;"Miscellaneous",SUBSTITUTE(E733," ","")&lt;&gt;"MiscelaneousArtists",SUBSTITUTE(E733," ","")&lt;&gt;"MiscelaneousArtist",E733&lt;&gt;"Miscelaneous"),"update Releases set ArtistId=(select ArtistId from Artists where Name=N'"&amp;SUBSTITUTE(trim(E733),"'","''")&amp;"' and EnterpriseId="&amp;EntId&amp;"), SearchKeywords=concat_ws(' ', Name, N'"&amp;SUBSTITUTE(trim(E733),"'","''")&amp;"',(select Name from Labels where LabelId=Releases.LabelId), ReleaseId, UPC, Catalog) where "&amp;IF(A733&lt;&gt;"","UPC="&amp;A733,"Catalog='"&amp;SUBSTITUTE(trim(B733),"'","''")&amp;"'")&amp;" and EnterpriseId="&amp;EntId,IF(and(F733&lt;&gt;"Main Primary Artist",SUBSTITUTE(E733," ","")&lt;&gt;"VariousArtists",SUBSTITUTE(E733," ","")&lt;&gt;"VariousArtist",E733&lt;&gt;"Various",SUBSTITUTE(E733," ","")&lt;&gt;"AssortedArtists",SUBSTITUTE(E733," ","")&lt;&gt;"AssortedArtist",E733&lt;&gt;"Assorted",SUBSTITUTE(E733," ","")&lt;&gt;"AsortedArtists",SUBSTITUTE(E733," ","")&lt;&gt;"AsortedArtist",E733&lt;&gt;"Asorted",E733&lt;&gt;"Other",,SUBSTITUTE(E733," ","")&lt;&gt;"MiscellaneousArtists",SUBSTITUTE(E733," ","")&lt;&gt;"MiscellaneousArtist",E733&lt;&gt;"Miscellaneous",SUBSTITUTE(E733," ","")&lt;&gt;"MiscelaneousArtists",SUBSTITUTE(E733," ","")&lt;&gt;"MiscelaneousArtist",E733&lt;&gt;"Miscelaneous"),"INSERT into Contributors VALUES (newid(), "&amp;IF(F733&lt;&gt;"Primary Artist", "(select RoleId from ContributorRoles where Name='"&amp;F733&amp;"'), 0", "49, 1")&amp; ", null, (select max(ReleaseId) from Releases where "&amp;IF(A733&lt;&gt;"","UPC="&amp;A733,"Catalog='"&amp;SUBSTITUTE(trim(B733),"'","''")&amp;"'")&amp;" and EnterpriseId="&amp;EntId&amp;"), (select ArtistId from Artists where Name=N'"&amp;SUBSTITUTE(trim(E733),"'","''")&amp;"' and EnterpriseId="&amp;EntId&amp;"), null)",""))</f>
        <v>INSERT into Contributors VALUES (newid(), (select RoleId from ContributorRoles where Name='Featuring'), 0, null, (select max(ReleaseId) from Releases where UPC=750667091469 and EnterpriseId=647322), (select ArtistId from Artists where Name=N'Tauz' and EnterpriseId=647322), null)</v>
      </c>
    </row>
    <row r="734">
      <c r="A734" s="110">
        <v>7.50667091469E11</v>
      </c>
      <c r="B734" s="84"/>
      <c r="C734" s="134" t="str">
        <f t="array" ref="C734">ifs(and(isblank($A734),isblank($B734)),"", not(iserror(vlookup($A734&amp;$B734,'3) Release_Label'!$D:$D&amp;'3) Release_Label'!$E:$E,1,0))),vlookup($A734&amp;$B734,{'3) Release_Label'!$D:$D&amp;'3) Release_Label'!$E:$E,'3) Release_Label'!$F:$F},2,0), or(and(not(isblank($B734)),$B734=$B733,$A734&lt;&gt;$A733),and(not(isblank($A734)),$A734=$A733,$B734&lt;&gt;$B733)),"ID LISTS UNALIGNED",and($A734&lt;&gt;"",countif('3) Release_Label'!$D:$D,$A734)=0),"NO UPC MATCH in Release_Label",and($B734&lt;&gt;"",countif('3) Release_Label'!$E:$E,$B734)=0),"NO CATALOG ID MATCH in Release_Label",iserror(vlookup($A734&amp;$B734,'3) Release_Label'!$D:$D&amp;'3) Release_Label'!$E:$E,1,0)),"NO UPC-CATALOG ID pair MATCH in Release_Label" )</f>
        <v>Poesia Geek #3: Magia</v>
      </c>
      <c r="D734" s="134" t="str">
        <f t="array" ref="D734">ifs(and(isblank($A734),isblank($B734)),"", not(iserror(vlookup($A734&amp;$B734,'3) Release_Label'!$D:$D&amp;'3) Release_Label'!$E:$E,1,0))),vlookup($A734&amp;$B734,{'3) Release_Label'!$D:$D&amp;'3) Release_Label'!$E:$E,'3) Release_Label'!$H:$H},2,0), or(and(not(isblank($B734)),$B734=$B733,$A734&lt;&gt;$A733),and(not(isblank($A734)),$A734=$A733,$B734&lt;&gt;$B733)),"ID LISTS UNALIGNED",and($A734&lt;&gt;"",countif('3) Release_Label'!$D:$D,$A734)=0),"NO UPC MATCH in Release_Label",and($B734&lt;&gt;"",countif('3) Release_Label'!$E:$E,$B734)=0),"NO CATALOG ID MATCH in Release_Label",iserror(vlookup($A734&amp;$B734,'3) Release_Label'!$D:$D&amp;'3) Release_Label'!$E:$E,1,0)),"NO UPC-CATALOG ID pair MATCH in Release_Label" )</f>
        <v/>
      </c>
      <c r="E734" s="96" t="s">
        <v>55</v>
      </c>
      <c r="F734" s="93" t="s">
        <v>672</v>
      </c>
      <c r="G734" s="136" t="str">
        <f t="array" ref="G734">ifs(or($F734="",$F734="Main Primary Artist"),$F734,not(iserror(vlookup($F734,'Reference info'!$J$5:$J$8,1,0))),"Key Artist",not(iserror(vlookup($F734,'Reference info'!$J$38:$J$405,1,0))),"Performer",not(iserror(vlookup($F734,'Reference info'!$J$10:$J$36,1,0))),"Producer &amp; Engineer")</f>
        <v>Key Artist</v>
      </c>
      <c r="I734" s="8" t="str">
        <f>IF(AND(F734="Main Primary Artist",SUBSTITUTE(E734," ","")&lt;&gt;"VariousArtists",SUBSTITUTE(E734," ","")&lt;&gt;"VariousArtist",E734&lt;&gt;"Various",SUBSTITUTE(E734," ","")&lt;&gt;"AssortedArtists",SUBSTITUTE(E734," ","")&lt;&gt;"AssortedArtist",E734&lt;&gt;"Assorted",SUBSTITUTE(E734," ","")&lt;&gt;"AsortedArtists",SUBSTITUTE(E734," ","")&lt;&gt;"AsortedArtist",E734&lt;&gt;"Asorted",E734&lt;&gt;"Other",,SUBSTITUTE(E734," ","")&lt;&gt;"MiscellaneousArtists",SUBSTITUTE(E734," ","")&lt;&gt;"MiscellaneousArtist",E734&lt;&gt;"Miscellaneous",SUBSTITUTE(E734," ","")&lt;&gt;"MiscelaneousArtists",SUBSTITUTE(E734," ","")&lt;&gt;"MiscelaneousArtist",E734&lt;&gt;"Miscelaneous"),"update Releases set ArtistId=(select ArtistId from Artists where Name=N'"&amp;SUBSTITUTE(trim(E734),"'","''")&amp;"' and EnterpriseId="&amp;EntId&amp;"), SearchKeywords=concat_ws(' ', Name, N'"&amp;SUBSTITUTE(trim(E734),"'","''")&amp;"',(select Name from Labels where LabelId=Releases.LabelId), ReleaseId, UPC, Catalog) where "&amp;IF(A734&lt;&gt;"","UPC="&amp;A734,"Catalog='"&amp;SUBSTITUTE(trim(B734),"'","''")&amp;"'")&amp;" and EnterpriseId="&amp;EntId,IF(and(F734&lt;&gt;"Main Primary Artist",SUBSTITUTE(E734," ","")&lt;&gt;"VariousArtists",SUBSTITUTE(E734," ","")&lt;&gt;"VariousArtist",E734&lt;&gt;"Various",SUBSTITUTE(E734," ","")&lt;&gt;"AssortedArtists",SUBSTITUTE(E734," ","")&lt;&gt;"AssortedArtist",E734&lt;&gt;"Assorted",SUBSTITUTE(E734," ","")&lt;&gt;"AsortedArtists",SUBSTITUTE(E734," ","")&lt;&gt;"AsortedArtist",E734&lt;&gt;"Asorted",E734&lt;&gt;"Other",,SUBSTITUTE(E734," ","")&lt;&gt;"MiscellaneousArtists",SUBSTITUTE(E734," ","")&lt;&gt;"MiscellaneousArtist",E734&lt;&gt;"Miscellaneous",SUBSTITUTE(E734," ","")&lt;&gt;"MiscelaneousArtists",SUBSTITUTE(E734," ","")&lt;&gt;"MiscelaneousArtist",E734&lt;&gt;"Miscelaneous"),"INSERT into Contributors VALUES (newid(), "&amp;IF(F734&lt;&gt;"Primary Artist", "(select RoleId from ContributorRoles where Name='"&amp;F734&amp;"'), 0", "49, 1")&amp; ", null, (select max(ReleaseId) from Releases where "&amp;IF(A734&lt;&gt;"","UPC="&amp;A734,"Catalog='"&amp;SUBSTITUTE(trim(B734),"'","''")&amp;"'")&amp;" and EnterpriseId="&amp;EntId&amp;"), (select ArtistId from Artists where Name=N'"&amp;SUBSTITUTE(trim(E734),"'","''")&amp;"' and EnterpriseId="&amp;EntId&amp;"), null)",""))</f>
        <v>INSERT into Contributors VALUES (newid(), (select RoleId from ContributorRoles where Name='Featuring'), 0, null, (select max(ReleaseId) from Releases where UPC=750667091469 and EnterpriseId=647322), (select ArtistId from Artists where Name=N'VMZ' and EnterpriseId=647322), null)</v>
      </c>
    </row>
    <row r="735">
      <c r="A735" s="110">
        <v>7.50667091469E11</v>
      </c>
      <c r="B735" s="84"/>
      <c r="C735" s="134" t="str">
        <f t="array" ref="C735">ifs(and(isblank($A735),isblank($B735)),"", not(iserror(vlookup($A735&amp;$B735,'3) Release_Label'!$D:$D&amp;'3) Release_Label'!$E:$E,1,0))),vlookup($A735&amp;$B735,{'3) Release_Label'!$D:$D&amp;'3) Release_Label'!$E:$E,'3) Release_Label'!$F:$F},2,0), or(and(not(isblank($B735)),$B735=$B734,$A735&lt;&gt;$A734),and(not(isblank($A735)),$A735=$A734,$B735&lt;&gt;$B734)),"ID LISTS UNALIGNED",and($A735&lt;&gt;"",countif('3) Release_Label'!$D:$D,$A735)=0),"NO UPC MATCH in Release_Label",and($B735&lt;&gt;"",countif('3) Release_Label'!$E:$E,$B735)=0),"NO CATALOG ID MATCH in Release_Label",iserror(vlookup($A735&amp;$B735,'3) Release_Label'!$D:$D&amp;'3) Release_Label'!$E:$E,1,0)),"NO UPC-CATALOG ID pair MATCH in Release_Label" )</f>
        <v>Poesia Geek #3: Magia</v>
      </c>
      <c r="D735" s="134" t="str">
        <f t="array" ref="D735">ifs(and(isblank($A735),isblank($B735)),"", not(iserror(vlookup($A735&amp;$B735,'3) Release_Label'!$D:$D&amp;'3) Release_Label'!$E:$E,1,0))),vlookup($A735&amp;$B735,{'3) Release_Label'!$D:$D&amp;'3) Release_Label'!$E:$E,'3) Release_Label'!$H:$H},2,0), or(and(not(isblank($B735)),$B735=$B734,$A735&lt;&gt;$A734),and(not(isblank($A735)),$A735=$A734,$B735&lt;&gt;$B734)),"ID LISTS UNALIGNED",and($A735&lt;&gt;"",countif('3) Release_Label'!$D:$D,$A735)=0),"NO UPC MATCH in Release_Label",and($B735&lt;&gt;"",countif('3) Release_Label'!$E:$E,$B735)=0),"NO CATALOG ID MATCH in Release_Label",iserror(vlookup($A735&amp;$B735,'3) Release_Label'!$D:$D&amp;'3) Release_Label'!$E:$E,1,0)),"NO UPC-CATALOG ID pair MATCH in Release_Label" )</f>
        <v/>
      </c>
      <c r="E735" s="96" t="s">
        <v>53</v>
      </c>
      <c r="F735" s="135" t="s">
        <v>669</v>
      </c>
      <c r="G735" s="136" t="str">
        <f t="array" ref="G735">ifs(or($F735="",$F735="Main Primary Artist"),$F735,not(iserror(vlookup($F735,'Reference info'!$J$5:$J$8,1,0))),"Key Artist",not(iserror(vlookup($F735,'Reference info'!$J$38:$J$405,1,0))),"Performer",not(iserror(vlookup($F735,'Reference info'!$J$10:$J$36,1,0))),"Producer &amp; Engineer")</f>
        <v>Producer &amp; Engineer</v>
      </c>
      <c r="I735" s="8" t="str">
        <f>IF(AND(F735="Main Primary Artist",SUBSTITUTE(E735," ","")&lt;&gt;"VariousArtists",SUBSTITUTE(E735," ","")&lt;&gt;"VariousArtist",E735&lt;&gt;"Various",SUBSTITUTE(E735," ","")&lt;&gt;"AssortedArtists",SUBSTITUTE(E735," ","")&lt;&gt;"AssortedArtist",E735&lt;&gt;"Assorted",SUBSTITUTE(E735," ","")&lt;&gt;"AsortedArtists",SUBSTITUTE(E735," ","")&lt;&gt;"AsortedArtist",E735&lt;&gt;"Asorted",E735&lt;&gt;"Other",,SUBSTITUTE(E735," ","")&lt;&gt;"MiscellaneousArtists",SUBSTITUTE(E735," ","")&lt;&gt;"MiscellaneousArtist",E735&lt;&gt;"Miscellaneous",SUBSTITUTE(E735," ","")&lt;&gt;"MiscelaneousArtists",SUBSTITUTE(E735," ","")&lt;&gt;"MiscelaneousArtist",E735&lt;&gt;"Miscelaneous"),"update Releases set ArtistId=(select ArtistId from Artists where Name=N'"&amp;SUBSTITUTE(trim(E735),"'","''")&amp;"' and EnterpriseId="&amp;EntId&amp;"), SearchKeywords=concat_ws(' ', Name, N'"&amp;SUBSTITUTE(trim(E735),"'","''")&amp;"',(select Name from Labels where LabelId=Releases.LabelId), ReleaseId, UPC, Catalog) where "&amp;IF(A735&lt;&gt;"","UPC="&amp;A735,"Catalog='"&amp;SUBSTITUTE(trim(B735),"'","''")&amp;"'")&amp;" and EnterpriseId="&amp;EntId,IF(and(F735&lt;&gt;"Main Primary Artist",SUBSTITUTE(E735," ","")&lt;&gt;"VariousArtists",SUBSTITUTE(E735," ","")&lt;&gt;"VariousArtist",E735&lt;&gt;"Various",SUBSTITUTE(E735," ","")&lt;&gt;"AssortedArtists",SUBSTITUTE(E735," ","")&lt;&gt;"AssortedArtist",E735&lt;&gt;"Assorted",SUBSTITUTE(E735," ","")&lt;&gt;"AsortedArtists",SUBSTITUTE(E735," ","")&lt;&gt;"AsortedArtist",E735&lt;&gt;"Asorted",E735&lt;&gt;"Other",,SUBSTITUTE(E735," ","")&lt;&gt;"MiscellaneousArtists",SUBSTITUTE(E735," ","")&lt;&gt;"MiscellaneousArtist",E735&lt;&gt;"Miscellaneous",SUBSTITUTE(E735," ","")&lt;&gt;"MiscelaneousArtists",SUBSTITUTE(E735," ","")&lt;&gt;"MiscelaneousArtist",E735&lt;&gt;"Miscelaneous"),"INSERT into Contributors VALUES (newid(), "&amp;IF(F735&lt;&gt;"Primary Artist", "(select RoleId from ContributorRoles where Name='"&amp;F735&amp;"'), 0", "49, 1")&amp; ", null, (select max(ReleaseId) from Releases where "&amp;IF(A735&lt;&gt;"","UPC="&amp;A735,"Catalog='"&amp;SUBSTITUTE(trim(B735),"'","''")&amp;"'")&amp;" and EnterpriseId="&amp;EntId&amp;"), (select ArtistId from Artists where Name=N'"&amp;SUBSTITUTE(trim(E735),"'","''")&amp;"' and EnterpriseId="&amp;EntId&amp;"), null)",""))</f>
        <v>INSERT into Contributors VALUES (newid(), (select RoleId from ContributorRoles where Name='Engineer'), 0, null, (select max(ReleaseId) from Releases where UPC=750667091469 and EnterpriseId=647322), (select ArtistId from Artists where Name=N'PeJota10*' and EnterpriseId=647322), null)</v>
      </c>
    </row>
    <row r="736">
      <c r="A736" s="110">
        <v>7.52503647168E11</v>
      </c>
      <c r="B736" s="84"/>
      <c r="C736" s="134" t="str">
        <f t="array" ref="C736">ifs(and(isblank($A736),isblank($B736)),"", not(iserror(vlookup($A736&amp;$B736,'3) Release_Label'!$D:$D&amp;'3) Release_Label'!$E:$E,1,0))),vlookup($A736&amp;$B736,{'3) Release_Label'!$D:$D&amp;'3) Release_Label'!$E:$E,'3) Release_Label'!$F:$F},2,0), or(and(not(isblank($B736)),$B736=$B735,$A736&lt;&gt;$A735),and(not(isblank($A736)),$A736=$A735,$B736&lt;&gt;$B735)),"ID LISTS UNALIGNED",and($A736&lt;&gt;"",countif('3) Release_Label'!$D:$D,$A736)=0),"NO UPC MATCH in Release_Label",and($B736&lt;&gt;"",countif('3) Release_Label'!$E:$E,$B736)=0),"NO CATALOG ID MATCH in Release_Label",iserror(vlookup($A736&amp;$B736,'3) Release_Label'!$D:$D&amp;'3) Release_Label'!$E:$E,1,0)),"NO UPC-CATALOG ID pair MATCH in Release_Label" )</f>
        <v>Nika</v>
      </c>
      <c r="D736" s="134" t="str">
        <f t="array" ref="D736">ifs(and(isblank($A736),isblank($B736)),"", not(iserror(vlookup($A736&amp;$B736,'3) Release_Label'!$D:$D&amp;'3) Release_Label'!$E:$E,1,0))),vlookup($A736&amp;$B736,{'3) Release_Label'!$D:$D&amp;'3) Release_Label'!$E:$E,'3) Release_Label'!$H:$H},2,0), or(and(not(isblank($B736)),$B736=$B735,$A736&lt;&gt;$A735),and(not(isblank($A736)),$A736=$A735,$B736&lt;&gt;$B735)),"ID LISTS UNALIGNED",and($A736&lt;&gt;"",countif('3) Release_Label'!$D:$D,$A736)=0),"NO UPC MATCH in Release_Label",and($B736&lt;&gt;"",countif('3) Release_Label'!$E:$E,$B736)=0),"NO CATALOG ID MATCH in Release_Label",iserror(vlookup($A736&amp;$B736,'3) Release_Label'!$D:$D&amp;'3) Release_Label'!$E:$E,1,0)),"NO UPC-CATALOG ID pair MATCH in Release_Label" )</f>
        <v>Speed Up</v>
      </c>
      <c r="E736" s="96" t="s">
        <v>53</v>
      </c>
      <c r="F736" s="135" t="s">
        <v>667</v>
      </c>
      <c r="G736" s="136" t="str">
        <f t="array" ref="G736">ifs(or($F736="",$F736="Main Primary Artist"),$F736,not(iserror(vlookup($F736,'Reference info'!$J$5:$J$8,1,0))),"Key Artist",not(iserror(vlookup($F736,'Reference info'!$J$38:$J$405,1,0))),"Performer",not(iserror(vlookup($F736,'Reference info'!$J$10:$J$36,1,0))),"Producer &amp; Engineer")</f>
        <v>Producer &amp; Engineer</v>
      </c>
      <c r="I736" s="8" t="str">
        <f>IF(AND(F736="Main Primary Artist",SUBSTITUTE(E736," ","")&lt;&gt;"VariousArtists",SUBSTITUTE(E736," ","")&lt;&gt;"VariousArtist",E736&lt;&gt;"Various",SUBSTITUTE(E736," ","")&lt;&gt;"AssortedArtists",SUBSTITUTE(E736," ","")&lt;&gt;"AssortedArtist",E736&lt;&gt;"Assorted",SUBSTITUTE(E736," ","")&lt;&gt;"AsortedArtists",SUBSTITUTE(E736," ","")&lt;&gt;"AsortedArtist",E736&lt;&gt;"Asorted",E736&lt;&gt;"Other",,SUBSTITUTE(E736," ","")&lt;&gt;"MiscellaneousArtists",SUBSTITUTE(E736," ","")&lt;&gt;"MiscellaneousArtist",E736&lt;&gt;"Miscellaneous",SUBSTITUTE(E736," ","")&lt;&gt;"MiscelaneousArtists",SUBSTITUTE(E736," ","")&lt;&gt;"MiscelaneousArtist",E736&lt;&gt;"Miscelaneous"),"update Releases set ArtistId=(select ArtistId from Artists where Name=N'"&amp;SUBSTITUTE(trim(E736),"'","''")&amp;"' and EnterpriseId="&amp;EntId&amp;"), SearchKeywords=concat_ws(' ', Name, N'"&amp;SUBSTITUTE(trim(E736),"'","''")&amp;"',(select Name from Labels where LabelId=Releases.LabelId), ReleaseId, UPC, Catalog) where "&amp;IF(A736&lt;&gt;"","UPC="&amp;A736,"Catalog='"&amp;SUBSTITUTE(trim(B736),"'","''")&amp;"'")&amp;" and EnterpriseId="&amp;EntId,IF(and(F736&lt;&gt;"Main Primary Artist",SUBSTITUTE(E736," ","")&lt;&gt;"VariousArtists",SUBSTITUTE(E736," ","")&lt;&gt;"VariousArtist",E736&lt;&gt;"Various",SUBSTITUTE(E736," ","")&lt;&gt;"AssortedArtists",SUBSTITUTE(E736," ","")&lt;&gt;"AssortedArtist",E736&lt;&gt;"Assorted",SUBSTITUTE(E736," ","")&lt;&gt;"AsortedArtists",SUBSTITUTE(E736," ","")&lt;&gt;"AsortedArtist",E736&lt;&gt;"Asorted",E736&lt;&gt;"Other",,SUBSTITUTE(E736," ","")&lt;&gt;"MiscellaneousArtists",SUBSTITUTE(E736," ","")&lt;&gt;"MiscellaneousArtist",E736&lt;&gt;"Miscellaneous",SUBSTITUTE(E736," ","")&lt;&gt;"MiscelaneousArtists",SUBSTITUTE(E736," ","")&lt;&gt;"MiscelaneousArtist",E736&lt;&gt;"Miscelaneous"),"INSERT into Contributors VALUES (newid(), "&amp;IF(F736&lt;&gt;"Primary Artist", "(select RoleId from ContributorRoles where Name='"&amp;F736&amp;"'), 0", "49, 1")&amp; ", null, (select max(ReleaseId) from Releases where "&amp;IF(A736&lt;&gt;"","UPC="&amp;A736,"Catalog='"&amp;SUBSTITUTE(trim(B736),"'","''")&amp;"'")&amp;" and EnterpriseId="&amp;EntId&amp;"), (select ArtistId from Artists where Name=N'"&amp;SUBSTITUTE(trim(E736),"'","''")&amp;"' and EnterpriseId="&amp;EntId&amp;"), null)",""))</f>
        <v>INSERT into Contributors VALUES (newid(), (select RoleId from ContributorRoles where Name='Producer'), 0, null, (select max(ReleaseId) from Releases where UPC=752503647168 and EnterpriseId=647322), (select ArtistId from Artists where Name=N'PeJota10*' and EnterpriseId=647322), null)</v>
      </c>
    </row>
    <row r="737">
      <c r="A737" s="110">
        <v>7.52503647168E11</v>
      </c>
      <c r="B737" s="84"/>
      <c r="C737" s="134" t="str">
        <f t="array" ref="C737">ifs(and(isblank($A737),isblank($B737)),"", not(iserror(vlookup($A737&amp;$B737,'3) Release_Label'!$D:$D&amp;'3) Release_Label'!$E:$E,1,0))),vlookup($A737&amp;$B737,{'3) Release_Label'!$D:$D&amp;'3) Release_Label'!$E:$E,'3) Release_Label'!$F:$F},2,0), or(and(not(isblank($B737)),$B737=$B736,$A737&lt;&gt;$A736),and(not(isblank($A737)),$A737=$A736,$B737&lt;&gt;$B736)),"ID LISTS UNALIGNED",and($A737&lt;&gt;"",countif('3) Release_Label'!$D:$D,$A737)=0),"NO UPC MATCH in Release_Label",and($B737&lt;&gt;"",countif('3) Release_Label'!$E:$E,$B737)=0),"NO CATALOG ID MATCH in Release_Label",iserror(vlookup($A737&amp;$B737,'3) Release_Label'!$D:$D&amp;'3) Release_Label'!$E:$E,1,0)),"NO UPC-CATALOG ID pair MATCH in Release_Label" )</f>
        <v>Nika</v>
      </c>
      <c r="D737" s="134" t="str">
        <f t="array" ref="D737">ifs(and(isblank($A737),isblank($B737)),"", not(iserror(vlookup($A737&amp;$B737,'3) Release_Label'!$D:$D&amp;'3) Release_Label'!$E:$E,1,0))),vlookup($A737&amp;$B737,{'3) Release_Label'!$D:$D&amp;'3) Release_Label'!$E:$E,'3) Release_Label'!$H:$H},2,0), or(and(not(isblank($B737)),$B737=$B736,$A737&lt;&gt;$A736),and(not(isblank($A737)),$A737=$A736,$B737&lt;&gt;$B736)),"ID LISTS UNALIGNED",and($A737&lt;&gt;"",countif('3) Release_Label'!$D:$D,$A737)=0),"NO UPC MATCH in Release_Label",and($B737&lt;&gt;"",countif('3) Release_Label'!$E:$E,$B737)=0),"NO CATALOG ID MATCH in Release_Label",iserror(vlookup($A737&amp;$B737,'3) Release_Label'!$D:$D&amp;'3) Release_Label'!$E:$E,1,0)),"NO UPC-CATALOG ID pair MATCH in Release_Label" )</f>
        <v>Speed Up</v>
      </c>
      <c r="E737" s="96" t="s">
        <v>97</v>
      </c>
      <c r="F737" s="140" t="s">
        <v>671</v>
      </c>
      <c r="G737" s="136" t="str">
        <f t="array" ref="G737">ifs(or($F737="",$F737="Main Primary Artist"),$F737,not(iserror(vlookup($F737,'Reference info'!$J$5:$J$8,1,0))),"Key Artist",not(iserror(vlookup($F737,'Reference info'!$J$38:$J$405,1,0))),"Performer",not(iserror(vlookup($F737,'Reference info'!$J$10:$J$36,1,0))),"Producer &amp; Engineer")</f>
        <v>Key Artist</v>
      </c>
      <c r="I737" s="8" t="str">
        <f>IF(AND(F737="Main Primary Artist",SUBSTITUTE(E737," ","")&lt;&gt;"VariousArtists",SUBSTITUTE(E737," ","")&lt;&gt;"VariousArtist",E737&lt;&gt;"Various",SUBSTITUTE(E737," ","")&lt;&gt;"AssortedArtists",SUBSTITUTE(E737," ","")&lt;&gt;"AssortedArtist",E737&lt;&gt;"Assorted",SUBSTITUTE(E737," ","")&lt;&gt;"AsortedArtists",SUBSTITUTE(E737," ","")&lt;&gt;"AsortedArtist",E737&lt;&gt;"Asorted",E737&lt;&gt;"Other",,SUBSTITUTE(E737," ","")&lt;&gt;"MiscellaneousArtists",SUBSTITUTE(E737," ","")&lt;&gt;"MiscellaneousArtist",E737&lt;&gt;"Miscellaneous",SUBSTITUTE(E737," ","")&lt;&gt;"MiscelaneousArtists",SUBSTITUTE(E737," ","")&lt;&gt;"MiscelaneousArtist",E737&lt;&gt;"Miscelaneous"),"update Releases set ArtistId=(select ArtistId from Artists where Name=N'"&amp;SUBSTITUTE(trim(E737),"'","''")&amp;"' and EnterpriseId="&amp;EntId&amp;"), SearchKeywords=concat_ws(' ', Name, N'"&amp;SUBSTITUTE(trim(E737),"'","''")&amp;"',(select Name from Labels where LabelId=Releases.LabelId), ReleaseId, UPC, Catalog) where "&amp;IF(A737&lt;&gt;"","UPC="&amp;A737,"Catalog='"&amp;SUBSTITUTE(trim(B737),"'","''")&amp;"'")&amp;" and EnterpriseId="&amp;EntId,IF(and(F737&lt;&gt;"Main Primary Artist",SUBSTITUTE(E737," ","")&lt;&gt;"VariousArtists",SUBSTITUTE(E737," ","")&lt;&gt;"VariousArtist",E737&lt;&gt;"Various",SUBSTITUTE(E737," ","")&lt;&gt;"AssortedArtists",SUBSTITUTE(E737," ","")&lt;&gt;"AssortedArtist",E737&lt;&gt;"Assorted",SUBSTITUTE(E737," ","")&lt;&gt;"AsortedArtists",SUBSTITUTE(E737," ","")&lt;&gt;"AsortedArtist",E737&lt;&gt;"Asorted",E737&lt;&gt;"Other",,SUBSTITUTE(E737," ","")&lt;&gt;"MiscellaneousArtists",SUBSTITUTE(E737," ","")&lt;&gt;"MiscellaneousArtist",E737&lt;&gt;"Miscellaneous",SUBSTITUTE(E737," ","")&lt;&gt;"MiscelaneousArtists",SUBSTITUTE(E737," ","")&lt;&gt;"MiscelaneousArtist",E737&lt;&gt;"Miscelaneous"),"INSERT into Contributors VALUES (newid(), "&amp;IF(F737&lt;&gt;"Primary Artist", "(select RoleId from ContributorRoles where Name='"&amp;F737&amp;"'), 0", "49, 1")&amp; ", null, (select max(ReleaseId) from Releases where "&amp;IF(A737&lt;&gt;"","UPC="&amp;A737,"Catalog='"&amp;SUBSTITUTE(trim(B737),"'","''")&amp;"'")&amp;" and EnterpriseId="&amp;EntId&amp;"), (select ArtistId from Artists where Name=N'"&amp;SUBSTITUTE(trim(E737),"'","''")&amp;"' and EnterpriseId="&amp;EntId&amp;"), null)",""))</f>
        <v>INSERT into Contributors VALUES (newid(), 49, 1, null, (select max(ReleaseId) from Releases where UPC=752503647168 and EnterpriseId=647322), (select ArtistId from Artists where Name=N'Atilla' and EnterpriseId=647322), null)</v>
      </c>
    </row>
    <row r="738">
      <c r="A738" s="110">
        <v>7.52503647168E11</v>
      </c>
      <c r="B738" s="84"/>
      <c r="C738" s="134" t="str">
        <f t="array" ref="C738">ifs(and(isblank($A738),isblank($B738)),"", not(iserror(vlookup($A738&amp;$B738,'3) Release_Label'!$D:$D&amp;'3) Release_Label'!$E:$E,1,0))),vlookup($A738&amp;$B738,{'3) Release_Label'!$D:$D&amp;'3) Release_Label'!$E:$E,'3) Release_Label'!$F:$F},2,0), or(and(not(isblank($B738)),$B738=$B737,$A738&lt;&gt;$A737),and(not(isblank($A738)),$A738=$A737,$B738&lt;&gt;$B737)),"ID LISTS UNALIGNED",and($A738&lt;&gt;"",countif('3) Release_Label'!$D:$D,$A738)=0),"NO UPC MATCH in Release_Label",and($B738&lt;&gt;"",countif('3) Release_Label'!$E:$E,$B738)=0),"NO CATALOG ID MATCH in Release_Label",iserror(vlookup($A738&amp;$B738,'3) Release_Label'!$D:$D&amp;'3) Release_Label'!$E:$E,1,0)),"NO UPC-CATALOG ID pair MATCH in Release_Label" )</f>
        <v>Nika</v>
      </c>
      <c r="D738" s="134" t="str">
        <f t="array" ref="D738">ifs(and(isblank($A738),isblank($B738)),"", not(iserror(vlookup($A738&amp;$B738,'3) Release_Label'!$D:$D&amp;'3) Release_Label'!$E:$E,1,0))),vlookup($A738&amp;$B738,{'3) Release_Label'!$D:$D&amp;'3) Release_Label'!$E:$E,'3) Release_Label'!$H:$H},2,0), or(and(not(isblank($B738)),$B738=$B737,$A738&lt;&gt;$A737),and(not(isblank($A738)),$A738=$A737,$B738&lt;&gt;$B737)),"ID LISTS UNALIGNED",and($A738&lt;&gt;"",countif('3) Release_Label'!$D:$D,$A738)=0),"NO UPC MATCH in Release_Label",and($B738&lt;&gt;"",countif('3) Release_Label'!$E:$E,$B738)=0),"NO CATALOG ID MATCH in Release_Label",iserror(vlookup($A738&amp;$B738,'3) Release_Label'!$D:$D&amp;'3) Release_Label'!$E:$E,1,0)),"NO UPC-CATALOG ID pair MATCH in Release_Label" )</f>
        <v>Speed Up</v>
      </c>
      <c r="E738" s="96" t="s">
        <v>53</v>
      </c>
      <c r="F738" s="140" t="s">
        <v>666</v>
      </c>
      <c r="G738" s="136" t="str">
        <f t="array" ref="G738">ifs(or($F738="",$F738="Main Primary Artist"),$F738,not(iserror(vlookup($F738,'Reference info'!$J$5:$J$8,1,0))),"Key Artist",not(iserror(vlookup($F738,'Reference info'!$J$38:$J$405,1,0))),"Performer",not(iserror(vlookup($F738,'Reference info'!$J$10:$J$36,1,0))),"Producer &amp; Engineer")</f>
        <v>Main Primary Artist</v>
      </c>
      <c r="I738" s="8" t="str">
        <f>IF(AND(F738="Main Primary Artist",SUBSTITUTE(E738," ","")&lt;&gt;"VariousArtists",SUBSTITUTE(E738," ","")&lt;&gt;"VariousArtist",E738&lt;&gt;"Various",SUBSTITUTE(E738," ","")&lt;&gt;"AssortedArtists",SUBSTITUTE(E738," ","")&lt;&gt;"AssortedArtist",E738&lt;&gt;"Assorted",SUBSTITUTE(E738," ","")&lt;&gt;"AsortedArtists",SUBSTITUTE(E738," ","")&lt;&gt;"AsortedArtist",E738&lt;&gt;"Asorted",E738&lt;&gt;"Other",,SUBSTITUTE(E738," ","")&lt;&gt;"MiscellaneousArtists",SUBSTITUTE(E738," ","")&lt;&gt;"MiscellaneousArtist",E738&lt;&gt;"Miscellaneous",SUBSTITUTE(E738," ","")&lt;&gt;"MiscelaneousArtists",SUBSTITUTE(E738," ","")&lt;&gt;"MiscelaneousArtist",E738&lt;&gt;"Miscelaneous"),"update Releases set ArtistId=(select ArtistId from Artists where Name=N'"&amp;SUBSTITUTE(trim(E738),"'","''")&amp;"' and EnterpriseId="&amp;EntId&amp;"), SearchKeywords=concat_ws(' ', Name, N'"&amp;SUBSTITUTE(trim(E738),"'","''")&amp;"',(select Name from Labels where LabelId=Releases.LabelId), ReleaseId, UPC, Catalog) where "&amp;IF(A738&lt;&gt;"","UPC="&amp;A738,"Catalog='"&amp;SUBSTITUTE(trim(B738),"'","''")&amp;"'")&amp;" and EnterpriseId="&amp;EntId,IF(and(F738&lt;&gt;"Main Primary Artist",SUBSTITUTE(E738," ","")&lt;&gt;"VariousArtists",SUBSTITUTE(E738," ","")&lt;&gt;"VariousArtist",E738&lt;&gt;"Various",SUBSTITUTE(E738," ","")&lt;&gt;"AssortedArtists",SUBSTITUTE(E738," ","")&lt;&gt;"AssortedArtist",E738&lt;&gt;"Assorted",SUBSTITUTE(E738," ","")&lt;&gt;"AsortedArtists",SUBSTITUTE(E738," ","")&lt;&gt;"AsortedArtist",E738&lt;&gt;"Asorted",E738&lt;&gt;"Other",,SUBSTITUTE(E738," ","")&lt;&gt;"MiscellaneousArtists",SUBSTITUTE(E738," ","")&lt;&gt;"MiscellaneousArtist",E738&lt;&gt;"Miscellaneous",SUBSTITUTE(E738," ","")&lt;&gt;"MiscelaneousArtists",SUBSTITUTE(E738," ","")&lt;&gt;"MiscelaneousArtist",E738&lt;&gt;"Miscelaneous"),"INSERT into Contributors VALUES (newid(), "&amp;IF(F738&lt;&gt;"Primary Artist", "(select RoleId from ContributorRoles where Name='"&amp;F738&amp;"'), 0", "49, 1")&amp; ", null, (select max(ReleaseId) from Releases where "&amp;IF(A738&lt;&gt;"","UPC="&amp;A738,"Catalog='"&amp;SUBSTITUTE(trim(B738),"'","''")&amp;"'")&amp;" and EnterpriseId="&amp;EntId&amp;"), (select ArtistId from Artists where Name=N'"&amp;SUBSTITUTE(trim(E738),"'","''")&amp;"' and EnterpriseId="&amp;EntId&amp;"), null)",""))</f>
        <v>update Releases set ArtistId=(select ArtistId from Artists where Name=N'PeJota10*' and EnterpriseId=647322), SearchKeywords=concat_ws(' ', Name, N'PeJota10*',(select Name from Labels where LabelId=Releases.LabelId), ReleaseId, UPC, Catalog) where UPC=752503647168 and EnterpriseId=647322</v>
      </c>
    </row>
    <row r="739">
      <c r="A739" s="110">
        <v>7.52503647168E11</v>
      </c>
      <c r="B739" s="84"/>
      <c r="C739" s="134" t="str">
        <f t="array" ref="C739">ifs(and(isblank($A739),isblank($B739)),"", not(iserror(vlookup($A739&amp;$B739,'3) Release_Label'!$D:$D&amp;'3) Release_Label'!$E:$E,1,0))),vlookup($A739&amp;$B739,{'3) Release_Label'!$D:$D&amp;'3) Release_Label'!$E:$E,'3) Release_Label'!$F:$F},2,0), or(and(not(isblank($B739)),$B739=$B738,$A739&lt;&gt;$A738),and(not(isblank($A739)),$A739=$A738,$B739&lt;&gt;$B738)),"ID LISTS UNALIGNED",and($A739&lt;&gt;"",countif('3) Release_Label'!$D:$D,$A739)=0),"NO UPC MATCH in Release_Label",and($B739&lt;&gt;"",countif('3) Release_Label'!$E:$E,$B739)=0),"NO CATALOG ID MATCH in Release_Label",iserror(vlookup($A739&amp;$B739,'3) Release_Label'!$D:$D&amp;'3) Release_Label'!$E:$E,1,0)),"NO UPC-CATALOG ID pair MATCH in Release_Label" )</f>
        <v>Nika</v>
      </c>
      <c r="D739" s="134" t="str">
        <f t="array" ref="D739">ifs(and(isblank($A739),isblank($B739)),"", not(iserror(vlookup($A739&amp;$B739,'3) Release_Label'!$D:$D&amp;'3) Release_Label'!$E:$E,1,0))),vlookup($A739&amp;$B739,{'3) Release_Label'!$D:$D&amp;'3) Release_Label'!$E:$E,'3) Release_Label'!$H:$H},2,0), or(and(not(isblank($B739)),$B739=$B738,$A739&lt;&gt;$A738),and(not(isblank($A739)),$A739=$A738,$B739&lt;&gt;$B738)),"ID LISTS UNALIGNED",and($A739&lt;&gt;"",countif('3) Release_Label'!$D:$D,$A739)=0),"NO UPC MATCH in Release_Label",and($B739&lt;&gt;"",countif('3) Release_Label'!$E:$E,$B739)=0),"NO CATALOG ID MATCH in Release_Label",iserror(vlookup($A739&amp;$B739,'3) Release_Label'!$D:$D&amp;'3) Release_Label'!$E:$E,1,0)),"NO UPC-CATALOG ID pair MATCH in Release_Label" )</f>
        <v>Speed Up</v>
      </c>
      <c r="E739" s="96" t="s">
        <v>53</v>
      </c>
      <c r="F739" s="135" t="s">
        <v>669</v>
      </c>
      <c r="G739" s="136" t="str">
        <f t="array" ref="G739">ifs(or($F739="",$F739="Main Primary Artist"),$F739,not(iserror(vlookup($F739,'Reference info'!$J$5:$J$8,1,0))),"Key Artist",not(iserror(vlookup($F739,'Reference info'!$J$38:$J$405,1,0))),"Performer",not(iserror(vlookup($F739,'Reference info'!$J$10:$J$36,1,0))),"Producer &amp; Engineer")</f>
        <v>Producer &amp; Engineer</v>
      </c>
      <c r="I739" s="8" t="str">
        <f>IF(AND(F739="Main Primary Artist",SUBSTITUTE(E739," ","")&lt;&gt;"VariousArtists",SUBSTITUTE(E739," ","")&lt;&gt;"VariousArtist",E739&lt;&gt;"Various",SUBSTITUTE(E739," ","")&lt;&gt;"AssortedArtists",SUBSTITUTE(E739," ","")&lt;&gt;"AssortedArtist",E739&lt;&gt;"Assorted",SUBSTITUTE(E739," ","")&lt;&gt;"AsortedArtists",SUBSTITUTE(E739," ","")&lt;&gt;"AsortedArtist",E739&lt;&gt;"Asorted",E739&lt;&gt;"Other",,SUBSTITUTE(E739," ","")&lt;&gt;"MiscellaneousArtists",SUBSTITUTE(E739," ","")&lt;&gt;"MiscellaneousArtist",E739&lt;&gt;"Miscellaneous",SUBSTITUTE(E739," ","")&lt;&gt;"MiscelaneousArtists",SUBSTITUTE(E739," ","")&lt;&gt;"MiscelaneousArtist",E739&lt;&gt;"Miscelaneous"),"update Releases set ArtistId=(select ArtistId from Artists where Name=N'"&amp;SUBSTITUTE(trim(E739),"'","''")&amp;"' and EnterpriseId="&amp;EntId&amp;"), SearchKeywords=concat_ws(' ', Name, N'"&amp;SUBSTITUTE(trim(E739),"'","''")&amp;"',(select Name from Labels where LabelId=Releases.LabelId), ReleaseId, UPC, Catalog) where "&amp;IF(A739&lt;&gt;"","UPC="&amp;A739,"Catalog='"&amp;SUBSTITUTE(trim(B739),"'","''")&amp;"'")&amp;" and EnterpriseId="&amp;EntId,IF(and(F739&lt;&gt;"Main Primary Artist",SUBSTITUTE(E739," ","")&lt;&gt;"VariousArtists",SUBSTITUTE(E739," ","")&lt;&gt;"VariousArtist",E739&lt;&gt;"Various",SUBSTITUTE(E739," ","")&lt;&gt;"AssortedArtists",SUBSTITUTE(E739," ","")&lt;&gt;"AssortedArtist",E739&lt;&gt;"Assorted",SUBSTITUTE(E739," ","")&lt;&gt;"AsortedArtists",SUBSTITUTE(E739," ","")&lt;&gt;"AsortedArtist",E739&lt;&gt;"Asorted",E739&lt;&gt;"Other",,SUBSTITUTE(E739," ","")&lt;&gt;"MiscellaneousArtists",SUBSTITUTE(E739," ","")&lt;&gt;"MiscellaneousArtist",E739&lt;&gt;"Miscellaneous",SUBSTITUTE(E739," ","")&lt;&gt;"MiscelaneousArtists",SUBSTITUTE(E739," ","")&lt;&gt;"MiscelaneousArtist",E739&lt;&gt;"Miscelaneous"),"INSERT into Contributors VALUES (newid(), "&amp;IF(F739&lt;&gt;"Primary Artist", "(select RoleId from ContributorRoles where Name='"&amp;F739&amp;"'), 0", "49, 1")&amp; ", null, (select max(ReleaseId) from Releases where "&amp;IF(A739&lt;&gt;"","UPC="&amp;A739,"Catalog='"&amp;SUBSTITUTE(trim(B739),"'","''")&amp;"'")&amp;" and EnterpriseId="&amp;EntId&amp;"), (select ArtistId from Artists where Name=N'"&amp;SUBSTITUTE(trim(E739),"'","''")&amp;"' and EnterpriseId="&amp;EntId&amp;"), null)",""))</f>
        <v>INSERT into Contributors VALUES (newid(), (select RoleId from ContributorRoles where Name='Engineer'), 0, null, (select max(ReleaseId) from Releases where UPC=752503647168 and EnterpriseId=647322), (select ArtistId from Artists where Name=N'PeJota10*' and EnterpriseId=647322), null)</v>
      </c>
    </row>
    <row r="740">
      <c r="A740" s="110">
        <v>7.52503647182E11</v>
      </c>
      <c r="B740" s="84"/>
      <c r="C740" s="134" t="str">
        <f t="array" ref="C740">ifs(and(isblank($A740),isblank($B740)),"", not(iserror(vlookup($A740&amp;$B740,'3) Release_Label'!$D:$D&amp;'3) Release_Label'!$E:$E,1,0))),vlookup($A740&amp;$B740,{'3) Release_Label'!$D:$D&amp;'3) Release_Label'!$E:$E,'3) Release_Label'!$F:$F},2,0), or(and(not(isblank($B740)),$B740=$B739,$A740&lt;&gt;$A739),and(not(isblank($A740)),$A740=$A739,$B740&lt;&gt;$B739)),"ID LISTS UNALIGNED",and($A740&lt;&gt;"",countif('3) Release_Label'!$D:$D,$A740)=0),"NO UPC MATCH in Release_Label",and($B740&lt;&gt;"",countif('3) Release_Label'!$E:$E,$B740)=0),"NO CATALOG ID MATCH in Release_Label",iserror(vlookup($A740&amp;$B740,'3) Release_Label'!$D:$D&amp;'3) Release_Label'!$E:$E,1,0)),"NO UPC-CATALOG ID pair MATCH in Release_Label" )</f>
        <v>Nika</v>
      </c>
      <c r="D740" s="134" t="str">
        <f t="array" ref="D740">ifs(and(isblank($A740),isblank($B740)),"", not(iserror(vlookup($A740&amp;$B740,'3) Release_Label'!$D:$D&amp;'3) Release_Label'!$E:$E,1,0))),vlookup($A740&amp;$B740,{'3) Release_Label'!$D:$D&amp;'3) Release_Label'!$E:$E,'3) Release_Label'!$H:$H},2,0), or(and(not(isblank($B740)),$B740=$B739,$A740&lt;&gt;$A739),and(not(isblank($A740)),$A740=$A739,$B740&lt;&gt;$B739)),"ID LISTS UNALIGNED",and($A740&lt;&gt;"",countif('3) Release_Label'!$D:$D,$A740)=0),"NO UPC MATCH in Release_Label",and($B740&lt;&gt;"",countif('3) Release_Label'!$E:$E,$B740)=0),"NO CATALOG ID MATCH in Release_Label",iserror(vlookup($A740&amp;$B740,'3) Release_Label'!$D:$D&amp;'3) Release_Label'!$E:$E,1,0)),"NO UPC-CATALOG ID pair MATCH in Release_Label" )</f>
        <v/>
      </c>
      <c r="E740" s="96" t="s">
        <v>53</v>
      </c>
      <c r="F740" s="135" t="s">
        <v>667</v>
      </c>
      <c r="G740" s="136" t="str">
        <f t="array" ref="G740">ifs(or($F740="",$F740="Main Primary Artist"),$F740,not(iserror(vlookup($F740,'Reference info'!$J$5:$J$8,1,0))),"Key Artist",not(iserror(vlookup($F740,'Reference info'!$J$38:$J$405,1,0))),"Performer",not(iserror(vlookup($F740,'Reference info'!$J$10:$J$36,1,0))),"Producer &amp; Engineer")</f>
        <v>Producer &amp; Engineer</v>
      </c>
      <c r="I740" s="8" t="str">
        <f>IF(AND(F740="Main Primary Artist",SUBSTITUTE(E740," ","")&lt;&gt;"VariousArtists",SUBSTITUTE(E740," ","")&lt;&gt;"VariousArtist",E740&lt;&gt;"Various",SUBSTITUTE(E740," ","")&lt;&gt;"AssortedArtists",SUBSTITUTE(E740," ","")&lt;&gt;"AssortedArtist",E740&lt;&gt;"Assorted",SUBSTITUTE(E740," ","")&lt;&gt;"AsortedArtists",SUBSTITUTE(E740," ","")&lt;&gt;"AsortedArtist",E740&lt;&gt;"Asorted",E740&lt;&gt;"Other",,SUBSTITUTE(E740," ","")&lt;&gt;"MiscellaneousArtists",SUBSTITUTE(E740," ","")&lt;&gt;"MiscellaneousArtist",E740&lt;&gt;"Miscellaneous",SUBSTITUTE(E740," ","")&lt;&gt;"MiscelaneousArtists",SUBSTITUTE(E740," ","")&lt;&gt;"MiscelaneousArtist",E740&lt;&gt;"Miscelaneous"),"update Releases set ArtistId=(select ArtistId from Artists where Name=N'"&amp;SUBSTITUTE(trim(E740),"'","''")&amp;"' and EnterpriseId="&amp;EntId&amp;"), SearchKeywords=concat_ws(' ', Name, N'"&amp;SUBSTITUTE(trim(E740),"'","''")&amp;"',(select Name from Labels where LabelId=Releases.LabelId), ReleaseId, UPC, Catalog) where "&amp;IF(A740&lt;&gt;"","UPC="&amp;A740,"Catalog='"&amp;SUBSTITUTE(trim(B740),"'","''")&amp;"'")&amp;" and EnterpriseId="&amp;EntId,IF(and(F740&lt;&gt;"Main Primary Artist",SUBSTITUTE(E740," ","")&lt;&gt;"VariousArtists",SUBSTITUTE(E740," ","")&lt;&gt;"VariousArtist",E740&lt;&gt;"Various",SUBSTITUTE(E740," ","")&lt;&gt;"AssortedArtists",SUBSTITUTE(E740," ","")&lt;&gt;"AssortedArtist",E740&lt;&gt;"Assorted",SUBSTITUTE(E740," ","")&lt;&gt;"AsortedArtists",SUBSTITUTE(E740," ","")&lt;&gt;"AsortedArtist",E740&lt;&gt;"Asorted",E740&lt;&gt;"Other",,SUBSTITUTE(E740," ","")&lt;&gt;"MiscellaneousArtists",SUBSTITUTE(E740," ","")&lt;&gt;"MiscellaneousArtist",E740&lt;&gt;"Miscellaneous",SUBSTITUTE(E740," ","")&lt;&gt;"MiscelaneousArtists",SUBSTITUTE(E740," ","")&lt;&gt;"MiscelaneousArtist",E740&lt;&gt;"Miscelaneous"),"INSERT into Contributors VALUES (newid(), "&amp;IF(F740&lt;&gt;"Primary Artist", "(select RoleId from ContributorRoles where Name='"&amp;F740&amp;"'), 0", "49, 1")&amp; ", null, (select max(ReleaseId) from Releases where "&amp;IF(A740&lt;&gt;"","UPC="&amp;A740,"Catalog='"&amp;SUBSTITUTE(trim(B740),"'","''")&amp;"'")&amp;" and EnterpriseId="&amp;EntId&amp;"), (select ArtistId from Artists where Name=N'"&amp;SUBSTITUTE(trim(E740),"'","''")&amp;"' and EnterpriseId="&amp;EntId&amp;"), null)",""))</f>
        <v>INSERT into Contributors VALUES (newid(), (select RoleId from ContributorRoles where Name='Producer'), 0, null, (select max(ReleaseId) from Releases where UPC=752503647182 and EnterpriseId=647322), (select ArtistId from Artists where Name=N'PeJota10*' and EnterpriseId=647322), null)</v>
      </c>
    </row>
    <row r="741">
      <c r="A741" s="110">
        <v>7.52503647182E11</v>
      </c>
      <c r="B741" s="84"/>
      <c r="C741" s="134" t="str">
        <f t="array" ref="C741">ifs(and(isblank($A741),isblank($B741)),"", not(iserror(vlookup($A741&amp;$B741,'3) Release_Label'!$D:$D&amp;'3) Release_Label'!$E:$E,1,0))),vlookup($A741&amp;$B741,{'3) Release_Label'!$D:$D&amp;'3) Release_Label'!$E:$E,'3) Release_Label'!$F:$F},2,0), or(and(not(isblank($B741)),$B741=$B740,$A741&lt;&gt;$A740),and(not(isblank($A741)),$A741=$A740,$B741&lt;&gt;$B740)),"ID LISTS UNALIGNED",and($A741&lt;&gt;"",countif('3) Release_Label'!$D:$D,$A741)=0),"NO UPC MATCH in Release_Label",and($B741&lt;&gt;"",countif('3) Release_Label'!$E:$E,$B741)=0),"NO CATALOG ID MATCH in Release_Label",iserror(vlookup($A741&amp;$B741,'3) Release_Label'!$D:$D&amp;'3) Release_Label'!$E:$E,1,0)),"NO UPC-CATALOG ID pair MATCH in Release_Label" )</f>
        <v>Nika</v>
      </c>
      <c r="D741" s="134" t="str">
        <f t="array" ref="D741">ifs(and(isblank($A741),isblank($B741)),"", not(iserror(vlookup($A741&amp;$B741,'3) Release_Label'!$D:$D&amp;'3) Release_Label'!$E:$E,1,0))),vlookup($A741&amp;$B741,{'3) Release_Label'!$D:$D&amp;'3) Release_Label'!$E:$E,'3) Release_Label'!$H:$H},2,0), or(and(not(isblank($B741)),$B741=$B740,$A741&lt;&gt;$A740),and(not(isblank($A741)),$A741=$A740,$B741&lt;&gt;$B740)),"ID LISTS UNALIGNED",and($A741&lt;&gt;"",countif('3) Release_Label'!$D:$D,$A741)=0),"NO UPC MATCH in Release_Label",and($B741&lt;&gt;"",countif('3) Release_Label'!$E:$E,$B741)=0),"NO CATALOG ID MATCH in Release_Label",iserror(vlookup($A741&amp;$B741,'3) Release_Label'!$D:$D&amp;'3) Release_Label'!$E:$E,1,0)),"NO UPC-CATALOG ID pair MATCH in Release_Label" )</f>
        <v/>
      </c>
      <c r="E741" s="96" t="s">
        <v>97</v>
      </c>
      <c r="F741" s="140" t="s">
        <v>671</v>
      </c>
      <c r="G741" s="136" t="str">
        <f t="array" ref="G741">ifs(or($F741="",$F741="Main Primary Artist"),$F741,not(iserror(vlookup($F741,'Reference info'!$J$5:$J$8,1,0))),"Key Artist",not(iserror(vlookup($F741,'Reference info'!$J$38:$J$405,1,0))),"Performer",not(iserror(vlookup($F741,'Reference info'!$J$10:$J$36,1,0))),"Producer &amp; Engineer")</f>
        <v>Key Artist</v>
      </c>
      <c r="I741" s="8" t="str">
        <f>IF(AND(F741="Main Primary Artist",SUBSTITUTE(E741," ","")&lt;&gt;"VariousArtists",SUBSTITUTE(E741," ","")&lt;&gt;"VariousArtist",E741&lt;&gt;"Various",SUBSTITUTE(E741," ","")&lt;&gt;"AssortedArtists",SUBSTITUTE(E741," ","")&lt;&gt;"AssortedArtist",E741&lt;&gt;"Assorted",SUBSTITUTE(E741," ","")&lt;&gt;"AsortedArtists",SUBSTITUTE(E741," ","")&lt;&gt;"AsortedArtist",E741&lt;&gt;"Asorted",E741&lt;&gt;"Other",,SUBSTITUTE(E741," ","")&lt;&gt;"MiscellaneousArtists",SUBSTITUTE(E741," ","")&lt;&gt;"MiscellaneousArtist",E741&lt;&gt;"Miscellaneous",SUBSTITUTE(E741," ","")&lt;&gt;"MiscelaneousArtists",SUBSTITUTE(E741," ","")&lt;&gt;"MiscelaneousArtist",E741&lt;&gt;"Miscelaneous"),"update Releases set ArtistId=(select ArtistId from Artists where Name=N'"&amp;SUBSTITUTE(trim(E741),"'","''")&amp;"' and EnterpriseId="&amp;EntId&amp;"), SearchKeywords=concat_ws(' ', Name, N'"&amp;SUBSTITUTE(trim(E741),"'","''")&amp;"',(select Name from Labels where LabelId=Releases.LabelId), ReleaseId, UPC, Catalog) where "&amp;IF(A741&lt;&gt;"","UPC="&amp;A741,"Catalog='"&amp;SUBSTITUTE(trim(B741),"'","''")&amp;"'")&amp;" and EnterpriseId="&amp;EntId,IF(and(F741&lt;&gt;"Main Primary Artist",SUBSTITUTE(E741," ","")&lt;&gt;"VariousArtists",SUBSTITUTE(E741," ","")&lt;&gt;"VariousArtist",E741&lt;&gt;"Various",SUBSTITUTE(E741," ","")&lt;&gt;"AssortedArtists",SUBSTITUTE(E741," ","")&lt;&gt;"AssortedArtist",E741&lt;&gt;"Assorted",SUBSTITUTE(E741," ","")&lt;&gt;"AsortedArtists",SUBSTITUTE(E741," ","")&lt;&gt;"AsortedArtist",E741&lt;&gt;"Asorted",E741&lt;&gt;"Other",,SUBSTITUTE(E741," ","")&lt;&gt;"MiscellaneousArtists",SUBSTITUTE(E741," ","")&lt;&gt;"MiscellaneousArtist",E741&lt;&gt;"Miscellaneous",SUBSTITUTE(E741," ","")&lt;&gt;"MiscelaneousArtists",SUBSTITUTE(E741," ","")&lt;&gt;"MiscelaneousArtist",E741&lt;&gt;"Miscelaneous"),"INSERT into Contributors VALUES (newid(), "&amp;IF(F741&lt;&gt;"Primary Artist", "(select RoleId from ContributorRoles where Name='"&amp;F741&amp;"'), 0", "49, 1")&amp; ", null, (select max(ReleaseId) from Releases where "&amp;IF(A741&lt;&gt;"","UPC="&amp;A741,"Catalog='"&amp;SUBSTITUTE(trim(B741),"'","''")&amp;"'")&amp;" and EnterpriseId="&amp;EntId&amp;"), (select ArtistId from Artists where Name=N'"&amp;SUBSTITUTE(trim(E741),"'","''")&amp;"' and EnterpriseId="&amp;EntId&amp;"), null)",""))</f>
        <v>INSERT into Contributors VALUES (newid(), 49, 1, null, (select max(ReleaseId) from Releases where UPC=752503647182 and EnterpriseId=647322), (select ArtistId from Artists where Name=N'Atilla' and EnterpriseId=647322), null)</v>
      </c>
    </row>
    <row r="742">
      <c r="A742" s="110">
        <v>7.52503647182E11</v>
      </c>
      <c r="B742" s="84"/>
      <c r="C742" s="134" t="str">
        <f t="array" ref="C742">ifs(and(isblank($A742),isblank($B742)),"", not(iserror(vlookup($A742&amp;$B742,'3) Release_Label'!$D:$D&amp;'3) Release_Label'!$E:$E,1,0))),vlookup($A742&amp;$B742,{'3) Release_Label'!$D:$D&amp;'3) Release_Label'!$E:$E,'3) Release_Label'!$F:$F},2,0), or(and(not(isblank($B742)),$B742=$B741,$A742&lt;&gt;$A741),and(not(isblank($A742)),$A742=$A741,$B742&lt;&gt;$B741)),"ID LISTS UNALIGNED",and($A742&lt;&gt;"",countif('3) Release_Label'!$D:$D,$A742)=0),"NO UPC MATCH in Release_Label",and($B742&lt;&gt;"",countif('3) Release_Label'!$E:$E,$B742)=0),"NO CATALOG ID MATCH in Release_Label",iserror(vlookup($A742&amp;$B742,'3) Release_Label'!$D:$D&amp;'3) Release_Label'!$E:$E,1,0)),"NO UPC-CATALOG ID pair MATCH in Release_Label" )</f>
        <v>Nika</v>
      </c>
      <c r="D742" s="134" t="str">
        <f t="array" ref="D742">ifs(and(isblank($A742),isblank($B742)),"", not(iserror(vlookup($A742&amp;$B742,'3) Release_Label'!$D:$D&amp;'3) Release_Label'!$E:$E,1,0))),vlookup($A742&amp;$B742,{'3) Release_Label'!$D:$D&amp;'3) Release_Label'!$E:$E,'3) Release_Label'!$H:$H},2,0), or(and(not(isblank($B742)),$B742=$B741,$A742&lt;&gt;$A741),and(not(isblank($A742)),$A742=$A741,$B742&lt;&gt;$B741)),"ID LISTS UNALIGNED",and($A742&lt;&gt;"",countif('3) Release_Label'!$D:$D,$A742)=0),"NO UPC MATCH in Release_Label",and($B742&lt;&gt;"",countif('3) Release_Label'!$E:$E,$B742)=0),"NO CATALOG ID MATCH in Release_Label",iserror(vlookup($A742&amp;$B742,'3) Release_Label'!$D:$D&amp;'3) Release_Label'!$E:$E,1,0)),"NO UPC-CATALOG ID pair MATCH in Release_Label" )</f>
        <v/>
      </c>
      <c r="E742" s="96" t="s">
        <v>53</v>
      </c>
      <c r="F742" s="140" t="s">
        <v>666</v>
      </c>
      <c r="G742" s="136" t="str">
        <f t="array" ref="G742">ifs(or($F742="",$F742="Main Primary Artist"),$F742,not(iserror(vlookup($F742,'Reference info'!$J$5:$J$8,1,0))),"Key Artist",not(iserror(vlookup($F742,'Reference info'!$J$38:$J$405,1,0))),"Performer",not(iserror(vlookup($F742,'Reference info'!$J$10:$J$36,1,0))),"Producer &amp; Engineer")</f>
        <v>Main Primary Artist</v>
      </c>
      <c r="I742" s="8" t="str">
        <f>IF(AND(F742="Main Primary Artist",SUBSTITUTE(E742," ","")&lt;&gt;"VariousArtists",SUBSTITUTE(E742," ","")&lt;&gt;"VariousArtist",E742&lt;&gt;"Various",SUBSTITUTE(E742," ","")&lt;&gt;"AssortedArtists",SUBSTITUTE(E742," ","")&lt;&gt;"AssortedArtist",E742&lt;&gt;"Assorted",SUBSTITUTE(E742," ","")&lt;&gt;"AsortedArtists",SUBSTITUTE(E742," ","")&lt;&gt;"AsortedArtist",E742&lt;&gt;"Asorted",E742&lt;&gt;"Other",,SUBSTITUTE(E742," ","")&lt;&gt;"MiscellaneousArtists",SUBSTITUTE(E742," ","")&lt;&gt;"MiscellaneousArtist",E742&lt;&gt;"Miscellaneous",SUBSTITUTE(E742," ","")&lt;&gt;"MiscelaneousArtists",SUBSTITUTE(E742," ","")&lt;&gt;"MiscelaneousArtist",E742&lt;&gt;"Miscelaneous"),"update Releases set ArtistId=(select ArtistId from Artists where Name=N'"&amp;SUBSTITUTE(trim(E742),"'","''")&amp;"' and EnterpriseId="&amp;EntId&amp;"), SearchKeywords=concat_ws(' ', Name, N'"&amp;SUBSTITUTE(trim(E742),"'","''")&amp;"',(select Name from Labels where LabelId=Releases.LabelId), ReleaseId, UPC, Catalog) where "&amp;IF(A742&lt;&gt;"","UPC="&amp;A742,"Catalog='"&amp;SUBSTITUTE(trim(B742),"'","''")&amp;"'")&amp;" and EnterpriseId="&amp;EntId,IF(and(F742&lt;&gt;"Main Primary Artist",SUBSTITUTE(E742," ","")&lt;&gt;"VariousArtists",SUBSTITUTE(E742," ","")&lt;&gt;"VariousArtist",E742&lt;&gt;"Various",SUBSTITUTE(E742," ","")&lt;&gt;"AssortedArtists",SUBSTITUTE(E742," ","")&lt;&gt;"AssortedArtist",E742&lt;&gt;"Assorted",SUBSTITUTE(E742," ","")&lt;&gt;"AsortedArtists",SUBSTITUTE(E742," ","")&lt;&gt;"AsortedArtist",E742&lt;&gt;"Asorted",E742&lt;&gt;"Other",,SUBSTITUTE(E742," ","")&lt;&gt;"MiscellaneousArtists",SUBSTITUTE(E742," ","")&lt;&gt;"MiscellaneousArtist",E742&lt;&gt;"Miscellaneous",SUBSTITUTE(E742," ","")&lt;&gt;"MiscelaneousArtists",SUBSTITUTE(E742," ","")&lt;&gt;"MiscelaneousArtist",E742&lt;&gt;"Miscelaneous"),"INSERT into Contributors VALUES (newid(), "&amp;IF(F742&lt;&gt;"Primary Artist", "(select RoleId from ContributorRoles where Name='"&amp;F742&amp;"'), 0", "49, 1")&amp; ", null, (select max(ReleaseId) from Releases where "&amp;IF(A742&lt;&gt;"","UPC="&amp;A742,"Catalog='"&amp;SUBSTITUTE(trim(B742),"'","''")&amp;"'")&amp;" and EnterpriseId="&amp;EntId&amp;"), (select ArtistId from Artists where Name=N'"&amp;SUBSTITUTE(trim(E742),"'","''")&amp;"' and EnterpriseId="&amp;EntId&amp;"), null)",""))</f>
        <v>update Releases set ArtistId=(select ArtistId from Artists where Name=N'PeJota10*' and EnterpriseId=647322), SearchKeywords=concat_ws(' ', Name, N'PeJota10*',(select Name from Labels where LabelId=Releases.LabelId), ReleaseId, UPC, Catalog) where UPC=752503647182 and EnterpriseId=647322</v>
      </c>
    </row>
    <row r="743">
      <c r="A743" s="110">
        <v>7.52503647182E11</v>
      </c>
      <c r="B743" s="84"/>
      <c r="C743" s="134" t="str">
        <f t="array" ref="C743">ifs(and(isblank($A743),isblank($B743)),"", not(iserror(vlookup($A743&amp;$B743,'3) Release_Label'!$D:$D&amp;'3) Release_Label'!$E:$E,1,0))),vlookup($A743&amp;$B743,{'3) Release_Label'!$D:$D&amp;'3) Release_Label'!$E:$E,'3) Release_Label'!$F:$F},2,0), or(and(not(isblank($B743)),$B743=$B742,$A743&lt;&gt;$A742),and(not(isblank($A743)),$A743=$A742,$B743&lt;&gt;$B742)),"ID LISTS UNALIGNED",and($A743&lt;&gt;"",countif('3) Release_Label'!$D:$D,$A743)=0),"NO UPC MATCH in Release_Label",and($B743&lt;&gt;"",countif('3) Release_Label'!$E:$E,$B743)=0),"NO CATALOG ID MATCH in Release_Label",iserror(vlookup($A743&amp;$B743,'3) Release_Label'!$D:$D&amp;'3) Release_Label'!$E:$E,1,0)),"NO UPC-CATALOG ID pair MATCH in Release_Label" )</f>
        <v>Nika</v>
      </c>
      <c r="D743" s="134" t="str">
        <f t="array" ref="D743">ifs(and(isblank($A743),isblank($B743)),"", not(iserror(vlookup($A743&amp;$B743,'3) Release_Label'!$D:$D&amp;'3) Release_Label'!$E:$E,1,0))),vlookup($A743&amp;$B743,{'3) Release_Label'!$D:$D&amp;'3) Release_Label'!$E:$E,'3) Release_Label'!$H:$H},2,0), or(and(not(isblank($B743)),$B743=$B742,$A743&lt;&gt;$A742),and(not(isblank($A743)),$A743=$A742,$B743&lt;&gt;$B742)),"ID LISTS UNALIGNED",and($A743&lt;&gt;"",countif('3) Release_Label'!$D:$D,$A743)=0),"NO UPC MATCH in Release_Label",and($B743&lt;&gt;"",countif('3) Release_Label'!$E:$E,$B743)=0),"NO CATALOG ID MATCH in Release_Label",iserror(vlookup($A743&amp;$B743,'3) Release_Label'!$D:$D&amp;'3) Release_Label'!$E:$E,1,0)),"NO UPC-CATALOG ID pair MATCH in Release_Label" )</f>
        <v/>
      </c>
      <c r="E743" s="96" t="s">
        <v>53</v>
      </c>
      <c r="F743" s="135" t="s">
        <v>669</v>
      </c>
      <c r="G743" s="136" t="str">
        <f t="array" ref="G743">ifs(or($F743="",$F743="Main Primary Artist"),$F743,not(iserror(vlookup($F743,'Reference info'!$J$5:$J$8,1,0))),"Key Artist",not(iserror(vlookup($F743,'Reference info'!$J$38:$J$405,1,0))),"Performer",not(iserror(vlookup($F743,'Reference info'!$J$10:$J$36,1,0))),"Producer &amp; Engineer")</f>
        <v>Producer &amp; Engineer</v>
      </c>
      <c r="I743" s="8" t="str">
        <f>IF(AND(F743="Main Primary Artist",SUBSTITUTE(E743," ","")&lt;&gt;"VariousArtists",SUBSTITUTE(E743," ","")&lt;&gt;"VariousArtist",E743&lt;&gt;"Various",SUBSTITUTE(E743," ","")&lt;&gt;"AssortedArtists",SUBSTITUTE(E743," ","")&lt;&gt;"AssortedArtist",E743&lt;&gt;"Assorted",SUBSTITUTE(E743," ","")&lt;&gt;"AsortedArtists",SUBSTITUTE(E743," ","")&lt;&gt;"AsortedArtist",E743&lt;&gt;"Asorted",E743&lt;&gt;"Other",,SUBSTITUTE(E743," ","")&lt;&gt;"MiscellaneousArtists",SUBSTITUTE(E743," ","")&lt;&gt;"MiscellaneousArtist",E743&lt;&gt;"Miscellaneous",SUBSTITUTE(E743," ","")&lt;&gt;"MiscelaneousArtists",SUBSTITUTE(E743," ","")&lt;&gt;"MiscelaneousArtist",E743&lt;&gt;"Miscelaneous"),"update Releases set ArtistId=(select ArtistId from Artists where Name=N'"&amp;SUBSTITUTE(trim(E743),"'","''")&amp;"' and EnterpriseId="&amp;EntId&amp;"), SearchKeywords=concat_ws(' ', Name, N'"&amp;SUBSTITUTE(trim(E743),"'","''")&amp;"',(select Name from Labels where LabelId=Releases.LabelId), ReleaseId, UPC, Catalog) where "&amp;IF(A743&lt;&gt;"","UPC="&amp;A743,"Catalog='"&amp;SUBSTITUTE(trim(B743),"'","''")&amp;"'")&amp;" and EnterpriseId="&amp;EntId,IF(and(F743&lt;&gt;"Main Primary Artist",SUBSTITUTE(E743," ","")&lt;&gt;"VariousArtists",SUBSTITUTE(E743," ","")&lt;&gt;"VariousArtist",E743&lt;&gt;"Various",SUBSTITUTE(E743," ","")&lt;&gt;"AssortedArtists",SUBSTITUTE(E743," ","")&lt;&gt;"AssortedArtist",E743&lt;&gt;"Assorted",SUBSTITUTE(E743," ","")&lt;&gt;"AsortedArtists",SUBSTITUTE(E743," ","")&lt;&gt;"AsortedArtist",E743&lt;&gt;"Asorted",E743&lt;&gt;"Other",,SUBSTITUTE(E743," ","")&lt;&gt;"MiscellaneousArtists",SUBSTITUTE(E743," ","")&lt;&gt;"MiscellaneousArtist",E743&lt;&gt;"Miscellaneous",SUBSTITUTE(E743," ","")&lt;&gt;"MiscelaneousArtists",SUBSTITUTE(E743," ","")&lt;&gt;"MiscelaneousArtist",E743&lt;&gt;"Miscelaneous"),"INSERT into Contributors VALUES (newid(), "&amp;IF(F743&lt;&gt;"Primary Artist", "(select RoleId from ContributorRoles where Name='"&amp;F743&amp;"'), 0", "49, 1")&amp; ", null, (select max(ReleaseId) from Releases where "&amp;IF(A743&lt;&gt;"","UPC="&amp;A743,"Catalog='"&amp;SUBSTITUTE(trim(B743),"'","''")&amp;"'")&amp;" and EnterpriseId="&amp;EntId&amp;"), (select ArtistId from Artists where Name=N'"&amp;SUBSTITUTE(trim(E743),"'","''")&amp;"' and EnterpriseId="&amp;EntId&amp;"), null)",""))</f>
        <v>INSERT into Contributors VALUES (newid(), (select RoleId from ContributorRoles where Name='Engineer'), 0, null, (select max(ReleaseId) from Releases where UPC=752503647182 and EnterpriseId=647322), (select ArtistId from Artists where Name=N'PeJota10*' and EnterpriseId=647322), null)</v>
      </c>
    </row>
    <row r="744">
      <c r="A744" s="110">
        <v>7.5250385388E11</v>
      </c>
      <c r="B744" s="84"/>
      <c r="C744" s="134" t="str">
        <f t="array" ref="C744">ifs(and(isblank($A744),isblank($B744)),"", not(iserror(vlookup($A744&amp;$B744,'3) Release_Label'!$D:$D&amp;'3) Release_Label'!$E:$E,1,0))),vlookup($A744&amp;$B744,{'3) Release_Label'!$D:$D&amp;'3) Release_Label'!$E:$E,'3) Release_Label'!$F:$F},2,0), or(and(not(isblank($B744)),$B744=$B743,$A744&lt;&gt;$A743),and(not(isblank($A744)),$A744=$A743,$B744&lt;&gt;$B743)),"ID LISTS UNALIGNED",and($A744&lt;&gt;"",countif('3) Release_Label'!$D:$D,$A744)=0),"NO UPC MATCH in Release_Label",and($B744&lt;&gt;"",countif('3) Release_Label'!$E:$E,$B744)=0),"NO CATALOG ID MATCH in Release_Label",iserror(vlookup($A744&amp;$B744,'3) Release_Label'!$D:$D&amp;'3) Release_Label'!$E:$E,1,0)),"NO UPC-CATALOG ID pair MATCH in Release_Label" )</f>
        <v>Deus da Itália</v>
      </c>
      <c r="D744" s="134" t="str">
        <f t="array" ref="D744">ifs(and(isblank($A744),isblank($B744)),"", not(iserror(vlookup($A744&amp;$B744,'3) Release_Label'!$D:$D&amp;'3) Release_Label'!$E:$E,1,0))),vlookup($A744&amp;$B744,{'3) Release_Label'!$D:$D&amp;'3) Release_Label'!$E:$E,'3) Release_Label'!$H:$H},2,0), or(and(not(isblank($B744)),$B744=$B743,$A744&lt;&gt;$A743),and(not(isblank($A744)),$A744=$A743,$B744&lt;&gt;$B743)),"ID LISTS UNALIGNED",and($A744&lt;&gt;"",countif('3) Release_Label'!$D:$D,$A744)=0),"NO UPC MATCH in Release_Label",and($B744&lt;&gt;"",countif('3) Release_Label'!$E:$E,$B744)=0),"NO CATALOG ID MATCH in Release_Label",iserror(vlookup($A744&amp;$B744,'3) Release_Label'!$D:$D&amp;'3) Release_Label'!$E:$E,1,0)),"NO UPC-CATALOG ID pair MATCH in Release_Label" )</f>
        <v>Speed Up</v>
      </c>
      <c r="E744" s="96" t="s">
        <v>53</v>
      </c>
      <c r="F744" s="135" t="s">
        <v>667</v>
      </c>
      <c r="G744" s="136" t="str">
        <f t="array" ref="G744">ifs(or($F744="",$F744="Main Primary Artist"),$F744,not(iserror(vlookup($F744,'Reference info'!$J$5:$J$8,1,0))),"Key Artist",not(iserror(vlookup($F744,'Reference info'!$J$38:$J$405,1,0))),"Performer",not(iserror(vlookup($F744,'Reference info'!$J$10:$J$36,1,0))),"Producer &amp; Engineer")</f>
        <v>Producer &amp; Engineer</v>
      </c>
      <c r="I744" s="8" t="str">
        <f>IF(AND(F744="Main Primary Artist",SUBSTITUTE(E744," ","")&lt;&gt;"VariousArtists",SUBSTITUTE(E744," ","")&lt;&gt;"VariousArtist",E744&lt;&gt;"Various",SUBSTITUTE(E744," ","")&lt;&gt;"AssortedArtists",SUBSTITUTE(E744," ","")&lt;&gt;"AssortedArtist",E744&lt;&gt;"Assorted",SUBSTITUTE(E744," ","")&lt;&gt;"AsortedArtists",SUBSTITUTE(E744," ","")&lt;&gt;"AsortedArtist",E744&lt;&gt;"Asorted",E744&lt;&gt;"Other",,SUBSTITUTE(E744," ","")&lt;&gt;"MiscellaneousArtists",SUBSTITUTE(E744," ","")&lt;&gt;"MiscellaneousArtist",E744&lt;&gt;"Miscellaneous",SUBSTITUTE(E744," ","")&lt;&gt;"MiscelaneousArtists",SUBSTITUTE(E744," ","")&lt;&gt;"MiscelaneousArtist",E744&lt;&gt;"Miscelaneous"),"update Releases set ArtistId=(select ArtistId from Artists where Name=N'"&amp;SUBSTITUTE(trim(E744),"'","''")&amp;"' and EnterpriseId="&amp;EntId&amp;"), SearchKeywords=concat_ws(' ', Name, N'"&amp;SUBSTITUTE(trim(E744),"'","''")&amp;"',(select Name from Labels where LabelId=Releases.LabelId), ReleaseId, UPC, Catalog) where "&amp;IF(A744&lt;&gt;"","UPC="&amp;A744,"Catalog='"&amp;SUBSTITUTE(trim(B744),"'","''")&amp;"'")&amp;" and EnterpriseId="&amp;EntId,IF(and(F744&lt;&gt;"Main Primary Artist",SUBSTITUTE(E744," ","")&lt;&gt;"VariousArtists",SUBSTITUTE(E744," ","")&lt;&gt;"VariousArtist",E744&lt;&gt;"Various",SUBSTITUTE(E744," ","")&lt;&gt;"AssortedArtists",SUBSTITUTE(E744," ","")&lt;&gt;"AssortedArtist",E744&lt;&gt;"Assorted",SUBSTITUTE(E744," ","")&lt;&gt;"AsortedArtists",SUBSTITUTE(E744," ","")&lt;&gt;"AsortedArtist",E744&lt;&gt;"Asorted",E744&lt;&gt;"Other",,SUBSTITUTE(E744," ","")&lt;&gt;"MiscellaneousArtists",SUBSTITUTE(E744," ","")&lt;&gt;"MiscellaneousArtist",E744&lt;&gt;"Miscellaneous",SUBSTITUTE(E744," ","")&lt;&gt;"MiscelaneousArtists",SUBSTITUTE(E744," ","")&lt;&gt;"MiscelaneousArtist",E744&lt;&gt;"Miscelaneous"),"INSERT into Contributors VALUES (newid(), "&amp;IF(F744&lt;&gt;"Primary Artist", "(select RoleId from ContributorRoles where Name='"&amp;F744&amp;"'), 0", "49, 1")&amp; ", null, (select max(ReleaseId) from Releases where "&amp;IF(A744&lt;&gt;"","UPC="&amp;A744,"Catalog='"&amp;SUBSTITUTE(trim(B744),"'","''")&amp;"'")&amp;" and EnterpriseId="&amp;EntId&amp;"), (select ArtistId from Artists where Name=N'"&amp;SUBSTITUTE(trim(E744),"'","''")&amp;"' and EnterpriseId="&amp;EntId&amp;"), null)",""))</f>
        <v>INSERT into Contributors VALUES (newid(), (select RoleId from ContributorRoles where Name='Producer'), 0, null, (select max(ReleaseId) from Releases where UPC=752503853880 and EnterpriseId=647322), (select ArtistId from Artists where Name=N'PeJota10*' and EnterpriseId=647322), null)</v>
      </c>
    </row>
    <row r="745">
      <c r="A745" s="110">
        <v>7.5250385388E11</v>
      </c>
      <c r="B745" s="84"/>
      <c r="C745" s="134" t="str">
        <f t="array" ref="C745">ifs(and(isblank($A745),isblank($B745)),"", not(iserror(vlookup($A745&amp;$B745,'3) Release_Label'!$D:$D&amp;'3) Release_Label'!$E:$E,1,0))),vlookup($A745&amp;$B745,{'3) Release_Label'!$D:$D&amp;'3) Release_Label'!$E:$E,'3) Release_Label'!$F:$F},2,0), or(and(not(isblank($B745)),$B745=$B744,$A745&lt;&gt;$A744),and(not(isblank($A745)),$A745=$A744,$B745&lt;&gt;$B744)),"ID LISTS UNALIGNED",and($A745&lt;&gt;"",countif('3) Release_Label'!$D:$D,$A745)=0),"NO UPC MATCH in Release_Label",and($B745&lt;&gt;"",countif('3) Release_Label'!$E:$E,$B745)=0),"NO CATALOG ID MATCH in Release_Label",iserror(vlookup($A745&amp;$B745,'3) Release_Label'!$D:$D&amp;'3) Release_Label'!$E:$E,1,0)),"NO UPC-CATALOG ID pair MATCH in Release_Label" )</f>
        <v>Deus da Itália</v>
      </c>
      <c r="D745" s="134" t="str">
        <f t="array" ref="D745">ifs(and(isblank($A745),isblank($B745)),"", not(iserror(vlookup($A745&amp;$B745,'3) Release_Label'!$D:$D&amp;'3) Release_Label'!$E:$E,1,0))),vlookup($A745&amp;$B745,{'3) Release_Label'!$D:$D&amp;'3) Release_Label'!$E:$E,'3) Release_Label'!$H:$H},2,0), or(and(not(isblank($B745)),$B745=$B744,$A745&lt;&gt;$A744),and(not(isblank($A745)),$A745=$A744,$B745&lt;&gt;$B744)),"ID LISTS UNALIGNED",and($A745&lt;&gt;"",countif('3) Release_Label'!$D:$D,$A745)=0),"NO UPC MATCH in Release_Label",and($B745&lt;&gt;"",countif('3) Release_Label'!$E:$E,$B745)=0),"NO CATALOG ID MATCH in Release_Label",iserror(vlookup($A745&amp;$B745,'3) Release_Label'!$D:$D&amp;'3) Release_Label'!$E:$E,1,0)),"NO UPC-CATALOG ID pair MATCH in Release_Label" )</f>
        <v>Speed Up</v>
      </c>
      <c r="E745" s="96" t="s">
        <v>79</v>
      </c>
      <c r="F745" s="140" t="s">
        <v>671</v>
      </c>
      <c r="G745" s="136" t="str">
        <f t="array" ref="G745">ifs(or($F745="",$F745="Main Primary Artist"),$F745,not(iserror(vlookup($F745,'Reference info'!$J$5:$J$8,1,0))),"Key Artist",not(iserror(vlookup($F745,'Reference info'!$J$38:$J$405,1,0))),"Performer",not(iserror(vlookup($F745,'Reference info'!$J$10:$J$36,1,0))),"Producer &amp; Engineer")</f>
        <v>Key Artist</v>
      </c>
      <c r="I745" s="8" t="str">
        <f>IF(AND(F745="Main Primary Artist",SUBSTITUTE(E745," ","")&lt;&gt;"VariousArtists",SUBSTITUTE(E745," ","")&lt;&gt;"VariousArtist",E745&lt;&gt;"Various",SUBSTITUTE(E745," ","")&lt;&gt;"AssortedArtists",SUBSTITUTE(E745," ","")&lt;&gt;"AssortedArtist",E745&lt;&gt;"Assorted",SUBSTITUTE(E745," ","")&lt;&gt;"AsortedArtists",SUBSTITUTE(E745," ","")&lt;&gt;"AsortedArtist",E745&lt;&gt;"Asorted",E745&lt;&gt;"Other",,SUBSTITUTE(E745," ","")&lt;&gt;"MiscellaneousArtists",SUBSTITUTE(E745," ","")&lt;&gt;"MiscellaneousArtist",E745&lt;&gt;"Miscellaneous",SUBSTITUTE(E745," ","")&lt;&gt;"MiscelaneousArtists",SUBSTITUTE(E745," ","")&lt;&gt;"MiscelaneousArtist",E745&lt;&gt;"Miscelaneous"),"update Releases set ArtistId=(select ArtistId from Artists where Name=N'"&amp;SUBSTITUTE(trim(E745),"'","''")&amp;"' and EnterpriseId="&amp;EntId&amp;"), SearchKeywords=concat_ws(' ', Name, N'"&amp;SUBSTITUTE(trim(E745),"'","''")&amp;"',(select Name from Labels where LabelId=Releases.LabelId), ReleaseId, UPC, Catalog) where "&amp;IF(A745&lt;&gt;"","UPC="&amp;A745,"Catalog='"&amp;SUBSTITUTE(trim(B745),"'","''")&amp;"'")&amp;" and EnterpriseId="&amp;EntId,IF(and(F745&lt;&gt;"Main Primary Artist",SUBSTITUTE(E745," ","")&lt;&gt;"VariousArtists",SUBSTITUTE(E745," ","")&lt;&gt;"VariousArtist",E745&lt;&gt;"Various",SUBSTITUTE(E745," ","")&lt;&gt;"AssortedArtists",SUBSTITUTE(E745," ","")&lt;&gt;"AssortedArtist",E745&lt;&gt;"Assorted",SUBSTITUTE(E745," ","")&lt;&gt;"AsortedArtists",SUBSTITUTE(E745," ","")&lt;&gt;"AsortedArtist",E745&lt;&gt;"Asorted",E745&lt;&gt;"Other",,SUBSTITUTE(E745," ","")&lt;&gt;"MiscellaneousArtists",SUBSTITUTE(E745," ","")&lt;&gt;"MiscellaneousArtist",E745&lt;&gt;"Miscellaneous",SUBSTITUTE(E745," ","")&lt;&gt;"MiscelaneousArtists",SUBSTITUTE(E745," ","")&lt;&gt;"MiscelaneousArtist",E745&lt;&gt;"Miscelaneous"),"INSERT into Contributors VALUES (newid(), "&amp;IF(F745&lt;&gt;"Primary Artist", "(select RoleId from ContributorRoles where Name='"&amp;F745&amp;"'), 0", "49, 1")&amp; ", null, (select max(ReleaseId) from Releases where "&amp;IF(A745&lt;&gt;"","UPC="&amp;A745,"Catalog='"&amp;SUBSTITUTE(trim(B745),"'","''")&amp;"'")&amp;" and EnterpriseId="&amp;EntId&amp;"), (select ArtistId from Artists where Name=N'"&amp;SUBSTITUTE(trim(E745),"'","''")&amp;"' and EnterpriseId="&amp;EntId&amp;"), null)",""))</f>
        <v>INSERT into Contributors VALUES (newid(), 49, 1, null, (select max(ReleaseId) from Releases where UPC=752503853880 and EnterpriseId=647322), (select ArtistId from Artists where Name=N'$hinepsj' and EnterpriseId=647322), null)</v>
      </c>
    </row>
    <row r="746">
      <c r="A746" s="110">
        <v>7.5250385388E11</v>
      </c>
      <c r="B746" s="84"/>
      <c r="C746" s="134" t="str">
        <f t="array" ref="C746">ifs(and(isblank($A746),isblank($B746)),"", not(iserror(vlookup($A746&amp;$B746,'3) Release_Label'!$D:$D&amp;'3) Release_Label'!$E:$E,1,0))),vlookup($A746&amp;$B746,{'3) Release_Label'!$D:$D&amp;'3) Release_Label'!$E:$E,'3) Release_Label'!$F:$F},2,0), or(and(not(isblank($B746)),$B746=$B745,$A746&lt;&gt;$A745),and(not(isblank($A746)),$A746=$A745,$B746&lt;&gt;$B745)),"ID LISTS UNALIGNED",and($A746&lt;&gt;"",countif('3) Release_Label'!$D:$D,$A746)=0),"NO UPC MATCH in Release_Label",and($B746&lt;&gt;"",countif('3) Release_Label'!$E:$E,$B746)=0),"NO CATALOG ID MATCH in Release_Label",iserror(vlookup($A746&amp;$B746,'3) Release_Label'!$D:$D&amp;'3) Release_Label'!$E:$E,1,0)),"NO UPC-CATALOG ID pair MATCH in Release_Label" )</f>
        <v>Deus da Itália</v>
      </c>
      <c r="D746" s="134" t="str">
        <f t="array" ref="D746">ifs(and(isblank($A746),isblank($B746)),"", not(iserror(vlookup($A746&amp;$B746,'3) Release_Label'!$D:$D&amp;'3) Release_Label'!$E:$E,1,0))),vlookup($A746&amp;$B746,{'3) Release_Label'!$D:$D&amp;'3) Release_Label'!$E:$E,'3) Release_Label'!$H:$H},2,0), or(and(not(isblank($B746)),$B746=$B745,$A746&lt;&gt;$A745),and(not(isblank($A746)),$A746=$A745,$B746&lt;&gt;$B745)),"ID LISTS UNALIGNED",and($A746&lt;&gt;"",countif('3) Release_Label'!$D:$D,$A746)=0),"NO UPC MATCH in Release_Label",and($B746&lt;&gt;"",countif('3) Release_Label'!$E:$E,$B746)=0),"NO CATALOG ID MATCH in Release_Label",iserror(vlookup($A746&amp;$B746,'3) Release_Label'!$D:$D&amp;'3) Release_Label'!$E:$E,1,0)),"NO UPC-CATALOG ID pair MATCH in Release_Label" )</f>
        <v>Speed Up</v>
      </c>
      <c r="E746" s="96" t="s">
        <v>53</v>
      </c>
      <c r="F746" s="140" t="s">
        <v>666</v>
      </c>
      <c r="G746" s="136" t="str">
        <f t="array" ref="G746">ifs(or($F746="",$F746="Main Primary Artist"),$F746,not(iserror(vlookup($F746,'Reference info'!$J$5:$J$8,1,0))),"Key Artist",not(iserror(vlookup($F746,'Reference info'!$J$38:$J$405,1,0))),"Performer",not(iserror(vlookup($F746,'Reference info'!$J$10:$J$36,1,0))),"Producer &amp; Engineer")</f>
        <v>Main Primary Artist</v>
      </c>
      <c r="I746" s="8" t="str">
        <f>IF(AND(F746="Main Primary Artist",SUBSTITUTE(E746," ","")&lt;&gt;"VariousArtists",SUBSTITUTE(E746," ","")&lt;&gt;"VariousArtist",E746&lt;&gt;"Various",SUBSTITUTE(E746," ","")&lt;&gt;"AssortedArtists",SUBSTITUTE(E746," ","")&lt;&gt;"AssortedArtist",E746&lt;&gt;"Assorted",SUBSTITUTE(E746," ","")&lt;&gt;"AsortedArtists",SUBSTITUTE(E746," ","")&lt;&gt;"AsortedArtist",E746&lt;&gt;"Asorted",E746&lt;&gt;"Other",,SUBSTITUTE(E746," ","")&lt;&gt;"MiscellaneousArtists",SUBSTITUTE(E746," ","")&lt;&gt;"MiscellaneousArtist",E746&lt;&gt;"Miscellaneous",SUBSTITUTE(E746," ","")&lt;&gt;"MiscelaneousArtists",SUBSTITUTE(E746," ","")&lt;&gt;"MiscelaneousArtist",E746&lt;&gt;"Miscelaneous"),"update Releases set ArtistId=(select ArtistId from Artists where Name=N'"&amp;SUBSTITUTE(trim(E746),"'","''")&amp;"' and EnterpriseId="&amp;EntId&amp;"), SearchKeywords=concat_ws(' ', Name, N'"&amp;SUBSTITUTE(trim(E746),"'","''")&amp;"',(select Name from Labels where LabelId=Releases.LabelId), ReleaseId, UPC, Catalog) where "&amp;IF(A746&lt;&gt;"","UPC="&amp;A746,"Catalog='"&amp;SUBSTITUTE(trim(B746),"'","''")&amp;"'")&amp;" and EnterpriseId="&amp;EntId,IF(and(F746&lt;&gt;"Main Primary Artist",SUBSTITUTE(E746," ","")&lt;&gt;"VariousArtists",SUBSTITUTE(E746," ","")&lt;&gt;"VariousArtist",E746&lt;&gt;"Various",SUBSTITUTE(E746," ","")&lt;&gt;"AssortedArtists",SUBSTITUTE(E746," ","")&lt;&gt;"AssortedArtist",E746&lt;&gt;"Assorted",SUBSTITUTE(E746," ","")&lt;&gt;"AsortedArtists",SUBSTITUTE(E746," ","")&lt;&gt;"AsortedArtist",E746&lt;&gt;"Asorted",E746&lt;&gt;"Other",,SUBSTITUTE(E746," ","")&lt;&gt;"MiscellaneousArtists",SUBSTITUTE(E746," ","")&lt;&gt;"MiscellaneousArtist",E746&lt;&gt;"Miscellaneous",SUBSTITUTE(E746," ","")&lt;&gt;"MiscelaneousArtists",SUBSTITUTE(E746," ","")&lt;&gt;"MiscelaneousArtist",E746&lt;&gt;"Miscelaneous"),"INSERT into Contributors VALUES (newid(), "&amp;IF(F746&lt;&gt;"Primary Artist", "(select RoleId from ContributorRoles where Name='"&amp;F746&amp;"'), 0", "49, 1")&amp; ", null, (select max(ReleaseId) from Releases where "&amp;IF(A746&lt;&gt;"","UPC="&amp;A746,"Catalog='"&amp;SUBSTITUTE(trim(B746),"'","''")&amp;"'")&amp;" and EnterpriseId="&amp;EntId&amp;"), (select ArtistId from Artists where Name=N'"&amp;SUBSTITUTE(trim(E746),"'","''")&amp;"' and EnterpriseId="&amp;EntId&amp;"), null)",""))</f>
        <v>update Releases set ArtistId=(select ArtistId from Artists where Name=N'PeJota10*' and EnterpriseId=647322), SearchKeywords=concat_ws(' ', Name, N'PeJota10*',(select Name from Labels where LabelId=Releases.LabelId), ReleaseId, UPC, Catalog) where UPC=752503853880 and EnterpriseId=647322</v>
      </c>
    </row>
    <row r="747">
      <c r="A747" s="110">
        <v>7.5250385388E11</v>
      </c>
      <c r="B747" s="84"/>
      <c r="C747" s="134" t="str">
        <f t="array" ref="C747">ifs(and(isblank($A747),isblank($B747)),"", not(iserror(vlookup($A747&amp;$B747,'3) Release_Label'!$D:$D&amp;'3) Release_Label'!$E:$E,1,0))),vlookup($A747&amp;$B747,{'3) Release_Label'!$D:$D&amp;'3) Release_Label'!$E:$E,'3) Release_Label'!$F:$F},2,0), or(and(not(isblank($B747)),$B747=$B746,$A747&lt;&gt;$A746),and(not(isblank($A747)),$A747=$A746,$B747&lt;&gt;$B746)),"ID LISTS UNALIGNED",and($A747&lt;&gt;"",countif('3) Release_Label'!$D:$D,$A747)=0),"NO UPC MATCH in Release_Label",and($B747&lt;&gt;"",countif('3) Release_Label'!$E:$E,$B747)=0),"NO CATALOG ID MATCH in Release_Label",iserror(vlookup($A747&amp;$B747,'3) Release_Label'!$D:$D&amp;'3) Release_Label'!$E:$E,1,0)),"NO UPC-CATALOG ID pair MATCH in Release_Label" )</f>
        <v>Deus da Itália</v>
      </c>
      <c r="D747" s="134" t="str">
        <f t="array" ref="D747">ifs(and(isblank($A747),isblank($B747)),"", not(iserror(vlookup($A747&amp;$B747,'3) Release_Label'!$D:$D&amp;'3) Release_Label'!$E:$E,1,0))),vlookup($A747&amp;$B747,{'3) Release_Label'!$D:$D&amp;'3) Release_Label'!$E:$E,'3) Release_Label'!$H:$H},2,0), or(and(not(isblank($B747)),$B747=$B746,$A747&lt;&gt;$A746),and(not(isblank($A747)),$A747=$A746,$B747&lt;&gt;$B746)),"ID LISTS UNALIGNED",and($A747&lt;&gt;"",countif('3) Release_Label'!$D:$D,$A747)=0),"NO UPC MATCH in Release_Label",and($B747&lt;&gt;"",countif('3) Release_Label'!$E:$E,$B747)=0),"NO CATALOG ID MATCH in Release_Label",iserror(vlookup($A747&amp;$B747,'3) Release_Label'!$D:$D&amp;'3) Release_Label'!$E:$E,1,0)),"NO UPC-CATALOG ID pair MATCH in Release_Label" )</f>
        <v>Speed Up</v>
      </c>
      <c r="E747" s="96" t="s">
        <v>53</v>
      </c>
      <c r="F747" s="135" t="s">
        <v>669</v>
      </c>
      <c r="G747" s="136" t="str">
        <f t="array" ref="G747">ifs(or($F747="",$F747="Main Primary Artist"),$F747,not(iserror(vlookup($F747,'Reference info'!$J$5:$J$8,1,0))),"Key Artist",not(iserror(vlookup($F747,'Reference info'!$J$38:$J$405,1,0))),"Performer",not(iserror(vlookup($F747,'Reference info'!$J$10:$J$36,1,0))),"Producer &amp; Engineer")</f>
        <v>Producer &amp; Engineer</v>
      </c>
      <c r="I747" s="8" t="str">
        <f>IF(AND(F747="Main Primary Artist",SUBSTITUTE(E747," ","")&lt;&gt;"VariousArtists",SUBSTITUTE(E747," ","")&lt;&gt;"VariousArtist",E747&lt;&gt;"Various",SUBSTITUTE(E747," ","")&lt;&gt;"AssortedArtists",SUBSTITUTE(E747," ","")&lt;&gt;"AssortedArtist",E747&lt;&gt;"Assorted",SUBSTITUTE(E747," ","")&lt;&gt;"AsortedArtists",SUBSTITUTE(E747," ","")&lt;&gt;"AsortedArtist",E747&lt;&gt;"Asorted",E747&lt;&gt;"Other",,SUBSTITUTE(E747," ","")&lt;&gt;"MiscellaneousArtists",SUBSTITUTE(E747," ","")&lt;&gt;"MiscellaneousArtist",E747&lt;&gt;"Miscellaneous",SUBSTITUTE(E747," ","")&lt;&gt;"MiscelaneousArtists",SUBSTITUTE(E747," ","")&lt;&gt;"MiscelaneousArtist",E747&lt;&gt;"Miscelaneous"),"update Releases set ArtistId=(select ArtistId from Artists where Name=N'"&amp;SUBSTITUTE(trim(E747),"'","''")&amp;"' and EnterpriseId="&amp;EntId&amp;"), SearchKeywords=concat_ws(' ', Name, N'"&amp;SUBSTITUTE(trim(E747),"'","''")&amp;"',(select Name from Labels where LabelId=Releases.LabelId), ReleaseId, UPC, Catalog) where "&amp;IF(A747&lt;&gt;"","UPC="&amp;A747,"Catalog='"&amp;SUBSTITUTE(trim(B747),"'","''")&amp;"'")&amp;" and EnterpriseId="&amp;EntId,IF(and(F747&lt;&gt;"Main Primary Artist",SUBSTITUTE(E747," ","")&lt;&gt;"VariousArtists",SUBSTITUTE(E747," ","")&lt;&gt;"VariousArtist",E747&lt;&gt;"Various",SUBSTITUTE(E747," ","")&lt;&gt;"AssortedArtists",SUBSTITUTE(E747," ","")&lt;&gt;"AssortedArtist",E747&lt;&gt;"Assorted",SUBSTITUTE(E747," ","")&lt;&gt;"AsortedArtists",SUBSTITUTE(E747," ","")&lt;&gt;"AsortedArtist",E747&lt;&gt;"Asorted",E747&lt;&gt;"Other",,SUBSTITUTE(E747," ","")&lt;&gt;"MiscellaneousArtists",SUBSTITUTE(E747," ","")&lt;&gt;"MiscellaneousArtist",E747&lt;&gt;"Miscellaneous",SUBSTITUTE(E747," ","")&lt;&gt;"MiscelaneousArtists",SUBSTITUTE(E747," ","")&lt;&gt;"MiscelaneousArtist",E747&lt;&gt;"Miscelaneous"),"INSERT into Contributors VALUES (newid(), "&amp;IF(F747&lt;&gt;"Primary Artist", "(select RoleId from ContributorRoles where Name='"&amp;F747&amp;"'), 0", "49, 1")&amp; ", null, (select max(ReleaseId) from Releases where "&amp;IF(A747&lt;&gt;"","UPC="&amp;A747,"Catalog='"&amp;SUBSTITUTE(trim(B747),"'","''")&amp;"'")&amp;" and EnterpriseId="&amp;EntId&amp;"), (select ArtistId from Artists where Name=N'"&amp;SUBSTITUTE(trim(E747),"'","''")&amp;"' and EnterpriseId="&amp;EntId&amp;"), null)",""))</f>
        <v>INSERT into Contributors VALUES (newid(), (select RoleId from ContributorRoles where Name='Engineer'), 0, null, (select max(ReleaseId) from Releases where UPC=752503853880 and EnterpriseId=647322), (select ArtistId from Artists where Name=N'PeJota10*' and EnterpriseId=647322), null)</v>
      </c>
    </row>
    <row r="748">
      <c r="A748" s="110">
        <v>7.52503853934E11</v>
      </c>
      <c r="B748" s="84"/>
      <c r="C748" s="134" t="str">
        <f t="array" ref="C748">ifs(and(isblank($A748),isblank($B748)),"", not(iserror(vlookup($A748&amp;$B748,'3) Release_Label'!$D:$D&amp;'3) Release_Label'!$E:$E,1,0))),vlookup($A748&amp;$B748,{'3) Release_Label'!$D:$D&amp;'3) Release_Label'!$E:$E,'3) Release_Label'!$F:$F},2,0), or(and(not(isblank($B748)),$B748=$B747,$A748&lt;&gt;$A747),and(not(isblank($A748)),$A748=$A747,$B748&lt;&gt;$B747)),"ID LISTS UNALIGNED",and($A748&lt;&gt;"",countif('3) Release_Label'!$D:$D,$A748)=0),"NO UPC MATCH in Release_Label",and($B748&lt;&gt;"",countif('3) Release_Label'!$E:$E,$B748)=0),"NO CATALOG ID MATCH in Release_Label",iserror(vlookup($A748&amp;$B748,'3) Release_Label'!$D:$D&amp;'3) Release_Label'!$E:$E,1,0)),"NO UPC-CATALOG ID pair MATCH in Release_Label" )</f>
        <v>Deus da Itália</v>
      </c>
      <c r="D748" s="134" t="str">
        <f t="array" ref="D748">ifs(and(isblank($A748),isblank($B748)),"", not(iserror(vlookup($A748&amp;$B748,'3) Release_Label'!$D:$D&amp;'3) Release_Label'!$E:$E,1,0))),vlookup($A748&amp;$B748,{'3) Release_Label'!$D:$D&amp;'3) Release_Label'!$E:$E,'3) Release_Label'!$H:$H},2,0), or(and(not(isblank($B748)),$B748=$B747,$A748&lt;&gt;$A747),and(not(isblank($A748)),$A748=$A747,$B748&lt;&gt;$B747)),"ID LISTS UNALIGNED",and($A748&lt;&gt;"",countif('3) Release_Label'!$D:$D,$A748)=0),"NO UPC MATCH in Release_Label",and($B748&lt;&gt;"",countif('3) Release_Label'!$E:$E,$B748)=0),"NO CATALOG ID MATCH in Release_Label",iserror(vlookup($A748&amp;$B748,'3) Release_Label'!$D:$D&amp;'3) Release_Label'!$E:$E,1,0)),"NO UPC-CATALOG ID pair MATCH in Release_Label" )</f>
        <v/>
      </c>
      <c r="E748" s="96" t="s">
        <v>53</v>
      </c>
      <c r="F748" s="135" t="s">
        <v>667</v>
      </c>
      <c r="G748" s="136" t="str">
        <f t="array" ref="G748">ifs(or($F748="",$F748="Main Primary Artist"),$F748,not(iserror(vlookup($F748,'Reference info'!$J$5:$J$8,1,0))),"Key Artist",not(iserror(vlookup($F748,'Reference info'!$J$38:$J$405,1,0))),"Performer",not(iserror(vlookup($F748,'Reference info'!$J$10:$J$36,1,0))),"Producer &amp; Engineer")</f>
        <v>Producer &amp; Engineer</v>
      </c>
      <c r="I748" s="8" t="str">
        <f>IF(AND(F748="Main Primary Artist",SUBSTITUTE(E748," ","")&lt;&gt;"VariousArtists",SUBSTITUTE(E748," ","")&lt;&gt;"VariousArtist",E748&lt;&gt;"Various",SUBSTITUTE(E748," ","")&lt;&gt;"AssortedArtists",SUBSTITUTE(E748," ","")&lt;&gt;"AssortedArtist",E748&lt;&gt;"Assorted",SUBSTITUTE(E748," ","")&lt;&gt;"AsortedArtists",SUBSTITUTE(E748," ","")&lt;&gt;"AsortedArtist",E748&lt;&gt;"Asorted",E748&lt;&gt;"Other",,SUBSTITUTE(E748," ","")&lt;&gt;"MiscellaneousArtists",SUBSTITUTE(E748," ","")&lt;&gt;"MiscellaneousArtist",E748&lt;&gt;"Miscellaneous",SUBSTITUTE(E748," ","")&lt;&gt;"MiscelaneousArtists",SUBSTITUTE(E748," ","")&lt;&gt;"MiscelaneousArtist",E748&lt;&gt;"Miscelaneous"),"update Releases set ArtistId=(select ArtistId from Artists where Name=N'"&amp;SUBSTITUTE(trim(E748),"'","''")&amp;"' and EnterpriseId="&amp;EntId&amp;"), SearchKeywords=concat_ws(' ', Name, N'"&amp;SUBSTITUTE(trim(E748),"'","''")&amp;"',(select Name from Labels where LabelId=Releases.LabelId), ReleaseId, UPC, Catalog) where "&amp;IF(A748&lt;&gt;"","UPC="&amp;A748,"Catalog='"&amp;SUBSTITUTE(trim(B748),"'","''")&amp;"'")&amp;" and EnterpriseId="&amp;EntId,IF(and(F748&lt;&gt;"Main Primary Artist",SUBSTITUTE(E748," ","")&lt;&gt;"VariousArtists",SUBSTITUTE(E748," ","")&lt;&gt;"VariousArtist",E748&lt;&gt;"Various",SUBSTITUTE(E748," ","")&lt;&gt;"AssortedArtists",SUBSTITUTE(E748," ","")&lt;&gt;"AssortedArtist",E748&lt;&gt;"Assorted",SUBSTITUTE(E748," ","")&lt;&gt;"AsortedArtists",SUBSTITUTE(E748," ","")&lt;&gt;"AsortedArtist",E748&lt;&gt;"Asorted",E748&lt;&gt;"Other",,SUBSTITUTE(E748," ","")&lt;&gt;"MiscellaneousArtists",SUBSTITUTE(E748," ","")&lt;&gt;"MiscellaneousArtist",E748&lt;&gt;"Miscellaneous",SUBSTITUTE(E748," ","")&lt;&gt;"MiscelaneousArtists",SUBSTITUTE(E748," ","")&lt;&gt;"MiscelaneousArtist",E748&lt;&gt;"Miscelaneous"),"INSERT into Contributors VALUES (newid(), "&amp;IF(F748&lt;&gt;"Primary Artist", "(select RoleId from ContributorRoles where Name='"&amp;F748&amp;"'), 0", "49, 1")&amp; ", null, (select max(ReleaseId) from Releases where "&amp;IF(A748&lt;&gt;"","UPC="&amp;A748,"Catalog='"&amp;SUBSTITUTE(trim(B748),"'","''")&amp;"'")&amp;" and EnterpriseId="&amp;EntId&amp;"), (select ArtistId from Artists where Name=N'"&amp;SUBSTITUTE(trim(E748),"'","''")&amp;"' and EnterpriseId="&amp;EntId&amp;"), null)",""))</f>
        <v>INSERT into Contributors VALUES (newid(), (select RoleId from ContributorRoles where Name='Producer'), 0, null, (select max(ReleaseId) from Releases where UPC=752503853934 and EnterpriseId=647322), (select ArtistId from Artists where Name=N'PeJota10*' and EnterpriseId=647322), null)</v>
      </c>
    </row>
    <row r="749">
      <c r="A749" s="110">
        <v>7.52503853934E11</v>
      </c>
      <c r="B749" s="84"/>
      <c r="C749" s="134" t="str">
        <f t="array" ref="C749">ifs(and(isblank($A749),isblank($B749)),"", not(iserror(vlookup($A749&amp;$B749,'3) Release_Label'!$D:$D&amp;'3) Release_Label'!$E:$E,1,0))),vlookup($A749&amp;$B749,{'3) Release_Label'!$D:$D&amp;'3) Release_Label'!$E:$E,'3) Release_Label'!$F:$F},2,0), or(and(not(isblank($B749)),$B749=$B748,$A749&lt;&gt;$A748),and(not(isblank($A749)),$A749=$A748,$B749&lt;&gt;$B748)),"ID LISTS UNALIGNED",and($A749&lt;&gt;"",countif('3) Release_Label'!$D:$D,$A749)=0),"NO UPC MATCH in Release_Label",and($B749&lt;&gt;"",countif('3) Release_Label'!$E:$E,$B749)=0),"NO CATALOG ID MATCH in Release_Label",iserror(vlookup($A749&amp;$B749,'3) Release_Label'!$D:$D&amp;'3) Release_Label'!$E:$E,1,0)),"NO UPC-CATALOG ID pair MATCH in Release_Label" )</f>
        <v>Deus da Itália</v>
      </c>
      <c r="D749" s="134" t="str">
        <f t="array" ref="D749">ifs(and(isblank($A749),isblank($B749)),"", not(iserror(vlookup($A749&amp;$B749,'3) Release_Label'!$D:$D&amp;'3) Release_Label'!$E:$E,1,0))),vlookup($A749&amp;$B749,{'3) Release_Label'!$D:$D&amp;'3) Release_Label'!$E:$E,'3) Release_Label'!$H:$H},2,0), or(and(not(isblank($B749)),$B749=$B748,$A749&lt;&gt;$A748),and(not(isblank($A749)),$A749=$A748,$B749&lt;&gt;$B748)),"ID LISTS UNALIGNED",and($A749&lt;&gt;"",countif('3) Release_Label'!$D:$D,$A749)=0),"NO UPC MATCH in Release_Label",and($B749&lt;&gt;"",countif('3) Release_Label'!$E:$E,$B749)=0),"NO CATALOG ID MATCH in Release_Label",iserror(vlookup($A749&amp;$B749,'3) Release_Label'!$D:$D&amp;'3) Release_Label'!$E:$E,1,0)),"NO UPC-CATALOG ID pair MATCH in Release_Label" )</f>
        <v/>
      </c>
      <c r="E749" s="96" t="s">
        <v>79</v>
      </c>
      <c r="F749" s="140" t="s">
        <v>671</v>
      </c>
      <c r="G749" s="136" t="str">
        <f t="array" ref="G749">ifs(or($F749="",$F749="Main Primary Artist"),$F749,not(iserror(vlookup($F749,'Reference info'!$J$5:$J$8,1,0))),"Key Artist",not(iserror(vlookup($F749,'Reference info'!$J$38:$J$405,1,0))),"Performer",not(iserror(vlookup($F749,'Reference info'!$J$10:$J$36,1,0))),"Producer &amp; Engineer")</f>
        <v>Key Artist</v>
      </c>
      <c r="I749" s="8" t="str">
        <f>IF(AND(F749="Main Primary Artist",SUBSTITUTE(E749," ","")&lt;&gt;"VariousArtists",SUBSTITUTE(E749," ","")&lt;&gt;"VariousArtist",E749&lt;&gt;"Various",SUBSTITUTE(E749," ","")&lt;&gt;"AssortedArtists",SUBSTITUTE(E749," ","")&lt;&gt;"AssortedArtist",E749&lt;&gt;"Assorted",SUBSTITUTE(E749," ","")&lt;&gt;"AsortedArtists",SUBSTITUTE(E749," ","")&lt;&gt;"AsortedArtist",E749&lt;&gt;"Asorted",E749&lt;&gt;"Other",,SUBSTITUTE(E749," ","")&lt;&gt;"MiscellaneousArtists",SUBSTITUTE(E749," ","")&lt;&gt;"MiscellaneousArtist",E749&lt;&gt;"Miscellaneous",SUBSTITUTE(E749," ","")&lt;&gt;"MiscelaneousArtists",SUBSTITUTE(E749," ","")&lt;&gt;"MiscelaneousArtist",E749&lt;&gt;"Miscelaneous"),"update Releases set ArtistId=(select ArtistId from Artists where Name=N'"&amp;SUBSTITUTE(trim(E749),"'","''")&amp;"' and EnterpriseId="&amp;EntId&amp;"), SearchKeywords=concat_ws(' ', Name, N'"&amp;SUBSTITUTE(trim(E749),"'","''")&amp;"',(select Name from Labels where LabelId=Releases.LabelId), ReleaseId, UPC, Catalog) where "&amp;IF(A749&lt;&gt;"","UPC="&amp;A749,"Catalog='"&amp;SUBSTITUTE(trim(B749),"'","''")&amp;"'")&amp;" and EnterpriseId="&amp;EntId,IF(and(F749&lt;&gt;"Main Primary Artist",SUBSTITUTE(E749," ","")&lt;&gt;"VariousArtists",SUBSTITUTE(E749," ","")&lt;&gt;"VariousArtist",E749&lt;&gt;"Various",SUBSTITUTE(E749," ","")&lt;&gt;"AssortedArtists",SUBSTITUTE(E749," ","")&lt;&gt;"AssortedArtist",E749&lt;&gt;"Assorted",SUBSTITUTE(E749," ","")&lt;&gt;"AsortedArtists",SUBSTITUTE(E749," ","")&lt;&gt;"AsortedArtist",E749&lt;&gt;"Asorted",E749&lt;&gt;"Other",,SUBSTITUTE(E749," ","")&lt;&gt;"MiscellaneousArtists",SUBSTITUTE(E749," ","")&lt;&gt;"MiscellaneousArtist",E749&lt;&gt;"Miscellaneous",SUBSTITUTE(E749," ","")&lt;&gt;"MiscelaneousArtists",SUBSTITUTE(E749," ","")&lt;&gt;"MiscelaneousArtist",E749&lt;&gt;"Miscelaneous"),"INSERT into Contributors VALUES (newid(), "&amp;IF(F749&lt;&gt;"Primary Artist", "(select RoleId from ContributorRoles where Name='"&amp;F749&amp;"'), 0", "49, 1")&amp; ", null, (select max(ReleaseId) from Releases where "&amp;IF(A749&lt;&gt;"","UPC="&amp;A749,"Catalog='"&amp;SUBSTITUTE(trim(B749),"'","''")&amp;"'")&amp;" and EnterpriseId="&amp;EntId&amp;"), (select ArtistId from Artists where Name=N'"&amp;SUBSTITUTE(trim(E749),"'","''")&amp;"' and EnterpriseId="&amp;EntId&amp;"), null)",""))</f>
        <v>INSERT into Contributors VALUES (newid(), 49, 1, null, (select max(ReleaseId) from Releases where UPC=752503853934 and EnterpriseId=647322), (select ArtistId from Artists where Name=N'$hinepsj' and EnterpriseId=647322), null)</v>
      </c>
    </row>
    <row r="750">
      <c r="A750" s="110">
        <v>7.52503853934E11</v>
      </c>
      <c r="B750" s="84"/>
      <c r="C750" s="134" t="str">
        <f t="array" ref="C750">ifs(and(isblank($A750),isblank($B750)),"", not(iserror(vlookup($A750&amp;$B750,'3) Release_Label'!$D:$D&amp;'3) Release_Label'!$E:$E,1,0))),vlookup($A750&amp;$B750,{'3) Release_Label'!$D:$D&amp;'3) Release_Label'!$E:$E,'3) Release_Label'!$F:$F},2,0), or(and(not(isblank($B750)),$B750=$B749,$A750&lt;&gt;$A749),and(not(isblank($A750)),$A750=$A749,$B750&lt;&gt;$B749)),"ID LISTS UNALIGNED",and($A750&lt;&gt;"",countif('3) Release_Label'!$D:$D,$A750)=0),"NO UPC MATCH in Release_Label",and($B750&lt;&gt;"",countif('3) Release_Label'!$E:$E,$B750)=0),"NO CATALOG ID MATCH in Release_Label",iserror(vlookup($A750&amp;$B750,'3) Release_Label'!$D:$D&amp;'3) Release_Label'!$E:$E,1,0)),"NO UPC-CATALOG ID pair MATCH in Release_Label" )</f>
        <v>Deus da Itália</v>
      </c>
      <c r="D750" s="134" t="str">
        <f t="array" ref="D750">ifs(and(isblank($A750),isblank($B750)),"", not(iserror(vlookup($A750&amp;$B750,'3) Release_Label'!$D:$D&amp;'3) Release_Label'!$E:$E,1,0))),vlookup($A750&amp;$B750,{'3) Release_Label'!$D:$D&amp;'3) Release_Label'!$E:$E,'3) Release_Label'!$H:$H},2,0), or(and(not(isblank($B750)),$B750=$B749,$A750&lt;&gt;$A749),and(not(isblank($A750)),$A750=$A749,$B750&lt;&gt;$B749)),"ID LISTS UNALIGNED",and($A750&lt;&gt;"",countif('3) Release_Label'!$D:$D,$A750)=0),"NO UPC MATCH in Release_Label",and($B750&lt;&gt;"",countif('3) Release_Label'!$E:$E,$B750)=0),"NO CATALOG ID MATCH in Release_Label",iserror(vlookup($A750&amp;$B750,'3) Release_Label'!$D:$D&amp;'3) Release_Label'!$E:$E,1,0)),"NO UPC-CATALOG ID pair MATCH in Release_Label" )</f>
        <v/>
      </c>
      <c r="E750" s="96" t="s">
        <v>53</v>
      </c>
      <c r="F750" s="140" t="s">
        <v>666</v>
      </c>
      <c r="G750" s="136" t="str">
        <f t="array" ref="G750">ifs(or($F750="",$F750="Main Primary Artist"),$F750,not(iserror(vlookup($F750,'Reference info'!$J$5:$J$8,1,0))),"Key Artist",not(iserror(vlookup($F750,'Reference info'!$J$38:$J$405,1,0))),"Performer",not(iserror(vlookup($F750,'Reference info'!$J$10:$J$36,1,0))),"Producer &amp; Engineer")</f>
        <v>Main Primary Artist</v>
      </c>
      <c r="I750" s="8" t="str">
        <f>IF(AND(F750="Main Primary Artist",SUBSTITUTE(E750," ","")&lt;&gt;"VariousArtists",SUBSTITUTE(E750," ","")&lt;&gt;"VariousArtist",E750&lt;&gt;"Various",SUBSTITUTE(E750," ","")&lt;&gt;"AssortedArtists",SUBSTITUTE(E750," ","")&lt;&gt;"AssortedArtist",E750&lt;&gt;"Assorted",SUBSTITUTE(E750," ","")&lt;&gt;"AsortedArtists",SUBSTITUTE(E750," ","")&lt;&gt;"AsortedArtist",E750&lt;&gt;"Asorted",E750&lt;&gt;"Other",,SUBSTITUTE(E750," ","")&lt;&gt;"MiscellaneousArtists",SUBSTITUTE(E750," ","")&lt;&gt;"MiscellaneousArtist",E750&lt;&gt;"Miscellaneous",SUBSTITUTE(E750," ","")&lt;&gt;"MiscelaneousArtists",SUBSTITUTE(E750," ","")&lt;&gt;"MiscelaneousArtist",E750&lt;&gt;"Miscelaneous"),"update Releases set ArtistId=(select ArtistId from Artists where Name=N'"&amp;SUBSTITUTE(trim(E750),"'","''")&amp;"' and EnterpriseId="&amp;EntId&amp;"), SearchKeywords=concat_ws(' ', Name, N'"&amp;SUBSTITUTE(trim(E750),"'","''")&amp;"',(select Name from Labels where LabelId=Releases.LabelId), ReleaseId, UPC, Catalog) where "&amp;IF(A750&lt;&gt;"","UPC="&amp;A750,"Catalog='"&amp;SUBSTITUTE(trim(B750),"'","''")&amp;"'")&amp;" and EnterpriseId="&amp;EntId,IF(and(F750&lt;&gt;"Main Primary Artist",SUBSTITUTE(E750," ","")&lt;&gt;"VariousArtists",SUBSTITUTE(E750," ","")&lt;&gt;"VariousArtist",E750&lt;&gt;"Various",SUBSTITUTE(E750," ","")&lt;&gt;"AssortedArtists",SUBSTITUTE(E750," ","")&lt;&gt;"AssortedArtist",E750&lt;&gt;"Assorted",SUBSTITUTE(E750," ","")&lt;&gt;"AsortedArtists",SUBSTITUTE(E750," ","")&lt;&gt;"AsortedArtist",E750&lt;&gt;"Asorted",E750&lt;&gt;"Other",,SUBSTITUTE(E750," ","")&lt;&gt;"MiscellaneousArtists",SUBSTITUTE(E750," ","")&lt;&gt;"MiscellaneousArtist",E750&lt;&gt;"Miscellaneous",SUBSTITUTE(E750," ","")&lt;&gt;"MiscelaneousArtists",SUBSTITUTE(E750," ","")&lt;&gt;"MiscelaneousArtist",E750&lt;&gt;"Miscelaneous"),"INSERT into Contributors VALUES (newid(), "&amp;IF(F750&lt;&gt;"Primary Artist", "(select RoleId from ContributorRoles where Name='"&amp;F750&amp;"'), 0", "49, 1")&amp; ", null, (select max(ReleaseId) from Releases where "&amp;IF(A750&lt;&gt;"","UPC="&amp;A750,"Catalog='"&amp;SUBSTITUTE(trim(B750),"'","''")&amp;"'")&amp;" and EnterpriseId="&amp;EntId&amp;"), (select ArtistId from Artists where Name=N'"&amp;SUBSTITUTE(trim(E750),"'","''")&amp;"' and EnterpriseId="&amp;EntId&amp;"), null)",""))</f>
        <v>update Releases set ArtistId=(select ArtistId from Artists where Name=N'PeJota10*' and EnterpriseId=647322), SearchKeywords=concat_ws(' ', Name, N'PeJota10*',(select Name from Labels where LabelId=Releases.LabelId), ReleaseId, UPC, Catalog) where UPC=752503853934 and EnterpriseId=647322</v>
      </c>
    </row>
    <row r="751">
      <c r="A751" s="110">
        <v>7.52503853934E11</v>
      </c>
      <c r="B751" s="84"/>
      <c r="C751" s="134" t="str">
        <f t="array" ref="C751">ifs(and(isblank($A751),isblank($B751)),"", not(iserror(vlookup($A751&amp;$B751,'3) Release_Label'!$D:$D&amp;'3) Release_Label'!$E:$E,1,0))),vlookup($A751&amp;$B751,{'3) Release_Label'!$D:$D&amp;'3) Release_Label'!$E:$E,'3) Release_Label'!$F:$F},2,0), or(and(not(isblank($B751)),$B751=$B750,$A751&lt;&gt;$A750),and(not(isblank($A751)),$A751=$A750,$B751&lt;&gt;$B750)),"ID LISTS UNALIGNED",and($A751&lt;&gt;"",countif('3) Release_Label'!$D:$D,$A751)=0),"NO UPC MATCH in Release_Label",and($B751&lt;&gt;"",countif('3) Release_Label'!$E:$E,$B751)=0),"NO CATALOG ID MATCH in Release_Label",iserror(vlookup($A751&amp;$B751,'3) Release_Label'!$D:$D&amp;'3) Release_Label'!$E:$E,1,0)),"NO UPC-CATALOG ID pair MATCH in Release_Label" )</f>
        <v>Deus da Itália</v>
      </c>
      <c r="D751" s="134" t="str">
        <f t="array" ref="D751">ifs(and(isblank($A751),isblank($B751)),"", not(iserror(vlookup($A751&amp;$B751,'3) Release_Label'!$D:$D&amp;'3) Release_Label'!$E:$E,1,0))),vlookup($A751&amp;$B751,{'3) Release_Label'!$D:$D&amp;'3) Release_Label'!$E:$E,'3) Release_Label'!$H:$H},2,0), or(and(not(isblank($B751)),$B751=$B750,$A751&lt;&gt;$A750),and(not(isblank($A751)),$A751=$A750,$B751&lt;&gt;$B750)),"ID LISTS UNALIGNED",and($A751&lt;&gt;"",countif('3) Release_Label'!$D:$D,$A751)=0),"NO UPC MATCH in Release_Label",and($B751&lt;&gt;"",countif('3) Release_Label'!$E:$E,$B751)=0),"NO CATALOG ID MATCH in Release_Label",iserror(vlookup($A751&amp;$B751,'3) Release_Label'!$D:$D&amp;'3) Release_Label'!$E:$E,1,0)),"NO UPC-CATALOG ID pair MATCH in Release_Label" )</f>
        <v/>
      </c>
      <c r="E751" s="96" t="s">
        <v>53</v>
      </c>
      <c r="F751" s="135" t="s">
        <v>669</v>
      </c>
      <c r="G751" s="136" t="str">
        <f t="array" ref="G751">ifs(or($F751="",$F751="Main Primary Artist"),$F751,not(iserror(vlookup($F751,'Reference info'!$J$5:$J$8,1,0))),"Key Artist",not(iserror(vlookup($F751,'Reference info'!$J$38:$J$405,1,0))),"Performer",not(iserror(vlookup($F751,'Reference info'!$J$10:$J$36,1,0))),"Producer &amp; Engineer")</f>
        <v>Producer &amp; Engineer</v>
      </c>
      <c r="I751" s="8" t="str">
        <f>IF(AND(F751="Main Primary Artist",SUBSTITUTE(E751," ","")&lt;&gt;"VariousArtists",SUBSTITUTE(E751," ","")&lt;&gt;"VariousArtist",E751&lt;&gt;"Various",SUBSTITUTE(E751," ","")&lt;&gt;"AssortedArtists",SUBSTITUTE(E751," ","")&lt;&gt;"AssortedArtist",E751&lt;&gt;"Assorted",SUBSTITUTE(E751," ","")&lt;&gt;"AsortedArtists",SUBSTITUTE(E751," ","")&lt;&gt;"AsortedArtist",E751&lt;&gt;"Asorted",E751&lt;&gt;"Other",,SUBSTITUTE(E751," ","")&lt;&gt;"MiscellaneousArtists",SUBSTITUTE(E751," ","")&lt;&gt;"MiscellaneousArtist",E751&lt;&gt;"Miscellaneous",SUBSTITUTE(E751," ","")&lt;&gt;"MiscelaneousArtists",SUBSTITUTE(E751," ","")&lt;&gt;"MiscelaneousArtist",E751&lt;&gt;"Miscelaneous"),"update Releases set ArtistId=(select ArtistId from Artists where Name=N'"&amp;SUBSTITUTE(trim(E751),"'","''")&amp;"' and EnterpriseId="&amp;EntId&amp;"), SearchKeywords=concat_ws(' ', Name, N'"&amp;SUBSTITUTE(trim(E751),"'","''")&amp;"',(select Name from Labels where LabelId=Releases.LabelId), ReleaseId, UPC, Catalog) where "&amp;IF(A751&lt;&gt;"","UPC="&amp;A751,"Catalog='"&amp;SUBSTITUTE(trim(B751),"'","''")&amp;"'")&amp;" and EnterpriseId="&amp;EntId,IF(and(F751&lt;&gt;"Main Primary Artist",SUBSTITUTE(E751," ","")&lt;&gt;"VariousArtists",SUBSTITUTE(E751," ","")&lt;&gt;"VariousArtist",E751&lt;&gt;"Various",SUBSTITUTE(E751," ","")&lt;&gt;"AssortedArtists",SUBSTITUTE(E751," ","")&lt;&gt;"AssortedArtist",E751&lt;&gt;"Assorted",SUBSTITUTE(E751," ","")&lt;&gt;"AsortedArtists",SUBSTITUTE(E751," ","")&lt;&gt;"AsortedArtist",E751&lt;&gt;"Asorted",E751&lt;&gt;"Other",,SUBSTITUTE(E751," ","")&lt;&gt;"MiscellaneousArtists",SUBSTITUTE(E751," ","")&lt;&gt;"MiscellaneousArtist",E751&lt;&gt;"Miscellaneous",SUBSTITUTE(E751," ","")&lt;&gt;"MiscelaneousArtists",SUBSTITUTE(E751," ","")&lt;&gt;"MiscelaneousArtist",E751&lt;&gt;"Miscelaneous"),"INSERT into Contributors VALUES (newid(), "&amp;IF(F751&lt;&gt;"Primary Artist", "(select RoleId from ContributorRoles where Name='"&amp;F751&amp;"'), 0", "49, 1")&amp; ", null, (select max(ReleaseId) from Releases where "&amp;IF(A751&lt;&gt;"","UPC="&amp;A751,"Catalog='"&amp;SUBSTITUTE(trim(B751),"'","''")&amp;"'")&amp;" and EnterpriseId="&amp;EntId&amp;"), (select ArtistId from Artists where Name=N'"&amp;SUBSTITUTE(trim(E751),"'","''")&amp;"' and EnterpriseId="&amp;EntId&amp;"), null)",""))</f>
        <v>INSERT into Contributors VALUES (newid(), (select RoleId from ContributorRoles where Name='Engineer'), 0, null, (select max(ReleaseId) from Releases where UPC=752503853934 and EnterpriseId=647322), (select ArtistId from Artists where Name=N'PeJota10*' and EnterpriseId=647322), null)</v>
      </c>
    </row>
    <row r="752">
      <c r="A752" s="110">
        <v>7.55909569744E11</v>
      </c>
      <c r="B752" s="84"/>
      <c r="C752" s="134" t="str">
        <f t="array" ref="C752">ifs(and(isblank($A752),isblank($B752)),"", not(iserror(vlookup($A752&amp;$B752,'3) Release_Label'!$D:$D&amp;'3) Release_Label'!$E:$E,1,0))),vlookup($A752&amp;$B752,{'3) Release_Label'!$D:$D&amp;'3) Release_Label'!$E:$E,'3) Release_Label'!$F:$F},2,0), or(and(not(isblank($B752)),$B752=$B751,$A752&lt;&gt;$A751),and(not(isblank($A752)),$A752=$A751,$B752&lt;&gt;$B751)),"ID LISTS UNALIGNED",and($A752&lt;&gt;"",countif('3) Release_Label'!$D:$D,$A752)=0),"NO UPC MATCH in Release_Label",and($B752&lt;&gt;"",countif('3) Release_Label'!$E:$E,$B752)=0),"NO CATALOG ID MATCH in Release_Label",iserror(vlookup($A752&amp;$B752,'3) Release_Label'!$D:$D&amp;'3) Release_Label'!$E:$E,1,0)),"NO UPC-CATALOG ID pair MATCH in Release_Label" )</f>
        <v>Escolhido por Deus</v>
      </c>
      <c r="D752" s="134" t="str">
        <f t="array" ref="D752">ifs(and(isblank($A752),isblank($B752)),"", not(iserror(vlookup($A752&amp;$B752,'3) Release_Label'!$D:$D&amp;'3) Release_Label'!$E:$E,1,0))),vlookup($A752&amp;$B752,{'3) Release_Label'!$D:$D&amp;'3) Release_Label'!$E:$E,'3) Release_Label'!$H:$H},2,0), or(and(not(isblank($B752)),$B752=$B751,$A752&lt;&gt;$A751),and(not(isblank($A752)),$A752=$A751,$B752&lt;&gt;$B751)),"ID LISTS UNALIGNED",and($A752&lt;&gt;"",countif('3) Release_Label'!$D:$D,$A752)=0),"NO UPC MATCH in Release_Label",and($B752&lt;&gt;"",countif('3) Release_Label'!$E:$E,$B752)=0),"NO CATALOG ID MATCH in Release_Label",iserror(vlookup($A752&amp;$B752,'3) Release_Label'!$D:$D&amp;'3) Release_Label'!$E:$E,1,0)),"NO UPC-CATALOG ID pair MATCH in Release_Label" )</f>
        <v/>
      </c>
      <c r="E752" s="96" t="s">
        <v>53</v>
      </c>
      <c r="F752" s="135" t="s">
        <v>667</v>
      </c>
      <c r="G752" s="136" t="str">
        <f t="array" ref="G752">ifs(or($F752="",$F752="Main Primary Artist"),$F752,not(iserror(vlookup($F752,'Reference info'!$J$5:$J$8,1,0))),"Key Artist",not(iserror(vlookup($F752,'Reference info'!$J$38:$J$405,1,0))),"Performer",not(iserror(vlookup($F752,'Reference info'!$J$10:$J$36,1,0))),"Producer &amp; Engineer")</f>
        <v>Producer &amp; Engineer</v>
      </c>
      <c r="I752" s="8" t="str">
        <f>IF(AND(F752="Main Primary Artist",SUBSTITUTE(E752," ","")&lt;&gt;"VariousArtists",SUBSTITUTE(E752," ","")&lt;&gt;"VariousArtist",E752&lt;&gt;"Various",SUBSTITUTE(E752," ","")&lt;&gt;"AssortedArtists",SUBSTITUTE(E752," ","")&lt;&gt;"AssortedArtist",E752&lt;&gt;"Assorted",SUBSTITUTE(E752," ","")&lt;&gt;"AsortedArtists",SUBSTITUTE(E752," ","")&lt;&gt;"AsortedArtist",E752&lt;&gt;"Asorted",E752&lt;&gt;"Other",,SUBSTITUTE(E752," ","")&lt;&gt;"MiscellaneousArtists",SUBSTITUTE(E752," ","")&lt;&gt;"MiscellaneousArtist",E752&lt;&gt;"Miscellaneous",SUBSTITUTE(E752," ","")&lt;&gt;"MiscelaneousArtists",SUBSTITUTE(E752," ","")&lt;&gt;"MiscelaneousArtist",E752&lt;&gt;"Miscelaneous"),"update Releases set ArtistId=(select ArtistId from Artists where Name=N'"&amp;SUBSTITUTE(trim(E752),"'","''")&amp;"' and EnterpriseId="&amp;EntId&amp;"), SearchKeywords=concat_ws(' ', Name, N'"&amp;SUBSTITUTE(trim(E752),"'","''")&amp;"',(select Name from Labels where LabelId=Releases.LabelId), ReleaseId, UPC, Catalog) where "&amp;IF(A752&lt;&gt;"","UPC="&amp;A752,"Catalog='"&amp;SUBSTITUTE(trim(B752),"'","''")&amp;"'")&amp;" and EnterpriseId="&amp;EntId,IF(and(F752&lt;&gt;"Main Primary Artist",SUBSTITUTE(E752," ","")&lt;&gt;"VariousArtists",SUBSTITUTE(E752," ","")&lt;&gt;"VariousArtist",E752&lt;&gt;"Various",SUBSTITUTE(E752," ","")&lt;&gt;"AssortedArtists",SUBSTITUTE(E752," ","")&lt;&gt;"AssortedArtist",E752&lt;&gt;"Assorted",SUBSTITUTE(E752," ","")&lt;&gt;"AsortedArtists",SUBSTITUTE(E752," ","")&lt;&gt;"AsortedArtist",E752&lt;&gt;"Asorted",E752&lt;&gt;"Other",,SUBSTITUTE(E752," ","")&lt;&gt;"MiscellaneousArtists",SUBSTITUTE(E752," ","")&lt;&gt;"MiscellaneousArtist",E752&lt;&gt;"Miscellaneous",SUBSTITUTE(E752," ","")&lt;&gt;"MiscelaneousArtists",SUBSTITUTE(E752," ","")&lt;&gt;"MiscelaneousArtist",E752&lt;&gt;"Miscelaneous"),"INSERT into Contributors VALUES (newid(), "&amp;IF(F752&lt;&gt;"Primary Artist", "(select RoleId from ContributorRoles where Name='"&amp;F752&amp;"'), 0", "49, 1")&amp; ", null, (select max(ReleaseId) from Releases where "&amp;IF(A752&lt;&gt;"","UPC="&amp;A752,"Catalog='"&amp;SUBSTITUTE(trim(B752),"'","''")&amp;"'")&amp;" and EnterpriseId="&amp;EntId&amp;"), (select ArtistId from Artists where Name=N'"&amp;SUBSTITUTE(trim(E752),"'","''")&amp;"' and EnterpriseId="&amp;EntId&amp;"), null)",""))</f>
        <v>INSERT into Contributors VALUES (newid(), (select RoleId from ContributorRoles where Name='Producer'), 0, null, (select max(ReleaseId) from Releases where UPC=755909569744 and EnterpriseId=647322), (select ArtistId from Artists where Name=N'PeJota10*' and EnterpriseId=647322), null)</v>
      </c>
    </row>
    <row r="753">
      <c r="A753" s="110">
        <v>7.55909569744E11</v>
      </c>
      <c r="B753" s="84"/>
      <c r="C753" s="134" t="str">
        <f t="array" ref="C753">ifs(and(isblank($A753),isblank($B753)),"", not(iserror(vlookup($A753&amp;$B753,'3) Release_Label'!$D:$D&amp;'3) Release_Label'!$E:$E,1,0))),vlookup($A753&amp;$B753,{'3) Release_Label'!$D:$D&amp;'3) Release_Label'!$E:$E,'3) Release_Label'!$F:$F},2,0), or(and(not(isblank($B753)),$B753=$B752,$A753&lt;&gt;$A752),and(not(isblank($A753)),$A753=$A752,$B753&lt;&gt;$B752)),"ID LISTS UNALIGNED",and($A753&lt;&gt;"",countif('3) Release_Label'!$D:$D,$A753)=0),"NO UPC MATCH in Release_Label",and($B753&lt;&gt;"",countif('3) Release_Label'!$E:$E,$B753)=0),"NO CATALOG ID MATCH in Release_Label",iserror(vlookup($A753&amp;$B753,'3) Release_Label'!$D:$D&amp;'3) Release_Label'!$E:$E,1,0)),"NO UPC-CATALOG ID pair MATCH in Release_Label" )</f>
        <v>Escolhido por Deus</v>
      </c>
      <c r="D753" s="134" t="str">
        <f t="array" ref="D753">ifs(and(isblank($A753),isblank($B753)),"", not(iserror(vlookup($A753&amp;$B753,'3) Release_Label'!$D:$D&amp;'3) Release_Label'!$E:$E,1,0))),vlookup($A753&amp;$B753,{'3) Release_Label'!$D:$D&amp;'3) Release_Label'!$E:$E,'3) Release_Label'!$H:$H},2,0), or(and(not(isblank($B753)),$B753=$B752,$A753&lt;&gt;$A752),and(not(isblank($A753)),$A753=$A752,$B753&lt;&gt;$B752)),"ID LISTS UNALIGNED",and($A753&lt;&gt;"",countif('3) Release_Label'!$D:$D,$A753)=0),"NO UPC MATCH in Release_Label",and($B753&lt;&gt;"",countif('3) Release_Label'!$E:$E,$B753)=0),"NO CATALOG ID MATCH in Release_Label",iserror(vlookup($A753&amp;$B753,'3) Release_Label'!$D:$D&amp;'3) Release_Label'!$E:$E,1,0)),"NO UPC-CATALOG ID pair MATCH in Release_Label" )</f>
        <v/>
      </c>
      <c r="E753" s="96" t="s">
        <v>53</v>
      </c>
      <c r="F753" s="140" t="s">
        <v>666</v>
      </c>
      <c r="G753" s="136" t="str">
        <f t="array" ref="G753">ifs(or($F753="",$F753="Main Primary Artist"),$F753,not(iserror(vlookup($F753,'Reference info'!$J$5:$J$8,1,0))),"Key Artist",not(iserror(vlookup($F753,'Reference info'!$J$38:$J$405,1,0))),"Performer",not(iserror(vlookup($F753,'Reference info'!$J$10:$J$36,1,0))),"Producer &amp; Engineer")</f>
        <v>Main Primary Artist</v>
      </c>
      <c r="I753" s="8" t="str">
        <f>IF(AND(F753="Main Primary Artist",SUBSTITUTE(E753," ","")&lt;&gt;"VariousArtists",SUBSTITUTE(E753," ","")&lt;&gt;"VariousArtist",E753&lt;&gt;"Various",SUBSTITUTE(E753," ","")&lt;&gt;"AssortedArtists",SUBSTITUTE(E753," ","")&lt;&gt;"AssortedArtist",E753&lt;&gt;"Assorted",SUBSTITUTE(E753," ","")&lt;&gt;"AsortedArtists",SUBSTITUTE(E753," ","")&lt;&gt;"AsortedArtist",E753&lt;&gt;"Asorted",E753&lt;&gt;"Other",,SUBSTITUTE(E753," ","")&lt;&gt;"MiscellaneousArtists",SUBSTITUTE(E753," ","")&lt;&gt;"MiscellaneousArtist",E753&lt;&gt;"Miscellaneous",SUBSTITUTE(E753," ","")&lt;&gt;"MiscelaneousArtists",SUBSTITUTE(E753," ","")&lt;&gt;"MiscelaneousArtist",E753&lt;&gt;"Miscelaneous"),"update Releases set ArtistId=(select ArtistId from Artists where Name=N'"&amp;SUBSTITUTE(trim(E753),"'","''")&amp;"' and EnterpriseId="&amp;EntId&amp;"), SearchKeywords=concat_ws(' ', Name, N'"&amp;SUBSTITUTE(trim(E753),"'","''")&amp;"',(select Name from Labels where LabelId=Releases.LabelId), ReleaseId, UPC, Catalog) where "&amp;IF(A753&lt;&gt;"","UPC="&amp;A753,"Catalog='"&amp;SUBSTITUTE(trim(B753),"'","''")&amp;"'")&amp;" and EnterpriseId="&amp;EntId,IF(and(F753&lt;&gt;"Main Primary Artist",SUBSTITUTE(E753," ","")&lt;&gt;"VariousArtists",SUBSTITUTE(E753," ","")&lt;&gt;"VariousArtist",E753&lt;&gt;"Various",SUBSTITUTE(E753," ","")&lt;&gt;"AssortedArtists",SUBSTITUTE(E753," ","")&lt;&gt;"AssortedArtist",E753&lt;&gt;"Assorted",SUBSTITUTE(E753," ","")&lt;&gt;"AsortedArtists",SUBSTITUTE(E753," ","")&lt;&gt;"AsortedArtist",E753&lt;&gt;"Asorted",E753&lt;&gt;"Other",,SUBSTITUTE(E753," ","")&lt;&gt;"MiscellaneousArtists",SUBSTITUTE(E753," ","")&lt;&gt;"MiscellaneousArtist",E753&lt;&gt;"Miscellaneous",SUBSTITUTE(E753," ","")&lt;&gt;"MiscelaneousArtists",SUBSTITUTE(E753," ","")&lt;&gt;"MiscelaneousArtist",E753&lt;&gt;"Miscelaneous"),"INSERT into Contributors VALUES (newid(), "&amp;IF(F753&lt;&gt;"Primary Artist", "(select RoleId from ContributorRoles where Name='"&amp;F753&amp;"'), 0", "49, 1")&amp; ", null, (select max(ReleaseId) from Releases where "&amp;IF(A753&lt;&gt;"","UPC="&amp;A753,"Catalog='"&amp;SUBSTITUTE(trim(B753),"'","''")&amp;"'")&amp;" and EnterpriseId="&amp;EntId&amp;"), (select ArtistId from Artists where Name=N'"&amp;SUBSTITUTE(trim(E753),"'","''")&amp;"' and EnterpriseId="&amp;EntId&amp;"), null)",""))</f>
        <v>update Releases set ArtistId=(select ArtistId from Artists where Name=N'PeJota10*' and EnterpriseId=647322), SearchKeywords=concat_ws(' ', Name, N'PeJota10*',(select Name from Labels where LabelId=Releases.LabelId), ReleaseId, UPC, Catalog) where UPC=755909569744 and EnterpriseId=647322</v>
      </c>
    </row>
    <row r="754">
      <c r="A754" s="110">
        <v>7.55909569744E11</v>
      </c>
      <c r="B754" s="84"/>
      <c r="C754" s="134" t="str">
        <f t="array" ref="C754">ifs(and(isblank($A754),isblank($B754)),"", not(iserror(vlookup($A754&amp;$B754,'3) Release_Label'!$D:$D&amp;'3) Release_Label'!$E:$E,1,0))),vlookup($A754&amp;$B754,{'3) Release_Label'!$D:$D&amp;'3) Release_Label'!$E:$E,'3) Release_Label'!$F:$F},2,0), or(and(not(isblank($B754)),$B754=$B753,$A754&lt;&gt;$A753),and(not(isblank($A754)),$A754=$A753,$B754&lt;&gt;$B753)),"ID LISTS UNALIGNED",and($A754&lt;&gt;"",countif('3) Release_Label'!$D:$D,$A754)=0),"NO UPC MATCH in Release_Label",and($B754&lt;&gt;"",countif('3) Release_Label'!$E:$E,$B754)=0),"NO CATALOG ID MATCH in Release_Label",iserror(vlookup($A754&amp;$B754,'3) Release_Label'!$D:$D&amp;'3) Release_Label'!$E:$E,1,0)),"NO UPC-CATALOG ID pair MATCH in Release_Label" )</f>
        <v>Escolhido por Deus</v>
      </c>
      <c r="D754" s="134" t="str">
        <f t="array" ref="D754">ifs(and(isblank($A754),isblank($B754)),"", not(iserror(vlookup($A754&amp;$B754,'3) Release_Label'!$D:$D&amp;'3) Release_Label'!$E:$E,1,0))),vlookup($A754&amp;$B754,{'3) Release_Label'!$D:$D&amp;'3) Release_Label'!$E:$E,'3) Release_Label'!$H:$H},2,0), or(and(not(isblank($B754)),$B754=$B753,$A754&lt;&gt;$A753),and(not(isblank($A754)),$A754=$A753,$B754&lt;&gt;$B753)),"ID LISTS UNALIGNED",and($A754&lt;&gt;"",countif('3) Release_Label'!$D:$D,$A754)=0),"NO UPC MATCH in Release_Label",and($B754&lt;&gt;"",countif('3) Release_Label'!$E:$E,$B754)=0),"NO CATALOG ID MATCH in Release_Label",iserror(vlookup($A754&amp;$B754,'3) Release_Label'!$D:$D&amp;'3) Release_Label'!$E:$E,1,0)),"NO UPC-CATALOG ID pair MATCH in Release_Label" )</f>
        <v/>
      </c>
      <c r="E754" s="96" t="s">
        <v>53</v>
      </c>
      <c r="F754" s="135" t="s">
        <v>669</v>
      </c>
      <c r="G754" s="136" t="str">
        <f t="array" ref="G754">ifs(or($F754="",$F754="Main Primary Artist"),$F754,not(iserror(vlookup($F754,'Reference info'!$J$5:$J$8,1,0))),"Key Artist",not(iserror(vlookup($F754,'Reference info'!$J$38:$J$405,1,0))),"Performer",not(iserror(vlookup($F754,'Reference info'!$J$10:$J$36,1,0))),"Producer &amp; Engineer")</f>
        <v>Producer &amp; Engineer</v>
      </c>
      <c r="I754" s="8" t="str">
        <f>IF(AND(F754="Main Primary Artist",SUBSTITUTE(E754," ","")&lt;&gt;"VariousArtists",SUBSTITUTE(E754," ","")&lt;&gt;"VariousArtist",E754&lt;&gt;"Various",SUBSTITUTE(E754," ","")&lt;&gt;"AssortedArtists",SUBSTITUTE(E754," ","")&lt;&gt;"AssortedArtist",E754&lt;&gt;"Assorted",SUBSTITUTE(E754," ","")&lt;&gt;"AsortedArtists",SUBSTITUTE(E754," ","")&lt;&gt;"AsortedArtist",E754&lt;&gt;"Asorted",E754&lt;&gt;"Other",,SUBSTITUTE(E754," ","")&lt;&gt;"MiscellaneousArtists",SUBSTITUTE(E754," ","")&lt;&gt;"MiscellaneousArtist",E754&lt;&gt;"Miscellaneous",SUBSTITUTE(E754," ","")&lt;&gt;"MiscelaneousArtists",SUBSTITUTE(E754," ","")&lt;&gt;"MiscelaneousArtist",E754&lt;&gt;"Miscelaneous"),"update Releases set ArtistId=(select ArtistId from Artists where Name=N'"&amp;SUBSTITUTE(trim(E754),"'","''")&amp;"' and EnterpriseId="&amp;EntId&amp;"), SearchKeywords=concat_ws(' ', Name, N'"&amp;SUBSTITUTE(trim(E754),"'","''")&amp;"',(select Name from Labels where LabelId=Releases.LabelId), ReleaseId, UPC, Catalog) where "&amp;IF(A754&lt;&gt;"","UPC="&amp;A754,"Catalog='"&amp;SUBSTITUTE(trim(B754),"'","''")&amp;"'")&amp;" and EnterpriseId="&amp;EntId,IF(and(F754&lt;&gt;"Main Primary Artist",SUBSTITUTE(E754," ","")&lt;&gt;"VariousArtists",SUBSTITUTE(E754," ","")&lt;&gt;"VariousArtist",E754&lt;&gt;"Various",SUBSTITUTE(E754," ","")&lt;&gt;"AssortedArtists",SUBSTITUTE(E754," ","")&lt;&gt;"AssortedArtist",E754&lt;&gt;"Assorted",SUBSTITUTE(E754," ","")&lt;&gt;"AsortedArtists",SUBSTITUTE(E754," ","")&lt;&gt;"AsortedArtist",E754&lt;&gt;"Asorted",E754&lt;&gt;"Other",,SUBSTITUTE(E754," ","")&lt;&gt;"MiscellaneousArtists",SUBSTITUTE(E754," ","")&lt;&gt;"MiscellaneousArtist",E754&lt;&gt;"Miscellaneous",SUBSTITUTE(E754," ","")&lt;&gt;"MiscelaneousArtists",SUBSTITUTE(E754," ","")&lt;&gt;"MiscelaneousArtist",E754&lt;&gt;"Miscelaneous"),"INSERT into Contributors VALUES (newid(), "&amp;IF(F754&lt;&gt;"Primary Artist", "(select RoleId from ContributorRoles where Name='"&amp;F754&amp;"'), 0", "49, 1")&amp; ", null, (select max(ReleaseId) from Releases where "&amp;IF(A754&lt;&gt;"","UPC="&amp;A754,"Catalog='"&amp;SUBSTITUTE(trim(B754),"'","''")&amp;"'")&amp;" and EnterpriseId="&amp;EntId&amp;"), (select ArtistId from Artists where Name=N'"&amp;SUBSTITUTE(trim(E754),"'","''")&amp;"' and EnterpriseId="&amp;EntId&amp;"), null)",""))</f>
        <v>INSERT into Contributors VALUES (newid(), (select RoleId from ContributorRoles where Name='Engineer'), 0, null, (select max(ReleaseId) from Releases where UPC=755909569744 and EnterpriseId=647322), (select ArtistId from Artists where Name=N'PeJota10*' and EnterpriseId=647322), null)</v>
      </c>
    </row>
    <row r="755">
      <c r="A755" s="110">
        <v>7.55909603882E11</v>
      </c>
      <c r="B755" s="84"/>
      <c r="C755" s="134" t="str">
        <f t="array" ref="C755">ifs(and(isblank($A755),isblank($B755)),"", not(iserror(vlookup($A755&amp;$B755,'3) Release_Label'!$D:$D&amp;'3) Release_Label'!$E:$E,1,0))),vlookup($A755&amp;$B755,{'3) Release_Label'!$D:$D&amp;'3) Release_Label'!$E:$E,'3) Release_Label'!$F:$F},2,0), or(and(not(isblank($B755)),$B755=$B754,$A755&lt;&gt;$A754),and(not(isblank($A755)),$A755=$A754,$B755&lt;&gt;$B754)),"ID LISTS UNALIGNED",and($A755&lt;&gt;"",countif('3) Release_Label'!$D:$D,$A755)=0),"NO UPC MATCH in Release_Label",and($B755&lt;&gt;"",countif('3) Release_Label'!$E:$E,$B755)=0),"NO CATALOG ID MATCH in Release_Label",iserror(vlookup($A755&amp;$B755,'3) Release_Label'!$D:$D&amp;'3) Release_Label'!$E:$E,1,0)),"NO UPC-CATALOG ID pair MATCH in Release_Label" )</f>
        <v>Escolhido por Deus</v>
      </c>
      <c r="D755" s="134" t="str">
        <f t="array" ref="D755">ifs(and(isblank($A755),isblank($B755)),"", not(iserror(vlookup($A755&amp;$B755,'3) Release_Label'!$D:$D&amp;'3) Release_Label'!$E:$E,1,0))),vlookup($A755&amp;$B755,{'3) Release_Label'!$D:$D&amp;'3) Release_Label'!$E:$E,'3) Release_Label'!$H:$H},2,0), or(and(not(isblank($B755)),$B755=$B754,$A755&lt;&gt;$A754),and(not(isblank($A755)),$A755=$A754,$B755&lt;&gt;$B754)),"ID LISTS UNALIGNED",and($A755&lt;&gt;"",countif('3) Release_Label'!$D:$D,$A755)=0),"NO UPC MATCH in Release_Label",and($B755&lt;&gt;"",countif('3) Release_Label'!$E:$E,$B755)=0),"NO CATALOG ID MATCH in Release_Label",iserror(vlookup($A755&amp;$B755,'3) Release_Label'!$D:$D&amp;'3) Release_Label'!$E:$E,1,0)),"NO UPC-CATALOG ID pair MATCH in Release_Label" )</f>
        <v>Speed Up</v>
      </c>
      <c r="E755" s="96" t="s">
        <v>53</v>
      </c>
      <c r="F755" s="135" t="s">
        <v>667</v>
      </c>
      <c r="G755" s="136" t="str">
        <f t="array" ref="G755">ifs(or($F755="",$F755="Main Primary Artist"),$F755,not(iserror(vlookup($F755,'Reference info'!$J$5:$J$8,1,0))),"Key Artist",not(iserror(vlookup($F755,'Reference info'!$J$38:$J$405,1,0))),"Performer",not(iserror(vlookup($F755,'Reference info'!$J$10:$J$36,1,0))),"Producer &amp; Engineer")</f>
        <v>Producer &amp; Engineer</v>
      </c>
      <c r="I755" s="8" t="str">
        <f>IF(AND(F755="Main Primary Artist",SUBSTITUTE(E755," ","")&lt;&gt;"VariousArtists",SUBSTITUTE(E755," ","")&lt;&gt;"VariousArtist",E755&lt;&gt;"Various",SUBSTITUTE(E755," ","")&lt;&gt;"AssortedArtists",SUBSTITUTE(E755," ","")&lt;&gt;"AssortedArtist",E755&lt;&gt;"Assorted",SUBSTITUTE(E755," ","")&lt;&gt;"AsortedArtists",SUBSTITUTE(E755," ","")&lt;&gt;"AsortedArtist",E755&lt;&gt;"Asorted",E755&lt;&gt;"Other",,SUBSTITUTE(E755," ","")&lt;&gt;"MiscellaneousArtists",SUBSTITUTE(E755," ","")&lt;&gt;"MiscellaneousArtist",E755&lt;&gt;"Miscellaneous",SUBSTITUTE(E755," ","")&lt;&gt;"MiscelaneousArtists",SUBSTITUTE(E755," ","")&lt;&gt;"MiscelaneousArtist",E755&lt;&gt;"Miscelaneous"),"update Releases set ArtistId=(select ArtistId from Artists where Name=N'"&amp;SUBSTITUTE(trim(E755),"'","''")&amp;"' and EnterpriseId="&amp;EntId&amp;"), SearchKeywords=concat_ws(' ', Name, N'"&amp;SUBSTITUTE(trim(E755),"'","''")&amp;"',(select Name from Labels where LabelId=Releases.LabelId), ReleaseId, UPC, Catalog) where "&amp;IF(A755&lt;&gt;"","UPC="&amp;A755,"Catalog='"&amp;SUBSTITUTE(trim(B755),"'","''")&amp;"'")&amp;" and EnterpriseId="&amp;EntId,IF(and(F755&lt;&gt;"Main Primary Artist",SUBSTITUTE(E755," ","")&lt;&gt;"VariousArtists",SUBSTITUTE(E755," ","")&lt;&gt;"VariousArtist",E755&lt;&gt;"Various",SUBSTITUTE(E755," ","")&lt;&gt;"AssortedArtists",SUBSTITUTE(E755," ","")&lt;&gt;"AssortedArtist",E755&lt;&gt;"Assorted",SUBSTITUTE(E755," ","")&lt;&gt;"AsortedArtists",SUBSTITUTE(E755," ","")&lt;&gt;"AsortedArtist",E755&lt;&gt;"Asorted",E755&lt;&gt;"Other",,SUBSTITUTE(E755," ","")&lt;&gt;"MiscellaneousArtists",SUBSTITUTE(E755," ","")&lt;&gt;"MiscellaneousArtist",E755&lt;&gt;"Miscellaneous",SUBSTITUTE(E755," ","")&lt;&gt;"MiscelaneousArtists",SUBSTITUTE(E755," ","")&lt;&gt;"MiscelaneousArtist",E755&lt;&gt;"Miscelaneous"),"INSERT into Contributors VALUES (newid(), "&amp;IF(F755&lt;&gt;"Primary Artist", "(select RoleId from ContributorRoles where Name='"&amp;F755&amp;"'), 0", "49, 1")&amp; ", null, (select max(ReleaseId) from Releases where "&amp;IF(A755&lt;&gt;"","UPC="&amp;A755,"Catalog='"&amp;SUBSTITUTE(trim(B755),"'","''")&amp;"'")&amp;" and EnterpriseId="&amp;EntId&amp;"), (select ArtistId from Artists where Name=N'"&amp;SUBSTITUTE(trim(E755),"'","''")&amp;"' and EnterpriseId="&amp;EntId&amp;"), null)",""))</f>
        <v>INSERT into Contributors VALUES (newid(), (select RoleId from ContributorRoles where Name='Producer'), 0, null, (select max(ReleaseId) from Releases where UPC=755909603882 and EnterpriseId=647322), (select ArtistId from Artists where Name=N'PeJota10*' and EnterpriseId=647322), null)</v>
      </c>
    </row>
    <row r="756">
      <c r="A756" s="110">
        <v>7.55909603882E11</v>
      </c>
      <c r="B756" s="84"/>
      <c r="C756" s="134" t="str">
        <f t="array" ref="C756">ifs(and(isblank($A756),isblank($B756)),"", not(iserror(vlookup($A756&amp;$B756,'3) Release_Label'!$D:$D&amp;'3) Release_Label'!$E:$E,1,0))),vlookup($A756&amp;$B756,{'3) Release_Label'!$D:$D&amp;'3) Release_Label'!$E:$E,'3) Release_Label'!$F:$F},2,0), or(and(not(isblank($B756)),$B756=$B755,$A756&lt;&gt;$A755),and(not(isblank($A756)),$A756=$A755,$B756&lt;&gt;$B755)),"ID LISTS UNALIGNED",and($A756&lt;&gt;"",countif('3) Release_Label'!$D:$D,$A756)=0),"NO UPC MATCH in Release_Label",and($B756&lt;&gt;"",countif('3) Release_Label'!$E:$E,$B756)=0),"NO CATALOG ID MATCH in Release_Label",iserror(vlookup($A756&amp;$B756,'3) Release_Label'!$D:$D&amp;'3) Release_Label'!$E:$E,1,0)),"NO UPC-CATALOG ID pair MATCH in Release_Label" )</f>
        <v>Escolhido por Deus</v>
      </c>
      <c r="D756" s="134" t="str">
        <f t="array" ref="D756">ifs(and(isblank($A756),isblank($B756)),"", not(iserror(vlookup($A756&amp;$B756,'3) Release_Label'!$D:$D&amp;'3) Release_Label'!$E:$E,1,0))),vlookup($A756&amp;$B756,{'3) Release_Label'!$D:$D&amp;'3) Release_Label'!$E:$E,'3) Release_Label'!$H:$H},2,0), or(and(not(isblank($B756)),$B756=$B755,$A756&lt;&gt;$A755),and(not(isblank($A756)),$A756=$A755,$B756&lt;&gt;$B755)),"ID LISTS UNALIGNED",and($A756&lt;&gt;"",countif('3) Release_Label'!$D:$D,$A756)=0),"NO UPC MATCH in Release_Label",and($B756&lt;&gt;"",countif('3) Release_Label'!$E:$E,$B756)=0),"NO CATALOG ID MATCH in Release_Label",iserror(vlookup($A756&amp;$B756,'3) Release_Label'!$D:$D&amp;'3) Release_Label'!$E:$E,1,0)),"NO UPC-CATALOG ID pair MATCH in Release_Label" )</f>
        <v>Speed Up</v>
      </c>
      <c r="E756" s="96" t="s">
        <v>53</v>
      </c>
      <c r="F756" s="140" t="s">
        <v>666</v>
      </c>
      <c r="G756" s="136" t="str">
        <f t="array" ref="G756">ifs(or($F756="",$F756="Main Primary Artist"),$F756,not(iserror(vlookup($F756,'Reference info'!$J$5:$J$8,1,0))),"Key Artist",not(iserror(vlookup($F756,'Reference info'!$J$38:$J$405,1,0))),"Performer",not(iserror(vlookup($F756,'Reference info'!$J$10:$J$36,1,0))),"Producer &amp; Engineer")</f>
        <v>Main Primary Artist</v>
      </c>
      <c r="I756" s="8" t="str">
        <f>IF(AND(F756="Main Primary Artist",SUBSTITUTE(E756," ","")&lt;&gt;"VariousArtists",SUBSTITUTE(E756," ","")&lt;&gt;"VariousArtist",E756&lt;&gt;"Various",SUBSTITUTE(E756," ","")&lt;&gt;"AssortedArtists",SUBSTITUTE(E756," ","")&lt;&gt;"AssortedArtist",E756&lt;&gt;"Assorted",SUBSTITUTE(E756," ","")&lt;&gt;"AsortedArtists",SUBSTITUTE(E756," ","")&lt;&gt;"AsortedArtist",E756&lt;&gt;"Asorted",E756&lt;&gt;"Other",,SUBSTITUTE(E756," ","")&lt;&gt;"MiscellaneousArtists",SUBSTITUTE(E756," ","")&lt;&gt;"MiscellaneousArtist",E756&lt;&gt;"Miscellaneous",SUBSTITUTE(E756," ","")&lt;&gt;"MiscelaneousArtists",SUBSTITUTE(E756," ","")&lt;&gt;"MiscelaneousArtist",E756&lt;&gt;"Miscelaneous"),"update Releases set ArtistId=(select ArtistId from Artists where Name=N'"&amp;SUBSTITUTE(trim(E756),"'","''")&amp;"' and EnterpriseId="&amp;EntId&amp;"), SearchKeywords=concat_ws(' ', Name, N'"&amp;SUBSTITUTE(trim(E756),"'","''")&amp;"',(select Name from Labels where LabelId=Releases.LabelId), ReleaseId, UPC, Catalog) where "&amp;IF(A756&lt;&gt;"","UPC="&amp;A756,"Catalog='"&amp;SUBSTITUTE(trim(B756),"'","''")&amp;"'")&amp;" and EnterpriseId="&amp;EntId,IF(and(F756&lt;&gt;"Main Primary Artist",SUBSTITUTE(E756," ","")&lt;&gt;"VariousArtists",SUBSTITUTE(E756," ","")&lt;&gt;"VariousArtist",E756&lt;&gt;"Various",SUBSTITUTE(E756," ","")&lt;&gt;"AssortedArtists",SUBSTITUTE(E756," ","")&lt;&gt;"AssortedArtist",E756&lt;&gt;"Assorted",SUBSTITUTE(E756," ","")&lt;&gt;"AsortedArtists",SUBSTITUTE(E756," ","")&lt;&gt;"AsortedArtist",E756&lt;&gt;"Asorted",E756&lt;&gt;"Other",,SUBSTITUTE(E756," ","")&lt;&gt;"MiscellaneousArtists",SUBSTITUTE(E756," ","")&lt;&gt;"MiscellaneousArtist",E756&lt;&gt;"Miscellaneous",SUBSTITUTE(E756," ","")&lt;&gt;"MiscelaneousArtists",SUBSTITUTE(E756," ","")&lt;&gt;"MiscelaneousArtist",E756&lt;&gt;"Miscelaneous"),"INSERT into Contributors VALUES (newid(), "&amp;IF(F756&lt;&gt;"Primary Artist", "(select RoleId from ContributorRoles where Name='"&amp;F756&amp;"'), 0", "49, 1")&amp; ", null, (select max(ReleaseId) from Releases where "&amp;IF(A756&lt;&gt;"","UPC="&amp;A756,"Catalog='"&amp;SUBSTITUTE(trim(B756),"'","''")&amp;"'")&amp;" and EnterpriseId="&amp;EntId&amp;"), (select ArtistId from Artists where Name=N'"&amp;SUBSTITUTE(trim(E756),"'","''")&amp;"' and EnterpriseId="&amp;EntId&amp;"), null)",""))</f>
        <v>update Releases set ArtistId=(select ArtistId from Artists where Name=N'PeJota10*' and EnterpriseId=647322), SearchKeywords=concat_ws(' ', Name, N'PeJota10*',(select Name from Labels where LabelId=Releases.LabelId), ReleaseId, UPC, Catalog) where UPC=755909603882 and EnterpriseId=647322</v>
      </c>
    </row>
    <row r="757">
      <c r="A757" s="110">
        <v>7.55909603882E11</v>
      </c>
      <c r="B757" s="84"/>
      <c r="C757" s="134" t="str">
        <f t="array" ref="C757">ifs(and(isblank($A757),isblank($B757)),"", not(iserror(vlookup($A757&amp;$B757,'3) Release_Label'!$D:$D&amp;'3) Release_Label'!$E:$E,1,0))),vlookup($A757&amp;$B757,{'3) Release_Label'!$D:$D&amp;'3) Release_Label'!$E:$E,'3) Release_Label'!$F:$F},2,0), or(and(not(isblank($B757)),$B757=$B756,$A757&lt;&gt;$A756),and(not(isblank($A757)),$A757=$A756,$B757&lt;&gt;$B756)),"ID LISTS UNALIGNED",and($A757&lt;&gt;"",countif('3) Release_Label'!$D:$D,$A757)=0),"NO UPC MATCH in Release_Label",and($B757&lt;&gt;"",countif('3) Release_Label'!$E:$E,$B757)=0),"NO CATALOG ID MATCH in Release_Label",iserror(vlookup($A757&amp;$B757,'3) Release_Label'!$D:$D&amp;'3) Release_Label'!$E:$E,1,0)),"NO UPC-CATALOG ID pair MATCH in Release_Label" )</f>
        <v>Escolhido por Deus</v>
      </c>
      <c r="D757" s="134" t="str">
        <f t="array" ref="D757">ifs(and(isblank($A757),isblank($B757)),"", not(iserror(vlookup($A757&amp;$B757,'3) Release_Label'!$D:$D&amp;'3) Release_Label'!$E:$E,1,0))),vlookup($A757&amp;$B757,{'3) Release_Label'!$D:$D&amp;'3) Release_Label'!$E:$E,'3) Release_Label'!$H:$H},2,0), or(and(not(isblank($B757)),$B757=$B756,$A757&lt;&gt;$A756),and(not(isblank($A757)),$A757=$A756,$B757&lt;&gt;$B756)),"ID LISTS UNALIGNED",and($A757&lt;&gt;"",countif('3) Release_Label'!$D:$D,$A757)=0),"NO UPC MATCH in Release_Label",and($B757&lt;&gt;"",countif('3) Release_Label'!$E:$E,$B757)=0),"NO CATALOG ID MATCH in Release_Label",iserror(vlookup($A757&amp;$B757,'3) Release_Label'!$D:$D&amp;'3) Release_Label'!$E:$E,1,0)),"NO UPC-CATALOG ID pair MATCH in Release_Label" )</f>
        <v>Speed Up</v>
      </c>
      <c r="E757" s="96" t="s">
        <v>53</v>
      </c>
      <c r="F757" s="135" t="s">
        <v>669</v>
      </c>
      <c r="G757" s="136" t="str">
        <f t="array" ref="G757">ifs(or($F757="",$F757="Main Primary Artist"),$F757,not(iserror(vlookup($F757,'Reference info'!$J$5:$J$8,1,0))),"Key Artist",not(iserror(vlookup($F757,'Reference info'!$J$38:$J$405,1,0))),"Performer",not(iserror(vlookup($F757,'Reference info'!$J$10:$J$36,1,0))),"Producer &amp; Engineer")</f>
        <v>Producer &amp; Engineer</v>
      </c>
      <c r="I757" s="8" t="str">
        <f>IF(AND(F757="Main Primary Artist",SUBSTITUTE(E757," ","")&lt;&gt;"VariousArtists",SUBSTITUTE(E757," ","")&lt;&gt;"VariousArtist",E757&lt;&gt;"Various",SUBSTITUTE(E757," ","")&lt;&gt;"AssortedArtists",SUBSTITUTE(E757," ","")&lt;&gt;"AssortedArtist",E757&lt;&gt;"Assorted",SUBSTITUTE(E757," ","")&lt;&gt;"AsortedArtists",SUBSTITUTE(E757," ","")&lt;&gt;"AsortedArtist",E757&lt;&gt;"Asorted",E757&lt;&gt;"Other",,SUBSTITUTE(E757," ","")&lt;&gt;"MiscellaneousArtists",SUBSTITUTE(E757," ","")&lt;&gt;"MiscellaneousArtist",E757&lt;&gt;"Miscellaneous",SUBSTITUTE(E757," ","")&lt;&gt;"MiscelaneousArtists",SUBSTITUTE(E757," ","")&lt;&gt;"MiscelaneousArtist",E757&lt;&gt;"Miscelaneous"),"update Releases set ArtistId=(select ArtistId from Artists where Name=N'"&amp;SUBSTITUTE(trim(E757),"'","''")&amp;"' and EnterpriseId="&amp;EntId&amp;"), SearchKeywords=concat_ws(' ', Name, N'"&amp;SUBSTITUTE(trim(E757),"'","''")&amp;"',(select Name from Labels where LabelId=Releases.LabelId), ReleaseId, UPC, Catalog) where "&amp;IF(A757&lt;&gt;"","UPC="&amp;A757,"Catalog='"&amp;SUBSTITUTE(trim(B757),"'","''")&amp;"'")&amp;" and EnterpriseId="&amp;EntId,IF(and(F757&lt;&gt;"Main Primary Artist",SUBSTITUTE(E757," ","")&lt;&gt;"VariousArtists",SUBSTITUTE(E757," ","")&lt;&gt;"VariousArtist",E757&lt;&gt;"Various",SUBSTITUTE(E757," ","")&lt;&gt;"AssortedArtists",SUBSTITUTE(E757," ","")&lt;&gt;"AssortedArtist",E757&lt;&gt;"Assorted",SUBSTITUTE(E757," ","")&lt;&gt;"AsortedArtists",SUBSTITUTE(E757," ","")&lt;&gt;"AsortedArtist",E757&lt;&gt;"Asorted",E757&lt;&gt;"Other",,SUBSTITUTE(E757," ","")&lt;&gt;"MiscellaneousArtists",SUBSTITUTE(E757," ","")&lt;&gt;"MiscellaneousArtist",E757&lt;&gt;"Miscellaneous",SUBSTITUTE(E757," ","")&lt;&gt;"MiscelaneousArtists",SUBSTITUTE(E757," ","")&lt;&gt;"MiscelaneousArtist",E757&lt;&gt;"Miscelaneous"),"INSERT into Contributors VALUES (newid(), "&amp;IF(F757&lt;&gt;"Primary Artist", "(select RoleId from ContributorRoles where Name='"&amp;F757&amp;"'), 0", "49, 1")&amp; ", null, (select max(ReleaseId) from Releases where "&amp;IF(A757&lt;&gt;"","UPC="&amp;A757,"Catalog='"&amp;SUBSTITUTE(trim(B757),"'","''")&amp;"'")&amp;" and EnterpriseId="&amp;EntId&amp;"), (select ArtistId from Artists where Name=N'"&amp;SUBSTITUTE(trim(E757),"'","''")&amp;"' and EnterpriseId="&amp;EntId&amp;"), null)",""))</f>
        <v>INSERT into Contributors VALUES (newid(), (select RoleId from ContributorRoles where Name='Engineer'), 0, null, (select max(ReleaseId) from Releases where UPC=755909603882 and EnterpriseId=647322), (select ArtistId from Artists where Name=N'PeJota10*' and EnterpriseId=647322), null)</v>
      </c>
    </row>
    <row r="758">
      <c r="A758" s="110">
        <v>7.55909776982E11</v>
      </c>
      <c r="B758" s="84"/>
      <c r="C758" s="134" t="str">
        <f t="array" ref="C758">ifs(and(isblank($A758),isblank($B758)),"", not(iserror(vlookup($A758&amp;$B758,'3) Release_Label'!$D:$D&amp;'3) Release_Label'!$E:$E,1,0))),vlookup($A758&amp;$B758,{'3) Release_Label'!$D:$D&amp;'3) Release_Label'!$E:$E,'3) Release_Label'!$F:$F},2,0), or(and(not(isblank($B758)),$B758=$B757,$A758&lt;&gt;$A757),and(not(isblank($A758)),$A758=$A757,$B758&lt;&gt;$B757)),"ID LISTS UNALIGNED",and($A758&lt;&gt;"",countif('3) Release_Label'!$D:$D,$A758)=0),"NO UPC MATCH in Release_Label",and($B758&lt;&gt;"",countif('3) Release_Label'!$E:$E,$B758)=0),"NO CATALOG ID MATCH in Release_Label",iserror(vlookup($A758&amp;$B758,'3) Release_Label'!$D:$D&amp;'3) Release_Label'!$E:$E,1,0)),"NO UPC-CATALOG ID pair MATCH in Release_Label" )</f>
        <v>Rei da Dança</v>
      </c>
      <c r="D758" s="134" t="str">
        <f t="array" ref="D758">ifs(and(isblank($A758),isblank($B758)),"", not(iserror(vlookup($A758&amp;$B758,'3) Release_Label'!$D:$D&amp;'3) Release_Label'!$E:$E,1,0))),vlookup($A758&amp;$B758,{'3) Release_Label'!$D:$D&amp;'3) Release_Label'!$E:$E,'3) Release_Label'!$H:$H},2,0), or(and(not(isblank($B758)),$B758=$B757,$A758&lt;&gt;$A757),and(not(isblank($A758)),$A758=$A757,$B758&lt;&gt;$B757)),"ID LISTS UNALIGNED",and($A758&lt;&gt;"",countif('3) Release_Label'!$D:$D,$A758)=0),"NO UPC MATCH in Release_Label",and($B758&lt;&gt;"",countif('3) Release_Label'!$E:$E,$B758)=0),"NO CATALOG ID MATCH in Release_Label",iserror(vlookup($A758&amp;$B758,'3) Release_Label'!$D:$D&amp;'3) Release_Label'!$E:$E,1,0)),"NO UPC-CATALOG ID pair MATCH in Release_Label" )</f>
        <v/>
      </c>
      <c r="E758" s="96" t="s">
        <v>53</v>
      </c>
      <c r="F758" s="135" t="s">
        <v>667</v>
      </c>
      <c r="G758" s="136" t="str">
        <f t="array" ref="G758">ifs(or($F758="",$F758="Main Primary Artist"),$F758,not(iserror(vlookup($F758,'Reference info'!$J$5:$J$8,1,0))),"Key Artist",not(iserror(vlookup($F758,'Reference info'!$J$38:$J$405,1,0))),"Performer",not(iserror(vlookup($F758,'Reference info'!$J$10:$J$36,1,0))),"Producer &amp; Engineer")</f>
        <v>Producer &amp; Engineer</v>
      </c>
      <c r="I758" s="8" t="str">
        <f>IF(AND(F758="Main Primary Artist",SUBSTITUTE(E758," ","")&lt;&gt;"VariousArtists",SUBSTITUTE(E758," ","")&lt;&gt;"VariousArtist",E758&lt;&gt;"Various",SUBSTITUTE(E758," ","")&lt;&gt;"AssortedArtists",SUBSTITUTE(E758," ","")&lt;&gt;"AssortedArtist",E758&lt;&gt;"Assorted",SUBSTITUTE(E758," ","")&lt;&gt;"AsortedArtists",SUBSTITUTE(E758," ","")&lt;&gt;"AsortedArtist",E758&lt;&gt;"Asorted",E758&lt;&gt;"Other",,SUBSTITUTE(E758," ","")&lt;&gt;"MiscellaneousArtists",SUBSTITUTE(E758," ","")&lt;&gt;"MiscellaneousArtist",E758&lt;&gt;"Miscellaneous",SUBSTITUTE(E758," ","")&lt;&gt;"MiscelaneousArtists",SUBSTITUTE(E758," ","")&lt;&gt;"MiscelaneousArtist",E758&lt;&gt;"Miscelaneous"),"update Releases set ArtistId=(select ArtistId from Artists where Name=N'"&amp;SUBSTITUTE(trim(E758),"'","''")&amp;"' and EnterpriseId="&amp;EntId&amp;"), SearchKeywords=concat_ws(' ', Name, N'"&amp;SUBSTITUTE(trim(E758),"'","''")&amp;"',(select Name from Labels where LabelId=Releases.LabelId), ReleaseId, UPC, Catalog) where "&amp;IF(A758&lt;&gt;"","UPC="&amp;A758,"Catalog='"&amp;SUBSTITUTE(trim(B758),"'","''")&amp;"'")&amp;" and EnterpriseId="&amp;EntId,IF(and(F758&lt;&gt;"Main Primary Artist",SUBSTITUTE(E758," ","")&lt;&gt;"VariousArtists",SUBSTITUTE(E758," ","")&lt;&gt;"VariousArtist",E758&lt;&gt;"Various",SUBSTITUTE(E758," ","")&lt;&gt;"AssortedArtists",SUBSTITUTE(E758," ","")&lt;&gt;"AssortedArtist",E758&lt;&gt;"Assorted",SUBSTITUTE(E758," ","")&lt;&gt;"AsortedArtists",SUBSTITUTE(E758," ","")&lt;&gt;"AsortedArtist",E758&lt;&gt;"Asorted",E758&lt;&gt;"Other",,SUBSTITUTE(E758," ","")&lt;&gt;"MiscellaneousArtists",SUBSTITUTE(E758," ","")&lt;&gt;"MiscellaneousArtist",E758&lt;&gt;"Miscellaneous",SUBSTITUTE(E758," ","")&lt;&gt;"MiscelaneousArtists",SUBSTITUTE(E758," ","")&lt;&gt;"MiscelaneousArtist",E758&lt;&gt;"Miscelaneous"),"INSERT into Contributors VALUES (newid(), "&amp;IF(F758&lt;&gt;"Primary Artist", "(select RoleId from ContributorRoles where Name='"&amp;F758&amp;"'), 0", "49, 1")&amp; ", null, (select max(ReleaseId) from Releases where "&amp;IF(A758&lt;&gt;"","UPC="&amp;A758,"Catalog='"&amp;SUBSTITUTE(trim(B758),"'","''")&amp;"'")&amp;" and EnterpriseId="&amp;EntId&amp;"), (select ArtistId from Artists where Name=N'"&amp;SUBSTITUTE(trim(E758),"'","''")&amp;"' and EnterpriseId="&amp;EntId&amp;"), null)",""))</f>
        <v>INSERT into Contributors VALUES (newid(), (select RoleId from ContributorRoles where Name='Producer'), 0, null, (select max(ReleaseId) from Releases where UPC=755909776982 and EnterpriseId=647322), (select ArtistId from Artists where Name=N'PeJota10*' and EnterpriseId=647322), null)</v>
      </c>
    </row>
    <row r="759">
      <c r="A759" s="110">
        <v>7.55909776982E11</v>
      </c>
      <c r="B759" s="84"/>
      <c r="C759" s="134" t="str">
        <f t="array" ref="C759">ifs(and(isblank($A759),isblank($B759)),"", not(iserror(vlookup($A759&amp;$B759,'3) Release_Label'!$D:$D&amp;'3) Release_Label'!$E:$E,1,0))),vlookup($A759&amp;$B759,{'3) Release_Label'!$D:$D&amp;'3) Release_Label'!$E:$E,'3) Release_Label'!$F:$F},2,0), or(and(not(isblank($B759)),$B759=$B758,$A759&lt;&gt;$A758),and(not(isblank($A759)),$A759=$A758,$B759&lt;&gt;$B758)),"ID LISTS UNALIGNED",and($A759&lt;&gt;"",countif('3) Release_Label'!$D:$D,$A759)=0),"NO UPC MATCH in Release_Label",and($B759&lt;&gt;"",countif('3) Release_Label'!$E:$E,$B759)=0),"NO CATALOG ID MATCH in Release_Label",iserror(vlookup($A759&amp;$B759,'3) Release_Label'!$D:$D&amp;'3) Release_Label'!$E:$E,1,0)),"NO UPC-CATALOG ID pair MATCH in Release_Label" )</f>
        <v>Rei da Dança</v>
      </c>
      <c r="D759" s="134" t="str">
        <f t="array" ref="D759">ifs(and(isblank($A759),isblank($B759)),"", not(iserror(vlookup($A759&amp;$B759,'3) Release_Label'!$D:$D&amp;'3) Release_Label'!$E:$E,1,0))),vlookup($A759&amp;$B759,{'3) Release_Label'!$D:$D&amp;'3) Release_Label'!$E:$E,'3) Release_Label'!$H:$H},2,0), or(and(not(isblank($B759)),$B759=$B758,$A759&lt;&gt;$A758),and(not(isblank($A759)),$A759=$A758,$B759&lt;&gt;$B758)),"ID LISTS UNALIGNED",and($A759&lt;&gt;"",countif('3) Release_Label'!$D:$D,$A759)=0),"NO UPC MATCH in Release_Label",and($B759&lt;&gt;"",countif('3) Release_Label'!$E:$E,$B759)=0),"NO CATALOG ID MATCH in Release_Label",iserror(vlookup($A759&amp;$B759,'3) Release_Label'!$D:$D&amp;'3) Release_Label'!$E:$E,1,0)),"NO UPC-CATALOG ID pair MATCH in Release_Label" )</f>
        <v/>
      </c>
      <c r="E759" s="96" t="s">
        <v>97</v>
      </c>
      <c r="F759" s="140" t="s">
        <v>671</v>
      </c>
      <c r="G759" s="136" t="str">
        <f t="array" ref="G759">ifs(or($F759="",$F759="Main Primary Artist"),$F759,not(iserror(vlookup($F759,'Reference info'!$J$5:$J$8,1,0))),"Key Artist",not(iserror(vlookup($F759,'Reference info'!$J$38:$J$405,1,0))),"Performer",not(iserror(vlookup($F759,'Reference info'!$J$10:$J$36,1,0))),"Producer &amp; Engineer")</f>
        <v>Key Artist</v>
      </c>
      <c r="I759" s="8" t="str">
        <f>IF(AND(F759="Main Primary Artist",SUBSTITUTE(E759," ","")&lt;&gt;"VariousArtists",SUBSTITUTE(E759," ","")&lt;&gt;"VariousArtist",E759&lt;&gt;"Various",SUBSTITUTE(E759," ","")&lt;&gt;"AssortedArtists",SUBSTITUTE(E759," ","")&lt;&gt;"AssortedArtist",E759&lt;&gt;"Assorted",SUBSTITUTE(E759," ","")&lt;&gt;"AsortedArtists",SUBSTITUTE(E759," ","")&lt;&gt;"AsortedArtist",E759&lt;&gt;"Asorted",E759&lt;&gt;"Other",,SUBSTITUTE(E759," ","")&lt;&gt;"MiscellaneousArtists",SUBSTITUTE(E759," ","")&lt;&gt;"MiscellaneousArtist",E759&lt;&gt;"Miscellaneous",SUBSTITUTE(E759," ","")&lt;&gt;"MiscelaneousArtists",SUBSTITUTE(E759," ","")&lt;&gt;"MiscelaneousArtist",E759&lt;&gt;"Miscelaneous"),"update Releases set ArtistId=(select ArtistId from Artists where Name=N'"&amp;SUBSTITUTE(trim(E759),"'","''")&amp;"' and EnterpriseId="&amp;EntId&amp;"), SearchKeywords=concat_ws(' ', Name, N'"&amp;SUBSTITUTE(trim(E759),"'","''")&amp;"',(select Name from Labels where LabelId=Releases.LabelId), ReleaseId, UPC, Catalog) where "&amp;IF(A759&lt;&gt;"","UPC="&amp;A759,"Catalog='"&amp;SUBSTITUTE(trim(B759),"'","''")&amp;"'")&amp;" and EnterpriseId="&amp;EntId,IF(and(F759&lt;&gt;"Main Primary Artist",SUBSTITUTE(E759," ","")&lt;&gt;"VariousArtists",SUBSTITUTE(E759," ","")&lt;&gt;"VariousArtist",E759&lt;&gt;"Various",SUBSTITUTE(E759," ","")&lt;&gt;"AssortedArtists",SUBSTITUTE(E759," ","")&lt;&gt;"AssortedArtist",E759&lt;&gt;"Assorted",SUBSTITUTE(E759," ","")&lt;&gt;"AsortedArtists",SUBSTITUTE(E759," ","")&lt;&gt;"AsortedArtist",E759&lt;&gt;"Asorted",E759&lt;&gt;"Other",,SUBSTITUTE(E759," ","")&lt;&gt;"MiscellaneousArtists",SUBSTITUTE(E759," ","")&lt;&gt;"MiscellaneousArtist",E759&lt;&gt;"Miscellaneous",SUBSTITUTE(E759," ","")&lt;&gt;"MiscelaneousArtists",SUBSTITUTE(E759," ","")&lt;&gt;"MiscelaneousArtist",E759&lt;&gt;"Miscelaneous"),"INSERT into Contributors VALUES (newid(), "&amp;IF(F759&lt;&gt;"Primary Artist", "(select RoleId from ContributorRoles where Name='"&amp;F759&amp;"'), 0", "49, 1")&amp; ", null, (select max(ReleaseId) from Releases where "&amp;IF(A759&lt;&gt;"","UPC="&amp;A759,"Catalog='"&amp;SUBSTITUTE(trim(B759),"'","''")&amp;"'")&amp;" and EnterpriseId="&amp;EntId&amp;"), (select ArtistId from Artists where Name=N'"&amp;SUBSTITUTE(trim(E759),"'","''")&amp;"' and EnterpriseId="&amp;EntId&amp;"), null)",""))</f>
        <v>INSERT into Contributors VALUES (newid(), 49, 1, null, (select max(ReleaseId) from Releases where UPC=755909776982 and EnterpriseId=647322), (select ArtistId from Artists where Name=N'Atilla' and EnterpriseId=647322), null)</v>
      </c>
    </row>
    <row r="760">
      <c r="A760" s="110">
        <v>7.55909776982E11</v>
      </c>
      <c r="B760" s="84"/>
      <c r="C760" s="134" t="str">
        <f t="array" ref="C760">ifs(and(isblank($A760),isblank($B760)),"", not(iserror(vlookup($A760&amp;$B760,'3) Release_Label'!$D:$D&amp;'3) Release_Label'!$E:$E,1,0))),vlookup($A760&amp;$B760,{'3) Release_Label'!$D:$D&amp;'3) Release_Label'!$E:$E,'3) Release_Label'!$F:$F},2,0), or(and(not(isblank($B760)),$B760=$B759,$A760&lt;&gt;$A759),and(not(isblank($A760)),$A760=$A759,$B760&lt;&gt;$B759)),"ID LISTS UNALIGNED",and($A760&lt;&gt;"",countif('3) Release_Label'!$D:$D,$A760)=0),"NO UPC MATCH in Release_Label",and($B760&lt;&gt;"",countif('3) Release_Label'!$E:$E,$B760)=0),"NO CATALOG ID MATCH in Release_Label",iserror(vlookup($A760&amp;$B760,'3) Release_Label'!$D:$D&amp;'3) Release_Label'!$E:$E,1,0)),"NO UPC-CATALOG ID pair MATCH in Release_Label" )</f>
        <v>Rei da Dança</v>
      </c>
      <c r="D760" s="134" t="str">
        <f t="array" ref="D760">ifs(and(isblank($A760),isblank($B760)),"", not(iserror(vlookup($A760&amp;$B760,'3) Release_Label'!$D:$D&amp;'3) Release_Label'!$E:$E,1,0))),vlookup($A760&amp;$B760,{'3) Release_Label'!$D:$D&amp;'3) Release_Label'!$E:$E,'3) Release_Label'!$H:$H},2,0), or(and(not(isblank($B760)),$B760=$B759,$A760&lt;&gt;$A759),and(not(isblank($A760)),$A760=$A759,$B760&lt;&gt;$B759)),"ID LISTS UNALIGNED",and($A760&lt;&gt;"",countif('3) Release_Label'!$D:$D,$A760)=0),"NO UPC MATCH in Release_Label",and($B760&lt;&gt;"",countif('3) Release_Label'!$E:$E,$B760)=0),"NO CATALOG ID MATCH in Release_Label",iserror(vlookup($A760&amp;$B760,'3) Release_Label'!$D:$D&amp;'3) Release_Label'!$E:$E,1,0)),"NO UPC-CATALOG ID pair MATCH in Release_Label" )</f>
        <v/>
      </c>
      <c r="E760" s="96" t="s">
        <v>53</v>
      </c>
      <c r="F760" s="140" t="s">
        <v>666</v>
      </c>
      <c r="G760" s="136" t="str">
        <f t="array" ref="G760">ifs(or($F760="",$F760="Main Primary Artist"),$F760,not(iserror(vlookup($F760,'Reference info'!$J$5:$J$8,1,0))),"Key Artist",not(iserror(vlookup($F760,'Reference info'!$J$38:$J$405,1,0))),"Performer",not(iserror(vlookup($F760,'Reference info'!$J$10:$J$36,1,0))),"Producer &amp; Engineer")</f>
        <v>Main Primary Artist</v>
      </c>
      <c r="I760" s="8" t="str">
        <f>IF(AND(F760="Main Primary Artist",SUBSTITUTE(E760," ","")&lt;&gt;"VariousArtists",SUBSTITUTE(E760," ","")&lt;&gt;"VariousArtist",E760&lt;&gt;"Various",SUBSTITUTE(E760," ","")&lt;&gt;"AssortedArtists",SUBSTITUTE(E760," ","")&lt;&gt;"AssortedArtist",E760&lt;&gt;"Assorted",SUBSTITUTE(E760," ","")&lt;&gt;"AsortedArtists",SUBSTITUTE(E760," ","")&lt;&gt;"AsortedArtist",E760&lt;&gt;"Asorted",E760&lt;&gt;"Other",,SUBSTITUTE(E760," ","")&lt;&gt;"MiscellaneousArtists",SUBSTITUTE(E760," ","")&lt;&gt;"MiscellaneousArtist",E760&lt;&gt;"Miscellaneous",SUBSTITUTE(E760," ","")&lt;&gt;"MiscelaneousArtists",SUBSTITUTE(E760," ","")&lt;&gt;"MiscelaneousArtist",E760&lt;&gt;"Miscelaneous"),"update Releases set ArtistId=(select ArtistId from Artists where Name=N'"&amp;SUBSTITUTE(trim(E760),"'","''")&amp;"' and EnterpriseId="&amp;EntId&amp;"), SearchKeywords=concat_ws(' ', Name, N'"&amp;SUBSTITUTE(trim(E760),"'","''")&amp;"',(select Name from Labels where LabelId=Releases.LabelId), ReleaseId, UPC, Catalog) where "&amp;IF(A760&lt;&gt;"","UPC="&amp;A760,"Catalog='"&amp;SUBSTITUTE(trim(B760),"'","''")&amp;"'")&amp;" and EnterpriseId="&amp;EntId,IF(and(F760&lt;&gt;"Main Primary Artist",SUBSTITUTE(E760," ","")&lt;&gt;"VariousArtists",SUBSTITUTE(E760," ","")&lt;&gt;"VariousArtist",E760&lt;&gt;"Various",SUBSTITUTE(E760," ","")&lt;&gt;"AssortedArtists",SUBSTITUTE(E760," ","")&lt;&gt;"AssortedArtist",E760&lt;&gt;"Assorted",SUBSTITUTE(E760," ","")&lt;&gt;"AsortedArtists",SUBSTITUTE(E760," ","")&lt;&gt;"AsortedArtist",E760&lt;&gt;"Asorted",E760&lt;&gt;"Other",,SUBSTITUTE(E760," ","")&lt;&gt;"MiscellaneousArtists",SUBSTITUTE(E760," ","")&lt;&gt;"MiscellaneousArtist",E760&lt;&gt;"Miscellaneous",SUBSTITUTE(E760," ","")&lt;&gt;"MiscelaneousArtists",SUBSTITUTE(E760," ","")&lt;&gt;"MiscelaneousArtist",E760&lt;&gt;"Miscelaneous"),"INSERT into Contributors VALUES (newid(), "&amp;IF(F760&lt;&gt;"Primary Artist", "(select RoleId from ContributorRoles where Name='"&amp;F760&amp;"'), 0", "49, 1")&amp; ", null, (select max(ReleaseId) from Releases where "&amp;IF(A760&lt;&gt;"","UPC="&amp;A760,"Catalog='"&amp;SUBSTITUTE(trim(B760),"'","''")&amp;"'")&amp;" and EnterpriseId="&amp;EntId&amp;"), (select ArtistId from Artists where Name=N'"&amp;SUBSTITUTE(trim(E760),"'","''")&amp;"' and EnterpriseId="&amp;EntId&amp;"), null)",""))</f>
        <v>update Releases set ArtistId=(select ArtistId from Artists where Name=N'PeJota10*' and EnterpriseId=647322), SearchKeywords=concat_ws(' ', Name, N'PeJota10*',(select Name from Labels where LabelId=Releases.LabelId), ReleaseId, UPC, Catalog) where UPC=755909776982 and EnterpriseId=647322</v>
      </c>
    </row>
    <row r="761">
      <c r="A761" s="110">
        <v>7.55909776982E11</v>
      </c>
      <c r="B761" s="84"/>
      <c r="C761" s="134" t="str">
        <f t="array" ref="C761">ifs(and(isblank($A761),isblank($B761)),"", not(iserror(vlookup($A761&amp;$B761,'3) Release_Label'!$D:$D&amp;'3) Release_Label'!$E:$E,1,0))),vlookup($A761&amp;$B761,{'3) Release_Label'!$D:$D&amp;'3) Release_Label'!$E:$E,'3) Release_Label'!$F:$F},2,0), or(and(not(isblank($B761)),$B761=$B760,$A761&lt;&gt;$A760),and(not(isblank($A761)),$A761=$A760,$B761&lt;&gt;$B760)),"ID LISTS UNALIGNED",and($A761&lt;&gt;"",countif('3) Release_Label'!$D:$D,$A761)=0),"NO UPC MATCH in Release_Label",and($B761&lt;&gt;"",countif('3) Release_Label'!$E:$E,$B761)=0),"NO CATALOG ID MATCH in Release_Label",iserror(vlookup($A761&amp;$B761,'3) Release_Label'!$D:$D&amp;'3) Release_Label'!$E:$E,1,0)),"NO UPC-CATALOG ID pair MATCH in Release_Label" )</f>
        <v>Rei da Dança</v>
      </c>
      <c r="D761" s="134" t="str">
        <f t="array" ref="D761">ifs(and(isblank($A761),isblank($B761)),"", not(iserror(vlookup($A761&amp;$B761,'3) Release_Label'!$D:$D&amp;'3) Release_Label'!$E:$E,1,0))),vlookup($A761&amp;$B761,{'3) Release_Label'!$D:$D&amp;'3) Release_Label'!$E:$E,'3) Release_Label'!$H:$H},2,0), or(and(not(isblank($B761)),$B761=$B760,$A761&lt;&gt;$A760),and(not(isblank($A761)),$A761=$A760,$B761&lt;&gt;$B760)),"ID LISTS UNALIGNED",and($A761&lt;&gt;"",countif('3) Release_Label'!$D:$D,$A761)=0),"NO UPC MATCH in Release_Label",and($B761&lt;&gt;"",countif('3) Release_Label'!$E:$E,$B761)=0),"NO CATALOG ID MATCH in Release_Label",iserror(vlookup($A761&amp;$B761,'3) Release_Label'!$D:$D&amp;'3) Release_Label'!$E:$E,1,0)),"NO UPC-CATALOG ID pair MATCH in Release_Label" )</f>
        <v/>
      </c>
      <c r="E761" s="96" t="s">
        <v>53</v>
      </c>
      <c r="F761" s="135" t="s">
        <v>669</v>
      </c>
      <c r="G761" s="136" t="str">
        <f t="array" ref="G761">ifs(or($F761="",$F761="Main Primary Artist"),$F761,not(iserror(vlookup($F761,'Reference info'!$J$5:$J$8,1,0))),"Key Artist",not(iserror(vlookup($F761,'Reference info'!$J$38:$J$405,1,0))),"Performer",not(iserror(vlookup($F761,'Reference info'!$J$10:$J$36,1,0))),"Producer &amp; Engineer")</f>
        <v>Producer &amp; Engineer</v>
      </c>
      <c r="I761" s="8" t="str">
        <f>IF(AND(F761="Main Primary Artist",SUBSTITUTE(E761," ","")&lt;&gt;"VariousArtists",SUBSTITUTE(E761," ","")&lt;&gt;"VariousArtist",E761&lt;&gt;"Various",SUBSTITUTE(E761," ","")&lt;&gt;"AssortedArtists",SUBSTITUTE(E761," ","")&lt;&gt;"AssortedArtist",E761&lt;&gt;"Assorted",SUBSTITUTE(E761," ","")&lt;&gt;"AsortedArtists",SUBSTITUTE(E761," ","")&lt;&gt;"AsortedArtist",E761&lt;&gt;"Asorted",E761&lt;&gt;"Other",,SUBSTITUTE(E761," ","")&lt;&gt;"MiscellaneousArtists",SUBSTITUTE(E761," ","")&lt;&gt;"MiscellaneousArtist",E761&lt;&gt;"Miscellaneous",SUBSTITUTE(E761," ","")&lt;&gt;"MiscelaneousArtists",SUBSTITUTE(E761," ","")&lt;&gt;"MiscelaneousArtist",E761&lt;&gt;"Miscelaneous"),"update Releases set ArtistId=(select ArtistId from Artists where Name=N'"&amp;SUBSTITUTE(trim(E761),"'","''")&amp;"' and EnterpriseId="&amp;EntId&amp;"), SearchKeywords=concat_ws(' ', Name, N'"&amp;SUBSTITUTE(trim(E761),"'","''")&amp;"',(select Name from Labels where LabelId=Releases.LabelId), ReleaseId, UPC, Catalog) where "&amp;IF(A761&lt;&gt;"","UPC="&amp;A761,"Catalog='"&amp;SUBSTITUTE(trim(B761),"'","''")&amp;"'")&amp;" and EnterpriseId="&amp;EntId,IF(and(F761&lt;&gt;"Main Primary Artist",SUBSTITUTE(E761," ","")&lt;&gt;"VariousArtists",SUBSTITUTE(E761," ","")&lt;&gt;"VariousArtist",E761&lt;&gt;"Various",SUBSTITUTE(E761," ","")&lt;&gt;"AssortedArtists",SUBSTITUTE(E761," ","")&lt;&gt;"AssortedArtist",E761&lt;&gt;"Assorted",SUBSTITUTE(E761," ","")&lt;&gt;"AsortedArtists",SUBSTITUTE(E761," ","")&lt;&gt;"AsortedArtist",E761&lt;&gt;"Asorted",E761&lt;&gt;"Other",,SUBSTITUTE(E761," ","")&lt;&gt;"MiscellaneousArtists",SUBSTITUTE(E761," ","")&lt;&gt;"MiscellaneousArtist",E761&lt;&gt;"Miscellaneous",SUBSTITUTE(E761," ","")&lt;&gt;"MiscelaneousArtists",SUBSTITUTE(E761," ","")&lt;&gt;"MiscelaneousArtist",E761&lt;&gt;"Miscelaneous"),"INSERT into Contributors VALUES (newid(), "&amp;IF(F761&lt;&gt;"Primary Artist", "(select RoleId from ContributorRoles where Name='"&amp;F761&amp;"'), 0", "49, 1")&amp; ", null, (select max(ReleaseId) from Releases where "&amp;IF(A761&lt;&gt;"","UPC="&amp;A761,"Catalog='"&amp;SUBSTITUTE(trim(B761),"'","''")&amp;"'")&amp;" and EnterpriseId="&amp;EntId&amp;"), (select ArtistId from Artists where Name=N'"&amp;SUBSTITUTE(trim(E761),"'","''")&amp;"' and EnterpriseId="&amp;EntId&amp;"), null)",""))</f>
        <v>INSERT into Contributors VALUES (newid(), (select RoleId from ContributorRoles where Name='Engineer'), 0, null, (select max(ReleaseId) from Releases where UPC=755909776982 and EnterpriseId=647322), (select ArtistId from Artists where Name=N'PeJota10*' and EnterpriseId=647322), null)</v>
      </c>
    </row>
    <row r="762">
      <c r="A762" s="110">
        <v>7.55909950375E11</v>
      </c>
      <c r="B762" s="84"/>
      <c r="C762" s="134" t="str">
        <f t="array" ref="C762">ifs(and(isblank($A762),isblank($B762)),"", not(iserror(vlookup($A762&amp;$B762,'3) Release_Label'!$D:$D&amp;'3) Release_Label'!$E:$E,1,0))),vlookup($A762&amp;$B762,{'3) Release_Label'!$D:$D&amp;'3) Release_Label'!$E:$E,'3) Release_Label'!$F:$F},2,0), or(and(not(isblank($B762)),$B762=$B761,$A762&lt;&gt;$A761),and(not(isblank($A762)),$A762=$A761,$B762&lt;&gt;$B761)),"ID LISTS UNALIGNED",and($A762&lt;&gt;"",countif('3) Release_Label'!$D:$D,$A762)=0),"NO UPC MATCH in Release_Label",and($B762&lt;&gt;"",countif('3) Release_Label'!$E:$E,$B762)=0),"NO CATALOG ID MATCH in Release_Label",iserror(vlookup($A762&amp;$B762,'3) Release_Label'!$D:$D&amp;'3) Release_Label'!$E:$E,1,0)),"NO UPC-CATALOG ID pair MATCH in Release_Label" )</f>
        <v>Rei da Dança</v>
      </c>
      <c r="D762" s="134" t="str">
        <f t="array" ref="D762">ifs(and(isblank($A762),isblank($B762)),"", not(iserror(vlookup($A762&amp;$B762,'3) Release_Label'!$D:$D&amp;'3) Release_Label'!$E:$E,1,0))),vlookup($A762&amp;$B762,{'3) Release_Label'!$D:$D&amp;'3) Release_Label'!$E:$E,'3) Release_Label'!$H:$H},2,0), or(and(not(isblank($B762)),$B762=$B761,$A762&lt;&gt;$A761),and(not(isblank($A762)),$A762=$A761,$B762&lt;&gt;$B761)),"ID LISTS UNALIGNED",and($A762&lt;&gt;"",countif('3) Release_Label'!$D:$D,$A762)=0),"NO UPC MATCH in Release_Label",and($B762&lt;&gt;"",countif('3) Release_Label'!$E:$E,$B762)=0),"NO CATALOG ID MATCH in Release_Label",iserror(vlookup($A762&amp;$B762,'3) Release_Label'!$D:$D&amp;'3) Release_Label'!$E:$E,1,0)),"NO UPC-CATALOG ID pair MATCH in Release_Label" )</f>
        <v>Speed Up</v>
      </c>
      <c r="E762" s="96" t="s">
        <v>97</v>
      </c>
      <c r="F762" s="135" t="s">
        <v>667</v>
      </c>
      <c r="G762" s="136" t="str">
        <f t="array" ref="G762">ifs(or($F762="",$F762="Main Primary Artist"),$F762,not(iserror(vlookup($F762,'Reference info'!$J$5:$J$8,1,0))),"Key Artist",not(iserror(vlookup($F762,'Reference info'!$J$38:$J$405,1,0))),"Performer",not(iserror(vlookup($F762,'Reference info'!$J$10:$J$36,1,0))),"Producer &amp; Engineer")</f>
        <v>Producer &amp; Engineer</v>
      </c>
      <c r="I762" s="8" t="str">
        <f>IF(AND(F762="Main Primary Artist",SUBSTITUTE(E762," ","")&lt;&gt;"VariousArtists",SUBSTITUTE(E762," ","")&lt;&gt;"VariousArtist",E762&lt;&gt;"Various",SUBSTITUTE(E762," ","")&lt;&gt;"AssortedArtists",SUBSTITUTE(E762," ","")&lt;&gt;"AssortedArtist",E762&lt;&gt;"Assorted",SUBSTITUTE(E762," ","")&lt;&gt;"AsortedArtists",SUBSTITUTE(E762," ","")&lt;&gt;"AsortedArtist",E762&lt;&gt;"Asorted",E762&lt;&gt;"Other",,SUBSTITUTE(E762," ","")&lt;&gt;"MiscellaneousArtists",SUBSTITUTE(E762," ","")&lt;&gt;"MiscellaneousArtist",E762&lt;&gt;"Miscellaneous",SUBSTITUTE(E762," ","")&lt;&gt;"MiscelaneousArtists",SUBSTITUTE(E762," ","")&lt;&gt;"MiscelaneousArtist",E762&lt;&gt;"Miscelaneous"),"update Releases set ArtistId=(select ArtistId from Artists where Name=N'"&amp;SUBSTITUTE(trim(E762),"'","''")&amp;"' and EnterpriseId="&amp;EntId&amp;"), SearchKeywords=concat_ws(' ', Name, N'"&amp;SUBSTITUTE(trim(E762),"'","''")&amp;"',(select Name from Labels where LabelId=Releases.LabelId), ReleaseId, UPC, Catalog) where "&amp;IF(A762&lt;&gt;"","UPC="&amp;A762,"Catalog='"&amp;SUBSTITUTE(trim(B762),"'","''")&amp;"'")&amp;" and EnterpriseId="&amp;EntId,IF(and(F762&lt;&gt;"Main Primary Artist",SUBSTITUTE(E762," ","")&lt;&gt;"VariousArtists",SUBSTITUTE(E762," ","")&lt;&gt;"VariousArtist",E762&lt;&gt;"Various",SUBSTITUTE(E762," ","")&lt;&gt;"AssortedArtists",SUBSTITUTE(E762," ","")&lt;&gt;"AssortedArtist",E762&lt;&gt;"Assorted",SUBSTITUTE(E762," ","")&lt;&gt;"AsortedArtists",SUBSTITUTE(E762," ","")&lt;&gt;"AsortedArtist",E762&lt;&gt;"Asorted",E762&lt;&gt;"Other",,SUBSTITUTE(E762," ","")&lt;&gt;"MiscellaneousArtists",SUBSTITUTE(E762," ","")&lt;&gt;"MiscellaneousArtist",E762&lt;&gt;"Miscellaneous",SUBSTITUTE(E762," ","")&lt;&gt;"MiscelaneousArtists",SUBSTITUTE(E762," ","")&lt;&gt;"MiscelaneousArtist",E762&lt;&gt;"Miscelaneous"),"INSERT into Contributors VALUES (newid(), "&amp;IF(F762&lt;&gt;"Primary Artist", "(select RoleId from ContributorRoles where Name='"&amp;F762&amp;"'), 0", "49, 1")&amp; ", null, (select max(ReleaseId) from Releases where "&amp;IF(A762&lt;&gt;"","UPC="&amp;A762,"Catalog='"&amp;SUBSTITUTE(trim(B762),"'","''")&amp;"'")&amp;" and EnterpriseId="&amp;EntId&amp;"), (select ArtistId from Artists where Name=N'"&amp;SUBSTITUTE(trim(E762),"'","''")&amp;"' and EnterpriseId="&amp;EntId&amp;"), null)",""))</f>
        <v>INSERT into Contributors VALUES (newid(), (select RoleId from ContributorRoles where Name='Producer'), 0, null, (select max(ReleaseId) from Releases where UPC=755909950375 and EnterpriseId=647322), (select ArtistId from Artists where Name=N'Atilla' and EnterpriseId=647322), null)</v>
      </c>
    </row>
    <row r="763">
      <c r="A763" s="110">
        <v>7.55909950375E11</v>
      </c>
      <c r="B763" s="84"/>
      <c r="C763" s="134" t="str">
        <f t="array" ref="C763">ifs(and(isblank($A763),isblank($B763)),"", not(iserror(vlookup($A763&amp;$B763,'3) Release_Label'!$D:$D&amp;'3) Release_Label'!$E:$E,1,0))),vlookup($A763&amp;$B763,{'3) Release_Label'!$D:$D&amp;'3) Release_Label'!$E:$E,'3) Release_Label'!$F:$F},2,0), or(and(not(isblank($B763)),$B763=$B762,$A763&lt;&gt;$A762),and(not(isblank($A763)),$A763=$A762,$B763&lt;&gt;$B762)),"ID LISTS UNALIGNED",and($A763&lt;&gt;"",countif('3) Release_Label'!$D:$D,$A763)=0),"NO UPC MATCH in Release_Label",and($B763&lt;&gt;"",countif('3) Release_Label'!$E:$E,$B763)=0),"NO CATALOG ID MATCH in Release_Label",iserror(vlookup($A763&amp;$B763,'3) Release_Label'!$D:$D&amp;'3) Release_Label'!$E:$E,1,0)),"NO UPC-CATALOG ID pair MATCH in Release_Label" )</f>
        <v>Rei da Dança</v>
      </c>
      <c r="D763" s="134" t="str">
        <f t="array" ref="D763">ifs(and(isblank($A763),isblank($B763)),"", not(iserror(vlookup($A763&amp;$B763,'3) Release_Label'!$D:$D&amp;'3) Release_Label'!$E:$E,1,0))),vlookup($A763&amp;$B763,{'3) Release_Label'!$D:$D&amp;'3) Release_Label'!$E:$E,'3) Release_Label'!$H:$H},2,0), or(and(not(isblank($B763)),$B763=$B762,$A763&lt;&gt;$A762),and(not(isblank($A763)),$A763=$A762,$B763&lt;&gt;$B762)),"ID LISTS UNALIGNED",and($A763&lt;&gt;"",countif('3) Release_Label'!$D:$D,$A763)=0),"NO UPC MATCH in Release_Label",and($B763&lt;&gt;"",countif('3) Release_Label'!$E:$E,$B763)=0),"NO CATALOG ID MATCH in Release_Label",iserror(vlookup($A763&amp;$B763,'3) Release_Label'!$D:$D&amp;'3) Release_Label'!$E:$E,1,0)),"NO UPC-CATALOG ID pair MATCH in Release_Label" )</f>
        <v>Speed Up</v>
      </c>
      <c r="E763" s="96" t="s">
        <v>97</v>
      </c>
      <c r="F763" s="140" t="s">
        <v>671</v>
      </c>
      <c r="G763" s="136" t="str">
        <f t="array" ref="G763">ifs(or($F763="",$F763="Main Primary Artist"),$F763,not(iserror(vlookup($F763,'Reference info'!$J$5:$J$8,1,0))),"Key Artist",not(iserror(vlookup($F763,'Reference info'!$J$38:$J$405,1,0))),"Performer",not(iserror(vlookup($F763,'Reference info'!$J$10:$J$36,1,0))),"Producer &amp; Engineer")</f>
        <v>Key Artist</v>
      </c>
      <c r="I763" s="8" t="str">
        <f>IF(AND(F763="Main Primary Artist",SUBSTITUTE(E763," ","")&lt;&gt;"VariousArtists",SUBSTITUTE(E763," ","")&lt;&gt;"VariousArtist",E763&lt;&gt;"Various",SUBSTITUTE(E763," ","")&lt;&gt;"AssortedArtists",SUBSTITUTE(E763," ","")&lt;&gt;"AssortedArtist",E763&lt;&gt;"Assorted",SUBSTITUTE(E763," ","")&lt;&gt;"AsortedArtists",SUBSTITUTE(E763," ","")&lt;&gt;"AsortedArtist",E763&lt;&gt;"Asorted",E763&lt;&gt;"Other",,SUBSTITUTE(E763," ","")&lt;&gt;"MiscellaneousArtists",SUBSTITUTE(E763," ","")&lt;&gt;"MiscellaneousArtist",E763&lt;&gt;"Miscellaneous",SUBSTITUTE(E763," ","")&lt;&gt;"MiscelaneousArtists",SUBSTITUTE(E763," ","")&lt;&gt;"MiscelaneousArtist",E763&lt;&gt;"Miscelaneous"),"update Releases set ArtistId=(select ArtistId from Artists where Name=N'"&amp;SUBSTITUTE(trim(E763),"'","''")&amp;"' and EnterpriseId="&amp;EntId&amp;"), SearchKeywords=concat_ws(' ', Name, N'"&amp;SUBSTITUTE(trim(E763),"'","''")&amp;"',(select Name from Labels where LabelId=Releases.LabelId), ReleaseId, UPC, Catalog) where "&amp;IF(A763&lt;&gt;"","UPC="&amp;A763,"Catalog='"&amp;SUBSTITUTE(trim(B763),"'","''")&amp;"'")&amp;" and EnterpriseId="&amp;EntId,IF(and(F763&lt;&gt;"Main Primary Artist",SUBSTITUTE(E763," ","")&lt;&gt;"VariousArtists",SUBSTITUTE(E763," ","")&lt;&gt;"VariousArtist",E763&lt;&gt;"Various",SUBSTITUTE(E763," ","")&lt;&gt;"AssortedArtists",SUBSTITUTE(E763," ","")&lt;&gt;"AssortedArtist",E763&lt;&gt;"Assorted",SUBSTITUTE(E763," ","")&lt;&gt;"AsortedArtists",SUBSTITUTE(E763," ","")&lt;&gt;"AsortedArtist",E763&lt;&gt;"Asorted",E763&lt;&gt;"Other",,SUBSTITUTE(E763," ","")&lt;&gt;"MiscellaneousArtists",SUBSTITUTE(E763," ","")&lt;&gt;"MiscellaneousArtist",E763&lt;&gt;"Miscellaneous",SUBSTITUTE(E763," ","")&lt;&gt;"MiscelaneousArtists",SUBSTITUTE(E763," ","")&lt;&gt;"MiscelaneousArtist",E763&lt;&gt;"Miscelaneous"),"INSERT into Contributors VALUES (newid(), "&amp;IF(F763&lt;&gt;"Primary Artist", "(select RoleId from ContributorRoles where Name='"&amp;F763&amp;"'), 0", "49, 1")&amp; ", null, (select max(ReleaseId) from Releases where "&amp;IF(A763&lt;&gt;"","UPC="&amp;A763,"Catalog='"&amp;SUBSTITUTE(trim(B763),"'","''")&amp;"'")&amp;" and EnterpriseId="&amp;EntId&amp;"), (select ArtistId from Artists where Name=N'"&amp;SUBSTITUTE(trim(E763),"'","''")&amp;"' and EnterpriseId="&amp;EntId&amp;"), null)",""))</f>
        <v>INSERT into Contributors VALUES (newid(), 49, 1, null, (select max(ReleaseId) from Releases where UPC=755909950375 and EnterpriseId=647322), (select ArtistId from Artists where Name=N'Atilla' and EnterpriseId=647322), null)</v>
      </c>
    </row>
    <row r="764">
      <c r="A764" s="110">
        <v>7.55909950375E11</v>
      </c>
      <c r="B764" s="84"/>
      <c r="C764" s="134" t="str">
        <f t="array" ref="C764">ifs(and(isblank($A764),isblank($B764)),"", not(iserror(vlookup($A764&amp;$B764,'3) Release_Label'!$D:$D&amp;'3) Release_Label'!$E:$E,1,0))),vlookup($A764&amp;$B764,{'3) Release_Label'!$D:$D&amp;'3) Release_Label'!$E:$E,'3) Release_Label'!$F:$F},2,0), or(and(not(isblank($B764)),$B764=$B763,$A764&lt;&gt;$A763),and(not(isblank($A764)),$A764=$A763,$B764&lt;&gt;$B763)),"ID LISTS UNALIGNED",and($A764&lt;&gt;"",countif('3) Release_Label'!$D:$D,$A764)=0),"NO UPC MATCH in Release_Label",and($B764&lt;&gt;"",countif('3) Release_Label'!$E:$E,$B764)=0),"NO CATALOG ID MATCH in Release_Label",iserror(vlookup($A764&amp;$B764,'3) Release_Label'!$D:$D&amp;'3) Release_Label'!$E:$E,1,0)),"NO UPC-CATALOG ID pair MATCH in Release_Label" )</f>
        <v>Rei da Dança</v>
      </c>
      <c r="D764" s="134" t="str">
        <f t="array" ref="D764">ifs(and(isblank($A764),isblank($B764)),"", not(iserror(vlookup($A764&amp;$B764,'3) Release_Label'!$D:$D&amp;'3) Release_Label'!$E:$E,1,0))),vlookup($A764&amp;$B764,{'3) Release_Label'!$D:$D&amp;'3) Release_Label'!$E:$E,'3) Release_Label'!$H:$H},2,0), or(and(not(isblank($B764)),$B764=$B763,$A764&lt;&gt;$A763),and(not(isblank($A764)),$A764=$A763,$B764&lt;&gt;$B763)),"ID LISTS UNALIGNED",and($A764&lt;&gt;"",countif('3) Release_Label'!$D:$D,$A764)=0),"NO UPC MATCH in Release_Label",and($B764&lt;&gt;"",countif('3) Release_Label'!$E:$E,$B764)=0),"NO CATALOG ID MATCH in Release_Label",iserror(vlookup($A764&amp;$B764,'3) Release_Label'!$D:$D&amp;'3) Release_Label'!$E:$E,1,0)),"NO UPC-CATALOG ID pair MATCH in Release_Label" )</f>
        <v>Speed Up</v>
      </c>
      <c r="E764" s="96" t="s">
        <v>53</v>
      </c>
      <c r="F764" s="140" t="s">
        <v>666</v>
      </c>
      <c r="G764" s="136" t="str">
        <f t="array" ref="G764">ifs(or($F764="",$F764="Main Primary Artist"),$F764,not(iserror(vlookup($F764,'Reference info'!$J$5:$J$8,1,0))),"Key Artist",not(iserror(vlookup($F764,'Reference info'!$J$38:$J$405,1,0))),"Performer",not(iserror(vlookup($F764,'Reference info'!$J$10:$J$36,1,0))),"Producer &amp; Engineer")</f>
        <v>Main Primary Artist</v>
      </c>
      <c r="I764" s="8" t="str">
        <f>IF(AND(F764="Main Primary Artist",SUBSTITUTE(E764," ","")&lt;&gt;"VariousArtists",SUBSTITUTE(E764," ","")&lt;&gt;"VariousArtist",E764&lt;&gt;"Various",SUBSTITUTE(E764," ","")&lt;&gt;"AssortedArtists",SUBSTITUTE(E764," ","")&lt;&gt;"AssortedArtist",E764&lt;&gt;"Assorted",SUBSTITUTE(E764," ","")&lt;&gt;"AsortedArtists",SUBSTITUTE(E764," ","")&lt;&gt;"AsortedArtist",E764&lt;&gt;"Asorted",E764&lt;&gt;"Other",,SUBSTITUTE(E764," ","")&lt;&gt;"MiscellaneousArtists",SUBSTITUTE(E764," ","")&lt;&gt;"MiscellaneousArtist",E764&lt;&gt;"Miscellaneous",SUBSTITUTE(E764," ","")&lt;&gt;"MiscelaneousArtists",SUBSTITUTE(E764," ","")&lt;&gt;"MiscelaneousArtist",E764&lt;&gt;"Miscelaneous"),"update Releases set ArtistId=(select ArtistId from Artists where Name=N'"&amp;SUBSTITUTE(trim(E764),"'","''")&amp;"' and EnterpriseId="&amp;EntId&amp;"), SearchKeywords=concat_ws(' ', Name, N'"&amp;SUBSTITUTE(trim(E764),"'","''")&amp;"',(select Name from Labels where LabelId=Releases.LabelId), ReleaseId, UPC, Catalog) where "&amp;IF(A764&lt;&gt;"","UPC="&amp;A764,"Catalog='"&amp;SUBSTITUTE(trim(B764),"'","''")&amp;"'")&amp;" and EnterpriseId="&amp;EntId,IF(and(F764&lt;&gt;"Main Primary Artist",SUBSTITUTE(E764," ","")&lt;&gt;"VariousArtists",SUBSTITUTE(E764," ","")&lt;&gt;"VariousArtist",E764&lt;&gt;"Various",SUBSTITUTE(E764," ","")&lt;&gt;"AssortedArtists",SUBSTITUTE(E764," ","")&lt;&gt;"AssortedArtist",E764&lt;&gt;"Assorted",SUBSTITUTE(E764," ","")&lt;&gt;"AsortedArtists",SUBSTITUTE(E764," ","")&lt;&gt;"AsortedArtist",E764&lt;&gt;"Asorted",E764&lt;&gt;"Other",,SUBSTITUTE(E764," ","")&lt;&gt;"MiscellaneousArtists",SUBSTITUTE(E764," ","")&lt;&gt;"MiscellaneousArtist",E764&lt;&gt;"Miscellaneous",SUBSTITUTE(E764," ","")&lt;&gt;"MiscelaneousArtists",SUBSTITUTE(E764," ","")&lt;&gt;"MiscelaneousArtist",E764&lt;&gt;"Miscelaneous"),"INSERT into Contributors VALUES (newid(), "&amp;IF(F764&lt;&gt;"Primary Artist", "(select RoleId from ContributorRoles where Name='"&amp;F764&amp;"'), 0", "49, 1")&amp; ", null, (select max(ReleaseId) from Releases where "&amp;IF(A764&lt;&gt;"","UPC="&amp;A764,"Catalog='"&amp;SUBSTITUTE(trim(B764),"'","''")&amp;"'")&amp;" and EnterpriseId="&amp;EntId&amp;"), (select ArtistId from Artists where Name=N'"&amp;SUBSTITUTE(trim(E764),"'","''")&amp;"' and EnterpriseId="&amp;EntId&amp;"), null)",""))</f>
        <v>update Releases set ArtistId=(select ArtistId from Artists where Name=N'PeJota10*' and EnterpriseId=647322), SearchKeywords=concat_ws(' ', Name, N'PeJota10*',(select Name from Labels where LabelId=Releases.LabelId), ReleaseId, UPC, Catalog) where UPC=755909950375 and EnterpriseId=647322</v>
      </c>
    </row>
    <row r="765">
      <c r="A765" s="110">
        <v>7.55909950375E11</v>
      </c>
      <c r="B765" s="84"/>
      <c r="C765" s="134" t="str">
        <f t="array" ref="C765">ifs(and(isblank($A765),isblank($B765)),"", not(iserror(vlookup($A765&amp;$B765,'3) Release_Label'!$D:$D&amp;'3) Release_Label'!$E:$E,1,0))),vlookup($A765&amp;$B765,{'3) Release_Label'!$D:$D&amp;'3) Release_Label'!$E:$E,'3) Release_Label'!$F:$F},2,0), or(and(not(isblank($B765)),$B765=$B764,$A765&lt;&gt;$A764),and(not(isblank($A765)),$A765=$A764,$B765&lt;&gt;$B764)),"ID LISTS UNALIGNED",and($A765&lt;&gt;"",countif('3) Release_Label'!$D:$D,$A765)=0),"NO UPC MATCH in Release_Label",and($B765&lt;&gt;"",countif('3) Release_Label'!$E:$E,$B765)=0),"NO CATALOG ID MATCH in Release_Label",iserror(vlookup($A765&amp;$B765,'3) Release_Label'!$D:$D&amp;'3) Release_Label'!$E:$E,1,0)),"NO UPC-CATALOG ID pair MATCH in Release_Label" )</f>
        <v>Rei da Dança</v>
      </c>
      <c r="D765" s="134" t="str">
        <f t="array" ref="D765">ifs(and(isblank($A765),isblank($B765)),"", not(iserror(vlookup($A765&amp;$B765,'3) Release_Label'!$D:$D&amp;'3) Release_Label'!$E:$E,1,0))),vlookup($A765&amp;$B765,{'3) Release_Label'!$D:$D&amp;'3) Release_Label'!$E:$E,'3) Release_Label'!$H:$H},2,0), or(and(not(isblank($B765)),$B765=$B764,$A765&lt;&gt;$A764),and(not(isblank($A765)),$A765=$A764,$B765&lt;&gt;$B764)),"ID LISTS UNALIGNED",and($A765&lt;&gt;"",countif('3) Release_Label'!$D:$D,$A765)=0),"NO UPC MATCH in Release_Label",and($B765&lt;&gt;"",countif('3) Release_Label'!$E:$E,$B765)=0),"NO CATALOG ID MATCH in Release_Label",iserror(vlookup($A765&amp;$B765,'3) Release_Label'!$D:$D&amp;'3) Release_Label'!$E:$E,1,0)),"NO UPC-CATALOG ID pair MATCH in Release_Label" )</f>
        <v>Speed Up</v>
      </c>
      <c r="E765" s="96" t="s">
        <v>97</v>
      </c>
      <c r="F765" s="135" t="s">
        <v>669</v>
      </c>
      <c r="G765" s="136" t="str">
        <f t="array" ref="G765">ifs(or($F765="",$F765="Main Primary Artist"),$F765,not(iserror(vlookup($F765,'Reference info'!$J$5:$J$8,1,0))),"Key Artist",not(iserror(vlookup($F765,'Reference info'!$J$38:$J$405,1,0))),"Performer",not(iserror(vlookup($F765,'Reference info'!$J$10:$J$36,1,0))),"Producer &amp; Engineer")</f>
        <v>Producer &amp; Engineer</v>
      </c>
      <c r="I765" s="8" t="str">
        <f>IF(AND(F765="Main Primary Artist",SUBSTITUTE(E765," ","")&lt;&gt;"VariousArtists",SUBSTITUTE(E765," ","")&lt;&gt;"VariousArtist",E765&lt;&gt;"Various",SUBSTITUTE(E765," ","")&lt;&gt;"AssortedArtists",SUBSTITUTE(E765," ","")&lt;&gt;"AssortedArtist",E765&lt;&gt;"Assorted",SUBSTITUTE(E765," ","")&lt;&gt;"AsortedArtists",SUBSTITUTE(E765," ","")&lt;&gt;"AsortedArtist",E765&lt;&gt;"Asorted",E765&lt;&gt;"Other",,SUBSTITUTE(E765," ","")&lt;&gt;"MiscellaneousArtists",SUBSTITUTE(E765," ","")&lt;&gt;"MiscellaneousArtist",E765&lt;&gt;"Miscellaneous",SUBSTITUTE(E765," ","")&lt;&gt;"MiscelaneousArtists",SUBSTITUTE(E765," ","")&lt;&gt;"MiscelaneousArtist",E765&lt;&gt;"Miscelaneous"),"update Releases set ArtistId=(select ArtistId from Artists where Name=N'"&amp;SUBSTITUTE(trim(E765),"'","''")&amp;"' and EnterpriseId="&amp;EntId&amp;"), SearchKeywords=concat_ws(' ', Name, N'"&amp;SUBSTITUTE(trim(E765),"'","''")&amp;"',(select Name from Labels where LabelId=Releases.LabelId), ReleaseId, UPC, Catalog) where "&amp;IF(A765&lt;&gt;"","UPC="&amp;A765,"Catalog='"&amp;SUBSTITUTE(trim(B765),"'","''")&amp;"'")&amp;" and EnterpriseId="&amp;EntId,IF(and(F765&lt;&gt;"Main Primary Artist",SUBSTITUTE(E765," ","")&lt;&gt;"VariousArtists",SUBSTITUTE(E765," ","")&lt;&gt;"VariousArtist",E765&lt;&gt;"Various",SUBSTITUTE(E765," ","")&lt;&gt;"AssortedArtists",SUBSTITUTE(E765," ","")&lt;&gt;"AssortedArtist",E765&lt;&gt;"Assorted",SUBSTITUTE(E765," ","")&lt;&gt;"AsortedArtists",SUBSTITUTE(E765," ","")&lt;&gt;"AsortedArtist",E765&lt;&gt;"Asorted",E765&lt;&gt;"Other",,SUBSTITUTE(E765," ","")&lt;&gt;"MiscellaneousArtists",SUBSTITUTE(E765," ","")&lt;&gt;"MiscellaneousArtist",E765&lt;&gt;"Miscellaneous",SUBSTITUTE(E765," ","")&lt;&gt;"MiscelaneousArtists",SUBSTITUTE(E765," ","")&lt;&gt;"MiscelaneousArtist",E765&lt;&gt;"Miscelaneous"),"INSERT into Contributors VALUES (newid(), "&amp;IF(F765&lt;&gt;"Primary Artist", "(select RoleId from ContributorRoles where Name='"&amp;F765&amp;"'), 0", "49, 1")&amp; ", null, (select max(ReleaseId) from Releases where "&amp;IF(A765&lt;&gt;"","UPC="&amp;A765,"Catalog='"&amp;SUBSTITUTE(trim(B765),"'","''")&amp;"'")&amp;" and EnterpriseId="&amp;EntId&amp;"), (select ArtistId from Artists where Name=N'"&amp;SUBSTITUTE(trim(E765),"'","''")&amp;"' and EnterpriseId="&amp;EntId&amp;"), null)",""))</f>
        <v>INSERT into Contributors VALUES (newid(), (select RoleId from ContributorRoles where Name='Engineer'), 0, null, (select max(ReleaseId) from Releases where UPC=755909950375 and EnterpriseId=647322), (select ArtistId from Artists where Name=N'Atilla' and EnterpriseId=647322), null)</v>
      </c>
    </row>
    <row r="766">
      <c r="A766" s="110">
        <v>7.60944130965E11</v>
      </c>
      <c r="B766" s="84"/>
      <c r="C766" s="134" t="str">
        <f t="array" ref="C766">ifs(and(isblank($A766),isblank($B766)),"", not(iserror(vlookup($A766&amp;$B766,'3) Release_Label'!$D:$D&amp;'3) Release_Label'!$E:$E,1,0))),vlookup($A766&amp;$B766,{'3) Release_Label'!$D:$D&amp;'3) Release_Label'!$E:$E,'3) Release_Label'!$F:$F},2,0), or(and(not(isblank($B766)),$B766=$B765,$A766&lt;&gt;$A765),and(not(isblank($A766)),$A766=$A765,$B766&lt;&gt;$B765)),"ID LISTS UNALIGNED",and($A766&lt;&gt;"",countif('3) Release_Label'!$D:$D,$A766)=0),"NO UPC MATCH in Release_Label",and($B766&lt;&gt;"",countif('3) Release_Label'!$E:$E,$B766)=0),"NO CATALOG ID MATCH in Release_Label",iserror(vlookup($A766&amp;$B766,'3) Release_Label'!$D:$D&amp;'3) Release_Label'!$E:$E,1,0)),"NO UPC-CATALOG ID pair MATCH in Release_Label" )</f>
        <v>Guerra de Yonkou</v>
      </c>
      <c r="D766" s="134" t="str">
        <f t="array" ref="D766">ifs(and(isblank($A766),isblank($B766)),"", not(iserror(vlookup($A766&amp;$B766,'3) Release_Label'!$D:$D&amp;'3) Release_Label'!$E:$E,1,0))),vlookup($A766&amp;$B766,{'3) Release_Label'!$D:$D&amp;'3) Release_Label'!$E:$E,'3) Release_Label'!$H:$H},2,0), or(and(not(isblank($B766)),$B766=$B765,$A766&lt;&gt;$A765),and(not(isblank($A766)),$A766=$A765,$B766&lt;&gt;$B765)),"ID LISTS UNALIGNED",and($A766&lt;&gt;"",countif('3) Release_Label'!$D:$D,$A766)=0),"NO UPC MATCH in Release_Label",and($B766&lt;&gt;"",countif('3) Release_Label'!$E:$E,$B766)=0),"NO CATALOG ID MATCH in Release_Label",iserror(vlookup($A766&amp;$B766,'3) Release_Label'!$D:$D&amp;'3) Release_Label'!$E:$E,1,0)),"NO UPC-CATALOG ID pair MATCH in Release_Label" )</f>
        <v/>
      </c>
      <c r="E766" s="96" t="s">
        <v>53</v>
      </c>
      <c r="F766" s="135" t="s">
        <v>667</v>
      </c>
      <c r="G766" s="136" t="str">
        <f t="array" ref="G766">ifs(or($F766="",$F766="Main Primary Artist"),$F766,not(iserror(vlookup($F766,'Reference info'!$J$5:$J$8,1,0))),"Key Artist",not(iserror(vlookup($F766,'Reference info'!$J$38:$J$405,1,0))),"Performer",not(iserror(vlookup($F766,'Reference info'!$J$10:$J$36,1,0))),"Producer &amp; Engineer")</f>
        <v>Producer &amp; Engineer</v>
      </c>
      <c r="I766" s="8" t="str">
        <f>IF(AND(F766="Main Primary Artist",SUBSTITUTE(E766," ","")&lt;&gt;"VariousArtists",SUBSTITUTE(E766," ","")&lt;&gt;"VariousArtist",E766&lt;&gt;"Various",SUBSTITUTE(E766," ","")&lt;&gt;"AssortedArtists",SUBSTITUTE(E766," ","")&lt;&gt;"AssortedArtist",E766&lt;&gt;"Assorted",SUBSTITUTE(E766," ","")&lt;&gt;"AsortedArtists",SUBSTITUTE(E766," ","")&lt;&gt;"AsortedArtist",E766&lt;&gt;"Asorted",E766&lt;&gt;"Other",,SUBSTITUTE(E766," ","")&lt;&gt;"MiscellaneousArtists",SUBSTITUTE(E766," ","")&lt;&gt;"MiscellaneousArtist",E766&lt;&gt;"Miscellaneous",SUBSTITUTE(E766," ","")&lt;&gt;"MiscelaneousArtists",SUBSTITUTE(E766," ","")&lt;&gt;"MiscelaneousArtist",E766&lt;&gt;"Miscelaneous"),"update Releases set ArtistId=(select ArtistId from Artists where Name=N'"&amp;SUBSTITUTE(trim(E766),"'","''")&amp;"' and EnterpriseId="&amp;EntId&amp;"), SearchKeywords=concat_ws(' ', Name, N'"&amp;SUBSTITUTE(trim(E766),"'","''")&amp;"',(select Name from Labels where LabelId=Releases.LabelId), ReleaseId, UPC, Catalog) where "&amp;IF(A766&lt;&gt;"","UPC="&amp;A766,"Catalog='"&amp;SUBSTITUTE(trim(B766),"'","''")&amp;"'")&amp;" and EnterpriseId="&amp;EntId,IF(and(F766&lt;&gt;"Main Primary Artist",SUBSTITUTE(E766," ","")&lt;&gt;"VariousArtists",SUBSTITUTE(E766," ","")&lt;&gt;"VariousArtist",E766&lt;&gt;"Various",SUBSTITUTE(E766," ","")&lt;&gt;"AssortedArtists",SUBSTITUTE(E766," ","")&lt;&gt;"AssortedArtist",E766&lt;&gt;"Assorted",SUBSTITUTE(E766," ","")&lt;&gt;"AsortedArtists",SUBSTITUTE(E766," ","")&lt;&gt;"AsortedArtist",E766&lt;&gt;"Asorted",E766&lt;&gt;"Other",,SUBSTITUTE(E766," ","")&lt;&gt;"MiscellaneousArtists",SUBSTITUTE(E766," ","")&lt;&gt;"MiscellaneousArtist",E766&lt;&gt;"Miscellaneous",SUBSTITUTE(E766," ","")&lt;&gt;"MiscelaneousArtists",SUBSTITUTE(E766," ","")&lt;&gt;"MiscelaneousArtist",E766&lt;&gt;"Miscelaneous"),"INSERT into Contributors VALUES (newid(), "&amp;IF(F766&lt;&gt;"Primary Artist", "(select RoleId from ContributorRoles where Name='"&amp;F766&amp;"'), 0", "49, 1")&amp; ", null, (select max(ReleaseId) from Releases where "&amp;IF(A766&lt;&gt;"","UPC="&amp;A766,"Catalog='"&amp;SUBSTITUTE(trim(B766),"'","''")&amp;"'")&amp;" and EnterpriseId="&amp;EntId&amp;"), (select ArtistId from Artists where Name=N'"&amp;SUBSTITUTE(trim(E766),"'","''")&amp;"' and EnterpriseId="&amp;EntId&amp;"), null)",""))</f>
        <v>INSERT into Contributors VALUES (newid(), (select RoleId from ContributorRoles where Name='Producer'), 0, null, (select max(ReleaseId) from Releases where UPC=760944130965 and EnterpriseId=647322), (select ArtistId from Artists where Name=N'PeJota10*' and EnterpriseId=647322), null)</v>
      </c>
    </row>
    <row r="767">
      <c r="A767" s="110">
        <v>7.60944130965E11</v>
      </c>
      <c r="B767" s="84"/>
      <c r="C767" s="134" t="str">
        <f t="array" ref="C767">ifs(and(isblank($A767),isblank($B767)),"", not(iserror(vlookup($A767&amp;$B767,'3) Release_Label'!$D:$D&amp;'3) Release_Label'!$E:$E,1,0))),vlookup($A767&amp;$B767,{'3) Release_Label'!$D:$D&amp;'3) Release_Label'!$E:$E,'3) Release_Label'!$F:$F},2,0), or(and(not(isblank($B767)),$B767=$B766,$A767&lt;&gt;$A766),and(not(isblank($A767)),$A767=$A766,$B767&lt;&gt;$B766)),"ID LISTS UNALIGNED",and($A767&lt;&gt;"",countif('3) Release_Label'!$D:$D,$A767)=0),"NO UPC MATCH in Release_Label",and($B767&lt;&gt;"",countif('3) Release_Label'!$E:$E,$B767)=0),"NO CATALOG ID MATCH in Release_Label",iserror(vlookup($A767&amp;$B767,'3) Release_Label'!$D:$D&amp;'3) Release_Label'!$E:$E,1,0)),"NO UPC-CATALOG ID pair MATCH in Release_Label" )</f>
        <v>Guerra de Yonkou</v>
      </c>
      <c r="D767" s="134" t="str">
        <f t="array" ref="D767">ifs(and(isblank($A767),isblank($B767)),"", not(iserror(vlookup($A767&amp;$B767,'3) Release_Label'!$D:$D&amp;'3) Release_Label'!$E:$E,1,0))),vlookup($A767&amp;$B767,{'3) Release_Label'!$D:$D&amp;'3) Release_Label'!$E:$E,'3) Release_Label'!$H:$H},2,0), or(and(not(isblank($B767)),$B767=$B766,$A767&lt;&gt;$A766),and(not(isblank($A767)),$A767=$A766,$B767&lt;&gt;$B766)),"ID LISTS UNALIGNED",and($A767&lt;&gt;"",countif('3) Release_Label'!$D:$D,$A767)=0),"NO UPC MATCH in Release_Label",and($B767&lt;&gt;"",countif('3) Release_Label'!$E:$E,$B767)=0),"NO CATALOG ID MATCH in Release_Label",iserror(vlookup($A767&amp;$B767,'3) Release_Label'!$D:$D&amp;'3) Release_Label'!$E:$E,1,0)),"NO UPC-CATALOG ID pair MATCH in Release_Label" )</f>
        <v/>
      </c>
      <c r="E767" s="96" t="s">
        <v>97</v>
      </c>
      <c r="F767" s="140" t="s">
        <v>671</v>
      </c>
      <c r="G767" s="136" t="str">
        <f t="array" ref="G767">ifs(or($F767="",$F767="Main Primary Artist"),$F767,not(iserror(vlookup($F767,'Reference info'!$J$5:$J$8,1,0))),"Key Artist",not(iserror(vlookup($F767,'Reference info'!$J$38:$J$405,1,0))),"Performer",not(iserror(vlookup($F767,'Reference info'!$J$10:$J$36,1,0))),"Producer &amp; Engineer")</f>
        <v>Key Artist</v>
      </c>
      <c r="I767" s="8" t="str">
        <f>IF(AND(F767="Main Primary Artist",SUBSTITUTE(E767," ","")&lt;&gt;"VariousArtists",SUBSTITUTE(E767," ","")&lt;&gt;"VariousArtist",E767&lt;&gt;"Various",SUBSTITUTE(E767," ","")&lt;&gt;"AssortedArtists",SUBSTITUTE(E767," ","")&lt;&gt;"AssortedArtist",E767&lt;&gt;"Assorted",SUBSTITUTE(E767," ","")&lt;&gt;"AsortedArtists",SUBSTITUTE(E767," ","")&lt;&gt;"AsortedArtist",E767&lt;&gt;"Asorted",E767&lt;&gt;"Other",,SUBSTITUTE(E767," ","")&lt;&gt;"MiscellaneousArtists",SUBSTITUTE(E767," ","")&lt;&gt;"MiscellaneousArtist",E767&lt;&gt;"Miscellaneous",SUBSTITUTE(E767," ","")&lt;&gt;"MiscelaneousArtists",SUBSTITUTE(E767," ","")&lt;&gt;"MiscelaneousArtist",E767&lt;&gt;"Miscelaneous"),"update Releases set ArtistId=(select ArtistId from Artists where Name=N'"&amp;SUBSTITUTE(trim(E767),"'","''")&amp;"' and EnterpriseId="&amp;EntId&amp;"), SearchKeywords=concat_ws(' ', Name, N'"&amp;SUBSTITUTE(trim(E767),"'","''")&amp;"',(select Name from Labels where LabelId=Releases.LabelId), ReleaseId, UPC, Catalog) where "&amp;IF(A767&lt;&gt;"","UPC="&amp;A767,"Catalog='"&amp;SUBSTITUTE(trim(B767),"'","''")&amp;"'")&amp;" and EnterpriseId="&amp;EntId,IF(and(F767&lt;&gt;"Main Primary Artist",SUBSTITUTE(E767," ","")&lt;&gt;"VariousArtists",SUBSTITUTE(E767," ","")&lt;&gt;"VariousArtist",E767&lt;&gt;"Various",SUBSTITUTE(E767," ","")&lt;&gt;"AssortedArtists",SUBSTITUTE(E767," ","")&lt;&gt;"AssortedArtist",E767&lt;&gt;"Assorted",SUBSTITUTE(E767," ","")&lt;&gt;"AsortedArtists",SUBSTITUTE(E767," ","")&lt;&gt;"AsortedArtist",E767&lt;&gt;"Asorted",E767&lt;&gt;"Other",,SUBSTITUTE(E767," ","")&lt;&gt;"MiscellaneousArtists",SUBSTITUTE(E767," ","")&lt;&gt;"MiscellaneousArtist",E767&lt;&gt;"Miscellaneous",SUBSTITUTE(E767," ","")&lt;&gt;"MiscelaneousArtists",SUBSTITUTE(E767," ","")&lt;&gt;"MiscelaneousArtist",E767&lt;&gt;"Miscelaneous"),"INSERT into Contributors VALUES (newid(), "&amp;IF(F767&lt;&gt;"Primary Artist", "(select RoleId from ContributorRoles where Name='"&amp;F767&amp;"'), 0", "49, 1")&amp; ", null, (select max(ReleaseId) from Releases where "&amp;IF(A767&lt;&gt;"","UPC="&amp;A767,"Catalog='"&amp;SUBSTITUTE(trim(B767),"'","''")&amp;"'")&amp;" and EnterpriseId="&amp;EntId&amp;"), (select ArtistId from Artists where Name=N'"&amp;SUBSTITUTE(trim(E767),"'","''")&amp;"' and EnterpriseId="&amp;EntId&amp;"), null)",""))</f>
        <v>INSERT into Contributors VALUES (newid(), 49, 1, null, (select max(ReleaseId) from Releases where UPC=760944130965 and EnterpriseId=647322), (select ArtistId from Artists where Name=N'Atilla' and EnterpriseId=647322), null)</v>
      </c>
    </row>
    <row r="768">
      <c r="A768" s="110">
        <v>7.60944130965E11</v>
      </c>
      <c r="B768" s="84"/>
      <c r="C768" s="134" t="str">
        <f t="array" ref="C768">ifs(and(isblank($A768),isblank($B768)),"", not(iserror(vlookup($A768&amp;$B768,'3) Release_Label'!$D:$D&amp;'3) Release_Label'!$E:$E,1,0))),vlookup($A768&amp;$B768,{'3) Release_Label'!$D:$D&amp;'3) Release_Label'!$E:$E,'3) Release_Label'!$F:$F},2,0), or(and(not(isblank($B768)),$B768=$B767,$A768&lt;&gt;$A767),and(not(isblank($A768)),$A768=$A767,$B768&lt;&gt;$B767)),"ID LISTS UNALIGNED",and($A768&lt;&gt;"",countif('3) Release_Label'!$D:$D,$A768)=0),"NO UPC MATCH in Release_Label",and($B768&lt;&gt;"",countif('3) Release_Label'!$E:$E,$B768)=0),"NO CATALOG ID MATCH in Release_Label",iserror(vlookup($A768&amp;$B768,'3) Release_Label'!$D:$D&amp;'3) Release_Label'!$E:$E,1,0)),"NO UPC-CATALOG ID pair MATCH in Release_Label" )</f>
        <v>Guerra de Yonkou</v>
      </c>
      <c r="D768" s="134" t="str">
        <f t="array" ref="D768">ifs(and(isblank($A768),isblank($B768)),"", not(iserror(vlookup($A768&amp;$B768,'3) Release_Label'!$D:$D&amp;'3) Release_Label'!$E:$E,1,0))),vlookup($A768&amp;$B768,{'3) Release_Label'!$D:$D&amp;'3) Release_Label'!$E:$E,'3) Release_Label'!$H:$H},2,0), or(and(not(isblank($B768)),$B768=$B767,$A768&lt;&gt;$A767),and(not(isblank($A768)),$A768=$A767,$B768&lt;&gt;$B767)),"ID LISTS UNALIGNED",and($A768&lt;&gt;"",countif('3) Release_Label'!$D:$D,$A768)=0),"NO UPC MATCH in Release_Label",and($B768&lt;&gt;"",countif('3) Release_Label'!$E:$E,$B768)=0),"NO CATALOG ID MATCH in Release_Label",iserror(vlookup($A768&amp;$B768,'3) Release_Label'!$D:$D&amp;'3) Release_Label'!$E:$E,1,0)),"NO UPC-CATALOG ID pair MATCH in Release_Label" )</f>
        <v/>
      </c>
      <c r="E768" s="96" t="s">
        <v>53</v>
      </c>
      <c r="F768" s="140" t="s">
        <v>666</v>
      </c>
      <c r="G768" s="136" t="str">
        <f t="array" ref="G768">ifs(or($F768="",$F768="Main Primary Artist"),$F768,not(iserror(vlookup($F768,'Reference info'!$J$5:$J$8,1,0))),"Key Artist",not(iserror(vlookup($F768,'Reference info'!$J$38:$J$405,1,0))),"Performer",not(iserror(vlookup($F768,'Reference info'!$J$10:$J$36,1,0))),"Producer &amp; Engineer")</f>
        <v>Main Primary Artist</v>
      </c>
      <c r="I768" s="8" t="str">
        <f>IF(AND(F768="Main Primary Artist",SUBSTITUTE(E768," ","")&lt;&gt;"VariousArtists",SUBSTITUTE(E768," ","")&lt;&gt;"VariousArtist",E768&lt;&gt;"Various",SUBSTITUTE(E768," ","")&lt;&gt;"AssortedArtists",SUBSTITUTE(E768," ","")&lt;&gt;"AssortedArtist",E768&lt;&gt;"Assorted",SUBSTITUTE(E768," ","")&lt;&gt;"AsortedArtists",SUBSTITUTE(E768," ","")&lt;&gt;"AsortedArtist",E768&lt;&gt;"Asorted",E768&lt;&gt;"Other",,SUBSTITUTE(E768," ","")&lt;&gt;"MiscellaneousArtists",SUBSTITUTE(E768," ","")&lt;&gt;"MiscellaneousArtist",E768&lt;&gt;"Miscellaneous",SUBSTITUTE(E768," ","")&lt;&gt;"MiscelaneousArtists",SUBSTITUTE(E768," ","")&lt;&gt;"MiscelaneousArtist",E768&lt;&gt;"Miscelaneous"),"update Releases set ArtistId=(select ArtistId from Artists where Name=N'"&amp;SUBSTITUTE(trim(E768),"'","''")&amp;"' and EnterpriseId="&amp;EntId&amp;"), SearchKeywords=concat_ws(' ', Name, N'"&amp;SUBSTITUTE(trim(E768),"'","''")&amp;"',(select Name from Labels where LabelId=Releases.LabelId), ReleaseId, UPC, Catalog) where "&amp;IF(A768&lt;&gt;"","UPC="&amp;A768,"Catalog='"&amp;SUBSTITUTE(trim(B768),"'","''")&amp;"'")&amp;" and EnterpriseId="&amp;EntId,IF(and(F768&lt;&gt;"Main Primary Artist",SUBSTITUTE(E768," ","")&lt;&gt;"VariousArtists",SUBSTITUTE(E768," ","")&lt;&gt;"VariousArtist",E768&lt;&gt;"Various",SUBSTITUTE(E768," ","")&lt;&gt;"AssortedArtists",SUBSTITUTE(E768," ","")&lt;&gt;"AssortedArtist",E768&lt;&gt;"Assorted",SUBSTITUTE(E768," ","")&lt;&gt;"AsortedArtists",SUBSTITUTE(E768," ","")&lt;&gt;"AsortedArtist",E768&lt;&gt;"Asorted",E768&lt;&gt;"Other",,SUBSTITUTE(E768," ","")&lt;&gt;"MiscellaneousArtists",SUBSTITUTE(E768," ","")&lt;&gt;"MiscellaneousArtist",E768&lt;&gt;"Miscellaneous",SUBSTITUTE(E768," ","")&lt;&gt;"MiscelaneousArtists",SUBSTITUTE(E768," ","")&lt;&gt;"MiscelaneousArtist",E768&lt;&gt;"Miscelaneous"),"INSERT into Contributors VALUES (newid(), "&amp;IF(F768&lt;&gt;"Primary Artist", "(select RoleId from ContributorRoles where Name='"&amp;F768&amp;"'), 0", "49, 1")&amp; ", null, (select max(ReleaseId) from Releases where "&amp;IF(A768&lt;&gt;"","UPC="&amp;A768,"Catalog='"&amp;SUBSTITUTE(trim(B768),"'","''")&amp;"'")&amp;" and EnterpriseId="&amp;EntId&amp;"), (select ArtistId from Artists where Name=N'"&amp;SUBSTITUTE(trim(E768),"'","''")&amp;"' and EnterpriseId="&amp;EntId&amp;"), null)",""))</f>
        <v>update Releases set ArtistId=(select ArtistId from Artists where Name=N'PeJota10*' and EnterpriseId=647322), SearchKeywords=concat_ws(' ', Name, N'PeJota10*',(select Name from Labels where LabelId=Releases.LabelId), ReleaseId, UPC, Catalog) where UPC=760944130965 and EnterpriseId=647322</v>
      </c>
    </row>
    <row r="769">
      <c r="A769" s="110">
        <v>7.60944130965E11</v>
      </c>
      <c r="B769" s="84"/>
      <c r="C769" s="134" t="str">
        <f t="array" ref="C769">ifs(and(isblank($A769),isblank($B769)),"", not(iserror(vlookup($A769&amp;$B769,'3) Release_Label'!$D:$D&amp;'3) Release_Label'!$E:$E,1,0))),vlookup($A769&amp;$B769,{'3) Release_Label'!$D:$D&amp;'3) Release_Label'!$E:$E,'3) Release_Label'!$F:$F},2,0), or(and(not(isblank($B769)),$B769=$B768,$A769&lt;&gt;$A768),and(not(isblank($A769)),$A769=$A768,$B769&lt;&gt;$B768)),"ID LISTS UNALIGNED",and($A769&lt;&gt;"",countif('3) Release_Label'!$D:$D,$A769)=0),"NO UPC MATCH in Release_Label",and($B769&lt;&gt;"",countif('3) Release_Label'!$E:$E,$B769)=0),"NO CATALOG ID MATCH in Release_Label",iserror(vlookup($A769&amp;$B769,'3) Release_Label'!$D:$D&amp;'3) Release_Label'!$E:$E,1,0)),"NO UPC-CATALOG ID pair MATCH in Release_Label" )</f>
        <v>Guerra de Yonkou</v>
      </c>
      <c r="D769" s="134" t="str">
        <f t="array" ref="D769">ifs(and(isblank($A769),isblank($B769)),"", not(iserror(vlookup($A769&amp;$B769,'3) Release_Label'!$D:$D&amp;'3) Release_Label'!$E:$E,1,0))),vlookup($A769&amp;$B769,{'3) Release_Label'!$D:$D&amp;'3) Release_Label'!$E:$E,'3) Release_Label'!$H:$H},2,0), or(and(not(isblank($B769)),$B769=$B768,$A769&lt;&gt;$A768),and(not(isblank($A769)),$A769=$A768,$B769&lt;&gt;$B768)),"ID LISTS UNALIGNED",and($A769&lt;&gt;"",countif('3) Release_Label'!$D:$D,$A769)=0),"NO UPC MATCH in Release_Label",and($B769&lt;&gt;"",countif('3) Release_Label'!$E:$E,$B769)=0),"NO CATALOG ID MATCH in Release_Label",iserror(vlookup($A769&amp;$B769,'3) Release_Label'!$D:$D&amp;'3) Release_Label'!$E:$E,1,0)),"NO UPC-CATALOG ID pair MATCH in Release_Label" )</f>
        <v/>
      </c>
      <c r="E769" s="96" t="s">
        <v>53</v>
      </c>
      <c r="F769" s="135" t="s">
        <v>669</v>
      </c>
      <c r="G769" s="136" t="str">
        <f t="array" ref="G769">ifs(or($F769="",$F769="Main Primary Artist"),$F769,not(iserror(vlookup($F769,'Reference info'!$J$5:$J$8,1,0))),"Key Artist",not(iserror(vlookup($F769,'Reference info'!$J$38:$J$405,1,0))),"Performer",not(iserror(vlookup($F769,'Reference info'!$J$10:$J$36,1,0))),"Producer &amp; Engineer")</f>
        <v>Producer &amp; Engineer</v>
      </c>
      <c r="I769" s="8" t="str">
        <f>IF(AND(F769="Main Primary Artist",SUBSTITUTE(E769," ","")&lt;&gt;"VariousArtists",SUBSTITUTE(E769," ","")&lt;&gt;"VariousArtist",E769&lt;&gt;"Various",SUBSTITUTE(E769," ","")&lt;&gt;"AssortedArtists",SUBSTITUTE(E769," ","")&lt;&gt;"AssortedArtist",E769&lt;&gt;"Assorted",SUBSTITUTE(E769," ","")&lt;&gt;"AsortedArtists",SUBSTITUTE(E769," ","")&lt;&gt;"AsortedArtist",E769&lt;&gt;"Asorted",E769&lt;&gt;"Other",,SUBSTITUTE(E769," ","")&lt;&gt;"MiscellaneousArtists",SUBSTITUTE(E769," ","")&lt;&gt;"MiscellaneousArtist",E769&lt;&gt;"Miscellaneous",SUBSTITUTE(E769," ","")&lt;&gt;"MiscelaneousArtists",SUBSTITUTE(E769," ","")&lt;&gt;"MiscelaneousArtist",E769&lt;&gt;"Miscelaneous"),"update Releases set ArtistId=(select ArtistId from Artists where Name=N'"&amp;SUBSTITUTE(trim(E769),"'","''")&amp;"' and EnterpriseId="&amp;EntId&amp;"), SearchKeywords=concat_ws(' ', Name, N'"&amp;SUBSTITUTE(trim(E769),"'","''")&amp;"',(select Name from Labels where LabelId=Releases.LabelId), ReleaseId, UPC, Catalog) where "&amp;IF(A769&lt;&gt;"","UPC="&amp;A769,"Catalog='"&amp;SUBSTITUTE(trim(B769),"'","''")&amp;"'")&amp;" and EnterpriseId="&amp;EntId,IF(and(F769&lt;&gt;"Main Primary Artist",SUBSTITUTE(E769," ","")&lt;&gt;"VariousArtists",SUBSTITUTE(E769," ","")&lt;&gt;"VariousArtist",E769&lt;&gt;"Various",SUBSTITUTE(E769," ","")&lt;&gt;"AssortedArtists",SUBSTITUTE(E769," ","")&lt;&gt;"AssortedArtist",E769&lt;&gt;"Assorted",SUBSTITUTE(E769," ","")&lt;&gt;"AsortedArtists",SUBSTITUTE(E769," ","")&lt;&gt;"AsortedArtist",E769&lt;&gt;"Asorted",E769&lt;&gt;"Other",,SUBSTITUTE(E769," ","")&lt;&gt;"MiscellaneousArtists",SUBSTITUTE(E769," ","")&lt;&gt;"MiscellaneousArtist",E769&lt;&gt;"Miscellaneous",SUBSTITUTE(E769," ","")&lt;&gt;"MiscelaneousArtists",SUBSTITUTE(E769," ","")&lt;&gt;"MiscelaneousArtist",E769&lt;&gt;"Miscelaneous"),"INSERT into Contributors VALUES (newid(), "&amp;IF(F769&lt;&gt;"Primary Artist", "(select RoleId from ContributorRoles where Name='"&amp;F769&amp;"'), 0", "49, 1")&amp; ", null, (select max(ReleaseId) from Releases where "&amp;IF(A769&lt;&gt;"","UPC="&amp;A769,"Catalog='"&amp;SUBSTITUTE(trim(B769),"'","''")&amp;"'")&amp;" and EnterpriseId="&amp;EntId&amp;"), (select ArtistId from Artists where Name=N'"&amp;SUBSTITUTE(trim(E769),"'","''")&amp;"' and EnterpriseId="&amp;EntId&amp;"), null)",""))</f>
        <v>INSERT into Contributors VALUES (newid(), (select RoleId from ContributorRoles where Name='Engineer'), 0, null, (select max(ReleaseId) from Releases where UPC=760944130965 and EnterpriseId=647322), (select ArtistId from Artists where Name=N'PeJota10*' and EnterpriseId=647322), null)</v>
      </c>
    </row>
    <row r="770">
      <c r="A770" s="110">
        <v>7.60944327051E11</v>
      </c>
      <c r="B770" s="84"/>
      <c r="C770" s="134" t="str">
        <f t="array" ref="C770">ifs(and(isblank($A770),isblank($B770)),"", not(iserror(vlookup($A770&amp;$B770,'3) Release_Label'!$D:$D&amp;'3) Release_Label'!$E:$E,1,0))),vlookup($A770&amp;$B770,{'3) Release_Label'!$D:$D&amp;'3) Release_Label'!$E:$E,'3) Release_Label'!$F:$F},2,0), or(and(not(isblank($B770)),$B770=$B769,$A770&lt;&gt;$A769),and(not(isblank($A770)),$A770=$A769,$B770&lt;&gt;$B769)),"ID LISTS UNALIGNED",and($A770&lt;&gt;"",countif('3) Release_Label'!$D:$D,$A770)=0),"NO UPC MATCH in Release_Label",and($B770&lt;&gt;"",countif('3) Release_Label'!$E:$E,$B770)=0),"NO CATALOG ID MATCH in Release_Label",iserror(vlookup($A770&amp;$B770,'3) Release_Label'!$D:$D&amp;'3) Release_Label'!$E:$E,1,0)),"NO UPC-CATALOG ID pair MATCH in Release_Label" )</f>
        <v>Bloodtrix</v>
      </c>
      <c r="D770" s="134" t="str">
        <f t="array" ref="D770">ifs(and(isblank($A770),isblank($B770)),"", not(iserror(vlookup($A770&amp;$B770,'3) Release_Label'!$D:$D&amp;'3) Release_Label'!$E:$E,1,0))),vlookup($A770&amp;$B770,{'3) Release_Label'!$D:$D&amp;'3) Release_Label'!$E:$E,'3) Release_Label'!$H:$H},2,0), or(and(not(isblank($B770)),$B770=$B769,$A770&lt;&gt;$A769),and(not(isblank($A770)),$A770=$A769,$B770&lt;&gt;$B769)),"ID LISTS UNALIGNED",and($A770&lt;&gt;"",countif('3) Release_Label'!$D:$D,$A770)=0),"NO UPC MATCH in Release_Label",and($B770&lt;&gt;"",countif('3) Release_Label'!$E:$E,$B770)=0),"NO CATALOG ID MATCH in Release_Label",iserror(vlookup($A770&amp;$B770,'3) Release_Label'!$D:$D&amp;'3) Release_Label'!$E:$E,1,0)),"NO UPC-CATALOG ID pair MATCH in Release_Label" )</f>
        <v/>
      </c>
      <c r="E770" s="96" t="s">
        <v>53</v>
      </c>
      <c r="F770" s="135" t="s">
        <v>667</v>
      </c>
      <c r="G770" s="136" t="str">
        <f t="array" ref="G770">ifs(or($F770="",$F770="Main Primary Artist"),$F770,not(iserror(vlookup($F770,'Reference info'!$J$5:$J$8,1,0))),"Key Artist",not(iserror(vlookup($F770,'Reference info'!$J$38:$J$405,1,0))),"Performer",not(iserror(vlookup($F770,'Reference info'!$J$10:$J$36,1,0))),"Producer &amp; Engineer")</f>
        <v>Producer &amp; Engineer</v>
      </c>
      <c r="I770" s="8" t="str">
        <f>IF(AND(F770="Main Primary Artist",SUBSTITUTE(E770," ","")&lt;&gt;"VariousArtists",SUBSTITUTE(E770," ","")&lt;&gt;"VariousArtist",E770&lt;&gt;"Various",SUBSTITUTE(E770," ","")&lt;&gt;"AssortedArtists",SUBSTITUTE(E770," ","")&lt;&gt;"AssortedArtist",E770&lt;&gt;"Assorted",SUBSTITUTE(E770," ","")&lt;&gt;"AsortedArtists",SUBSTITUTE(E770," ","")&lt;&gt;"AsortedArtist",E770&lt;&gt;"Asorted",E770&lt;&gt;"Other",,SUBSTITUTE(E770," ","")&lt;&gt;"MiscellaneousArtists",SUBSTITUTE(E770," ","")&lt;&gt;"MiscellaneousArtist",E770&lt;&gt;"Miscellaneous",SUBSTITUTE(E770," ","")&lt;&gt;"MiscelaneousArtists",SUBSTITUTE(E770," ","")&lt;&gt;"MiscelaneousArtist",E770&lt;&gt;"Miscelaneous"),"update Releases set ArtistId=(select ArtistId from Artists where Name=N'"&amp;SUBSTITUTE(trim(E770),"'","''")&amp;"' and EnterpriseId="&amp;EntId&amp;"), SearchKeywords=concat_ws(' ', Name, N'"&amp;SUBSTITUTE(trim(E770),"'","''")&amp;"',(select Name from Labels where LabelId=Releases.LabelId), ReleaseId, UPC, Catalog) where "&amp;IF(A770&lt;&gt;"","UPC="&amp;A770,"Catalog='"&amp;SUBSTITUTE(trim(B770),"'","''")&amp;"'")&amp;" and EnterpriseId="&amp;EntId,IF(and(F770&lt;&gt;"Main Primary Artist",SUBSTITUTE(E770," ","")&lt;&gt;"VariousArtists",SUBSTITUTE(E770," ","")&lt;&gt;"VariousArtist",E770&lt;&gt;"Various",SUBSTITUTE(E770," ","")&lt;&gt;"AssortedArtists",SUBSTITUTE(E770," ","")&lt;&gt;"AssortedArtist",E770&lt;&gt;"Assorted",SUBSTITUTE(E770," ","")&lt;&gt;"AsortedArtists",SUBSTITUTE(E770," ","")&lt;&gt;"AsortedArtist",E770&lt;&gt;"Asorted",E770&lt;&gt;"Other",,SUBSTITUTE(E770," ","")&lt;&gt;"MiscellaneousArtists",SUBSTITUTE(E770," ","")&lt;&gt;"MiscellaneousArtist",E770&lt;&gt;"Miscellaneous",SUBSTITUTE(E770," ","")&lt;&gt;"MiscelaneousArtists",SUBSTITUTE(E770," ","")&lt;&gt;"MiscelaneousArtist",E770&lt;&gt;"Miscelaneous"),"INSERT into Contributors VALUES (newid(), "&amp;IF(F770&lt;&gt;"Primary Artist", "(select RoleId from ContributorRoles where Name='"&amp;F770&amp;"'), 0", "49, 1")&amp; ", null, (select max(ReleaseId) from Releases where "&amp;IF(A770&lt;&gt;"","UPC="&amp;A770,"Catalog='"&amp;SUBSTITUTE(trim(B770),"'","''")&amp;"'")&amp;" and EnterpriseId="&amp;EntId&amp;"), (select ArtistId from Artists where Name=N'"&amp;SUBSTITUTE(trim(E770),"'","''")&amp;"' and EnterpriseId="&amp;EntId&amp;"), null)",""))</f>
        <v>INSERT into Contributors VALUES (newid(), (select RoleId from ContributorRoles where Name='Producer'), 0, null, (select max(ReleaseId) from Releases where UPC=760944327051 and EnterpriseId=647322), (select ArtistId from Artists where Name=N'PeJota10*' and EnterpriseId=647322), null)</v>
      </c>
    </row>
    <row r="771">
      <c r="A771" s="110">
        <v>7.60944327051E11</v>
      </c>
      <c r="B771" s="84"/>
      <c r="C771" s="134" t="str">
        <f t="array" ref="C771">ifs(and(isblank($A771),isblank($B771)),"", not(iserror(vlookup($A771&amp;$B771,'3) Release_Label'!$D:$D&amp;'3) Release_Label'!$E:$E,1,0))),vlookup($A771&amp;$B771,{'3) Release_Label'!$D:$D&amp;'3) Release_Label'!$E:$E,'3) Release_Label'!$F:$F},2,0), or(and(not(isblank($B771)),$B771=$B770,$A771&lt;&gt;$A770),and(not(isblank($A771)),$A771=$A770,$B771&lt;&gt;$B770)),"ID LISTS UNALIGNED",and($A771&lt;&gt;"",countif('3) Release_Label'!$D:$D,$A771)=0),"NO UPC MATCH in Release_Label",and($B771&lt;&gt;"",countif('3) Release_Label'!$E:$E,$B771)=0),"NO CATALOG ID MATCH in Release_Label",iserror(vlookup($A771&amp;$B771,'3) Release_Label'!$D:$D&amp;'3) Release_Label'!$E:$E,1,0)),"NO UPC-CATALOG ID pair MATCH in Release_Label" )</f>
        <v>Bloodtrix</v>
      </c>
      <c r="D771" s="134" t="str">
        <f t="array" ref="D771">ifs(and(isblank($A771),isblank($B771)),"", not(iserror(vlookup($A771&amp;$B771,'3) Release_Label'!$D:$D&amp;'3) Release_Label'!$E:$E,1,0))),vlookup($A771&amp;$B771,{'3) Release_Label'!$D:$D&amp;'3) Release_Label'!$E:$E,'3) Release_Label'!$H:$H},2,0), or(and(not(isblank($B771)),$B771=$B770,$A771&lt;&gt;$A770),and(not(isblank($A771)),$A771=$A770,$B771&lt;&gt;$B770)),"ID LISTS UNALIGNED",and($A771&lt;&gt;"",countif('3) Release_Label'!$D:$D,$A771)=0),"NO UPC MATCH in Release_Label",and($B771&lt;&gt;"",countif('3) Release_Label'!$E:$E,$B771)=0),"NO CATALOG ID MATCH in Release_Label",iserror(vlookup($A771&amp;$B771,'3) Release_Label'!$D:$D&amp;'3) Release_Label'!$E:$E,1,0)),"NO UPC-CATALOG ID pair MATCH in Release_Label" )</f>
        <v/>
      </c>
      <c r="E771" s="96" t="s">
        <v>53</v>
      </c>
      <c r="F771" s="140" t="s">
        <v>666</v>
      </c>
      <c r="G771" s="136" t="str">
        <f t="array" ref="G771">ifs(or($F771="",$F771="Main Primary Artist"),$F771,not(iserror(vlookup($F771,'Reference info'!$J$5:$J$8,1,0))),"Key Artist",not(iserror(vlookup($F771,'Reference info'!$J$38:$J$405,1,0))),"Performer",not(iserror(vlookup($F771,'Reference info'!$J$10:$J$36,1,0))),"Producer &amp; Engineer")</f>
        <v>Main Primary Artist</v>
      </c>
      <c r="I771" s="8" t="str">
        <f>IF(AND(F771="Main Primary Artist",SUBSTITUTE(E771," ","")&lt;&gt;"VariousArtists",SUBSTITUTE(E771," ","")&lt;&gt;"VariousArtist",E771&lt;&gt;"Various",SUBSTITUTE(E771," ","")&lt;&gt;"AssortedArtists",SUBSTITUTE(E771," ","")&lt;&gt;"AssortedArtist",E771&lt;&gt;"Assorted",SUBSTITUTE(E771," ","")&lt;&gt;"AsortedArtists",SUBSTITUTE(E771," ","")&lt;&gt;"AsortedArtist",E771&lt;&gt;"Asorted",E771&lt;&gt;"Other",,SUBSTITUTE(E771," ","")&lt;&gt;"MiscellaneousArtists",SUBSTITUTE(E771," ","")&lt;&gt;"MiscellaneousArtist",E771&lt;&gt;"Miscellaneous",SUBSTITUTE(E771," ","")&lt;&gt;"MiscelaneousArtists",SUBSTITUTE(E771," ","")&lt;&gt;"MiscelaneousArtist",E771&lt;&gt;"Miscelaneous"),"update Releases set ArtistId=(select ArtistId from Artists where Name=N'"&amp;SUBSTITUTE(trim(E771),"'","''")&amp;"' and EnterpriseId="&amp;EntId&amp;"), SearchKeywords=concat_ws(' ', Name, N'"&amp;SUBSTITUTE(trim(E771),"'","''")&amp;"',(select Name from Labels where LabelId=Releases.LabelId), ReleaseId, UPC, Catalog) where "&amp;IF(A771&lt;&gt;"","UPC="&amp;A771,"Catalog='"&amp;SUBSTITUTE(trim(B771),"'","''")&amp;"'")&amp;" and EnterpriseId="&amp;EntId,IF(and(F771&lt;&gt;"Main Primary Artist",SUBSTITUTE(E771," ","")&lt;&gt;"VariousArtists",SUBSTITUTE(E771," ","")&lt;&gt;"VariousArtist",E771&lt;&gt;"Various",SUBSTITUTE(E771," ","")&lt;&gt;"AssortedArtists",SUBSTITUTE(E771," ","")&lt;&gt;"AssortedArtist",E771&lt;&gt;"Assorted",SUBSTITUTE(E771," ","")&lt;&gt;"AsortedArtists",SUBSTITUTE(E771," ","")&lt;&gt;"AsortedArtist",E771&lt;&gt;"Asorted",E771&lt;&gt;"Other",,SUBSTITUTE(E771," ","")&lt;&gt;"MiscellaneousArtists",SUBSTITUTE(E771," ","")&lt;&gt;"MiscellaneousArtist",E771&lt;&gt;"Miscellaneous",SUBSTITUTE(E771," ","")&lt;&gt;"MiscelaneousArtists",SUBSTITUTE(E771," ","")&lt;&gt;"MiscelaneousArtist",E771&lt;&gt;"Miscelaneous"),"INSERT into Contributors VALUES (newid(), "&amp;IF(F771&lt;&gt;"Primary Artist", "(select RoleId from ContributorRoles where Name='"&amp;F771&amp;"'), 0", "49, 1")&amp; ", null, (select max(ReleaseId) from Releases where "&amp;IF(A771&lt;&gt;"","UPC="&amp;A771,"Catalog='"&amp;SUBSTITUTE(trim(B771),"'","''")&amp;"'")&amp;" and EnterpriseId="&amp;EntId&amp;"), (select ArtistId from Artists where Name=N'"&amp;SUBSTITUTE(trim(E771),"'","''")&amp;"' and EnterpriseId="&amp;EntId&amp;"), null)",""))</f>
        <v>update Releases set ArtistId=(select ArtistId from Artists where Name=N'PeJota10*' and EnterpriseId=647322), SearchKeywords=concat_ws(' ', Name, N'PeJota10*',(select Name from Labels where LabelId=Releases.LabelId), ReleaseId, UPC, Catalog) where UPC=760944327051 and EnterpriseId=647322</v>
      </c>
    </row>
    <row r="772">
      <c r="A772" s="110">
        <v>7.60944327051E11</v>
      </c>
      <c r="B772" s="84"/>
      <c r="C772" s="134" t="str">
        <f t="array" ref="C772">ifs(and(isblank($A772),isblank($B772)),"", not(iserror(vlookup($A772&amp;$B772,'3) Release_Label'!$D:$D&amp;'3) Release_Label'!$E:$E,1,0))),vlookup($A772&amp;$B772,{'3) Release_Label'!$D:$D&amp;'3) Release_Label'!$E:$E,'3) Release_Label'!$F:$F},2,0), or(and(not(isblank($B772)),$B772=$B771,$A772&lt;&gt;$A771),and(not(isblank($A772)),$A772=$A771,$B772&lt;&gt;$B771)),"ID LISTS UNALIGNED",and($A772&lt;&gt;"",countif('3) Release_Label'!$D:$D,$A772)=0),"NO UPC MATCH in Release_Label",and($B772&lt;&gt;"",countif('3) Release_Label'!$E:$E,$B772)=0),"NO CATALOG ID MATCH in Release_Label",iserror(vlookup($A772&amp;$B772,'3) Release_Label'!$D:$D&amp;'3) Release_Label'!$E:$E,1,0)),"NO UPC-CATALOG ID pair MATCH in Release_Label" )</f>
        <v>Bloodtrix</v>
      </c>
      <c r="D772" s="134" t="str">
        <f t="array" ref="D772">ifs(and(isblank($A772),isblank($B772)),"", not(iserror(vlookup($A772&amp;$B772,'3) Release_Label'!$D:$D&amp;'3) Release_Label'!$E:$E,1,0))),vlookup($A772&amp;$B772,{'3) Release_Label'!$D:$D&amp;'3) Release_Label'!$E:$E,'3) Release_Label'!$H:$H},2,0), or(and(not(isblank($B772)),$B772=$B771,$A772&lt;&gt;$A771),and(not(isblank($A772)),$A772=$A771,$B772&lt;&gt;$B771)),"ID LISTS UNALIGNED",and($A772&lt;&gt;"",countif('3) Release_Label'!$D:$D,$A772)=0),"NO UPC MATCH in Release_Label",and($B772&lt;&gt;"",countif('3) Release_Label'!$E:$E,$B772)=0),"NO CATALOG ID MATCH in Release_Label",iserror(vlookup($A772&amp;$B772,'3) Release_Label'!$D:$D&amp;'3) Release_Label'!$E:$E,1,0)),"NO UPC-CATALOG ID pair MATCH in Release_Label" )</f>
        <v/>
      </c>
      <c r="E772" s="96" t="s">
        <v>53</v>
      </c>
      <c r="F772" s="135" t="s">
        <v>669</v>
      </c>
      <c r="G772" s="136" t="str">
        <f t="array" ref="G772">ifs(or($F772="",$F772="Main Primary Artist"),$F772,not(iserror(vlookup($F772,'Reference info'!$J$5:$J$8,1,0))),"Key Artist",not(iserror(vlookup($F772,'Reference info'!$J$38:$J$405,1,0))),"Performer",not(iserror(vlookup($F772,'Reference info'!$J$10:$J$36,1,0))),"Producer &amp; Engineer")</f>
        <v>Producer &amp; Engineer</v>
      </c>
      <c r="I772" s="8" t="str">
        <f>IF(AND(F772="Main Primary Artist",SUBSTITUTE(E772," ","")&lt;&gt;"VariousArtists",SUBSTITUTE(E772," ","")&lt;&gt;"VariousArtist",E772&lt;&gt;"Various",SUBSTITUTE(E772," ","")&lt;&gt;"AssortedArtists",SUBSTITUTE(E772," ","")&lt;&gt;"AssortedArtist",E772&lt;&gt;"Assorted",SUBSTITUTE(E772," ","")&lt;&gt;"AsortedArtists",SUBSTITUTE(E772," ","")&lt;&gt;"AsortedArtist",E772&lt;&gt;"Asorted",E772&lt;&gt;"Other",,SUBSTITUTE(E772," ","")&lt;&gt;"MiscellaneousArtists",SUBSTITUTE(E772," ","")&lt;&gt;"MiscellaneousArtist",E772&lt;&gt;"Miscellaneous",SUBSTITUTE(E772," ","")&lt;&gt;"MiscelaneousArtists",SUBSTITUTE(E772," ","")&lt;&gt;"MiscelaneousArtist",E772&lt;&gt;"Miscelaneous"),"update Releases set ArtistId=(select ArtistId from Artists where Name=N'"&amp;SUBSTITUTE(trim(E772),"'","''")&amp;"' and EnterpriseId="&amp;EntId&amp;"), SearchKeywords=concat_ws(' ', Name, N'"&amp;SUBSTITUTE(trim(E772),"'","''")&amp;"',(select Name from Labels where LabelId=Releases.LabelId), ReleaseId, UPC, Catalog) where "&amp;IF(A772&lt;&gt;"","UPC="&amp;A772,"Catalog='"&amp;SUBSTITUTE(trim(B772),"'","''")&amp;"'")&amp;" and EnterpriseId="&amp;EntId,IF(and(F772&lt;&gt;"Main Primary Artist",SUBSTITUTE(E772," ","")&lt;&gt;"VariousArtists",SUBSTITUTE(E772," ","")&lt;&gt;"VariousArtist",E772&lt;&gt;"Various",SUBSTITUTE(E772," ","")&lt;&gt;"AssortedArtists",SUBSTITUTE(E772," ","")&lt;&gt;"AssortedArtist",E772&lt;&gt;"Assorted",SUBSTITUTE(E772," ","")&lt;&gt;"AsortedArtists",SUBSTITUTE(E772," ","")&lt;&gt;"AsortedArtist",E772&lt;&gt;"Asorted",E772&lt;&gt;"Other",,SUBSTITUTE(E772," ","")&lt;&gt;"MiscellaneousArtists",SUBSTITUTE(E772," ","")&lt;&gt;"MiscellaneousArtist",E772&lt;&gt;"Miscellaneous",SUBSTITUTE(E772," ","")&lt;&gt;"MiscelaneousArtists",SUBSTITUTE(E772," ","")&lt;&gt;"MiscelaneousArtist",E772&lt;&gt;"Miscelaneous"),"INSERT into Contributors VALUES (newid(), "&amp;IF(F772&lt;&gt;"Primary Artist", "(select RoleId from ContributorRoles where Name='"&amp;F772&amp;"'), 0", "49, 1")&amp; ", null, (select max(ReleaseId) from Releases where "&amp;IF(A772&lt;&gt;"","UPC="&amp;A772,"Catalog='"&amp;SUBSTITUTE(trim(B772),"'","''")&amp;"'")&amp;" and EnterpriseId="&amp;EntId&amp;"), (select ArtistId from Artists where Name=N'"&amp;SUBSTITUTE(trim(E772),"'","''")&amp;"' and EnterpriseId="&amp;EntId&amp;"), null)",""))</f>
        <v>INSERT into Contributors VALUES (newid(), (select RoleId from ContributorRoles where Name='Engineer'), 0, null, (select max(ReleaseId) from Releases where UPC=760944327051 and EnterpriseId=647322), (select ArtistId from Artists where Name=N'PeJota10*' and EnterpriseId=647322), null)</v>
      </c>
    </row>
    <row r="773">
      <c r="A773" s="110">
        <v>7.60944472065E11</v>
      </c>
      <c r="B773" s="84"/>
      <c r="C773" s="134" t="str">
        <f t="array" ref="C773">ifs(and(isblank($A773),isblank($B773)),"", not(iserror(vlookup($A773&amp;$B773,'3) Release_Label'!$D:$D&amp;'3) Release_Label'!$E:$E,1,0))),vlookup($A773&amp;$B773,{'3) Release_Label'!$D:$D&amp;'3) Release_Label'!$E:$E,'3) Release_Label'!$F:$F},2,0), or(and(not(isblank($B773)),$B773=$B772,$A773&lt;&gt;$A772),and(not(isblank($A773)),$A773=$A772,$B773&lt;&gt;$B772)),"ID LISTS UNALIGNED",and($A773&lt;&gt;"",countif('3) Release_Label'!$D:$D,$A773)=0),"NO UPC MATCH in Release_Label",and($B773&lt;&gt;"",countif('3) Release_Label'!$E:$E,$B773)=0),"NO CATALOG ID MATCH in Release_Label",iserror(vlookup($A773&amp;$B773,'3) Release_Label'!$D:$D&amp;'3) Release_Label'!$E:$E,1,0)),"NO UPC-CATALOG ID pair MATCH in Release_Label" )</f>
        <v>Coração De Paris</v>
      </c>
      <c r="D773" s="134" t="str">
        <f t="array" ref="D773">ifs(and(isblank($A773),isblank($B773)),"", not(iserror(vlookup($A773&amp;$B773,'3) Release_Label'!$D:$D&amp;'3) Release_Label'!$E:$E,1,0))),vlookup($A773&amp;$B773,{'3) Release_Label'!$D:$D&amp;'3) Release_Label'!$E:$E,'3) Release_Label'!$H:$H},2,0), or(and(not(isblank($B773)),$B773=$B772,$A773&lt;&gt;$A772),and(not(isblank($A773)),$A773=$A772,$B773&lt;&gt;$B772)),"ID LISTS UNALIGNED",and($A773&lt;&gt;"",countif('3) Release_Label'!$D:$D,$A773)=0),"NO UPC MATCH in Release_Label",and($B773&lt;&gt;"",countif('3) Release_Label'!$E:$E,$B773)=0),"NO CATALOG ID MATCH in Release_Label",iserror(vlookup($A773&amp;$B773,'3) Release_Label'!$D:$D&amp;'3) Release_Label'!$E:$E,1,0)),"NO UPC-CATALOG ID pair MATCH in Release_Label" )</f>
        <v/>
      </c>
      <c r="E773" s="96" t="s">
        <v>53</v>
      </c>
      <c r="F773" s="135" t="s">
        <v>667</v>
      </c>
      <c r="G773" s="136" t="str">
        <f t="array" ref="G773">ifs(or($F773="",$F773="Main Primary Artist"),$F773,not(iserror(vlookup($F773,'Reference info'!$J$5:$J$8,1,0))),"Key Artist",not(iserror(vlookup($F773,'Reference info'!$J$38:$J$405,1,0))),"Performer",not(iserror(vlookup($F773,'Reference info'!$J$10:$J$36,1,0))),"Producer &amp; Engineer")</f>
        <v>Producer &amp; Engineer</v>
      </c>
      <c r="I773" s="8" t="str">
        <f>IF(AND(F773="Main Primary Artist",SUBSTITUTE(E773," ","")&lt;&gt;"VariousArtists",SUBSTITUTE(E773," ","")&lt;&gt;"VariousArtist",E773&lt;&gt;"Various",SUBSTITUTE(E773," ","")&lt;&gt;"AssortedArtists",SUBSTITUTE(E773," ","")&lt;&gt;"AssortedArtist",E773&lt;&gt;"Assorted",SUBSTITUTE(E773," ","")&lt;&gt;"AsortedArtists",SUBSTITUTE(E773," ","")&lt;&gt;"AsortedArtist",E773&lt;&gt;"Asorted",E773&lt;&gt;"Other",,SUBSTITUTE(E773," ","")&lt;&gt;"MiscellaneousArtists",SUBSTITUTE(E773," ","")&lt;&gt;"MiscellaneousArtist",E773&lt;&gt;"Miscellaneous",SUBSTITUTE(E773," ","")&lt;&gt;"MiscelaneousArtists",SUBSTITUTE(E773," ","")&lt;&gt;"MiscelaneousArtist",E773&lt;&gt;"Miscelaneous"),"update Releases set ArtistId=(select ArtistId from Artists where Name=N'"&amp;SUBSTITUTE(trim(E773),"'","''")&amp;"' and EnterpriseId="&amp;EntId&amp;"), SearchKeywords=concat_ws(' ', Name, N'"&amp;SUBSTITUTE(trim(E773),"'","''")&amp;"',(select Name from Labels where LabelId=Releases.LabelId), ReleaseId, UPC, Catalog) where "&amp;IF(A773&lt;&gt;"","UPC="&amp;A773,"Catalog='"&amp;SUBSTITUTE(trim(B773),"'","''")&amp;"'")&amp;" and EnterpriseId="&amp;EntId,IF(and(F773&lt;&gt;"Main Primary Artist",SUBSTITUTE(E773," ","")&lt;&gt;"VariousArtists",SUBSTITUTE(E773," ","")&lt;&gt;"VariousArtist",E773&lt;&gt;"Various",SUBSTITUTE(E773," ","")&lt;&gt;"AssortedArtists",SUBSTITUTE(E773," ","")&lt;&gt;"AssortedArtist",E773&lt;&gt;"Assorted",SUBSTITUTE(E773," ","")&lt;&gt;"AsortedArtists",SUBSTITUTE(E773," ","")&lt;&gt;"AsortedArtist",E773&lt;&gt;"Asorted",E773&lt;&gt;"Other",,SUBSTITUTE(E773," ","")&lt;&gt;"MiscellaneousArtists",SUBSTITUTE(E773," ","")&lt;&gt;"MiscellaneousArtist",E773&lt;&gt;"Miscellaneous",SUBSTITUTE(E773," ","")&lt;&gt;"MiscelaneousArtists",SUBSTITUTE(E773," ","")&lt;&gt;"MiscelaneousArtist",E773&lt;&gt;"Miscelaneous"),"INSERT into Contributors VALUES (newid(), "&amp;IF(F773&lt;&gt;"Primary Artist", "(select RoleId from ContributorRoles where Name='"&amp;F773&amp;"'), 0", "49, 1")&amp; ", null, (select max(ReleaseId) from Releases where "&amp;IF(A773&lt;&gt;"","UPC="&amp;A773,"Catalog='"&amp;SUBSTITUTE(trim(B773),"'","''")&amp;"'")&amp;" and EnterpriseId="&amp;EntId&amp;"), (select ArtistId from Artists where Name=N'"&amp;SUBSTITUTE(trim(E773),"'","''")&amp;"' and EnterpriseId="&amp;EntId&amp;"), null)",""))</f>
        <v>INSERT into Contributors VALUES (newid(), (select RoleId from ContributorRoles where Name='Producer'), 0, null, (select max(ReleaseId) from Releases where UPC=760944472065 and EnterpriseId=647322), (select ArtistId from Artists where Name=N'PeJota10*' and EnterpriseId=647322), null)</v>
      </c>
    </row>
    <row r="774">
      <c r="A774" s="110">
        <v>7.60944472065E11</v>
      </c>
      <c r="B774" s="84"/>
      <c r="C774" s="134" t="str">
        <f t="array" ref="C774">ifs(and(isblank($A774),isblank($B774)),"", not(iserror(vlookup($A774&amp;$B774,'3) Release_Label'!$D:$D&amp;'3) Release_Label'!$E:$E,1,0))),vlookup($A774&amp;$B774,{'3) Release_Label'!$D:$D&amp;'3) Release_Label'!$E:$E,'3) Release_Label'!$F:$F},2,0), or(and(not(isblank($B774)),$B774=$B773,$A774&lt;&gt;$A773),and(not(isblank($A774)),$A774=$A773,$B774&lt;&gt;$B773)),"ID LISTS UNALIGNED",and($A774&lt;&gt;"",countif('3) Release_Label'!$D:$D,$A774)=0),"NO UPC MATCH in Release_Label",and($B774&lt;&gt;"",countif('3) Release_Label'!$E:$E,$B774)=0),"NO CATALOG ID MATCH in Release_Label",iserror(vlookup($A774&amp;$B774,'3) Release_Label'!$D:$D&amp;'3) Release_Label'!$E:$E,1,0)),"NO UPC-CATALOG ID pair MATCH in Release_Label" )</f>
        <v>Coração De Paris</v>
      </c>
      <c r="D774" s="134" t="str">
        <f t="array" ref="D774">ifs(and(isblank($A774),isblank($B774)),"", not(iserror(vlookup($A774&amp;$B774,'3) Release_Label'!$D:$D&amp;'3) Release_Label'!$E:$E,1,0))),vlookup($A774&amp;$B774,{'3) Release_Label'!$D:$D&amp;'3) Release_Label'!$E:$E,'3) Release_Label'!$H:$H},2,0), or(and(not(isblank($B774)),$B774=$B773,$A774&lt;&gt;$A773),and(not(isblank($A774)),$A774=$A773,$B774&lt;&gt;$B773)),"ID LISTS UNALIGNED",and($A774&lt;&gt;"",countif('3) Release_Label'!$D:$D,$A774)=0),"NO UPC MATCH in Release_Label",and($B774&lt;&gt;"",countif('3) Release_Label'!$E:$E,$B774)=0),"NO CATALOG ID MATCH in Release_Label",iserror(vlookup($A774&amp;$B774,'3) Release_Label'!$D:$D&amp;'3) Release_Label'!$E:$E,1,0)),"NO UPC-CATALOG ID pair MATCH in Release_Label" )</f>
        <v/>
      </c>
      <c r="E774" s="96" t="s">
        <v>53</v>
      </c>
      <c r="F774" s="140" t="s">
        <v>666</v>
      </c>
      <c r="G774" s="136" t="str">
        <f t="array" ref="G774">ifs(or($F774="",$F774="Main Primary Artist"),$F774,not(iserror(vlookup($F774,'Reference info'!$J$5:$J$8,1,0))),"Key Artist",not(iserror(vlookup($F774,'Reference info'!$J$38:$J$405,1,0))),"Performer",not(iserror(vlookup($F774,'Reference info'!$J$10:$J$36,1,0))),"Producer &amp; Engineer")</f>
        <v>Main Primary Artist</v>
      </c>
      <c r="I774" s="8" t="str">
        <f>IF(AND(F774="Main Primary Artist",SUBSTITUTE(E774," ","")&lt;&gt;"VariousArtists",SUBSTITUTE(E774," ","")&lt;&gt;"VariousArtist",E774&lt;&gt;"Various",SUBSTITUTE(E774," ","")&lt;&gt;"AssortedArtists",SUBSTITUTE(E774," ","")&lt;&gt;"AssortedArtist",E774&lt;&gt;"Assorted",SUBSTITUTE(E774," ","")&lt;&gt;"AsortedArtists",SUBSTITUTE(E774," ","")&lt;&gt;"AsortedArtist",E774&lt;&gt;"Asorted",E774&lt;&gt;"Other",,SUBSTITUTE(E774," ","")&lt;&gt;"MiscellaneousArtists",SUBSTITUTE(E774," ","")&lt;&gt;"MiscellaneousArtist",E774&lt;&gt;"Miscellaneous",SUBSTITUTE(E774," ","")&lt;&gt;"MiscelaneousArtists",SUBSTITUTE(E774," ","")&lt;&gt;"MiscelaneousArtist",E774&lt;&gt;"Miscelaneous"),"update Releases set ArtistId=(select ArtistId from Artists where Name=N'"&amp;SUBSTITUTE(trim(E774),"'","''")&amp;"' and EnterpriseId="&amp;EntId&amp;"), SearchKeywords=concat_ws(' ', Name, N'"&amp;SUBSTITUTE(trim(E774),"'","''")&amp;"',(select Name from Labels where LabelId=Releases.LabelId), ReleaseId, UPC, Catalog) where "&amp;IF(A774&lt;&gt;"","UPC="&amp;A774,"Catalog='"&amp;SUBSTITUTE(trim(B774),"'","''")&amp;"'")&amp;" and EnterpriseId="&amp;EntId,IF(and(F774&lt;&gt;"Main Primary Artist",SUBSTITUTE(E774," ","")&lt;&gt;"VariousArtists",SUBSTITUTE(E774," ","")&lt;&gt;"VariousArtist",E774&lt;&gt;"Various",SUBSTITUTE(E774," ","")&lt;&gt;"AssortedArtists",SUBSTITUTE(E774," ","")&lt;&gt;"AssortedArtist",E774&lt;&gt;"Assorted",SUBSTITUTE(E774," ","")&lt;&gt;"AsortedArtists",SUBSTITUTE(E774," ","")&lt;&gt;"AsortedArtist",E774&lt;&gt;"Asorted",E774&lt;&gt;"Other",,SUBSTITUTE(E774," ","")&lt;&gt;"MiscellaneousArtists",SUBSTITUTE(E774," ","")&lt;&gt;"MiscellaneousArtist",E774&lt;&gt;"Miscellaneous",SUBSTITUTE(E774," ","")&lt;&gt;"MiscelaneousArtists",SUBSTITUTE(E774," ","")&lt;&gt;"MiscelaneousArtist",E774&lt;&gt;"Miscelaneous"),"INSERT into Contributors VALUES (newid(), "&amp;IF(F774&lt;&gt;"Primary Artist", "(select RoleId from ContributorRoles where Name='"&amp;F774&amp;"'), 0", "49, 1")&amp; ", null, (select max(ReleaseId) from Releases where "&amp;IF(A774&lt;&gt;"","UPC="&amp;A774,"Catalog='"&amp;SUBSTITUTE(trim(B774),"'","''")&amp;"'")&amp;" and EnterpriseId="&amp;EntId&amp;"), (select ArtistId from Artists where Name=N'"&amp;SUBSTITUTE(trim(E774),"'","''")&amp;"' and EnterpriseId="&amp;EntId&amp;"), null)",""))</f>
        <v>update Releases set ArtistId=(select ArtistId from Artists where Name=N'PeJota10*' and EnterpriseId=647322), SearchKeywords=concat_ws(' ', Name, N'PeJota10*',(select Name from Labels where LabelId=Releases.LabelId), ReleaseId, UPC, Catalog) where UPC=760944472065 and EnterpriseId=647322</v>
      </c>
    </row>
    <row r="775">
      <c r="A775" s="110">
        <v>7.60944472065E11</v>
      </c>
      <c r="B775" s="84"/>
      <c r="C775" s="134" t="str">
        <f t="array" ref="C775">ifs(and(isblank($A775),isblank($B775)),"", not(iserror(vlookup($A775&amp;$B775,'3) Release_Label'!$D:$D&amp;'3) Release_Label'!$E:$E,1,0))),vlookup($A775&amp;$B775,{'3) Release_Label'!$D:$D&amp;'3) Release_Label'!$E:$E,'3) Release_Label'!$F:$F},2,0), or(and(not(isblank($B775)),$B775=$B774,$A775&lt;&gt;$A774),and(not(isblank($A775)),$A775=$A774,$B775&lt;&gt;$B774)),"ID LISTS UNALIGNED",and($A775&lt;&gt;"",countif('3) Release_Label'!$D:$D,$A775)=0),"NO UPC MATCH in Release_Label",and($B775&lt;&gt;"",countif('3) Release_Label'!$E:$E,$B775)=0),"NO CATALOG ID MATCH in Release_Label",iserror(vlookup($A775&amp;$B775,'3) Release_Label'!$D:$D&amp;'3) Release_Label'!$E:$E,1,0)),"NO UPC-CATALOG ID pair MATCH in Release_Label" )</f>
        <v>Coração De Paris</v>
      </c>
      <c r="D775" s="134" t="str">
        <f t="array" ref="D775">ifs(and(isblank($A775),isblank($B775)),"", not(iserror(vlookup($A775&amp;$B775,'3) Release_Label'!$D:$D&amp;'3) Release_Label'!$E:$E,1,0))),vlookup($A775&amp;$B775,{'3) Release_Label'!$D:$D&amp;'3) Release_Label'!$E:$E,'3) Release_Label'!$H:$H},2,0), or(and(not(isblank($B775)),$B775=$B774,$A775&lt;&gt;$A774),and(not(isblank($A775)),$A775=$A774,$B775&lt;&gt;$B774)),"ID LISTS UNALIGNED",and($A775&lt;&gt;"",countif('3) Release_Label'!$D:$D,$A775)=0),"NO UPC MATCH in Release_Label",and($B775&lt;&gt;"",countif('3) Release_Label'!$E:$E,$B775)=0),"NO CATALOG ID MATCH in Release_Label",iserror(vlookup($A775&amp;$B775,'3) Release_Label'!$D:$D&amp;'3) Release_Label'!$E:$E,1,0)),"NO UPC-CATALOG ID pair MATCH in Release_Label" )</f>
        <v/>
      </c>
      <c r="E775" s="96" t="s">
        <v>53</v>
      </c>
      <c r="F775" s="135" t="s">
        <v>669</v>
      </c>
      <c r="G775" s="136" t="str">
        <f t="array" ref="G775">ifs(or($F775="",$F775="Main Primary Artist"),$F775,not(iserror(vlookup($F775,'Reference info'!$J$5:$J$8,1,0))),"Key Artist",not(iserror(vlookup($F775,'Reference info'!$J$38:$J$405,1,0))),"Performer",not(iserror(vlookup($F775,'Reference info'!$J$10:$J$36,1,0))),"Producer &amp; Engineer")</f>
        <v>Producer &amp; Engineer</v>
      </c>
      <c r="I775" s="8" t="str">
        <f>IF(AND(F775="Main Primary Artist",SUBSTITUTE(E775," ","")&lt;&gt;"VariousArtists",SUBSTITUTE(E775," ","")&lt;&gt;"VariousArtist",E775&lt;&gt;"Various",SUBSTITUTE(E775," ","")&lt;&gt;"AssortedArtists",SUBSTITUTE(E775," ","")&lt;&gt;"AssortedArtist",E775&lt;&gt;"Assorted",SUBSTITUTE(E775," ","")&lt;&gt;"AsortedArtists",SUBSTITUTE(E775," ","")&lt;&gt;"AsortedArtist",E775&lt;&gt;"Asorted",E775&lt;&gt;"Other",,SUBSTITUTE(E775," ","")&lt;&gt;"MiscellaneousArtists",SUBSTITUTE(E775," ","")&lt;&gt;"MiscellaneousArtist",E775&lt;&gt;"Miscellaneous",SUBSTITUTE(E775," ","")&lt;&gt;"MiscelaneousArtists",SUBSTITUTE(E775," ","")&lt;&gt;"MiscelaneousArtist",E775&lt;&gt;"Miscelaneous"),"update Releases set ArtistId=(select ArtistId from Artists where Name=N'"&amp;SUBSTITUTE(trim(E775),"'","''")&amp;"' and EnterpriseId="&amp;EntId&amp;"), SearchKeywords=concat_ws(' ', Name, N'"&amp;SUBSTITUTE(trim(E775),"'","''")&amp;"',(select Name from Labels where LabelId=Releases.LabelId), ReleaseId, UPC, Catalog) where "&amp;IF(A775&lt;&gt;"","UPC="&amp;A775,"Catalog='"&amp;SUBSTITUTE(trim(B775),"'","''")&amp;"'")&amp;" and EnterpriseId="&amp;EntId,IF(and(F775&lt;&gt;"Main Primary Artist",SUBSTITUTE(E775," ","")&lt;&gt;"VariousArtists",SUBSTITUTE(E775," ","")&lt;&gt;"VariousArtist",E775&lt;&gt;"Various",SUBSTITUTE(E775," ","")&lt;&gt;"AssortedArtists",SUBSTITUTE(E775," ","")&lt;&gt;"AssortedArtist",E775&lt;&gt;"Assorted",SUBSTITUTE(E775," ","")&lt;&gt;"AsortedArtists",SUBSTITUTE(E775," ","")&lt;&gt;"AsortedArtist",E775&lt;&gt;"Asorted",E775&lt;&gt;"Other",,SUBSTITUTE(E775," ","")&lt;&gt;"MiscellaneousArtists",SUBSTITUTE(E775," ","")&lt;&gt;"MiscellaneousArtist",E775&lt;&gt;"Miscellaneous",SUBSTITUTE(E775," ","")&lt;&gt;"MiscelaneousArtists",SUBSTITUTE(E775," ","")&lt;&gt;"MiscelaneousArtist",E775&lt;&gt;"Miscelaneous"),"INSERT into Contributors VALUES (newid(), "&amp;IF(F775&lt;&gt;"Primary Artist", "(select RoleId from ContributorRoles where Name='"&amp;F775&amp;"'), 0", "49, 1")&amp; ", null, (select max(ReleaseId) from Releases where "&amp;IF(A775&lt;&gt;"","UPC="&amp;A775,"Catalog='"&amp;SUBSTITUTE(trim(B775),"'","''")&amp;"'")&amp;" and EnterpriseId="&amp;EntId&amp;"), (select ArtistId from Artists where Name=N'"&amp;SUBSTITUTE(trim(E775),"'","''")&amp;"' and EnterpriseId="&amp;EntId&amp;"), null)",""))</f>
        <v>INSERT into Contributors VALUES (newid(), (select RoleId from ContributorRoles where Name='Engineer'), 0, null, (select max(ReleaseId) from Releases where UPC=760944472065 and EnterpriseId=647322), (select ArtistId from Artists where Name=N'PeJota10*' and EnterpriseId=647322), null)</v>
      </c>
    </row>
    <row r="776">
      <c r="A776" s="110">
        <v>7.61861262388E11</v>
      </c>
      <c r="B776" s="84"/>
      <c r="C776" s="134" t="str">
        <f t="array" ref="C776">ifs(and(isblank($A776),isblank($B776)),"", not(iserror(vlookup($A776&amp;$B776,'3) Release_Label'!$D:$D&amp;'3) Release_Label'!$E:$E,1,0))),vlookup($A776&amp;$B776,{'3) Release_Label'!$D:$D&amp;'3) Release_Label'!$E:$E,'3) Release_Label'!$F:$F},2,0), or(and(not(isblank($B776)),$B776=$B775,$A776&lt;&gt;$A775),and(not(isblank($A776)),$A776=$A775,$B776&lt;&gt;$B775)),"ID LISTS UNALIGNED",and($A776&lt;&gt;"",countif('3) Release_Label'!$D:$D,$A776)=0),"NO UPC MATCH in Release_Label",and($B776&lt;&gt;"",countif('3) Release_Label'!$E:$E,$B776)=0),"NO CATALOG ID MATCH in Release_Label",iserror(vlookup($A776&amp;$B776,'3) Release_Label'!$D:$D&amp;'3) Release_Label'!$E:$E,1,0)),"NO UPC-CATALOG ID pair MATCH in Release_Label" )</f>
        <v>Caramelo</v>
      </c>
      <c r="D776" s="134" t="str">
        <f t="array" ref="D776">ifs(and(isblank($A776),isblank($B776)),"", not(iserror(vlookup($A776&amp;$B776,'3) Release_Label'!$D:$D&amp;'3) Release_Label'!$E:$E,1,0))),vlookup($A776&amp;$B776,{'3) Release_Label'!$D:$D&amp;'3) Release_Label'!$E:$E,'3) Release_Label'!$H:$H},2,0), or(and(not(isblank($B776)),$B776=$B775,$A776&lt;&gt;$A775),and(not(isblank($A776)),$A776=$A775,$B776&lt;&gt;$B775)),"ID LISTS UNALIGNED",and($A776&lt;&gt;"",countif('3) Release_Label'!$D:$D,$A776)=0),"NO UPC MATCH in Release_Label",and($B776&lt;&gt;"",countif('3) Release_Label'!$E:$E,$B776)=0),"NO CATALOG ID MATCH in Release_Label",iserror(vlookup($A776&amp;$B776,'3) Release_Label'!$D:$D&amp;'3) Release_Label'!$E:$E,1,0)),"NO UPC-CATALOG ID pair MATCH in Release_Label" )</f>
        <v/>
      </c>
      <c r="E776" s="96" t="s">
        <v>53</v>
      </c>
      <c r="F776" s="135" t="s">
        <v>667</v>
      </c>
      <c r="G776" s="136" t="str">
        <f t="array" ref="G776">ifs(or($F776="",$F776="Main Primary Artist"),$F776,not(iserror(vlookup($F776,'Reference info'!$J$5:$J$8,1,0))),"Key Artist",not(iserror(vlookup($F776,'Reference info'!$J$38:$J$405,1,0))),"Performer",not(iserror(vlookup($F776,'Reference info'!$J$10:$J$36,1,0))),"Producer &amp; Engineer")</f>
        <v>Producer &amp; Engineer</v>
      </c>
      <c r="I776" s="8" t="str">
        <f>IF(AND(F776="Main Primary Artist",SUBSTITUTE(E776," ","")&lt;&gt;"VariousArtists",SUBSTITUTE(E776," ","")&lt;&gt;"VariousArtist",E776&lt;&gt;"Various",SUBSTITUTE(E776," ","")&lt;&gt;"AssortedArtists",SUBSTITUTE(E776," ","")&lt;&gt;"AssortedArtist",E776&lt;&gt;"Assorted",SUBSTITUTE(E776," ","")&lt;&gt;"AsortedArtists",SUBSTITUTE(E776," ","")&lt;&gt;"AsortedArtist",E776&lt;&gt;"Asorted",E776&lt;&gt;"Other",,SUBSTITUTE(E776," ","")&lt;&gt;"MiscellaneousArtists",SUBSTITUTE(E776," ","")&lt;&gt;"MiscellaneousArtist",E776&lt;&gt;"Miscellaneous",SUBSTITUTE(E776," ","")&lt;&gt;"MiscelaneousArtists",SUBSTITUTE(E776," ","")&lt;&gt;"MiscelaneousArtist",E776&lt;&gt;"Miscelaneous"),"update Releases set ArtistId=(select ArtistId from Artists where Name=N'"&amp;SUBSTITUTE(trim(E776),"'","''")&amp;"' and EnterpriseId="&amp;EntId&amp;"), SearchKeywords=concat_ws(' ', Name, N'"&amp;SUBSTITUTE(trim(E776),"'","''")&amp;"',(select Name from Labels where LabelId=Releases.LabelId), ReleaseId, UPC, Catalog) where "&amp;IF(A776&lt;&gt;"","UPC="&amp;A776,"Catalog='"&amp;SUBSTITUTE(trim(B776),"'","''")&amp;"'")&amp;" and EnterpriseId="&amp;EntId,IF(and(F776&lt;&gt;"Main Primary Artist",SUBSTITUTE(E776," ","")&lt;&gt;"VariousArtists",SUBSTITUTE(E776," ","")&lt;&gt;"VariousArtist",E776&lt;&gt;"Various",SUBSTITUTE(E776," ","")&lt;&gt;"AssortedArtists",SUBSTITUTE(E776," ","")&lt;&gt;"AssortedArtist",E776&lt;&gt;"Assorted",SUBSTITUTE(E776," ","")&lt;&gt;"AsortedArtists",SUBSTITUTE(E776," ","")&lt;&gt;"AsortedArtist",E776&lt;&gt;"Asorted",E776&lt;&gt;"Other",,SUBSTITUTE(E776," ","")&lt;&gt;"MiscellaneousArtists",SUBSTITUTE(E776," ","")&lt;&gt;"MiscellaneousArtist",E776&lt;&gt;"Miscellaneous",SUBSTITUTE(E776," ","")&lt;&gt;"MiscelaneousArtists",SUBSTITUTE(E776," ","")&lt;&gt;"MiscelaneousArtist",E776&lt;&gt;"Miscelaneous"),"INSERT into Contributors VALUES (newid(), "&amp;IF(F776&lt;&gt;"Primary Artist", "(select RoleId from ContributorRoles where Name='"&amp;F776&amp;"'), 0", "49, 1")&amp; ", null, (select max(ReleaseId) from Releases where "&amp;IF(A776&lt;&gt;"","UPC="&amp;A776,"Catalog='"&amp;SUBSTITUTE(trim(B776),"'","''")&amp;"'")&amp;" and EnterpriseId="&amp;EntId&amp;"), (select ArtistId from Artists where Name=N'"&amp;SUBSTITUTE(trim(E776),"'","''")&amp;"' and EnterpriseId="&amp;EntId&amp;"), null)",""))</f>
        <v>INSERT into Contributors VALUES (newid(), (select RoleId from ContributorRoles where Name='Producer'), 0, null, (select max(ReleaseId) from Releases where UPC=761861262388 and EnterpriseId=647322), (select ArtistId from Artists where Name=N'PeJota10*' and EnterpriseId=647322), null)</v>
      </c>
    </row>
    <row r="777">
      <c r="A777" s="110">
        <v>7.61861262388E11</v>
      </c>
      <c r="B777" s="84"/>
      <c r="C777" s="134" t="str">
        <f t="array" ref="C777">ifs(and(isblank($A777),isblank($B777)),"", not(iserror(vlookup($A777&amp;$B777,'3) Release_Label'!$D:$D&amp;'3) Release_Label'!$E:$E,1,0))),vlookup($A777&amp;$B777,{'3) Release_Label'!$D:$D&amp;'3) Release_Label'!$E:$E,'3) Release_Label'!$F:$F},2,0), or(and(not(isblank($B777)),$B777=$B776,$A777&lt;&gt;$A776),and(not(isblank($A777)),$A777=$A776,$B777&lt;&gt;$B776)),"ID LISTS UNALIGNED",and($A777&lt;&gt;"",countif('3) Release_Label'!$D:$D,$A777)=0),"NO UPC MATCH in Release_Label",and($B777&lt;&gt;"",countif('3) Release_Label'!$E:$E,$B777)=0),"NO CATALOG ID MATCH in Release_Label",iserror(vlookup($A777&amp;$B777,'3) Release_Label'!$D:$D&amp;'3) Release_Label'!$E:$E,1,0)),"NO UPC-CATALOG ID pair MATCH in Release_Label" )</f>
        <v>Caramelo</v>
      </c>
      <c r="D777" s="134" t="str">
        <f t="array" ref="D777">ifs(and(isblank($A777),isblank($B777)),"", not(iserror(vlookup($A777&amp;$B777,'3) Release_Label'!$D:$D&amp;'3) Release_Label'!$E:$E,1,0))),vlookup($A777&amp;$B777,{'3) Release_Label'!$D:$D&amp;'3) Release_Label'!$E:$E,'3) Release_Label'!$H:$H},2,0), or(and(not(isblank($B777)),$B777=$B776,$A777&lt;&gt;$A776),and(not(isblank($A777)),$A777=$A776,$B777&lt;&gt;$B776)),"ID LISTS UNALIGNED",and($A777&lt;&gt;"",countif('3) Release_Label'!$D:$D,$A777)=0),"NO UPC MATCH in Release_Label",and($B777&lt;&gt;"",countif('3) Release_Label'!$E:$E,$B777)=0),"NO CATALOG ID MATCH in Release_Label",iserror(vlookup($A777&amp;$B777,'3) Release_Label'!$D:$D&amp;'3) Release_Label'!$E:$E,1,0)),"NO UPC-CATALOG ID pair MATCH in Release_Label" )</f>
        <v/>
      </c>
      <c r="E777" s="96" t="s">
        <v>53</v>
      </c>
      <c r="F777" s="140" t="s">
        <v>666</v>
      </c>
      <c r="G777" s="136" t="str">
        <f t="array" ref="G777">ifs(or($F777="",$F777="Main Primary Artist"),$F777,not(iserror(vlookup($F777,'Reference info'!$J$5:$J$8,1,0))),"Key Artist",not(iserror(vlookup($F777,'Reference info'!$J$38:$J$405,1,0))),"Performer",not(iserror(vlookup($F777,'Reference info'!$J$10:$J$36,1,0))),"Producer &amp; Engineer")</f>
        <v>Main Primary Artist</v>
      </c>
      <c r="I777" s="8" t="str">
        <f>IF(AND(F777="Main Primary Artist",SUBSTITUTE(E777," ","")&lt;&gt;"VariousArtists",SUBSTITUTE(E777," ","")&lt;&gt;"VariousArtist",E777&lt;&gt;"Various",SUBSTITUTE(E777," ","")&lt;&gt;"AssortedArtists",SUBSTITUTE(E777," ","")&lt;&gt;"AssortedArtist",E777&lt;&gt;"Assorted",SUBSTITUTE(E777," ","")&lt;&gt;"AsortedArtists",SUBSTITUTE(E777," ","")&lt;&gt;"AsortedArtist",E777&lt;&gt;"Asorted",E777&lt;&gt;"Other",,SUBSTITUTE(E777," ","")&lt;&gt;"MiscellaneousArtists",SUBSTITUTE(E777," ","")&lt;&gt;"MiscellaneousArtist",E777&lt;&gt;"Miscellaneous",SUBSTITUTE(E777," ","")&lt;&gt;"MiscelaneousArtists",SUBSTITUTE(E777," ","")&lt;&gt;"MiscelaneousArtist",E777&lt;&gt;"Miscelaneous"),"update Releases set ArtistId=(select ArtistId from Artists where Name=N'"&amp;SUBSTITUTE(trim(E777),"'","''")&amp;"' and EnterpriseId="&amp;EntId&amp;"), SearchKeywords=concat_ws(' ', Name, N'"&amp;SUBSTITUTE(trim(E777),"'","''")&amp;"',(select Name from Labels where LabelId=Releases.LabelId), ReleaseId, UPC, Catalog) where "&amp;IF(A777&lt;&gt;"","UPC="&amp;A777,"Catalog='"&amp;SUBSTITUTE(trim(B777),"'","''")&amp;"'")&amp;" and EnterpriseId="&amp;EntId,IF(and(F777&lt;&gt;"Main Primary Artist",SUBSTITUTE(E777," ","")&lt;&gt;"VariousArtists",SUBSTITUTE(E777," ","")&lt;&gt;"VariousArtist",E777&lt;&gt;"Various",SUBSTITUTE(E777," ","")&lt;&gt;"AssortedArtists",SUBSTITUTE(E777," ","")&lt;&gt;"AssortedArtist",E777&lt;&gt;"Assorted",SUBSTITUTE(E777," ","")&lt;&gt;"AsortedArtists",SUBSTITUTE(E777," ","")&lt;&gt;"AsortedArtist",E777&lt;&gt;"Asorted",E777&lt;&gt;"Other",,SUBSTITUTE(E777," ","")&lt;&gt;"MiscellaneousArtists",SUBSTITUTE(E777," ","")&lt;&gt;"MiscellaneousArtist",E777&lt;&gt;"Miscellaneous",SUBSTITUTE(E777," ","")&lt;&gt;"MiscelaneousArtists",SUBSTITUTE(E777," ","")&lt;&gt;"MiscelaneousArtist",E777&lt;&gt;"Miscelaneous"),"INSERT into Contributors VALUES (newid(), "&amp;IF(F777&lt;&gt;"Primary Artist", "(select RoleId from ContributorRoles where Name='"&amp;F777&amp;"'), 0", "49, 1")&amp; ", null, (select max(ReleaseId) from Releases where "&amp;IF(A777&lt;&gt;"","UPC="&amp;A777,"Catalog='"&amp;SUBSTITUTE(trim(B777),"'","''")&amp;"'")&amp;" and EnterpriseId="&amp;EntId&amp;"), (select ArtistId from Artists where Name=N'"&amp;SUBSTITUTE(trim(E777),"'","''")&amp;"' and EnterpriseId="&amp;EntId&amp;"), null)",""))</f>
        <v>update Releases set ArtistId=(select ArtistId from Artists where Name=N'PeJota10*' and EnterpriseId=647322), SearchKeywords=concat_ws(' ', Name, N'PeJota10*',(select Name from Labels where LabelId=Releases.LabelId), ReleaseId, UPC, Catalog) where UPC=761861262388 and EnterpriseId=647322</v>
      </c>
    </row>
    <row r="778">
      <c r="A778" s="110">
        <v>7.61861262388E11</v>
      </c>
      <c r="B778" s="84"/>
      <c r="C778" s="134" t="str">
        <f t="array" ref="C778">ifs(and(isblank($A778),isblank($B778)),"", not(iserror(vlookup($A778&amp;$B778,'3) Release_Label'!$D:$D&amp;'3) Release_Label'!$E:$E,1,0))),vlookup($A778&amp;$B778,{'3) Release_Label'!$D:$D&amp;'3) Release_Label'!$E:$E,'3) Release_Label'!$F:$F},2,0), or(and(not(isblank($B778)),$B778=$B777,$A778&lt;&gt;$A777),and(not(isblank($A778)),$A778=$A777,$B778&lt;&gt;$B777)),"ID LISTS UNALIGNED",and($A778&lt;&gt;"",countif('3) Release_Label'!$D:$D,$A778)=0),"NO UPC MATCH in Release_Label",and($B778&lt;&gt;"",countif('3) Release_Label'!$E:$E,$B778)=0),"NO CATALOG ID MATCH in Release_Label",iserror(vlookup($A778&amp;$B778,'3) Release_Label'!$D:$D&amp;'3) Release_Label'!$E:$E,1,0)),"NO UPC-CATALOG ID pair MATCH in Release_Label" )</f>
        <v>Caramelo</v>
      </c>
      <c r="D778" s="134" t="str">
        <f t="array" ref="D778">ifs(and(isblank($A778),isblank($B778)),"", not(iserror(vlookup($A778&amp;$B778,'3) Release_Label'!$D:$D&amp;'3) Release_Label'!$E:$E,1,0))),vlookup($A778&amp;$B778,{'3) Release_Label'!$D:$D&amp;'3) Release_Label'!$E:$E,'3) Release_Label'!$H:$H},2,0), or(and(not(isblank($B778)),$B778=$B777,$A778&lt;&gt;$A777),and(not(isblank($A778)),$A778=$A777,$B778&lt;&gt;$B777)),"ID LISTS UNALIGNED",and($A778&lt;&gt;"",countif('3) Release_Label'!$D:$D,$A778)=0),"NO UPC MATCH in Release_Label",and($B778&lt;&gt;"",countif('3) Release_Label'!$E:$E,$B778)=0),"NO CATALOG ID MATCH in Release_Label",iserror(vlookup($A778&amp;$B778,'3) Release_Label'!$D:$D&amp;'3) Release_Label'!$E:$E,1,0)),"NO UPC-CATALOG ID pair MATCH in Release_Label" )</f>
        <v/>
      </c>
      <c r="E778" s="96" t="s">
        <v>53</v>
      </c>
      <c r="F778" s="135" t="s">
        <v>669</v>
      </c>
      <c r="G778" s="136" t="str">
        <f t="array" ref="G778">ifs(or($F778="",$F778="Main Primary Artist"),$F778,not(iserror(vlookup($F778,'Reference info'!$J$5:$J$8,1,0))),"Key Artist",not(iserror(vlookup($F778,'Reference info'!$J$38:$J$405,1,0))),"Performer",not(iserror(vlookup($F778,'Reference info'!$J$10:$J$36,1,0))),"Producer &amp; Engineer")</f>
        <v>Producer &amp; Engineer</v>
      </c>
      <c r="I778" s="8" t="str">
        <f>IF(AND(F778="Main Primary Artist",SUBSTITUTE(E778," ","")&lt;&gt;"VariousArtists",SUBSTITUTE(E778," ","")&lt;&gt;"VariousArtist",E778&lt;&gt;"Various",SUBSTITUTE(E778," ","")&lt;&gt;"AssortedArtists",SUBSTITUTE(E778," ","")&lt;&gt;"AssortedArtist",E778&lt;&gt;"Assorted",SUBSTITUTE(E778," ","")&lt;&gt;"AsortedArtists",SUBSTITUTE(E778," ","")&lt;&gt;"AsortedArtist",E778&lt;&gt;"Asorted",E778&lt;&gt;"Other",,SUBSTITUTE(E778," ","")&lt;&gt;"MiscellaneousArtists",SUBSTITUTE(E778," ","")&lt;&gt;"MiscellaneousArtist",E778&lt;&gt;"Miscellaneous",SUBSTITUTE(E778," ","")&lt;&gt;"MiscelaneousArtists",SUBSTITUTE(E778," ","")&lt;&gt;"MiscelaneousArtist",E778&lt;&gt;"Miscelaneous"),"update Releases set ArtistId=(select ArtistId from Artists where Name=N'"&amp;SUBSTITUTE(trim(E778),"'","''")&amp;"' and EnterpriseId="&amp;EntId&amp;"), SearchKeywords=concat_ws(' ', Name, N'"&amp;SUBSTITUTE(trim(E778),"'","''")&amp;"',(select Name from Labels where LabelId=Releases.LabelId), ReleaseId, UPC, Catalog) where "&amp;IF(A778&lt;&gt;"","UPC="&amp;A778,"Catalog='"&amp;SUBSTITUTE(trim(B778),"'","''")&amp;"'")&amp;" and EnterpriseId="&amp;EntId,IF(and(F778&lt;&gt;"Main Primary Artist",SUBSTITUTE(E778," ","")&lt;&gt;"VariousArtists",SUBSTITUTE(E778," ","")&lt;&gt;"VariousArtist",E778&lt;&gt;"Various",SUBSTITUTE(E778," ","")&lt;&gt;"AssortedArtists",SUBSTITUTE(E778," ","")&lt;&gt;"AssortedArtist",E778&lt;&gt;"Assorted",SUBSTITUTE(E778," ","")&lt;&gt;"AsortedArtists",SUBSTITUTE(E778," ","")&lt;&gt;"AsortedArtist",E778&lt;&gt;"Asorted",E778&lt;&gt;"Other",,SUBSTITUTE(E778," ","")&lt;&gt;"MiscellaneousArtists",SUBSTITUTE(E778," ","")&lt;&gt;"MiscellaneousArtist",E778&lt;&gt;"Miscellaneous",SUBSTITUTE(E778," ","")&lt;&gt;"MiscelaneousArtists",SUBSTITUTE(E778," ","")&lt;&gt;"MiscelaneousArtist",E778&lt;&gt;"Miscelaneous"),"INSERT into Contributors VALUES (newid(), "&amp;IF(F778&lt;&gt;"Primary Artist", "(select RoleId from ContributorRoles where Name='"&amp;F778&amp;"'), 0", "49, 1")&amp; ", null, (select max(ReleaseId) from Releases where "&amp;IF(A778&lt;&gt;"","UPC="&amp;A778,"Catalog='"&amp;SUBSTITUTE(trim(B778),"'","''")&amp;"'")&amp;" and EnterpriseId="&amp;EntId&amp;"), (select ArtistId from Artists where Name=N'"&amp;SUBSTITUTE(trim(E778),"'","''")&amp;"' and EnterpriseId="&amp;EntId&amp;"), null)",""))</f>
        <v>INSERT into Contributors VALUES (newid(), (select RoleId from ContributorRoles where Name='Engineer'), 0, null, (select max(ReleaseId) from Releases where UPC=761861262388 and EnterpriseId=647322), (select ArtistId from Artists where Name=N'PeJota10*' and EnterpriseId=647322), null)</v>
      </c>
    </row>
    <row r="779">
      <c r="A779" s="110">
        <v>7.61861262494E11</v>
      </c>
      <c r="B779" s="84"/>
      <c r="C779" s="134" t="str">
        <f t="array" ref="C779">ifs(and(isblank($A779),isblank($B779)),"", not(iserror(vlookup($A779&amp;$B779,'3) Release_Label'!$D:$D&amp;'3) Release_Label'!$E:$E,1,0))),vlookup($A779&amp;$B779,{'3) Release_Label'!$D:$D&amp;'3) Release_Label'!$E:$E,'3) Release_Label'!$F:$F},2,0), or(and(not(isblank($B779)),$B779=$B778,$A779&lt;&gt;$A778),and(not(isblank($A779)),$A779=$A778,$B779&lt;&gt;$B778)),"ID LISTS UNALIGNED",and($A779&lt;&gt;"",countif('3) Release_Label'!$D:$D,$A779)=0),"NO UPC MATCH in Release_Label",and($B779&lt;&gt;"",countif('3) Release_Label'!$E:$E,$B779)=0),"NO CATALOG ID MATCH in Release_Label",iserror(vlookup($A779&amp;$B779,'3) Release_Label'!$D:$D&amp;'3) Release_Label'!$E:$E,1,0)),"NO UPC-CATALOG ID pair MATCH in Release_Label" )</f>
        <v>Caramelo</v>
      </c>
      <c r="D779" s="134" t="str">
        <f t="array" ref="D779">ifs(and(isblank($A779),isblank($B779)),"", not(iserror(vlookup($A779&amp;$B779,'3) Release_Label'!$D:$D&amp;'3) Release_Label'!$E:$E,1,0))),vlookup($A779&amp;$B779,{'3) Release_Label'!$D:$D&amp;'3) Release_Label'!$E:$E,'3) Release_Label'!$H:$H},2,0), or(and(not(isblank($B779)),$B779=$B778,$A779&lt;&gt;$A778),and(not(isblank($A779)),$A779=$A778,$B779&lt;&gt;$B778)),"ID LISTS UNALIGNED",and($A779&lt;&gt;"",countif('3) Release_Label'!$D:$D,$A779)=0),"NO UPC MATCH in Release_Label",and($B779&lt;&gt;"",countif('3) Release_Label'!$E:$E,$B779)=0),"NO CATALOG ID MATCH in Release_Label",iserror(vlookup($A779&amp;$B779,'3) Release_Label'!$D:$D&amp;'3) Release_Label'!$E:$E,1,0)),"NO UPC-CATALOG ID pair MATCH in Release_Label" )</f>
        <v>Speed Up</v>
      </c>
      <c r="E779" s="96" t="s">
        <v>53</v>
      </c>
      <c r="F779" s="135" t="s">
        <v>667</v>
      </c>
      <c r="G779" s="136" t="str">
        <f t="array" ref="G779">ifs(or($F779="",$F779="Main Primary Artist"),$F779,not(iserror(vlookup($F779,'Reference info'!$J$5:$J$8,1,0))),"Key Artist",not(iserror(vlookup($F779,'Reference info'!$J$38:$J$405,1,0))),"Performer",not(iserror(vlookup($F779,'Reference info'!$J$10:$J$36,1,0))),"Producer &amp; Engineer")</f>
        <v>Producer &amp; Engineer</v>
      </c>
      <c r="I779" s="8" t="str">
        <f>IF(AND(F779="Main Primary Artist",SUBSTITUTE(E779," ","")&lt;&gt;"VariousArtists",SUBSTITUTE(E779," ","")&lt;&gt;"VariousArtist",E779&lt;&gt;"Various",SUBSTITUTE(E779," ","")&lt;&gt;"AssortedArtists",SUBSTITUTE(E779," ","")&lt;&gt;"AssortedArtist",E779&lt;&gt;"Assorted",SUBSTITUTE(E779," ","")&lt;&gt;"AsortedArtists",SUBSTITUTE(E779," ","")&lt;&gt;"AsortedArtist",E779&lt;&gt;"Asorted",E779&lt;&gt;"Other",,SUBSTITUTE(E779," ","")&lt;&gt;"MiscellaneousArtists",SUBSTITUTE(E779," ","")&lt;&gt;"MiscellaneousArtist",E779&lt;&gt;"Miscellaneous",SUBSTITUTE(E779," ","")&lt;&gt;"MiscelaneousArtists",SUBSTITUTE(E779," ","")&lt;&gt;"MiscelaneousArtist",E779&lt;&gt;"Miscelaneous"),"update Releases set ArtistId=(select ArtistId from Artists where Name=N'"&amp;SUBSTITUTE(trim(E779),"'","''")&amp;"' and EnterpriseId="&amp;EntId&amp;"), SearchKeywords=concat_ws(' ', Name, N'"&amp;SUBSTITUTE(trim(E779),"'","''")&amp;"',(select Name from Labels where LabelId=Releases.LabelId), ReleaseId, UPC, Catalog) where "&amp;IF(A779&lt;&gt;"","UPC="&amp;A779,"Catalog='"&amp;SUBSTITUTE(trim(B779),"'","''")&amp;"'")&amp;" and EnterpriseId="&amp;EntId,IF(and(F779&lt;&gt;"Main Primary Artist",SUBSTITUTE(E779," ","")&lt;&gt;"VariousArtists",SUBSTITUTE(E779," ","")&lt;&gt;"VariousArtist",E779&lt;&gt;"Various",SUBSTITUTE(E779," ","")&lt;&gt;"AssortedArtists",SUBSTITUTE(E779," ","")&lt;&gt;"AssortedArtist",E779&lt;&gt;"Assorted",SUBSTITUTE(E779," ","")&lt;&gt;"AsortedArtists",SUBSTITUTE(E779," ","")&lt;&gt;"AsortedArtist",E779&lt;&gt;"Asorted",E779&lt;&gt;"Other",,SUBSTITUTE(E779," ","")&lt;&gt;"MiscellaneousArtists",SUBSTITUTE(E779," ","")&lt;&gt;"MiscellaneousArtist",E779&lt;&gt;"Miscellaneous",SUBSTITUTE(E779," ","")&lt;&gt;"MiscelaneousArtists",SUBSTITUTE(E779," ","")&lt;&gt;"MiscelaneousArtist",E779&lt;&gt;"Miscelaneous"),"INSERT into Contributors VALUES (newid(), "&amp;IF(F779&lt;&gt;"Primary Artist", "(select RoleId from ContributorRoles where Name='"&amp;F779&amp;"'), 0", "49, 1")&amp; ", null, (select max(ReleaseId) from Releases where "&amp;IF(A779&lt;&gt;"","UPC="&amp;A779,"Catalog='"&amp;SUBSTITUTE(trim(B779),"'","''")&amp;"'")&amp;" and EnterpriseId="&amp;EntId&amp;"), (select ArtistId from Artists where Name=N'"&amp;SUBSTITUTE(trim(E779),"'","''")&amp;"' and EnterpriseId="&amp;EntId&amp;"), null)",""))</f>
        <v>INSERT into Contributors VALUES (newid(), (select RoleId from ContributorRoles where Name='Producer'), 0, null, (select max(ReleaseId) from Releases where UPC=761861262494 and EnterpriseId=647322), (select ArtistId from Artists where Name=N'PeJota10*' and EnterpriseId=647322), null)</v>
      </c>
    </row>
    <row r="780">
      <c r="A780" s="110">
        <v>7.61861262494E11</v>
      </c>
      <c r="B780" s="84"/>
      <c r="C780" s="134" t="str">
        <f t="array" ref="C780">ifs(and(isblank($A780),isblank($B780)),"", not(iserror(vlookup($A780&amp;$B780,'3) Release_Label'!$D:$D&amp;'3) Release_Label'!$E:$E,1,0))),vlookup($A780&amp;$B780,{'3) Release_Label'!$D:$D&amp;'3) Release_Label'!$E:$E,'3) Release_Label'!$F:$F},2,0), or(and(not(isblank($B780)),$B780=$B779,$A780&lt;&gt;$A779),and(not(isblank($A780)),$A780=$A779,$B780&lt;&gt;$B779)),"ID LISTS UNALIGNED",and($A780&lt;&gt;"",countif('3) Release_Label'!$D:$D,$A780)=0),"NO UPC MATCH in Release_Label",and($B780&lt;&gt;"",countif('3) Release_Label'!$E:$E,$B780)=0),"NO CATALOG ID MATCH in Release_Label",iserror(vlookup($A780&amp;$B780,'3) Release_Label'!$D:$D&amp;'3) Release_Label'!$E:$E,1,0)),"NO UPC-CATALOG ID pair MATCH in Release_Label" )</f>
        <v>Caramelo</v>
      </c>
      <c r="D780" s="134" t="str">
        <f t="array" ref="D780">ifs(and(isblank($A780),isblank($B780)),"", not(iserror(vlookup($A780&amp;$B780,'3) Release_Label'!$D:$D&amp;'3) Release_Label'!$E:$E,1,0))),vlookup($A780&amp;$B780,{'3) Release_Label'!$D:$D&amp;'3) Release_Label'!$E:$E,'3) Release_Label'!$H:$H},2,0), or(and(not(isblank($B780)),$B780=$B779,$A780&lt;&gt;$A779),and(not(isblank($A780)),$A780=$A779,$B780&lt;&gt;$B779)),"ID LISTS UNALIGNED",and($A780&lt;&gt;"",countif('3) Release_Label'!$D:$D,$A780)=0),"NO UPC MATCH in Release_Label",and($B780&lt;&gt;"",countif('3) Release_Label'!$E:$E,$B780)=0),"NO CATALOG ID MATCH in Release_Label",iserror(vlookup($A780&amp;$B780,'3) Release_Label'!$D:$D&amp;'3) Release_Label'!$E:$E,1,0)),"NO UPC-CATALOG ID pair MATCH in Release_Label" )</f>
        <v>Speed Up</v>
      </c>
      <c r="E780" s="96" t="s">
        <v>53</v>
      </c>
      <c r="F780" s="140" t="s">
        <v>666</v>
      </c>
      <c r="G780" s="136" t="str">
        <f t="array" ref="G780">ifs(or($F780="",$F780="Main Primary Artist"),$F780,not(iserror(vlookup($F780,'Reference info'!$J$5:$J$8,1,0))),"Key Artist",not(iserror(vlookup($F780,'Reference info'!$J$38:$J$405,1,0))),"Performer",not(iserror(vlookup($F780,'Reference info'!$J$10:$J$36,1,0))),"Producer &amp; Engineer")</f>
        <v>Main Primary Artist</v>
      </c>
      <c r="I780" s="8" t="str">
        <f>IF(AND(F780="Main Primary Artist",SUBSTITUTE(E780," ","")&lt;&gt;"VariousArtists",SUBSTITUTE(E780," ","")&lt;&gt;"VariousArtist",E780&lt;&gt;"Various",SUBSTITUTE(E780," ","")&lt;&gt;"AssortedArtists",SUBSTITUTE(E780," ","")&lt;&gt;"AssortedArtist",E780&lt;&gt;"Assorted",SUBSTITUTE(E780," ","")&lt;&gt;"AsortedArtists",SUBSTITUTE(E780," ","")&lt;&gt;"AsortedArtist",E780&lt;&gt;"Asorted",E780&lt;&gt;"Other",,SUBSTITUTE(E780," ","")&lt;&gt;"MiscellaneousArtists",SUBSTITUTE(E780," ","")&lt;&gt;"MiscellaneousArtist",E780&lt;&gt;"Miscellaneous",SUBSTITUTE(E780," ","")&lt;&gt;"MiscelaneousArtists",SUBSTITUTE(E780," ","")&lt;&gt;"MiscelaneousArtist",E780&lt;&gt;"Miscelaneous"),"update Releases set ArtistId=(select ArtistId from Artists where Name=N'"&amp;SUBSTITUTE(trim(E780),"'","''")&amp;"' and EnterpriseId="&amp;EntId&amp;"), SearchKeywords=concat_ws(' ', Name, N'"&amp;SUBSTITUTE(trim(E780),"'","''")&amp;"',(select Name from Labels where LabelId=Releases.LabelId), ReleaseId, UPC, Catalog) where "&amp;IF(A780&lt;&gt;"","UPC="&amp;A780,"Catalog='"&amp;SUBSTITUTE(trim(B780),"'","''")&amp;"'")&amp;" and EnterpriseId="&amp;EntId,IF(and(F780&lt;&gt;"Main Primary Artist",SUBSTITUTE(E780," ","")&lt;&gt;"VariousArtists",SUBSTITUTE(E780," ","")&lt;&gt;"VariousArtist",E780&lt;&gt;"Various",SUBSTITUTE(E780," ","")&lt;&gt;"AssortedArtists",SUBSTITUTE(E780," ","")&lt;&gt;"AssortedArtist",E780&lt;&gt;"Assorted",SUBSTITUTE(E780," ","")&lt;&gt;"AsortedArtists",SUBSTITUTE(E780," ","")&lt;&gt;"AsortedArtist",E780&lt;&gt;"Asorted",E780&lt;&gt;"Other",,SUBSTITUTE(E780," ","")&lt;&gt;"MiscellaneousArtists",SUBSTITUTE(E780," ","")&lt;&gt;"MiscellaneousArtist",E780&lt;&gt;"Miscellaneous",SUBSTITUTE(E780," ","")&lt;&gt;"MiscelaneousArtists",SUBSTITUTE(E780," ","")&lt;&gt;"MiscelaneousArtist",E780&lt;&gt;"Miscelaneous"),"INSERT into Contributors VALUES (newid(), "&amp;IF(F780&lt;&gt;"Primary Artist", "(select RoleId from ContributorRoles where Name='"&amp;F780&amp;"'), 0", "49, 1")&amp; ", null, (select max(ReleaseId) from Releases where "&amp;IF(A780&lt;&gt;"","UPC="&amp;A780,"Catalog='"&amp;SUBSTITUTE(trim(B780),"'","''")&amp;"'")&amp;" and EnterpriseId="&amp;EntId&amp;"), (select ArtistId from Artists where Name=N'"&amp;SUBSTITUTE(trim(E780),"'","''")&amp;"' and EnterpriseId="&amp;EntId&amp;"), null)",""))</f>
        <v>update Releases set ArtistId=(select ArtistId from Artists where Name=N'PeJota10*' and EnterpriseId=647322), SearchKeywords=concat_ws(' ', Name, N'PeJota10*',(select Name from Labels where LabelId=Releases.LabelId), ReleaseId, UPC, Catalog) where UPC=761861262494 and EnterpriseId=647322</v>
      </c>
    </row>
    <row r="781">
      <c r="A781" s="110">
        <v>7.61861262494E11</v>
      </c>
      <c r="B781" s="84"/>
      <c r="C781" s="134" t="str">
        <f t="array" ref="C781">ifs(and(isblank($A781),isblank($B781)),"", not(iserror(vlookup($A781&amp;$B781,'3) Release_Label'!$D:$D&amp;'3) Release_Label'!$E:$E,1,0))),vlookup($A781&amp;$B781,{'3) Release_Label'!$D:$D&amp;'3) Release_Label'!$E:$E,'3) Release_Label'!$F:$F},2,0), or(and(not(isblank($B781)),$B781=$B780,$A781&lt;&gt;$A780),and(not(isblank($A781)),$A781=$A780,$B781&lt;&gt;$B780)),"ID LISTS UNALIGNED",and($A781&lt;&gt;"",countif('3) Release_Label'!$D:$D,$A781)=0),"NO UPC MATCH in Release_Label",and($B781&lt;&gt;"",countif('3) Release_Label'!$E:$E,$B781)=0),"NO CATALOG ID MATCH in Release_Label",iserror(vlookup($A781&amp;$B781,'3) Release_Label'!$D:$D&amp;'3) Release_Label'!$E:$E,1,0)),"NO UPC-CATALOG ID pair MATCH in Release_Label" )</f>
        <v>Caramelo</v>
      </c>
      <c r="D781" s="134" t="str">
        <f t="array" ref="D781">ifs(and(isblank($A781),isblank($B781)),"", not(iserror(vlookup($A781&amp;$B781,'3) Release_Label'!$D:$D&amp;'3) Release_Label'!$E:$E,1,0))),vlookup($A781&amp;$B781,{'3) Release_Label'!$D:$D&amp;'3) Release_Label'!$E:$E,'3) Release_Label'!$H:$H},2,0), or(and(not(isblank($B781)),$B781=$B780,$A781&lt;&gt;$A780),and(not(isblank($A781)),$A781=$A780,$B781&lt;&gt;$B780)),"ID LISTS UNALIGNED",and($A781&lt;&gt;"",countif('3) Release_Label'!$D:$D,$A781)=0),"NO UPC MATCH in Release_Label",and($B781&lt;&gt;"",countif('3) Release_Label'!$E:$E,$B781)=0),"NO CATALOG ID MATCH in Release_Label",iserror(vlookup($A781&amp;$B781,'3) Release_Label'!$D:$D&amp;'3) Release_Label'!$E:$E,1,0)),"NO UPC-CATALOG ID pair MATCH in Release_Label" )</f>
        <v>Speed Up</v>
      </c>
      <c r="E781" s="96" t="s">
        <v>53</v>
      </c>
      <c r="F781" s="135" t="s">
        <v>669</v>
      </c>
      <c r="G781" s="136" t="str">
        <f t="array" ref="G781">ifs(or($F781="",$F781="Main Primary Artist"),$F781,not(iserror(vlookup($F781,'Reference info'!$J$5:$J$8,1,0))),"Key Artist",not(iserror(vlookup($F781,'Reference info'!$J$38:$J$405,1,0))),"Performer",not(iserror(vlookup($F781,'Reference info'!$J$10:$J$36,1,0))),"Producer &amp; Engineer")</f>
        <v>Producer &amp; Engineer</v>
      </c>
      <c r="I781" s="8" t="str">
        <f>IF(AND(F781="Main Primary Artist",SUBSTITUTE(E781," ","")&lt;&gt;"VariousArtists",SUBSTITUTE(E781," ","")&lt;&gt;"VariousArtist",E781&lt;&gt;"Various",SUBSTITUTE(E781," ","")&lt;&gt;"AssortedArtists",SUBSTITUTE(E781," ","")&lt;&gt;"AssortedArtist",E781&lt;&gt;"Assorted",SUBSTITUTE(E781," ","")&lt;&gt;"AsortedArtists",SUBSTITUTE(E781," ","")&lt;&gt;"AsortedArtist",E781&lt;&gt;"Asorted",E781&lt;&gt;"Other",,SUBSTITUTE(E781," ","")&lt;&gt;"MiscellaneousArtists",SUBSTITUTE(E781," ","")&lt;&gt;"MiscellaneousArtist",E781&lt;&gt;"Miscellaneous",SUBSTITUTE(E781," ","")&lt;&gt;"MiscelaneousArtists",SUBSTITUTE(E781," ","")&lt;&gt;"MiscelaneousArtist",E781&lt;&gt;"Miscelaneous"),"update Releases set ArtistId=(select ArtistId from Artists where Name=N'"&amp;SUBSTITUTE(trim(E781),"'","''")&amp;"' and EnterpriseId="&amp;EntId&amp;"), SearchKeywords=concat_ws(' ', Name, N'"&amp;SUBSTITUTE(trim(E781),"'","''")&amp;"',(select Name from Labels where LabelId=Releases.LabelId), ReleaseId, UPC, Catalog) where "&amp;IF(A781&lt;&gt;"","UPC="&amp;A781,"Catalog='"&amp;SUBSTITUTE(trim(B781),"'","''")&amp;"'")&amp;" and EnterpriseId="&amp;EntId,IF(and(F781&lt;&gt;"Main Primary Artist",SUBSTITUTE(E781," ","")&lt;&gt;"VariousArtists",SUBSTITUTE(E781," ","")&lt;&gt;"VariousArtist",E781&lt;&gt;"Various",SUBSTITUTE(E781," ","")&lt;&gt;"AssortedArtists",SUBSTITUTE(E781," ","")&lt;&gt;"AssortedArtist",E781&lt;&gt;"Assorted",SUBSTITUTE(E781," ","")&lt;&gt;"AsortedArtists",SUBSTITUTE(E781," ","")&lt;&gt;"AsortedArtist",E781&lt;&gt;"Asorted",E781&lt;&gt;"Other",,SUBSTITUTE(E781," ","")&lt;&gt;"MiscellaneousArtists",SUBSTITUTE(E781," ","")&lt;&gt;"MiscellaneousArtist",E781&lt;&gt;"Miscellaneous",SUBSTITUTE(E781," ","")&lt;&gt;"MiscelaneousArtists",SUBSTITUTE(E781," ","")&lt;&gt;"MiscelaneousArtist",E781&lt;&gt;"Miscelaneous"),"INSERT into Contributors VALUES (newid(), "&amp;IF(F781&lt;&gt;"Primary Artist", "(select RoleId from ContributorRoles where Name='"&amp;F781&amp;"'), 0", "49, 1")&amp; ", null, (select max(ReleaseId) from Releases where "&amp;IF(A781&lt;&gt;"","UPC="&amp;A781,"Catalog='"&amp;SUBSTITUTE(trim(B781),"'","''")&amp;"'")&amp;" and EnterpriseId="&amp;EntId&amp;"), (select ArtistId from Artists where Name=N'"&amp;SUBSTITUTE(trim(E781),"'","''")&amp;"' and EnterpriseId="&amp;EntId&amp;"), null)",""))</f>
        <v>INSERT into Contributors VALUES (newid(), (select RoleId from ContributorRoles where Name='Engineer'), 0, null, (select max(ReleaseId) from Releases where UPC=761861262494 and EnterpriseId=647322), (select ArtistId from Artists where Name=N'PeJota10*' and EnterpriseId=647322), null)</v>
      </c>
    </row>
    <row r="782">
      <c r="A782" s="110">
        <v>7.61861734434E11</v>
      </c>
      <c r="B782" s="84"/>
      <c r="C782" s="134" t="str">
        <f t="array" ref="C782">ifs(and(isblank($A782),isblank($B782)),"", not(iserror(vlookup($A782&amp;$B782,'3) Release_Label'!$D:$D&amp;'3) Release_Label'!$E:$E,1,0))),vlookup($A782&amp;$B782,{'3) Release_Label'!$D:$D&amp;'3) Release_Label'!$E:$E,'3) Release_Label'!$F:$F},2,0), or(and(not(isblank($B782)),$B782=$B781,$A782&lt;&gt;$A781),and(not(isblank($A782)),$A782=$A781,$B782&lt;&gt;$B781)),"ID LISTS UNALIGNED",and($A782&lt;&gt;"",countif('3) Release_Label'!$D:$D,$A782)=0),"NO UPC MATCH in Release_Label",and($B782&lt;&gt;"",countif('3) Release_Label'!$E:$E,$B782)=0),"NO CATALOG ID MATCH in Release_Label",iserror(vlookup($A782&amp;$B782,'3) Release_Label'!$D:$D&amp;'3) Release_Label'!$E:$E,1,0)),"NO UPC-CATALOG ID pair MATCH in Release_Label" )</f>
        <v>Imperador e o Egoísta</v>
      </c>
      <c r="D782" s="134" t="str">
        <f t="array" ref="D782">ifs(and(isblank($A782),isblank($B782)),"", not(iserror(vlookup($A782&amp;$B782,'3) Release_Label'!$D:$D&amp;'3) Release_Label'!$E:$E,1,0))),vlookup($A782&amp;$B782,{'3) Release_Label'!$D:$D&amp;'3) Release_Label'!$E:$E,'3) Release_Label'!$H:$H},2,0), or(and(not(isblank($B782)),$B782=$B781,$A782&lt;&gt;$A781),and(not(isblank($A782)),$A782=$A781,$B782&lt;&gt;$B781)),"ID LISTS UNALIGNED",and($A782&lt;&gt;"",countif('3) Release_Label'!$D:$D,$A782)=0),"NO UPC MATCH in Release_Label",and($B782&lt;&gt;"",countif('3) Release_Label'!$E:$E,$B782)=0),"NO CATALOG ID MATCH in Release_Label",iserror(vlookup($A782&amp;$B782,'3) Release_Label'!$D:$D&amp;'3) Release_Label'!$E:$E,1,0)),"NO UPC-CATALOG ID pair MATCH in Release_Label" )</f>
        <v>Speed Up</v>
      </c>
      <c r="E782" s="96" t="s">
        <v>53</v>
      </c>
      <c r="F782" s="135" t="s">
        <v>667</v>
      </c>
      <c r="G782" s="136" t="str">
        <f t="array" ref="G782">ifs(or($F782="",$F782="Main Primary Artist"),$F782,not(iserror(vlookup($F782,'Reference info'!$J$5:$J$8,1,0))),"Key Artist",not(iserror(vlookup($F782,'Reference info'!$J$38:$J$405,1,0))),"Performer",not(iserror(vlookup($F782,'Reference info'!$J$10:$J$36,1,0))),"Producer &amp; Engineer")</f>
        <v>Producer &amp; Engineer</v>
      </c>
      <c r="I782" s="8" t="str">
        <f>IF(AND(F782="Main Primary Artist",SUBSTITUTE(E782," ","")&lt;&gt;"VariousArtists",SUBSTITUTE(E782," ","")&lt;&gt;"VariousArtist",E782&lt;&gt;"Various",SUBSTITUTE(E782," ","")&lt;&gt;"AssortedArtists",SUBSTITUTE(E782," ","")&lt;&gt;"AssortedArtist",E782&lt;&gt;"Assorted",SUBSTITUTE(E782," ","")&lt;&gt;"AsortedArtists",SUBSTITUTE(E782," ","")&lt;&gt;"AsortedArtist",E782&lt;&gt;"Asorted",E782&lt;&gt;"Other",,SUBSTITUTE(E782," ","")&lt;&gt;"MiscellaneousArtists",SUBSTITUTE(E782," ","")&lt;&gt;"MiscellaneousArtist",E782&lt;&gt;"Miscellaneous",SUBSTITUTE(E782," ","")&lt;&gt;"MiscelaneousArtists",SUBSTITUTE(E782," ","")&lt;&gt;"MiscelaneousArtist",E782&lt;&gt;"Miscelaneous"),"update Releases set ArtistId=(select ArtistId from Artists where Name=N'"&amp;SUBSTITUTE(trim(E782),"'","''")&amp;"' and EnterpriseId="&amp;EntId&amp;"), SearchKeywords=concat_ws(' ', Name, N'"&amp;SUBSTITUTE(trim(E782),"'","''")&amp;"',(select Name from Labels where LabelId=Releases.LabelId), ReleaseId, UPC, Catalog) where "&amp;IF(A782&lt;&gt;"","UPC="&amp;A782,"Catalog='"&amp;SUBSTITUTE(trim(B782),"'","''")&amp;"'")&amp;" and EnterpriseId="&amp;EntId,IF(and(F782&lt;&gt;"Main Primary Artist",SUBSTITUTE(E782," ","")&lt;&gt;"VariousArtists",SUBSTITUTE(E782," ","")&lt;&gt;"VariousArtist",E782&lt;&gt;"Various",SUBSTITUTE(E782," ","")&lt;&gt;"AssortedArtists",SUBSTITUTE(E782," ","")&lt;&gt;"AssortedArtist",E782&lt;&gt;"Assorted",SUBSTITUTE(E782," ","")&lt;&gt;"AsortedArtists",SUBSTITUTE(E782," ","")&lt;&gt;"AsortedArtist",E782&lt;&gt;"Asorted",E782&lt;&gt;"Other",,SUBSTITUTE(E782," ","")&lt;&gt;"MiscellaneousArtists",SUBSTITUTE(E782," ","")&lt;&gt;"MiscellaneousArtist",E782&lt;&gt;"Miscellaneous",SUBSTITUTE(E782," ","")&lt;&gt;"MiscelaneousArtists",SUBSTITUTE(E782," ","")&lt;&gt;"MiscelaneousArtist",E782&lt;&gt;"Miscelaneous"),"INSERT into Contributors VALUES (newid(), "&amp;IF(F782&lt;&gt;"Primary Artist", "(select RoleId from ContributorRoles where Name='"&amp;F782&amp;"'), 0", "49, 1")&amp; ", null, (select max(ReleaseId) from Releases where "&amp;IF(A782&lt;&gt;"","UPC="&amp;A782,"Catalog='"&amp;SUBSTITUTE(trim(B782),"'","''")&amp;"'")&amp;" and EnterpriseId="&amp;EntId&amp;"), (select ArtistId from Artists where Name=N'"&amp;SUBSTITUTE(trim(E782),"'","''")&amp;"' and EnterpriseId="&amp;EntId&amp;"), null)",""))</f>
        <v>INSERT into Contributors VALUES (newid(), (select RoleId from ContributorRoles where Name='Producer'), 0, null, (select max(ReleaseId) from Releases where UPC=761861734434 and EnterpriseId=647322), (select ArtistId from Artists where Name=N'PeJota10*' and EnterpriseId=647322), null)</v>
      </c>
    </row>
    <row r="783">
      <c r="A783" s="110">
        <v>7.61861734434E11</v>
      </c>
      <c r="B783" s="84"/>
      <c r="C783" s="134" t="str">
        <f t="array" ref="C783">ifs(and(isblank($A783),isblank($B783)),"", not(iserror(vlookup($A783&amp;$B783,'3) Release_Label'!$D:$D&amp;'3) Release_Label'!$E:$E,1,0))),vlookup($A783&amp;$B783,{'3) Release_Label'!$D:$D&amp;'3) Release_Label'!$E:$E,'3) Release_Label'!$F:$F},2,0), or(and(not(isblank($B783)),$B783=$B782,$A783&lt;&gt;$A782),and(not(isblank($A783)),$A783=$A782,$B783&lt;&gt;$B782)),"ID LISTS UNALIGNED",and($A783&lt;&gt;"",countif('3) Release_Label'!$D:$D,$A783)=0),"NO UPC MATCH in Release_Label",and($B783&lt;&gt;"",countif('3) Release_Label'!$E:$E,$B783)=0),"NO CATALOG ID MATCH in Release_Label",iserror(vlookup($A783&amp;$B783,'3) Release_Label'!$D:$D&amp;'3) Release_Label'!$E:$E,1,0)),"NO UPC-CATALOG ID pair MATCH in Release_Label" )</f>
        <v>Imperador e o Egoísta</v>
      </c>
      <c r="D783" s="134" t="str">
        <f t="array" ref="D783">ifs(and(isblank($A783),isblank($B783)),"", not(iserror(vlookup($A783&amp;$B783,'3) Release_Label'!$D:$D&amp;'3) Release_Label'!$E:$E,1,0))),vlookup($A783&amp;$B783,{'3) Release_Label'!$D:$D&amp;'3) Release_Label'!$E:$E,'3) Release_Label'!$H:$H},2,0), or(and(not(isblank($B783)),$B783=$B782,$A783&lt;&gt;$A782),and(not(isblank($A783)),$A783=$A782,$B783&lt;&gt;$B782)),"ID LISTS UNALIGNED",and($A783&lt;&gt;"",countif('3) Release_Label'!$D:$D,$A783)=0),"NO UPC MATCH in Release_Label",and($B783&lt;&gt;"",countif('3) Release_Label'!$E:$E,$B783)=0),"NO CATALOG ID MATCH in Release_Label",iserror(vlookup($A783&amp;$B783,'3) Release_Label'!$D:$D&amp;'3) Release_Label'!$E:$E,1,0)),"NO UPC-CATALOG ID pair MATCH in Release_Label" )</f>
        <v>Speed Up</v>
      </c>
      <c r="E783" s="96" t="s">
        <v>79</v>
      </c>
      <c r="F783" s="140" t="s">
        <v>671</v>
      </c>
      <c r="G783" s="136" t="str">
        <f t="array" ref="G783">ifs(or($F783="",$F783="Main Primary Artist"),$F783,not(iserror(vlookup($F783,'Reference info'!$J$5:$J$8,1,0))),"Key Artist",not(iserror(vlookup($F783,'Reference info'!$J$38:$J$405,1,0))),"Performer",not(iserror(vlookup($F783,'Reference info'!$J$10:$J$36,1,0))),"Producer &amp; Engineer")</f>
        <v>Key Artist</v>
      </c>
      <c r="I783" s="8" t="str">
        <f>IF(AND(F783="Main Primary Artist",SUBSTITUTE(E783," ","")&lt;&gt;"VariousArtists",SUBSTITUTE(E783," ","")&lt;&gt;"VariousArtist",E783&lt;&gt;"Various",SUBSTITUTE(E783," ","")&lt;&gt;"AssortedArtists",SUBSTITUTE(E783," ","")&lt;&gt;"AssortedArtist",E783&lt;&gt;"Assorted",SUBSTITUTE(E783," ","")&lt;&gt;"AsortedArtists",SUBSTITUTE(E783," ","")&lt;&gt;"AsortedArtist",E783&lt;&gt;"Asorted",E783&lt;&gt;"Other",,SUBSTITUTE(E783," ","")&lt;&gt;"MiscellaneousArtists",SUBSTITUTE(E783," ","")&lt;&gt;"MiscellaneousArtist",E783&lt;&gt;"Miscellaneous",SUBSTITUTE(E783," ","")&lt;&gt;"MiscelaneousArtists",SUBSTITUTE(E783," ","")&lt;&gt;"MiscelaneousArtist",E783&lt;&gt;"Miscelaneous"),"update Releases set ArtistId=(select ArtistId from Artists where Name=N'"&amp;SUBSTITUTE(trim(E783),"'","''")&amp;"' and EnterpriseId="&amp;EntId&amp;"), SearchKeywords=concat_ws(' ', Name, N'"&amp;SUBSTITUTE(trim(E783),"'","''")&amp;"',(select Name from Labels where LabelId=Releases.LabelId), ReleaseId, UPC, Catalog) where "&amp;IF(A783&lt;&gt;"","UPC="&amp;A783,"Catalog='"&amp;SUBSTITUTE(trim(B783),"'","''")&amp;"'")&amp;" and EnterpriseId="&amp;EntId,IF(and(F783&lt;&gt;"Main Primary Artist",SUBSTITUTE(E783," ","")&lt;&gt;"VariousArtists",SUBSTITUTE(E783," ","")&lt;&gt;"VariousArtist",E783&lt;&gt;"Various",SUBSTITUTE(E783," ","")&lt;&gt;"AssortedArtists",SUBSTITUTE(E783," ","")&lt;&gt;"AssortedArtist",E783&lt;&gt;"Assorted",SUBSTITUTE(E783," ","")&lt;&gt;"AsortedArtists",SUBSTITUTE(E783," ","")&lt;&gt;"AsortedArtist",E783&lt;&gt;"Asorted",E783&lt;&gt;"Other",,SUBSTITUTE(E783," ","")&lt;&gt;"MiscellaneousArtists",SUBSTITUTE(E783," ","")&lt;&gt;"MiscellaneousArtist",E783&lt;&gt;"Miscellaneous",SUBSTITUTE(E783," ","")&lt;&gt;"MiscelaneousArtists",SUBSTITUTE(E783," ","")&lt;&gt;"MiscelaneousArtist",E783&lt;&gt;"Miscelaneous"),"INSERT into Contributors VALUES (newid(), "&amp;IF(F783&lt;&gt;"Primary Artist", "(select RoleId from ContributorRoles where Name='"&amp;F783&amp;"'), 0", "49, 1")&amp; ", null, (select max(ReleaseId) from Releases where "&amp;IF(A783&lt;&gt;"","UPC="&amp;A783,"Catalog='"&amp;SUBSTITUTE(trim(B783),"'","''")&amp;"'")&amp;" and EnterpriseId="&amp;EntId&amp;"), (select ArtistId from Artists where Name=N'"&amp;SUBSTITUTE(trim(E783),"'","''")&amp;"' and EnterpriseId="&amp;EntId&amp;"), null)",""))</f>
        <v>INSERT into Contributors VALUES (newid(), 49, 1, null, (select max(ReleaseId) from Releases where UPC=761861734434 and EnterpriseId=647322), (select ArtistId from Artists where Name=N'$hinepsj' and EnterpriseId=647322), null)</v>
      </c>
    </row>
    <row r="784">
      <c r="A784" s="110">
        <v>7.61861734434E11</v>
      </c>
      <c r="B784" s="84"/>
      <c r="C784" s="134" t="str">
        <f t="array" ref="C784">ifs(and(isblank($A784),isblank($B784)),"", not(iserror(vlookup($A784&amp;$B784,'3) Release_Label'!$D:$D&amp;'3) Release_Label'!$E:$E,1,0))),vlookup($A784&amp;$B784,{'3) Release_Label'!$D:$D&amp;'3) Release_Label'!$E:$E,'3) Release_Label'!$F:$F},2,0), or(and(not(isblank($B784)),$B784=$B783,$A784&lt;&gt;$A783),and(not(isblank($A784)),$A784=$A783,$B784&lt;&gt;$B783)),"ID LISTS UNALIGNED",and($A784&lt;&gt;"",countif('3) Release_Label'!$D:$D,$A784)=0),"NO UPC MATCH in Release_Label",and($B784&lt;&gt;"",countif('3) Release_Label'!$E:$E,$B784)=0),"NO CATALOG ID MATCH in Release_Label",iserror(vlookup($A784&amp;$B784,'3) Release_Label'!$D:$D&amp;'3) Release_Label'!$E:$E,1,0)),"NO UPC-CATALOG ID pair MATCH in Release_Label" )</f>
        <v>Imperador e o Egoísta</v>
      </c>
      <c r="D784" s="134" t="str">
        <f t="array" ref="D784">ifs(and(isblank($A784),isblank($B784)),"", not(iserror(vlookup($A784&amp;$B784,'3) Release_Label'!$D:$D&amp;'3) Release_Label'!$E:$E,1,0))),vlookup($A784&amp;$B784,{'3) Release_Label'!$D:$D&amp;'3) Release_Label'!$E:$E,'3) Release_Label'!$H:$H},2,0), or(and(not(isblank($B784)),$B784=$B783,$A784&lt;&gt;$A783),and(not(isblank($A784)),$A784=$A783,$B784&lt;&gt;$B783)),"ID LISTS UNALIGNED",and($A784&lt;&gt;"",countif('3) Release_Label'!$D:$D,$A784)=0),"NO UPC MATCH in Release_Label",and($B784&lt;&gt;"",countif('3) Release_Label'!$E:$E,$B784)=0),"NO CATALOG ID MATCH in Release_Label",iserror(vlookup($A784&amp;$B784,'3) Release_Label'!$D:$D&amp;'3) Release_Label'!$E:$E,1,0)),"NO UPC-CATALOG ID pair MATCH in Release_Label" )</f>
        <v>Speed Up</v>
      </c>
      <c r="E784" s="96" t="s">
        <v>97</v>
      </c>
      <c r="F784" s="140" t="s">
        <v>671</v>
      </c>
      <c r="G784" s="136" t="str">
        <f t="array" ref="G784">ifs(or($F784="",$F784="Main Primary Artist"),$F784,not(iserror(vlookup($F784,'Reference info'!$J$5:$J$8,1,0))),"Key Artist",not(iserror(vlookup($F784,'Reference info'!$J$38:$J$405,1,0))),"Performer",not(iserror(vlookup($F784,'Reference info'!$J$10:$J$36,1,0))),"Producer &amp; Engineer")</f>
        <v>Key Artist</v>
      </c>
      <c r="I784" s="8" t="str">
        <f>IF(AND(F784="Main Primary Artist",SUBSTITUTE(E784," ","")&lt;&gt;"VariousArtists",SUBSTITUTE(E784," ","")&lt;&gt;"VariousArtist",E784&lt;&gt;"Various",SUBSTITUTE(E784," ","")&lt;&gt;"AssortedArtists",SUBSTITUTE(E784," ","")&lt;&gt;"AssortedArtist",E784&lt;&gt;"Assorted",SUBSTITUTE(E784," ","")&lt;&gt;"AsortedArtists",SUBSTITUTE(E784," ","")&lt;&gt;"AsortedArtist",E784&lt;&gt;"Asorted",E784&lt;&gt;"Other",,SUBSTITUTE(E784," ","")&lt;&gt;"MiscellaneousArtists",SUBSTITUTE(E784," ","")&lt;&gt;"MiscellaneousArtist",E784&lt;&gt;"Miscellaneous",SUBSTITUTE(E784," ","")&lt;&gt;"MiscelaneousArtists",SUBSTITUTE(E784," ","")&lt;&gt;"MiscelaneousArtist",E784&lt;&gt;"Miscelaneous"),"update Releases set ArtistId=(select ArtistId from Artists where Name=N'"&amp;SUBSTITUTE(trim(E784),"'","''")&amp;"' and EnterpriseId="&amp;EntId&amp;"), SearchKeywords=concat_ws(' ', Name, N'"&amp;SUBSTITUTE(trim(E784),"'","''")&amp;"',(select Name from Labels where LabelId=Releases.LabelId), ReleaseId, UPC, Catalog) where "&amp;IF(A784&lt;&gt;"","UPC="&amp;A784,"Catalog='"&amp;SUBSTITUTE(trim(B784),"'","''")&amp;"'")&amp;" and EnterpriseId="&amp;EntId,IF(and(F784&lt;&gt;"Main Primary Artist",SUBSTITUTE(E784," ","")&lt;&gt;"VariousArtists",SUBSTITUTE(E784," ","")&lt;&gt;"VariousArtist",E784&lt;&gt;"Various",SUBSTITUTE(E784," ","")&lt;&gt;"AssortedArtists",SUBSTITUTE(E784," ","")&lt;&gt;"AssortedArtist",E784&lt;&gt;"Assorted",SUBSTITUTE(E784," ","")&lt;&gt;"AsortedArtists",SUBSTITUTE(E784," ","")&lt;&gt;"AsortedArtist",E784&lt;&gt;"Asorted",E784&lt;&gt;"Other",,SUBSTITUTE(E784," ","")&lt;&gt;"MiscellaneousArtists",SUBSTITUTE(E784," ","")&lt;&gt;"MiscellaneousArtist",E784&lt;&gt;"Miscellaneous",SUBSTITUTE(E784," ","")&lt;&gt;"MiscelaneousArtists",SUBSTITUTE(E784," ","")&lt;&gt;"MiscelaneousArtist",E784&lt;&gt;"Miscelaneous"),"INSERT into Contributors VALUES (newid(), "&amp;IF(F784&lt;&gt;"Primary Artist", "(select RoleId from ContributorRoles where Name='"&amp;F784&amp;"'), 0", "49, 1")&amp; ", null, (select max(ReleaseId) from Releases where "&amp;IF(A784&lt;&gt;"","UPC="&amp;A784,"Catalog='"&amp;SUBSTITUTE(trim(B784),"'","''")&amp;"'")&amp;" and EnterpriseId="&amp;EntId&amp;"), (select ArtistId from Artists where Name=N'"&amp;SUBSTITUTE(trim(E784),"'","''")&amp;"' and EnterpriseId="&amp;EntId&amp;"), null)",""))</f>
        <v>INSERT into Contributors VALUES (newid(), 49, 1, null, (select max(ReleaseId) from Releases where UPC=761861734434 and EnterpriseId=647322), (select ArtistId from Artists where Name=N'Atilla' and EnterpriseId=647322), null)</v>
      </c>
    </row>
    <row r="785">
      <c r="A785" s="110">
        <v>7.61861734434E11</v>
      </c>
      <c r="B785" s="84"/>
      <c r="C785" s="134" t="str">
        <f t="array" ref="C785">ifs(and(isblank($A785),isblank($B785)),"", not(iserror(vlookup($A785&amp;$B785,'3) Release_Label'!$D:$D&amp;'3) Release_Label'!$E:$E,1,0))),vlookup($A785&amp;$B785,{'3) Release_Label'!$D:$D&amp;'3) Release_Label'!$E:$E,'3) Release_Label'!$F:$F},2,0), or(and(not(isblank($B785)),$B785=$B784,$A785&lt;&gt;$A784),and(not(isblank($A785)),$A785=$A784,$B785&lt;&gt;$B784)),"ID LISTS UNALIGNED",and($A785&lt;&gt;"",countif('3) Release_Label'!$D:$D,$A785)=0),"NO UPC MATCH in Release_Label",and($B785&lt;&gt;"",countif('3) Release_Label'!$E:$E,$B785)=0),"NO CATALOG ID MATCH in Release_Label",iserror(vlookup($A785&amp;$B785,'3) Release_Label'!$D:$D&amp;'3) Release_Label'!$E:$E,1,0)),"NO UPC-CATALOG ID pair MATCH in Release_Label" )</f>
        <v>Imperador e o Egoísta</v>
      </c>
      <c r="D785" s="134" t="str">
        <f t="array" ref="D785">ifs(and(isblank($A785),isblank($B785)),"", not(iserror(vlookup($A785&amp;$B785,'3) Release_Label'!$D:$D&amp;'3) Release_Label'!$E:$E,1,0))),vlookup($A785&amp;$B785,{'3) Release_Label'!$D:$D&amp;'3) Release_Label'!$E:$E,'3) Release_Label'!$H:$H},2,0), or(and(not(isblank($B785)),$B785=$B784,$A785&lt;&gt;$A784),and(not(isblank($A785)),$A785=$A784,$B785&lt;&gt;$B784)),"ID LISTS UNALIGNED",and($A785&lt;&gt;"",countif('3) Release_Label'!$D:$D,$A785)=0),"NO UPC MATCH in Release_Label",and($B785&lt;&gt;"",countif('3) Release_Label'!$E:$E,$B785)=0),"NO CATALOG ID MATCH in Release_Label",iserror(vlookup($A785&amp;$B785,'3) Release_Label'!$D:$D&amp;'3) Release_Label'!$E:$E,1,0)),"NO UPC-CATALOG ID pair MATCH in Release_Label" )</f>
        <v>Speed Up</v>
      </c>
      <c r="E785" s="96" t="s">
        <v>53</v>
      </c>
      <c r="F785" s="140" t="s">
        <v>666</v>
      </c>
      <c r="G785" s="136" t="str">
        <f t="array" ref="G785">ifs(or($F785="",$F785="Main Primary Artist"),$F785,not(iserror(vlookup($F785,'Reference info'!$J$5:$J$8,1,0))),"Key Artist",not(iserror(vlookup($F785,'Reference info'!$J$38:$J$405,1,0))),"Performer",not(iserror(vlookup($F785,'Reference info'!$J$10:$J$36,1,0))),"Producer &amp; Engineer")</f>
        <v>Main Primary Artist</v>
      </c>
      <c r="I785" s="8" t="str">
        <f>IF(AND(F785="Main Primary Artist",SUBSTITUTE(E785," ","")&lt;&gt;"VariousArtists",SUBSTITUTE(E785," ","")&lt;&gt;"VariousArtist",E785&lt;&gt;"Various",SUBSTITUTE(E785," ","")&lt;&gt;"AssortedArtists",SUBSTITUTE(E785," ","")&lt;&gt;"AssortedArtist",E785&lt;&gt;"Assorted",SUBSTITUTE(E785," ","")&lt;&gt;"AsortedArtists",SUBSTITUTE(E785," ","")&lt;&gt;"AsortedArtist",E785&lt;&gt;"Asorted",E785&lt;&gt;"Other",,SUBSTITUTE(E785," ","")&lt;&gt;"MiscellaneousArtists",SUBSTITUTE(E785," ","")&lt;&gt;"MiscellaneousArtist",E785&lt;&gt;"Miscellaneous",SUBSTITUTE(E785," ","")&lt;&gt;"MiscelaneousArtists",SUBSTITUTE(E785," ","")&lt;&gt;"MiscelaneousArtist",E785&lt;&gt;"Miscelaneous"),"update Releases set ArtistId=(select ArtistId from Artists where Name=N'"&amp;SUBSTITUTE(trim(E785),"'","''")&amp;"' and EnterpriseId="&amp;EntId&amp;"), SearchKeywords=concat_ws(' ', Name, N'"&amp;SUBSTITUTE(trim(E785),"'","''")&amp;"',(select Name from Labels where LabelId=Releases.LabelId), ReleaseId, UPC, Catalog) where "&amp;IF(A785&lt;&gt;"","UPC="&amp;A785,"Catalog='"&amp;SUBSTITUTE(trim(B785),"'","''")&amp;"'")&amp;" and EnterpriseId="&amp;EntId,IF(and(F785&lt;&gt;"Main Primary Artist",SUBSTITUTE(E785," ","")&lt;&gt;"VariousArtists",SUBSTITUTE(E785," ","")&lt;&gt;"VariousArtist",E785&lt;&gt;"Various",SUBSTITUTE(E785," ","")&lt;&gt;"AssortedArtists",SUBSTITUTE(E785," ","")&lt;&gt;"AssortedArtist",E785&lt;&gt;"Assorted",SUBSTITUTE(E785," ","")&lt;&gt;"AsortedArtists",SUBSTITUTE(E785," ","")&lt;&gt;"AsortedArtist",E785&lt;&gt;"Asorted",E785&lt;&gt;"Other",,SUBSTITUTE(E785," ","")&lt;&gt;"MiscellaneousArtists",SUBSTITUTE(E785," ","")&lt;&gt;"MiscellaneousArtist",E785&lt;&gt;"Miscellaneous",SUBSTITUTE(E785," ","")&lt;&gt;"MiscelaneousArtists",SUBSTITUTE(E785," ","")&lt;&gt;"MiscelaneousArtist",E785&lt;&gt;"Miscelaneous"),"INSERT into Contributors VALUES (newid(), "&amp;IF(F785&lt;&gt;"Primary Artist", "(select RoleId from ContributorRoles where Name='"&amp;F785&amp;"'), 0", "49, 1")&amp; ", null, (select max(ReleaseId) from Releases where "&amp;IF(A785&lt;&gt;"","UPC="&amp;A785,"Catalog='"&amp;SUBSTITUTE(trim(B785),"'","''")&amp;"'")&amp;" and EnterpriseId="&amp;EntId&amp;"), (select ArtistId from Artists where Name=N'"&amp;SUBSTITUTE(trim(E785),"'","''")&amp;"' and EnterpriseId="&amp;EntId&amp;"), null)",""))</f>
        <v>update Releases set ArtistId=(select ArtistId from Artists where Name=N'PeJota10*' and EnterpriseId=647322), SearchKeywords=concat_ws(' ', Name, N'PeJota10*',(select Name from Labels where LabelId=Releases.LabelId), ReleaseId, UPC, Catalog) where UPC=761861734434 and EnterpriseId=647322</v>
      </c>
    </row>
    <row r="786">
      <c r="A786" s="110">
        <v>7.61861734434E11</v>
      </c>
      <c r="B786" s="84"/>
      <c r="C786" s="134" t="str">
        <f t="array" ref="C786">ifs(and(isblank($A786),isblank($B786)),"", not(iserror(vlookup($A786&amp;$B786,'3) Release_Label'!$D:$D&amp;'3) Release_Label'!$E:$E,1,0))),vlookup($A786&amp;$B786,{'3) Release_Label'!$D:$D&amp;'3) Release_Label'!$E:$E,'3) Release_Label'!$F:$F},2,0), or(and(not(isblank($B786)),$B786=$B785,$A786&lt;&gt;$A785),and(not(isblank($A786)),$A786=$A785,$B786&lt;&gt;$B785)),"ID LISTS UNALIGNED",and($A786&lt;&gt;"",countif('3) Release_Label'!$D:$D,$A786)=0),"NO UPC MATCH in Release_Label",and($B786&lt;&gt;"",countif('3) Release_Label'!$E:$E,$B786)=0),"NO CATALOG ID MATCH in Release_Label",iserror(vlookup($A786&amp;$B786,'3) Release_Label'!$D:$D&amp;'3) Release_Label'!$E:$E,1,0)),"NO UPC-CATALOG ID pair MATCH in Release_Label" )</f>
        <v>Imperador e o Egoísta</v>
      </c>
      <c r="D786" s="134" t="str">
        <f t="array" ref="D786">ifs(and(isblank($A786),isblank($B786)),"", not(iserror(vlookup($A786&amp;$B786,'3) Release_Label'!$D:$D&amp;'3) Release_Label'!$E:$E,1,0))),vlookup($A786&amp;$B786,{'3) Release_Label'!$D:$D&amp;'3) Release_Label'!$E:$E,'3) Release_Label'!$H:$H},2,0), or(and(not(isblank($B786)),$B786=$B785,$A786&lt;&gt;$A785),and(not(isblank($A786)),$A786=$A785,$B786&lt;&gt;$B785)),"ID LISTS UNALIGNED",and($A786&lt;&gt;"",countif('3) Release_Label'!$D:$D,$A786)=0),"NO UPC MATCH in Release_Label",and($B786&lt;&gt;"",countif('3) Release_Label'!$E:$E,$B786)=0),"NO CATALOG ID MATCH in Release_Label",iserror(vlookup($A786&amp;$B786,'3) Release_Label'!$D:$D&amp;'3) Release_Label'!$E:$E,1,0)),"NO UPC-CATALOG ID pair MATCH in Release_Label" )</f>
        <v>Speed Up</v>
      </c>
      <c r="E786" s="96" t="s">
        <v>53</v>
      </c>
      <c r="F786" s="135" t="s">
        <v>669</v>
      </c>
      <c r="G786" s="136" t="str">
        <f t="array" ref="G786">ifs(or($F786="",$F786="Main Primary Artist"),$F786,not(iserror(vlookup($F786,'Reference info'!$J$5:$J$8,1,0))),"Key Artist",not(iserror(vlookup($F786,'Reference info'!$J$38:$J$405,1,0))),"Performer",not(iserror(vlookup($F786,'Reference info'!$J$10:$J$36,1,0))),"Producer &amp; Engineer")</f>
        <v>Producer &amp; Engineer</v>
      </c>
      <c r="I786" s="8" t="str">
        <f>IF(AND(F786="Main Primary Artist",SUBSTITUTE(E786," ","")&lt;&gt;"VariousArtists",SUBSTITUTE(E786," ","")&lt;&gt;"VariousArtist",E786&lt;&gt;"Various",SUBSTITUTE(E786," ","")&lt;&gt;"AssortedArtists",SUBSTITUTE(E786," ","")&lt;&gt;"AssortedArtist",E786&lt;&gt;"Assorted",SUBSTITUTE(E786," ","")&lt;&gt;"AsortedArtists",SUBSTITUTE(E786," ","")&lt;&gt;"AsortedArtist",E786&lt;&gt;"Asorted",E786&lt;&gt;"Other",,SUBSTITUTE(E786," ","")&lt;&gt;"MiscellaneousArtists",SUBSTITUTE(E786," ","")&lt;&gt;"MiscellaneousArtist",E786&lt;&gt;"Miscellaneous",SUBSTITUTE(E786," ","")&lt;&gt;"MiscelaneousArtists",SUBSTITUTE(E786," ","")&lt;&gt;"MiscelaneousArtist",E786&lt;&gt;"Miscelaneous"),"update Releases set ArtistId=(select ArtistId from Artists where Name=N'"&amp;SUBSTITUTE(trim(E786),"'","''")&amp;"' and EnterpriseId="&amp;EntId&amp;"), SearchKeywords=concat_ws(' ', Name, N'"&amp;SUBSTITUTE(trim(E786),"'","''")&amp;"',(select Name from Labels where LabelId=Releases.LabelId), ReleaseId, UPC, Catalog) where "&amp;IF(A786&lt;&gt;"","UPC="&amp;A786,"Catalog='"&amp;SUBSTITUTE(trim(B786),"'","''")&amp;"'")&amp;" and EnterpriseId="&amp;EntId,IF(and(F786&lt;&gt;"Main Primary Artist",SUBSTITUTE(E786," ","")&lt;&gt;"VariousArtists",SUBSTITUTE(E786," ","")&lt;&gt;"VariousArtist",E786&lt;&gt;"Various",SUBSTITUTE(E786," ","")&lt;&gt;"AssortedArtists",SUBSTITUTE(E786," ","")&lt;&gt;"AssortedArtist",E786&lt;&gt;"Assorted",SUBSTITUTE(E786," ","")&lt;&gt;"AsortedArtists",SUBSTITUTE(E786," ","")&lt;&gt;"AsortedArtist",E786&lt;&gt;"Asorted",E786&lt;&gt;"Other",,SUBSTITUTE(E786," ","")&lt;&gt;"MiscellaneousArtists",SUBSTITUTE(E786," ","")&lt;&gt;"MiscellaneousArtist",E786&lt;&gt;"Miscellaneous",SUBSTITUTE(E786," ","")&lt;&gt;"MiscelaneousArtists",SUBSTITUTE(E786," ","")&lt;&gt;"MiscelaneousArtist",E786&lt;&gt;"Miscelaneous"),"INSERT into Contributors VALUES (newid(), "&amp;IF(F786&lt;&gt;"Primary Artist", "(select RoleId from ContributorRoles where Name='"&amp;F786&amp;"'), 0", "49, 1")&amp; ", null, (select max(ReleaseId) from Releases where "&amp;IF(A786&lt;&gt;"","UPC="&amp;A786,"Catalog='"&amp;SUBSTITUTE(trim(B786),"'","''")&amp;"'")&amp;" and EnterpriseId="&amp;EntId&amp;"), (select ArtistId from Artists where Name=N'"&amp;SUBSTITUTE(trim(E786),"'","''")&amp;"' and EnterpriseId="&amp;EntId&amp;"), null)",""))</f>
        <v>INSERT into Contributors VALUES (newid(), (select RoleId from ContributorRoles where Name='Engineer'), 0, null, (select max(ReleaseId) from Releases where UPC=761861734434 and EnterpriseId=647322), (select ArtistId from Artists where Name=N'PeJota10*' and EnterpriseId=647322), null)</v>
      </c>
    </row>
    <row r="787">
      <c r="A787" s="110">
        <v>7.61861734588E11</v>
      </c>
      <c r="B787" s="84"/>
      <c r="C787" s="134" t="str">
        <f t="array" ref="C787">ifs(and(isblank($A787),isblank($B787)),"", not(iserror(vlookup($A787&amp;$B787,'3) Release_Label'!$D:$D&amp;'3) Release_Label'!$E:$E,1,0))),vlookup($A787&amp;$B787,{'3) Release_Label'!$D:$D&amp;'3) Release_Label'!$E:$E,'3) Release_Label'!$F:$F},2,0), or(and(not(isblank($B787)),$B787=$B786,$A787&lt;&gt;$A786),and(not(isblank($A787)),$A787=$A786,$B787&lt;&gt;$B786)),"ID LISTS UNALIGNED",and($A787&lt;&gt;"",countif('3) Release_Label'!$D:$D,$A787)=0),"NO UPC MATCH in Release_Label",and($B787&lt;&gt;"",countif('3) Release_Label'!$E:$E,$B787)=0),"NO CATALOG ID MATCH in Release_Label",iserror(vlookup($A787&amp;$B787,'3) Release_Label'!$D:$D&amp;'3) Release_Label'!$E:$E,1,0)),"NO UPC-CATALOG ID pair MATCH in Release_Label" )</f>
        <v>Imperador e o Egoísta</v>
      </c>
      <c r="D787" s="134" t="str">
        <f t="array" ref="D787">ifs(and(isblank($A787),isblank($B787)),"", not(iserror(vlookup($A787&amp;$B787,'3) Release_Label'!$D:$D&amp;'3) Release_Label'!$E:$E,1,0))),vlookup($A787&amp;$B787,{'3) Release_Label'!$D:$D&amp;'3) Release_Label'!$E:$E,'3) Release_Label'!$H:$H},2,0), or(and(not(isblank($B787)),$B787=$B786,$A787&lt;&gt;$A786),and(not(isblank($A787)),$A787=$A786,$B787&lt;&gt;$B786)),"ID LISTS UNALIGNED",and($A787&lt;&gt;"",countif('3) Release_Label'!$D:$D,$A787)=0),"NO UPC MATCH in Release_Label",and($B787&lt;&gt;"",countif('3) Release_Label'!$E:$E,$B787)=0),"NO CATALOG ID MATCH in Release_Label",iserror(vlookup($A787&amp;$B787,'3) Release_Label'!$D:$D&amp;'3) Release_Label'!$E:$E,1,0)),"NO UPC-CATALOG ID pair MATCH in Release_Label" )</f>
        <v/>
      </c>
      <c r="E787" s="96" t="s">
        <v>53</v>
      </c>
      <c r="F787" s="135" t="s">
        <v>667</v>
      </c>
      <c r="G787" s="136" t="str">
        <f t="array" ref="G787">ifs(or($F787="",$F787="Main Primary Artist"),$F787,not(iserror(vlookup($F787,'Reference info'!$J$5:$J$8,1,0))),"Key Artist",not(iserror(vlookup($F787,'Reference info'!$J$38:$J$405,1,0))),"Performer",not(iserror(vlookup($F787,'Reference info'!$J$10:$J$36,1,0))),"Producer &amp; Engineer")</f>
        <v>Producer &amp; Engineer</v>
      </c>
      <c r="I787" s="8" t="str">
        <f>IF(AND(F787="Main Primary Artist",SUBSTITUTE(E787," ","")&lt;&gt;"VariousArtists",SUBSTITUTE(E787," ","")&lt;&gt;"VariousArtist",E787&lt;&gt;"Various",SUBSTITUTE(E787," ","")&lt;&gt;"AssortedArtists",SUBSTITUTE(E787," ","")&lt;&gt;"AssortedArtist",E787&lt;&gt;"Assorted",SUBSTITUTE(E787," ","")&lt;&gt;"AsortedArtists",SUBSTITUTE(E787," ","")&lt;&gt;"AsortedArtist",E787&lt;&gt;"Asorted",E787&lt;&gt;"Other",,SUBSTITUTE(E787," ","")&lt;&gt;"MiscellaneousArtists",SUBSTITUTE(E787," ","")&lt;&gt;"MiscellaneousArtist",E787&lt;&gt;"Miscellaneous",SUBSTITUTE(E787," ","")&lt;&gt;"MiscelaneousArtists",SUBSTITUTE(E787," ","")&lt;&gt;"MiscelaneousArtist",E787&lt;&gt;"Miscelaneous"),"update Releases set ArtistId=(select ArtistId from Artists where Name=N'"&amp;SUBSTITUTE(trim(E787),"'","''")&amp;"' and EnterpriseId="&amp;EntId&amp;"), SearchKeywords=concat_ws(' ', Name, N'"&amp;SUBSTITUTE(trim(E787),"'","''")&amp;"',(select Name from Labels where LabelId=Releases.LabelId), ReleaseId, UPC, Catalog) where "&amp;IF(A787&lt;&gt;"","UPC="&amp;A787,"Catalog='"&amp;SUBSTITUTE(trim(B787),"'","''")&amp;"'")&amp;" and EnterpriseId="&amp;EntId,IF(and(F787&lt;&gt;"Main Primary Artist",SUBSTITUTE(E787," ","")&lt;&gt;"VariousArtists",SUBSTITUTE(E787," ","")&lt;&gt;"VariousArtist",E787&lt;&gt;"Various",SUBSTITUTE(E787," ","")&lt;&gt;"AssortedArtists",SUBSTITUTE(E787," ","")&lt;&gt;"AssortedArtist",E787&lt;&gt;"Assorted",SUBSTITUTE(E787," ","")&lt;&gt;"AsortedArtists",SUBSTITUTE(E787," ","")&lt;&gt;"AsortedArtist",E787&lt;&gt;"Asorted",E787&lt;&gt;"Other",,SUBSTITUTE(E787," ","")&lt;&gt;"MiscellaneousArtists",SUBSTITUTE(E787," ","")&lt;&gt;"MiscellaneousArtist",E787&lt;&gt;"Miscellaneous",SUBSTITUTE(E787," ","")&lt;&gt;"MiscelaneousArtists",SUBSTITUTE(E787," ","")&lt;&gt;"MiscelaneousArtist",E787&lt;&gt;"Miscelaneous"),"INSERT into Contributors VALUES (newid(), "&amp;IF(F787&lt;&gt;"Primary Artist", "(select RoleId from ContributorRoles where Name='"&amp;F787&amp;"'), 0", "49, 1")&amp; ", null, (select max(ReleaseId) from Releases where "&amp;IF(A787&lt;&gt;"","UPC="&amp;A787,"Catalog='"&amp;SUBSTITUTE(trim(B787),"'","''")&amp;"'")&amp;" and EnterpriseId="&amp;EntId&amp;"), (select ArtistId from Artists where Name=N'"&amp;SUBSTITUTE(trim(E787),"'","''")&amp;"' and EnterpriseId="&amp;EntId&amp;"), null)",""))</f>
        <v>INSERT into Contributors VALUES (newid(), (select RoleId from ContributorRoles where Name='Producer'), 0, null, (select max(ReleaseId) from Releases where UPC=761861734588 and EnterpriseId=647322), (select ArtistId from Artists where Name=N'PeJota10*' and EnterpriseId=647322), null)</v>
      </c>
    </row>
    <row r="788">
      <c r="A788" s="110">
        <v>7.61861734588E11</v>
      </c>
      <c r="B788" s="84"/>
      <c r="C788" s="134" t="str">
        <f t="array" ref="C788">ifs(and(isblank($A788),isblank($B788)),"", not(iserror(vlookup($A788&amp;$B788,'3) Release_Label'!$D:$D&amp;'3) Release_Label'!$E:$E,1,0))),vlookup($A788&amp;$B788,{'3) Release_Label'!$D:$D&amp;'3) Release_Label'!$E:$E,'3) Release_Label'!$F:$F},2,0), or(and(not(isblank($B788)),$B788=$B787,$A788&lt;&gt;$A787),and(not(isblank($A788)),$A788=$A787,$B788&lt;&gt;$B787)),"ID LISTS UNALIGNED",and($A788&lt;&gt;"",countif('3) Release_Label'!$D:$D,$A788)=0),"NO UPC MATCH in Release_Label",and($B788&lt;&gt;"",countif('3) Release_Label'!$E:$E,$B788)=0),"NO CATALOG ID MATCH in Release_Label",iserror(vlookup($A788&amp;$B788,'3) Release_Label'!$D:$D&amp;'3) Release_Label'!$E:$E,1,0)),"NO UPC-CATALOG ID pair MATCH in Release_Label" )</f>
        <v>Imperador e o Egoísta</v>
      </c>
      <c r="D788" s="134" t="str">
        <f t="array" ref="D788">ifs(and(isblank($A788),isblank($B788)),"", not(iserror(vlookup($A788&amp;$B788,'3) Release_Label'!$D:$D&amp;'3) Release_Label'!$E:$E,1,0))),vlookup($A788&amp;$B788,{'3) Release_Label'!$D:$D&amp;'3) Release_Label'!$E:$E,'3) Release_Label'!$H:$H},2,0), or(and(not(isblank($B788)),$B788=$B787,$A788&lt;&gt;$A787),and(not(isblank($A788)),$A788=$A787,$B788&lt;&gt;$B787)),"ID LISTS UNALIGNED",and($A788&lt;&gt;"",countif('3) Release_Label'!$D:$D,$A788)=0),"NO UPC MATCH in Release_Label",and($B788&lt;&gt;"",countif('3) Release_Label'!$E:$E,$B788)=0),"NO CATALOG ID MATCH in Release_Label",iserror(vlookup($A788&amp;$B788,'3) Release_Label'!$D:$D&amp;'3) Release_Label'!$E:$E,1,0)),"NO UPC-CATALOG ID pair MATCH in Release_Label" )</f>
        <v/>
      </c>
      <c r="E788" s="141" t="s">
        <v>79</v>
      </c>
      <c r="F788" s="140" t="s">
        <v>671</v>
      </c>
      <c r="G788" s="136" t="str">
        <f t="array" ref="G788">ifs(or($F788="",$F788="Main Primary Artist"),$F788,not(iserror(vlookup($F788,'Reference info'!$J$5:$J$8,1,0))),"Key Artist",not(iserror(vlookup($F788,'Reference info'!$J$38:$J$405,1,0))),"Performer",not(iserror(vlookup($F788,'Reference info'!$J$10:$J$36,1,0))),"Producer &amp; Engineer")</f>
        <v>Key Artist</v>
      </c>
      <c r="I788" s="8" t="str">
        <f>IF(AND(F788="Main Primary Artist",SUBSTITUTE(E788," ","")&lt;&gt;"VariousArtists",SUBSTITUTE(E788," ","")&lt;&gt;"VariousArtist",E788&lt;&gt;"Various",SUBSTITUTE(E788," ","")&lt;&gt;"AssortedArtists",SUBSTITUTE(E788," ","")&lt;&gt;"AssortedArtist",E788&lt;&gt;"Assorted",SUBSTITUTE(E788," ","")&lt;&gt;"AsortedArtists",SUBSTITUTE(E788," ","")&lt;&gt;"AsortedArtist",E788&lt;&gt;"Asorted",E788&lt;&gt;"Other",,SUBSTITUTE(E788," ","")&lt;&gt;"MiscellaneousArtists",SUBSTITUTE(E788," ","")&lt;&gt;"MiscellaneousArtist",E788&lt;&gt;"Miscellaneous",SUBSTITUTE(E788," ","")&lt;&gt;"MiscelaneousArtists",SUBSTITUTE(E788," ","")&lt;&gt;"MiscelaneousArtist",E788&lt;&gt;"Miscelaneous"),"update Releases set ArtistId=(select ArtistId from Artists where Name=N'"&amp;SUBSTITUTE(trim(E788),"'","''")&amp;"' and EnterpriseId="&amp;EntId&amp;"), SearchKeywords=concat_ws(' ', Name, N'"&amp;SUBSTITUTE(trim(E788),"'","''")&amp;"',(select Name from Labels where LabelId=Releases.LabelId), ReleaseId, UPC, Catalog) where "&amp;IF(A788&lt;&gt;"","UPC="&amp;A788,"Catalog='"&amp;SUBSTITUTE(trim(B788),"'","''")&amp;"'")&amp;" and EnterpriseId="&amp;EntId,IF(and(F788&lt;&gt;"Main Primary Artist",SUBSTITUTE(E788," ","")&lt;&gt;"VariousArtists",SUBSTITUTE(E788," ","")&lt;&gt;"VariousArtist",E788&lt;&gt;"Various",SUBSTITUTE(E788," ","")&lt;&gt;"AssortedArtists",SUBSTITUTE(E788," ","")&lt;&gt;"AssortedArtist",E788&lt;&gt;"Assorted",SUBSTITUTE(E788," ","")&lt;&gt;"AsortedArtists",SUBSTITUTE(E788," ","")&lt;&gt;"AsortedArtist",E788&lt;&gt;"Asorted",E788&lt;&gt;"Other",,SUBSTITUTE(E788," ","")&lt;&gt;"MiscellaneousArtists",SUBSTITUTE(E788," ","")&lt;&gt;"MiscellaneousArtist",E788&lt;&gt;"Miscellaneous",SUBSTITUTE(E788," ","")&lt;&gt;"MiscelaneousArtists",SUBSTITUTE(E788," ","")&lt;&gt;"MiscelaneousArtist",E788&lt;&gt;"Miscelaneous"),"INSERT into Contributors VALUES (newid(), "&amp;IF(F788&lt;&gt;"Primary Artist", "(select RoleId from ContributorRoles where Name='"&amp;F788&amp;"'), 0", "49, 1")&amp; ", null, (select max(ReleaseId) from Releases where "&amp;IF(A788&lt;&gt;"","UPC="&amp;A788,"Catalog='"&amp;SUBSTITUTE(trim(B788),"'","''")&amp;"'")&amp;" and EnterpriseId="&amp;EntId&amp;"), (select ArtistId from Artists where Name=N'"&amp;SUBSTITUTE(trim(E788),"'","''")&amp;"' and EnterpriseId="&amp;EntId&amp;"), null)",""))</f>
        <v>INSERT into Contributors VALUES (newid(), 49, 1, null, (select max(ReleaseId) from Releases where UPC=761861734588 and EnterpriseId=647322), (select ArtistId from Artists where Name=N'$hinepsj' and EnterpriseId=647322), null)</v>
      </c>
    </row>
    <row r="789">
      <c r="A789" s="110">
        <v>7.61861734588E11</v>
      </c>
      <c r="B789" s="84"/>
      <c r="C789" s="134" t="str">
        <f t="array" ref="C789">ifs(and(isblank($A789),isblank($B789)),"", not(iserror(vlookup($A789&amp;$B789,'3) Release_Label'!$D:$D&amp;'3) Release_Label'!$E:$E,1,0))),vlookup($A789&amp;$B789,{'3) Release_Label'!$D:$D&amp;'3) Release_Label'!$E:$E,'3) Release_Label'!$F:$F},2,0), or(and(not(isblank($B789)),$B789=$B788,$A789&lt;&gt;$A788),and(not(isblank($A789)),$A789=$A788,$B789&lt;&gt;$B788)),"ID LISTS UNALIGNED",and($A789&lt;&gt;"",countif('3) Release_Label'!$D:$D,$A789)=0),"NO UPC MATCH in Release_Label",and($B789&lt;&gt;"",countif('3) Release_Label'!$E:$E,$B789)=0),"NO CATALOG ID MATCH in Release_Label",iserror(vlookup($A789&amp;$B789,'3) Release_Label'!$D:$D&amp;'3) Release_Label'!$E:$E,1,0)),"NO UPC-CATALOG ID pair MATCH in Release_Label" )</f>
        <v>Imperador e o Egoísta</v>
      </c>
      <c r="D789" s="134" t="str">
        <f t="array" ref="D789">ifs(and(isblank($A789),isblank($B789)),"", not(iserror(vlookup($A789&amp;$B789,'3) Release_Label'!$D:$D&amp;'3) Release_Label'!$E:$E,1,0))),vlookup($A789&amp;$B789,{'3) Release_Label'!$D:$D&amp;'3) Release_Label'!$E:$E,'3) Release_Label'!$H:$H},2,0), or(and(not(isblank($B789)),$B789=$B788,$A789&lt;&gt;$A788),and(not(isblank($A789)),$A789=$A788,$B789&lt;&gt;$B788)),"ID LISTS UNALIGNED",and($A789&lt;&gt;"",countif('3) Release_Label'!$D:$D,$A789)=0),"NO UPC MATCH in Release_Label",and($B789&lt;&gt;"",countif('3) Release_Label'!$E:$E,$B789)=0),"NO CATALOG ID MATCH in Release_Label",iserror(vlookup($A789&amp;$B789,'3) Release_Label'!$D:$D&amp;'3) Release_Label'!$E:$E,1,0)),"NO UPC-CATALOG ID pair MATCH in Release_Label" )</f>
        <v/>
      </c>
      <c r="E789" s="96" t="s">
        <v>97</v>
      </c>
      <c r="F789" s="140" t="s">
        <v>671</v>
      </c>
      <c r="G789" s="136" t="str">
        <f t="array" ref="G789">ifs(or($F789="",$F789="Main Primary Artist"),$F789,not(iserror(vlookup($F789,'Reference info'!$J$5:$J$8,1,0))),"Key Artist",not(iserror(vlookup($F789,'Reference info'!$J$38:$J$405,1,0))),"Performer",not(iserror(vlookup($F789,'Reference info'!$J$10:$J$36,1,0))),"Producer &amp; Engineer")</f>
        <v>Key Artist</v>
      </c>
      <c r="I789" s="8" t="str">
        <f>IF(AND(F789="Main Primary Artist",SUBSTITUTE(E789," ","")&lt;&gt;"VariousArtists",SUBSTITUTE(E789," ","")&lt;&gt;"VariousArtist",E789&lt;&gt;"Various",SUBSTITUTE(E789," ","")&lt;&gt;"AssortedArtists",SUBSTITUTE(E789," ","")&lt;&gt;"AssortedArtist",E789&lt;&gt;"Assorted",SUBSTITUTE(E789," ","")&lt;&gt;"AsortedArtists",SUBSTITUTE(E789," ","")&lt;&gt;"AsortedArtist",E789&lt;&gt;"Asorted",E789&lt;&gt;"Other",,SUBSTITUTE(E789," ","")&lt;&gt;"MiscellaneousArtists",SUBSTITUTE(E789," ","")&lt;&gt;"MiscellaneousArtist",E789&lt;&gt;"Miscellaneous",SUBSTITUTE(E789," ","")&lt;&gt;"MiscelaneousArtists",SUBSTITUTE(E789," ","")&lt;&gt;"MiscelaneousArtist",E789&lt;&gt;"Miscelaneous"),"update Releases set ArtistId=(select ArtistId from Artists where Name=N'"&amp;SUBSTITUTE(trim(E789),"'","''")&amp;"' and EnterpriseId="&amp;EntId&amp;"), SearchKeywords=concat_ws(' ', Name, N'"&amp;SUBSTITUTE(trim(E789),"'","''")&amp;"',(select Name from Labels where LabelId=Releases.LabelId), ReleaseId, UPC, Catalog) where "&amp;IF(A789&lt;&gt;"","UPC="&amp;A789,"Catalog='"&amp;SUBSTITUTE(trim(B789),"'","''")&amp;"'")&amp;" and EnterpriseId="&amp;EntId,IF(and(F789&lt;&gt;"Main Primary Artist",SUBSTITUTE(E789," ","")&lt;&gt;"VariousArtists",SUBSTITUTE(E789," ","")&lt;&gt;"VariousArtist",E789&lt;&gt;"Various",SUBSTITUTE(E789," ","")&lt;&gt;"AssortedArtists",SUBSTITUTE(E789," ","")&lt;&gt;"AssortedArtist",E789&lt;&gt;"Assorted",SUBSTITUTE(E789," ","")&lt;&gt;"AsortedArtists",SUBSTITUTE(E789," ","")&lt;&gt;"AsortedArtist",E789&lt;&gt;"Asorted",E789&lt;&gt;"Other",,SUBSTITUTE(E789," ","")&lt;&gt;"MiscellaneousArtists",SUBSTITUTE(E789," ","")&lt;&gt;"MiscellaneousArtist",E789&lt;&gt;"Miscellaneous",SUBSTITUTE(E789," ","")&lt;&gt;"MiscelaneousArtists",SUBSTITUTE(E789," ","")&lt;&gt;"MiscelaneousArtist",E789&lt;&gt;"Miscelaneous"),"INSERT into Contributors VALUES (newid(), "&amp;IF(F789&lt;&gt;"Primary Artist", "(select RoleId from ContributorRoles where Name='"&amp;F789&amp;"'), 0", "49, 1")&amp; ", null, (select max(ReleaseId) from Releases where "&amp;IF(A789&lt;&gt;"","UPC="&amp;A789,"Catalog='"&amp;SUBSTITUTE(trim(B789),"'","''")&amp;"'")&amp;" and EnterpriseId="&amp;EntId&amp;"), (select ArtistId from Artists where Name=N'"&amp;SUBSTITUTE(trim(E789),"'","''")&amp;"' and EnterpriseId="&amp;EntId&amp;"), null)",""))</f>
        <v>INSERT into Contributors VALUES (newid(), 49, 1, null, (select max(ReleaseId) from Releases where UPC=761861734588 and EnterpriseId=647322), (select ArtistId from Artists where Name=N'Atilla' and EnterpriseId=647322), null)</v>
      </c>
    </row>
    <row r="790">
      <c r="A790" s="110">
        <v>7.61861734588E11</v>
      </c>
      <c r="B790" s="84"/>
      <c r="C790" s="134" t="str">
        <f t="array" ref="C790">ifs(and(isblank($A790),isblank($B790)),"", not(iserror(vlookup($A790&amp;$B790,'3) Release_Label'!$D:$D&amp;'3) Release_Label'!$E:$E,1,0))),vlookup($A790&amp;$B790,{'3) Release_Label'!$D:$D&amp;'3) Release_Label'!$E:$E,'3) Release_Label'!$F:$F},2,0), or(and(not(isblank($B790)),$B790=$B789,$A790&lt;&gt;$A789),and(not(isblank($A790)),$A790=$A789,$B790&lt;&gt;$B789)),"ID LISTS UNALIGNED",and($A790&lt;&gt;"",countif('3) Release_Label'!$D:$D,$A790)=0),"NO UPC MATCH in Release_Label",and($B790&lt;&gt;"",countif('3) Release_Label'!$E:$E,$B790)=0),"NO CATALOG ID MATCH in Release_Label",iserror(vlookup($A790&amp;$B790,'3) Release_Label'!$D:$D&amp;'3) Release_Label'!$E:$E,1,0)),"NO UPC-CATALOG ID pair MATCH in Release_Label" )</f>
        <v>Imperador e o Egoísta</v>
      </c>
      <c r="D790" s="134" t="str">
        <f t="array" ref="D790">ifs(and(isblank($A790),isblank($B790)),"", not(iserror(vlookup($A790&amp;$B790,'3) Release_Label'!$D:$D&amp;'3) Release_Label'!$E:$E,1,0))),vlookup($A790&amp;$B790,{'3) Release_Label'!$D:$D&amp;'3) Release_Label'!$E:$E,'3) Release_Label'!$H:$H},2,0), or(and(not(isblank($B790)),$B790=$B789,$A790&lt;&gt;$A789),and(not(isblank($A790)),$A790=$A789,$B790&lt;&gt;$B789)),"ID LISTS UNALIGNED",and($A790&lt;&gt;"",countif('3) Release_Label'!$D:$D,$A790)=0),"NO UPC MATCH in Release_Label",and($B790&lt;&gt;"",countif('3) Release_Label'!$E:$E,$B790)=0),"NO CATALOG ID MATCH in Release_Label",iserror(vlookup($A790&amp;$B790,'3) Release_Label'!$D:$D&amp;'3) Release_Label'!$E:$E,1,0)),"NO UPC-CATALOG ID pair MATCH in Release_Label" )</f>
        <v/>
      </c>
      <c r="E790" s="96" t="s">
        <v>53</v>
      </c>
      <c r="F790" s="140" t="s">
        <v>666</v>
      </c>
      <c r="G790" s="136" t="str">
        <f t="array" ref="G790">ifs(or($F790="",$F790="Main Primary Artist"),$F790,not(iserror(vlookup($F790,'Reference info'!$J$5:$J$8,1,0))),"Key Artist",not(iserror(vlookup($F790,'Reference info'!$J$38:$J$405,1,0))),"Performer",not(iserror(vlookup($F790,'Reference info'!$J$10:$J$36,1,0))),"Producer &amp; Engineer")</f>
        <v>Main Primary Artist</v>
      </c>
      <c r="I790" s="8" t="str">
        <f>IF(AND(F790="Main Primary Artist",SUBSTITUTE(E790," ","")&lt;&gt;"VariousArtists",SUBSTITUTE(E790," ","")&lt;&gt;"VariousArtist",E790&lt;&gt;"Various",SUBSTITUTE(E790," ","")&lt;&gt;"AssortedArtists",SUBSTITUTE(E790," ","")&lt;&gt;"AssortedArtist",E790&lt;&gt;"Assorted",SUBSTITUTE(E790," ","")&lt;&gt;"AsortedArtists",SUBSTITUTE(E790," ","")&lt;&gt;"AsortedArtist",E790&lt;&gt;"Asorted",E790&lt;&gt;"Other",,SUBSTITUTE(E790," ","")&lt;&gt;"MiscellaneousArtists",SUBSTITUTE(E790," ","")&lt;&gt;"MiscellaneousArtist",E790&lt;&gt;"Miscellaneous",SUBSTITUTE(E790," ","")&lt;&gt;"MiscelaneousArtists",SUBSTITUTE(E790," ","")&lt;&gt;"MiscelaneousArtist",E790&lt;&gt;"Miscelaneous"),"update Releases set ArtistId=(select ArtistId from Artists where Name=N'"&amp;SUBSTITUTE(trim(E790),"'","''")&amp;"' and EnterpriseId="&amp;EntId&amp;"), SearchKeywords=concat_ws(' ', Name, N'"&amp;SUBSTITUTE(trim(E790),"'","''")&amp;"',(select Name from Labels where LabelId=Releases.LabelId), ReleaseId, UPC, Catalog) where "&amp;IF(A790&lt;&gt;"","UPC="&amp;A790,"Catalog='"&amp;SUBSTITUTE(trim(B790),"'","''")&amp;"'")&amp;" and EnterpriseId="&amp;EntId,IF(and(F790&lt;&gt;"Main Primary Artist",SUBSTITUTE(E790," ","")&lt;&gt;"VariousArtists",SUBSTITUTE(E790," ","")&lt;&gt;"VariousArtist",E790&lt;&gt;"Various",SUBSTITUTE(E790," ","")&lt;&gt;"AssortedArtists",SUBSTITUTE(E790," ","")&lt;&gt;"AssortedArtist",E790&lt;&gt;"Assorted",SUBSTITUTE(E790," ","")&lt;&gt;"AsortedArtists",SUBSTITUTE(E790," ","")&lt;&gt;"AsortedArtist",E790&lt;&gt;"Asorted",E790&lt;&gt;"Other",,SUBSTITUTE(E790," ","")&lt;&gt;"MiscellaneousArtists",SUBSTITUTE(E790," ","")&lt;&gt;"MiscellaneousArtist",E790&lt;&gt;"Miscellaneous",SUBSTITUTE(E790," ","")&lt;&gt;"MiscelaneousArtists",SUBSTITUTE(E790," ","")&lt;&gt;"MiscelaneousArtist",E790&lt;&gt;"Miscelaneous"),"INSERT into Contributors VALUES (newid(), "&amp;IF(F790&lt;&gt;"Primary Artist", "(select RoleId from ContributorRoles where Name='"&amp;F790&amp;"'), 0", "49, 1")&amp; ", null, (select max(ReleaseId) from Releases where "&amp;IF(A790&lt;&gt;"","UPC="&amp;A790,"Catalog='"&amp;SUBSTITUTE(trim(B790),"'","''")&amp;"'")&amp;" and EnterpriseId="&amp;EntId&amp;"), (select ArtistId from Artists where Name=N'"&amp;SUBSTITUTE(trim(E790),"'","''")&amp;"' and EnterpriseId="&amp;EntId&amp;"), null)",""))</f>
        <v>update Releases set ArtistId=(select ArtistId from Artists where Name=N'PeJota10*' and EnterpriseId=647322), SearchKeywords=concat_ws(' ', Name, N'PeJota10*',(select Name from Labels where LabelId=Releases.LabelId), ReleaseId, UPC, Catalog) where UPC=761861734588 and EnterpriseId=647322</v>
      </c>
    </row>
    <row r="791">
      <c r="A791" s="110">
        <v>7.61861734588E11</v>
      </c>
      <c r="B791" s="84"/>
      <c r="C791" s="134" t="str">
        <f t="array" ref="C791">ifs(and(isblank($A791),isblank($B791)),"", not(iserror(vlookup($A791&amp;$B791,'3) Release_Label'!$D:$D&amp;'3) Release_Label'!$E:$E,1,0))),vlookup($A791&amp;$B791,{'3) Release_Label'!$D:$D&amp;'3) Release_Label'!$E:$E,'3) Release_Label'!$F:$F},2,0), or(and(not(isblank($B791)),$B791=$B790,$A791&lt;&gt;$A790),and(not(isblank($A791)),$A791=$A790,$B791&lt;&gt;$B790)),"ID LISTS UNALIGNED",and($A791&lt;&gt;"",countif('3) Release_Label'!$D:$D,$A791)=0),"NO UPC MATCH in Release_Label",and($B791&lt;&gt;"",countif('3) Release_Label'!$E:$E,$B791)=0),"NO CATALOG ID MATCH in Release_Label",iserror(vlookup($A791&amp;$B791,'3) Release_Label'!$D:$D&amp;'3) Release_Label'!$E:$E,1,0)),"NO UPC-CATALOG ID pair MATCH in Release_Label" )</f>
        <v>Imperador e o Egoísta</v>
      </c>
      <c r="D791" s="134" t="str">
        <f t="array" ref="D791">ifs(and(isblank($A791),isblank($B791)),"", not(iserror(vlookup($A791&amp;$B791,'3) Release_Label'!$D:$D&amp;'3) Release_Label'!$E:$E,1,0))),vlookup($A791&amp;$B791,{'3) Release_Label'!$D:$D&amp;'3) Release_Label'!$E:$E,'3) Release_Label'!$H:$H},2,0), or(and(not(isblank($B791)),$B791=$B790,$A791&lt;&gt;$A790),and(not(isblank($A791)),$A791=$A790,$B791&lt;&gt;$B790)),"ID LISTS UNALIGNED",and($A791&lt;&gt;"",countif('3) Release_Label'!$D:$D,$A791)=0),"NO UPC MATCH in Release_Label",and($B791&lt;&gt;"",countif('3) Release_Label'!$E:$E,$B791)=0),"NO CATALOG ID MATCH in Release_Label",iserror(vlookup($A791&amp;$B791,'3) Release_Label'!$D:$D&amp;'3) Release_Label'!$E:$E,1,0)),"NO UPC-CATALOG ID pair MATCH in Release_Label" )</f>
        <v/>
      </c>
      <c r="E791" s="96" t="s">
        <v>53</v>
      </c>
      <c r="F791" s="135" t="s">
        <v>669</v>
      </c>
      <c r="G791" s="136" t="str">
        <f t="array" ref="G791">ifs(or($F791="",$F791="Main Primary Artist"),$F791,not(iserror(vlookup($F791,'Reference info'!$J$5:$J$8,1,0))),"Key Artist",not(iserror(vlookup($F791,'Reference info'!$J$38:$J$405,1,0))),"Performer",not(iserror(vlookup($F791,'Reference info'!$J$10:$J$36,1,0))),"Producer &amp; Engineer")</f>
        <v>Producer &amp; Engineer</v>
      </c>
      <c r="I791" s="8" t="str">
        <f>IF(AND(F791="Main Primary Artist",SUBSTITUTE(E791," ","")&lt;&gt;"VariousArtists",SUBSTITUTE(E791," ","")&lt;&gt;"VariousArtist",E791&lt;&gt;"Various",SUBSTITUTE(E791," ","")&lt;&gt;"AssortedArtists",SUBSTITUTE(E791," ","")&lt;&gt;"AssortedArtist",E791&lt;&gt;"Assorted",SUBSTITUTE(E791," ","")&lt;&gt;"AsortedArtists",SUBSTITUTE(E791," ","")&lt;&gt;"AsortedArtist",E791&lt;&gt;"Asorted",E791&lt;&gt;"Other",,SUBSTITUTE(E791," ","")&lt;&gt;"MiscellaneousArtists",SUBSTITUTE(E791," ","")&lt;&gt;"MiscellaneousArtist",E791&lt;&gt;"Miscellaneous",SUBSTITUTE(E791," ","")&lt;&gt;"MiscelaneousArtists",SUBSTITUTE(E791," ","")&lt;&gt;"MiscelaneousArtist",E791&lt;&gt;"Miscelaneous"),"update Releases set ArtistId=(select ArtistId from Artists where Name=N'"&amp;SUBSTITUTE(trim(E791),"'","''")&amp;"' and EnterpriseId="&amp;EntId&amp;"), SearchKeywords=concat_ws(' ', Name, N'"&amp;SUBSTITUTE(trim(E791),"'","''")&amp;"',(select Name from Labels where LabelId=Releases.LabelId), ReleaseId, UPC, Catalog) where "&amp;IF(A791&lt;&gt;"","UPC="&amp;A791,"Catalog='"&amp;SUBSTITUTE(trim(B791),"'","''")&amp;"'")&amp;" and EnterpriseId="&amp;EntId,IF(and(F791&lt;&gt;"Main Primary Artist",SUBSTITUTE(E791," ","")&lt;&gt;"VariousArtists",SUBSTITUTE(E791," ","")&lt;&gt;"VariousArtist",E791&lt;&gt;"Various",SUBSTITUTE(E791," ","")&lt;&gt;"AssortedArtists",SUBSTITUTE(E791," ","")&lt;&gt;"AssortedArtist",E791&lt;&gt;"Assorted",SUBSTITUTE(E791," ","")&lt;&gt;"AsortedArtists",SUBSTITUTE(E791," ","")&lt;&gt;"AsortedArtist",E791&lt;&gt;"Asorted",E791&lt;&gt;"Other",,SUBSTITUTE(E791," ","")&lt;&gt;"MiscellaneousArtists",SUBSTITUTE(E791," ","")&lt;&gt;"MiscellaneousArtist",E791&lt;&gt;"Miscellaneous",SUBSTITUTE(E791," ","")&lt;&gt;"MiscelaneousArtists",SUBSTITUTE(E791," ","")&lt;&gt;"MiscelaneousArtist",E791&lt;&gt;"Miscelaneous"),"INSERT into Contributors VALUES (newid(), "&amp;IF(F791&lt;&gt;"Primary Artist", "(select RoleId from ContributorRoles where Name='"&amp;F791&amp;"'), 0", "49, 1")&amp; ", null, (select max(ReleaseId) from Releases where "&amp;IF(A791&lt;&gt;"","UPC="&amp;A791,"Catalog='"&amp;SUBSTITUTE(trim(B791),"'","''")&amp;"'")&amp;" and EnterpriseId="&amp;EntId&amp;"), (select ArtistId from Artists where Name=N'"&amp;SUBSTITUTE(trim(E791),"'","''")&amp;"' and EnterpriseId="&amp;EntId&amp;"), null)",""))</f>
        <v>INSERT into Contributors VALUES (newid(), (select RoleId from ContributorRoles where Name='Engineer'), 0, null, (select max(ReleaseId) from Releases where UPC=761861734588 and EnterpriseId=647322), (select ArtistId from Artists where Name=N'PeJota10*' and EnterpriseId=647322), null)</v>
      </c>
    </row>
    <row r="792">
      <c r="A792" s="110">
        <v>7.6186182223E11</v>
      </c>
      <c r="B792" s="84"/>
      <c r="C792" s="134" t="str">
        <f t="array" ref="C792">ifs(and(isblank($A792),isblank($B792)),"", not(iserror(vlookup($A792&amp;$B792,'3) Release_Label'!$D:$D&amp;'3) Release_Label'!$E:$E,1,0))),vlookup($A792&amp;$B792,{'3) Release_Label'!$D:$D&amp;'3) Release_Label'!$E:$E,'3) Release_Label'!$F:$F},2,0), or(and(not(isblank($B792)),$B792=$B791,$A792&lt;&gt;$A791),and(not(isblank($A792)),$A792=$A791,$B792&lt;&gt;$B791)),"ID LISTS UNALIGNED",and($A792&lt;&gt;"",countif('3) Release_Label'!$D:$D,$A792)=0),"NO UPC MATCH in Release_Label",and($B792&lt;&gt;"",countif('3) Release_Label'!$E:$E,$B792)=0),"NO CATALOG ID MATCH in Release_Label",iserror(vlookup($A792&amp;$B792,'3) Release_Label'!$D:$D&amp;'3) Release_Label'!$E:$E,1,0)),"NO UPC-CATALOG ID pair MATCH in Release_Label" )</f>
        <v>Matei Satoru Gojo</v>
      </c>
      <c r="D792" s="134" t="str">
        <f t="array" ref="D792">ifs(and(isblank($A792),isblank($B792)),"", not(iserror(vlookup($A792&amp;$B792,'3) Release_Label'!$D:$D&amp;'3) Release_Label'!$E:$E,1,0))),vlookup($A792&amp;$B792,{'3) Release_Label'!$D:$D&amp;'3) Release_Label'!$E:$E,'3) Release_Label'!$H:$H},2,0), or(and(not(isblank($B792)),$B792=$B791,$A792&lt;&gt;$A791),and(not(isblank($A792)),$A792=$A791,$B792&lt;&gt;$B791)),"ID LISTS UNALIGNED",and($A792&lt;&gt;"",countif('3) Release_Label'!$D:$D,$A792)=0),"NO UPC MATCH in Release_Label",and($B792&lt;&gt;"",countif('3) Release_Label'!$E:$E,$B792)=0),"NO CATALOG ID MATCH in Release_Label",iserror(vlookup($A792&amp;$B792,'3) Release_Label'!$D:$D&amp;'3) Release_Label'!$E:$E,1,0)),"NO UPC-CATALOG ID pair MATCH in Release_Label" )</f>
        <v/>
      </c>
      <c r="E792" s="96" t="s">
        <v>53</v>
      </c>
      <c r="F792" s="135" t="s">
        <v>667</v>
      </c>
      <c r="G792" s="136" t="str">
        <f t="array" ref="G792">ifs(or($F792="",$F792="Main Primary Artist"),$F792,not(iserror(vlookup($F792,'Reference info'!$J$5:$J$8,1,0))),"Key Artist",not(iserror(vlookup($F792,'Reference info'!$J$38:$J$405,1,0))),"Performer",not(iserror(vlookup($F792,'Reference info'!$J$10:$J$36,1,0))),"Producer &amp; Engineer")</f>
        <v>Producer &amp; Engineer</v>
      </c>
      <c r="I792" s="8" t="str">
        <f>IF(AND(F792="Main Primary Artist",SUBSTITUTE(E792," ","")&lt;&gt;"VariousArtists",SUBSTITUTE(E792," ","")&lt;&gt;"VariousArtist",E792&lt;&gt;"Various",SUBSTITUTE(E792," ","")&lt;&gt;"AssortedArtists",SUBSTITUTE(E792," ","")&lt;&gt;"AssortedArtist",E792&lt;&gt;"Assorted",SUBSTITUTE(E792," ","")&lt;&gt;"AsortedArtists",SUBSTITUTE(E792," ","")&lt;&gt;"AsortedArtist",E792&lt;&gt;"Asorted",E792&lt;&gt;"Other",,SUBSTITUTE(E792," ","")&lt;&gt;"MiscellaneousArtists",SUBSTITUTE(E792," ","")&lt;&gt;"MiscellaneousArtist",E792&lt;&gt;"Miscellaneous",SUBSTITUTE(E792," ","")&lt;&gt;"MiscelaneousArtists",SUBSTITUTE(E792," ","")&lt;&gt;"MiscelaneousArtist",E792&lt;&gt;"Miscelaneous"),"update Releases set ArtistId=(select ArtistId from Artists where Name=N'"&amp;SUBSTITUTE(trim(E792),"'","''")&amp;"' and EnterpriseId="&amp;EntId&amp;"), SearchKeywords=concat_ws(' ', Name, N'"&amp;SUBSTITUTE(trim(E792),"'","''")&amp;"',(select Name from Labels where LabelId=Releases.LabelId), ReleaseId, UPC, Catalog) where "&amp;IF(A792&lt;&gt;"","UPC="&amp;A792,"Catalog='"&amp;SUBSTITUTE(trim(B792),"'","''")&amp;"'")&amp;" and EnterpriseId="&amp;EntId,IF(and(F792&lt;&gt;"Main Primary Artist",SUBSTITUTE(E792," ","")&lt;&gt;"VariousArtists",SUBSTITUTE(E792," ","")&lt;&gt;"VariousArtist",E792&lt;&gt;"Various",SUBSTITUTE(E792," ","")&lt;&gt;"AssortedArtists",SUBSTITUTE(E792," ","")&lt;&gt;"AssortedArtist",E792&lt;&gt;"Assorted",SUBSTITUTE(E792," ","")&lt;&gt;"AsortedArtists",SUBSTITUTE(E792," ","")&lt;&gt;"AsortedArtist",E792&lt;&gt;"Asorted",E792&lt;&gt;"Other",,SUBSTITUTE(E792," ","")&lt;&gt;"MiscellaneousArtists",SUBSTITUTE(E792," ","")&lt;&gt;"MiscellaneousArtist",E792&lt;&gt;"Miscellaneous",SUBSTITUTE(E792," ","")&lt;&gt;"MiscelaneousArtists",SUBSTITUTE(E792," ","")&lt;&gt;"MiscelaneousArtist",E792&lt;&gt;"Miscelaneous"),"INSERT into Contributors VALUES (newid(), "&amp;IF(F792&lt;&gt;"Primary Artist", "(select RoleId from ContributorRoles where Name='"&amp;F792&amp;"'), 0", "49, 1")&amp; ", null, (select max(ReleaseId) from Releases where "&amp;IF(A792&lt;&gt;"","UPC="&amp;A792,"Catalog='"&amp;SUBSTITUTE(trim(B792),"'","''")&amp;"'")&amp;" and EnterpriseId="&amp;EntId&amp;"), (select ArtistId from Artists where Name=N'"&amp;SUBSTITUTE(trim(E792),"'","''")&amp;"' and EnterpriseId="&amp;EntId&amp;"), null)",""))</f>
        <v>INSERT into Contributors VALUES (newid(), (select RoleId from ContributorRoles where Name='Producer'), 0, null, (select max(ReleaseId) from Releases where UPC=761861822230 and EnterpriseId=647322), (select ArtistId from Artists where Name=N'PeJota10*' and EnterpriseId=647322), null)</v>
      </c>
    </row>
    <row r="793">
      <c r="A793" s="110">
        <v>7.6186182223E11</v>
      </c>
      <c r="B793" s="84"/>
      <c r="C793" s="134" t="str">
        <f t="array" ref="C793">ifs(and(isblank($A793),isblank($B793)),"", not(iserror(vlookup($A793&amp;$B793,'3) Release_Label'!$D:$D&amp;'3) Release_Label'!$E:$E,1,0))),vlookup($A793&amp;$B793,{'3) Release_Label'!$D:$D&amp;'3) Release_Label'!$E:$E,'3) Release_Label'!$F:$F},2,0), or(and(not(isblank($B793)),$B793=$B792,$A793&lt;&gt;$A792),and(not(isblank($A793)),$A793=$A792,$B793&lt;&gt;$B792)),"ID LISTS UNALIGNED",and($A793&lt;&gt;"",countif('3) Release_Label'!$D:$D,$A793)=0),"NO UPC MATCH in Release_Label",and($B793&lt;&gt;"",countif('3) Release_Label'!$E:$E,$B793)=0),"NO CATALOG ID MATCH in Release_Label",iserror(vlookup($A793&amp;$B793,'3) Release_Label'!$D:$D&amp;'3) Release_Label'!$E:$E,1,0)),"NO UPC-CATALOG ID pair MATCH in Release_Label" )</f>
        <v>Matei Satoru Gojo</v>
      </c>
      <c r="D793" s="134" t="str">
        <f t="array" ref="D793">ifs(and(isblank($A793),isblank($B793)),"", not(iserror(vlookup($A793&amp;$B793,'3) Release_Label'!$D:$D&amp;'3) Release_Label'!$E:$E,1,0))),vlookup($A793&amp;$B793,{'3) Release_Label'!$D:$D&amp;'3) Release_Label'!$E:$E,'3) Release_Label'!$H:$H},2,0), or(and(not(isblank($B793)),$B793=$B792,$A793&lt;&gt;$A792),and(not(isblank($A793)),$A793=$A792,$B793&lt;&gt;$B792)),"ID LISTS UNALIGNED",and($A793&lt;&gt;"",countif('3) Release_Label'!$D:$D,$A793)=0),"NO UPC MATCH in Release_Label",and($B793&lt;&gt;"",countif('3) Release_Label'!$E:$E,$B793)=0),"NO CATALOG ID MATCH in Release_Label",iserror(vlookup($A793&amp;$B793,'3) Release_Label'!$D:$D&amp;'3) Release_Label'!$E:$E,1,0)),"NO UPC-CATALOG ID pair MATCH in Release_Label" )</f>
        <v/>
      </c>
      <c r="E793" s="96" t="s">
        <v>53</v>
      </c>
      <c r="F793" s="140" t="s">
        <v>666</v>
      </c>
      <c r="G793" s="136" t="str">
        <f t="array" ref="G793">ifs(or($F793="",$F793="Main Primary Artist"),$F793,not(iserror(vlookup($F793,'Reference info'!$J$5:$J$8,1,0))),"Key Artist",not(iserror(vlookup($F793,'Reference info'!$J$38:$J$405,1,0))),"Performer",not(iserror(vlookup($F793,'Reference info'!$J$10:$J$36,1,0))),"Producer &amp; Engineer")</f>
        <v>Main Primary Artist</v>
      </c>
      <c r="I793" s="8" t="str">
        <f>IF(AND(F793="Main Primary Artist",SUBSTITUTE(E793," ","")&lt;&gt;"VariousArtists",SUBSTITUTE(E793," ","")&lt;&gt;"VariousArtist",E793&lt;&gt;"Various",SUBSTITUTE(E793," ","")&lt;&gt;"AssortedArtists",SUBSTITUTE(E793," ","")&lt;&gt;"AssortedArtist",E793&lt;&gt;"Assorted",SUBSTITUTE(E793," ","")&lt;&gt;"AsortedArtists",SUBSTITUTE(E793," ","")&lt;&gt;"AsortedArtist",E793&lt;&gt;"Asorted",E793&lt;&gt;"Other",,SUBSTITUTE(E793," ","")&lt;&gt;"MiscellaneousArtists",SUBSTITUTE(E793," ","")&lt;&gt;"MiscellaneousArtist",E793&lt;&gt;"Miscellaneous",SUBSTITUTE(E793," ","")&lt;&gt;"MiscelaneousArtists",SUBSTITUTE(E793," ","")&lt;&gt;"MiscelaneousArtist",E793&lt;&gt;"Miscelaneous"),"update Releases set ArtistId=(select ArtistId from Artists where Name=N'"&amp;SUBSTITUTE(trim(E793),"'","''")&amp;"' and EnterpriseId="&amp;EntId&amp;"), SearchKeywords=concat_ws(' ', Name, N'"&amp;SUBSTITUTE(trim(E793),"'","''")&amp;"',(select Name from Labels where LabelId=Releases.LabelId), ReleaseId, UPC, Catalog) where "&amp;IF(A793&lt;&gt;"","UPC="&amp;A793,"Catalog='"&amp;SUBSTITUTE(trim(B793),"'","''")&amp;"'")&amp;" and EnterpriseId="&amp;EntId,IF(and(F793&lt;&gt;"Main Primary Artist",SUBSTITUTE(E793," ","")&lt;&gt;"VariousArtists",SUBSTITUTE(E793," ","")&lt;&gt;"VariousArtist",E793&lt;&gt;"Various",SUBSTITUTE(E793," ","")&lt;&gt;"AssortedArtists",SUBSTITUTE(E793," ","")&lt;&gt;"AssortedArtist",E793&lt;&gt;"Assorted",SUBSTITUTE(E793," ","")&lt;&gt;"AsortedArtists",SUBSTITUTE(E793," ","")&lt;&gt;"AsortedArtist",E793&lt;&gt;"Asorted",E793&lt;&gt;"Other",,SUBSTITUTE(E793," ","")&lt;&gt;"MiscellaneousArtists",SUBSTITUTE(E793," ","")&lt;&gt;"MiscellaneousArtist",E793&lt;&gt;"Miscellaneous",SUBSTITUTE(E793," ","")&lt;&gt;"MiscelaneousArtists",SUBSTITUTE(E793," ","")&lt;&gt;"MiscelaneousArtist",E793&lt;&gt;"Miscelaneous"),"INSERT into Contributors VALUES (newid(), "&amp;IF(F793&lt;&gt;"Primary Artist", "(select RoleId from ContributorRoles where Name='"&amp;F793&amp;"'), 0", "49, 1")&amp; ", null, (select max(ReleaseId) from Releases where "&amp;IF(A793&lt;&gt;"","UPC="&amp;A793,"Catalog='"&amp;SUBSTITUTE(trim(B793),"'","''")&amp;"'")&amp;" and EnterpriseId="&amp;EntId&amp;"), (select ArtistId from Artists where Name=N'"&amp;SUBSTITUTE(trim(E793),"'","''")&amp;"' and EnterpriseId="&amp;EntId&amp;"), null)",""))</f>
        <v>update Releases set ArtistId=(select ArtistId from Artists where Name=N'PeJota10*' and EnterpriseId=647322), SearchKeywords=concat_ws(' ', Name, N'PeJota10*',(select Name from Labels where LabelId=Releases.LabelId), ReleaseId, UPC, Catalog) where UPC=761861822230 and EnterpriseId=647322</v>
      </c>
    </row>
    <row r="794">
      <c r="A794" s="110">
        <v>7.6186182223E11</v>
      </c>
      <c r="B794" s="84"/>
      <c r="C794" s="134" t="str">
        <f t="array" ref="C794">ifs(and(isblank($A794),isblank($B794)),"", not(iserror(vlookup($A794&amp;$B794,'3) Release_Label'!$D:$D&amp;'3) Release_Label'!$E:$E,1,0))),vlookup($A794&amp;$B794,{'3) Release_Label'!$D:$D&amp;'3) Release_Label'!$E:$E,'3) Release_Label'!$F:$F},2,0), or(and(not(isblank($B794)),$B794=$B793,$A794&lt;&gt;$A793),and(not(isblank($A794)),$A794=$A793,$B794&lt;&gt;$B793)),"ID LISTS UNALIGNED",and($A794&lt;&gt;"",countif('3) Release_Label'!$D:$D,$A794)=0),"NO UPC MATCH in Release_Label",and($B794&lt;&gt;"",countif('3) Release_Label'!$E:$E,$B794)=0),"NO CATALOG ID MATCH in Release_Label",iserror(vlookup($A794&amp;$B794,'3) Release_Label'!$D:$D&amp;'3) Release_Label'!$E:$E,1,0)),"NO UPC-CATALOG ID pair MATCH in Release_Label" )</f>
        <v>Matei Satoru Gojo</v>
      </c>
      <c r="D794" s="134" t="str">
        <f t="array" ref="D794">ifs(and(isblank($A794),isblank($B794)),"", not(iserror(vlookup($A794&amp;$B794,'3) Release_Label'!$D:$D&amp;'3) Release_Label'!$E:$E,1,0))),vlookup($A794&amp;$B794,{'3) Release_Label'!$D:$D&amp;'3) Release_Label'!$E:$E,'3) Release_Label'!$H:$H},2,0), or(and(not(isblank($B794)),$B794=$B793,$A794&lt;&gt;$A793),and(not(isblank($A794)),$A794=$A793,$B794&lt;&gt;$B793)),"ID LISTS UNALIGNED",and($A794&lt;&gt;"",countif('3) Release_Label'!$D:$D,$A794)=0),"NO UPC MATCH in Release_Label",and($B794&lt;&gt;"",countif('3) Release_Label'!$E:$E,$B794)=0),"NO CATALOG ID MATCH in Release_Label",iserror(vlookup($A794&amp;$B794,'3) Release_Label'!$D:$D&amp;'3) Release_Label'!$E:$E,1,0)),"NO UPC-CATALOG ID pair MATCH in Release_Label" )</f>
        <v/>
      </c>
      <c r="E794" s="96" t="s">
        <v>53</v>
      </c>
      <c r="F794" s="135" t="s">
        <v>669</v>
      </c>
      <c r="G794" s="136" t="str">
        <f t="array" ref="G794">ifs(or($F794="",$F794="Main Primary Artist"),$F794,not(iserror(vlookup($F794,'Reference info'!$J$5:$J$8,1,0))),"Key Artist",not(iserror(vlookup($F794,'Reference info'!$J$38:$J$405,1,0))),"Performer",not(iserror(vlookup($F794,'Reference info'!$J$10:$J$36,1,0))),"Producer &amp; Engineer")</f>
        <v>Producer &amp; Engineer</v>
      </c>
      <c r="I794" s="8" t="str">
        <f>IF(AND(F794="Main Primary Artist",SUBSTITUTE(E794," ","")&lt;&gt;"VariousArtists",SUBSTITUTE(E794," ","")&lt;&gt;"VariousArtist",E794&lt;&gt;"Various",SUBSTITUTE(E794," ","")&lt;&gt;"AssortedArtists",SUBSTITUTE(E794," ","")&lt;&gt;"AssortedArtist",E794&lt;&gt;"Assorted",SUBSTITUTE(E794," ","")&lt;&gt;"AsortedArtists",SUBSTITUTE(E794," ","")&lt;&gt;"AsortedArtist",E794&lt;&gt;"Asorted",E794&lt;&gt;"Other",,SUBSTITUTE(E794," ","")&lt;&gt;"MiscellaneousArtists",SUBSTITUTE(E794," ","")&lt;&gt;"MiscellaneousArtist",E794&lt;&gt;"Miscellaneous",SUBSTITUTE(E794," ","")&lt;&gt;"MiscelaneousArtists",SUBSTITUTE(E794," ","")&lt;&gt;"MiscelaneousArtist",E794&lt;&gt;"Miscelaneous"),"update Releases set ArtistId=(select ArtistId from Artists where Name=N'"&amp;SUBSTITUTE(trim(E794),"'","''")&amp;"' and EnterpriseId="&amp;EntId&amp;"), SearchKeywords=concat_ws(' ', Name, N'"&amp;SUBSTITUTE(trim(E794),"'","''")&amp;"',(select Name from Labels where LabelId=Releases.LabelId), ReleaseId, UPC, Catalog) where "&amp;IF(A794&lt;&gt;"","UPC="&amp;A794,"Catalog='"&amp;SUBSTITUTE(trim(B794),"'","''")&amp;"'")&amp;" and EnterpriseId="&amp;EntId,IF(and(F794&lt;&gt;"Main Primary Artist",SUBSTITUTE(E794," ","")&lt;&gt;"VariousArtists",SUBSTITUTE(E794," ","")&lt;&gt;"VariousArtist",E794&lt;&gt;"Various",SUBSTITUTE(E794," ","")&lt;&gt;"AssortedArtists",SUBSTITUTE(E794," ","")&lt;&gt;"AssortedArtist",E794&lt;&gt;"Assorted",SUBSTITUTE(E794," ","")&lt;&gt;"AsortedArtists",SUBSTITUTE(E794," ","")&lt;&gt;"AsortedArtist",E794&lt;&gt;"Asorted",E794&lt;&gt;"Other",,SUBSTITUTE(E794," ","")&lt;&gt;"MiscellaneousArtists",SUBSTITUTE(E794," ","")&lt;&gt;"MiscellaneousArtist",E794&lt;&gt;"Miscellaneous",SUBSTITUTE(E794," ","")&lt;&gt;"MiscelaneousArtists",SUBSTITUTE(E794," ","")&lt;&gt;"MiscelaneousArtist",E794&lt;&gt;"Miscelaneous"),"INSERT into Contributors VALUES (newid(), "&amp;IF(F794&lt;&gt;"Primary Artist", "(select RoleId from ContributorRoles where Name='"&amp;F794&amp;"'), 0", "49, 1")&amp; ", null, (select max(ReleaseId) from Releases where "&amp;IF(A794&lt;&gt;"","UPC="&amp;A794,"Catalog='"&amp;SUBSTITUTE(trim(B794),"'","''")&amp;"'")&amp;" and EnterpriseId="&amp;EntId&amp;"), (select ArtistId from Artists where Name=N'"&amp;SUBSTITUTE(trim(E794),"'","''")&amp;"' and EnterpriseId="&amp;EntId&amp;"), null)",""))</f>
        <v>INSERT into Contributors VALUES (newid(), (select RoleId from ContributorRoles where Name='Engineer'), 0, null, (select max(ReleaseId) from Releases where UPC=761861822230 and EnterpriseId=647322), (select ArtistId from Artists where Name=N'PeJota10*' and EnterpriseId=647322), null)</v>
      </c>
    </row>
    <row r="795">
      <c r="A795" s="110">
        <v>7.61861822261E11</v>
      </c>
      <c r="B795" s="84"/>
      <c r="C795" s="134" t="str">
        <f t="array" ref="C795">ifs(and(isblank($A795),isblank($B795)),"", not(iserror(vlookup($A795&amp;$B795,'3) Release_Label'!$D:$D&amp;'3) Release_Label'!$E:$E,1,0))),vlookup($A795&amp;$B795,{'3) Release_Label'!$D:$D&amp;'3) Release_Label'!$E:$E,'3) Release_Label'!$F:$F},2,0), or(and(not(isblank($B795)),$B795=$B794,$A795&lt;&gt;$A794),and(not(isblank($A795)),$A795=$A794,$B795&lt;&gt;$B794)),"ID LISTS UNALIGNED",and($A795&lt;&gt;"",countif('3) Release_Label'!$D:$D,$A795)=0),"NO UPC MATCH in Release_Label",and($B795&lt;&gt;"",countif('3) Release_Label'!$E:$E,$B795)=0),"NO CATALOG ID MATCH in Release_Label",iserror(vlookup($A795&amp;$B795,'3) Release_Label'!$D:$D&amp;'3) Release_Label'!$E:$E,1,0)),"NO UPC-CATALOG ID pair MATCH in Release_Label" )</f>
        <v>Matei Satoru Gojo</v>
      </c>
      <c r="D795" s="134" t="str">
        <f t="array" ref="D795">ifs(and(isblank($A795),isblank($B795)),"", not(iserror(vlookup($A795&amp;$B795,'3) Release_Label'!$D:$D&amp;'3) Release_Label'!$E:$E,1,0))),vlookup($A795&amp;$B795,{'3) Release_Label'!$D:$D&amp;'3) Release_Label'!$E:$E,'3) Release_Label'!$H:$H},2,0), or(and(not(isblank($B795)),$B795=$B794,$A795&lt;&gt;$A794),and(not(isblank($A795)),$A795=$A794,$B795&lt;&gt;$B794)),"ID LISTS UNALIGNED",and($A795&lt;&gt;"",countif('3) Release_Label'!$D:$D,$A795)=0),"NO UPC MATCH in Release_Label",and($B795&lt;&gt;"",countif('3) Release_Label'!$E:$E,$B795)=0),"NO CATALOG ID MATCH in Release_Label",iserror(vlookup($A795&amp;$B795,'3) Release_Label'!$D:$D&amp;'3) Release_Label'!$E:$E,1,0)),"NO UPC-CATALOG ID pair MATCH in Release_Label" )</f>
        <v>Speed Up</v>
      </c>
      <c r="E795" s="96" t="s">
        <v>53</v>
      </c>
      <c r="F795" s="135" t="s">
        <v>667</v>
      </c>
      <c r="G795" s="136" t="str">
        <f t="array" ref="G795">ifs(or($F795="",$F795="Main Primary Artist"),$F795,not(iserror(vlookup($F795,'Reference info'!$J$5:$J$8,1,0))),"Key Artist",not(iserror(vlookup($F795,'Reference info'!$J$38:$J$405,1,0))),"Performer",not(iserror(vlookup($F795,'Reference info'!$J$10:$J$36,1,0))),"Producer &amp; Engineer")</f>
        <v>Producer &amp; Engineer</v>
      </c>
      <c r="I795" s="8" t="str">
        <f>IF(AND(F795="Main Primary Artist",SUBSTITUTE(E795," ","")&lt;&gt;"VariousArtists",SUBSTITUTE(E795," ","")&lt;&gt;"VariousArtist",E795&lt;&gt;"Various",SUBSTITUTE(E795," ","")&lt;&gt;"AssortedArtists",SUBSTITUTE(E795," ","")&lt;&gt;"AssortedArtist",E795&lt;&gt;"Assorted",SUBSTITUTE(E795," ","")&lt;&gt;"AsortedArtists",SUBSTITUTE(E795," ","")&lt;&gt;"AsortedArtist",E795&lt;&gt;"Asorted",E795&lt;&gt;"Other",,SUBSTITUTE(E795," ","")&lt;&gt;"MiscellaneousArtists",SUBSTITUTE(E795," ","")&lt;&gt;"MiscellaneousArtist",E795&lt;&gt;"Miscellaneous",SUBSTITUTE(E795," ","")&lt;&gt;"MiscelaneousArtists",SUBSTITUTE(E795," ","")&lt;&gt;"MiscelaneousArtist",E795&lt;&gt;"Miscelaneous"),"update Releases set ArtistId=(select ArtistId from Artists where Name=N'"&amp;SUBSTITUTE(trim(E795),"'","''")&amp;"' and EnterpriseId="&amp;EntId&amp;"), SearchKeywords=concat_ws(' ', Name, N'"&amp;SUBSTITUTE(trim(E795),"'","''")&amp;"',(select Name from Labels where LabelId=Releases.LabelId), ReleaseId, UPC, Catalog) where "&amp;IF(A795&lt;&gt;"","UPC="&amp;A795,"Catalog='"&amp;SUBSTITUTE(trim(B795),"'","''")&amp;"'")&amp;" and EnterpriseId="&amp;EntId,IF(and(F795&lt;&gt;"Main Primary Artist",SUBSTITUTE(E795," ","")&lt;&gt;"VariousArtists",SUBSTITUTE(E795," ","")&lt;&gt;"VariousArtist",E795&lt;&gt;"Various",SUBSTITUTE(E795," ","")&lt;&gt;"AssortedArtists",SUBSTITUTE(E795," ","")&lt;&gt;"AssortedArtist",E795&lt;&gt;"Assorted",SUBSTITUTE(E795," ","")&lt;&gt;"AsortedArtists",SUBSTITUTE(E795," ","")&lt;&gt;"AsortedArtist",E795&lt;&gt;"Asorted",E795&lt;&gt;"Other",,SUBSTITUTE(E795," ","")&lt;&gt;"MiscellaneousArtists",SUBSTITUTE(E795," ","")&lt;&gt;"MiscellaneousArtist",E795&lt;&gt;"Miscellaneous",SUBSTITUTE(E795," ","")&lt;&gt;"MiscelaneousArtists",SUBSTITUTE(E795," ","")&lt;&gt;"MiscelaneousArtist",E795&lt;&gt;"Miscelaneous"),"INSERT into Contributors VALUES (newid(), "&amp;IF(F795&lt;&gt;"Primary Artist", "(select RoleId from ContributorRoles where Name='"&amp;F795&amp;"'), 0", "49, 1")&amp; ", null, (select max(ReleaseId) from Releases where "&amp;IF(A795&lt;&gt;"","UPC="&amp;A795,"Catalog='"&amp;SUBSTITUTE(trim(B795),"'","''")&amp;"'")&amp;" and EnterpriseId="&amp;EntId&amp;"), (select ArtistId from Artists where Name=N'"&amp;SUBSTITUTE(trim(E795),"'","''")&amp;"' and EnterpriseId="&amp;EntId&amp;"), null)",""))</f>
        <v>INSERT into Contributors VALUES (newid(), (select RoleId from ContributorRoles where Name='Producer'), 0, null, (select max(ReleaseId) from Releases where UPC=761861822261 and EnterpriseId=647322), (select ArtistId from Artists where Name=N'PeJota10*' and EnterpriseId=647322), null)</v>
      </c>
    </row>
    <row r="796">
      <c r="A796" s="110">
        <v>7.61861822261E11</v>
      </c>
      <c r="B796" s="84"/>
      <c r="C796" s="134" t="str">
        <f t="array" ref="C796">ifs(and(isblank($A796),isblank($B796)),"", not(iserror(vlookup($A796&amp;$B796,'3) Release_Label'!$D:$D&amp;'3) Release_Label'!$E:$E,1,0))),vlookup($A796&amp;$B796,{'3) Release_Label'!$D:$D&amp;'3) Release_Label'!$E:$E,'3) Release_Label'!$F:$F},2,0), or(and(not(isblank($B796)),$B796=$B795,$A796&lt;&gt;$A795),and(not(isblank($A796)),$A796=$A795,$B796&lt;&gt;$B795)),"ID LISTS UNALIGNED",and($A796&lt;&gt;"",countif('3) Release_Label'!$D:$D,$A796)=0),"NO UPC MATCH in Release_Label",and($B796&lt;&gt;"",countif('3) Release_Label'!$E:$E,$B796)=0),"NO CATALOG ID MATCH in Release_Label",iserror(vlookup($A796&amp;$B796,'3) Release_Label'!$D:$D&amp;'3) Release_Label'!$E:$E,1,0)),"NO UPC-CATALOG ID pair MATCH in Release_Label" )</f>
        <v>Matei Satoru Gojo</v>
      </c>
      <c r="D796" s="134" t="str">
        <f t="array" ref="D796">ifs(and(isblank($A796),isblank($B796)),"", not(iserror(vlookup($A796&amp;$B796,'3) Release_Label'!$D:$D&amp;'3) Release_Label'!$E:$E,1,0))),vlookup($A796&amp;$B796,{'3) Release_Label'!$D:$D&amp;'3) Release_Label'!$E:$E,'3) Release_Label'!$H:$H},2,0), or(and(not(isblank($B796)),$B796=$B795,$A796&lt;&gt;$A795),and(not(isblank($A796)),$A796=$A795,$B796&lt;&gt;$B795)),"ID LISTS UNALIGNED",and($A796&lt;&gt;"",countif('3) Release_Label'!$D:$D,$A796)=0),"NO UPC MATCH in Release_Label",and($B796&lt;&gt;"",countif('3) Release_Label'!$E:$E,$B796)=0),"NO CATALOG ID MATCH in Release_Label",iserror(vlookup($A796&amp;$B796,'3) Release_Label'!$D:$D&amp;'3) Release_Label'!$E:$E,1,0)),"NO UPC-CATALOG ID pair MATCH in Release_Label" )</f>
        <v>Speed Up</v>
      </c>
      <c r="E796" s="96" t="s">
        <v>53</v>
      </c>
      <c r="F796" s="140" t="s">
        <v>666</v>
      </c>
      <c r="G796" s="136" t="str">
        <f t="array" ref="G796">ifs(or($F796="",$F796="Main Primary Artist"),$F796,not(iserror(vlookup($F796,'Reference info'!$J$5:$J$8,1,0))),"Key Artist",not(iserror(vlookup($F796,'Reference info'!$J$38:$J$405,1,0))),"Performer",not(iserror(vlookup($F796,'Reference info'!$J$10:$J$36,1,0))),"Producer &amp; Engineer")</f>
        <v>Main Primary Artist</v>
      </c>
      <c r="I796" s="8" t="str">
        <f>IF(AND(F796="Main Primary Artist",SUBSTITUTE(E796," ","")&lt;&gt;"VariousArtists",SUBSTITUTE(E796," ","")&lt;&gt;"VariousArtist",E796&lt;&gt;"Various",SUBSTITUTE(E796," ","")&lt;&gt;"AssortedArtists",SUBSTITUTE(E796," ","")&lt;&gt;"AssortedArtist",E796&lt;&gt;"Assorted",SUBSTITUTE(E796," ","")&lt;&gt;"AsortedArtists",SUBSTITUTE(E796," ","")&lt;&gt;"AsortedArtist",E796&lt;&gt;"Asorted",E796&lt;&gt;"Other",,SUBSTITUTE(E796," ","")&lt;&gt;"MiscellaneousArtists",SUBSTITUTE(E796," ","")&lt;&gt;"MiscellaneousArtist",E796&lt;&gt;"Miscellaneous",SUBSTITUTE(E796," ","")&lt;&gt;"MiscelaneousArtists",SUBSTITUTE(E796," ","")&lt;&gt;"MiscelaneousArtist",E796&lt;&gt;"Miscelaneous"),"update Releases set ArtistId=(select ArtistId from Artists where Name=N'"&amp;SUBSTITUTE(trim(E796),"'","''")&amp;"' and EnterpriseId="&amp;EntId&amp;"), SearchKeywords=concat_ws(' ', Name, N'"&amp;SUBSTITUTE(trim(E796),"'","''")&amp;"',(select Name from Labels where LabelId=Releases.LabelId), ReleaseId, UPC, Catalog) where "&amp;IF(A796&lt;&gt;"","UPC="&amp;A796,"Catalog='"&amp;SUBSTITUTE(trim(B796),"'","''")&amp;"'")&amp;" and EnterpriseId="&amp;EntId,IF(and(F796&lt;&gt;"Main Primary Artist",SUBSTITUTE(E796," ","")&lt;&gt;"VariousArtists",SUBSTITUTE(E796," ","")&lt;&gt;"VariousArtist",E796&lt;&gt;"Various",SUBSTITUTE(E796," ","")&lt;&gt;"AssortedArtists",SUBSTITUTE(E796," ","")&lt;&gt;"AssortedArtist",E796&lt;&gt;"Assorted",SUBSTITUTE(E796," ","")&lt;&gt;"AsortedArtists",SUBSTITUTE(E796," ","")&lt;&gt;"AsortedArtist",E796&lt;&gt;"Asorted",E796&lt;&gt;"Other",,SUBSTITUTE(E796," ","")&lt;&gt;"MiscellaneousArtists",SUBSTITUTE(E796," ","")&lt;&gt;"MiscellaneousArtist",E796&lt;&gt;"Miscellaneous",SUBSTITUTE(E796," ","")&lt;&gt;"MiscelaneousArtists",SUBSTITUTE(E796," ","")&lt;&gt;"MiscelaneousArtist",E796&lt;&gt;"Miscelaneous"),"INSERT into Contributors VALUES (newid(), "&amp;IF(F796&lt;&gt;"Primary Artist", "(select RoleId from ContributorRoles where Name='"&amp;F796&amp;"'), 0", "49, 1")&amp; ", null, (select max(ReleaseId) from Releases where "&amp;IF(A796&lt;&gt;"","UPC="&amp;A796,"Catalog='"&amp;SUBSTITUTE(trim(B796),"'","''")&amp;"'")&amp;" and EnterpriseId="&amp;EntId&amp;"), (select ArtistId from Artists where Name=N'"&amp;SUBSTITUTE(trim(E796),"'","''")&amp;"' and EnterpriseId="&amp;EntId&amp;"), null)",""))</f>
        <v>update Releases set ArtistId=(select ArtistId from Artists where Name=N'PeJota10*' and EnterpriseId=647322), SearchKeywords=concat_ws(' ', Name, N'PeJota10*',(select Name from Labels where LabelId=Releases.LabelId), ReleaseId, UPC, Catalog) where UPC=761861822261 and EnterpriseId=647322</v>
      </c>
    </row>
    <row r="797">
      <c r="A797" s="110">
        <v>7.61861822261E11</v>
      </c>
      <c r="B797" s="84"/>
      <c r="C797" s="134" t="str">
        <f t="array" ref="C797">ifs(and(isblank($A797),isblank($B797)),"", not(iserror(vlookup($A797&amp;$B797,'3) Release_Label'!$D:$D&amp;'3) Release_Label'!$E:$E,1,0))),vlookup($A797&amp;$B797,{'3) Release_Label'!$D:$D&amp;'3) Release_Label'!$E:$E,'3) Release_Label'!$F:$F},2,0), or(and(not(isblank($B797)),$B797=$B796,$A797&lt;&gt;$A796),and(not(isblank($A797)),$A797=$A796,$B797&lt;&gt;$B796)),"ID LISTS UNALIGNED",and($A797&lt;&gt;"",countif('3) Release_Label'!$D:$D,$A797)=0),"NO UPC MATCH in Release_Label",and($B797&lt;&gt;"",countif('3) Release_Label'!$E:$E,$B797)=0),"NO CATALOG ID MATCH in Release_Label",iserror(vlookup($A797&amp;$B797,'3) Release_Label'!$D:$D&amp;'3) Release_Label'!$E:$E,1,0)),"NO UPC-CATALOG ID pair MATCH in Release_Label" )</f>
        <v>Matei Satoru Gojo</v>
      </c>
      <c r="D797" s="134" t="str">
        <f t="array" ref="D797">ifs(and(isblank($A797),isblank($B797)),"", not(iserror(vlookup($A797&amp;$B797,'3) Release_Label'!$D:$D&amp;'3) Release_Label'!$E:$E,1,0))),vlookup($A797&amp;$B797,{'3) Release_Label'!$D:$D&amp;'3) Release_Label'!$E:$E,'3) Release_Label'!$H:$H},2,0), or(and(not(isblank($B797)),$B797=$B796,$A797&lt;&gt;$A796),and(not(isblank($A797)),$A797=$A796,$B797&lt;&gt;$B796)),"ID LISTS UNALIGNED",and($A797&lt;&gt;"",countif('3) Release_Label'!$D:$D,$A797)=0),"NO UPC MATCH in Release_Label",and($B797&lt;&gt;"",countif('3) Release_Label'!$E:$E,$B797)=0),"NO CATALOG ID MATCH in Release_Label",iserror(vlookup($A797&amp;$B797,'3) Release_Label'!$D:$D&amp;'3) Release_Label'!$E:$E,1,0)),"NO UPC-CATALOG ID pair MATCH in Release_Label" )</f>
        <v>Speed Up</v>
      </c>
      <c r="E797" s="96" t="s">
        <v>53</v>
      </c>
      <c r="F797" s="135" t="s">
        <v>669</v>
      </c>
      <c r="G797" s="136" t="str">
        <f t="array" ref="G797">ifs(or($F797="",$F797="Main Primary Artist"),$F797,not(iserror(vlookup($F797,'Reference info'!$J$5:$J$8,1,0))),"Key Artist",not(iserror(vlookup($F797,'Reference info'!$J$38:$J$405,1,0))),"Performer",not(iserror(vlookup($F797,'Reference info'!$J$10:$J$36,1,0))),"Producer &amp; Engineer")</f>
        <v>Producer &amp; Engineer</v>
      </c>
      <c r="I797" s="8" t="str">
        <f>IF(AND(F797="Main Primary Artist",SUBSTITUTE(E797," ","")&lt;&gt;"VariousArtists",SUBSTITUTE(E797," ","")&lt;&gt;"VariousArtist",E797&lt;&gt;"Various",SUBSTITUTE(E797," ","")&lt;&gt;"AssortedArtists",SUBSTITUTE(E797," ","")&lt;&gt;"AssortedArtist",E797&lt;&gt;"Assorted",SUBSTITUTE(E797," ","")&lt;&gt;"AsortedArtists",SUBSTITUTE(E797," ","")&lt;&gt;"AsortedArtist",E797&lt;&gt;"Asorted",E797&lt;&gt;"Other",,SUBSTITUTE(E797," ","")&lt;&gt;"MiscellaneousArtists",SUBSTITUTE(E797," ","")&lt;&gt;"MiscellaneousArtist",E797&lt;&gt;"Miscellaneous",SUBSTITUTE(E797," ","")&lt;&gt;"MiscelaneousArtists",SUBSTITUTE(E797," ","")&lt;&gt;"MiscelaneousArtist",E797&lt;&gt;"Miscelaneous"),"update Releases set ArtistId=(select ArtistId from Artists where Name=N'"&amp;SUBSTITUTE(trim(E797),"'","''")&amp;"' and EnterpriseId="&amp;EntId&amp;"), SearchKeywords=concat_ws(' ', Name, N'"&amp;SUBSTITUTE(trim(E797),"'","''")&amp;"',(select Name from Labels where LabelId=Releases.LabelId), ReleaseId, UPC, Catalog) where "&amp;IF(A797&lt;&gt;"","UPC="&amp;A797,"Catalog='"&amp;SUBSTITUTE(trim(B797),"'","''")&amp;"'")&amp;" and EnterpriseId="&amp;EntId,IF(and(F797&lt;&gt;"Main Primary Artist",SUBSTITUTE(E797," ","")&lt;&gt;"VariousArtists",SUBSTITUTE(E797," ","")&lt;&gt;"VariousArtist",E797&lt;&gt;"Various",SUBSTITUTE(E797," ","")&lt;&gt;"AssortedArtists",SUBSTITUTE(E797," ","")&lt;&gt;"AssortedArtist",E797&lt;&gt;"Assorted",SUBSTITUTE(E797," ","")&lt;&gt;"AsortedArtists",SUBSTITUTE(E797," ","")&lt;&gt;"AsortedArtist",E797&lt;&gt;"Asorted",E797&lt;&gt;"Other",,SUBSTITUTE(E797," ","")&lt;&gt;"MiscellaneousArtists",SUBSTITUTE(E797," ","")&lt;&gt;"MiscellaneousArtist",E797&lt;&gt;"Miscellaneous",SUBSTITUTE(E797," ","")&lt;&gt;"MiscelaneousArtists",SUBSTITUTE(E797," ","")&lt;&gt;"MiscelaneousArtist",E797&lt;&gt;"Miscelaneous"),"INSERT into Contributors VALUES (newid(), "&amp;IF(F797&lt;&gt;"Primary Artist", "(select RoleId from ContributorRoles where Name='"&amp;F797&amp;"'), 0", "49, 1")&amp; ", null, (select max(ReleaseId) from Releases where "&amp;IF(A797&lt;&gt;"","UPC="&amp;A797,"Catalog='"&amp;SUBSTITUTE(trim(B797),"'","''")&amp;"'")&amp;" and EnterpriseId="&amp;EntId&amp;"), (select ArtistId from Artists where Name=N'"&amp;SUBSTITUTE(trim(E797),"'","''")&amp;"' and EnterpriseId="&amp;EntId&amp;"), null)",""))</f>
        <v>INSERT into Contributors VALUES (newid(), (select RoleId from ContributorRoles where Name='Engineer'), 0, null, (select max(ReleaseId) from Releases where UPC=761861822261 and EnterpriseId=647322), (select ArtistId from Artists where Name=N'PeJota10*' and EnterpriseId=647322), null)</v>
      </c>
    </row>
    <row r="798">
      <c r="A798" s="110">
        <v>7.61861952869E11</v>
      </c>
      <c r="B798" s="84"/>
      <c r="C798" s="134" t="str">
        <f t="array" ref="C798">ifs(and(isblank($A798),isblank($B798)),"", not(iserror(vlookup($A798&amp;$B798,'3) Release_Label'!$D:$D&amp;'3) Release_Label'!$E:$E,1,0))),vlookup($A798&amp;$B798,{'3) Release_Label'!$D:$D&amp;'3) Release_Label'!$E:$E,'3) Release_Label'!$F:$F},2,0), or(and(not(isblank($B798)),$B798=$B797,$A798&lt;&gt;$A797),and(not(isblank($A798)),$A798=$A797,$B798&lt;&gt;$B797)),"ID LISTS UNALIGNED",and($A798&lt;&gt;"",countif('3) Release_Label'!$D:$D,$A798)=0),"NO UPC MATCH in Release_Label",and($B798&lt;&gt;"",countif('3) Release_Label'!$E:$E,$B798)=0),"NO CATALOG ID MATCH in Release_Label",iserror(vlookup($A798&amp;$B798,'3) Release_Label'!$D:$D&amp;'3) Release_Label'!$E:$E,1,0)),"NO UPC-CATALOG ID pair MATCH in Release_Label" )</f>
        <v>Reinado Vazio</v>
      </c>
      <c r="D798" s="134" t="str">
        <f t="array" ref="D798">ifs(and(isblank($A798),isblank($B798)),"", not(iserror(vlookup($A798&amp;$B798,'3) Release_Label'!$D:$D&amp;'3) Release_Label'!$E:$E,1,0))),vlookup($A798&amp;$B798,{'3) Release_Label'!$D:$D&amp;'3) Release_Label'!$E:$E,'3) Release_Label'!$H:$H},2,0), or(and(not(isblank($B798)),$B798=$B797,$A798&lt;&gt;$A797),and(not(isblank($A798)),$A798=$A797,$B798&lt;&gt;$B797)),"ID LISTS UNALIGNED",and($A798&lt;&gt;"",countif('3) Release_Label'!$D:$D,$A798)=0),"NO UPC MATCH in Release_Label",and($B798&lt;&gt;"",countif('3) Release_Label'!$E:$E,$B798)=0),"NO CATALOG ID MATCH in Release_Label",iserror(vlookup($A798&amp;$B798,'3) Release_Label'!$D:$D&amp;'3) Release_Label'!$E:$E,1,0)),"NO UPC-CATALOG ID pair MATCH in Release_Label" )</f>
        <v>Speed Up</v>
      </c>
      <c r="E798" s="96" t="s">
        <v>53</v>
      </c>
      <c r="F798" s="135" t="s">
        <v>667</v>
      </c>
      <c r="G798" s="136" t="str">
        <f t="array" ref="G798">ifs(or($F798="",$F798="Main Primary Artist"),$F798,not(iserror(vlookup($F798,'Reference info'!$J$5:$J$8,1,0))),"Key Artist",not(iserror(vlookup($F798,'Reference info'!$J$38:$J$405,1,0))),"Performer",not(iserror(vlookup($F798,'Reference info'!$J$10:$J$36,1,0))),"Producer &amp; Engineer")</f>
        <v>Producer &amp; Engineer</v>
      </c>
      <c r="I798" s="8" t="str">
        <f>IF(AND(F798="Main Primary Artist",SUBSTITUTE(E798," ","")&lt;&gt;"VariousArtists",SUBSTITUTE(E798," ","")&lt;&gt;"VariousArtist",E798&lt;&gt;"Various",SUBSTITUTE(E798," ","")&lt;&gt;"AssortedArtists",SUBSTITUTE(E798," ","")&lt;&gt;"AssortedArtist",E798&lt;&gt;"Assorted",SUBSTITUTE(E798," ","")&lt;&gt;"AsortedArtists",SUBSTITUTE(E798," ","")&lt;&gt;"AsortedArtist",E798&lt;&gt;"Asorted",E798&lt;&gt;"Other",,SUBSTITUTE(E798," ","")&lt;&gt;"MiscellaneousArtists",SUBSTITUTE(E798," ","")&lt;&gt;"MiscellaneousArtist",E798&lt;&gt;"Miscellaneous",SUBSTITUTE(E798," ","")&lt;&gt;"MiscelaneousArtists",SUBSTITUTE(E798," ","")&lt;&gt;"MiscelaneousArtist",E798&lt;&gt;"Miscelaneous"),"update Releases set ArtistId=(select ArtistId from Artists where Name=N'"&amp;SUBSTITUTE(trim(E798),"'","''")&amp;"' and EnterpriseId="&amp;EntId&amp;"), SearchKeywords=concat_ws(' ', Name, N'"&amp;SUBSTITUTE(trim(E798),"'","''")&amp;"',(select Name from Labels where LabelId=Releases.LabelId), ReleaseId, UPC, Catalog) where "&amp;IF(A798&lt;&gt;"","UPC="&amp;A798,"Catalog='"&amp;SUBSTITUTE(trim(B798),"'","''")&amp;"'")&amp;" and EnterpriseId="&amp;EntId,IF(and(F798&lt;&gt;"Main Primary Artist",SUBSTITUTE(E798," ","")&lt;&gt;"VariousArtists",SUBSTITUTE(E798," ","")&lt;&gt;"VariousArtist",E798&lt;&gt;"Various",SUBSTITUTE(E798," ","")&lt;&gt;"AssortedArtists",SUBSTITUTE(E798," ","")&lt;&gt;"AssortedArtist",E798&lt;&gt;"Assorted",SUBSTITUTE(E798," ","")&lt;&gt;"AsortedArtists",SUBSTITUTE(E798," ","")&lt;&gt;"AsortedArtist",E798&lt;&gt;"Asorted",E798&lt;&gt;"Other",,SUBSTITUTE(E798," ","")&lt;&gt;"MiscellaneousArtists",SUBSTITUTE(E798," ","")&lt;&gt;"MiscellaneousArtist",E798&lt;&gt;"Miscellaneous",SUBSTITUTE(E798," ","")&lt;&gt;"MiscelaneousArtists",SUBSTITUTE(E798," ","")&lt;&gt;"MiscelaneousArtist",E798&lt;&gt;"Miscelaneous"),"INSERT into Contributors VALUES (newid(), "&amp;IF(F798&lt;&gt;"Primary Artist", "(select RoleId from ContributorRoles where Name='"&amp;F798&amp;"'), 0", "49, 1")&amp; ", null, (select max(ReleaseId) from Releases where "&amp;IF(A798&lt;&gt;"","UPC="&amp;A798,"Catalog='"&amp;SUBSTITUTE(trim(B798),"'","''")&amp;"'")&amp;" and EnterpriseId="&amp;EntId&amp;"), (select ArtistId from Artists where Name=N'"&amp;SUBSTITUTE(trim(E798),"'","''")&amp;"' and EnterpriseId="&amp;EntId&amp;"), null)",""))</f>
        <v>INSERT into Contributors VALUES (newid(), (select RoleId from ContributorRoles where Name='Producer'), 0, null, (select max(ReleaseId) from Releases where UPC=761861952869 and EnterpriseId=647322), (select ArtistId from Artists where Name=N'PeJota10*' and EnterpriseId=647322), null)</v>
      </c>
    </row>
    <row r="799">
      <c r="A799" s="110">
        <v>7.61861952869E11</v>
      </c>
      <c r="B799" s="84"/>
      <c r="C799" s="134" t="str">
        <f t="array" ref="C799">ifs(and(isblank($A799),isblank($B799)),"", not(iserror(vlookup($A799&amp;$B799,'3) Release_Label'!$D:$D&amp;'3) Release_Label'!$E:$E,1,0))),vlookup($A799&amp;$B799,{'3) Release_Label'!$D:$D&amp;'3) Release_Label'!$E:$E,'3) Release_Label'!$F:$F},2,0), or(and(not(isblank($B799)),$B799=$B798,$A799&lt;&gt;$A798),and(not(isblank($A799)),$A799=$A798,$B799&lt;&gt;$B798)),"ID LISTS UNALIGNED",and($A799&lt;&gt;"",countif('3) Release_Label'!$D:$D,$A799)=0),"NO UPC MATCH in Release_Label",and($B799&lt;&gt;"",countif('3) Release_Label'!$E:$E,$B799)=0),"NO CATALOG ID MATCH in Release_Label",iserror(vlookup($A799&amp;$B799,'3) Release_Label'!$D:$D&amp;'3) Release_Label'!$E:$E,1,0)),"NO UPC-CATALOG ID pair MATCH in Release_Label" )</f>
        <v>Reinado Vazio</v>
      </c>
      <c r="D799" s="134" t="str">
        <f t="array" ref="D799">ifs(and(isblank($A799),isblank($B799)),"", not(iserror(vlookup($A799&amp;$B799,'3) Release_Label'!$D:$D&amp;'3) Release_Label'!$E:$E,1,0))),vlookup($A799&amp;$B799,{'3) Release_Label'!$D:$D&amp;'3) Release_Label'!$E:$E,'3) Release_Label'!$H:$H},2,0), or(and(not(isblank($B799)),$B799=$B798,$A799&lt;&gt;$A798),and(not(isblank($A799)),$A799=$A798,$B799&lt;&gt;$B798)),"ID LISTS UNALIGNED",and($A799&lt;&gt;"",countif('3) Release_Label'!$D:$D,$A799)=0),"NO UPC MATCH in Release_Label",and($B799&lt;&gt;"",countif('3) Release_Label'!$E:$E,$B799)=0),"NO CATALOG ID MATCH in Release_Label",iserror(vlookup($A799&amp;$B799,'3) Release_Label'!$D:$D&amp;'3) Release_Label'!$E:$E,1,0)),"NO UPC-CATALOG ID pair MATCH in Release_Label" )</f>
        <v>Speed Up</v>
      </c>
      <c r="E799" s="96" t="s">
        <v>79</v>
      </c>
      <c r="F799" s="140" t="s">
        <v>671</v>
      </c>
      <c r="G799" s="136" t="str">
        <f t="array" ref="G799">ifs(or($F799="",$F799="Main Primary Artist"),$F799,not(iserror(vlookup($F799,'Reference info'!$J$5:$J$8,1,0))),"Key Artist",not(iserror(vlookup($F799,'Reference info'!$J$38:$J$405,1,0))),"Performer",not(iserror(vlookup($F799,'Reference info'!$J$10:$J$36,1,0))),"Producer &amp; Engineer")</f>
        <v>Key Artist</v>
      </c>
      <c r="I799" s="8" t="str">
        <f>IF(AND(F799="Main Primary Artist",SUBSTITUTE(E799," ","")&lt;&gt;"VariousArtists",SUBSTITUTE(E799," ","")&lt;&gt;"VariousArtist",E799&lt;&gt;"Various",SUBSTITUTE(E799," ","")&lt;&gt;"AssortedArtists",SUBSTITUTE(E799," ","")&lt;&gt;"AssortedArtist",E799&lt;&gt;"Assorted",SUBSTITUTE(E799," ","")&lt;&gt;"AsortedArtists",SUBSTITUTE(E799," ","")&lt;&gt;"AsortedArtist",E799&lt;&gt;"Asorted",E799&lt;&gt;"Other",,SUBSTITUTE(E799," ","")&lt;&gt;"MiscellaneousArtists",SUBSTITUTE(E799," ","")&lt;&gt;"MiscellaneousArtist",E799&lt;&gt;"Miscellaneous",SUBSTITUTE(E799," ","")&lt;&gt;"MiscelaneousArtists",SUBSTITUTE(E799," ","")&lt;&gt;"MiscelaneousArtist",E799&lt;&gt;"Miscelaneous"),"update Releases set ArtistId=(select ArtistId from Artists where Name=N'"&amp;SUBSTITUTE(trim(E799),"'","''")&amp;"' and EnterpriseId="&amp;EntId&amp;"), SearchKeywords=concat_ws(' ', Name, N'"&amp;SUBSTITUTE(trim(E799),"'","''")&amp;"',(select Name from Labels where LabelId=Releases.LabelId), ReleaseId, UPC, Catalog) where "&amp;IF(A799&lt;&gt;"","UPC="&amp;A799,"Catalog='"&amp;SUBSTITUTE(trim(B799),"'","''")&amp;"'")&amp;" and EnterpriseId="&amp;EntId,IF(and(F799&lt;&gt;"Main Primary Artist",SUBSTITUTE(E799," ","")&lt;&gt;"VariousArtists",SUBSTITUTE(E799," ","")&lt;&gt;"VariousArtist",E799&lt;&gt;"Various",SUBSTITUTE(E799," ","")&lt;&gt;"AssortedArtists",SUBSTITUTE(E799," ","")&lt;&gt;"AssortedArtist",E799&lt;&gt;"Assorted",SUBSTITUTE(E799," ","")&lt;&gt;"AsortedArtists",SUBSTITUTE(E799," ","")&lt;&gt;"AsortedArtist",E799&lt;&gt;"Asorted",E799&lt;&gt;"Other",,SUBSTITUTE(E799," ","")&lt;&gt;"MiscellaneousArtists",SUBSTITUTE(E799," ","")&lt;&gt;"MiscellaneousArtist",E799&lt;&gt;"Miscellaneous",SUBSTITUTE(E799," ","")&lt;&gt;"MiscelaneousArtists",SUBSTITUTE(E799," ","")&lt;&gt;"MiscelaneousArtist",E799&lt;&gt;"Miscelaneous"),"INSERT into Contributors VALUES (newid(), "&amp;IF(F799&lt;&gt;"Primary Artist", "(select RoleId from ContributorRoles where Name='"&amp;F799&amp;"'), 0", "49, 1")&amp; ", null, (select max(ReleaseId) from Releases where "&amp;IF(A799&lt;&gt;"","UPC="&amp;A799,"Catalog='"&amp;SUBSTITUTE(trim(B799),"'","''")&amp;"'")&amp;" and EnterpriseId="&amp;EntId&amp;"), (select ArtistId from Artists where Name=N'"&amp;SUBSTITUTE(trim(E799),"'","''")&amp;"' and EnterpriseId="&amp;EntId&amp;"), null)",""))</f>
        <v>INSERT into Contributors VALUES (newid(), 49, 1, null, (select max(ReleaseId) from Releases where UPC=761861952869 and EnterpriseId=647322), (select ArtistId from Artists where Name=N'$hinepsj' and EnterpriseId=647322), null)</v>
      </c>
    </row>
    <row r="800">
      <c r="A800" s="110">
        <v>7.61861952869E11</v>
      </c>
      <c r="B800" s="84"/>
      <c r="C800" s="134" t="str">
        <f t="array" ref="C800">ifs(and(isblank($A800),isblank($B800)),"", not(iserror(vlookup($A800&amp;$B800,'3) Release_Label'!$D:$D&amp;'3) Release_Label'!$E:$E,1,0))),vlookup($A800&amp;$B800,{'3) Release_Label'!$D:$D&amp;'3) Release_Label'!$E:$E,'3) Release_Label'!$F:$F},2,0), or(and(not(isblank($B800)),$B800=$B799,$A800&lt;&gt;$A799),and(not(isblank($A800)),$A800=$A799,$B800&lt;&gt;$B799)),"ID LISTS UNALIGNED",and($A800&lt;&gt;"",countif('3) Release_Label'!$D:$D,$A800)=0),"NO UPC MATCH in Release_Label",and($B800&lt;&gt;"",countif('3) Release_Label'!$E:$E,$B800)=0),"NO CATALOG ID MATCH in Release_Label",iserror(vlookup($A800&amp;$B800,'3) Release_Label'!$D:$D&amp;'3) Release_Label'!$E:$E,1,0)),"NO UPC-CATALOG ID pair MATCH in Release_Label" )</f>
        <v>Reinado Vazio</v>
      </c>
      <c r="D800" s="134" t="str">
        <f t="array" ref="D800">ifs(and(isblank($A800),isblank($B800)),"", not(iserror(vlookup($A800&amp;$B800,'3) Release_Label'!$D:$D&amp;'3) Release_Label'!$E:$E,1,0))),vlookup($A800&amp;$B800,{'3) Release_Label'!$D:$D&amp;'3) Release_Label'!$E:$E,'3) Release_Label'!$H:$H},2,0), or(and(not(isblank($B800)),$B800=$B799,$A800&lt;&gt;$A799),and(not(isblank($A800)),$A800=$A799,$B800&lt;&gt;$B799)),"ID LISTS UNALIGNED",and($A800&lt;&gt;"",countif('3) Release_Label'!$D:$D,$A800)=0),"NO UPC MATCH in Release_Label",and($B800&lt;&gt;"",countif('3) Release_Label'!$E:$E,$B800)=0),"NO CATALOG ID MATCH in Release_Label",iserror(vlookup($A800&amp;$B800,'3) Release_Label'!$D:$D&amp;'3) Release_Label'!$E:$E,1,0)),"NO UPC-CATALOG ID pair MATCH in Release_Label" )</f>
        <v>Speed Up</v>
      </c>
      <c r="E800" s="96" t="s">
        <v>53</v>
      </c>
      <c r="F800" s="140" t="s">
        <v>666</v>
      </c>
      <c r="G800" s="136" t="str">
        <f t="array" ref="G800">ifs(or($F800="",$F800="Main Primary Artist"),$F800,not(iserror(vlookup($F800,'Reference info'!$J$5:$J$8,1,0))),"Key Artist",not(iserror(vlookup($F800,'Reference info'!$J$38:$J$405,1,0))),"Performer",not(iserror(vlookup($F800,'Reference info'!$J$10:$J$36,1,0))),"Producer &amp; Engineer")</f>
        <v>Main Primary Artist</v>
      </c>
      <c r="I800" s="8" t="str">
        <f>IF(AND(F800="Main Primary Artist",SUBSTITUTE(E800," ","")&lt;&gt;"VariousArtists",SUBSTITUTE(E800," ","")&lt;&gt;"VariousArtist",E800&lt;&gt;"Various",SUBSTITUTE(E800," ","")&lt;&gt;"AssortedArtists",SUBSTITUTE(E800," ","")&lt;&gt;"AssortedArtist",E800&lt;&gt;"Assorted",SUBSTITUTE(E800," ","")&lt;&gt;"AsortedArtists",SUBSTITUTE(E800," ","")&lt;&gt;"AsortedArtist",E800&lt;&gt;"Asorted",E800&lt;&gt;"Other",,SUBSTITUTE(E800," ","")&lt;&gt;"MiscellaneousArtists",SUBSTITUTE(E800," ","")&lt;&gt;"MiscellaneousArtist",E800&lt;&gt;"Miscellaneous",SUBSTITUTE(E800," ","")&lt;&gt;"MiscelaneousArtists",SUBSTITUTE(E800," ","")&lt;&gt;"MiscelaneousArtist",E800&lt;&gt;"Miscelaneous"),"update Releases set ArtistId=(select ArtistId from Artists where Name=N'"&amp;SUBSTITUTE(trim(E800),"'","''")&amp;"' and EnterpriseId="&amp;EntId&amp;"), SearchKeywords=concat_ws(' ', Name, N'"&amp;SUBSTITUTE(trim(E800),"'","''")&amp;"',(select Name from Labels where LabelId=Releases.LabelId), ReleaseId, UPC, Catalog) where "&amp;IF(A800&lt;&gt;"","UPC="&amp;A800,"Catalog='"&amp;SUBSTITUTE(trim(B800),"'","''")&amp;"'")&amp;" and EnterpriseId="&amp;EntId,IF(and(F800&lt;&gt;"Main Primary Artist",SUBSTITUTE(E800," ","")&lt;&gt;"VariousArtists",SUBSTITUTE(E800," ","")&lt;&gt;"VariousArtist",E800&lt;&gt;"Various",SUBSTITUTE(E800," ","")&lt;&gt;"AssortedArtists",SUBSTITUTE(E800," ","")&lt;&gt;"AssortedArtist",E800&lt;&gt;"Assorted",SUBSTITUTE(E800," ","")&lt;&gt;"AsortedArtists",SUBSTITUTE(E800," ","")&lt;&gt;"AsortedArtist",E800&lt;&gt;"Asorted",E800&lt;&gt;"Other",,SUBSTITUTE(E800," ","")&lt;&gt;"MiscellaneousArtists",SUBSTITUTE(E800," ","")&lt;&gt;"MiscellaneousArtist",E800&lt;&gt;"Miscellaneous",SUBSTITUTE(E800," ","")&lt;&gt;"MiscelaneousArtists",SUBSTITUTE(E800," ","")&lt;&gt;"MiscelaneousArtist",E800&lt;&gt;"Miscelaneous"),"INSERT into Contributors VALUES (newid(), "&amp;IF(F800&lt;&gt;"Primary Artist", "(select RoleId from ContributorRoles where Name='"&amp;F800&amp;"'), 0", "49, 1")&amp; ", null, (select max(ReleaseId) from Releases where "&amp;IF(A800&lt;&gt;"","UPC="&amp;A800,"Catalog='"&amp;SUBSTITUTE(trim(B800),"'","''")&amp;"'")&amp;" and EnterpriseId="&amp;EntId&amp;"), (select ArtistId from Artists where Name=N'"&amp;SUBSTITUTE(trim(E800),"'","''")&amp;"' and EnterpriseId="&amp;EntId&amp;"), null)",""))</f>
        <v>update Releases set ArtistId=(select ArtistId from Artists where Name=N'PeJota10*' and EnterpriseId=647322), SearchKeywords=concat_ws(' ', Name, N'PeJota10*',(select Name from Labels where LabelId=Releases.LabelId), ReleaseId, UPC, Catalog) where UPC=761861952869 and EnterpriseId=647322</v>
      </c>
    </row>
    <row r="801">
      <c r="A801" s="110">
        <v>7.61861952869E11</v>
      </c>
      <c r="B801" s="84"/>
      <c r="C801" s="134" t="str">
        <f t="array" ref="C801">ifs(and(isblank($A801),isblank($B801)),"", not(iserror(vlookup($A801&amp;$B801,'3) Release_Label'!$D:$D&amp;'3) Release_Label'!$E:$E,1,0))),vlookup($A801&amp;$B801,{'3) Release_Label'!$D:$D&amp;'3) Release_Label'!$E:$E,'3) Release_Label'!$F:$F},2,0), or(and(not(isblank($B801)),$B801=$B800,$A801&lt;&gt;$A800),and(not(isblank($A801)),$A801=$A800,$B801&lt;&gt;$B800)),"ID LISTS UNALIGNED",and($A801&lt;&gt;"",countif('3) Release_Label'!$D:$D,$A801)=0),"NO UPC MATCH in Release_Label",and($B801&lt;&gt;"",countif('3) Release_Label'!$E:$E,$B801)=0),"NO CATALOG ID MATCH in Release_Label",iserror(vlookup($A801&amp;$B801,'3) Release_Label'!$D:$D&amp;'3) Release_Label'!$E:$E,1,0)),"NO UPC-CATALOG ID pair MATCH in Release_Label" )</f>
        <v>Reinado Vazio</v>
      </c>
      <c r="D801" s="134" t="str">
        <f t="array" ref="D801">ifs(and(isblank($A801),isblank($B801)),"", not(iserror(vlookup($A801&amp;$B801,'3) Release_Label'!$D:$D&amp;'3) Release_Label'!$E:$E,1,0))),vlookup($A801&amp;$B801,{'3) Release_Label'!$D:$D&amp;'3) Release_Label'!$E:$E,'3) Release_Label'!$H:$H},2,0), or(and(not(isblank($B801)),$B801=$B800,$A801&lt;&gt;$A800),and(not(isblank($A801)),$A801=$A800,$B801&lt;&gt;$B800)),"ID LISTS UNALIGNED",and($A801&lt;&gt;"",countif('3) Release_Label'!$D:$D,$A801)=0),"NO UPC MATCH in Release_Label",and($B801&lt;&gt;"",countif('3) Release_Label'!$E:$E,$B801)=0),"NO CATALOG ID MATCH in Release_Label",iserror(vlookup($A801&amp;$B801,'3) Release_Label'!$D:$D&amp;'3) Release_Label'!$E:$E,1,0)),"NO UPC-CATALOG ID pair MATCH in Release_Label" )</f>
        <v>Speed Up</v>
      </c>
      <c r="E801" s="96" t="s">
        <v>53</v>
      </c>
      <c r="F801" s="135" t="s">
        <v>669</v>
      </c>
      <c r="G801" s="136" t="str">
        <f t="array" ref="G801">ifs(or($F801="",$F801="Main Primary Artist"),$F801,not(iserror(vlookup($F801,'Reference info'!$J$5:$J$8,1,0))),"Key Artist",not(iserror(vlookup($F801,'Reference info'!$J$38:$J$405,1,0))),"Performer",not(iserror(vlookup($F801,'Reference info'!$J$10:$J$36,1,0))),"Producer &amp; Engineer")</f>
        <v>Producer &amp; Engineer</v>
      </c>
      <c r="I801" s="8" t="str">
        <f>IF(AND(F801="Main Primary Artist",SUBSTITUTE(E801," ","")&lt;&gt;"VariousArtists",SUBSTITUTE(E801," ","")&lt;&gt;"VariousArtist",E801&lt;&gt;"Various",SUBSTITUTE(E801," ","")&lt;&gt;"AssortedArtists",SUBSTITUTE(E801," ","")&lt;&gt;"AssortedArtist",E801&lt;&gt;"Assorted",SUBSTITUTE(E801," ","")&lt;&gt;"AsortedArtists",SUBSTITUTE(E801," ","")&lt;&gt;"AsortedArtist",E801&lt;&gt;"Asorted",E801&lt;&gt;"Other",,SUBSTITUTE(E801," ","")&lt;&gt;"MiscellaneousArtists",SUBSTITUTE(E801," ","")&lt;&gt;"MiscellaneousArtist",E801&lt;&gt;"Miscellaneous",SUBSTITUTE(E801," ","")&lt;&gt;"MiscelaneousArtists",SUBSTITUTE(E801," ","")&lt;&gt;"MiscelaneousArtist",E801&lt;&gt;"Miscelaneous"),"update Releases set ArtistId=(select ArtistId from Artists where Name=N'"&amp;SUBSTITUTE(trim(E801),"'","''")&amp;"' and EnterpriseId="&amp;EntId&amp;"), SearchKeywords=concat_ws(' ', Name, N'"&amp;SUBSTITUTE(trim(E801),"'","''")&amp;"',(select Name from Labels where LabelId=Releases.LabelId), ReleaseId, UPC, Catalog) where "&amp;IF(A801&lt;&gt;"","UPC="&amp;A801,"Catalog='"&amp;SUBSTITUTE(trim(B801),"'","''")&amp;"'")&amp;" and EnterpriseId="&amp;EntId,IF(and(F801&lt;&gt;"Main Primary Artist",SUBSTITUTE(E801," ","")&lt;&gt;"VariousArtists",SUBSTITUTE(E801," ","")&lt;&gt;"VariousArtist",E801&lt;&gt;"Various",SUBSTITUTE(E801," ","")&lt;&gt;"AssortedArtists",SUBSTITUTE(E801," ","")&lt;&gt;"AssortedArtist",E801&lt;&gt;"Assorted",SUBSTITUTE(E801," ","")&lt;&gt;"AsortedArtists",SUBSTITUTE(E801," ","")&lt;&gt;"AsortedArtist",E801&lt;&gt;"Asorted",E801&lt;&gt;"Other",,SUBSTITUTE(E801," ","")&lt;&gt;"MiscellaneousArtists",SUBSTITUTE(E801," ","")&lt;&gt;"MiscellaneousArtist",E801&lt;&gt;"Miscellaneous",SUBSTITUTE(E801," ","")&lt;&gt;"MiscelaneousArtists",SUBSTITUTE(E801," ","")&lt;&gt;"MiscelaneousArtist",E801&lt;&gt;"Miscelaneous"),"INSERT into Contributors VALUES (newid(), "&amp;IF(F801&lt;&gt;"Primary Artist", "(select RoleId from ContributorRoles where Name='"&amp;F801&amp;"'), 0", "49, 1")&amp; ", null, (select max(ReleaseId) from Releases where "&amp;IF(A801&lt;&gt;"","UPC="&amp;A801,"Catalog='"&amp;SUBSTITUTE(trim(B801),"'","''")&amp;"'")&amp;" and EnterpriseId="&amp;EntId&amp;"), (select ArtistId from Artists where Name=N'"&amp;SUBSTITUTE(trim(E801),"'","''")&amp;"' and EnterpriseId="&amp;EntId&amp;"), null)",""))</f>
        <v>INSERT into Contributors VALUES (newid(), (select RoleId from ContributorRoles where Name='Engineer'), 0, null, (select max(ReleaseId) from Releases where UPC=761861952869 and EnterpriseId=647322), (select ArtistId from Artists where Name=N'PeJota10*' and EnterpriseId=647322), null)</v>
      </c>
    </row>
    <row r="802">
      <c r="A802" s="110">
        <v>7.61861953071E11</v>
      </c>
      <c r="B802" s="84"/>
      <c r="C802" s="134" t="str">
        <f t="array" ref="C802">ifs(and(isblank($A802),isblank($B802)),"", not(iserror(vlookup($A802&amp;$B802,'3) Release_Label'!$D:$D&amp;'3) Release_Label'!$E:$E,1,0))),vlookup($A802&amp;$B802,{'3) Release_Label'!$D:$D&amp;'3) Release_Label'!$E:$E,'3) Release_Label'!$F:$F},2,0), or(and(not(isblank($B802)),$B802=$B801,$A802&lt;&gt;$A801),and(not(isblank($A802)),$A802=$A801,$B802&lt;&gt;$B801)),"ID LISTS UNALIGNED",and($A802&lt;&gt;"",countif('3) Release_Label'!$D:$D,$A802)=0),"NO UPC MATCH in Release_Label",and($B802&lt;&gt;"",countif('3) Release_Label'!$E:$E,$B802)=0),"NO CATALOG ID MATCH in Release_Label",iserror(vlookup($A802&amp;$B802,'3) Release_Label'!$D:$D&amp;'3) Release_Label'!$E:$E,1,0)),"NO UPC-CATALOG ID pair MATCH in Release_Label" )</f>
        <v>Reinado Vazio</v>
      </c>
      <c r="D802" s="134" t="str">
        <f t="array" ref="D802">ifs(and(isblank($A802),isblank($B802)),"", not(iserror(vlookup($A802&amp;$B802,'3) Release_Label'!$D:$D&amp;'3) Release_Label'!$E:$E,1,0))),vlookup($A802&amp;$B802,{'3) Release_Label'!$D:$D&amp;'3) Release_Label'!$E:$E,'3) Release_Label'!$H:$H},2,0), or(and(not(isblank($B802)),$B802=$B801,$A802&lt;&gt;$A801),and(not(isblank($A802)),$A802=$A801,$B802&lt;&gt;$B801)),"ID LISTS UNALIGNED",and($A802&lt;&gt;"",countif('3) Release_Label'!$D:$D,$A802)=0),"NO UPC MATCH in Release_Label",and($B802&lt;&gt;"",countif('3) Release_Label'!$E:$E,$B802)=0),"NO CATALOG ID MATCH in Release_Label",iserror(vlookup($A802&amp;$B802,'3) Release_Label'!$D:$D&amp;'3) Release_Label'!$E:$E,1,0)),"NO UPC-CATALOG ID pair MATCH in Release_Label" )</f>
        <v/>
      </c>
      <c r="E802" s="96" t="s">
        <v>53</v>
      </c>
      <c r="F802" s="135" t="s">
        <v>667</v>
      </c>
      <c r="G802" s="136" t="str">
        <f t="array" ref="G802">ifs(or($F802="",$F802="Main Primary Artist"),$F802,not(iserror(vlookup($F802,'Reference info'!$J$5:$J$8,1,0))),"Key Artist",not(iserror(vlookup($F802,'Reference info'!$J$38:$J$405,1,0))),"Performer",not(iserror(vlookup($F802,'Reference info'!$J$10:$J$36,1,0))),"Producer &amp; Engineer")</f>
        <v>Producer &amp; Engineer</v>
      </c>
      <c r="I802" s="8" t="str">
        <f>IF(AND(F802="Main Primary Artist",SUBSTITUTE(E802," ","")&lt;&gt;"VariousArtists",SUBSTITUTE(E802," ","")&lt;&gt;"VariousArtist",E802&lt;&gt;"Various",SUBSTITUTE(E802," ","")&lt;&gt;"AssortedArtists",SUBSTITUTE(E802," ","")&lt;&gt;"AssortedArtist",E802&lt;&gt;"Assorted",SUBSTITUTE(E802," ","")&lt;&gt;"AsortedArtists",SUBSTITUTE(E802," ","")&lt;&gt;"AsortedArtist",E802&lt;&gt;"Asorted",E802&lt;&gt;"Other",,SUBSTITUTE(E802," ","")&lt;&gt;"MiscellaneousArtists",SUBSTITUTE(E802," ","")&lt;&gt;"MiscellaneousArtist",E802&lt;&gt;"Miscellaneous",SUBSTITUTE(E802," ","")&lt;&gt;"MiscelaneousArtists",SUBSTITUTE(E802," ","")&lt;&gt;"MiscelaneousArtist",E802&lt;&gt;"Miscelaneous"),"update Releases set ArtistId=(select ArtistId from Artists where Name=N'"&amp;SUBSTITUTE(trim(E802),"'","''")&amp;"' and EnterpriseId="&amp;EntId&amp;"), SearchKeywords=concat_ws(' ', Name, N'"&amp;SUBSTITUTE(trim(E802),"'","''")&amp;"',(select Name from Labels where LabelId=Releases.LabelId), ReleaseId, UPC, Catalog) where "&amp;IF(A802&lt;&gt;"","UPC="&amp;A802,"Catalog='"&amp;SUBSTITUTE(trim(B802),"'","''")&amp;"'")&amp;" and EnterpriseId="&amp;EntId,IF(and(F802&lt;&gt;"Main Primary Artist",SUBSTITUTE(E802," ","")&lt;&gt;"VariousArtists",SUBSTITUTE(E802," ","")&lt;&gt;"VariousArtist",E802&lt;&gt;"Various",SUBSTITUTE(E802," ","")&lt;&gt;"AssortedArtists",SUBSTITUTE(E802," ","")&lt;&gt;"AssortedArtist",E802&lt;&gt;"Assorted",SUBSTITUTE(E802," ","")&lt;&gt;"AsortedArtists",SUBSTITUTE(E802," ","")&lt;&gt;"AsortedArtist",E802&lt;&gt;"Asorted",E802&lt;&gt;"Other",,SUBSTITUTE(E802," ","")&lt;&gt;"MiscellaneousArtists",SUBSTITUTE(E802," ","")&lt;&gt;"MiscellaneousArtist",E802&lt;&gt;"Miscellaneous",SUBSTITUTE(E802," ","")&lt;&gt;"MiscelaneousArtists",SUBSTITUTE(E802," ","")&lt;&gt;"MiscelaneousArtist",E802&lt;&gt;"Miscelaneous"),"INSERT into Contributors VALUES (newid(), "&amp;IF(F802&lt;&gt;"Primary Artist", "(select RoleId from ContributorRoles where Name='"&amp;F802&amp;"'), 0", "49, 1")&amp; ", null, (select max(ReleaseId) from Releases where "&amp;IF(A802&lt;&gt;"","UPC="&amp;A802,"Catalog='"&amp;SUBSTITUTE(trim(B802),"'","''")&amp;"'")&amp;" and EnterpriseId="&amp;EntId&amp;"), (select ArtistId from Artists where Name=N'"&amp;SUBSTITUTE(trim(E802),"'","''")&amp;"' and EnterpriseId="&amp;EntId&amp;"), null)",""))</f>
        <v>INSERT into Contributors VALUES (newid(), (select RoleId from ContributorRoles where Name='Producer'), 0, null, (select max(ReleaseId) from Releases where UPC=761861953071 and EnterpriseId=647322), (select ArtistId from Artists where Name=N'PeJota10*' and EnterpriseId=647322), null)</v>
      </c>
    </row>
    <row r="803">
      <c r="A803" s="110">
        <v>7.61861953071E11</v>
      </c>
      <c r="B803" s="84"/>
      <c r="C803" s="134" t="str">
        <f t="array" ref="C803">ifs(and(isblank($A803),isblank($B803)),"", not(iserror(vlookup($A803&amp;$B803,'3) Release_Label'!$D:$D&amp;'3) Release_Label'!$E:$E,1,0))),vlookup($A803&amp;$B803,{'3) Release_Label'!$D:$D&amp;'3) Release_Label'!$E:$E,'3) Release_Label'!$F:$F},2,0), or(and(not(isblank($B803)),$B803=$B802,$A803&lt;&gt;$A802),and(not(isblank($A803)),$A803=$A802,$B803&lt;&gt;$B802)),"ID LISTS UNALIGNED",and($A803&lt;&gt;"",countif('3) Release_Label'!$D:$D,$A803)=0),"NO UPC MATCH in Release_Label",and($B803&lt;&gt;"",countif('3) Release_Label'!$E:$E,$B803)=0),"NO CATALOG ID MATCH in Release_Label",iserror(vlookup($A803&amp;$B803,'3) Release_Label'!$D:$D&amp;'3) Release_Label'!$E:$E,1,0)),"NO UPC-CATALOG ID pair MATCH in Release_Label" )</f>
        <v>Reinado Vazio</v>
      </c>
      <c r="D803" s="134" t="str">
        <f t="array" ref="D803">ifs(and(isblank($A803),isblank($B803)),"", not(iserror(vlookup($A803&amp;$B803,'3) Release_Label'!$D:$D&amp;'3) Release_Label'!$E:$E,1,0))),vlookup($A803&amp;$B803,{'3) Release_Label'!$D:$D&amp;'3) Release_Label'!$E:$E,'3) Release_Label'!$H:$H},2,0), or(and(not(isblank($B803)),$B803=$B802,$A803&lt;&gt;$A802),and(not(isblank($A803)),$A803=$A802,$B803&lt;&gt;$B802)),"ID LISTS UNALIGNED",and($A803&lt;&gt;"",countif('3) Release_Label'!$D:$D,$A803)=0),"NO UPC MATCH in Release_Label",and($B803&lt;&gt;"",countif('3) Release_Label'!$E:$E,$B803)=0),"NO CATALOG ID MATCH in Release_Label",iserror(vlookup($A803&amp;$B803,'3) Release_Label'!$D:$D&amp;'3) Release_Label'!$E:$E,1,0)),"NO UPC-CATALOG ID pair MATCH in Release_Label" )</f>
        <v/>
      </c>
      <c r="E803" s="96" t="s">
        <v>79</v>
      </c>
      <c r="F803" s="140" t="s">
        <v>671</v>
      </c>
      <c r="G803" s="136" t="str">
        <f t="array" ref="G803">ifs(or($F803="",$F803="Main Primary Artist"),$F803,not(iserror(vlookup($F803,'Reference info'!$J$5:$J$8,1,0))),"Key Artist",not(iserror(vlookup($F803,'Reference info'!$J$38:$J$405,1,0))),"Performer",not(iserror(vlookup($F803,'Reference info'!$J$10:$J$36,1,0))),"Producer &amp; Engineer")</f>
        <v>Key Artist</v>
      </c>
      <c r="I803" s="8" t="str">
        <f>IF(AND(F803="Main Primary Artist",SUBSTITUTE(E803," ","")&lt;&gt;"VariousArtists",SUBSTITUTE(E803," ","")&lt;&gt;"VariousArtist",E803&lt;&gt;"Various",SUBSTITUTE(E803," ","")&lt;&gt;"AssortedArtists",SUBSTITUTE(E803," ","")&lt;&gt;"AssortedArtist",E803&lt;&gt;"Assorted",SUBSTITUTE(E803," ","")&lt;&gt;"AsortedArtists",SUBSTITUTE(E803," ","")&lt;&gt;"AsortedArtist",E803&lt;&gt;"Asorted",E803&lt;&gt;"Other",,SUBSTITUTE(E803," ","")&lt;&gt;"MiscellaneousArtists",SUBSTITUTE(E803," ","")&lt;&gt;"MiscellaneousArtist",E803&lt;&gt;"Miscellaneous",SUBSTITUTE(E803," ","")&lt;&gt;"MiscelaneousArtists",SUBSTITUTE(E803," ","")&lt;&gt;"MiscelaneousArtist",E803&lt;&gt;"Miscelaneous"),"update Releases set ArtistId=(select ArtistId from Artists where Name=N'"&amp;SUBSTITUTE(trim(E803),"'","''")&amp;"' and EnterpriseId="&amp;EntId&amp;"), SearchKeywords=concat_ws(' ', Name, N'"&amp;SUBSTITUTE(trim(E803),"'","''")&amp;"',(select Name from Labels where LabelId=Releases.LabelId), ReleaseId, UPC, Catalog) where "&amp;IF(A803&lt;&gt;"","UPC="&amp;A803,"Catalog='"&amp;SUBSTITUTE(trim(B803),"'","''")&amp;"'")&amp;" and EnterpriseId="&amp;EntId,IF(and(F803&lt;&gt;"Main Primary Artist",SUBSTITUTE(E803," ","")&lt;&gt;"VariousArtists",SUBSTITUTE(E803," ","")&lt;&gt;"VariousArtist",E803&lt;&gt;"Various",SUBSTITUTE(E803," ","")&lt;&gt;"AssortedArtists",SUBSTITUTE(E803," ","")&lt;&gt;"AssortedArtist",E803&lt;&gt;"Assorted",SUBSTITUTE(E803," ","")&lt;&gt;"AsortedArtists",SUBSTITUTE(E803," ","")&lt;&gt;"AsortedArtist",E803&lt;&gt;"Asorted",E803&lt;&gt;"Other",,SUBSTITUTE(E803," ","")&lt;&gt;"MiscellaneousArtists",SUBSTITUTE(E803," ","")&lt;&gt;"MiscellaneousArtist",E803&lt;&gt;"Miscellaneous",SUBSTITUTE(E803," ","")&lt;&gt;"MiscelaneousArtists",SUBSTITUTE(E803," ","")&lt;&gt;"MiscelaneousArtist",E803&lt;&gt;"Miscelaneous"),"INSERT into Contributors VALUES (newid(), "&amp;IF(F803&lt;&gt;"Primary Artist", "(select RoleId from ContributorRoles where Name='"&amp;F803&amp;"'), 0", "49, 1")&amp; ", null, (select max(ReleaseId) from Releases where "&amp;IF(A803&lt;&gt;"","UPC="&amp;A803,"Catalog='"&amp;SUBSTITUTE(trim(B803),"'","''")&amp;"'")&amp;" and EnterpriseId="&amp;EntId&amp;"), (select ArtistId from Artists where Name=N'"&amp;SUBSTITUTE(trim(E803),"'","''")&amp;"' and EnterpriseId="&amp;EntId&amp;"), null)",""))</f>
        <v>INSERT into Contributors VALUES (newid(), 49, 1, null, (select max(ReleaseId) from Releases where UPC=761861953071 and EnterpriseId=647322), (select ArtistId from Artists where Name=N'$hinepsj' and EnterpriseId=647322), null)</v>
      </c>
    </row>
    <row r="804">
      <c r="A804" s="110">
        <v>7.61861953071E11</v>
      </c>
      <c r="B804" s="84"/>
      <c r="C804" s="134" t="str">
        <f t="array" ref="C804">ifs(and(isblank($A804),isblank($B804)),"", not(iserror(vlookup($A804&amp;$B804,'3) Release_Label'!$D:$D&amp;'3) Release_Label'!$E:$E,1,0))),vlookup($A804&amp;$B804,{'3) Release_Label'!$D:$D&amp;'3) Release_Label'!$E:$E,'3) Release_Label'!$F:$F},2,0), or(and(not(isblank($B804)),$B804=$B803,$A804&lt;&gt;$A803),and(not(isblank($A804)),$A804=$A803,$B804&lt;&gt;$B803)),"ID LISTS UNALIGNED",and($A804&lt;&gt;"",countif('3) Release_Label'!$D:$D,$A804)=0),"NO UPC MATCH in Release_Label",and($B804&lt;&gt;"",countif('3) Release_Label'!$E:$E,$B804)=0),"NO CATALOG ID MATCH in Release_Label",iserror(vlookup($A804&amp;$B804,'3) Release_Label'!$D:$D&amp;'3) Release_Label'!$E:$E,1,0)),"NO UPC-CATALOG ID pair MATCH in Release_Label" )</f>
        <v>Reinado Vazio</v>
      </c>
      <c r="D804" s="134" t="str">
        <f t="array" ref="D804">ifs(and(isblank($A804),isblank($B804)),"", not(iserror(vlookup($A804&amp;$B804,'3) Release_Label'!$D:$D&amp;'3) Release_Label'!$E:$E,1,0))),vlookup($A804&amp;$B804,{'3) Release_Label'!$D:$D&amp;'3) Release_Label'!$E:$E,'3) Release_Label'!$H:$H},2,0), or(and(not(isblank($B804)),$B804=$B803,$A804&lt;&gt;$A803),and(not(isblank($A804)),$A804=$A803,$B804&lt;&gt;$B803)),"ID LISTS UNALIGNED",and($A804&lt;&gt;"",countif('3) Release_Label'!$D:$D,$A804)=0),"NO UPC MATCH in Release_Label",and($B804&lt;&gt;"",countif('3) Release_Label'!$E:$E,$B804)=0),"NO CATALOG ID MATCH in Release_Label",iserror(vlookup($A804&amp;$B804,'3) Release_Label'!$D:$D&amp;'3) Release_Label'!$E:$E,1,0)),"NO UPC-CATALOG ID pair MATCH in Release_Label" )</f>
        <v/>
      </c>
      <c r="E804" s="96" t="s">
        <v>53</v>
      </c>
      <c r="F804" s="140" t="s">
        <v>666</v>
      </c>
      <c r="G804" s="136" t="str">
        <f t="array" ref="G804">ifs(or($F804="",$F804="Main Primary Artist"),$F804,not(iserror(vlookup($F804,'Reference info'!$J$5:$J$8,1,0))),"Key Artist",not(iserror(vlookup($F804,'Reference info'!$J$38:$J$405,1,0))),"Performer",not(iserror(vlookup($F804,'Reference info'!$J$10:$J$36,1,0))),"Producer &amp; Engineer")</f>
        <v>Main Primary Artist</v>
      </c>
      <c r="I804" s="8" t="str">
        <f>IF(AND(F804="Main Primary Artist",SUBSTITUTE(E804," ","")&lt;&gt;"VariousArtists",SUBSTITUTE(E804," ","")&lt;&gt;"VariousArtist",E804&lt;&gt;"Various",SUBSTITUTE(E804," ","")&lt;&gt;"AssortedArtists",SUBSTITUTE(E804," ","")&lt;&gt;"AssortedArtist",E804&lt;&gt;"Assorted",SUBSTITUTE(E804," ","")&lt;&gt;"AsortedArtists",SUBSTITUTE(E804," ","")&lt;&gt;"AsortedArtist",E804&lt;&gt;"Asorted",E804&lt;&gt;"Other",,SUBSTITUTE(E804," ","")&lt;&gt;"MiscellaneousArtists",SUBSTITUTE(E804," ","")&lt;&gt;"MiscellaneousArtist",E804&lt;&gt;"Miscellaneous",SUBSTITUTE(E804," ","")&lt;&gt;"MiscelaneousArtists",SUBSTITUTE(E804," ","")&lt;&gt;"MiscelaneousArtist",E804&lt;&gt;"Miscelaneous"),"update Releases set ArtistId=(select ArtistId from Artists where Name=N'"&amp;SUBSTITUTE(trim(E804),"'","''")&amp;"' and EnterpriseId="&amp;EntId&amp;"), SearchKeywords=concat_ws(' ', Name, N'"&amp;SUBSTITUTE(trim(E804),"'","''")&amp;"',(select Name from Labels where LabelId=Releases.LabelId), ReleaseId, UPC, Catalog) where "&amp;IF(A804&lt;&gt;"","UPC="&amp;A804,"Catalog='"&amp;SUBSTITUTE(trim(B804),"'","''")&amp;"'")&amp;" and EnterpriseId="&amp;EntId,IF(and(F804&lt;&gt;"Main Primary Artist",SUBSTITUTE(E804," ","")&lt;&gt;"VariousArtists",SUBSTITUTE(E804," ","")&lt;&gt;"VariousArtist",E804&lt;&gt;"Various",SUBSTITUTE(E804," ","")&lt;&gt;"AssortedArtists",SUBSTITUTE(E804," ","")&lt;&gt;"AssortedArtist",E804&lt;&gt;"Assorted",SUBSTITUTE(E804," ","")&lt;&gt;"AsortedArtists",SUBSTITUTE(E804," ","")&lt;&gt;"AsortedArtist",E804&lt;&gt;"Asorted",E804&lt;&gt;"Other",,SUBSTITUTE(E804," ","")&lt;&gt;"MiscellaneousArtists",SUBSTITUTE(E804," ","")&lt;&gt;"MiscellaneousArtist",E804&lt;&gt;"Miscellaneous",SUBSTITUTE(E804," ","")&lt;&gt;"MiscelaneousArtists",SUBSTITUTE(E804," ","")&lt;&gt;"MiscelaneousArtist",E804&lt;&gt;"Miscelaneous"),"INSERT into Contributors VALUES (newid(), "&amp;IF(F804&lt;&gt;"Primary Artist", "(select RoleId from ContributorRoles where Name='"&amp;F804&amp;"'), 0", "49, 1")&amp; ", null, (select max(ReleaseId) from Releases where "&amp;IF(A804&lt;&gt;"","UPC="&amp;A804,"Catalog='"&amp;SUBSTITUTE(trim(B804),"'","''")&amp;"'")&amp;" and EnterpriseId="&amp;EntId&amp;"), (select ArtistId from Artists where Name=N'"&amp;SUBSTITUTE(trim(E804),"'","''")&amp;"' and EnterpriseId="&amp;EntId&amp;"), null)",""))</f>
        <v>update Releases set ArtistId=(select ArtistId from Artists where Name=N'PeJota10*' and EnterpriseId=647322), SearchKeywords=concat_ws(' ', Name, N'PeJota10*',(select Name from Labels where LabelId=Releases.LabelId), ReleaseId, UPC, Catalog) where UPC=761861953071 and EnterpriseId=647322</v>
      </c>
    </row>
    <row r="805">
      <c r="A805" s="110">
        <v>7.61861953071E11</v>
      </c>
      <c r="B805" s="84"/>
      <c r="C805" s="134" t="str">
        <f t="array" ref="C805">ifs(and(isblank($A805),isblank($B805)),"", not(iserror(vlookup($A805&amp;$B805,'3) Release_Label'!$D:$D&amp;'3) Release_Label'!$E:$E,1,0))),vlookup($A805&amp;$B805,{'3) Release_Label'!$D:$D&amp;'3) Release_Label'!$E:$E,'3) Release_Label'!$F:$F},2,0), or(and(not(isblank($B805)),$B805=$B804,$A805&lt;&gt;$A804),and(not(isblank($A805)),$A805=$A804,$B805&lt;&gt;$B804)),"ID LISTS UNALIGNED",and($A805&lt;&gt;"",countif('3) Release_Label'!$D:$D,$A805)=0),"NO UPC MATCH in Release_Label",and($B805&lt;&gt;"",countif('3) Release_Label'!$E:$E,$B805)=0),"NO CATALOG ID MATCH in Release_Label",iserror(vlookup($A805&amp;$B805,'3) Release_Label'!$D:$D&amp;'3) Release_Label'!$E:$E,1,0)),"NO UPC-CATALOG ID pair MATCH in Release_Label" )</f>
        <v>Reinado Vazio</v>
      </c>
      <c r="D805" s="134" t="str">
        <f t="array" ref="D805">ifs(and(isblank($A805),isblank($B805)),"", not(iserror(vlookup($A805&amp;$B805,'3) Release_Label'!$D:$D&amp;'3) Release_Label'!$E:$E,1,0))),vlookup($A805&amp;$B805,{'3) Release_Label'!$D:$D&amp;'3) Release_Label'!$E:$E,'3) Release_Label'!$H:$H},2,0), or(and(not(isblank($B805)),$B805=$B804,$A805&lt;&gt;$A804),and(not(isblank($A805)),$A805=$A804,$B805&lt;&gt;$B804)),"ID LISTS UNALIGNED",and($A805&lt;&gt;"",countif('3) Release_Label'!$D:$D,$A805)=0),"NO UPC MATCH in Release_Label",and($B805&lt;&gt;"",countif('3) Release_Label'!$E:$E,$B805)=0),"NO CATALOG ID MATCH in Release_Label",iserror(vlookup($A805&amp;$B805,'3) Release_Label'!$D:$D&amp;'3) Release_Label'!$E:$E,1,0)),"NO UPC-CATALOG ID pair MATCH in Release_Label" )</f>
        <v/>
      </c>
      <c r="E805" s="96" t="s">
        <v>53</v>
      </c>
      <c r="F805" s="135" t="s">
        <v>669</v>
      </c>
      <c r="G805" s="136" t="str">
        <f t="array" ref="G805">ifs(or($F805="",$F805="Main Primary Artist"),$F805,not(iserror(vlookup($F805,'Reference info'!$J$5:$J$8,1,0))),"Key Artist",not(iserror(vlookup($F805,'Reference info'!$J$38:$J$405,1,0))),"Performer",not(iserror(vlookup($F805,'Reference info'!$J$10:$J$36,1,0))),"Producer &amp; Engineer")</f>
        <v>Producer &amp; Engineer</v>
      </c>
      <c r="I805" s="8" t="str">
        <f>IF(AND(F805="Main Primary Artist",SUBSTITUTE(E805," ","")&lt;&gt;"VariousArtists",SUBSTITUTE(E805," ","")&lt;&gt;"VariousArtist",E805&lt;&gt;"Various",SUBSTITUTE(E805," ","")&lt;&gt;"AssortedArtists",SUBSTITUTE(E805," ","")&lt;&gt;"AssortedArtist",E805&lt;&gt;"Assorted",SUBSTITUTE(E805," ","")&lt;&gt;"AsortedArtists",SUBSTITUTE(E805," ","")&lt;&gt;"AsortedArtist",E805&lt;&gt;"Asorted",E805&lt;&gt;"Other",,SUBSTITUTE(E805," ","")&lt;&gt;"MiscellaneousArtists",SUBSTITUTE(E805," ","")&lt;&gt;"MiscellaneousArtist",E805&lt;&gt;"Miscellaneous",SUBSTITUTE(E805," ","")&lt;&gt;"MiscelaneousArtists",SUBSTITUTE(E805," ","")&lt;&gt;"MiscelaneousArtist",E805&lt;&gt;"Miscelaneous"),"update Releases set ArtistId=(select ArtistId from Artists where Name=N'"&amp;SUBSTITUTE(trim(E805),"'","''")&amp;"' and EnterpriseId="&amp;EntId&amp;"), SearchKeywords=concat_ws(' ', Name, N'"&amp;SUBSTITUTE(trim(E805),"'","''")&amp;"',(select Name from Labels where LabelId=Releases.LabelId), ReleaseId, UPC, Catalog) where "&amp;IF(A805&lt;&gt;"","UPC="&amp;A805,"Catalog='"&amp;SUBSTITUTE(trim(B805),"'","''")&amp;"'")&amp;" and EnterpriseId="&amp;EntId,IF(and(F805&lt;&gt;"Main Primary Artist",SUBSTITUTE(E805," ","")&lt;&gt;"VariousArtists",SUBSTITUTE(E805," ","")&lt;&gt;"VariousArtist",E805&lt;&gt;"Various",SUBSTITUTE(E805," ","")&lt;&gt;"AssortedArtists",SUBSTITUTE(E805," ","")&lt;&gt;"AssortedArtist",E805&lt;&gt;"Assorted",SUBSTITUTE(E805," ","")&lt;&gt;"AsortedArtists",SUBSTITUTE(E805," ","")&lt;&gt;"AsortedArtist",E805&lt;&gt;"Asorted",E805&lt;&gt;"Other",,SUBSTITUTE(E805," ","")&lt;&gt;"MiscellaneousArtists",SUBSTITUTE(E805," ","")&lt;&gt;"MiscellaneousArtist",E805&lt;&gt;"Miscellaneous",SUBSTITUTE(E805," ","")&lt;&gt;"MiscelaneousArtists",SUBSTITUTE(E805," ","")&lt;&gt;"MiscelaneousArtist",E805&lt;&gt;"Miscelaneous"),"INSERT into Contributors VALUES (newid(), "&amp;IF(F805&lt;&gt;"Primary Artist", "(select RoleId from ContributorRoles where Name='"&amp;F805&amp;"'), 0", "49, 1")&amp; ", null, (select max(ReleaseId) from Releases where "&amp;IF(A805&lt;&gt;"","UPC="&amp;A805,"Catalog='"&amp;SUBSTITUTE(trim(B805),"'","''")&amp;"'")&amp;" and EnterpriseId="&amp;EntId&amp;"), (select ArtistId from Artists where Name=N'"&amp;SUBSTITUTE(trim(E805),"'","''")&amp;"' and EnterpriseId="&amp;EntId&amp;"), null)",""))</f>
        <v>INSERT into Contributors VALUES (newid(), (select RoleId from ContributorRoles where Name='Engineer'), 0, null, (select max(ReleaseId) from Releases where UPC=761861953071 and EnterpriseId=647322), (select ArtistId from Artists where Name=N'PeJota10*' and EnterpriseId=647322), null)</v>
      </c>
    </row>
    <row r="806">
      <c r="A806" s="110">
        <v>7.6279574436E11</v>
      </c>
      <c r="B806" s="84"/>
      <c r="C806" s="134" t="str">
        <f t="array" ref="C806">ifs(and(isblank($A806),isblank($B806)),"", not(iserror(vlookup($A806&amp;$B806,'3) Release_Label'!$D:$D&amp;'3) Release_Label'!$E:$E,1,0))),vlookup($A806&amp;$B806,{'3) Release_Label'!$D:$D&amp;'3) Release_Label'!$E:$E,'3) Release_Label'!$F:$F},2,0), or(and(not(isblank($B806)),$B806=$B805,$A806&lt;&gt;$A805),and(not(isblank($A806)),$A806=$A805,$B806&lt;&gt;$B805)),"ID LISTS UNALIGNED",and($A806&lt;&gt;"",countif('3) Release_Label'!$D:$D,$A806)=0),"NO UPC MATCH in Release_Label",and($B806&lt;&gt;"",countif('3) Release_Label'!$E:$E,$B806)=0),"NO CATALOG ID MATCH in Release_Label",iserror(vlookup($A806&amp;$B806,'3) Release_Label'!$D:$D&amp;'3) Release_Label'!$E:$E,1,0)),"NO UPC-CATALOG ID pair MATCH in Release_Label" )</f>
        <v>Verdadeiro Imperador</v>
      </c>
      <c r="D806" s="134" t="str">
        <f t="array" ref="D806">ifs(and(isblank($A806),isblank($B806)),"", not(iserror(vlookup($A806&amp;$B806,'3) Release_Label'!$D:$D&amp;'3) Release_Label'!$E:$E,1,0))),vlookup($A806&amp;$B806,{'3) Release_Label'!$D:$D&amp;'3) Release_Label'!$E:$E,'3) Release_Label'!$H:$H},2,0), or(and(not(isblank($B806)),$B806=$B805,$A806&lt;&gt;$A805),and(not(isblank($A806)),$A806=$A805,$B806&lt;&gt;$B805)),"ID LISTS UNALIGNED",and($A806&lt;&gt;"",countif('3) Release_Label'!$D:$D,$A806)=0),"NO UPC MATCH in Release_Label",and($B806&lt;&gt;"",countif('3) Release_Label'!$E:$E,$B806)=0),"NO CATALOG ID MATCH in Release_Label",iserror(vlookup($A806&amp;$B806,'3) Release_Label'!$D:$D&amp;'3) Release_Label'!$E:$E,1,0)),"NO UPC-CATALOG ID pair MATCH in Release_Label" )</f>
        <v/>
      </c>
      <c r="E806" s="96" t="s">
        <v>53</v>
      </c>
      <c r="F806" s="135" t="s">
        <v>667</v>
      </c>
      <c r="G806" s="136" t="str">
        <f t="array" ref="G806">ifs(or($F806="",$F806="Main Primary Artist"),$F806,not(iserror(vlookup($F806,'Reference info'!$J$5:$J$8,1,0))),"Key Artist",not(iserror(vlookup($F806,'Reference info'!$J$38:$J$405,1,0))),"Performer",not(iserror(vlookup($F806,'Reference info'!$J$10:$J$36,1,0))),"Producer &amp; Engineer")</f>
        <v>Producer &amp; Engineer</v>
      </c>
      <c r="I806" s="8" t="str">
        <f>IF(AND(F806="Main Primary Artist",SUBSTITUTE(E806," ","")&lt;&gt;"VariousArtists",SUBSTITUTE(E806," ","")&lt;&gt;"VariousArtist",E806&lt;&gt;"Various",SUBSTITUTE(E806," ","")&lt;&gt;"AssortedArtists",SUBSTITUTE(E806," ","")&lt;&gt;"AssortedArtist",E806&lt;&gt;"Assorted",SUBSTITUTE(E806," ","")&lt;&gt;"AsortedArtists",SUBSTITUTE(E806," ","")&lt;&gt;"AsortedArtist",E806&lt;&gt;"Asorted",E806&lt;&gt;"Other",,SUBSTITUTE(E806," ","")&lt;&gt;"MiscellaneousArtists",SUBSTITUTE(E806," ","")&lt;&gt;"MiscellaneousArtist",E806&lt;&gt;"Miscellaneous",SUBSTITUTE(E806," ","")&lt;&gt;"MiscelaneousArtists",SUBSTITUTE(E806," ","")&lt;&gt;"MiscelaneousArtist",E806&lt;&gt;"Miscelaneous"),"update Releases set ArtistId=(select ArtistId from Artists where Name=N'"&amp;SUBSTITUTE(trim(E806),"'","''")&amp;"' and EnterpriseId="&amp;EntId&amp;"), SearchKeywords=concat_ws(' ', Name, N'"&amp;SUBSTITUTE(trim(E806),"'","''")&amp;"',(select Name from Labels where LabelId=Releases.LabelId), ReleaseId, UPC, Catalog) where "&amp;IF(A806&lt;&gt;"","UPC="&amp;A806,"Catalog='"&amp;SUBSTITUTE(trim(B806),"'","''")&amp;"'")&amp;" and EnterpriseId="&amp;EntId,IF(and(F806&lt;&gt;"Main Primary Artist",SUBSTITUTE(E806," ","")&lt;&gt;"VariousArtists",SUBSTITUTE(E806," ","")&lt;&gt;"VariousArtist",E806&lt;&gt;"Various",SUBSTITUTE(E806," ","")&lt;&gt;"AssortedArtists",SUBSTITUTE(E806," ","")&lt;&gt;"AssortedArtist",E806&lt;&gt;"Assorted",SUBSTITUTE(E806," ","")&lt;&gt;"AsortedArtists",SUBSTITUTE(E806," ","")&lt;&gt;"AsortedArtist",E806&lt;&gt;"Asorted",E806&lt;&gt;"Other",,SUBSTITUTE(E806," ","")&lt;&gt;"MiscellaneousArtists",SUBSTITUTE(E806," ","")&lt;&gt;"MiscellaneousArtist",E806&lt;&gt;"Miscellaneous",SUBSTITUTE(E806," ","")&lt;&gt;"MiscelaneousArtists",SUBSTITUTE(E806," ","")&lt;&gt;"MiscelaneousArtist",E806&lt;&gt;"Miscelaneous"),"INSERT into Contributors VALUES (newid(), "&amp;IF(F806&lt;&gt;"Primary Artist", "(select RoleId from ContributorRoles where Name='"&amp;F806&amp;"'), 0", "49, 1")&amp; ", null, (select max(ReleaseId) from Releases where "&amp;IF(A806&lt;&gt;"","UPC="&amp;A806,"Catalog='"&amp;SUBSTITUTE(trim(B806),"'","''")&amp;"'")&amp;" and EnterpriseId="&amp;EntId&amp;"), (select ArtistId from Artists where Name=N'"&amp;SUBSTITUTE(trim(E806),"'","''")&amp;"' and EnterpriseId="&amp;EntId&amp;"), null)",""))</f>
        <v>INSERT into Contributors VALUES (newid(), (select RoleId from ContributorRoles where Name='Producer'), 0, null, (select max(ReleaseId) from Releases where UPC=762795744360 and EnterpriseId=647322), (select ArtistId from Artists where Name=N'PeJota10*' and EnterpriseId=647322), null)</v>
      </c>
    </row>
    <row r="807">
      <c r="A807" s="110">
        <v>7.6279574436E11</v>
      </c>
      <c r="B807" s="84"/>
      <c r="C807" s="134" t="str">
        <f t="array" ref="C807">ifs(and(isblank($A807),isblank($B807)),"", not(iserror(vlookup($A807&amp;$B807,'3) Release_Label'!$D:$D&amp;'3) Release_Label'!$E:$E,1,0))),vlookup($A807&amp;$B807,{'3) Release_Label'!$D:$D&amp;'3) Release_Label'!$E:$E,'3) Release_Label'!$F:$F},2,0), or(and(not(isblank($B807)),$B807=$B806,$A807&lt;&gt;$A806),and(not(isblank($A807)),$A807=$A806,$B807&lt;&gt;$B806)),"ID LISTS UNALIGNED",and($A807&lt;&gt;"",countif('3) Release_Label'!$D:$D,$A807)=0),"NO UPC MATCH in Release_Label",and($B807&lt;&gt;"",countif('3) Release_Label'!$E:$E,$B807)=0),"NO CATALOG ID MATCH in Release_Label",iserror(vlookup($A807&amp;$B807,'3) Release_Label'!$D:$D&amp;'3) Release_Label'!$E:$E,1,0)),"NO UPC-CATALOG ID pair MATCH in Release_Label" )</f>
        <v>Verdadeiro Imperador</v>
      </c>
      <c r="D807" s="134" t="str">
        <f t="array" ref="D807">ifs(and(isblank($A807),isblank($B807)),"", not(iserror(vlookup($A807&amp;$B807,'3) Release_Label'!$D:$D&amp;'3) Release_Label'!$E:$E,1,0))),vlookup($A807&amp;$B807,{'3) Release_Label'!$D:$D&amp;'3) Release_Label'!$E:$E,'3) Release_Label'!$H:$H},2,0), or(and(not(isblank($B807)),$B807=$B806,$A807&lt;&gt;$A806),and(not(isblank($A807)),$A807=$A806,$B807&lt;&gt;$B806)),"ID LISTS UNALIGNED",and($A807&lt;&gt;"",countif('3) Release_Label'!$D:$D,$A807)=0),"NO UPC MATCH in Release_Label",and($B807&lt;&gt;"",countif('3) Release_Label'!$E:$E,$B807)=0),"NO CATALOG ID MATCH in Release_Label",iserror(vlookup($A807&amp;$B807,'3) Release_Label'!$D:$D&amp;'3) Release_Label'!$E:$E,1,0)),"NO UPC-CATALOG ID pair MATCH in Release_Label" )</f>
        <v/>
      </c>
      <c r="E807" s="96" t="s">
        <v>53</v>
      </c>
      <c r="F807" s="140" t="s">
        <v>666</v>
      </c>
      <c r="G807" s="136" t="str">
        <f t="array" ref="G807">ifs(or($F807="",$F807="Main Primary Artist"),$F807,not(iserror(vlookup($F807,'Reference info'!$J$5:$J$8,1,0))),"Key Artist",not(iserror(vlookup($F807,'Reference info'!$J$38:$J$405,1,0))),"Performer",not(iserror(vlookup($F807,'Reference info'!$J$10:$J$36,1,0))),"Producer &amp; Engineer")</f>
        <v>Main Primary Artist</v>
      </c>
      <c r="I807" s="8" t="str">
        <f>IF(AND(F807="Main Primary Artist",SUBSTITUTE(E807," ","")&lt;&gt;"VariousArtists",SUBSTITUTE(E807," ","")&lt;&gt;"VariousArtist",E807&lt;&gt;"Various",SUBSTITUTE(E807," ","")&lt;&gt;"AssortedArtists",SUBSTITUTE(E807," ","")&lt;&gt;"AssortedArtist",E807&lt;&gt;"Assorted",SUBSTITUTE(E807," ","")&lt;&gt;"AsortedArtists",SUBSTITUTE(E807," ","")&lt;&gt;"AsortedArtist",E807&lt;&gt;"Asorted",E807&lt;&gt;"Other",,SUBSTITUTE(E807," ","")&lt;&gt;"MiscellaneousArtists",SUBSTITUTE(E807," ","")&lt;&gt;"MiscellaneousArtist",E807&lt;&gt;"Miscellaneous",SUBSTITUTE(E807," ","")&lt;&gt;"MiscelaneousArtists",SUBSTITUTE(E807," ","")&lt;&gt;"MiscelaneousArtist",E807&lt;&gt;"Miscelaneous"),"update Releases set ArtistId=(select ArtistId from Artists where Name=N'"&amp;SUBSTITUTE(trim(E807),"'","''")&amp;"' and EnterpriseId="&amp;EntId&amp;"), SearchKeywords=concat_ws(' ', Name, N'"&amp;SUBSTITUTE(trim(E807),"'","''")&amp;"',(select Name from Labels where LabelId=Releases.LabelId), ReleaseId, UPC, Catalog) where "&amp;IF(A807&lt;&gt;"","UPC="&amp;A807,"Catalog='"&amp;SUBSTITUTE(trim(B807),"'","''")&amp;"'")&amp;" and EnterpriseId="&amp;EntId,IF(and(F807&lt;&gt;"Main Primary Artist",SUBSTITUTE(E807," ","")&lt;&gt;"VariousArtists",SUBSTITUTE(E807," ","")&lt;&gt;"VariousArtist",E807&lt;&gt;"Various",SUBSTITUTE(E807," ","")&lt;&gt;"AssortedArtists",SUBSTITUTE(E807," ","")&lt;&gt;"AssortedArtist",E807&lt;&gt;"Assorted",SUBSTITUTE(E807," ","")&lt;&gt;"AsortedArtists",SUBSTITUTE(E807," ","")&lt;&gt;"AsortedArtist",E807&lt;&gt;"Asorted",E807&lt;&gt;"Other",,SUBSTITUTE(E807," ","")&lt;&gt;"MiscellaneousArtists",SUBSTITUTE(E807," ","")&lt;&gt;"MiscellaneousArtist",E807&lt;&gt;"Miscellaneous",SUBSTITUTE(E807," ","")&lt;&gt;"MiscelaneousArtists",SUBSTITUTE(E807," ","")&lt;&gt;"MiscelaneousArtist",E807&lt;&gt;"Miscelaneous"),"INSERT into Contributors VALUES (newid(), "&amp;IF(F807&lt;&gt;"Primary Artist", "(select RoleId from ContributorRoles where Name='"&amp;F807&amp;"'), 0", "49, 1")&amp; ", null, (select max(ReleaseId) from Releases where "&amp;IF(A807&lt;&gt;"","UPC="&amp;A807,"Catalog='"&amp;SUBSTITUTE(trim(B807),"'","''")&amp;"'")&amp;" and EnterpriseId="&amp;EntId&amp;"), (select ArtistId from Artists where Name=N'"&amp;SUBSTITUTE(trim(E807),"'","''")&amp;"' and EnterpriseId="&amp;EntId&amp;"), null)",""))</f>
        <v>update Releases set ArtistId=(select ArtistId from Artists where Name=N'PeJota10*' and EnterpriseId=647322), SearchKeywords=concat_ws(' ', Name, N'PeJota10*',(select Name from Labels where LabelId=Releases.LabelId), ReleaseId, UPC, Catalog) where UPC=762795744360 and EnterpriseId=647322</v>
      </c>
    </row>
    <row r="808">
      <c r="A808" s="110">
        <v>7.6279574436E11</v>
      </c>
      <c r="B808" s="84"/>
      <c r="C808" s="134" t="str">
        <f t="array" ref="C808">ifs(and(isblank($A808),isblank($B808)),"", not(iserror(vlookup($A808&amp;$B808,'3) Release_Label'!$D:$D&amp;'3) Release_Label'!$E:$E,1,0))),vlookup($A808&amp;$B808,{'3) Release_Label'!$D:$D&amp;'3) Release_Label'!$E:$E,'3) Release_Label'!$F:$F},2,0), or(and(not(isblank($B808)),$B808=$B807,$A808&lt;&gt;$A807),and(not(isblank($A808)),$A808=$A807,$B808&lt;&gt;$B807)),"ID LISTS UNALIGNED",and($A808&lt;&gt;"",countif('3) Release_Label'!$D:$D,$A808)=0),"NO UPC MATCH in Release_Label",and($B808&lt;&gt;"",countif('3) Release_Label'!$E:$E,$B808)=0),"NO CATALOG ID MATCH in Release_Label",iserror(vlookup($A808&amp;$B808,'3) Release_Label'!$D:$D&amp;'3) Release_Label'!$E:$E,1,0)),"NO UPC-CATALOG ID pair MATCH in Release_Label" )</f>
        <v>Verdadeiro Imperador</v>
      </c>
      <c r="D808" s="134" t="str">
        <f t="array" ref="D808">ifs(and(isblank($A808),isblank($B808)),"", not(iserror(vlookup($A808&amp;$B808,'3) Release_Label'!$D:$D&amp;'3) Release_Label'!$E:$E,1,0))),vlookup($A808&amp;$B808,{'3) Release_Label'!$D:$D&amp;'3) Release_Label'!$E:$E,'3) Release_Label'!$H:$H},2,0), or(and(not(isblank($B808)),$B808=$B807,$A808&lt;&gt;$A807),and(not(isblank($A808)),$A808=$A807,$B808&lt;&gt;$B807)),"ID LISTS UNALIGNED",and($A808&lt;&gt;"",countif('3) Release_Label'!$D:$D,$A808)=0),"NO UPC MATCH in Release_Label",and($B808&lt;&gt;"",countif('3) Release_Label'!$E:$E,$B808)=0),"NO CATALOG ID MATCH in Release_Label",iserror(vlookup($A808&amp;$B808,'3) Release_Label'!$D:$D&amp;'3) Release_Label'!$E:$E,1,0)),"NO UPC-CATALOG ID pair MATCH in Release_Label" )</f>
        <v/>
      </c>
      <c r="E808" s="96" t="s">
        <v>79</v>
      </c>
      <c r="F808" s="93" t="s">
        <v>672</v>
      </c>
      <c r="G808" s="136" t="str">
        <f t="array" ref="G808">ifs(or($F808="",$F808="Main Primary Artist"),$F808,not(iserror(vlookup($F808,'Reference info'!$J$5:$J$8,1,0))),"Key Artist",not(iserror(vlookup($F808,'Reference info'!$J$38:$J$405,1,0))),"Performer",not(iserror(vlookup($F808,'Reference info'!$J$10:$J$36,1,0))),"Producer &amp; Engineer")</f>
        <v>Key Artist</v>
      </c>
      <c r="I808" s="8" t="str">
        <f>IF(AND(F808="Main Primary Artist",SUBSTITUTE(E808," ","")&lt;&gt;"VariousArtists",SUBSTITUTE(E808," ","")&lt;&gt;"VariousArtist",E808&lt;&gt;"Various",SUBSTITUTE(E808," ","")&lt;&gt;"AssortedArtists",SUBSTITUTE(E808," ","")&lt;&gt;"AssortedArtist",E808&lt;&gt;"Assorted",SUBSTITUTE(E808," ","")&lt;&gt;"AsortedArtists",SUBSTITUTE(E808," ","")&lt;&gt;"AsortedArtist",E808&lt;&gt;"Asorted",E808&lt;&gt;"Other",,SUBSTITUTE(E808," ","")&lt;&gt;"MiscellaneousArtists",SUBSTITUTE(E808," ","")&lt;&gt;"MiscellaneousArtist",E808&lt;&gt;"Miscellaneous",SUBSTITUTE(E808," ","")&lt;&gt;"MiscelaneousArtists",SUBSTITUTE(E808," ","")&lt;&gt;"MiscelaneousArtist",E808&lt;&gt;"Miscelaneous"),"update Releases set ArtistId=(select ArtistId from Artists where Name=N'"&amp;SUBSTITUTE(trim(E808),"'","''")&amp;"' and EnterpriseId="&amp;EntId&amp;"), SearchKeywords=concat_ws(' ', Name, N'"&amp;SUBSTITUTE(trim(E808),"'","''")&amp;"',(select Name from Labels where LabelId=Releases.LabelId), ReleaseId, UPC, Catalog) where "&amp;IF(A808&lt;&gt;"","UPC="&amp;A808,"Catalog='"&amp;SUBSTITUTE(trim(B808),"'","''")&amp;"'")&amp;" and EnterpriseId="&amp;EntId,IF(and(F808&lt;&gt;"Main Primary Artist",SUBSTITUTE(E808," ","")&lt;&gt;"VariousArtists",SUBSTITUTE(E808," ","")&lt;&gt;"VariousArtist",E808&lt;&gt;"Various",SUBSTITUTE(E808," ","")&lt;&gt;"AssortedArtists",SUBSTITUTE(E808," ","")&lt;&gt;"AssortedArtist",E808&lt;&gt;"Assorted",SUBSTITUTE(E808," ","")&lt;&gt;"AsortedArtists",SUBSTITUTE(E808," ","")&lt;&gt;"AsortedArtist",E808&lt;&gt;"Asorted",E808&lt;&gt;"Other",,SUBSTITUTE(E808," ","")&lt;&gt;"MiscellaneousArtists",SUBSTITUTE(E808," ","")&lt;&gt;"MiscellaneousArtist",E808&lt;&gt;"Miscellaneous",SUBSTITUTE(E808," ","")&lt;&gt;"MiscelaneousArtists",SUBSTITUTE(E808," ","")&lt;&gt;"MiscelaneousArtist",E808&lt;&gt;"Miscelaneous"),"INSERT into Contributors VALUES (newid(), "&amp;IF(F808&lt;&gt;"Primary Artist", "(select RoleId from ContributorRoles where Name='"&amp;F808&amp;"'), 0", "49, 1")&amp; ", null, (select max(ReleaseId) from Releases where "&amp;IF(A808&lt;&gt;"","UPC="&amp;A808,"Catalog='"&amp;SUBSTITUTE(trim(B808),"'","''")&amp;"'")&amp;" and EnterpriseId="&amp;EntId&amp;"), (select ArtistId from Artists where Name=N'"&amp;SUBSTITUTE(trim(E808),"'","''")&amp;"' and EnterpriseId="&amp;EntId&amp;"), null)",""))</f>
        <v>INSERT into Contributors VALUES (newid(), (select RoleId from ContributorRoles where Name='Featuring'), 0, null, (select max(ReleaseId) from Releases where UPC=762795744360 and EnterpriseId=647322), (select ArtistId from Artists where Name=N'$hinepsj' and EnterpriseId=647322), null)</v>
      </c>
    </row>
    <row r="809">
      <c r="A809" s="110">
        <v>7.6279574436E11</v>
      </c>
      <c r="B809" s="84"/>
      <c r="C809" s="134" t="str">
        <f t="array" ref="C809">ifs(and(isblank($A809),isblank($B809)),"", not(iserror(vlookup($A809&amp;$B809,'3) Release_Label'!$D:$D&amp;'3) Release_Label'!$E:$E,1,0))),vlookup($A809&amp;$B809,{'3) Release_Label'!$D:$D&amp;'3) Release_Label'!$E:$E,'3) Release_Label'!$F:$F},2,0), or(and(not(isblank($B809)),$B809=$B808,$A809&lt;&gt;$A808),and(not(isblank($A809)),$A809=$A808,$B809&lt;&gt;$B808)),"ID LISTS UNALIGNED",and($A809&lt;&gt;"",countif('3) Release_Label'!$D:$D,$A809)=0),"NO UPC MATCH in Release_Label",and($B809&lt;&gt;"",countif('3) Release_Label'!$E:$E,$B809)=0),"NO CATALOG ID MATCH in Release_Label",iserror(vlookup($A809&amp;$B809,'3) Release_Label'!$D:$D&amp;'3) Release_Label'!$E:$E,1,0)),"NO UPC-CATALOG ID pair MATCH in Release_Label" )</f>
        <v>Verdadeiro Imperador</v>
      </c>
      <c r="D809" s="134" t="str">
        <f t="array" ref="D809">ifs(and(isblank($A809),isblank($B809)),"", not(iserror(vlookup($A809&amp;$B809,'3) Release_Label'!$D:$D&amp;'3) Release_Label'!$E:$E,1,0))),vlookup($A809&amp;$B809,{'3) Release_Label'!$D:$D&amp;'3) Release_Label'!$E:$E,'3) Release_Label'!$H:$H},2,0), or(and(not(isblank($B809)),$B809=$B808,$A809&lt;&gt;$A808),and(not(isblank($A809)),$A809=$A808,$B809&lt;&gt;$B808)),"ID LISTS UNALIGNED",and($A809&lt;&gt;"",countif('3) Release_Label'!$D:$D,$A809)=0),"NO UPC MATCH in Release_Label",and($B809&lt;&gt;"",countif('3) Release_Label'!$E:$E,$B809)=0),"NO CATALOG ID MATCH in Release_Label",iserror(vlookup($A809&amp;$B809,'3) Release_Label'!$D:$D&amp;'3) Release_Label'!$E:$E,1,0)),"NO UPC-CATALOG ID pair MATCH in Release_Label" )</f>
        <v/>
      </c>
      <c r="E809" s="96" t="s">
        <v>53</v>
      </c>
      <c r="F809" s="135" t="s">
        <v>669</v>
      </c>
      <c r="G809" s="136" t="str">
        <f t="array" ref="G809">ifs(or($F809="",$F809="Main Primary Artist"),$F809,not(iserror(vlookup($F809,'Reference info'!$J$5:$J$8,1,0))),"Key Artist",not(iserror(vlookup($F809,'Reference info'!$J$38:$J$405,1,0))),"Performer",not(iserror(vlookup($F809,'Reference info'!$J$10:$J$36,1,0))),"Producer &amp; Engineer")</f>
        <v>Producer &amp; Engineer</v>
      </c>
      <c r="I809" s="8" t="str">
        <f>IF(AND(F809="Main Primary Artist",SUBSTITUTE(E809," ","")&lt;&gt;"VariousArtists",SUBSTITUTE(E809," ","")&lt;&gt;"VariousArtist",E809&lt;&gt;"Various",SUBSTITUTE(E809," ","")&lt;&gt;"AssortedArtists",SUBSTITUTE(E809," ","")&lt;&gt;"AssortedArtist",E809&lt;&gt;"Assorted",SUBSTITUTE(E809," ","")&lt;&gt;"AsortedArtists",SUBSTITUTE(E809," ","")&lt;&gt;"AsortedArtist",E809&lt;&gt;"Asorted",E809&lt;&gt;"Other",,SUBSTITUTE(E809," ","")&lt;&gt;"MiscellaneousArtists",SUBSTITUTE(E809," ","")&lt;&gt;"MiscellaneousArtist",E809&lt;&gt;"Miscellaneous",SUBSTITUTE(E809," ","")&lt;&gt;"MiscelaneousArtists",SUBSTITUTE(E809," ","")&lt;&gt;"MiscelaneousArtist",E809&lt;&gt;"Miscelaneous"),"update Releases set ArtistId=(select ArtistId from Artists where Name=N'"&amp;SUBSTITUTE(trim(E809),"'","''")&amp;"' and EnterpriseId="&amp;EntId&amp;"), SearchKeywords=concat_ws(' ', Name, N'"&amp;SUBSTITUTE(trim(E809),"'","''")&amp;"',(select Name from Labels where LabelId=Releases.LabelId), ReleaseId, UPC, Catalog) where "&amp;IF(A809&lt;&gt;"","UPC="&amp;A809,"Catalog='"&amp;SUBSTITUTE(trim(B809),"'","''")&amp;"'")&amp;" and EnterpriseId="&amp;EntId,IF(and(F809&lt;&gt;"Main Primary Artist",SUBSTITUTE(E809," ","")&lt;&gt;"VariousArtists",SUBSTITUTE(E809," ","")&lt;&gt;"VariousArtist",E809&lt;&gt;"Various",SUBSTITUTE(E809," ","")&lt;&gt;"AssortedArtists",SUBSTITUTE(E809," ","")&lt;&gt;"AssortedArtist",E809&lt;&gt;"Assorted",SUBSTITUTE(E809," ","")&lt;&gt;"AsortedArtists",SUBSTITUTE(E809," ","")&lt;&gt;"AsortedArtist",E809&lt;&gt;"Asorted",E809&lt;&gt;"Other",,SUBSTITUTE(E809," ","")&lt;&gt;"MiscellaneousArtists",SUBSTITUTE(E809," ","")&lt;&gt;"MiscellaneousArtist",E809&lt;&gt;"Miscellaneous",SUBSTITUTE(E809," ","")&lt;&gt;"MiscelaneousArtists",SUBSTITUTE(E809," ","")&lt;&gt;"MiscelaneousArtist",E809&lt;&gt;"Miscelaneous"),"INSERT into Contributors VALUES (newid(), "&amp;IF(F809&lt;&gt;"Primary Artist", "(select RoleId from ContributorRoles where Name='"&amp;F809&amp;"'), 0", "49, 1")&amp; ", null, (select max(ReleaseId) from Releases where "&amp;IF(A809&lt;&gt;"","UPC="&amp;A809,"Catalog='"&amp;SUBSTITUTE(trim(B809),"'","''")&amp;"'")&amp;" and EnterpriseId="&amp;EntId&amp;"), (select ArtistId from Artists where Name=N'"&amp;SUBSTITUTE(trim(E809),"'","''")&amp;"' and EnterpriseId="&amp;EntId&amp;"), null)",""))</f>
        <v>INSERT into Contributors VALUES (newid(), (select RoleId from ContributorRoles where Name='Engineer'), 0, null, (select max(ReleaseId) from Releases where UPC=762795744360 and EnterpriseId=647322), (select ArtistId from Artists where Name=N'PeJota10*' and EnterpriseId=647322), null)</v>
      </c>
    </row>
    <row r="810">
      <c r="A810" s="110">
        <v>7.62795744391E11</v>
      </c>
      <c r="B810" s="84"/>
      <c r="C810" s="134" t="str">
        <f t="array" ref="C810">ifs(and(isblank($A810),isblank($B810)),"", not(iserror(vlookup($A810&amp;$B810,'3) Release_Label'!$D:$D&amp;'3) Release_Label'!$E:$E,1,0))),vlookup($A810&amp;$B810,{'3) Release_Label'!$D:$D&amp;'3) Release_Label'!$E:$E,'3) Release_Label'!$F:$F},2,0), or(and(not(isblank($B810)),$B810=$B809,$A810&lt;&gt;$A809),and(not(isblank($A810)),$A810=$A809,$B810&lt;&gt;$B809)),"ID LISTS UNALIGNED",and($A810&lt;&gt;"",countif('3) Release_Label'!$D:$D,$A810)=0),"NO UPC MATCH in Release_Label",and($B810&lt;&gt;"",countif('3) Release_Label'!$E:$E,$B810)=0),"NO CATALOG ID MATCH in Release_Label",iserror(vlookup($A810&amp;$B810,'3) Release_Label'!$D:$D&amp;'3) Release_Label'!$E:$E,1,0)),"NO UPC-CATALOG ID pair MATCH in Release_Label" )</f>
        <v>Trio Monstro</v>
      </c>
      <c r="D810" s="134" t="str">
        <f t="array" ref="D810">ifs(and(isblank($A810),isblank($B810)),"", not(iserror(vlookup($A810&amp;$B810,'3) Release_Label'!$D:$D&amp;'3) Release_Label'!$E:$E,1,0))),vlookup($A810&amp;$B810,{'3) Release_Label'!$D:$D&amp;'3) Release_Label'!$E:$E,'3) Release_Label'!$H:$H},2,0), or(and(not(isblank($B810)),$B810=$B809,$A810&lt;&gt;$A809),and(not(isblank($A810)),$A810=$A809,$B810&lt;&gt;$B809)),"ID LISTS UNALIGNED",and($A810&lt;&gt;"",countif('3) Release_Label'!$D:$D,$A810)=0),"NO UPC MATCH in Release_Label",and($B810&lt;&gt;"",countif('3) Release_Label'!$E:$E,$B810)=0),"NO CATALOG ID MATCH in Release_Label",iserror(vlookup($A810&amp;$B810,'3) Release_Label'!$D:$D&amp;'3) Release_Label'!$E:$E,1,0)),"NO UPC-CATALOG ID pair MATCH in Release_Label" )</f>
        <v/>
      </c>
      <c r="E810" s="96" t="s">
        <v>53</v>
      </c>
      <c r="F810" s="135" t="s">
        <v>667</v>
      </c>
      <c r="G810" s="136" t="str">
        <f t="array" ref="G810">ifs(or($F810="",$F810="Main Primary Artist"),$F810,not(iserror(vlookup($F810,'Reference info'!$J$5:$J$8,1,0))),"Key Artist",not(iserror(vlookup($F810,'Reference info'!$J$38:$J$405,1,0))),"Performer",not(iserror(vlookup($F810,'Reference info'!$J$10:$J$36,1,0))),"Producer &amp; Engineer")</f>
        <v>Producer &amp; Engineer</v>
      </c>
      <c r="I810" s="8" t="str">
        <f>IF(AND(F810="Main Primary Artist",SUBSTITUTE(E810," ","")&lt;&gt;"VariousArtists",SUBSTITUTE(E810," ","")&lt;&gt;"VariousArtist",E810&lt;&gt;"Various",SUBSTITUTE(E810," ","")&lt;&gt;"AssortedArtists",SUBSTITUTE(E810," ","")&lt;&gt;"AssortedArtist",E810&lt;&gt;"Assorted",SUBSTITUTE(E810," ","")&lt;&gt;"AsortedArtists",SUBSTITUTE(E810," ","")&lt;&gt;"AsortedArtist",E810&lt;&gt;"Asorted",E810&lt;&gt;"Other",,SUBSTITUTE(E810," ","")&lt;&gt;"MiscellaneousArtists",SUBSTITUTE(E810," ","")&lt;&gt;"MiscellaneousArtist",E810&lt;&gt;"Miscellaneous",SUBSTITUTE(E810," ","")&lt;&gt;"MiscelaneousArtists",SUBSTITUTE(E810," ","")&lt;&gt;"MiscelaneousArtist",E810&lt;&gt;"Miscelaneous"),"update Releases set ArtistId=(select ArtistId from Artists where Name=N'"&amp;SUBSTITUTE(trim(E810),"'","''")&amp;"' and EnterpriseId="&amp;EntId&amp;"), SearchKeywords=concat_ws(' ', Name, N'"&amp;SUBSTITUTE(trim(E810),"'","''")&amp;"',(select Name from Labels where LabelId=Releases.LabelId), ReleaseId, UPC, Catalog) where "&amp;IF(A810&lt;&gt;"","UPC="&amp;A810,"Catalog='"&amp;SUBSTITUTE(trim(B810),"'","''")&amp;"'")&amp;" and EnterpriseId="&amp;EntId,IF(and(F810&lt;&gt;"Main Primary Artist",SUBSTITUTE(E810," ","")&lt;&gt;"VariousArtists",SUBSTITUTE(E810," ","")&lt;&gt;"VariousArtist",E810&lt;&gt;"Various",SUBSTITUTE(E810," ","")&lt;&gt;"AssortedArtists",SUBSTITUTE(E810," ","")&lt;&gt;"AssortedArtist",E810&lt;&gt;"Assorted",SUBSTITUTE(E810," ","")&lt;&gt;"AsortedArtists",SUBSTITUTE(E810," ","")&lt;&gt;"AsortedArtist",E810&lt;&gt;"Asorted",E810&lt;&gt;"Other",,SUBSTITUTE(E810," ","")&lt;&gt;"MiscellaneousArtists",SUBSTITUTE(E810," ","")&lt;&gt;"MiscellaneousArtist",E810&lt;&gt;"Miscellaneous",SUBSTITUTE(E810," ","")&lt;&gt;"MiscelaneousArtists",SUBSTITUTE(E810," ","")&lt;&gt;"MiscelaneousArtist",E810&lt;&gt;"Miscelaneous"),"INSERT into Contributors VALUES (newid(), "&amp;IF(F810&lt;&gt;"Primary Artist", "(select RoleId from ContributorRoles where Name='"&amp;F810&amp;"'), 0", "49, 1")&amp; ", null, (select max(ReleaseId) from Releases where "&amp;IF(A810&lt;&gt;"","UPC="&amp;A810,"Catalog='"&amp;SUBSTITUTE(trim(B810),"'","''")&amp;"'")&amp;" and EnterpriseId="&amp;EntId&amp;"), (select ArtistId from Artists where Name=N'"&amp;SUBSTITUTE(trim(E810),"'","''")&amp;"' and EnterpriseId="&amp;EntId&amp;"), null)",""))</f>
        <v>INSERT into Contributors VALUES (newid(), (select RoleId from ContributorRoles where Name='Producer'), 0, null, (select max(ReleaseId) from Releases where UPC=762795744391 and EnterpriseId=647322), (select ArtistId from Artists where Name=N'PeJota10*' and EnterpriseId=647322), null)</v>
      </c>
    </row>
    <row r="811">
      <c r="A811" s="110">
        <v>7.62795744391E11</v>
      </c>
      <c r="B811" s="84"/>
      <c r="C811" s="134" t="str">
        <f t="array" ref="C811">ifs(and(isblank($A811),isblank($B811)),"", not(iserror(vlookup($A811&amp;$B811,'3) Release_Label'!$D:$D&amp;'3) Release_Label'!$E:$E,1,0))),vlookup($A811&amp;$B811,{'3) Release_Label'!$D:$D&amp;'3) Release_Label'!$E:$E,'3) Release_Label'!$F:$F},2,0), or(and(not(isblank($B811)),$B811=$B810,$A811&lt;&gt;$A810),and(not(isblank($A811)),$A811=$A810,$B811&lt;&gt;$B810)),"ID LISTS UNALIGNED",and($A811&lt;&gt;"",countif('3) Release_Label'!$D:$D,$A811)=0),"NO UPC MATCH in Release_Label",and($B811&lt;&gt;"",countif('3) Release_Label'!$E:$E,$B811)=0),"NO CATALOG ID MATCH in Release_Label",iserror(vlookup($A811&amp;$B811,'3) Release_Label'!$D:$D&amp;'3) Release_Label'!$E:$E,1,0)),"NO UPC-CATALOG ID pair MATCH in Release_Label" )</f>
        <v>Trio Monstro</v>
      </c>
      <c r="D811" s="134" t="str">
        <f t="array" ref="D811">ifs(and(isblank($A811),isblank($B811)),"", not(iserror(vlookup($A811&amp;$B811,'3) Release_Label'!$D:$D&amp;'3) Release_Label'!$E:$E,1,0))),vlookup($A811&amp;$B811,{'3) Release_Label'!$D:$D&amp;'3) Release_Label'!$E:$E,'3) Release_Label'!$H:$H},2,0), or(and(not(isblank($B811)),$B811=$B810,$A811&lt;&gt;$A810),and(not(isblank($A811)),$A811=$A810,$B811&lt;&gt;$B810)),"ID LISTS UNALIGNED",and($A811&lt;&gt;"",countif('3) Release_Label'!$D:$D,$A811)=0),"NO UPC MATCH in Release_Label",and($B811&lt;&gt;"",countif('3) Release_Label'!$E:$E,$B811)=0),"NO CATALOG ID MATCH in Release_Label",iserror(vlookup($A811&amp;$B811,'3) Release_Label'!$D:$D&amp;'3) Release_Label'!$E:$E,1,0)),"NO UPC-CATALOG ID pair MATCH in Release_Label" )</f>
        <v/>
      </c>
      <c r="E811" s="96" t="s">
        <v>79</v>
      </c>
      <c r="F811" s="140" t="s">
        <v>671</v>
      </c>
      <c r="G811" s="136" t="str">
        <f t="array" ref="G811">ifs(or($F811="",$F811="Main Primary Artist"),$F811,not(iserror(vlookup($F811,'Reference info'!$J$5:$J$8,1,0))),"Key Artist",not(iserror(vlookup($F811,'Reference info'!$J$38:$J$405,1,0))),"Performer",not(iserror(vlookup($F811,'Reference info'!$J$10:$J$36,1,0))),"Producer &amp; Engineer")</f>
        <v>Key Artist</v>
      </c>
      <c r="I811" s="8" t="str">
        <f>IF(AND(F811="Main Primary Artist",SUBSTITUTE(E811," ","")&lt;&gt;"VariousArtists",SUBSTITUTE(E811," ","")&lt;&gt;"VariousArtist",E811&lt;&gt;"Various",SUBSTITUTE(E811," ","")&lt;&gt;"AssortedArtists",SUBSTITUTE(E811," ","")&lt;&gt;"AssortedArtist",E811&lt;&gt;"Assorted",SUBSTITUTE(E811," ","")&lt;&gt;"AsortedArtists",SUBSTITUTE(E811," ","")&lt;&gt;"AsortedArtist",E811&lt;&gt;"Asorted",E811&lt;&gt;"Other",,SUBSTITUTE(E811," ","")&lt;&gt;"MiscellaneousArtists",SUBSTITUTE(E811," ","")&lt;&gt;"MiscellaneousArtist",E811&lt;&gt;"Miscellaneous",SUBSTITUTE(E811," ","")&lt;&gt;"MiscelaneousArtists",SUBSTITUTE(E811," ","")&lt;&gt;"MiscelaneousArtist",E811&lt;&gt;"Miscelaneous"),"update Releases set ArtistId=(select ArtistId from Artists where Name=N'"&amp;SUBSTITUTE(trim(E811),"'","''")&amp;"' and EnterpriseId="&amp;EntId&amp;"), SearchKeywords=concat_ws(' ', Name, N'"&amp;SUBSTITUTE(trim(E811),"'","''")&amp;"',(select Name from Labels where LabelId=Releases.LabelId), ReleaseId, UPC, Catalog) where "&amp;IF(A811&lt;&gt;"","UPC="&amp;A811,"Catalog='"&amp;SUBSTITUTE(trim(B811),"'","''")&amp;"'")&amp;" and EnterpriseId="&amp;EntId,IF(and(F811&lt;&gt;"Main Primary Artist",SUBSTITUTE(E811," ","")&lt;&gt;"VariousArtists",SUBSTITUTE(E811," ","")&lt;&gt;"VariousArtist",E811&lt;&gt;"Various",SUBSTITUTE(E811," ","")&lt;&gt;"AssortedArtists",SUBSTITUTE(E811," ","")&lt;&gt;"AssortedArtist",E811&lt;&gt;"Assorted",SUBSTITUTE(E811," ","")&lt;&gt;"AsortedArtists",SUBSTITUTE(E811," ","")&lt;&gt;"AsortedArtist",E811&lt;&gt;"Asorted",E811&lt;&gt;"Other",,SUBSTITUTE(E811," ","")&lt;&gt;"MiscellaneousArtists",SUBSTITUTE(E811," ","")&lt;&gt;"MiscellaneousArtist",E811&lt;&gt;"Miscellaneous",SUBSTITUTE(E811," ","")&lt;&gt;"MiscelaneousArtists",SUBSTITUTE(E811," ","")&lt;&gt;"MiscelaneousArtist",E811&lt;&gt;"Miscelaneous"),"INSERT into Contributors VALUES (newid(), "&amp;IF(F811&lt;&gt;"Primary Artist", "(select RoleId from ContributorRoles where Name='"&amp;F811&amp;"'), 0", "49, 1")&amp; ", null, (select max(ReleaseId) from Releases where "&amp;IF(A811&lt;&gt;"","UPC="&amp;A811,"Catalog='"&amp;SUBSTITUTE(trim(B811),"'","''")&amp;"'")&amp;" and EnterpriseId="&amp;EntId&amp;"), (select ArtistId from Artists where Name=N'"&amp;SUBSTITUTE(trim(E811),"'","''")&amp;"' and EnterpriseId="&amp;EntId&amp;"), null)",""))</f>
        <v>INSERT into Contributors VALUES (newid(), 49, 1, null, (select max(ReleaseId) from Releases where UPC=762795744391 and EnterpriseId=647322), (select ArtistId from Artists where Name=N'$hinepsj' and EnterpriseId=647322), null)</v>
      </c>
    </row>
    <row r="812">
      <c r="A812" s="110">
        <v>7.62795744391E11</v>
      </c>
      <c r="B812" s="84"/>
      <c r="C812" s="134" t="str">
        <f t="array" ref="C812">ifs(and(isblank($A812),isblank($B812)),"", not(iserror(vlookup($A812&amp;$B812,'3) Release_Label'!$D:$D&amp;'3) Release_Label'!$E:$E,1,0))),vlookup($A812&amp;$B812,{'3) Release_Label'!$D:$D&amp;'3) Release_Label'!$E:$E,'3) Release_Label'!$F:$F},2,0), or(and(not(isblank($B812)),$B812=$B811,$A812&lt;&gt;$A811),and(not(isblank($A812)),$A812=$A811,$B812&lt;&gt;$B811)),"ID LISTS UNALIGNED",and($A812&lt;&gt;"",countif('3) Release_Label'!$D:$D,$A812)=0),"NO UPC MATCH in Release_Label",and($B812&lt;&gt;"",countif('3) Release_Label'!$E:$E,$B812)=0),"NO CATALOG ID MATCH in Release_Label",iserror(vlookup($A812&amp;$B812,'3) Release_Label'!$D:$D&amp;'3) Release_Label'!$E:$E,1,0)),"NO UPC-CATALOG ID pair MATCH in Release_Label" )</f>
        <v>Trio Monstro</v>
      </c>
      <c r="D812" s="134" t="str">
        <f t="array" ref="D812">ifs(and(isblank($A812),isblank($B812)),"", not(iserror(vlookup($A812&amp;$B812,'3) Release_Label'!$D:$D&amp;'3) Release_Label'!$E:$E,1,0))),vlookup($A812&amp;$B812,{'3) Release_Label'!$D:$D&amp;'3) Release_Label'!$E:$E,'3) Release_Label'!$H:$H},2,0), or(and(not(isblank($B812)),$B812=$B811,$A812&lt;&gt;$A811),and(not(isblank($A812)),$A812=$A811,$B812&lt;&gt;$B811)),"ID LISTS UNALIGNED",and($A812&lt;&gt;"",countif('3) Release_Label'!$D:$D,$A812)=0),"NO UPC MATCH in Release_Label",and($B812&lt;&gt;"",countif('3) Release_Label'!$E:$E,$B812)=0),"NO CATALOG ID MATCH in Release_Label",iserror(vlookup($A812&amp;$B812,'3) Release_Label'!$D:$D&amp;'3) Release_Label'!$E:$E,1,0)),"NO UPC-CATALOG ID pair MATCH in Release_Label" )</f>
        <v/>
      </c>
      <c r="E812" s="96" t="s">
        <v>97</v>
      </c>
      <c r="F812" s="140" t="s">
        <v>671</v>
      </c>
      <c r="G812" s="136" t="str">
        <f t="array" ref="G812">ifs(or($F812="",$F812="Main Primary Artist"),$F812,not(iserror(vlookup($F812,'Reference info'!$J$5:$J$8,1,0))),"Key Artist",not(iserror(vlookup($F812,'Reference info'!$J$38:$J$405,1,0))),"Performer",not(iserror(vlookup($F812,'Reference info'!$J$10:$J$36,1,0))),"Producer &amp; Engineer")</f>
        <v>Key Artist</v>
      </c>
      <c r="I812" s="8" t="str">
        <f>IF(AND(F812="Main Primary Artist",SUBSTITUTE(E812," ","")&lt;&gt;"VariousArtists",SUBSTITUTE(E812," ","")&lt;&gt;"VariousArtist",E812&lt;&gt;"Various",SUBSTITUTE(E812," ","")&lt;&gt;"AssortedArtists",SUBSTITUTE(E812," ","")&lt;&gt;"AssortedArtist",E812&lt;&gt;"Assorted",SUBSTITUTE(E812," ","")&lt;&gt;"AsortedArtists",SUBSTITUTE(E812," ","")&lt;&gt;"AsortedArtist",E812&lt;&gt;"Asorted",E812&lt;&gt;"Other",,SUBSTITUTE(E812," ","")&lt;&gt;"MiscellaneousArtists",SUBSTITUTE(E812," ","")&lt;&gt;"MiscellaneousArtist",E812&lt;&gt;"Miscellaneous",SUBSTITUTE(E812," ","")&lt;&gt;"MiscelaneousArtists",SUBSTITUTE(E812," ","")&lt;&gt;"MiscelaneousArtist",E812&lt;&gt;"Miscelaneous"),"update Releases set ArtistId=(select ArtistId from Artists where Name=N'"&amp;SUBSTITUTE(trim(E812),"'","''")&amp;"' and EnterpriseId="&amp;EntId&amp;"), SearchKeywords=concat_ws(' ', Name, N'"&amp;SUBSTITUTE(trim(E812),"'","''")&amp;"',(select Name from Labels where LabelId=Releases.LabelId), ReleaseId, UPC, Catalog) where "&amp;IF(A812&lt;&gt;"","UPC="&amp;A812,"Catalog='"&amp;SUBSTITUTE(trim(B812),"'","''")&amp;"'")&amp;" and EnterpriseId="&amp;EntId,IF(and(F812&lt;&gt;"Main Primary Artist",SUBSTITUTE(E812," ","")&lt;&gt;"VariousArtists",SUBSTITUTE(E812," ","")&lt;&gt;"VariousArtist",E812&lt;&gt;"Various",SUBSTITUTE(E812," ","")&lt;&gt;"AssortedArtists",SUBSTITUTE(E812," ","")&lt;&gt;"AssortedArtist",E812&lt;&gt;"Assorted",SUBSTITUTE(E812," ","")&lt;&gt;"AsortedArtists",SUBSTITUTE(E812," ","")&lt;&gt;"AsortedArtist",E812&lt;&gt;"Asorted",E812&lt;&gt;"Other",,SUBSTITUTE(E812," ","")&lt;&gt;"MiscellaneousArtists",SUBSTITUTE(E812," ","")&lt;&gt;"MiscellaneousArtist",E812&lt;&gt;"Miscellaneous",SUBSTITUTE(E812," ","")&lt;&gt;"MiscelaneousArtists",SUBSTITUTE(E812," ","")&lt;&gt;"MiscelaneousArtist",E812&lt;&gt;"Miscelaneous"),"INSERT into Contributors VALUES (newid(), "&amp;IF(F812&lt;&gt;"Primary Artist", "(select RoleId from ContributorRoles where Name='"&amp;F812&amp;"'), 0", "49, 1")&amp; ", null, (select max(ReleaseId) from Releases where "&amp;IF(A812&lt;&gt;"","UPC="&amp;A812,"Catalog='"&amp;SUBSTITUTE(trim(B812),"'","''")&amp;"'")&amp;" and EnterpriseId="&amp;EntId&amp;"), (select ArtistId from Artists where Name=N'"&amp;SUBSTITUTE(trim(E812),"'","''")&amp;"' and EnterpriseId="&amp;EntId&amp;"), null)",""))</f>
        <v>INSERT into Contributors VALUES (newid(), 49, 1, null, (select max(ReleaseId) from Releases where UPC=762795744391 and EnterpriseId=647322), (select ArtistId from Artists where Name=N'Atilla' and EnterpriseId=647322), null)</v>
      </c>
    </row>
    <row r="813">
      <c r="A813" s="110">
        <v>7.62795744391E11</v>
      </c>
      <c r="B813" s="84"/>
      <c r="C813" s="134" t="str">
        <f t="array" ref="C813">ifs(and(isblank($A813),isblank($B813)),"", not(iserror(vlookup($A813&amp;$B813,'3) Release_Label'!$D:$D&amp;'3) Release_Label'!$E:$E,1,0))),vlookup($A813&amp;$B813,{'3) Release_Label'!$D:$D&amp;'3) Release_Label'!$E:$E,'3) Release_Label'!$F:$F},2,0), or(and(not(isblank($B813)),$B813=$B812,$A813&lt;&gt;$A812),and(not(isblank($A813)),$A813=$A812,$B813&lt;&gt;$B812)),"ID LISTS UNALIGNED",and($A813&lt;&gt;"",countif('3) Release_Label'!$D:$D,$A813)=0),"NO UPC MATCH in Release_Label",and($B813&lt;&gt;"",countif('3) Release_Label'!$E:$E,$B813)=0),"NO CATALOG ID MATCH in Release_Label",iserror(vlookup($A813&amp;$B813,'3) Release_Label'!$D:$D&amp;'3) Release_Label'!$E:$E,1,0)),"NO UPC-CATALOG ID pair MATCH in Release_Label" )</f>
        <v>Trio Monstro</v>
      </c>
      <c r="D813" s="134" t="str">
        <f t="array" ref="D813">ifs(and(isblank($A813),isblank($B813)),"", not(iserror(vlookup($A813&amp;$B813,'3) Release_Label'!$D:$D&amp;'3) Release_Label'!$E:$E,1,0))),vlookup($A813&amp;$B813,{'3) Release_Label'!$D:$D&amp;'3) Release_Label'!$E:$E,'3) Release_Label'!$H:$H},2,0), or(and(not(isblank($B813)),$B813=$B812,$A813&lt;&gt;$A812),and(not(isblank($A813)),$A813=$A812,$B813&lt;&gt;$B812)),"ID LISTS UNALIGNED",and($A813&lt;&gt;"",countif('3) Release_Label'!$D:$D,$A813)=0),"NO UPC MATCH in Release_Label",and($B813&lt;&gt;"",countif('3) Release_Label'!$E:$E,$B813)=0),"NO CATALOG ID MATCH in Release_Label",iserror(vlookup($A813&amp;$B813,'3) Release_Label'!$D:$D&amp;'3) Release_Label'!$E:$E,1,0)),"NO UPC-CATALOG ID pair MATCH in Release_Label" )</f>
        <v/>
      </c>
      <c r="E813" s="96" t="s">
        <v>53</v>
      </c>
      <c r="F813" s="140" t="s">
        <v>666</v>
      </c>
      <c r="G813" s="136" t="str">
        <f t="array" ref="G813">ifs(or($F813="",$F813="Main Primary Artist"),$F813,not(iserror(vlookup($F813,'Reference info'!$J$5:$J$8,1,0))),"Key Artist",not(iserror(vlookup($F813,'Reference info'!$J$38:$J$405,1,0))),"Performer",not(iserror(vlookup($F813,'Reference info'!$J$10:$J$36,1,0))),"Producer &amp; Engineer")</f>
        <v>Main Primary Artist</v>
      </c>
      <c r="I813" s="8" t="str">
        <f>IF(AND(F813="Main Primary Artist",SUBSTITUTE(E813," ","")&lt;&gt;"VariousArtists",SUBSTITUTE(E813," ","")&lt;&gt;"VariousArtist",E813&lt;&gt;"Various",SUBSTITUTE(E813," ","")&lt;&gt;"AssortedArtists",SUBSTITUTE(E813," ","")&lt;&gt;"AssortedArtist",E813&lt;&gt;"Assorted",SUBSTITUTE(E813," ","")&lt;&gt;"AsortedArtists",SUBSTITUTE(E813," ","")&lt;&gt;"AsortedArtist",E813&lt;&gt;"Asorted",E813&lt;&gt;"Other",,SUBSTITUTE(E813," ","")&lt;&gt;"MiscellaneousArtists",SUBSTITUTE(E813," ","")&lt;&gt;"MiscellaneousArtist",E813&lt;&gt;"Miscellaneous",SUBSTITUTE(E813," ","")&lt;&gt;"MiscelaneousArtists",SUBSTITUTE(E813," ","")&lt;&gt;"MiscelaneousArtist",E813&lt;&gt;"Miscelaneous"),"update Releases set ArtistId=(select ArtistId from Artists where Name=N'"&amp;SUBSTITUTE(trim(E813),"'","''")&amp;"' and EnterpriseId="&amp;EntId&amp;"), SearchKeywords=concat_ws(' ', Name, N'"&amp;SUBSTITUTE(trim(E813),"'","''")&amp;"',(select Name from Labels where LabelId=Releases.LabelId), ReleaseId, UPC, Catalog) where "&amp;IF(A813&lt;&gt;"","UPC="&amp;A813,"Catalog='"&amp;SUBSTITUTE(trim(B813),"'","''")&amp;"'")&amp;" and EnterpriseId="&amp;EntId,IF(and(F813&lt;&gt;"Main Primary Artist",SUBSTITUTE(E813," ","")&lt;&gt;"VariousArtists",SUBSTITUTE(E813," ","")&lt;&gt;"VariousArtist",E813&lt;&gt;"Various",SUBSTITUTE(E813," ","")&lt;&gt;"AssortedArtists",SUBSTITUTE(E813," ","")&lt;&gt;"AssortedArtist",E813&lt;&gt;"Assorted",SUBSTITUTE(E813," ","")&lt;&gt;"AsortedArtists",SUBSTITUTE(E813," ","")&lt;&gt;"AsortedArtist",E813&lt;&gt;"Asorted",E813&lt;&gt;"Other",,SUBSTITUTE(E813," ","")&lt;&gt;"MiscellaneousArtists",SUBSTITUTE(E813," ","")&lt;&gt;"MiscellaneousArtist",E813&lt;&gt;"Miscellaneous",SUBSTITUTE(E813," ","")&lt;&gt;"MiscelaneousArtists",SUBSTITUTE(E813," ","")&lt;&gt;"MiscelaneousArtist",E813&lt;&gt;"Miscelaneous"),"INSERT into Contributors VALUES (newid(), "&amp;IF(F813&lt;&gt;"Primary Artist", "(select RoleId from ContributorRoles where Name='"&amp;F813&amp;"'), 0", "49, 1")&amp; ", null, (select max(ReleaseId) from Releases where "&amp;IF(A813&lt;&gt;"","UPC="&amp;A813,"Catalog='"&amp;SUBSTITUTE(trim(B813),"'","''")&amp;"'")&amp;" and EnterpriseId="&amp;EntId&amp;"), (select ArtistId from Artists where Name=N'"&amp;SUBSTITUTE(trim(E813),"'","''")&amp;"' and EnterpriseId="&amp;EntId&amp;"), null)",""))</f>
        <v>update Releases set ArtistId=(select ArtistId from Artists where Name=N'PeJota10*' and EnterpriseId=647322), SearchKeywords=concat_ws(' ', Name, N'PeJota10*',(select Name from Labels where LabelId=Releases.LabelId), ReleaseId, UPC, Catalog) where UPC=762795744391 and EnterpriseId=647322</v>
      </c>
    </row>
    <row r="814">
      <c r="A814" s="110">
        <v>7.62795744391E11</v>
      </c>
      <c r="B814" s="84"/>
      <c r="C814" s="134" t="str">
        <f t="array" ref="C814">ifs(and(isblank($A814),isblank($B814)),"", not(iserror(vlookup($A814&amp;$B814,'3) Release_Label'!$D:$D&amp;'3) Release_Label'!$E:$E,1,0))),vlookup($A814&amp;$B814,{'3) Release_Label'!$D:$D&amp;'3) Release_Label'!$E:$E,'3) Release_Label'!$F:$F},2,0), or(and(not(isblank($B814)),$B814=$B813,$A814&lt;&gt;$A813),and(not(isblank($A814)),$A814=$A813,$B814&lt;&gt;$B813)),"ID LISTS UNALIGNED",and($A814&lt;&gt;"",countif('3) Release_Label'!$D:$D,$A814)=0),"NO UPC MATCH in Release_Label",and($B814&lt;&gt;"",countif('3) Release_Label'!$E:$E,$B814)=0),"NO CATALOG ID MATCH in Release_Label",iserror(vlookup($A814&amp;$B814,'3) Release_Label'!$D:$D&amp;'3) Release_Label'!$E:$E,1,0)),"NO UPC-CATALOG ID pair MATCH in Release_Label" )</f>
        <v>Trio Monstro</v>
      </c>
      <c r="D814" s="134" t="str">
        <f t="array" ref="D814">ifs(and(isblank($A814),isblank($B814)),"", not(iserror(vlookup($A814&amp;$B814,'3) Release_Label'!$D:$D&amp;'3) Release_Label'!$E:$E,1,0))),vlookup($A814&amp;$B814,{'3) Release_Label'!$D:$D&amp;'3) Release_Label'!$E:$E,'3) Release_Label'!$H:$H},2,0), or(and(not(isblank($B814)),$B814=$B813,$A814&lt;&gt;$A813),and(not(isblank($A814)),$A814=$A813,$B814&lt;&gt;$B813)),"ID LISTS UNALIGNED",and($A814&lt;&gt;"",countif('3) Release_Label'!$D:$D,$A814)=0),"NO UPC MATCH in Release_Label",and($B814&lt;&gt;"",countif('3) Release_Label'!$E:$E,$B814)=0),"NO CATALOG ID MATCH in Release_Label",iserror(vlookup($A814&amp;$B814,'3) Release_Label'!$D:$D&amp;'3) Release_Label'!$E:$E,1,0)),"NO UPC-CATALOG ID pair MATCH in Release_Label" )</f>
        <v/>
      </c>
      <c r="E814" s="96" t="s">
        <v>53</v>
      </c>
      <c r="F814" s="135" t="s">
        <v>669</v>
      </c>
      <c r="G814" s="136" t="str">
        <f t="array" ref="G814">ifs(or($F814="",$F814="Main Primary Artist"),$F814,not(iserror(vlookup($F814,'Reference info'!$J$5:$J$8,1,0))),"Key Artist",not(iserror(vlookup($F814,'Reference info'!$J$38:$J$405,1,0))),"Performer",not(iserror(vlookup($F814,'Reference info'!$J$10:$J$36,1,0))),"Producer &amp; Engineer")</f>
        <v>Producer &amp; Engineer</v>
      </c>
      <c r="I814" s="8" t="str">
        <f>IF(AND(F814="Main Primary Artist",SUBSTITUTE(E814," ","")&lt;&gt;"VariousArtists",SUBSTITUTE(E814," ","")&lt;&gt;"VariousArtist",E814&lt;&gt;"Various",SUBSTITUTE(E814," ","")&lt;&gt;"AssortedArtists",SUBSTITUTE(E814," ","")&lt;&gt;"AssortedArtist",E814&lt;&gt;"Assorted",SUBSTITUTE(E814," ","")&lt;&gt;"AsortedArtists",SUBSTITUTE(E814," ","")&lt;&gt;"AsortedArtist",E814&lt;&gt;"Asorted",E814&lt;&gt;"Other",,SUBSTITUTE(E814," ","")&lt;&gt;"MiscellaneousArtists",SUBSTITUTE(E814," ","")&lt;&gt;"MiscellaneousArtist",E814&lt;&gt;"Miscellaneous",SUBSTITUTE(E814," ","")&lt;&gt;"MiscelaneousArtists",SUBSTITUTE(E814," ","")&lt;&gt;"MiscelaneousArtist",E814&lt;&gt;"Miscelaneous"),"update Releases set ArtistId=(select ArtistId from Artists where Name=N'"&amp;SUBSTITUTE(trim(E814),"'","''")&amp;"' and EnterpriseId="&amp;EntId&amp;"), SearchKeywords=concat_ws(' ', Name, N'"&amp;SUBSTITUTE(trim(E814),"'","''")&amp;"',(select Name from Labels where LabelId=Releases.LabelId), ReleaseId, UPC, Catalog) where "&amp;IF(A814&lt;&gt;"","UPC="&amp;A814,"Catalog='"&amp;SUBSTITUTE(trim(B814),"'","''")&amp;"'")&amp;" and EnterpriseId="&amp;EntId,IF(and(F814&lt;&gt;"Main Primary Artist",SUBSTITUTE(E814," ","")&lt;&gt;"VariousArtists",SUBSTITUTE(E814," ","")&lt;&gt;"VariousArtist",E814&lt;&gt;"Various",SUBSTITUTE(E814," ","")&lt;&gt;"AssortedArtists",SUBSTITUTE(E814," ","")&lt;&gt;"AssortedArtist",E814&lt;&gt;"Assorted",SUBSTITUTE(E814," ","")&lt;&gt;"AsortedArtists",SUBSTITUTE(E814," ","")&lt;&gt;"AsortedArtist",E814&lt;&gt;"Asorted",E814&lt;&gt;"Other",,SUBSTITUTE(E814," ","")&lt;&gt;"MiscellaneousArtists",SUBSTITUTE(E814," ","")&lt;&gt;"MiscellaneousArtist",E814&lt;&gt;"Miscellaneous",SUBSTITUTE(E814," ","")&lt;&gt;"MiscelaneousArtists",SUBSTITUTE(E814," ","")&lt;&gt;"MiscelaneousArtist",E814&lt;&gt;"Miscelaneous"),"INSERT into Contributors VALUES (newid(), "&amp;IF(F814&lt;&gt;"Primary Artist", "(select RoleId from ContributorRoles where Name='"&amp;F814&amp;"'), 0", "49, 1")&amp; ", null, (select max(ReleaseId) from Releases where "&amp;IF(A814&lt;&gt;"","UPC="&amp;A814,"Catalog='"&amp;SUBSTITUTE(trim(B814),"'","''")&amp;"'")&amp;" and EnterpriseId="&amp;EntId&amp;"), (select ArtistId from Artists where Name=N'"&amp;SUBSTITUTE(trim(E814),"'","''")&amp;"' and EnterpriseId="&amp;EntId&amp;"), null)",""))</f>
        <v>INSERT into Contributors VALUES (newid(), (select RoleId from ContributorRoles where Name='Engineer'), 0, null, (select max(ReleaseId) from Releases where UPC=762795744391 and EnterpriseId=647322), (select ArtistId from Artists where Name=N'PeJota10*' and EnterpriseId=647322), null)</v>
      </c>
    </row>
    <row r="815">
      <c r="A815" s="110">
        <v>7.62795744438E11</v>
      </c>
      <c r="B815" s="84"/>
      <c r="C815" s="134" t="str">
        <f t="array" ref="C815">ifs(and(isblank($A815),isblank($B815)),"", not(iserror(vlookup($A815&amp;$B815,'3) Release_Label'!$D:$D&amp;'3) Release_Label'!$E:$E,1,0))),vlookup($A815&amp;$B815,{'3) Release_Label'!$D:$D&amp;'3) Release_Label'!$E:$E,'3) Release_Label'!$F:$F},2,0), or(and(not(isblank($B815)),$B815=$B814,$A815&lt;&gt;$A814),and(not(isblank($A815)),$A815=$A814,$B815&lt;&gt;$B814)),"ID LISTS UNALIGNED",and($A815&lt;&gt;"",countif('3) Release_Label'!$D:$D,$A815)=0),"NO UPC MATCH in Release_Label",and($B815&lt;&gt;"",countif('3) Release_Label'!$E:$E,$B815)=0),"NO CATALOG ID MATCH in Release_Label",iserror(vlookup($A815&amp;$B815,'3) Release_Label'!$D:$D&amp;'3) Release_Label'!$E:$E,1,0)),"NO UPC-CATALOG ID pair MATCH in Release_Label" )</f>
        <v>Matei Satoru Gojo (De Novo)</v>
      </c>
      <c r="D815" s="134" t="str">
        <f t="array" ref="D815">ifs(and(isblank($A815),isblank($B815)),"", not(iserror(vlookup($A815&amp;$B815,'3) Release_Label'!$D:$D&amp;'3) Release_Label'!$E:$E,1,0))),vlookup($A815&amp;$B815,{'3) Release_Label'!$D:$D&amp;'3) Release_Label'!$E:$E,'3) Release_Label'!$H:$H},2,0), or(and(not(isblank($B815)),$B815=$B814,$A815&lt;&gt;$A814),and(not(isblank($A815)),$A815=$A814,$B815&lt;&gt;$B814)),"ID LISTS UNALIGNED",and($A815&lt;&gt;"",countif('3) Release_Label'!$D:$D,$A815)=0),"NO UPC MATCH in Release_Label",and($B815&lt;&gt;"",countif('3) Release_Label'!$E:$E,$B815)=0),"NO CATALOG ID MATCH in Release_Label",iserror(vlookup($A815&amp;$B815,'3) Release_Label'!$D:$D&amp;'3) Release_Label'!$E:$E,1,0)),"NO UPC-CATALOG ID pair MATCH in Release_Label" )</f>
        <v/>
      </c>
      <c r="E815" s="96" t="s">
        <v>53</v>
      </c>
      <c r="F815" s="135" t="s">
        <v>667</v>
      </c>
      <c r="G815" s="136" t="str">
        <f t="array" ref="G815">ifs(or($F815="",$F815="Main Primary Artist"),$F815,not(iserror(vlookup($F815,'Reference info'!$J$5:$J$8,1,0))),"Key Artist",not(iserror(vlookup($F815,'Reference info'!$J$38:$J$405,1,0))),"Performer",not(iserror(vlookup($F815,'Reference info'!$J$10:$J$36,1,0))),"Producer &amp; Engineer")</f>
        <v>Producer &amp; Engineer</v>
      </c>
      <c r="I815" s="8" t="str">
        <f>IF(AND(F815="Main Primary Artist",SUBSTITUTE(E815," ","")&lt;&gt;"VariousArtists",SUBSTITUTE(E815," ","")&lt;&gt;"VariousArtist",E815&lt;&gt;"Various",SUBSTITUTE(E815," ","")&lt;&gt;"AssortedArtists",SUBSTITUTE(E815," ","")&lt;&gt;"AssortedArtist",E815&lt;&gt;"Assorted",SUBSTITUTE(E815," ","")&lt;&gt;"AsortedArtists",SUBSTITUTE(E815," ","")&lt;&gt;"AsortedArtist",E815&lt;&gt;"Asorted",E815&lt;&gt;"Other",,SUBSTITUTE(E815," ","")&lt;&gt;"MiscellaneousArtists",SUBSTITUTE(E815," ","")&lt;&gt;"MiscellaneousArtist",E815&lt;&gt;"Miscellaneous",SUBSTITUTE(E815," ","")&lt;&gt;"MiscelaneousArtists",SUBSTITUTE(E815," ","")&lt;&gt;"MiscelaneousArtist",E815&lt;&gt;"Miscelaneous"),"update Releases set ArtistId=(select ArtistId from Artists where Name=N'"&amp;SUBSTITUTE(trim(E815),"'","''")&amp;"' and EnterpriseId="&amp;EntId&amp;"), SearchKeywords=concat_ws(' ', Name, N'"&amp;SUBSTITUTE(trim(E815),"'","''")&amp;"',(select Name from Labels where LabelId=Releases.LabelId), ReleaseId, UPC, Catalog) where "&amp;IF(A815&lt;&gt;"","UPC="&amp;A815,"Catalog='"&amp;SUBSTITUTE(trim(B815),"'","''")&amp;"'")&amp;" and EnterpriseId="&amp;EntId,IF(and(F815&lt;&gt;"Main Primary Artist",SUBSTITUTE(E815," ","")&lt;&gt;"VariousArtists",SUBSTITUTE(E815," ","")&lt;&gt;"VariousArtist",E815&lt;&gt;"Various",SUBSTITUTE(E815," ","")&lt;&gt;"AssortedArtists",SUBSTITUTE(E815," ","")&lt;&gt;"AssortedArtist",E815&lt;&gt;"Assorted",SUBSTITUTE(E815," ","")&lt;&gt;"AsortedArtists",SUBSTITUTE(E815," ","")&lt;&gt;"AsortedArtist",E815&lt;&gt;"Asorted",E815&lt;&gt;"Other",,SUBSTITUTE(E815," ","")&lt;&gt;"MiscellaneousArtists",SUBSTITUTE(E815," ","")&lt;&gt;"MiscellaneousArtist",E815&lt;&gt;"Miscellaneous",SUBSTITUTE(E815," ","")&lt;&gt;"MiscelaneousArtists",SUBSTITUTE(E815," ","")&lt;&gt;"MiscelaneousArtist",E815&lt;&gt;"Miscelaneous"),"INSERT into Contributors VALUES (newid(), "&amp;IF(F815&lt;&gt;"Primary Artist", "(select RoleId from ContributorRoles where Name='"&amp;F815&amp;"'), 0", "49, 1")&amp; ", null, (select max(ReleaseId) from Releases where "&amp;IF(A815&lt;&gt;"","UPC="&amp;A815,"Catalog='"&amp;SUBSTITUTE(trim(B815),"'","''")&amp;"'")&amp;" and EnterpriseId="&amp;EntId&amp;"), (select ArtistId from Artists where Name=N'"&amp;SUBSTITUTE(trim(E815),"'","''")&amp;"' and EnterpriseId="&amp;EntId&amp;"), null)",""))</f>
        <v>INSERT into Contributors VALUES (newid(), (select RoleId from ContributorRoles where Name='Producer'), 0, null, (select max(ReleaseId) from Releases where UPC=762795744438 and EnterpriseId=647322), (select ArtistId from Artists where Name=N'PeJota10*' and EnterpriseId=647322), null)</v>
      </c>
    </row>
    <row r="816">
      <c r="A816" s="110">
        <v>7.62795744438E11</v>
      </c>
      <c r="B816" s="84"/>
      <c r="C816" s="134" t="str">
        <f t="array" ref="C816">ifs(and(isblank($A816),isblank($B816)),"", not(iserror(vlookup($A816&amp;$B816,'3) Release_Label'!$D:$D&amp;'3) Release_Label'!$E:$E,1,0))),vlookup($A816&amp;$B816,{'3) Release_Label'!$D:$D&amp;'3) Release_Label'!$E:$E,'3) Release_Label'!$F:$F},2,0), or(and(not(isblank($B816)),$B816=$B815,$A816&lt;&gt;$A815),and(not(isblank($A816)),$A816=$A815,$B816&lt;&gt;$B815)),"ID LISTS UNALIGNED",and($A816&lt;&gt;"",countif('3) Release_Label'!$D:$D,$A816)=0),"NO UPC MATCH in Release_Label",and($B816&lt;&gt;"",countif('3) Release_Label'!$E:$E,$B816)=0),"NO CATALOG ID MATCH in Release_Label",iserror(vlookup($A816&amp;$B816,'3) Release_Label'!$D:$D&amp;'3) Release_Label'!$E:$E,1,0)),"NO UPC-CATALOG ID pair MATCH in Release_Label" )</f>
        <v>Matei Satoru Gojo (De Novo)</v>
      </c>
      <c r="D816" s="134" t="str">
        <f t="array" ref="D816">ifs(and(isblank($A816),isblank($B816)),"", not(iserror(vlookup($A816&amp;$B816,'3) Release_Label'!$D:$D&amp;'3) Release_Label'!$E:$E,1,0))),vlookup($A816&amp;$B816,{'3) Release_Label'!$D:$D&amp;'3) Release_Label'!$E:$E,'3) Release_Label'!$H:$H},2,0), or(and(not(isblank($B816)),$B816=$B815,$A816&lt;&gt;$A815),and(not(isblank($A816)),$A816=$A815,$B816&lt;&gt;$B815)),"ID LISTS UNALIGNED",and($A816&lt;&gt;"",countif('3) Release_Label'!$D:$D,$A816)=0),"NO UPC MATCH in Release_Label",and($B816&lt;&gt;"",countif('3) Release_Label'!$E:$E,$B816)=0),"NO CATALOG ID MATCH in Release_Label",iserror(vlookup($A816&amp;$B816,'3) Release_Label'!$D:$D&amp;'3) Release_Label'!$E:$E,1,0)),"NO UPC-CATALOG ID pair MATCH in Release_Label" )</f>
        <v/>
      </c>
      <c r="E816" s="96" t="s">
        <v>53</v>
      </c>
      <c r="F816" s="140" t="s">
        <v>666</v>
      </c>
      <c r="G816" s="136" t="str">
        <f t="array" ref="G816">ifs(or($F816="",$F816="Main Primary Artist"),$F816,not(iserror(vlookup($F816,'Reference info'!$J$5:$J$8,1,0))),"Key Artist",not(iserror(vlookup($F816,'Reference info'!$J$38:$J$405,1,0))),"Performer",not(iserror(vlookup($F816,'Reference info'!$J$10:$J$36,1,0))),"Producer &amp; Engineer")</f>
        <v>Main Primary Artist</v>
      </c>
      <c r="I816" s="8" t="str">
        <f>IF(AND(F816="Main Primary Artist",SUBSTITUTE(E816," ","")&lt;&gt;"VariousArtists",SUBSTITUTE(E816," ","")&lt;&gt;"VariousArtist",E816&lt;&gt;"Various",SUBSTITUTE(E816," ","")&lt;&gt;"AssortedArtists",SUBSTITUTE(E816," ","")&lt;&gt;"AssortedArtist",E816&lt;&gt;"Assorted",SUBSTITUTE(E816," ","")&lt;&gt;"AsortedArtists",SUBSTITUTE(E816," ","")&lt;&gt;"AsortedArtist",E816&lt;&gt;"Asorted",E816&lt;&gt;"Other",,SUBSTITUTE(E816," ","")&lt;&gt;"MiscellaneousArtists",SUBSTITUTE(E816," ","")&lt;&gt;"MiscellaneousArtist",E816&lt;&gt;"Miscellaneous",SUBSTITUTE(E816," ","")&lt;&gt;"MiscelaneousArtists",SUBSTITUTE(E816," ","")&lt;&gt;"MiscelaneousArtist",E816&lt;&gt;"Miscelaneous"),"update Releases set ArtistId=(select ArtistId from Artists where Name=N'"&amp;SUBSTITUTE(trim(E816),"'","''")&amp;"' and EnterpriseId="&amp;EntId&amp;"), SearchKeywords=concat_ws(' ', Name, N'"&amp;SUBSTITUTE(trim(E816),"'","''")&amp;"',(select Name from Labels where LabelId=Releases.LabelId), ReleaseId, UPC, Catalog) where "&amp;IF(A816&lt;&gt;"","UPC="&amp;A816,"Catalog='"&amp;SUBSTITUTE(trim(B816),"'","''")&amp;"'")&amp;" and EnterpriseId="&amp;EntId,IF(and(F816&lt;&gt;"Main Primary Artist",SUBSTITUTE(E816," ","")&lt;&gt;"VariousArtists",SUBSTITUTE(E816," ","")&lt;&gt;"VariousArtist",E816&lt;&gt;"Various",SUBSTITUTE(E816," ","")&lt;&gt;"AssortedArtists",SUBSTITUTE(E816," ","")&lt;&gt;"AssortedArtist",E816&lt;&gt;"Assorted",SUBSTITUTE(E816," ","")&lt;&gt;"AsortedArtists",SUBSTITUTE(E816," ","")&lt;&gt;"AsortedArtist",E816&lt;&gt;"Asorted",E816&lt;&gt;"Other",,SUBSTITUTE(E816," ","")&lt;&gt;"MiscellaneousArtists",SUBSTITUTE(E816," ","")&lt;&gt;"MiscellaneousArtist",E816&lt;&gt;"Miscellaneous",SUBSTITUTE(E816," ","")&lt;&gt;"MiscelaneousArtists",SUBSTITUTE(E816," ","")&lt;&gt;"MiscelaneousArtist",E816&lt;&gt;"Miscelaneous"),"INSERT into Contributors VALUES (newid(), "&amp;IF(F816&lt;&gt;"Primary Artist", "(select RoleId from ContributorRoles where Name='"&amp;F816&amp;"'), 0", "49, 1")&amp; ", null, (select max(ReleaseId) from Releases where "&amp;IF(A816&lt;&gt;"","UPC="&amp;A816,"Catalog='"&amp;SUBSTITUTE(trim(B816),"'","''")&amp;"'")&amp;" and EnterpriseId="&amp;EntId&amp;"), (select ArtistId from Artists where Name=N'"&amp;SUBSTITUTE(trim(E816),"'","''")&amp;"' and EnterpriseId="&amp;EntId&amp;"), null)",""))</f>
        <v>update Releases set ArtistId=(select ArtistId from Artists where Name=N'PeJota10*' and EnterpriseId=647322), SearchKeywords=concat_ws(' ', Name, N'PeJota10*',(select Name from Labels where LabelId=Releases.LabelId), ReleaseId, UPC, Catalog) where UPC=762795744438 and EnterpriseId=647322</v>
      </c>
    </row>
    <row r="817">
      <c r="A817" s="110">
        <v>7.62795744438E11</v>
      </c>
      <c r="B817" s="84"/>
      <c r="C817" s="134" t="str">
        <f t="array" ref="C817">ifs(and(isblank($A817),isblank($B817)),"", not(iserror(vlookup($A817&amp;$B817,'3) Release_Label'!$D:$D&amp;'3) Release_Label'!$E:$E,1,0))),vlookup($A817&amp;$B817,{'3) Release_Label'!$D:$D&amp;'3) Release_Label'!$E:$E,'3) Release_Label'!$F:$F},2,0), or(and(not(isblank($B817)),$B817=$B816,$A817&lt;&gt;$A816),and(not(isblank($A817)),$A817=$A816,$B817&lt;&gt;$B816)),"ID LISTS UNALIGNED",and($A817&lt;&gt;"",countif('3) Release_Label'!$D:$D,$A817)=0),"NO UPC MATCH in Release_Label",and($B817&lt;&gt;"",countif('3) Release_Label'!$E:$E,$B817)=0),"NO CATALOG ID MATCH in Release_Label",iserror(vlookup($A817&amp;$B817,'3) Release_Label'!$D:$D&amp;'3) Release_Label'!$E:$E,1,0)),"NO UPC-CATALOG ID pair MATCH in Release_Label" )</f>
        <v>Matei Satoru Gojo (De Novo)</v>
      </c>
      <c r="D817" s="134" t="str">
        <f t="array" ref="D817">ifs(and(isblank($A817),isblank($B817)),"", not(iserror(vlookup($A817&amp;$B817,'3) Release_Label'!$D:$D&amp;'3) Release_Label'!$E:$E,1,0))),vlookup($A817&amp;$B817,{'3) Release_Label'!$D:$D&amp;'3) Release_Label'!$E:$E,'3) Release_Label'!$H:$H},2,0), or(and(not(isblank($B817)),$B817=$B816,$A817&lt;&gt;$A816),and(not(isblank($A817)),$A817=$A816,$B817&lt;&gt;$B816)),"ID LISTS UNALIGNED",and($A817&lt;&gt;"",countif('3) Release_Label'!$D:$D,$A817)=0),"NO UPC MATCH in Release_Label",and($B817&lt;&gt;"",countif('3) Release_Label'!$E:$E,$B817)=0),"NO CATALOG ID MATCH in Release_Label",iserror(vlookup($A817&amp;$B817,'3) Release_Label'!$D:$D&amp;'3) Release_Label'!$E:$E,1,0)),"NO UPC-CATALOG ID pair MATCH in Release_Label" )</f>
        <v/>
      </c>
      <c r="E817" s="96" t="s">
        <v>53</v>
      </c>
      <c r="F817" s="135" t="s">
        <v>669</v>
      </c>
      <c r="G817" s="136" t="str">
        <f t="array" ref="G817">ifs(or($F817="",$F817="Main Primary Artist"),$F817,not(iserror(vlookup($F817,'Reference info'!$J$5:$J$8,1,0))),"Key Artist",not(iserror(vlookup($F817,'Reference info'!$J$38:$J$405,1,0))),"Performer",not(iserror(vlookup($F817,'Reference info'!$J$10:$J$36,1,0))),"Producer &amp; Engineer")</f>
        <v>Producer &amp; Engineer</v>
      </c>
      <c r="I817" s="8" t="str">
        <f>IF(AND(F817="Main Primary Artist",SUBSTITUTE(E817," ","")&lt;&gt;"VariousArtists",SUBSTITUTE(E817," ","")&lt;&gt;"VariousArtist",E817&lt;&gt;"Various",SUBSTITUTE(E817," ","")&lt;&gt;"AssortedArtists",SUBSTITUTE(E817," ","")&lt;&gt;"AssortedArtist",E817&lt;&gt;"Assorted",SUBSTITUTE(E817," ","")&lt;&gt;"AsortedArtists",SUBSTITUTE(E817," ","")&lt;&gt;"AsortedArtist",E817&lt;&gt;"Asorted",E817&lt;&gt;"Other",,SUBSTITUTE(E817," ","")&lt;&gt;"MiscellaneousArtists",SUBSTITUTE(E817," ","")&lt;&gt;"MiscellaneousArtist",E817&lt;&gt;"Miscellaneous",SUBSTITUTE(E817," ","")&lt;&gt;"MiscelaneousArtists",SUBSTITUTE(E817," ","")&lt;&gt;"MiscelaneousArtist",E817&lt;&gt;"Miscelaneous"),"update Releases set ArtistId=(select ArtistId from Artists where Name=N'"&amp;SUBSTITUTE(trim(E817),"'","''")&amp;"' and EnterpriseId="&amp;EntId&amp;"), SearchKeywords=concat_ws(' ', Name, N'"&amp;SUBSTITUTE(trim(E817),"'","''")&amp;"',(select Name from Labels where LabelId=Releases.LabelId), ReleaseId, UPC, Catalog) where "&amp;IF(A817&lt;&gt;"","UPC="&amp;A817,"Catalog='"&amp;SUBSTITUTE(trim(B817),"'","''")&amp;"'")&amp;" and EnterpriseId="&amp;EntId,IF(and(F817&lt;&gt;"Main Primary Artist",SUBSTITUTE(E817," ","")&lt;&gt;"VariousArtists",SUBSTITUTE(E817," ","")&lt;&gt;"VariousArtist",E817&lt;&gt;"Various",SUBSTITUTE(E817," ","")&lt;&gt;"AssortedArtists",SUBSTITUTE(E817," ","")&lt;&gt;"AssortedArtist",E817&lt;&gt;"Assorted",SUBSTITUTE(E817," ","")&lt;&gt;"AsortedArtists",SUBSTITUTE(E817," ","")&lt;&gt;"AsortedArtist",E817&lt;&gt;"Asorted",E817&lt;&gt;"Other",,SUBSTITUTE(E817," ","")&lt;&gt;"MiscellaneousArtists",SUBSTITUTE(E817," ","")&lt;&gt;"MiscellaneousArtist",E817&lt;&gt;"Miscellaneous",SUBSTITUTE(E817," ","")&lt;&gt;"MiscelaneousArtists",SUBSTITUTE(E817," ","")&lt;&gt;"MiscelaneousArtist",E817&lt;&gt;"Miscelaneous"),"INSERT into Contributors VALUES (newid(), "&amp;IF(F817&lt;&gt;"Primary Artist", "(select RoleId from ContributorRoles where Name='"&amp;F817&amp;"'), 0", "49, 1")&amp; ", null, (select max(ReleaseId) from Releases where "&amp;IF(A817&lt;&gt;"","UPC="&amp;A817,"Catalog='"&amp;SUBSTITUTE(trim(B817),"'","''")&amp;"'")&amp;" and EnterpriseId="&amp;EntId&amp;"), (select ArtistId from Artists where Name=N'"&amp;SUBSTITUTE(trim(E817),"'","''")&amp;"' and EnterpriseId="&amp;EntId&amp;"), null)",""))</f>
        <v>INSERT into Contributors VALUES (newid(), (select RoleId from ContributorRoles where Name='Engineer'), 0, null, (select max(ReleaseId) from Releases where UPC=762795744438 and EnterpriseId=647322), (select ArtistId from Artists where Name=N'PeJota10*' and EnterpriseId=647322), null)</v>
      </c>
    </row>
    <row r="818">
      <c r="A818" s="110">
        <v>7.66310525823E11</v>
      </c>
      <c r="B818" s="84"/>
      <c r="C818" s="134" t="str">
        <f t="array" ref="C818">ifs(and(isblank($A818),isblank($B818)),"", not(iserror(vlookup($A818&amp;$B818,'3) Release_Label'!$D:$D&amp;'3) Release_Label'!$E:$E,1,0))),vlookup($A818&amp;$B818,{'3) Release_Label'!$D:$D&amp;'3) Release_Label'!$E:$E,'3) Release_Label'!$F:$F},2,0), or(and(not(isblank($B818)),$B818=$B817,$A818&lt;&gt;$A817),and(not(isblank($A818)),$A818=$A817,$B818&lt;&gt;$B817)),"ID LISTS UNALIGNED",and($A818&lt;&gt;"",countif('3) Release_Label'!$D:$D,$A818)=0),"NO UPC MATCH in Release_Label",and($B818&lt;&gt;"",countif('3) Release_Label'!$E:$E,$B818)=0),"NO CATALOG ID MATCH in Release_Label",iserror(vlookup($A818&amp;$B818,'3) Release_Label'!$D:$D&amp;'3) Release_Label'!$E:$E,1,0)),"NO UPC-CATALOG ID pair MATCH in Release_Label" )</f>
        <v>Filho da Luz</v>
      </c>
      <c r="D818" s="134" t="str">
        <f t="array" ref="D818">ifs(and(isblank($A818),isblank($B818)),"", not(iserror(vlookup($A818&amp;$B818,'3) Release_Label'!$D:$D&amp;'3) Release_Label'!$E:$E,1,0))),vlookup($A818&amp;$B818,{'3) Release_Label'!$D:$D&amp;'3) Release_Label'!$E:$E,'3) Release_Label'!$H:$H},2,0), or(and(not(isblank($B818)),$B818=$B817,$A818&lt;&gt;$A817),and(not(isblank($A818)),$A818=$A817,$B818&lt;&gt;$B817)),"ID LISTS UNALIGNED",and($A818&lt;&gt;"",countif('3) Release_Label'!$D:$D,$A818)=0),"NO UPC MATCH in Release_Label",and($B818&lt;&gt;"",countif('3) Release_Label'!$E:$E,$B818)=0),"NO CATALOG ID MATCH in Release_Label",iserror(vlookup($A818&amp;$B818,'3) Release_Label'!$D:$D&amp;'3) Release_Label'!$E:$E,1,0)),"NO UPC-CATALOG ID pair MATCH in Release_Label" )</f>
        <v>Speed Up</v>
      </c>
      <c r="E818" s="96" t="s">
        <v>53</v>
      </c>
      <c r="F818" s="135" t="s">
        <v>667</v>
      </c>
      <c r="G818" s="136" t="str">
        <f t="array" ref="G818">ifs(or($F818="",$F818="Main Primary Artist"),$F818,not(iserror(vlookup($F818,'Reference info'!$J$5:$J$8,1,0))),"Key Artist",not(iserror(vlookup($F818,'Reference info'!$J$38:$J$405,1,0))),"Performer",not(iserror(vlookup($F818,'Reference info'!$J$10:$J$36,1,0))),"Producer &amp; Engineer")</f>
        <v>Producer &amp; Engineer</v>
      </c>
      <c r="I818" s="8" t="str">
        <f>IF(AND(F818="Main Primary Artist",SUBSTITUTE(E818," ","")&lt;&gt;"VariousArtists",SUBSTITUTE(E818," ","")&lt;&gt;"VariousArtist",E818&lt;&gt;"Various",SUBSTITUTE(E818," ","")&lt;&gt;"AssortedArtists",SUBSTITUTE(E818," ","")&lt;&gt;"AssortedArtist",E818&lt;&gt;"Assorted",SUBSTITUTE(E818," ","")&lt;&gt;"AsortedArtists",SUBSTITUTE(E818," ","")&lt;&gt;"AsortedArtist",E818&lt;&gt;"Asorted",E818&lt;&gt;"Other",,SUBSTITUTE(E818," ","")&lt;&gt;"MiscellaneousArtists",SUBSTITUTE(E818," ","")&lt;&gt;"MiscellaneousArtist",E818&lt;&gt;"Miscellaneous",SUBSTITUTE(E818," ","")&lt;&gt;"MiscelaneousArtists",SUBSTITUTE(E818," ","")&lt;&gt;"MiscelaneousArtist",E818&lt;&gt;"Miscelaneous"),"update Releases set ArtistId=(select ArtistId from Artists where Name=N'"&amp;SUBSTITUTE(trim(E818),"'","''")&amp;"' and EnterpriseId="&amp;EntId&amp;"), SearchKeywords=concat_ws(' ', Name, N'"&amp;SUBSTITUTE(trim(E818),"'","''")&amp;"',(select Name from Labels where LabelId=Releases.LabelId), ReleaseId, UPC, Catalog) where "&amp;IF(A818&lt;&gt;"","UPC="&amp;A818,"Catalog='"&amp;SUBSTITUTE(trim(B818),"'","''")&amp;"'")&amp;" and EnterpriseId="&amp;EntId,IF(and(F818&lt;&gt;"Main Primary Artist",SUBSTITUTE(E818," ","")&lt;&gt;"VariousArtists",SUBSTITUTE(E818," ","")&lt;&gt;"VariousArtist",E818&lt;&gt;"Various",SUBSTITUTE(E818," ","")&lt;&gt;"AssortedArtists",SUBSTITUTE(E818," ","")&lt;&gt;"AssortedArtist",E818&lt;&gt;"Assorted",SUBSTITUTE(E818," ","")&lt;&gt;"AsortedArtists",SUBSTITUTE(E818," ","")&lt;&gt;"AsortedArtist",E818&lt;&gt;"Asorted",E818&lt;&gt;"Other",,SUBSTITUTE(E818," ","")&lt;&gt;"MiscellaneousArtists",SUBSTITUTE(E818," ","")&lt;&gt;"MiscellaneousArtist",E818&lt;&gt;"Miscellaneous",SUBSTITUTE(E818," ","")&lt;&gt;"MiscelaneousArtists",SUBSTITUTE(E818," ","")&lt;&gt;"MiscelaneousArtist",E818&lt;&gt;"Miscelaneous"),"INSERT into Contributors VALUES (newid(), "&amp;IF(F818&lt;&gt;"Primary Artist", "(select RoleId from ContributorRoles where Name='"&amp;F818&amp;"'), 0", "49, 1")&amp; ", null, (select max(ReleaseId) from Releases where "&amp;IF(A818&lt;&gt;"","UPC="&amp;A818,"Catalog='"&amp;SUBSTITUTE(trim(B818),"'","''")&amp;"'")&amp;" and EnterpriseId="&amp;EntId&amp;"), (select ArtistId from Artists where Name=N'"&amp;SUBSTITUTE(trim(E818),"'","''")&amp;"' and EnterpriseId="&amp;EntId&amp;"), null)",""))</f>
        <v>INSERT into Contributors VALUES (newid(), (select RoleId from ContributorRoles where Name='Producer'), 0, null, (select max(ReleaseId) from Releases where UPC=766310525823 and EnterpriseId=647322), (select ArtistId from Artists where Name=N'PeJota10*' and EnterpriseId=647322), null)</v>
      </c>
    </row>
    <row r="819">
      <c r="A819" s="110">
        <v>7.66310525823E11</v>
      </c>
      <c r="B819" s="84"/>
      <c r="C819" s="134" t="str">
        <f t="array" ref="C819">ifs(and(isblank($A819),isblank($B819)),"", not(iserror(vlookup($A819&amp;$B819,'3) Release_Label'!$D:$D&amp;'3) Release_Label'!$E:$E,1,0))),vlookup($A819&amp;$B819,{'3) Release_Label'!$D:$D&amp;'3) Release_Label'!$E:$E,'3) Release_Label'!$F:$F},2,0), or(and(not(isblank($B819)),$B819=$B818,$A819&lt;&gt;$A818),and(not(isblank($A819)),$A819=$A818,$B819&lt;&gt;$B818)),"ID LISTS UNALIGNED",and($A819&lt;&gt;"",countif('3) Release_Label'!$D:$D,$A819)=0),"NO UPC MATCH in Release_Label",and($B819&lt;&gt;"",countif('3) Release_Label'!$E:$E,$B819)=0),"NO CATALOG ID MATCH in Release_Label",iserror(vlookup($A819&amp;$B819,'3) Release_Label'!$D:$D&amp;'3) Release_Label'!$E:$E,1,0)),"NO UPC-CATALOG ID pair MATCH in Release_Label" )</f>
        <v>Filho da Luz</v>
      </c>
      <c r="D819" s="134" t="str">
        <f t="array" ref="D819">ifs(and(isblank($A819),isblank($B819)),"", not(iserror(vlookup($A819&amp;$B819,'3) Release_Label'!$D:$D&amp;'3) Release_Label'!$E:$E,1,0))),vlookup($A819&amp;$B819,{'3) Release_Label'!$D:$D&amp;'3) Release_Label'!$E:$E,'3) Release_Label'!$H:$H},2,0), or(and(not(isblank($B819)),$B819=$B818,$A819&lt;&gt;$A818),and(not(isblank($A819)),$A819=$A818,$B819&lt;&gt;$B818)),"ID LISTS UNALIGNED",and($A819&lt;&gt;"",countif('3) Release_Label'!$D:$D,$A819)=0),"NO UPC MATCH in Release_Label",and($B819&lt;&gt;"",countif('3) Release_Label'!$E:$E,$B819)=0),"NO CATALOG ID MATCH in Release_Label",iserror(vlookup($A819&amp;$B819,'3) Release_Label'!$D:$D&amp;'3) Release_Label'!$E:$E,1,0)),"NO UPC-CATALOG ID pair MATCH in Release_Label" )</f>
        <v>Speed Up</v>
      </c>
      <c r="E819" s="96" t="s">
        <v>79</v>
      </c>
      <c r="F819" s="140" t="s">
        <v>671</v>
      </c>
      <c r="G819" s="136" t="str">
        <f t="array" ref="G819">ifs(or($F819="",$F819="Main Primary Artist"),$F819,not(iserror(vlookup($F819,'Reference info'!$J$5:$J$8,1,0))),"Key Artist",not(iserror(vlookup($F819,'Reference info'!$J$38:$J$405,1,0))),"Performer",not(iserror(vlookup($F819,'Reference info'!$J$10:$J$36,1,0))),"Producer &amp; Engineer")</f>
        <v>Key Artist</v>
      </c>
      <c r="I819" s="8" t="str">
        <f>IF(AND(F819="Main Primary Artist",SUBSTITUTE(E819," ","")&lt;&gt;"VariousArtists",SUBSTITUTE(E819," ","")&lt;&gt;"VariousArtist",E819&lt;&gt;"Various",SUBSTITUTE(E819," ","")&lt;&gt;"AssortedArtists",SUBSTITUTE(E819," ","")&lt;&gt;"AssortedArtist",E819&lt;&gt;"Assorted",SUBSTITUTE(E819," ","")&lt;&gt;"AsortedArtists",SUBSTITUTE(E819," ","")&lt;&gt;"AsortedArtist",E819&lt;&gt;"Asorted",E819&lt;&gt;"Other",,SUBSTITUTE(E819," ","")&lt;&gt;"MiscellaneousArtists",SUBSTITUTE(E819," ","")&lt;&gt;"MiscellaneousArtist",E819&lt;&gt;"Miscellaneous",SUBSTITUTE(E819," ","")&lt;&gt;"MiscelaneousArtists",SUBSTITUTE(E819," ","")&lt;&gt;"MiscelaneousArtist",E819&lt;&gt;"Miscelaneous"),"update Releases set ArtistId=(select ArtistId from Artists where Name=N'"&amp;SUBSTITUTE(trim(E819),"'","''")&amp;"' and EnterpriseId="&amp;EntId&amp;"), SearchKeywords=concat_ws(' ', Name, N'"&amp;SUBSTITUTE(trim(E819),"'","''")&amp;"',(select Name from Labels where LabelId=Releases.LabelId), ReleaseId, UPC, Catalog) where "&amp;IF(A819&lt;&gt;"","UPC="&amp;A819,"Catalog='"&amp;SUBSTITUTE(trim(B819),"'","''")&amp;"'")&amp;" and EnterpriseId="&amp;EntId,IF(and(F819&lt;&gt;"Main Primary Artist",SUBSTITUTE(E819," ","")&lt;&gt;"VariousArtists",SUBSTITUTE(E819," ","")&lt;&gt;"VariousArtist",E819&lt;&gt;"Various",SUBSTITUTE(E819," ","")&lt;&gt;"AssortedArtists",SUBSTITUTE(E819," ","")&lt;&gt;"AssortedArtist",E819&lt;&gt;"Assorted",SUBSTITUTE(E819," ","")&lt;&gt;"AsortedArtists",SUBSTITUTE(E819," ","")&lt;&gt;"AsortedArtist",E819&lt;&gt;"Asorted",E819&lt;&gt;"Other",,SUBSTITUTE(E819," ","")&lt;&gt;"MiscellaneousArtists",SUBSTITUTE(E819," ","")&lt;&gt;"MiscellaneousArtist",E819&lt;&gt;"Miscellaneous",SUBSTITUTE(E819," ","")&lt;&gt;"MiscelaneousArtists",SUBSTITUTE(E819," ","")&lt;&gt;"MiscelaneousArtist",E819&lt;&gt;"Miscelaneous"),"INSERT into Contributors VALUES (newid(), "&amp;IF(F819&lt;&gt;"Primary Artist", "(select RoleId from ContributorRoles where Name='"&amp;F819&amp;"'), 0", "49, 1")&amp; ", null, (select max(ReleaseId) from Releases where "&amp;IF(A819&lt;&gt;"","UPC="&amp;A819,"Catalog='"&amp;SUBSTITUTE(trim(B819),"'","''")&amp;"'")&amp;" and EnterpriseId="&amp;EntId&amp;"), (select ArtistId from Artists where Name=N'"&amp;SUBSTITUTE(trim(E819),"'","''")&amp;"' and EnterpriseId="&amp;EntId&amp;"), null)",""))</f>
        <v>INSERT into Contributors VALUES (newid(), 49, 1, null, (select max(ReleaseId) from Releases where UPC=766310525823 and EnterpriseId=647322), (select ArtistId from Artists where Name=N'$hinepsj' and EnterpriseId=647322), null)</v>
      </c>
    </row>
    <row r="820">
      <c r="A820" s="110">
        <v>7.66310525823E11</v>
      </c>
      <c r="B820" s="84"/>
      <c r="C820" s="134" t="str">
        <f t="array" ref="C820">ifs(and(isblank($A820),isblank($B820)),"", not(iserror(vlookup($A820&amp;$B820,'3) Release_Label'!$D:$D&amp;'3) Release_Label'!$E:$E,1,0))),vlookup($A820&amp;$B820,{'3) Release_Label'!$D:$D&amp;'3) Release_Label'!$E:$E,'3) Release_Label'!$F:$F},2,0), or(and(not(isblank($B820)),$B820=$B819,$A820&lt;&gt;$A819),and(not(isblank($A820)),$A820=$A819,$B820&lt;&gt;$B819)),"ID LISTS UNALIGNED",and($A820&lt;&gt;"",countif('3) Release_Label'!$D:$D,$A820)=0),"NO UPC MATCH in Release_Label",and($B820&lt;&gt;"",countif('3) Release_Label'!$E:$E,$B820)=0),"NO CATALOG ID MATCH in Release_Label",iserror(vlookup($A820&amp;$B820,'3) Release_Label'!$D:$D&amp;'3) Release_Label'!$E:$E,1,0)),"NO UPC-CATALOG ID pair MATCH in Release_Label" )</f>
        <v>Filho da Luz</v>
      </c>
      <c r="D820" s="134" t="str">
        <f t="array" ref="D820">ifs(and(isblank($A820),isblank($B820)),"", not(iserror(vlookup($A820&amp;$B820,'3) Release_Label'!$D:$D&amp;'3) Release_Label'!$E:$E,1,0))),vlookup($A820&amp;$B820,{'3) Release_Label'!$D:$D&amp;'3) Release_Label'!$E:$E,'3) Release_Label'!$H:$H},2,0), or(and(not(isblank($B820)),$B820=$B819,$A820&lt;&gt;$A819),and(not(isblank($A820)),$A820=$A819,$B820&lt;&gt;$B819)),"ID LISTS UNALIGNED",and($A820&lt;&gt;"",countif('3) Release_Label'!$D:$D,$A820)=0),"NO UPC MATCH in Release_Label",and($B820&lt;&gt;"",countif('3) Release_Label'!$E:$E,$B820)=0),"NO CATALOG ID MATCH in Release_Label",iserror(vlookup($A820&amp;$B820,'3) Release_Label'!$D:$D&amp;'3) Release_Label'!$E:$E,1,0)),"NO UPC-CATALOG ID pair MATCH in Release_Label" )</f>
        <v>Speed Up</v>
      </c>
      <c r="E820" s="96" t="s">
        <v>53</v>
      </c>
      <c r="F820" s="140" t="s">
        <v>666</v>
      </c>
      <c r="G820" s="136" t="str">
        <f t="array" ref="G820">ifs(or($F820="",$F820="Main Primary Artist"),$F820,not(iserror(vlookup($F820,'Reference info'!$J$5:$J$8,1,0))),"Key Artist",not(iserror(vlookup($F820,'Reference info'!$J$38:$J$405,1,0))),"Performer",not(iserror(vlookup($F820,'Reference info'!$J$10:$J$36,1,0))),"Producer &amp; Engineer")</f>
        <v>Main Primary Artist</v>
      </c>
      <c r="I820" s="8" t="str">
        <f>IF(AND(F820="Main Primary Artist",SUBSTITUTE(E820," ","")&lt;&gt;"VariousArtists",SUBSTITUTE(E820," ","")&lt;&gt;"VariousArtist",E820&lt;&gt;"Various",SUBSTITUTE(E820," ","")&lt;&gt;"AssortedArtists",SUBSTITUTE(E820," ","")&lt;&gt;"AssortedArtist",E820&lt;&gt;"Assorted",SUBSTITUTE(E820," ","")&lt;&gt;"AsortedArtists",SUBSTITUTE(E820," ","")&lt;&gt;"AsortedArtist",E820&lt;&gt;"Asorted",E820&lt;&gt;"Other",,SUBSTITUTE(E820," ","")&lt;&gt;"MiscellaneousArtists",SUBSTITUTE(E820," ","")&lt;&gt;"MiscellaneousArtist",E820&lt;&gt;"Miscellaneous",SUBSTITUTE(E820," ","")&lt;&gt;"MiscelaneousArtists",SUBSTITUTE(E820," ","")&lt;&gt;"MiscelaneousArtist",E820&lt;&gt;"Miscelaneous"),"update Releases set ArtistId=(select ArtistId from Artists where Name=N'"&amp;SUBSTITUTE(trim(E820),"'","''")&amp;"' and EnterpriseId="&amp;EntId&amp;"), SearchKeywords=concat_ws(' ', Name, N'"&amp;SUBSTITUTE(trim(E820),"'","''")&amp;"',(select Name from Labels where LabelId=Releases.LabelId), ReleaseId, UPC, Catalog) where "&amp;IF(A820&lt;&gt;"","UPC="&amp;A820,"Catalog='"&amp;SUBSTITUTE(trim(B820),"'","''")&amp;"'")&amp;" and EnterpriseId="&amp;EntId,IF(and(F820&lt;&gt;"Main Primary Artist",SUBSTITUTE(E820," ","")&lt;&gt;"VariousArtists",SUBSTITUTE(E820," ","")&lt;&gt;"VariousArtist",E820&lt;&gt;"Various",SUBSTITUTE(E820," ","")&lt;&gt;"AssortedArtists",SUBSTITUTE(E820," ","")&lt;&gt;"AssortedArtist",E820&lt;&gt;"Assorted",SUBSTITUTE(E820," ","")&lt;&gt;"AsortedArtists",SUBSTITUTE(E820," ","")&lt;&gt;"AsortedArtist",E820&lt;&gt;"Asorted",E820&lt;&gt;"Other",,SUBSTITUTE(E820," ","")&lt;&gt;"MiscellaneousArtists",SUBSTITUTE(E820," ","")&lt;&gt;"MiscellaneousArtist",E820&lt;&gt;"Miscellaneous",SUBSTITUTE(E820," ","")&lt;&gt;"MiscelaneousArtists",SUBSTITUTE(E820," ","")&lt;&gt;"MiscelaneousArtist",E820&lt;&gt;"Miscelaneous"),"INSERT into Contributors VALUES (newid(), "&amp;IF(F820&lt;&gt;"Primary Artist", "(select RoleId from ContributorRoles where Name='"&amp;F820&amp;"'), 0", "49, 1")&amp; ", null, (select max(ReleaseId) from Releases where "&amp;IF(A820&lt;&gt;"","UPC="&amp;A820,"Catalog='"&amp;SUBSTITUTE(trim(B820),"'","''")&amp;"'")&amp;" and EnterpriseId="&amp;EntId&amp;"), (select ArtistId from Artists where Name=N'"&amp;SUBSTITUTE(trim(E820),"'","''")&amp;"' and EnterpriseId="&amp;EntId&amp;"), null)",""))</f>
        <v>update Releases set ArtistId=(select ArtistId from Artists where Name=N'PeJota10*' and EnterpriseId=647322), SearchKeywords=concat_ws(' ', Name, N'PeJota10*',(select Name from Labels where LabelId=Releases.LabelId), ReleaseId, UPC, Catalog) where UPC=766310525823 and EnterpriseId=647322</v>
      </c>
    </row>
    <row r="821">
      <c r="A821" s="110">
        <v>7.66310525823E11</v>
      </c>
      <c r="B821" s="84"/>
      <c r="C821" s="134" t="str">
        <f t="array" ref="C821">ifs(and(isblank($A821),isblank($B821)),"", not(iserror(vlookup($A821&amp;$B821,'3) Release_Label'!$D:$D&amp;'3) Release_Label'!$E:$E,1,0))),vlookup($A821&amp;$B821,{'3) Release_Label'!$D:$D&amp;'3) Release_Label'!$E:$E,'3) Release_Label'!$F:$F},2,0), or(and(not(isblank($B821)),$B821=$B820,$A821&lt;&gt;$A820),and(not(isblank($A821)),$A821=$A820,$B821&lt;&gt;$B820)),"ID LISTS UNALIGNED",and($A821&lt;&gt;"",countif('3) Release_Label'!$D:$D,$A821)=0),"NO UPC MATCH in Release_Label",and($B821&lt;&gt;"",countif('3) Release_Label'!$E:$E,$B821)=0),"NO CATALOG ID MATCH in Release_Label",iserror(vlookup($A821&amp;$B821,'3) Release_Label'!$D:$D&amp;'3) Release_Label'!$E:$E,1,0)),"NO UPC-CATALOG ID pair MATCH in Release_Label" )</f>
        <v>Filho da Luz</v>
      </c>
      <c r="D821" s="134" t="str">
        <f t="array" ref="D821">ifs(and(isblank($A821),isblank($B821)),"", not(iserror(vlookup($A821&amp;$B821,'3) Release_Label'!$D:$D&amp;'3) Release_Label'!$E:$E,1,0))),vlookup($A821&amp;$B821,{'3) Release_Label'!$D:$D&amp;'3) Release_Label'!$E:$E,'3) Release_Label'!$H:$H},2,0), or(and(not(isblank($B821)),$B821=$B820,$A821&lt;&gt;$A820),and(not(isblank($A821)),$A821=$A820,$B821&lt;&gt;$B820)),"ID LISTS UNALIGNED",and($A821&lt;&gt;"",countif('3) Release_Label'!$D:$D,$A821)=0),"NO UPC MATCH in Release_Label",and($B821&lt;&gt;"",countif('3) Release_Label'!$E:$E,$B821)=0),"NO CATALOG ID MATCH in Release_Label",iserror(vlookup($A821&amp;$B821,'3) Release_Label'!$D:$D&amp;'3) Release_Label'!$E:$E,1,0)),"NO UPC-CATALOG ID pair MATCH in Release_Label" )</f>
        <v>Speed Up</v>
      </c>
      <c r="E821" s="96" t="s">
        <v>53</v>
      </c>
      <c r="F821" s="135" t="s">
        <v>669</v>
      </c>
      <c r="G821" s="136" t="str">
        <f t="array" ref="G821">ifs(or($F821="",$F821="Main Primary Artist"),$F821,not(iserror(vlookup($F821,'Reference info'!$J$5:$J$8,1,0))),"Key Artist",not(iserror(vlookup($F821,'Reference info'!$J$38:$J$405,1,0))),"Performer",not(iserror(vlookup($F821,'Reference info'!$J$10:$J$36,1,0))),"Producer &amp; Engineer")</f>
        <v>Producer &amp; Engineer</v>
      </c>
      <c r="I821" s="8" t="str">
        <f>IF(AND(F821="Main Primary Artist",SUBSTITUTE(E821," ","")&lt;&gt;"VariousArtists",SUBSTITUTE(E821," ","")&lt;&gt;"VariousArtist",E821&lt;&gt;"Various",SUBSTITUTE(E821," ","")&lt;&gt;"AssortedArtists",SUBSTITUTE(E821," ","")&lt;&gt;"AssortedArtist",E821&lt;&gt;"Assorted",SUBSTITUTE(E821," ","")&lt;&gt;"AsortedArtists",SUBSTITUTE(E821," ","")&lt;&gt;"AsortedArtist",E821&lt;&gt;"Asorted",E821&lt;&gt;"Other",,SUBSTITUTE(E821," ","")&lt;&gt;"MiscellaneousArtists",SUBSTITUTE(E821," ","")&lt;&gt;"MiscellaneousArtist",E821&lt;&gt;"Miscellaneous",SUBSTITUTE(E821," ","")&lt;&gt;"MiscelaneousArtists",SUBSTITUTE(E821," ","")&lt;&gt;"MiscelaneousArtist",E821&lt;&gt;"Miscelaneous"),"update Releases set ArtistId=(select ArtistId from Artists where Name=N'"&amp;SUBSTITUTE(trim(E821),"'","''")&amp;"' and EnterpriseId="&amp;EntId&amp;"), SearchKeywords=concat_ws(' ', Name, N'"&amp;SUBSTITUTE(trim(E821),"'","''")&amp;"',(select Name from Labels where LabelId=Releases.LabelId), ReleaseId, UPC, Catalog) where "&amp;IF(A821&lt;&gt;"","UPC="&amp;A821,"Catalog='"&amp;SUBSTITUTE(trim(B821),"'","''")&amp;"'")&amp;" and EnterpriseId="&amp;EntId,IF(and(F821&lt;&gt;"Main Primary Artist",SUBSTITUTE(E821," ","")&lt;&gt;"VariousArtists",SUBSTITUTE(E821," ","")&lt;&gt;"VariousArtist",E821&lt;&gt;"Various",SUBSTITUTE(E821," ","")&lt;&gt;"AssortedArtists",SUBSTITUTE(E821," ","")&lt;&gt;"AssortedArtist",E821&lt;&gt;"Assorted",SUBSTITUTE(E821," ","")&lt;&gt;"AsortedArtists",SUBSTITUTE(E821," ","")&lt;&gt;"AsortedArtist",E821&lt;&gt;"Asorted",E821&lt;&gt;"Other",,SUBSTITUTE(E821," ","")&lt;&gt;"MiscellaneousArtists",SUBSTITUTE(E821," ","")&lt;&gt;"MiscellaneousArtist",E821&lt;&gt;"Miscellaneous",SUBSTITUTE(E821," ","")&lt;&gt;"MiscelaneousArtists",SUBSTITUTE(E821," ","")&lt;&gt;"MiscelaneousArtist",E821&lt;&gt;"Miscelaneous"),"INSERT into Contributors VALUES (newid(), "&amp;IF(F821&lt;&gt;"Primary Artist", "(select RoleId from ContributorRoles where Name='"&amp;F821&amp;"'), 0", "49, 1")&amp; ", null, (select max(ReleaseId) from Releases where "&amp;IF(A821&lt;&gt;"","UPC="&amp;A821,"Catalog='"&amp;SUBSTITUTE(trim(B821),"'","''")&amp;"'")&amp;" and EnterpriseId="&amp;EntId&amp;"), (select ArtistId from Artists where Name=N'"&amp;SUBSTITUTE(trim(E821),"'","''")&amp;"' and EnterpriseId="&amp;EntId&amp;"), null)",""))</f>
        <v>INSERT into Contributors VALUES (newid(), (select RoleId from ContributorRoles where Name='Engineer'), 0, null, (select max(ReleaseId) from Releases where UPC=766310525823 and EnterpriseId=647322), (select ArtistId from Artists where Name=N'PeJota10*' and EnterpriseId=647322), null)</v>
      </c>
    </row>
    <row r="822">
      <c r="A822" s="110">
        <v>7.66310525878E11</v>
      </c>
      <c r="B822" s="84"/>
      <c r="C822" s="134" t="str">
        <f t="array" ref="C822">ifs(and(isblank($A822),isblank($B822)),"", not(iserror(vlookup($A822&amp;$B822,'3) Release_Label'!$D:$D&amp;'3) Release_Label'!$E:$E,1,0))),vlookup($A822&amp;$B822,{'3) Release_Label'!$D:$D&amp;'3) Release_Label'!$E:$E,'3) Release_Label'!$F:$F},2,0), or(and(not(isblank($B822)),$B822=$B821,$A822&lt;&gt;$A821),and(not(isblank($A822)),$A822=$A821,$B822&lt;&gt;$B821)),"ID LISTS UNALIGNED",and($A822&lt;&gt;"",countif('3) Release_Label'!$D:$D,$A822)=0),"NO UPC MATCH in Release_Label",and($B822&lt;&gt;"",countif('3) Release_Label'!$E:$E,$B822)=0),"NO CATALOG ID MATCH in Release_Label",iserror(vlookup($A822&amp;$B822,'3) Release_Label'!$D:$D&amp;'3) Release_Label'!$E:$E,1,0)),"NO UPC-CATALOG ID pair MATCH in Release_Label" )</f>
        <v>Filho da Luz</v>
      </c>
      <c r="D822" s="134" t="str">
        <f t="array" ref="D822">ifs(and(isblank($A822),isblank($B822)),"", not(iserror(vlookup($A822&amp;$B822,'3) Release_Label'!$D:$D&amp;'3) Release_Label'!$E:$E,1,0))),vlookup($A822&amp;$B822,{'3) Release_Label'!$D:$D&amp;'3) Release_Label'!$E:$E,'3) Release_Label'!$H:$H},2,0), or(and(not(isblank($B822)),$B822=$B821,$A822&lt;&gt;$A821),and(not(isblank($A822)),$A822=$A821,$B822&lt;&gt;$B821)),"ID LISTS UNALIGNED",and($A822&lt;&gt;"",countif('3) Release_Label'!$D:$D,$A822)=0),"NO UPC MATCH in Release_Label",and($B822&lt;&gt;"",countif('3) Release_Label'!$E:$E,$B822)=0),"NO CATALOG ID MATCH in Release_Label",iserror(vlookup($A822&amp;$B822,'3) Release_Label'!$D:$D&amp;'3) Release_Label'!$E:$E,1,0)),"NO UPC-CATALOG ID pair MATCH in Release_Label" )</f>
        <v/>
      </c>
      <c r="E822" s="96" t="s">
        <v>79</v>
      </c>
      <c r="F822" s="135" t="s">
        <v>667</v>
      </c>
      <c r="G822" s="136" t="str">
        <f t="array" ref="G822">ifs(or($F822="",$F822="Main Primary Artist"),$F822,not(iserror(vlookup($F822,'Reference info'!$J$5:$J$8,1,0))),"Key Artist",not(iserror(vlookup($F822,'Reference info'!$J$38:$J$405,1,0))),"Performer",not(iserror(vlookup($F822,'Reference info'!$J$10:$J$36,1,0))),"Producer &amp; Engineer")</f>
        <v>Producer &amp; Engineer</v>
      </c>
      <c r="I822" s="8" t="str">
        <f>IF(AND(F822="Main Primary Artist",SUBSTITUTE(E822," ","")&lt;&gt;"VariousArtists",SUBSTITUTE(E822," ","")&lt;&gt;"VariousArtist",E822&lt;&gt;"Various",SUBSTITUTE(E822," ","")&lt;&gt;"AssortedArtists",SUBSTITUTE(E822," ","")&lt;&gt;"AssortedArtist",E822&lt;&gt;"Assorted",SUBSTITUTE(E822," ","")&lt;&gt;"AsortedArtists",SUBSTITUTE(E822," ","")&lt;&gt;"AsortedArtist",E822&lt;&gt;"Asorted",E822&lt;&gt;"Other",,SUBSTITUTE(E822," ","")&lt;&gt;"MiscellaneousArtists",SUBSTITUTE(E822," ","")&lt;&gt;"MiscellaneousArtist",E822&lt;&gt;"Miscellaneous",SUBSTITUTE(E822," ","")&lt;&gt;"MiscelaneousArtists",SUBSTITUTE(E822," ","")&lt;&gt;"MiscelaneousArtist",E822&lt;&gt;"Miscelaneous"),"update Releases set ArtistId=(select ArtistId from Artists where Name=N'"&amp;SUBSTITUTE(trim(E822),"'","''")&amp;"' and EnterpriseId="&amp;EntId&amp;"), SearchKeywords=concat_ws(' ', Name, N'"&amp;SUBSTITUTE(trim(E822),"'","''")&amp;"',(select Name from Labels where LabelId=Releases.LabelId), ReleaseId, UPC, Catalog) where "&amp;IF(A822&lt;&gt;"","UPC="&amp;A822,"Catalog='"&amp;SUBSTITUTE(trim(B822),"'","''")&amp;"'")&amp;" and EnterpriseId="&amp;EntId,IF(and(F822&lt;&gt;"Main Primary Artist",SUBSTITUTE(E822," ","")&lt;&gt;"VariousArtists",SUBSTITUTE(E822," ","")&lt;&gt;"VariousArtist",E822&lt;&gt;"Various",SUBSTITUTE(E822," ","")&lt;&gt;"AssortedArtists",SUBSTITUTE(E822," ","")&lt;&gt;"AssortedArtist",E822&lt;&gt;"Assorted",SUBSTITUTE(E822," ","")&lt;&gt;"AsortedArtists",SUBSTITUTE(E822," ","")&lt;&gt;"AsortedArtist",E822&lt;&gt;"Asorted",E822&lt;&gt;"Other",,SUBSTITUTE(E822," ","")&lt;&gt;"MiscellaneousArtists",SUBSTITUTE(E822," ","")&lt;&gt;"MiscellaneousArtist",E822&lt;&gt;"Miscellaneous",SUBSTITUTE(E822," ","")&lt;&gt;"MiscelaneousArtists",SUBSTITUTE(E822," ","")&lt;&gt;"MiscelaneousArtist",E822&lt;&gt;"Miscelaneous"),"INSERT into Contributors VALUES (newid(), "&amp;IF(F822&lt;&gt;"Primary Artist", "(select RoleId from ContributorRoles where Name='"&amp;F822&amp;"'), 0", "49, 1")&amp; ", null, (select max(ReleaseId) from Releases where "&amp;IF(A822&lt;&gt;"","UPC="&amp;A822,"Catalog='"&amp;SUBSTITUTE(trim(B822),"'","''")&amp;"'")&amp;" and EnterpriseId="&amp;EntId&amp;"), (select ArtistId from Artists where Name=N'"&amp;SUBSTITUTE(trim(E822),"'","''")&amp;"' and EnterpriseId="&amp;EntId&amp;"), null)",""))</f>
        <v>INSERT into Contributors VALUES (newid(), (select RoleId from ContributorRoles where Name='Producer'), 0, null, (select max(ReleaseId) from Releases where UPC=766310525878 and EnterpriseId=647322), (select ArtistId from Artists where Name=N'$hinepsj' and EnterpriseId=647322), null)</v>
      </c>
    </row>
    <row r="823">
      <c r="A823" s="110">
        <v>7.66310525878E11</v>
      </c>
      <c r="B823" s="84"/>
      <c r="C823" s="134" t="str">
        <f t="array" ref="C823">ifs(and(isblank($A823),isblank($B823)),"", not(iserror(vlookup($A823&amp;$B823,'3) Release_Label'!$D:$D&amp;'3) Release_Label'!$E:$E,1,0))),vlookup($A823&amp;$B823,{'3) Release_Label'!$D:$D&amp;'3) Release_Label'!$E:$E,'3) Release_Label'!$F:$F},2,0), or(and(not(isblank($B823)),$B823=$B822,$A823&lt;&gt;$A822),and(not(isblank($A823)),$A823=$A822,$B823&lt;&gt;$B822)),"ID LISTS UNALIGNED",and($A823&lt;&gt;"",countif('3) Release_Label'!$D:$D,$A823)=0),"NO UPC MATCH in Release_Label",and($B823&lt;&gt;"",countif('3) Release_Label'!$E:$E,$B823)=0),"NO CATALOG ID MATCH in Release_Label",iserror(vlookup($A823&amp;$B823,'3) Release_Label'!$D:$D&amp;'3) Release_Label'!$E:$E,1,0)),"NO UPC-CATALOG ID pair MATCH in Release_Label" )</f>
        <v>Filho da Luz</v>
      </c>
      <c r="D823" s="134" t="str">
        <f t="array" ref="D823">ifs(and(isblank($A823),isblank($B823)),"", not(iserror(vlookup($A823&amp;$B823,'3) Release_Label'!$D:$D&amp;'3) Release_Label'!$E:$E,1,0))),vlookup($A823&amp;$B823,{'3) Release_Label'!$D:$D&amp;'3) Release_Label'!$E:$E,'3) Release_Label'!$H:$H},2,0), or(and(not(isblank($B823)),$B823=$B822,$A823&lt;&gt;$A822),and(not(isblank($A823)),$A823=$A822,$B823&lt;&gt;$B822)),"ID LISTS UNALIGNED",and($A823&lt;&gt;"",countif('3) Release_Label'!$D:$D,$A823)=0),"NO UPC MATCH in Release_Label",and($B823&lt;&gt;"",countif('3) Release_Label'!$E:$E,$B823)=0),"NO CATALOG ID MATCH in Release_Label",iserror(vlookup($A823&amp;$B823,'3) Release_Label'!$D:$D&amp;'3) Release_Label'!$E:$E,1,0)),"NO UPC-CATALOG ID pair MATCH in Release_Label" )</f>
        <v/>
      </c>
      <c r="E823" s="96" t="s">
        <v>79</v>
      </c>
      <c r="F823" s="140" t="s">
        <v>671</v>
      </c>
      <c r="G823" s="136" t="str">
        <f t="array" ref="G823">ifs(or($F823="",$F823="Main Primary Artist"),$F823,not(iserror(vlookup($F823,'Reference info'!$J$5:$J$8,1,0))),"Key Artist",not(iserror(vlookup($F823,'Reference info'!$J$38:$J$405,1,0))),"Performer",not(iserror(vlookup($F823,'Reference info'!$J$10:$J$36,1,0))),"Producer &amp; Engineer")</f>
        <v>Key Artist</v>
      </c>
      <c r="I823" s="8" t="str">
        <f>IF(AND(F823="Main Primary Artist",SUBSTITUTE(E823," ","")&lt;&gt;"VariousArtists",SUBSTITUTE(E823," ","")&lt;&gt;"VariousArtist",E823&lt;&gt;"Various",SUBSTITUTE(E823," ","")&lt;&gt;"AssortedArtists",SUBSTITUTE(E823," ","")&lt;&gt;"AssortedArtist",E823&lt;&gt;"Assorted",SUBSTITUTE(E823," ","")&lt;&gt;"AsortedArtists",SUBSTITUTE(E823," ","")&lt;&gt;"AsortedArtist",E823&lt;&gt;"Asorted",E823&lt;&gt;"Other",,SUBSTITUTE(E823," ","")&lt;&gt;"MiscellaneousArtists",SUBSTITUTE(E823," ","")&lt;&gt;"MiscellaneousArtist",E823&lt;&gt;"Miscellaneous",SUBSTITUTE(E823," ","")&lt;&gt;"MiscelaneousArtists",SUBSTITUTE(E823," ","")&lt;&gt;"MiscelaneousArtist",E823&lt;&gt;"Miscelaneous"),"update Releases set ArtistId=(select ArtistId from Artists where Name=N'"&amp;SUBSTITUTE(trim(E823),"'","''")&amp;"' and EnterpriseId="&amp;EntId&amp;"), SearchKeywords=concat_ws(' ', Name, N'"&amp;SUBSTITUTE(trim(E823),"'","''")&amp;"',(select Name from Labels where LabelId=Releases.LabelId), ReleaseId, UPC, Catalog) where "&amp;IF(A823&lt;&gt;"","UPC="&amp;A823,"Catalog='"&amp;SUBSTITUTE(trim(B823),"'","''")&amp;"'")&amp;" and EnterpriseId="&amp;EntId,IF(and(F823&lt;&gt;"Main Primary Artist",SUBSTITUTE(E823," ","")&lt;&gt;"VariousArtists",SUBSTITUTE(E823," ","")&lt;&gt;"VariousArtist",E823&lt;&gt;"Various",SUBSTITUTE(E823," ","")&lt;&gt;"AssortedArtists",SUBSTITUTE(E823," ","")&lt;&gt;"AssortedArtist",E823&lt;&gt;"Assorted",SUBSTITUTE(E823," ","")&lt;&gt;"AsortedArtists",SUBSTITUTE(E823," ","")&lt;&gt;"AsortedArtist",E823&lt;&gt;"Asorted",E823&lt;&gt;"Other",,SUBSTITUTE(E823," ","")&lt;&gt;"MiscellaneousArtists",SUBSTITUTE(E823," ","")&lt;&gt;"MiscellaneousArtist",E823&lt;&gt;"Miscellaneous",SUBSTITUTE(E823," ","")&lt;&gt;"MiscelaneousArtists",SUBSTITUTE(E823," ","")&lt;&gt;"MiscelaneousArtist",E823&lt;&gt;"Miscelaneous"),"INSERT into Contributors VALUES (newid(), "&amp;IF(F823&lt;&gt;"Primary Artist", "(select RoleId from ContributorRoles where Name='"&amp;F823&amp;"'), 0", "49, 1")&amp; ", null, (select max(ReleaseId) from Releases where "&amp;IF(A823&lt;&gt;"","UPC="&amp;A823,"Catalog='"&amp;SUBSTITUTE(trim(B823),"'","''")&amp;"'")&amp;" and EnterpriseId="&amp;EntId&amp;"), (select ArtistId from Artists where Name=N'"&amp;SUBSTITUTE(trim(E823),"'","''")&amp;"' and EnterpriseId="&amp;EntId&amp;"), null)",""))</f>
        <v>INSERT into Contributors VALUES (newid(), 49, 1, null, (select max(ReleaseId) from Releases where UPC=766310525878 and EnterpriseId=647322), (select ArtistId from Artists where Name=N'$hinepsj' and EnterpriseId=647322), null)</v>
      </c>
    </row>
    <row r="824">
      <c r="A824" s="110">
        <v>7.66310525878E11</v>
      </c>
      <c r="B824" s="84"/>
      <c r="C824" s="134" t="str">
        <f t="array" ref="C824">ifs(and(isblank($A824),isblank($B824)),"", not(iserror(vlookup($A824&amp;$B824,'3) Release_Label'!$D:$D&amp;'3) Release_Label'!$E:$E,1,0))),vlookup($A824&amp;$B824,{'3) Release_Label'!$D:$D&amp;'3) Release_Label'!$E:$E,'3) Release_Label'!$F:$F},2,0), or(and(not(isblank($B824)),$B824=$B823,$A824&lt;&gt;$A823),and(not(isblank($A824)),$A824=$A823,$B824&lt;&gt;$B823)),"ID LISTS UNALIGNED",and($A824&lt;&gt;"",countif('3) Release_Label'!$D:$D,$A824)=0),"NO UPC MATCH in Release_Label",and($B824&lt;&gt;"",countif('3) Release_Label'!$E:$E,$B824)=0),"NO CATALOG ID MATCH in Release_Label",iserror(vlookup($A824&amp;$B824,'3) Release_Label'!$D:$D&amp;'3) Release_Label'!$E:$E,1,0)),"NO UPC-CATALOG ID pair MATCH in Release_Label" )</f>
        <v>Filho da Luz</v>
      </c>
      <c r="D824" s="134" t="str">
        <f t="array" ref="D824">ifs(and(isblank($A824),isblank($B824)),"", not(iserror(vlookup($A824&amp;$B824,'3) Release_Label'!$D:$D&amp;'3) Release_Label'!$E:$E,1,0))),vlookup($A824&amp;$B824,{'3) Release_Label'!$D:$D&amp;'3) Release_Label'!$E:$E,'3) Release_Label'!$H:$H},2,0), or(and(not(isblank($B824)),$B824=$B823,$A824&lt;&gt;$A823),and(not(isblank($A824)),$A824=$A823,$B824&lt;&gt;$B823)),"ID LISTS UNALIGNED",and($A824&lt;&gt;"",countif('3) Release_Label'!$D:$D,$A824)=0),"NO UPC MATCH in Release_Label",and($B824&lt;&gt;"",countif('3) Release_Label'!$E:$E,$B824)=0),"NO CATALOG ID MATCH in Release_Label",iserror(vlookup($A824&amp;$B824,'3) Release_Label'!$D:$D&amp;'3) Release_Label'!$E:$E,1,0)),"NO UPC-CATALOG ID pair MATCH in Release_Label" )</f>
        <v/>
      </c>
      <c r="E824" s="96" t="s">
        <v>53</v>
      </c>
      <c r="F824" s="140" t="s">
        <v>666</v>
      </c>
      <c r="G824" s="136" t="str">
        <f t="array" ref="G824">ifs(or($F824="",$F824="Main Primary Artist"),$F824,not(iserror(vlookup($F824,'Reference info'!$J$5:$J$8,1,0))),"Key Artist",not(iserror(vlookup($F824,'Reference info'!$J$38:$J$405,1,0))),"Performer",not(iserror(vlookup($F824,'Reference info'!$J$10:$J$36,1,0))),"Producer &amp; Engineer")</f>
        <v>Main Primary Artist</v>
      </c>
      <c r="I824" s="8" t="str">
        <f>IF(AND(F824="Main Primary Artist",SUBSTITUTE(E824," ","")&lt;&gt;"VariousArtists",SUBSTITUTE(E824," ","")&lt;&gt;"VariousArtist",E824&lt;&gt;"Various",SUBSTITUTE(E824," ","")&lt;&gt;"AssortedArtists",SUBSTITUTE(E824," ","")&lt;&gt;"AssortedArtist",E824&lt;&gt;"Assorted",SUBSTITUTE(E824," ","")&lt;&gt;"AsortedArtists",SUBSTITUTE(E824," ","")&lt;&gt;"AsortedArtist",E824&lt;&gt;"Asorted",E824&lt;&gt;"Other",,SUBSTITUTE(E824," ","")&lt;&gt;"MiscellaneousArtists",SUBSTITUTE(E824," ","")&lt;&gt;"MiscellaneousArtist",E824&lt;&gt;"Miscellaneous",SUBSTITUTE(E824," ","")&lt;&gt;"MiscelaneousArtists",SUBSTITUTE(E824," ","")&lt;&gt;"MiscelaneousArtist",E824&lt;&gt;"Miscelaneous"),"update Releases set ArtistId=(select ArtistId from Artists where Name=N'"&amp;SUBSTITUTE(trim(E824),"'","''")&amp;"' and EnterpriseId="&amp;EntId&amp;"), SearchKeywords=concat_ws(' ', Name, N'"&amp;SUBSTITUTE(trim(E824),"'","''")&amp;"',(select Name from Labels where LabelId=Releases.LabelId), ReleaseId, UPC, Catalog) where "&amp;IF(A824&lt;&gt;"","UPC="&amp;A824,"Catalog='"&amp;SUBSTITUTE(trim(B824),"'","''")&amp;"'")&amp;" and EnterpriseId="&amp;EntId,IF(and(F824&lt;&gt;"Main Primary Artist",SUBSTITUTE(E824," ","")&lt;&gt;"VariousArtists",SUBSTITUTE(E824," ","")&lt;&gt;"VariousArtist",E824&lt;&gt;"Various",SUBSTITUTE(E824," ","")&lt;&gt;"AssortedArtists",SUBSTITUTE(E824," ","")&lt;&gt;"AssortedArtist",E824&lt;&gt;"Assorted",SUBSTITUTE(E824," ","")&lt;&gt;"AsortedArtists",SUBSTITUTE(E824," ","")&lt;&gt;"AsortedArtist",E824&lt;&gt;"Asorted",E824&lt;&gt;"Other",,SUBSTITUTE(E824," ","")&lt;&gt;"MiscellaneousArtists",SUBSTITUTE(E824," ","")&lt;&gt;"MiscellaneousArtist",E824&lt;&gt;"Miscellaneous",SUBSTITUTE(E824," ","")&lt;&gt;"MiscelaneousArtists",SUBSTITUTE(E824," ","")&lt;&gt;"MiscelaneousArtist",E824&lt;&gt;"Miscelaneous"),"INSERT into Contributors VALUES (newid(), "&amp;IF(F824&lt;&gt;"Primary Artist", "(select RoleId from ContributorRoles where Name='"&amp;F824&amp;"'), 0", "49, 1")&amp; ", null, (select max(ReleaseId) from Releases where "&amp;IF(A824&lt;&gt;"","UPC="&amp;A824,"Catalog='"&amp;SUBSTITUTE(trim(B824),"'","''")&amp;"'")&amp;" and EnterpriseId="&amp;EntId&amp;"), (select ArtistId from Artists where Name=N'"&amp;SUBSTITUTE(trim(E824),"'","''")&amp;"' and EnterpriseId="&amp;EntId&amp;"), null)",""))</f>
        <v>update Releases set ArtistId=(select ArtistId from Artists where Name=N'PeJota10*' and EnterpriseId=647322), SearchKeywords=concat_ws(' ', Name, N'PeJota10*',(select Name from Labels where LabelId=Releases.LabelId), ReleaseId, UPC, Catalog) where UPC=766310525878 and EnterpriseId=647322</v>
      </c>
    </row>
    <row r="825">
      <c r="A825" s="110">
        <v>7.66310525878E11</v>
      </c>
      <c r="B825" s="84"/>
      <c r="C825" s="134" t="str">
        <f t="array" ref="C825">ifs(and(isblank($A825),isblank($B825)),"", not(iserror(vlookup($A825&amp;$B825,'3) Release_Label'!$D:$D&amp;'3) Release_Label'!$E:$E,1,0))),vlookup($A825&amp;$B825,{'3) Release_Label'!$D:$D&amp;'3) Release_Label'!$E:$E,'3) Release_Label'!$F:$F},2,0), or(and(not(isblank($B825)),$B825=$B824,$A825&lt;&gt;$A824),and(not(isblank($A825)),$A825=$A824,$B825&lt;&gt;$B824)),"ID LISTS UNALIGNED",and($A825&lt;&gt;"",countif('3) Release_Label'!$D:$D,$A825)=0),"NO UPC MATCH in Release_Label",and($B825&lt;&gt;"",countif('3) Release_Label'!$E:$E,$B825)=0),"NO CATALOG ID MATCH in Release_Label",iserror(vlookup($A825&amp;$B825,'3) Release_Label'!$D:$D&amp;'3) Release_Label'!$E:$E,1,0)),"NO UPC-CATALOG ID pair MATCH in Release_Label" )</f>
        <v>Filho da Luz</v>
      </c>
      <c r="D825" s="134" t="str">
        <f t="array" ref="D825">ifs(and(isblank($A825),isblank($B825)),"", not(iserror(vlookup($A825&amp;$B825,'3) Release_Label'!$D:$D&amp;'3) Release_Label'!$E:$E,1,0))),vlookup($A825&amp;$B825,{'3) Release_Label'!$D:$D&amp;'3) Release_Label'!$E:$E,'3) Release_Label'!$H:$H},2,0), or(and(not(isblank($B825)),$B825=$B824,$A825&lt;&gt;$A824),and(not(isblank($A825)),$A825=$A824,$B825&lt;&gt;$B824)),"ID LISTS UNALIGNED",and($A825&lt;&gt;"",countif('3) Release_Label'!$D:$D,$A825)=0),"NO UPC MATCH in Release_Label",and($B825&lt;&gt;"",countif('3) Release_Label'!$E:$E,$B825)=0),"NO CATALOG ID MATCH in Release_Label",iserror(vlookup($A825&amp;$B825,'3) Release_Label'!$D:$D&amp;'3) Release_Label'!$E:$E,1,0)),"NO UPC-CATALOG ID pair MATCH in Release_Label" )</f>
        <v/>
      </c>
      <c r="E825" s="96" t="s">
        <v>79</v>
      </c>
      <c r="F825" s="135" t="s">
        <v>669</v>
      </c>
      <c r="G825" s="136" t="str">
        <f t="array" ref="G825">ifs(or($F825="",$F825="Main Primary Artist"),$F825,not(iserror(vlookup($F825,'Reference info'!$J$5:$J$8,1,0))),"Key Artist",not(iserror(vlookup($F825,'Reference info'!$J$38:$J$405,1,0))),"Performer",not(iserror(vlookup($F825,'Reference info'!$J$10:$J$36,1,0))),"Producer &amp; Engineer")</f>
        <v>Producer &amp; Engineer</v>
      </c>
      <c r="I825" s="8" t="str">
        <f>IF(AND(F825="Main Primary Artist",SUBSTITUTE(E825," ","")&lt;&gt;"VariousArtists",SUBSTITUTE(E825," ","")&lt;&gt;"VariousArtist",E825&lt;&gt;"Various",SUBSTITUTE(E825," ","")&lt;&gt;"AssortedArtists",SUBSTITUTE(E825," ","")&lt;&gt;"AssortedArtist",E825&lt;&gt;"Assorted",SUBSTITUTE(E825," ","")&lt;&gt;"AsortedArtists",SUBSTITUTE(E825," ","")&lt;&gt;"AsortedArtist",E825&lt;&gt;"Asorted",E825&lt;&gt;"Other",,SUBSTITUTE(E825," ","")&lt;&gt;"MiscellaneousArtists",SUBSTITUTE(E825," ","")&lt;&gt;"MiscellaneousArtist",E825&lt;&gt;"Miscellaneous",SUBSTITUTE(E825," ","")&lt;&gt;"MiscelaneousArtists",SUBSTITUTE(E825," ","")&lt;&gt;"MiscelaneousArtist",E825&lt;&gt;"Miscelaneous"),"update Releases set ArtistId=(select ArtistId from Artists where Name=N'"&amp;SUBSTITUTE(trim(E825),"'","''")&amp;"' and EnterpriseId="&amp;EntId&amp;"), SearchKeywords=concat_ws(' ', Name, N'"&amp;SUBSTITUTE(trim(E825),"'","''")&amp;"',(select Name from Labels where LabelId=Releases.LabelId), ReleaseId, UPC, Catalog) where "&amp;IF(A825&lt;&gt;"","UPC="&amp;A825,"Catalog='"&amp;SUBSTITUTE(trim(B825),"'","''")&amp;"'")&amp;" and EnterpriseId="&amp;EntId,IF(and(F825&lt;&gt;"Main Primary Artist",SUBSTITUTE(E825," ","")&lt;&gt;"VariousArtists",SUBSTITUTE(E825," ","")&lt;&gt;"VariousArtist",E825&lt;&gt;"Various",SUBSTITUTE(E825," ","")&lt;&gt;"AssortedArtists",SUBSTITUTE(E825," ","")&lt;&gt;"AssortedArtist",E825&lt;&gt;"Assorted",SUBSTITUTE(E825," ","")&lt;&gt;"AsortedArtists",SUBSTITUTE(E825," ","")&lt;&gt;"AsortedArtist",E825&lt;&gt;"Asorted",E825&lt;&gt;"Other",,SUBSTITUTE(E825," ","")&lt;&gt;"MiscellaneousArtists",SUBSTITUTE(E825," ","")&lt;&gt;"MiscellaneousArtist",E825&lt;&gt;"Miscellaneous",SUBSTITUTE(E825," ","")&lt;&gt;"MiscelaneousArtists",SUBSTITUTE(E825," ","")&lt;&gt;"MiscelaneousArtist",E825&lt;&gt;"Miscelaneous"),"INSERT into Contributors VALUES (newid(), "&amp;IF(F825&lt;&gt;"Primary Artist", "(select RoleId from ContributorRoles where Name='"&amp;F825&amp;"'), 0", "49, 1")&amp; ", null, (select max(ReleaseId) from Releases where "&amp;IF(A825&lt;&gt;"","UPC="&amp;A825,"Catalog='"&amp;SUBSTITUTE(trim(B825),"'","''")&amp;"'")&amp;" and EnterpriseId="&amp;EntId&amp;"), (select ArtistId from Artists where Name=N'"&amp;SUBSTITUTE(trim(E825),"'","''")&amp;"' and EnterpriseId="&amp;EntId&amp;"), null)",""))</f>
        <v>INSERT into Contributors VALUES (newid(), (select RoleId from ContributorRoles where Name='Engineer'), 0, null, (select max(ReleaseId) from Releases where UPC=766310525878 and EnterpriseId=647322), (select ArtistId from Artists where Name=N'$hinepsj' and EnterpriseId=647322), null)</v>
      </c>
    </row>
    <row r="826">
      <c r="A826" s="110">
        <v>7.66310710199E11</v>
      </c>
      <c r="B826" s="84"/>
      <c r="C826" s="134" t="str">
        <f t="array" ref="C826">ifs(and(isblank($A826),isblank($B826)),"", not(iserror(vlookup($A826&amp;$B826,'3) Release_Label'!$D:$D&amp;'3) Release_Label'!$E:$E,1,0))),vlookup($A826&amp;$B826,{'3) Release_Label'!$D:$D&amp;'3) Release_Label'!$E:$E,'3) Release_Label'!$F:$F},2,0), or(and(not(isblank($B826)),$B826=$B825,$A826&lt;&gt;$A825),and(not(isblank($A826)),$A826=$A825,$B826&lt;&gt;$B825)),"ID LISTS UNALIGNED",and($A826&lt;&gt;"",countif('3) Release_Label'!$D:$D,$A826)=0),"NO UPC MATCH in Release_Label",and($B826&lt;&gt;"",countif('3) Release_Label'!$E:$E,$B826)=0),"NO CATALOG ID MATCH in Release_Label",iserror(vlookup($A826&amp;$B826,'3) Release_Label'!$D:$D&amp;'3) Release_Label'!$E:$E,1,0)),"NO UPC-CATALOG ID pair MATCH in Release_Label" )</f>
        <v>Os Melhores do Mundo</v>
      </c>
      <c r="D826" s="134" t="str">
        <f t="array" ref="D826">ifs(and(isblank($A826),isblank($B826)),"", not(iserror(vlookup($A826&amp;$B826,'3) Release_Label'!$D:$D&amp;'3) Release_Label'!$E:$E,1,0))),vlookup($A826&amp;$B826,{'3) Release_Label'!$D:$D&amp;'3) Release_Label'!$E:$E,'3) Release_Label'!$H:$H},2,0), or(and(not(isblank($B826)),$B826=$B825,$A826&lt;&gt;$A825),and(not(isblank($A826)),$A826=$A825,$B826&lt;&gt;$B825)),"ID LISTS UNALIGNED",and($A826&lt;&gt;"",countif('3) Release_Label'!$D:$D,$A826)=0),"NO UPC MATCH in Release_Label",and($B826&lt;&gt;"",countif('3) Release_Label'!$E:$E,$B826)=0),"NO CATALOG ID MATCH in Release_Label",iserror(vlookup($A826&amp;$B826,'3) Release_Label'!$D:$D&amp;'3) Release_Label'!$E:$E,1,0)),"NO UPC-CATALOG ID pair MATCH in Release_Label" )</f>
        <v/>
      </c>
      <c r="E826" s="96" t="s">
        <v>53</v>
      </c>
      <c r="F826" s="135" t="s">
        <v>667</v>
      </c>
      <c r="G826" s="136" t="str">
        <f t="array" ref="G826">ifs(or($F826="",$F826="Main Primary Artist"),$F826,not(iserror(vlookup($F826,'Reference info'!$J$5:$J$8,1,0))),"Key Artist",not(iserror(vlookup($F826,'Reference info'!$J$38:$J$405,1,0))),"Performer",not(iserror(vlookup($F826,'Reference info'!$J$10:$J$36,1,0))),"Producer &amp; Engineer")</f>
        <v>Producer &amp; Engineer</v>
      </c>
      <c r="I826" s="8" t="str">
        <f>IF(AND(F826="Main Primary Artist",SUBSTITUTE(E826," ","")&lt;&gt;"VariousArtists",SUBSTITUTE(E826," ","")&lt;&gt;"VariousArtist",E826&lt;&gt;"Various",SUBSTITUTE(E826," ","")&lt;&gt;"AssortedArtists",SUBSTITUTE(E826," ","")&lt;&gt;"AssortedArtist",E826&lt;&gt;"Assorted",SUBSTITUTE(E826," ","")&lt;&gt;"AsortedArtists",SUBSTITUTE(E826," ","")&lt;&gt;"AsortedArtist",E826&lt;&gt;"Asorted",E826&lt;&gt;"Other",,SUBSTITUTE(E826," ","")&lt;&gt;"MiscellaneousArtists",SUBSTITUTE(E826," ","")&lt;&gt;"MiscellaneousArtist",E826&lt;&gt;"Miscellaneous",SUBSTITUTE(E826," ","")&lt;&gt;"MiscelaneousArtists",SUBSTITUTE(E826," ","")&lt;&gt;"MiscelaneousArtist",E826&lt;&gt;"Miscelaneous"),"update Releases set ArtistId=(select ArtistId from Artists where Name=N'"&amp;SUBSTITUTE(trim(E826),"'","''")&amp;"' and EnterpriseId="&amp;EntId&amp;"), SearchKeywords=concat_ws(' ', Name, N'"&amp;SUBSTITUTE(trim(E826),"'","''")&amp;"',(select Name from Labels where LabelId=Releases.LabelId), ReleaseId, UPC, Catalog) where "&amp;IF(A826&lt;&gt;"","UPC="&amp;A826,"Catalog='"&amp;SUBSTITUTE(trim(B826),"'","''")&amp;"'")&amp;" and EnterpriseId="&amp;EntId,IF(and(F826&lt;&gt;"Main Primary Artist",SUBSTITUTE(E826," ","")&lt;&gt;"VariousArtists",SUBSTITUTE(E826," ","")&lt;&gt;"VariousArtist",E826&lt;&gt;"Various",SUBSTITUTE(E826," ","")&lt;&gt;"AssortedArtists",SUBSTITUTE(E826," ","")&lt;&gt;"AssortedArtist",E826&lt;&gt;"Assorted",SUBSTITUTE(E826," ","")&lt;&gt;"AsortedArtists",SUBSTITUTE(E826," ","")&lt;&gt;"AsortedArtist",E826&lt;&gt;"Asorted",E826&lt;&gt;"Other",,SUBSTITUTE(E826," ","")&lt;&gt;"MiscellaneousArtists",SUBSTITUTE(E826," ","")&lt;&gt;"MiscellaneousArtist",E826&lt;&gt;"Miscellaneous",SUBSTITUTE(E826," ","")&lt;&gt;"MiscelaneousArtists",SUBSTITUTE(E826," ","")&lt;&gt;"MiscelaneousArtist",E826&lt;&gt;"Miscelaneous"),"INSERT into Contributors VALUES (newid(), "&amp;IF(F826&lt;&gt;"Primary Artist", "(select RoleId from ContributorRoles where Name='"&amp;F826&amp;"'), 0", "49, 1")&amp; ", null, (select max(ReleaseId) from Releases where "&amp;IF(A826&lt;&gt;"","UPC="&amp;A826,"Catalog='"&amp;SUBSTITUTE(trim(B826),"'","''")&amp;"'")&amp;" and EnterpriseId="&amp;EntId&amp;"), (select ArtistId from Artists where Name=N'"&amp;SUBSTITUTE(trim(E826),"'","''")&amp;"' and EnterpriseId="&amp;EntId&amp;"), null)",""))</f>
        <v>INSERT into Contributors VALUES (newid(), (select RoleId from ContributorRoles where Name='Producer'), 0, null, (select max(ReleaseId) from Releases where UPC=766310710199 and EnterpriseId=647322), (select ArtistId from Artists where Name=N'PeJota10*' and EnterpriseId=647322), null)</v>
      </c>
    </row>
    <row r="827">
      <c r="A827" s="110">
        <v>7.66310710199E11</v>
      </c>
      <c r="B827" s="84"/>
      <c r="C827" s="134" t="str">
        <f t="array" ref="C827">ifs(and(isblank($A827),isblank($B827)),"", not(iserror(vlookup($A827&amp;$B827,'3) Release_Label'!$D:$D&amp;'3) Release_Label'!$E:$E,1,0))),vlookup($A827&amp;$B827,{'3) Release_Label'!$D:$D&amp;'3) Release_Label'!$E:$E,'3) Release_Label'!$F:$F},2,0), or(and(not(isblank($B827)),$B827=$B826,$A827&lt;&gt;$A826),and(not(isblank($A827)),$A827=$A826,$B827&lt;&gt;$B826)),"ID LISTS UNALIGNED",and($A827&lt;&gt;"",countif('3) Release_Label'!$D:$D,$A827)=0),"NO UPC MATCH in Release_Label",and($B827&lt;&gt;"",countif('3) Release_Label'!$E:$E,$B827)=0),"NO CATALOG ID MATCH in Release_Label",iserror(vlookup($A827&amp;$B827,'3) Release_Label'!$D:$D&amp;'3) Release_Label'!$E:$E,1,0)),"NO UPC-CATALOG ID pair MATCH in Release_Label" )</f>
        <v>Os Melhores do Mundo</v>
      </c>
      <c r="D827" s="134" t="str">
        <f t="array" ref="D827">ifs(and(isblank($A827),isblank($B827)),"", not(iserror(vlookup($A827&amp;$B827,'3) Release_Label'!$D:$D&amp;'3) Release_Label'!$E:$E,1,0))),vlookup($A827&amp;$B827,{'3) Release_Label'!$D:$D&amp;'3) Release_Label'!$E:$E,'3) Release_Label'!$H:$H},2,0), or(and(not(isblank($B827)),$B827=$B826,$A827&lt;&gt;$A826),and(not(isblank($A827)),$A827=$A826,$B827&lt;&gt;$B826)),"ID LISTS UNALIGNED",and($A827&lt;&gt;"",countif('3) Release_Label'!$D:$D,$A827)=0),"NO UPC MATCH in Release_Label",and($B827&lt;&gt;"",countif('3) Release_Label'!$E:$E,$B827)=0),"NO CATALOG ID MATCH in Release_Label",iserror(vlookup($A827&amp;$B827,'3) Release_Label'!$D:$D&amp;'3) Release_Label'!$E:$E,1,0)),"NO UPC-CATALOG ID pair MATCH in Release_Label" )</f>
        <v/>
      </c>
      <c r="E827" s="96" t="s">
        <v>79</v>
      </c>
      <c r="F827" s="140" t="s">
        <v>671</v>
      </c>
      <c r="G827" s="136" t="str">
        <f t="array" ref="G827">ifs(or($F827="",$F827="Main Primary Artist"),$F827,not(iserror(vlookup($F827,'Reference info'!$J$5:$J$8,1,0))),"Key Artist",not(iserror(vlookup($F827,'Reference info'!$J$38:$J$405,1,0))),"Performer",not(iserror(vlookup($F827,'Reference info'!$J$10:$J$36,1,0))),"Producer &amp; Engineer")</f>
        <v>Key Artist</v>
      </c>
      <c r="I827" s="8" t="str">
        <f>IF(AND(F827="Main Primary Artist",SUBSTITUTE(E827," ","")&lt;&gt;"VariousArtists",SUBSTITUTE(E827," ","")&lt;&gt;"VariousArtist",E827&lt;&gt;"Various",SUBSTITUTE(E827," ","")&lt;&gt;"AssortedArtists",SUBSTITUTE(E827," ","")&lt;&gt;"AssortedArtist",E827&lt;&gt;"Assorted",SUBSTITUTE(E827," ","")&lt;&gt;"AsortedArtists",SUBSTITUTE(E827," ","")&lt;&gt;"AsortedArtist",E827&lt;&gt;"Asorted",E827&lt;&gt;"Other",,SUBSTITUTE(E827," ","")&lt;&gt;"MiscellaneousArtists",SUBSTITUTE(E827," ","")&lt;&gt;"MiscellaneousArtist",E827&lt;&gt;"Miscellaneous",SUBSTITUTE(E827," ","")&lt;&gt;"MiscelaneousArtists",SUBSTITUTE(E827," ","")&lt;&gt;"MiscelaneousArtist",E827&lt;&gt;"Miscelaneous"),"update Releases set ArtistId=(select ArtistId from Artists where Name=N'"&amp;SUBSTITUTE(trim(E827),"'","''")&amp;"' and EnterpriseId="&amp;EntId&amp;"), SearchKeywords=concat_ws(' ', Name, N'"&amp;SUBSTITUTE(trim(E827),"'","''")&amp;"',(select Name from Labels where LabelId=Releases.LabelId), ReleaseId, UPC, Catalog) where "&amp;IF(A827&lt;&gt;"","UPC="&amp;A827,"Catalog='"&amp;SUBSTITUTE(trim(B827),"'","''")&amp;"'")&amp;" and EnterpriseId="&amp;EntId,IF(and(F827&lt;&gt;"Main Primary Artist",SUBSTITUTE(E827," ","")&lt;&gt;"VariousArtists",SUBSTITUTE(E827," ","")&lt;&gt;"VariousArtist",E827&lt;&gt;"Various",SUBSTITUTE(E827," ","")&lt;&gt;"AssortedArtists",SUBSTITUTE(E827," ","")&lt;&gt;"AssortedArtist",E827&lt;&gt;"Assorted",SUBSTITUTE(E827," ","")&lt;&gt;"AsortedArtists",SUBSTITUTE(E827," ","")&lt;&gt;"AsortedArtist",E827&lt;&gt;"Asorted",E827&lt;&gt;"Other",,SUBSTITUTE(E827," ","")&lt;&gt;"MiscellaneousArtists",SUBSTITUTE(E827," ","")&lt;&gt;"MiscellaneousArtist",E827&lt;&gt;"Miscellaneous",SUBSTITUTE(E827," ","")&lt;&gt;"MiscelaneousArtists",SUBSTITUTE(E827," ","")&lt;&gt;"MiscelaneousArtist",E827&lt;&gt;"Miscelaneous"),"INSERT into Contributors VALUES (newid(), "&amp;IF(F827&lt;&gt;"Primary Artist", "(select RoleId from ContributorRoles where Name='"&amp;F827&amp;"'), 0", "49, 1")&amp; ", null, (select max(ReleaseId) from Releases where "&amp;IF(A827&lt;&gt;"","UPC="&amp;A827,"Catalog='"&amp;SUBSTITUTE(trim(B827),"'","''")&amp;"'")&amp;" and EnterpriseId="&amp;EntId&amp;"), (select ArtistId from Artists where Name=N'"&amp;SUBSTITUTE(trim(E827),"'","''")&amp;"' and EnterpriseId="&amp;EntId&amp;"), null)",""))</f>
        <v>INSERT into Contributors VALUES (newid(), 49, 1, null, (select max(ReleaseId) from Releases where UPC=766310710199 and EnterpriseId=647322), (select ArtistId from Artists where Name=N'$hinepsj' and EnterpriseId=647322), null)</v>
      </c>
    </row>
    <row r="828">
      <c r="A828" s="110">
        <v>7.66310710199E11</v>
      </c>
      <c r="B828" s="84"/>
      <c r="C828" s="134" t="str">
        <f t="array" ref="C828">ifs(and(isblank($A828),isblank($B828)),"", not(iserror(vlookup($A828&amp;$B828,'3) Release_Label'!$D:$D&amp;'3) Release_Label'!$E:$E,1,0))),vlookup($A828&amp;$B828,{'3) Release_Label'!$D:$D&amp;'3) Release_Label'!$E:$E,'3) Release_Label'!$F:$F},2,0), or(and(not(isblank($B828)),$B828=$B827,$A828&lt;&gt;$A827),and(not(isblank($A828)),$A828=$A827,$B828&lt;&gt;$B827)),"ID LISTS UNALIGNED",and($A828&lt;&gt;"",countif('3) Release_Label'!$D:$D,$A828)=0),"NO UPC MATCH in Release_Label",and($B828&lt;&gt;"",countif('3) Release_Label'!$E:$E,$B828)=0),"NO CATALOG ID MATCH in Release_Label",iserror(vlookup($A828&amp;$B828,'3) Release_Label'!$D:$D&amp;'3) Release_Label'!$E:$E,1,0)),"NO UPC-CATALOG ID pair MATCH in Release_Label" )</f>
        <v>Os Melhores do Mundo</v>
      </c>
      <c r="D828" s="134" t="str">
        <f t="array" ref="D828">ifs(and(isblank($A828),isblank($B828)),"", not(iserror(vlookup($A828&amp;$B828,'3) Release_Label'!$D:$D&amp;'3) Release_Label'!$E:$E,1,0))),vlookup($A828&amp;$B828,{'3) Release_Label'!$D:$D&amp;'3) Release_Label'!$E:$E,'3) Release_Label'!$H:$H},2,0), or(and(not(isblank($B828)),$B828=$B827,$A828&lt;&gt;$A827),and(not(isblank($A828)),$A828=$A827,$B828&lt;&gt;$B827)),"ID LISTS UNALIGNED",and($A828&lt;&gt;"",countif('3) Release_Label'!$D:$D,$A828)=0),"NO UPC MATCH in Release_Label",and($B828&lt;&gt;"",countif('3) Release_Label'!$E:$E,$B828)=0),"NO CATALOG ID MATCH in Release_Label",iserror(vlookup($A828&amp;$B828,'3) Release_Label'!$D:$D&amp;'3) Release_Label'!$E:$E,1,0)),"NO UPC-CATALOG ID pair MATCH in Release_Label" )</f>
        <v/>
      </c>
      <c r="E828" s="96" t="s">
        <v>77</v>
      </c>
      <c r="F828" s="140" t="s">
        <v>671</v>
      </c>
      <c r="G828" s="136" t="str">
        <f t="array" ref="G828">ifs(or($F828="",$F828="Main Primary Artist"),$F828,not(iserror(vlookup($F828,'Reference info'!$J$5:$J$8,1,0))),"Key Artist",not(iserror(vlookup($F828,'Reference info'!$J$38:$J$405,1,0))),"Performer",not(iserror(vlookup($F828,'Reference info'!$J$10:$J$36,1,0))),"Producer &amp; Engineer")</f>
        <v>Key Artist</v>
      </c>
      <c r="I828" s="8" t="str">
        <f>IF(AND(F828="Main Primary Artist",SUBSTITUTE(E828," ","")&lt;&gt;"VariousArtists",SUBSTITUTE(E828," ","")&lt;&gt;"VariousArtist",E828&lt;&gt;"Various",SUBSTITUTE(E828," ","")&lt;&gt;"AssortedArtists",SUBSTITUTE(E828," ","")&lt;&gt;"AssortedArtist",E828&lt;&gt;"Assorted",SUBSTITUTE(E828," ","")&lt;&gt;"AsortedArtists",SUBSTITUTE(E828," ","")&lt;&gt;"AsortedArtist",E828&lt;&gt;"Asorted",E828&lt;&gt;"Other",,SUBSTITUTE(E828," ","")&lt;&gt;"MiscellaneousArtists",SUBSTITUTE(E828," ","")&lt;&gt;"MiscellaneousArtist",E828&lt;&gt;"Miscellaneous",SUBSTITUTE(E828," ","")&lt;&gt;"MiscelaneousArtists",SUBSTITUTE(E828," ","")&lt;&gt;"MiscelaneousArtist",E828&lt;&gt;"Miscelaneous"),"update Releases set ArtistId=(select ArtistId from Artists where Name=N'"&amp;SUBSTITUTE(trim(E828),"'","''")&amp;"' and EnterpriseId="&amp;EntId&amp;"), SearchKeywords=concat_ws(' ', Name, N'"&amp;SUBSTITUTE(trim(E828),"'","''")&amp;"',(select Name from Labels where LabelId=Releases.LabelId), ReleaseId, UPC, Catalog) where "&amp;IF(A828&lt;&gt;"","UPC="&amp;A828,"Catalog='"&amp;SUBSTITUTE(trim(B828),"'","''")&amp;"'")&amp;" and EnterpriseId="&amp;EntId,IF(and(F828&lt;&gt;"Main Primary Artist",SUBSTITUTE(E828," ","")&lt;&gt;"VariousArtists",SUBSTITUTE(E828," ","")&lt;&gt;"VariousArtist",E828&lt;&gt;"Various",SUBSTITUTE(E828," ","")&lt;&gt;"AssortedArtists",SUBSTITUTE(E828," ","")&lt;&gt;"AssortedArtist",E828&lt;&gt;"Assorted",SUBSTITUTE(E828," ","")&lt;&gt;"AsortedArtists",SUBSTITUTE(E828," ","")&lt;&gt;"AsortedArtist",E828&lt;&gt;"Asorted",E828&lt;&gt;"Other",,SUBSTITUTE(E828," ","")&lt;&gt;"MiscellaneousArtists",SUBSTITUTE(E828," ","")&lt;&gt;"MiscellaneousArtist",E828&lt;&gt;"Miscellaneous",SUBSTITUTE(E828," ","")&lt;&gt;"MiscelaneousArtists",SUBSTITUTE(E828," ","")&lt;&gt;"MiscelaneousArtist",E828&lt;&gt;"Miscelaneous"),"INSERT into Contributors VALUES (newid(), "&amp;IF(F828&lt;&gt;"Primary Artist", "(select RoleId from ContributorRoles where Name='"&amp;F828&amp;"'), 0", "49, 1")&amp; ", null, (select max(ReleaseId) from Releases where "&amp;IF(A828&lt;&gt;"","UPC="&amp;A828,"Catalog='"&amp;SUBSTITUTE(trim(B828),"'","''")&amp;"'")&amp;" and EnterpriseId="&amp;EntId&amp;"), (select ArtistId from Artists where Name=N'"&amp;SUBSTITUTE(trim(E828),"'","''")&amp;"' and EnterpriseId="&amp;EntId&amp;"), null)",""))</f>
        <v>INSERT into Contributors VALUES (newid(), 49, 1, null, (select max(ReleaseId) from Releases where UPC=766310710199 and EnterpriseId=647322), (select ArtistId from Artists where Name=N'Akashi Cruz' and EnterpriseId=647322), null)</v>
      </c>
    </row>
    <row r="829">
      <c r="A829" s="110">
        <v>7.66310710199E11</v>
      </c>
      <c r="B829" s="84"/>
      <c r="C829" s="134" t="str">
        <f t="array" ref="C829">ifs(and(isblank($A829),isblank($B829)),"", not(iserror(vlookup($A829&amp;$B829,'3) Release_Label'!$D:$D&amp;'3) Release_Label'!$E:$E,1,0))),vlookup($A829&amp;$B829,{'3) Release_Label'!$D:$D&amp;'3) Release_Label'!$E:$E,'3) Release_Label'!$F:$F},2,0), or(and(not(isblank($B829)),$B829=$B828,$A829&lt;&gt;$A828),and(not(isblank($A829)),$A829=$A828,$B829&lt;&gt;$B828)),"ID LISTS UNALIGNED",and($A829&lt;&gt;"",countif('3) Release_Label'!$D:$D,$A829)=0),"NO UPC MATCH in Release_Label",and($B829&lt;&gt;"",countif('3) Release_Label'!$E:$E,$B829)=0),"NO CATALOG ID MATCH in Release_Label",iserror(vlookup($A829&amp;$B829,'3) Release_Label'!$D:$D&amp;'3) Release_Label'!$E:$E,1,0)),"NO UPC-CATALOG ID pair MATCH in Release_Label" )</f>
        <v>Os Melhores do Mundo</v>
      </c>
      <c r="D829" s="134" t="str">
        <f t="array" ref="D829">ifs(and(isblank($A829),isblank($B829)),"", not(iserror(vlookup($A829&amp;$B829,'3) Release_Label'!$D:$D&amp;'3) Release_Label'!$E:$E,1,0))),vlookup($A829&amp;$B829,{'3) Release_Label'!$D:$D&amp;'3) Release_Label'!$E:$E,'3) Release_Label'!$H:$H},2,0), or(and(not(isblank($B829)),$B829=$B828,$A829&lt;&gt;$A828),and(not(isblank($A829)),$A829=$A828,$B829&lt;&gt;$B828)),"ID LISTS UNALIGNED",and($A829&lt;&gt;"",countif('3) Release_Label'!$D:$D,$A829)=0),"NO UPC MATCH in Release_Label",and($B829&lt;&gt;"",countif('3) Release_Label'!$E:$E,$B829)=0),"NO CATALOG ID MATCH in Release_Label",iserror(vlookup($A829&amp;$B829,'3) Release_Label'!$D:$D&amp;'3) Release_Label'!$E:$E,1,0)),"NO UPC-CATALOG ID pair MATCH in Release_Label" )</f>
        <v/>
      </c>
      <c r="E829" s="96" t="s">
        <v>97</v>
      </c>
      <c r="F829" s="140" t="s">
        <v>671</v>
      </c>
      <c r="G829" s="136" t="str">
        <f t="array" ref="G829">ifs(or($F829="",$F829="Main Primary Artist"),$F829,not(iserror(vlookup($F829,'Reference info'!$J$5:$J$8,1,0))),"Key Artist",not(iserror(vlookup($F829,'Reference info'!$J$38:$J$405,1,0))),"Performer",not(iserror(vlookup($F829,'Reference info'!$J$10:$J$36,1,0))),"Producer &amp; Engineer")</f>
        <v>Key Artist</v>
      </c>
      <c r="I829" s="8" t="str">
        <f>IF(AND(F829="Main Primary Artist",SUBSTITUTE(E829," ","")&lt;&gt;"VariousArtists",SUBSTITUTE(E829," ","")&lt;&gt;"VariousArtist",E829&lt;&gt;"Various",SUBSTITUTE(E829," ","")&lt;&gt;"AssortedArtists",SUBSTITUTE(E829," ","")&lt;&gt;"AssortedArtist",E829&lt;&gt;"Assorted",SUBSTITUTE(E829," ","")&lt;&gt;"AsortedArtists",SUBSTITUTE(E829," ","")&lt;&gt;"AsortedArtist",E829&lt;&gt;"Asorted",E829&lt;&gt;"Other",,SUBSTITUTE(E829," ","")&lt;&gt;"MiscellaneousArtists",SUBSTITUTE(E829," ","")&lt;&gt;"MiscellaneousArtist",E829&lt;&gt;"Miscellaneous",SUBSTITUTE(E829," ","")&lt;&gt;"MiscelaneousArtists",SUBSTITUTE(E829," ","")&lt;&gt;"MiscelaneousArtist",E829&lt;&gt;"Miscelaneous"),"update Releases set ArtistId=(select ArtistId from Artists where Name=N'"&amp;SUBSTITUTE(trim(E829),"'","''")&amp;"' and EnterpriseId="&amp;EntId&amp;"), SearchKeywords=concat_ws(' ', Name, N'"&amp;SUBSTITUTE(trim(E829),"'","''")&amp;"',(select Name from Labels where LabelId=Releases.LabelId), ReleaseId, UPC, Catalog) where "&amp;IF(A829&lt;&gt;"","UPC="&amp;A829,"Catalog='"&amp;SUBSTITUTE(trim(B829),"'","''")&amp;"'")&amp;" and EnterpriseId="&amp;EntId,IF(and(F829&lt;&gt;"Main Primary Artist",SUBSTITUTE(E829," ","")&lt;&gt;"VariousArtists",SUBSTITUTE(E829," ","")&lt;&gt;"VariousArtist",E829&lt;&gt;"Various",SUBSTITUTE(E829," ","")&lt;&gt;"AssortedArtists",SUBSTITUTE(E829," ","")&lt;&gt;"AssortedArtist",E829&lt;&gt;"Assorted",SUBSTITUTE(E829," ","")&lt;&gt;"AsortedArtists",SUBSTITUTE(E829," ","")&lt;&gt;"AsortedArtist",E829&lt;&gt;"Asorted",E829&lt;&gt;"Other",,SUBSTITUTE(E829," ","")&lt;&gt;"MiscellaneousArtists",SUBSTITUTE(E829," ","")&lt;&gt;"MiscellaneousArtist",E829&lt;&gt;"Miscellaneous",SUBSTITUTE(E829," ","")&lt;&gt;"MiscelaneousArtists",SUBSTITUTE(E829," ","")&lt;&gt;"MiscelaneousArtist",E829&lt;&gt;"Miscelaneous"),"INSERT into Contributors VALUES (newid(), "&amp;IF(F829&lt;&gt;"Primary Artist", "(select RoleId from ContributorRoles where Name='"&amp;F829&amp;"'), 0", "49, 1")&amp; ", null, (select max(ReleaseId) from Releases where "&amp;IF(A829&lt;&gt;"","UPC="&amp;A829,"Catalog='"&amp;SUBSTITUTE(trim(B829),"'","''")&amp;"'")&amp;" and EnterpriseId="&amp;EntId&amp;"), (select ArtistId from Artists where Name=N'"&amp;SUBSTITUTE(trim(E829),"'","''")&amp;"' and EnterpriseId="&amp;EntId&amp;"), null)",""))</f>
        <v>INSERT into Contributors VALUES (newid(), 49, 1, null, (select max(ReleaseId) from Releases where UPC=766310710199 and EnterpriseId=647322), (select ArtistId from Artists where Name=N'Atilla' and EnterpriseId=647322), null)</v>
      </c>
    </row>
    <row r="830">
      <c r="A830" s="110">
        <v>7.66310710199E11</v>
      </c>
      <c r="B830" s="84"/>
      <c r="C830" s="134" t="str">
        <f t="array" ref="C830">ifs(and(isblank($A830),isblank($B830)),"", not(iserror(vlookup($A830&amp;$B830,'3) Release_Label'!$D:$D&amp;'3) Release_Label'!$E:$E,1,0))),vlookup($A830&amp;$B830,{'3) Release_Label'!$D:$D&amp;'3) Release_Label'!$E:$E,'3) Release_Label'!$F:$F},2,0), or(and(not(isblank($B830)),$B830=$B829,$A830&lt;&gt;$A829),and(not(isblank($A830)),$A830=$A829,$B830&lt;&gt;$B829)),"ID LISTS UNALIGNED",and($A830&lt;&gt;"",countif('3) Release_Label'!$D:$D,$A830)=0),"NO UPC MATCH in Release_Label",and($B830&lt;&gt;"",countif('3) Release_Label'!$E:$E,$B830)=0),"NO CATALOG ID MATCH in Release_Label",iserror(vlookup($A830&amp;$B830,'3) Release_Label'!$D:$D&amp;'3) Release_Label'!$E:$E,1,0)),"NO UPC-CATALOG ID pair MATCH in Release_Label" )</f>
        <v>Os Melhores do Mundo</v>
      </c>
      <c r="D830" s="134" t="str">
        <f t="array" ref="D830">ifs(and(isblank($A830),isblank($B830)),"", not(iserror(vlookup($A830&amp;$B830,'3) Release_Label'!$D:$D&amp;'3) Release_Label'!$E:$E,1,0))),vlookup($A830&amp;$B830,{'3) Release_Label'!$D:$D&amp;'3) Release_Label'!$E:$E,'3) Release_Label'!$H:$H},2,0), or(and(not(isblank($B830)),$B830=$B829,$A830&lt;&gt;$A829),and(not(isblank($A830)),$A830=$A829,$B830&lt;&gt;$B829)),"ID LISTS UNALIGNED",and($A830&lt;&gt;"",countif('3) Release_Label'!$D:$D,$A830)=0),"NO UPC MATCH in Release_Label",and($B830&lt;&gt;"",countif('3) Release_Label'!$E:$E,$B830)=0),"NO CATALOG ID MATCH in Release_Label",iserror(vlookup($A830&amp;$B830,'3) Release_Label'!$D:$D&amp;'3) Release_Label'!$E:$E,1,0)),"NO UPC-CATALOG ID pair MATCH in Release_Label" )</f>
        <v/>
      </c>
      <c r="E830" s="96" t="s">
        <v>51</v>
      </c>
      <c r="F830" s="140" t="s">
        <v>671</v>
      </c>
      <c r="G830" s="136" t="str">
        <f t="array" ref="G830">ifs(or($F830="",$F830="Main Primary Artist"),$F830,not(iserror(vlookup($F830,'Reference info'!$J$5:$J$8,1,0))),"Key Artist",not(iserror(vlookup($F830,'Reference info'!$J$38:$J$405,1,0))),"Performer",not(iserror(vlookup($F830,'Reference info'!$J$10:$J$36,1,0))),"Producer &amp; Engineer")</f>
        <v>Key Artist</v>
      </c>
      <c r="I830" s="8" t="str">
        <f>IF(AND(F830="Main Primary Artist",SUBSTITUTE(E830," ","")&lt;&gt;"VariousArtists",SUBSTITUTE(E830," ","")&lt;&gt;"VariousArtist",E830&lt;&gt;"Various",SUBSTITUTE(E830," ","")&lt;&gt;"AssortedArtists",SUBSTITUTE(E830," ","")&lt;&gt;"AssortedArtist",E830&lt;&gt;"Assorted",SUBSTITUTE(E830," ","")&lt;&gt;"AsortedArtists",SUBSTITUTE(E830," ","")&lt;&gt;"AsortedArtist",E830&lt;&gt;"Asorted",E830&lt;&gt;"Other",,SUBSTITUTE(E830," ","")&lt;&gt;"MiscellaneousArtists",SUBSTITUTE(E830," ","")&lt;&gt;"MiscellaneousArtist",E830&lt;&gt;"Miscellaneous",SUBSTITUTE(E830," ","")&lt;&gt;"MiscelaneousArtists",SUBSTITUTE(E830," ","")&lt;&gt;"MiscelaneousArtist",E830&lt;&gt;"Miscelaneous"),"update Releases set ArtistId=(select ArtistId from Artists where Name=N'"&amp;SUBSTITUTE(trim(E830),"'","''")&amp;"' and EnterpriseId="&amp;EntId&amp;"), SearchKeywords=concat_ws(' ', Name, N'"&amp;SUBSTITUTE(trim(E830),"'","''")&amp;"',(select Name from Labels where LabelId=Releases.LabelId), ReleaseId, UPC, Catalog) where "&amp;IF(A830&lt;&gt;"","UPC="&amp;A830,"Catalog='"&amp;SUBSTITUTE(trim(B830),"'","''")&amp;"'")&amp;" and EnterpriseId="&amp;EntId,IF(and(F830&lt;&gt;"Main Primary Artist",SUBSTITUTE(E830," ","")&lt;&gt;"VariousArtists",SUBSTITUTE(E830," ","")&lt;&gt;"VariousArtist",E830&lt;&gt;"Various",SUBSTITUTE(E830," ","")&lt;&gt;"AssortedArtists",SUBSTITUTE(E830," ","")&lt;&gt;"AssortedArtist",E830&lt;&gt;"Assorted",SUBSTITUTE(E830," ","")&lt;&gt;"AsortedArtists",SUBSTITUTE(E830," ","")&lt;&gt;"AsortedArtist",E830&lt;&gt;"Asorted",E830&lt;&gt;"Other",,SUBSTITUTE(E830," ","")&lt;&gt;"MiscellaneousArtists",SUBSTITUTE(E830," ","")&lt;&gt;"MiscellaneousArtist",E830&lt;&gt;"Miscellaneous",SUBSTITUTE(E830," ","")&lt;&gt;"MiscelaneousArtists",SUBSTITUTE(E830," ","")&lt;&gt;"MiscelaneousArtist",E830&lt;&gt;"Miscelaneous"),"INSERT into Contributors VALUES (newid(), "&amp;IF(F830&lt;&gt;"Primary Artist", "(select RoleId from ContributorRoles where Name='"&amp;F830&amp;"'), 0", "49, 1")&amp; ", null, (select max(ReleaseId) from Releases where "&amp;IF(A830&lt;&gt;"","UPC="&amp;A830,"Catalog='"&amp;SUBSTITUTE(trim(B830),"'","''")&amp;"'")&amp;" and EnterpriseId="&amp;EntId&amp;"), (select ArtistId from Artists where Name=N'"&amp;SUBSTITUTE(trim(E830),"'","''")&amp;"' and EnterpriseId="&amp;EntId&amp;"), null)",""))</f>
        <v>INSERT into Contributors VALUES (newid(), 49, 1, null, (select max(ReleaseId) from Releases where UPC=766310710199 and EnterpriseId=647322), (select ArtistId from Artists where Name=N'oNinho' and EnterpriseId=647322), null)</v>
      </c>
    </row>
    <row r="831">
      <c r="A831" s="110">
        <v>7.66310710199E11</v>
      </c>
      <c r="B831" s="84"/>
      <c r="C831" s="134" t="str">
        <f t="array" ref="C831">ifs(and(isblank($A831),isblank($B831)),"", not(iserror(vlookup($A831&amp;$B831,'3) Release_Label'!$D:$D&amp;'3) Release_Label'!$E:$E,1,0))),vlookup($A831&amp;$B831,{'3) Release_Label'!$D:$D&amp;'3) Release_Label'!$E:$E,'3) Release_Label'!$F:$F},2,0), or(and(not(isblank($B831)),$B831=$B830,$A831&lt;&gt;$A830),and(not(isblank($A831)),$A831=$A830,$B831&lt;&gt;$B830)),"ID LISTS UNALIGNED",and($A831&lt;&gt;"",countif('3) Release_Label'!$D:$D,$A831)=0),"NO UPC MATCH in Release_Label",and($B831&lt;&gt;"",countif('3) Release_Label'!$E:$E,$B831)=0),"NO CATALOG ID MATCH in Release_Label",iserror(vlookup($A831&amp;$B831,'3) Release_Label'!$D:$D&amp;'3) Release_Label'!$E:$E,1,0)),"NO UPC-CATALOG ID pair MATCH in Release_Label" )</f>
        <v>Os Melhores do Mundo</v>
      </c>
      <c r="D831" s="134" t="str">
        <f t="array" ref="D831">ifs(and(isblank($A831),isblank($B831)),"", not(iserror(vlookup($A831&amp;$B831,'3) Release_Label'!$D:$D&amp;'3) Release_Label'!$E:$E,1,0))),vlookup($A831&amp;$B831,{'3) Release_Label'!$D:$D&amp;'3) Release_Label'!$E:$E,'3) Release_Label'!$H:$H},2,0), or(and(not(isblank($B831)),$B831=$B830,$A831&lt;&gt;$A830),and(not(isblank($A831)),$A831=$A830,$B831&lt;&gt;$B830)),"ID LISTS UNALIGNED",and($A831&lt;&gt;"",countif('3) Release_Label'!$D:$D,$A831)=0),"NO UPC MATCH in Release_Label",and($B831&lt;&gt;"",countif('3) Release_Label'!$E:$E,$B831)=0),"NO CATALOG ID MATCH in Release_Label",iserror(vlookup($A831&amp;$B831,'3) Release_Label'!$D:$D&amp;'3) Release_Label'!$E:$E,1,0)),"NO UPC-CATALOG ID pair MATCH in Release_Label" )</f>
        <v/>
      </c>
      <c r="E831" s="96" t="s">
        <v>105</v>
      </c>
      <c r="F831" s="140" t="s">
        <v>671</v>
      </c>
      <c r="G831" s="136" t="str">
        <f t="array" ref="G831">ifs(or($F831="",$F831="Main Primary Artist"),$F831,not(iserror(vlookup($F831,'Reference info'!$J$5:$J$8,1,0))),"Key Artist",not(iserror(vlookup($F831,'Reference info'!$J$38:$J$405,1,0))),"Performer",not(iserror(vlookup($F831,'Reference info'!$J$10:$J$36,1,0))),"Producer &amp; Engineer")</f>
        <v>Key Artist</v>
      </c>
      <c r="I831" s="8" t="str">
        <f>IF(AND(F831="Main Primary Artist",SUBSTITUTE(E831," ","")&lt;&gt;"VariousArtists",SUBSTITUTE(E831," ","")&lt;&gt;"VariousArtist",E831&lt;&gt;"Various",SUBSTITUTE(E831," ","")&lt;&gt;"AssortedArtists",SUBSTITUTE(E831," ","")&lt;&gt;"AssortedArtist",E831&lt;&gt;"Assorted",SUBSTITUTE(E831," ","")&lt;&gt;"AsortedArtists",SUBSTITUTE(E831," ","")&lt;&gt;"AsortedArtist",E831&lt;&gt;"Asorted",E831&lt;&gt;"Other",,SUBSTITUTE(E831," ","")&lt;&gt;"MiscellaneousArtists",SUBSTITUTE(E831," ","")&lt;&gt;"MiscellaneousArtist",E831&lt;&gt;"Miscellaneous",SUBSTITUTE(E831," ","")&lt;&gt;"MiscelaneousArtists",SUBSTITUTE(E831," ","")&lt;&gt;"MiscelaneousArtist",E831&lt;&gt;"Miscelaneous"),"update Releases set ArtistId=(select ArtistId from Artists where Name=N'"&amp;SUBSTITUTE(trim(E831),"'","''")&amp;"' and EnterpriseId="&amp;EntId&amp;"), SearchKeywords=concat_ws(' ', Name, N'"&amp;SUBSTITUTE(trim(E831),"'","''")&amp;"',(select Name from Labels where LabelId=Releases.LabelId), ReleaseId, UPC, Catalog) where "&amp;IF(A831&lt;&gt;"","UPC="&amp;A831,"Catalog='"&amp;SUBSTITUTE(trim(B831),"'","''")&amp;"'")&amp;" and EnterpriseId="&amp;EntId,IF(and(F831&lt;&gt;"Main Primary Artist",SUBSTITUTE(E831," ","")&lt;&gt;"VariousArtists",SUBSTITUTE(E831," ","")&lt;&gt;"VariousArtist",E831&lt;&gt;"Various",SUBSTITUTE(E831," ","")&lt;&gt;"AssortedArtists",SUBSTITUTE(E831," ","")&lt;&gt;"AssortedArtist",E831&lt;&gt;"Assorted",SUBSTITUTE(E831," ","")&lt;&gt;"AsortedArtists",SUBSTITUTE(E831," ","")&lt;&gt;"AsortedArtist",E831&lt;&gt;"Asorted",E831&lt;&gt;"Other",,SUBSTITUTE(E831," ","")&lt;&gt;"MiscellaneousArtists",SUBSTITUTE(E831," ","")&lt;&gt;"MiscellaneousArtist",E831&lt;&gt;"Miscellaneous",SUBSTITUTE(E831," ","")&lt;&gt;"MiscelaneousArtists",SUBSTITUTE(E831," ","")&lt;&gt;"MiscelaneousArtist",E831&lt;&gt;"Miscelaneous"),"INSERT into Contributors VALUES (newid(), "&amp;IF(F831&lt;&gt;"Primary Artist", "(select RoleId from ContributorRoles where Name='"&amp;F831&amp;"'), 0", "49, 1")&amp; ", null, (select max(ReleaseId) from Releases where "&amp;IF(A831&lt;&gt;"","UPC="&amp;A831,"Catalog='"&amp;SUBSTITUTE(trim(B831),"'","''")&amp;"'")&amp;" and EnterpriseId="&amp;EntId&amp;"), (select ArtistId from Artists where Name=N'"&amp;SUBSTITUTE(trim(E831),"'","''")&amp;"' and EnterpriseId="&amp;EntId&amp;"), null)",""))</f>
        <v>INSERT into Contributors VALUES (newid(), 49, 1, null, (select max(ReleaseId) from Releases where UPC=766310710199 and EnterpriseId=647322), (select ArtistId from Artists where Name=N'Onze' and EnterpriseId=647322), null)</v>
      </c>
    </row>
    <row r="832">
      <c r="A832" s="110">
        <v>7.66310710199E11</v>
      </c>
      <c r="B832" s="84"/>
      <c r="C832" s="134" t="str">
        <f t="array" ref="C832">ifs(and(isblank($A832),isblank($B832)),"", not(iserror(vlookup($A832&amp;$B832,'3) Release_Label'!$D:$D&amp;'3) Release_Label'!$E:$E,1,0))),vlookup($A832&amp;$B832,{'3) Release_Label'!$D:$D&amp;'3) Release_Label'!$E:$E,'3) Release_Label'!$F:$F},2,0), or(and(not(isblank($B832)),$B832=$B831,$A832&lt;&gt;$A831),and(not(isblank($A832)),$A832=$A831,$B832&lt;&gt;$B831)),"ID LISTS UNALIGNED",and($A832&lt;&gt;"",countif('3) Release_Label'!$D:$D,$A832)=0),"NO UPC MATCH in Release_Label",and($B832&lt;&gt;"",countif('3) Release_Label'!$E:$E,$B832)=0),"NO CATALOG ID MATCH in Release_Label",iserror(vlookup($A832&amp;$B832,'3) Release_Label'!$D:$D&amp;'3) Release_Label'!$E:$E,1,0)),"NO UPC-CATALOG ID pair MATCH in Release_Label" )</f>
        <v>Os Melhores do Mundo</v>
      </c>
      <c r="D832" s="134" t="str">
        <f t="array" ref="D832">ifs(and(isblank($A832),isblank($B832)),"", not(iserror(vlookup($A832&amp;$B832,'3) Release_Label'!$D:$D&amp;'3) Release_Label'!$E:$E,1,0))),vlookup($A832&amp;$B832,{'3) Release_Label'!$D:$D&amp;'3) Release_Label'!$E:$E,'3) Release_Label'!$H:$H},2,0), or(and(not(isblank($B832)),$B832=$B831,$A832&lt;&gt;$A831),and(not(isblank($A832)),$A832=$A831,$B832&lt;&gt;$B831)),"ID LISTS UNALIGNED",and($A832&lt;&gt;"",countif('3) Release_Label'!$D:$D,$A832)=0),"NO UPC MATCH in Release_Label",and($B832&lt;&gt;"",countif('3) Release_Label'!$E:$E,$B832)=0),"NO CATALOG ID MATCH in Release_Label",iserror(vlookup($A832&amp;$B832,'3) Release_Label'!$D:$D&amp;'3) Release_Label'!$E:$E,1,0)),"NO UPC-CATALOG ID pair MATCH in Release_Label" )</f>
        <v/>
      </c>
      <c r="E832" s="96" t="s">
        <v>103</v>
      </c>
      <c r="F832" s="140" t="s">
        <v>671</v>
      </c>
      <c r="G832" s="136" t="str">
        <f t="array" ref="G832">ifs(or($F832="",$F832="Main Primary Artist"),$F832,not(iserror(vlookup($F832,'Reference info'!$J$5:$J$8,1,0))),"Key Artist",not(iserror(vlookup($F832,'Reference info'!$J$38:$J$405,1,0))),"Performer",not(iserror(vlookup($F832,'Reference info'!$J$10:$J$36,1,0))),"Producer &amp; Engineer")</f>
        <v>Key Artist</v>
      </c>
      <c r="I832" s="8" t="str">
        <f>IF(AND(F832="Main Primary Artist",SUBSTITUTE(E832," ","")&lt;&gt;"VariousArtists",SUBSTITUTE(E832," ","")&lt;&gt;"VariousArtist",E832&lt;&gt;"Various",SUBSTITUTE(E832," ","")&lt;&gt;"AssortedArtists",SUBSTITUTE(E832," ","")&lt;&gt;"AssortedArtist",E832&lt;&gt;"Assorted",SUBSTITUTE(E832," ","")&lt;&gt;"AsortedArtists",SUBSTITUTE(E832," ","")&lt;&gt;"AsortedArtist",E832&lt;&gt;"Asorted",E832&lt;&gt;"Other",,SUBSTITUTE(E832," ","")&lt;&gt;"MiscellaneousArtists",SUBSTITUTE(E832," ","")&lt;&gt;"MiscellaneousArtist",E832&lt;&gt;"Miscellaneous",SUBSTITUTE(E832," ","")&lt;&gt;"MiscelaneousArtists",SUBSTITUTE(E832," ","")&lt;&gt;"MiscelaneousArtist",E832&lt;&gt;"Miscelaneous"),"update Releases set ArtistId=(select ArtistId from Artists where Name=N'"&amp;SUBSTITUTE(trim(E832),"'","''")&amp;"' and EnterpriseId="&amp;EntId&amp;"), SearchKeywords=concat_ws(' ', Name, N'"&amp;SUBSTITUTE(trim(E832),"'","''")&amp;"',(select Name from Labels where LabelId=Releases.LabelId), ReleaseId, UPC, Catalog) where "&amp;IF(A832&lt;&gt;"","UPC="&amp;A832,"Catalog='"&amp;SUBSTITUTE(trim(B832),"'","''")&amp;"'")&amp;" and EnterpriseId="&amp;EntId,IF(and(F832&lt;&gt;"Main Primary Artist",SUBSTITUTE(E832," ","")&lt;&gt;"VariousArtists",SUBSTITUTE(E832," ","")&lt;&gt;"VariousArtist",E832&lt;&gt;"Various",SUBSTITUTE(E832," ","")&lt;&gt;"AssortedArtists",SUBSTITUTE(E832," ","")&lt;&gt;"AssortedArtist",E832&lt;&gt;"Assorted",SUBSTITUTE(E832," ","")&lt;&gt;"AsortedArtists",SUBSTITUTE(E832," ","")&lt;&gt;"AsortedArtist",E832&lt;&gt;"Asorted",E832&lt;&gt;"Other",,SUBSTITUTE(E832," ","")&lt;&gt;"MiscellaneousArtists",SUBSTITUTE(E832," ","")&lt;&gt;"MiscellaneousArtist",E832&lt;&gt;"Miscellaneous",SUBSTITUTE(E832," ","")&lt;&gt;"MiscelaneousArtists",SUBSTITUTE(E832," ","")&lt;&gt;"MiscelaneousArtist",E832&lt;&gt;"Miscelaneous"),"INSERT into Contributors VALUES (newid(), "&amp;IF(F832&lt;&gt;"Primary Artist", "(select RoleId from ContributorRoles where Name='"&amp;F832&amp;"'), 0", "49, 1")&amp; ", null, (select max(ReleaseId) from Releases where "&amp;IF(A832&lt;&gt;"","UPC="&amp;A832,"Catalog='"&amp;SUBSTITUTE(trim(B832),"'","''")&amp;"'")&amp;" and EnterpriseId="&amp;EntId&amp;"), (select ArtistId from Artists where Name=N'"&amp;SUBSTITUTE(trim(E832),"'","''")&amp;"' and EnterpriseId="&amp;EntId&amp;"), null)",""))</f>
        <v>INSERT into Contributors VALUES (newid(), 49, 1, null, (select max(ReleaseId) from Releases where UPC=766310710199 and EnterpriseId=647322), (select ArtistId from Artists where Name=N'Th3agu' and EnterpriseId=647322), null)</v>
      </c>
    </row>
    <row r="833">
      <c r="A833" s="110">
        <v>7.66310710199E11</v>
      </c>
      <c r="B833" s="84"/>
      <c r="C833" s="134" t="str">
        <f t="array" ref="C833">ifs(and(isblank($A833),isblank($B833)),"", not(iserror(vlookup($A833&amp;$B833,'3) Release_Label'!$D:$D&amp;'3) Release_Label'!$E:$E,1,0))),vlookup($A833&amp;$B833,{'3) Release_Label'!$D:$D&amp;'3) Release_Label'!$E:$E,'3) Release_Label'!$F:$F},2,0), or(and(not(isblank($B833)),$B833=$B832,$A833&lt;&gt;$A832),and(not(isblank($A833)),$A833=$A832,$B833&lt;&gt;$B832)),"ID LISTS UNALIGNED",and($A833&lt;&gt;"",countif('3) Release_Label'!$D:$D,$A833)=0),"NO UPC MATCH in Release_Label",and($B833&lt;&gt;"",countif('3) Release_Label'!$E:$E,$B833)=0),"NO CATALOG ID MATCH in Release_Label",iserror(vlookup($A833&amp;$B833,'3) Release_Label'!$D:$D&amp;'3) Release_Label'!$E:$E,1,0)),"NO UPC-CATALOG ID pair MATCH in Release_Label" )</f>
        <v>Os Melhores do Mundo</v>
      </c>
      <c r="D833" s="134" t="str">
        <f t="array" ref="D833">ifs(and(isblank($A833),isblank($B833)),"", not(iserror(vlookup($A833&amp;$B833,'3) Release_Label'!$D:$D&amp;'3) Release_Label'!$E:$E,1,0))),vlookup($A833&amp;$B833,{'3) Release_Label'!$D:$D&amp;'3) Release_Label'!$E:$E,'3) Release_Label'!$H:$H},2,0), or(and(not(isblank($B833)),$B833=$B832,$A833&lt;&gt;$A832),and(not(isblank($A833)),$A833=$A832,$B833&lt;&gt;$B832)),"ID LISTS UNALIGNED",and($A833&lt;&gt;"",countif('3) Release_Label'!$D:$D,$A833)=0),"NO UPC MATCH in Release_Label",and($B833&lt;&gt;"",countif('3) Release_Label'!$E:$E,$B833)=0),"NO CATALOG ID MATCH in Release_Label",iserror(vlookup($A833&amp;$B833,'3) Release_Label'!$D:$D&amp;'3) Release_Label'!$E:$E,1,0)),"NO UPC-CATALOG ID pair MATCH in Release_Label" )</f>
        <v/>
      </c>
      <c r="E833" s="96" t="s">
        <v>101</v>
      </c>
      <c r="F833" s="140" t="s">
        <v>671</v>
      </c>
      <c r="G833" s="136" t="str">
        <f t="array" ref="G833">ifs(or($F833="",$F833="Main Primary Artist"),$F833,not(iserror(vlookup($F833,'Reference info'!$J$5:$J$8,1,0))),"Key Artist",not(iserror(vlookup($F833,'Reference info'!$J$38:$J$405,1,0))),"Performer",not(iserror(vlookup($F833,'Reference info'!$J$10:$J$36,1,0))),"Producer &amp; Engineer")</f>
        <v>Key Artist</v>
      </c>
      <c r="I833" s="8" t="str">
        <f>IF(AND(F833="Main Primary Artist",SUBSTITUTE(E833," ","")&lt;&gt;"VariousArtists",SUBSTITUTE(E833," ","")&lt;&gt;"VariousArtist",E833&lt;&gt;"Various",SUBSTITUTE(E833," ","")&lt;&gt;"AssortedArtists",SUBSTITUTE(E833," ","")&lt;&gt;"AssortedArtist",E833&lt;&gt;"Assorted",SUBSTITUTE(E833," ","")&lt;&gt;"AsortedArtists",SUBSTITUTE(E833," ","")&lt;&gt;"AsortedArtist",E833&lt;&gt;"Asorted",E833&lt;&gt;"Other",,SUBSTITUTE(E833," ","")&lt;&gt;"MiscellaneousArtists",SUBSTITUTE(E833," ","")&lt;&gt;"MiscellaneousArtist",E833&lt;&gt;"Miscellaneous",SUBSTITUTE(E833," ","")&lt;&gt;"MiscelaneousArtists",SUBSTITUTE(E833," ","")&lt;&gt;"MiscelaneousArtist",E833&lt;&gt;"Miscelaneous"),"update Releases set ArtistId=(select ArtistId from Artists where Name=N'"&amp;SUBSTITUTE(trim(E833),"'","''")&amp;"' and EnterpriseId="&amp;EntId&amp;"), SearchKeywords=concat_ws(' ', Name, N'"&amp;SUBSTITUTE(trim(E833),"'","''")&amp;"',(select Name from Labels where LabelId=Releases.LabelId), ReleaseId, UPC, Catalog) where "&amp;IF(A833&lt;&gt;"","UPC="&amp;A833,"Catalog='"&amp;SUBSTITUTE(trim(B833),"'","''")&amp;"'")&amp;" and EnterpriseId="&amp;EntId,IF(and(F833&lt;&gt;"Main Primary Artist",SUBSTITUTE(E833," ","")&lt;&gt;"VariousArtists",SUBSTITUTE(E833," ","")&lt;&gt;"VariousArtist",E833&lt;&gt;"Various",SUBSTITUTE(E833," ","")&lt;&gt;"AssortedArtists",SUBSTITUTE(E833," ","")&lt;&gt;"AssortedArtist",E833&lt;&gt;"Assorted",SUBSTITUTE(E833," ","")&lt;&gt;"AsortedArtists",SUBSTITUTE(E833," ","")&lt;&gt;"AsortedArtist",E833&lt;&gt;"Asorted",E833&lt;&gt;"Other",,SUBSTITUTE(E833," ","")&lt;&gt;"MiscellaneousArtists",SUBSTITUTE(E833," ","")&lt;&gt;"MiscellaneousArtist",E833&lt;&gt;"Miscellaneous",SUBSTITUTE(E833," ","")&lt;&gt;"MiscelaneousArtists",SUBSTITUTE(E833," ","")&lt;&gt;"MiscelaneousArtist",E833&lt;&gt;"Miscelaneous"),"INSERT into Contributors VALUES (newid(), "&amp;IF(F833&lt;&gt;"Primary Artist", "(select RoleId from ContributorRoles where Name='"&amp;F833&amp;"'), 0", "49, 1")&amp; ", null, (select max(ReleaseId) from Releases where "&amp;IF(A833&lt;&gt;"","UPC="&amp;A833,"Catalog='"&amp;SUBSTITUTE(trim(B833),"'","''")&amp;"'")&amp;" and EnterpriseId="&amp;EntId&amp;"), (select ArtistId from Artists where Name=N'"&amp;SUBSTITUTE(trim(E833),"'","''")&amp;"' and EnterpriseId="&amp;EntId&amp;"), null)",""))</f>
        <v>INSERT into Contributors VALUES (newid(), 49, 1, null, (select max(ReleaseId) from Releases where UPC=766310710199 and EnterpriseId=647322), (select ArtistId from Artists where Name=N'Trezze' and EnterpriseId=647322), null)</v>
      </c>
    </row>
    <row r="834">
      <c r="A834" s="110">
        <v>7.66310710199E11</v>
      </c>
      <c r="B834" s="84"/>
      <c r="C834" s="134" t="str">
        <f t="array" ref="C834">ifs(and(isblank($A834),isblank($B834)),"", not(iserror(vlookup($A834&amp;$B834,'3) Release_Label'!$D:$D&amp;'3) Release_Label'!$E:$E,1,0))),vlookup($A834&amp;$B834,{'3) Release_Label'!$D:$D&amp;'3) Release_Label'!$E:$E,'3) Release_Label'!$F:$F},2,0), or(and(not(isblank($B834)),$B834=$B833,$A834&lt;&gt;$A833),and(not(isblank($A834)),$A834=$A833,$B834&lt;&gt;$B833)),"ID LISTS UNALIGNED",and($A834&lt;&gt;"",countif('3) Release_Label'!$D:$D,$A834)=0),"NO UPC MATCH in Release_Label",and($B834&lt;&gt;"",countif('3) Release_Label'!$E:$E,$B834)=0),"NO CATALOG ID MATCH in Release_Label",iserror(vlookup($A834&amp;$B834,'3) Release_Label'!$D:$D&amp;'3) Release_Label'!$E:$E,1,0)),"NO UPC-CATALOG ID pair MATCH in Release_Label" )</f>
        <v>Os Melhores do Mundo</v>
      </c>
      <c r="D834" s="134" t="str">
        <f t="array" ref="D834">ifs(and(isblank($A834),isblank($B834)),"", not(iserror(vlookup($A834&amp;$B834,'3) Release_Label'!$D:$D&amp;'3) Release_Label'!$E:$E,1,0))),vlookup($A834&amp;$B834,{'3) Release_Label'!$D:$D&amp;'3) Release_Label'!$E:$E,'3) Release_Label'!$H:$H},2,0), or(and(not(isblank($B834)),$B834=$B833,$A834&lt;&gt;$A833),and(not(isblank($A834)),$A834=$A833,$B834&lt;&gt;$B833)),"ID LISTS UNALIGNED",and($A834&lt;&gt;"",countif('3) Release_Label'!$D:$D,$A834)=0),"NO UPC MATCH in Release_Label",and($B834&lt;&gt;"",countif('3) Release_Label'!$E:$E,$B834)=0),"NO CATALOG ID MATCH in Release_Label",iserror(vlookup($A834&amp;$B834,'3) Release_Label'!$D:$D&amp;'3) Release_Label'!$E:$E,1,0)),"NO UPC-CATALOG ID pair MATCH in Release_Label" )</f>
        <v/>
      </c>
      <c r="E834" s="96" t="s">
        <v>53</v>
      </c>
      <c r="F834" s="140" t="s">
        <v>666</v>
      </c>
      <c r="G834" s="136" t="str">
        <f t="array" ref="G834">ifs(or($F834="",$F834="Main Primary Artist"),$F834,not(iserror(vlookup($F834,'Reference info'!$J$5:$J$8,1,0))),"Key Artist",not(iserror(vlookup($F834,'Reference info'!$J$38:$J$405,1,0))),"Performer",not(iserror(vlookup($F834,'Reference info'!$J$10:$J$36,1,0))),"Producer &amp; Engineer")</f>
        <v>Main Primary Artist</v>
      </c>
      <c r="I834" s="8" t="str">
        <f>IF(AND(F834="Main Primary Artist",SUBSTITUTE(E834," ","")&lt;&gt;"VariousArtists",SUBSTITUTE(E834," ","")&lt;&gt;"VariousArtist",E834&lt;&gt;"Various",SUBSTITUTE(E834," ","")&lt;&gt;"AssortedArtists",SUBSTITUTE(E834," ","")&lt;&gt;"AssortedArtist",E834&lt;&gt;"Assorted",SUBSTITUTE(E834," ","")&lt;&gt;"AsortedArtists",SUBSTITUTE(E834," ","")&lt;&gt;"AsortedArtist",E834&lt;&gt;"Asorted",E834&lt;&gt;"Other",,SUBSTITUTE(E834," ","")&lt;&gt;"MiscellaneousArtists",SUBSTITUTE(E834," ","")&lt;&gt;"MiscellaneousArtist",E834&lt;&gt;"Miscellaneous",SUBSTITUTE(E834," ","")&lt;&gt;"MiscelaneousArtists",SUBSTITUTE(E834," ","")&lt;&gt;"MiscelaneousArtist",E834&lt;&gt;"Miscelaneous"),"update Releases set ArtistId=(select ArtistId from Artists where Name=N'"&amp;SUBSTITUTE(trim(E834),"'","''")&amp;"' and EnterpriseId="&amp;EntId&amp;"), SearchKeywords=concat_ws(' ', Name, N'"&amp;SUBSTITUTE(trim(E834),"'","''")&amp;"',(select Name from Labels where LabelId=Releases.LabelId), ReleaseId, UPC, Catalog) where "&amp;IF(A834&lt;&gt;"","UPC="&amp;A834,"Catalog='"&amp;SUBSTITUTE(trim(B834),"'","''")&amp;"'")&amp;" and EnterpriseId="&amp;EntId,IF(and(F834&lt;&gt;"Main Primary Artist",SUBSTITUTE(E834," ","")&lt;&gt;"VariousArtists",SUBSTITUTE(E834," ","")&lt;&gt;"VariousArtist",E834&lt;&gt;"Various",SUBSTITUTE(E834," ","")&lt;&gt;"AssortedArtists",SUBSTITUTE(E834," ","")&lt;&gt;"AssortedArtist",E834&lt;&gt;"Assorted",SUBSTITUTE(E834," ","")&lt;&gt;"AsortedArtists",SUBSTITUTE(E834," ","")&lt;&gt;"AsortedArtist",E834&lt;&gt;"Asorted",E834&lt;&gt;"Other",,SUBSTITUTE(E834," ","")&lt;&gt;"MiscellaneousArtists",SUBSTITUTE(E834," ","")&lt;&gt;"MiscellaneousArtist",E834&lt;&gt;"Miscellaneous",SUBSTITUTE(E834," ","")&lt;&gt;"MiscelaneousArtists",SUBSTITUTE(E834," ","")&lt;&gt;"MiscelaneousArtist",E834&lt;&gt;"Miscelaneous"),"INSERT into Contributors VALUES (newid(), "&amp;IF(F834&lt;&gt;"Primary Artist", "(select RoleId from ContributorRoles where Name='"&amp;F834&amp;"'), 0", "49, 1")&amp; ", null, (select max(ReleaseId) from Releases where "&amp;IF(A834&lt;&gt;"","UPC="&amp;A834,"Catalog='"&amp;SUBSTITUTE(trim(B834),"'","''")&amp;"'")&amp;" and EnterpriseId="&amp;EntId&amp;"), (select ArtistId from Artists where Name=N'"&amp;SUBSTITUTE(trim(E834),"'","''")&amp;"' and EnterpriseId="&amp;EntId&amp;"), null)",""))</f>
        <v>update Releases set ArtistId=(select ArtistId from Artists where Name=N'PeJota10*' and EnterpriseId=647322), SearchKeywords=concat_ws(' ', Name, N'PeJota10*',(select Name from Labels where LabelId=Releases.LabelId), ReleaseId, UPC, Catalog) where UPC=766310710199 and EnterpriseId=647322</v>
      </c>
    </row>
    <row r="835">
      <c r="A835" s="110">
        <v>7.66310710199E11</v>
      </c>
      <c r="B835" s="84"/>
      <c r="C835" s="134" t="str">
        <f t="array" ref="C835">ifs(and(isblank($A835),isblank($B835)),"", not(iserror(vlookup($A835&amp;$B835,'3) Release_Label'!$D:$D&amp;'3) Release_Label'!$E:$E,1,0))),vlookup($A835&amp;$B835,{'3) Release_Label'!$D:$D&amp;'3) Release_Label'!$E:$E,'3) Release_Label'!$F:$F},2,0), or(and(not(isblank($B835)),$B835=$B834,$A835&lt;&gt;$A834),and(not(isblank($A835)),$A835=$A834,$B835&lt;&gt;$B834)),"ID LISTS UNALIGNED",and($A835&lt;&gt;"",countif('3) Release_Label'!$D:$D,$A835)=0),"NO UPC MATCH in Release_Label",and($B835&lt;&gt;"",countif('3) Release_Label'!$E:$E,$B835)=0),"NO CATALOG ID MATCH in Release_Label",iserror(vlookup($A835&amp;$B835,'3) Release_Label'!$D:$D&amp;'3) Release_Label'!$E:$E,1,0)),"NO UPC-CATALOG ID pair MATCH in Release_Label" )</f>
        <v>Os Melhores do Mundo</v>
      </c>
      <c r="D835" s="134" t="str">
        <f t="array" ref="D835">ifs(and(isblank($A835),isblank($B835)),"", not(iserror(vlookup($A835&amp;$B835,'3) Release_Label'!$D:$D&amp;'3) Release_Label'!$E:$E,1,0))),vlookup($A835&amp;$B835,{'3) Release_Label'!$D:$D&amp;'3) Release_Label'!$E:$E,'3) Release_Label'!$H:$H},2,0), or(and(not(isblank($B835)),$B835=$B834,$A835&lt;&gt;$A834),and(not(isblank($A835)),$A835=$A834,$B835&lt;&gt;$B834)),"ID LISTS UNALIGNED",and($A835&lt;&gt;"",countif('3) Release_Label'!$D:$D,$A835)=0),"NO UPC MATCH in Release_Label",and($B835&lt;&gt;"",countif('3) Release_Label'!$E:$E,$B835)=0),"NO CATALOG ID MATCH in Release_Label",iserror(vlookup($A835&amp;$B835,'3) Release_Label'!$D:$D&amp;'3) Release_Label'!$E:$E,1,0)),"NO UPC-CATALOG ID pair MATCH in Release_Label" )</f>
        <v/>
      </c>
      <c r="E835" s="96" t="s">
        <v>53</v>
      </c>
      <c r="F835" s="135" t="s">
        <v>669</v>
      </c>
      <c r="G835" s="136" t="str">
        <f t="array" ref="G835">ifs(or($F835="",$F835="Main Primary Artist"),$F835,not(iserror(vlookup($F835,'Reference info'!$J$5:$J$8,1,0))),"Key Artist",not(iserror(vlookup($F835,'Reference info'!$J$38:$J$405,1,0))),"Performer",not(iserror(vlookup($F835,'Reference info'!$J$10:$J$36,1,0))),"Producer &amp; Engineer")</f>
        <v>Producer &amp; Engineer</v>
      </c>
      <c r="I835" s="8" t="str">
        <f>IF(AND(F835="Main Primary Artist",SUBSTITUTE(E835," ","")&lt;&gt;"VariousArtists",SUBSTITUTE(E835," ","")&lt;&gt;"VariousArtist",E835&lt;&gt;"Various",SUBSTITUTE(E835," ","")&lt;&gt;"AssortedArtists",SUBSTITUTE(E835," ","")&lt;&gt;"AssortedArtist",E835&lt;&gt;"Assorted",SUBSTITUTE(E835," ","")&lt;&gt;"AsortedArtists",SUBSTITUTE(E835," ","")&lt;&gt;"AsortedArtist",E835&lt;&gt;"Asorted",E835&lt;&gt;"Other",,SUBSTITUTE(E835," ","")&lt;&gt;"MiscellaneousArtists",SUBSTITUTE(E835," ","")&lt;&gt;"MiscellaneousArtist",E835&lt;&gt;"Miscellaneous",SUBSTITUTE(E835," ","")&lt;&gt;"MiscelaneousArtists",SUBSTITUTE(E835," ","")&lt;&gt;"MiscelaneousArtist",E835&lt;&gt;"Miscelaneous"),"update Releases set ArtistId=(select ArtistId from Artists where Name=N'"&amp;SUBSTITUTE(trim(E835),"'","''")&amp;"' and EnterpriseId="&amp;EntId&amp;"), SearchKeywords=concat_ws(' ', Name, N'"&amp;SUBSTITUTE(trim(E835),"'","''")&amp;"',(select Name from Labels where LabelId=Releases.LabelId), ReleaseId, UPC, Catalog) where "&amp;IF(A835&lt;&gt;"","UPC="&amp;A835,"Catalog='"&amp;SUBSTITUTE(trim(B835),"'","''")&amp;"'")&amp;" and EnterpriseId="&amp;EntId,IF(and(F835&lt;&gt;"Main Primary Artist",SUBSTITUTE(E835," ","")&lt;&gt;"VariousArtists",SUBSTITUTE(E835," ","")&lt;&gt;"VariousArtist",E835&lt;&gt;"Various",SUBSTITUTE(E835," ","")&lt;&gt;"AssortedArtists",SUBSTITUTE(E835," ","")&lt;&gt;"AssortedArtist",E835&lt;&gt;"Assorted",SUBSTITUTE(E835," ","")&lt;&gt;"AsortedArtists",SUBSTITUTE(E835," ","")&lt;&gt;"AsortedArtist",E835&lt;&gt;"Asorted",E835&lt;&gt;"Other",,SUBSTITUTE(E835," ","")&lt;&gt;"MiscellaneousArtists",SUBSTITUTE(E835," ","")&lt;&gt;"MiscellaneousArtist",E835&lt;&gt;"Miscellaneous",SUBSTITUTE(E835," ","")&lt;&gt;"MiscelaneousArtists",SUBSTITUTE(E835," ","")&lt;&gt;"MiscelaneousArtist",E835&lt;&gt;"Miscelaneous"),"INSERT into Contributors VALUES (newid(), "&amp;IF(F835&lt;&gt;"Primary Artist", "(select RoleId from ContributorRoles where Name='"&amp;F835&amp;"'), 0", "49, 1")&amp; ", null, (select max(ReleaseId) from Releases where "&amp;IF(A835&lt;&gt;"","UPC="&amp;A835,"Catalog='"&amp;SUBSTITUTE(trim(B835),"'","''")&amp;"'")&amp;" and EnterpriseId="&amp;EntId&amp;"), (select ArtistId from Artists where Name=N'"&amp;SUBSTITUTE(trim(E835),"'","''")&amp;"' and EnterpriseId="&amp;EntId&amp;"), null)",""))</f>
        <v>INSERT into Contributors VALUES (newid(), (select RoleId from ContributorRoles where Name='Engineer'), 0, null, (select max(ReleaseId) from Releases where UPC=766310710199 and EnterpriseId=647322), (select ArtistId from Artists where Name=N'PeJota10*' and EnterpriseId=647322), null)</v>
      </c>
    </row>
    <row r="836">
      <c r="A836" s="110">
        <v>7.83385158855E11</v>
      </c>
      <c r="B836" s="84"/>
      <c r="C836" s="134" t="str">
        <f t="array" ref="C836">ifs(and(isblank($A836),isblank($B836)),"", not(iserror(vlookup($A836&amp;$B836,'3) Release_Label'!$D:$D&amp;'3) Release_Label'!$E:$E,1,0))),vlookup($A836&amp;$B836,{'3) Release_Label'!$D:$D&amp;'3) Release_Label'!$E:$E,'3) Release_Label'!$F:$F},2,0), or(and(not(isblank($B836)),$B836=$B835,$A836&lt;&gt;$A835),and(not(isblank($A836)),$A836=$A835,$B836&lt;&gt;$B835)),"ID LISTS UNALIGNED",and($A836&lt;&gt;"",countif('3) Release_Label'!$D:$D,$A836)=0),"NO UPC MATCH in Release_Label",and($B836&lt;&gt;"",countif('3) Release_Label'!$E:$E,$B836)=0),"NO CATALOG ID MATCH in Release_Label",iserror(vlookup($A836&amp;$B836,'3) Release_Label'!$D:$D&amp;'3) Release_Label'!$E:$E,1,0)),"NO UPC-CATALOG ID pair MATCH in Release_Label" )</f>
        <v>General Divino</v>
      </c>
      <c r="D836" s="134" t="str">
        <f t="array" ref="D836">ifs(and(isblank($A836),isblank($B836)),"", not(iserror(vlookup($A836&amp;$B836,'3) Release_Label'!$D:$D&amp;'3) Release_Label'!$E:$E,1,0))),vlookup($A836&amp;$B836,{'3) Release_Label'!$D:$D&amp;'3) Release_Label'!$E:$E,'3) Release_Label'!$H:$H},2,0), or(and(not(isblank($B836)),$B836=$B835,$A836&lt;&gt;$A835),and(not(isblank($A836)),$A836=$A835,$B836&lt;&gt;$B835)),"ID LISTS UNALIGNED",and($A836&lt;&gt;"",countif('3) Release_Label'!$D:$D,$A836)=0),"NO UPC MATCH in Release_Label",and($B836&lt;&gt;"",countif('3) Release_Label'!$E:$E,$B836)=0),"NO CATALOG ID MATCH in Release_Label",iserror(vlookup($A836&amp;$B836,'3) Release_Label'!$D:$D&amp;'3) Release_Label'!$E:$E,1,0)),"NO UPC-CATALOG ID pair MATCH in Release_Label" )</f>
        <v>Speed Up</v>
      </c>
      <c r="E836" s="96" t="s">
        <v>53</v>
      </c>
      <c r="F836" s="135" t="s">
        <v>667</v>
      </c>
      <c r="G836" s="136" t="str">
        <f t="array" ref="G836">ifs(or($F836="",$F836="Main Primary Artist"),$F836,not(iserror(vlookup($F836,'Reference info'!$J$5:$J$8,1,0))),"Key Artist",not(iserror(vlookup($F836,'Reference info'!$J$38:$J$405,1,0))),"Performer",not(iserror(vlookup($F836,'Reference info'!$J$10:$J$36,1,0))),"Producer &amp; Engineer")</f>
        <v>Producer &amp; Engineer</v>
      </c>
      <c r="I836" s="8" t="str">
        <f>IF(AND(F836="Main Primary Artist",SUBSTITUTE(E836," ","")&lt;&gt;"VariousArtists",SUBSTITUTE(E836," ","")&lt;&gt;"VariousArtist",E836&lt;&gt;"Various",SUBSTITUTE(E836," ","")&lt;&gt;"AssortedArtists",SUBSTITUTE(E836," ","")&lt;&gt;"AssortedArtist",E836&lt;&gt;"Assorted",SUBSTITUTE(E836," ","")&lt;&gt;"AsortedArtists",SUBSTITUTE(E836," ","")&lt;&gt;"AsortedArtist",E836&lt;&gt;"Asorted",E836&lt;&gt;"Other",,SUBSTITUTE(E836," ","")&lt;&gt;"MiscellaneousArtists",SUBSTITUTE(E836," ","")&lt;&gt;"MiscellaneousArtist",E836&lt;&gt;"Miscellaneous",SUBSTITUTE(E836," ","")&lt;&gt;"MiscelaneousArtists",SUBSTITUTE(E836," ","")&lt;&gt;"MiscelaneousArtist",E836&lt;&gt;"Miscelaneous"),"update Releases set ArtistId=(select ArtistId from Artists where Name=N'"&amp;SUBSTITUTE(trim(E836),"'","''")&amp;"' and EnterpriseId="&amp;EntId&amp;"), SearchKeywords=concat_ws(' ', Name, N'"&amp;SUBSTITUTE(trim(E836),"'","''")&amp;"',(select Name from Labels where LabelId=Releases.LabelId), ReleaseId, UPC, Catalog) where "&amp;IF(A836&lt;&gt;"","UPC="&amp;A836,"Catalog='"&amp;SUBSTITUTE(trim(B836),"'","''")&amp;"'")&amp;" and EnterpriseId="&amp;EntId,IF(and(F836&lt;&gt;"Main Primary Artist",SUBSTITUTE(E836," ","")&lt;&gt;"VariousArtists",SUBSTITUTE(E836," ","")&lt;&gt;"VariousArtist",E836&lt;&gt;"Various",SUBSTITUTE(E836," ","")&lt;&gt;"AssortedArtists",SUBSTITUTE(E836," ","")&lt;&gt;"AssortedArtist",E836&lt;&gt;"Assorted",SUBSTITUTE(E836," ","")&lt;&gt;"AsortedArtists",SUBSTITUTE(E836," ","")&lt;&gt;"AsortedArtist",E836&lt;&gt;"Asorted",E836&lt;&gt;"Other",,SUBSTITUTE(E836," ","")&lt;&gt;"MiscellaneousArtists",SUBSTITUTE(E836," ","")&lt;&gt;"MiscellaneousArtist",E836&lt;&gt;"Miscellaneous",SUBSTITUTE(E836," ","")&lt;&gt;"MiscelaneousArtists",SUBSTITUTE(E836," ","")&lt;&gt;"MiscelaneousArtist",E836&lt;&gt;"Miscelaneous"),"INSERT into Contributors VALUES (newid(), "&amp;IF(F836&lt;&gt;"Primary Artist", "(select RoleId from ContributorRoles where Name='"&amp;F836&amp;"'), 0", "49, 1")&amp; ", null, (select max(ReleaseId) from Releases where "&amp;IF(A836&lt;&gt;"","UPC="&amp;A836,"Catalog='"&amp;SUBSTITUTE(trim(B836),"'","''")&amp;"'")&amp;" and EnterpriseId="&amp;EntId&amp;"), (select ArtistId from Artists where Name=N'"&amp;SUBSTITUTE(trim(E836),"'","''")&amp;"' and EnterpriseId="&amp;EntId&amp;"), null)",""))</f>
        <v>INSERT into Contributors VALUES (newid(), (select RoleId from ContributorRoles where Name='Producer'), 0, null, (select max(ReleaseId) from Releases where UPC=783385158855 and EnterpriseId=647322), (select ArtistId from Artists where Name=N'PeJota10*' and EnterpriseId=647322), null)</v>
      </c>
    </row>
    <row r="837">
      <c r="A837" s="110">
        <v>7.83385158855E11</v>
      </c>
      <c r="B837" s="84"/>
      <c r="C837" s="134" t="str">
        <f t="array" ref="C837">ifs(and(isblank($A837),isblank($B837)),"", not(iserror(vlookup($A837&amp;$B837,'3) Release_Label'!$D:$D&amp;'3) Release_Label'!$E:$E,1,0))),vlookup($A837&amp;$B837,{'3) Release_Label'!$D:$D&amp;'3) Release_Label'!$E:$E,'3) Release_Label'!$F:$F},2,0), or(and(not(isblank($B837)),$B837=$B836,$A837&lt;&gt;$A836),and(not(isblank($A837)),$A837=$A836,$B837&lt;&gt;$B836)),"ID LISTS UNALIGNED",and($A837&lt;&gt;"",countif('3) Release_Label'!$D:$D,$A837)=0),"NO UPC MATCH in Release_Label",and($B837&lt;&gt;"",countif('3) Release_Label'!$E:$E,$B837)=0),"NO CATALOG ID MATCH in Release_Label",iserror(vlookup($A837&amp;$B837,'3) Release_Label'!$D:$D&amp;'3) Release_Label'!$E:$E,1,0)),"NO UPC-CATALOG ID pair MATCH in Release_Label" )</f>
        <v>General Divino</v>
      </c>
      <c r="D837" s="134" t="str">
        <f t="array" ref="D837">ifs(and(isblank($A837),isblank($B837)),"", not(iserror(vlookup($A837&amp;$B837,'3) Release_Label'!$D:$D&amp;'3) Release_Label'!$E:$E,1,0))),vlookup($A837&amp;$B837,{'3) Release_Label'!$D:$D&amp;'3) Release_Label'!$E:$E,'3) Release_Label'!$H:$H},2,0), or(and(not(isblank($B837)),$B837=$B836,$A837&lt;&gt;$A836),and(not(isblank($A837)),$A837=$A836,$B837&lt;&gt;$B836)),"ID LISTS UNALIGNED",and($A837&lt;&gt;"",countif('3) Release_Label'!$D:$D,$A837)=0),"NO UPC MATCH in Release_Label",and($B837&lt;&gt;"",countif('3) Release_Label'!$E:$E,$B837)=0),"NO CATALOG ID MATCH in Release_Label",iserror(vlookup($A837&amp;$B837,'3) Release_Label'!$D:$D&amp;'3) Release_Label'!$E:$E,1,0)),"NO UPC-CATALOG ID pair MATCH in Release_Label" )</f>
        <v>Speed Up</v>
      </c>
      <c r="E837" s="96" t="s">
        <v>97</v>
      </c>
      <c r="F837" s="140" t="s">
        <v>671</v>
      </c>
      <c r="G837" s="136" t="str">
        <f t="array" ref="G837">ifs(or($F837="",$F837="Main Primary Artist"),$F837,not(iserror(vlookup($F837,'Reference info'!$J$5:$J$8,1,0))),"Key Artist",not(iserror(vlookup($F837,'Reference info'!$J$38:$J$405,1,0))),"Performer",not(iserror(vlookup($F837,'Reference info'!$J$10:$J$36,1,0))),"Producer &amp; Engineer")</f>
        <v>Key Artist</v>
      </c>
      <c r="I837" s="8" t="str">
        <f>IF(AND(F837="Main Primary Artist",SUBSTITUTE(E837," ","")&lt;&gt;"VariousArtists",SUBSTITUTE(E837," ","")&lt;&gt;"VariousArtist",E837&lt;&gt;"Various",SUBSTITUTE(E837," ","")&lt;&gt;"AssortedArtists",SUBSTITUTE(E837," ","")&lt;&gt;"AssortedArtist",E837&lt;&gt;"Assorted",SUBSTITUTE(E837," ","")&lt;&gt;"AsortedArtists",SUBSTITUTE(E837," ","")&lt;&gt;"AsortedArtist",E837&lt;&gt;"Asorted",E837&lt;&gt;"Other",,SUBSTITUTE(E837," ","")&lt;&gt;"MiscellaneousArtists",SUBSTITUTE(E837," ","")&lt;&gt;"MiscellaneousArtist",E837&lt;&gt;"Miscellaneous",SUBSTITUTE(E837," ","")&lt;&gt;"MiscelaneousArtists",SUBSTITUTE(E837," ","")&lt;&gt;"MiscelaneousArtist",E837&lt;&gt;"Miscelaneous"),"update Releases set ArtistId=(select ArtistId from Artists where Name=N'"&amp;SUBSTITUTE(trim(E837),"'","''")&amp;"' and EnterpriseId="&amp;EntId&amp;"), SearchKeywords=concat_ws(' ', Name, N'"&amp;SUBSTITUTE(trim(E837),"'","''")&amp;"',(select Name from Labels where LabelId=Releases.LabelId), ReleaseId, UPC, Catalog) where "&amp;IF(A837&lt;&gt;"","UPC="&amp;A837,"Catalog='"&amp;SUBSTITUTE(trim(B837),"'","''")&amp;"'")&amp;" and EnterpriseId="&amp;EntId,IF(and(F837&lt;&gt;"Main Primary Artist",SUBSTITUTE(E837," ","")&lt;&gt;"VariousArtists",SUBSTITUTE(E837," ","")&lt;&gt;"VariousArtist",E837&lt;&gt;"Various",SUBSTITUTE(E837," ","")&lt;&gt;"AssortedArtists",SUBSTITUTE(E837," ","")&lt;&gt;"AssortedArtist",E837&lt;&gt;"Assorted",SUBSTITUTE(E837," ","")&lt;&gt;"AsortedArtists",SUBSTITUTE(E837," ","")&lt;&gt;"AsortedArtist",E837&lt;&gt;"Asorted",E837&lt;&gt;"Other",,SUBSTITUTE(E837," ","")&lt;&gt;"MiscellaneousArtists",SUBSTITUTE(E837," ","")&lt;&gt;"MiscellaneousArtist",E837&lt;&gt;"Miscellaneous",SUBSTITUTE(E837," ","")&lt;&gt;"MiscelaneousArtists",SUBSTITUTE(E837," ","")&lt;&gt;"MiscelaneousArtist",E837&lt;&gt;"Miscelaneous"),"INSERT into Contributors VALUES (newid(), "&amp;IF(F837&lt;&gt;"Primary Artist", "(select RoleId from ContributorRoles where Name='"&amp;F837&amp;"'), 0", "49, 1")&amp; ", null, (select max(ReleaseId) from Releases where "&amp;IF(A837&lt;&gt;"","UPC="&amp;A837,"Catalog='"&amp;SUBSTITUTE(trim(B837),"'","''")&amp;"'")&amp;" and EnterpriseId="&amp;EntId&amp;"), (select ArtistId from Artists where Name=N'"&amp;SUBSTITUTE(trim(E837),"'","''")&amp;"' and EnterpriseId="&amp;EntId&amp;"), null)",""))</f>
        <v>INSERT into Contributors VALUES (newid(), 49, 1, null, (select max(ReleaseId) from Releases where UPC=783385158855 and EnterpriseId=647322), (select ArtistId from Artists where Name=N'Atilla' and EnterpriseId=647322), null)</v>
      </c>
    </row>
    <row r="838">
      <c r="A838" s="110">
        <v>7.83385158855E11</v>
      </c>
      <c r="B838" s="84"/>
      <c r="C838" s="134" t="str">
        <f t="array" ref="C838">ifs(and(isblank($A838),isblank($B838)),"", not(iserror(vlookup($A838&amp;$B838,'3) Release_Label'!$D:$D&amp;'3) Release_Label'!$E:$E,1,0))),vlookup($A838&amp;$B838,{'3) Release_Label'!$D:$D&amp;'3) Release_Label'!$E:$E,'3) Release_Label'!$F:$F},2,0), or(and(not(isblank($B838)),$B838=$B837,$A838&lt;&gt;$A837),and(not(isblank($A838)),$A838=$A837,$B838&lt;&gt;$B837)),"ID LISTS UNALIGNED",and($A838&lt;&gt;"",countif('3) Release_Label'!$D:$D,$A838)=0),"NO UPC MATCH in Release_Label",and($B838&lt;&gt;"",countif('3) Release_Label'!$E:$E,$B838)=0),"NO CATALOG ID MATCH in Release_Label",iserror(vlookup($A838&amp;$B838,'3) Release_Label'!$D:$D&amp;'3) Release_Label'!$E:$E,1,0)),"NO UPC-CATALOG ID pair MATCH in Release_Label" )</f>
        <v>General Divino</v>
      </c>
      <c r="D838" s="134" t="str">
        <f t="array" ref="D838">ifs(and(isblank($A838),isblank($B838)),"", not(iserror(vlookup($A838&amp;$B838,'3) Release_Label'!$D:$D&amp;'3) Release_Label'!$E:$E,1,0))),vlookup($A838&amp;$B838,{'3) Release_Label'!$D:$D&amp;'3) Release_Label'!$E:$E,'3) Release_Label'!$H:$H},2,0), or(and(not(isblank($B838)),$B838=$B837,$A838&lt;&gt;$A837),and(not(isblank($A838)),$A838=$A837,$B838&lt;&gt;$B837)),"ID LISTS UNALIGNED",and($A838&lt;&gt;"",countif('3) Release_Label'!$D:$D,$A838)=0),"NO UPC MATCH in Release_Label",and($B838&lt;&gt;"",countif('3) Release_Label'!$E:$E,$B838)=0),"NO CATALOG ID MATCH in Release_Label",iserror(vlookup($A838&amp;$B838,'3) Release_Label'!$D:$D&amp;'3) Release_Label'!$E:$E,1,0)),"NO UPC-CATALOG ID pair MATCH in Release_Label" )</f>
        <v>Speed Up</v>
      </c>
      <c r="E838" s="96" t="s">
        <v>53</v>
      </c>
      <c r="F838" s="140" t="s">
        <v>666</v>
      </c>
      <c r="G838" s="136" t="str">
        <f t="array" ref="G838">ifs(or($F838="",$F838="Main Primary Artist"),$F838,not(iserror(vlookup($F838,'Reference info'!$J$5:$J$8,1,0))),"Key Artist",not(iserror(vlookup($F838,'Reference info'!$J$38:$J$405,1,0))),"Performer",not(iserror(vlookup($F838,'Reference info'!$J$10:$J$36,1,0))),"Producer &amp; Engineer")</f>
        <v>Main Primary Artist</v>
      </c>
      <c r="I838" s="8" t="str">
        <f>IF(AND(F838="Main Primary Artist",SUBSTITUTE(E838," ","")&lt;&gt;"VariousArtists",SUBSTITUTE(E838," ","")&lt;&gt;"VariousArtist",E838&lt;&gt;"Various",SUBSTITUTE(E838," ","")&lt;&gt;"AssortedArtists",SUBSTITUTE(E838," ","")&lt;&gt;"AssortedArtist",E838&lt;&gt;"Assorted",SUBSTITUTE(E838," ","")&lt;&gt;"AsortedArtists",SUBSTITUTE(E838," ","")&lt;&gt;"AsortedArtist",E838&lt;&gt;"Asorted",E838&lt;&gt;"Other",,SUBSTITUTE(E838," ","")&lt;&gt;"MiscellaneousArtists",SUBSTITUTE(E838," ","")&lt;&gt;"MiscellaneousArtist",E838&lt;&gt;"Miscellaneous",SUBSTITUTE(E838," ","")&lt;&gt;"MiscelaneousArtists",SUBSTITUTE(E838," ","")&lt;&gt;"MiscelaneousArtist",E838&lt;&gt;"Miscelaneous"),"update Releases set ArtistId=(select ArtistId from Artists where Name=N'"&amp;SUBSTITUTE(trim(E838),"'","''")&amp;"' and EnterpriseId="&amp;EntId&amp;"), SearchKeywords=concat_ws(' ', Name, N'"&amp;SUBSTITUTE(trim(E838),"'","''")&amp;"',(select Name from Labels where LabelId=Releases.LabelId), ReleaseId, UPC, Catalog) where "&amp;IF(A838&lt;&gt;"","UPC="&amp;A838,"Catalog='"&amp;SUBSTITUTE(trim(B838),"'","''")&amp;"'")&amp;" and EnterpriseId="&amp;EntId,IF(and(F838&lt;&gt;"Main Primary Artist",SUBSTITUTE(E838," ","")&lt;&gt;"VariousArtists",SUBSTITUTE(E838," ","")&lt;&gt;"VariousArtist",E838&lt;&gt;"Various",SUBSTITUTE(E838," ","")&lt;&gt;"AssortedArtists",SUBSTITUTE(E838," ","")&lt;&gt;"AssortedArtist",E838&lt;&gt;"Assorted",SUBSTITUTE(E838," ","")&lt;&gt;"AsortedArtists",SUBSTITUTE(E838," ","")&lt;&gt;"AsortedArtist",E838&lt;&gt;"Asorted",E838&lt;&gt;"Other",,SUBSTITUTE(E838," ","")&lt;&gt;"MiscellaneousArtists",SUBSTITUTE(E838," ","")&lt;&gt;"MiscellaneousArtist",E838&lt;&gt;"Miscellaneous",SUBSTITUTE(E838," ","")&lt;&gt;"MiscelaneousArtists",SUBSTITUTE(E838," ","")&lt;&gt;"MiscelaneousArtist",E838&lt;&gt;"Miscelaneous"),"INSERT into Contributors VALUES (newid(), "&amp;IF(F838&lt;&gt;"Primary Artist", "(select RoleId from ContributorRoles where Name='"&amp;F838&amp;"'), 0", "49, 1")&amp; ", null, (select max(ReleaseId) from Releases where "&amp;IF(A838&lt;&gt;"","UPC="&amp;A838,"Catalog='"&amp;SUBSTITUTE(trim(B838),"'","''")&amp;"'")&amp;" and EnterpriseId="&amp;EntId&amp;"), (select ArtistId from Artists where Name=N'"&amp;SUBSTITUTE(trim(E838),"'","''")&amp;"' and EnterpriseId="&amp;EntId&amp;"), null)",""))</f>
        <v>update Releases set ArtistId=(select ArtistId from Artists where Name=N'PeJota10*' and EnterpriseId=647322), SearchKeywords=concat_ws(' ', Name, N'PeJota10*',(select Name from Labels where LabelId=Releases.LabelId), ReleaseId, UPC, Catalog) where UPC=783385158855 and EnterpriseId=647322</v>
      </c>
    </row>
    <row r="839">
      <c r="A839" s="110">
        <v>7.83385158855E11</v>
      </c>
      <c r="B839" s="84"/>
      <c r="C839" s="134" t="str">
        <f t="array" ref="C839">ifs(and(isblank($A839),isblank($B839)),"", not(iserror(vlookup($A839&amp;$B839,'3) Release_Label'!$D:$D&amp;'3) Release_Label'!$E:$E,1,0))),vlookup($A839&amp;$B839,{'3) Release_Label'!$D:$D&amp;'3) Release_Label'!$E:$E,'3) Release_Label'!$F:$F},2,0), or(and(not(isblank($B839)),$B839=$B838,$A839&lt;&gt;$A838),and(not(isblank($A839)),$A839=$A838,$B839&lt;&gt;$B838)),"ID LISTS UNALIGNED",and($A839&lt;&gt;"",countif('3) Release_Label'!$D:$D,$A839)=0),"NO UPC MATCH in Release_Label",and($B839&lt;&gt;"",countif('3) Release_Label'!$E:$E,$B839)=0),"NO CATALOG ID MATCH in Release_Label",iserror(vlookup($A839&amp;$B839,'3) Release_Label'!$D:$D&amp;'3) Release_Label'!$E:$E,1,0)),"NO UPC-CATALOG ID pair MATCH in Release_Label" )</f>
        <v>General Divino</v>
      </c>
      <c r="D839" s="134" t="str">
        <f t="array" ref="D839">ifs(and(isblank($A839),isblank($B839)),"", not(iserror(vlookup($A839&amp;$B839,'3) Release_Label'!$D:$D&amp;'3) Release_Label'!$E:$E,1,0))),vlookup($A839&amp;$B839,{'3) Release_Label'!$D:$D&amp;'3) Release_Label'!$E:$E,'3) Release_Label'!$H:$H},2,0), or(and(not(isblank($B839)),$B839=$B838,$A839&lt;&gt;$A838),and(not(isblank($A839)),$A839=$A838,$B839&lt;&gt;$B838)),"ID LISTS UNALIGNED",and($A839&lt;&gt;"",countif('3) Release_Label'!$D:$D,$A839)=0),"NO UPC MATCH in Release_Label",and($B839&lt;&gt;"",countif('3) Release_Label'!$E:$E,$B839)=0),"NO CATALOG ID MATCH in Release_Label",iserror(vlookup($A839&amp;$B839,'3) Release_Label'!$D:$D&amp;'3) Release_Label'!$E:$E,1,0)),"NO UPC-CATALOG ID pair MATCH in Release_Label" )</f>
        <v>Speed Up</v>
      </c>
      <c r="E839" s="96" t="s">
        <v>53</v>
      </c>
      <c r="F839" s="135" t="s">
        <v>669</v>
      </c>
      <c r="G839" s="136" t="str">
        <f t="array" ref="G839">ifs(or($F839="",$F839="Main Primary Artist"),$F839,not(iserror(vlookup($F839,'Reference info'!$J$5:$J$8,1,0))),"Key Artist",not(iserror(vlookup($F839,'Reference info'!$J$38:$J$405,1,0))),"Performer",not(iserror(vlookup($F839,'Reference info'!$J$10:$J$36,1,0))),"Producer &amp; Engineer")</f>
        <v>Producer &amp; Engineer</v>
      </c>
      <c r="I839" s="8" t="str">
        <f>IF(AND(F839="Main Primary Artist",SUBSTITUTE(E839," ","")&lt;&gt;"VariousArtists",SUBSTITUTE(E839," ","")&lt;&gt;"VariousArtist",E839&lt;&gt;"Various",SUBSTITUTE(E839," ","")&lt;&gt;"AssortedArtists",SUBSTITUTE(E839," ","")&lt;&gt;"AssortedArtist",E839&lt;&gt;"Assorted",SUBSTITUTE(E839," ","")&lt;&gt;"AsortedArtists",SUBSTITUTE(E839," ","")&lt;&gt;"AsortedArtist",E839&lt;&gt;"Asorted",E839&lt;&gt;"Other",,SUBSTITUTE(E839," ","")&lt;&gt;"MiscellaneousArtists",SUBSTITUTE(E839," ","")&lt;&gt;"MiscellaneousArtist",E839&lt;&gt;"Miscellaneous",SUBSTITUTE(E839," ","")&lt;&gt;"MiscelaneousArtists",SUBSTITUTE(E839," ","")&lt;&gt;"MiscelaneousArtist",E839&lt;&gt;"Miscelaneous"),"update Releases set ArtistId=(select ArtistId from Artists where Name=N'"&amp;SUBSTITUTE(trim(E839),"'","''")&amp;"' and EnterpriseId="&amp;EntId&amp;"), SearchKeywords=concat_ws(' ', Name, N'"&amp;SUBSTITUTE(trim(E839),"'","''")&amp;"',(select Name from Labels where LabelId=Releases.LabelId), ReleaseId, UPC, Catalog) where "&amp;IF(A839&lt;&gt;"","UPC="&amp;A839,"Catalog='"&amp;SUBSTITUTE(trim(B839),"'","''")&amp;"'")&amp;" and EnterpriseId="&amp;EntId,IF(and(F839&lt;&gt;"Main Primary Artist",SUBSTITUTE(E839," ","")&lt;&gt;"VariousArtists",SUBSTITUTE(E839," ","")&lt;&gt;"VariousArtist",E839&lt;&gt;"Various",SUBSTITUTE(E839," ","")&lt;&gt;"AssortedArtists",SUBSTITUTE(E839," ","")&lt;&gt;"AssortedArtist",E839&lt;&gt;"Assorted",SUBSTITUTE(E839," ","")&lt;&gt;"AsortedArtists",SUBSTITUTE(E839," ","")&lt;&gt;"AsortedArtist",E839&lt;&gt;"Asorted",E839&lt;&gt;"Other",,SUBSTITUTE(E839," ","")&lt;&gt;"MiscellaneousArtists",SUBSTITUTE(E839," ","")&lt;&gt;"MiscellaneousArtist",E839&lt;&gt;"Miscellaneous",SUBSTITUTE(E839," ","")&lt;&gt;"MiscelaneousArtists",SUBSTITUTE(E839," ","")&lt;&gt;"MiscelaneousArtist",E839&lt;&gt;"Miscelaneous"),"INSERT into Contributors VALUES (newid(), "&amp;IF(F839&lt;&gt;"Primary Artist", "(select RoleId from ContributorRoles where Name='"&amp;F839&amp;"'), 0", "49, 1")&amp; ", null, (select max(ReleaseId) from Releases where "&amp;IF(A839&lt;&gt;"","UPC="&amp;A839,"Catalog='"&amp;SUBSTITUTE(trim(B839),"'","''")&amp;"'")&amp;" and EnterpriseId="&amp;EntId&amp;"), (select ArtistId from Artists where Name=N'"&amp;SUBSTITUTE(trim(E839),"'","''")&amp;"' and EnterpriseId="&amp;EntId&amp;"), null)",""))</f>
        <v>INSERT into Contributors VALUES (newid(), (select RoleId from ContributorRoles where Name='Engineer'), 0, null, (select max(ReleaseId) from Releases where UPC=783385158855 and EnterpriseId=647322), (select ArtistId from Artists where Name=N'PeJota10*' and EnterpriseId=647322), null)</v>
      </c>
    </row>
    <row r="840">
      <c r="A840" s="110">
        <v>7.83385158862E11</v>
      </c>
      <c r="B840" s="84"/>
      <c r="C840" s="134" t="str">
        <f t="array" ref="C840">ifs(and(isblank($A840),isblank($B840)),"", not(iserror(vlookup($A840&amp;$B840,'3) Release_Label'!$D:$D&amp;'3) Release_Label'!$E:$E,1,0))),vlookup($A840&amp;$B840,{'3) Release_Label'!$D:$D&amp;'3) Release_Label'!$E:$E,'3) Release_Label'!$F:$F},2,0), or(and(not(isblank($B840)),$B840=$B839,$A840&lt;&gt;$A839),and(not(isblank($A840)),$A840=$A839,$B840&lt;&gt;$B839)),"ID LISTS UNALIGNED",and($A840&lt;&gt;"",countif('3) Release_Label'!$D:$D,$A840)=0),"NO UPC MATCH in Release_Label",and($B840&lt;&gt;"",countif('3) Release_Label'!$E:$E,$B840)=0),"NO CATALOG ID MATCH in Release_Label",iserror(vlookup($A840&amp;$B840,'3) Release_Label'!$D:$D&amp;'3) Release_Label'!$E:$E,1,0)),"NO UPC-CATALOG ID pair MATCH in Release_Label" )</f>
        <v>General Divino</v>
      </c>
      <c r="D840" s="134" t="str">
        <f t="array" ref="D840">ifs(and(isblank($A840),isblank($B840)),"", not(iserror(vlookup($A840&amp;$B840,'3) Release_Label'!$D:$D&amp;'3) Release_Label'!$E:$E,1,0))),vlookup($A840&amp;$B840,{'3) Release_Label'!$D:$D&amp;'3) Release_Label'!$E:$E,'3) Release_Label'!$H:$H},2,0), or(and(not(isblank($B840)),$B840=$B839,$A840&lt;&gt;$A839),and(not(isblank($A840)),$A840=$A839,$B840&lt;&gt;$B839)),"ID LISTS UNALIGNED",and($A840&lt;&gt;"",countif('3) Release_Label'!$D:$D,$A840)=0),"NO UPC MATCH in Release_Label",and($B840&lt;&gt;"",countif('3) Release_Label'!$E:$E,$B840)=0),"NO CATALOG ID MATCH in Release_Label",iserror(vlookup($A840&amp;$B840,'3) Release_Label'!$D:$D&amp;'3) Release_Label'!$E:$E,1,0)),"NO UPC-CATALOG ID pair MATCH in Release_Label" )</f>
        <v/>
      </c>
      <c r="E840" s="96" t="s">
        <v>53</v>
      </c>
      <c r="F840" s="135" t="s">
        <v>667</v>
      </c>
      <c r="G840" s="136" t="str">
        <f t="array" ref="G840">ifs(or($F840="",$F840="Main Primary Artist"),$F840,not(iserror(vlookup($F840,'Reference info'!$J$5:$J$8,1,0))),"Key Artist",not(iserror(vlookup($F840,'Reference info'!$J$38:$J$405,1,0))),"Performer",not(iserror(vlookup($F840,'Reference info'!$J$10:$J$36,1,0))),"Producer &amp; Engineer")</f>
        <v>Producer &amp; Engineer</v>
      </c>
      <c r="I840" s="8" t="str">
        <f>IF(AND(F840="Main Primary Artist",SUBSTITUTE(E840," ","")&lt;&gt;"VariousArtists",SUBSTITUTE(E840," ","")&lt;&gt;"VariousArtist",E840&lt;&gt;"Various",SUBSTITUTE(E840," ","")&lt;&gt;"AssortedArtists",SUBSTITUTE(E840," ","")&lt;&gt;"AssortedArtist",E840&lt;&gt;"Assorted",SUBSTITUTE(E840," ","")&lt;&gt;"AsortedArtists",SUBSTITUTE(E840," ","")&lt;&gt;"AsortedArtist",E840&lt;&gt;"Asorted",E840&lt;&gt;"Other",,SUBSTITUTE(E840," ","")&lt;&gt;"MiscellaneousArtists",SUBSTITUTE(E840," ","")&lt;&gt;"MiscellaneousArtist",E840&lt;&gt;"Miscellaneous",SUBSTITUTE(E840," ","")&lt;&gt;"MiscelaneousArtists",SUBSTITUTE(E840," ","")&lt;&gt;"MiscelaneousArtist",E840&lt;&gt;"Miscelaneous"),"update Releases set ArtistId=(select ArtistId from Artists where Name=N'"&amp;SUBSTITUTE(trim(E840),"'","''")&amp;"' and EnterpriseId="&amp;EntId&amp;"), SearchKeywords=concat_ws(' ', Name, N'"&amp;SUBSTITUTE(trim(E840),"'","''")&amp;"',(select Name from Labels where LabelId=Releases.LabelId), ReleaseId, UPC, Catalog) where "&amp;IF(A840&lt;&gt;"","UPC="&amp;A840,"Catalog='"&amp;SUBSTITUTE(trim(B840),"'","''")&amp;"'")&amp;" and EnterpriseId="&amp;EntId,IF(and(F840&lt;&gt;"Main Primary Artist",SUBSTITUTE(E840," ","")&lt;&gt;"VariousArtists",SUBSTITUTE(E840," ","")&lt;&gt;"VariousArtist",E840&lt;&gt;"Various",SUBSTITUTE(E840," ","")&lt;&gt;"AssortedArtists",SUBSTITUTE(E840," ","")&lt;&gt;"AssortedArtist",E840&lt;&gt;"Assorted",SUBSTITUTE(E840," ","")&lt;&gt;"AsortedArtists",SUBSTITUTE(E840," ","")&lt;&gt;"AsortedArtist",E840&lt;&gt;"Asorted",E840&lt;&gt;"Other",,SUBSTITUTE(E840," ","")&lt;&gt;"MiscellaneousArtists",SUBSTITUTE(E840," ","")&lt;&gt;"MiscellaneousArtist",E840&lt;&gt;"Miscellaneous",SUBSTITUTE(E840," ","")&lt;&gt;"MiscelaneousArtists",SUBSTITUTE(E840," ","")&lt;&gt;"MiscelaneousArtist",E840&lt;&gt;"Miscelaneous"),"INSERT into Contributors VALUES (newid(), "&amp;IF(F840&lt;&gt;"Primary Artist", "(select RoleId from ContributorRoles where Name='"&amp;F840&amp;"'), 0", "49, 1")&amp; ", null, (select max(ReleaseId) from Releases where "&amp;IF(A840&lt;&gt;"","UPC="&amp;A840,"Catalog='"&amp;SUBSTITUTE(trim(B840),"'","''")&amp;"'")&amp;" and EnterpriseId="&amp;EntId&amp;"), (select ArtistId from Artists where Name=N'"&amp;SUBSTITUTE(trim(E840),"'","''")&amp;"' and EnterpriseId="&amp;EntId&amp;"), null)",""))</f>
        <v>INSERT into Contributors VALUES (newid(), (select RoleId from ContributorRoles where Name='Producer'), 0, null, (select max(ReleaseId) from Releases where UPC=783385158862 and EnterpriseId=647322), (select ArtistId from Artists where Name=N'PeJota10*' and EnterpriseId=647322), null)</v>
      </c>
    </row>
    <row r="841">
      <c r="A841" s="110">
        <v>7.83385158862E11</v>
      </c>
      <c r="B841" s="84"/>
      <c r="C841" s="134" t="str">
        <f t="array" ref="C841">ifs(and(isblank($A841),isblank($B841)),"", not(iserror(vlookup($A841&amp;$B841,'3) Release_Label'!$D:$D&amp;'3) Release_Label'!$E:$E,1,0))),vlookup($A841&amp;$B841,{'3) Release_Label'!$D:$D&amp;'3) Release_Label'!$E:$E,'3) Release_Label'!$F:$F},2,0), or(and(not(isblank($B841)),$B841=$B840,$A841&lt;&gt;$A840),and(not(isblank($A841)),$A841=$A840,$B841&lt;&gt;$B840)),"ID LISTS UNALIGNED",and($A841&lt;&gt;"",countif('3) Release_Label'!$D:$D,$A841)=0),"NO UPC MATCH in Release_Label",and($B841&lt;&gt;"",countif('3) Release_Label'!$E:$E,$B841)=0),"NO CATALOG ID MATCH in Release_Label",iserror(vlookup($A841&amp;$B841,'3) Release_Label'!$D:$D&amp;'3) Release_Label'!$E:$E,1,0)),"NO UPC-CATALOG ID pair MATCH in Release_Label" )</f>
        <v>General Divino</v>
      </c>
      <c r="D841" s="134" t="str">
        <f t="array" ref="D841">ifs(and(isblank($A841),isblank($B841)),"", not(iserror(vlookup($A841&amp;$B841,'3) Release_Label'!$D:$D&amp;'3) Release_Label'!$E:$E,1,0))),vlookup($A841&amp;$B841,{'3) Release_Label'!$D:$D&amp;'3) Release_Label'!$E:$E,'3) Release_Label'!$H:$H},2,0), or(and(not(isblank($B841)),$B841=$B840,$A841&lt;&gt;$A840),and(not(isblank($A841)),$A841=$A840,$B841&lt;&gt;$B840)),"ID LISTS UNALIGNED",and($A841&lt;&gt;"",countif('3) Release_Label'!$D:$D,$A841)=0),"NO UPC MATCH in Release_Label",and($B841&lt;&gt;"",countif('3) Release_Label'!$E:$E,$B841)=0),"NO CATALOG ID MATCH in Release_Label",iserror(vlookup($A841&amp;$B841,'3) Release_Label'!$D:$D&amp;'3) Release_Label'!$E:$E,1,0)),"NO UPC-CATALOG ID pair MATCH in Release_Label" )</f>
        <v/>
      </c>
      <c r="E841" s="96" t="s">
        <v>97</v>
      </c>
      <c r="F841" s="140" t="s">
        <v>671</v>
      </c>
      <c r="G841" s="136" t="str">
        <f t="array" ref="G841">ifs(or($F841="",$F841="Main Primary Artist"),$F841,not(iserror(vlookup($F841,'Reference info'!$J$5:$J$8,1,0))),"Key Artist",not(iserror(vlookup($F841,'Reference info'!$J$38:$J$405,1,0))),"Performer",not(iserror(vlookup($F841,'Reference info'!$J$10:$J$36,1,0))),"Producer &amp; Engineer")</f>
        <v>Key Artist</v>
      </c>
      <c r="I841" s="8" t="str">
        <f>IF(AND(F841="Main Primary Artist",SUBSTITUTE(E841," ","")&lt;&gt;"VariousArtists",SUBSTITUTE(E841," ","")&lt;&gt;"VariousArtist",E841&lt;&gt;"Various",SUBSTITUTE(E841," ","")&lt;&gt;"AssortedArtists",SUBSTITUTE(E841," ","")&lt;&gt;"AssortedArtist",E841&lt;&gt;"Assorted",SUBSTITUTE(E841," ","")&lt;&gt;"AsortedArtists",SUBSTITUTE(E841," ","")&lt;&gt;"AsortedArtist",E841&lt;&gt;"Asorted",E841&lt;&gt;"Other",,SUBSTITUTE(E841," ","")&lt;&gt;"MiscellaneousArtists",SUBSTITUTE(E841," ","")&lt;&gt;"MiscellaneousArtist",E841&lt;&gt;"Miscellaneous",SUBSTITUTE(E841," ","")&lt;&gt;"MiscelaneousArtists",SUBSTITUTE(E841," ","")&lt;&gt;"MiscelaneousArtist",E841&lt;&gt;"Miscelaneous"),"update Releases set ArtistId=(select ArtistId from Artists where Name=N'"&amp;SUBSTITUTE(trim(E841),"'","''")&amp;"' and EnterpriseId="&amp;EntId&amp;"), SearchKeywords=concat_ws(' ', Name, N'"&amp;SUBSTITUTE(trim(E841),"'","''")&amp;"',(select Name from Labels where LabelId=Releases.LabelId), ReleaseId, UPC, Catalog) where "&amp;IF(A841&lt;&gt;"","UPC="&amp;A841,"Catalog='"&amp;SUBSTITUTE(trim(B841),"'","''")&amp;"'")&amp;" and EnterpriseId="&amp;EntId,IF(and(F841&lt;&gt;"Main Primary Artist",SUBSTITUTE(E841," ","")&lt;&gt;"VariousArtists",SUBSTITUTE(E841," ","")&lt;&gt;"VariousArtist",E841&lt;&gt;"Various",SUBSTITUTE(E841," ","")&lt;&gt;"AssortedArtists",SUBSTITUTE(E841," ","")&lt;&gt;"AssortedArtist",E841&lt;&gt;"Assorted",SUBSTITUTE(E841," ","")&lt;&gt;"AsortedArtists",SUBSTITUTE(E841," ","")&lt;&gt;"AsortedArtist",E841&lt;&gt;"Asorted",E841&lt;&gt;"Other",,SUBSTITUTE(E841," ","")&lt;&gt;"MiscellaneousArtists",SUBSTITUTE(E841," ","")&lt;&gt;"MiscellaneousArtist",E841&lt;&gt;"Miscellaneous",SUBSTITUTE(E841," ","")&lt;&gt;"MiscelaneousArtists",SUBSTITUTE(E841," ","")&lt;&gt;"MiscelaneousArtist",E841&lt;&gt;"Miscelaneous"),"INSERT into Contributors VALUES (newid(), "&amp;IF(F841&lt;&gt;"Primary Artist", "(select RoleId from ContributorRoles where Name='"&amp;F841&amp;"'), 0", "49, 1")&amp; ", null, (select max(ReleaseId) from Releases where "&amp;IF(A841&lt;&gt;"","UPC="&amp;A841,"Catalog='"&amp;SUBSTITUTE(trim(B841),"'","''")&amp;"'")&amp;" and EnterpriseId="&amp;EntId&amp;"), (select ArtistId from Artists where Name=N'"&amp;SUBSTITUTE(trim(E841),"'","''")&amp;"' and EnterpriseId="&amp;EntId&amp;"), null)",""))</f>
        <v>INSERT into Contributors VALUES (newid(), 49, 1, null, (select max(ReleaseId) from Releases where UPC=783385158862 and EnterpriseId=647322), (select ArtistId from Artists where Name=N'Atilla' and EnterpriseId=647322), null)</v>
      </c>
    </row>
    <row r="842">
      <c r="A842" s="110">
        <v>7.83385158862E11</v>
      </c>
      <c r="B842" s="84"/>
      <c r="C842" s="134" t="str">
        <f t="array" ref="C842">ifs(and(isblank($A842),isblank($B842)),"", not(iserror(vlookup($A842&amp;$B842,'3) Release_Label'!$D:$D&amp;'3) Release_Label'!$E:$E,1,0))),vlookup($A842&amp;$B842,{'3) Release_Label'!$D:$D&amp;'3) Release_Label'!$E:$E,'3) Release_Label'!$F:$F},2,0), or(and(not(isblank($B842)),$B842=$B841,$A842&lt;&gt;$A841),and(not(isblank($A842)),$A842=$A841,$B842&lt;&gt;$B841)),"ID LISTS UNALIGNED",and($A842&lt;&gt;"",countif('3) Release_Label'!$D:$D,$A842)=0),"NO UPC MATCH in Release_Label",and($B842&lt;&gt;"",countif('3) Release_Label'!$E:$E,$B842)=0),"NO CATALOG ID MATCH in Release_Label",iserror(vlookup($A842&amp;$B842,'3) Release_Label'!$D:$D&amp;'3) Release_Label'!$E:$E,1,0)),"NO UPC-CATALOG ID pair MATCH in Release_Label" )</f>
        <v>General Divino</v>
      </c>
      <c r="D842" s="134" t="str">
        <f t="array" ref="D842">ifs(and(isblank($A842),isblank($B842)),"", not(iserror(vlookup($A842&amp;$B842,'3) Release_Label'!$D:$D&amp;'3) Release_Label'!$E:$E,1,0))),vlookup($A842&amp;$B842,{'3) Release_Label'!$D:$D&amp;'3) Release_Label'!$E:$E,'3) Release_Label'!$H:$H},2,0), or(and(not(isblank($B842)),$B842=$B841,$A842&lt;&gt;$A841),and(not(isblank($A842)),$A842=$A841,$B842&lt;&gt;$B841)),"ID LISTS UNALIGNED",and($A842&lt;&gt;"",countif('3) Release_Label'!$D:$D,$A842)=0),"NO UPC MATCH in Release_Label",and($B842&lt;&gt;"",countif('3) Release_Label'!$E:$E,$B842)=0),"NO CATALOG ID MATCH in Release_Label",iserror(vlookup($A842&amp;$B842,'3) Release_Label'!$D:$D&amp;'3) Release_Label'!$E:$E,1,0)),"NO UPC-CATALOG ID pair MATCH in Release_Label" )</f>
        <v/>
      </c>
      <c r="E842" s="96" t="s">
        <v>53</v>
      </c>
      <c r="F842" s="140" t="s">
        <v>666</v>
      </c>
      <c r="G842" s="136" t="str">
        <f t="array" ref="G842">ifs(or($F842="",$F842="Main Primary Artist"),$F842,not(iserror(vlookup($F842,'Reference info'!$J$5:$J$8,1,0))),"Key Artist",not(iserror(vlookup($F842,'Reference info'!$J$38:$J$405,1,0))),"Performer",not(iserror(vlookup($F842,'Reference info'!$J$10:$J$36,1,0))),"Producer &amp; Engineer")</f>
        <v>Main Primary Artist</v>
      </c>
      <c r="I842" s="8" t="str">
        <f>IF(AND(F842="Main Primary Artist",SUBSTITUTE(E842," ","")&lt;&gt;"VariousArtists",SUBSTITUTE(E842," ","")&lt;&gt;"VariousArtist",E842&lt;&gt;"Various",SUBSTITUTE(E842," ","")&lt;&gt;"AssortedArtists",SUBSTITUTE(E842," ","")&lt;&gt;"AssortedArtist",E842&lt;&gt;"Assorted",SUBSTITUTE(E842," ","")&lt;&gt;"AsortedArtists",SUBSTITUTE(E842," ","")&lt;&gt;"AsortedArtist",E842&lt;&gt;"Asorted",E842&lt;&gt;"Other",,SUBSTITUTE(E842," ","")&lt;&gt;"MiscellaneousArtists",SUBSTITUTE(E842," ","")&lt;&gt;"MiscellaneousArtist",E842&lt;&gt;"Miscellaneous",SUBSTITUTE(E842," ","")&lt;&gt;"MiscelaneousArtists",SUBSTITUTE(E842," ","")&lt;&gt;"MiscelaneousArtist",E842&lt;&gt;"Miscelaneous"),"update Releases set ArtistId=(select ArtistId from Artists where Name=N'"&amp;SUBSTITUTE(trim(E842),"'","''")&amp;"' and EnterpriseId="&amp;EntId&amp;"), SearchKeywords=concat_ws(' ', Name, N'"&amp;SUBSTITUTE(trim(E842),"'","''")&amp;"',(select Name from Labels where LabelId=Releases.LabelId), ReleaseId, UPC, Catalog) where "&amp;IF(A842&lt;&gt;"","UPC="&amp;A842,"Catalog='"&amp;SUBSTITUTE(trim(B842),"'","''")&amp;"'")&amp;" and EnterpriseId="&amp;EntId,IF(and(F842&lt;&gt;"Main Primary Artist",SUBSTITUTE(E842," ","")&lt;&gt;"VariousArtists",SUBSTITUTE(E842," ","")&lt;&gt;"VariousArtist",E842&lt;&gt;"Various",SUBSTITUTE(E842," ","")&lt;&gt;"AssortedArtists",SUBSTITUTE(E842," ","")&lt;&gt;"AssortedArtist",E842&lt;&gt;"Assorted",SUBSTITUTE(E842," ","")&lt;&gt;"AsortedArtists",SUBSTITUTE(E842," ","")&lt;&gt;"AsortedArtist",E842&lt;&gt;"Asorted",E842&lt;&gt;"Other",,SUBSTITUTE(E842," ","")&lt;&gt;"MiscellaneousArtists",SUBSTITUTE(E842," ","")&lt;&gt;"MiscellaneousArtist",E842&lt;&gt;"Miscellaneous",SUBSTITUTE(E842," ","")&lt;&gt;"MiscelaneousArtists",SUBSTITUTE(E842," ","")&lt;&gt;"MiscelaneousArtist",E842&lt;&gt;"Miscelaneous"),"INSERT into Contributors VALUES (newid(), "&amp;IF(F842&lt;&gt;"Primary Artist", "(select RoleId from ContributorRoles where Name='"&amp;F842&amp;"'), 0", "49, 1")&amp; ", null, (select max(ReleaseId) from Releases where "&amp;IF(A842&lt;&gt;"","UPC="&amp;A842,"Catalog='"&amp;SUBSTITUTE(trim(B842),"'","''")&amp;"'")&amp;" and EnterpriseId="&amp;EntId&amp;"), (select ArtistId from Artists where Name=N'"&amp;SUBSTITUTE(trim(E842),"'","''")&amp;"' and EnterpriseId="&amp;EntId&amp;"), null)",""))</f>
        <v>update Releases set ArtistId=(select ArtistId from Artists where Name=N'PeJota10*' and EnterpriseId=647322), SearchKeywords=concat_ws(' ', Name, N'PeJota10*',(select Name from Labels where LabelId=Releases.LabelId), ReleaseId, UPC, Catalog) where UPC=783385158862 and EnterpriseId=647322</v>
      </c>
    </row>
    <row r="843">
      <c r="A843" s="110">
        <v>7.83385158862E11</v>
      </c>
      <c r="B843" s="84"/>
      <c r="C843" s="134" t="str">
        <f t="array" ref="C843">ifs(and(isblank($A843),isblank($B843)),"", not(iserror(vlookup($A843&amp;$B843,'3) Release_Label'!$D:$D&amp;'3) Release_Label'!$E:$E,1,0))),vlookup($A843&amp;$B843,{'3) Release_Label'!$D:$D&amp;'3) Release_Label'!$E:$E,'3) Release_Label'!$F:$F},2,0), or(and(not(isblank($B843)),$B843=$B842,$A843&lt;&gt;$A842),and(not(isblank($A843)),$A843=$A842,$B843&lt;&gt;$B842)),"ID LISTS UNALIGNED",and($A843&lt;&gt;"",countif('3) Release_Label'!$D:$D,$A843)=0),"NO UPC MATCH in Release_Label",and($B843&lt;&gt;"",countif('3) Release_Label'!$E:$E,$B843)=0),"NO CATALOG ID MATCH in Release_Label",iserror(vlookup($A843&amp;$B843,'3) Release_Label'!$D:$D&amp;'3) Release_Label'!$E:$E,1,0)),"NO UPC-CATALOG ID pair MATCH in Release_Label" )</f>
        <v>General Divino</v>
      </c>
      <c r="D843" s="134" t="str">
        <f t="array" ref="D843">ifs(and(isblank($A843),isblank($B843)),"", not(iserror(vlookup($A843&amp;$B843,'3) Release_Label'!$D:$D&amp;'3) Release_Label'!$E:$E,1,0))),vlookup($A843&amp;$B843,{'3) Release_Label'!$D:$D&amp;'3) Release_Label'!$E:$E,'3) Release_Label'!$H:$H},2,0), or(and(not(isblank($B843)),$B843=$B842,$A843&lt;&gt;$A842),and(not(isblank($A843)),$A843=$A842,$B843&lt;&gt;$B842)),"ID LISTS UNALIGNED",and($A843&lt;&gt;"",countif('3) Release_Label'!$D:$D,$A843)=0),"NO UPC MATCH in Release_Label",and($B843&lt;&gt;"",countif('3) Release_Label'!$E:$E,$B843)=0),"NO CATALOG ID MATCH in Release_Label",iserror(vlookup($A843&amp;$B843,'3) Release_Label'!$D:$D&amp;'3) Release_Label'!$E:$E,1,0)),"NO UPC-CATALOG ID pair MATCH in Release_Label" )</f>
        <v/>
      </c>
      <c r="E843" s="96" t="s">
        <v>53</v>
      </c>
      <c r="F843" s="135" t="s">
        <v>669</v>
      </c>
      <c r="G843" s="136" t="str">
        <f t="array" ref="G843">ifs(or($F843="",$F843="Main Primary Artist"),$F843,not(iserror(vlookup($F843,'Reference info'!$J$5:$J$8,1,0))),"Key Artist",not(iserror(vlookup($F843,'Reference info'!$J$38:$J$405,1,0))),"Performer",not(iserror(vlookup($F843,'Reference info'!$J$10:$J$36,1,0))),"Producer &amp; Engineer")</f>
        <v>Producer &amp; Engineer</v>
      </c>
      <c r="I843" s="8" t="str">
        <f>IF(AND(F843="Main Primary Artist",SUBSTITUTE(E843," ","")&lt;&gt;"VariousArtists",SUBSTITUTE(E843," ","")&lt;&gt;"VariousArtist",E843&lt;&gt;"Various",SUBSTITUTE(E843," ","")&lt;&gt;"AssortedArtists",SUBSTITUTE(E843," ","")&lt;&gt;"AssortedArtist",E843&lt;&gt;"Assorted",SUBSTITUTE(E843," ","")&lt;&gt;"AsortedArtists",SUBSTITUTE(E843," ","")&lt;&gt;"AsortedArtist",E843&lt;&gt;"Asorted",E843&lt;&gt;"Other",,SUBSTITUTE(E843," ","")&lt;&gt;"MiscellaneousArtists",SUBSTITUTE(E843," ","")&lt;&gt;"MiscellaneousArtist",E843&lt;&gt;"Miscellaneous",SUBSTITUTE(E843," ","")&lt;&gt;"MiscelaneousArtists",SUBSTITUTE(E843," ","")&lt;&gt;"MiscelaneousArtist",E843&lt;&gt;"Miscelaneous"),"update Releases set ArtistId=(select ArtistId from Artists where Name=N'"&amp;SUBSTITUTE(trim(E843),"'","''")&amp;"' and EnterpriseId="&amp;EntId&amp;"), SearchKeywords=concat_ws(' ', Name, N'"&amp;SUBSTITUTE(trim(E843),"'","''")&amp;"',(select Name from Labels where LabelId=Releases.LabelId), ReleaseId, UPC, Catalog) where "&amp;IF(A843&lt;&gt;"","UPC="&amp;A843,"Catalog='"&amp;SUBSTITUTE(trim(B843),"'","''")&amp;"'")&amp;" and EnterpriseId="&amp;EntId,IF(and(F843&lt;&gt;"Main Primary Artist",SUBSTITUTE(E843," ","")&lt;&gt;"VariousArtists",SUBSTITUTE(E843," ","")&lt;&gt;"VariousArtist",E843&lt;&gt;"Various",SUBSTITUTE(E843," ","")&lt;&gt;"AssortedArtists",SUBSTITUTE(E843," ","")&lt;&gt;"AssortedArtist",E843&lt;&gt;"Assorted",SUBSTITUTE(E843," ","")&lt;&gt;"AsortedArtists",SUBSTITUTE(E843," ","")&lt;&gt;"AsortedArtist",E843&lt;&gt;"Asorted",E843&lt;&gt;"Other",,SUBSTITUTE(E843," ","")&lt;&gt;"MiscellaneousArtists",SUBSTITUTE(E843," ","")&lt;&gt;"MiscellaneousArtist",E843&lt;&gt;"Miscellaneous",SUBSTITUTE(E843," ","")&lt;&gt;"MiscelaneousArtists",SUBSTITUTE(E843," ","")&lt;&gt;"MiscelaneousArtist",E843&lt;&gt;"Miscelaneous"),"INSERT into Contributors VALUES (newid(), "&amp;IF(F843&lt;&gt;"Primary Artist", "(select RoleId from ContributorRoles where Name='"&amp;F843&amp;"'), 0", "49, 1")&amp; ", null, (select max(ReleaseId) from Releases where "&amp;IF(A843&lt;&gt;"","UPC="&amp;A843,"Catalog='"&amp;SUBSTITUTE(trim(B843),"'","''")&amp;"'")&amp;" and EnterpriseId="&amp;EntId&amp;"), (select ArtistId from Artists where Name=N'"&amp;SUBSTITUTE(trim(E843),"'","''")&amp;"' and EnterpriseId="&amp;EntId&amp;"), null)",""))</f>
        <v>INSERT into Contributors VALUES (newid(), (select RoleId from ContributorRoles where Name='Engineer'), 0, null, (select max(ReleaseId) from Releases where UPC=783385158862 and EnterpriseId=647322), (select ArtistId from Artists where Name=N'PeJota10*' and EnterpriseId=647322), null)</v>
      </c>
    </row>
    <row r="844">
      <c r="A844" s="110">
        <v>7.83385386753E11</v>
      </c>
      <c r="B844" s="84"/>
      <c r="C844" s="134" t="str">
        <f t="array" ref="C844">ifs(and(isblank($A844),isblank($B844)),"", not(iserror(vlookup($A844&amp;$B844,'3) Release_Label'!$D:$D&amp;'3) Release_Label'!$E:$E,1,0))),vlookup($A844&amp;$B844,{'3) Release_Label'!$D:$D&amp;'3) Release_Label'!$E:$E,'3) Release_Label'!$F:$F},2,0), or(and(not(isblank($B844)),$B844=$B843,$A844&lt;&gt;$A843),and(not(isblank($A844)),$A844=$A843,$B844&lt;&gt;$B843)),"ID LISTS UNALIGNED",and($A844&lt;&gt;"",countif('3) Release_Label'!$D:$D,$A844)=0),"NO UPC MATCH in Release_Label",and($B844&lt;&gt;"",countif('3) Release_Label'!$E:$E,$B844)=0),"NO CATALOG ID MATCH in Release_Label",iserror(vlookup($A844&amp;$B844,'3) Release_Label'!$D:$D&amp;'3) Release_Label'!$E:$E,1,0)),"NO UPC-CATALOG ID pair MATCH in Release_Label" )</f>
        <v>Jogo de Reis</v>
      </c>
      <c r="D844" s="134" t="str">
        <f t="array" ref="D844">ifs(and(isblank($A844),isblank($B844)),"", not(iserror(vlookup($A844&amp;$B844,'3) Release_Label'!$D:$D&amp;'3) Release_Label'!$E:$E,1,0))),vlookup($A844&amp;$B844,{'3) Release_Label'!$D:$D&amp;'3) Release_Label'!$E:$E,'3) Release_Label'!$H:$H},2,0), or(and(not(isblank($B844)),$B844=$B843,$A844&lt;&gt;$A843),and(not(isblank($A844)),$A844=$A843,$B844&lt;&gt;$B843)),"ID LISTS UNALIGNED",and($A844&lt;&gt;"",countif('3) Release_Label'!$D:$D,$A844)=0),"NO UPC MATCH in Release_Label",and($B844&lt;&gt;"",countif('3) Release_Label'!$E:$E,$B844)=0),"NO CATALOG ID MATCH in Release_Label",iserror(vlookup($A844&amp;$B844,'3) Release_Label'!$D:$D&amp;'3) Release_Label'!$E:$E,1,0)),"NO UPC-CATALOG ID pair MATCH in Release_Label" )</f>
        <v/>
      </c>
      <c r="E844" s="96" t="s">
        <v>53</v>
      </c>
      <c r="F844" s="135" t="s">
        <v>667</v>
      </c>
      <c r="G844" s="136" t="str">
        <f t="array" ref="G844">ifs(or($F844="",$F844="Main Primary Artist"),$F844,not(iserror(vlookup($F844,'Reference info'!$J$5:$J$8,1,0))),"Key Artist",not(iserror(vlookup($F844,'Reference info'!$J$38:$J$405,1,0))),"Performer",not(iserror(vlookup($F844,'Reference info'!$J$10:$J$36,1,0))),"Producer &amp; Engineer")</f>
        <v>Producer &amp; Engineer</v>
      </c>
      <c r="I844" s="8" t="str">
        <f>IF(AND(F844="Main Primary Artist",SUBSTITUTE(E844," ","")&lt;&gt;"VariousArtists",SUBSTITUTE(E844," ","")&lt;&gt;"VariousArtist",E844&lt;&gt;"Various",SUBSTITUTE(E844," ","")&lt;&gt;"AssortedArtists",SUBSTITUTE(E844," ","")&lt;&gt;"AssortedArtist",E844&lt;&gt;"Assorted",SUBSTITUTE(E844," ","")&lt;&gt;"AsortedArtists",SUBSTITUTE(E844," ","")&lt;&gt;"AsortedArtist",E844&lt;&gt;"Asorted",E844&lt;&gt;"Other",,SUBSTITUTE(E844," ","")&lt;&gt;"MiscellaneousArtists",SUBSTITUTE(E844," ","")&lt;&gt;"MiscellaneousArtist",E844&lt;&gt;"Miscellaneous",SUBSTITUTE(E844," ","")&lt;&gt;"MiscelaneousArtists",SUBSTITUTE(E844," ","")&lt;&gt;"MiscelaneousArtist",E844&lt;&gt;"Miscelaneous"),"update Releases set ArtistId=(select ArtistId from Artists where Name=N'"&amp;SUBSTITUTE(trim(E844),"'","''")&amp;"' and EnterpriseId="&amp;EntId&amp;"), SearchKeywords=concat_ws(' ', Name, N'"&amp;SUBSTITUTE(trim(E844),"'","''")&amp;"',(select Name from Labels where LabelId=Releases.LabelId), ReleaseId, UPC, Catalog) where "&amp;IF(A844&lt;&gt;"","UPC="&amp;A844,"Catalog='"&amp;SUBSTITUTE(trim(B844),"'","''")&amp;"'")&amp;" and EnterpriseId="&amp;EntId,IF(and(F844&lt;&gt;"Main Primary Artist",SUBSTITUTE(E844," ","")&lt;&gt;"VariousArtists",SUBSTITUTE(E844," ","")&lt;&gt;"VariousArtist",E844&lt;&gt;"Various",SUBSTITUTE(E844," ","")&lt;&gt;"AssortedArtists",SUBSTITUTE(E844," ","")&lt;&gt;"AssortedArtist",E844&lt;&gt;"Assorted",SUBSTITUTE(E844," ","")&lt;&gt;"AsortedArtists",SUBSTITUTE(E844," ","")&lt;&gt;"AsortedArtist",E844&lt;&gt;"Asorted",E844&lt;&gt;"Other",,SUBSTITUTE(E844," ","")&lt;&gt;"MiscellaneousArtists",SUBSTITUTE(E844," ","")&lt;&gt;"MiscellaneousArtist",E844&lt;&gt;"Miscellaneous",SUBSTITUTE(E844," ","")&lt;&gt;"MiscelaneousArtists",SUBSTITUTE(E844," ","")&lt;&gt;"MiscelaneousArtist",E844&lt;&gt;"Miscelaneous"),"INSERT into Contributors VALUES (newid(), "&amp;IF(F844&lt;&gt;"Primary Artist", "(select RoleId from ContributorRoles where Name='"&amp;F844&amp;"'), 0", "49, 1")&amp; ", null, (select max(ReleaseId) from Releases where "&amp;IF(A844&lt;&gt;"","UPC="&amp;A844,"Catalog='"&amp;SUBSTITUTE(trim(B844),"'","''")&amp;"'")&amp;" and EnterpriseId="&amp;EntId&amp;"), (select ArtistId from Artists where Name=N'"&amp;SUBSTITUTE(trim(E844),"'","''")&amp;"' and EnterpriseId="&amp;EntId&amp;"), null)",""))</f>
        <v>INSERT into Contributors VALUES (newid(), (select RoleId from ContributorRoles where Name='Producer'), 0, null, (select max(ReleaseId) from Releases where UPC=783385386753 and EnterpriseId=647322), (select ArtistId from Artists where Name=N'PeJota10*' and EnterpriseId=647322), null)</v>
      </c>
    </row>
    <row r="845">
      <c r="A845" s="110">
        <v>7.83385386753E11</v>
      </c>
      <c r="B845" s="84"/>
      <c r="C845" s="134" t="str">
        <f t="array" ref="C845">ifs(and(isblank($A845),isblank($B845)),"", not(iserror(vlookup($A845&amp;$B845,'3) Release_Label'!$D:$D&amp;'3) Release_Label'!$E:$E,1,0))),vlookup($A845&amp;$B845,{'3) Release_Label'!$D:$D&amp;'3) Release_Label'!$E:$E,'3) Release_Label'!$F:$F},2,0), or(and(not(isblank($B845)),$B845=$B844,$A845&lt;&gt;$A844),and(not(isblank($A845)),$A845=$A844,$B845&lt;&gt;$B844)),"ID LISTS UNALIGNED",and($A845&lt;&gt;"",countif('3) Release_Label'!$D:$D,$A845)=0),"NO UPC MATCH in Release_Label",and($B845&lt;&gt;"",countif('3) Release_Label'!$E:$E,$B845)=0),"NO CATALOG ID MATCH in Release_Label",iserror(vlookup($A845&amp;$B845,'3) Release_Label'!$D:$D&amp;'3) Release_Label'!$E:$E,1,0)),"NO UPC-CATALOG ID pair MATCH in Release_Label" )</f>
        <v>Jogo de Reis</v>
      </c>
      <c r="D845" s="134" t="str">
        <f t="array" ref="D845">ifs(and(isblank($A845),isblank($B845)),"", not(iserror(vlookup($A845&amp;$B845,'3) Release_Label'!$D:$D&amp;'3) Release_Label'!$E:$E,1,0))),vlookup($A845&amp;$B845,{'3) Release_Label'!$D:$D&amp;'3) Release_Label'!$E:$E,'3) Release_Label'!$H:$H},2,0), or(and(not(isblank($B845)),$B845=$B844,$A845&lt;&gt;$A844),and(not(isblank($A845)),$A845=$A844,$B845&lt;&gt;$B844)),"ID LISTS UNALIGNED",and($A845&lt;&gt;"",countif('3) Release_Label'!$D:$D,$A845)=0),"NO UPC MATCH in Release_Label",and($B845&lt;&gt;"",countif('3) Release_Label'!$E:$E,$B845)=0),"NO CATALOG ID MATCH in Release_Label",iserror(vlookup($A845&amp;$B845,'3) Release_Label'!$D:$D&amp;'3) Release_Label'!$E:$E,1,0)),"NO UPC-CATALOG ID pair MATCH in Release_Label" )</f>
        <v/>
      </c>
      <c r="E845" s="96" t="s">
        <v>79</v>
      </c>
      <c r="F845" s="140" t="s">
        <v>671</v>
      </c>
      <c r="G845" s="136" t="str">
        <f t="array" ref="G845">ifs(or($F845="",$F845="Main Primary Artist"),$F845,not(iserror(vlookup($F845,'Reference info'!$J$5:$J$8,1,0))),"Key Artist",not(iserror(vlookup($F845,'Reference info'!$J$38:$J$405,1,0))),"Performer",not(iserror(vlookup($F845,'Reference info'!$J$10:$J$36,1,0))),"Producer &amp; Engineer")</f>
        <v>Key Artist</v>
      </c>
      <c r="I845" s="8" t="str">
        <f>IF(AND(F845="Main Primary Artist",SUBSTITUTE(E845," ","")&lt;&gt;"VariousArtists",SUBSTITUTE(E845," ","")&lt;&gt;"VariousArtist",E845&lt;&gt;"Various",SUBSTITUTE(E845," ","")&lt;&gt;"AssortedArtists",SUBSTITUTE(E845," ","")&lt;&gt;"AssortedArtist",E845&lt;&gt;"Assorted",SUBSTITUTE(E845," ","")&lt;&gt;"AsortedArtists",SUBSTITUTE(E845," ","")&lt;&gt;"AsortedArtist",E845&lt;&gt;"Asorted",E845&lt;&gt;"Other",,SUBSTITUTE(E845," ","")&lt;&gt;"MiscellaneousArtists",SUBSTITUTE(E845," ","")&lt;&gt;"MiscellaneousArtist",E845&lt;&gt;"Miscellaneous",SUBSTITUTE(E845," ","")&lt;&gt;"MiscelaneousArtists",SUBSTITUTE(E845," ","")&lt;&gt;"MiscelaneousArtist",E845&lt;&gt;"Miscelaneous"),"update Releases set ArtistId=(select ArtistId from Artists where Name=N'"&amp;SUBSTITUTE(trim(E845),"'","''")&amp;"' and EnterpriseId="&amp;EntId&amp;"), SearchKeywords=concat_ws(' ', Name, N'"&amp;SUBSTITUTE(trim(E845),"'","''")&amp;"',(select Name from Labels where LabelId=Releases.LabelId), ReleaseId, UPC, Catalog) where "&amp;IF(A845&lt;&gt;"","UPC="&amp;A845,"Catalog='"&amp;SUBSTITUTE(trim(B845),"'","''")&amp;"'")&amp;" and EnterpriseId="&amp;EntId,IF(and(F845&lt;&gt;"Main Primary Artist",SUBSTITUTE(E845," ","")&lt;&gt;"VariousArtists",SUBSTITUTE(E845," ","")&lt;&gt;"VariousArtist",E845&lt;&gt;"Various",SUBSTITUTE(E845," ","")&lt;&gt;"AssortedArtists",SUBSTITUTE(E845," ","")&lt;&gt;"AssortedArtist",E845&lt;&gt;"Assorted",SUBSTITUTE(E845," ","")&lt;&gt;"AsortedArtists",SUBSTITUTE(E845," ","")&lt;&gt;"AsortedArtist",E845&lt;&gt;"Asorted",E845&lt;&gt;"Other",,SUBSTITUTE(E845," ","")&lt;&gt;"MiscellaneousArtists",SUBSTITUTE(E845," ","")&lt;&gt;"MiscellaneousArtist",E845&lt;&gt;"Miscellaneous",SUBSTITUTE(E845," ","")&lt;&gt;"MiscelaneousArtists",SUBSTITUTE(E845," ","")&lt;&gt;"MiscelaneousArtist",E845&lt;&gt;"Miscelaneous"),"INSERT into Contributors VALUES (newid(), "&amp;IF(F845&lt;&gt;"Primary Artist", "(select RoleId from ContributorRoles where Name='"&amp;F845&amp;"'), 0", "49, 1")&amp; ", null, (select max(ReleaseId) from Releases where "&amp;IF(A845&lt;&gt;"","UPC="&amp;A845,"Catalog='"&amp;SUBSTITUTE(trim(B845),"'","''")&amp;"'")&amp;" and EnterpriseId="&amp;EntId&amp;"), (select ArtistId from Artists where Name=N'"&amp;SUBSTITUTE(trim(E845),"'","''")&amp;"' and EnterpriseId="&amp;EntId&amp;"), null)",""))</f>
        <v>INSERT into Contributors VALUES (newid(), 49, 1, null, (select max(ReleaseId) from Releases where UPC=783385386753 and EnterpriseId=647322), (select ArtistId from Artists where Name=N'$hinepsj' and EnterpriseId=647322), null)</v>
      </c>
    </row>
    <row r="846">
      <c r="A846" s="110">
        <v>7.83385386753E11</v>
      </c>
      <c r="B846" s="84"/>
      <c r="C846" s="134" t="str">
        <f t="array" ref="C846">ifs(and(isblank($A846),isblank($B846)),"", not(iserror(vlookup($A846&amp;$B846,'3) Release_Label'!$D:$D&amp;'3) Release_Label'!$E:$E,1,0))),vlookup($A846&amp;$B846,{'3) Release_Label'!$D:$D&amp;'3) Release_Label'!$E:$E,'3) Release_Label'!$F:$F},2,0), or(and(not(isblank($B846)),$B846=$B845,$A846&lt;&gt;$A845),and(not(isblank($A846)),$A846=$A845,$B846&lt;&gt;$B845)),"ID LISTS UNALIGNED",and($A846&lt;&gt;"",countif('3) Release_Label'!$D:$D,$A846)=0),"NO UPC MATCH in Release_Label",and($B846&lt;&gt;"",countif('3) Release_Label'!$E:$E,$B846)=0),"NO CATALOG ID MATCH in Release_Label",iserror(vlookup($A846&amp;$B846,'3) Release_Label'!$D:$D&amp;'3) Release_Label'!$E:$E,1,0)),"NO UPC-CATALOG ID pair MATCH in Release_Label" )</f>
        <v>Jogo de Reis</v>
      </c>
      <c r="D846" s="134" t="str">
        <f t="array" ref="D846">ifs(and(isblank($A846),isblank($B846)),"", not(iserror(vlookup($A846&amp;$B846,'3) Release_Label'!$D:$D&amp;'3) Release_Label'!$E:$E,1,0))),vlookup($A846&amp;$B846,{'3) Release_Label'!$D:$D&amp;'3) Release_Label'!$E:$E,'3) Release_Label'!$H:$H},2,0), or(and(not(isblank($B846)),$B846=$B845,$A846&lt;&gt;$A845),and(not(isblank($A846)),$A846=$A845,$B846&lt;&gt;$B845)),"ID LISTS UNALIGNED",and($A846&lt;&gt;"",countif('3) Release_Label'!$D:$D,$A846)=0),"NO UPC MATCH in Release_Label",and($B846&lt;&gt;"",countif('3) Release_Label'!$E:$E,$B846)=0),"NO CATALOG ID MATCH in Release_Label",iserror(vlookup($A846&amp;$B846,'3) Release_Label'!$D:$D&amp;'3) Release_Label'!$E:$E,1,0)),"NO UPC-CATALOG ID pair MATCH in Release_Label" )</f>
        <v/>
      </c>
      <c r="E846" s="96" t="s">
        <v>97</v>
      </c>
      <c r="F846" s="140" t="s">
        <v>671</v>
      </c>
      <c r="G846" s="136" t="str">
        <f t="array" ref="G846">ifs(or($F846="",$F846="Main Primary Artist"),$F846,not(iserror(vlookup($F846,'Reference info'!$J$5:$J$8,1,0))),"Key Artist",not(iserror(vlookup($F846,'Reference info'!$J$38:$J$405,1,0))),"Performer",not(iserror(vlookup($F846,'Reference info'!$J$10:$J$36,1,0))),"Producer &amp; Engineer")</f>
        <v>Key Artist</v>
      </c>
      <c r="I846" s="8" t="str">
        <f>IF(AND(F846="Main Primary Artist",SUBSTITUTE(E846," ","")&lt;&gt;"VariousArtists",SUBSTITUTE(E846," ","")&lt;&gt;"VariousArtist",E846&lt;&gt;"Various",SUBSTITUTE(E846," ","")&lt;&gt;"AssortedArtists",SUBSTITUTE(E846," ","")&lt;&gt;"AssortedArtist",E846&lt;&gt;"Assorted",SUBSTITUTE(E846," ","")&lt;&gt;"AsortedArtists",SUBSTITUTE(E846," ","")&lt;&gt;"AsortedArtist",E846&lt;&gt;"Asorted",E846&lt;&gt;"Other",,SUBSTITUTE(E846," ","")&lt;&gt;"MiscellaneousArtists",SUBSTITUTE(E846," ","")&lt;&gt;"MiscellaneousArtist",E846&lt;&gt;"Miscellaneous",SUBSTITUTE(E846," ","")&lt;&gt;"MiscelaneousArtists",SUBSTITUTE(E846," ","")&lt;&gt;"MiscelaneousArtist",E846&lt;&gt;"Miscelaneous"),"update Releases set ArtistId=(select ArtistId from Artists where Name=N'"&amp;SUBSTITUTE(trim(E846),"'","''")&amp;"' and EnterpriseId="&amp;EntId&amp;"), SearchKeywords=concat_ws(' ', Name, N'"&amp;SUBSTITUTE(trim(E846),"'","''")&amp;"',(select Name from Labels where LabelId=Releases.LabelId), ReleaseId, UPC, Catalog) where "&amp;IF(A846&lt;&gt;"","UPC="&amp;A846,"Catalog='"&amp;SUBSTITUTE(trim(B846),"'","''")&amp;"'")&amp;" and EnterpriseId="&amp;EntId,IF(and(F846&lt;&gt;"Main Primary Artist",SUBSTITUTE(E846," ","")&lt;&gt;"VariousArtists",SUBSTITUTE(E846," ","")&lt;&gt;"VariousArtist",E846&lt;&gt;"Various",SUBSTITUTE(E846," ","")&lt;&gt;"AssortedArtists",SUBSTITUTE(E846," ","")&lt;&gt;"AssortedArtist",E846&lt;&gt;"Assorted",SUBSTITUTE(E846," ","")&lt;&gt;"AsortedArtists",SUBSTITUTE(E846," ","")&lt;&gt;"AsortedArtist",E846&lt;&gt;"Asorted",E846&lt;&gt;"Other",,SUBSTITUTE(E846," ","")&lt;&gt;"MiscellaneousArtists",SUBSTITUTE(E846," ","")&lt;&gt;"MiscellaneousArtist",E846&lt;&gt;"Miscellaneous",SUBSTITUTE(E846," ","")&lt;&gt;"MiscelaneousArtists",SUBSTITUTE(E846," ","")&lt;&gt;"MiscelaneousArtist",E846&lt;&gt;"Miscelaneous"),"INSERT into Contributors VALUES (newid(), "&amp;IF(F846&lt;&gt;"Primary Artist", "(select RoleId from ContributorRoles where Name='"&amp;F846&amp;"'), 0", "49, 1")&amp; ", null, (select max(ReleaseId) from Releases where "&amp;IF(A846&lt;&gt;"","UPC="&amp;A846,"Catalog='"&amp;SUBSTITUTE(trim(B846),"'","''")&amp;"'")&amp;" and EnterpriseId="&amp;EntId&amp;"), (select ArtistId from Artists where Name=N'"&amp;SUBSTITUTE(trim(E846),"'","''")&amp;"' and EnterpriseId="&amp;EntId&amp;"), null)",""))</f>
        <v>INSERT into Contributors VALUES (newid(), 49, 1, null, (select max(ReleaseId) from Releases where UPC=783385386753 and EnterpriseId=647322), (select ArtistId from Artists where Name=N'Atilla' and EnterpriseId=647322), null)</v>
      </c>
    </row>
    <row r="847">
      <c r="A847" s="110">
        <v>7.83385386753E11</v>
      </c>
      <c r="B847" s="84"/>
      <c r="C847" s="134" t="str">
        <f t="array" ref="C847">ifs(and(isblank($A847),isblank($B847)),"", not(iserror(vlookup($A847&amp;$B847,'3) Release_Label'!$D:$D&amp;'3) Release_Label'!$E:$E,1,0))),vlookup($A847&amp;$B847,{'3) Release_Label'!$D:$D&amp;'3) Release_Label'!$E:$E,'3) Release_Label'!$F:$F},2,0), or(and(not(isblank($B847)),$B847=$B846,$A847&lt;&gt;$A846),and(not(isblank($A847)),$A847=$A846,$B847&lt;&gt;$B846)),"ID LISTS UNALIGNED",and($A847&lt;&gt;"",countif('3) Release_Label'!$D:$D,$A847)=0),"NO UPC MATCH in Release_Label",and($B847&lt;&gt;"",countif('3) Release_Label'!$E:$E,$B847)=0),"NO CATALOG ID MATCH in Release_Label",iserror(vlookup($A847&amp;$B847,'3) Release_Label'!$D:$D&amp;'3) Release_Label'!$E:$E,1,0)),"NO UPC-CATALOG ID pair MATCH in Release_Label" )</f>
        <v>Jogo de Reis</v>
      </c>
      <c r="D847" s="134" t="str">
        <f t="array" ref="D847">ifs(and(isblank($A847),isblank($B847)),"", not(iserror(vlookup($A847&amp;$B847,'3) Release_Label'!$D:$D&amp;'3) Release_Label'!$E:$E,1,0))),vlookup($A847&amp;$B847,{'3) Release_Label'!$D:$D&amp;'3) Release_Label'!$E:$E,'3) Release_Label'!$H:$H},2,0), or(and(not(isblank($B847)),$B847=$B846,$A847&lt;&gt;$A846),and(not(isblank($A847)),$A847=$A846,$B847&lt;&gt;$B846)),"ID LISTS UNALIGNED",and($A847&lt;&gt;"",countif('3) Release_Label'!$D:$D,$A847)=0),"NO UPC MATCH in Release_Label",and($B847&lt;&gt;"",countif('3) Release_Label'!$E:$E,$B847)=0),"NO CATALOG ID MATCH in Release_Label",iserror(vlookup($A847&amp;$B847,'3) Release_Label'!$D:$D&amp;'3) Release_Label'!$E:$E,1,0)),"NO UPC-CATALOG ID pair MATCH in Release_Label" )</f>
        <v/>
      </c>
      <c r="E847" s="96" t="s">
        <v>121</v>
      </c>
      <c r="F847" s="140" t="s">
        <v>671</v>
      </c>
      <c r="G847" s="136" t="str">
        <f t="array" ref="G847">ifs(or($F847="",$F847="Main Primary Artist"),$F847,not(iserror(vlookup($F847,'Reference info'!$J$5:$J$8,1,0))),"Key Artist",not(iserror(vlookup($F847,'Reference info'!$J$38:$J$405,1,0))),"Performer",not(iserror(vlookup($F847,'Reference info'!$J$10:$J$36,1,0))),"Producer &amp; Engineer")</f>
        <v>Key Artist</v>
      </c>
      <c r="I847" s="8" t="str">
        <f>IF(AND(F847="Main Primary Artist",SUBSTITUTE(E847," ","")&lt;&gt;"VariousArtists",SUBSTITUTE(E847," ","")&lt;&gt;"VariousArtist",E847&lt;&gt;"Various",SUBSTITUTE(E847," ","")&lt;&gt;"AssortedArtists",SUBSTITUTE(E847," ","")&lt;&gt;"AssortedArtist",E847&lt;&gt;"Assorted",SUBSTITUTE(E847," ","")&lt;&gt;"AsortedArtists",SUBSTITUTE(E847," ","")&lt;&gt;"AsortedArtist",E847&lt;&gt;"Asorted",E847&lt;&gt;"Other",,SUBSTITUTE(E847," ","")&lt;&gt;"MiscellaneousArtists",SUBSTITUTE(E847," ","")&lt;&gt;"MiscellaneousArtist",E847&lt;&gt;"Miscellaneous",SUBSTITUTE(E847," ","")&lt;&gt;"MiscelaneousArtists",SUBSTITUTE(E847," ","")&lt;&gt;"MiscelaneousArtist",E847&lt;&gt;"Miscelaneous"),"update Releases set ArtistId=(select ArtistId from Artists where Name=N'"&amp;SUBSTITUTE(trim(E847),"'","''")&amp;"' and EnterpriseId="&amp;EntId&amp;"), SearchKeywords=concat_ws(' ', Name, N'"&amp;SUBSTITUTE(trim(E847),"'","''")&amp;"',(select Name from Labels where LabelId=Releases.LabelId), ReleaseId, UPC, Catalog) where "&amp;IF(A847&lt;&gt;"","UPC="&amp;A847,"Catalog='"&amp;SUBSTITUTE(trim(B847),"'","''")&amp;"'")&amp;" and EnterpriseId="&amp;EntId,IF(and(F847&lt;&gt;"Main Primary Artist",SUBSTITUTE(E847," ","")&lt;&gt;"VariousArtists",SUBSTITUTE(E847," ","")&lt;&gt;"VariousArtist",E847&lt;&gt;"Various",SUBSTITUTE(E847," ","")&lt;&gt;"AssortedArtists",SUBSTITUTE(E847," ","")&lt;&gt;"AssortedArtist",E847&lt;&gt;"Assorted",SUBSTITUTE(E847," ","")&lt;&gt;"AsortedArtists",SUBSTITUTE(E847," ","")&lt;&gt;"AsortedArtist",E847&lt;&gt;"Asorted",E847&lt;&gt;"Other",,SUBSTITUTE(E847," ","")&lt;&gt;"MiscellaneousArtists",SUBSTITUTE(E847," ","")&lt;&gt;"MiscellaneousArtist",E847&lt;&gt;"Miscellaneous",SUBSTITUTE(E847," ","")&lt;&gt;"MiscelaneousArtists",SUBSTITUTE(E847," ","")&lt;&gt;"MiscelaneousArtist",E847&lt;&gt;"Miscelaneous"),"INSERT into Contributors VALUES (newid(), "&amp;IF(F847&lt;&gt;"Primary Artist", "(select RoleId from ContributorRoles where Name='"&amp;F847&amp;"'), 0", "49, 1")&amp; ", null, (select max(ReleaseId) from Releases where "&amp;IF(A847&lt;&gt;"","UPC="&amp;A847,"Catalog='"&amp;SUBSTITUTE(trim(B847),"'","''")&amp;"'")&amp;" and EnterpriseId="&amp;EntId&amp;"), (select ArtistId from Artists where Name=N'"&amp;SUBSTITUTE(trim(E847),"'","''")&amp;"' and EnterpriseId="&amp;EntId&amp;"), null)",""))</f>
        <v>INSERT into Contributors VALUES (newid(), 49, 1, null, (select max(ReleaseId) from Releases where UPC=783385386753 and EnterpriseId=647322), (select ArtistId from Artists where Name=N'Slow GM' and EnterpriseId=647322), null)</v>
      </c>
    </row>
    <row r="848">
      <c r="A848" s="110">
        <v>7.83385386753E11</v>
      </c>
      <c r="B848" s="84"/>
      <c r="C848" s="134" t="str">
        <f t="array" ref="C848">ifs(and(isblank($A848),isblank($B848)),"", not(iserror(vlookup($A848&amp;$B848,'3) Release_Label'!$D:$D&amp;'3) Release_Label'!$E:$E,1,0))),vlookup($A848&amp;$B848,{'3) Release_Label'!$D:$D&amp;'3) Release_Label'!$E:$E,'3) Release_Label'!$F:$F},2,0), or(and(not(isblank($B848)),$B848=$B847,$A848&lt;&gt;$A847),and(not(isblank($A848)),$A848=$A847,$B848&lt;&gt;$B847)),"ID LISTS UNALIGNED",and($A848&lt;&gt;"",countif('3) Release_Label'!$D:$D,$A848)=0),"NO UPC MATCH in Release_Label",and($B848&lt;&gt;"",countif('3) Release_Label'!$E:$E,$B848)=0),"NO CATALOG ID MATCH in Release_Label",iserror(vlookup($A848&amp;$B848,'3) Release_Label'!$D:$D&amp;'3) Release_Label'!$E:$E,1,0)),"NO UPC-CATALOG ID pair MATCH in Release_Label" )</f>
        <v>Jogo de Reis</v>
      </c>
      <c r="D848" s="134" t="str">
        <f t="array" ref="D848">ifs(and(isblank($A848),isblank($B848)),"", not(iserror(vlookup($A848&amp;$B848,'3) Release_Label'!$D:$D&amp;'3) Release_Label'!$E:$E,1,0))),vlookup($A848&amp;$B848,{'3) Release_Label'!$D:$D&amp;'3) Release_Label'!$E:$E,'3) Release_Label'!$H:$H},2,0), or(and(not(isblank($B848)),$B848=$B847,$A848&lt;&gt;$A847),and(not(isblank($A848)),$A848=$A847,$B848&lt;&gt;$B847)),"ID LISTS UNALIGNED",and($A848&lt;&gt;"",countif('3) Release_Label'!$D:$D,$A848)=0),"NO UPC MATCH in Release_Label",and($B848&lt;&gt;"",countif('3) Release_Label'!$E:$E,$B848)=0),"NO CATALOG ID MATCH in Release_Label",iserror(vlookup($A848&amp;$B848,'3) Release_Label'!$D:$D&amp;'3) Release_Label'!$E:$E,1,0)),"NO UPC-CATALOG ID pair MATCH in Release_Label" )</f>
        <v/>
      </c>
      <c r="E848" s="96" t="s">
        <v>53</v>
      </c>
      <c r="F848" s="140" t="s">
        <v>666</v>
      </c>
      <c r="G848" s="136" t="str">
        <f t="array" ref="G848">ifs(or($F848="",$F848="Main Primary Artist"),$F848,not(iserror(vlookup($F848,'Reference info'!$J$5:$J$8,1,0))),"Key Artist",not(iserror(vlookup($F848,'Reference info'!$J$38:$J$405,1,0))),"Performer",not(iserror(vlookup($F848,'Reference info'!$J$10:$J$36,1,0))),"Producer &amp; Engineer")</f>
        <v>Main Primary Artist</v>
      </c>
      <c r="I848" s="8" t="str">
        <f>IF(AND(F848="Main Primary Artist",SUBSTITUTE(E848," ","")&lt;&gt;"VariousArtists",SUBSTITUTE(E848," ","")&lt;&gt;"VariousArtist",E848&lt;&gt;"Various",SUBSTITUTE(E848," ","")&lt;&gt;"AssortedArtists",SUBSTITUTE(E848," ","")&lt;&gt;"AssortedArtist",E848&lt;&gt;"Assorted",SUBSTITUTE(E848," ","")&lt;&gt;"AsortedArtists",SUBSTITUTE(E848," ","")&lt;&gt;"AsortedArtist",E848&lt;&gt;"Asorted",E848&lt;&gt;"Other",,SUBSTITUTE(E848," ","")&lt;&gt;"MiscellaneousArtists",SUBSTITUTE(E848," ","")&lt;&gt;"MiscellaneousArtist",E848&lt;&gt;"Miscellaneous",SUBSTITUTE(E848," ","")&lt;&gt;"MiscelaneousArtists",SUBSTITUTE(E848," ","")&lt;&gt;"MiscelaneousArtist",E848&lt;&gt;"Miscelaneous"),"update Releases set ArtistId=(select ArtistId from Artists where Name=N'"&amp;SUBSTITUTE(trim(E848),"'","''")&amp;"' and EnterpriseId="&amp;EntId&amp;"), SearchKeywords=concat_ws(' ', Name, N'"&amp;SUBSTITUTE(trim(E848),"'","''")&amp;"',(select Name from Labels where LabelId=Releases.LabelId), ReleaseId, UPC, Catalog) where "&amp;IF(A848&lt;&gt;"","UPC="&amp;A848,"Catalog='"&amp;SUBSTITUTE(trim(B848),"'","''")&amp;"'")&amp;" and EnterpriseId="&amp;EntId,IF(and(F848&lt;&gt;"Main Primary Artist",SUBSTITUTE(E848," ","")&lt;&gt;"VariousArtists",SUBSTITUTE(E848," ","")&lt;&gt;"VariousArtist",E848&lt;&gt;"Various",SUBSTITUTE(E848," ","")&lt;&gt;"AssortedArtists",SUBSTITUTE(E848," ","")&lt;&gt;"AssortedArtist",E848&lt;&gt;"Assorted",SUBSTITUTE(E848," ","")&lt;&gt;"AsortedArtists",SUBSTITUTE(E848," ","")&lt;&gt;"AsortedArtist",E848&lt;&gt;"Asorted",E848&lt;&gt;"Other",,SUBSTITUTE(E848," ","")&lt;&gt;"MiscellaneousArtists",SUBSTITUTE(E848," ","")&lt;&gt;"MiscellaneousArtist",E848&lt;&gt;"Miscellaneous",SUBSTITUTE(E848," ","")&lt;&gt;"MiscelaneousArtists",SUBSTITUTE(E848," ","")&lt;&gt;"MiscelaneousArtist",E848&lt;&gt;"Miscelaneous"),"INSERT into Contributors VALUES (newid(), "&amp;IF(F848&lt;&gt;"Primary Artist", "(select RoleId from ContributorRoles where Name='"&amp;F848&amp;"'), 0", "49, 1")&amp; ", null, (select max(ReleaseId) from Releases where "&amp;IF(A848&lt;&gt;"","UPC="&amp;A848,"Catalog='"&amp;SUBSTITUTE(trim(B848),"'","''")&amp;"'")&amp;" and EnterpriseId="&amp;EntId&amp;"), (select ArtistId from Artists where Name=N'"&amp;SUBSTITUTE(trim(E848),"'","''")&amp;"' and EnterpriseId="&amp;EntId&amp;"), null)",""))</f>
        <v>update Releases set ArtistId=(select ArtistId from Artists where Name=N'PeJota10*' and EnterpriseId=647322), SearchKeywords=concat_ws(' ', Name, N'PeJota10*',(select Name from Labels where LabelId=Releases.LabelId), ReleaseId, UPC, Catalog) where UPC=783385386753 and EnterpriseId=647322</v>
      </c>
    </row>
    <row r="849">
      <c r="A849" s="110">
        <v>7.83385386753E11</v>
      </c>
      <c r="B849" s="84"/>
      <c r="C849" s="134" t="str">
        <f t="array" ref="C849">ifs(and(isblank($A849),isblank($B849)),"", not(iserror(vlookup($A849&amp;$B849,'3) Release_Label'!$D:$D&amp;'3) Release_Label'!$E:$E,1,0))),vlookup($A849&amp;$B849,{'3) Release_Label'!$D:$D&amp;'3) Release_Label'!$E:$E,'3) Release_Label'!$F:$F},2,0), or(and(not(isblank($B849)),$B849=$B848,$A849&lt;&gt;$A848),and(not(isblank($A849)),$A849=$A848,$B849&lt;&gt;$B848)),"ID LISTS UNALIGNED",and($A849&lt;&gt;"",countif('3) Release_Label'!$D:$D,$A849)=0),"NO UPC MATCH in Release_Label",and($B849&lt;&gt;"",countif('3) Release_Label'!$E:$E,$B849)=0),"NO CATALOG ID MATCH in Release_Label",iserror(vlookup($A849&amp;$B849,'3) Release_Label'!$D:$D&amp;'3) Release_Label'!$E:$E,1,0)),"NO UPC-CATALOG ID pair MATCH in Release_Label" )</f>
        <v>Jogo de Reis</v>
      </c>
      <c r="D849" s="134" t="str">
        <f t="array" ref="D849">ifs(and(isblank($A849),isblank($B849)),"", not(iserror(vlookup($A849&amp;$B849,'3) Release_Label'!$D:$D&amp;'3) Release_Label'!$E:$E,1,0))),vlookup($A849&amp;$B849,{'3) Release_Label'!$D:$D&amp;'3) Release_Label'!$E:$E,'3) Release_Label'!$H:$H},2,0), or(and(not(isblank($B849)),$B849=$B848,$A849&lt;&gt;$A848),and(not(isblank($A849)),$A849=$A848,$B849&lt;&gt;$B848)),"ID LISTS UNALIGNED",and($A849&lt;&gt;"",countif('3) Release_Label'!$D:$D,$A849)=0),"NO UPC MATCH in Release_Label",and($B849&lt;&gt;"",countif('3) Release_Label'!$E:$E,$B849)=0),"NO CATALOG ID MATCH in Release_Label",iserror(vlookup($A849&amp;$B849,'3) Release_Label'!$D:$D&amp;'3) Release_Label'!$E:$E,1,0)),"NO UPC-CATALOG ID pair MATCH in Release_Label" )</f>
        <v/>
      </c>
      <c r="E849" s="96" t="s">
        <v>53</v>
      </c>
      <c r="F849" s="135" t="s">
        <v>669</v>
      </c>
      <c r="G849" s="136" t="str">
        <f t="array" ref="G849">ifs(or($F849="",$F849="Main Primary Artist"),$F849,not(iserror(vlookup($F849,'Reference info'!$J$5:$J$8,1,0))),"Key Artist",not(iserror(vlookup($F849,'Reference info'!$J$38:$J$405,1,0))),"Performer",not(iserror(vlookup($F849,'Reference info'!$J$10:$J$36,1,0))),"Producer &amp; Engineer")</f>
        <v>Producer &amp; Engineer</v>
      </c>
      <c r="I849" s="8" t="str">
        <f>IF(AND(F849="Main Primary Artist",SUBSTITUTE(E849," ","")&lt;&gt;"VariousArtists",SUBSTITUTE(E849," ","")&lt;&gt;"VariousArtist",E849&lt;&gt;"Various",SUBSTITUTE(E849," ","")&lt;&gt;"AssortedArtists",SUBSTITUTE(E849," ","")&lt;&gt;"AssortedArtist",E849&lt;&gt;"Assorted",SUBSTITUTE(E849," ","")&lt;&gt;"AsortedArtists",SUBSTITUTE(E849," ","")&lt;&gt;"AsortedArtist",E849&lt;&gt;"Asorted",E849&lt;&gt;"Other",,SUBSTITUTE(E849," ","")&lt;&gt;"MiscellaneousArtists",SUBSTITUTE(E849," ","")&lt;&gt;"MiscellaneousArtist",E849&lt;&gt;"Miscellaneous",SUBSTITUTE(E849," ","")&lt;&gt;"MiscelaneousArtists",SUBSTITUTE(E849," ","")&lt;&gt;"MiscelaneousArtist",E849&lt;&gt;"Miscelaneous"),"update Releases set ArtistId=(select ArtistId from Artists where Name=N'"&amp;SUBSTITUTE(trim(E849),"'","''")&amp;"' and EnterpriseId="&amp;EntId&amp;"), SearchKeywords=concat_ws(' ', Name, N'"&amp;SUBSTITUTE(trim(E849),"'","''")&amp;"',(select Name from Labels where LabelId=Releases.LabelId), ReleaseId, UPC, Catalog) where "&amp;IF(A849&lt;&gt;"","UPC="&amp;A849,"Catalog='"&amp;SUBSTITUTE(trim(B849),"'","''")&amp;"'")&amp;" and EnterpriseId="&amp;EntId,IF(and(F849&lt;&gt;"Main Primary Artist",SUBSTITUTE(E849," ","")&lt;&gt;"VariousArtists",SUBSTITUTE(E849," ","")&lt;&gt;"VariousArtist",E849&lt;&gt;"Various",SUBSTITUTE(E849," ","")&lt;&gt;"AssortedArtists",SUBSTITUTE(E849," ","")&lt;&gt;"AssortedArtist",E849&lt;&gt;"Assorted",SUBSTITUTE(E849," ","")&lt;&gt;"AsortedArtists",SUBSTITUTE(E849," ","")&lt;&gt;"AsortedArtist",E849&lt;&gt;"Asorted",E849&lt;&gt;"Other",,SUBSTITUTE(E849," ","")&lt;&gt;"MiscellaneousArtists",SUBSTITUTE(E849," ","")&lt;&gt;"MiscellaneousArtist",E849&lt;&gt;"Miscellaneous",SUBSTITUTE(E849," ","")&lt;&gt;"MiscelaneousArtists",SUBSTITUTE(E849," ","")&lt;&gt;"MiscelaneousArtist",E849&lt;&gt;"Miscelaneous"),"INSERT into Contributors VALUES (newid(), "&amp;IF(F849&lt;&gt;"Primary Artist", "(select RoleId from ContributorRoles where Name='"&amp;F849&amp;"'), 0", "49, 1")&amp; ", null, (select max(ReleaseId) from Releases where "&amp;IF(A849&lt;&gt;"","UPC="&amp;A849,"Catalog='"&amp;SUBSTITUTE(trim(B849),"'","''")&amp;"'")&amp;" and EnterpriseId="&amp;EntId&amp;"), (select ArtistId from Artists where Name=N'"&amp;SUBSTITUTE(trim(E849),"'","''")&amp;"' and EnterpriseId="&amp;EntId&amp;"), null)",""))</f>
        <v>INSERT into Contributors VALUES (newid(), (select RoleId from ContributorRoles where Name='Engineer'), 0, null, (select max(ReleaseId) from Releases where UPC=783385386753 and EnterpriseId=647322), (select ArtistId from Artists where Name=N'PeJota10*' and EnterpriseId=647322), null)</v>
      </c>
    </row>
    <row r="850">
      <c r="A850" s="110">
        <v>7.83385386807E11</v>
      </c>
      <c r="B850" s="84"/>
      <c r="C850" s="134" t="str">
        <f t="array" ref="C850">ifs(and(isblank($A850),isblank($B850)),"", not(iserror(vlookup($A850&amp;$B850,'3) Release_Label'!$D:$D&amp;'3) Release_Label'!$E:$E,1,0))),vlookup($A850&amp;$B850,{'3) Release_Label'!$D:$D&amp;'3) Release_Label'!$E:$E,'3) Release_Label'!$F:$F},2,0), or(and(not(isblank($B850)),$B850=$B849,$A850&lt;&gt;$A849),and(not(isblank($A850)),$A850=$A849,$B850&lt;&gt;$B849)),"ID LISTS UNALIGNED",and($A850&lt;&gt;"",countif('3) Release_Label'!$D:$D,$A850)=0),"NO UPC MATCH in Release_Label",and($B850&lt;&gt;"",countif('3) Release_Label'!$E:$E,$B850)=0),"NO CATALOG ID MATCH in Release_Label",iserror(vlookup($A850&amp;$B850,'3) Release_Label'!$D:$D&amp;'3) Release_Label'!$E:$E,1,0)),"NO UPC-CATALOG ID pair MATCH in Release_Label" )</f>
        <v>Jogo de Reis</v>
      </c>
      <c r="D850" s="134" t="str">
        <f t="array" ref="D850">ifs(and(isblank($A850),isblank($B850)),"", not(iserror(vlookup($A850&amp;$B850,'3) Release_Label'!$D:$D&amp;'3) Release_Label'!$E:$E,1,0))),vlookup($A850&amp;$B850,{'3) Release_Label'!$D:$D&amp;'3) Release_Label'!$E:$E,'3) Release_Label'!$H:$H},2,0), or(and(not(isblank($B850)),$B850=$B849,$A850&lt;&gt;$A849),and(not(isblank($A850)),$A850=$A849,$B850&lt;&gt;$B849)),"ID LISTS UNALIGNED",and($A850&lt;&gt;"",countif('3) Release_Label'!$D:$D,$A850)=0),"NO UPC MATCH in Release_Label",and($B850&lt;&gt;"",countif('3) Release_Label'!$E:$E,$B850)=0),"NO CATALOG ID MATCH in Release_Label",iserror(vlookup($A850&amp;$B850,'3) Release_Label'!$D:$D&amp;'3) Release_Label'!$E:$E,1,0)),"NO UPC-CATALOG ID pair MATCH in Release_Label" )</f>
        <v>Speed Up</v>
      </c>
      <c r="E850" s="96" t="s">
        <v>53</v>
      </c>
      <c r="F850" s="135" t="s">
        <v>667</v>
      </c>
      <c r="G850" s="136" t="str">
        <f t="array" ref="G850">ifs(or($F850="",$F850="Main Primary Artist"),$F850,not(iserror(vlookup($F850,'Reference info'!$J$5:$J$8,1,0))),"Key Artist",not(iserror(vlookup($F850,'Reference info'!$J$38:$J$405,1,0))),"Performer",not(iserror(vlookup($F850,'Reference info'!$J$10:$J$36,1,0))),"Producer &amp; Engineer")</f>
        <v>Producer &amp; Engineer</v>
      </c>
      <c r="I850" s="8" t="str">
        <f>IF(AND(F850="Main Primary Artist",SUBSTITUTE(E850," ","")&lt;&gt;"VariousArtists",SUBSTITUTE(E850," ","")&lt;&gt;"VariousArtist",E850&lt;&gt;"Various",SUBSTITUTE(E850," ","")&lt;&gt;"AssortedArtists",SUBSTITUTE(E850," ","")&lt;&gt;"AssortedArtist",E850&lt;&gt;"Assorted",SUBSTITUTE(E850," ","")&lt;&gt;"AsortedArtists",SUBSTITUTE(E850," ","")&lt;&gt;"AsortedArtist",E850&lt;&gt;"Asorted",E850&lt;&gt;"Other",,SUBSTITUTE(E850," ","")&lt;&gt;"MiscellaneousArtists",SUBSTITUTE(E850," ","")&lt;&gt;"MiscellaneousArtist",E850&lt;&gt;"Miscellaneous",SUBSTITUTE(E850," ","")&lt;&gt;"MiscelaneousArtists",SUBSTITUTE(E850," ","")&lt;&gt;"MiscelaneousArtist",E850&lt;&gt;"Miscelaneous"),"update Releases set ArtistId=(select ArtistId from Artists where Name=N'"&amp;SUBSTITUTE(trim(E850),"'","''")&amp;"' and EnterpriseId="&amp;EntId&amp;"), SearchKeywords=concat_ws(' ', Name, N'"&amp;SUBSTITUTE(trim(E850),"'","''")&amp;"',(select Name from Labels where LabelId=Releases.LabelId), ReleaseId, UPC, Catalog) where "&amp;IF(A850&lt;&gt;"","UPC="&amp;A850,"Catalog='"&amp;SUBSTITUTE(trim(B850),"'","''")&amp;"'")&amp;" and EnterpriseId="&amp;EntId,IF(and(F850&lt;&gt;"Main Primary Artist",SUBSTITUTE(E850," ","")&lt;&gt;"VariousArtists",SUBSTITUTE(E850," ","")&lt;&gt;"VariousArtist",E850&lt;&gt;"Various",SUBSTITUTE(E850," ","")&lt;&gt;"AssortedArtists",SUBSTITUTE(E850," ","")&lt;&gt;"AssortedArtist",E850&lt;&gt;"Assorted",SUBSTITUTE(E850," ","")&lt;&gt;"AsortedArtists",SUBSTITUTE(E850," ","")&lt;&gt;"AsortedArtist",E850&lt;&gt;"Asorted",E850&lt;&gt;"Other",,SUBSTITUTE(E850," ","")&lt;&gt;"MiscellaneousArtists",SUBSTITUTE(E850," ","")&lt;&gt;"MiscellaneousArtist",E850&lt;&gt;"Miscellaneous",SUBSTITUTE(E850," ","")&lt;&gt;"MiscelaneousArtists",SUBSTITUTE(E850," ","")&lt;&gt;"MiscelaneousArtist",E850&lt;&gt;"Miscelaneous"),"INSERT into Contributors VALUES (newid(), "&amp;IF(F850&lt;&gt;"Primary Artist", "(select RoleId from ContributorRoles where Name='"&amp;F850&amp;"'), 0", "49, 1")&amp; ", null, (select max(ReleaseId) from Releases where "&amp;IF(A850&lt;&gt;"","UPC="&amp;A850,"Catalog='"&amp;SUBSTITUTE(trim(B850),"'","''")&amp;"'")&amp;" and EnterpriseId="&amp;EntId&amp;"), (select ArtistId from Artists where Name=N'"&amp;SUBSTITUTE(trim(E850),"'","''")&amp;"' and EnterpriseId="&amp;EntId&amp;"), null)",""))</f>
        <v>INSERT into Contributors VALUES (newid(), (select RoleId from ContributorRoles where Name='Producer'), 0, null, (select max(ReleaseId) from Releases where UPC=783385386807 and EnterpriseId=647322), (select ArtistId from Artists where Name=N'PeJota10*' and EnterpriseId=647322), null)</v>
      </c>
    </row>
    <row r="851">
      <c r="A851" s="110">
        <v>7.83385386807E11</v>
      </c>
      <c r="B851" s="84"/>
      <c r="C851" s="134" t="str">
        <f t="array" ref="C851">ifs(and(isblank($A851),isblank($B851)),"", not(iserror(vlookup($A851&amp;$B851,'3) Release_Label'!$D:$D&amp;'3) Release_Label'!$E:$E,1,0))),vlookup($A851&amp;$B851,{'3) Release_Label'!$D:$D&amp;'3) Release_Label'!$E:$E,'3) Release_Label'!$F:$F},2,0), or(and(not(isblank($B851)),$B851=$B850,$A851&lt;&gt;$A850),and(not(isblank($A851)),$A851=$A850,$B851&lt;&gt;$B850)),"ID LISTS UNALIGNED",and($A851&lt;&gt;"",countif('3) Release_Label'!$D:$D,$A851)=0),"NO UPC MATCH in Release_Label",and($B851&lt;&gt;"",countif('3) Release_Label'!$E:$E,$B851)=0),"NO CATALOG ID MATCH in Release_Label",iserror(vlookup($A851&amp;$B851,'3) Release_Label'!$D:$D&amp;'3) Release_Label'!$E:$E,1,0)),"NO UPC-CATALOG ID pair MATCH in Release_Label" )</f>
        <v>Jogo de Reis</v>
      </c>
      <c r="D851" s="134" t="str">
        <f t="array" ref="D851">ifs(and(isblank($A851),isblank($B851)),"", not(iserror(vlookup($A851&amp;$B851,'3) Release_Label'!$D:$D&amp;'3) Release_Label'!$E:$E,1,0))),vlookup($A851&amp;$B851,{'3) Release_Label'!$D:$D&amp;'3) Release_Label'!$E:$E,'3) Release_Label'!$H:$H},2,0), or(and(not(isblank($B851)),$B851=$B850,$A851&lt;&gt;$A850),and(not(isblank($A851)),$A851=$A850,$B851&lt;&gt;$B850)),"ID LISTS UNALIGNED",and($A851&lt;&gt;"",countif('3) Release_Label'!$D:$D,$A851)=0),"NO UPC MATCH in Release_Label",and($B851&lt;&gt;"",countif('3) Release_Label'!$E:$E,$B851)=0),"NO CATALOG ID MATCH in Release_Label",iserror(vlookup($A851&amp;$B851,'3) Release_Label'!$D:$D&amp;'3) Release_Label'!$E:$E,1,0)),"NO UPC-CATALOG ID pair MATCH in Release_Label" )</f>
        <v>Speed Up</v>
      </c>
      <c r="E851" s="96" t="s">
        <v>79</v>
      </c>
      <c r="F851" s="140" t="s">
        <v>671</v>
      </c>
      <c r="G851" s="136" t="str">
        <f t="array" ref="G851">ifs(or($F851="",$F851="Main Primary Artist"),$F851,not(iserror(vlookup($F851,'Reference info'!$J$5:$J$8,1,0))),"Key Artist",not(iserror(vlookup($F851,'Reference info'!$J$38:$J$405,1,0))),"Performer",not(iserror(vlookup($F851,'Reference info'!$J$10:$J$36,1,0))),"Producer &amp; Engineer")</f>
        <v>Key Artist</v>
      </c>
      <c r="I851" s="8" t="str">
        <f>IF(AND(F851="Main Primary Artist",SUBSTITUTE(E851," ","")&lt;&gt;"VariousArtists",SUBSTITUTE(E851," ","")&lt;&gt;"VariousArtist",E851&lt;&gt;"Various",SUBSTITUTE(E851," ","")&lt;&gt;"AssortedArtists",SUBSTITUTE(E851," ","")&lt;&gt;"AssortedArtist",E851&lt;&gt;"Assorted",SUBSTITUTE(E851," ","")&lt;&gt;"AsortedArtists",SUBSTITUTE(E851," ","")&lt;&gt;"AsortedArtist",E851&lt;&gt;"Asorted",E851&lt;&gt;"Other",,SUBSTITUTE(E851," ","")&lt;&gt;"MiscellaneousArtists",SUBSTITUTE(E851," ","")&lt;&gt;"MiscellaneousArtist",E851&lt;&gt;"Miscellaneous",SUBSTITUTE(E851," ","")&lt;&gt;"MiscelaneousArtists",SUBSTITUTE(E851," ","")&lt;&gt;"MiscelaneousArtist",E851&lt;&gt;"Miscelaneous"),"update Releases set ArtistId=(select ArtistId from Artists where Name=N'"&amp;SUBSTITUTE(trim(E851),"'","''")&amp;"' and EnterpriseId="&amp;EntId&amp;"), SearchKeywords=concat_ws(' ', Name, N'"&amp;SUBSTITUTE(trim(E851),"'","''")&amp;"',(select Name from Labels where LabelId=Releases.LabelId), ReleaseId, UPC, Catalog) where "&amp;IF(A851&lt;&gt;"","UPC="&amp;A851,"Catalog='"&amp;SUBSTITUTE(trim(B851),"'","''")&amp;"'")&amp;" and EnterpriseId="&amp;EntId,IF(and(F851&lt;&gt;"Main Primary Artist",SUBSTITUTE(E851," ","")&lt;&gt;"VariousArtists",SUBSTITUTE(E851," ","")&lt;&gt;"VariousArtist",E851&lt;&gt;"Various",SUBSTITUTE(E851," ","")&lt;&gt;"AssortedArtists",SUBSTITUTE(E851," ","")&lt;&gt;"AssortedArtist",E851&lt;&gt;"Assorted",SUBSTITUTE(E851," ","")&lt;&gt;"AsortedArtists",SUBSTITUTE(E851," ","")&lt;&gt;"AsortedArtist",E851&lt;&gt;"Asorted",E851&lt;&gt;"Other",,SUBSTITUTE(E851," ","")&lt;&gt;"MiscellaneousArtists",SUBSTITUTE(E851," ","")&lt;&gt;"MiscellaneousArtist",E851&lt;&gt;"Miscellaneous",SUBSTITUTE(E851," ","")&lt;&gt;"MiscelaneousArtists",SUBSTITUTE(E851," ","")&lt;&gt;"MiscelaneousArtist",E851&lt;&gt;"Miscelaneous"),"INSERT into Contributors VALUES (newid(), "&amp;IF(F851&lt;&gt;"Primary Artist", "(select RoleId from ContributorRoles where Name='"&amp;F851&amp;"'), 0", "49, 1")&amp; ", null, (select max(ReleaseId) from Releases where "&amp;IF(A851&lt;&gt;"","UPC="&amp;A851,"Catalog='"&amp;SUBSTITUTE(trim(B851),"'","''")&amp;"'")&amp;" and EnterpriseId="&amp;EntId&amp;"), (select ArtistId from Artists where Name=N'"&amp;SUBSTITUTE(trim(E851),"'","''")&amp;"' and EnterpriseId="&amp;EntId&amp;"), null)",""))</f>
        <v>INSERT into Contributors VALUES (newid(), 49, 1, null, (select max(ReleaseId) from Releases where UPC=783385386807 and EnterpriseId=647322), (select ArtistId from Artists where Name=N'$hinepsj' and EnterpriseId=647322), null)</v>
      </c>
    </row>
    <row r="852">
      <c r="A852" s="110">
        <v>7.83385386807E11</v>
      </c>
      <c r="B852" s="84"/>
      <c r="C852" s="134" t="str">
        <f t="array" ref="C852">ifs(and(isblank($A852),isblank($B852)),"", not(iserror(vlookup($A852&amp;$B852,'3) Release_Label'!$D:$D&amp;'3) Release_Label'!$E:$E,1,0))),vlookup($A852&amp;$B852,{'3) Release_Label'!$D:$D&amp;'3) Release_Label'!$E:$E,'3) Release_Label'!$F:$F},2,0), or(and(not(isblank($B852)),$B852=$B851,$A852&lt;&gt;$A851),and(not(isblank($A852)),$A852=$A851,$B852&lt;&gt;$B851)),"ID LISTS UNALIGNED",and($A852&lt;&gt;"",countif('3) Release_Label'!$D:$D,$A852)=0),"NO UPC MATCH in Release_Label",and($B852&lt;&gt;"",countif('3) Release_Label'!$E:$E,$B852)=0),"NO CATALOG ID MATCH in Release_Label",iserror(vlookup($A852&amp;$B852,'3) Release_Label'!$D:$D&amp;'3) Release_Label'!$E:$E,1,0)),"NO UPC-CATALOG ID pair MATCH in Release_Label" )</f>
        <v>Jogo de Reis</v>
      </c>
      <c r="D852" s="134" t="str">
        <f t="array" ref="D852">ifs(and(isblank($A852),isblank($B852)),"", not(iserror(vlookup($A852&amp;$B852,'3) Release_Label'!$D:$D&amp;'3) Release_Label'!$E:$E,1,0))),vlookup($A852&amp;$B852,{'3) Release_Label'!$D:$D&amp;'3) Release_Label'!$E:$E,'3) Release_Label'!$H:$H},2,0), or(and(not(isblank($B852)),$B852=$B851,$A852&lt;&gt;$A851),and(not(isblank($A852)),$A852=$A851,$B852&lt;&gt;$B851)),"ID LISTS UNALIGNED",and($A852&lt;&gt;"",countif('3) Release_Label'!$D:$D,$A852)=0),"NO UPC MATCH in Release_Label",and($B852&lt;&gt;"",countif('3) Release_Label'!$E:$E,$B852)=0),"NO CATALOG ID MATCH in Release_Label",iserror(vlookup($A852&amp;$B852,'3) Release_Label'!$D:$D&amp;'3) Release_Label'!$E:$E,1,0)),"NO UPC-CATALOG ID pair MATCH in Release_Label" )</f>
        <v>Speed Up</v>
      </c>
      <c r="E852" s="96" t="s">
        <v>97</v>
      </c>
      <c r="F852" s="140" t="s">
        <v>671</v>
      </c>
      <c r="G852" s="136" t="str">
        <f t="array" ref="G852">ifs(or($F852="",$F852="Main Primary Artist"),$F852,not(iserror(vlookup($F852,'Reference info'!$J$5:$J$8,1,0))),"Key Artist",not(iserror(vlookup($F852,'Reference info'!$J$38:$J$405,1,0))),"Performer",not(iserror(vlookup($F852,'Reference info'!$J$10:$J$36,1,0))),"Producer &amp; Engineer")</f>
        <v>Key Artist</v>
      </c>
      <c r="I852" s="8" t="str">
        <f>IF(AND(F852="Main Primary Artist",SUBSTITUTE(E852," ","")&lt;&gt;"VariousArtists",SUBSTITUTE(E852," ","")&lt;&gt;"VariousArtist",E852&lt;&gt;"Various",SUBSTITUTE(E852," ","")&lt;&gt;"AssortedArtists",SUBSTITUTE(E852," ","")&lt;&gt;"AssortedArtist",E852&lt;&gt;"Assorted",SUBSTITUTE(E852," ","")&lt;&gt;"AsortedArtists",SUBSTITUTE(E852," ","")&lt;&gt;"AsortedArtist",E852&lt;&gt;"Asorted",E852&lt;&gt;"Other",,SUBSTITUTE(E852," ","")&lt;&gt;"MiscellaneousArtists",SUBSTITUTE(E852," ","")&lt;&gt;"MiscellaneousArtist",E852&lt;&gt;"Miscellaneous",SUBSTITUTE(E852," ","")&lt;&gt;"MiscelaneousArtists",SUBSTITUTE(E852," ","")&lt;&gt;"MiscelaneousArtist",E852&lt;&gt;"Miscelaneous"),"update Releases set ArtistId=(select ArtistId from Artists where Name=N'"&amp;SUBSTITUTE(trim(E852),"'","''")&amp;"' and EnterpriseId="&amp;EntId&amp;"), SearchKeywords=concat_ws(' ', Name, N'"&amp;SUBSTITUTE(trim(E852),"'","''")&amp;"',(select Name from Labels where LabelId=Releases.LabelId), ReleaseId, UPC, Catalog) where "&amp;IF(A852&lt;&gt;"","UPC="&amp;A852,"Catalog='"&amp;SUBSTITUTE(trim(B852),"'","''")&amp;"'")&amp;" and EnterpriseId="&amp;EntId,IF(and(F852&lt;&gt;"Main Primary Artist",SUBSTITUTE(E852," ","")&lt;&gt;"VariousArtists",SUBSTITUTE(E852," ","")&lt;&gt;"VariousArtist",E852&lt;&gt;"Various",SUBSTITUTE(E852," ","")&lt;&gt;"AssortedArtists",SUBSTITUTE(E852," ","")&lt;&gt;"AssortedArtist",E852&lt;&gt;"Assorted",SUBSTITUTE(E852," ","")&lt;&gt;"AsortedArtists",SUBSTITUTE(E852," ","")&lt;&gt;"AsortedArtist",E852&lt;&gt;"Asorted",E852&lt;&gt;"Other",,SUBSTITUTE(E852," ","")&lt;&gt;"MiscellaneousArtists",SUBSTITUTE(E852," ","")&lt;&gt;"MiscellaneousArtist",E852&lt;&gt;"Miscellaneous",SUBSTITUTE(E852," ","")&lt;&gt;"MiscelaneousArtists",SUBSTITUTE(E852," ","")&lt;&gt;"MiscelaneousArtist",E852&lt;&gt;"Miscelaneous"),"INSERT into Contributors VALUES (newid(), "&amp;IF(F852&lt;&gt;"Primary Artist", "(select RoleId from ContributorRoles where Name='"&amp;F852&amp;"'), 0", "49, 1")&amp; ", null, (select max(ReleaseId) from Releases where "&amp;IF(A852&lt;&gt;"","UPC="&amp;A852,"Catalog='"&amp;SUBSTITUTE(trim(B852),"'","''")&amp;"'")&amp;" and EnterpriseId="&amp;EntId&amp;"), (select ArtistId from Artists where Name=N'"&amp;SUBSTITUTE(trim(E852),"'","''")&amp;"' and EnterpriseId="&amp;EntId&amp;"), null)",""))</f>
        <v>INSERT into Contributors VALUES (newid(), 49, 1, null, (select max(ReleaseId) from Releases where UPC=783385386807 and EnterpriseId=647322), (select ArtistId from Artists where Name=N'Atilla' and EnterpriseId=647322), null)</v>
      </c>
    </row>
    <row r="853">
      <c r="A853" s="110">
        <v>7.83385386807E11</v>
      </c>
      <c r="B853" s="84"/>
      <c r="C853" s="134" t="str">
        <f t="array" ref="C853">ifs(and(isblank($A853),isblank($B853)),"", not(iserror(vlookup($A853&amp;$B853,'3) Release_Label'!$D:$D&amp;'3) Release_Label'!$E:$E,1,0))),vlookup($A853&amp;$B853,{'3) Release_Label'!$D:$D&amp;'3) Release_Label'!$E:$E,'3) Release_Label'!$F:$F},2,0), or(and(not(isblank($B853)),$B853=$B852,$A853&lt;&gt;$A852),and(not(isblank($A853)),$A853=$A852,$B853&lt;&gt;$B852)),"ID LISTS UNALIGNED",and($A853&lt;&gt;"",countif('3) Release_Label'!$D:$D,$A853)=0),"NO UPC MATCH in Release_Label",and($B853&lt;&gt;"",countif('3) Release_Label'!$E:$E,$B853)=0),"NO CATALOG ID MATCH in Release_Label",iserror(vlookup($A853&amp;$B853,'3) Release_Label'!$D:$D&amp;'3) Release_Label'!$E:$E,1,0)),"NO UPC-CATALOG ID pair MATCH in Release_Label" )</f>
        <v>Jogo de Reis</v>
      </c>
      <c r="D853" s="134" t="str">
        <f t="array" ref="D853">ifs(and(isblank($A853),isblank($B853)),"", not(iserror(vlookup($A853&amp;$B853,'3) Release_Label'!$D:$D&amp;'3) Release_Label'!$E:$E,1,0))),vlookup($A853&amp;$B853,{'3) Release_Label'!$D:$D&amp;'3) Release_Label'!$E:$E,'3) Release_Label'!$H:$H},2,0), or(and(not(isblank($B853)),$B853=$B852,$A853&lt;&gt;$A852),and(not(isblank($A853)),$A853=$A852,$B853&lt;&gt;$B852)),"ID LISTS UNALIGNED",and($A853&lt;&gt;"",countif('3) Release_Label'!$D:$D,$A853)=0),"NO UPC MATCH in Release_Label",and($B853&lt;&gt;"",countif('3) Release_Label'!$E:$E,$B853)=0),"NO CATALOG ID MATCH in Release_Label",iserror(vlookup($A853&amp;$B853,'3) Release_Label'!$D:$D&amp;'3) Release_Label'!$E:$E,1,0)),"NO UPC-CATALOG ID pair MATCH in Release_Label" )</f>
        <v>Speed Up</v>
      </c>
      <c r="E853" s="96" t="s">
        <v>121</v>
      </c>
      <c r="F853" s="140" t="s">
        <v>671</v>
      </c>
      <c r="G853" s="136" t="str">
        <f t="array" ref="G853">ifs(or($F853="",$F853="Main Primary Artist"),$F853,not(iserror(vlookup($F853,'Reference info'!$J$5:$J$8,1,0))),"Key Artist",not(iserror(vlookup($F853,'Reference info'!$J$38:$J$405,1,0))),"Performer",not(iserror(vlookup($F853,'Reference info'!$J$10:$J$36,1,0))),"Producer &amp; Engineer")</f>
        <v>Key Artist</v>
      </c>
      <c r="I853" s="8" t="str">
        <f>IF(AND(F853="Main Primary Artist",SUBSTITUTE(E853," ","")&lt;&gt;"VariousArtists",SUBSTITUTE(E853," ","")&lt;&gt;"VariousArtist",E853&lt;&gt;"Various",SUBSTITUTE(E853," ","")&lt;&gt;"AssortedArtists",SUBSTITUTE(E853," ","")&lt;&gt;"AssortedArtist",E853&lt;&gt;"Assorted",SUBSTITUTE(E853," ","")&lt;&gt;"AsortedArtists",SUBSTITUTE(E853," ","")&lt;&gt;"AsortedArtist",E853&lt;&gt;"Asorted",E853&lt;&gt;"Other",,SUBSTITUTE(E853," ","")&lt;&gt;"MiscellaneousArtists",SUBSTITUTE(E853," ","")&lt;&gt;"MiscellaneousArtist",E853&lt;&gt;"Miscellaneous",SUBSTITUTE(E853," ","")&lt;&gt;"MiscelaneousArtists",SUBSTITUTE(E853," ","")&lt;&gt;"MiscelaneousArtist",E853&lt;&gt;"Miscelaneous"),"update Releases set ArtistId=(select ArtistId from Artists where Name=N'"&amp;SUBSTITUTE(trim(E853),"'","''")&amp;"' and EnterpriseId="&amp;EntId&amp;"), SearchKeywords=concat_ws(' ', Name, N'"&amp;SUBSTITUTE(trim(E853),"'","''")&amp;"',(select Name from Labels where LabelId=Releases.LabelId), ReleaseId, UPC, Catalog) where "&amp;IF(A853&lt;&gt;"","UPC="&amp;A853,"Catalog='"&amp;SUBSTITUTE(trim(B853),"'","''")&amp;"'")&amp;" and EnterpriseId="&amp;EntId,IF(and(F853&lt;&gt;"Main Primary Artist",SUBSTITUTE(E853," ","")&lt;&gt;"VariousArtists",SUBSTITUTE(E853," ","")&lt;&gt;"VariousArtist",E853&lt;&gt;"Various",SUBSTITUTE(E853," ","")&lt;&gt;"AssortedArtists",SUBSTITUTE(E853," ","")&lt;&gt;"AssortedArtist",E853&lt;&gt;"Assorted",SUBSTITUTE(E853," ","")&lt;&gt;"AsortedArtists",SUBSTITUTE(E853," ","")&lt;&gt;"AsortedArtist",E853&lt;&gt;"Asorted",E853&lt;&gt;"Other",,SUBSTITUTE(E853," ","")&lt;&gt;"MiscellaneousArtists",SUBSTITUTE(E853," ","")&lt;&gt;"MiscellaneousArtist",E853&lt;&gt;"Miscellaneous",SUBSTITUTE(E853," ","")&lt;&gt;"MiscelaneousArtists",SUBSTITUTE(E853," ","")&lt;&gt;"MiscelaneousArtist",E853&lt;&gt;"Miscelaneous"),"INSERT into Contributors VALUES (newid(), "&amp;IF(F853&lt;&gt;"Primary Artist", "(select RoleId from ContributorRoles where Name='"&amp;F853&amp;"'), 0", "49, 1")&amp; ", null, (select max(ReleaseId) from Releases where "&amp;IF(A853&lt;&gt;"","UPC="&amp;A853,"Catalog='"&amp;SUBSTITUTE(trim(B853),"'","''")&amp;"'")&amp;" and EnterpriseId="&amp;EntId&amp;"), (select ArtistId from Artists where Name=N'"&amp;SUBSTITUTE(trim(E853),"'","''")&amp;"' and EnterpriseId="&amp;EntId&amp;"), null)",""))</f>
        <v>INSERT into Contributors VALUES (newid(), 49, 1, null, (select max(ReleaseId) from Releases where UPC=783385386807 and EnterpriseId=647322), (select ArtistId from Artists where Name=N'Slow GM' and EnterpriseId=647322), null)</v>
      </c>
    </row>
    <row r="854">
      <c r="A854" s="110">
        <v>7.83385386807E11</v>
      </c>
      <c r="B854" s="84"/>
      <c r="C854" s="134" t="str">
        <f t="array" ref="C854">ifs(and(isblank($A854),isblank($B854)),"", not(iserror(vlookup($A854&amp;$B854,'3) Release_Label'!$D:$D&amp;'3) Release_Label'!$E:$E,1,0))),vlookup($A854&amp;$B854,{'3) Release_Label'!$D:$D&amp;'3) Release_Label'!$E:$E,'3) Release_Label'!$F:$F},2,0), or(and(not(isblank($B854)),$B854=$B853,$A854&lt;&gt;$A853),and(not(isblank($A854)),$A854=$A853,$B854&lt;&gt;$B853)),"ID LISTS UNALIGNED",and($A854&lt;&gt;"",countif('3) Release_Label'!$D:$D,$A854)=0),"NO UPC MATCH in Release_Label",and($B854&lt;&gt;"",countif('3) Release_Label'!$E:$E,$B854)=0),"NO CATALOG ID MATCH in Release_Label",iserror(vlookup($A854&amp;$B854,'3) Release_Label'!$D:$D&amp;'3) Release_Label'!$E:$E,1,0)),"NO UPC-CATALOG ID pair MATCH in Release_Label" )</f>
        <v>Jogo de Reis</v>
      </c>
      <c r="D854" s="134" t="str">
        <f t="array" ref="D854">ifs(and(isblank($A854),isblank($B854)),"", not(iserror(vlookup($A854&amp;$B854,'3) Release_Label'!$D:$D&amp;'3) Release_Label'!$E:$E,1,0))),vlookup($A854&amp;$B854,{'3) Release_Label'!$D:$D&amp;'3) Release_Label'!$E:$E,'3) Release_Label'!$H:$H},2,0), or(and(not(isblank($B854)),$B854=$B853,$A854&lt;&gt;$A853),and(not(isblank($A854)),$A854=$A853,$B854&lt;&gt;$B853)),"ID LISTS UNALIGNED",and($A854&lt;&gt;"",countif('3) Release_Label'!$D:$D,$A854)=0),"NO UPC MATCH in Release_Label",and($B854&lt;&gt;"",countif('3) Release_Label'!$E:$E,$B854)=0),"NO CATALOG ID MATCH in Release_Label",iserror(vlookup($A854&amp;$B854,'3) Release_Label'!$D:$D&amp;'3) Release_Label'!$E:$E,1,0)),"NO UPC-CATALOG ID pair MATCH in Release_Label" )</f>
        <v>Speed Up</v>
      </c>
      <c r="E854" s="96" t="s">
        <v>53</v>
      </c>
      <c r="F854" s="140" t="s">
        <v>666</v>
      </c>
      <c r="G854" s="136" t="str">
        <f t="array" ref="G854">ifs(or($F854="",$F854="Main Primary Artist"),$F854,not(iserror(vlookup($F854,'Reference info'!$J$5:$J$8,1,0))),"Key Artist",not(iserror(vlookup($F854,'Reference info'!$J$38:$J$405,1,0))),"Performer",not(iserror(vlookup($F854,'Reference info'!$J$10:$J$36,1,0))),"Producer &amp; Engineer")</f>
        <v>Main Primary Artist</v>
      </c>
      <c r="I854" s="8" t="str">
        <f>IF(AND(F854="Main Primary Artist",SUBSTITUTE(E854," ","")&lt;&gt;"VariousArtists",SUBSTITUTE(E854," ","")&lt;&gt;"VariousArtist",E854&lt;&gt;"Various",SUBSTITUTE(E854," ","")&lt;&gt;"AssortedArtists",SUBSTITUTE(E854," ","")&lt;&gt;"AssortedArtist",E854&lt;&gt;"Assorted",SUBSTITUTE(E854," ","")&lt;&gt;"AsortedArtists",SUBSTITUTE(E854," ","")&lt;&gt;"AsortedArtist",E854&lt;&gt;"Asorted",E854&lt;&gt;"Other",,SUBSTITUTE(E854," ","")&lt;&gt;"MiscellaneousArtists",SUBSTITUTE(E854," ","")&lt;&gt;"MiscellaneousArtist",E854&lt;&gt;"Miscellaneous",SUBSTITUTE(E854," ","")&lt;&gt;"MiscelaneousArtists",SUBSTITUTE(E854," ","")&lt;&gt;"MiscelaneousArtist",E854&lt;&gt;"Miscelaneous"),"update Releases set ArtistId=(select ArtistId from Artists where Name=N'"&amp;SUBSTITUTE(trim(E854),"'","''")&amp;"' and EnterpriseId="&amp;EntId&amp;"), SearchKeywords=concat_ws(' ', Name, N'"&amp;SUBSTITUTE(trim(E854),"'","''")&amp;"',(select Name from Labels where LabelId=Releases.LabelId), ReleaseId, UPC, Catalog) where "&amp;IF(A854&lt;&gt;"","UPC="&amp;A854,"Catalog='"&amp;SUBSTITUTE(trim(B854),"'","''")&amp;"'")&amp;" and EnterpriseId="&amp;EntId,IF(and(F854&lt;&gt;"Main Primary Artist",SUBSTITUTE(E854," ","")&lt;&gt;"VariousArtists",SUBSTITUTE(E854," ","")&lt;&gt;"VariousArtist",E854&lt;&gt;"Various",SUBSTITUTE(E854," ","")&lt;&gt;"AssortedArtists",SUBSTITUTE(E854," ","")&lt;&gt;"AssortedArtist",E854&lt;&gt;"Assorted",SUBSTITUTE(E854," ","")&lt;&gt;"AsortedArtists",SUBSTITUTE(E854," ","")&lt;&gt;"AsortedArtist",E854&lt;&gt;"Asorted",E854&lt;&gt;"Other",,SUBSTITUTE(E854," ","")&lt;&gt;"MiscellaneousArtists",SUBSTITUTE(E854," ","")&lt;&gt;"MiscellaneousArtist",E854&lt;&gt;"Miscellaneous",SUBSTITUTE(E854," ","")&lt;&gt;"MiscelaneousArtists",SUBSTITUTE(E854," ","")&lt;&gt;"MiscelaneousArtist",E854&lt;&gt;"Miscelaneous"),"INSERT into Contributors VALUES (newid(), "&amp;IF(F854&lt;&gt;"Primary Artist", "(select RoleId from ContributorRoles where Name='"&amp;F854&amp;"'), 0", "49, 1")&amp; ", null, (select max(ReleaseId) from Releases where "&amp;IF(A854&lt;&gt;"","UPC="&amp;A854,"Catalog='"&amp;SUBSTITUTE(trim(B854),"'","''")&amp;"'")&amp;" and EnterpriseId="&amp;EntId&amp;"), (select ArtistId from Artists where Name=N'"&amp;SUBSTITUTE(trim(E854),"'","''")&amp;"' and EnterpriseId="&amp;EntId&amp;"), null)",""))</f>
        <v>update Releases set ArtistId=(select ArtistId from Artists where Name=N'PeJota10*' and EnterpriseId=647322), SearchKeywords=concat_ws(' ', Name, N'PeJota10*',(select Name from Labels where LabelId=Releases.LabelId), ReleaseId, UPC, Catalog) where UPC=783385386807 and EnterpriseId=647322</v>
      </c>
    </row>
    <row r="855">
      <c r="A855" s="110">
        <v>7.83385386807E11</v>
      </c>
      <c r="B855" s="84"/>
      <c r="C855" s="134" t="str">
        <f t="array" ref="C855">ifs(and(isblank($A855),isblank($B855)),"", not(iserror(vlookup($A855&amp;$B855,'3) Release_Label'!$D:$D&amp;'3) Release_Label'!$E:$E,1,0))),vlookup($A855&amp;$B855,{'3) Release_Label'!$D:$D&amp;'3) Release_Label'!$E:$E,'3) Release_Label'!$F:$F},2,0), or(and(not(isblank($B855)),$B855=$B854,$A855&lt;&gt;$A854),and(not(isblank($A855)),$A855=$A854,$B855&lt;&gt;$B854)),"ID LISTS UNALIGNED",and($A855&lt;&gt;"",countif('3) Release_Label'!$D:$D,$A855)=0),"NO UPC MATCH in Release_Label",and($B855&lt;&gt;"",countif('3) Release_Label'!$E:$E,$B855)=0),"NO CATALOG ID MATCH in Release_Label",iserror(vlookup($A855&amp;$B855,'3) Release_Label'!$D:$D&amp;'3) Release_Label'!$E:$E,1,0)),"NO UPC-CATALOG ID pair MATCH in Release_Label" )</f>
        <v>Jogo de Reis</v>
      </c>
      <c r="D855" s="134" t="str">
        <f t="array" ref="D855">ifs(and(isblank($A855),isblank($B855)),"", not(iserror(vlookup($A855&amp;$B855,'3) Release_Label'!$D:$D&amp;'3) Release_Label'!$E:$E,1,0))),vlookup($A855&amp;$B855,{'3) Release_Label'!$D:$D&amp;'3) Release_Label'!$E:$E,'3) Release_Label'!$H:$H},2,0), or(and(not(isblank($B855)),$B855=$B854,$A855&lt;&gt;$A854),and(not(isblank($A855)),$A855=$A854,$B855&lt;&gt;$B854)),"ID LISTS UNALIGNED",and($A855&lt;&gt;"",countif('3) Release_Label'!$D:$D,$A855)=0),"NO UPC MATCH in Release_Label",and($B855&lt;&gt;"",countif('3) Release_Label'!$E:$E,$B855)=0),"NO CATALOG ID MATCH in Release_Label",iserror(vlookup($A855&amp;$B855,'3) Release_Label'!$D:$D&amp;'3) Release_Label'!$E:$E,1,0)),"NO UPC-CATALOG ID pair MATCH in Release_Label" )</f>
        <v>Speed Up</v>
      </c>
      <c r="E855" s="96" t="s">
        <v>53</v>
      </c>
      <c r="F855" s="135" t="s">
        <v>669</v>
      </c>
      <c r="G855" s="136" t="str">
        <f t="array" ref="G855">ifs(or($F855="",$F855="Main Primary Artist"),$F855,not(iserror(vlookup($F855,'Reference info'!$J$5:$J$8,1,0))),"Key Artist",not(iserror(vlookup($F855,'Reference info'!$J$38:$J$405,1,0))),"Performer",not(iserror(vlookup($F855,'Reference info'!$J$10:$J$36,1,0))),"Producer &amp; Engineer")</f>
        <v>Producer &amp; Engineer</v>
      </c>
      <c r="I855" s="8" t="str">
        <f>IF(AND(F855="Main Primary Artist",SUBSTITUTE(E855," ","")&lt;&gt;"VariousArtists",SUBSTITUTE(E855," ","")&lt;&gt;"VariousArtist",E855&lt;&gt;"Various",SUBSTITUTE(E855," ","")&lt;&gt;"AssortedArtists",SUBSTITUTE(E855," ","")&lt;&gt;"AssortedArtist",E855&lt;&gt;"Assorted",SUBSTITUTE(E855," ","")&lt;&gt;"AsortedArtists",SUBSTITUTE(E855," ","")&lt;&gt;"AsortedArtist",E855&lt;&gt;"Asorted",E855&lt;&gt;"Other",,SUBSTITUTE(E855," ","")&lt;&gt;"MiscellaneousArtists",SUBSTITUTE(E855," ","")&lt;&gt;"MiscellaneousArtist",E855&lt;&gt;"Miscellaneous",SUBSTITUTE(E855," ","")&lt;&gt;"MiscelaneousArtists",SUBSTITUTE(E855," ","")&lt;&gt;"MiscelaneousArtist",E855&lt;&gt;"Miscelaneous"),"update Releases set ArtistId=(select ArtistId from Artists where Name=N'"&amp;SUBSTITUTE(trim(E855),"'","''")&amp;"' and EnterpriseId="&amp;EntId&amp;"), SearchKeywords=concat_ws(' ', Name, N'"&amp;SUBSTITUTE(trim(E855),"'","''")&amp;"',(select Name from Labels where LabelId=Releases.LabelId), ReleaseId, UPC, Catalog) where "&amp;IF(A855&lt;&gt;"","UPC="&amp;A855,"Catalog='"&amp;SUBSTITUTE(trim(B855),"'","''")&amp;"'")&amp;" and EnterpriseId="&amp;EntId,IF(and(F855&lt;&gt;"Main Primary Artist",SUBSTITUTE(E855," ","")&lt;&gt;"VariousArtists",SUBSTITUTE(E855," ","")&lt;&gt;"VariousArtist",E855&lt;&gt;"Various",SUBSTITUTE(E855," ","")&lt;&gt;"AssortedArtists",SUBSTITUTE(E855," ","")&lt;&gt;"AssortedArtist",E855&lt;&gt;"Assorted",SUBSTITUTE(E855," ","")&lt;&gt;"AsortedArtists",SUBSTITUTE(E855," ","")&lt;&gt;"AsortedArtist",E855&lt;&gt;"Asorted",E855&lt;&gt;"Other",,SUBSTITUTE(E855," ","")&lt;&gt;"MiscellaneousArtists",SUBSTITUTE(E855," ","")&lt;&gt;"MiscellaneousArtist",E855&lt;&gt;"Miscellaneous",SUBSTITUTE(E855," ","")&lt;&gt;"MiscelaneousArtists",SUBSTITUTE(E855," ","")&lt;&gt;"MiscelaneousArtist",E855&lt;&gt;"Miscelaneous"),"INSERT into Contributors VALUES (newid(), "&amp;IF(F855&lt;&gt;"Primary Artist", "(select RoleId from ContributorRoles where Name='"&amp;F855&amp;"'), 0", "49, 1")&amp; ", null, (select max(ReleaseId) from Releases where "&amp;IF(A855&lt;&gt;"","UPC="&amp;A855,"Catalog='"&amp;SUBSTITUTE(trim(B855),"'","''")&amp;"'")&amp;" and EnterpriseId="&amp;EntId&amp;"), (select ArtistId from Artists where Name=N'"&amp;SUBSTITUTE(trim(E855),"'","''")&amp;"' and EnterpriseId="&amp;EntId&amp;"), null)",""))</f>
        <v>INSERT into Contributors VALUES (newid(), (select RoleId from ContributorRoles where Name='Engineer'), 0, null, (select max(ReleaseId) from Releases where UPC=783385386807 and EnterpriseId=647322), (select ArtistId from Artists where Name=N'PeJota10*' and EnterpriseId=647322), null)</v>
      </c>
    </row>
    <row r="856">
      <c r="A856" s="110">
        <v>7.89294822498E11</v>
      </c>
      <c r="B856" s="84"/>
      <c r="C856" s="134" t="str">
        <f t="array" ref="C856">ifs(and(isblank($A856),isblank($B856)),"", not(iserror(vlookup($A856&amp;$B856,'3) Release_Label'!$D:$D&amp;'3) Release_Label'!$E:$E,1,0))),vlookup($A856&amp;$B856,{'3) Release_Label'!$D:$D&amp;'3) Release_Label'!$E:$E,'3) Release_Label'!$F:$F},2,0), or(and(not(isblank($B856)),$B856=$B855,$A856&lt;&gt;$A855),and(not(isblank($A856)),$A856=$A855,$B856&lt;&gt;$B855)),"ID LISTS UNALIGNED",and($A856&lt;&gt;"",countif('3) Release_Label'!$D:$D,$A856)=0),"NO UPC MATCH in Release_Label",and($B856&lt;&gt;"",countif('3) Release_Label'!$E:$E,$B856)=0),"NO CATALOG ID MATCH in Release_Label",iserror(vlookup($A856&amp;$B856,'3) Release_Label'!$D:$D&amp;'3) Release_Label'!$E:$E,1,0)),"NO UPC-CATALOG ID pair MATCH in Release_Label" )</f>
        <v>Tokyo Future</v>
      </c>
      <c r="D856" s="134" t="str">
        <f t="array" ref="D856">ifs(and(isblank($A856),isblank($B856)),"", not(iserror(vlookup($A856&amp;$B856,'3) Release_Label'!$D:$D&amp;'3) Release_Label'!$E:$E,1,0))),vlookup($A856&amp;$B856,{'3) Release_Label'!$D:$D&amp;'3) Release_Label'!$E:$E,'3) Release_Label'!$H:$H},2,0), or(and(not(isblank($B856)),$B856=$B855,$A856&lt;&gt;$A855),and(not(isblank($A856)),$A856=$A855,$B856&lt;&gt;$B855)),"ID LISTS UNALIGNED",and($A856&lt;&gt;"",countif('3) Release_Label'!$D:$D,$A856)=0),"NO UPC MATCH in Release_Label",and($B856&lt;&gt;"",countif('3) Release_Label'!$E:$E,$B856)=0),"NO CATALOG ID MATCH in Release_Label",iserror(vlookup($A856&amp;$B856,'3) Release_Label'!$D:$D&amp;'3) Release_Label'!$E:$E,1,0)),"NO UPC-CATALOG ID pair MATCH in Release_Label" )</f>
        <v/>
      </c>
      <c r="E856" s="96" t="s">
        <v>53</v>
      </c>
      <c r="F856" s="135" t="s">
        <v>667</v>
      </c>
      <c r="G856" s="136" t="str">
        <f t="array" ref="G856">ifs(or($F856="",$F856="Main Primary Artist"),$F856,not(iserror(vlookup($F856,'Reference info'!$J$5:$J$8,1,0))),"Key Artist",not(iserror(vlookup($F856,'Reference info'!$J$38:$J$405,1,0))),"Performer",not(iserror(vlookup($F856,'Reference info'!$J$10:$J$36,1,0))),"Producer &amp; Engineer")</f>
        <v>Producer &amp; Engineer</v>
      </c>
      <c r="I856" s="8" t="str">
        <f>IF(AND(F856="Main Primary Artist",SUBSTITUTE(E856," ","")&lt;&gt;"VariousArtists",SUBSTITUTE(E856," ","")&lt;&gt;"VariousArtist",E856&lt;&gt;"Various",SUBSTITUTE(E856," ","")&lt;&gt;"AssortedArtists",SUBSTITUTE(E856," ","")&lt;&gt;"AssortedArtist",E856&lt;&gt;"Assorted",SUBSTITUTE(E856," ","")&lt;&gt;"AsortedArtists",SUBSTITUTE(E856," ","")&lt;&gt;"AsortedArtist",E856&lt;&gt;"Asorted",E856&lt;&gt;"Other",,SUBSTITUTE(E856," ","")&lt;&gt;"MiscellaneousArtists",SUBSTITUTE(E856," ","")&lt;&gt;"MiscellaneousArtist",E856&lt;&gt;"Miscellaneous",SUBSTITUTE(E856," ","")&lt;&gt;"MiscelaneousArtists",SUBSTITUTE(E856," ","")&lt;&gt;"MiscelaneousArtist",E856&lt;&gt;"Miscelaneous"),"update Releases set ArtistId=(select ArtistId from Artists where Name=N'"&amp;SUBSTITUTE(trim(E856),"'","''")&amp;"' and EnterpriseId="&amp;EntId&amp;"), SearchKeywords=concat_ws(' ', Name, N'"&amp;SUBSTITUTE(trim(E856),"'","''")&amp;"',(select Name from Labels where LabelId=Releases.LabelId), ReleaseId, UPC, Catalog) where "&amp;IF(A856&lt;&gt;"","UPC="&amp;A856,"Catalog='"&amp;SUBSTITUTE(trim(B856),"'","''")&amp;"'")&amp;" and EnterpriseId="&amp;EntId,IF(and(F856&lt;&gt;"Main Primary Artist",SUBSTITUTE(E856," ","")&lt;&gt;"VariousArtists",SUBSTITUTE(E856," ","")&lt;&gt;"VariousArtist",E856&lt;&gt;"Various",SUBSTITUTE(E856," ","")&lt;&gt;"AssortedArtists",SUBSTITUTE(E856," ","")&lt;&gt;"AssortedArtist",E856&lt;&gt;"Assorted",SUBSTITUTE(E856," ","")&lt;&gt;"AsortedArtists",SUBSTITUTE(E856," ","")&lt;&gt;"AsortedArtist",E856&lt;&gt;"Asorted",E856&lt;&gt;"Other",,SUBSTITUTE(E856," ","")&lt;&gt;"MiscellaneousArtists",SUBSTITUTE(E856," ","")&lt;&gt;"MiscellaneousArtist",E856&lt;&gt;"Miscellaneous",SUBSTITUTE(E856," ","")&lt;&gt;"MiscelaneousArtists",SUBSTITUTE(E856," ","")&lt;&gt;"MiscelaneousArtist",E856&lt;&gt;"Miscelaneous"),"INSERT into Contributors VALUES (newid(), "&amp;IF(F856&lt;&gt;"Primary Artist", "(select RoleId from ContributorRoles where Name='"&amp;F856&amp;"'), 0", "49, 1")&amp; ", null, (select max(ReleaseId) from Releases where "&amp;IF(A856&lt;&gt;"","UPC="&amp;A856,"Catalog='"&amp;SUBSTITUTE(trim(B856),"'","''")&amp;"'")&amp;" and EnterpriseId="&amp;EntId&amp;"), (select ArtistId from Artists where Name=N'"&amp;SUBSTITUTE(trim(E856),"'","''")&amp;"' and EnterpriseId="&amp;EntId&amp;"), null)",""))</f>
        <v>INSERT into Contributors VALUES (newid(), (select RoleId from ContributorRoles where Name='Producer'), 0, null, (select max(ReleaseId) from Releases where UPC=789294822498 and EnterpriseId=647322), (select ArtistId from Artists where Name=N'PeJota10*' and EnterpriseId=647322), null)</v>
      </c>
    </row>
    <row r="857">
      <c r="A857" s="110">
        <v>7.89294822498E11</v>
      </c>
      <c r="B857" s="84"/>
      <c r="C857" s="134" t="str">
        <f t="array" ref="C857">ifs(and(isblank($A857),isblank($B857)),"", not(iserror(vlookup($A857&amp;$B857,'3) Release_Label'!$D:$D&amp;'3) Release_Label'!$E:$E,1,0))),vlookup($A857&amp;$B857,{'3) Release_Label'!$D:$D&amp;'3) Release_Label'!$E:$E,'3) Release_Label'!$F:$F},2,0), or(and(not(isblank($B857)),$B857=$B856,$A857&lt;&gt;$A856),and(not(isblank($A857)),$A857=$A856,$B857&lt;&gt;$B856)),"ID LISTS UNALIGNED",and($A857&lt;&gt;"",countif('3) Release_Label'!$D:$D,$A857)=0),"NO UPC MATCH in Release_Label",and($B857&lt;&gt;"",countif('3) Release_Label'!$E:$E,$B857)=0),"NO CATALOG ID MATCH in Release_Label",iserror(vlookup($A857&amp;$B857,'3) Release_Label'!$D:$D&amp;'3) Release_Label'!$E:$E,1,0)),"NO UPC-CATALOG ID pair MATCH in Release_Label" )</f>
        <v>Tokyo Future</v>
      </c>
      <c r="D857" s="134" t="str">
        <f t="array" ref="D857">ifs(and(isblank($A857),isblank($B857)),"", not(iserror(vlookup($A857&amp;$B857,'3) Release_Label'!$D:$D&amp;'3) Release_Label'!$E:$E,1,0))),vlookup($A857&amp;$B857,{'3) Release_Label'!$D:$D&amp;'3) Release_Label'!$E:$E,'3) Release_Label'!$H:$H},2,0), or(and(not(isblank($B857)),$B857=$B856,$A857&lt;&gt;$A856),and(not(isblank($A857)),$A857=$A856,$B857&lt;&gt;$B856)),"ID LISTS UNALIGNED",and($A857&lt;&gt;"",countif('3) Release_Label'!$D:$D,$A857)=0),"NO UPC MATCH in Release_Label",and($B857&lt;&gt;"",countif('3) Release_Label'!$E:$E,$B857)=0),"NO CATALOG ID MATCH in Release_Label",iserror(vlookup($A857&amp;$B857,'3) Release_Label'!$D:$D&amp;'3) Release_Label'!$E:$E,1,0)),"NO UPC-CATALOG ID pair MATCH in Release_Label" )</f>
        <v/>
      </c>
      <c r="E857" s="96" t="s">
        <v>49</v>
      </c>
      <c r="F857" s="140" t="s">
        <v>671</v>
      </c>
      <c r="G857" s="136" t="str">
        <f t="array" ref="G857">ifs(or($F857="",$F857="Main Primary Artist"),$F857,not(iserror(vlookup($F857,'Reference info'!$J$5:$J$8,1,0))),"Key Artist",not(iserror(vlookup($F857,'Reference info'!$J$38:$J$405,1,0))),"Performer",not(iserror(vlookup($F857,'Reference info'!$J$10:$J$36,1,0))),"Producer &amp; Engineer")</f>
        <v>Key Artist</v>
      </c>
      <c r="I857" s="8" t="str">
        <f>IF(AND(F857="Main Primary Artist",SUBSTITUTE(E857," ","")&lt;&gt;"VariousArtists",SUBSTITUTE(E857," ","")&lt;&gt;"VariousArtist",E857&lt;&gt;"Various",SUBSTITUTE(E857," ","")&lt;&gt;"AssortedArtists",SUBSTITUTE(E857," ","")&lt;&gt;"AssortedArtist",E857&lt;&gt;"Assorted",SUBSTITUTE(E857," ","")&lt;&gt;"AsortedArtists",SUBSTITUTE(E857," ","")&lt;&gt;"AsortedArtist",E857&lt;&gt;"Asorted",E857&lt;&gt;"Other",,SUBSTITUTE(E857," ","")&lt;&gt;"MiscellaneousArtists",SUBSTITUTE(E857," ","")&lt;&gt;"MiscellaneousArtist",E857&lt;&gt;"Miscellaneous",SUBSTITUTE(E857," ","")&lt;&gt;"MiscelaneousArtists",SUBSTITUTE(E857," ","")&lt;&gt;"MiscelaneousArtist",E857&lt;&gt;"Miscelaneous"),"update Releases set ArtistId=(select ArtistId from Artists where Name=N'"&amp;SUBSTITUTE(trim(E857),"'","''")&amp;"' and EnterpriseId="&amp;EntId&amp;"), SearchKeywords=concat_ws(' ', Name, N'"&amp;SUBSTITUTE(trim(E857),"'","''")&amp;"',(select Name from Labels where LabelId=Releases.LabelId), ReleaseId, UPC, Catalog) where "&amp;IF(A857&lt;&gt;"","UPC="&amp;A857,"Catalog='"&amp;SUBSTITUTE(trim(B857),"'","''")&amp;"'")&amp;" and EnterpriseId="&amp;EntId,IF(and(F857&lt;&gt;"Main Primary Artist",SUBSTITUTE(E857," ","")&lt;&gt;"VariousArtists",SUBSTITUTE(E857," ","")&lt;&gt;"VariousArtist",E857&lt;&gt;"Various",SUBSTITUTE(E857," ","")&lt;&gt;"AssortedArtists",SUBSTITUTE(E857," ","")&lt;&gt;"AssortedArtist",E857&lt;&gt;"Assorted",SUBSTITUTE(E857," ","")&lt;&gt;"AsortedArtists",SUBSTITUTE(E857," ","")&lt;&gt;"AsortedArtist",E857&lt;&gt;"Asorted",E857&lt;&gt;"Other",,SUBSTITUTE(E857," ","")&lt;&gt;"MiscellaneousArtists",SUBSTITUTE(E857," ","")&lt;&gt;"MiscellaneousArtist",E857&lt;&gt;"Miscellaneous",SUBSTITUTE(E857," ","")&lt;&gt;"MiscelaneousArtists",SUBSTITUTE(E857," ","")&lt;&gt;"MiscelaneousArtist",E857&lt;&gt;"Miscelaneous"),"INSERT into Contributors VALUES (newid(), "&amp;IF(F857&lt;&gt;"Primary Artist", "(select RoleId from ContributorRoles where Name='"&amp;F857&amp;"'), 0", "49, 1")&amp; ", null, (select max(ReleaseId) from Releases where "&amp;IF(A857&lt;&gt;"","UPC="&amp;A857,"Catalog='"&amp;SUBSTITUTE(trim(B857),"'","''")&amp;"'")&amp;" and EnterpriseId="&amp;EntId&amp;"), (select ArtistId from Artists where Name=N'"&amp;SUBSTITUTE(trim(E857),"'","''")&amp;"' and EnterpriseId="&amp;EntId&amp;"), null)",""))</f>
        <v>INSERT into Contributors VALUES (newid(), 49, 1, null, (select max(ReleaseId) from Releases where UPC=789294822498 and EnterpriseId=647322), (select ArtistId from Artists where Name=N'JKZ' and EnterpriseId=647322), null)</v>
      </c>
    </row>
    <row r="858">
      <c r="A858" s="110">
        <v>7.89294822498E11</v>
      </c>
      <c r="B858" s="84"/>
      <c r="C858" s="134" t="str">
        <f t="array" ref="C858">ifs(and(isblank($A858),isblank($B858)),"", not(iserror(vlookup($A858&amp;$B858,'3) Release_Label'!$D:$D&amp;'3) Release_Label'!$E:$E,1,0))),vlookup($A858&amp;$B858,{'3) Release_Label'!$D:$D&amp;'3) Release_Label'!$E:$E,'3) Release_Label'!$F:$F},2,0), or(and(not(isblank($B858)),$B858=$B857,$A858&lt;&gt;$A857),and(not(isblank($A858)),$A858=$A857,$B858&lt;&gt;$B857)),"ID LISTS UNALIGNED",and($A858&lt;&gt;"",countif('3) Release_Label'!$D:$D,$A858)=0),"NO UPC MATCH in Release_Label",and($B858&lt;&gt;"",countif('3) Release_Label'!$E:$E,$B858)=0),"NO CATALOG ID MATCH in Release_Label",iserror(vlookup($A858&amp;$B858,'3) Release_Label'!$D:$D&amp;'3) Release_Label'!$E:$E,1,0)),"NO UPC-CATALOG ID pair MATCH in Release_Label" )</f>
        <v>Tokyo Future</v>
      </c>
      <c r="D858" s="134" t="str">
        <f t="array" ref="D858">ifs(and(isblank($A858),isblank($B858)),"", not(iserror(vlookup($A858&amp;$B858,'3) Release_Label'!$D:$D&amp;'3) Release_Label'!$E:$E,1,0))),vlookup($A858&amp;$B858,{'3) Release_Label'!$D:$D&amp;'3) Release_Label'!$E:$E,'3) Release_Label'!$H:$H},2,0), or(and(not(isblank($B858)),$B858=$B857,$A858&lt;&gt;$A857),and(not(isblank($A858)),$A858=$A857,$B858&lt;&gt;$B857)),"ID LISTS UNALIGNED",and($A858&lt;&gt;"",countif('3) Release_Label'!$D:$D,$A858)=0),"NO UPC MATCH in Release_Label",and($B858&lt;&gt;"",countif('3) Release_Label'!$E:$E,$B858)=0),"NO CATALOG ID MATCH in Release_Label",iserror(vlookup($A858&amp;$B858,'3) Release_Label'!$D:$D&amp;'3) Release_Label'!$E:$E,1,0)),"NO UPC-CATALOG ID pair MATCH in Release_Label" )</f>
        <v/>
      </c>
      <c r="E858" s="96" t="s">
        <v>53</v>
      </c>
      <c r="F858" s="140" t="s">
        <v>666</v>
      </c>
      <c r="G858" s="136" t="str">
        <f t="array" ref="G858">ifs(or($F858="",$F858="Main Primary Artist"),$F858,not(iserror(vlookup($F858,'Reference info'!$J$5:$J$8,1,0))),"Key Artist",not(iserror(vlookup($F858,'Reference info'!$J$38:$J$405,1,0))),"Performer",not(iserror(vlookup($F858,'Reference info'!$J$10:$J$36,1,0))),"Producer &amp; Engineer")</f>
        <v>Main Primary Artist</v>
      </c>
      <c r="I858" s="8" t="str">
        <f>IF(AND(F858="Main Primary Artist",SUBSTITUTE(E858," ","")&lt;&gt;"VariousArtists",SUBSTITUTE(E858," ","")&lt;&gt;"VariousArtist",E858&lt;&gt;"Various",SUBSTITUTE(E858," ","")&lt;&gt;"AssortedArtists",SUBSTITUTE(E858," ","")&lt;&gt;"AssortedArtist",E858&lt;&gt;"Assorted",SUBSTITUTE(E858," ","")&lt;&gt;"AsortedArtists",SUBSTITUTE(E858," ","")&lt;&gt;"AsortedArtist",E858&lt;&gt;"Asorted",E858&lt;&gt;"Other",,SUBSTITUTE(E858," ","")&lt;&gt;"MiscellaneousArtists",SUBSTITUTE(E858," ","")&lt;&gt;"MiscellaneousArtist",E858&lt;&gt;"Miscellaneous",SUBSTITUTE(E858," ","")&lt;&gt;"MiscelaneousArtists",SUBSTITUTE(E858," ","")&lt;&gt;"MiscelaneousArtist",E858&lt;&gt;"Miscelaneous"),"update Releases set ArtistId=(select ArtistId from Artists where Name=N'"&amp;SUBSTITUTE(trim(E858),"'","''")&amp;"' and EnterpriseId="&amp;EntId&amp;"), SearchKeywords=concat_ws(' ', Name, N'"&amp;SUBSTITUTE(trim(E858),"'","''")&amp;"',(select Name from Labels where LabelId=Releases.LabelId), ReleaseId, UPC, Catalog) where "&amp;IF(A858&lt;&gt;"","UPC="&amp;A858,"Catalog='"&amp;SUBSTITUTE(trim(B858),"'","''")&amp;"'")&amp;" and EnterpriseId="&amp;EntId,IF(and(F858&lt;&gt;"Main Primary Artist",SUBSTITUTE(E858," ","")&lt;&gt;"VariousArtists",SUBSTITUTE(E858," ","")&lt;&gt;"VariousArtist",E858&lt;&gt;"Various",SUBSTITUTE(E858," ","")&lt;&gt;"AssortedArtists",SUBSTITUTE(E858," ","")&lt;&gt;"AssortedArtist",E858&lt;&gt;"Assorted",SUBSTITUTE(E858," ","")&lt;&gt;"AsortedArtists",SUBSTITUTE(E858," ","")&lt;&gt;"AsortedArtist",E858&lt;&gt;"Asorted",E858&lt;&gt;"Other",,SUBSTITUTE(E858," ","")&lt;&gt;"MiscellaneousArtists",SUBSTITUTE(E858," ","")&lt;&gt;"MiscellaneousArtist",E858&lt;&gt;"Miscellaneous",SUBSTITUTE(E858," ","")&lt;&gt;"MiscelaneousArtists",SUBSTITUTE(E858," ","")&lt;&gt;"MiscelaneousArtist",E858&lt;&gt;"Miscelaneous"),"INSERT into Contributors VALUES (newid(), "&amp;IF(F858&lt;&gt;"Primary Artist", "(select RoleId from ContributorRoles where Name='"&amp;F858&amp;"'), 0", "49, 1")&amp; ", null, (select max(ReleaseId) from Releases where "&amp;IF(A858&lt;&gt;"","UPC="&amp;A858,"Catalog='"&amp;SUBSTITUTE(trim(B858),"'","''")&amp;"'")&amp;" and EnterpriseId="&amp;EntId&amp;"), (select ArtistId from Artists where Name=N'"&amp;SUBSTITUTE(trim(E858),"'","''")&amp;"' and EnterpriseId="&amp;EntId&amp;"), null)",""))</f>
        <v>update Releases set ArtistId=(select ArtistId from Artists where Name=N'PeJota10*' and EnterpriseId=647322), SearchKeywords=concat_ws(' ', Name, N'PeJota10*',(select Name from Labels where LabelId=Releases.LabelId), ReleaseId, UPC, Catalog) where UPC=789294822498 and EnterpriseId=647322</v>
      </c>
    </row>
    <row r="859">
      <c r="A859" s="110">
        <v>7.89294822498E11</v>
      </c>
      <c r="B859" s="84"/>
      <c r="C859" s="134" t="str">
        <f t="array" ref="C859">ifs(and(isblank($A859),isblank($B859)),"", not(iserror(vlookup($A859&amp;$B859,'3) Release_Label'!$D:$D&amp;'3) Release_Label'!$E:$E,1,0))),vlookup($A859&amp;$B859,{'3) Release_Label'!$D:$D&amp;'3) Release_Label'!$E:$E,'3) Release_Label'!$F:$F},2,0), or(and(not(isblank($B859)),$B859=$B858,$A859&lt;&gt;$A858),and(not(isblank($A859)),$A859=$A858,$B859&lt;&gt;$B858)),"ID LISTS UNALIGNED",and($A859&lt;&gt;"",countif('3) Release_Label'!$D:$D,$A859)=0),"NO UPC MATCH in Release_Label",and($B859&lt;&gt;"",countif('3) Release_Label'!$E:$E,$B859)=0),"NO CATALOG ID MATCH in Release_Label",iserror(vlookup($A859&amp;$B859,'3) Release_Label'!$D:$D&amp;'3) Release_Label'!$E:$E,1,0)),"NO UPC-CATALOG ID pair MATCH in Release_Label" )</f>
        <v>Tokyo Future</v>
      </c>
      <c r="D859" s="134" t="str">
        <f t="array" ref="D859">ifs(and(isblank($A859),isblank($B859)),"", not(iserror(vlookup($A859&amp;$B859,'3) Release_Label'!$D:$D&amp;'3) Release_Label'!$E:$E,1,0))),vlookup($A859&amp;$B859,{'3) Release_Label'!$D:$D&amp;'3) Release_Label'!$E:$E,'3) Release_Label'!$H:$H},2,0), or(and(not(isblank($B859)),$B859=$B858,$A859&lt;&gt;$A858),and(not(isblank($A859)),$A859=$A858,$B859&lt;&gt;$B858)),"ID LISTS UNALIGNED",and($A859&lt;&gt;"",countif('3) Release_Label'!$D:$D,$A859)=0),"NO UPC MATCH in Release_Label",and($B859&lt;&gt;"",countif('3) Release_Label'!$E:$E,$B859)=0),"NO CATALOG ID MATCH in Release_Label",iserror(vlookup($A859&amp;$B859,'3) Release_Label'!$D:$D&amp;'3) Release_Label'!$E:$E,1,0)),"NO UPC-CATALOG ID pair MATCH in Release_Label" )</f>
        <v/>
      </c>
      <c r="E859" s="96" t="s">
        <v>53</v>
      </c>
      <c r="F859" s="135" t="s">
        <v>669</v>
      </c>
      <c r="G859" s="136" t="str">
        <f t="array" ref="G859">ifs(or($F859="",$F859="Main Primary Artist"),$F859,not(iserror(vlookup($F859,'Reference info'!$J$5:$J$8,1,0))),"Key Artist",not(iserror(vlookup($F859,'Reference info'!$J$38:$J$405,1,0))),"Performer",not(iserror(vlookup($F859,'Reference info'!$J$10:$J$36,1,0))),"Producer &amp; Engineer")</f>
        <v>Producer &amp; Engineer</v>
      </c>
      <c r="I859" s="8" t="str">
        <f>IF(AND(F859="Main Primary Artist",SUBSTITUTE(E859," ","")&lt;&gt;"VariousArtists",SUBSTITUTE(E859," ","")&lt;&gt;"VariousArtist",E859&lt;&gt;"Various",SUBSTITUTE(E859," ","")&lt;&gt;"AssortedArtists",SUBSTITUTE(E859," ","")&lt;&gt;"AssortedArtist",E859&lt;&gt;"Assorted",SUBSTITUTE(E859," ","")&lt;&gt;"AsortedArtists",SUBSTITUTE(E859," ","")&lt;&gt;"AsortedArtist",E859&lt;&gt;"Asorted",E859&lt;&gt;"Other",,SUBSTITUTE(E859," ","")&lt;&gt;"MiscellaneousArtists",SUBSTITUTE(E859," ","")&lt;&gt;"MiscellaneousArtist",E859&lt;&gt;"Miscellaneous",SUBSTITUTE(E859," ","")&lt;&gt;"MiscelaneousArtists",SUBSTITUTE(E859," ","")&lt;&gt;"MiscelaneousArtist",E859&lt;&gt;"Miscelaneous"),"update Releases set ArtistId=(select ArtistId from Artists where Name=N'"&amp;SUBSTITUTE(trim(E859),"'","''")&amp;"' and EnterpriseId="&amp;EntId&amp;"), SearchKeywords=concat_ws(' ', Name, N'"&amp;SUBSTITUTE(trim(E859),"'","''")&amp;"',(select Name from Labels where LabelId=Releases.LabelId), ReleaseId, UPC, Catalog) where "&amp;IF(A859&lt;&gt;"","UPC="&amp;A859,"Catalog='"&amp;SUBSTITUTE(trim(B859),"'","''")&amp;"'")&amp;" and EnterpriseId="&amp;EntId,IF(and(F859&lt;&gt;"Main Primary Artist",SUBSTITUTE(E859," ","")&lt;&gt;"VariousArtists",SUBSTITUTE(E859," ","")&lt;&gt;"VariousArtist",E859&lt;&gt;"Various",SUBSTITUTE(E859," ","")&lt;&gt;"AssortedArtists",SUBSTITUTE(E859," ","")&lt;&gt;"AssortedArtist",E859&lt;&gt;"Assorted",SUBSTITUTE(E859," ","")&lt;&gt;"AsortedArtists",SUBSTITUTE(E859," ","")&lt;&gt;"AsortedArtist",E859&lt;&gt;"Asorted",E859&lt;&gt;"Other",,SUBSTITUTE(E859," ","")&lt;&gt;"MiscellaneousArtists",SUBSTITUTE(E859," ","")&lt;&gt;"MiscellaneousArtist",E859&lt;&gt;"Miscellaneous",SUBSTITUTE(E859," ","")&lt;&gt;"MiscelaneousArtists",SUBSTITUTE(E859," ","")&lt;&gt;"MiscelaneousArtist",E859&lt;&gt;"Miscelaneous"),"INSERT into Contributors VALUES (newid(), "&amp;IF(F859&lt;&gt;"Primary Artist", "(select RoleId from ContributorRoles where Name='"&amp;F859&amp;"'), 0", "49, 1")&amp; ", null, (select max(ReleaseId) from Releases where "&amp;IF(A859&lt;&gt;"","UPC="&amp;A859,"Catalog='"&amp;SUBSTITUTE(trim(B859),"'","''")&amp;"'")&amp;" and EnterpriseId="&amp;EntId&amp;"), (select ArtistId from Artists where Name=N'"&amp;SUBSTITUTE(trim(E859),"'","''")&amp;"' and EnterpriseId="&amp;EntId&amp;"), null)",""))</f>
        <v>INSERT into Contributors VALUES (newid(), (select RoleId from ContributorRoles where Name='Engineer'), 0, null, (select max(ReleaseId) from Releases where UPC=789294822498 and EnterpriseId=647322), (select ArtistId from Artists where Name=N'PeJota10*' and EnterpriseId=647322), null)</v>
      </c>
    </row>
    <row r="860">
      <c r="A860" s="110">
        <v>7.89550641795E11</v>
      </c>
      <c r="B860" s="103"/>
      <c r="C860" s="134" t="str">
        <f t="array" ref="C860">ifs(and(isblank($A860),isblank($B860)),"", not(iserror(vlookup($A860&amp;$B860,'3) Release_Label'!$D:$D&amp;'3) Release_Label'!$E:$E,1,0))),vlookup($A860&amp;$B860,{'3) Release_Label'!$D:$D&amp;'3) Release_Label'!$E:$E,'3) Release_Label'!$F:$F},2,0), or(and(not(isblank($B860)),$B860=$B859,$A860&lt;&gt;$A859),and(not(isblank($A860)),$A860=$A859,$B860&lt;&gt;$B859)),"ID LISTS UNALIGNED",and($A860&lt;&gt;"",countif('3) Release_Label'!$D:$D,$A860)=0),"NO UPC MATCH in Release_Label",and($B860&lt;&gt;"",countif('3) Release_Label'!$E:$E,$B860)=0),"NO CATALOG ID MATCH in Release_Label",iserror(vlookup($A860&amp;$B860,'3) Release_Label'!$D:$D&amp;'3) Release_Label'!$E:$E,1,0)),"NO UPC-CATALOG ID pair MATCH in Release_Label" )</f>
        <v>Rei de Tokyo</v>
      </c>
      <c r="D860" s="134" t="str">
        <f t="array" ref="D860">ifs(and(isblank($A860),isblank($B860)),"", not(iserror(vlookup($A860&amp;$B860,'3) Release_Label'!$D:$D&amp;'3) Release_Label'!$E:$E,1,0))),vlookup($A860&amp;$B860,{'3) Release_Label'!$D:$D&amp;'3) Release_Label'!$E:$E,'3) Release_Label'!$H:$H},2,0), or(and(not(isblank($B860)),$B860=$B859,$A860&lt;&gt;$A859),and(not(isblank($A860)),$A860=$A859,$B860&lt;&gt;$B859)),"ID LISTS UNALIGNED",and($A860&lt;&gt;"",countif('3) Release_Label'!$D:$D,$A860)=0),"NO UPC MATCH in Release_Label",and($B860&lt;&gt;"",countif('3) Release_Label'!$E:$E,$B860)=0),"NO CATALOG ID MATCH in Release_Label",iserror(vlookup($A860&amp;$B860,'3) Release_Label'!$D:$D&amp;'3) Release_Label'!$E:$E,1,0)),"NO UPC-CATALOG ID pair MATCH in Release_Label" )</f>
        <v/>
      </c>
      <c r="E860" s="105" t="s">
        <v>53</v>
      </c>
      <c r="F860" s="135" t="s">
        <v>667</v>
      </c>
      <c r="G860" s="136" t="str">
        <f t="array" ref="G860">ifs(or($F860="",$F860="Main Primary Artist"),$F860,not(iserror(vlookup($F860,'Reference info'!$J$5:$J$8,1,0))),"Key Artist",not(iserror(vlookup($F860,'Reference info'!$J$38:$J$405,1,0))),"Performer",not(iserror(vlookup($F860,'Reference info'!$J$10:$J$36,1,0))),"Producer &amp; Engineer")</f>
        <v>Producer &amp; Engineer</v>
      </c>
      <c r="I860" s="8" t="str">
        <f>IF(AND(F860="Main Primary Artist",SUBSTITUTE(E860," ","")&lt;&gt;"VariousArtists",SUBSTITUTE(E860," ","")&lt;&gt;"VariousArtist",E860&lt;&gt;"Various",SUBSTITUTE(E860," ","")&lt;&gt;"AssortedArtists",SUBSTITUTE(E860," ","")&lt;&gt;"AssortedArtist",E860&lt;&gt;"Assorted",SUBSTITUTE(E860," ","")&lt;&gt;"AsortedArtists",SUBSTITUTE(E860," ","")&lt;&gt;"AsortedArtist",E860&lt;&gt;"Asorted",E860&lt;&gt;"Other",,SUBSTITUTE(E860," ","")&lt;&gt;"MiscellaneousArtists",SUBSTITUTE(E860," ","")&lt;&gt;"MiscellaneousArtist",E860&lt;&gt;"Miscellaneous",SUBSTITUTE(E860," ","")&lt;&gt;"MiscelaneousArtists",SUBSTITUTE(E860," ","")&lt;&gt;"MiscelaneousArtist",E860&lt;&gt;"Miscelaneous"),"update Releases set ArtistId=(select ArtistId from Artists where Name=N'"&amp;SUBSTITUTE(trim(E860),"'","''")&amp;"' and EnterpriseId="&amp;EntId&amp;"), SearchKeywords=concat_ws(' ', Name, N'"&amp;SUBSTITUTE(trim(E860),"'","''")&amp;"',(select Name from Labels where LabelId=Releases.LabelId), ReleaseId, UPC, Catalog) where "&amp;IF(A860&lt;&gt;"","UPC="&amp;A860,"Catalog='"&amp;SUBSTITUTE(trim(B860),"'","''")&amp;"'")&amp;" and EnterpriseId="&amp;EntId,IF(and(F860&lt;&gt;"Main Primary Artist",SUBSTITUTE(E860," ","")&lt;&gt;"VariousArtists",SUBSTITUTE(E860," ","")&lt;&gt;"VariousArtist",E860&lt;&gt;"Various",SUBSTITUTE(E860," ","")&lt;&gt;"AssortedArtists",SUBSTITUTE(E860," ","")&lt;&gt;"AssortedArtist",E860&lt;&gt;"Assorted",SUBSTITUTE(E860," ","")&lt;&gt;"AsortedArtists",SUBSTITUTE(E860," ","")&lt;&gt;"AsortedArtist",E860&lt;&gt;"Asorted",E860&lt;&gt;"Other",,SUBSTITUTE(E860," ","")&lt;&gt;"MiscellaneousArtists",SUBSTITUTE(E860," ","")&lt;&gt;"MiscellaneousArtist",E860&lt;&gt;"Miscellaneous",SUBSTITUTE(E860," ","")&lt;&gt;"MiscelaneousArtists",SUBSTITUTE(E860," ","")&lt;&gt;"MiscelaneousArtist",E860&lt;&gt;"Miscelaneous"),"INSERT into Contributors VALUES (newid(), "&amp;IF(F860&lt;&gt;"Primary Artist", "(select RoleId from ContributorRoles where Name='"&amp;F860&amp;"'), 0", "49, 1")&amp; ", null, (select max(ReleaseId) from Releases where "&amp;IF(A860&lt;&gt;"","UPC="&amp;A860,"Catalog='"&amp;SUBSTITUTE(trim(B860),"'","''")&amp;"'")&amp;" and EnterpriseId="&amp;EntId&amp;"), (select ArtistId from Artists where Name=N'"&amp;SUBSTITUTE(trim(E860),"'","''")&amp;"' and EnterpriseId="&amp;EntId&amp;"), null)",""))</f>
        <v>INSERT into Contributors VALUES (newid(), (select RoleId from ContributorRoles where Name='Producer'), 0, null, (select max(ReleaseId) from Releases where UPC=789550641795 and EnterpriseId=647322), (select ArtistId from Artists where Name=N'PeJota10*' and EnterpriseId=647322), null)</v>
      </c>
    </row>
    <row r="861">
      <c r="A861" s="110">
        <v>7.89550641795E11</v>
      </c>
      <c r="B861" s="103"/>
      <c r="C861" s="134" t="str">
        <f t="array" ref="C861">ifs(and(isblank($A861),isblank($B861)),"", not(iserror(vlookup($A861&amp;$B861,'3) Release_Label'!$D:$D&amp;'3) Release_Label'!$E:$E,1,0))),vlookup($A861&amp;$B861,{'3) Release_Label'!$D:$D&amp;'3) Release_Label'!$E:$E,'3) Release_Label'!$F:$F},2,0), or(and(not(isblank($B861)),$B861=$B860,$A861&lt;&gt;$A860),and(not(isblank($A861)),$A861=$A860,$B861&lt;&gt;$B860)),"ID LISTS UNALIGNED",and($A861&lt;&gt;"",countif('3) Release_Label'!$D:$D,$A861)=0),"NO UPC MATCH in Release_Label",and($B861&lt;&gt;"",countif('3) Release_Label'!$E:$E,$B861)=0),"NO CATALOG ID MATCH in Release_Label",iserror(vlookup($A861&amp;$B861,'3) Release_Label'!$D:$D&amp;'3) Release_Label'!$E:$E,1,0)),"NO UPC-CATALOG ID pair MATCH in Release_Label" )</f>
        <v>Rei de Tokyo</v>
      </c>
      <c r="D861" s="134" t="str">
        <f t="array" ref="D861">ifs(and(isblank($A861),isblank($B861)),"", not(iserror(vlookup($A861&amp;$B861,'3) Release_Label'!$D:$D&amp;'3) Release_Label'!$E:$E,1,0))),vlookup($A861&amp;$B861,{'3) Release_Label'!$D:$D&amp;'3) Release_Label'!$E:$E,'3) Release_Label'!$H:$H},2,0), or(and(not(isblank($B861)),$B861=$B860,$A861&lt;&gt;$A860),and(not(isblank($A861)),$A861=$A860,$B861&lt;&gt;$B860)),"ID LISTS UNALIGNED",and($A861&lt;&gt;"",countif('3) Release_Label'!$D:$D,$A861)=0),"NO UPC MATCH in Release_Label",and($B861&lt;&gt;"",countif('3) Release_Label'!$E:$E,$B861)=0),"NO CATALOG ID MATCH in Release_Label",iserror(vlookup($A861&amp;$B861,'3) Release_Label'!$D:$D&amp;'3) Release_Label'!$E:$E,1,0)),"NO UPC-CATALOG ID pair MATCH in Release_Label" )</f>
        <v/>
      </c>
      <c r="E861" s="105" t="s">
        <v>53</v>
      </c>
      <c r="F861" s="142" t="s">
        <v>666</v>
      </c>
      <c r="G861" s="136" t="str">
        <f t="array" ref="G861">ifs(or($F861="",$F861="Main Primary Artist"),$F861,not(iserror(vlookup($F861,'Reference info'!$J$5:$J$8,1,0))),"Key Artist",not(iserror(vlookup($F861,'Reference info'!$J$38:$J$405,1,0))),"Performer",not(iserror(vlookup($F861,'Reference info'!$J$10:$J$36,1,0))),"Producer &amp; Engineer")</f>
        <v>Main Primary Artist</v>
      </c>
      <c r="I861" s="8" t="str">
        <f>IF(AND(F861="Main Primary Artist",SUBSTITUTE(E861," ","")&lt;&gt;"VariousArtists",SUBSTITUTE(E861," ","")&lt;&gt;"VariousArtist",E861&lt;&gt;"Various",SUBSTITUTE(E861," ","")&lt;&gt;"AssortedArtists",SUBSTITUTE(E861," ","")&lt;&gt;"AssortedArtist",E861&lt;&gt;"Assorted",SUBSTITUTE(E861," ","")&lt;&gt;"AsortedArtists",SUBSTITUTE(E861," ","")&lt;&gt;"AsortedArtist",E861&lt;&gt;"Asorted",E861&lt;&gt;"Other",,SUBSTITUTE(E861," ","")&lt;&gt;"MiscellaneousArtists",SUBSTITUTE(E861," ","")&lt;&gt;"MiscellaneousArtist",E861&lt;&gt;"Miscellaneous",SUBSTITUTE(E861," ","")&lt;&gt;"MiscelaneousArtists",SUBSTITUTE(E861," ","")&lt;&gt;"MiscelaneousArtist",E861&lt;&gt;"Miscelaneous"),"update Releases set ArtistId=(select ArtistId from Artists where Name=N'"&amp;SUBSTITUTE(trim(E861),"'","''")&amp;"' and EnterpriseId="&amp;EntId&amp;"), SearchKeywords=concat_ws(' ', Name, N'"&amp;SUBSTITUTE(trim(E861),"'","''")&amp;"',(select Name from Labels where LabelId=Releases.LabelId), ReleaseId, UPC, Catalog) where "&amp;IF(A861&lt;&gt;"","UPC="&amp;A861,"Catalog='"&amp;SUBSTITUTE(trim(B861),"'","''")&amp;"'")&amp;" and EnterpriseId="&amp;EntId,IF(and(F861&lt;&gt;"Main Primary Artist",SUBSTITUTE(E861," ","")&lt;&gt;"VariousArtists",SUBSTITUTE(E861," ","")&lt;&gt;"VariousArtist",E861&lt;&gt;"Various",SUBSTITUTE(E861," ","")&lt;&gt;"AssortedArtists",SUBSTITUTE(E861," ","")&lt;&gt;"AssortedArtist",E861&lt;&gt;"Assorted",SUBSTITUTE(E861," ","")&lt;&gt;"AsortedArtists",SUBSTITUTE(E861," ","")&lt;&gt;"AsortedArtist",E861&lt;&gt;"Asorted",E861&lt;&gt;"Other",,SUBSTITUTE(E861," ","")&lt;&gt;"MiscellaneousArtists",SUBSTITUTE(E861," ","")&lt;&gt;"MiscellaneousArtist",E861&lt;&gt;"Miscellaneous",SUBSTITUTE(E861," ","")&lt;&gt;"MiscelaneousArtists",SUBSTITUTE(E861," ","")&lt;&gt;"MiscelaneousArtist",E861&lt;&gt;"Miscelaneous"),"INSERT into Contributors VALUES (newid(), "&amp;IF(F861&lt;&gt;"Primary Artist", "(select RoleId from ContributorRoles where Name='"&amp;F861&amp;"'), 0", "49, 1")&amp; ", null, (select max(ReleaseId) from Releases where "&amp;IF(A861&lt;&gt;"","UPC="&amp;A861,"Catalog='"&amp;SUBSTITUTE(trim(B861),"'","''")&amp;"'")&amp;" and EnterpriseId="&amp;EntId&amp;"), (select ArtistId from Artists where Name=N'"&amp;SUBSTITUTE(trim(E861),"'","''")&amp;"' and EnterpriseId="&amp;EntId&amp;"), null)",""))</f>
        <v>update Releases set ArtistId=(select ArtistId from Artists where Name=N'PeJota10*' and EnterpriseId=647322), SearchKeywords=concat_ws(' ', Name, N'PeJota10*',(select Name from Labels where LabelId=Releases.LabelId), ReleaseId, UPC, Catalog) where UPC=789550641795 and EnterpriseId=647322</v>
      </c>
    </row>
    <row r="862">
      <c r="A862" s="110">
        <v>7.89550641795E11</v>
      </c>
      <c r="B862" s="103"/>
      <c r="C862" s="134" t="str">
        <f t="array" ref="C862">ifs(and(isblank($A862),isblank($B862)),"", not(iserror(vlookup($A862&amp;$B862,'3) Release_Label'!$D:$D&amp;'3) Release_Label'!$E:$E,1,0))),vlookup($A862&amp;$B862,{'3) Release_Label'!$D:$D&amp;'3) Release_Label'!$E:$E,'3) Release_Label'!$F:$F},2,0), or(and(not(isblank($B862)),$B862=$B861,$A862&lt;&gt;$A861),and(not(isblank($A862)),$A862=$A861,$B862&lt;&gt;$B861)),"ID LISTS UNALIGNED",and($A862&lt;&gt;"",countif('3) Release_Label'!$D:$D,$A862)=0),"NO UPC MATCH in Release_Label",and($B862&lt;&gt;"",countif('3) Release_Label'!$E:$E,$B862)=0),"NO CATALOG ID MATCH in Release_Label",iserror(vlookup($A862&amp;$B862,'3) Release_Label'!$D:$D&amp;'3) Release_Label'!$E:$E,1,0)),"NO UPC-CATALOG ID pair MATCH in Release_Label" )</f>
        <v>Rei de Tokyo</v>
      </c>
      <c r="D862" s="134" t="str">
        <f t="array" ref="D862">ifs(and(isblank($A862),isblank($B862)),"", not(iserror(vlookup($A862&amp;$B862,'3) Release_Label'!$D:$D&amp;'3) Release_Label'!$E:$E,1,0))),vlookup($A862&amp;$B862,{'3) Release_Label'!$D:$D&amp;'3) Release_Label'!$E:$E,'3) Release_Label'!$H:$H},2,0), or(and(not(isblank($B862)),$B862=$B861,$A862&lt;&gt;$A861),and(not(isblank($A862)),$A862=$A861,$B862&lt;&gt;$B861)),"ID LISTS UNALIGNED",and($A862&lt;&gt;"",countif('3) Release_Label'!$D:$D,$A862)=0),"NO UPC MATCH in Release_Label",and($B862&lt;&gt;"",countif('3) Release_Label'!$E:$E,$B862)=0),"NO CATALOG ID MATCH in Release_Label",iserror(vlookup($A862&amp;$B862,'3) Release_Label'!$D:$D&amp;'3) Release_Label'!$E:$E,1,0)),"NO UPC-CATALOG ID pair MATCH in Release_Label" )</f>
        <v/>
      </c>
      <c r="E862" s="105" t="s">
        <v>53</v>
      </c>
      <c r="F862" s="135" t="s">
        <v>669</v>
      </c>
      <c r="G862" s="136" t="str">
        <f t="array" ref="G862">ifs(or($F862="",$F862="Main Primary Artist"),$F862,not(iserror(vlookup($F862,'Reference info'!$J$5:$J$8,1,0))),"Key Artist",not(iserror(vlookup($F862,'Reference info'!$J$38:$J$405,1,0))),"Performer",not(iserror(vlookup($F862,'Reference info'!$J$10:$J$36,1,0))),"Producer &amp; Engineer")</f>
        <v>Producer &amp; Engineer</v>
      </c>
      <c r="I862" s="8" t="str">
        <f>IF(AND(F862="Main Primary Artist",SUBSTITUTE(E862," ","")&lt;&gt;"VariousArtists",SUBSTITUTE(E862," ","")&lt;&gt;"VariousArtist",E862&lt;&gt;"Various",SUBSTITUTE(E862," ","")&lt;&gt;"AssortedArtists",SUBSTITUTE(E862," ","")&lt;&gt;"AssortedArtist",E862&lt;&gt;"Assorted",SUBSTITUTE(E862," ","")&lt;&gt;"AsortedArtists",SUBSTITUTE(E862," ","")&lt;&gt;"AsortedArtist",E862&lt;&gt;"Asorted",E862&lt;&gt;"Other",,SUBSTITUTE(E862," ","")&lt;&gt;"MiscellaneousArtists",SUBSTITUTE(E862," ","")&lt;&gt;"MiscellaneousArtist",E862&lt;&gt;"Miscellaneous",SUBSTITUTE(E862," ","")&lt;&gt;"MiscelaneousArtists",SUBSTITUTE(E862," ","")&lt;&gt;"MiscelaneousArtist",E862&lt;&gt;"Miscelaneous"),"update Releases set ArtistId=(select ArtistId from Artists where Name=N'"&amp;SUBSTITUTE(trim(E862),"'","''")&amp;"' and EnterpriseId="&amp;EntId&amp;"), SearchKeywords=concat_ws(' ', Name, N'"&amp;SUBSTITUTE(trim(E862),"'","''")&amp;"',(select Name from Labels where LabelId=Releases.LabelId), ReleaseId, UPC, Catalog) where "&amp;IF(A862&lt;&gt;"","UPC="&amp;A862,"Catalog='"&amp;SUBSTITUTE(trim(B862),"'","''")&amp;"'")&amp;" and EnterpriseId="&amp;EntId,IF(and(F862&lt;&gt;"Main Primary Artist",SUBSTITUTE(E862," ","")&lt;&gt;"VariousArtists",SUBSTITUTE(E862," ","")&lt;&gt;"VariousArtist",E862&lt;&gt;"Various",SUBSTITUTE(E862," ","")&lt;&gt;"AssortedArtists",SUBSTITUTE(E862," ","")&lt;&gt;"AssortedArtist",E862&lt;&gt;"Assorted",SUBSTITUTE(E862," ","")&lt;&gt;"AsortedArtists",SUBSTITUTE(E862," ","")&lt;&gt;"AsortedArtist",E862&lt;&gt;"Asorted",E862&lt;&gt;"Other",,SUBSTITUTE(E862," ","")&lt;&gt;"MiscellaneousArtists",SUBSTITUTE(E862," ","")&lt;&gt;"MiscellaneousArtist",E862&lt;&gt;"Miscellaneous",SUBSTITUTE(E862," ","")&lt;&gt;"MiscelaneousArtists",SUBSTITUTE(E862," ","")&lt;&gt;"MiscelaneousArtist",E862&lt;&gt;"Miscelaneous"),"INSERT into Contributors VALUES (newid(), "&amp;IF(F862&lt;&gt;"Primary Artist", "(select RoleId from ContributorRoles where Name='"&amp;F862&amp;"'), 0", "49, 1")&amp; ", null, (select max(ReleaseId) from Releases where "&amp;IF(A862&lt;&gt;"","UPC="&amp;A862,"Catalog='"&amp;SUBSTITUTE(trim(B862),"'","''")&amp;"'")&amp;" and EnterpriseId="&amp;EntId&amp;"), (select ArtistId from Artists where Name=N'"&amp;SUBSTITUTE(trim(E862),"'","''")&amp;"' and EnterpriseId="&amp;EntId&amp;"), null)",""))</f>
        <v>INSERT into Contributors VALUES (newid(), (select RoleId from ContributorRoles where Name='Engineer'), 0, null, (select max(ReleaseId) from Releases where UPC=789550641795 and EnterpriseId=647322), (select ArtistId from Artists where Name=N'PeJota10*' and EnterpriseId=647322), null)</v>
      </c>
    </row>
    <row r="863">
      <c r="A863" s="110">
        <v>7.89550641856E11</v>
      </c>
      <c r="B863" s="84"/>
      <c r="C863" s="134" t="str">
        <f t="array" ref="C863">ifs(and(isblank($A863),isblank($B863)),"", not(iserror(vlookup($A863&amp;$B863,'3) Release_Label'!$D:$D&amp;'3) Release_Label'!$E:$E,1,0))),vlookup($A863&amp;$B863,{'3) Release_Label'!$D:$D&amp;'3) Release_Label'!$E:$E,'3) Release_Label'!$F:$F},2,0), or(and(not(isblank($B863)),$B863=$B862,$A863&lt;&gt;$A862),and(not(isblank($A863)),$A863=$A862,$B863&lt;&gt;$B862)),"ID LISTS UNALIGNED",and($A863&lt;&gt;"",countif('3) Release_Label'!$D:$D,$A863)=0),"NO UPC MATCH in Release_Label",and($B863&lt;&gt;"",countif('3) Release_Label'!$E:$E,$B863)=0),"NO CATALOG ID MATCH in Release_Label",iserror(vlookup($A863&amp;$B863,'3) Release_Label'!$D:$D&amp;'3) Release_Label'!$E:$E,1,0)),"NO UPC-CATALOG ID pair MATCH in Release_Label" )</f>
        <v>Revolucionário</v>
      </c>
      <c r="D863" s="134" t="str">
        <f t="array" ref="D863">ifs(and(isblank($A863),isblank($B863)),"", not(iserror(vlookup($A863&amp;$B863,'3) Release_Label'!$D:$D&amp;'3) Release_Label'!$E:$E,1,0))),vlookup($A863&amp;$B863,{'3) Release_Label'!$D:$D&amp;'3) Release_Label'!$E:$E,'3) Release_Label'!$H:$H},2,0), or(and(not(isblank($B863)),$B863=$B862,$A863&lt;&gt;$A862),and(not(isblank($A863)),$A863=$A862,$B863&lt;&gt;$B862)),"ID LISTS UNALIGNED",and($A863&lt;&gt;"",countif('3) Release_Label'!$D:$D,$A863)=0),"NO UPC MATCH in Release_Label",and($B863&lt;&gt;"",countif('3) Release_Label'!$E:$E,$B863)=0),"NO CATALOG ID MATCH in Release_Label",iserror(vlookup($A863&amp;$B863,'3) Release_Label'!$D:$D&amp;'3) Release_Label'!$E:$E,1,0)),"NO UPC-CATALOG ID pair MATCH in Release_Label" )</f>
        <v/>
      </c>
      <c r="E863" s="96" t="s">
        <v>53</v>
      </c>
      <c r="F863" s="135" t="s">
        <v>667</v>
      </c>
      <c r="G863" s="136" t="str">
        <f t="array" ref="G863">ifs(or($F863="",$F863="Main Primary Artist"),$F863,not(iserror(vlookup($F863,'Reference info'!$J$5:$J$8,1,0))),"Key Artist",not(iserror(vlookup($F863,'Reference info'!$J$38:$J$405,1,0))),"Performer",not(iserror(vlookup($F863,'Reference info'!$J$10:$J$36,1,0))),"Producer &amp; Engineer")</f>
        <v>Producer &amp; Engineer</v>
      </c>
      <c r="I863" s="8" t="str">
        <f>IF(AND(F863="Main Primary Artist",SUBSTITUTE(E863," ","")&lt;&gt;"VariousArtists",SUBSTITUTE(E863," ","")&lt;&gt;"VariousArtist",E863&lt;&gt;"Various",SUBSTITUTE(E863," ","")&lt;&gt;"AssortedArtists",SUBSTITUTE(E863," ","")&lt;&gt;"AssortedArtist",E863&lt;&gt;"Assorted",SUBSTITUTE(E863," ","")&lt;&gt;"AsortedArtists",SUBSTITUTE(E863," ","")&lt;&gt;"AsortedArtist",E863&lt;&gt;"Asorted",E863&lt;&gt;"Other",,SUBSTITUTE(E863," ","")&lt;&gt;"MiscellaneousArtists",SUBSTITUTE(E863," ","")&lt;&gt;"MiscellaneousArtist",E863&lt;&gt;"Miscellaneous",SUBSTITUTE(E863," ","")&lt;&gt;"MiscelaneousArtists",SUBSTITUTE(E863," ","")&lt;&gt;"MiscelaneousArtist",E863&lt;&gt;"Miscelaneous"),"update Releases set ArtistId=(select ArtistId from Artists where Name=N'"&amp;SUBSTITUTE(trim(E863),"'","''")&amp;"' and EnterpriseId="&amp;EntId&amp;"), SearchKeywords=concat_ws(' ', Name, N'"&amp;SUBSTITUTE(trim(E863),"'","''")&amp;"',(select Name from Labels where LabelId=Releases.LabelId), ReleaseId, UPC, Catalog) where "&amp;IF(A863&lt;&gt;"","UPC="&amp;A863,"Catalog='"&amp;SUBSTITUTE(trim(B863),"'","''")&amp;"'")&amp;" and EnterpriseId="&amp;EntId,IF(and(F863&lt;&gt;"Main Primary Artist",SUBSTITUTE(E863," ","")&lt;&gt;"VariousArtists",SUBSTITUTE(E863," ","")&lt;&gt;"VariousArtist",E863&lt;&gt;"Various",SUBSTITUTE(E863," ","")&lt;&gt;"AssortedArtists",SUBSTITUTE(E863," ","")&lt;&gt;"AssortedArtist",E863&lt;&gt;"Assorted",SUBSTITUTE(E863," ","")&lt;&gt;"AsortedArtists",SUBSTITUTE(E863," ","")&lt;&gt;"AsortedArtist",E863&lt;&gt;"Asorted",E863&lt;&gt;"Other",,SUBSTITUTE(E863," ","")&lt;&gt;"MiscellaneousArtists",SUBSTITUTE(E863," ","")&lt;&gt;"MiscellaneousArtist",E863&lt;&gt;"Miscellaneous",SUBSTITUTE(E863," ","")&lt;&gt;"MiscelaneousArtists",SUBSTITUTE(E863," ","")&lt;&gt;"MiscelaneousArtist",E863&lt;&gt;"Miscelaneous"),"INSERT into Contributors VALUES (newid(), "&amp;IF(F863&lt;&gt;"Primary Artist", "(select RoleId from ContributorRoles where Name='"&amp;F863&amp;"'), 0", "49, 1")&amp; ", null, (select max(ReleaseId) from Releases where "&amp;IF(A863&lt;&gt;"","UPC="&amp;A863,"Catalog='"&amp;SUBSTITUTE(trim(B863),"'","''")&amp;"'")&amp;" and EnterpriseId="&amp;EntId&amp;"), (select ArtistId from Artists where Name=N'"&amp;SUBSTITUTE(trim(E863),"'","''")&amp;"' and EnterpriseId="&amp;EntId&amp;"), null)",""))</f>
        <v>INSERT into Contributors VALUES (newid(), (select RoleId from ContributorRoles where Name='Producer'), 0, null, (select max(ReleaseId) from Releases where UPC=789550641856 and EnterpriseId=647322), (select ArtistId from Artists where Name=N'PeJota10*' and EnterpriseId=647322), null)</v>
      </c>
    </row>
    <row r="864">
      <c r="A864" s="110">
        <v>7.89550641856E11</v>
      </c>
      <c r="B864" s="84"/>
      <c r="C864" s="134" t="str">
        <f t="array" ref="C864">ifs(and(isblank($A864),isblank($B864)),"", not(iserror(vlookup($A864&amp;$B864,'3) Release_Label'!$D:$D&amp;'3) Release_Label'!$E:$E,1,0))),vlookup($A864&amp;$B864,{'3) Release_Label'!$D:$D&amp;'3) Release_Label'!$E:$E,'3) Release_Label'!$F:$F},2,0), or(and(not(isblank($B864)),$B864=$B863,$A864&lt;&gt;$A863),and(not(isblank($A864)),$A864=$A863,$B864&lt;&gt;$B863)),"ID LISTS UNALIGNED",and($A864&lt;&gt;"",countif('3) Release_Label'!$D:$D,$A864)=0),"NO UPC MATCH in Release_Label",and($B864&lt;&gt;"",countif('3) Release_Label'!$E:$E,$B864)=0),"NO CATALOG ID MATCH in Release_Label",iserror(vlookup($A864&amp;$B864,'3) Release_Label'!$D:$D&amp;'3) Release_Label'!$E:$E,1,0)),"NO UPC-CATALOG ID pair MATCH in Release_Label" )</f>
        <v>Revolucionário</v>
      </c>
      <c r="D864" s="134" t="str">
        <f t="array" ref="D864">ifs(and(isblank($A864),isblank($B864)),"", not(iserror(vlookup($A864&amp;$B864,'3) Release_Label'!$D:$D&amp;'3) Release_Label'!$E:$E,1,0))),vlookup($A864&amp;$B864,{'3) Release_Label'!$D:$D&amp;'3) Release_Label'!$E:$E,'3) Release_Label'!$H:$H},2,0), or(and(not(isblank($B864)),$B864=$B863,$A864&lt;&gt;$A863),and(not(isblank($A864)),$A864=$A863,$B864&lt;&gt;$B863)),"ID LISTS UNALIGNED",and($A864&lt;&gt;"",countif('3) Release_Label'!$D:$D,$A864)=0),"NO UPC MATCH in Release_Label",and($B864&lt;&gt;"",countif('3) Release_Label'!$E:$E,$B864)=0),"NO CATALOG ID MATCH in Release_Label",iserror(vlookup($A864&amp;$B864,'3) Release_Label'!$D:$D&amp;'3) Release_Label'!$E:$E,1,0)),"NO UPC-CATALOG ID pair MATCH in Release_Label" )</f>
        <v/>
      </c>
      <c r="E864" s="96" t="s">
        <v>53</v>
      </c>
      <c r="F864" s="140" t="s">
        <v>666</v>
      </c>
      <c r="G864" s="136" t="str">
        <f t="array" ref="G864">ifs(or($F864="",$F864="Main Primary Artist"),$F864,not(iserror(vlookup($F864,'Reference info'!$J$5:$J$8,1,0))),"Key Artist",not(iserror(vlookup($F864,'Reference info'!$J$38:$J$405,1,0))),"Performer",not(iserror(vlookup($F864,'Reference info'!$J$10:$J$36,1,0))),"Producer &amp; Engineer")</f>
        <v>Main Primary Artist</v>
      </c>
      <c r="I864" s="8" t="str">
        <f>IF(AND(F864="Main Primary Artist",SUBSTITUTE(E864," ","")&lt;&gt;"VariousArtists",SUBSTITUTE(E864," ","")&lt;&gt;"VariousArtist",E864&lt;&gt;"Various",SUBSTITUTE(E864," ","")&lt;&gt;"AssortedArtists",SUBSTITUTE(E864," ","")&lt;&gt;"AssortedArtist",E864&lt;&gt;"Assorted",SUBSTITUTE(E864," ","")&lt;&gt;"AsortedArtists",SUBSTITUTE(E864," ","")&lt;&gt;"AsortedArtist",E864&lt;&gt;"Asorted",E864&lt;&gt;"Other",,SUBSTITUTE(E864," ","")&lt;&gt;"MiscellaneousArtists",SUBSTITUTE(E864," ","")&lt;&gt;"MiscellaneousArtist",E864&lt;&gt;"Miscellaneous",SUBSTITUTE(E864," ","")&lt;&gt;"MiscelaneousArtists",SUBSTITUTE(E864," ","")&lt;&gt;"MiscelaneousArtist",E864&lt;&gt;"Miscelaneous"),"update Releases set ArtistId=(select ArtistId from Artists where Name=N'"&amp;SUBSTITUTE(trim(E864),"'","''")&amp;"' and EnterpriseId="&amp;EntId&amp;"), SearchKeywords=concat_ws(' ', Name, N'"&amp;SUBSTITUTE(trim(E864),"'","''")&amp;"',(select Name from Labels where LabelId=Releases.LabelId), ReleaseId, UPC, Catalog) where "&amp;IF(A864&lt;&gt;"","UPC="&amp;A864,"Catalog='"&amp;SUBSTITUTE(trim(B864),"'","''")&amp;"'")&amp;" and EnterpriseId="&amp;EntId,IF(and(F864&lt;&gt;"Main Primary Artist",SUBSTITUTE(E864," ","")&lt;&gt;"VariousArtists",SUBSTITUTE(E864," ","")&lt;&gt;"VariousArtist",E864&lt;&gt;"Various",SUBSTITUTE(E864," ","")&lt;&gt;"AssortedArtists",SUBSTITUTE(E864," ","")&lt;&gt;"AssortedArtist",E864&lt;&gt;"Assorted",SUBSTITUTE(E864," ","")&lt;&gt;"AsortedArtists",SUBSTITUTE(E864," ","")&lt;&gt;"AsortedArtist",E864&lt;&gt;"Asorted",E864&lt;&gt;"Other",,SUBSTITUTE(E864," ","")&lt;&gt;"MiscellaneousArtists",SUBSTITUTE(E864," ","")&lt;&gt;"MiscellaneousArtist",E864&lt;&gt;"Miscellaneous",SUBSTITUTE(E864," ","")&lt;&gt;"MiscelaneousArtists",SUBSTITUTE(E864," ","")&lt;&gt;"MiscelaneousArtist",E864&lt;&gt;"Miscelaneous"),"INSERT into Contributors VALUES (newid(), "&amp;IF(F864&lt;&gt;"Primary Artist", "(select RoleId from ContributorRoles where Name='"&amp;F864&amp;"'), 0", "49, 1")&amp; ", null, (select max(ReleaseId) from Releases where "&amp;IF(A864&lt;&gt;"","UPC="&amp;A864,"Catalog='"&amp;SUBSTITUTE(trim(B864),"'","''")&amp;"'")&amp;" and EnterpriseId="&amp;EntId&amp;"), (select ArtistId from Artists where Name=N'"&amp;SUBSTITUTE(trim(E864),"'","''")&amp;"' and EnterpriseId="&amp;EntId&amp;"), null)",""))</f>
        <v>update Releases set ArtistId=(select ArtistId from Artists where Name=N'PeJota10*' and EnterpriseId=647322), SearchKeywords=concat_ws(' ', Name, N'PeJota10*',(select Name from Labels where LabelId=Releases.LabelId), ReleaseId, UPC, Catalog) where UPC=789550641856 and EnterpriseId=647322</v>
      </c>
    </row>
    <row r="865">
      <c r="A865" s="110">
        <v>7.89550641856E11</v>
      </c>
      <c r="B865" s="84"/>
      <c r="C865" s="134" t="str">
        <f t="array" ref="C865">ifs(and(isblank($A865),isblank($B865)),"", not(iserror(vlookup($A865&amp;$B865,'3) Release_Label'!$D:$D&amp;'3) Release_Label'!$E:$E,1,0))),vlookup($A865&amp;$B865,{'3) Release_Label'!$D:$D&amp;'3) Release_Label'!$E:$E,'3) Release_Label'!$F:$F},2,0), or(and(not(isblank($B865)),$B865=$B864,$A865&lt;&gt;$A864),and(not(isblank($A865)),$A865=$A864,$B865&lt;&gt;$B864)),"ID LISTS UNALIGNED",and($A865&lt;&gt;"",countif('3) Release_Label'!$D:$D,$A865)=0),"NO UPC MATCH in Release_Label",and($B865&lt;&gt;"",countif('3) Release_Label'!$E:$E,$B865)=0),"NO CATALOG ID MATCH in Release_Label",iserror(vlookup($A865&amp;$B865,'3) Release_Label'!$D:$D&amp;'3) Release_Label'!$E:$E,1,0)),"NO UPC-CATALOG ID pair MATCH in Release_Label" )</f>
        <v>Revolucionário</v>
      </c>
      <c r="D865" s="134" t="str">
        <f t="array" ref="D865">ifs(and(isblank($A865),isblank($B865)),"", not(iserror(vlookup($A865&amp;$B865,'3) Release_Label'!$D:$D&amp;'3) Release_Label'!$E:$E,1,0))),vlookup($A865&amp;$B865,{'3) Release_Label'!$D:$D&amp;'3) Release_Label'!$E:$E,'3) Release_Label'!$H:$H},2,0), or(and(not(isblank($B865)),$B865=$B864,$A865&lt;&gt;$A864),and(not(isblank($A865)),$A865=$A864,$B865&lt;&gt;$B864)),"ID LISTS UNALIGNED",and($A865&lt;&gt;"",countif('3) Release_Label'!$D:$D,$A865)=0),"NO UPC MATCH in Release_Label",and($B865&lt;&gt;"",countif('3) Release_Label'!$E:$E,$B865)=0),"NO CATALOG ID MATCH in Release_Label",iserror(vlookup($A865&amp;$B865,'3) Release_Label'!$D:$D&amp;'3) Release_Label'!$E:$E,1,0)),"NO UPC-CATALOG ID pair MATCH in Release_Label" )</f>
        <v/>
      </c>
      <c r="E865" s="96" t="s">
        <v>53</v>
      </c>
      <c r="F865" s="135" t="s">
        <v>669</v>
      </c>
      <c r="G865" s="136" t="str">
        <f t="array" ref="G865">ifs(or($F865="",$F865="Main Primary Artist"),$F865,not(iserror(vlookup($F865,'Reference info'!$J$5:$J$8,1,0))),"Key Artist",not(iserror(vlookup($F865,'Reference info'!$J$38:$J$405,1,0))),"Performer",not(iserror(vlookup($F865,'Reference info'!$J$10:$J$36,1,0))),"Producer &amp; Engineer")</f>
        <v>Producer &amp; Engineer</v>
      </c>
      <c r="I865" s="8" t="str">
        <f>IF(AND(F865="Main Primary Artist",SUBSTITUTE(E865," ","")&lt;&gt;"VariousArtists",SUBSTITUTE(E865," ","")&lt;&gt;"VariousArtist",E865&lt;&gt;"Various",SUBSTITUTE(E865," ","")&lt;&gt;"AssortedArtists",SUBSTITUTE(E865," ","")&lt;&gt;"AssortedArtist",E865&lt;&gt;"Assorted",SUBSTITUTE(E865," ","")&lt;&gt;"AsortedArtists",SUBSTITUTE(E865," ","")&lt;&gt;"AsortedArtist",E865&lt;&gt;"Asorted",E865&lt;&gt;"Other",,SUBSTITUTE(E865," ","")&lt;&gt;"MiscellaneousArtists",SUBSTITUTE(E865," ","")&lt;&gt;"MiscellaneousArtist",E865&lt;&gt;"Miscellaneous",SUBSTITUTE(E865," ","")&lt;&gt;"MiscelaneousArtists",SUBSTITUTE(E865," ","")&lt;&gt;"MiscelaneousArtist",E865&lt;&gt;"Miscelaneous"),"update Releases set ArtistId=(select ArtistId from Artists where Name=N'"&amp;SUBSTITUTE(trim(E865),"'","''")&amp;"' and EnterpriseId="&amp;EntId&amp;"), SearchKeywords=concat_ws(' ', Name, N'"&amp;SUBSTITUTE(trim(E865),"'","''")&amp;"',(select Name from Labels where LabelId=Releases.LabelId), ReleaseId, UPC, Catalog) where "&amp;IF(A865&lt;&gt;"","UPC="&amp;A865,"Catalog='"&amp;SUBSTITUTE(trim(B865),"'","''")&amp;"'")&amp;" and EnterpriseId="&amp;EntId,IF(and(F865&lt;&gt;"Main Primary Artist",SUBSTITUTE(E865," ","")&lt;&gt;"VariousArtists",SUBSTITUTE(E865," ","")&lt;&gt;"VariousArtist",E865&lt;&gt;"Various",SUBSTITUTE(E865," ","")&lt;&gt;"AssortedArtists",SUBSTITUTE(E865," ","")&lt;&gt;"AssortedArtist",E865&lt;&gt;"Assorted",SUBSTITUTE(E865," ","")&lt;&gt;"AsortedArtists",SUBSTITUTE(E865," ","")&lt;&gt;"AsortedArtist",E865&lt;&gt;"Asorted",E865&lt;&gt;"Other",,SUBSTITUTE(E865," ","")&lt;&gt;"MiscellaneousArtists",SUBSTITUTE(E865," ","")&lt;&gt;"MiscellaneousArtist",E865&lt;&gt;"Miscellaneous",SUBSTITUTE(E865," ","")&lt;&gt;"MiscelaneousArtists",SUBSTITUTE(E865," ","")&lt;&gt;"MiscelaneousArtist",E865&lt;&gt;"Miscelaneous"),"INSERT into Contributors VALUES (newid(), "&amp;IF(F865&lt;&gt;"Primary Artist", "(select RoleId from ContributorRoles where Name='"&amp;F865&amp;"'), 0", "49, 1")&amp; ", null, (select max(ReleaseId) from Releases where "&amp;IF(A865&lt;&gt;"","UPC="&amp;A865,"Catalog='"&amp;SUBSTITUTE(trim(B865),"'","''")&amp;"'")&amp;" and EnterpriseId="&amp;EntId&amp;"), (select ArtistId from Artists where Name=N'"&amp;SUBSTITUTE(trim(E865),"'","''")&amp;"' and EnterpriseId="&amp;EntId&amp;"), null)",""))</f>
        <v>INSERT into Contributors VALUES (newid(), (select RoleId from ContributorRoles where Name='Engineer'), 0, null, (select max(ReleaseId) from Releases where UPC=789550641856 and EnterpriseId=647322), (select ArtistId from Artists where Name=N'PeJota10*' and EnterpriseId=647322), null)</v>
      </c>
    </row>
    <row r="866">
      <c r="A866" s="110">
        <v>7.89550654306E11</v>
      </c>
      <c r="B866" s="84"/>
      <c r="C866" s="134" t="str">
        <f t="array" ref="C866">ifs(and(isblank($A866),isblank($B866)),"", not(iserror(vlookup($A866&amp;$B866,'3) Release_Label'!$D:$D&amp;'3) Release_Label'!$E:$E,1,0))),vlookup($A866&amp;$B866,{'3) Release_Label'!$D:$D&amp;'3) Release_Label'!$E:$E,'3) Release_Label'!$F:$F},2,0), or(and(not(isblank($B866)),$B866=$B865,$A866&lt;&gt;$A865),and(not(isblank($A866)),$A866=$A865,$B866&lt;&gt;$B865)),"ID LISTS UNALIGNED",and($A866&lt;&gt;"",countif('3) Release_Label'!$D:$D,$A866)=0),"NO UPC MATCH in Release_Label",and($B866&lt;&gt;"",countif('3) Release_Label'!$E:$E,$B866)=0),"NO CATALOG ID MATCH in Release_Label",iserror(vlookup($A866&amp;$B866,'3) Release_Label'!$D:$D&amp;'3) Release_Label'!$E:$E,1,0)),"NO UPC-CATALOG ID pair MATCH in Release_Label" )</f>
        <v>Pilar da Água</v>
      </c>
      <c r="D866" s="134" t="str">
        <f t="array" ref="D866">ifs(and(isblank($A866),isblank($B866)),"", not(iserror(vlookup($A866&amp;$B866,'3) Release_Label'!$D:$D&amp;'3) Release_Label'!$E:$E,1,0))),vlookup($A866&amp;$B866,{'3) Release_Label'!$D:$D&amp;'3) Release_Label'!$E:$E,'3) Release_Label'!$H:$H},2,0), or(and(not(isblank($B866)),$B866=$B865,$A866&lt;&gt;$A865),and(not(isblank($A866)),$A866=$A865,$B866&lt;&gt;$B865)),"ID LISTS UNALIGNED",and($A866&lt;&gt;"",countif('3) Release_Label'!$D:$D,$A866)=0),"NO UPC MATCH in Release_Label",and($B866&lt;&gt;"",countif('3) Release_Label'!$E:$E,$B866)=0),"NO CATALOG ID MATCH in Release_Label",iserror(vlookup($A866&amp;$B866,'3) Release_Label'!$D:$D&amp;'3) Release_Label'!$E:$E,1,0)),"NO UPC-CATALOG ID pair MATCH in Release_Label" )</f>
        <v/>
      </c>
      <c r="E866" s="96" t="s">
        <v>53</v>
      </c>
      <c r="F866" s="135" t="s">
        <v>667</v>
      </c>
      <c r="G866" s="136" t="str">
        <f t="array" ref="G866">ifs(or($F866="",$F866="Main Primary Artist"),$F866,not(iserror(vlookup($F866,'Reference info'!$J$5:$J$8,1,0))),"Key Artist",not(iserror(vlookup($F866,'Reference info'!$J$38:$J$405,1,0))),"Performer",not(iserror(vlookup($F866,'Reference info'!$J$10:$J$36,1,0))),"Producer &amp; Engineer")</f>
        <v>Producer &amp; Engineer</v>
      </c>
      <c r="I866" s="8" t="str">
        <f>IF(AND(F866="Main Primary Artist",SUBSTITUTE(E866," ","")&lt;&gt;"VariousArtists",SUBSTITUTE(E866," ","")&lt;&gt;"VariousArtist",E866&lt;&gt;"Various",SUBSTITUTE(E866," ","")&lt;&gt;"AssortedArtists",SUBSTITUTE(E866," ","")&lt;&gt;"AssortedArtist",E866&lt;&gt;"Assorted",SUBSTITUTE(E866," ","")&lt;&gt;"AsortedArtists",SUBSTITUTE(E866," ","")&lt;&gt;"AsortedArtist",E866&lt;&gt;"Asorted",E866&lt;&gt;"Other",,SUBSTITUTE(E866," ","")&lt;&gt;"MiscellaneousArtists",SUBSTITUTE(E866," ","")&lt;&gt;"MiscellaneousArtist",E866&lt;&gt;"Miscellaneous",SUBSTITUTE(E866," ","")&lt;&gt;"MiscelaneousArtists",SUBSTITUTE(E866," ","")&lt;&gt;"MiscelaneousArtist",E866&lt;&gt;"Miscelaneous"),"update Releases set ArtistId=(select ArtistId from Artists where Name=N'"&amp;SUBSTITUTE(trim(E866),"'","''")&amp;"' and EnterpriseId="&amp;EntId&amp;"), SearchKeywords=concat_ws(' ', Name, N'"&amp;SUBSTITUTE(trim(E866),"'","''")&amp;"',(select Name from Labels where LabelId=Releases.LabelId), ReleaseId, UPC, Catalog) where "&amp;IF(A866&lt;&gt;"","UPC="&amp;A866,"Catalog='"&amp;SUBSTITUTE(trim(B866),"'","''")&amp;"'")&amp;" and EnterpriseId="&amp;EntId,IF(and(F866&lt;&gt;"Main Primary Artist",SUBSTITUTE(E866," ","")&lt;&gt;"VariousArtists",SUBSTITUTE(E866," ","")&lt;&gt;"VariousArtist",E866&lt;&gt;"Various",SUBSTITUTE(E866," ","")&lt;&gt;"AssortedArtists",SUBSTITUTE(E866," ","")&lt;&gt;"AssortedArtist",E866&lt;&gt;"Assorted",SUBSTITUTE(E866," ","")&lt;&gt;"AsortedArtists",SUBSTITUTE(E866," ","")&lt;&gt;"AsortedArtist",E866&lt;&gt;"Asorted",E866&lt;&gt;"Other",,SUBSTITUTE(E866," ","")&lt;&gt;"MiscellaneousArtists",SUBSTITUTE(E866," ","")&lt;&gt;"MiscellaneousArtist",E866&lt;&gt;"Miscellaneous",SUBSTITUTE(E866," ","")&lt;&gt;"MiscelaneousArtists",SUBSTITUTE(E866," ","")&lt;&gt;"MiscelaneousArtist",E866&lt;&gt;"Miscelaneous"),"INSERT into Contributors VALUES (newid(), "&amp;IF(F866&lt;&gt;"Primary Artist", "(select RoleId from ContributorRoles where Name='"&amp;F866&amp;"'), 0", "49, 1")&amp; ", null, (select max(ReleaseId) from Releases where "&amp;IF(A866&lt;&gt;"","UPC="&amp;A866,"Catalog='"&amp;SUBSTITUTE(trim(B866),"'","''")&amp;"'")&amp;" and EnterpriseId="&amp;EntId&amp;"), (select ArtistId from Artists where Name=N'"&amp;SUBSTITUTE(trim(E866),"'","''")&amp;"' and EnterpriseId="&amp;EntId&amp;"), null)",""))</f>
        <v>INSERT into Contributors VALUES (newid(), (select RoleId from ContributorRoles where Name='Producer'), 0, null, (select max(ReleaseId) from Releases where UPC=789550654306 and EnterpriseId=647322), (select ArtistId from Artists where Name=N'PeJota10*' and EnterpriseId=647322), null)</v>
      </c>
    </row>
    <row r="867">
      <c r="A867" s="110">
        <v>7.89550654306E11</v>
      </c>
      <c r="B867" s="84"/>
      <c r="C867" s="134" t="str">
        <f t="array" ref="C867">ifs(and(isblank($A867),isblank($B867)),"", not(iserror(vlookup($A867&amp;$B867,'3) Release_Label'!$D:$D&amp;'3) Release_Label'!$E:$E,1,0))),vlookup($A867&amp;$B867,{'3) Release_Label'!$D:$D&amp;'3) Release_Label'!$E:$E,'3) Release_Label'!$F:$F},2,0), or(and(not(isblank($B867)),$B867=$B866,$A867&lt;&gt;$A866),and(not(isblank($A867)),$A867=$A866,$B867&lt;&gt;$B866)),"ID LISTS UNALIGNED",and($A867&lt;&gt;"",countif('3) Release_Label'!$D:$D,$A867)=0),"NO UPC MATCH in Release_Label",and($B867&lt;&gt;"",countif('3) Release_Label'!$E:$E,$B867)=0),"NO CATALOG ID MATCH in Release_Label",iserror(vlookup($A867&amp;$B867,'3) Release_Label'!$D:$D&amp;'3) Release_Label'!$E:$E,1,0)),"NO UPC-CATALOG ID pair MATCH in Release_Label" )</f>
        <v>Pilar da Água</v>
      </c>
      <c r="D867" s="134" t="str">
        <f t="array" ref="D867">ifs(and(isblank($A867),isblank($B867)),"", not(iserror(vlookup($A867&amp;$B867,'3) Release_Label'!$D:$D&amp;'3) Release_Label'!$E:$E,1,0))),vlookup($A867&amp;$B867,{'3) Release_Label'!$D:$D&amp;'3) Release_Label'!$E:$E,'3) Release_Label'!$H:$H},2,0), or(and(not(isblank($B867)),$B867=$B866,$A867&lt;&gt;$A866),and(not(isblank($A867)),$A867=$A866,$B867&lt;&gt;$B866)),"ID LISTS UNALIGNED",and($A867&lt;&gt;"",countif('3) Release_Label'!$D:$D,$A867)=0),"NO UPC MATCH in Release_Label",and($B867&lt;&gt;"",countif('3) Release_Label'!$E:$E,$B867)=0),"NO CATALOG ID MATCH in Release_Label",iserror(vlookup($A867&amp;$B867,'3) Release_Label'!$D:$D&amp;'3) Release_Label'!$E:$E,1,0)),"NO UPC-CATALOG ID pair MATCH in Release_Label" )</f>
        <v/>
      </c>
      <c r="E867" s="96" t="s">
        <v>53</v>
      </c>
      <c r="F867" s="140" t="s">
        <v>666</v>
      </c>
      <c r="G867" s="136" t="str">
        <f t="array" ref="G867">ifs(or($F867="",$F867="Main Primary Artist"),$F867,not(iserror(vlookup($F867,'Reference info'!$J$5:$J$8,1,0))),"Key Artist",not(iserror(vlookup($F867,'Reference info'!$J$38:$J$405,1,0))),"Performer",not(iserror(vlookup($F867,'Reference info'!$J$10:$J$36,1,0))),"Producer &amp; Engineer")</f>
        <v>Main Primary Artist</v>
      </c>
      <c r="I867" s="8" t="str">
        <f>IF(AND(F867="Main Primary Artist",SUBSTITUTE(E867," ","")&lt;&gt;"VariousArtists",SUBSTITUTE(E867," ","")&lt;&gt;"VariousArtist",E867&lt;&gt;"Various",SUBSTITUTE(E867," ","")&lt;&gt;"AssortedArtists",SUBSTITUTE(E867," ","")&lt;&gt;"AssortedArtist",E867&lt;&gt;"Assorted",SUBSTITUTE(E867," ","")&lt;&gt;"AsortedArtists",SUBSTITUTE(E867," ","")&lt;&gt;"AsortedArtist",E867&lt;&gt;"Asorted",E867&lt;&gt;"Other",,SUBSTITUTE(E867," ","")&lt;&gt;"MiscellaneousArtists",SUBSTITUTE(E867," ","")&lt;&gt;"MiscellaneousArtist",E867&lt;&gt;"Miscellaneous",SUBSTITUTE(E867," ","")&lt;&gt;"MiscelaneousArtists",SUBSTITUTE(E867," ","")&lt;&gt;"MiscelaneousArtist",E867&lt;&gt;"Miscelaneous"),"update Releases set ArtistId=(select ArtistId from Artists where Name=N'"&amp;SUBSTITUTE(trim(E867),"'","''")&amp;"' and EnterpriseId="&amp;EntId&amp;"), SearchKeywords=concat_ws(' ', Name, N'"&amp;SUBSTITUTE(trim(E867),"'","''")&amp;"',(select Name from Labels where LabelId=Releases.LabelId), ReleaseId, UPC, Catalog) where "&amp;IF(A867&lt;&gt;"","UPC="&amp;A867,"Catalog='"&amp;SUBSTITUTE(trim(B867),"'","''")&amp;"'")&amp;" and EnterpriseId="&amp;EntId,IF(and(F867&lt;&gt;"Main Primary Artist",SUBSTITUTE(E867," ","")&lt;&gt;"VariousArtists",SUBSTITUTE(E867," ","")&lt;&gt;"VariousArtist",E867&lt;&gt;"Various",SUBSTITUTE(E867," ","")&lt;&gt;"AssortedArtists",SUBSTITUTE(E867," ","")&lt;&gt;"AssortedArtist",E867&lt;&gt;"Assorted",SUBSTITUTE(E867," ","")&lt;&gt;"AsortedArtists",SUBSTITUTE(E867," ","")&lt;&gt;"AsortedArtist",E867&lt;&gt;"Asorted",E867&lt;&gt;"Other",,SUBSTITUTE(E867," ","")&lt;&gt;"MiscellaneousArtists",SUBSTITUTE(E867," ","")&lt;&gt;"MiscellaneousArtist",E867&lt;&gt;"Miscellaneous",SUBSTITUTE(E867," ","")&lt;&gt;"MiscelaneousArtists",SUBSTITUTE(E867," ","")&lt;&gt;"MiscelaneousArtist",E867&lt;&gt;"Miscelaneous"),"INSERT into Contributors VALUES (newid(), "&amp;IF(F867&lt;&gt;"Primary Artist", "(select RoleId from ContributorRoles where Name='"&amp;F867&amp;"'), 0", "49, 1")&amp; ", null, (select max(ReleaseId) from Releases where "&amp;IF(A867&lt;&gt;"","UPC="&amp;A867,"Catalog='"&amp;SUBSTITUTE(trim(B867),"'","''")&amp;"'")&amp;" and EnterpriseId="&amp;EntId&amp;"), (select ArtistId from Artists where Name=N'"&amp;SUBSTITUTE(trim(E867),"'","''")&amp;"' and EnterpriseId="&amp;EntId&amp;"), null)",""))</f>
        <v>update Releases set ArtistId=(select ArtistId from Artists where Name=N'PeJota10*' and EnterpriseId=647322), SearchKeywords=concat_ws(' ', Name, N'PeJota10*',(select Name from Labels where LabelId=Releases.LabelId), ReleaseId, UPC, Catalog) where UPC=789550654306 and EnterpriseId=647322</v>
      </c>
    </row>
    <row r="868">
      <c r="A868" s="110">
        <v>7.89550654306E11</v>
      </c>
      <c r="B868" s="84"/>
      <c r="C868" s="134" t="str">
        <f t="array" ref="C868">ifs(and(isblank($A868),isblank($B868)),"", not(iserror(vlookup($A868&amp;$B868,'3) Release_Label'!$D:$D&amp;'3) Release_Label'!$E:$E,1,0))),vlookup($A868&amp;$B868,{'3) Release_Label'!$D:$D&amp;'3) Release_Label'!$E:$E,'3) Release_Label'!$F:$F},2,0), or(and(not(isblank($B868)),$B868=$B867,$A868&lt;&gt;$A867),and(not(isblank($A868)),$A868=$A867,$B868&lt;&gt;$B867)),"ID LISTS UNALIGNED",and($A868&lt;&gt;"",countif('3) Release_Label'!$D:$D,$A868)=0),"NO UPC MATCH in Release_Label",and($B868&lt;&gt;"",countif('3) Release_Label'!$E:$E,$B868)=0),"NO CATALOG ID MATCH in Release_Label",iserror(vlookup($A868&amp;$B868,'3) Release_Label'!$D:$D&amp;'3) Release_Label'!$E:$E,1,0)),"NO UPC-CATALOG ID pair MATCH in Release_Label" )</f>
        <v>Pilar da Água</v>
      </c>
      <c r="D868" s="134" t="str">
        <f t="array" ref="D868">ifs(and(isblank($A868),isblank($B868)),"", not(iserror(vlookup($A868&amp;$B868,'3) Release_Label'!$D:$D&amp;'3) Release_Label'!$E:$E,1,0))),vlookup($A868&amp;$B868,{'3) Release_Label'!$D:$D&amp;'3) Release_Label'!$E:$E,'3) Release_Label'!$H:$H},2,0), or(and(not(isblank($B868)),$B868=$B867,$A868&lt;&gt;$A867),and(not(isblank($A868)),$A868=$A867,$B868&lt;&gt;$B867)),"ID LISTS UNALIGNED",and($A868&lt;&gt;"",countif('3) Release_Label'!$D:$D,$A868)=0),"NO UPC MATCH in Release_Label",and($B868&lt;&gt;"",countif('3) Release_Label'!$E:$E,$B868)=0),"NO CATALOG ID MATCH in Release_Label",iserror(vlookup($A868&amp;$B868,'3) Release_Label'!$D:$D&amp;'3) Release_Label'!$E:$E,1,0)),"NO UPC-CATALOG ID pair MATCH in Release_Label" )</f>
        <v/>
      </c>
      <c r="E868" s="96" t="s">
        <v>53</v>
      </c>
      <c r="F868" s="135" t="s">
        <v>669</v>
      </c>
      <c r="G868" s="136" t="str">
        <f t="array" ref="G868">ifs(or($F868="",$F868="Main Primary Artist"),$F868,not(iserror(vlookup($F868,'Reference info'!$J$5:$J$8,1,0))),"Key Artist",not(iserror(vlookup($F868,'Reference info'!$J$38:$J$405,1,0))),"Performer",not(iserror(vlookup($F868,'Reference info'!$J$10:$J$36,1,0))),"Producer &amp; Engineer")</f>
        <v>Producer &amp; Engineer</v>
      </c>
      <c r="I868" s="8" t="str">
        <f>IF(AND(F868="Main Primary Artist",SUBSTITUTE(E868," ","")&lt;&gt;"VariousArtists",SUBSTITUTE(E868," ","")&lt;&gt;"VariousArtist",E868&lt;&gt;"Various",SUBSTITUTE(E868," ","")&lt;&gt;"AssortedArtists",SUBSTITUTE(E868," ","")&lt;&gt;"AssortedArtist",E868&lt;&gt;"Assorted",SUBSTITUTE(E868," ","")&lt;&gt;"AsortedArtists",SUBSTITUTE(E868," ","")&lt;&gt;"AsortedArtist",E868&lt;&gt;"Asorted",E868&lt;&gt;"Other",,SUBSTITUTE(E868," ","")&lt;&gt;"MiscellaneousArtists",SUBSTITUTE(E868," ","")&lt;&gt;"MiscellaneousArtist",E868&lt;&gt;"Miscellaneous",SUBSTITUTE(E868," ","")&lt;&gt;"MiscelaneousArtists",SUBSTITUTE(E868," ","")&lt;&gt;"MiscelaneousArtist",E868&lt;&gt;"Miscelaneous"),"update Releases set ArtistId=(select ArtistId from Artists where Name=N'"&amp;SUBSTITUTE(trim(E868),"'","''")&amp;"' and EnterpriseId="&amp;EntId&amp;"), SearchKeywords=concat_ws(' ', Name, N'"&amp;SUBSTITUTE(trim(E868),"'","''")&amp;"',(select Name from Labels where LabelId=Releases.LabelId), ReleaseId, UPC, Catalog) where "&amp;IF(A868&lt;&gt;"","UPC="&amp;A868,"Catalog='"&amp;SUBSTITUTE(trim(B868),"'","''")&amp;"'")&amp;" and EnterpriseId="&amp;EntId,IF(and(F868&lt;&gt;"Main Primary Artist",SUBSTITUTE(E868," ","")&lt;&gt;"VariousArtists",SUBSTITUTE(E868," ","")&lt;&gt;"VariousArtist",E868&lt;&gt;"Various",SUBSTITUTE(E868," ","")&lt;&gt;"AssortedArtists",SUBSTITUTE(E868," ","")&lt;&gt;"AssortedArtist",E868&lt;&gt;"Assorted",SUBSTITUTE(E868," ","")&lt;&gt;"AsortedArtists",SUBSTITUTE(E868," ","")&lt;&gt;"AsortedArtist",E868&lt;&gt;"Asorted",E868&lt;&gt;"Other",,SUBSTITUTE(E868," ","")&lt;&gt;"MiscellaneousArtists",SUBSTITUTE(E868," ","")&lt;&gt;"MiscellaneousArtist",E868&lt;&gt;"Miscellaneous",SUBSTITUTE(E868," ","")&lt;&gt;"MiscelaneousArtists",SUBSTITUTE(E868," ","")&lt;&gt;"MiscelaneousArtist",E868&lt;&gt;"Miscelaneous"),"INSERT into Contributors VALUES (newid(), "&amp;IF(F868&lt;&gt;"Primary Artist", "(select RoleId from ContributorRoles where Name='"&amp;F868&amp;"'), 0", "49, 1")&amp; ", null, (select max(ReleaseId) from Releases where "&amp;IF(A868&lt;&gt;"","UPC="&amp;A868,"Catalog='"&amp;SUBSTITUTE(trim(B868),"'","''")&amp;"'")&amp;" and EnterpriseId="&amp;EntId&amp;"), (select ArtistId from Artists where Name=N'"&amp;SUBSTITUTE(trim(E868),"'","''")&amp;"' and EnterpriseId="&amp;EntId&amp;"), null)",""))</f>
        <v>INSERT into Contributors VALUES (newid(), (select RoleId from ContributorRoles where Name='Engineer'), 0, null, (select max(ReleaseId) from Releases where UPC=789550654306 and EnterpriseId=647322), (select ArtistId from Artists where Name=N'PeJota10*' and EnterpriseId=647322), null)</v>
      </c>
    </row>
    <row r="869">
      <c r="A869" s="110">
        <v>7.89550732523E11</v>
      </c>
      <c r="B869" s="84"/>
      <c r="C869" s="134" t="str">
        <f t="array" ref="C869">ifs(and(isblank($A869),isblank($B869)),"", not(iserror(vlookup($A869&amp;$B869,'3) Release_Label'!$D:$D&amp;'3) Release_Label'!$E:$E,1,0))),vlookup($A869&amp;$B869,{'3) Release_Label'!$D:$D&amp;'3) Release_Label'!$E:$E,'3) Release_Label'!$F:$F},2,0), or(and(not(isblank($B869)),$B869=$B868,$A869&lt;&gt;$A868),and(not(isblank($A869)),$A869=$A868,$B869&lt;&gt;$B868)),"ID LISTS UNALIGNED",and($A869&lt;&gt;"",countif('3) Release_Label'!$D:$D,$A869)=0),"NO UPC MATCH in Release_Label",and($B869&lt;&gt;"",countif('3) Release_Label'!$E:$E,$B869)=0),"NO CATALOG ID MATCH in Release_Label",iserror(vlookup($A869&amp;$B869,'3) Release_Label'!$D:$D&amp;'3) Release_Label'!$E:$E,1,0)),"NO UPC-CATALOG ID pair MATCH in Release_Label" )</f>
        <v>Cria de Tokyo</v>
      </c>
      <c r="D869" s="134" t="str">
        <f t="array" ref="D869">ifs(and(isblank($A869),isblank($B869)),"", not(iserror(vlookup($A869&amp;$B869,'3) Release_Label'!$D:$D&amp;'3) Release_Label'!$E:$E,1,0))),vlookup($A869&amp;$B869,{'3) Release_Label'!$D:$D&amp;'3) Release_Label'!$E:$E,'3) Release_Label'!$H:$H},2,0), or(and(not(isblank($B869)),$B869=$B868,$A869&lt;&gt;$A868),and(not(isblank($A869)),$A869=$A868,$B869&lt;&gt;$B868)),"ID LISTS UNALIGNED",and($A869&lt;&gt;"",countif('3) Release_Label'!$D:$D,$A869)=0),"NO UPC MATCH in Release_Label",and($B869&lt;&gt;"",countif('3) Release_Label'!$E:$E,$B869)=0),"NO CATALOG ID MATCH in Release_Label",iserror(vlookup($A869&amp;$B869,'3) Release_Label'!$D:$D&amp;'3) Release_Label'!$E:$E,1,0)),"NO UPC-CATALOG ID pair MATCH in Release_Label" )</f>
        <v/>
      </c>
      <c r="E869" s="96" t="s">
        <v>53</v>
      </c>
      <c r="F869" s="135" t="s">
        <v>667</v>
      </c>
      <c r="G869" s="136" t="str">
        <f t="array" ref="G869">ifs(or($F869="",$F869="Main Primary Artist"),$F869,not(iserror(vlookup($F869,'Reference info'!$J$5:$J$8,1,0))),"Key Artist",not(iserror(vlookup($F869,'Reference info'!$J$38:$J$405,1,0))),"Performer",not(iserror(vlookup($F869,'Reference info'!$J$10:$J$36,1,0))),"Producer &amp; Engineer")</f>
        <v>Producer &amp; Engineer</v>
      </c>
      <c r="I869" s="8" t="str">
        <f>IF(AND(F869="Main Primary Artist",SUBSTITUTE(E869," ","")&lt;&gt;"VariousArtists",SUBSTITUTE(E869," ","")&lt;&gt;"VariousArtist",E869&lt;&gt;"Various",SUBSTITUTE(E869," ","")&lt;&gt;"AssortedArtists",SUBSTITUTE(E869," ","")&lt;&gt;"AssortedArtist",E869&lt;&gt;"Assorted",SUBSTITUTE(E869," ","")&lt;&gt;"AsortedArtists",SUBSTITUTE(E869," ","")&lt;&gt;"AsortedArtist",E869&lt;&gt;"Asorted",E869&lt;&gt;"Other",,SUBSTITUTE(E869," ","")&lt;&gt;"MiscellaneousArtists",SUBSTITUTE(E869," ","")&lt;&gt;"MiscellaneousArtist",E869&lt;&gt;"Miscellaneous",SUBSTITUTE(E869," ","")&lt;&gt;"MiscelaneousArtists",SUBSTITUTE(E869," ","")&lt;&gt;"MiscelaneousArtist",E869&lt;&gt;"Miscelaneous"),"update Releases set ArtistId=(select ArtistId from Artists where Name=N'"&amp;SUBSTITUTE(trim(E869),"'","''")&amp;"' and EnterpriseId="&amp;EntId&amp;"), SearchKeywords=concat_ws(' ', Name, N'"&amp;SUBSTITUTE(trim(E869),"'","''")&amp;"',(select Name from Labels where LabelId=Releases.LabelId), ReleaseId, UPC, Catalog) where "&amp;IF(A869&lt;&gt;"","UPC="&amp;A869,"Catalog='"&amp;SUBSTITUTE(trim(B869),"'","''")&amp;"'")&amp;" and EnterpriseId="&amp;EntId,IF(and(F869&lt;&gt;"Main Primary Artist",SUBSTITUTE(E869," ","")&lt;&gt;"VariousArtists",SUBSTITUTE(E869," ","")&lt;&gt;"VariousArtist",E869&lt;&gt;"Various",SUBSTITUTE(E869," ","")&lt;&gt;"AssortedArtists",SUBSTITUTE(E869," ","")&lt;&gt;"AssortedArtist",E869&lt;&gt;"Assorted",SUBSTITUTE(E869," ","")&lt;&gt;"AsortedArtists",SUBSTITUTE(E869," ","")&lt;&gt;"AsortedArtist",E869&lt;&gt;"Asorted",E869&lt;&gt;"Other",,SUBSTITUTE(E869," ","")&lt;&gt;"MiscellaneousArtists",SUBSTITUTE(E869," ","")&lt;&gt;"MiscellaneousArtist",E869&lt;&gt;"Miscellaneous",SUBSTITUTE(E869," ","")&lt;&gt;"MiscelaneousArtists",SUBSTITUTE(E869," ","")&lt;&gt;"MiscelaneousArtist",E869&lt;&gt;"Miscelaneous"),"INSERT into Contributors VALUES (newid(), "&amp;IF(F869&lt;&gt;"Primary Artist", "(select RoleId from ContributorRoles where Name='"&amp;F869&amp;"'), 0", "49, 1")&amp; ", null, (select max(ReleaseId) from Releases where "&amp;IF(A869&lt;&gt;"","UPC="&amp;A869,"Catalog='"&amp;SUBSTITUTE(trim(B869),"'","''")&amp;"'")&amp;" and EnterpriseId="&amp;EntId&amp;"), (select ArtistId from Artists where Name=N'"&amp;SUBSTITUTE(trim(E869),"'","''")&amp;"' and EnterpriseId="&amp;EntId&amp;"), null)",""))</f>
        <v>INSERT into Contributors VALUES (newid(), (select RoleId from ContributorRoles where Name='Producer'), 0, null, (select max(ReleaseId) from Releases where UPC=789550732523 and EnterpriseId=647322), (select ArtistId from Artists where Name=N'PeJota10*' and EnterpriseId=647322), null)</v>
      </c>
    </row>
    <row r="870">
      <c r="A870" s="110">
        <v>7.89550732523E11</v>
      </c>
      <c r="B870" s="84"/>
      <c r="C870" s="134" t="str">
        <f t="array" ref="C870">ifs(and(isblank($A870),isblank($B870)),"", not(iserror(vlookup($A870&amp;$B870,'3) Release_Label'!$D:$D&amp;'3) Release_Label'!$E:$E,1,0))),vlookup($A870&amp;$B870,{'3) Release_Label'!$D:$D&amp;'3) Release_Label'!$E:$E,'3) Release_Label'!$F:$F},2,0), or(and(not(isblank($B870)),$B870=$B869,$A870&lt;&gt;$A869),and(not(isblank($A870)),$A870=$A869,$B870&lt;&gt;$B869)),"ID LISTS UNALIGNED",and($A870&lt;&gt;"",countif('3) Release_Label'!$D:$D,$A870)=0),"NO UPC MATCH in Release_Label",and($B870&lt;&gt;"",countif('3) Release_Label'!$E:$E,$B870)=0),"NO CATALOG ID MATCH in Release_Label",iserror(vlookup($A870&amp;$B870,'3) Release_Label'!$D:$D&amp;'3) Release_Label'!$E:$E,1,0)),"NO UPC-CATALOG ID pair MATCH in Release_Label" )</f>
        <v>Cria de Tokyo</v>
      </c>
      <c r="D870" s="134" t="str">
        <f t="array" ref="D870">ifs(and(isblank($A870),isblank($B870)),"", not(iserror(vlookup($A870&amp;$B870,'3) Release_Label'!$D:$D&amp;'3) Release_Label'!$E:$E,1,0))),vlookup($A870&amp;$B870,{'3) Release_Label'!$D:$D&amp;'3) Release_Label'!$E:$E,'3) Release_Label'!$H:$H},2,0), or(and(not(isblank($B870)),$B870=$B869,$A870&lt;&gt;$A869),and(not(isblank($A870)),$A870=$A869,$B870&lt;&gt;$B869)),"ID LISTS UNALIGNED",and($A870&lt;&gt;"",countif('3) Release_Label'!$D:$D,$A870)=0),"NO UPC MATCH in Release_Label",and($B870&lt;&gt;"",countif('3) Release_Label'!$E:$E,$B870)=0),"NO CATALOG ID MATCH in Release_Label",iserror(vlookup($A870&amp;$B870,'3) Release_Label'!$D:$D&amp;'3) Release_Label'!$E:$E,1,0)),"NO UPC-CATALOG ID pair MATCH in Release_Label" )</f>
        <v/>
      </c>
      <c r="E870" s="96" t="s">
        <v>53</v>
      </c>
      <c r="F870" s="140" t="s">
        <v>666</v>
      </c>
      <c r="G870" s="136" t="str">
        <f t="array" ref="G870">ifs(or($F870="",$F870="Main Primary Artist"),$F870,not(iserror(vlookup($F870,'Reference info'!$J$5:$J$8,1,0))),"Key Artist",not(iserror(vlookup($F870,'Reference info'!$J$38:$J$405,1,0))),"Performer",not(iserror(vlookup($F870,'Reference info'!$J$10:$J$36,1,0))),"Producer &amp; Engineer")</f>
        <v>Main Primary Artist</v>
      </c>
      <c r="I870" s="8" t="str">
        <f>IF(AND(F870="Main Primary Artist",SUBSTITUTE(E870," ","")&lt;&gt;"VariousArtists",SUBSTITUTE(E870," ","")&lt;&gt;"VariousArtist",E870&lt;&gt;"Various",SUBSTITUTE(E870," ","")&lt;&gt;"AssortedArtists",SUBSTITUTE(E870," ","")&lt;&gt;"AssortedArtist",E870&lt;&gt;"Assorted",SUBSTITUTE(E870," ","")&lt;&gt;"AsortedArtists",SUBSTITUTE(E870," ","")&lt;&gt;"AsortedArtist",E870&lt;&gt;"Asorted",E870&lt;&gt;"Other",,SUBSTITUTE(E870," ","")&lt;&gt;"MiscellaneousArtists",SUBSTITUTE(E870," ","")&lt;&gt;"MiscellaneousArtist",E870&lt;&gt;"Miscellaneous",SUBSTITUTE(E870," ","")&lt;&gt;"MiscelaneousArtists",SUBSTITUTE(E870," ","")&lt;&gt;"MiscelaneousArtist",E870&lt;&gt;"Miscelaneous"),"update Releases set ArtistId=(select ArtistId from Artists where Name=N'"&amp;SUBSTITUTE(trim(E870),"'","''")&amp;"' and EnterpriseId="&amp;EntId&amp;"), SearchKeywords=concat_ws(' ', Name, N'"&amp;SUBSTITUTE(trim(E870),"'","''")&amp;"',(select Name from Labels where LabelId=Releases.LabelId), ReleaseId, UPC, Catalog) where "&amp;IF(A870&lt;&gt;"","UPC="&amp;A870,"Catalog='"&amp;SUBSTITUTE(trim(B870),"'","''")&amp;"'")&amp;" and EnterpriseId="&amp;EntId,IF(and(F870&lt;&gt;"Main Primary Artist",SUBSTITUTE(E870," ","")&lt;&gt;"VariousArtists",SUBSTITUTE(E870," ","")&lt;&gt;"VariousArtist",E870&lt;&gt;"Various",SUBSTITUTE(E870," ","")&lt;&gt;"AssortedArtists",SUBSTITUTE(E870," ","")&lt;&gt;"AssortedArtist",E870&lt;&gt;"Assorted",SUBSTITUTE(E870," ","")&lt;&gt;"AsortedArtists",SUBSTITUTE(E870," ","")&lt;&gt;"AsortedArtist",E870&lt;&gt;"Asorted",E870&lt;&gt;"Other",,SUBSTITUTE(E870," ","")&lt;&gt;"MiscellaneousArtists",SUBSTITUTE(E870," ","")&lt;&gt;"MiscellaneousArtist",E870&lt;&gt;"Miscellaneous",SUBSTITUTE(E870," ","")&lt;&gt;"MiscelaneousArtists",SUBSTITUTE(E870," ","")&lt;&gt;"MiscelaneousArtist",E870&lt;&gt;"Miscelaneous"),"INSERT into Contributors VALUES (newid(), "&amp;IF(F870&lt;&gt;"Primary Artist", "(select RoleId from ContributorRoles where Name='"&amp;F870&amp;"'), 0", "49, 1")&amp; ", null, (select max(ReleaseId) from Releases where "&amp;IF(A870&lt;&gt;"","UPC="&amp;A870,"Catalog='"&amp;SUBSTITUTE(trim(B870),"'","''")&amp;"'")&amp;" and EnterpriseId="&amp;EntId&amp;"), (select ArtistId from Artists where Name=N'"&amp;SUBSTITUTE(trim(E870),"'","''")&amp;"' and EnterpriseId="&amp;EntId&amp;"), null)",""))</f>
        <v>update Releases set ArtistId=(select ArtistId from Artists where Name=N'PeJota10*' and EnterpriseId=647322), SearchKeywords=concat_ws(' ', Name, N'PeJota10*',(select Name from Labels where LabelId=Releases.LabelId), ReleaseId, UPC, Catalog) where UPC=789550732523 and EnterpriseId=647322</v>
      </c>
    </row>
    <row r="871">
      <c r="A871" s="110">
        <v>7.89550732523E11</v>
      </c>
      <c r="B871" s="84"/>
      <c r="C871" s="134" t="str">
        <f t="array" ref="C871">ifs(and(isblank($A871),isblank($B871)),"", not(iserror(vlookup($A871&amp;$B871,'3) Release_Label'!$D:$D&amp;'3) Release_Label'!$E:$E,1,0))),vlookup($A871&amp;$B871,{'3) Release_Label'!$D:$D&amp;'3) Release_Label'!$E:$E,'3) Release_Label'!$F:$F},2,0), or(and(not(isblank($B871)),$B871=$B870,$A871&lt;&gt;$A870),and(not(isblank($A871)),$A871=$A870,$B871&lt;&gt;$B870)),"ID LISTS UNALIGNED",and($A871&lt;&gt;"",countif('3) Release_Label'!$D:$D,$A871)=0),"NO UPC MATCH in Release_Label",and($B871&lt;&gt;"",countif('3) Release_Label'!$E:$E,$B871)=0),"NO CATALOG ID MATCH in Release_Label",iserror(vlookup($A871&amp;$B871,'3) Release_Label'!$D:$D&amp;'3) Release_Label'!$E:$E,1,0)),"NO UPC-CATALOG ID pair MATCH in Release_Label" )</f>
        <v>Cria de Tokyo</v>
      </c>
      <c r="D871" s="134" t="str">
        <f t="array" ref="D871">ifs(and(isblank($A871),isblank($B871)),"", not(iserror(vlookup($A871&amp;$B871,'3) Release_Label'!$D:$D&amp;'3) Release_Label'!$E:$E,1,0))),vlookup($A871&amp;$B871,{'3) Release_Label'!$D:$D&amp;'3) Release_Label'!$E:$E,'3) Release_Label'!$H:$H},2,0), or(and(not(isblank($B871)),$B871=$B870,$A871&lt;&gt;$A870),and(not(isblank($A871)),$A871=$A870,$B871&lt;&gt;$B870)),"ID LISTS UNALIGNED",and($A871&lt;&gt;"",countif('3) Release_Label'!$D:$D,$A871)=0),"NO UPC MATCH in Release_Label",and($B871&lt;&gt;"",countif('3) Release_Label'!$E:$E,$B871)=0),"NO CATALOG ID MATCH in Release_Label",iserror(vlookup($A871&amp;$B871,'3) Release_Label'!$D:$D&amp;'3) Release_Label'!$E:$E,1,0)),"NO UPC-CATALOG ID pair MATCH in Release_Label" )</f>
        <v/>
      </c>
      <c r="E871" s="96" t="s">
        <v>53</v>
      </c>
      <c r="F871" s="135" t="s">
        <v>669</v>
      </c>
      <c r="G871" s="136" t="str">
        <f t="array" ref="G871">ifs(or($F871="",$F871="Main Primary Artist"),$F871,not(iserror(vlookup($F871,'Reference info'!$J$5:$J$8,1,0))),"Key Artist",not(iserror(vlookup($F871,'Reference info'!$J$38:$J$405,1,0))),"Performer",not(iserror(vlookup($F871,'Reference info'!$J$10:$J$36,1,0))),"Producer &amp; Engineer")</f>
        <v>Producer &amp; Engineer</v>
      </c>
      <c r="I871" s="8" t="str">
        <f>IF(AND(F871="Main Primary Artist",SUBSTITUTE(E871," ","")&lt;&gt;"VariousArtists",SUBSTITUTE(E871," ","")&lt;&gt;"VariousArtist",E871&lt;&gt;"Various",SUBSTITUTE(E871," ","")&lt;&gt;"AssortedArtists",SUBSTITUTE(E871," ","")&lt;&gt;"AssortedArtist",E871&lt;&gt;"Assorted",SUBSTITUTE(E871," ","")&lt;&gt;"AsortedArtists",SUBSTITUTE(E871," ","")&lt;&gt;"AsortedArtist",E871&lt;&gt;"Asorted",E871&lt;&gt;"Other",,SUBSTITUTE(E871," ","")&lt;&gt;"MiscellaneousArtists",SUBSTITUTE(E871," ","")&lt;&gt;"MiscellaneousArtist",E871&lt;&gt;"Miscellaneous",SUBSTITUTE(E871," ","")&lt;&gt;"MiscelaneousArtists",SUBSTITUTE(E871," ","")&lt;&gt;"MiscelaneousArtist",E871&lt;&gt;"Miscelaneous"),"update Releases set ArtistId=(select ArtistId from Artists where Name=N'"&amp;SUBSTITUTE(trim(E871),"'","''")&amp;"' and EnterpriseId="&amp;EntId&amp;"), SearchKeywords=concat_ws(' ', Name, N'"&amp;SUBSTITUTE(trim(E871),"'","''")&amp;"',(select Name from Labels where LabelId=Releases.LabelId), ReleaseId, UPC, Catalog) where "&amp;IF(A871&lt;&gt;"","UPC="&amp;A871,"Catalog='"&amp;SUBSTITUTE(trim(B871),"'","''")&amp;"'")&amp;" and EnterpriseId="&amp;EntId,IF(and(F871&lt;&gt;"Main Primary Artist",SUBSTITUTE(E871," ","")&lt;&gt;"VariousArtists",SUBSTITUTE(E871," ","")&lt;&gt;"VariousArtist",E871&lt;&gt;"Various",SUBSTITUTE(E871," ","")&lt;&gt;"AssortedArtists",SUBSTITUTE(E871," ","")&lt;&gt;"AssortedArtist",E871&lt;&gt;"Assorted",SUBSTITUTE(E871," ","")&lt;&gt;"AsortedArtists",SUBSTITUTE(E871," ","")&lt;&gt;"AsortedArtist",E871&lt;&gt;"Asorted",E871&lt;&gt;"Other",,SUBSTITUTE(E871," ","")&lt;&gt;"MiscellaneousArtists",SUBSTITUTE(E871," ","")&lt;&gt;"MiscellaneousArtist",E871&lt;&gt;"Miscellaneous",SUBSTITUTE(E871," ","")&lt;&gt;"MiscelaneousArtists",SUBSTITUTE(E871," ","")&lt;&gt;"MiscelaneousArtist",E871&lt;&gt;"Miscelaneous"),"INSERT into Contributors VALUES (newid(), "&amp;IF(F871&lt;&gt;"Primary Artist", "(select RoleId from ContributorRoles where Name='"&amp;F871&amp;"'), 0", "49, 1")&amp; ", null, (select max(ReleaseId) from Releases where "&amp;IF(A871&lt;&gt;"","UPC="&amp;A871,"Catalog='"&amp;SUBSTITUTE(trim(B871),"'","''")&amp;"'")&amp;" and EnterpriseId="&amp;EntId&amp;"), (select ArtistId from Artists where Name=N'"&amp;SUBSTITUTE(trim(E871),"'","''")&amp;"' and EnterpriseId="&amp;EntId&amp;"), null)",""))</f>
        <v>INSERT into Contributors VALUES (newid(), (select RoleId from ContributorRoles where Name='Engineer'), 0, null, (select max(ReleaseId) from Releases where UPC=789550732523 and EnterpriseId=647322), (select ArtistId from Artists where Name=N'PeJota10*' and EnterpriseId=647322), null)</v>
      </c>
    </row>
    <row r="872">
      <c r="A872" s="110">
        <v>7.89550780425E11</v>
      </c>
      <c r="B872" s="84"/>
      <c r="C872" s="134" t="str">
        <f t="array" ref="C872">ifs(and(isblank($A872),isblank($B872)),"", not(iserror(vlookup($A872&amp;$B872,'3) Release_Label'!$D:$D&amp;'3) Release_Label'!$E:$E,1,0))),vlookup($A872&amp;$B872,{'3) Release_Label'!$D:$D&amp;'3) Release_Label'!$E:$E,'3) Release_Label'!$F:$F},2,0), or(and(not(isblank($B872)),$B872=$B871,$A872&lt;&gt;$A871),and(not(isblank($A872)),$A872=$A871,$B872&lt;&gt;$B871)),"ID LISTS UNALIGNED",and($A872&lt;&gt;"",countif('3) Release_Label'!$D:$D,$A872)=0),"NO UPC MATCH in Release_Label",and($B872&lt;&gt;"",countif('3) Release_Label'!$E:$E,$B872)=0),"NO CATALOG ID MATCH in Release_Label",iserror(vlookup($A872&amp;$B872,'3) Release_Label'!$D:$D&amp;'3) Release_Label'!$E:$E,1,0)),"NO UPC-CATALOG ID pair MATCH in Release_Label" )</f>
        <v>Cria de Tokyo</v>
      </c>
      <c r="D872" s="134" t="str">
        <f t="array" ref="D872">ifs(and(isblank($A872),isblank($B872)),"", not(iserror(vlookup($A872&amp;$B872,'3) Release_Label'!$D:$D&amp;'3) Release_Label'!$E:$E,1,0))),vlookup($A872&amp;$B872,{'3) Release_Label'!$D:$D&amp;'3) Release_Label'!$E:$E,'3) Release_Label'!$H:$H},2,0), or(and(not(isblank($B872)),$B872=$B871,$A872&lt;&gt;$A871),and(not(isblank($A872)),$A872=$A871,$B872&lt;&gt;$B871)),"ID LISTS UNALIGNED",and($A872&lt;&gt;"",countif('3) Release_Label'!$D:$D,$A872)=0),"NO UPC MATCH in Release_Label",and($B872&lt;&gt;"",countif('3) Release_Label'!$E:$E,$B872)=0),"NO CATALOG ID MATCH in Release_Label",iserror(vlookup($A872&amp;$B872,'3) Release_Label'!$D:$D&amp;'3) Release_Label'!$E:$E,1,0)),"NO UPC-CATALOG ID pair MATCH in Release_Label" )</f>
        <v>Speed Up</v>
      </c>
      <c r="E872" s="96" t="s">
        <v>53</v>
      </c>
      <c r="F872" s="135" t="s">
        <v>667</v>
      </c>
      <c r="G872" s="136" t="str">
        <f t="array" ref="G872">ifs(or($F872="",$F872="Main Primary Artist"),$F872,not(iserror(vlookup($F872,'Reference info'!$J$5:$J$8,1,0))),"Key Artist",not(iserror(vlookup($F872,'Reference info'!$J$38:$J$405,1,0))),"Performer",not(iserror(vlookup($F872,'Reference info'!$J$10:$J$36,1,0))),"Producer &amp; Engineer")</f>
        <v>Producer &amp; Engineer</v>
      </c>
      <c r="I872" s="8" t="str">
        <f>IF(AND(F872="Main Primary Artist",SUBSTITUTE(E872," ","")&lt;&gt;"VariousArtists",SUBSTITUTE(E872," ","")&lt;&gt;"VariousArtist",E872&lt;&gt;"Various",SUBSTITUTE(E872," ","")&lt;&gt;"AssortedArtists",SUBSTITUTE(E872," ","")&lt;&gt;"AssortedArtist",E872&lt;&gt;"Assorted",SUBSTITUTE(E872," ","")&lt;&gt;"AsortedArtists",SUBSTITUTE(E872," ","")&lt;&gt;"AsortedArtist",E872&lt;&gt;"Asorted",E872&lt;&gt;"Other",,SUBSTITUTE(E872," ","")&lt;&gt;"MiscellaneousArtists",SUBSTITUTE(E872," ","")&lt;&gt;"MiscellaneousArtist",E872&lt;&gt;"Miscellaneous",SUBSTITUTE(E872," ","")&lt;&gt;"MiscelaneousArtists",SUBSTITUTE(E872," ","")&lt;&gt;"MiscelaneousArtist",E872&lt;&gt;"Miscelaneous"),"update Releases set ArtistId=(select ArtistId from Artists where Name=N'"&amp;SUBSTITUTE(trim(E872),"'","''")&amp;"' and EnterpriseId="&amp;EntId&amp;"), SearchKeywords=concat_ws(' ', Name, N'"&amp;SUBSTITUTE(trim(E872),"'","''")&amp;"',(select Name from Labels where LabelId=Releases.LabelId), ReleaseId, UPC, Catalog) where "&amp;IF(A872&lt;&gt;"","UPC="&amp;A872,"Catalog='"&amp;SUBSTITUTE(trim(B872),"'","''")&amp;"'")&amp;" and EnterpriseId="&amp;EntId,IF(and(F872&lt;&gt;"Main Primary Artist",SUBSTITUTE(E872," ","")&lt;&gt;"VariousArtists",SUBSTITUTE(E872," ","")&lt;&gt;"VariousArtist",E872&lt;&gt;"Various",SUBSTITUTE(E872," ","")&lt;&gt;"AssortedArtists",SUBSTITUTE(E872," ","")&lt;&gt;"AssortedArtist",E872&lt;&gt;"Assorted",SUBSTITUTE(E872," ","")&lt;&gt;"AsortedArtists",SUBSTITUTE(E872," ","")&lt;&gt;"AsortedArtist",E872&lt;&gt;"Asorted",E872&lt;&gt;"Other",,SUBSTITUTE(E872," ","")&lt;&gt;"MiscellaneousArtists",SUBSTITUTE(E872," ","")&lt;&gt;"MiscellaneousArtist",E872&lt;&gt;"Miscellaneous",SUBSTITUTE(E872," ","")&lt;&gt;"MiscelaneousArtists",SUBSTITUTE(E872," ","")&lt;&gt;"MiscelaneousArtist",E872&lt;&gt;"Miscelaneous"),"INSERT into Contributors VALUES (newid(), "&amp;IF(F872&lt;&gt;"Primary Artist", "(select RoleId from ContributorRoles where Name='"&amp;F872&amp;"'), 0", "49, 1")&amp; ", null, (select max(ReleaseId) from Releases where "&amp;IF(A872&lt;&gt;"","UPC="&amp;A872,"Catalog='"&amp;SUBSTITUTE(trim(B872),"'","''")&amp;"'")&amp;" and EnterpriseId="&amp;EntId&amp;"), (select ArtistId from Artists where Name=N'"&amp;SUBSTITUTE(trim(E872),"'","''")&amp;"' and EnterpriseId="&amp;EntId&amp;"), null)",""))</f>
        <v>INSERT into Contributors VALUES (newid(), (select RoleId from ContributorRoles where Name='Producer'), 0, null, (select max(ReleaseId) from Releases where UPC=789550780425 and EnterpriseId=647322), (select ArtistId from Artists where Name=N'PeJota10*' and EnterpriseId=647322), null)</v>
      </c>
    </row>
    <row r="873">
      <c r="A873" s="110">
        <v>7.89550780425E11</v>
      </c>
      <c r="B873" s="84"/>
      <c r="C873" s="134" t="str">
        <f t="array" ref="C873">ifs(and(isblank($A873),isblank($B873)),"", not(iserror(vlookup($A873&amp;$B873,'3) Release_Label'!$D:$D&amp;'3) Release_Label'!$E:$E,1,0))),vlookup($A873&amp;$B873,{'3) Release_Label'!$D:$D&amp;'3) Release_Label'!$E:$E,'3) Release_Label'!$F:$F},2,0), or(and(not(isblank($B873)),$B873=$B872,$A873&lt;&gt;$A872),and(not(isblank($A873)),$A873=$A872,$B873&lt;&gt;$B872)),"ID LISTS UNALIGNED",and($A873&lt;&gt;"",countif('3) Release_Label'!$D:$D,$A873)=0),"NO UPC MATCH in Release_Label",and($B873&lt;&gt;"",countif('3) Release_Label'!$E:$E,$B873)=0),"NO CATALOG ID MATCH in Release_Label",iserror(vlookup($A873&amp;$B873,'3) Release_Label'!$D:$D&amp;'3) Release_Label'!$E:$E,1,0)),"NO UPC-CATALOG ID pair MATCH in Release_Label" )</f>
        <v>Cria de Tokyo</v>
      </c>
      <c r="D873" s="134" t="str">
        <f t="array" ref="D873">ifs(and(isblank($A873),isblank($B873)),"", not(iserror(vlookup($A873&amp;$B873,'3) Release_Label'!$D:$D&amp;'3) Release_Label'!$E:$E,1,0))),vlookup($A873&amp;$B873,{'3) Release_Label'!$D:$D&amp;'3) Release_Label'!$E:$E,'3) Release_Label'!$H:$H},2,0), or(and(not(isblank($B873)),$B873=$B872,$A873&lt;&gt;$A872),and(not(isblank($A873)),$A873=$A872,$B873&lt;&gt;$B872)),"ID LISTS UNALIGNED",and($A873&lt;&gt;"",countif('3) Release_Label'!$D:$D,$A873)=0),"NO UPC MATCH in Release_Label",and($B873&lt;&gt;"",countif('3) Release_Label'!$E:$E,$B873)=0),"NO CATALOG ID MATCH in Release_Label",iserror(vlookup($A873&amp;$B873,'3) Release_Label'!$D:$D&amp;'3) Release_Label'!$E:$E,1,0)),"NO UPC-CATALOG ID pair MATCH in Release_Label" )</f>
        <v>Speed Up</v>
      </c>
      <c r="E873" s="96" t="s">
        <v>53</v>
      </c>
      <c r="F873" s="140" t="s">
        <v>666</v>
      </c>
      <c r="G873" s="136" t="str">
        <f t="array" ref="G873">ifs(or($F873="",$F873="Main Primary Artist"),$F873,not(iserror(vlookup($F873,'Reference info'!$J$5:$J$8,1,0))),"Key Artist",not(iserror(vlookup($F873,'Reference info'!$J$38:$J$405,1,0))),"Performer",not(iserror(vlookup($F873,'Reference info'!$J$10:$J$36,1,0))),"Producer &amp; Engineer")</f>
        <v>Main Primary Artist</v>
      </c>
      <c r="I873" s="8" t="str">
        <f>IF(AND(F873="Main Primary Artist",SUBSTITUTE(E873," ","")&lt;&gt;"VariousArtists",SUBSTITUTE(E873," ","")&lt;&gt;"VariousArtist",E873&lt;&gt;"Various",SUBSTITUTE(E873," ","")&lt;&gt;"AssortedArtists",SUBSTITUTE(E873," ","")&lt;&gt;"AssortedArtist",E873&lt;&gt;"Assorted",SUBSTITUTE(E873," ","")&lt;&gt;"AsortedArtists",SUBSTITUTE(E873," ","")&lt;&gt;"AsortedArtist",E873&lt;&gt;"Asorted",E873&lt;&gt;"Other",,SUBSTITUTE(E873," ","")&lt;&gt;"MiscellaneousArtists",SUBSTITUTE(E873," ","")&lt;&gt;"MiscellaneousArtist",E873&lt;&gt;"Miscellaneous",SUBSTITUTE(E873," ","")&lt;&gt;"MiscelaneousArtists",SUBSTITUTE(E873," ","")&lt;&gt;"MiscelaneousArtist",E873&lt;&gt;"Miscelaneous"),"update Releases set ArtistId=(select ArtistId from Artists where Name=N'"&amp;SUBSTITUTE(trim(E873),"'","''")&amp;"' and EnterpriseId="&amp;EntId&amp;"), SearchKeywords=concat_ws(' ', Name, N'"&amp;SUBSTITUTE(trim(E873),"'","''")&amp;"',(select Name from Labels where LabelId=Releases.LabelId), ReleaseId, UPC, Catalog) where "&amp;IF(A873&lt;&gt;"","UPC="&amp;A873,"Catalog='"&amp;SUBSTITUTE(trim(B873),"'","''")&amp;"'")&amp;" and EnterpriseId="&amp;EntId,IF(and(F873&lt;&gt;"Main Primary Artist",SUBSTITUTE(E873," ","")&lt;&gt;"VariousArtists",SUBSTITUTE(E873," ","")&lt;&gt;"VariousArtist",E873&lt;&gt;"Various",SUBSTITUTE(E873," ","")&lt;&gt;"AssortedArtists",SUBSTITUTE(E873," ","")&lt;&gt;"AssortedArtist",E873&lt;&gt;"Assorted",SUBSTITUTE(E873," ","")&lt;&gt;"AsortedArtists",SUBSTITUTE(E873," ","")&lt;&gt;"AsortedArtist",E873&lt;&gt;"Asorted",E873&lt;&gt;"Other",,SUBSTITUTE(E873," ","")&lt;&gt;"MiscellaneousArtists",SUBSTITUTE(E873," ","")&lt;&gt;"MiscellaneousArtist",E873&lt;&gt;"Miscellaneous",SUBSTITUTE(E873," ","")&lt;&gt;"MiscelaneousArtists",SUBSTITUTE(E873," ","")&lt;&gt;"MiscelaneousArtist",E873&lt;&gt;"Miscelaneous"),"INSERT into Contributors VALUES (newid(), "&amp;IF(F873&lt;&gt;"Primary Artist", "(select RoleId from ContributorRoles where Name='"&amp;F873&amp;"'), 0", "49, 1")&amp; ", null, (select max(ReleaseId) from Releases where "&amp;IF(A873&lt;&gt;"","UPC="&amp;A873,"Catalog='"&amp;SUBSTITUTE(trim(B873),"'","''")&amp;"'")&amp;" and EnterpriseId="&amp;EntId&amp;"), (select ArtistId from Artists where Name=N'"&amp;SUBSTITUTE(trim(E873),"'","''")&amp;"' and EnterpriseId="&amp;EntId&amp;"), null)",""))</f>
        <v>update Releases set ArtistId=(select ArtistId from Artists where Name=N'PeJota10*' and EnterpriseId=647322), SearchKeywords=concat_ws(' ', Name, N'PeJota10*',(select Name from Labels where LabelId=Releases.LabelId), ReleaseId, UPC, Catalog) where UPC=789550780425 and EnterpriseId=647322</v>
      </c>
    </row>
    <row r="874">
      <c r="A874" s="110">
        <v>7.89550780425E11</v>
      </c>
      <c r="B874" s="84"/>
      <c r="C874" s="134" t="str">
        <f t="array" ref="C874">ifs(and(isblank($A874),isblank($B874)),"", not(iserror(vlookup($A874&amp;$B874,'3) Release_Label'!$D:$D&amp;'3) Release_Label'!$E:$E,1,0))),vlookup($A874&amp;$B874,{'3) Release_Label'!$D:$D&amp;'3) Release_Label'!$E:$E,'3) Release_Label'!$F:$F},2,0), or(and(not(isblank($B874)),$B874=$B873,$A874&lt;&gt;$A873),and(not(isblank($A874)),$A874=$A873,$B874&lt;&gt;$B873)),"ID LISTS UNALIGNED",and($A874&lt;&gt;"",countif('3) Release_Label'!$D:$D,$A874)=0),"NO UPC MATCH in Release_Label",and($B874&lt;&gt;"",countif('3) Release_Label'!$E:$E,$B874)=0),"NO CATALOG ID MATCH in Release_Label",iserror(vlookup($A874&amp;$B874,'3) Release_Label'!$D:$D&amp;'3) Release_Label'!$E:$E,1,0)),"NO UPC-CATALOG ID pair MATCH in Release_Label" )</f>
        <v>Cria de Tokyo</v>
      </c>
      <c r="D874" s="134" t="str">
        <f t="array" ref="D874">ifs(and(isblank($A874),isblank($B874)),"", not(iserror(vlookup($A874&amp;$B874,'3) Release_Label'!$D:$D&amp;'3) Release_Label'!$E:$E,1,0))),vlookup($A874&amp;$B874,{'3) Release_Label'!$D:$D&amp;'3) Release_Label'!$E:$E,'3) Release_Label'!$H:$H},2,0), or(and(not(isblank($B874)),$B874=$B873,$A874&lt;&gt;$A873),and(not(isblank($A874)),$A874=$A873,$B874&lt;&gt;$B873)),"ID LISTS UNALIGNED",and($A874&lt;&gt;"",countif('3) Release_Label'!$D:$D,$A874)=0),"NO UPC MATCH in Release_Label",and($B874&lt;&gt;"",countif('3) Release_Label'!$E:$E,$B874)=0),"NO CATALOG ID MATCH in Release_Label",iserror(vlookup($A874&amp;$B874,'3) Release_Label'!$D:$D&amp;'3) Release_Label'!$E:$E,1,0)),"NO UPC-CATALOG ID pair MATCH in Release_Label" )</f>
        <v>Speed Up</v>
      </c>
      <c r="E874" s="96" t="s">
        <v>53</v>
      </c>
      <c r="F874" s="135" t="s">
        <v>669</v>
      </c>
      <c r="G874" s="136" t="str">
        <f t="array" ref="G874">ifs(or($F874="",$F874="Main Primary Artist"),$F874,not(iserror(vlookup($F874,'Reference info'!$J$5:$J$8,1,0))),"Key Artist",not(iserror(vlookup($F874,'Reference info'!$J$38:$J$405,1,0))),"Performer",not(iserror(vlookup($F874,'Reference info'!$J$10:$J$36,1,0))),"Producer &amp; Engineer")</f>
        <v>Producer &amp; Engineer</v>
      </c>
      <c r="I874" s="8" t="str">
        <f>IF(AND(F874="Main Primary Artist",SUBSTITUTE(E874," ","")&lt;&gt;"VariousArtists",SUBSTITUTE(E874," ","")&lt;&gt;"VariousArtist",E874&lt;&gt;"Various",SUBSTITUTE(E874," ","")&lt;&gt;"AssortedArtists",SUBSTITUTE(E874," ","")&lt;&gt;"AssortedArtist",E874&lt;&gt;"Assorted",SUBSTITUTE(E874," ","")&lt;&gt;"AsortedArtists",SUBSTITUTE(E874," ","")&lt;&gt;"AsortedArtist",E874&lt;&gt;"Asorted",E874&lt;&gt;"Other",,SUBSTITUTE(E874," ","")&lt;&gt;"MiscellaneousArtists",SUBSTITUTE(E874," ","")&lt;&gt;"MiscellaneousArtist",E874&lt;&gt;"Miscellaneous",SUBSTITUTE(E874," ","")&lt;&gt;"MiscelaneousArtists",SUBSTITUTE(E874," ","")&lt;&gt;"MiscelaneousArtist",E874&lt;&gt;"Miscelaneous"),"update Releases set ArtistId=(select ArtistId from Artists where Name=N'"&amp;SUBSTITUTE(trim(E874),"'","''")&amp;"' and EnterpriseId="&amp;EntId&amp;"), SearchKeywords=concat_ws(' ', Name, N'"&amp;SUBSTITUTE(trim(E874),"'","''")&amp;"',(select Name from Labels where LabelId=Releases.LabelId), ReleaseId, UPC, Catalog) where "&amp;IF(A874&lt;&gt;"","UPC="&amp;A874,"Catalog='"&amp;SUBSTITUTE(trim(B874),"'","''")&amp;"'")&amp;" and EnterpriseId="&amp;EntId,IF(and(F874&lt;&gt;"Main Primary Artist",SUBSTITUTE(E874," ","")&lt;&gt;"VariousArtists",SUBSTITUTE(E874," ","")&lt;&gt;"VariousArtist",E874&lt;&gt;"Various",SUBSTITUTE(E874," ","")&lt;&gt;"AssortedArtists",SUBSTITUTE(E874," ","")&lt;&gt;"AssortedArtist",E874&lt;&gt;"Assorted",SUBSTITUTE(E874," ","")&lt;&gt;"AsortedArtists",SUBSTITUTE(E874," ","")&lt;&gt;"AsortedArtist",E874&lt;&gt;"Asorted",E874&lt;&gt;"Other",,SUBSTITUTE(E874," ","")&lt;&gt;"MiscellaneousArtists",SUBSTITUTE(E874," ","")&lt;&gt;"MiscellaneousArtist",E874&lt;&gt;"Miscellaneous",SUBSTITUTE(E874," ","")&lt;&gt;"MiscelaneousArtists",SUBSTITUTE(E874," ","")&lt;&gt;"MiscelaneousArtist",E874&lt;&gt;"Miscelaneous"),"INSERT into Contributors VALUES (newid(), "&amp;IF(F874&lt;&gt;"Primary Artist", "(select RoleId from ContributorRoles where Name='"&amp;F874&amp;"'), 0", "49, 1")&amp; ", null, (select max(ReleaseId) from Releases where "&amp;IF(A874&lt;&gt;"","UPC="&amp;A874,"Catalog='"&amp;SUBSTITUTE(trim(B874),"'","''")&amp;"'")&amp;" and EnterpriseId="&amp;EntId&amp;"), (select ArtistId from Artists where Name=N'"&amp;SUBSTITUTE(trim(E874),"'","''")&amp;"' and EnterpriseId="&amp;EntId&amp;"), null)",""))</f>
        <v>INSERT into Contributors VALUES (newid(), (select RoleId from ContributorRoles where Name='Engineer'), 0, null, (select max(ReleaseId) from Releases where UPC=789550780425 and EnterpriseId=647322), (select ArtistId from Artists where Name=N'PeJota10*' and EnterpriseId=647322), null)</v>
      </c>
    </row>
    <row r="875">
      <c r="A875" s="110">
        <v>7.89550872663E11</v>
      </c>
      <c r="B875" s="84"/>
      <c r="C875" s="134" t="str">
        <f t="array" ref="C875">ifs(and(isblank($A875),isblank($B875)),"", not(iserror(vlookup($A875&amp;$B875,'3) Release_Label'!$D:$D&amp;'3) Release_Label'!$E:$E,1,0))),vlookup($A875&amp;$B875,{'3) Release_Label'!$D:$D&amp;'3) Release_Label'!$E:$E,'3) Release_Label'!$F:$F},2,0), or(and(not(isblank($B875)),$B875=$B874,$A875&lt;&gt;$A874),and(not(isblank($A875)),$A875=$A874,$B875&lt;&gt;$B874)),"ID LISTS UNALIGNED",and($A875&lt;&gt;"",countif('3) Release_Label'!$D:$D,$A875)=0),"NO UPC MATCH in Release_Label",and($B875&lt;&gt;"",countif('3) Release_Label'!$E:$E,$B875)=0),"NO CATALOG ID MATCH in Release_Label",iserror(vlookup($A875&amp;$B875,'3) Release_Label'!$D:$D&amp;'3) Release_Label'!$E:$E,1,0)),"NO UPC-CATALOG ID pair MATCH in Release_Label" )</f>
        <v>Rei de Paris</v>
      </c>
      <c r="D875" s="134" t="str">
        <f t="array" ref="D875">ifs(and(isblank($A875),isblank($B875)),"", not(iserror(vlookup($A875&amp;$B875,'3) Release_Label'!$D:$D&amp;'3) Release_Label'!$E:$E,1,0))),vlookup($A875&amp;$B875,{'3) Release_Label'!$D:$D&amp;'3) Release_Label'!$E:$E,'3) Release_Label'!$H:$H},2,0), or(and(not(isblank($B875)),$B875=$B874,$A875&lt;&gt;$A874),and(not(isblank($A875)),$A875=$A874,$B875&lt;&gt;$B874)),"ID LISTS UNALIGNED",and($A875&lt;&gt;"",countif('3) Release_Label'!$D:$D,$A875)=0),"NO UPC MATCH in Release_Label",and($B875&lt;&gt;"",countif('3) Release_Label'!$E:$E,$B875)=0),"NO CATALOG ID MATCH in Release_Label",iserror(vlookup($A875&amp;$B875,'3) Release_Label'!$D:$D&amp;'3) Release_Label'!$E:$E,1,0)),"NO UPC-CATALOG ID pair MATCH in Release_Label" )</f>
        <v>Speed Up</v>
      </c>
      <c r="E875" s="96" t="s">
        <v>53</v>
      </c>
      <c r="F875" s="135" t="s">
        <v>667</v>
      </c>
      <c r="G875" s="136" t="str">
        <f t="array" ref="G875">ifs(or($F875="",$F875="Main Primary Artist"),$F875,not(iserror(vlookup($F875,'Reference info'!$J$5:$J$8,1,0))),"Key Artist",not(iserror(vlookup($F875,'Reference info'!$J$38:$J$405,1,0))),"Performer",not(iserror(vlookup($F875,'Reference info'!$J$10:$J$36,1,0))),"Producer &amp; Engineer")</f>
        <v>Producer &amp; Engineer</v>
      </c>
      <c r="I875" s="8" t="str">
        <f>IF(AND(F875="Main Primary Artist",SUBSTITUTE(E875," ","")&lt;&gt;"VariousArtists",SUBSTITUTE(E875," ","")&lt;&gt;"VariousArtist",E875&lt;&gt;"Various",SUBSTITUTE(E875," ","")&lt;&gt;"AssortedArtists",SUBSTITUTE(E875," ","")&lt;&gt;"AssortedArtist",E875&lt;&gt;"Assorted",SUBSTITUTE(E875," ","")&lt;&gt;"AsortedArtists",SUBSTITUTE(E875," ","")&lt;&gt;"AsortedArtist",E875&lt;&gt;"Asorted",E875&lt;&gt;"Other",,SUBSTITUTE(E875," ","")&lt;&gt;"MiscellaneousArtists",SUBSTITUTE(E875," ","")&lt;&gt;"MiscellaneousArtist",E875&lt;&gt;"Miscellaneous",SUBSTITUTE(E875," ","")&lt;&gt;"MiscelaneousArtists",SUBSTITUTE(E875," ","")&lt;&gt;"MiscelaneousArtist",E875&lt;&gt;"Miscelaneous"),"update Releases set ArtistId=(select ArtistId from Artists where Name=N'"&amp;SUBSTITUTE(trim(E875),"'","''")&amp;"' and EnterpriseId="&amp;EntId&amp;"), SearchKeywords=concat_ws(' ', Name, N'"&amp;SUBSTITUTE(trim(E875),"'","''")&amp;"',(select Name from Labels where LabelId=Releases.LabelId), ReleaseId, UPC, Catalog) where "&amp;IF(A875&lt;&gt;"","UPC="&amp;A875,"Catalog='"&amp;SUBSTITUTE(trim(B875),"'","''")&amp;"'")&amp;" and EnterpriseId="&amp;EntId,IF(and(F875&lt;&gt;"Main Primary Artist",SUBSTITUTE(E875," ","")&lt;&gt;"VariousArtists",SUBSTITUTE(E875," ","")&lt;&gt;"VariousArtist",E875&lt;&gt;"Various",SUBSTITUTE(E875," ","")&lt;&gt;"AssortedArtists",SUBSTITUTE(E875," ","")&lt;&gt;"AssortedArtist",E875&lt;&gt;"Assorted",SUBSTITUTE(E875," ","")&lt;&gt;"AsortedArtists",SUBSTITUTE(E875," ","")&lt;&gt;"AsortedArtist",E875&lt;&gt;"Asorted",E875&lt;&gt;"Other",,SUBSTITUTE(E875," ","")&lt;&gt;"MiscellaneousArtists",SUBSTITUTE(E875," ","")&lt;&gt;"MiscellaneousArtist",E875&lt;&gt;"Miscellaneous",SUBSTITUTE(E875," ","")&lt;&gt;"MiscelaneousArtists",SUBSTITUTE(E875," ","")&lt;&gt;"MiscelaneousArtist",E875&lt;&gt;"Miscelaneous"),"INSERT into Contributors VALUES (newid(), "&amp;IF(F875&lt;&gt;"Primary Artist", "(select RoleId from ContributorRoles where Name='"&amp;F875&amp;"'), 0", "49, 1")&amp; ", null, (select max(ReleaseId) from Releases where "&amp;IF(A875&lt;&gt;"","UPC="&amp;A875,"Catalog='"&amp;SUBSTITUTE(trim(B875),"'","''")&amp;"'")&amp;" and EnterpriseId="&amp;EntId&amp;"), (select ArtistId from Artists where Name=N'"&amp;SUBSTITUTE(trim(E875),"'","''")&amp;"' and EnterpriseId="&amp;EntId&amp;"), null)",""))</f>
        <v>INSERT into Contributors VALUES (newid(), (select RoleId from ContributorRoles where Name='Producer'), 0, null, (select max(ReleaseId) from Releases where UPC=789550872663 and EnterpriseId=647322), (select ArtistId from Artists where Name=N'PeJota10*' and EnterpriseId=647322), null)</v>
      </c>
    </row>
    <row r="876">
      <c r="A876" s="110">
        <v>7.89550872663E11</v>
      </c>
      <c r="B876" s="84"/>
      <c r="C876" s="134" t="str">
        <f t="array" ref="C876">ifs(and(isblank($A876),isblank($B876)),"", not(iserror(vlookup($A876&amp;$B876,'3) Release_Label'!$D:$D&amp;'3) Release_Label'!$E:$E,1,0))),vlookup($A876&amp;$B876,{'3) Release_Label'!$D:$D&amp;'3) Release_Label'!$E:$E,'3) Release_Label'!$F:$F},2,0), or(and(not(isblank($B876)),$B876=$B875,$A876&lt;&gt;$A875),and(not(isblank($A876)),$A876=$A875,$B876&lt;&gt;$B875)),"ID LISTS UNALIGNED",and($A876&lt;&gt;"",countif('3) Release_Label'!$D:$D,$A876)=0),"NO UPC MATCH in Release_Label",and($B876&lt;&gt;"",countif('3) Release_Label'!$E:$E,$B876)=0),"NO CATALOG ID MATCH in Release_Label",iserror(vlookup($A876&amp;$B876,'3) Release_Label'!$D:$D&amp;'3) Release_Label'!$E:$E,1,0)),"NO UPC-CATALOG ID pair MATCH in Release_Label" )</f>
        <v>Rei de Paris</v>
      </c>
      <c r="D876" s="134" t="str">
        <f t="array" ref="D876">ifs(and(isblank($A876),isblank($B876)),"", not(iserror(vlookup($A876&amp;$B876,'3) Release_Label'!$D:$D&amp;'3) Release_Label'!$E:$E,1,0))),vlookup($A876&amp;$B876,{'3) Release_Label'!$D:$D&amp;'3) Release_Label'!$E:$E,'3) Release_Label'!$H:$H},2,0), or(and(not(isblank($B876)),$B876=$B875,$A876&lt;&gt;$A875),and(not(isblank($A876)),$A876=$A875,$B876&lt;&gt;$B875)),"ID LISTS UNALIGNED",and($A876&lt;&gt;"",countif('3) Release_Label'!$D:$D,$A876)=0),"NO UPC MATCH in Release_Label",and($B876&lt;&gt;"",countif('3) Release_Label'!$E:$E,$B876)=0),"NO CATALOG ID MATCH in Release_Label",iserror(vlookup($A876&amp;$B876,'3) Release_Label'!$D:$D&amp;'3) Release_Label'!$E:$E,1,0)),"NO UPC-CATALOG ID pair MATCH in Release_Label" )</f>
        <v>Speed Up</v>
      </c>
      <c r="E876" s="96" t="s">
        <v>79</v>
      </c>
      <c r="F876" s="140" t="s">
        <v>671</v>
      </c>
      <c r="G876" s="136" t="str">
        <f t="array" ref="G876">ifs(or($F876="",$F876="Main Primary Artist"),$F876,not(iserror(vlookup($F876,'Reference info'!$J$5:$J$8,1,0))),"Key Artist",not(iserror(vlookup($F876,'Reference info'!$J$38:$J$405,1,0))),"Performer",not(iserror(vlookup($F876,'Reference info'!$J$10:$J$36,1,0))),"Producer &amp; Engineer")</f>
        <v>Key Artist</v>
      </c>
      <c r="I876" s="8" t="str">
        <f>IF(AND(F876="Main Primary Artist",SUBSTITUTE(E876," ","")&lt;&gt;"VariousArtists",SUBSTITUTE(E876," ","")&lt;&gt;"VariousArtist",E876&lt;&gt;"Various",SUBSTITUTE(E876," ","")&lt;&gt;"AssortedArtists",SUBSTITUTE(E876," ","")&lt;&gt;"AssortedArtist",E876&lt;&gt;"Assorted",SUBSTITUTE(E876," ","")&lt;&gt;"AsortedArtists",SUBSTITUTE(E876," ","")&lt;&gt;"AsortedArtist",E876&lt;&gt;"Asorted",E876&lt;&gt;"Other",,SUBSTITUTE(E876," ","")&lt;&gt;"MiscellaneousArtists",SUBSTITUTE(E876," ","")&lt;&gt;"MiscellaneousArtist",E876&lt;&gt;"Miscellaneous",SUBSTITUTE(E876," ","")&lt;&gt;"MiscelaneousArtists",SUBSTITUTE(E876," ","")&lt;&gt;"MiscelaneousArtist",E876&lt;&gt;"Miscelaneous"),"update Releases set ArtistId=(select ArtistId from Artists where Name=N'"&amp;SUBSTITUTE(trim(E876),"'","''")&amp;"' and EnterpriseId="&amp;EntId&amp;"), SearchKeywords=concat_ws(' ', Name, N'"&amp;SUBSTITUTE(trim(E876),"'","''")&amp;"',(select Name from Labels where LabelId=Releases.LabelId), ReleaseId, UPC, Catalog) where "&amp;IF(A876&lt;&gt;"","UPC="&amp;A876,"Catalog='"&amp;SUBSTITUTE(trim(B876),"'","''")&amp;"'")&amp;" and EnterpriseId="&amp;EntId,IF(and(F876&lt;&gt;"Main Primary Artist",SUBSTITUTE(E876," ","")&lt;&gt;"VariousArtists",SUBSTITUTE(E876," ","")&lt;&gt;"VariousArtist",E876&lt;&gt;"Various",SUBSTITUTE(E876," ","")&lt;&gt;"AssortedArtists",SUBSTITUTE(E876," ","")&lt;&gt;"AssortedArtist",E876&lt;&gt;"Assorted",SUBSTITUTE(E876," ","")&lt;&gt;"AsortedArtists",SUBSTITUTE(E876," ","")&lt;&gt;"AsortedArtist",E876&lt;&gt;"Asorted",E876&lt;&gt;"Other",,SUBSTITUTE(E876," ","")&lt;&gt;"MiscellaneousArtists",SUBSTITUTE(E876," ","")&lt;&gt;"MiscellaneousArtist",E876&lt;&gt;"Miscellaneous",SUBSTITUTE(E876," ","")&lt;&gt;"MiscelaneousArtists",SUBSTITUTE(E876," ","")&lt;&gt;"MiscelaneousArtist",E876&lt;&gt;"Miscelaneous"),"INSERT into Contributors VALUES (newid(), "&amp;IF(F876&lt;&gt;"Primary Artist", "(select RoleId from ContributorRoles where Name='"&amp;F876&amp;"'), 0", "49, 1")&amp; ", null, (select max(ReleaseId) from Releases where "&amp;IF(A876&lt;&gt;"","UPC="&amp;A876,"Catalog='"&amp;SUBSTITUTE(trim(B876),"'","''")&amp;"'")&amp;" and EnterpriseId="&amp;EntId&amp;"), (select ArtistId from Artists where Name=N'"&amp;SUBSTITUTE(trim(E876),"'","''")&amp;"' and EnterpriseId="&amp;EntId&amp;"), null)",""))</f>
        <v>INSERT into Contributors VALUES (newid(), 49, 1, null, (select max(ReleaseId) from Releases where UPC=789550872663 and EnterpriseId=647322), (select ArtistId from Artists where Name=N'$hinepsj' and EnterpriseId=647322), null)</v>
      </c>
    </row>
    <row r="877">
      <c r="A877" s="110">
        <v>7.89550872663E11</v>
      </c>
      <c r="B877" s="84"/>
      <c r="C877" s="134" t="str">
        <f t="array" ref="C877">ifs(and(isblank($A877),isblank($B877)),"", not(iserror(vlookup($A877&amp;$B877,'3) Release_Label'!$D:$D&amp;'3) Release_Label'!$E:$E,1,0))),vlookup($A877&amp;$B877,{'3) Release_Label'!$D:$D&amp;'3) Release_Label'!$E:$E,'3) Release_Label'!$F:$F},2,0), or(and(not(isblank($B877)),$B877=$B876,$A877&lt;&gt;$A876),and(not(isblank($A877)),$A877=$A876,$B877&lt;&gt;$B876)),"ID LISTS UNALIGNED",and($A877&lt;&gt;"",countif('3) Release_Label'!$D:$D,$A877)=0),"NO UPC MATCH in Release_Label",and($B877&lt;&gt;"",countif('3) Release_Label'!$E:$E,$B877)=0),"NO CATALOG ID MATCH in Release_Label",iserror(vlookup($A877&amp;$B877,'3) Release_Label'!$D:$D&amp;'3) Release_Label'!$E:$E,1,0)),"NO UPC-CATALOG ID pair MATCH in Release_Label" )</f>
        <v>Rei de Paris</v>
      </c>
      <c r="D877" s="134" t="str">
        <f t="array" ref="D877">ifs(and(isblank($A877),isblank($B877)),"", not(iserror(vlookup($A877&amp;$B877,'3) Release_Label'!$D:$D&amp;'3) Release_Label'!$E:$E,1,0))),vlookup($A877&amp;$B877,{'3) Release_Label'!$D:$D&amp;'3) Release_Label'!$E:$E,'3) Release_Label'!$H:$H},2,0), or(and(not(isblank($B877)),$B877=$B876,$A877&lt;&gt;$A876),and(not(isblank($A877)),$A877=$A876,$B877&lt;&gt;$B876)),"ID LISTS UNALIGNED",and($A877&lt;&gt;"",countif('3) Release_Label'!$D:$D,$A877)=0),"NO UPC MATCH in Release_Label",and($B877&lt;&gt;"",countif('3) Release_Label'!$E:$E,$B877)=0),"NO CATALOG ID MATCH in Release_Label",iserror(vlookup($A877&amp;$B877,'3) Release_Label'!$D:$D&amp;'3) Release_Label'!$E:$E,1,0)),"NO UPC-CATALOG ID pair MATCH in Release_Label" )</f>
        <v>Speed Up</v>
      </c>
      <c r="E877" s="96" t="s">
        <v>53</v>
      </c>
      <c r="F877" s="140" t="s">
        <v>666</v>
      </c>
      <c r="G877" s="136" t="str">
        <f t="array" ref="G877">ifs(or($F877="",$F877="Main Primary Artist"),$F877,not(iserror(vlookup($F877,'Reference info'!$J$5:$J$8,1,0))),"Key Artist",not(iserror(vlookup($F877,'Reference info'!$J$38:$J$405,1,0))),"Performer",not(iserror(vlookup($F877,'Reference info'!$J$10:$J$36,1,0))),"Producer &amp; Engineer")</f>
        <v>Main Primary Artist</v>
      </c>
      <c r="I877" s="8" t="str">
        <f>IF(AND(F877="Main Primary Artist",SUBSTITUTE(E877," ","")&lt;&gt;"VariousArtists",SUBSTITUTE(E877," ","")&lt;&gt;"VariousArtist",E877&lt;&gt;"Various",SUBSTITUTE(E877," ","")&lt;&gt;"AssortedArtists",SUBSTITUTE(E877," ","")&lt;&gt;"AssortedArtist",E877&lt;&gt;"Assorted",SUBSTITUTE(E877," ","")&lt;&gt;"AsortedArtists",SUBSTITUTE(E877," ","")&lt;&gt;"AsortedArtist",E877&lt;&gt;"Asorted",E877&lt;&gt;"Other",,SUBSTITUTE(E877," ","")&lt;&gt;"MiscellaneousArtists",SUBSTITUTE(E877," ","")&lt;&gt;"MiscellaneousArtist",E877&lt;&gt;"Miscellaneous",SUBSTITUTE(E877," ","")&lt;&gt;"MiscelaneousArtists",SUBSTITUTE(E877," ","")&lt;&gt;"MiscelaneousArtist",E877&lt;&gt;"Miscelaneous"),"update Releases set ArtistId=(select ArtistId from Artists where Name=N'"&amp;SUBSTITUTE(trim(E877),"'","''")&amp;"' and EnterpriseId="&amp;EntId&amp;"), SearchKeywords=concat_ws(' ', Name, N'"&amp;SUBSTITUTE(trim(E877),"'","''")&amp;"',(select Name from Labels where LabelId=Releases.LabelId), ReleaseId, UPC, Catalog) where "&amp;IF(A877&lt;&gt;"","UPC="&amp;A877,"Catalog='"&amp;SUBSTITUTE(trim(B877),"'","''")&amp;"'")&amp;" and EnterpriseId="&amp;EntId,IF(and(F877&lt;&gt;"Main Primary Artist",SUBSTITUTE(E877," ","")&lt;&gt;"VariousArtists",SUBSTITUTE(E877," ","")&lt;&gt;"VariousArtist",E877&lt;&gt;"Various",SUBSTITUTE(E877," ","")&lt;&gt;"AssortedArtists",SUBSTITUTE(E877," ","")&lt;&gt;"AssortedArtist",E877&lt;&gt;"Assorted",SUBSTITUTE(E877," ","")&lt;&gt;"AsortedArtists",SUBSTITUTE(E877," ","")&lt;&gt;"AsortedArtist",E877&lt;&gt;"Asorted",E877&lt;&gt;"Other",,SUBSTITUTE(E877," ","")&lt;&gt;"MiscellaneousArtists",SUBSTITUTE(E877," ","")&lt;&gt;"MiscellaneousArtist",E877&lt;&gt;"Miscellaneous",SUBSTITUTE(E877," ","")&lt;&gt;"MiscelaneousArtists",SUBSTITUTE(E877," ","")&lt;&gt;"MiscelaneousArtist",E877&lt;&gt;"Miscelaneous"),"INSERT into Contributors VALUES (newid(), "&amp;IF(F877&lt;&gt;"Primary Artist", "(select RoleId from ContributorRoles where Name='"&amp;F877&amp;"'), 0", "49, 1")&amp; ", null, (select max(ReleaseId) from Releases where "&amp;IF(A877&lt;&gt;"","UPC="&amp;A877,"Catalog='"&amp;SUBSTITUTE(trim(B877),"'","''")&amp;"'")&amp;" and EnterpriseId="&amp;EntId&amp;"), (select ArtistId from Artists where Name=N'"&amp;SUBSTITUTE(trim(E877),"'","''")&amp;"' and EnterpriseId="&amp;EntId&amp;"), null)",""))</f>
        <v>update Releases set ArtistId=(select ArtistId from Artists where Name=N'PeJota10*' and EnterpriseId=647322), SearchKeywords=concat_ws(' ', Name, N'PeJota10*',(select Name from Labels where LabelId=Releases.LabelId), ReleaseId, UPC, Catalog) where UPC=789550872663 and EnterpriseId=647322</v>
      </c>
    </row>
    <row r="878">
      <c r="A878" s="110">
        <v>7.89550872663E11</v>
      </c>
      <c r="B878" s="84"/>
      <c r="C878" s="134" t="str">
        <f t="array" ref="C878">ifs(and(isblank($A878),isblank($B878)),"", not(iserror(vlookup($A878&amp;$B878,'3) Release_Label'!$D:$D&amp;'3) Release_Label'!$E:$E,1,0))),vlookup($A878&amp;$B878,{'3) Release_Label'!$D:$D&amp;'3) Release_Label'!$E:$E,'3) Release_Label'!$F:$F},2,0), or(and(not(isblank($B878)),$B878=$B877,$A878&lt;&gt;$A877),and(not(isblank($A878)),$A878=$A877,$B878&lt;&gt;$B877)),"ID LISTS UNALIGNED",and($A878&lt;&gt;"",countif('3) Release_Label'!$D:$D,$A878)=0),"NO UPC MATCH in Release_Label",and($B878&lt;&gt;"",countif('3) Release_Label'!$E:$E,$B878)=0),"NO CATALOG ID MATCH in Release_Label",iserror(vlookup($A878&amp;$B878,'3) Release_Label'!$D:$D&amp;'3) Release_Label'!$E:$E,1,0)),"NO UPC-CATALOG ID pair MATCH in Release_Label" )</f>
        <v>Rei de Paris</v>
      </c>
      <c r="D878" s="134" t="str">
        <f t="array" ref="D878">ifs(and(isblank($A878),isblank($B878)),"", not(iserror(vlookup($A878&amp;$B878,'3) Release_Label'!$D:$D&amp;'3) Release_Label'!$E:$E,1,0))),vlookup($A878&amp;$B878,{'3) Release_Label'!$D:$D&amp;'3) Release_Label'!$E:$E,'3) Release_Label'!$H:$H},2,0), or(and(not(isblank($B878)),$B878=$B877,$A878&lt;&gt;$A877),and(not(isblank($A878)),$A878=$A877,$B878&lt;&gt;$B877)),"ID LISTS UNALIGNED",and($A878&lt;&gt;"",countif('3) Release_Label'!$D:$D,$A878)=0),"NO UPC MATCH in Release_Label",and($B878&lt;&gt;"",countif('3) Release_Label'!$E:$E,$B878)=0),"NO CATALOG ID MATCH in Release_Label",iserror(vlookup($A878&amp;$B878,'3) Release_Label'!$D:$D&amp;'3) Release_Label'!$E:$E,1,0)),"NO UPC-CATALOG ID pair MATCH in Release_Label" )</f>
        <v>Speed Up</v>
      </c>
      <c r="E878" s="96" t="s">
        <v>53</v>
      </c>
      <c r="F878" s="135" t="s">
        <v>669</v>
      </c>
      <c r="G878" s="136" t="str">
        <f t="array" ref="G878">ifs(or($F878="",$F878="Main Primary Artist"),$F878,not(iserror(vlookup($F878,'Reference info'!$J$5:$J$8,1,0))),"Key Artist",not(iserror(vlookup($F878,'Reference info'!$J$38:$J$405,1,0))),"Performer",not(iserror(vlookup($F878,'Reference info'!$J$10:$J$36,1,0))),"Producer &amp; Engineer")</f>
        <v>Producer &amp; Engineer</v>
      </c>
      <c r="I878" s="8" t="str">
        <f>IF(AND(F878="Main Primary Artist",SUBSTITUTE(E878," ","")&lt;&gt;"VariousArtists",SUBSTITUTE(E878," ","")&lt;&gt;"VariousArtist",E878&lt;&gt;"Various",SUBSTITUTE(E878," ","")&lt;&gt;"AssortedArtists",SUBSTITUTE(E878," ","")&lt;&gt;"AssortedArtist",E878&lt;&gt;"Assorted",SUBSTITUTE(E878," ","")&lt;&gt;"AsortedArtists",SUBSTITUTE(E878," ","")&lt;&gt;"AsortedArtist",E878&lt;&gt;"Asorted",E878&lt;&gt;"Other",,SUBSTITUTE(E878," ","")&lt;&gt;"MiscellaneousArtists",SUBSTITUTE(E878," ","")&lt;&gt;"MiscellaneousArtist",E878&lt;&gt;"Miscellaneous",SUBSTITUTE(E878," ","")&lt;&gt;"MiscelaneousArtists",SUBSTITUTE(E878," ","")&lt;&gt;"MiscelaneousArtist",E878&lt;&gt;"Miscelaneous"),"update Releases set ArtistId=(select ArtistId from Artists where Name=N'"&amp;SUBSTITUTE(trim(E878),"'","''")&amp;"' and EnterpriseId="&amp;EntId&amp;"), SearchKeywords=concat_ws(' ', Name, N'"&amp;SUBSTITUTE(trim(E878),"'","''")&amp;"',(select Name from Labels where LabelId=Releases.LabelId), ReleaseId, UPC, Catalog) where "&amp;IF(A878&lt;&gt;"","UPC="&amp;A878,"Catalog='"&amp;SUBSTITUTE(trim(B878),"'","''")&amp;"'")&amp;" and EnterpriseId="&amp;EntId,IF(and(F878&lt;&gt;"Main Primary Artist",SUBSTITUTE(E878," ","")&lt;&gt;"VariousArtists",SUBSTITUTE(E878," ","")&lt;&gt;"VariousArtist",E878&lt;&gt;"Various",SUBSTITUTE(E878," ","")&lt;&gt;"AssortedArtists",SUBSTITUTE(E878," ","")&lt;&gt;"AssortedArtist",E878&lt;&gt;"Assorted",SUBSTITUTE(E878," ","")&lt;&gt;"AsortedArtists",SUBSTITUTE(E878," ","")&lt;&gt;"AsortedArtist",E878&lt;&gt;"Asorted",E878&lt;&gt;"Other",,SUBSTITUTE(E878," ","")&lt;&gt;"MiscellaneousArtists",SUBSTITUTE(E878," ","")&lt;&gt;"MiscellaneousArtist",E878&lt;&gt;"Miscellaneous",SUBSTITUTE(E878," ","")&lt;&gt;"MiscelaneousArtists",SUBSTITUTE(E878," ","")&lt;&gt;"MiscelaneousArtist",E878&lt;&gt;"Miscelaneous"),"INSERT into Contributors VALUES (newid(), "&amp;IF(F878&lt;&gt;"Primary Artist", "(select RoleId from ContributorRoles where Name='"&amp;F878&amp;"'), 0", "49, 1")&amp; ", null, (select max(ReleaseId) from Releases where "&amp;IF(A878&lt;&gt;"","UPC="&amp;A878,"Catalog='"&amp;SUBSTITUTE(trim(B878),"'","''")&amp;"'")&amp;" and EnterpriseId="&amp;EntId&amp;"), (select ArtistId from Artists where Name=N'"&amp;SUBSTITUTE(trim(E878),"'","''")&amp;"' and EnterpriseId="&amp;EntId&amp;"), null)",""))</f>
        <v>INSERT into Contributors VALUES (newid(), (select RoleId from ContributorRoles where Name='Engineer'), 0, null, (select max(ReleaseId) from Releases where UPC=789550872663 and EnterpriseId=647322), (select ArtistId from Artists where Name=N'PeJota10*' and EnterpriseId=647322), null)</v>
      </c>
    </row>
    <row r="879">
      <c r="A879" s="110">
        <v>7.89550872748E11</v>
      </c>
      <c r="B879" s="84"/>
      <c r="C879" s="134" t="str">
        <f t="array" ref="C879">ifs(and(isblank($A879),isblank($B879)),"", not(iserror(vlookup($A879&amp;$B879,'3) Release_Label'!$D:$D&amp;'3) Release_Label'!$E:$E,1,0))),vlookup($A879&amp;$B879,{'3) Release_Label'!$D:$D&amp;'3) Release_Label'!$E:$E,'3) Release_Label'!$F:$F},2,0), or(and(not(isblank($B879)),$B879=$B878,$A879&lt;&gt;$A878),and(not(isblank($A879)),$A879=$A878,$B879&lt;&gt;$B878)),"ID LISTS UNALIGNED",and($A879&lt;&gt;"",countif('3) Release_Label'!$D:$D,$A879)=0),"NO UPC MATCH in Release_Label",and($B879&lt;&gt;"",countif('3) Release_Label'!$E:$E,$B879)=0),"NO CATALOG ID MATCH in Release_Label",iserror(vlookup($A879&amp;$B879,'3) Release_Label'!$D:$D&amp;'3) Release_Label'!$E:$E,1,0)),"NO UPC-CATALOG ID pair MATCH in Release_Label" )</f>
        <v>Rei de Paris</v>
      </c>
      <c r="D879" s="134" t="str">
        <f t="array" ref="D879">ifs(and(isblank($A879),isblank($B879)),"", not(iserror(vlookup($A879&amp;$B879,'3) Release_Label'!$D:$D&amp;'3) Release_Label'!$E:$E,1,0))),vlookup($A879&amp;$B879,{'3) Release_Label'!$D:$D&amp;'3) Release_Label'!$E:$E,'3) Release_Label'!$H:$H},2,0), or(and(not(isblank($B879)),$B879=$B878,$A879&lt;&gt;$A878),and(not(isblank($A879)),$A879=$A878,$B879&lt;&gt;$B878)),"ID LISTS UNALIGNED",and($A879&lt;&gt;"",countif('3) Release_Label'!$D:$D,$A879)=0),"NO UPC MATCH in Release_Label",and($B879&lt;&gt;"",countif('3) Release_Label'!$E:$E,$B879)=0),"NO CATALOG ID MATCH in Release_Label",iserror(vlookup($A879&amp;$B879,'3) Release_Label'!$D:$D&amp;'3) Release_Label'!$E:$E,1,0)),"NO UPC-CATALOG ID pair MATCH in Release_Label" )</f>
        <v/>
      </c>
      <c r="E879" s="96" t="s">
        <v>53</v>
      </c>
      <c r="F879" s="135" t="s">
        <v>667</v>
      </c>
      <c r="G879" s="136" t="str">
        <f t="array" ref="G879">ifs(or($F879="",$F879="Main Primary Artist"),$F879,not(iserror(vlookup($F879,'Reference info'!$J$5:$J$8,1,0))),"Key Artist",not(iserror(vlookup($F879,'Reference info'!$J$38:$J$405,1,0))),"Performer",not(iserror(vlookup($F879,'Reference info'!$J$10:$J$36,1,0))),"Producer &amp; Engineer")</f>
        <v>Producer &amp; Engineer</v>
      </c>
      <c r="I879" s="8" t="str">
        <f>IF(AND(F879="Main Primary Artist",SUBSTITUTE(E879," ","")&lt;&gt;"VariousArtists",SUBSTITUTE(E879," ","")&lt;&gt;"VariousArtist",E879&lt;&gt;"Various",SUBSTITUTE(E879," ","")&lt;&gt;"AssortedArtists",SUBSTITUTE(E879," ","")&lt;&gt;"AssortedArtist",E879&lt;&gt;"Assorted",SUBSTITUTE(E879," ","")&lt;&gt;"AsortedArtists",SUBSTITUTE(E879," ","")&lt;&gt;"AsortedArtist",E879&lt;&gt;"Asorted",E879&lt;&gt;"Other",,SUBSTITUTE(E879," ","")&lt;&gt;"MiscellaneousArtists",SUBSTITUTE(E879," ","")&lt;&gt;"MiscellaneousArtist",E879&lt;&gt;"Miscellaneous",SUBSTITUTE(E879," ","")&lt;&gt;"MiscelaneousArtists",SUBSTITUTE(E879," ","")&lt;&gt;"MiscelaneousArtist",E879&lt;&gt;"Miscelaneous"),"update Releases set ArtistId=(select ArtistId from Artists where Name=N'"&amp;SUBSTITUTE(trim(E879),"'","''")&amp;"' and EnterpriseId="&amp;EntId&amp;"), SearchKeywords=concat_ws(' ', Name, N'"&amp;SUBSTITUTE(trim(E879),"'","''")&amp;"',(select Name from Labels where LabelId=Releases.LabelId), ReleaseId, UPC, Catalog) where "&amp;IF(A879&lt;&gt;"","UPC="&amp;A879,"Catalog='"&amp;SUBSTITUTE(trim(B879),"'","''")&amp;"'")&amp;" and EnterpriseId="&amp;EntId,IF(and(F879&lt;&gt;"Main Primary Artist",SUBSTITUTE(E879," ","")&lt;&gt;"VariousArtists",SUBSTITUTE(E879," ","")&lt;&gt;"VariousArtist",E879&lt;&gt;"Various",SUBSTITUTE(E879," ","")&lt;&gt;"AssortedArtists",SUBSTITUTE(E879," ","")&lt;&gt;"AssortedArtist",E879&lt;&gt;"Assorted",SUBSTITUTE(E879," ","")&lt;&gt;"AsortedArtists",SUBSTITUTE(E879," ","")&lt;&gt;"AsortedArtist",E879&lt;&gt;"Asorted",E879&lt;&gt;"Other",,SUBSTITUTE(E879," ","")&lt;&gt;"MiscellaneousArtists",SUBSTITUTE(E879," ","")&lt;&gt;"MiscellaneousArtist",E879&lt;&gt;"Miscellaneous",SUBSTITUTE(E879," ","")&lt;&gt;"MiscelaneousArtists",SUBSTITUTE(E879," ","")&lt;&gt;"MiscelaneousArtist",E879&lt;&gt;"Miscelaneous"),"INSERT into Contributors VALUES (newid(), "&amp;IF(F879&lt;&gt;"Primary Artist", "(select RoleId from ContributorRoles where Name='"&amp;F879&amp;"'), 0", "49, 1")&amp; ", null, (select max(ReleaseId) from Releases where "&amp;IF(A879&lt;&gt;"","UPC="&amp;A879,"Catalog='"&amp;SUBSTITUTE(trim(B879),"'","''")&amp;"'")&amp;" and EnterpriseId="&amp;EntId&amp;"), (select ArtistId from Artists where Name=N'"&amp;SUBSTITUTE(trim(E879),"'","''")&amp;"' and EnterpriseId="&amp;EntId&amp;"), null)",""))</f>
        <v>INSERT into Contributors VALUES (newid(), (select RoleId from ContributorRoles where Name='Producer'), 0, null, (select max(ReleaseId) from Releases where UPC=789550872748 and EnterpriseId=647322), (select ArtistId from Artists where Name=N'PeJota10*' and EnterpriseId=647322), null)</v>
      </c>
    </row>
    <row r="880">
      <c r="A880" s="110">
        <v>7.89550872748E11</v>
      </c>
      <c r="B880" s="84"/>
      <c r="C880" s="134" t="str">
        <f t="array" ref="C880">ifs(and(isblank($A880),isblank($B880)),"", not(iserror(vlookup($A880&amp;$B880,'3) Release_Label'!$D:$D&amp;'3) Release_Label'!$E:$E,1,0))),vlookup($A880&amp;$B880,{'3) Release_Label'!$D:$D&amp;'3) Release_Label'!$E:$E,'3) Release_Label'!$F:$F},2,0), or(and(not(isblank($B880)),$B880=$B879,$A880&lt;&gt;$A879),and(not(isblank($A880)),$A880=$A879,$B880&lt;&gt;$B879)),"ID LISTS UNALIGNED",and($A880&lt;&gt;"",countif('3) Release_Label'!$D:$D,$A880)=0),"NO UPC MATCH in Release_Label",and($B880&lt;&gt;"",countif('3) Release_Label'!$E:$E,$B880)=0),"NO CATALOG ID MATCH in Release_Label",iserror(vlookup($A880&amp;$B880,'3) Release_Label'!$D:$D&amp;'3) Release_Label'!$E:$E,1,0)),"NO UPC-CATALOG ID pair MATCH in Release_Label" )</f>
        <v>Rei de Paris</v>
      </c>
      <c r="D880" s="134" t="str">
        <f t="array" ref="D880">ifs(and(isblank($A880),isblank($B880)),"", not(iserror(vlookup($A880&amp;$B880,'3) Release_Label'!$D:$D&amp;'3) Release_Label'!$E:$E,1,0))),vlookup($A880&amp;$B880,{'3) Release_Label'!$D:$D&amp;'3) Release_Label'!$E:$E,'3) Release_Label'!$H:$H},2,0), or(and(not(isblank($B880)),$B880=$B879,$A880&lt;&gt;$A879),and(not(isblank($A880)),$A880=$A879,$B880&lt;&gt;$B879)),"ID LISTS UNALIGNED",and($A880&lt;&gt;"",countif('3) Release_Label'!$D:$D,$A880)=0),"NO UPC MATCH in Release_Label",and($B880&lt;&gt;"",countif('3) Release_Label'!$E:$E,$B880)=0),"NO CATALOG ID MATCH in Release_Label",iserror(vlookup($A880&amp;$B880,'3) Release_Label'!$D:$D&amp;'3) Release_Label'!$E:$E,1,0)),"NO UPC-CATALOG ID pair MATCH in Release_Label" )</f>
        <v/>
      </c>
      <c r="E880" s="96" t="s">
        <v>79</v>
      </c>
      <c r="F880" s="140" t="s">
        <v>671</v>
      </c>
      <c r="G880" s="136" t="str">
        <f t="array" ref="G880">ifs(or($F880="",$F880="Main Primary Artist"),$F880,not(iserror(vlookup($F880,'Reference info'!$J$5:$J$8,1,0))),"Key Artist",not(iserror(vlookup($F880,'Reference info'!$J$38:$J$405,1,0))),"Performer",not(iserror(vlookup($F880,'Reference info'!$J$10:$J$36,1,0))),"Producer &amp; Engineer")</f>
        <v>Key Artist</v>
      </c>
      <c r="I880" s="8" t="str">
        <f>IF(AND(F880="Main Primary Artist",SUBSTITUTE(E880," ","")&lt;&gt;"VariousArtists",SUBSTITUTE(E880," ","")&lt;&gt;"VariousArtist",E880&lt;&gt;"Various",SUBSTITUTE(E880," ","")&lt;&gt;"AssortedArtists",SUBSTITUTE(E880," ","")&lt;&gt;"AssortedArtist",E880&lt;&gt;"Assorted",SUBSTITUTE(E880," ","")&lt;&gt;"AsortedArtists",SUBSTITUTE(E880," ","")&lt;&gt;"AsortedArtist",E880&lt;&gt;"Asorted",E880&lt;&gt;"Other",,SUBSTITUTE(E880," ","")&lt;&gt;"MiscellaneousArtists",SUBSTITUTE(E880," ","")&lt;&gt;"MiscellaneousArtist",E880&lt;&gt;"Miscellaneous",SUBSTITUTE(E880," ","")&lt;&gt;"MiscelaneousArtists",SUBSTITUTE(E880," ","")&lt;&gt;"MiscelaneousArtist",E880&lt;&gt;"Miscelaneous"),"update Releases set ArtistId=(select ArtistId from Artists where Name=N'"&amp;SUBSTITUTE(trim(E880),"'","''")&amp;"' and EnterpriseId="&amp;EntId&amp;"), SearchKeywords=concat_ws(' ', Name, N'"&amp;SUBSTITUTE(trim(E880),"'","''")&amp;"',(select Name from Labels where LabelId=Releases.LabelId), ReleaseId, UPC, Catalog) where "&amp;IF(A880&lt;&gt;"","UPC="&amp;A880,"Catalog='"&amp;SUBSTITUTE(trim(B880),"'","''")&amp;"'")&amp;" and EnterpriseId="&amp;EntId,IF(and(F880&lt;&gt;"Main Primary Artist",SUBSTITUTE(E880," ","")&lt;&gt;"VariousArtists",SUBSTITUTE(E880," ","")&lt;&gt;"VariousArtist",E880&lt;&gt;"Various",SUBSTITUTE(E880," ","")&lt;&gt;"AssortedArtists",SUBSTITUTE(E880," ","")&lt;&gt;"AssortedArtist",E880&lt;&gt;"Assorted",SUBSTITUTE(E880," ","")&lt;&gt;"AsortedArtists",SUBSTITUTE(E880," ","")&lt;&gt;"AsortedArtist",E880&lt;&gt;"Asorted",E880&lt;&gt;"Other",,SUBSTITUTE(E880," ","")&lt;&gt;"MiscellaneousArtists",SUBSTITUTE(E880," ","")&lt;&gt;"MiscellaneousArtist",E880&lt;&gt;"Miscellaneous",SUBSTITUTE(E880," ","")&lt;&gt;"MiscelaneousArtists",SUBSTITUTE(E880," ","")&lt;&gt;"MiscelaneousArtist",E880&lt;&gt;"Miscelaneous"),"INSERT into Contributors VALUES (newid(), "&amp;IF(F880&lt;&gt;"Primary Artist", "(select RoleId from ContributorRoles where Name='"&amp;F880&amp;"'), 0", "49, 1")&amp; ", null, (select max(ReleaseId) from Releases where "&amp;IF(A880&lt;&gt;"","UPC="&amp;A880,"Catalog='"&amp;SUBSTITUTE(trim(B880),"'","''")&amp;"'")&amp;" and EnterpriseId="&amp;EntId&amp;"), (select ArtistId from Artists where Name=N'"&amp;SUBSTITUTE(trim(E880),"'","''")&amp;"' and EnterpriseId="&amp;EntId&amp;"), null)",""))</f>
        <v>INSERT into Contributors VALUES (newid(), 49, 1, null, (select max(ReleaseId) from Releases where UPC=789550872748 and EnterpriseId=647322), (select ArtistId from Artists where Name=N'$hinepsj' and EnterpriseId=647322), null)</v>
      </c>
    </row>
    <row r="881">
      <c r="A881" s="110">
        <v>7.89550872748E11</v>
      </c>
      <c r="B881" s="84"/>
      <c r="C881" s="134" t="str">
        <f t="array" ref="C881">ifs(and(isblank($A881),isblank($B881)),"", not(iserror(vlookup($A881&amp;$B881,'3) Release_Label'!$D:$D&amp;'3) Release_Label'!$E:$E,1,0))),vlookup($A881&amp;$B881,{'3) Release_Label'!$D:$D&amp;'3) Release_Label'!$E:$E,'3) Release_Label'!$F:$F},2,0), or(and(not(isblank($B881)),$B881=$B880,$A881&lt;&gt;$A880),and(not(isblank($A881)),$A881=$A880,$B881&lt;&gt;$B880)),"ID LISTS UNALIGNED",and($A881&lt;&gt;"",countif('3) Release_Label'!$D:$D,$A881)=0),"NO UPC MATCH in Release_Label",and($B881&lt;&gt;"",countif('3) Release_Label'!$E:$E,$B881)=0),"NO CATALOG ID MATCH in Release_Label",iserror(vlookup($A881&amp;$B881,'3) Release_Label'!$D:$D&amp;'3) Release_Label'!$E:$E,1,0)),"NO UPC-CATALOG ID pair MATCH in Release_Label" )</f>
        <v>Rei de Paris</v>
      </c>
      <c r="D881" s="134" t="str">
        <f t="array" ref="D881">ifs(and(isblank($A881),isblank($B881)),"", not(iserror(vlookup($A881&amp;$B881,'3) Release_Label'!$D:$D&amp;'3) Release_Label'!$E:$E,1,0))),vlookup($A881&amp;$B881,{'3) Release_Label'!$D:$D&amp;'3) Release_Label'!$E:$E,'3) Release_Label'!$H:$H},2,0), or(and(not(isblank($B881)),$B881=$B880,$A881&lt;&gt;$A880),and(not(isblank($A881)),$A881=$A880,$B881&lt;&gt;$B880)),"ID LISTS UNALIGNED",and($A881&lt;&gt;"",countif('3) Release_Label'!$D:$D,$A881)=0),"NO UPC MATCH in Release_Label",and($B881&lt;&gt;"",countif('3) Release_Label'!$E:$E,$B881)=0),"NO CATALOG ID MATCH in Release_Label",iserror(vlookup($A881&amp;$B881,'3) Release_Label'!$D:$D&amp;'3) Release_Label'!$E:$E,1,0)),"NO UPC-CATALOG ID pair MATCH in Release_Label" )</f>
        <v/>
      </c>
      <c r="E881" s="96" t="s">
        <v>53</v>
      </c>
      <c r="F881" s="140" t="s">
        <v>666</v>
      </c>
      <c r="G881" s="136" t="str">
        <f t="array" ref="G881">ifs(or($F881="",$F881="Main Primary Artist"),$F881,not(iserror(vlookup($F881,'Reference info'!$J$5:$J$8,1,0))),"Key Artist",not(iserror(vlookup($F881,'Reference info'!$J$38:$J$405,1,0))),"Performer",not(iserror(vlookup($F881,'Reference info'!$J$10:$J$36,1,0))),"Producer &amp; Engineer")</f>
        <v>Main Primary Artist</v>
      </c>
      <c r="I881" s="8" t="str">
        <f>IF(AND(F881="Main Primary Artist",SUBSTITUTE(E881," ","")&lt;&gt;"VariousArtists",SUBSTITUTE(E881," ","")&lt;&gt;"VariousArtist",E881&lt;&gt;"Various",SUBSTITUTE(E881," ","")&lt;&gt;"AssortedArtists",SUBSTITUTE(E881," ","")&lt;&gt;"AssortedArtist",E881&lt;&gt;"Assorted",SUBSTITUTE(E881," ","")&lt;&gt;"AsortedArtists",SUBSTITUTE(E881," ","")&lt;&gt;"AsortedArtist",E881&lt;&gt;"Asorted",E881&lt;&gt;"Other",,SUBSTITUTE(E881," ","")&lt;&gt;"MiscellaneousArtists",SUBSTITUTE(E881," ","")&lt;&gt;"MiscellaneousArtist",E881&lt;&gt;"Miscellaneous",SUBSTITUTE(E881," ","")&lt;&gt;"MiscelaneousArtists",SUBSTITUTE(E881," ","")&lt;&gt;"MiscelaneousArtist",E881&lt;&gt;"Miscelaneous"),"update Releases set ArtistId=(select ArtistId from Artists where Name=N'"&amp;SUBSTITUTE(trim(E881),"'","''")&amp;"' and EnterpriseId="&amp;EntId&amp;"), SearchKeywords=concat_ws(' ', Name, N'"&amp;SUBSTITUTE(trim(E881),"'","''")&amp;"',(select Name from Labels where LabelId=Releases.LabelId), ReleaseId, UPC, Catalog) where "&amp;IF(A881&lt;&gt;"","UPC="&amp;A881,"Catalog='"&amp;SUBSTITUTE(trim(B881),"'","''")&amp;"'")&amp;" and EnterpriseId="&amp;EntId,IF(and(F881&lt;&gt;"Main Primary Artist",SUBSTITUTE(E881," ","")&lt;&gt;"VariousArtists",SUBSTITUTE(E881," ","")&lt;&gt;"VariousArtist",E881&lt;&gt;"Various",SUBSTITUTE(E881," ","")&lt;&gt;"AssortedArtists",SUBSTITUTE(E881," ","")&lt;&gt;"AssortedArtist",E881&lt;&gt;"Assorted",SUBSTITUTE(E881," ","")&lt;&gt;"AsortedArtists",SUBSTITUTE(E881," ","")&lt;&gt;"AsortedArtist",E881&lt;&gt;"Asorted",E881&lt;&gt;"Other",,SUBSTITUTE(E881," ","")&lt;&gt;"MiscellaneousArtists",SUBSTITUTE(E881," ","")&lt;&gt;"MiscellaneousArtist",E881&lt;&gt;"Miscellaneous",SUBSTITUTE(E881," ","")&lt;&gt;"MiscelaneousArtists",SUBSTITUTE(E881," ","")&lt;&gt;"MiscelaneousArtist",E881&lt;&gt;"Miscelaneous"),"INSERT into Contributors VALUES (newid(), "&amp;IF(F881&lt;&gt;"Primary Artist", "(select RoleId from ContributorRoles where Name='"&amp;F881&amp;"'), 0", "49, 1")&amp; ", null, (select max(ReleaseId) from Releases where "&amp;IF(A881&lt;&gt;"","UPC="&amp;A881,"Catalog='"&amp;SUBSTITUTE(trim(B881),"'","''")&amp;"'")&amp;" and EnterpriseId="&amp;EntId&amp;"), (select ArtistId from Artists where Name=N'"&amp;SUBSTITUTE(trim(E881),"'","''")&amp;"' and EnterpriseId="&amp;EntId&amp;"), null)",""))</f>
        <v>update Releases set ArtistId=(select ArtistId from Artists where Name=N'PeJota10*' and EnterpriseId=647322), SearchKeywords=concat_ws(' ', Name, N'PeJota10*',(select Name from Labels where LabelId=Releases.LabelId), ReleaseId, UPC, Catalog) where UPC=789550872748 and EnterpriseId=647322</v>
      </c>
    </row>
    <row r="882">
      <c r="A882" s="110">
        <v>7.89550872748E11</v>
      </c>
      <c r="B882" s="84"/>
      <c r="C882" s="134" t="str">
        <f t="array" ref="C882">ifs(and(isblank($A882),isblank($B882)),"", not(iserror(vlookup($A882&amp;$B882,'3) Release_Label'!$D:$D&amp;'3) Release_Label'!$E:$E,1,0))),vlookup($A882&amp;$B882,{'3) Release_Label'!$D:$D&amp;'3) Release_Label'!$E:$E,'3) Release_Label'!$F:$F},2,0), or(and(not(isblank($B882)),$B882=$B881,$A882&lt;&gt;$A881),and(not(isblank($A882)),$A882=$A881,$B882&lt;&gt;$B881)),"ID LISTS UNALIGNED",and($A882&lt;&gt;"",countif('3) Release_Label'!$D:$D,$A882)=0),"NO UPC MATCH in Release_Label",and($B882&lt;&gt;"",countif('3) Release_Label'!$E:$E,$B882)=0),"NO CATALOG ID MATCH in Release_Label",iserror(vlookup($A882&amp;$B882,'3) Release_Label'!$D:$D&amp;'3) Release_Label'!$E:$E,1,0)),"NO UPC-CATALOG ID pair MATCH in Release_Label" )</f>
        <v>Rei de Paris</v>
      </c>
      <c r="D882" s="134" t="str">
        <f t="array" ref="D882">ifs(and(isblank($A882),isblank($B882)),"", not(iserror(vlookup($A882&amp;$B882,'3) Release_Label'!$D:$D&amp;'3) Release_Label'!$E:$E,1,0))),vlookup($A882&amp;$B882,{'3) Release_Label'!$D:$D&amp;'3) Release_Label'!$E:$E,'3) Release_Label'!$H:$H},2,0), or(and(not(isblank($B882)),$B882=$B881,$A882&lt;&gt;$A881),and(not(isblank($A882)),$A882=$A881,$B882&lt;&gt;$B881)),"ID LISTS UNALIGNED",and($A882&lt;&gt;"",countif('3) Release_Label'!$D:$D,$A882)=0),"NO UPC MATCH in Release_Label",and($B882&lt;&gt;"",countif('3) Release_Label'!$E:$E,$B882)=0),"NO CATALOG ID MATCH in Release_Label",iserror(vlookup($A882&amp;$B882,'3) Release_Label'!$D:$D&amp;'3) Release_Label'!$E:$E,1,0)),"NO UPC-CATALOG ID pair MATCH in Release_Label" )</f>
        <v/>
      </c>
      <c r="E882" s="96" t="s">
        <v>53</v>
      </c>
      <c r="F882" s="135" t="s">
        <v>669</v>
      </c>
      <c r="G882" s="136" t="str">
        <f t="array" ref="G882">ifs(or($F882="",$F882="Main Primary Artist"),$F882,not(iserror(vlookup($F882,'Reference info'!$J$5:$J$8,1,0))),"Key Artist",not(iserror(vlookup($F882,'Reference info'!$J$38:$J$405,1,0))),"Performer",not(iserror(vlookup($F882,'Reference info'!$J$10:$J$36,1,0))),"Producer &amp; Engineer")</f>
        <v>Producer &amp; Engineer</v>
      </c>
      <c r="I882" s="8" t="str">
        <f>IF(AND(F882="Main Primary Artist",SUBSTITUTE(E882," ","")&lt;&gt;"VariousArtists",SUBSTITUTE(E882," ","")&lt;&gt;"VariousArtist",E882&lt;&gt;"Various",SUBSTITUTE(E882," ","")&lt;&gt;"AssortedArtists",SUBSTITUTE(E882," ","")&lt;&gt;"AssortedArtist",E882&lt;&gt;"Assorted",SUBSTITUTE(E882," ","")&lt;&gt;"AsortedArtists",SUBSTITUTE(E882," ","")&lt;&gt;"AsortedArtist",E882&lt;&gt;"Asorted",E882&lt;&gt;"Other",,SUBSTITUTE(E882," ","")&lt;&gt;"MiscellaneousArtists",SUBSTITUTE(E882," ","")&lt;&gt;"MiscellaneousArtist",E882&lt;&gt;"Miscellaneous",SUBSTITUTE(E882," ","")&lt;&gt;"MiscelaneousArtists",SUBSTITUTE(E882," ","")&lt;&gt;"MiscelaneousArtist",E882&lt;&gt;"Miscelaneous"),"update Releases set ArtistId=(select ArtistId from Artists where Name=N'"&amp;SUBSTITUTE(trim(E882),"'","''")&amp;"' and EnterpriseId="&amp;EntId&amp;"), SearchKeywords=concat_ws(' ', Name, N'"&amp;SUBSTITUTE(trim(E882),"'","''")&amp;"',(select Name from Labels where LabelId=Releases.LabelId), ReleaseId, UPC, Catalog) where "&amp;IF(A882&lt;&gt;"","UPC="&amp;A882,"Catalog='"&amp;SUBSTITUTE(trim(B882),"'","''")&amp;"'")&amp;" and EnterpriseId="&amp;EntId,IF(and(F882&lt;&gt;"Main Primary Artist",SUBSTITUTE(E882," ","")&lt;&gt;"VariousArtists",SUBSTITUTE(E882," ","")&lt;&gt;"VariousArtist",E882&lt;&gt;"Various",SUBSTITUTE(E882," ","")&lt;&gt;"AssortedArtists",SUBSTITUTE(E882," ","")&lt;&gt;"AssortedArtist",E882&lt;&gt;"Assorted",SUBSTITUTE(E882," ","")&lt;&gt;"AsortedArtists",SUBSTITUTE(E882," ","")&lt;&gt;"AsortedArtist",E882&lt;&gt;"Asorted",E882&lt;&gt;"Other",,SUBSTITUTE(E882," ","")&lt;&gt;"MiscellaneousArtists",SUBSTITUTE(E882," ","")&lt;&gt;"MiscellaneousArtist",E882&lt;&gt;"Miscellaneous",SUBSTITUTE(E882," ","")&lt;&gt;"MiscelaneousArtists",SUBSTITUTE(E882," ","")&lt;&gt;"MiscelaneousArtist",E882&lt;&gt;"Miscelaneous"),"INSERT into Contributors VALUES (newid(), "&amp;IF(F882&lt;&gt;"Primary Artist", "(select RoleId from ContributorRoles where Name='"&amp;F882&amp;"'), 0", "49, 1")&amp; ", null, (select max(ReleaseId) from Releases where "&amp;IF(A882&lt;&gt;"","UPC="&amp;A882,"Catalog='"&amp;SUBSTITUTE(trim(B882),"'","''")&amp;"'")&amp;" and EnterpriseId="&amp;EntId&amp;"), (select ArtistId from Artists where Name=N'"&amp;SUBSTITUTE(trim(E882),"'","''")&amp;"' and EnterpriseId="&amp;EntId&amp;"), null)",""))</f>
        <v>INSERT into Contributors VALUES (newid(), (select RoleId from ContributorRoles where Name='Engineer'), 0, null, (select max(ReleaseId) from Releases where UPC=789550872748 and EnterpriseId=647322), (select ArtistId from Artists where Name=N'PeJota10*' and EnterpriseId=647322), null)</v>
      </c>
    </row>
    <row r="883">
      <c r="A883" s="110">
        <v>7.92268563464E11</v>
      </c>
      <c r="B883" s="103"/>
      <c r="C883" s="134" t="str">
        <f t="array" ref="C883">ifs(and(isblank($A883),isblank($B883)),"", not(iserror(vlookup($A883&amp;$B883,'3) Release_Label'!$D:$D&amp;'3) Release_Label'!$E:$E,1,0))),vlookup($A883&amp;$B883,{'3) Release_Label'!$D:$D&amp;'3) Release_Label'!$E:$E,'3) Release_Label'!$F:$F},2,0), or(and(not(isblank($B883)),$B883=$B882,$A883&lt;&gt;$A882),and(not(isblank($A883)),$A883=$A882,$B883&lt;&gt;$B882)),"ID LISTS UNALIGNED",and($A883&lt;&gt;"",countif('3) Release_Label'!$D:$D,$A883)=0),"NO UPC MATCH in Release_Label",and($B883&lt;&gt;"",countif('3) Release_Label'!$E:$E,$B883)=0),"NO CATALOG ID MATCH in Release_Label",iserror(vlookup($A883&amp;$B883,'3) Release_Label'!$D:$D&amp;'3) Release_Label'!$E:$E,1,0)),"NO UPC-CATALOG ID pair MATCH in Release_Label" )</f>
        <v>Japan World</v>
      </c>
      <c r="D883" s="134" t="str">
        <f t="array" ref="D883">ifs(and(isblank($A883),isblank($B883)),"", not(iserror(vlookup($A883&amp;$B883,'3) Release_Label'!$D:$D&amp;'3) Release_Label'!$E:$E,1,0))),vlookup($A883&amp;$B883,{'3) Release_Label'!$D:$D&amp;'3) Release_Label'!$E:$E,'3) Release_Label'!$H:$H},2,0), or(and(not(isblank($B883)),$B883=$B882,$A883&lt;&gt;$A882),and(not(isblank($A883)),$A883=$A882,$B883&lt;&gt;$B882)),"ID LISTS UNALIGNED",and($A883&lt;&gt;"",countif('3) Release_Label'!$D:$D,$A883)=0),"NO UPC MATCH in Release_Label",and($B883&lt;&gt;"",countif('3) Release_Label'!$E:$E,$B883)=0),"NO CATALOG ID MATCH in Release_Label",iserror(vlookup($A883&amp;$B883,'3) Release_Label'!$D:$D&amp;'3) Release_Label'!$E:$E,1,0)),"NO UPC-CATALOG ID pair MATCH in Release_Label" )</f>
        <v/>
      </c>
      <c r="E883" s="96" t="s">
        <v>53</v>
      </c>
      <c r="F883" s="135" t="s">
        <v>667</v>
      </c>
      <c r="G883" s="136" t="str">
        <f t="array" ref="G883">ifs(or($F883="",$F883="Main Primary Artist"),$F883,not(iserror(vlookup($F883,'Reference info'!$J$5:$J$8,1,0))),"Key Artist",not(iserror(vlookup($F883,'Reference info'!$J$38:$J$405,1,0))),"Performer",not(iserror(vlookup($F883,'Reference info'!$J$10:$J$36,1,0))),"Producer &amp; Engineer")</f>
        <v>Producer &amp; Engineer</v>
      </c>
      <c r="I883" s="8" t="str">
        <f>IF(AND(F883="Main Primary Artist",SUBSTITUTE(E883," ","")&lt;&gt;"VariousArtists",SUBSTITUTE(E883," ","")&lt;&gt;"VariousArtist",E883&lt;&gt;"Various",SUBSTITUTE(E883," ","")&lt;&gt;"AssortedArtists",SUBSTITUTE(E883," ","")&lt;&gt;"AssortedArtist",E883&lt;&gt;"Assorted",SUBSTITUTE(E883," ","")&lt;&gt;"AsortedArtists",SUBSTITUTE(E883," ","")&lt;&gt;"AsortedArtist",E883&lt;&gt;"Asorted",E883&lt;&gt;"Other",,SUBSTITUTE(E883," ","")&lt;&gt;"MiscellaneousArtists",SUBSTITUTE(E883," ","")&lt;&gt;"MiscellaneousArtist",E883&lt;&gt;"Miscellaneous",SUBSTITUTE(E883," ","")&lt;&gt;"MiscelaneousArtists",SUBSTITUTE(E883," ","")&lt;&gt;"MiscelaneousArtist",E883&lt;&gt;"Miscelaneous"),"update Releases set ArtistId=(select ArtistId from Artists where Name=N'"&amp;SUBSTITUTE(trim(E883),"'","''")&amp;"' and EnterpriseId="&amp;EntId&amp;"), SearchKeywords=concat_ws(' ', Name, N'"&amp;SUBSTITUTE(trim(E883),"'","''")&amp;"',(select Name from Labels where LabelId=Releases.LabelId), ReleaseId, UPC, Catalog) where "&amp;IF(A883&lt;&gt;"","UPC="&amp;A883,"Catalog='"&amp;SUBSTITUTE(trim(B883),"'","''")&amp;"'")&amp;" and EnterpriseId="&amp;EntId,IF(and(F883&lt;&gt;"Main Primary Artist",SUBSTITUTE(E883," ","")&lt;&gt;"VariousArtists",SUBSTITUTE(E883," ","")&lt;&gt;"VariousArtist",E883&lt;&gt;"Various",SUBSTITUTE(E883," ","")&lt;&gt;"AssortedArtists",SUBSTITUTE(E883," ","")&lt;&gt;"AssortedArtist",E883&lt;&gt;"Assorted",SUBSTITUTE(E883," ","")&lt;&gt;"AsortedArtists",SUBSTITUTE(E883," ","")&lt;&gt;"AsortedArtist",E883&lt;&gt;"Asorted",E883&lt;&gt;"Other",,SUBSTITUTE(E883," ","")&lt;&gt;"MiscellaneousArtists",SUBSTITUTE(E883," ","")&lt;&gt;"MiscellaneousArtist",E883&lt;&gt;"Miscellaneous",SUBSTITUTE(E883," ","")&lt;&gt;"MiscelaneousArtists",SUBSTITUTE(E883," ","")&lt;&gt;"MiscelaneousArtist",E883&lt;&gt;"Miscelaneous"),"INSERT into Contributors VALUES (newid(), "&amp;IF(F883&lt;&gt;"Primary Artist", "(select RoleId from ContributorRoles where Name='"&amp;F883&amp;"'), 0", "49, 1")&amp; ", null, (select max(ReleaseId) from Releases where "&amp;IF(A883&lt;&gt;"","UPC="&amp;A883,"Catalog='"&amp;SUBSTITUTE(trim(B883),"'","''")&amp;"'")&amp;" and EnterpriseId="&amp;EntId&amp;"), (select ArtistId from Artists where Name=N'"&amp;SUBSTITUTE(trim(E883),"'","''")&amp;"' and EnterpriseId="&amp;EntId&amp;"), null)",""))</f>
        <v>INSERT into Contributors VALUES (newid(), (select RoleId from ContributorRoles where Name='Producer'), 0, null, (select max(ReleaseId) from Releases where UPC=792268563464 and EnterpriseId=647322), (select ArtistId from Artists where Name=N'PeJota10*' and EnterpriseId=647322), null)</v>
      </c>
    </row>
    <row r="884">
      <c r="A884" s="110">
        <v>7.92268563464E11</v>
      </c>
      <c r="B884" s="103"/>
      <c r="C884" s="134" t="str">
        <f t="array" ref="C884">ifs(and(isblank($A884),isblank($B884)),"", not(iserror(vlookup($A884&amp;$B884,'3) Release_Label'!$D:$D&amp;'3) Release_Label'!$E:$E,1,0))),vlookup($A884&amp;$B884,{'3) Release_Label'!$D:$D&amp;'3) Release_Label'!$E:$E,'3) Release_Label'!$F:$F},2,0), or(and(not(isblank($B884)),$B884=$B883,$A884&lt;&gt;$A883),and(not(isblank($A884)),$A884=$A883,$B884&lt;&gt;$B883)),"ID LISTS UNALIGNED",and($A884&lt;&gt;"",countif('3) Release_Label'!$D:$D,$A884)=0),"NO UPC MATCH in Release_Label",and($B884&lt;&gt;"",countif('3) Release_Label'!$E:$E,$B884)=0),"NO CATALOG ID MATCH in Release_Label",iserror(vlookup($A884&amp;$B884,'3) Release_Label'!$D:$D&amp;'3) Release_Label'!$E:$E,1,0)),"NO UPC-CATALOG ID pair MATCH in Release_Label" )</f>
        <v>Japan World</v>
      </c>
      <c r="D884" s="134" t="str">
        <f t="array" ref="D884">ifs(and(isblank($A884),isblank($B884)),"", not(iserror(vlookup($A884&amp;$B884,'3) Release_Label'!$D:$D&amp;'3) Release_Label'!$E:$E,1,0))),vlookup($A884&amp;$B884,{'3) Release_Label'!$D:$D&amp;'3) Release_Label'!$E:$E,'3) Release_Label'!$H:$H},2,0), or(and(not(isblank($B884)),$B884=$B883,$A884&lt;&gt;$A883),and(not(isblank($A884)),$A884=$A883,$B884&lt;&gt;$B883)),"ID LISTS UNALIGNED",and($A884&lt;&gt;"",countif('3) Release_Label'!$D:$D,$A884)=0),"NO UPC MATCH in Release_Label",and($B884&lt;&gt;"",countif('3) Release_Label'!$E:$E,$B884)=0),"NO CATALOG ID MATCH in Release_Label",iserror(vlookup($A884&amp;$B884,'3) Release_Label'!$D:$D&amp;'3) Release_Label'!$E:$E,1,0)),"NO UPC-CATALOG ID pair MATCH in Release_Label" )</f>
        <v/>
      </c>
      <c r="E884" s="96" t="s">
        <v>53</v>
      </c>
      <c r="F884" s="140" t="s">
        <v>666</v>
      </c>
      <c r="G884" s="136" t="str">
        <f t="array" ref="G884">ifs(or($F884="",$F884="Main Primary Artist"),$F884,not(iserror(vlookup($F884,'Reference info'!$J$5:$J$8,1,0))),"Key Artist",not(iserror(vlookup($F884,'Reference info'!$J$38:$J$405,1,0))),"Performer",not(iserror(vlookup($F884,'Reference info'!$J$10:$J$36,1,0))),"Producer &amp; Engineer")</f>
        <v>Main Primary Artist</v>
      </c>
      <c r="I884" s="8" t="str">
        <f>IF(AND(F884="Main Primary Artist",SUBSTITUTE(E884," ","")&lt;&gt;"VariousArtists",SUBSTITUTE(E884," ","")&lt;&gt;"VariousArtist",E884&lt;&gt;"Various",SUBSTITUTE(E884," ","")&lt;&gt;"AssortedArtists",SUBSTITUTE(E884," ","")&lt;&gt;"AssortedArtist",E884&lt;&gt;"Assorted",SUBSTITUTE(E884," ","")&lt;&gt;"AsortedArtists",SUBSTITUTE(E884," ","")&lt;&gt;"AsortedArtist",E884&lt;&gt;"Asorted",E884&lt;&gt;"Other",,SUBSTITUTE(E884," ","")&lt;&gt;"MiscellaneousArtists",SUBSTITUTE(E884," ","")&lt;&gt;"MiscellaneousArtist",E884&lt;&gt;"Miscellaneous",SUBSTITUTE(E884," ","")&lt;&gt;"MiscelaneousArtists",SUBSTITUTE(E884," ","")&lt;&gt;"MiscelaneousArtist",E884&lt;&gt;"Miscelaneous"),"update Releases set ArtistId=(select ArtistId from Artists where Name=N'"&amp;SUBSTITUTE(trim(E884),"'","''")&amp;"' and EnterpriseId="&amp;EntId&amp;"), SearchKeywords=concat_ws(' ', Name, N'"&amp;SUBSTITUTE(trim(E884),"'","''")&amp;"',(select Name from Labels where LabelId=Releases.LabelId), ReleaseId, UPC, Catalog) where "&amp;IF(A884&lt;&gt;"","UPC="&amp;A884,"Catalog='"&amp;SUBSTITUTE(trim(B884),"'","''")&amp;"'")&amp;" and EnterpriseId="&amp;EntId,IF(and(F884&lt;&gt;"Main Primary Artist",SUBSTITUTE(E884," ","")&lt;&gt;"VariousArtists",SUBSTITUTE(E884," ","")&lt;&gt;"VariousArtist",E884&lt;&gt;"Various",SUBSTITUTE(E884," ","")&lt;&gt;"AssortedArtists",SUBSTITUTE(E884," ","")&lt;&gt;"AssortedArtist",E884&lt;&gt;"Assorted",SUBSTITUTE(E884," ","")&lt;&gt;"AsortedArtists",SUBSTITUTE(E884," ","")&lt;&gt;"AsortedArtist",E884&lt;&gt;"Asorted",E884&lt;&gt;"Other",,SUBSTITUTE(E884," ","")&lt;&gt;"MiscellaneousArtists",SUBSTITUTE(E884," ","")&lt;&gt;"MiscellaneousArtist",E884&lt;&gt;"Miscellaneous",SUBSTITUTE(E884," ","")&lt;&gt;"MiscelaneousArtists",SUBSTITUTE(E884," ","")&lt;&gt;"MiscelaneousArtist",E884&lt;&gt;"Miscelaneous"),"INSERT into Contributors VALUES (newid(), "&amp;IF(F884&lt;&gt;"Primary Artist", "(select RoleId from ContributorRoles where Name='"&amp;F884&amp;"'), 0", "49, 1")&amp; ", null, (select max(ReleaseId) from Releases where "&amp;IF(A884&lt;&gt;"","UPC="&amp;A884,"Catalog='"&amp;SUBSTITUTE(trim(B884),"'","''")&amp;"'")&amp;" and EnterpriseId="&amp;EntId&amp;"), (select ArtistId from Artists where Name=N'"&amp;SUBSTITUTE(trim(E884),"'","''")&amp;"' and EnterpriseId="&amp;EntId&amp;"), null)",""))</f>
        <v>update Releases set ArtistId=(select ArtistId from Artists where Name=N'PeJota10*' and EnterpriseId=647322), SearchKeywords=concat_ws(' ', Name, N'PeJota10*',(select Name from Labels where LabelId=Releases.LabelId), ReleaseId, UPC, Catalog) where UPC=792268563464 and EnterpriseId=647322</v>
      </c>
    </row>
    <row r="885">
      <c r="A885" s="110">
        <v>7.92268563464E11</v>
      </c>
      <c r="B885" s="103"/>
      <c r="C885" s="134" t="str">
        <f t="array" ref="C885">ifs(and(isblank($A885),isblank($B885)),"", not(iserror(vlookup($A885&amp;$B885,'3) Release_Label'!$D:$D&amp;'3) Release_Label'!$E:$E,1,0))),vlookup($A885&amp;$B885,{'3) Release_Label'!$D:$D&amp;'3) Release_Label'!$E:$E,'3) Release_Label'!$F:$F},2,0), or(and(not(isblank($B885)),$B885=$B884,$A885&lt;&gt;$A884),and(not(isblank($A885)),$A885=$A884,$B885&lt;&gt;$B884)),"ID LISTS UNALIGNED",and($A885&lt;&gt;"",countif('3) Release_Label'!$D:$D,$A885)=0),"NO UPC MATCH in Release_Label",and($B885&lt;&gt;"",countif('3) Release_Label'!$E:$E,$B885)=0),"NO CATALOG ID MATCH in Release_Label",iserror(vlookup($A885&amp;$B885,'3) Release_Label'!$D:$D&amp;'3) Release_Label'!$E:$E,1,0)),"NO UPC-CATALOG ID pair MATCH in Release_Label" )</f>
        <v>Japan World</v>
      </c>
      <c r="D885" s="134" t="str">
        <f t="array" ref="D885">ifs(and(isblank($A885),isblank($B885)),"", not(iserror(vlookup($A885&amp;$B885,'3) Release_Label'!$D:$D&amp;'3) Release_Label'!$E:$E,1,0))),vlookup($A885&amp;$B885,{'3) Release_Label'!$D:$D&amp;'3) Release_Label'!$E:$E,'3) Release_Label'!$H:$H},2,0), or(and(not(isblank($B885)),$B885=$B884,$A885&lt;&gt;$A884),and(not(isblank($A885)),$A885=$A884,$B885&lt;&gt;$B884)),"ID LISTS UNALIGNED",and($A885&lt;&gt;"",countif('3) Release_Label'!$D:$D,$A885)=0),"NO UPC MATCH in Release_Label",and($B885&lt;&gt;"",countif('3) Release_Label'!$E:$E,$B885)=0),"NO CATALOG ID MATCH in Release_Label",iserror(vlookup($A885&amp;$B885,'3) Release_Label'!$D:$D&amp;'3) Release_Label'!$E:$E,1,0)),"NO UPC-CATALOG ID pair MATCH in Release_Label" )</f>
        <v/>
      </c>
      <c r="E885" s="96" t="s">
        <v>53</v>
      </c>
      <c r="F885" s="135" t="s">
        <v>669</v>
      </c>
      <c r="G885" s="136" t="str">
        <f t="array" ref="G885">ifs(or($F885="",$F885="Main Primary Artist"),$F885,not(iserror(vlookup($F885,'Reference info'!$J$5:$J$8,1,0))),"Key Artist",not(iserror(vlookup($F885,'Reference info'!$J$38:$J$405,1,0))),"Performer",not(iserror(vlookup($F885,'Reference info'!$J$10:$J$36,1,0))),"Producer &amp; Engineer")</f>
        <v>Producer &amp; Engineer</v>
      </c>
      <c r="I885" s="8" t="str">
        <f>IF(AND(F885="Main Primary Artist",SUBSTITUTE(E885," ","")&lt;&gt;"VariousArtists",SUBSTITUTE(E885," ","")&lt;&gt;"VariousArtist",E885&lt;&gt;"Various",SUBSTITUTE(E885," ","")&lt;&gt;"AssortedArtists",SUBSTITUTE(E885," ","")&lt;&gt;"AssortedArtist",E885&lt;&gt;"Assorted",SUBSTITUTE(E885," ","")&lt;&gt;"AsortedArtists",SUBSTITUTE(E885," ","")&lt;&gt;"AsortedArtist",E885&lt;&gt;"Asorted",E885&lt;&gt;"Other",,SUBSTITUTE(E885," ","")&lt;&gt;"MiscellaneousArtists",SUBSTITUTE(E885," ","")&lt;&gt;"MiscellaneousArtist",E885&lt;&gt;"Miscellaneous",SUBSTITUTE(E885," ","")&lt;&gt;"MiscelaneousArtists",SUBSTITUTE(E885," ","")&lt;&gt;"MiscelaneousArtist",E885&lt;&gt;"Miscelaneous"),"update Releases set ArtistId=(select ArtistId from Artists where Name=N'"&amp;SUBSTITUTE(trim(E885),"'","''")&amp;"' and EnterpriseId="&amp;EntId&amp;"), SearchKeywords=concat_ws(' ', Name, N'"&amp;SUBSTITUTE(trim(E885),"'","''")&amp;"',(select Name from Labels where LabelId=Releases.LabelId), ReleaseId, UPC, Catalog) where "&amp;IF(A885&lt;&gt;"","UPC="&amp;A885,"Catalog='"&amp;SUBSTITUTE(trim(B885),"'","''")&amp;"'")&amp;" and EnterpriseId="&amp;EntId,IF(and(F885&lt;&gt;"Main Primary Artist",SUBSTITUTE(E885," ","")&lt;&gt;"VariousArtists",SUBSTITUTE(E885," ","")&lt;&gt;"VariousArtist",E885&lt;&gt;"Various",SUBSTITUTE(E885," ","")&lt;&gt;"AssortedArtists",SUBSTITUTE(E885," ","")&lt;&gt;"AssortedArtist",E885&lt;&gt;"Assorted",SUBSTITUTE(E885," ","")&lt;&gt;"AsortedArtists",SUBSTITUTE(E885," ","")&lt;&gt;"AsortedArtist",E885&lt;&gt;"Asorted",E885&lt;&gt;"Other",,SUBSTITUTE(E885," ","")&lt;&gt;"MiscellaneousArtists",SUBSTITUTE(E885," ","")&lt;&gt;"MiscellaneousArtist",E885&lt;&gt;"Miscellaneous",SUBSTITUTE(E885," ","")&lt;&gt;"MiscelaneousArtists",SUBSTITUTE(E885," ","")&lt;&gt;"MiscelaneousArtist",E885&lt;&gt;"Miscelaneous"),"INSERT into Contributors VALUES (newid(), "&amp;IF(F885&lt;&gt;"Primary Artist", "(select RoleId from ContributorRoles where Name='"&amp;F885&amp;"'), 0", "49, 1")&amp; ", null, (select max(ReleaseId) from Releases where "&amp;IF(A885&lt;&gt;"","UPC="&amp;A885,"Catalog='"&amp;SUBSTITUTE(trim(B885),"'","''")&amp;"'")&amp;" and EnterpriseId="&amp;EntId&amp;"), (select ArtistId from Artists where Name=N'"&amp;SUBSTITUTE(trim(E885),"'","''")&amp;"' and EnterpriseId="&amp;EntId&amp;"), null)",""))</f>
        <v>INSERT into Contributors VALUES (newid(), (select RoleId from ContributorRoles where Name='Engineer'), 0, null, (select max(ReleaseId) from Releases where UPC=792268563464 and EnterpriseId=647322), (select ArtistId from Artists where Name=N'PeJota10*' and EnterpriseId=647322), null)</v>
      </c>
    </row>
    <row r="886">
      <c r="A886" s="110">
        <v>7.92268806912E11</v>
      </c>
      <c r="B886" s="103"/>
      <c r="C886" s="134" t="str">
        <f t="array" ref="C886">ifs(and(isblank($A886),isblank($B886)),"", not(iserror(vlookup($A886&amp;$B886,'3) Release_Label'!$D:$D&amp;'3) Release_Label'!$E:$E,1,0))),vlookup($A886&amp;$B886,{'3) Release_Label'!$D:$D&amp;'3) Release_Label'!$E:$E,'3) Release_Label'!$F:$F},2,0), or(and(not(isblank($B886)),$B886=$B885,$A886&lt;&gt;$A885),and(not(isblank($A886)),$A886=$A885,$B886&lt;&gt;$B885)),"ID LISTS UNALIGNED",and($A886&lt;&gt;"",countif('3) Release_Label'!$D:$D,$A886)=0),"NO UPC MATCH in Release_Label",and($B886&lt;&gt;"",countif('3) Release_Label'!$E:$E,$B886)=0),"NO CATALOG ID MATCH in Release_Label",iserror(vlookup($A886&amp;$B886,'3) Release_Label'!$D:$D&amp;'3) Release_Label'!$E:$E,1,0)),"NO UPC-CATALOG ID pair MATCH in Release_Label" )</f>
        <v>Draven do Brtt</v>
      </c>
      <c r="D886" s="134" t="str">
        <f t="array" ref="D886">ifs(and(isblank($A886),isblank($B886)),"", not(iserror(vlookup($A886&amp;$B886,'3) Release_Label'!$D:$D&amp;'3) Release_Label'!$E:$E,1,0))),vlookup($A886&amp;$B886,{'3) Release_Label'!$D:$D&amp;'3) Release_Label'!$E:$E,'3) Release_Label'!$H:$H},2,0), or(and(not(isblank($B886)),$B886=$B885,$A886&lt;&gt;$A885),and(not(isblank($A886)),$A886=$A885,$B886&lt;&gt;$B885)),"ID LISTS UNALIGNED",and($A886&lt;&gt;"",countif('3) Release_Label'!$D:$D,$A886)=0),"NO UPC MATCH in Release_Label",and($B886&lt;&gt;"",countif('3) Release_Label'!$E:$E,$B886)=0),"NO CATALOG ID MATCH in Release_Label",iserror(vlookup($A886&amp;$B886,'3) Release_Label'!$D:$D&amp;'3) Release_Label'!$E:$E,1,0)),"NO UPC-CATALOG ID pair MATCH in Release_Label" )</f>
        <v/>
      </c>
      <c r="E886" s="96" t="s">
        <v>53</v>
      </c>
      <c r="F886" s="135" t="s">
        <v>667</v>
      </c>
      <c r="G886" s="136" t="str">
        <f t="array" ref="G886">ifs(or($F886="",$F886="Main Primary Artist"),$F886,not(iserror(vlookup($F886,'Reference info'!$J$5:$J$8,1,0))),"Key Artist",not(iserror(vlookup($F886,'Reference info'!$J$38:$J$405,1,0))),"Performer",not(iserror(vlookup($F886,'Reference info'!$J$10:$J$36,1,0))),"Producer &amp; Engineer")</f>
        <v>Producer &amp; Engineer</v>
      </c>
      <c r="I886" s="8" t="str">
        <f>IF(AND(F886="Main Primary Artist",SUBSTITUTE(E886," ","")&lt;&gt;"VariousArtists",SUBSTITUTE(E886," ","")&lt;&gt;"VariousArtist",E886&lt;&gt;"Various",SUBSTITUTE(E886," ","")&lt;&gt;"AssortedArtists",SUBSTITUTE(E886," ","")&lt;&gt;"AssortedArtist",E886&lt;&gt;"Assorted",SUBSTITUTE(E886," ","")&lt;&gt;"AsortedArtists",SUBSTITUTE(E886," ","")&lt;&gt;"AsortedArtist",E886&lt;&gt;"Asorted",E886&lt;&gt;"Other",,SUBSTITUTE(E886," ","")&lt;&gt;"MiscellaneousArtists",SUBSTITUTE(E886," ","")&lt;&gt;"MiscellaneousArtist",E886&lt;&gt;"Miscellaneous",SUBSTITUTE(E886," ","")&lt;&gt;"MiscelaneousArtists",SUBSTITUTE(E886," ","")&lt;&gt;"MiscelaneousArtist",E886&lt;&gt;"Miscelaneous"),"update Releases set ArtistId=(select ArtistId from Artists where Name=N'"&amp;SUBSTITUTE(trim(E886),"'","''")&amp;"' and EnterpriseId="&amp;EntId&amp;"), SearchKeywords=concat_ws(' ', Name, N'"&amp;SUBSTITUTE(trim(E886),"'","''")&amp;"',(select Name from Labels where LabelId=Releases.LabelId), ReleaseId, UPC, Catalog) where "&amp;IF(A886&lt;&gt;"","UPC="&amp;A886,"Catalog='"&amp;SUBSTITUTE(trim(B886),"'","''")&amp;"'")&amp;" and EnterpriseId="&amp;EntId,IF(and(F886&lt;&gt;"Main Primary Artist",SUBSTITUTE(E886," ","")&lt;&gt;"VariousArtists",SUBSTITUTE(E886," ","")&lt;&gt;"VariousArtist",E886&lt;&gt;"Various",SUBSTITUTE(E886," ","")&lt;&gt;"AssortedArtists",SUBSTITUTE(E886," ","")&lt;&gt;"AssortedArtist",E886&lt;&gt;"Assorted",SUBSTITUTE(E886," ","")&lt;&gt;"AsortedArtists",SUBSTITUTE(E886," ","")&lt;&gt;"AsortedArtist",E886&lt;&gt;"Asorted",E886&lt;&gt;"Other",,SUBSTITUTE(E886," ","")&lt;&gt;"MiscellaneousArtists",SUBSTITUTE(E886," ","")&lt;&gt;"MiscellaneousArtist",E886&lt;&gt;"Miscellaneous",SUBSTITUTE(E886," ","")&lt;&gt;"MiscelaneousArtists",SUBSTITUTE(E886," ","")&lt;&gt;"MiscelaneousArtist",E886&lt;&gt;"Miscelaneous"),"INSERT into Contributors VALUES (newid(), "&amp;IF(F886&lt;&gt;"Primary Artist", "(select RoleId from ContributorRoles where Name='"&amp;F886&amp;"'), 0", "49, 1")&amp; ", null, (select max(ReleaseId) from Releases where "&amp;IF(A886&lt;&gt;"","UPC="&amp;A886,"Catalog='"&amp;SUBSTITUTE(trim(B886),"'","''")&amp;"'")&amp;" and EnterpriseId="&amp;EntId&amp;"), (select ArtistId from Artists where Name=N'"&amp;SUBSTITUTE(trim(E886),"'","''")&amp;"' and EnterpriseId="&amp;EntId&amp;"), null)",""))</f>
        <v>INSERT into Contributors VALUES (newid(), (select RoleId from ContributorRoles where Name='Producer'), 0, null, (select max(ReleaseId) from Releases where UPC=792268806912 and EnterpriseId=647322), (select ArtistId from Artists where Name=N'PeJota10*' and EnterpriseId=647322), null)</v>
      </c>
    </row>
    <row r="887">
      <c r="A887" s="110">
        <v>7.92268806912E11</v>
      </c>
      <c r="B887" s="103"/>
      <c r="C887" s="134" t="str">
        <f t="array" ref="C887">ifs(and(isblank($A887),isblank($B887)),"", not(iserror(vlookup($A887&amp;$B887,'3) Release_Label'!$D:$D&amp;'3) Release_Label'!$E:$E,1,0))),vlookup($A887&amp;$B887,{'3) Release_Label'!$D:$D&amp;'3) Release_Label'!$E:$E,'3) Release_Label'!$F:$F},2,0), or(and(not(isblank($B887)),$B887=$B886,$A887&lt;&gt;$A886),and(not(isblank($A887)),$A887=$A886,$B887&lt;&gt;$B886)),"ID LISTS UNALIGNED",and($A887&lt;&gt;"",countif('3) Release_Label'!$D:$D,$A887)=0),"NO UPC MATCH in Release_Label",and($B887&lt;&gt;"",countif('3) Release_Label'!$E:$E,$B887)=0),"NO CATALOG ID MATCH in Release_Label",iserror(vlookup($A887&amp;$B887,'3) Release_Label'!$D:$D&amp;'3) Release_Label'!$E:$E,1,0)),"NO UPC-CATALOG ID pair MATCH in Release_Label" )</f>
        <v>Draven do Brtt</v>
      </c>
      <c r="D887" s="134" t="str">
        <f t="array" ref="D887">ifs(and(isblank($A887),isblank($B887)),"", not(iserror(vlookup($A887&amp;$B887,'3) Release_Label'!$D:$D&amp;'3) Release_Label'!$E:$E,1,0))),vlookup($A887&amp;$B887,{'3) Release_Label'!$D:$D&amp;'3) Release_Label'!$E:$E,'3) Release_Label'!$H:$H},2,0), or(and(not(isblank($B887)),$B887=$B886,$A887&lt;&gt;$A886),and(not(isblank($A887)),$A887=$A886,$B887&lt;&gt;$B886)),"ID LISTS UNALIGNED",and($A887&lt;&gt;"",countif('3) Release_Label'!$D:$D,$A887)=0),"NO UPC MATCH in Release_Label",and($B887&lt;&gt;"",countif('3) Release_Label'!$E:$E,$B887)=0),"NO CATALOG ID MATCH in Release_Label",iserror(vlookup($A887&amp;$B887,'3) Release_Label'!$D:$D&amp;'3) Release_Label'!$E:$E,1,0)),"NO UPC-CATALOG ID pair MATCH in Release_Label" )</f>
        <v/>
      </c>
      <c r="E887" s="96" t="s">
        <v>77</v>
      </c>
      <c r="F887" s="140" t="s">
        <v>671</v>
      </c>
      <c r="G887" s="136" t="str">
        <f t="array" ref="G887">ifs(or($F887="",$F887="Main Primary Artist"),$F887,not(iserror(vlookup($F887,'Reference info'!$J$5:$J$8,1,0))),"Key Artist",not(iserror(vlookup($F887,'Reference info'!$J$38:$J$405,1,0))),"Performer",not(iserror(vlookup($F887,'Reference info'!$J$10:$J$36,1,0))),"Producer &amp; Engineer")</f>
        <v>Key Artist</v>
      </c>
      <c r="I887" s="8" t="str">
        <f>IF(AND(F887="Main Primary Artist",SUBSTITUTE(E887," ","")&lt;&gt;"VariousArtists",SUBSTITUTE(E887," ","")&lt;&gt;"VariousArtist",E887&lt;&gt;"Various",SUBSTITUTE(E887," ","")&lt;&gt;"AssortedArtists",SUBSTITUTE(E887," ","")&lt;&gt;"AssortedArtist",E887&lt;&gt;"Assorted",SUBSTITUTE(E887," ","")&lt;&gt;"AsortedArtists",SUBSTITUTE(E887," ","")&lt;&gt;"AsortedArtist",E887&lt;&gt;"Asorted",E887&lt;&gt;"Other",,SUBSTITUTE(E887," ","")&lt;&gt;"MiscellaneousArtists",SUBSTITUTE(E887," ","")&lt;&gt;"MiscellaneousArtist",E887&lt;&gt;"Miscellaneous",SUBSTITUTE(E887," ","")&lt;&gt;"MiscelaneousArtists",SUBSTITUTE(E887," ","")&lt;&gt;"MiscelaneousArtist",E887&lt;&gt;"Miscelaneous"),"update Releases set ArtistId=(select ArtistId from Artists where Name=N'"&amp;SUBSTITUTE(trim(E887),"'","''")&amp;"' and EnterpriseId="&amp;EntId&amp;"), SearchKeywords=concat_ws(' ', Name, N'"&amp;SUBSTITUTE(trim(E887),"'","''")&amp;"',(select Name from Labels where LabelId=Releases.LabelId), ReleaseId, UPC, Catalog) where "&amp;IF(A887&lt;&gt;"","UPC="&amp;A887,"Catalog='"&amp;SUBSTITUTE(trim(B887),"'","''")&amp;"'")&amp;" and EnterpriseId="&amp;EntId,IF(and(F887&lt;&gt;"Main Primary Artist",SUBSTITUTE(E887," ","")&lt;&gt;"VariousArtists",SUBSTITUTE(E887," ","")&lt;&gt;"VariousArtist",E887&lt;&gt;"Various",SUBSTITUTE(E887," ","")&lt;&gt;"AssortedArtists",SUBSTITUTE(E887," ","")&lt;&gt;"AssortedArtist",E887&lt;&gt;"Assorted",SUBSTITUTE(E887," ","")&lt;&gt;"AsortedArtists",SUBSTITUTE(E887," ","")&lt;&gt;"AsortedArtist",E887&lt;&gt;"Asorted",E887&lt;&gt;"Other",,SUBSTITUTE(E887," ","")&lt;&gt;"MiscellaneousArtists",SUBSTITUTE(E887," ","")&lt;&gt;"MiscellaneousArtist",E887&lt;&gt;"Miscellaneous",SUBSTITUTE(E887," ","")&lt;&gt;"MiscelaneousArtists",SUBSTITUTE(E887," ","")&lt;&gt;"MiscelaneousArtist",E887&lt;&gt;"Miscelaneous"),"INSERT into Contributors VALUES (newid(), "&amp;IF(F887&lt;&gt;"Primary Artist", "(select RoleId from ContributorRoles where Name='"&amp;F887&amp;"'), 0", "49, 1")&amp; ", null, (select max(ReleaseId) from Releases where "&amp;IF(A887&lt;&gt;"","UPC="&amp;A887,"Catalog='"&amp;SUBSTITUTE(trim(B887),"'","''")&amp;"'")&amp;" and EnterpriseId="&amp;EntId&amp;"), (select ArtistId from Artists where Name=N'"&amp;SUBSTITUTE(trim(E887),"'","''")&amp;"' and EnterpriseId="&amp;EntId&amp;"), null)",""))</f>
        <v>INSERT into Contributors VALUES (newid(), 49, 1, null, (select max(ReleaseId) from Releases where UPC=792268806912 and EnterpriseId=647322), (select ArtistId from Artists where Name=N'Akashi Cruz' and EnterpriseId=647322), null)</v>
      </c>
    </row>
    <row r="888">
      <c r="A888" s="110">
        <v>7.92268806912E11</v>
      </c>
      <c r="B888" s="103"/>
      <c r="C888" s="134" t="str">
        <f t="array" ref="C888">ifs(and(isblank($A888),isblank($B888)),"", not(iserror(vlookup($A888&amp;$B888,'3) Release_Label'!$D:$D&amp;'3) Release_Label'!$E:$E,1,0))),vlookup($A888&amp;$B888,{'3) Release_Label'!$D:$D&amp;'3) Release_Label'!$E:$E,'3) Release_Label'!$F:$F},2,0), or(and(not(isblank($B888)),$B888=$B887,$A888&lt;&gt;$A887),and(not(isblank($A888)),$A888=$A887,$B888&lt;&gt;$B887)),"ID LISTS UNALIGNED",and($A888&lt;&gt;"",countif('3) Release_Label'!$D:$D,$A888)=0),"NO UPC MATCH in Release_Label",and($B888&lt;&gt;"",countif('3) Release_Label'!$E:$E,$B888)=0),"NO CATALOG ID MATCH in Release_Label",iserror(vlookup($A888&amp;$B888,'3) Release_Label'!$D:$D&amp;'3) Release_Label'!$E:$E,1,0)),"NO UPC-CATALOG ID pair MATCH in Release_Label" )</f>
        <v>Draven do Brtt</v>
      </c>
      <c r="D888" s="134" t="str">
        <f t="array" ref="D888">ifs(and(isblank($A888),isblank($B888)),"", not(iserror(vlookup($A888&amp;$B888,'3) Release_Label'!$D:$D&amp;'3) Release_Label'!$E:$E,1,0))),vlookup($A888&amp;$B888,{'3) Release_Label'!$D:$D&amp;'3) Release_Label'!$E:$E,'3) Release_Label'!$H:$H},2,0), or(and(not(isblank($B888)),$B888=$B887,$A888&lt;&gt;$A887),and(not(isblank($A888)),$A888=$A887,$B888&lt;&gt;$B887)),"ID LISTS UNALIGNED",and($A888&lt;&gt;"",countif('3) Release_Label'!$D:$D,$A888)=0),"NO UPC MATCH in Release_Label",and($B888&lt;&gt;"",countif('3) Release_Label'!$E:$E,$B888)=0),"NO CATALOG ID MATCH in Release_Label",iserror(vlookup($A888&amp;$B888,'3) Release_Label'!$D:$D&amp;'3) Release_Label'!$E:$E,1,0)),"NO UPC-CATALOG ID pair MATCH in Release_Label" )</f>
        <v/>
      </c>
      <c r="E888" s="96" t="s">
        <v>53</v>
      </c>
      <c r="F888" s="140" t="s">
        <v>666</v>
      </c>
      <c r="G888" s="136" t="str">
        <f t="array" ref="G888">ifs(or($F888="",$F888="Main Primary Artist"),$F888,not(iserror(vlookup($F888,'Reference info'!$J$5:$J$8,1,0))),"Key Artist",not(iserror(vlookup($F888,'Reference info'!$J$38:$J$405,1,0))),"Performer",not(iserror(vlookup($F888,'Reference info'!$J$10:$J$36,1,0))),"Producer &amp; Engineer")</f>
        <v>Main Primary Artist</v>
      </c>
      <c r="I888" s="8" t="str">
        <f>IF(AND(F888="Main Primary Artist",SUBSTITUTE(E888," ","")&lt;&gt;"VariousArtists",SUBSTITUTE(E888," ","")&lt;&gt;"VariousArtist",E888&lt;&gt;"Various",SUBSTITUTE(E888," ","")&lt;&gt;"AssortedArtists",SUBSTITUTE(E888," ","")&lt;&gt;"AssortedArtist",E888&lt;&gt;"Assorted",SUBSTITUTE(E888," ","")&lt;&gt;"AsortedArtists",SUBSTITUTE(E888," ","")&lt;&gt;"AsortedArtist",E888&lt;&gt;"Asorted",E888&lt;&gt;"Other",,SUBSTITUTE(E888," ","")&lt;&gt;"MiscellaneousArtists",SUBSTITUTE(E888," ","")&lt;&gt;"MiscellaneousArtist",E888&lt;&gt;"Miscellaneous",SUBSTITUTE(E888," ","")&lt;&gt;"MiscelaneousArtists",SUBSTITUTE(E888," ","")&lt;&gt;"MiscelaneousArtist",E888&lt;&gt;"Miscelaneous"),"update Releases set ArtistId=(select ArtistId from Artists where Name=N'"&amp;SUBSTITUTE(trim(E888),"'","''")&amp;"' and EnterpriseId="&amp;EntId&amp;"), SearchKeywords=concat_ws(' ', Name, N'"&amp;SUBSTITUTE(trim(E888),"'","''")&amp;"',(select Name from Labels where LabelId=Releases.LabelId), ReleaseId, UPC, Catalog) where "&amp;IF(A888&lt;&gt;"","UPC="&amp;A888,"Catalog='"&amp;SUBSTITUTE(trim(B888),"'","''")&amp;"'")&amp;" and EnterpriseId="&amp;EntId,IF(and(F888&lt;&gt;"Main Primary Artist",SUBSTITUTE(E888," ","")&lt;&gt;"VariousArtists",SUBSTITUTE(E888," ","")&lt;&gt;"VariousArtist",E888&lt;&gt;"Various",SUBSTITUTE(E888," ","")&lt;&gt;"AssortedArtists",SUBSTITUTE(E888," ","")&lt;&gt;"AssortedArtist",E888&lt;&gt;"Assorted",SUBSTITUTE(E888," ","")&lt;&gt;"AsortedArtists",SUBSTITUTE(E888," ","")&lt;&gt;"AsortedArtist",E888&lt;&gt;"Asorted",E888&lt;&gt;"Other",,SUBSTITUTE(E888," ","")&lt;&gt;"MiscellaneousArtists",SUBSTITUTE(E888," ","")&lt;&gt;"MiscellaneousArtist",E888&lt;&gt;"Miscellaneous",SUBSTITUTE(E888," ","")&lt;&gt;"MiscelaneousArtists",SUBSTITUTE(E888," ","")&lt;&gt;"MiscelaneousArtist",E888&lt;&gt;"Miscelaneous"),"INSERT into Contributors VALUES (newid(), "&amp;IF(F888&lt;&gt;"Primary Artist", "(select RoleId from ContributorRoles where Name='"&amp;F888&amp;"'), 0", "49, 1")&amp; ", null, (select max(ReleaseId) from Releases where "&amp;IF(A888&lt;&gt;"","UPC="&amp;A888,"Catalog='"&amp;SUBSTITUTE(trim(B888),"'","''")&amp;"'")&amp;" and EnterpriseId="&amp;EntId&amp;"), (select ArtistId from Artists where Name=N'"&amp;SUBSTITUTE(trim(E888),"'","''")&amp;"' and EnterpriseId="&amp;EntId&amp;"), null)",""))</f>
        <v>update Releases set ArtistId=(select ArtistId from Artists where Name=N'PeJota10*' and EnterpriseId=647322), SearchKeywords=concat_ws(' ', Name, N'PeJota10*',(select Name from Labels where LabelId=Releases.LabelId), ReleaseId, UPC, Catalog) where UPC=792268806912 and EnterpriseId=647322</v>
      </c>
    </row>
    <row r="889">
      <c r="A889" s="110">
        <v>7.92268806912E11</v>
      </c>
      <c r="B889" s="103"/>
      <c r="C889" s="134" t="str">
        <f t="array" ref="C889">ifs(and(isblank($A889),isblank($B889)),"", not(iserror(vlookup($A889&amp;$B889,'3) Release_Label'!$D:$D&amp;'3) Release_Label'!$E:$E,1,0))),vlookup($A889&amp;$B889,{'3) Release_Label'!$D:$D&amp;'3) Release_Label'!$E:$E,'3) Release_Label'!$F:$F},2,0), or(and(not(isblank($B889)),$B889=$B888,$A889&lt;&gt;$A888),and(not(isblank($A889)),$A889=$A888,$B889&lt;&gt;$B888)),"ID LISTS UNALIGNED",and($A889&lt;&gt;"",countif('3) Release_Label'!$D:$D,$A889)=0),"NO UPC MATCH in Release_Label",and($B889&lt;&gt;"",countif('3) Release_Label'!$E:$E,$B889)=0),"NO CATALOG ID MATCH in Release_Label",iserror(vlookup($A889&amp;$B889,'3) Release_Label'!$D:$D&amp;'3) Release_Label'!$E:$E,1,0)),"NO UPC-CATALOG ID pair MATCH in Release_Label" )</f>
        <v>Draven do Brtt</v>
      </c>
      <c r="D889" s="134" t="str">
        <f t="array" ref="D889">ifs(and(isblank($A889),isblank($B889)),"", not(iserror(vlookup($A889&amp;$B889,'3) Release_Label'!$D:$D&amp;'3) Release_Label'!$E:$E,1,0))),vlookup($A889&amp;$B889,{'3) Release_Label'!$D:$D&amp;'3) Release_Label'!$E:$E,'3) Release_Label'!$H:$H},2,0), or(and(not(isblank($B889)),$B889=$B888,$A889&lt;&gt;$A888),and(not(isblank($A889)),$A889=$A888,$B889&lt;&gt;$B888)),"ID LISTS UNALIGNED",and($A889&lt;&gt;"",countif('3) Release_Label'!$D:$D,$A889)=0),"NO UPC MATCH in Release_Label",and($B889&lt;&gt;"",countif('3) Release_Label'!$E:$E,$B889)=0),"NO CATALOG ID MATCH in Release_Label",iserror(vlookup($A889&amp;$B889,'3) Release_Label'!$D:$D&amp;'3) Release_Label'!$E:$E,1,0)),"NO UPC-CATALOG ID pair MATCH in Release_Label" )</f>
        <v/>
      </c>
      <c r="E889" s="96" t="s">
        <v>53</v>
      </c>
      <c r="F889" s="135" t="s">
        <v>669</v>
      </c>
      <c r="G889" s="136" t="str">
        <f t="array" ref="G889">ifs(or($F889="",$F889="Main Primary Artist"),$F889,not(iserror(vlookup($F889,'Reference info'!$J$5:$J$8,1,0))),"Key Artist",not(iserror(vlookup($F889,'Reference info'!$J$38:$J$405,1,0))),"Performer",not(iserror(vlookup($F889,'Reference info'!$J$10:$J$36,1,0))),"Producer &amp; Engineer")</f>
        <v>Producer &amp; Engineer</v>
      </c>
      <c r="I889" s="8" t="str">
        <f>IF(AND(F889="Main Primary Artist",SUBSTITUTE(E889," ","")&lt;&gt;"VariousArtists",SUBSTITUTE(E889," ","")&lt;&gt;"VariousArtist",E889&lt;&gt;"Various",SUBSTITUTE(E889," ","")&lt;&gt;"AssortedArtists",SUBSTITUTE(E889," ","")&lt;&gt;"AssortedArtist",E889&lt;&gt;"Assorted",SUBSTITUTE(E889," ","")&lt;&gt;"AsortedArtists",SUBSTITUTE(E889," ","")&lt;&gt;"AsortedArtist",E889&lt;&gt;"Asorted",E889&lt;&gt;"Other",,SUBSTITUTE(E889," ","")&lt;&gt;"MiscellaneousArtists",SUBSTITUTE(E889," ","")&lt;&gt;"MiscellaneousArtist",E889&lt;&gt;"Miscellaneous",SUBSTITUTE(E889," ","")&lt;&gt;"MiscelaneousArtists",SUBSTITUTE(E889," ","")&lt;&gt;"MiscelaneousArtist",E889&lt;&gt;"Miscelaneous"),"update Releases set ArtistId=(select ArtistId from Artists where Name=N'"&amp;SUBSTITUTE(trim(E889),"'","''")&amp;"' and EnterpriseId="&amp;EntId&amp;"), SearchKeywords=concat_ws(' ', Name, N'"&amp;SUBSTITUTE(trim(E889),"'","''")&amp;"',(select Name from Labels where LabelId=Releases.LabelId), ReleaseId, UPC, Catalog) where "&amp;IF(A889&lt;&gt;"","UPC="&amp;A889,"Catalog='"&amp;SUBSTITUTE(trim(B889),"'","''")&amp;"'")&amp;" and EnterpriseId="&amp;EntId,IF(and(F889&lt;&gt;"Main Primary Artist",SUBSTITUTE(E889," ","")&lt;&gt;"VariousArtists",SUBSTITUTE(E889," ","")&lt;&gt;"VariousArtist",E889&lt;&gt;"Various",SUBSTITUTE(E889," ","")&lt;&gt;"AssortedArtists",SUBSTITUTE(E889," ","")&lt;&gt;"AssortedArtist",E889&lt;&gt;"Assorted",SUBSTITUTE(E889," ","")&lt;&gt;"AsortedArtists",SUBSTITUTE(E889," ","")&lt;&gt;"AsortedArtist",E889&lt;&gt;"Asorted",E889&lt;&gt;"Other",,SUBSTITUTE(E889," ","")&lt;&gt;"MiscellaneousArtists",SUBSTITUTE(E889," ","")&lt;&gt;"MiscellaneousArtist",E889&lt;&gt;"Miscellaneous",SUBSTITUTE(E889," ","")&lt;&gt;"MiscelaneousArtists",SUBSTITUTE(E889," ","")&lt;&gt;"MiscelaneousArtist",E889&lt;&gt;"Miscelaneous"),"INSERT into Contributors VALUES (newid(), "&amp;IF(F889&lt;&gt;"Primary Artist", "(select RoleId from ContributorRoles where Name='"&amp;F889&amp;"'), 0", "49, 1")&amp; ", null, (select max(ReleaseId) from Releases where "&amp;IF(A889&lt;&gt;"","UPC="&amp;A889,"Catalog='"&amp;SUBSTITUTE(trim(B889),"'","''")&amp;"'")&amp;" and EnterpriseId="&amp;EntId&amp;"), (select ArtistId from Artists where Name=N'"&amp;SUBSTITUTE(trim(E889),"'","''")&amp;"' and EnterpriseId="&amp;EntId&amp;"), null)",""))</f>
        <v>INSERT into Contributors VALUES (newid(), (select RoleId from ContributorRoles where Name='Engineer'), 0, null, (select max(ReleaseId) from Releases where UPC=792268806912 and EnterpriseId=647322), (select ArtistId from Artists where Name=N'PeJota10*' and EnterpriseId=647322), null)</v>
      </c>
    </row>
    <row r="890">
      <c r="A890" s="110">
        <v>7.98239503538E11</v>
      </c>
      <c r="B890" s="84"/>
      <c r="C890" s="134" t="str">
        <f t="array" ref="C890">ifs(and(isblank($A890),isblank($B890)),"", not(iserror(vlookup($A890&amp;$B890,'3) Release_Label'!$D:$D&amp;'3) Release_Label'!$E:$E,1,0))),vlookup($A890&amp;$B890,{'3) Release_Label'!$D:$D&amp;'3) Release_Label'!$E:$E,'3) Release_Label'!$F:$F},2,0), or(and(not(isblank($B890)),$B890=$B889,$A890&lt;&gt;$A889),and(not(isblank($A890)),$A890=$A889,$B890&lt;&gt;$B889)),"ID LISTS UNALIGNED",and($A890&lt;&gt;"",countif('3) Release_Label'!$D:$D,$A890)=0),"NO UPC MATCH in Release_Label",and($B890&lt;&gt;"",countif('3) Release_Label'!$E:$E,$B890)=0),"NO CATALOG ID MATCH in Release_Label",iserror(vlookup($A890&amp;$B890,'3) Release_Label'!$D:$D&amp;'3) Release_Label'!$E:$E,1,0)),"NO UPC-CATALOG ID pair MATCH in Release_Label" )</f>
        <v>A Volta do Mais Forte</v>
      </c>
      <c r="D890" s="134" t="str">
        <f t="array" ref="D890">ifs(and(isblank($A890),isblank($B890)),"", not(iserror(vlookup($A890&amp;$B890,'3) Release_Label'!$D:$D&amp;'3) Release_Label'!$E:$E,1,0))),vlookup($A890&amp;$B890,{'3) Release_Label'!$D:$D&amp;'3) Release_Label'!$E:$E,'3) Release_Label'!$H:$H},2,0), or(and(not(isblank($B890)),$B890=$B889,$A890&lt;&gt;$A889),and(not(isblank($A890)),$A890=$A889,$B890&lt;&gt;$B889)),"ID LISTS UNALIGNED",and($A890&lt;&gt;"",countif('3) Release_Label'!$D:$D,$A890)=0),"NO UPC MATCH in Release_Label",and($B890&lt;&gt;"",countif('3) Release_Label'!$E:$E,$B890)=0),"NO CATALOG ID MATCH in Release_Label",iserror(vlookup($A890&amp;$B890,'3) Release_Label'!$D:$D&amp;'3) Release_Label'!$E:$E,1,0)),"NO UPC-CATALOG ID pair MATCH in Release_Label" )</f>
        <v/>
      </c>
      <c r="E890" s="96" t="s">
        <v>53</v>
      </c>
      <c r="F890" s="135" t="s">
        <v>667</v>
      </c>
      <c r="G890" s="136" t="str">
        <f t="array" ref="G890">ifs(or($F890="",$F890="Main Primary Artist"),$F890,not(iserror(vlookup($F890,'Reference info'!$J$5:$J$8,1,0))),"Key Artist",not(iserror(vlookup($F890,'Reference info'!$J$38:$J$405,1,0))),"Performer",not(iserror(vlookup($F890,'Reference info'!$J$10:$J$36,1,0))),"Producer &amp; Engineer")</f>
        <v>Producer &amp; Engineer</v>
      </c>
      <c r="I890" s="8" t="str">
        <f>IF(AND(F890="Main Primary Artist",SUBSTITUTE(E890," ","")&lt;&gt;"VariousArtists",SUBSTITUTE(E890," ","")&lt;&gt;"VariousArtist",E890&lt;&gt;"Various",SUBSTITUTE(E890," ","")&lt;&gt;"AssortedArtists",SUBSTITUTE(E890," ","")&lt;&gt;"AssortedArtist",E890&lt;&gt;"Assorted",SUBSTITUTE(E890," ","")&lt;&gt;"AsortedArtists",SUBSTITUTE(E890," ","")&lt;&gt;"AsortedArtist",E890&lt;&gt;"Asorted",E890&lt;&gt;"Other",,SUBSTITUTE(E890," ","")&lt;&gt;"MiscellaneousArtists",SUBSTITUTE(E890," ","")&lt;&gt;"MiscellaneousArtist",E890&lt;&gt;"Miscellaneous",SUBSTITUTE(E890," ","")&lt;&gt;"MiscelaneousArtists",SUBSTITUTE(E890," ","")&lt;&gt;"MiscelaneousArtist",E890&lt;&gt;"Miscelaneous"),"update Releases set ArtistId=(select ArtistId from Artists where Name=N'"&amp;SUBSTITUTE(trim(E890),"'","''")&amp;"' and EnterpriseId="&amp;EntId&amp;"), SearchKeywords=concat_ws(' ', Name, N'"&amp;SUBSTITUTE(trim(E890),"'","''")&amp;"',(select Name from Labels where LabelId=Releases.LabelId), ReleaseId, UPC, Catalog) where "&amp;IF(A890&lt;&gt;"","UPC="&amp;A890,"Catalog='"&amp;SUBSTITUTE(trim(B890),"'","''")&amp;"'")&amp;" and EnterpriseId="&amp;EntId,IF(and(F890&lt;&gt;"Main Primary Artist",SUBSTITUTE(E890," ","")&lt;&gt;"VariousArtists",SUBSTITUTE(E890," ","")&lt;&gt;"VariousArtist",E890&lt;&gt;"Various",SUBSTITUTE(E890," ","")&lt;&gt;"AssortedArtists",SUBSTITUTE(E890," ","")&lt;&gt;"AssortedArtist",E890&lt;&gt;"Assorted",SUBSTITUTE(E890," ","")&lt;&gt;"AsortedArtists",SUBSTITUTE(E890," ","")&lt;&gt;"AsortedArtist",E890&lt;&gt;"Asorted",E890&lt;&gt;"Other",,SUBSTITUTE(E890," ","")&lt;&gt;"MiscellaneousArtists",SUBSTITUTE(E890," ","")&lt;&gt;"MiscellaneousArtist",E890&lt;&gt;"Miscellaneous",SUBSTITUTE(E890," ","")&lt;&gt;"MiscelaneousArtists",SUBSTITUTE(E890," ","")&lt;&gt;"MiscelaneousArtist",E890&lt;&gt;"Miscelaneous"),"INSERT into Contributors VALUES (newid(), "&amp;IF(F890&lt;&gt;"Primary Artist", "(select RoleId from ContributorRoles where Name='"&amp;F890&amp;"'), 0", "49, 1")&amp; ", null, (select max(ReleaseId) from Releases where "&amp;IF(A890&lt;&gt;"","UPC="&amp;A890,"Catalog='"&amp;SUBSTITUTE(trim(B890),"'","''")&amp;"'")&amp;" and EnterpriseId="&amp;EntId&amp;"), (select ArtistId from Artists where Name=N'"&amp;SUBSTITUTE(trim(E890),"'","''")&amp;"' and EnterpriseId="&amp;EntId&amp;"), null)",""))</f>
        <v>INSERT into Contributors VALUES (newid(), (select RoleId from ContributorRoles where Name='Producer'), 0, null, (select max(ReleaseId) from Releases where UPC=798239503538 and EnterpriseId=647322), (select ArtistId from Artists where Name=N'PeJota10*' and EnterpriseId=647322), null)</v>
      </c>
    </row>
    <row r="891">
      <c r="A891" s="110">
        <v>7.98239503538E11</v>
      </c>
      <c r="B891" s="84"/>
      <c r="C891" s="134" t="str">
        <f t="array" ref="C891">ifs(and(isblank($A891),isblank($B891)),"", not(iserror(vlookup($A891&amp;$B891,'3) Release_Label'!$D:$D&amp;'3) Release_Label'!$E:$E,1,0))),vlookup($A891&amp;$B891,{'3) Release_Label'!$D:$D&amp;'3) Release_Label'!$E:$E,'3) Release_Label'!$F:$F},2,0), or(and(not(isblank($B891)),$B891=$B890,$A891&lt;&gt;$A890),and(not(isblank($A891)),$A891=$A890,$B891&lt;&gt;$B890)),"ID LISTS UNALIGNED",and($A891&lt;&gt;"",countif('3) Release_Label'!$D:$D,$A891)=0),"NO UPC MATCH in Release_Label",and($B891&lt;&gt;"",countif('3) Release_Label'!$E:$E,$B891)=0),"NO CATALOG ID MATCH in Release_Label",iserror(vlookup($A891&amp;$B891,'3) Release_Label'!$D:$D&amp;'3) Release_Label'!$E:$E,1,0)),"NO UPC-CATALOG ID pair MATCH in Release_Label" )</f>
        <v>A Volta do Mais Forte</v>
      </c>
      <c r="D891" s="134" t="str">
        <f t="array" ref="D891">ifs(and(isblank($A891),isblank($B891)),"", not(iserror(vlookup($A891&amp;$B891,'3) Release_Label'!$D:$D&amp;'3) Release_Label'!$E:$E,1,0))),vlookup($A891&amp;$B891,{'3) Release_Label'!$D:$D&amp;'3) Release_Label'!$E:$E,'3) Release_Label'!$H:$H},2,0), or(and(not(isblank($B891)),$B891=$B890,$A891&lt;&gt;$A890),and(not(isblank($A891)),$A891=$A890,$B891&lt;&gt;$B890)),"ID LISTS UNALIGNED",and($A891&lt;&gt;"",countif('3) Release_Label'!$D:$D,$A891)=0),"NO UPC MATCH in Release_Label",and($B891&lt;&gt;"",countif('3) Release_Label'!$E:$E,$B891)=0),"NO CATALOG ID MATCH in Release_Label",iserror(vlookup($A891&amp;$B891,'3) Release_Label'!$D:$D&amp;'3) Release_Label'!$E:$E,1,0)),"NO UPC-CATALOG ID pair MATCH in Release_Label" )</f>
        <v/>
      </c>
      <c r="E891" s="96" t="s">
        <v>131</v>
      </c>
      <c r="F891" s="140" t="s">
        <v>671</v>
      </c>
      <c r="G891" s="136" t="str">
        <f t="array" ref="G891">ifs(or($F891="",$F891="Main Primary Artist"),$F891,not(iserror(vlookup($F891,'Reference info'!$J$5:$J$8,1,0))),"Key Artist",not(iserror(vlookup($F891,'Reference info'!$J$38:$J$405,1,0))),"Performer",not(iserror(vlookup($F891,'Reference info'!$J$10:$J$36,1,0))),"Producer &amp; Engineer")</f>
        <v>Key Artist</v>
      </c>
      <c r="I891" s="8" t="str">
        <f>IF(AND(F891="Main Primary Artist",SUBSTITUTE(E891," ","")&lt;&gt;"VariousArtists",SUBSTITUTE(E891," ","")&lt;&gt;"VariousArtist",E891&lt;&gt;"Various",SUBSTITUTE(E891," ","")&lt;&gt;"AssortedArtists",SUBSTITUTE(E891," ","")&lt;&gt;"AssortedArtist",E891&lt;&gt;"Assorted",SUBSTITUTE(E891," ","")&lt;&gt;"AsortedArtists",SUBSTITUTE(E891," ","")&lt;&gt;"AsortedArtist",E891&lt;&gt;"Asorted",E891&lt;&gt;"Other",,SUBSTITUTE(E891," ","")&lt;&gt;"MiscellaneousArtists",SUBSTITUTE(E891," ","")&lt;&gt;"MiscellaneousArtist",E891&lt;&gt;"Miscellaneous",SUBSTITUTE(E891," ","")&lt;&gt;"MiscelaneousArtists",SUBSTITUTE(E891," ","")&lt;&gt;"MiscelaneousArtist",E891&lt;&gt;"Miscelaneous"),"update Releases set ArtistId=(select ArtistId from Artists where Name=N'"&amp;SUBSTITUTE(trim(E891),"'","''")&amp;"' and EnterpriseId="&amp;EntId&amp;"), SearchKeywords=concat_ws(' ', Name, N'"&amp;SUBSTITUTE(trim(E891),"'","''")&amp;"',(select Name from Labels where LabelId=Releases.LabelId), ReleaseId, UPC, Catalog) where "&amp;IF(A891&lt;&gt;"","UPC="&amp;A891,"Catalog='"&amp;SUBSTITUTE(trim(B891),"'","''")&amp;"'")&amp;" and EnterpriseId="&amp;EntId,IF(and(F891&lt;&gt;"Main Primary Artist",SUBSTITUTE(E891," ","")&lt;&gt;"VariousArtists",SUBSTITUTE(E891," ","")&lt;&gt;"VariousArtist",E891&lt;&gt;"Various",SUBSTITUTE(E891," ","")&lt;&gt;"AssortedArtists",SUBSTITUTE(E891," ","")&lt;&gt;"AssortedArtist",E891&lt;&gt;"Assorted",SUBSTITUTE(E891," ","")&lt;&gt;"AsortedArtists",SUBSTITUTE(E891," ","")&lt;&gt;"AsortedArtist",E891&lt;&gt;"Asorted",E891&lt;&gt;"Other",,SUBSTITUTE(E891," ","")&lt;&gt;"MiscellaneousArtists",SUBSTITUTE(E891," ","")&lt;&gt;"MiscellaneousArtist",E891&lt;&gt;"Miscellaneous",SUBSTITUTE(E891," ","")&lt;&gt;"MiscelaneousArtists",SUBSTITUTE(E891," ","")&lt;&gt;"MiscelaneousArtist",E891&lt;&gt;"Miscelaneous"),"INSERT into Contributors VALUES (newid(), "&amp;IF(F891&lt;&gt;"Primary Artist", "(select RoleId from ContributorRoles where Name='"&amp;F891&amp;"'), 0", "49, 1")&amp; ", null, (select max(ReleaseId) from Releases where "&amp;IF(A891&lt;&gt;"","UPC="&amp;A891,"Catalog='"&amp;SUBSTITUTE(trim(B891),"'","''")&amp;"'")&amp;" and EnterpriseId="&amp;EntId&amp;"), (select ArtistId from Artists where Name=N'"&amp;SUBSTITUTE(trim(E891),"'","''")&amp;"' and EnterpriseId="&amp;EntId&amp;"), null)",""))</f>
        <v>INSERT into Contributors VALUES (newid(), 49, 1, null, (select max(ReleaseId) from Releases where UPC=798239503538 and EnterpriseId=647322), (select ArtistId from Artists where Name=N'Pablo Matheus' and EnterpriseId=647322), null)</v>
      </c>
    </row>
    <row r="892">
      <c r="A892" s="110">
        <v>7.98239503538E11</v>
      </c>
      <c r="B892" s="84"/>
      <c r="C892" s="134" t="str">
        <f t="array" ref="C892">ifs(and(isblank($A892),isblank($B892)),"", not(iserror(vlookup($A892&amp;$B892,'3) Release_Label'!$D:$D&amp;'3) Release_Label'!$E:$E,1,0))),vlookup($A892&amp;$B892,{'3) Release_Label'!$D:$D&amp;'3) Release_Label'!$E:$E,'3) Release_Label'!$F:$F},2,0), or(and(not(isblank($B892)),$B892=$B891,$A892&lt;&gt;$A891),and(not(isblank($A892)),$A892=$A891,$B892&lt;&gt;$B891)),"ID LISTS UNALIGNED",and($A892&lt;&gt;"",countif('3) Release_Label'!$D:$D,$A892)=0),"NO UPC MATCH in Release_Label",and($B892&lt;&gt;"",countif('3) Release_Label'!$E:$E,$B892)=0),"NO CATALOG ID MATCH in Release_Label",iserror(vlookup($A892&amp;$B892,'3) Release_Label'!$D:$D&amp;'3) Release_Label'!$E:$E,1,0)),"NO UPC-CATALOG ID pair MATCH in Release_Label" )</f>
        <v>A Volta do Mais Forte</v>
      </c>
      <c r="D892" s="134" t="str">
        <f t="array" ref="D892">ifs(and(isblank($A892),isblank($B892)),"", not(iserror(vlookup($A892&amp;$B892,'3) Release_Label'!$D:$D&amp;'3) Release_Label'!$E:$E,1,0))),vlookup($A892&amp;$B892,{'3) Release_Label'!$D:$D&amp;'3) Release_Label'!$E:$E,'3) Release_Label'!$H:$H},2,0), or(and(not(isblank($B892)),$B892=$B891,$A892&lt;&gt;$A891),and(not(isblank($A892)),$A892=$A891,$B892&lt;&gt;$B891)),"ID LISTS UNALIGNED",and($A892&lt;&gt;"",countif('3) Release_Label'!$D:$D,$A892)=0),"NO UPC MATCH in Release_Label",and($B892&lt;&gt;"",countif('3) Release_Label'!$E:$E,$B892)=0),"NO CATALOG ID MATCH in Release_Label",iserror(vlookup($A892&amp;$B892,'3) Release_Label'!$D:$D&amp;'3) Release_Label'!$E:$E,1,0)),"NO UPC-CATALOG ID pair MATCH in Release_Label" )</f>
        <v/>
      </c>
      <c r="E892" s="96" t="s">
        <v>53</v>
      </c>
      <c r="F892" s="140" t="s">
        <v>666</v>
      </c>
      <c r="G892" s="136" t="str">
        <f t="array" ref="G892">ifs(or($F892="",$F892="Main Primary Artist"),$F892,not(iserror(vlookup($F892,'Reference info'!$J$5:$J$8,1,0))),"Key Artist",not(iserror(vlookup($F892,'Reference info'!$J$38:$J$405,1,0))),"Performer",not(iserror(vlookup($F892,'Reference info'!$J$10:$J$36,1,0))),"Producer &amp; Engineer")</f>
        <v>Main Primary Artist</v>
      </c>
      <c r="I892" s="8" t="str">
        <f>IF(AND(F892="Main Primary Artist",SUBSTITUTE(E892," ","")&lt;&gt;"VariousArtists",SUBSTITUTE(E892," ","")&lt;&gt;"VariousArtist",E892&lt;&gt;"Various",SUBSTITUTE(E892," ","")&lt;&gt;"AssortedArtists",SUBSTITUTE(E892," ","")&lt;&gt;"AssortedArtist",E892&lt;&gt;"Assorted",SUBSTITUTE(E892," ","")&lt;&gt;"AsortedArtists",SUBSTITUTE(E892," ","")&lt;&gt;"AsortedArtist",E892&lt;&gt;"Asorted",E892&lt;&gt;"Other",,SUBSTITUTE(E892," ","")&lt;&gt;"MiscellaneousArtists",SUBSTITUTE(E892," ","")&lt;&gt;"MiscellaneousArtist",E892&lt;&gt;"Miscellaneous",SUBSTITUTE(E892," ","")&lt;&gt;"MiscelaneousArtists",SUBSTITUTE(E892," ","")&lt;&gt;"MiscelaneousArtist",E892&lt;&gt;"Miscelaneous"),"update Releases set ArtistId=(select ArtistId from Artists where Name=N'"&amp;SUBSTITUTE(trim(E892),"'","''")&amp;"' and EnterpriseId="&amp;EntId&amp;"), SearchKeywords=concat_ws(' ', Name, N'"&amp;SUBSTITUTE(trim(E892),"'","''")&amp;"',(select Name from Labels where LabelId=Releases.LabelId), ReleaseId, UPC, Catalog) where "&amp;IF(A892&lt;&gt;"","UPC="&amp;A892,"Catalog='"&amp;SUBSTITUTE(trim(B892),"'","''")&amp;"'")&amp;" and EnterpriseId="&amp;EntId,IF(and(F892&lt;&gt;"Main Primary Artist",SUBSTITUTE(E892," ","")&lt;&gt;"VariousArtists",SUBSTITUTE(E892," ","")&lt;&gt;"VariousArtist",E892&lt;&gt;"Various",SUBSTITUTE(E892," ","")&lt;&gt;"AssortedArtists",SUBSTITUTE(E892," ","")&lt;&gt;"AssortedArtist",E892&lt;&gt;"Assorted",SUBSTITUTE(E892," ","")&lt;&gt;"AsortedArtists",SUBSTITUTE(E892," ","")&lt;&gt;"AsortedArtist",E892&lt;&gt;"Asorted",E892&lt;&gt;"Other",,SUBSTITUTE(E892," ","")&lt;&gt;"MiscellaneousArtists",SUBSTITUTE(E892," ","")&lt;&gt;"MiscellaneousArtist",E892&lt;&gt;"Miscellaneous",SUBSTITUTE(E892," ","")&lt;&gt;"MiscelaneousArtists",SUBSTITUTE(E892," ","")&lt;&gt;"MiscelaneousArtist",E892&lt;&gt;"Miscelaneous"),"INSERT into Contributors VALUES (newid(), "&amp;IF(F892&lt;&gt;"Primary Artist", "(select RoleId from ContributorRoles where Name='"&amp;F892&amp;"'), 0", "49, 1")&amp; ", null, (select max(ReleaseId) from Releases where "&amp;IF(A892&lt;&gt;"","UPC="&amp;A892,"Catalog='"&amp;SUBSTITUTE(trim(B892),"'","''")&amp;"'")&amp;" and EnterpriseId="&amp;EntId&amp;"), (select ArtistId from Artists where Name=N'"&amp;SUBSTITUTE(trim(E892),"'","''")&amp;"' and EnterpriseId="&amp;EntId&amp;"), null)",""))</f>
        <v>update Releases set ArtistId=(select ArtistId from Artists where Name=N'PeJota10*' and EnterpriseId=647322), SearchKeywords=concat_ws(' ', Name, N'PeJota10*',(select Name from Labels where LabelId=Releases.LabelId), ReleaseId, UPC, Catalog) where UPC=798239503538 and EnterpriseId=647322</v>
      </c>
    </row>
    <row r="893">
      <c r="A893" s="110">
        <v>7.98239503538E11</v>
      </c>
      <c r="B893" s="84"/>
      <c r="C893" s="134" t="str">
        <f t="array" ref="C893">ifs(and(isblank($A893),isblank($B893)),"", not(iserror(vlookup($A893&amp;$B893,'3) Release_Label'!$D:$D&amp;'3) Release_Label'!$E:$E,1,0))),vlookup($A893&amp;$B893,{'3) Release_Label'!$D:$D&amp;'3) Release_Label'!$E:$E,'3) Release_Label'!$F:$F},2,0), or(and(not(isblank($B893)),$B893=$B892,$A893&lt;&gt;$A892),and(not(isblank($A893)),$A893=$A892,$B893&lt;&gt;$B892)),"ID LISTS UNALIGNED",and($A893&lt;&gt;"",countif('3) Release_Label'!$D:$D,$A893)=0),"NO UPC MATCH in Release_Label",and($B893&lt;&gt;"",countif('3) Release_Label'!$E:$E,$B893)=0),"NO CATALOG ID MATCH in Release_Label",iserror(vlookup($A893&amp;$B893,'3) Release_Label'!$D:$D&amp;'3) Release_Label'!$E:$E,1,0)),"NO UPC-CATALOG ID pair MATCH in Release_Label" )</f>
        <v>A Volta do Mais Forte</v>
      </c>
      <c r="D893" s="134" t="str">
        <f t="array" ref="D893">ifs(and(isblank($A893),isblank($B893)),"", not(iserror(vlookup($A893&amp;$B893,'3) Release_Label'!$D:$D&amp;'3) Release_Label'!$E:$E,1,0))),vlookup($A893&amp;$B893,{'3) Release_Label'!$D:$D&amp;'3) Release_Label'!$E:$E,'3) Release_Label'!$H:$H},2,0), or(and(not(isblank($B893)),$B893=$B892,$A893&lt;&gt;$A892),and(not(isblank($A893)),$A893=$A892,$B893&lt;&gt;$B892)),"ID LISTS UNALIGNED",and($A893&lt;&gt;"",countif('3) Release_Label'!$D:$D,$A893)=0),"NO UPC MATCH in Release_Label",and($B893&lt;&gt;"",countif('3) Release_Label'!$E:$E,$B893)=0),"NO CATALOG ID MATCH in Release_Label",iserror(vlookup($A893&amp;$B893,'3) Release_Label'!$D:$D&amp;'3) Release_Label'!$E:$E,1,0)),"NO UPC-CATALOG ID pair MATCH in Release_Label" )</f>
        <v/>
      </c>
      <c r="E893" s="96" t="s">
        <v>53</v>
      </c>
      <c r="F893" s="135" t="s">
        <v>669</v>
      </c>
      <c r="G893" s="136" t="str">
        <f t="array" ref="G893">ifs(or($F893="",$F893="Main Primary Artist"),$F893,not(iserror(vlookup($F893,'Reference info'!$J$5:$J$8,1,0))),"Key Artist",not(iserror(vlookup($F893,'Reference info'!$J$38:$J$405,1,0))),"Performer",not(iserror(vlookup($F893,'Reference info'!$J$10:$J$36,1,0))),"Producer &amp; Engineer")</f>
        <v>Producer &amp; Engineer</v>
      </c>
      <c r="I893" s="8" t="str">
        <f>IF(AND(F893="Main Primary Artist",SUBSTITUTE(E893," ","")&lt;&gt;"VariousArtists",SUBSTITUTE(E893," ","")&lt;&gt;"VariousArtist",E893&lt;&gt;"Various",SUBSTITUTE(E893," ","")&lt;&gt;"AssortedArtists",SUBSTITUTE(E893," ","")&lt;&gt;"AssortedArtist",E893&lt;&gt;"Assorted",SUBSTITUTE(E893," ","")&lt;&gt;"AsortedArtists",SUBSTITUTE(E893," ","")&lt;&gt;"AsortedArtist",E893&lt;&gt;"Asorted",E893&lt;&gt;"Other",,SUBSTITUTE(E893," ","")&lt;&gt;"MiscellaneousArtists",SUBSTITUTE(E893," ","")&lt;&gt;"MiscellaneousArtist",E893&lt;&gt;"Miscellaneous",SUBSTITUTE(E893," ","")&lt;&gt;"MiscelaneousArtists",SUBSTITUTE(E893," ","")&lt;&gt;"MiscelaneousArtist",E893&lt;&gt;"Miscelaneous"),"update Releases set ArtistId=(select ArtistId from Artists where Name=N'"&amp;SUBSTITUTE(trim(E893),"'","''")&amp;"' and EnterpriseId="&amp;EntId&amp;"), SearchKeywords=concat_ws(' ', Name, N'"&amp;SUBSTITUTE(trim(E893),"'","''")&amp;"',(select Name from Labels where LabelId=Releases.LabelId), ReleaseId, UPC, Catalog) where "&amp;IF(A893&lt;&gt;"","UPC="&amp;A893,"Catalog='"&amp;SUBSTITUTE(trim(B893),"'","''")&amp;"'")&amp;" and EnterpriseId="&amp;EntId,IF(and(F893&lt;&gt;"Main Primary Artist",SUBSTITUTE(E893," ","")&lt;&gt;"VariousArtists",SUBSTITUTE(E893," ","")&lt;&gt;"VariousArtist",E893&lt;&gt;"Various",SUBSTITUTE(E893," ","")&lt;&gt;"AssortedArtists",SUBSTITUTE(E893," ","")&lt;&gt;"AssortedArtist",E893&lt;&gt;"Assorted",SUBSTITUTE(E893," ","")&lt;&gt;"AsortedArtists",SUBSTITUTE(E893," ","")&lt;&gt;"AsortedArtist",E893&lt;&gt;"Asorted",E893&lt;&gt;"Other",,SUBSTITUTE(E893," ","")&lt;&gt;"MiscellaneousArtists",SUBSTITUTE(E893," ","")&lt;&gt;"MiscellaneousArtist",E893&lt;&gt;"Miscellaneous",SUBSTITUTE(E893," ","")&lt;&gt;"MiscelaneousArtists",SUBSTITUTE(E893," ","")&lt;&gt;"MiscelaneousArtist",E893&lt;&gt;"Miscelaneous"),"INSERT into Contributors VALUES (newid(), "&amp;IF(F893&lt;&gt;"Primary Artist", "(select RoleId from ContributorRoles where Name='"&amp;F893&amp;"'), 0", "49, 1")&amp; ", null, (select max(ReleaseId) from Releases where "&amp;IF(A893&lt;&gt;"","UPC="&amp;A893,"Catalog='"&amp;SUBSTITUTE(trim(B893),"'","''")&amp;"'")&amp;" and EnterpriseId="&amp;EntId&amp;"), (select ArtistId from Artists where Name=N'"&amp;SUBSTITUTE(trim(E893),"'","''")&amp;"' and EnterpriseId="&amp;EntId&amp;"), null)",""))</f>
        <v>INSERT into Contributors VALUES (newid(), (select RoleId from ContributorRoles where Name='Engineer'), 0, null, (select max(ReleaseId) from Releases where UPC=798239503538 and EnterpriseId=647322), (select ArtistId from Artists where Name=N'PeJota10*' and EnterpriseId=647322), null)</v>
      </c>
    </row>
    <row r="894">
      <c r="A894" s="110">
        <v>7.98239503569E11</v>
      </c>
      <c r="B894" s="84"/>
      <c r="C894" s="134" t="str">
        <f t="array" ref="C894">ifs(and(isblank($A894),isblank($B894)),"", not(iserror(vlookup($A894&amp;$B894,'3) Release_Label'!$D:$D&amp;'3) Release_Label'!$E:$E,1,0))),vlookup($A894&amp;$B894,{'3) Release_Label'!$D:$D&amp;'3) Release_Label'!$E:$E,'3) Release_Label'!$F:$F},2,0), or(and(not(isblank($B894)),$B894=$B893,$A894&lt;&gt;$A893),and(not(isblank($A894)),$A894=$A893,$B894&lt;&gt;$B893)),"ID LISTS UNALIGNED",and($A894&lt;&gt;"",countif('3) Release_Label'!$D:$D,$A894)=0),"NO UPC MATCH in Release_Label",and($B894&lt;&gt;"",countif('3) Release_Label'!$E:$E,$B894)=0),"NO CATALOG ID MATCH in Release_Label",iserror(vlookup($A894&amp;$B894,'3) Release_Label'!$D:$D&amp;'3) Release_Label'!$E:$E,1,0)),"NO UPC-CATALOG ID pair MATCH in Release_Label" )</f>
        <v>Matei o Sukuna</v>
      </c>
      <c r="D894" s="134" t="str">
        <f t="array" ref="D894">ifs(and(isblank($A894),isblank($B894)),"", not(iserror(vlookup($A894&amp;$B894,'3) Release_Label'!$D:$D&amp;'3) Release_Label'!$E:$E,1,0))),vlookup($A894&amp;$B894,{'3) Release_Label'!$D:$D&amp;'3) Release_Label'!$E:$E,'3) Release_Label'!$H:$H},2,0), or(and(not(isblank($B894)),$B894=$B893,$A894&lt;&gt;$A893),and(not(isblank($A894)),$A894=$A893,$B894&lt;&gt;$B893)),"ID LISTS UNALIGNED",and($A894&lt;&gt;"",countif('3) Release_Label'!$D:$D,$A894)=0),"NO UPC MATCH in Release_Label",and($B894&lt;&gt;"",countif('3) Release_Label'!$E:$E,$B894)=0),"NO CATALOG ID MATCH in Release_Label",iserror(vlookup($A894&amp;$B894,'3) Release_Label'!$D:$D&amp;'3) Release_Label'!$E:$E,1,0)),"NO UPC-CATALOG ID pair MATCH in Release_Label" )</f>
        <v/>
      </c>
      <c r="E894" s="96" t="s">
        <v>53</v>
      </c>
      <c r="F894" s="135" t="s">
        <v>667</v>
      </c>
      <c r="G894" s="136" t="str">
        <f t="array" ref="G894">ifs(or($F894="",$F894="Main Primary Artist"),$F894,not(iserror(vlookup($F894,'Reference info'!$J$5:$J$8,1,0))),"Key Artist",not(iserror(vlookup($F894,'Reference info'!$J$38:$J$405,1,0))),"Performer",not(iserror(vlookup($F894,'Reference info'!$J$10:$J$36,1,0))),"Producer &amp; Engineer")</f>
        <v>Producer &amp; Engineer</v>
      </c>
      <c r="I894" s="8" t="str">
        <f>IF(AND(F894="Main Primary Artist",SUBSTITUTE(E894," ","")&lt;&gt;"VariousArtists",SUBSTITUTE(E894," ","")&lt;&gt;"VariousArtist",E894&lt;&gt;"Various",SUBSTITUTE(E894," ","")&lt;&gt;"AssortedArtists",SUBSTITUTE(E894," ","")&lt;&gt;"AssortedArtist",E894&lt;&gt;"Assorted",SUBSTITUTE(E894," ","")&lt;&gt;"AsortedArtists",SUBSTITUTE(E894," ","")&lt;&gt;"AsortedArtist",E894&lt;&gt;"Asorted",E894&lt;&gt;"Other",,SUBSTITUTE(E894," ","")&lt;&gt;"MiscellaneousArtists",SUBSTITUTE(E894," ","")&lt;&gt;"MiscellaneousArtist",E894&lt;&gt;"Miscellaneous",SUBSTITUTE(E894," ","")&lt;&gt;"MiscelaneousArtists",SUBSTITUTE(E894," ","")&lt;&gt;"MiscelaneousArtist",E894&lt;&gt;"Miscelaneous"),"update Releases set ArtistId=(select ArtistId from Artists where Name=N'"&amp;SUBSTITUTE(trim(E894),"'","''")&amp;"' and EnterpriseId="&amp;EntId&amp;"), SearchKeywords=concat_ws(' ', Name, N'"&amp;SUBSTITUTE(trim(E894),"'","''")&amp;"',(select Name from Labels where LabelId=Releases.LabelId), ReleaseId, UPC, Catalog) where "&amp;IF(A894&lt;&gt;"","UPC="&amp;A894,"Catalog='"&amp;SUBSTITUTE(trim(B894),"'","''")&amp;"'")&amp;" and EnterpriseId="&amp;EntId,IF(and(F894&lt;&gt;"Main Primary Artist",SUBSTITUTE(E894," ","")&lt;&gt;"VariousArtists",SUBSTITUTE(E894," ","")&lt;&gt;"VariousArtist",E894&lt;&gt;"Various",SUBSTITUTE(E894," ","")&lt;&gt;"AssortedArtists",SUBSTITUTE(E894," ","")&lt;&gt;"AssortedArtist",E894&lt;&gt;"Assorted",SUBSTITUTE(E894," ","")&lt;&gt;"AsortedArtists",SUBSTITUTE(E894," ","")&lt;&gt;"AsortedArtist",E894&lt;&gt;"Asorted",E894&lt;&gt;"Other",,SUBSTITUTE(E894," ","")&lt;&gt;"MiscellaneousArtists",SUBSTITUTE(E894," ","")&lt;&gt;"MiscellaneousArtist",E894&lt;&gt;"Miscellaneous",SUBSTITUTE(E894," ","")&lt;&gt;"MiscelaneousArtists",SUBSTITUTE(E894," ","")&lt;&gt;"MiscelaneousArtist",E894&lt;&gt;"Miscelaneous"),"INSERT into Contributors VALUES (newid(), "&amp;IF(F894&lt;&gt;"Primary Artist", "(select RoleId from ContributorRoles where Name='"&amp;F894&amp;"'), 0", "49, 1")&amp; ", null, (select max(ReleaseId) from Releases where "&amp;IF(A894&lt;&gt;"","UPC="&amp;A894,"Catalog='"&amp;SUBSTITUTE(trim(B894),"'","''")&amp;"'")&amp;" and EnterpriseId="&amp;EntId&amp;"), (select ArtistId from Artists where Name=N'"&amp;SUBSTITUTE(trim(E894),"'","''")&amp;"' and EnterpriseId="&amp;EntId&amp;"), null)",""))</f>
        <v>INSERT into Contributors VALUES (newid(), (select RoleId from ContributorRoles where Name='Producer'), 0, null, (select max(ReleaseId) from Releases where UPC=798239503569 and EnterpriseId=647322), (select ArtistId from Artists where Name=N'PeJota10*' and EnterpriseId=647322), null)</v>
      </c>
    </row>
    <row r="895">
      <c r="A895" s="110">
        <v>7.98239503569E11</v>
      </c>
      <c r="B895" s="84"/>
      <c r="C895" s="134" t="str">
        <f t="array" ref="C895">ifs(and(isblank($A895),isblank($B895)),"", not(iserror(vlookup($A895&amp;$B895,'3) Release_Label'!$D:$D&amp;'3) Release_Label'!$E:$E,1,0))),vlookup($A895&amp;$B895,{'3) Release_Label'!$D:$D&amp;'3) Release_Label'!$E:$E,'3) Release_Label'!$F:$F},2,0), or(and(not(isblank($B895)),$B895=$B894,$A895&lt;&gt;$A894),and(not(isblank($A895)),$A895=$A894,$B895&lt;&gt;$B894)),"ID LISTS UNALIGNED",and($A895&lt;&gt;"",countif('3) Release_Label'!$D:$D,$A895)=0),"NO UPC MATCH in Release_Label",and($B895&lt;&gt;"",countif('3) Release_Label'!$E:$E,$B895)=0),"NO CATALOG ID MATCH in Release_Label",iserror(vlookup($A895&amp;$B895,'3) Release_Label'!$D:$D&amp;'3) Release_Label'!$E:$E,1,0)),"NO UPC-CATALOG ID pair MATCH in Release_Label" )</f>
        <v>Matei o Sukuna</v>
      </c>
      <c r="D895" s="134" t="str">
        <f t="array" ref="D895">ifs(and(isblank($A895),isblank($B895)),"", not(iserror(vlookup($A895&amp;$B895,'3) Release_Label'!$D:$D&amp;'3) Release_Label'!$E:$E,1,0))),vlookup($A895&amp;$B895,{'3) Release_Label'!$D:$D&amp;'3) Release_Label'!$E:$E,'3) Release_Label'!$H:$H},2,0), or(and(not(isblank($B895)),$B895=$B894,$A895&lt;&gt;$A894),and(not(isblank($A895)),$A895=$A894,$B895&lt;&gt;$B894)),"ID LISTS UNALIGNED",and($A895&lt;&gt;"",countif('3) Release_Label'!$D:$D,$A895)=0),"NO UPC MATCH in Release_Label",and($B895&lt;&gt;"",countif('3) Release_Label'!$E:$E,$B895)=0),"NO CATALOG ID MATCH in Release_Label",iserror(vlookup($A895&amp;$B895,'3) Release_Label'!$D:$D&amp;'3) Release_Label'!$E:$E,1,0)),"NO UPC-CATALOG ID pair MATCH in Release_Label" )</f>
        <v/>
      </c>
      <c r="E895" s="96" t="s">
        <v>53</v>
      </c>
      <c r="F895" s="140" t="s">
        <v>666</v>
      </c>
      <c r="G895" s="136" t="str">
        <f t="array" ref="G895">ifs(or($F895="",$F895="Main Primary Artist"),$F895,not(iserror(vlookup($F895,'Reference info'!$J$5:$J$8,1,0))),"Key Artist",not(iserror(vlookup($F895,'Reference info'!$J$38:$J$405,1,0))),"Performer",not(iserror(vlookup($F895,'Reference info'!$J$10:$J$36,1,0))),"Producer &amp; Engineer")</f>
        <v>Main Primary Artist</v>
      </c>
      <c r="I895" s="8" t="str">
        <f>IF(AND(F895="Main Primary Artist",SUBSTITUTE(E895," ","")&lt;&gt;"VariousArtists",SUBSTITUTE(E895," ","")&lt;&gt;"VariousArtist",E895&lt;&gt;"Various",SUBSTITUTE(E895," ","")&lt;&gt;"AssortedArtists",SUBSTITUTE(E895," ","")&lt;&gt;"AssortedArtist",E895&lt;&gt;"Assorted",SUBSTITUTE(E895," ","")&lt;&gt;"AsortedArtists",SUBSTITUTE(E895," ","")&lt;&gt;"AsortedArtist",E895&lt;&gt;"Asorted",E895&lt;&gt;"Other",,SUBSTITUTE(E895," ","")&lt;&gt;"MiscellaneousArtists",SUBSTITUTE(E895," ","")&lt;&gt;"MiscellaneousArtist",E895&lt;&gt;"Miscellaneous",SUBSTITUTE(E895," ","")&lt;&gt;"MiscelaneousArtists",SUBSTITUTE(E895," ","")&lt;&gt;"MiscelaneousArtist",E895&lt;&gt;"Miscelaneous"),"update Releases set ArtistId=(select ArtistId from Artists where Name=N'"&amp;SUBSTITUTE(trim(E895),"'","''")&amp;"' and EnterpriseId="&amp;EntId&amp;"), SearchKeywords=concat_ws(' ', Name, N'"&amp;SUBSTITUTE(trim(E895),"'","''")&amp;"',(select Name from Labels where LabelId=Releases.LabelId), ReleaseId, UPC, Catalog) where "&amp;IF(A895&lt;&gt;"","UPC="&amp;A895,"Catalog='"&amp;SUBSTITUTE(trim(B895),"'","''")&amp;"'")&amp;" and EnterpriseId="&amp;EntId,IF(and(F895&lt;&gt;"Main Primary Artist",SUBSTITUTE(E895," ","")&lt;&gt;"VariousArtists",SUBSTITUTE(E895," ","")&lt;&gt;"VariousArtist",E895&lt;&gt;"Various",SUBSTITUTE(E895," ","")&lt;&gt;"AssortedArtists",SUBSTITUTE(E895," ","")&lt;&gt;"AssortedArtist",E895&lt;&gt;"Assorted",SUBSTITUTE(E895," ","")&lt;&gt;"AsortedArtists",SUBSTITUTE(E895," ","")&lt;&gt;"AsortedArtist",E895&lt;&gt;"Asorted",E895&lt;&gt;"Other",,SUBSTITUTE(E895," ","")&lt;&gt;"MiscellaneousArtists",SUBSTITUTE(E895," ","")&lt;&gt;"MiscellaneousArtist",E895&lt;&gt;"Miscellaneous",SUBSTITUTE(E895," ","")&lt;&gt;"MiscelaneousArtists",SUBSTITUTE(E895," ","")&lt;&gt;"MiscelaneousArtist",E895&lt;&gt;"Miscelaneous"),"INSERT into Contributors VALUES (newid(), "&amp;IF(F895&lt;&gt;"Primary Artist", "(select RoleId from ContributorRoles where Name='"&amp;F895&amp;"'), 0", "49, 1")&amp; ", null, (select max(ReleaseId) from Releases where "&amp;IF(A895&lt;&gt;"","UPC="&amp;A895,"Catalog='"&amp;SUBSTITUTE(trim(B895),"'","''")&amp;"'")&amp;" and EnterpriseId="&amp;EntId&amp;"), (select ArtistId from Artists where Name=N'"&amp;SUBSTITUTE(trim(E895),"'","''")&amp;"' and EnterpriseId="&amp;EntId&amp;"), null)",""))</f>
        <v>update Releases set ArtistId=(select ArtistId from Artists where Name=N'PeJota10*' and EnterpriseId=647322), SearchKeywords=concat_ws(' ', Name, N'PeJota10*',(select Name from Labels where LabelId=Releases.LabelId), ReleaseId, UPC, Catalog) where UPC=798239503569 and EnterpriseId=647322</v>
      </c>
    </row>
    <row r="896">
      <c r="A896" s="110">
        <v>7.98239503569E11</v>
      </c>
      <c r="B896" s="84"/>
      <c r="C896" s="134" t="str">
        <f t="array" ref="C896">ifs(and(isblank($A896),isblank($B896)),"", not(iserror(vlookup($A896&amp;$B896,'3) Release_Label'!$D:$D&amp;'3) Release_Label'!$E:$E,1,0))),vlookup($A896&amp;$B896,{'3) Release_Label'!$D:$D&amp;'3) Release_Label'!$E:$E,'3) Release_Label'!$F:$F},2,0), or(and(not(isblank($B896)),$B896=$B895,$A896&lt;&gt;$A895),and(not(isblank($A896)),$A896=$A895,$B896&lt;&gt;$B895)),"ID LISTS UNALIGNED",and($A896&lt;&gt;"",countif('3) Release_Label'!$D:$D,$A896)=0),"NO UPC MATCH in Release_Label",and($B896&lt;&gt;"",countif('3) Release_Label'!$E:$E,$B896)=0),"NO CATALOG ID MATCH in Release_Label",iserror(vlookup($A896&amp;$B896,'3) Release_Label'!$D:$D&amp;'3) Release_Label'!$E:$E,1,0)),"NO UPC-CATALOG ID pair MATCH in Release_Label" )</f>
        <v>Matei o Sukuna</v>
      </c>
      <c r="D896" s="134" t="str">
        <f t="array" ref="D896">ifs(and(isblank($A896),isblank($B896)),"", not(iserror(vlookup($A896&amp;$B896,'3) Release_Label'!$D:$D&amp;'3) Release_Label'!$E:$E,1,0))),vlookup($A896&amp;$B896,{'3) Release_Label'!$D:$D&amp;'3) Release_Label'!$E:$E,'3) Release_Label'!$H:$H},2,0), or(and(not(isblank($B896)),$B896=$B895,$A896&lt;&gt;$A895),and(not(isblank($A896)),$A896=$A895,$B896&lt;&gt;$B895)),"ID LISTS UNALIGNED",and($A896&lt;&gt;"",countif('3) Release_Label'!$D:$D,$A896)=0),"NO UPC MATCH in Release_Label",and($B896&lt;&gt;"",countif('3) Release_Label'!$E:$E,$B896)=0),"NO CATALOG ID MATCH in Release_Label",iserror(vlookup($A896&amp;$B896,'3) Release_Label'!$D:$D&amp;'3) Release_Label'!$E:$E,1,0)),"NO UPC-CATALOG ID pair MATCH in Release_Label" )</f>
        <v/>
      </c>
      <c r="E896" s="96" t="s">
        <v>53</v>
      </c>
      <c r="F896" s="135" t="s">
        <v>669</v>
      </c>
      <c r="G896" s="136" t="str">
        <f t="array" ref="G896">ifs(or($F896="",$F896="Main Primary Artist"),$F896,not(iserror(vlookup($F896,'Reference info'!$J$5:$J$8,1,0))),"Key Artist",not(iserror(vlookup($F896,'Reference info'!$J$38:$J$405,1,0))),"Performer",not(iserror(vlookup($F896,'Reference info'!$J$10:$J$36,1,0))),"Producer &amp; Engineer")</f>
        <v>Producer &amp; Engineer</v>
      </c>
      <c r="I896" s="8" t="str">
        <f>IF(AND(F896="Main Primary Artist",SUBSTITUTE(E896," ","")&lt;&gt;"VariousArtists",SUBSTITUTE(E896," ","")&lt;&gt;"VariousArtist",E896&lt;&gt;"Various",SUBSTITUTE(E896," ","")&lt;&gt;"AssortedArtists",SUBSTITUTE(E896," ","")&lt;&gt;"AssortedArtist",E896&lt;&gt;"Assorted",SUBSTITUTE(E896," ","")&lt;&gt;"AsortedArtists",SUBSTITUTE(E896," ","")&lt;&gt;"AsortedArtist",E896&lt;&gt;"Asorted",E896&lt;&gt;"Other",,SUBSTITUTE(E896," ","")&lt;&gt;"MiscellaneousArtists",SUBSTITUTE(E896," ","")&lt;&gt;"MiscellaneousArtist",E896&lt;&gt;"Miscellaneous",SUBSTITUTE(E896," ","")&lt;&gt;"MiscelaneousArtists",SUBSTITUTE(E896," ","")&lt;&gt;"MiscelaneousArtist",E896&lt;&gt;"Miscelaneous"),"update Releases set ArtistId=(select ArtistId from Artists where Name=N'"&amp;SUBSTITUTE(trim(E896),"'","''")&amp;"' and EnterpriseId="&amp;EntId&amp;"), SearchKeywords=concat_ws(' ', Name, N'"&amp;SUBSTITUTE(trim(E896),"'","''")&amp;"',(select Name from Labels where LabelId=Releases.LabelId), ReleaseId, UPC, Catalog) where "&amp;IF(A896&lt;&gt;"","UPC="&amp;A896,"Catalog='"&amp;SUBSTITUTE(trim(B896),"'","''")&amp;"'")&amp;" and EnterpriseId="&amp;EntId,IF(and(F896&lt;&gt;"Main Primary Artist",SUBSTITUTE(E896," ","")&lt;&gt;"VariousArtists",SUBSTITUTE(E896," ","")&lt;&gt;"VariousArtist",E896&lt;&gt;"Various",SUBSTITUTE(E896," ","")&lt;&gt;"AssortedArtists",SUBSTITUTE(E896," ","")&lt;&gt;"AssortedArtist",E896&lt;&gt;"Assorted",SUBSTITUTE(E896," ","")&lt;&gt;"AsortedArtists",SUBSTITUTE(E896," ","")&lt;&gt;"AsortedArtist",E896&lt;&gt;"Asorted",E896&lt;&gt;"Other",,SUBSTITUTE(E896," ","")&lt;&gt;"MiscellaneousArtists",SUBSTITUTE(E896," ","")&lt;&gt;"MiscellaneousArtist",E896&lt;&gt;"Miscellaneous",SUBSTITUTE(E896," ","")&lt;&gt;"MiscelaneousArtists",SUBSTITUTE(E896," ","")&lt;&gt;"MiscelaneousArtist",E896&lt;&gt;"Miscelaneous"),"INSERT into Contributors VALUES (newid(), "&amp;IF(F896&lt;&gt;"Primary Artist", "(select RoleId from ContributorRoles where Name='"&amp;F896&amp;"'), 0", "49, 1")&amp; ", null, (select max(ReleaseId) from Releases where "&amp;IF(A896&lt;&gt;"","UPC="&amp;A896,"Catalog='"&amp;SUBSTITUTE(trim(B896),"'","''")&amp;"'")&amp;" and EnterpriseId="&amp;EntId&amp;"), (select ArtistId from Artists where Name=N'"&amp;SUBSTITUTE(trim(E896),"'","''")&amp;"' and EnterpriseId="&amp;EntId&amp;"), null)",""))</f>
        <v>INSERT into Contributors VALUES (newid(), (select RoleId from ContributorRoles where Name='Engineer'), 0, null, (select max(ReleaseId) from Releases where UPC=798239503569 and EnterpriseId=647322), (select ArtistId from Artists where Name=N'PeJota10*' and EnterpriseId=647322), null)</v>
      </c>
    </row>
    <row r="897">
      <c r="A897" s="110">
        <v>7.98239717645E11</v>
      </c>
      <c r="B897" s="84"/>
      <c r="C897" s="134" t="str">
        <f t="array" ref="C897">ifs(and(isblank($A897),isblank($B897)),"", not(iserror(vlookup($A897&amp;$B897,'3) Release_Label'!$D:$D&amp;'3) Release_Label'!$E:$E,1,0))),vlookup($A897&amp;$B897,{'3) Release_Label'!$D:$D&amp;'3) Release_Label'!$E:$E,'3) Release_Label'!$F:$F},2,0), or(and(not(isblank($B897)),$B897=$B896,$A897&lt;&gt;$A896),and(not(isblank($A897)),$A897=$A896,$B897&lt;&gt;$B896)),"ID LISTS UNALIGNED",and($A897&lt;&gt;"",countif('3) Release_Label'!$D:$D,$A897)=0),"NO UPC MATCH in Release_Label",and($B897&lt;&gt;"",countif('3) Release_Label'!$E:$E,$B897)=0),"NO CATALOG ID MATCH in Release_Label",iserror(vlookup($A897&amp;$B897,'3) Release_Label'!$D:$D&amp;'3) Release_Label'!$E:$E,1,0)),"NO UPC-CATALOG ID pair MATCH in Release_Label" )</f>
        <v>Caminho Até o Topo</v>
      </c>
      <c r="D897" s="134" t="str">
        <f t="array" ref="D897">ifs(and(isblank($A897),isblank($B897)),"", not(iserror(vlookup($A897&amp;$B897,'3) Release_Label'!$D:$D&amp;'3) Release_Label'!$E:$E,1,0))),vlookup($A897&amp;$B897,{'3) Release_Label'!$D:$D&amp;'3) Release_Label'!$E:$E,'3) Release_Label'!$H:$H},2,0), or(and(not(isblank($B897)),$B897=$B896,$A897&lt;&gt;$A896),and(not(isblank($A897)),$A897=$A896,$B897&lt;&gt;$B896)),"ID LISTS UNALIGNED",and($A897&lt;&gt;"",countif('3) Release_Label'!$D:$D,$A897)=0),"NO UPC MATCH in Release_Label",and($B897&lt;&gt;"",countif('3) Release_Label'!$E:$E,$B897)=0),"NO CATALOG ID MATCH in Release_Label",iserror(vlookup($A897&amp;$B897,'3) Release_Label'!$D:$D&amp;'3) Release_Label'!$E:$E,1,0)),"NO UPC-CATALOG ID pair MATCH in Release_Label" )</f>
        <v/>
      </c>
      <c r="E897" s="96" t="s">
        <v>53</v>
      </c>
      <c r="F897" s="135" t="s">
        <v>667</v>
      </c>
      <c r="G897" s="136" t="str">
        <f t="array" ref="G897">ifs(or($F897="",$F897="Main Primary Artist"),$F897,not(iserror(vlookup($F897,'Reference info'!$J$5:$J$8,1,0))),"Key Artist",not(iserror(vlookup($F897,'Reference info'!$J$38:$J$405,1,0))),"Performer",not(iserror(vlookup($F897,'Reference info'!$J$10:$J$36,1,0))),"Producer &amp; Engineer")</f>
        <v>Producer &amp; Engineer</v>
      </c>
      <c r="I897" s="8" t="str">
        <f>IF(AND(F897="Main Primary Artist",SUBSTITUTE(E897," ","")&lt;&gt;"VariousArtists",SUBSTITUTE(E897," ","")&lt;&gt;"VariousArtist",E897&lt;&gt;"Various",SUBSTITUTE(E897," ","")&lt;&gt;"AssortedArtists",SUBSTITUTE(E897," ","")&lt;&gt;"AssortedArtist",E897&lt;&gt;"Assorted",SUBSTITUTE(E897," ","")&lt;&gt;"AsortedArtists",SUBSTITUTE(E897," ","")&lt;&gt;"AsortedArtist",E897&lt;&gt;"Asorted",E897&lt;&gt;"Other",,SUBSTITUTE(E897," ","")&lt;&gt;"MiscellaneousArtists",SUBSTITUTE(E897," ","")&lt;&gt;"MiscellaneousArtist",E897&lt;&gt;"Miscellaneous",SUBSTITUTE(E897," ","")&lt;&gt;"MiscelaneousArtists",SUBSTITUTE(E897," ","")&lt;&gt;"MiscelaneousArtist",E897&lt;&gt;"Miscelaneous"),"update Releases set ArtistId=(select ArtistId from Artists where Name=N'"&amp;SUBSTITUTE(trim(E897),"'","''")&amp;"' and EnterpriseId="&amp;EntId&amp;"), SearchKeywords=concat_ws(' ', Name, N'"&amp;SUBSTITUTE(trim(E897),"'","''")&amp;"',(select Name from Labels where LabelId=Releases.LabelId), ReleaseId, UPC, Catalog) where "&amp;IF(A897&lt;&gt;"","UPC="&amp;A897,"Catalog='"&amp;SUBSTITUTE(trim(B897),"'","''")&amp;"'")&amp;" and EnterpriseId="&amp;EntId,IF(and(F897&lt;&gt;"Main Primary Artist",SUBSTITUTE(E897," ","")&lt;&gt;"VariousArtists",SUBSTITUTE(E897," ","")&lt;&gt;"VariousArtist",E897&lt;&gt;"Various",SUBSTITUTE(E897," ","")&lt;&gt;"AssortedArtists",SUBSTITUTE(E897," ","")&lt;&gt;"AssortedArtist",E897&lt;&gt;"Assorted",SUBSTITUTE(E897," ","")&lt;&gt;"AsortedArtists",SUBSTITUTE(E897," ","")&lt;&gt;"AsortedArtist",E897&lt;&gt;"Asorted",E897&lt;&gt;"Other",,SUBSTITUTE(E897," ","")&lt;&gt;"MiscellaneousArtists",SUBSTITUTE(E897," ","")&lt;&gt;"MiscellaneousArtist",E897&lt;&gt;"Miscellaneous",SUBSTITUTE(E897," ","")&lt;&gt;"MiscelaneousArtists",SUBSTITUTE(E897," ","")&lt;&gt;"MiscelaneousArtist",E897&lt;&gt;"Miscelaneous"),"INSERT into Contributors VALUES (newid(), "&amp;IF(F897&lt;&gt;"Primary Artist", "(select RoleId from ContributorRoles where Name='"&amp;F897&amp;"'), 0", "49, 1")&amp; ", null, (select max(ReleaseId) from Releases where "&amp;IF(A897&lt;&gt;"","UPC="&amp;A897,"Catalog='"&amp;SUBSTITUTE(trim(B897),"'","''")&amp;"'")&amp;" and EnterpriseId="&amp;EntId&amp;"), (select ArtistId from Artists where Name=N'"&amp;SUBSTITUTE(trim(E897),"'","''")&amp;"' and EnterpriseId="&amp;EntId&amp;"), null)",""))</f>
        <v>INSERT into Contributors VALUES (newid(), (select RoleId from ContributorRoles where Name='Producer'), 0, null, (select max(ReleaseId) from Releases where UPC=798239717645 and EnterpriseId=647322), (select ArtistId from Artists where Name=N'PeJota10*' and EnterpriseId=647322), null)</v>
      </c>
    </row>
    <row r="898">
      <c r="A898" s="110">
        <v>7.98239717645E11</v>
      </c>
      <c r="B898" s="84"/>
      <c r="C898" s="134" t="str">
        <f t="array" ref="C898">ifs(and(isblank($A898),isblank($B898)),"", not(iserror(vlookup($A898&amp;$B898,'3) Release_Label'!$D:$D&amp;'3) Release_Label'!$E:$E,1,0))),vlookup($A898&amp;$B898,{'3) Release_Label'!$D:$D&amp;'3) Release_Label'!$E:$E,'3) Release_Label'!$F:$F},2,0), or(and(not(isblank($B898)),$B898=$B897,$A898&lt;&gt;$A897),and(not(isblank($A898)),$A898=$A897,$B898&lt;&gt;$B897)),"ID LISTS UNALIGNED",and($A898&lt;&gt;"",countif('3) Release_Label'!$D:$D,$A898)=0),"NO UPC MATCH in Release_Label",and($B898&lt;&gt;"",countif('3) Release_Label'!$E:$E,$B898)=0),"NO CATALOG ID MATCH in Release_Label",iserror(vlookup($A898&amp;$B898,'3) Release_Label'!$D:$D&amp;'3) Release_Label'!$E:$E,1,0)),"NO UPC-CATALOG ID pair MATCH in Release_Label" )</f>
        <v>Caminho Até o Topo</v>
      </c>
      <c r="D898" s="134" t="str">
        <f t="array" ref="D898">ifs(and(isblank($A898),isblank($B898)),"", not(iserror(vlookup($A898&amp;$B898,'3) Release_Label'!$D:$D&amp;'3) Release_Label'!$E:$E,1,0))),vlookup($A898&amp;$B898,{'3) Release_Label'!$D:$D&amp;'3) Release_Label'!$E:$E,'3) Release_Label'!$H:$H},2,0), or(and(not(isblank($B898)),$B898=$B897,$A898&lt;&gt;$A897),and(not(isblank($A898)),$A898=$A897,$B898&lt;&gt;$B897)),"ID LISTS UNALIGNED",and($A898&lt;&gt;"",countif('3) Release_Label'!$D:$D,$A898)=0),"NO UPC MATCH in Release_Label",and($B898&lt;&gt;"",countif('3) Release_Label'!$E:$E,$B898)=0),"NO CATALOG ID MATCH in Release_Label",iserror(vlookup($A898&amp;$B898,'3) Release_Label'!$D:$D&amp;'3) Release_Label'!$E:$E,1,0)),"NO UPC-CATALOG ID pair MATCH in Release_Label" )</f>
        <v/>
      </c>
      <c r="E898" s="96" t="s">
        <v>121</v>
      </c>
      <c r="F898" s="140" t="s">
        <v>671</v>
      </c>
      <c r="G898" s="136" t="str">
        <f t="array" ref="G898">ifs(or($F898="",$F898="Main Primary Artist"),$F898,not(iserror(vlookup($F898,'Reference info'!$J$5:$J$8,1,0))),"Key Artist",not(iserror(vlookup($F898,'Reference info'!$J$38:$J$405,1,0))),"Performer",not(iserror(vlookup($F898,'Reference info'!$J$10:$J$36,1,0))),"Producer &amp; Engineer")</f>
        <v>Key Artist</v>
      </c>
      <c r="I898" s="8" t="str">
        <f>IF(AND(F898="Main Primary Artist",SUBSTITUTE(E898," ","")&lt;&gt;"VariousArtists",SUBSTITUTE(E898," ","")&lt;&gt;"VariousArtist",E898&lt;&gt;"Various",SUBSTITUTE(E898," ","")&lt;&gt;"AssortedArtists",SUBSTITUTE(E898," ","")&lt;&gt;"AssortedArtist",E898&lt;&gt;"Assorted",SUBSTITUTE(E898," ","")&lt;&gt;"AsortedArtists",SUBSTITUTE(E898," ","")&lt;&gt;"AsortedArtist",E898&lt;&gt;"Asorted",E898&lt;&gt;"Other",,SUBSTITUTE(E898," ","")&lt;&gt;"MiscellaneousArtists",SUBSTITUTE(E898," ","")&lt;&gt;"MiscellaneousArtist",E898&lt;&gt;"Miscellaneous",SUBSTITUTE(E898," ","")&lt;&gt;"MiscelaneousArtists",SUBSTITUTE(E898," ","")&lt;&gt;"MiscelaneousArtist",E898&lt;&gt;"Miscelaneous"),"update Releases set ArtistId=(select ArtistId from Artists where Name=N'"&amp;SUBSTITUTE(trim(E898),"'","''")&amp;"' and EnterpriseId="&amp;EntId&amp;"), SearchKeywords=concat_ws(' ', Name, N'"&amp;SUBSTITUTE(trim(E898),"'","''")&amp;"',(select Name from Labels where LabelId=Releases.LabelId), ReleaseId, UPC, Catalog) where "&amp;IF(A898&lt;&gt;"","UPC="&amp;A898,"Catalog='"&amp;SUBSTITUTE(trim(B898),"'","''")&amp;"'")&amp;" and EnterpriseId="&amp;EntId,IF(and(F898&lt;&gt;"Main Primary Artist",SUBSTITUTE(E898," ","")&lt;&gt;"VariousArtists",SUBSTITUTE(E898," ","")&lt;&gt;"VariousArtist",E898&lt;&gt;"Various",SUBSTITUTE(E898," ","")&lt;&gt;"AssortedArtists",SUBSTITUTE(E898," ","")&lt;&gt;"AssortedArtist",E898&lt;&gt;"Assorted",SUBSTITUTE(E898," ","")&lt;&gt;"AsortedArtists",SUBSTITUTE(E898," ","")&lt;&gt;"AsortedArtist",E898&lt;&gt;"Asorted",E898&lt;&gt;"Other",,SUBSTITUTE(E898," ","")&lt;&gt;"MiscellaneousArtists",SUBSTITUTE(E898," ","")&lt;&gt;"MiscellaneousArtist",E898&lt;&gt;"Miscellaneous",SUBSTITUTE(E898," ","")&lt;&gt;"MiscelaneousArtists",SUBSTITUTE(E898," ","")&lt;&gt;"MiscelaneousArtist",E898&lt;&gt;"Miscelaneous"),"INSERT into Contributors VALUES (newid(), "&amp;IF(F898&lt;&gt;"Primary Artist", "(select RoleId from ContributorRoles where Name='"&amp;F898&amp;"'), 0", "49, 1")&amp; ", null, (select max(ReleaseId) from Releases where "&amp;IF(A898&lt;&gt;"","UPC="&amp;A898,"Catalog='"&amp;SUBSTITUTE(trim(B898),"'","''")&amp;"'")&amp;" and EnterpriseId="&amp;EntId&amp;"), (select ArtistId from Artists where Name=N'"&amp;SUBSTITUTE(trim(E898),"'","''")&amp;"' and EnterpriseId="&amp;EntId&amp;"), null)",""))</f>
        <v>INSERT into Contributors VALUES (newid(), 49, 1, null, (select max(ReleaseId) from Releases where UPC=798239717645 and EnterpriseId=647322), (select ArtistId from Artists where Name=N'Slow GM' and EnterpriseId=647322), null)</v>
      </c>
    </row>
    <row r="899">
      <c r="A899" s="110">
        <v>7.98239717645E11</v>
      </c>
      <c r="B899" s="84"/>
      <c r="C899" s="134" t="str">
        <f t="array" ref="C899">ifs(and(isblank($A899),isblank($B899)),"", not(iserror(vlookup($A899&amp;$B899,'3) Release_Label'!$D:$D&amp;'3) Release_Label'!$E:$E,1,0))),vlookup($A899&amp;$B899,{'3) Release_Label'!$D:$D&amp;'3) Release_Label'!$E:$E,'3) Release_Label'!$F:$F},2,0), or(and(not(isblank($B899)),$B899=$B898,$A899&lt;&gt;$A898),and(not(isblank($A899)),$A899=$A898,$B899&lt;&gt;$B898)),"ID LISTS UNALIGNED",and($A899&lt;&gt;"",countif('3) Release_Label'!$D:$D,$A899)=0),"NO UPC MATCH in Release_Label",and($B899&lt;&gt;"",countif('3) Release_Label'!$E:$E,$B899)=0),"NO CATALOG ID MATCH in Release_Label",iserror(vlookup($A899&amp;$B899,'3) Release_Label'!$D:$D&amp;'3) Release_Label'!$E:$E,1,0)),"NO UPC-CATALOG ID pair MATCH in Release_Label" )</f>
        <v>Caminho Até o Topo</v>
      </c>
      <c r="D899" s="134" t="str">
        <f t="array" ref="D899">ifs(and(isblank($A899),isblank($B899)),"", not(iserror(vlookup($A899&amp;$B899,'3) Release_Label'!$D:$D&amp;'3) Release_Label'!$E:$E,1,0))),vlookup($A899&amp;$B899,{'3) Release_Label'!$D:$D&amp;'3) Release_Label'!$E:$E,'3) Release_Label'!$H:$H},2,0), or(and(not(isblank($B899)),$B899=$B898,$A899&lt;&gt;$A898),and(not(isblank($A899)),$A899=$A898,$B899&lt;&gt;$B898)),"ID LISTS UNALIGNED",and($A899&lt;&gt;"",countif('3) Release_Label'!$D:$D,$A899)=0),"NO UPC MATCH in Release_Label",and($B899&lt;&gt;"",countif('3) Release_Label'!$E:$E,$B899)=0),"NO CATALOG ID MATCH in Release_Label",iserror(vlookup($A899&amp;$B899,'3) Release_Label'!$D:$D&amp;'3) Release_Label'!$E:$E,1,0)),"NO UPC-CATALOG ID pair MATCH in Release_Label" )</f>
        <v/>
      </c>
      <c r="E899" s="96" t="s">
        <v>53</v>
      </c>
      <c r="F899" s="140" t="s">
        <v>666</v>
      </c>
      <c r="G899" s="136" t="str">
        <f t="array" ref="G899">ifs(or($F899="",$F899="Main Primary Artist"),$F899,not(iserror(vlookup($F899,'Reference info'!$J$5:$J$8,1,0))),"Key Artist",not(iserror(vlookup($F899,'Reference info'!$J$38:$J$405,1,0))),"Performer",not(iserror(vlookup($F899,'Reference info'!$J$10:$J$36,1,0))),"Producer &amp; Engineer")</f>
        <v>Main Primary Artist</v>
      </c>
      <c r="I899" s="8" t="str">
        <f>IF(AND(F899="Main Primary Artist",SUBSTITUTE(E899," ","")&lt;&gt;"VariousArtists",SUBSTITUTE(E899," ","")&lt;&gt;"VariousArtist",E899&lt;&gt;"Various",SUBSTITUTE(E899," ","")&lt;&gt;"AssortedArtists",SUBSTITUTE(E899," ","")&lt;&gt;"AssortedArtist",E899&lt;&gt;"Assorted",SUBSTITUTE(E899," ","")&lt;&gt;"AsortedArtists",SUBSTITUTE(E899," ","")&lt;&gt;"AsortedArtist",E899&lt;&gt;"Asorted",E899&lt;&gt;"Other",,SUBSTITUTE(E899," ","")&lt;&gt;"MiscellaneousArtists",SUBSTITUTE(E899," ","")&lt;&gt;"MiscellaneousArtist",E899&lt;&gt;"Miscellaneous",SUBSTITUTE(E899," ","")&lt;&gt;"MiscelaneousArtists",SUBSTITUTE(E899," ","")&lt;&gt;"MiscelaneousArtist",E899&lt;&gt;"Miscelaneous"),"update Releases set ArtistId=(select ArtistId from Artists where Name=N'"&amp;SUBSTITUTE(trim(E899),"'","''")&amp;"' and EnterpriseId="&amp;EntId&amp;"), SearchKeywords=concat_ws(' ', Name, N'"&amp;SUBSTITUTE(trim(E899),"'","''")&amp;"',(select Name from Labels where LabelId=Releases.LabelId), ReleaseId, UPC, Catalog) where "&amp;IF(A899&lt;&gt;"","UPC="&amp;A899,"Catalog='"&amp;SUBSTITUTE(trim(B899),"'","''")&amp;"'")&amp;" and EnterpriseId="&amp;EntId,IF(and(F899&lt;&gt;"Main Primary Artist",SUBSTITUTE(E899," ","")&lt;&gt;"VariousArtists",SUBSTITUTE(E899," ","")&lt;&gt;"VariousArtist",E899&lt;&gt;"Various",SUBSTITUTE(E899," ","")&lt;&gt;"AssortedArtists",SUBSTITUTE(E899," ","")&lt;&gt;"AssortedArtist",E899&lt;&gt;"Assorted",SUBSTITUTE(E899," ","")&lt;&gt;"AsortedArtists",SUBSTITUTE(E899," ","")&lt;&gt;"AsortedArtist",E899&lt;&gt;"Asorted",E899&lt;&gt;"Other",,SUBSTITUTE(E899," ","")&lt;&gt;"MiscellaneousArtists",SUBSTITUTE(E899," ","")&lt;&gt;"MiscellaneousArtist",E899&lt;&gt;"Miscellaneous",SUBSTITUTE(E899," ","")&lt;&gt;"MiscelaneousArtists",SUBSTITUTE(E899," ","")&lt;&gt;"MiscelaneousArtist",E899&lt;&gt;"Miscelaneous"),"INSERT into Contributors VALUES (newid(), "&amp;IF(F899&lt;&gt;"Primary Artist", "(select RoleId from ContributorRoles where Name='"&amp;F899&amp;"'), 0", "49, 1")&amp; ", null, (select max(ReleaseId) from Releases where "&amp;IF(A899&lt;&gt;"","UPC="&amp;A899,"Catalog='"&amp;SUBSTITUTE(trim(B899),"'","''")&amp;"'")&amp;" and EnterpriseId="&amp;EntId&amp;"), (select ArtistId from Artists where Name=N'"&amp;SUBSTITUTE(trim(E899),"'","''")&amp;"' and EnterpriseId="&amp;EntId&amp;"), null)",""))</f>
        <v>update Releases set ArtistId=(select ArtistId from Artists where Name=N'PeJota10*' and EnterpriseId=647322), SearchKeywords=concat_ws(' ', Name, N'PeJota10*',(select Name from Labels where LabelId=Releases.LabelId), ReleaseId, UPC, Catalog) where UPC=798239717645 and EnterpriseId=647322</v>
      </c>
    </row>
    <row r="900">
      <c r="A900" s="110">
        <v>7.98239717645E11</v>
      </c>
      <c r="B900" s="84"/>
      <c r="C900" s="134" t="str">
        <f t="array" ref="C900">ifs(and(isblank($A900),isblank($B900)),"", not(iserror(vlookup($A900&amp;$B900,'3) Release_Label'!$D:$D&amp;'3) Release_Label'!$E:$E,1,0))),vlookup($A900&amp;$B900,{'3) Release_Label'!$D:$D&amp;'3) Release_Label'!$E:$E,'3) Release_Label'!$F:$F},2,0), or(and(not(isblank($B900)),$B900=$B899,$A900&lt;&gt;$A899),and(not(isblank($A900)),$A900=$A899,$B900&lt;&gt;$B899)),"ID LISTS UNALIGNED",and($A900&lt;&gt;"",countif('3) Release_Label'!$D:$D,$A900)=0),"NO UPC MATCH in Release_Label",and($B900&lt;&gt;"",countif('3) Release_Label'!$E:$E,$B900)=0),"NO CATALOG ID MATCH in Release_Label",iserror(vlookup($A900&amp;$B900,'3) Release_Label'!$D:$D&amp;'3) Release_Label'!$E:$E,1,0)),"NO UPC-CATALOG ID pair MATCH in Release_Label" )</f>
        <v>Caminho Até o Topo</v>
      </c>
      <c r="D900" s="134" t="str">
        <f t="array" ref="D900">ifs(and(isblank($A900),isblank($B900)),"", not(iserror(vlookup($A900&amp;$B900,'3) Release_Label'!$D:$D&amp;'3) Release_Label'!$E:$E,1,0))),vlookup($A900&amp;$B900,{'3) Release_Label'!$D:$D&amp;'3) Release_Label'!$E:$E,'3) Release_Label'!$H:$H},2,0), or(and(not(isblank($B900)),$B900=$B899,$A900&lt;&gt;$A899),and(not(isblank($A900)),$A900=$A899,$B900&lt;&gt;$B899)),"ID LISTS UNALIGNED",and($A900&lt;&gt;"",countif('3) Release_Label'!$D:$D,$A900)=0),"NO UPC MATCH in Release_Label",and($B900&lt;&gt;"",countif('3) Release_Label'!$E:$E,$B900)=0),"NO CATALOG ID MATCH in Release_Label",iserror(vlookup($A900&amp;$B900,'3) Release_Label'!$D:$D&amp;'3) Release_Label'!$E:$E,1,0)),"NO UPC-CATALOG ID pair MATCH in Release_Label" )</f>
        <v/>
      </c>
      <c r="E900" s="96" t="s">
        <v>53</v>
      </c>
      <c r="F900" s="135" t="s">
        <v>669</v>
      </c>
      <c r="G900" s="136" t="str">
        <f t="array" ref="G900">ifs(or($F900="",$F900="Main Primary Artist"),$F900,not(iserror(vlookup($F900,'Reference info'!$J$5:$J$8,1,0))),"Key Artist",not(iserror(vlookup($F900,'Reference info'!$J$38:$J$405,1,0))),"Performer",not(iserror(vlookup($F900,'Reference info'!$J$10:$J$36,1,0))),"Producer &amp; Engineer")</f>
        <v>Producer &amp; Engineer</v>
      </c>
      <c r="I900" s="8" t="str">
        <f>IF(AND(F900="Main Primary Artist",SUBSTITUTE(E900," ","")&lt;&gt;"VariousArtists",SUBSTITUTE(E900," ","")&lt;&gt;"VariousArtist",E900&lt;&gt;"Various",SUBSTITUTE(E900," ","")&lt;&gt;"AssortedArtists",SUBSTITUTE(E900," ","")&lt;&gt;"AssortedArtist",E900&lt;&gt;"Assorted",SUBSTITUTE(E900," ","")&lt;&gt;"AsortedArtists",SUBSTITUTE(E900," ","")&lt;&gt;"AsortedArtist",E900&lt;&gt;"Asorted",E900&lt;&gt;"Other",,SUBSTITUTE(E900," ","")&lt;&gt;"MiscellaneousArtists",SUBSTITUTE(E900," ","")&lt;&gt;"MiscellaneousArtist",E900&lt;&gt;"Miscellaneous",SUBSTITUTE(E900," ","")&lt;&gt;"MiscelaneousArtists",SUBSTITUTE(E900," ","")&lt;&gt;"MiscelaneousArtist",E900&lt;&gt;"Miscelaneous"),"update Releases set ArtistId=(select ArtistId from Artists where Name=N'"&amp;SUBSTITUTE(trim(E900),"'","''")&amp;"' and EnterpriseId="&amp;EntId&amp;"), SearchKeywords=concat_ws(' ', Name, N'"&amp;SUBSTITUTE(trim(E900),"'","''")&amp;"',(select Name from Labels where LabelId=Releases.LabelId), ReleaseId, UPC, Catalog) where "&amp;IF(A900&lt;&gt;"","UPC="&amp;A900,"Catalog='"&amp;SUBSTITUTE(trim(B900),"'","''")&amp;"'")&amp;" and EnterpriseId="&amp;EntId,IF(and(F900&lt;&gt;"Main Primary Artist",SUBSTITUTE(E900," ","")&lt;&gt;"VariousArtists",SUBSTITUTE(E900," ","")&lt;&gt;"VariousArtist",E900&lt;&gt;"Various",SUBSTITUTE(E900," ","")&lt;&gt;"AssortedArtists",SUBSTITUTE(E900," ","")&lt;&gt;"AssortedArtist",E900&lt;&gt;"Assorted",SUBSTITUTE(E900," ","")&lt;&gt;"AsortedArtists",SUBSTITUTE(E900," ","")&lt;&gt;"AsortedArtist",E900&lt;&gt;"Asorted",E900&lt;&gt;"Other",,SUBSTITUTE(E900," ","")&lt;&gt;"MiscellaneousArtists",SUBSTITUTE(E900," ","")&lt;&gt;"MiscellaneousArtist",E900&lt;&gt;"Miscellaneous",SUBSTITUTE(E900," ","")&lt;&gt;"MiscelaneousArtists",SUBSTITUTE(E900," ","")&lt;&gt;"MiscelaneousArtist",E900&lt;&gt;"Miscelaneous"),"INSERT into Contributors VALUES (newid(), "&amp;IF(F900&lt;&gt;"Primary Artist", "(select RoleId from ContributorRoles where Name='"&amp;F900&amp;"'), 0", "49, 1")&amp; ", null, (select max(ReleaseId) from Releases where "&amp;IF(A900&lt;&gt;"","UPC="&amp;A900,"Catalog='"&amp;SUBSTITUTE(trim(B900),"'","''")&amp;"'")&amp;" and EnterpriseId="&amp;EntId&amp;"), (select ArtistId from Artists where Name=N'"&amp;SUBSTITUTE(trim(E900),"'","''")&amp;"' and EnterpriseId="&amp;EntId&amp;"), null)",""))</f>
        <v>INSERT into Contributors VALUES (newid(), (select RoleId from ContributorRoles where Name='Engineer'), 0, null, (select max(ReleaseId) from Releases where UPC=798239717645 and EnterpriseId=647322), (select ArtistId from Artists where Name=N'PeJota10*' and EnterpriseId=647322), null)</v>
      </c>
    </row>
    <row r="901">
      <c r="A901" s="110">
        <v>7.9823997484E11</v>
      </c>
      <c r="B901" s="84"/>
      <c r="C901" s="134" t="str">
        <f t="array" ref="C901">ifs(and(isblank($A901),isblank($B901)),"", not(iserror(vlookup($A901&amp;$B901,'3) Release_Label'!$D:$D&amp;'3) Release_Label'!$E:$E,1,0))),vlookup($A901&amp;$B901,{'3) Release_Label'!$D:$D&amp;'3) Release_Label'!$E:$E,'3) Release_Label'!$F:$F},2,0), or(and(not(isblank($B901)),$B901=$B900,$A901&lt;&gt;$A900),and(not(isblank($A901)),$A901=$A900,$B901&lt;&gt;$B900)),"ID LISTS UNALIGNED",and($A901&lt;&gt;"",countif('3) Release_Label'!$D:$D,$A901)=0),"NO UPC MATCH in Release_Label",and($B901&lt;&gt;"",countif('3) Release_Label'!$E:$E,$B901)=0),"NO CATALOG ID MATCH in Release_Label",iserror(vlookup($A901&amp;$B901,'3) Release_Label'!$D:$D&amp;'3) Release_Label'!$E:$E,1,0)),"NO UPC-CATALOG ID pair MATCH in Release_Label" )</f>
        <v>Kenjaku</v>
      </c>
      <c r="D901" s="134" t="str">
        <f t="array" ref="D901">ifs(and(isblank($A901),isblank($B901)),"", not(iserror(vlookup($A901&amp;$B901,'3) Release_Label'!$D:$D&amp;'3) Release_Label'!$E:$E,1,0))),vlookup($A901&amp;$B901,{'3) Release_Label'!$D:$D&amp;'3) Release_Label'!$E:$E,'3) Release_Label'!$H:$H},2,0), or(and(not(isblank($B901)),$B901=$B900,$A901&lt;&gt;$A900),and(not(isblank($A901)),$A901=$A900,$B901&lt;&gt;$B900)),"ID LISTS UNALIGNED",and($A901&lt;&gt;"",countif('3) Release_Label'!$D:$D,$A901)=0),"NO UPC MATCH in Release_Label",and($B901&lt;&gt;"",countif('3) Release_Label'!$E:$E,$B901)=0),"NO CATALOG ID MATCH in Release_Label",iserror(vlookup($A901&amp;$B901,'3) Release_Label'!$D:$D&amp;'3) Release_Label'!$E:$E,1,0)),"NO UPC-CATALOG ID pair MATCH in Release_Label" )</f>
        <v/>
      </c>
      <c r="E901" s="96" t="s">
        <v>53</v>
      </c>
      <c r="F901" s="135" t="s">
        <v>667</v>
      </c>
      <c r="G901" s="136" t="str">
        <f t="array" ref="G901">ifs(or($F901="",$F901="Main Primary Artist"),$F901,not(iserror(vlookup($F901,'Reference info'!$J$5:$J$8,1,0))),"Key Artist",not(iserror(vlookup($F901,'Reference info'!$J$38:$J$405,1,0))),"Performer",not(iserror(vlookup($F901,'Reference info'!$J$10:$J$36,1,0))),"Producer &amp; Engineer")</f>
        <v>Producer &amp; Engineer</v>
      </c>
      <c r="I901" s="8" t="str">
        <f>IF(AND(F901="Main Primary Artist",SUBSTITUTE(E901," ","")&lt;&gt;"VariousArtists",SUBSTITUTE(E901," ","")&lt;&gt;"VariousArtist",E901&lt;&gt;"Various",SUBSTITUTE(E901," ","")&lt;&gt;"AssortedArtists",SUBSTITUTE(E901," ","")&lt;&gt;"AssortedArtist",E901&lt;&gt;"Assorted",SUBSTITUTE(E901," ","")&lt;&gt;"AsortedArtists",SUBSTITUTE(E901," ","")&lt;&gt;"AsortedArtist",E901&lt;&gt;"Asorted",E901&lt;&gt;"Other",,SUBSTITUTE(E901," ","")&lt;&gt;"MiscellaneousArtists",SUBSTITUTE(E901," ","")&lt;&gt;"MiscellaneousArtist",E901&lt;&gt;"Miscellaneous",SUBSTITUTE(E901," ","")&lt;&gt;"MiscelaneousArtists",SUBSTITUTE(E901," ","")&lt;&gt;"MiscelaneousArtist",E901&lt;&gt;"Miscelaneous"),"update Releases set ArtistId=(select ArtistId from Artists where Name=N'"&amp;SUBSTITUTE(trim(E901),"'","''")&amp;"' and EnterpriseId="&amp;EntId&amp;"), SearchKeywords=concat_ws(' ', Name, N'"&amp;SUBSTITUTE(trim(E901),"'","''")&amp;"',(select Name from Labels where LabelId=Releases.LabelId), ReleaseId, UPC, Catalog) where "&amp;IF(A901&lt;&gt;"","UPC="&amp;A901,"Catalog='"&amp;SUBSTITUTE(trim(B901),"'","''")&amp;"'")&amp;" and EnterpriseId="&amp;EntId,IF(and(F901&lt;&gt;"Main Primary Artist",SUBSTITUTE(E901," ","")&lt;&gt;"VariousArtists",SUBSTITUTE(E901," ","")&lt;&gt;"VariousArtist",E901&lt;&gt;"Various",SUBSTITUTE(E901," ","")&lt;&gt;"AssortedArtists",SUBSTITUTE(E901," ","")&lt;&gt;"AssortedArtist",E901&lt;&gt;"Assorted",SUBSTITUTE(E901," ","")&lt;&gt;"AsortedArtists",SUBSTITUTE(E901," ","")&lt;&gt;"AsortedArtist",E901&lt;&gt;"Asorted",E901&lt;&gt;"Other",,SUBSTITUTE(E901," ","")&lt;&gt;"MiscellaneousArtists",SUBSTITUTE(E901," ","")&lt;&gt;"MiscellaneousArtist",E901&lt;&gt;"Miscellaneous",SUBSTITUTE(E901," ","")&lt;&gt;"MiscelaneousArtists",SUBSTITUTE(E901," ","")&lt;&gt;"MiscelaneousArtist",E901&lt;&gt;"Miscelaneous"),"INSERT into Contributors VALUES (newid(), "&amp;IF(F901&lt;&gt;"Primary Artist", "(select RoleId from ContributorRoles where Name='"&amp;F901&amp;"'), 0", "49, 1")&amp; ", null, (select max(ReleaseId) from Releases where "&amp;IF(A901&lt;&gt;"","UPC="&amp;A901,"Catalog='"&amp;SUBSTITUTE(trim(B901),"'","''")&amp;"'")&amp;" and EnterpriseId="&amp;EntId&amp;"), (select ArtistId from Artists where Name=N'"&amp;SUBSTITUTE(trim(E901),"'","''")&amp;"' and EnterpriseId="&amp;EntId&amp;"), null)",""))</f>
        <v>INSERT into Contributors VALUES (newid(), (select RoleId from ContributorRoles where Name='Producer'), 0, null, (select max(ReleaseId) from Releases where UPC=798239974840 and EnterpriseId=647322), (select ArtistId from Artists where Name=N'PeJota10*' and EnterpriseId=647322), null)</v>
      </c>
    </row>
    <row r="902">
      <c r="A902" s="110">
        <v>7.9823997484E11</v>
      </c>
      <c r="B902" s="84"/>
      <c r="C902" s="134" t="str">
        <f t="array" ref="C902">ifs(and(isblank($A902),isblank($B902)),"", not(iserror(vlookup($A902&amp;$B902,'3) Release_Label'!$D:$D&amp;'3) Release_Label'!$E:$E,1,0))),vlookup($A902&amp;$B902,{'3) Release_Label'!$D:$D&amp;'3) Release_Label'!$E:$E,'3) Release_Label'!$F:$F},2,0), or(and(not(isblank($B902)),$B902=$B901,$A902&lt;&gt;$A901),and(not(isblank($A902)),$A902=$A901,$B902&lt;&gt;$B901)),"ID LISTS UNALIGNED",and($A902&lt;&gt;"",countif('3) Release_Label'!$D:$D,$A902)=0),"NO UPC MATCH in Release_Label",and($B902&lt;&gt;"",countif('3) Release_Label'!$E:$E,$B902)=0),"NO CATALOG ID MATCH in Release_Label",iserror(vlookup($A902&amp;$B902,'3) Release_Label'!$D:$D&amp;'3) Release_Label'!$E:$E,1,0)),"NO UPC-CATALOG ID pair MATCH in Release_Label" )</f>
        <v>Kenjaku</v>
      </c>
      <c r="D902" s="134" t="str">
        <f t="array" ref="D902">ifs(and(isblank($A902),isblank($B902)),"", not(iserror(vlookup($A902&amp;$B902,'3) Release_Label'!$D:$D&amp;'3) Release_Label'!$E:$E,1,0))),vlookup($A902&amp;$B902,{'3) Release_Label'!$D:$D&amp;'3) Release_Label'!$E:$E,'3) Release_Label'!$H:$H},2,0), or(and(not(isblank($B902)),$B902=$B901,$A902&lt;&gt;$A901),and(not(isblank($A902)),$A902=$A901,$B902&lt;&gt;$B901)),"ID LISTS UNALIGNED",and($A902&lt;&gt;"",countif('3) Release_Label'!$D:$D,$A902)=0),"NO UPC MATCH in Release_Label",and($B902&lt;&gt;"",countif('3) Release_Label'!$E:$E,$B902)=0),"NO CATALOG ID MATCH in Release_Label",iserror(vlookup($A902&amp;$B902,'3) Release_Label'!$D:$D&amp;'3) Release_Label'!$E:$E,1,0)),"NO UPC-CATALOG ID pair MATCH in Release_Label" )</f>
        <v/>
      </c>
      <c r="E902" s="96" t="s">
        <v>53</v>
      </c>
      <c r="F902" s="140" t="s">
        <v>666</v>
      </c>
      <c r="G902" s="136" t="str">
        <f t="array" ref="G902">ifs(or($F902="",$F902="Main Primary Artist"),$F902,not(iserror(vlookup($F902,'Reference info'!$J$5:$J$8,1,0))),"Key Artist",not(iserror(vlookup($F902,'Reference info'!$J$38:$J$405,1,0))),"Performer",not(iserror(vlookup($F902,'Reference info'!$J$10:$J$36,1,0))),"Producer &amp; Engineer")</f>
        <v>Main Primary Artist</v>
      </c>
      <c r="I902" s="8" t="str">
        <f>IF(AND(F902="Main Primary Artist",SUBSTITUTE(E902," ","")&lt;&gt;"VariousArtists",SUBSTITUTE(E902," ","")&lt;&gt;"VariousArtist",E902&lt;&gt;"Various",SUBSTITUTE(E902," ","")&lt;&gt;"AssortedArtists",SUBSTITUTE(E902," ","")&lt;&gt;"AssortedArtist",E902&lt;&gt;"Assorted",SUBSTITUTE(E902," ","")&lt;&gt;"AsortedArtists",SUBSTITUTE(E902," ","")&lt;&gt;"AsortedArtist",E902&lt;&gt;"Asorted",E902&lt;&gt;"Other",,SUBSTITUTE(E902," ","")&lt;&gt;"MiscellaneousArtists",SUBSTITUTE(E902," ","")&lt;&gt;"MiscellaneousArtist",E902&lt;&gt;"Miscellaneous",SUBSTITUTE(E902," ","")&lt;&gt;"MiscelaneousArtists",SUBSTITUTE(E902," ","")&lt;&gt;"MiscelaneousArtist",E902&lt;&gt;"Miscelaneous"),"update Releases set ArtistId=(select ArtistId from Artists where Name=N'"&amp;SUBSTITUTE(trim(E902),"'","''")&amp;"' and EnterpriseId="&amp;EntId&amp;"), SearchKeywords=concat_ws(' ', Name, N'"&amp;SUBSTITUTE(trim(E902),"'","''")&amp;"',(select Name from Labels where LabelId=Releases.LabelId), ReleaseId, UPC, Catalog) where "&amp;IF(A902&lt;&gt;"","UPC="&amp;A902,"Catalog='"&amp;SUBSTITUTE(trim(B902),"'","''")&amp;"'")&amp;" and EnterpriseId="&amp;EntId,IF(and(F902&lt;&gt;"Main Primary Artist",SUBSTITUTE(E902," ","")&lt;&gt;"VariousArtists",SUBSTITUTE(E902," ","")&lt;&gt;"VariousArtist",E902&lt;&gt;"Various",SUBSTITUTE(E902," ","")&lt;&gt;"AssortedArtists",SUBSTITUTE(E902," ","")&lt;&gt;"AssortedArtist",E902&lt;&gt;"Assorted",SUBSTITUTE(E902," ","")&lt;&gt;"AsortedArtists",SUBSTITUTE(E902," ","")&lt;&gt;"AsortedArtist",E902&lt;&gt;"Asorted",E902&lt;&gt;"Other",,SUBSTITUTE(E902," ","")&lt;&gt;"MiscellaneousArtists",SUBSTITUTE(E902," ","")&lt;&gt;"MiscellaneousArtist",E902&lt;&gt;"Miscellaneous",SUBSTITUTE(E902," ","")&lt;&gt;"MiscelaneousArtists",SUBSTITUTE(E902," ","")&lt;&gt;"MiscelaneousArtist",E902&lt;&gt;"Miscelaneous"),"INSERT into Contributors VALUES (newid(), "&amp;IF(F902&lt;&gt;"Primary Artist", "(select RoleId from ContributorRoles where Name='"&amp;F902&amp;"'), 0", "49, 1")&amp; ", null, (select max(ReleaseId) from Releases where "&amp;IF(A902&lt;&gt;"","UPC="&amp;A902,"Catalog='"&amp;SUBSTITUTE(trim(B902),"'","''")&amp;"'")&amp;" and EnterpriseId="&amp;EntId&amp;"), (select ArtistId from Artists where Name=N'"&amp;SUBSTITUTE(trim(E902),"'","''")&amp;"' and EnterpriseId="&amp;EntId&amp;"), null)",""))</f>
        <v>update Releases set ArtistId=(select ArtistId from Artists where Name=N'PeJota10*' and EnterpriseId=647322), SearchKeywords=concat_ws(' ', Name, N'PeJota10*',(select Name from Labels where LabelId=Releases.LabelId), ReleaseId, UPC, Catalog) where UPC=798239974840 and EnterpriseId=647322</v>
      </c>
    </row>
    <row r="903">
      <c r="A903" s="110">
        <v>7.9823997484E11</v>
      </c>
      <c r="B903" s="84"/>
      <c r="C903" s="134" t="str">
        <f t="array" ref="C903">ifs(and(isblank($A903),isblank($B903)),"", not(iserror(vlookup($A903&amp;$B903,'3) Release_Label'!$D:$D&amp;'3) Release_Label'!$E:$E,1,0))),vlookup($A903&amp;$B903,{'3) Release_Label'!$D:$D&amp;'3) Release_Label'!$E:$E,'3) Release_Label'!$F:$F},2,0), or(and(not(isblank($B903)),$B903=$B902,$A903&lt;&gt;$A902),and(not(isblank($A903)),$A903=$A902,$B903&lt;&gt;$B902)),"ID LISTS UNALIGNED",and($A903&lt;&gt;"",countif('3) Release_Label'!$D:$D,$A903)=0),"NO UPC MATCH in Release_Label",and($B903&lt;&gt;"",countif('3) Release_Label'!$E:$E,$B903)=0),"NO CATALOG ID MATCH in Release_Label",iserror(vlookup($A903&amp;$B903,'3) Release_Label'!$D:$D&amp;'3) Release_Label'!$E:$E,1,0)),"NO UPC-CATALOG ID pair MATCH in Release_Label" )</f>
        <v>Kenjaku</v>
      </c>
      <c r="D903" s="134" t="str">
        <f t="array" ref="D903">ifs(and(isblank($A903),isblank($B903)),"", not(iserror(vlookup($A903&amp;$B903,'3) Release_Label'!$D:$D&amp;'3) Release_Label'!$E:$E,1,0))),vlookup($A903&amp;$B903,{'3) Release_Label'!$D:$D&amp;'3) Release_Label'!$E:$E,'3) Release_Label'!$H:$H},2,0), or(and(not(isblank($B903)),$B903=$B902,$A903&lt;&gt;$A902),and(not(isblank($A903)),$A903=$A902,$B903&lt;&gt;$B902)),"ID LISTS UNALIGNED",and($A903&lt;&gt;"",countif('3) Release_Label'!$D:$D,$A903)=0),"NO UPC MATCH in Release_Label",and($B903&lt;&gt;"",countif('3) Release_Label'!$E:$E,$B903)=0),"NO CATALOG ID MATCH in Release_Label",iserror(vlookup($A903&amp;$B903,'3) Release_Label'!$D:$D&amp;'3) Release_Label'!$E:$E,1,0)),"NO UPC-CATALOG ID pair MATCH in Release_Label" )</f>
        <v/>
      </c>
      <c r="E903" s="96" t="s">
        <v>53</v>
      </c>
      <c r="F903" s="135" t="s">
        <v>669</v>
      </c>
      <c r="G903" s="136" t="str">
        <f t="array" ref="G903">ifs(or($F903="",$F903="Main Primary Artist"),$F903,not(iserror(vlookup($F903,'Reference info'!$J$5:$J$8,1,0))),"Key Artist",not(iserror(vlookup($F903,'Reference info'!$J$38:$J$405,1,0))),"Performer",not(iserror(vlookup($F903,'Reference info'!$J$10:$J$36,1,0))),"Producer &amp; Engineer")</f>
        <v>Producer &amp; Engineer</v>
      </c>
      <c r="I903" s="8" t="str">
        <f>IF(AND(F903="Main Primary Artist",SUBSTITUTE(E903," ","")&lt;&gt;"VariousArtists",SUBSTITUTE(E903," ","")&lt;&gt;"VariousArtist",E903&lt;&gt;"Various",SUBSTITUTE(E903," ","")&lt;&gt;"AssortedArtists",SUBSTITUTE(E903," ","")&lt;&gt;"AssortedArtist",E903&lt;&gt;"Assorted",SUBSTITUTE(E903," ","")&lt;&gt;"AsortedArtists",SUBSTITUTE(E903," ","")&lt;&gt;"AsortedArtist",E903&lt;&gt;"Asorted",E903&lt;&gt;"Other",,SUBSTITUTE(E903," ","")&lt;&gt;"MiscellaneousArtists",SUBSTITUTE(E903," ","")&lt;&gt;"MiscellaneousArtist",E903&lt;&gt;"Miscellaneous",SUBSTITUTE(E903," ","")&lt;&gt;"MiscelaneousArtists",SUBSTITUTE(E903," ","")&lt;&gt;"MiscelaneousArtist",E903&lt;&gt;"Miscelaneous"),"update Releases set ArtistId=(select ArtistId from Artists where Name=N'"&amp;SUBSTITUTE(trim(E903),"'","''")&amp;"' and EnterpriseId="&amp;EntId&amp;"), SearchKeywords=concat_ws(' ', Name, N'"&amp;SUBSTITUTE(trim(E903),"'","''")&amp;"',(select Name from Labels where LabelId=Releases.LabelId), ReleaseId, UPC, Catalog) where "&amp;IF(A903&lt;&gt;"","UPC="&amp;A903,"Catalog='"&amp;SUBSTITUTE(trim(B903),"'","''")&amp;"'")&amp;" and EnterpriseId="&amp;EntId,IF(and(F903&lt;&gt;"Main Primary Artist",SUBSTITUTE(E903," ","")&lt;&gt;"VariousArtists",SUBSTITUTE(E903," ","")&lt;&gt;"VariousArtist",E903&lt;&gt;"Various",SUBSTITUTE(E903," ","")&lt;&gt;"AssortedArtists",SUBSTITUTE(E903," ","")&lt;&gt;"AssortedArtist",E903&lt;&gt;"Assorted",SUBSTITUTE(E903," ","")&lt;&gt;"AsortedArtists",SUBSTITUTE(E903," ","")&lt;&gt;"AsortedArtist",E903&lt;&gt;"Asorted",E903&lt;&gt;"Other",,SUBSTITUTE(E903," ","")&lt;&gt;"MiscellaneousArtists",SUBSTITUTE(E903," ","")&lt;&gt;"MiscellaneousArtist",E903&lt;&gt;"Miscellaneous",SUBSTITUTE(E903," ","")&lt;&gt;"MiscelaneousArtists",SUBSTITUTE(E903," ","")&lt;&gt;"MiscelaneousArtist",E903&lt;&gt;"Miscelaneous"),"INSERT into Contributors VALUES (newid(), "&amp;IF(F903&lt;&gt;"Primary Artist", "(select RoleId from ContributorRoles where Name='"&amp;F903&amp;"'), 0", "49, 1")&amp; ", null, (select max(ReleaseId) from Releases where "&amp;IF(A903&lt;&gt;"","UPC="&amp;A903,"Catalog='"&amp;SUBSTITUTE(trim(B903),"'","''")&amp;"'")&amp;" and EnterpriseId="&amp;EntId&amp;"), (select ArtistId from Artists where Name=N'"&amp;SUBSTITUTE(trim(E903),"'","''")&amp;"' and EnterpriseId="&amp;EntId&amp;"), null)",""))</f>
        <v>INSERT into Contributors VALUES (newid(), (select RoleId from ContributorRoles where Name='Engineer'), 0, null, (select max(ReleaseId) from Releases where UPC=798239974840 and EnterpriseId=647322), (select ArtistId from Artists where Name=N'PeJota10*' and EnterpriseId=647322), null)</v>
      </c>
    </row>
    <row r="904">
      <c r="A904" s="110">
        <v>7.98239979241E11</v>
      </c>
      <c r="B904" s="84"/>
      <c r="C904" s="134" t="str">
        <f t="array" ref="C904">ifs(and(isblank($A904),isblank($B904)),"", not(iserror(vlookup($A904&amp;$B904,'3) Release_Label'!$D:$D&amp;'3) Release_Label'!$E:$E,1,0))),vlookup($A904&amp;$B904,{'3) Release_Label'!$D:$D&amp;'3) Release_Label'!$E:$E,'3) Release_Label'!$F:$F},2,0), or(and(not(isblank($B904)),$B904=$B903,$A904&lt;&gt;$A903),and(not(isblank($A904)),$A904=$A903,$B904&lt;&gt;$B903)),"ID LISTS UNALIGNED",and($A904&lt;&gt;"",countif('3) Release_Label'!$D:$D,$A904)=0),"NO UPC MATCH in Release_Label",and($B904&lt;&gt;"",countif('3) Release_Label'!$E:$E,$B904)=0),"NO CATALOG ID MATCH in Release_Label",iserror(vlookup($A904&amp;$B904,'3) Release_Label'!$D:$D&amp;'3) Release_Label'!$E:$E,1,0)),"NO UPC-CATALOG ID pair MATCH in Release_Label" )</f>
        <v>As Nodt
</v>
      </c>
      <c r="D904" s="134" t="str">
        <f t="array" ref="D904">ifs(and(isblank($A904),isblank($B904)),"", not(iserror(vlookup($A904&amp;$B904,'3) Release_Label'!$D:$D&amp;'3) Release_Label'!$E:$E,1,0))),vlookup($A904&amp;$B904,{'3) Release_Label'!$D:$D&amp;'3) Release_Label'!$E:$E,'3) Release_Label'!$H:$H},2,0), or(and(not(isblank($B904)),$B904=$B903,$A904&lt;&gt;$A903),and(not(isblank($A904)),$A904=$A903,$B904&lt;&gt;$B903)),"ID LISTS UNALIGNED",and($A904&lt;&gt;"",countif('3) Release_Label'!$D:$D,$A904)=0),"NO UPC MATCH in Release_Label",and($B904&lt;&gt;"",countif('3) Release_Label'!$E:$E,$B904)=0),"NO CATALOG ID MATCH in Release_Label",iserror(vlookup($A904&amp;$B904,'3) Release_Label'!$D:$D&amp;'3) Release_Label'!$E:$E,1,0)),"NO UPC-CATALOG ID pair MATCH in Release_Label" )</f>
        <v/>
      </c>
      <c r="E904" s="96" t="s">
        <v>71</v>
      </c>
      <c r="F904" s="93" t="s">
        <v>672</v>
      </c>
      <c r="G904" s="136" t="str">
        <f t="array" ref="G904">ifs(or($F904="",$F904="Main Primary Artist"),$F904,not(iserror(vlookup($F904,'Reference info'!$J$5:$J$8,1,0))),"Key Artist",not(iserror(vlookup($F904,'Reference info'!$J$38:$J$405,1,0))),"Performer",not(iserror(vlookup($F904,'Reference info'!$J$10:$J$36,1,0))),"Producer &amp; Engineer")</f>
        <v>Key Artist</v>
      </c>
      <c r="I904" s="8" t="str">
        <f>IF(AND(F904="Main Primary Artist",SUBSTITUTE(E904," ","")&lt;&gt;"VariousArtists",SUBSTITUTE(E904," ","")&lt;&gt;"VariousArtist",E904&lt;&gt;"Various",SUBSTITUTE(E904," ","")&lt;&gt;"AssortedArtists",SUBSTITUTE(E904," ","")&lt;&gt;"AssortedArtist",E904&lt;&gt;"Assorted",SUBSTITUTE(E904," ","")&lt;&gt;"AsortedArtists",SUBSTITUTE(E904," ","")&lt;&gt;"AsortedArtist",E904&lt;&gt;"Asorted",E904&lt;&gt;"Other",,SUBSTITUTE(E904," ","")&lt;&gt;"MiscellaneousArtists",SUBSTITUTE(E904," ","")&lt;&gt;"MiscellaneousArtist",E904&lt;&gt;"Miscellaneous",SUBSTITUTE(E904," ","")&lt;&gt;"MiscelaneousArtists",SUBSTITUTE(E904," ","")&lt;&gt;"MiscelaneousArtist",E904&lt;&gt;"Miscelaneous"),"update Releases set ArtistId=(select ArtistId from Artists where Name=N'"&amp;SUBSTITUTE(trim(E904),"'","''")&amp;"' and EnterpriseId="&amp;EntId&amp;"), SearchKeywords=concat_ws(' ', Name, N'"&amp;SUBSTITUTE(trim(E904),"'","''")&amp;"',(select Name from Labels where LabelId=Releases.LabelId), ReleaseId, UPC, Catalog) where "&amp;IF(A904&lt;&gt;"","UPC="&amp;A904,"Catalog='"&amp;SUBSTITUTE(trim(B904),"'","''")&amp;"'")&amp;" and EnterpriseId="&amp;EntId,IF(and(F904&lt;&gt;"Main Primary Artist",SUBSTITUTE(E904," ","")&lt;&gt;"VariousArtists",SUBSTITUTE(E904," ","")&lt;&gt;"VariousArtist",E904&lt;&gt;"Various",SUBSTITUTE(E904," ","")&lt;&gt;"AssortedArtists",SUBSTITUTE(E904," ","")&lt;&gt;"AssortedArtist",E904&lt;&gt;"Assorted",SUBSTITUTE(E904," ","")&lt;&gt;"AsortedArtists",SUBSTITUTE(E904," ","")&lt;&gt;"AsortedArtist",E904&lt;&gt;"Asorted",E904&lt;&gt;"Other",,SUBSTITUTE(E904," ","")&lt;&gt;"MiscellaneousArtists",SUBSTITUTE(E904," ","")&lt;&gt;"MiscellaneousArtist",E904&lt;&gt;"Miscellaneous",SUBSTITUTE(E904," ","")&lt;&gt;"MiscelaneousArtists",SUBSTITUTE(E904," ","")&lt;&gt;"MiscelaneousArtist",E904&lt;&gt;"Miscelaneous"),"INSERT into Contributors VALUES (newid(), "&amp;IF(F904&lt;&gt;"Primary Artist", "(select RoleId from ContributorRoles where Name='"&amp;F904&amp;"'), 0", "49, 1")&amp; ", null, (select max(ReleaseId) from Releases where "&amp;IF(A904&lt;&gt;"","UPC="&amp;A904,"Catalog='"&amp;SUBSTITUTE(trim(B904),"'","''")&amp;"'")&amp;" and EnterpriseId="&amp;EntId&amp;"), (select ArtistId from Artists where Name=N'"&amp;SUBSTITUTE(trim(E904),"'","''")&amp;"' and EnterpriseId="&amp;EntId&amp;"), null)",""))</f>
        <v>INSERT into Contributors VALUES (newid(), (select RoleId from ContributorRoles where Name='Featuring'), 0, null, (select max(ReleaseId) from Releases where UPC=798239979241 and EnterpriseId=647322), (select ArtistId from Artists where Name=N'Gabriza' and EnterpriseId=647322), null)</v>
      </c>
    </row>
    <row r="905">
      <c r="A905" s="110">
        <v>8.21555571476E11</v>
      </c>
      <c r="B905" s="84"/>
      <c r="C905" s="134" t="str">
        <f t="array" ref="C905">ifs(and(isblank($A905),isblank($B905)),"", not(iserror(vlookup($A905&amp;$B905,'3) Release_Label'!$D:$D&amp;'3) Release_Label'!$E:$E,1,0))),vlookup($A905&amp;$B905,{'3) Release_Label'!$D:$D&amp;'3) Release_Label'!$E:$E,'3) Release_Label'!$F:$F},2,0), or(and(not(isblank($B905)),$B905=$B904,$A905&lt;&gt;$A904),and(not(isblank($A905)),$A905=$A904,$B905&lt;&gt;$B904)),"ID LISTS UNALIGNED",and($A905&lt;&gt;"",countif('3) Release_Label'!$D:$D,$A905)=0),"NO UPC MATCH in Release_Label",and($B905&lt;&gt;"",countif('3) Release_Label'!$E:$E,$B905)=0),"NO CATALOG ID MATCH in Release_Label",iserror(vlookup($A905&amp;$B905,'3) Release_Label'!$D:$D&amp;'3) Release_Label'!$E:$E,1,0)),"NO UPC-CATALOG ID pair MATCH in Release_Label" )</f>
        <v>Robozão</v>
      </c>
      <c r="D905" s="134" t="str">
        <f t="array" ref="D905">ifs(and(isblank($A905),isblank($B905)),"", not(iserror(vlookup($A905&amp;$B905,'3) Release_Label'!$D:$D&amp;'3) Release_Label'!$E:$E,1,0))),vlookup($A905&amp;$B905,{'3) Release_Label'!$D:$D&amp;'3) Release_Label'!$E:$E,'3) Release_Label'!$H:$H},2,0), or(and(not(isblank($B905)),$B905=$B904,$A905&lt;&gt;$A904),and(not(isblank($A905)),$A905=$A904,$B905&lt;&gt;$B904)),"ID LISTS UNALIGNED",and($A905&lt;&gt;"",countif('3) Release_Label'!$D:$D,$A905)=0),"NO UPC MATCH in Release_Label",and($B905&lt;&gt;"",countif('3) Release_Label'!$E:$E,$B905)=0),"NO CATALOG ID MATCH in Release_Label",iserror(vlookup($A905&amp;$B905,'3) Release_Label'!$D:$D&amp;'3) Release_Label'!$E:$E,1,0)),"NO UPC-CATALOG ID pair MATCH in Release_Label" )</f>
        <v>Speed Up</v>
      </c>
      <c r="E905" s="96" t="s">
        <v>53</v>
      </c>
      <c r="F905" s="135" t="s">
        <v>667</v>
      </c>
      <c r="G905" s="136" t="str">
        <f t="array" ref="G905">ifs(or($F905="",$F905="Main Primary Artist"),$F905,not(iserror(vlookup($F905,'Reference info'!$J$5:$J$8,1,0))),"Key Artist",not(iserror(vlookup($F905,'Reference info'!$J$38:$J$405,1,0))),"Performer",not(iserror(vlookup($F905,'Reference info'!$J$10:$J$36,1,0))),"Producer &amp; Engineer")</f>
        <v>Producer &amp; Engineer</v>
      </c>
      <c r="I905" s="8" t="str">
        <f>IF(AND(F905="Main Primary Artist",SUBSTITUTE(E905," ","")&lt;&gt;"VariousArtists",SUBSTITUTE(E905," ","")&lt;&gt;"VariousArtist",E905&lt;&gt;"Various",SUBSTITUTE(E905," ","")&lt;&gt;"AssortedArtists",SUBSTITUTE(E905," ","")&lt;&gt;"AssortedArtist",E905&lt;&gt;"Assorted",SUBSTITUTE(E905," ","")&lt;&gt;"AsortedArtists",SUBSTITUTE(E905," ","")&lt;&gt;"AsortedArtist",E905&lt;&gt;"Asorted",E905&lt;&gt;"Other",,SUBSTITUTE(E905," ","")&lt;&gt;"MiscellaneousArtists",SUBSTITUTE(E905," ","")&lt;&gt;"MiscellaneousArtist",E905&lt;&gt;"Miscellaneous",SUBSTITUTE(E905," ","")&lt;&gt;"MiscelaneousArtists",SUBSTITUTE(E905," ","")&lt;&gt;"MiscelaneousArtist",E905&lt;&gt;"Miscelaneous"),"update Releases set ArtistId=(select ArtistId from Artists where Name=N'"&amp;SUBSTITUTE(trim(E905),"'","''")&amp;"' and EnterpriseId="&amp;EntId&amp;"), SearchKeywords=concat_ws(' ', Name, N'"&amp;SUBSTITUTE(trim(E905),"'","''")&amp;"',(select Name from Labels where LabelId=Releases.LabelId), ReleaseId, UPC, Catalog) where "&amp;IF(A905&lt;&gt;"","UPC="&amp;A905,"Catalog='"&amp;SUBSTITUTE(trim(B905),"'","''")&amp;"'")&amp;" and EnterpriseId="&amp;EntId,IF(and(F905&lt;&gt;"Main Primary Artist",SUBSTITUTE(E905," ","")&lt;&gt;"VariousArtists",SUBSTITUTE(E905," ","")&lt;&gt;"VariousArtist",E905&lt;&gt;"Various",SUBSTITUTE(E905," ","")&lt;&gt;"AssortedArtists",SUBSTITUTE(E905," ","")&lt;&gt;"AssortedArtist",E905&lt;&gt;"Assorted",SUBSTITUTE(E905," ","")&lt;&gt;"AsortedArtists",SUBSTITUTE(E905," ","")&lt;&gt;"AsortedArtist",E905&lt;&gt;"Asorted",E905&lt;&gt;"Other",,SUBSTITUTE(E905," ","")&lt;&gt;"MiscellaneousArtists",SUBSTITUTE(E905," ","")&lt;&gt;"MiscellaneousArtist",E905&lt;&gt;"Miscellaneous",SUBSTITUTE(E905," ","")&lt;&gt;"MiscelaneousArtists",SUBSTITUTE(E905," ","")&lt;&gt;"MiscelaneousArtist",E905&lt;&gt;"Miscelaneous"),"INSERT into Contributors VALUES (newid(), "&amp;IF(F905&lt;&gt;"Primary Artist", "(select RoleId from ContributorRoles where Name='"&amp;F905&amp;"'), 0", "49, 1")&amp; ", null, (select max(ReleaseId) from Releases where "&amp;IF(A905&lt;&gt;"","UPC="&amp;A905,"Catalog='"&amp;SUBSTITUTE(trim(B905),"'","''")&amp;"'")&amp;" and EnterpriseId="&amp;EntId&amp;"), (select ArtistId from Artists where Name=N'"&amp;SUBSTITUTE(trim(E905),"'","''")&amp;"' and EnterpriseId="&amp;EntId&amp;"), null)",""))</f>
        <v>INSERT into Contributors VALUES (newid(), (select RoleId from ContributorRoles where Name='Producer'), 0, null, (select max(ReleaseId) from Releases where UPC=821555571476 and EnterpriseId=647322), (select ArtistId from Artists where Name=N'PeJota10*' and EnterpriseId=647322), null)</v>
      </c>
    </row>
    <row r="906">
      <c r="A906" s="110">
        <v>8.21555571476E11</v>
      </c>
      <c r="B906" s="84"/>
      <c r="C906" s="134" t="str">
        <f t="array" ref="C906">ifs(and(isblank($A906),isblank($B906)),"", not(iserror(vlookup($A906&amp;$B906,'3) Release_Label'!$D:$D&amp;'3) Release_Label'!$E:$E,1,0))),vlookup($A906&amp;$B906,{'3) Release_Label'!$D:$D&amp;'3) Release_Label'!$E:$E,'3) Release_Label'!$F:$F},2,0), or(and(not(isblank($B906)),$B906=$B905,$A906&lt;&gt;$A905),and(not(isblank($A906)),$A906=$A905,$B906&lt;&gt;$B905)),"ID LISTS UNALIGNED",and($A906&lt;&gt;"",countif('3) Release_Label'!$D:$D,$A906)=0),"NO UPC MATCH in Release_Label",and($B906&lt;&gt;"",countif('3) Release_Label'!$E:$E,$B906)=0),"NO CATALOG ID MATCH in Release_Label",iserror(vlookup($A906&amp;$B906,'3) Release_Label'!$D:$D&amp;'3) Release_Label'!$E:$E,1,0)),"NO UPC-CATALOG ID pair MATCH in Release_Label" )</f>
        <v>Robozão</v>
      </c>
      <c r="D906" s="134" t="str">
        <f t="array" ref="D906">ifs(and(isblank($A906),isblank($B906)),"", not(iserror(vlookup($A906&amp;$B906,'3) Release_Label'!$D:$D&amp;'3) Release_Label'!$E:$E,1,0))),vlookup($A906&amp;$B906,{'3) Release_Label'!$D:$D&amp;'3) Release_Label'!$E:$E,'3) Release_Label'!$H:$H},2,0), or(and(not(isblank($B906)),$B906=$B905,$A906&lt;&gt;$A905),and(not(isblank($A906)),$A906=$A905,$B906&lt;&gt;$B905)),"ID LISTS UNALIGNED",and($A906&lt;&gt;"",countif('3) Release_Label'!$D:$D,$A906)=0),"NO UPC MATCH in Release_Label",and($B906&lt;&gt;"",countif('3) Release_Label'!$E:$E,$B906)=0),"NO CATALOG ID MATCH in Release_Label",iserror(vlookup($A906&amp;$B906,'3) Release_Label'!$D:$D&amp;'3) Release_Label'!$E:$E,1,0)),"NO UPC-CATALOG ID pair MATCH in Release_Label" )</f>
        <v>Speed Up</v>
      </c>
      <c r="E906" s="96" t="s">
        <v>53</v>
      </c>
      <c r="F906" s="140" t="s">
        <v>666</v>
      </c>
      <c r="G906" s="136" t="str">
        <f t="array" ref="G906">ifs(or($F906="",$F906="Main Primary Artist"),$F906,not(iserror(vlookup($F906,'Reference info'!$J$5:$J$8,1,0))),"Key Artist",not(iserror(vlookup($F906,'Reference info'!$J$38:$J$405,1,0))),"Performer",not(iserror(vlookup($F906,'Reference info'!$J$10:$J$36,1,0))),"Producer &amp; Engineer")</f>
        <v>Main Primary Artist</v>
      </c>
      <c r="I906" s="8" t="str">
        <f>IF(AND(F906="Main Primary Artist",SUBSTITUTE(E906," ","")&lt;&gt;"VariousArtists",SUBSTITUTE(E906," ","")&lt;&gt;"VariousArtist",E906&lt;&gt;"Various",SUBSTITUTE(E906," ","")&lt;&gt;"AssortedArtists",SUBSTITUTE(E906," ","")&lt;&gt;"AssortedArtist",E906&lt;&gt;"Assorted",SUBSTITUTE(E906," ","")&lt;&gt;"AsortedArtists",SUBSTITUTE(E906," ","")&lt;&gt;"AsortedArtist",E906&lt;&gt;"Asorted",E906&lt;&gt;"Other",,SUBSTITUTE(E906," ","")&lt;&gt;"MiscellaneousArtists",SUBSTITUTE(E906," ","")&lt;&gt;"MiscellaneousArtist",E906&lt;&gt;"Miscellaneous",SUBSTITUTE(E906," ","")&lt;&gt;"MiscelaneousArtists",SUBSTITUTE(E906," ","")&lt;&gt;"MiscelaneousArtist",E906&lt;&gt;"Miscelaneous"),"update Releases set ArtistId=(select ArtistId from Artists where Name=N'"&amp;SUBSTITUTE(trim(E906),"'","''")&amp;"' and EnterpriseId="&amp;EntId&amp;"), SearchKeywords=concat_ws(' ', Name, N'"&amp;SUBSTITUTE(trim(E906),"'","''")&amp;"',(select Name from Labels where LabelId=Releases.LabelId), ReleaseId, UPC, Catalog) where "&amp;IF(A906&lt;&gt;"","UPC="&amp;A906,"Catalog='"&amp;SUBSTITUTE(trim(B906),"'","''")&amp;"'")&amp;" and EnterpriseId="&amp;EntId,IF(and(F906&lt;&gt;"Main Primary Artist",SUBSTITUTE(E906," ","")&lt;&gt;"VariousArtists",SUBSTITUTE(E906," ","")&lt;&gt;"VariousArtist",E906&lt;&gt;"Various",SUBSTITUTE(E906," ","")&lt;&gt;"AssortedArtists",SUBSTITUTE(E906," ","")&lt;&gt;"AssortedArtist",E906&lt;&gt;"Assorted",SUBSTITUTE(E906," ","")&lt;&gt;"AsortedArtists",SUBSTITUTE(E906," ","")&lt;&gt;"AsortedArtist",E906&lt;&gt;"Asorted",E906&lt;&gt;"Other",,SUBSTITUTE(E906," ","")&lt;&gt;"MiscellaneousArtists",SUBSTITUTE(E906," ","")&lt;&gt;"MiscellaneousArtist",E906&lt;&gt;"Miscellaneous",SUBSTITUTE(E906," ","")&lt;&gt;"MiscelaneousArtists",SUBSTITUTE(E906," ","")&lt;&gt;"MiscelaneousArtist",E906&lt;&gt;"Miscelaneous"),"INSERT into Contributors VALUES (newid(), "&amp;IF(F906&lt;&gt;"Primary Artist", "(select RoleId from ContributorRoles where Name='"&amp;F906&amp;"'), 0", "49, 1")&amp; ", null, (select max(ReleaseId) from Releases where "&amp;IF(A906&lt;&gt;"","UPC="&amp;A906,"Catalog='"&amp;SUBSTITUTE(trim(B906),"'","''")&amp;"'")&amp;" and EnterpriseId="&amp;EntId&amp;"), (select ArtistId from Artists where Name=N'"&amp;SUBSTITUTE(trim(E906),"'","''")&amp;"' and EnterpriseId="&amp;EntId&amp;"), null)",""))</f>
        <v>update Releases set ArtistId=(select ArtistId from Artists where Name=N'PeJota10*' and EnterpriseId=647322), SearchKeywords=concat_ws(' ', Name, N'PeJota10*',(select Name from Labels where LabelId=Releases.LabelId), ReleaseId, UPC, Catalog) where UPC=821555571476 and EnterpriseId=647322</v>
      </c>
    </row>
    <row r="907">
      <c r="A907" s="110">
        <v>8.21555571476E11</v>
      </c>
      <c r="B907" s="84"/>
      <c r="C907" s="134" t="str">
        <f t="array" ref="C907">ifs(and(isblank($A907),isblank($B907)),"", not(iserror(vlookup($A907&amp;$B907,'3) Release_Label'!$D:$D&amp;'3) Release_Label'!$E:$E,1,0))),vlookup($A907&amp;$B907,{'3) Release_Label'!$D:$D&amp;'3) Release_Label'!$E:$E,'3) Release_Label'!$F:$F},2,0), or(and(not(isblank($B907)),$B907=$B906,$A907&lt;&gt;$A906),and(not(isblank($A907)),$A907=$A906,$B907&lt;&gt;$B906)),"ID LISTS UNALIGNED",and($A907&lt;&gt;"",countif('3) Release_Label'!$D:$D,$A907)=0),"NO UPC MATCH in Release_Label",and($B907&lt;&gt;"",countif('3) Release_Label'!$E:$E,$B907)=0),"NO CATALOG ID MATCH in Release_Label",iserror(vlookup($A907&amp;$B907,'3) Release_Label'!$D:$D&amp;'3) Release_Label'!$E:$E,1,0)),"NO UPC-CATALOG ID pair MATCH in Release_Label" )</f>
        <v>Robozão</v>
      </c>
      <c r="D907" s="134" t="str">
        <f t="array" ref="D907">ifs(and(isblank($A907),isblank($B907)),"", not(iserror(vlookup($A907&amp;$B907,'3) Release_Label'!$D:$D&amp;'3) Release_Label'!$E:$E,1,0))),vlookup($A907&amp;$B907,{'3) Release_Label'!$D:$D&amp;'3) Release_Label'!$E:$E,'3) Release_Label'!$H:$H},2,0), or(and(not(isblank($B907)),$B907=$B906,$A907&lt;&gt;$A906),and(not(isblank($A907)),$A907=$A906,$B907&lt;&gt;$B906)),"ID LISTS UNALIGNED",and($A907&lt;&gt;"",countif('3) Release_Label'!$D:$D,$A907)=0),"NO UPC MATCH in Release_Label",and($B907&lt;&gt;"",countif('3) Release_Label'!$E:$E,$B907)=0),"NO CATALOG ID MATCH in Release_Label",iserror(vlookup($A907&amp;$B907,'3) Release_Label'!$D:$D&amp;'3) Release_Label'!$E:$E,1,0)),"NO UPC-CATALOG ID pair MATCH in Release_Label" )</f>
        <v>Speed Up</v>
      </c>
      <c r="E907" s="96" t="s">
        <v>53</v>
      </c>
      <c r="F907" s="135" t="s">
        <v>669</v>
      </c>
      <c r="G907" s="136" t="str">
        <f t="array" ref="G907">ifs(or($F907="",$F907="Main Primary Artist"),$F907,not(iserror(vlookup($F907,'Reference info'!$J$5:$J$8,1,0))),"Key Artist",not(iserror(vlookup($F907,'Reference info'!$J$38:$J$405,1,0))),"Performer",not(iserror(vlookup($F907,'Reference info'!$J$10:$J$36,1,0))),"Producer &amp; Engineer")</f>
        <v>Producer &amp; Engineer</v>
      </c>
      <c r="I907" s="8" t="str">
        <f>IF(AND(F907="Main Primary Artist",SUBSTITUTE(E907," ","")&lt;&gt;"VariousArtists",SUBSTITUTE(E907," ","")&lt;&gt;"VariousArtist",E907&lt;&gt;"Various",SUBSTITUTE(E907," ","")&lt;&gt;"AssortedArtists",SUBSTITUTE(E907," ","")&lt;&gt;"AssortedArtist",E907&lt;&gt;"Assorted",SUBSTITUTE(E907," ","")&lt;&gt;"AsortedArtists",SUBSTITUTE(E907," ","")&lt;&gt;"AsortedArtist",E907&lt;&gt;"Asorted",E907&lt;&gt;"Other",,SUBSTITUTE(E907," ","")&lt;&gt;"MiscellaneousArtists",SUBSTITUTE(E907," ","")&lt;&gt;"MiscellaneousArtist",E907&lt;&gt;"Miscellaneous",SUBSTITUTE(E907," ","")&lt;&gt;"MiscelaneousArtists",SUBSTITUTE(E907," ","")&lt;&gt;"MiscelaneousArtist",E907&lt;&gt;"Miscelaneous"),"update Releases set ArtistId=(select ArtistId from Artists where Name=N'"&amp;SUBSTITUTE(trim(E907),"'","''")&amp;"' and EnterpriseId="&amp;EntId&amp;"), SearchKeywords=concat_ws(' ', Name, N'"&amp;SUBSTITUTE(trim(E907),"'","''")&amp;"',(select Name from Labels where LabelId=Releases.LabelId), ReleaseId, UPC, Catalog) where "&amp;IF(A907&lt;&gt;"","UPC="&amp;A907,"Catalog='"&amp;SUBSTITUTE(trim(B907),"'","''")&amp;"'")&amp;" and EnterpriseId="&amp;EntId,IF(and(F907&lt;&gt;"Main Primary Artist",SUBSTITUTE(E907," ","")&lt;&gt;"VariousArtists",SUBSTITUTE(E907," ","")&lt;&gt;"VariousArtist",E907&lt;&gt;"Various",SUBSTITUTE(E907," ","")&lt;&gt;"AssortedArtists",SUBSTITUTE(E907," ","")&lt;&gt;"AssortedArtist",E907&lt;&gt;"Assorted",SUBSTITUTE(E907," ","")&lt;&gt;"AsortedArtists",SUBSTITUTE(E907," ","")&lt;&gt;"AsortedArtist",E907&lt;&gt;"Asorted",E907&lt;&gt;"Other",,SUBSTITUTE(E907," ","")&lt;&gt;"MiscellaneousArtists",SUBSTITUTE(E907," ","")&lt;&gt;"MiscellaneousArtist",E907&lt;&gt;"Miscellaneous",SUBSTITUTE(E907," ","")&lt;&gt;"MiscelaneousArtists",SUBSTITUTE(E907," ","")&lt;&gt;"MiscelaneousArtist",E907&lt;&gt;"Miscelaneous"),"INSERT into Contributors VALUES (newid(), "&amp;IF(F907&lt;&gt;"Primary Artist", "(select RoleId from ContributorRoles where Name='"&amp;F907&amp;"'), 0", "49, 1")&amp; ", null, (select max(ReleaseId) from Releases where "&amp;IF(A907&lt;&gt;"","UPC="&amp;A907,"Catalog='"&amp;SUBSTITUTE(trim(B907),"'","''")&amp;"'")&amp;" and EnterpriseId="&amp;EntId&amp;"), (select ArtistId from Artists where Name=N'"&amp;SUBSTITUTE(trim(E907),"'","''")&amp;"' and EnterpriseId="&amp;EntId&amp;"), null)",""))</f>
        <v>INSERT into Contributors VALUES (newid(), (select RoleId from ContributorRoles where Name='Engineer'), 0, null, (select max(ReleaseId) from Releases where UPC=821555571476 and EnterpriseId=647322), (select ArtistId from Artists where Name=N'PeJota10*' and EnterpriseId=647322), null)</v>
      </c>
    </row>
    <row r="908">
      <c r="A908" s="110">
        <v>8.2155557149E11</v>
      </c>
      <c r="B908" s="84"/>
      <c r="C908" s="134" t="str">
        <f t="array" ref="C908">ifs(and(isblank($A908),isblank($B908)),"", not(iserror(vlookup($A908&amp;$B908,'3) Release_Label'!$D:$D&amp;'3) Release_Label'!$E:$E,1,0))),vlookup($A908&amp;$B908,{'3) Release_Label'!$D:$D&amp;'3) Release_Label'!$E:$E,'3) Release_Label'!$F:$F},2,0), or(and(not(isblank($B908)),$B908=$B907,$A908&lt;&gt;$A907),and(not(isblank($A908)),$A908=$A907,$B908&lt;&gt;$B907)),"ID LISTS UNALIGNED",and($A908&lt;&gt;"",countif('3) Release_Label'!$D:$D,$A908)=0),"NO UPC MATCH in Release_Label",and($B908&lt;&gt;"",countif('3) Release_Label'!$E:$E,$B908)=0),"NO CATALOG ID MATCH in Release_Label",iserror(vlookup($A908&amp;$B908,'3) Release_Label'!$D:$D&amp;'3) Release_Label'!$E:$E,1,0)),"NO UPC-CATALOG ID pair MATCH in Release_Label" )</f>
        <v>Robozão</v>
      </c>
      <c r="D908" s="134" t="str">
        <f t="array" ref="D908">ifs(and(isblank($A908),isblank($B908)),"", not(iserror(vlookup($A908&amp;$B908,'3) Release_Label'!$D:$D&amp;'3) Release_Label'!$E:$E,1,0))),vlookup($A908&amp;$B908,{'3) Release_Label'!$D:$D&amp;'3) Release_Label'!$E:$E,'3) Release_Label'!$H:$H},2,0), or(and(not(isblank($B908)),$B908=$B907,$A908&lt;&gt;$A907),and(not(isblank($A908)),$A908=$A907,$B908&lt;&gt;$B907)),"ID LISTS UNALIGNED",and($A908&lt;&gt;"",countif('3) Release_Label'!$D:$D,$A908)=0),"NO UPC MATCH in Release_Label",and($B908&lt;&gt;"",countif('3) Release_Label'!$E:$E,$B908)=0),"NO CATALOG ID MATCH in Release_Label",iserror(vlookup($A908&amp;$B908,'3) Release_Label'!$D:$D&amp;'3) Release_Label'!$E:$E,1,0)),"NO UPC-CATALOG ID pair MATCH in Release_Label" )</f>
        <v/>
      </c>
      <c r="E908" s="96" t="s">
        <v>53</v>
      </c>
      <c r="F908" s="135" t="s">
        <v>667</v>
      </c>
      <c r="G908" s="136" t="str">
        <f t="array" ref="G908">ifs(or($F908="",$F908="Main Primary Artist"),$F908,not(iserror(vlookup($F908,'Reference info'!$J$5:$J$8,1,0))),"Key Artist",not(iserror(vlookup($F908,'Reference info'!$J$38:$J$405,1,0))),"Performer",not(iserror(vlookup($F908,'Reference info'!$J$10:$J$36,1,0))),"Producer &amp; Engineer")</f>
        <v>Producer &amp; Engineer</v>
      </c>
      <c r="I908" s="8" t="str">
        <f>IF(AND(F908="Main Primary Artist",SUBSTITUTE(E908," ","")&lt;&gt;"VariousArtists",SUBSTITUTE(E908," ","")&lt;&gt;"VariousArtist",E908&lt;&gt;"Various",SUBSTITUTE(E908," ","")&lt;&gt;"AssortedArtists",SUBSTITUTE(E908," ","")&lt;&gt;"AssortedArtist",E908&lt;&gt;"Assorted",SUBSTITUTE(E908," ","")&lt;&gt;"AsortedArtists",SUBSTITUTE(E908," ","")&lt;&gt;"AsortedArtist",E908&lt;&gt;"Asorted",E908&lt;&gt;"Other",,SUBSTITUTE(E908," ","")&lt;&gt;"MiscellaneousArtists",SUBSTITUTE(E908," ","")&lt;&gt;"MiscellaneousArtist",E908&lt;&gt;"Miscellaneous",SUBSTITUTE(E908," ","")&lt;&gt;"MiscelaneousArtists",SUBSTITUTE(E908," ","")&lt;&gt;"MiscelaneousArtist",E908&lt;&gt;"Miscelaneous"),"update Releases set ArtistId=(select ArtistId from Artists where Name=N'"&amp;SUBSTITUTE(trim(E908),"'","''")&amp;"' and EnterpriseId="&amp;EntId&amp;"), SearchKeywords=concat_ws(' ', Name, N'"&amp;SUBSTITUTE(trim(E908),"'","''")&amp;"',(select Name from Labels where LabelId=Releases.LabelId), ReleaseId, UPC, Catalog) where "&amp;IF(A908&lt;&gt;"","UPC="&amp;A908,"Catalog='"&amp;SUBSTITUTE(trim(B908),"'","''")&amp;"'")&amp;" and EnterpriseId="&amp;EntId,IF(and(F908&lt;&gt;"Main Primary Artist",SUBSTITUTE(E908," ","")&lt;&gt;"VariousArtists",SUBSTITUTE(E908," ","")&lt;&gt;"VariousArtist",E908&lt;&gt;"Various",SUBSTITUTE(E908," ","")&lt;&gt;"AssortedArtists",SUBSTITUTE(E908," ","")&lt;&gt;"AssortedArtist",E908&lt;&gt;"Assorted",SUBSTITUTE(E908," ","")&lt;&gt;"AsortedArtists",SUBSTITUTE(E908," ","")&lt;&gt;"AsortedArtist",E908&lt;&gt;"Asorted",E908&lt;&gt;"Other",,SUBSTITUTE(E908," ","")&lt;&gt;"MiscellaneousArtists",SUBSTITUTE(E908," ","")&lt;&gt;"MiscellaneousArtist",E908&lt;&gt;"Miscellaneous",SUBSTITUTE(E908," ","")&lt;&gt;"MiscelaneousArtists",SUBSTITUTE(E908," ","")&lt;&gt;"MiscelaneousArtist",E908&lt;&gt;"Miscelaneous"),"INSERT into Contributors VALUES (newid(), "&amp;IF(F908&lt;&gt;"Primary Artist", "(select RoleId from ContributorRoles where Name='"&amp;F908&amp;"'), 0", "49, 1")&amp; ", null, (select max(ReleaseId) from Releases where "&amp;IF(A908&lt;&gt;"","UPC="&amp;A908,"Catalog='"&amp;SUBSTITUTE(trim(B908),"'","''")&amp;"'")&amp;" and EnterpriseId="&amp;EntId&amp;"), (select ArtistId from Artists where Name=N'"&amp;SUBSTITUTE(trim(E908),"'","''")&amp;"' and EnterpriseId="&amp;EntId&amp;"), null)",""))</f>
        <v>INSERT into Contributors VALUES (newid(), (select RoleId from ContributorRoles where Name='Producer'), 0, null, (select max(ReleaseId) from Releases where UPC=821555571490 and EnterpriseId=647322), (select ArtistId from Artists where Name=N'PeJota10*' and EnterpriseId=647322), null)</v>
      </c>
    </row>
    <row r="909">
      <c r="A909" s="110">
        <v>8.2155557149E11</v>
      </c>
      <c r="B909" s="84"/>
      <c r="C909" s="134" t="str">
        <f t="array" ref="C909">ifs(and(isblank($A909),isblank($B909)),"", not(iserror(vlookup($A909&amp;$B909,'3) Release_Label'!$D:$D&amp;'3) Release_Label'!$E:$E,1,0))),vlookup($A909&amp;$B909,{'3) Release_Label'!$D:$D&amp;'3) Release_Label'!$E:$E,'3) Release_Label'!$F:$F},2,0), or(and(not(isblank($B909)),$B909=$B908,$A909&lt;&gt;$A908),and(not(isblank($A909)),$A909=$A908,$B909&lt;&gt;$B908)),"ID LISTS UNALIGNED",and($A909&lt;&gt;"",countif('3) Release_Label'!$D:$D,$A909)=0),"NO UPC MATCH in Release_Label",and($B909&lt;&gt;"",countif('3) Release_Label'!$E:$E,$B909)=0),"NO CATALOG ID MATCH in Release_Label",iserror(vlookup($A909&amp;$B909,'3) Release_Label'!$D:$D&amp;'3) Release_Label'!$E:$E,1,0)),"NO UPC-CATALOG ID pair MATCH in Release_Label" )</f>
        <v>Robozão</v>
      </c>
      <c r="D909" s="134" t="str">
        <f t="array" ref="D909">ifs(and(isblank($A909),isblank($B909)),"", not(iserror(vlookup($A909&amp;$B909,'3) Release_Label'!$D:$D&amp;'3) Release_Label'!$E:$E,1,0))),vlookup($A909&amp;$B909,{'3) Release_Label'!$D:$D&amp;'3) Release_Label'!$E:$E,'3) Release_Label'!$H:$H},2,0), or(and(not(isblank($B909)),$B909=$B908,$A909&lt;&gt;$A908),and(not(isblank($A909)),$A909=$A908,$B909&lt;&gt;$B908)),"ID LISTS UNALIGNED",and($A909&lt;&gt;"",countif('3) Release_Label'!$D:$D,$A909)=0),"NO UPC MATCH in Release_Label",and($B909&lt;&gt;"",countif('3) Release_Label'!$E:$E,$B909)=0),"NO CATALOG ID MATCH in Release_Label",iserror(vlookup($A909&amp;$B909,'3) Release_Label'!$D:$D&amp;'3) Release_Label'!$E:$E,1,0)),"NO UPC-CATALOG ID pair MATCH in Release_Label" )</f>
        <v/>
      </c>
      <c r="E909" s="96" t="s">
        <v>53</v>
      </c>
      <c r="F909" s="140" t="s">
        <v>666</v>
      </c>
      <c r="G909" s="136" t="str">
        <f t="array" ref="G909">ifs(or($F909="",$F909="Main Primary Artist"),$F909,not(iserror(vlookup($F909,'Reference info'!$J$5:$J$8,1,0))),"Key Artist",not(iserror(vlookup($F909,'Reference info'!$J$38:$J$405,1,0))),"Performer",not(iserror(vlookup($F909,'Reference info'!$J$10:$J$36,1,0))),"Producer &amp; Engineer")</f>
        <v>Main Primary Artist</v>
      </c>
      <c r="I909" s="8" t="str">
        <f>IF(AND(F909="Main Primary Artist",SUBSTITUTE(E909," ","")&lt;&gt;"VariousArtists",SUBSTITUTE(E909," ","")&lt;&gt;"VariousArtist",E909&lt;&gt;"Various",SUBSTITUTE(E909," ","")&lt;&gt;"AssortedArtists",SUBSTITUTE(E909," ","")&lt;&gt;"AssortedArtist",E909&lt;&gt;"Assorted",SUBSTITUTE(E909," ","")&lt;&gt;"AsortedArtists",SUBSTITUTE(E909," ","")&lt;&gt;"AsortedArtist",E909&lt;&gt;"Asorted",E909&lt;&gt;"Other",,SUBSTITUTE(E909," ","")&lt;&gt;"MiscellaneousArtists",SUBSTITUTE(E909," ","")&lt;&gt;"MiscellaneousArtist",E909&lt;&gt;"Miscellaneous",SUBSTITUTE(E909," ","")&lt;&gt;"MiscelaneousArtists",SUBSTITUTE(E909," ","")&lt;&gt;"MiscelaneousArtist",E909&lt;&gt;"Miscelaneous"),"update Releases set ArtistId=(select ArtistId from Artists where Name=N'"&amp;SUBSTITUTE(trim(E909),"'","''")&amp;"' and EnterpriseId="&amp;EntId&amp;"), SearchKeywords=concat_ws(' ', Name, N'"&amp;SUBSTITUTE(trim(E909),"'","''")&amp;"',(select Name from Labels where LabelId=Releases.LabelId), ReleaseId, UPC, Catalog) where "&amp;IF(A909&lt;&gt;"","UPC="&amp;A909,"Catalog='"&amp;SUBSTITUTE(trim(B909),"'","''")&amp;"'")&amp;" and EnterpriseId="&amp;EntId,IF(and(F909&lt;&gt;"Main Primary Artist",SUBSTITUTE(E909," ","")&lt;&gt;"VariousArtists",SUBSTITUTE(E909," ","")&lt;&gt;"VariousArtist",E909&lt;&gt;"Various",SUBSTITUTE(E909," ","")&lt;&gt;"AssortedArtists",SUBSTITUTE(E909," ","")&lt;&gt;"AssortedArtist",E909&lt;&gt;"Assorted",SUBSTITUTE(E909," ","")&lt;&gt;"AsortedArtists",SUBSTITUTE(E909," ","")&lt;&gt;"AsortedArtist",E909&lt;&gt;"Asorted",E909&lt;&gt;"Other",,SUBSTITUTE(E909," ","")&lt;&gt;"MiscellaneousArtists",SUBSTITUTE(E909," ","")&lt;&gt;"MiscellaneousArtist",E909&lt;&gt;"Miscellaneous",SUBSTITUTE(E909," ","")&lt;&gt;"MiscelaneousArtists",SUBSTITUTE(E909," ","")&lt;&gt;"MiscelaneousArtist",E909&lt;&gt;"Miscelaneous"),"INSERT into Contributors VALUES (newid(), "&amp;IF(F909&lt;&gt;"Primary Artist", "(select RoleId from ContributorRoles where Name='"&amp;F909&amp;"'), 0", "49, 1")&amp; ", null, (select max(ReleaseId) from Releases where "&amp;IF(A909&lt;&gt;"","UPC="&amp;A909,"Catalog='"&amp;SUBSTITUTE(trim(B909),"'","''")&amp;"'")&amp;" and EnterpriseId="&amp;EntId&amp;"), (select ArtistId from Artists where Name=N'"&amp;SUBSTITUTE(trim(E909),"'","''")&amp;"' and EnterpriseId="&amp;EntId&amp;"), null)",""))</f>
        <v>update Releases set ArtistId=(select ArtistId from Artists where Name=N'PeJota10*' and EnterpriseId=647322), SearchKeywords=concat_ws(' ', Name, N'PeJota10*',(select Name from Labels where LabelId=Releases.LabelId), ReleaseId, UPC, Catalog) where UPC=821555571490 and EnterpriseId=647322</v>
      </c>
    </row>
    <row r="910">
      <c r="A910" s="110">
        <v>8.2155557149E11</v>
      </c>
      <c r="B910" s="84"/>
      <c r="C910" s="134" t="str">
        <f t="array" ref="C910">ifs(and(isblank($A910),isblank($B910)),"", not(iserror(vlookup($A910&amp;$B910,'3) Release_Label'!$D:$D&amp;'3) Release_Label'!$E:$E,1,0))),vlookup($A910&amp;$B910,{'3) Release_Label'!$D:$D&amp;'3) Release_Label'!$E:$E,'3) Release_Label'!$F:$F},2,0), or(and(not(isblank($B910)),$B910=$B909,$A910&lt;&gt;$A909),and(not(isblank($A910)),$A910=$A909,$B910&lt;&gt;$B909)),"ID LISTS UNALIGNED",and($A910&lt;&gt;"",countif('3) Release_Label'!$D:$D,$A910)=0),"NO UPC MATCH in Release_Label",and($B910&lt;&gt;"",countif('3) Release_Label'!$E:$E,$B910)=0),"NO CATALOG ID MATCH in Release_Label",iserror(vlookup($A910&amp;$B910,'3) Release_Label'!$D:$D&amp;'3) Release_Label'!$E:$E,1,0)),"NO UPC-CATALOG ID pair MATCH in Release_Label" )</f>
        <v>Robozão</v>
      </c>
      <c r="D910" s="134" t="str">
        <f t="array" ref="D910">ifs(and(isblank($A910),isblank($B910)),"", not(iserror(vlookup($A910&amp;$B910,'3) Release_Label'!$D:$D&amp;'3) Release_Label'!$E:$E,1,0))),vlookup($A910&amp;$B910,{'3) Release_Label'!$D:$D&amp;'3) Release_Label'!$E:$E,'3) Release_Label'!$H:$H},2,0), or(and(not(isblank($B910)),$B910=$B909,$A910&lt;&gt;$A909),and(not(isblank($A910)),$A910=$A909,$B910&lt;&gt;$B909)),"ID LISTS UNALIGNED",and($A910&lt;&gt;"",countif('3) Release_Label'!$D:$D,$A910)=0),"NO UPC MATCH in Release_Label",and($B910&lt;&gt;"",countif('3) Release_Label'!$E:$E,$B910)=0),"NO CATALOG ID MATCH in Release_Label",iserror(vlookup($A910&amp;$B910,'3) Release_Label'!$D:$D&amp;'3) Release_Label'!$E:$E,1,0)),"NO UPC-CATALOG ID pair MATCH in Release_Label" )</f>
        <v/>
      </c>
      <c r="E910" s="96" t="s">
        <v>53</v>
      </c>
      <c r="F910" s="135" t="s">
        <v>669</v>
      </c>
      <c r="G910" s="136" t="str">
        <f t="array" ref="G910">ifs(or($F910="",$F910="Main Primary Artist"),$F910,not(iserror(vlookup($F910,'Reference info'!$J$5:$J$8,1,0))),"Key Artist",not(iserror(vlookup($F910,'Reference info'!$J$38:$J$405,1,0))),"Performer",not(iserror(vlookup($F910,'Reference info'!$J$10:$J$36,1,0))),"Producer &amp; Engineer")</f>
        <v>Producer &amp; Engineer</v>
      </c>
      <c r="I910" s="8" t="str">
        <f>IF(AND(F910="Main Primary Artist",SUBSTITUTE(E910," ","")&lt;&gt;"VariousArtists",SUBSTITUTE(E910," ","")&lt;&gt;"VariousArtist",E910&lt;&gt;"Various",SUBSTITUTE(E910," ","")&lt;&gt;"AssortedArtists",SUBSTITUTE(E910," ","")&lt;&gt;"AssortedArtist",E910&lt;&gt;"Assorted",SUBSTITUTE(E910," ","")&lt;&gt;"AsortedArtists",SUBSTITUTE(E910," ","")&lt;&gt;"AsortedArtist",E910&lt;&gt;"Asorted",E910&lt;&gt;"Other",,SUBSTITUTE(E910," ","")&lt;&gt;"MiscellaneousArtists",SUBSTITUTE(E910," ","")&lt;&gt;"MiscellaneousArtist",E910&lt;&gt;"Miscellaneous",SUBSTITUTE(E910," ","")&lt;&gt;"MiscelaneousArtists",SUBSTITUTE(E910," ","")&lt;&gt;"MiscelaneousArtist",E910&lt;&gt;"Miscelaneous"),"update Releases set ArtistId=(select ArtistId from Artists where Name=N'"&amp;SUBSTITUTE(trim(E910),"'","''")&amp;"' and EnterpriseId="&amp;EntId&amp;"), SearchKeywords=concat_ws(' ', Name, N'"&amp;SUBSTITUTE(trim(E910),"'","''")&amp;"',(select Name from Labels where LabelId=Releases.LabelId), ReleaseId, UPC, Catalog) where "&amp;IF(A910&lt;&gt;"","UPC="&amp;A910,"Catalog='"&amp;SUBSTITUTE(trim(B910),"'","''")&amp;"'")&amp;" and EnterpriseId="&amp;EntId,IF(and(F910&lt;&gt;"Main Primary Artist",SUBSTITUTE(E910," ","")&lt;&gt;"VariousArtists",SUBSTITUTE(E910," ","")&lt;&gt;"VariousArtist",E910&lt;&gt;"Various",SUBSTITUTE(E910," ","")&lt;&gt;"AssortedArtists",SUBSTITUTE(E910," ","")&lt;&gt;"AssortedArtist",E910&lt;&gt;"Assorted",SUBSTITUTE(E910," ","")&lt;&gt;"AsortedArtists",SUBSTITUTE(E910," ","")&lt;&gt;"AsortedArtist",E910&lt;&gt;"Asorted",E910&lt;&gt;"Other",,SUBSTITUTE(E910," ","")&lt;&gt;"MiscellaneousArtists",SUBSTITUTE(E910," ","")&lt;&gt;"MiscellaneousArtist",E910&lt;&gt;"Miscellaneous",SUBSTITUTE(E910," ","")&lt;&gt;"MiscelaneousArtists",SUBSTITUTE(E910," ","")&lt;&gt;"MiscelaneousArtist",E910&lt;&gt;"Miscelaneous"),"INSERT into Contributors VALUES (newid(), "&amp;IF(F910&lt;&gt;"Primary Artist", "(select RoleId from ContributorRoles where Name='"&amp;F910&amp;"'), 0", "49, 1")&amp; ", null, (select max(ReleaseId) from Releases where "&amp;IF(A910&lt;&gt;"","UPC="&amp;A910,"Catalog='"&amp;SUBSTITUTE(trim(B910),"'","''")&amp;"'")&amp;" and EnterpriseId="&amp;EntId&amp;"), (select ArtistId from Artists where Name=N'"&amp;SUBSTITUTE(trim(E910),"'","''")&amp;"' and EnterpriseId="&amp;EntId&amp;"), null)",""))</f>
        <v>INSERT into Contributors VALUES (newid(), (select RoleId from ContributorRoles where Name='Engineer'), 0, null, (select max(ReleaseId) from Releases where UPC=821555571490 and EnterpriseId=647322), (select ArtistId from Artists where Name=N'PeJota10*' and EnterpriseId=647322), null)</v>
      </c>
    </row>
    <row r="911">
      <c r="A911" s="110">
        <v>8.21555706113E11</v>
      </c>
      <c r="B911" s="84"/>
      <c r="C911" s="134" t="str">
        <f t="array" ref="C911">ifs(and(isblank($A911),isblank($B911)),"", not(iserror(vlookup($A911&amp;$B911,'3) Release_Label'!$D:$D&amp;'3) Release_Label'!$E:$E,1,0))),vlookup($A911&amp;$B911,{'3) Release_Label'!$D:$D&amp;'3) Release_Label'!$E:$E,'3) Release_Label'!$F:$F},2,0), or(and(not(isblank($B911)),$B911=$B910,$A911&lt;&gt;$A910),and(not(isblank($A911)),$A911=$A910,$B911&lt;&gt;$B910)),"ID LISTS UNALIGNED",and($A911&lt;&gt;"",countif('3) Release_Label'!$D:$D,$A911)=0),"NO UPC MATCH in Release_Label",and($B911&lt;&gt;"",countif('3) Release_Label'!$E:$E,$B911)=0),"NO CATALOG ID MATCH in Release_Label",iserror(vlookup($A911&amp;$B911,'3) Release_Label'!$D:$D&amp;'3) Release_Label'!$E:$E,1,0)),"NO UPC-CATALOG ID pair MATCH in Release_Label" )</f>
        <v>A Asa do Rei</v>
      </c>
      <c r="D911" s="134" t="str">
        <f t="array" ref="D911">ifs(and(isblank($A911),isblank($B911)),"", not(iserror(vlookup($A911&amp;$B911,'3) Release_Label'!$D:$D&amp;'3) Release_Label'!$E:$E,1,0))),vlookup($A911&amp;$B911,{'3) Release_Label'!$D:$D&amp;'3) Release_Label'!$E:$E,'3) Release_Label'!$H:$H},2,0), or(and(not(isblank($B911)),$B911=$B910,$A911&lt;&gt;$A910),and(not(isblank($A911)),$A911=$A910,$B911&lt;&gt;$B910)),"ID LISTS UNALIGNED",and($A911&lt;&gt;"",countif('3) Release_Label'!$D:$D,$A911)=0),"NO UPC MATCH in Release_Label",and($B911&lt;&gt;"",countif('3) Release_Label'!$E:$E,$B911)=0),"NO CATALOG ID MATCH in Release_Label",iserror(vlookup($A911&amp;$B911,'3) Release_Label'!$D:$D&amp;'3) Release_Label'!$E:$E,1,0)),"NO UPC-CATALOG ID pair MATCH in Release_Label" )</f>
        <v>Speed Up</v>
      </c>
      <c r="E911" s="96" t="s">
        <v>53</v>
      </c>
      <c r="F911" s="135" t="s">
        <v>667</v>
      </c>
      <c r="G911" s="136" t="str">
        <f t="array" ref="G911">ifs(or($F911="",$F911="Main Primary Artist"),$F911,not(iserror(vlookup($F911,'Reference info'!$J$5:$J$8,1,0))),"Key Artist",not(iserror(vlookup($F911,'Reference info'!$J$38:$J$405,1,0))),"Performer",not(iserror(vlookup($F911,'Reference info'!$J$10:$J$36,1,0))),"Producer &amp; Engineer")</f>
        <v>Producer &amp; Engineer</v>
      </c>
      <c r="I911" s="8" t="str">
        <f>IF(AND(F911="Main Primary Artist",SUBSTITUTE(E911," ","")&lt;&gt;"VariousArtists",SUBSTITUTE(E911," ","")&lt;&gt;"VariousArtist",E911&lt;&gt;"Various",SUBSTITUTE(E911," ","")&lt;&gt;"AssortedArtists",SUBSTITUTE(E911," ","")&lt;&gt;"AssortedArtist",E911&lt;&gt;"Assorted",SUBSTITUTE(E911," ","")&lt;&gt;"AsortedArtists",SUBSTITUTE(E911," ","")&lt;&gt;"AsortedArtist",E911&lt;&gt;"Asorted",E911&lt;&gt;"Other",,SUBSTITUTE(E911," ","")&lt;&gt;"MiscellaneousArtists",SUBSTITUTE(E911," ","")&lt;&gt;"MiscellaneousArtist",E911&lt;&gt;"Miscellaneous",SUBSTITUTE(E911," ","")&lt;&gt;"MiscelaneousArtists",SUBSTITUTE(E911," ","")&lt;&gt;"MiscelaneousArtist",E911&lt;&gt;"Miscelaneous"),"update Releases set ArtistId=(select ArtistId from Artists where Name=N'"&amp;SUBSTITUTE(trim(E911),"'","''")&amp;"' and EnterpriseId="&amp;EntId&amp;"), SearchKeywords=concat_ws(' ', Name, N'"&amp;SUBSTITUTE(trim(E911),"'","''")&amp;"',(select Name from Labels where LabelId=Releases.LabelId), ReleaseId, UPC, Catalog) where "&amp;IF(A911&lt;&gt;"","UPC="&amp;A911,"Catalog='"&amp;SUBSTITUTE(trim(B911),"'","''")&amp;"'")&amp;" and EnterpriseId="&amp;EntId,IF(and(F911&lt;&gt;"Main Primary Artist",SUBSTITUTE(E911," ","")&lt;&gt;"VariousArtists",SUBSTITUTE(E911," ","")&lt;&gt;"VariousArtist",E911&lt;&gt;"Various",SUBSTITUTE(E911," ","")&lt;&gt;"AssortedArtists",SUBSTITUTE(E911," ","")&lt;&gt;"AssortedArtist",E911&lt;&gt;"Assorted",SUBSTITUTE(E911," ","")&lt;&gt;"AsortedArtists",SUBSTITUTE(E911," ","")&lt;&gt;"AsortedArtist",E911&lt;&gt;"Asorted",E911&lt;&gt;"Other",,SUBSTITUTE(E911," ","")&lt;&gt;"MiscellaneousArtists",SUBSTITUTE(E911," ","")&lt;&gt;"MiscellaneousArtist",E911&lt;&gt;"Miscellaneous",SUBSTITUTE(E911," ","")&lt;&gt;"MiscelaneousArtists",SUBSTITUTE(E911," ","")&lt;&gt;"MiscelaneousArtist",E911&lt;&gt;"Miscelaneous"),"INSERT into Contributors VALUES (newid(), "&amp;IF(F911&lt;&gt;"Primary Artist", "(select RoleId from ContributorRoles where Name='"&amp;F911&amp;"'), 0", "49, 1")&amp; ", null, (select max(ReleaseId) from Releases where "&amp;IF(A911&lt;&gt;"","UPC="&amp;A911,"Catalog='"&amp;SUBSTITUTE(trim(B911),"'","''")&amp;"'")&amp;" and EnterpriseId="&amp;EntId&amp;"), (select ArtistId from Artists where Name=N'"&amp;SUBSTITUTE(trim(E911),"'","''")&amp;"' and EnterpriseId="&amp;EntId&amp;"), null)",""))</f>
        <v>INSERT into Contributors VALUES (newid(), (select RoleId from ContributorRoles where Name='Producer'), 0, null, (select max(ReleaseId) from Releases where UPC=821555706113 and EnterpriseId=647322), (select ArtistId from Artists where Name=N'PeJota10*' and EnterpriseId=647322), null)</v>
      </c>
    </row>
    <row r="912">
      <c r="A912" s="110">
        <v>8.21555706113E11</v>
      </c>
      <c r="B912" s="84"/>
      <c r="C912" s="134" t="str">
        <f t="array" ref="C912">ifs(and(isblank($A912),isblank($B912)),"", not(iserror(vlookup($A912&amp;$B912,'3) Release_Label'!$D:$D&amp;'3) Release_Label'!$E:$E,1,0))),vlookup($A912&amp;$B912,{'3) Release_Label'!$D:$D&amp;'3) Release_Label'!$E:$E,'3) Release_Label'!$F:$F},2,0), or(and(not(isblank($B912)),$B912=$B911,$A912&lt;&gt;$A911),and(not(isblank($A912)),$A912=$A911,$B912&lt;&gt;$B911)),"ID LISTS UNALIGNED",and($A912&lt;&gt;"",countif('3) Release_Label'!$D:$D,$A912)=0),"NO UPC MATCH in Release_Label",and($B912&lt;&gt;"",countif('3) Release_Label'!$E:$E,$B912)=0),"NO CATALOG ID MATCH in Release_Label",iserror(vlookup($A912&amp;$B912,'3) Release_Label'!$D:$D&amp;'3) Release_Label'!$E:$E,1,0)),"NO UPC-CATALOG ID pair MATCH in Release_Label" )</f>
        <v>A Asa do Rei</v>
      </c>
      <c r="D912" s="134" t="str">
        <f t="array" ref="D912">ifs(and(isblank($A912),isblank($B912)),"", not(iserror(vlookup($A912&amp;$B912,'3) Release_Label'!$D:$D&amp;'3) Release_Label'!$E:$E,1,0))),vlookup($A912&amp;$B912,{'3) Release_Label'!$D:$D&amp;'3) Release_Label'!$E:$E,'3) Release_Label'!$H:$H},2,0), or(and(not(isblank($B912)),$B912=$B911,$A912&lt;&gt;$A911),and(not(isblank($A912)),$A912=$A911,$B912&lt;&gt;$B911)),"ID LISTS UNALIGNED",and($A912&lt;&gt;"",countif('3) Release_Label'!$D:$D,$A912)=0),"NO UPC MATCH in Release_Label",and($B912&lt;&gt;"",countif('3) Release_Label'!$E:$E,$B912)=0),"NO CATALOG ID MATCH in Release_Label",iserror(vlookup($A912&amp;$B912,'3) Release_Label'!$D:$D&amp;'3) Release_Label'!$E:$E,1,0)),"NO UPC-CATALOG ID pair MATCH in Release_Label" )</f>
        <v>Speed Up</v>
      </c>
      <c r="E912" s="96" t="s">
        <v>89</v>
      </c>
      <c r="F912" s="140" t="s">
        <v>671</v>
      </c>
      <c r="G912" s="136" t="str">
        <f t="array" ref="G912">ifs(or($F912="",$F912="Main Primary Artist"),$F912,not(iserror(vlookup($F912,'Reference info'!$J$5:$J$8,1,0))),"Key Artist",not(iserror(vlookup($F912,'Reference info'!$J$38:$J$405,1,0))),"Performer",not(iserror(vlookup($F912,'Reference info'!$J$10:$J$36,1,0))),"Producer &amp; Engineer")</f>
        <v>Key Artist</v>
      </c>
      <c r="I912" s="8" t="str">
        <f>IF(AND(F912="Main Primary Artist",SUBSTITUTE(E912," ","")&lt;&gt;"VariousArtists",SUBSTITUTE(E912," ","")&lt;&gt;"VariousArtist",E912&lt;&gt;"Various",SUBSTITUTE(E912," ","")&lt;&gt;"AssortedArtists",SUBSTITUTE(E912," ","")&lt;&gt;"AssortedArtist",E912&lt;&gt;"Assorted",SUBSTITUTE(E912," ","")&lt;&gt;"AsortedArtists",SUBSTITUTE(E912," ","")&lt;&gt;"AsortedArtist",E912&lt;&gt;"Asorted",E912&lt;&gt;"Other",,SUBSTITUTE(E912," ","")&lt;&gt;"MiscellaneousArtists",SUBSTITUTE(E912," ","")&lt;&gt;"MiscellaneousArtist",E912&lt;&gt;"Miscellaneous",SUBSTITUTE(E912," ","")&lt;&gt;"MiscelaneousArtists",SUBSTITUTE(E912," ","")&lt;&gt;"MiscelaneousArtist",E912&lt;&gt;"Miscelaneous"),"update Releases set ArtistId=(select ArtistId from Artists where Name=N'"&amp;SUBSTITUTE(trim(E912),"'","''")&amp;"' and EnterpriseId="&amp;EntId&amp;"), SearchKeywords=concat_ws(' ', Name, N'"&amp;SUBSTITUTE(trim(E912),"'","''")&amp;"',(select Name from Labels where LabelId=Releases.LabelId), ReleaseId, UPC, Catalog) where "&amp;IF(A912&lt;&gt;"","UPC="&amp;A912,"Catalog='"&amp;SUBSTITUTE(trim(B912),"'","''")&amp;"'")&amp;" and EnterpriseId="&amp;EntId,IF(and(F912&lt;&gt;"Main Primary Artist",SUBSTITUTE(E912," ","")&lt;&gt;"VariousArtists",SUBSTITUTE(E912," ","")&lt;&gt;"VariousArtist",E912&lt;&gt;"Various",SUBSTITUTE(E912," ","")&lt;&gt;"AssortedArtists",SUBSTITUTE(E912," ","")&lt;&gt;"AssortedArtist",E912&lt;&gt;"Assorted",SUBSTITUTE(E912," ","")&lt;&gt;"AsortedArtists",SUBSTITUTE(E912," ","")&lt;&gt;"AsortedArtist",E912&lt;&gt;"Asorted",E912&lt;&gt;"Other",,SUBSTITUTE(E912," ","")&lt;&gt;"MiscellaneousArtists",SUBSTITUTE(E912," ","")&lt;&gt;"MiscellaneousArtist",E912&lt;&gt;"Miscellaneous",SUBSTITUTE(E912," ","")&lt;&gt;"MiscelaneousArtists",SUBSTITUTE(E912," ","")&lt;&gt;"MiscelaneousArtist",E912&lt;&gt;"Miscelaneous"),"INSERT into Contributors VALUES (newid(), "&amp;IF(F912&lt;&gt;"Primary Artist", "(select RoleId from ContributorRoles where Name='"&amp;F912&amp;"'), 0", "49, 1")&amp; ", null, (select max(ReleaseId) from Releases where "&amp;IF(A912&lt;&gt;"","UPC="&amp;A912,"Catalog='"&amp;SUBSTITUTE(trim(B912),"'","''")&amp;"'")&amp;" and EnterpriseId="&amp;EntId&amp;"), (select ArtistId from Artists where Name=N'"&amp;SUBSTITUTE(trim(E912),"'","''")&amp;"' and EnterpriseId="&amp;EntId&amp;"), null)",""))</f>
        <v>INSERT into Contributors VALUES (newid(), 49, 1, null, (select max(ReleaseId) from Releases where UPC=821555706113 and EnterpriseId=647322), (select ArtistId from Artists where Name=N'JRP' and EnterpriseId=647322), null)</v>
      </c>
    </row>
    <row r="913">
      <c r="A913" s="110">
        <v>8.21555706113E11</v>
      </c>
      <c r="B913" s="84"/>
      <c r="C913" s="134" t="str">
        <f t="array" ref="C913">ifs(and(isblank($A913),isblank($B913)),"", not(iserror(vlookup($A913&amp;$B913,'3) Release_Label'!$D:$D&amp;'3) Release_Label'!$E:$E,1,0))),vlookup($A913&amp;$B913,{'3) Release_Label'!$D:$D&amp;'3) Release_Label'!$E:$E,'3) Release_Label'!$F:$F},2,0), or(and(not(isblank($B913)),$B913=$B912,$A913&lt;&gt;$A912),and(not(isblank($A913)),$A913=$A912,$B913&lt;&gt;$B912)),"ID LISTS UNALIGNED",and($A913&lt;&gt;"",countif('3) Release_Label'!$D:$D,$A913)=0),"NO UPC MATCH in Release_Label",and($B913&lt;&gt;"",countif('3) Release_Label'!$E:$E,$B913)=0),"NO CATALOG ID MATCH in Release_Label",iserror(vlookup($A913&amp;$B913,'3) Release_Label'!$D:$D&amp;'3) Release_Label'!$E:$E,1,0)),"NO UPC-CATALOG ID pair MATCH in Release_Label" )</f>
        <v>A Asa do Rei</v>
      </c>
      <c r="D913" s="134" t="str">
        <f t="array" ref="D913">ifs(and(isblank($A913),isblank($B913)),"", not(iserror(vlookup($A913&amp;$B913,'3) Release_Label'!$D:$D&amp;'3) Release_Label'!$E:$E,1,0))),vlookup($A913&amp;$B913,{'3) Release_Label'!$D:$D&amp;'3) Release_Label'!$E:$E,'3) Release_Label'!$H:$H},2,0), or(and(not(isblank($B913)),$B913=$B912,$A913&lt;&gt;$A912),and(not(isblank($A913)),$A913=$A912,$B913&lt;&gt;$B912)),"ID LISTS UNALIGNED",and($A913&lt;&gt;"",countif('3) Release_Label'!$D:$D,$A913)=0),"NO UPC MATCH in Release_Label",and($B913&lt;&gt;"",countif('3) Release_Label'!$E:$E,$B913)=0),"NO CATALOG ID MATCH in Release_Label",iserror(vlookup($A913&amp;$B913,'3) Release_Label'!$D:$D&amp;'3) Release_Label'!$E:$E,1,0)),"NO UPC-CATALOG ID pair MATCH in Release_Label" )</f>
        <v>Speed Up</v>
      </c>
      <c r="E913" s="96" t="s">
        <v>53</v>
      </c>
      <c r="F913" s="140" t="s">
        <v>666</v>
      </c>
      <c r="G913" s="136" t="str">
        <f t="array" ref="G913">ifs(or($F913="",$F913="Main Primary Artist"),$F913,not(iserror(vlookup($F913,'Reference info'!$J$5:$J$8,1,0))),"Key Artist",not(iserror(vlookup($F913,'Reference info'!$J$38:$J$405,1,0))),"Performer",not(iserror(vlookup($F913,'Reference info'!$J$10:$J$36,1,0))),"Producer &amp; Engineer")</f>
        <v>Main Primary Artist</v>
      </c>
      <c r="I913" s="8" t="str">
        <f>IF(AND(F913="Main Primary Artist",SUBSTITUTE(E913," ","")&lt;&gt;"VariousArtists",SUBSTITUTE(E913," ","")&lt;&gt;"VariousArtist",E913&lt;&gt;"Various",SUBSTITUTE(E913," ","")&lt;&gt;"AssortedArtists",SUBSTITUTE(E913," ","")&lt;&gt;"AssortedArtist",E913&lt;&gt;"Assorted",SUBSTITUTE(E913," ","")&lt;&gt;"AsortedArtists",SUBSTITUTE(E913," ","")&lt;&gt;"AsortedArtist",E913&lt;&gt;"Asorted",E913&lt;&gt;"Other",,SUBSTITUTE(E913," ","")&lt;&gt;"MiscellaneousArtists",SUBSTITUTE(E913," ","")&lt;&gt;"MiscellaneousArtist",E913&lt;&gt;"Miscellaneous",SUBSTITUTE(E913," ","")&lt;&gt;"MiscelaneousArtists",SUBSTITUTE(E913," ","")&lt;&gt;"MiscelaneousArtist",E913&lt;&gt;"Miscelaneous"),"update Releases set ArtistId=(select ArtistId from Artists where Name=N'"&amp;SUBSTITUTE(trim(E913),"'","''")&amp;"' and EnterpriseId="&amp;EntId&amp;"), SearchKeywords=concat_ws(' ', Name, N'"&amp;SUBSTITUTE(trim(E913),"'","''")&amp;"',(select Name from Labels where LabelId=Releases.LabelId), ReleaseId, UPC, Catalog) where "&amp;IF(A913&lt;&gt;"","UPC="&amp;A913,"Catalog='"&amp;SUBSTITUTE(trim(B913),"'","''")&amp;"'")&amp;" and EnterpriseId="&amp;EntId,IF(and(F913&lt;&gt;"Main Primary Artist",SUBSTITUTE(E913," ","")&lt;&gt;"VariousArtists",SUBSTITUTE(E913," ","")&lt;&gt;"VariousArtist",E913&lt;&gt;"Various",SUBSTITUTE(E913," ","")&lt;&gt;"AssortedArtists",SUBSTITUTE(E913," ","")&lt;&gt;"AssortedArtist",E913&lt;&gt;"Assorted",SUBSTITUTE(E913," ","")&lt;&gt;"AsortedArtists",SUBSTITUTE(E913," ","")&lt;&gt;"AsortedArtist",E913&lt;&gt;"Asorted",E913&lt;&gt;"Other",,SUBSTITUTE(E913," ","")&lt;&gt;"MiscellaneousArtists",SUBSTITUTE(E913," ","")&lt;&gt;"MiscellaneousArtist",E913&lt;&gt;"Miscellaneous",SUBSTITUTE(E913," ","")&lt;&gt;"MiscelaneousArtists",SUBSTITUTE(E913," ","")&lt;&gt;"MiscelaneousArtist",E913&lt;&gt;"Miscelaneous"),"INSERT into Contributors VALUES (newid(), "&amp;IF(F913&lt;&gt;"Primary Artist", "(select RoleId from ContributorRoles where Name='"&amp;F913&amp;"'), 0", "49, 1")&amp; ", null, (select max(ReleaseId) from Releases where "&amp;IF(A913&lt;&gt;"","UPC="&amp;A913,"Catalog='"&amp;SUBSTITUTE(trim(B913),"'","''")&amp;"'")&amp;" and EnterpriseId="&amp;EntId&amp;"), (select ArtistId from Artists where Name=N'"&amp;SUBSTITUTE(trim(E913),"'","''")&amp;"' and EnterpriseId="&amp;EntId&amp;"), null)",""))</f>
        <v>update Releases set ArtistId=(select ArtistId from Artists where Name=N'PeJota10*' and EnterpriseId=647322), SearchKeywords=concat_ws(' ', Name, N'PeJota10*',(select Name from Labels where LabelId=Releases.LabelId), ReleaseId, UPC, Catalog) where UPC=821555706113 and EnterpriseId=647322</v>
      </c>
    </row>
    <row r="914">
      <c r="A914" s="110">
        <v>8.21555706113E11</v>
      </c>
      <c r="B914" s="84"/>
      <c r="C914" s="134" t="str">
        <f t="array" ref="C914">ifs(and(isblank($A914),isblank($B914)),"", not(iserror(vlookup($A914&amp;$B914,'3) Release_Label'!$D:$D&amp;'3) Release_Label'!$E:$E,1,0))),vlookup($A914&amp;$B914,{'3) Release_Label'!$D:$D&amp;'3) Release_Label'!$E:$E,'3) Release_Label'!$F:$F},2,0), or(and(not(isblank($B914)),$B914=$B913,$A914&lt;&gt;$A913),and(not(isblank($A914)),$A914=$A913,$B914&lt;&gt;$B913)),"ID LISTS UNALIGNED",and($A914&lt;&gt;"",countif('3) Release_Label'!$D:$D,$A914)=0),"NO UPC MATCH in Release_Label",and($B914&lt;&gt;"",countif('3) Release_Label'!$E:$E,$B914)=0),"NO CATALOG ID MATCH in Release_Label",iserror(vlookup($A914&amp;$B914,'3) Release_Label'!$D:$D&amp;'3) Release_Label'!$E:$E,1,0)),"NO UPC-CATALOG ID pair MATCH in Release_Label" )</f>
        <v>A Asa do Rei</v>
      </c>
      <c r="D914" s="134" t="str">
        <f t="array" ref="D914">ifs(and(isblank($A914),isblank($B914)),"", not(iserror(vlookup($A914&amp;$B914,'3) Release_Label'!$D:$D&amp;'3) Release_Label'!$E:$E,1,0))),vlookup($A914&amp;$B914,{'3) Release_Label'!$D:$D&amp;'3) Release_Label'!$E:$E,'3) Release_Label'!$H:$H},2,0), or(and(not(isblank($B914)),$B914=$B913,$A914&lt;&gt;$A913),and(not(isblank($A914)),$A914=$A913,$B914&lt;&gt;$B913)),"ID LISTS UNALIGNED",and($A914&lt;&gt;"",countif('3) Release_Label'!$D:$D,$A914)=0),"NO UPC MATCH in Release_Label",and($B914&lt;&gt;"",countif('3) Release_Label'!$E:$E,$B914)=0),"NO CATALOG ID MATCH in Release_Label",iserror(vlookup($A914&amp;$B914,'3) Release_Label'!$D:$D&amp;'3) Release_Label'!$E:$E,1,0)),"NO UPC-CATALOG ID pair MATCH in Release_Label" )</f>
        <v>Speed Up</v>
      </c>
      <c r="E914" s="96" t="s">
        <v>53</v>
      </c>
      <c r="F914" s="135" t="s">
        <v>669</v>
      </c>
      <c r="G914" s="136" t="str">
        <f t="array" ref="G914">ifs(or($F914="",$F914="Main Primary Artist"),$F914,not(iserror(vlookup($F914,'Reference info'!$J$5:$J$8,1,0))),"Key Artist",not(iserror(vlookup($F914,'Reference info'!$J$38:$J$405,1,0))),"Performer",not(iserror(vlookup($F914,'Reference info'!$J$10:$J$36,1,0))),"Producer &amp; Engineer")</f>
        <v>Producer &amp; Engineer</v>
      </c>
      <c r="I914" s="8" t="str">
        <f>IF(AND(F914="Main Primary Artist",SUBSTITUTE(E914," ","")&lt;&gt;"VariousArtists",SUBSTITUTE(E914," ","")&lt;&gt;"VariousArtist",E914&lt;&gt;"Various",SUBSTITUTE(E914," ","")&lt;&gt;"AssortedArtists",SUBSTITUTE(E914," ","")&lt;&gt;"AssortedArtist",E914&lt;&gt;"Assorted",SUBSTITUTE(E914," ","")&lt;&gt;"AsortedArtists",SUBSTITUTE(E914," ","")&lt;&gt;"AsortedArtist",E914&lt;&gt;"Asorted",E914&lt;&gt;"Other",,SUBSTITUTE(E914," ","")&lt;&gt;"MiscellaneousArtists",SUBSTITUTE(E914," ","")&lt;&gt;"MiscellaneousArtist",E914&lt;&gt;"Miscellaneous",SUBSTITUTE(E914," ","")&lt;&gt;"MiscelaneousArtists",SUBSTITUTE(E914," ","")&lt;&gt;"MiscelaneousArtist",E914&lt;&gt;"Miscelaneous"),"update Releases set ArtistId=(select ArtistId from Artists where Name=N'"&amp;SUBSTITUTE(trim(E914),"'","''")&amp;"' and EnterpriseId="&amp;EntId&amp;"), SearchKeywords=concat_ws(' ', Name, N'"&amp;SUBSTITUTE(trim(E914),"'","''")&amp;"',(select Name from Labels where LabelId=Releases.LabelId), ReleaseId, UPC, Catalog) where "&amp;IF(A914&lt;&gt;"","UPC="&amp;A914,"Catalog='"&amp;SUBSTITUTE(trim(B914),"'","''")&amp;"'")&amp;" and EnterpriseId="&amp;EntId,IF(and(F914&lt;&gt;"Main Primary Artist",SUBSTITUTE(E914," ","")&lt;&gt;"VariousArtists",SUBSTITUTE(E914," ","")&lt;&gt;"VariousArtist",E914&lt;&gt;"Various",SUBSTITUTE(E914," ","")&lt;&gt;"AssortedArtists",SUBSTITUTE(E914," ","")&lt;&gt;"AssortedArtist",E914&lt;&gt;"Assorted",SUBSTITUTE(E914," ","")&lt;&gt;"AsortedArtists",SUBSTITUTE(E914," ","")&lt;&gt;"AsortedArtist",E914&lt;&gt;"Asorted",E914&lt;&gt;"Other",,SUBSTITUTE(E914," ","")&lt;&gt;"MiscellaneousArtists",SUBSTITUTE(E914," ","")&lt;&gt;"MiscellaneousArtist",E914&lt;&gt;"Miscellaneous",SUBSTITUTE(E914," ","")&lt;&gt;"MiscelaneousArtists",SUBSTITUTE(E914," ","")&lt;&gt;"MiscelaneousArtist",E914&lt;&gt;"Miscelaneous"),"INSERT into Contributors VALUES (newid(), "&amp;IF(F914&lt;&gt;"Primary Artist", "(select RoleId from ContributorRoles where Name='"&amp;F914&amp;"'), 0", "49, 1")&amp; ", null, (select max(ReleaseId) from Releases where "&amp;IF(A914&lt;&gt;"","UPC="&amp;A914,"Catalog='"&amp;SUBSTITUTE(trim(B914),"'","''")&amp;"'")&amp;" and EnterpriseId="&amp;EntId&amp;"), (select ArtistId from Artists where Name=N'"&amp;SUBSTITUTE(trim(E914),"'","''")&amp;"' and EnterpriseId="&amp;EntId&amp;"), null)",""))</f>
        <v>INSERT into Contributors VALUES (newid(), (select RoleId from ContributorRoles where Name='Engineer'), 0, null, (select max(ReleaseId) from Releases where UPC=821555706113 and EnterpriseId=647322), (select ArtistId from Artists where Name=N'PeJota10*' and EnterpriseId=647322), null)</v>
      </c>
    </row>
    <row r="915">
      <c r="A915" s="110">
        <v>8.21555706168E11</v>
      </c>
      <c r="B915" s="84"/>
      <c r="C915" s="134" t="str">
        <f t="array" ref="C915">ifs(and(isblank($A915),isblank($B915)),"", not(iserror(vlookup($A915&amp;$B915,'3) Release_Label'!$D:$D&amp;'3) Release_Label'!$E:$E,1,0))),vlookup($A915&amp;$B915,{'3) Release_Label'!$D:$D&amp;'3) Release_Label'!$E:$E,'3) Release_Label'!$F:$F},2,0), or(and(not(isblank($B915)),$B915=$B914,$A915&lt;&gt;$A914),and(not(isblank($A915)),$A915=$A914,$B915&lt;&gt;$B914)),"ID LISTS UNALIGNED",and($A915&lt;&gt;"",countif('3) Release_Label'!$D:$D,$A915)=0),"NO UPC MATCH in Release_Label",and($B915&lt;&gt;"",countif('3) Release_Label'!$E:$E,$B915)=0),"NO CATALOG ID MATCH in Release_Label",iserror(vlookup($A915&amp;$B915,'3) Release_Label'!$D:$D&amp;'3) Release_Label'!$E:$E,1,0)),"NO UPC-CATALOG ID pair MATCH in Release_Label" )</f>
        <v>A Asa do Rei</v>
      </c>
      <c r="D915" s="134" t="str">
        <f t="array" ref="D915">ifs(and(isblank($A915),isblank($B915)),"", not(iserror(vlookup($A915&amp;$B915,'3) Release_Label'!$D:$D&amp;'3) Release_Label'!$E:$E,1,0))),vlookup($A915&amp;$B915,{'3) Release_Label'!$D:$D&amp;'3) Release_Label'!$E:$E,'3) Release_Label'!$H:$H},2,0), or(and(not(isblank($B915)),$B915=$B914,$A915&lt;&gt;$A914),and(not(isblank($A915)),$A915=$A914,$B915&lt;&gt;$B914)),"ID LISTS UNALIGNED",and($A915&lt;&gt;"",countif('3) Release_Label'!$D:$D,$A915)=0),"NO UPC MATCH in Release_Label",and($B915&lt;&gt;"",countif('3) Release_Label'!$E:$E,$B915)=0),"NO CATALOG ID MATCH in Release_Label",iserror(vlookup($A915&amp;$B915,'3) Release_Label'!$D:$D&amp;'3) Release_Label'!$E:$E,1,0)),"NO UPC-CATALOG ID pair MATCH in Release_Label" )</f>
        <v/>
      </c>
      <c r="E915" s="96" t="s">
        <v>53</v>
      </c>
      <c r="F915" s="135" t="s">
        <v>667</v>
      </c>
      <c r="G915" s="136" t="str">
        <f t="array" ref="G915">ifs(or($F915="",$F915="Main Primary Artist"),$F915,not(iserror(vlookup($F915,'Reference info'!$J$5:$J$8,1,0))),"Key Artist",not(iserror(vlookup($F915,'Reference info'!$J$38:$J$405,1,0))),"Performer",not(iserror(vlookup($F915,'Reference info'!$J$10:$J$36,1,0))),"Producer &amp; Engineer")</f>
        <v>Producer &amp; Engineer</v>
      </c>
      <c r="I915" s="8" t="str">
        <f>IF(AND(F915="Main Primary Artist",SUBSTITUTE(E915," ","")&lt;&gt;"VariousArtists",SUBSTITUTE(E915," ","")&lt;&gt;"VariousArtist",E915&lt;&gt;"Various",SUBSTITUTE(E915," ","")&lt;&gt;"AssortedArtists",SUBSTITUTE(E915," ","")&lt;&gt;"AssortedArtist",E915&lt;&gt;"Assorted",SUBSTITUTE(E915," ","")&lt;&gt;"AsortedArtists",SUBSTITUTE(E915," ","")&lt;&gt;"AsortedArtist",E915&lt;&gt;"Asorted",E915&lt;&gt;"Other",,SUBSTITUTE(E915," ","")&lt;&gt;"MiscellaneousArtists",SUBSTITUTE(E915," ","")&lt;&gt;"MiscellaneousArtist",E915&lt;&gt;"Miscellaneous",SUBSTITUTE(E915," ","")&lt;&gt;"MiscelaneousArtists",SUBSTITUTE(E915," ","")&lt;&gt;"MiscelaneousArtist",E915&lt;&gt;"Miscelaneous"),"update Releases set ArtistId=(select ArtistId from Artists where Name=N'"&amp;SUBSTITUTE(trim(E915),"'","''")&amp;"' and EnterpriseId="&amp;EntId&amp;"), SearchKeywords=concat_ws(' ', Name, N'"&amp;SUBSTITUTE(trim(E915),"'","''")&amp;"',(select Name from Labels where LabelId=Releases.LabelId), ReleaseId, UPC, Catalog) where "&amp;IF(A915&lt;&gt;"","UPC="&amp;A915,"Catalog='"&amp;SUBSTITUTE(trim(B915),"'","''")&amp;"'")&amp;" and EnterpriseId="&amp;EntId,IF(and(F915&lt;&gt;"Main Primary Artist",SUBSTITUTE(E915," ","")&lt;&gt;"VariousArtists",SUBSTITUTE(E915," ","")&lt;&gt;"VariousArtist",E915&lt;&gt;"Various",SUBSTITUTE(E915," ","")&lt;&gt;"AssortedArtists",SUBSTITUTE(E915," ","")&lt;&gt;"AssortedArtist",E915&lt;&gt;"Assorted",SUBSTITUTE(E915," ","")&lt;&gt;"AsortedArtists",SUBSTITUTE(E915," ","")&lt;&gt;"AsortedArtist",E915&lt;&gt;"Asorted",E915&lt;&gt;"Other",,SUBSTITUTE(E915," ","")&lt;&gt;"MiscellaneousArtists",SUBSTITUTE(E915," ","")&lt;&gt;"MiscellaneousArtist",E915&lt;&gt;"Miscellaneous",SUBSTITUTE(E915," ","")&lt;&gt;"MiscelaneousArtists",SUBSTITUTE(E915," ","")&lt;&gt;"MiscelaneousArtist",E915&lt;&gt;"Miscelaneous"),"INSERT into Contributors VALUES (newid(), "&amp;IF(F915&lt;&gt;"Primary Artist", "(select RoleId from ContributorRoles where Name='"&amp;F915&amp;"'), 0", "49, 1")&amp; ", null, (select max(ReleaseId) from Releases where "&amp;IF(A915&lt;&gt;"","UPC="&amp;A915,"Catalog='"&amp;SUBSTITUTE(trim(B915),"'","''")&amp;"'")&amp;" and EnterpriseId="&amp;EntId&amp;"), (select ArtistId from Artists where Name=N'"&amp;SUBSTITUTE(trim(E915),"'","''")&amp;"' and EnterpriseId="&amp;EntId&amp;"), null)",""))</f>
        <v>INSERT into Contributors VALUES (newid(), (select RoleId from ContributorRoles where Name='Producer'), 0, null, (select max(ReleaseId) from Releases where UPC=821555706168 and EnterpriseId=647322), (select ArtistId from Artists where Name=N'PeJota10*' and EnterpriseId=647322), null)</v>
      </c>
    </row>
    <row r="916">
      <c r="A916" s="110">
        <v>8.21555706168E11</v>
      </c>
      <c r="B916" s="84"/>
      <c r="C916" s="134" t="str">
        <f t="array" ref="C916">ifs(and(isblank($A916),isblank($B916)),"", not(iserror(vlookup($A916&amp;$B916,'3) Release_Label'!$D:$D&amp;'3) Release_Label'!$E:$E,1,0))),vlookup($A916&amp;$B916,{'3) Release_Label'!$D:$D&amp;'3) Release_Label'!$E:$E,'3) Release_Label'!$F:$F},2,0), or(and(not(isblank($B916)),$B916=$B915,$A916&lt;&gt;$A915),and(not(isblank($A916)),$A916=$A915,$B916&lt;&gt;$B915)),"ID LISTS UNALIGNED",and($A916&lt;&gt;"",countif('3) Release_Label'!$D:$D,$A916)=0),"NO UPC MATCH in Release_Label",and($B916&lt;&gt;"",countif('3) Release_Label'!$E:$E,$B916)=0),"NO CATALOG ID MATCH in Release_Label",iserror(vlookup($A916&amp;$B916,'3) Release_Label'!$D:$D&amp;'3) Release_Label'!$E:$E,1,0)),"NO UPC-CATALOG ID pair MATCH in Release_Label" )</f>
        <v>A Asa do Rei</v>
      </c>
      <c r="D916" s="134" t="str">
        <f t="array" ref="D916">ifs(and(isblank($A916),isblank($B916)),"", not(iserror(vlookup($A916&amp;$B916,'3) Release_Label'!$D:$D&amp;'3) Release_Label'!$E:$E,1,0))),vlookup($A916&amp;$B916,{'3) Release_Label'!$D:$D&amp;'3) Release_Label'!$E:$E,'3) Release_Label'!$H:$H},2,0), or(and(not(isblank($B916)),$B916=$B915,$A916&lt;&gt;$A915),and(not(isblank($A916)),$A916=$A915,$B916&lt;&gt;$B915)),"ID LISTS UNALIGNED",and($A916&lt;&gt;"",countif('3) Release_Label'!$D:$D,$A916)=0),"NO UPC MATCH in Release_Label",and($B916&lt;&gt;"",countif('3) Release_Label'!$E:$E,$B916)=0),"NO CATALOG ID MATCH in Release_Label",iserror(vlookup($A916&amp;$B916,'3) Release_Label'!$D:$D&amp;'3) Release_Label'!$E:$E,1,0)),"NO UPC-CATALOG ID pair MATCH in Release_Label" )</f>
        <v/>
      </c>
      <c r="E916" s="96" t="s">
        <v>89</v>
      </c>
      <c r="F916" s="140" t="s">
        <v>671</v>
      </c>
      <c r="G916" s="136" t="str">
        <f t="array" ref="G916">ifs(or($F916="",$F916="Main Primary Artist"),$F916,not(iserror(vlookup($F916,'Reference info'!$J$5:$J$8,1,0))),"Key Artist",not(iserror(vlookup($F916,'Reference info'!$J$38:$J$405,1,0))),"Performer",not(iserror(vlookup($F916,'Reference info'!$J$10:$J$36,1,0))),"Producer &amp; Engineer")</f>
        <v>Key Artist</v>
      </c>
      <c r="I916" s="8" t="str">
        <f>IF(AND(F916="Main Primary Artist",SUBSTITUTE(E916," ","")&lt;&gt;"VariousArtists",SUBSTITUTE(E916," ","")&lt;&gt;"VariousArtist",E916&lt;&gt;"Various",SUBSTITUTE(E916," ","")&lt;&gt;"AssortedArtists",SUBSTITUTE(E916," ","")&lt;&gt;"AssortedArtist",E916&lt;&gt;"Assorted",SUBSTITUTE(E916," ","")&lt;&gt;"AsortedArtists",SUBSTITUTE(E916," ","")&lt;&gt;"AsortedArtist",E916&lt;&gt;"Asorted",E916&lt;&gt;"Other",,SUBSTITUTE(E916," ","")&lt;&gt;"MiscellaneousArtists",SUBSTITUTE(E916," ","")&lt;&gt;"MiscellaneousArtist",E916&lt;&gt;"Miscellaneous",SUBSTITUTE(E916," ","")&lt;&gt;"MiscelaneousArtists",SUBSTITUTE(E916," ","")&lt;&gt;"MiscelaneousArtist",E916&lt;&gt;"Miscelaneous"),"update Releases set ArtistId=(select ArtistId from Artists where Name=N'"&amp;SUBSTITUTE(trim(E916),"'","''")&amp;"' and EnterpriseId="&amp;EntId&amp;"), SearchKeywords=concat_ws(' ', Name, N'"&amp;SUBSTITUTE(trim(E916),"'","''")&amp;"',(select Name from Labels where LabelId=Releases.LabelId), ReleaseId, UPC, Catalog) where "&amp;IF(A916&lt;&gt;"","UPC="&amp;A916,"Catalog='"&amp;SUBSTITUTE(trim(B916),"'","''")&amp;"'")&amp;" and EnterpriseId="&amp;EntId,IF(and(F916&lt;&gt;"Main Primary Artist",SUBSTITUTE(E916," ","")&lt;&gt;"VariousArtists",SUBSTITUTE(E916," ","")&lt;&gt;"VariousArtist",E916&lt;&gt;"Various",SUBSTITUTE(E916," ","")&lt;&gt;"AssortedArtists",SUBSTITUTE(E916," ","")&lt;&gt;"AssortedArtist",E916&lt;&gt;"Assorted",SUBSTITUTE(E916," ","")&lt;&gt;"AsortedArtists",SUBSTITUTE(E916," ","")&lt;&gt;"AsortedArtist",E916&lt;&gt;"Asorted",E916&lt;&gt;"Other",,SUBSTITUTE(E916," ","")&lt;&gt;"MiscellaneousArtists",SUBSTITUTE(E916," ","")&lt;&gt;"MiscellaneousArtist",E916&lt;&gt;"Miscellaneous",SUBSTITUTE(E916," ","")&lt;&gt;"MiscelaneousArtists",SUBSTITUTE(E916," ","")&lt;&gt;"MiscelaneousArtist",E916&lt;&gt;"Miscelaneous"),"INSERT into Contributors VALUES (newid(), "&amp;IF(F916&lt;&gt;"Primary Artist", "(select RoleId from ContributorRoles where Name='"&amp;F916&amp;"'), 0", "49, 1")&amp; ", null, (select max(ReleaseId) from Releases where "&amp;IF(A916&lt;&gt;"","UPC="&amp;A916,"Catalog='"&amp;SUBSTITUTE(trim(B916),"'","''")&amp;"'")&amp;" and EnterpriseId="&amp;EntId&amp;"), (select ArtistId from Artists where Name=N'"&amp;SUBSTITUTE(trim(E916),"'","''")&amp;"' and EnterpriseId="&amp;EntId&amp;"), null)",""))</f>
        <v>INSERT into Contributors VALUES (newid(), 49, 1, null, (select max(ReleaseId) from Releases where UPC=821555706168 and EnterpriseId=647322), (select ArtistId from Artists where Name=N'JRP' and EnterpriseId=647322), null)</v>
      </c>
    </row>
    <row r="917">
      <c r="A917" s="110">
        <v>8.21555706168E11</v>
      </c>
      <c r="B917" s="84"/>
      <c r="C917" s="134" t="str">
        <f t="array" ref="C917">ifs(and(isblank($A917),isblank($B917)),"", not(iserror(vlookup($A917&amp;$B917,'3) Release_Label'!$D:$D&amp;'3) Release_Label'!$E:$E,1,0))),vlookup($A917&amp;$B917,{'3) Release_Label'!$D:$D&amp;'3) Release_Label'!$E:$E,'3) Release_Label'!$F:$F},2,0), or(and(not(isblank($B917)),$B917=$B916,$A917&lt;&gt;$A916),and(not(isblank($A917)),$A917=$A916,$B917&lt;&gt;$B916)),"ID LISTS UNALIGNED",and($A917&lt;&gt;"",countif('3) Release_Label'!$D:$D,$A917)=0),"NO UPC MATCH in Release_Label",and($B917&lt;&gt;"",countif('3) Release_Label'!$E:$E,$B917)=0),"NO CATALOG ID MATCH in Release_Label",iserror(vlookup($A917&amp;$B917,'3) Release_Label'!$D:$D&amp;'3) Release_Label'!$E:$E,1,0)),"NO UPC-CATALOG ID pair MATCH in Release_Label" )</f>
        <v>A Asa do Rei</v>
      </c>
      <c r="D917" s="134" t="str">
        <f t="array" ref="D917">ifs(and(isblank($A917),isblank($B917)),"", not(iserror(vlookup($A917&amp;$B917,'3) Release_Label'!$D:$D&amp;'3) Release_Label'!$E:$E,1,0))),vlookup($A917&amp;$B917,{'3) Release_Label'!$D:$D&amp;'3) Release_Label'!$E:$E,'3) Release_Label'!$H:$H},2,0), or(and(not(isblank($B917)),$B917=$B916,$A917&lt;&gt;$A916),and(not(isblank($A917)),$A917=$A916,$B917&lt;&gt;$B916)),"ID LISTS UNALIGNED",and($A917&lt;&gt;"",countif('3) Release_Label'!$D:$D,$A917)=0),"NO UPC MATCH in Release_Label",and($B917&lt;&gt;"",countif('3) Release_Label'!$E:$E,$B917)=0),"NO CATALOG ID MATCH in Release_Label",iserror(vlookup($A917&amp;$B917,'3) Release_Label'!$D:$D&amp;'3) Release_Label'!$E:$E,1,0)),"NO UPC-CATALOG ID pair MATCH in Release_Label" )</f>
        <v/>
      </c>
      <c r="E917" s="96" t="s">
        <v>53</v>
      </c>
      <c r="F917" s="140" t="s">
        <v>666</v>
      </c>
      <c r="G917" s="136" t="str">
        <f t="array" ref="G917">ifs(or($F917="",$F917="Main Primary Artist"),$F917,not(iserror(vlookup($F917,'Reference info'!$J$5:$J$8,1,0))),"Key Artist",not(iserror(vlookup($F917,'Reference info'!$J$38:$J$405,1,0))),"Performer",not(iserror(vlookup($F917,'Reference info'!$J$10:$J$36,1,0))),"Producer &amp; Engineer")</f>
        <v>Main Primary Artist</v>
      </c>
      <c r="I917" s="8" t="str">
        <f>IF(AND(F917="Main Primary Artist",SUBSTITUTE(E917," ","")&lt;&gt;"VariousArtists",SUBSTITUTE(E917," ","")&lt;&gt;"VariousArtist",E917&lt;&gt;"Various",SUBSTITUTE(E917," ","")&lt;&gt;"AssortedArtists",SUBSTITUTE(E917," ","")&lt;&gt;"AssortedArtist",E917&lt;&gt;"Assorted",SUBSTITUTE(E917," ","")&lt;&gt;"AsortedArtists",SUBSTITUTE(E917," ","")&lt;&gt;"AsortedArtist",E917&lt;&gt;"Asorted",E917&lt;&gt;"Other",,SUBSTITUTE(E917," ","")&lt;&gt;"MiscellaneousArtists",SUBSTITUTE(E917," ","")&lt;&gt;"MiscellaneousArtist",E917&lt;&gt;"Miscellaneous",SUBSTITUTE(E917," ","")&lt;&gt;"MiscelaneousArtists",SUBSTITUTE(E917," ","")&lt;&gt;"MiscelaneousArtist",E917&lt;&gt;"Miscelaneous"),"update Releases set ArtistId=(select ArtistId from Artists where Name=N'"&amp;SUBSTITUTE(trim(E917),"'","''")&amp;"' and EnterpriseId="&amp;EntId&amp;"), SearchKeywords=concat_ws(' ', Name, N'"&amp;SUBSTITUTE(trim(E917),"'","''")&amp;"',(select Name from Labels where LabelId=Releases.LabelId), ReleaseId, UPC, Catalog) where "&amp;IF(A917&lt;&gt;"","UPC="&amp;A917,"Catalog='"&amp;SUBSTITUTE(trim(B917),"'","''")&amp;"'")&amp;" and EnterpriseId="&amp;EntId,IF(and(F917&lt;&gt;"Main Primary Artist",SUBSTITUTE(E917," ","")&lt;&gt;"VariousArtists",SUBSTITUTE(E917," ","")&lt;&gt;"VariousArtist",E917&lt;&gt;"Various",SUBSTITUTE(E917," ","")&lt;&gt;"AssortedArtists",SUBSTITUTE(E917," ","")&lt;&gt;"AssortedArtist",E917&lt;&gt;"Assorted",SUBSTITUTE(E917," ","")&lt;&gt;"AsortedArtists",SUBSTITUTE(E917," ","")&lt;&gt;"AsortedArtist",E917&lt;&gt;"Asorted",E917&lt;&gt;"Other",,SUBSTITUTE(E917," ","")&lt;&gt;"MiscellaneousArtists",SUBSTITUTE(E917," ","")&lt;&gt;"MiscellaneousArtist",E917&lt;&gt;"Miscellaneous",SUBSTITUTE(E917," ","")&lt;&gt;"MiscelaneousArtists",SUBSTITUTE(E917," ","")&lt;&gt;"MiscelaneousArtist",E917&lt;&gt;"Miscelaneous"),"INSERT into Contributors VALUES (newid(), "&amp;IF(F917&lt;&gt;"Primary Artist", "(select RoleId from ContributorRoles where Name='"&amp;F917&amp;"'), 0", "49, 1")&amp; ", null, (select max(ReleaseId) from Releases where "&amp;IF(A917&lt;&gt;"","UPC="&amp;A917,"Catalog='"&amp;SUBSTITUTE(trim(B917),"'","''")&amp;"'")&amp;" and EnterpriseId="&amp;EntId&amp;"), (select ArtistId from Artists where Name=N'"&amp;SUBSTITUTE(trim(E917),"'","''")&amp;"' and EnterpriseId="&amp;EntId&amp;"), null)",""))</f>
        <v>update Releases set ArtistId=(select ArtistId from Artists where Name=N'PeJota10*' and EnterpriseId=647322), SearchKeywords=concat_ws(' ', Name, N'PeJota10*',(select Name from Labels where LabelId=Releases.LabelId), ReleaseId, UPC, Catalog) where UPC=821555706168 and EnterpriseId=647322</v>
      </c>
    </row>
    <row r="918">
      <c r="A918" s="110">
        <v>8.21555706168E11</v>
      </c>
      <c r="B918" s="84"/>
      <c r="C918" s="134" t="str">
        <f t="array" ref="C918">ifs(and(isblank($A918),isblank($B918)),"", not(iserror(vlookup($A918&amp;$B918,'3) Release_Label'!$D:$D&amp;'3) Release_Label'!$E:$E,1,0))),vlookup($A918&amp;$B918,{'3) Release_Label'!$D:$D&amp;'3) Release_Label'!$E:$E,'3) Release_Label'!$F:$F},2,0), or(and(not(isblank($B918)),$B918=$B917,$A918&lt;&gt;$A917),and(not(isblank($A918)),$A918=$A917,$B918&lt;&gt;$B917)),"ID LISTS UNALIGNED",and($A918&lt;&gt;"",countif('3) Release_Label'!$D:$D,$A918)=0),"NO UPC MATCH in Release_Label",and($B918&lt;&gt;"",countif('3) Release_Label'!$E:$E,$B918)=0),"NO CATALOG ID MATCH in Release_Label",iserror(vlookup($A918&amp;$B918,'3) Release_Label'!$D:$D&amp;'3) Release_Label'!$E:$E,1,0)),"NO UPC-CATALOG ID pair MATCH in Release_Label" )</f>
        <v>A Asa do Rei</v>
      </c>
      <c r="D918" s="134" t="str">
        <f t="array" ref="D918">ifs(and(isblank($A918),isblank($B918)),"", not(iserror(vlookup($A918&amp;$B918,'3) Release_Label'!$D:$D&amp;'3) Release_Label'!$E:$E,1,0))),vlookup($A918&amp;$B918,{'3) Release_Label'!$D:$D&amp;'3) Release_Label'!$E:$E,'3) Release_Label'!$H:$H},2,0), or(and(not(isblank($B918)),$B918=$B917,$A918&lt;&gt;$A917),and(not(isblank($A918)),$A918=$A917,$B918&lt;&gt;$B917)),"ID LISTS UNALIGNED",and($A918&lt;&gt;"",countif('3) Release_Label'!$D:$D,$A918)=0),"NO UPC MATCH in Release_Label",and($B918&lt;&gt;"",countif('3) Release_Label'!$E:$E,$B918)=0),"NO CATALOG ID MATCH in Release_Label",iserror(vlookup($A918&amp;$B918,'3) Release_Label'!$D:$D&amp;'3) Release_Label'!$E:$E,1,0)),"NO UPC-CATALOG ID pair MATCH in Release_Label" )</f>
        <v/>
      </c>
      <c r="E918" s="96" t="s">
        <v>53</v>
      </c>
      <c r="F918" s="135" t="s">
        <v>669</v>
      </c>
      <c r="G918" s="136" t="str">
        <f t="array" ref="G918">ifs(or($F918="",$F918="Main Primary Artist"),$F918,not(iserror(vlookup($F918,'Reference info'!$J$5:$J$8,1,0))),"Key Artist",not(iserror(vlookup($F918,'Reference info'!$J$38:$J$405,1,0))),"Performer",not(iserror(vlookup($F918,'Reference info'!$J$10:$J$36,1,0))),"Producer &amp; Engineer")</f>
        <v>Producer &amp; Engineer</v>
      </c>
      <c r="I918" s="8" t="str">
        <f>IF(AND(F918="Main Primary Artist",SUBSTITUTE(E918," ","")&lt;&gt;"VariousArtists",SUBSTITUTE(E918," ","")&lt;&gt;"VariousArtist",E918&lt;&gt;"Various",SUBSTITUTE(E918," ","")&lt;&gt;"AssortedArtists",SUBSTITUTE(E918," ","")&lt;&gt;"AssortedArtist",E918&lt;&gt;"Assorted",SUBSTITUTE(E918," ","")&lt;&gt;"AsortedArtists",SUBSTITUTE(E918," ","")&lt;&gt;"AsortedArtist",E918&lt;&gt;"Asorted",E918&lt;&gt;"Other",,SUBSTITUTE(E918," ","")&lt;&gt;"MiscellaneousArtists",SUBSTITUTE(E918," ","")&lt;&gt;"MiscellaneousArtist",E918&lt;&gt;"Miscellaneous",SUBSTITUTE(E918," ","")&lt;&gt;"MiscelaneousArtists",SUBSTITUTE(E918," ","")&lt;&gt;"MiscelaneousArtist",E918&lt;&gt;"Miscelaneous"),"update Releases set ArtistId=(select ArtistId from Artists where Name=N'"&amp;SUBSTITUTE(trim(E918),"'","''")&amp;"' and EnterpriseId="&amp;EntId&amp;"), SearchKeywords=concat_ws(' ', Name, N'"&amp;SUBSTITUTE(trim(E918),"'","''")&amp;"',(select Name from Labels where LabelId=Releases.LabelId), ReleaseId, UPC, Catalog) where "&amp;IF(A918&lt;&gt;"","UPC="&amp;A918,"Catalog='"&amp;SUBSTITUTE(trim(B918),"'","''")&amp;"'")&amp;" and EnterpriseId="&amp;EntId,IF(and(F918&lt;&gt;"Main Primary Artist",SUBSTITUTE(E918," ","")&lt;&gt;"VariousArtists",SUBSTITUTE(E918," ","")&lt;&gt;"VariousArtist",E918&lt;&gt;"Various",SUBSTITUTE(E918," ","")&lt;&gt;"AssortedArtists",SUBSTITUTE(E918," ","")&lt;&gt;"AssortedArtist",E918&lt;&gt;"Assorted",SUBSTITUTE(E918," ","")&lt;&gt;"AsortedArtists",SUBSTITUTE(E918," ","")&lt;&gt;"AsortedArtist",E918&lt;&gt;"Asorted",E918&lt;&gt;"Other",,SUBSTITUTE(E918," ","")&lt;&gt;"MiscellaneousArtists",SUBSTITUTE(E918," ","")&lt;&gt;"MiscellaneousArtist",E918&lt;&gt;"Miscellaneous",SUBSTITUTE(E918," ","")&lt;&gt;"MiscelaneousArtists",SUBSTITUTE(E918," ","")&lt;&gt;"MiscelaneousArtist",E918&lt;&gt;"Miscelaneous"),"INSERT into Contributors VALUES (newid(), "&amp;IF(F918&lt;&gt;"Primary Artist", "(select RoleId from ContributorRoles where Name='"&amp;F918&amp;"'), 0", "49, 1")&amp; ", null, (select max(ReleaseId) from Releases where "&amp;IF(A918&lt;&gt;"","UPC="&amp;A918,"Catalog='"&amp;SUBSTITUTE(trim(B918),"'","''")&amp;"'")&amp;" and EnterpriseId="&amp;EntId&amp;"), (select ArtistId from Artists where Name=N'"&amp;SUBSTITUTE(trim(E918),"'","''")&amp;"' and EnterpriseId="&amp;EntId&amp;"), null)",""))</f>
        <v>INSERT into Contributors VALUES (newid(), (select RoleId from ContributorRoles where Name='Engineer'), 0, null, (select max(ReleaseId) from Releases where UPC=821555706168 and EnterpriseId=647322), (select ArtistId from Artists where Name=N'PeJota10*' and EnterpriseId=647322), null)</v>
      </c>
    </row>
    <row r="919">
      <c r="A919" s="110">
        <v>8.21555942696E11</v>
      </c>
      <c r="B919" s="84"/>
      <c r="C919" s="134" t="str">
        <f t="array" ref="C919">ifs(and(isblank($A919),isblank($B919)),"", not(iserror(vlookup($A919&amp;$B919,'3) Release_Label'!$D:$D&amp;'3) Release_Label'!$E:$E,1,0))),vlookup($A919&amp;$B919,{'3) Release_Label'!$D:$D&amp;'3) Release_Label'!$E:$E,'3) Release_Label'!$F:$F},2,0), or(and(not(isblank($B919)),$B919=$B918,$A919&lt;&gt;$A918),and(not(isblank($A919)),$A919=$A918,$B919&lt;&gt;$B918)),"ID LISTS UNALIGNED",and($A919&lt;&gt;"",countif('3) Release_Label'!$D:$D,$A919)=0),"NO UPC MATCH in Release_Label",and($B919&lt;&gt;"",countif('3) Release_Label'!$E:$E,$B919)=0),"NO CATALOG ID MATCH in Release_Label",iserror(vlookup($A919&amp;$B919,'3) Release_Label'!$D:$D&amp;'3) Release_Label'!$E:$E,1,0)),"NO UPC-CATALOG ID pair MATCH in Release_Label" )</f>
        <v>Rei de Munique (Speed Up)</v>
      </c>
      <c r="D919" s="134" t="str">
        <f t="array" ref="D919">ifs(and(isblank($A919),isblank($B919)),"", not(iserror(vlookup($A919&amp;$B919,'3) Release_Label'!$D:$D&amp;'3) Release_Label'!$E:$E,1,0))),vlookup($A919&amp;$B919,{'3) Release_Label'!$D:$D&amp;'3) Release_Label'!$E:$E,'3) Release_Label'!$H:$H},2,0), or(and(not(isblank($B919)),$B919=$B918,$A919&lt;&gt;$A918),and(not(isblank($A919)),$A919=$A918,$B919&lt;&gt;$B918)),"ID LISTS UNALIGNED",and($A919&lt;&gt;"",countif('3) Release_Label'!$D:$D,$A919)=0),"NO UPC MATCH in Release_Label",and($B919&lt;&gt;"",countif('3) Release_Label'!$E:$E,$B919)=0),"NO CATALOG ID MATCH in Release_Label",iserror(vlookup($A919&amp;$B919,'3) Release_Label'!$D:$D&amp;'3) Release_Label'!$E:$E,1,0)),"NO UPC-CATALOG ID pair MATCH in Release_Label" )</f>
        <v>Speed Up</v>
      </c>
      <c r="E919" s="96" t="s">
        <v>53</v>
      </c>
      <c r="F919" s="135" t="s">
        <v>667</v>
      </c>
      <c r="G919" s="136" t="str">
        <f t="array" ref="G919">ifs(or($F919="",$F919="Main Primary Artist"),$F919,not(iserror(vlookup($F919,'Reference info'!$J$5:$J$8,1,0))),"Key Artist",not(iserror(vlookup($F919,'Reference info'!$J$38:$J$405,1,0))),"Performer",not(iserror(vlookup($F919,'Reference info'!$J$10:$J$36,1,0))),"Producer &amp; Engineer")</f>
        <v>Producer &amp; Engineer</v>
      </c>
      <c r="I919" s="8" t="str">
        <f>IF(AND(F919="Main Primary Artist",SUBSTITUTE(E919," ","")&lt;&gt;"VariousArtists",SUBSTITUTE(E919," ","")&lt;&gt;"VariousArtist",E919&lt;&gt;"Various",SUBSTITUTE(E919," ","")&lt;&gt;"AssortedArtists",SUBSTITUTE(E919," ","")&lt;&gt;"AssortedArtist",E919&lt;&gt;"Assorted",SUBSTITUTE(E919," ","")&lt;&gt;"AsortedArtists",SUBSTITUTE(E919," ","")&lt;&gt;"AsortedArtist",E919&lt;&gt;"Asorted",E919&lt;&gt;"Other",,SUBSTITUTE(E919," ","")&lt;&gt;"MiscellaneousArtists",SUBSTITUTE(E919," ","")&lt;&gt;"MiscellaneousArtist",E919&lt;&gt;"Miscellaneous",SUBSTITUTE(E919," ","")&lt;&gt;"MiscelaneousArtists",SUBSTITUTE(E919," ","")&lt;&gt;"MiscelaneousArtist",E919&lt;&gt;"Miscelaneous"),"update Releases set ArtistId=(select ArtistId from Artists where Name=N'"&amp;SUBSTITUTE(trim(E919),"'","''")&amp;"' and EnterpriseId="&amp;EntId&amp;"), SearchKeywords=concat_ws(' ', Name, N'"&amp;SUBSTITUTE(trim(E919),"'","''")&amp;"',(select Name from Labels where LabelId=Releases.LabelId), ReleaseId, UPC, Catalog) where "&amp;IF(A919&lt;&gt;"","UPC="&amp;A919,"Catalog='"&amp;SUBSTITUTE(trim(B919),"'","''")&amp;"'")&amp;" and EnterpriseId="&amp;EntId,IF(and(F919&lt;&gt;"Main Primary Artist",SUBSTITUTE(E919," ","")&lt;&gt;"VariousArtists",SUBSTITUTE(E919," ","")&lt;&gt;"VariousArtist",E919&lt;&gt;"Various",SUBSTITUTE(E919," ","")&lt;&gt;"AssortedArtists",SUBSTITUTE(E919," ","")&lt;&gt;"AssortedArtist",E919&lt;&gt;"Assorted",SUBSTITUTE(E919," ","")&lt;&gt;"AsortedArtists",SUBSTITUTE(E919," ","")&lt;&gt;"AsortedArtist",E919&lt;&gt;"Asorted",E919&lt;&gt;"Other",,SUBSTITUTE(E919," ","")&lt;&gt;"MiscellaneousArtists",SUBSTITUTE(E919," ","")&lt;&gt;"MiscellaneousArtist",E919&lt;&gt;"Miscellaneous",SUBSTITUTE(E919," ","")&lt;&gt;"MiscelaneousArtists",SUBSTITUTE(E919," ","")&lt;&gt;"MiscelaneousArtist",E919&lt;&gt;"Miscelaneous"),"INSERT into Contributors VALUES (newid(), "&amp;IF(F919&lt;&gt;"Primary Artist", "(select RoleId from ContributorRoles where Name='"&amp;F919&amp;"'), 0", "49, 1")&amp; ", null, (select max(ReleaseId) from Releases where "&amp;IF(A919&lt;&gt;"","UPC="&amp;A919,"Catalog='"&amp;SUBSTITUTE(trim(B919),"'","''")&amp;"'")&amp;" and EnterpriseId="&amp;EntId&amp;"), (select ArtistId from Artists where Name=N'"&amp;SUBSTITUTE(trim(E919),"'","''")&amp;"' and EnterpriseId="&amp;EntId&amp;"), null)",""))</f>
        <v>INSERT into Contributors VALUES (newid(), (select RoleId from ContributorRoles where Name='Producer'), 0, null, (select max(ReleaseId) from Releases where UPC=821555942696 and EnterpriseId=647322), (select ArtistId from Artists where Name=N'PeJota10*' and EnterpriseId=647322), null)</v>
      </c>
    </row>
    <row r="920">
      <c r="A920" s="110">
        <v>8.21555942696E11</v>
      </c>
      <c r="B920" s="84"/>
      <c r="C920" s="134" t="str">
        <f t="array" ref="C920">ifs(and(isblank($A920),isblank($B920)),"", not(iserror(vlookup($A920&amp;$B920,'3) Release_Label'!$D:$D&amp;'3) Release_Label'!$E:$E,1,0))),vlookup($A920&amp;$B920,{'3) Release_Label'!$D:$D&amp;'3) Release_Label'!$E:$E,'3) Release_Label'!$F:$F},2,0), or(and(not(isblank($B920)),$B920=$B919,$A920&lt;&gt;$A919),and(not(isblank($A920)),$A920=$A919,$B920&lt;&gt;$B919)),"ID LISTS UNALIGNED",and($A920&lt;&gt;"",countif('3) Release_Label'!$D:$D,$A920)=0),"NO UPC MATCH in Release_Label",and($B920&lt;&gt;"",countif('3) Release_Label'!$E:$E,$B920)=0),"NO CATALOG ID MATCH in Release_Label",iserror(vlookup($A920&amp;$B920,'3) Release_Label'!$D:$D&amp;'3) Release_Label'!$E:$E,1,0)),"NO UPC-CATALOG ID pair MATCH in Release_Label" )</f>
        <v>Rei de Munique (Speed Up)</v>
      </c>
      <c r="D920" s="134" t="str">
        <f t="array" ref="D920">ifs(and(isblank($A920),isblank($B920)),"", not(iserror(vlookup($A920&amp;$B920,'3) Release_Label'!$D:$D&amp;'3) Release_Label'!$E:$E,1,0))),vlookup($A920&amp;$B920,{'3) Release_Label'!$D:$D&amp;'3) Release_Label'!$E:$E,'3) Release_Label'!$H:$H},2,0), or(and(not(isblank($B920)),$B920=$B919,$A920&lt;&gt;$A919),and(not(isblank($A920)),$A920=$A919,$B920&lt;&gt;$B919)),"ID LISTS UNALIGNED",and($A920&lt;&gt;"",countif('3) Release_Label'!$D:$D,$A920)=0),"NO UPC MATCH in Release_Label",and($B920&lt;&gt;"",countif('3) Release_Label'!$E:$E,$B920)=0),"NO CATALOG ID MATCH in Release_Label",iserror(vlookup($A920&amp;$B920,'3) Release_Label'!$D:$D&amp;'3) Release_Label'!$E:$E,1,0)),"NO UPC-CATALOG ID pair MATCH in Release_Label" )</f>
        <v>Speed Up</v>
      </c>
      <c r="E920" s="96" t="s">
        <v>53</v>
      </c>
      <c r="F920" s="140" t="s">
        <v>666</v>
      </c>
      <c r="G920" s="136" t="str">
        <f t="array" ref="G920">ifs(or($F920="",$F920="Main Primary Artist"),$F920,not(iserror(vlookup($F920,'Reference info'!$J$5:$J$8,1,0))),"Key Artist",not(iserror(vlookup($F920,'Reference info'!$J$38:$J$405,1,0))),"Performer",not(iserror(vlookup($F920,'Reference info'!$J$10:$J$36,1,0))),"Producer &amp; Engineer")</f>
        <v>Main Primary Artist</v>
      </c>
      <c r="I920" s="8" t="str">
        <f>IF(AND(F920="Main Primary Artist",SUBSTITUTE(E920," ","")&lt;&gt;"VariousArtists",SUBSTITUTE(E920," ","")&lt;&gt;"VariousArtist",E920&lt;&gt;"Various",SUBSTITUTE(E920," ","")&lt;&gt;"AssortedArtists",SUBSTITUTE(E920," ","")&lt;&gt;"AssortedArtist",E920&lt;&gt;"Assorted",SUBSTITUTE(E920," ","")&lt;&gt;"AsortedArtists",SUBSTITUTE(E920," ","")&lt;&gt;"AsortedArtist",E920&lt;&gt;"Asorted",E920&lt;&gt;"Other",,SUBSTITUTE(E920," ","")&lt;&gt;"MiscellaneousArtists",SUBSTITUTE(E920," ","")&lt;&gt;"MiscellaneousArtist",E920&lt;&gt;"Miscellaneous",SUBSTITUTE(E920," ","")&lt;&gt;"MiscelaneousArtists",SUBSTITUTE(E920," ","")&lt;&gt;"MiscelaneousArtist",E920&lt;&gt;"Miscelaneous"),"update Releases set ArtistId=(select ArtistId from Artists where Name=N'"&amp;SUBSTITUTE(trim(E920),"'","''")&amp;"' and EnterpriseId="&amp;EntId&amp;"), SearchKeywords=concat_ws(' ', Name, N'"&amp;SUBSTITUTE(trim(E920),"'","''")&amp;"',(select Name from Labels where LabelId=Releases.LabelId), ReleaseId, UPC, Catalog) where "&amp;IF(A920&lt;&gt;"","UPC="&amp;A920,"Catalog='"&amp;SUBSTITUTE(trim(B920),"'","''")&amp;"'")&amp;" and EnterpriseId="&amp;EntId,IF(and(F920&lt;&gt;"Main Primary Artist",SUBSTITUTE(E920," ","")&lt;&gt;"VariousArtists",SUBSTITUTE(E920," ","")&lt;&gt;"VariousArtist",E920&lt;&gt;"Various",SUBSTITUTE(E920," ","")&lt;&gt;"AssortedArtists",SUBSTITUTE(E920," ","")&lt;&gt;"AssortedArtist",E920&lt;&gt;"Assorted",SUBSTITUTE(E920," ","")&lt;&gt;"AsortedArtists",SUBSTITUTE(E920," ","")&lt;&gt;"AsortedArtist",E920&lt;&gt;"Asorted",E920&lt;&gt;"Other",,SUBSTITUTE(E920," ","")&lt;&gt;"MiscellaneousArtists",SUBSTITUTE(E920," ","")&lt;&gt;"MiscellaneousArtist",E920&lt;&gt;"Miscellaneous",SUBSTITUTE(E920," ","")&lt;&gt;"MiscelaneousArtists",SUBSTITUTE(E920," ","")&lt;&gt;"MiscelaneousArtist",E920&lt;&gt;"Miscelaneous"),"INSERT into Contributors VALUES (newid(), "&amp;IF(F920&lt;&gt;"Primary Artist", "(select RoleId from ContributorRoles where Name='"&amp;F920&amp;"'), 0", "49, 1")&amp; ", null, (select max(ReleaseId) from Releases where "&amp;IF(A920&lt;&gt;"","UPC="&amp;A920,"Catalog='"&amp;SUBSTITUTE(trim(B920),"'","''")&amp;"'")&amp;" and EnterpriseId="&amp;EntId&amp;"), (select ArtistId from Artists where Name=N'"&amp;SUBSTITUTE(trim(E920),"'","''")&amp;"' and EnterpriseId="&amp;EntId&amp;"), null)",""))</f>
        <v>update Releases set ArtistId=(select ArtistId from Artists where Name=N'PeJota10*' and EnterpriseId=647322), SearchKeywords=concat_ws(' ', Name, N'PeJota10*',(select Name from Labels where LabelId=Releases.LabelId), ReleaseId, UPC, Catalog) where UPC=821555942696 and EnterpriseId=647322</v>
      </c>
    </row>
    <row r="921">
      <c r="A921" s="110">
        <v>8.21555942696E11</v>
      </c>
      <c r="B921" s="84"/>
      <c r="C921" s="134" t="str">
        <f t="array" ref="C921">ifs(and(isblank($A921),isblank($B921)),"", not(iserror(vlookup($A921&amp;$B921,'3) Release_Label'!$D:$D&amp;'3) Release_Label'!$E:$E,1,0))),vlookup($A921&amp;$B921,{'3) Release_Label'!$D:$D&amp;'3) Release_Label'!$E:$E,'3) Release_Label'!$F:$F},2,0), or(and(not(isblank($B921)),$B921=$B920,$A921&lt;&gt;$A920),and(not(isblank($A921)),$A921=$A920,$B921&lt;&gt;$B920)),"ID LISTS UNALIGNED",and($A921&lt;&gt;"",countif('3) Release_Label'!$D:$D,$A921)=0),"NO UPC MATCH in Release_Label",and($B921&lt;&gt;"",countif('3) Release_Label'!$E:$E,$B921)=0),"NO CATALOG ID MATCH in Release_Label",iserror(vlookup($A921&amp;$B921,'3) Release_Label'!$D:$D&amp;'3) Release_Label'!$E:$E,1,0)),"NO UPC-CATALOG ID pair MATCH in Release_Label" )</f>
        <v>Rei de Munique (Speed Up)</v>
      </c>
      <c r="D921" s="134" t="str">
        <f t="array" ref="D921">ifs(and(isblank($A921),isblank($B921)),"", not(iserror(vlookup($A921&amp;$B921,'3) Release_Label'!$D:$D&amp;'3) Release_Label'!$E:$E,1,0))),vlookup($A921&amp;$B921,{'3) Release_Label'!$D:$D&amp;'3) Release_Label'!$E:$E,'3) Release_Label'!$H:$H},2,0), or(and(not(isblank($B921)),$B921=$B920,$A921&lt;&gt;$A920),and(not(isblank($A921)),$A921=$A920,$B921&lt;&gt;$B920)),"ID LISTS UNALIGNED",and($A921&lt;&gt;"",countif('3) Release_Label'!$D:$D,$A921)=0),"NO UPC MATCH in Release_Label",and($B921&lt;&gt;"",countif('3) Release_Label'!$E:$E,$B921)=0),"NO CATALOG ID MATCH in Release_Label",iserror(vlookup($A921&amp;$B921,'3) Release_Label'!$D:$D&amp;'3) Release_Label'!$E:$E,1,0)),"NO UPC-CATALOG ID pair MATCH in Release_Label" )</f>
        <v>Speed Up</v>
      </c>
      <c r="E921" s="96" t="s">
        <v>53</v>
      </c>
      <c r="F921" s="135" t="s">
        <v>669</v>
      </c>
      <c r="G921" s="136" t="str">
        <f t="array" ref="G921">ifs(or($F921="",$F921="Main Primary Artist"),$F921,not(iserror(vlookup($F921,'Reference info'!$J$5:$J$8,1,0))),"Key Artist",not(iserror(vlookup($F921,'Reference info'!$J$38:$J$405,1,0))),"Performer",not(iserror(vlookup($F921,'Reference info'!$J$10:$J$36,1,0))),"Producer &amp; Engineer")</f>
        <v>Producer &amp; Engineer</v>
      </c>
      <c r="I921" s="8" t="str">
        <f>IF(AND(F921="Main Primary Artist",SUBSTITUTE(E921," ","")&lt;&gt;"VariousArtists",SUBSTITUTE(E921," ","")&lt;&gt;"VariousArtist",E921&lt;&gt;"Various",SUBSTITUTE(E921," ","")&lt;&gt;"AssortedArtists",SUBSTITUTE(E921," ","")&lt;&gt;"AssortedArtist",E921&lt;&gt;"Assorted",SUBSTITUTE(E921," ","")&lt;&gt;"AsortedArtists",SUBSTITUTE(E921," ","")&lt;&gt;"AsortedArtist",E921&lt;&gt;"Asorted",E921&lt;&gt;"Other",,SUBSTITUTE(E921," ","")&lt;&gt;"MiscellaneousArtists",SUBSTITUTE(E921," ","")&lt;&gt;"MiscellaneousArtist",E921&lt;&gt;"Miscellaneous",SUBSTITUTE(E921," ","")&lt;&gt;"MiscelaneousArtists",SUBSTITUTE(E921," ","")&lt;&gt;"MiscelaneousArtist",E921&lt;&gt;"Miscelaneous"),"update Releases set ArtistId=(select ArtistId from Artists where Name=N'"&amp;SUBSTITUTE(trim(E921),"'","''")&amp;"' and EnterpriseId="&amp;EntId&amp;"), SearchKeywords=concat_ws(' ', Name, N'"&amp;SUBSTITUTE(trim(E921),"'","''")&amp;"',(select Name from Labels where LabelId=Releases.LabelId), ReleaseId, UPC, Catalog) where "&amp;IF(A921&lt;&gt;"","UPC="&amp;A921,"Catalog='"&amp;SUBSTITUTE(trim(B921),"'","''")&amp;"'")&amp;" and EnterpriseId="&amp;EntId,IF(and(F921&lt;&gt;"Main Primary Artist",SUBSTITUTE(E921," ","")&lt;&gt;"VariousArtists",SUBSTITUTE(E921," ","")&lt;&gt;"VariousArtist",E921&lt;&gt;"Various",SUBSTITUTE(E921," ","")&lt;&gt;"AssortedArtists",SUBSTITUTE(E921," ","")&lt;&gt;"AssortedArtist",E921&lt;&gt;"Assorted",SUBSTITUTE(E921," ","")&lt;&gt;"AsortedArtists",SUBSTITUTE(E921," ","")&lt;&gt;"AsortedArtist",E921&lt;&gt;"Asorted",E921&lt;&gt;"Other",,SUBSTITUTE(E921," ","")&lt;&gt;"MiscellaneousArtists",SUBSTITUTE(E921," ","")&lt;&gt;"MiscellaneousArtist",E921&lt;&gt;"Miscellaneous",SUBSTITUTE(E921," ","")&lt;&gt;"MiscelaneousArtists",SUBSTITUTE(E921," ","")&lt;&gt;"MiscelaneousArtist",E921&lt;&gt;"Miscelaneous"),"INSERT into Contributors VALUES (newid(), "&amp;IF(F921&lt;&gt;"Primary Artist", "(select RoleId from ContributorRoles where Name='"&amp;F921&amp;"'), 0", "49, 1")&amp; ", null, (select max(ReleaseId) from Releases where "&amp;IF(A921&lt;&gt;"","UPC="&amp;A921,"Catalog='"&amp;SUBSTITUTE(trim(B921),"'","''")&amp;"'")&amp;" and EnterpriseId="&amp;EntId&amp;"), (select ArtistId from Artists where Name=N'"&amp;SUBSTITUTE(trim(E921),"'","''")&amp;"' and EnterpriseId="&amp;EntId&amp;"), null)",""))</f>
        <v>INSERT into Contributors VALUES (newid(), (select RoleId from ContributorRoles where Name='Engineer'), 0, null, (select max(ReleaseId) from Releases where UPC=821555942696 and EnterpriseId=647322), (select ArtistId from Artists where Name=N'PeJota10*' and EnterpriseId=647322), null)</v>
      </c>
    </row>
    <row r="922">
      <c r="A922" s="110">
        <v>8.21555942849E11</v>
      </c>
      <c r="B922" s="84"/>
      <c r="C922" s="134" t="str">
        <f t="array" ref="C922">ifs(and(isblank($A922),isblank($B922)),"", not(iserror(vlookup($A922&amp;$B922,'3) Release_Label'!$D:$D&amp;'3) Release_Label'!$E:$E,1,0))),vlookup($A922&amp;$B922,{'3) Release_Label'!$D:$D&amp;'3) Release_Label'!$E:$E,'3) Release_Label'!$F:$F},2,0), or(and(not(isblank($B922)),$B922=$B921,$A922&lt;&gt;$A921),and(not(isblank($A922)),$A922=$A921,$B922&lt;&gt;$B921)),"ID LISTS UNALIGNED",and($A922&lt;&gt;"",countif('3) Release_Label'!$D:$D,$A922)=0),"NO UPC MATCH in Release_Label",and($B922&lt;&gt;"",countif('3) Release_Label'!$E:$E,$B922)=0),"NO CATALOG ID MATCH in Release_Label",iserror(vlookup($A922&amp;$B922,'3) Release_Label'!$D:$D&amp;'3) Release_Label'!$E:$E,1,0)),"NO UPC-CATALOG ID pair MATCH in Release_Label" )</f>
        <v>Rei de Munique</v>
      </c>
      <c r="D922" s="134" t="str">
        <f t="array" ref="D922">ifs(and(isblank($A922),isblank($B922)),"", not(iserror(vlookup($A922&amp;$B922,'3) Release_Label'!$D:$D&amp;'3) Release_Label'!$E:$E,1,0))),vlookup($A922&amp;$B922,{'3) Release_Label'!$D:$D&amp;'3) Release_Label'!$E:$E,'3) Release_Label'!$H:$H},2,0), or(and(not(isblank($B922)),$B922=$B921,$A922&lt;&gt;$A921),and(not(isblank($A922)),$A922=$A921,$B922&lt;&gt;$B921)),"ID LISTS UNALIGNED",and($A922&lt;&gt;"",countif('3) Release_Label'!$D:$D,$A922)=0),"NO UPC MATCH in Release_Label",and($B922&lt;&gt;"",countif('3) Release_Label'!$E:$E,$B922)=0),"NO CATALOG ID MATCH in Release_Label",iserror(vlookup($A922&amp;$B922,'3) Release_Label'!$D:$D&amp;'3) Release_Label'!$E:$E,1,0)),"NO UPC-CATALOG ID pair MATCH in Release_Label" )</f>
        <v/>
      </c>
      <c r="E922" s="96" t="s">
        <v>53</v>
      </c>
      <c r="F922" s="135" t="s">
        <v>667</v>
      </c>
      <c r="G922" s="136" t="str">
        <f t="array" ref="G922">ifs(or($F922="",$F922="Main Primary Artist"),$F922,not(iserror(vlookup($F922,'Reference info'!$J$5:$J$8,1,0))),"Key Artist",not(iserror(vlookup($F922,'Reference info'!$J$38:$J$405,1,0))),"Performer",not(iserror(vlookup($F922,'Reference info'!$J$10:$J$36,1,0))),"Producer &amp; Engineer")</f>
        <v>Producer &amp; Engineer</v>
      </c>
      <c r="I922" s="8" t="str">
        <f>IF(AND(F922="Main Primary Artist",SUBSTITUTE(E922," ","")&lt;&gt;"VariousArtists",SUBSTITUTE(E922," ","")&lt;&gt;"VariousArtist",E922&lt;&gt;"Various",SUBSTITUTE(E922," ","")&lt;&gt;"AssortedArtists",SUBSTITUTE(E922," ","")&lt;&gt;"AssortedArtist",E922&lt;&gt;"Assorted",SUBSTITUTE(E922," ","")&lt;&gt;"AsortedArtists",SUBSTITUTE(E922," ","")&lt;&gt;"AsortedArtist",E922&lt;&gt;"Asorted",E922&lt;&gt;"Other",,SUBSTITUTE(E922," ","")&lt;&gt;"MiscellaneousArtists",SUBSTITUTE(E922," ","")&lt;&gt;"MiscellaneousArtist",E922&lt;&gt;"Miscellaneous",SUBSTITUTE(E922," ","")&lt;&gt;"MiscelaneousArtists",SUBSTITUTE(E922," ","")&lt;&gt;"MiscelaneousArtist",E922&lt;&gt;"Miscelaneous"),"update Releases set ArtistId=(select ArtistId from Artists where Name=N'"&amp;SUBSTITUTE(trim(E922),"'","''")&amp;"' and EnterpriseId="&amp;EntId&amp;"), SearchKeywords=concat_ws(' ', Name, N'"&amp;SUBSTITUTE(trim(E922),"'","''")&amp;"',(select Name from Labels where LabelId=Releases.LabelId), ReleaseId, UPC, Catalog) where "&amp;IF(A922&lt;&gt;"","UPC="&amp;A922,"Catalog='"&amp;SUBSTITUTE(trim(B922),"'","''")&amp;"'")&amp;" and EnterpriseId="&amp;EntId,IF(and(F922&lt;&gt;"Main Primary Artist",SUBSTITUTE(E922," ","")&lt;&gt;"VariousArtists",SUBSTITUTE(E922," ","")&lt;&gt;"VariousArtist",E922&lt;&gt;"Various",SUBSTITUTE(E922," ","")&lt;&gt;"AssortedArtists",SUBSTITUTE(E922," ","")&lt;&gt;"AssortedArtist",E922&lt;&gt;"Assorted",SUBSTITUTE(E922," ","")&lt;&gt;"AsortedArtists",SUBSTITUTE(E922," ","")&lt;&gt;"AsortedArtist",E922&lt;&gt;"Asorted",E922&lt;&gt;"Other",,SUBSTITUTE(E922," ","")&lt;&gt;"MiscellaneousArtists",SUBSTITUTE(E922," ","")&lt;&gt;"MiscellaneousArtist",E922&lt;&gt;"Miscellaneous",SUBSTITUTE(E922," ","")&lt;&gt;"MiscelaneousArtists",SUBSTITUTE(E922," ","")&lt;&gt;"MiscelaneousArtist",E922&lt;&gt;"Miscelaneous"),"INSERT into Contributors VALUES (newid(), "&amp;IF(F922&lt;&gt;"Primary Artist", "(select RoleId from ContributorRoles where Name='"&amp;F922&amp;"'), 0", "49, 1")&amp; ", null, (select max(ReleaseId) from Releases where "&amp;IF(A922&lt;&gt;"","UPC="&amp;A922,"Catalog='"&amp;SUBSTITUTE(trim(B922),"'","''")&amp;"'")&amp;" and EnterpriseId="&amp;EntId&amp;"), (select ArtistId from Artists where Name=N'"&amp;SUBSTITUTE(trim(E922),"'","''")&amp;"' and EnterpriseId="&amp;EntId&amp;"), null)",""))</f>
        <v>INSERT into Contributors VALUES (newid(), (select RoleId from ContributorRoles where Name='Producer'), 0, null, (select max(ReleaseId) from Releases where UPC=821555942849 and EnterpriseId=647322), (select ArtistId from Artists where Name=N'PeJota10*' and EnterpriseId=647322), null)</v>
      </c>
    </row>
    <row r="923">
      <c r="A923" s="110">
        <v>8.21555942849E11</v>
      </c>
      <c r="B923" s="84"/>
      <c r="C923" s="134" t="str">
        <f t="array" ref="C923">ifs(and(isblank($A923),isblank($B923)),"", not(iserror(vlookup($A923&amp;$B923,'3) Release_Label'!$D:$D&amp;'3) Release_Label'!$E:$E,1,0))),vlookup($A923&amp;$B923,{'3) Release_Label'!$D:$D&amp;'3) Release_Label'!$E:$E,'3) Release_Label'!$F:$F},2,0), or(and(not(isblank($B923)),$B923=$B922,$A923&lt;&gt;$A922),and(not(isblank($A923)),$A923=$A922,$B923&lt;&gt;$B922)),"ID LISTS UNALIGNED",and($A923&lt;&gt;"",countif('3) Release_Label'!$D:$D,$A923)=0),"NO UPC MATCH in Release_Label",and($B923&lt;&gt;"",countif('3) Release_Label'!$E:$E,$B923)=0),"NO CATALOG ID MATCH in Release_Label",iserror(vlookup($A923&amp;$B923,'3) Release_Label'!$D:$D&amp;'3) Release_Label'!$E:$E,1,0)),"NO UPC-CATALOG ID pair MATCH in Release_Label" )</f>
        <v>Rei de Munique</v>
      </c>
      <c r="D923" s="134" t="str">
        <f t="array" ref="D923">ifs(and(isblank($A923),isblank($B923)),"", not(iserror(vlookup($A923&amp;$B923,'3) Release_Label'!$D:$D&amp;'3) Release_Label'!$E:$E,1,0))),vlookup($A923&amp;$B923,{'3) Release_Label'!$D:$D&amp;'3) Release_Label'!$E:$E,'3) Release_Label'!$H:$H},2,0), or(and(not(isblank($B923)),$B923=$B922,$A923&lt;&gt;$A922),and(not(isblank($A923)),$A923=$A922,$B923&lt;&gt;$B922)),"ID LISTS UNALIGNED",and($A923&lt;&gt;"",countif('3) Release_Label'!$D:$D,$A923)=0),"NO UPC MATCH in Release_Label",and($B923&lt;&gt;"",countif('3) Release_Label'!$E:$E,$B923)=0),"NO CATALOG ID MATCH in Release_Label",iserror(vlookup($A923&amp;$B923,'3) Release_Label'!$D:$D&amp;'3) Release_Label'!$E:$E,1,0)),"NO UPC-CATALOG ID pair MATCH in Release_Label" )</f>
        <v/>
      </c>
      <c r="E923" s="96" t="s">
        <v>53</v>
      </c>
      <c r="F923" s="140" t="s">
        <v>666</v>
      </c>
      <c r="G923" s="136" t="str">
        <f t="array" ref="G923">ifs(or($F923="",$F923="Main Primary Artist"),$F923,not(iserror(vlookup($F923,'Reference info'!$J$5:$J$8,1,0))),"Key Artist",not(iserror(vlookup($F923,'Reference info'!$J$38:$J$405,1,0))),"Performer",not(iserror(vlookup($F923,'Reference info'!$J$10:$J$36,1,0))),"Producer &amp; Engineer")</f>
        <v>Main Primary Artist</v>
      </c>
      <c r="I923" s="8" t="str">
        <f>IF(AND(F923="Main Primary Artist",SUBSTITUTE(E923," ","")&lt;&gt;"VariousArtists",SUBSTITUTE(E923," ","")&lt;&gt;"VariousArtist",E923&lt;&gt;"Various",SUBSTITUTE(E923," ","")&lt;&gt;"AssortedArtists",SUBSTITUTE(E923," ","")&lt;&gt;"AssortedArtist",E923&lt;&gt;"Assorted",SUBSTITUTE(E923," ","")&lt;&gt;"AsortedArtists",SUBSTITUTE(E923," ","")&lt;&gt;"AsortedArtist",E923&lt;&gt;"Asorted",E923&lt;&gt;"Other",,SUBSTITUTE(E923," ","")&lt;&gt;"MiscellaneousArtists",SUBSTITUTE(E923," ","")&lt;&gt;"MiscellaneousArtist",E923&lt;&gt;"Miscellaneous",SUBSTITUTE(E923," ","")&lt;&gt;"MiscelaneousArtists",SUBSTITUTE(E923," ","")&lt;&gt;"MiscelaneousArtist",E923&lt;&gt;"Miscelaneous"),"update Releases set ArtistId=(select ArtistId from Artists where Name=N'"&amp;SUBSTITUTE(trim(E923),"'","''")&amp;"' and EnterpriseId="&amp;EntId&amp;"), SearchKeywords=concat_ws(' ', Name, N'"&amp;SUBSTITUTE(trim(E923),"'","''")&amp;"',(select Name from Labels where LabelId=Releases.LabelId), ReleaseId, UPC, Catalog) where "&amp;IF(A923&lt;&gt;"","UPC="&amp;A923,"Catalog='"&amp;SUBSTITUTE(trim(B923),"'","''")&amp;"'")&amp;" and EnterpriseId="&amp;EntId,IF(and(F923&lt;&gt;"Main Primary Artist",SUBSTITUTE(E923," ","")&lt;&gt;"VariousArtists",SUBSTITUTE(E923," ","")&lt;&gt;"VariousArtist",E923&lt;&gt;"Various",SUBSTITUTE(E923," ","")&lt;&gt;"AssortedArtists",SUBSTITUTE(E923," ","")&lt;&gt;"AssortedArtist",E923&lt;&gt;"Assorted",SUBSTITUTE(E923," ","")&lt;&gt;"AsortedArtists",SUBSTITUTE(E923," ","")&lt;&gt;"AsortedArtist",E923&lt;&gt;"Asorted",E923&lt;&gt;"Other",,SUBSTITUTE(E923," ","")&lt;&gt;"MiscellaneousArtists",SUBSTITUTE(E923," ","")&lt;&gt;"MiscellaneousArtist",E923&lt;&gt;"Miscellaneous",SUBSTITUTE(E923," ","")&lt;&gt;"MiscelaneousArtists",SUBSTITUTE(E923," ","")&lt;&gt;"MiscelaneousArtist",E923&lt;&gt;"Miscelaneous"),"INSERT into Contributors VALUES (newid(), "&amp;IF(F923&lt;&gt;"Primary Artist", "(select RoleId from ContributorRoles where Name='"&amp;F923&amp;"'), 0", "49, 1")&amp; ", null, (select max(ReleaseId) from Releases where "&amp;IF(A923&lt;&gt;"","UPC="&amp;A923,"Catalog='"&amp;SUBSTITUTE(trim(B923),"'","''")&amp;"'")&amp;" and EnterpriseId="&amp;EntId&amp;"), (select ArtistId from Artists where Name=N'"&amp;SUBSTITUTE(trim(E923),"'","''")&amp;"' and EnterpriseId="&amp;EntId&amp;"), null)",""))</f>
        <v>update Releases set ArtistId=(select ArtistId from Artists where Name=N'PeJota10*' and EnterpriseId=647322), SearchKeywords=concat_ws(' ', Name, N'PeJota10*',(select Name from Labels where LabelId=Releases.LabelId), ReleaseId, UPC, Catalog) where UPC=821555942849 and EnterpriseId=647322</v>
      </c>
    </row>
    <row r="924">
      <c r="A924" s="110">
        <v>8.21555942849E11</v>
      </c>
      <c r="B924" s="84"/>
      <c r="C924" s="134" t="str">
        <f t="array" ref="C924">ifs(and(isblank($A924),isblank($B924)),"", not(iserror(vlookup($A924&amp;$B924,'3) Release_Label'!$D:$D&amp;'3) Release_Label'!$E:$E,1,0))),vlookup($A924&amp;$B924,{'3) Release_Label'!$D:$D&amp;'3) Release_Label'!$E:$E,'3) Release_Label'!$F:$F},2,0), or(and(not(isblank($B924)),$B924=$B923,$A924&lt;&gt;$A923),and(not(isblank($A924)),$A924=$A923,$B924&lt;&gt;$B923)),"ID LISTS UNALIGNED",and($A924&lt;&gt;"",countif('3) Release_Label'!$D:$D,$A924)=0),"NO UPC MATCH in Release_Label",and($B924&lt;&gt;"",countif('3) Release_Label'!$E:$E,$B924)=0),"NO CATALOG ID MATCH in Release_Label",iserror(vlookup($A924&amp;$B924,'3) Release_Label'!$D:$D&amp;'3) Release_Label'!$E:$E,1,0)),"NO UPC-CATALOG ID pair MATCH in Release_Label" )</f>
        <v>Rei de Munique</v>
      </c>
      <c r="D924" s="134" t="str">
        <f t="array" ref="D924">ifs(and(isblank($A924),isblank($B924)),"", not(iserror(vlookup($A924&amp;$B924,'3) Release_Label'!$D:$D&amp;'3) Release_Label'!$E:$E,1,0))),vlookup($A924&amp;$B924,{'3) Release_Label'!$D:$D&amp;'3) Release_Label'!$E:$E,'3) Release_Label'!$H:$H},2,0), or(and(not(isblank($B924)),$B924=$B923,$A924&lt;&gt;$A923),and(not(isblank($A924)),$A924=$A923,$B924&lt;&gt;$B923)),"ID LISTS UNALIGNED",and($A924&lt;&gt;"",countif('3) Release_Label'!$D:$D,$A924)=0),"NO UPC MATCH in Release_Label",and($B924&lt;&gt;"",countif('3) Release_Label'!$E:$E,$B924)=0),"NO CATALOG ID MATCH in Release_Label",iserror(vlookup($A924&amp;$B924,'3) Release_Label'!$D:$D&amp;'3) Release_Label'!$E:$E,1,0)),"NO UPC-CATALOG ID pair MATCH in Release_Label" )</f>
        <v/>
      </c>
      <c r="E924" s="96" t="s">
        <v>53</v>
      </c>
      <c r="F924" s="135" t="s">
        <v>669</v>
      </c>
      <c r="G924" s="136" t="str">
        <f t="array" ref="G924">ifs(or($F924="",$F924="Main Primary Artist"),$F924,not(iserror(vlookup($F924,'Reference info'!$J$5:$J$8,1,0))),"Key Artist",not(iserror(vlookup($F924,'Reference info'!$J$38:$J$405,1,0))),"Performer",not(iserror(vlookup($F924,'Reference info'!$J$10:$J$36,1,0))),"Producer &amp; Engineer")</f>
        <v>Producer &amp; Engineer</v>
      </c>
      <c r="I924" s="8" t="str">
        <f>IF(AND(F924="Main Primary Artist",SUBSTITUTE(E924," ","")&lt;&gt;"VariousArtists",SUBSTITUTE(E924," ","")&lt;&gt;"VariousArtist",E924&lt;&gt;"Various",SUBSTITUTE(E924," ","")&lt;&gt;"AssortedArtists",SUBSTITUTE(E924," ","")&lt;&gt;"AssortedArtist",E924&lt;&gt;"Assorted",SUBSTITUTE(E924," ","")&lt;&gt;"AsortedArtists",SUBSTITUTE(E924," ","")&lt;&gt;"AsortedArtist",E924&lt;&gt;"Asorted",E924&lt;&gt;"Other",,SUBSTITUTE(E924," ","")&lt;&gt;"MiscellaneousArtists",SUBSTITUTE(E924," ","")&lt;&gt;"MiscellaneousArtist",E924&lt;&gt;"Miscellaneous",SUBSTITUTE(E924," ","")&lt;&gt;"MiscelaneousArtists",SUBSTITUTE(E924," ","")&lt;&gt;"MiscelaneousArtist",E924&lt;&gt;"Miscelaneous"),"update Releases set ArtistId=(select ArtistId from Artists where Name=N'"&amp;SUBSTITUTE(trim(E924),"'","''")&amp;"' and EnterpriseId="&amp;EntId&amp;"), SearchKeywords=concat_ws(' ', Name, N'"&amp;SUBSTITUTE(trim(E924),"'","''")&amp;"',(select Name from Labels where LabelId=Releases.LabelId), ReleaseId, UPC, Catalog) where "&amp;IF(A924&lt;&gt;"","UPC="&amp;A924,"Catalog='"&amp;SUBSTITUTE(trim(B924),"'","''")&amp;"'")&amp;" and EnterpriseId="&amp;EntId,IF(and(F924&lt;&gt;"Main Primary Artist",SUBSTITUTE(E924," ","")&lt;&gt;"VariousArtists",SUBSTITUTE(E924," ","")&lt;&gt;"VariousArtist",E924&lt;&gt;"Various",SUBSTITUTE(E924," ","")&lt;&gt;"AssortedArtists",SUBSTITUTE(E924," ","")&lt;&gt;"AssortedArtist",E924&lt;&gt;"Assorted",SUBSTITUTE(E924," ","")&lt;&gt;"AsortedArtists",SUBSTITUTE(E924," ","")&lt;&gt;"AsortedArtist",E924&lt;&gt;"Asorted",E924&lt;&gt;"Other",,SUBSTITUTE(E924," ","")&lt;&gt;"MiscellaneousArtists",SUBSTITUTE(E924," ","")&lt;&gt;"MiscellaneousArtist",E924&lt;&gt;"Miscellaneous",SUBSTITUTE(E924," ","")&lt;&gt;"MiscelaneousArtists",SUBSTITUTE(E924," ","")&lt;&gt;"MiscelaneousArtist",E924&lt;&gt;"Miscelaneous"),"INSERT into Contributors VALUES (newid(), "&amp;IF(F924&lt;&gt;"Primary Artist", "(select RoleId from ContributorRoles where Name='"&amp;F924&amp;"'), 0", "49, 1")&amp; ", null, (select max(ReleaseId) from Releases where "&amp;IF(A924&lt;&gt;"","UPC="&amp;A924,"Catalog='"&amp;SUBSTITUTE(trim(B924),"'","''")&amp;"'")&amp;" and EnterpriseId="&amp;EntId&amp;"), (select ArtistId from Artists where Name=N'"&amp;SUBSTITUTE(trim(E924),"'","''")&amp;"' and EnterpriseId="&amp;EntId&amp;"), null)",""))</f>
        <v>INSERT into Contributors VALUES (newid(), (select RoleId from ContributorRoles where Name='Engineer'), 0, null, (select max(ReleaseId) from Releases where UPC=821555942849 and EnterpriseId=647322), (select ArtistId from Artists where Name=N'PeJota10*' and EnterpriseId=647322), null)</v>
      </c>
    </row>
    <row r="925">
      <c r="A925" s="28"/>
      <c r="B925" s="116"/>
      <c r="C925" s="143"/>
      <c r="D925" s="143"/>
      <c r="E925" s="20"/>
      <c r="F925" s="20"/>
      <c r="G925" s="34" t="str">
        <f t="array" ref="G925">ifs(or($F925="",$F925="Main Primary Artist"),$F925,not(iserror(vlookup($F925,'Reference info'!$J$5:$J$8,1,0))),"Key Artist",not(iserror(vlookup($F925,'Reference info'!$J$38:$J$405,1,0))),"Performer",not(iserror(vlookup($F925,'Reference info'!$J$10:$J$36,1,0))),"Producer &amp; Engineer")</f>
        <v/>
      </c>
    </row>
    <row r="926">
      <c r="A926" s="28"/>
      <c r="B926" s="116"/>
      <c r="C926" s="143"/>
      <c r="D926" s="143"/>
      <c r="E926" s="20"/>
      <c r="F926" s="20"/>
      <c r="G926" s="34" t="str">
        <f t="array" ref="G926">ifs(or($F926="",$F926="Main Primary Artist"),$F926,not(iserror(vlookup($F926,'Reference info'!$J$5:$J$8,1,0))),"Key Artist",not(iserror(vlookup($F926,'Reference info'!$J$38:$J$405,1,0))),"Performer",not(iserror(vlookup($F926,'Reference info'!$J$10:$J$36,1,0))),"Producer &amp; Engineer")</f>
        <v/>
      </c>
    </row>
    <row r="927">
      <c r="A927" s="28"/>
      <c r="B927" s="116"/>
      <c r="C927" s="143"/>
      <c r="D927" s="143"/>
      <c r="E927" s="20"/>
      <c r="F927" s="20"/>
      <c r="G927" s="34" t="str">
        <f t="array" ref="G927">ifs(or($F927="",$F927="Main Primary Artist"),$F927,not(iserror(vlookup($F927,'Reference info'!$J$5:$J$8,1,0))),"Key Artist",not(iserror(vlookup($F927,'Reference info'!$J$38:$J$405,1,0))),"Performer",not(iserror(vlookup($F927,'Reference info'!$J$10:$J$36,1,0))),"Producer &amp; Engineer")</f>
        <v/>
      </c>
    </row>
    <row r="928">
      <c r="A928" s="28"/>
      <c r="B928" s="116"/>
      <c r="C928" s="143"/>
      <c r="D928" s="143"/>
      <c r="E928" s="20"/>
      <c r="F928" s="20"/>
      <c r="G928" s="34" t="str">
        <f t="array" ref="G928">ifs(or($F928="",$F928="Main Primary Artist"),$F928,not(iserror(vlookup($F928,'Reference info'!$J$5:$J$8,1,0))),"Key Artist",not(iserror(vlookup($F928,'Reference info'!$J$38:$J$405,1,0))),"Performer",not(iserror(vlookup($F928,'Reference info'!$J$10:$J$36,1,0))),"Producer &amp; Engineer")</f>
        <v/>
      </c>
    </row>
    <row r="929">
      <c r="A929" s="28"/>
      <c r="B929" s="116"/>
      <c r="C929" s="143"/>
      <c r="D929" s="143"/>
      <c r="E929" s="20"/>
      <c r="F929" s="20"/>
      <c r="G929" s="34" t="str">
        <f t="array" ref="G929">ifs(or($F929="",$F929="Main Primary Artist"),$F929,not(iserror(vlookup($F929,'Reference info'!$J$5:$J$8,1,0))),"Key Artist",not(iserror(vlookup($F929,'Reference info'!$J$38:$J$405,1,0))),"Performer",not(iserror(vlookup($F929,'Reference info'!$J$10:$J$36,1,0))),"Producer &amp; Engineer")</f>
        <v/>
      </c>
    </row>
    <row r="930">
      <c r="A930" s="28"/>
      <c r="B930" s="116"/>
      <c r="C930" s="143"/>
      <c r="D930" s="143"/>
      <c r="E930" s="20"/>
      <c r="F930" s="20"/>
      <c r="G930" s="34" t="str">
        <f t="array" ref="G930">ifs(or($F930="",$F930="Main Primary Artist"),$F930,not(iserror(vlookup($F930,'Reference info'!$J$5:$J$8,1,0))),"Key Artist",not(iserror(vlookup($F930,'Reference info'!$J$38:$J$405,1,0))),"Performer",not(iserror(vlookup($F930,'Reference info'!$J$10:$J$36,1,0))),"Producer &amp; Engineer")</f>
        <v/>
      </c>
    </row>
    <row r="931">
      <c r="A931" s="28"/>
      <c r="B931" s="116"/>
      <c r="C931" s="143"/>
      <c r="D931" s="143"/>
      <c r="E931" s="20"/>
      <c r="F931" s="20"/>
      <c r="G931" s="34" t="str">
        <f t="array" ref="G931">ifs(or($F931="",$F931="Main Primary Artist"),$F931,not(iserror(vlookup($F931,'Reference info'!$J$5:$J$8,1,0))),"Key Artist",not(iserror(vlookup($F931,'Reference info'!$J$38:$J$405,1,0))),"Performer",not(iserror(vlookup($F931,'Reference info'!$J$10:$J$36,1,0))),"Producer &amp; Engineer")</f>
        <v/>
      </c>
    </row>
    <row r="932">
      <c r="A932" s="28"/>
      <c r="B932" s="116"/>
      <c r="C932" s="143"/>
      <c r="D932" s="143"/>
      <c r="E932" s="20"/>
      <c r="F932" s="20"/>
      <c r="G932" s="34" t="str">
        <f t="array" ref="G932">ifs(or($F932="",$F932="Main Primary Artist"),$F932,not(iserror(vlookup($F932,'Reference info'!$J$5:$J$8,1,0))),"Key Artist",not(iserror(vlookup($F932,'Reference info'!$J$38:$J$405,1,0))),"Performer",not(iserror(vlookup($F932,'Reference info'!$J$10:$J$36,1,0))),"Producer &amp; Engineer")</f>
        <v/>
      </c>
    </row>
    <row r="933">
      <c r="A933" s="28"/>
      <c r="B933" s="116"/>
      <c r="C933" s="143"/>
      <c r="D933" s="143"/>
      <c r="E933" s="20"/>
      <c r="F933" s="20"/>
      <c r="G933" s="34" t="str">
        <f t="array" ref="G933">ifs(or($F933="",$F933="Main Primary Artist"),$F933,not(iserror(vlookup($F933,'Reference info'!$J$5:$J$8,1,0))),"Key Artist",not(iserror(vlookup($F933,'Reference info'!$J$38:$J$405,1,0))),"Performer",not(iserror(vlookup($F933,'Reference info'!$J$10:$J$36,1,0))),"Producer &amp; Engineer")</f>
        <v/>
      </c>
    </row>
    <row r="934">
      <c r="A934" s="28"/>
      <c r="B934" s="116"/>
      <c r="C934" s="143"/>
      <c r="D934" s="143"/>
      <c r="E934" s="20"/>
      <c r="F934" s="20"/>
      <c r="G934" s="34" t="str">
        <f t="array" ref="G934">ifs(or($F934="",$F934="Main Primary Artist"),$F934,not(iserror(vlookup($F934,'Reference info'!$J$5:$J$8,1,0))),"Key Artist",not(iserror(vlookup($F934,'Reference info'!$J$38:$J$405,1,0))),"Performer",not(iserror(vlookup($F934,'Reference info'!$J$10:$J$36,1,0))),"Producer &amp; Engineer")</f>
        <v/>
      </c>
    </row>
    <row r="935">
      <c r="A935" s="28"/>
      <c r="B935" s="116"/>
      <c r="C935" s="143"/>
      <c r="D935" s="143"/>
      <c r="E935" s="20"/>
      <c r="F935" s="20"/>
      <c r="G935" s="34" t="str">
        <f t="array" ref="G935">ifs(or($F935="",$F935="Main Primary Artist"),$F935,not(iserror(vlookup($F935,'Reference info'!$J$5:$J$8,1,0))),"Key Artist",not(iserror(vlookup($F935,'Reference info'!$J$38:$J$405,1,0))),"Performer",not(iserror(vlookup($F935,'Reference info'!$J$10:$J$36,1,0))),"Producer &amp; Engineer")</f>
        <v/>
      </c>
    </row>
    <row r="936">
      <c r="A936" s="28"/>
      <c r="B936" s="116"/>
      <c r="C936" s="143"/>
      <c r="D936" s="143"/>
      <c r="E936" s="20"/>
      <c r="F936" s="20"/>
      <c r="G936" s="34" t="str">
        <f t="array" ref="G936">ifs(or($F936="",$F936="Main Primary Artist"),$F936,not(iserror(vlookup($F936,'Reference info'!$J$5:$J$8,1,0))),"Key Artist",not(iserror(vlookup($F936,'Reference info'!$J$38:$J$405,1,0))),"Performer",not(iserror(vlookup($F936,'Reference info'!$J$10:$J$36,1,0))),"Producer &amp; Engineer")</f>
        <v/>
      </c>
    </row>
    <row r="937">
      <c r="A937" s="28"/>
      <c r="B937" s="116"/>
      <c r="C937" s="143"/>
      <c r="D937" s="143"/>
      <c r="E937" s="20"/>
      <c r="F937" s="20"/>
      <c r="G937" s="34" t="str">
        <f t="array" ref="G937">ifs(or($F937="",$F937="Main Primary Artist"),$F937,not(iserror(vlookup($F937,'Reference info'!$J$5:$J$8,1,0))),"Key Artist",not(iserror(vlookup($F937,'Reference info'!$J$38:$J$405,1,0))),"Performer",not(iserror(vlookup($F937,'Reference info'!$J$10:$J$36,1,0))),"Producer &amp; Engineer")</f>
        <v/>
      </c>
    </row>
    <row r="938">
      <c r="A938" s="28"/>
      <c r="B938" s="116"/>
      <c r="C938" s="143"/>
      <c r="D938" s="143"/>
      <c r="E938" s="20"/>
      <c r="F938" s="20"/>
      <c r="G938" s="34" t="str">
        <f t="array" ref="G938">ifs(or($F938="",$F938="Main Primary Artist"),$F938,not(iserror(vlookup($F938,'Reference info'!$J$5:$J$8,1,0))),"Key Artist",not(iserror(vlookup($F938,'Reference info'!$J$38:$J$405,1,0))),"Performer",not(iserror(vlookup($F938,'Reference info'!$J$10:$J$36,1,0))),"Producer &amp; Engineer")</f>
        <v/>
      </c>
    </row>
    <row r="939">
      <c r="A939" s="28"/>
      <c r="B939" s="116"/>
      <c r="C939" s="143"/>
      <c r="D939" s="143"/>
      <c r="E939" s="20"/>
      <c r="F939" s="20"/>
      <c r="G939" s="34" t="str">
        <f t="array" ref="G939">ifs(or($F939="",$F939="Main Primary Artist"),$F939,not(iserror(vlookup($F939,'Reference info'!$J$5:$J$8,1,0))),"Key Artist",not(iserror(vlookup($F939,'Reference info'!$J$38:$J$405,1,0))),"Performer",not(iserror(vlookup($F939,'Reference info'!$J$10:$J$36,1,0))),"Producer &amp; Engineer")</f>
        <v/>
      </c>
    </row>
    <row r="940">
      <c r="A940" s="28"/>
      <c r="B940" s="116"/>
      <c r="C940" s="143"/>
      <c r="D940" s="143"/>
      <c r="E940" s="20"/>
      <c r="F940" s="20"/>
      <c r="G940" s="34" t="str">
        <f t="array" ref="G940">ifs(or($F940="",$F940="Main Primary Artist"),$F940,not(iserror(vlookup($F940,'Reference info'!$J$5:$J$8,1,0))),"Key Artist",not(iserror(vlookup($F940,'Reference info'!$J$38:$J$405,1,0))),"Performer",not(iserror(vlookup($F940,'Reference info'!$J$10:$J$36,1,0))),"Producer &amp; Engineer")</f>
        <v/>
      </c>
    </row>
    <row r="941">
      <c r="A941" s="28"/>
      <c r="B941" s="116"/>
      <c r="C941" s="143"/>
      <c r="D941" s="143"/>
      <c r="E941" s="20"/>
      <c r="F941" s="20"/>
      <c r="G941" s="34" t="str">
        <f t="array" ref="G941">ifs(or($F941="",$F941="Main Primary Artist"),$F941,not(iserror(vlookup($F941,'Reference info'!$J$5:$J$8,1,0))),"Key Artist",not(iserror(vlookup($F941,'Reference info'!$J$38:$J$405,1,0))),"Performer",not(iserror(vlookup($F941,'Reference info'!$J$10:$J$36,1,0))),"Producer &amp; Engineer")</f>
        <v/>
      </c>
    </row>
    <row r="942">
      <c r="A942" s="28"/>
      <c r="B942" s="116"/>
      <c r="C942" s="143"/>
      <c r="D942" s="143"/>
      <c r="E942" s="20"/>
      <c r="F942" s="20"/>
      <c r="G942" s="34" t="str">
        <f t="array" ref="G942">ifs(or($F942="",$F942="Main Primary Artist"),$F942,not(iserror(vlookup($F942,'Reference info'!$J$5:$J$8,1,0))),"Key Artist",not(iserror(vlookup($F942,'Reference info'!$J$38:$J$405,1,0))),"Performer",not(iserror(vlookup($F942,'Reference info'!$J$10:$J$36,1,0))),"Producer &amp; Engineer")</f>
        <v/>
      </c>
    </row>
    <row r="943">
      <c r="A943" s="28"/>
      <c r="B943" s="116"/>
      <c r="C943" s="143"/>
      <c r="D943" s="143"/>
      <c r="E943" s="20"/>
      <c r="F943" s="20"/>
      <c r="G943" s="34" t="str">
        <f t="array" ref="G943">ifs(or($F943="",$F943="Main Primary Artist"),$F943,not(iserror(vlookup($F943,'Reference info'!$J$5:$J$8,1,0))),"Key Artist",not(iserror(vlookup($F943,'Reference info'!$J$38:$J$405,1,0))),"Performer",not(iserror(vlookup($F943,'Reference info'!$J$10:$J$36,1,0))),"Producer &amp; Engineer")</f>
        <v/>
      </c>
    </row>
    <row r="944">
      <c r="A944" s="28"/>
      <c r="B944" s="116"/>
      <c r="C944" s="143"/>
      <c r="D944" s="143"/>
      <c r="E944" s="20"/>
      <c r="F944" s="20"/>
      <c r="G944" s="34" t="str">
        <f t="array" ref="G944">ifs(or($F944="",$F944="Main Primary Artist"),$F944,not(iserror(vlookup($F944,'Reference info'!$J$5:$J$8,1,0))),"Key Artist",not(iserror(vlookup($F944,'Reference info'!$J$38:$J$405,1,0))),"Performer",not(iserror(vlookup($F944,'Reference info'!$J$10:$J$36,1,0))),"Producer &amp; Engineer")</f>
        <v/>
      </c>
    </row>
    <row r="945">
      <c r="A945" s="28"/>
      <c r="B945" s="116"/>
      <c r="C945" s="143"/>
      <c r="D945" s="143"/>
      <c r="E945" s="20"/>
      <c r="F945" s="20"/>
      <c r="G945" s="34" t="str">
        <f t="array" ref="G945">ifs(or($F945="",$F945="Main Primary Artist"),$F945,not(iserror(vlookup($F945,'Reference info'!$J$5:$J$8,1,0))),"Key Artist",not(iserror(vlookup($F945,'Reference info'!$J$38:$J$405,1,0))),"Performer",not(iserror(vlookup($F945,'Reference info'!$J$10:$J$36,1,0))),"Producer &amp; Engineer")</f>
        <v/>
      </c>
    </row>
    <row r="946">
      <c r="A946" s="28"/>
      <c r="B946" s="116"/>
      <c r="C946" s="143"/>
      <c r="D946" s="143"/>
      <c r="E946" s="20"/>
      <c r="F946" s="20"/>
      <c r="G946" s="34" t="str">
        <f t="array" ref="G946">ifs(or($F946="",$F946="Main Primary Artist"),$F946,not(iserror(vlookup($F946,'Reference info'!$J$5:$J$8,1,0))),"Key Artist",not(iserror(vlookup($F946,'Reference info'!$J$38:$J$405,1,0))),"Performer",not(iserror(vlookup($F946,'Reference info'!$J$10:$J$36,1,0))),"Producer &amp; Engineer")</f>
        <v/>
      </c>
    </row>
    <row r="947">
      <c r="A947" s="28"/>
      <c r="B947" s="116"/>
      <c r="C947" s="143"/>
      <c r="D947" s="143"/>
      <c r="E947" s="20"/>
      <c r="F947" s="20"/>
      <c r="G947" s="34" t="str">
        <f t="array" ref="G947">ifs(or($F947="",$F947="Main Primary Artist"),$F947,not(iserror(vlookup($F947,'Reference info'!$J$5:$J$8,1,0))),"Key Artist",not(iserror(vlookup($F947,'Reference info'!$J$38:$J$405,1,0))),"Performer",not(iserror(vlookup($F947,'Reference info'!$J$10:$J$36,1,0))),"Producer &amp; Engineer")</f>
        <v/>
      </c>
    </row>
    <row r="948">
      <c r="A948" s="28"/>
      <c r="B948" s="116"/>
      <c r="C948" s="143"/>
      <c r="D948" s="143"/>
      <c r="E948" s="20"/>
      <c r="F948" s="20"/>
      <c r="G948" s="34" t="str">
        <f t="array" ref="G948">ifs(or($F948="",$F948="Main Primary Artist"),$F948,not(iserror(vlookup($F948,'Reference info'!$J$5:$J$8,1,0))),"Key Artist",not(iserror(vlookup($F948,'Reference info'!$J$38:$J$405,1,0))),"Performer",not(iserror(vlookup($F948,'Reference info'!$J$10:$J$36,1,0))),"Producer &amp; Engineer")</f>
        <v/>
      </c>
    </row>
    <row r="949">
      <c r="A949" s="28"/>
      <c r="B949" s="116"/>
      <c r="C949" s="143"/>
      <c r="D949" s="143"/>
      <c r="E949" s="20"/>
      <c r="F949" s="20"/>
      <c r="G949" s="34" t="str">
        <f t="array" ref="G949">ifs(or($F949="",$F949="Main Primary Artist"),$F949,not(iserror(vlookup($F949,'Reference info'!$J$5:$J$8,1,0))),"Key Artist",not(iserror(vlookup($F949,'Reference info'!$J$38:$J$405,1,0))),"Performer",not(iserror(vlookup($F949,'Reference info'!$J$10:$J$36,1,0))),"Producer &amp; Engineer")</f>
        <v/>
      </c>
    </row>
    <row r="950">
      <c r="A950" s="28"/>
      <c r="B950" s="116"/>
      <c r="C950" s="143"/>
      <c r="D950" s="143"/>
      <c r="E950" s="20"/>
      <c r="F950" s="20"/>
      <c r="G950" s="34" t="str">
        <f t="array" ref="G950">ifs(or($F950="",$F950="Main Primary Artist"),$F950,not(iserror(vlookup($F950,'Reference info'!$J$5:$J$8,1,0))),"Key Artist",not(iserror(vlookup($F950,'Reference info'!$J$38:$J$405,1,0))),"Performer",not(iserror(vlookup($F950,'Reference info'!$J$10:$J$36,1,0))),"Producer &amp; Engineer")</f>
        <v/>
      </c>
    </row>
    <row r="951">
      <c r="A951" s="28"/>
      <c r="B951" s="116"/>
      <c r="C951" s="143"/>
      <c r="D951" s="143"/>
      <c r="E951" s="20"/>
      <c r="F951" s="20"/>
      <c r="G951" s="34" t="str">
        <f t="array" ref="G951">ifs(or($F951="",$F951="Main Primary Artist"),$F951,not(iserror(vlookup($F951,'Reference info'!$J$5:$J$8,1,0))),"Key Artist",not(iserror(vlookup($F951,'Reference info'!$J$38:$J$405,1,0))),"Performer",not(iserror(vlookup($F951,'Reference info'!$J$10:$J$36,1,0))),"Producer &amp; Engineer")</f>
        <v/>
      </c>
    </row>
    <row r="952">
      <c r="A952" s="28"/>
      <c r="B952" s="116"/>
      <c r="C952" s="143"/>
      <c r="D952" s="143"/>
      <c r="E952" s="20"/>
      <c r="F952" s="20"/>
      <c r="G952" s="34" t="str">
        <f t="array" ref="G952">ifs(or($F952="",$F952="Main Primary Artist"),$F952,not(iserror(vlookup($F952,'Reference info'!$J$5:$J$8,1,0))),"Key Artist",not(iserror(vlookup($F952,'Reference info'!$J$38:$J$405,1,0))),"Performer",not(iserror(vlookup($F952,'Reference info'!$J$10:$J$36,1,0))),"Producer &amp; Engineer")</f>
        <v/>
      </c>
    </row>
    <row r="953">
      <c r="A953" s="28"/>
      <c r="B953" s="116"/>
      <c r="C953" s="143"/>
      <c r="D953" s="143"/>
      <c r="E953" s="20"/>
      <c r="F953" s="20"/>
      <c r="G953" s="34" t="str">
        <f t="array" ref="G953">ifs(or($F953="",$F953="Main Primary Artist"),$F953,not(iserror(vlookup($F953,'Reference info'!$J$5:$J$8,1,0))),"Key Artist",not(iserror(vlookup($F953,'Reference info'!$J$38:$J$405,1,0))),"Performer",not(iserror(vlookup($F953,'Reference info'!$J$10:$J$36,1,0))),"Producer &amp; Engineer")</f>
        <v/>
      </c>
    </row>
    <row r="954">
      <c r="A954" s="28"/>
      <c r="B954" s="116"/>
      <c r="C954" s="143"/>
      <c r="D954" s="143"/>
      <c r="E954" s="20"/>
      <c r="F954" s="20"/>
      <c r="G954" s="34" t="str">
        <f t="array" ref="G954">ifs(or($F954="",$F954="Main Primary Artist"),$F954,not(iserror(vlookup($F954,'Reference info'!$J$5:$J$8,1,0))),"Key Artist",not(iserror(vlookup($F954,'Reference info'!$J$38:$J$405,1,0))),"Performer",not(iserror(vlookup($F954,'Reference info'!$J$10:$J$36,1,0))),"Producer &amp; Engineer")</f>
        <v/>
      </c>
    </row>
    <row r="955">
      <c r="A955" s="28"/>
      <c r="B955" s="116"/>
      <c r="C955" s="143"/>
      <c r="D955" s="143"/>
      <c r="E955" s="20"/>
      <c r="F955" s="20"/>
      <c r="G955" s="34" t="str">
        <f t="array" ref="G955">ifs(or($F955="",$F955="Main Primary Artist"),$F955,not(iserror(vlookup($F955,'Reference info'!$J$5:$J$8,1,0))),"Key Artist",not(iserror(vlookup($F955,'Reference info'!$J$38:$J$405,1,0))),"Performer",not(iserror(vlookup($F955,'Reference info'!$J$10:$J$36,1,0))),"Producer &amp; Engineer")</f>
        <v/>
      </c>
    </row>
    <row r="956">
      <c r="A956" s="28"/>
      <c r="B956" s="116"/>
      <c r="C956" s="143"/>
      <c r="D956" s="143"/>
      <c r="E956" s="20"/>
      <c r="F956" s="20"/>
      <c r="G956" s="34" t="str">
        <f t="array" ref="G956">ifs(or($F956="",$F956="Main Primary Artist"),$F956,not(iserror(vlookup($F956,'Reference info'!$J$5:$J$8,1,0))),"Key Artist",not(iserror(vlookup($F956,'Reference info'!$J$38:$J$405,1,0))),"Performer",not(iserror(vlookup($F956,'Reference info'!$J$10:$J$36,1,0))),"Producer &amp; Engineer")</f>
        <v/>
      </c>
    </row>
    <row r="957">
      <c r="A957" s="28"/>
      <c r="B957" s="116"/>
      <c r="C957" s="143"/>
      <c r="D957" s="143"/>
      <c r="E957" s="20"/>
      <c r="F957" s="20"/>
      <c r="G957" s="34" t="str">
        <f t="array" ref="G957">ifs(or($F957="",$F957="Main Primary Artist"),$F957,not(iserror(vlookup($F957,'Reference info'!$J$5:$J$8,1,0))),"Key Artist",not(iserror(vlookup($F957,'Reference info'!$J$38:$J$405,1,0))),"Performer",not(iserror(vlookup($F957,'Reference info'!$J$10:$J$36,1,0))),"Producer &amp; Engineer")</f>
        <v/>
      </c>
    </row>
    <row r="958">
      <c r="A958" s="28"/>
      <c r="B958" s="116"/>
      <c r="C958" s="143"/>
      <c r="D958" s="143"/>
      <c r="E958" s="20"/>
      <c r="F958" s="20"/>
      <c r="G958" s="34" t="str">
        <f t="array" ref="G958">ifs(or($F958="",$F958="Main Primary Artist"),$F958,not(iserror(vlookup($F958,'Reference info'!$J$5:$J$8,1,0))),"Key Artist",not(iserror(vlookup($F958,'Reference info'!$J$38:$J$405,1,0))),"Performer",not(iserror(vlookup($F958,'Reference info'!$J$10:$J$36,1,0))),"Producer &amp; Engineer")</f>
        <v/>
      </c>
    </row>
    <row r="959">
      <c r="A959" s="28"/>
      <c r="B959" s="116"/>
      <c r="C959" s="143"/>
      <c r="D959" s="143"/>
      <c r="E959" s="20"/>
      <c r="F959" s="20"/>
      <c r="G959" s="34" t="str">
        <f t="array" ref="G959">ifs(or($F959="",$F959="Main Primary Artist"),$F959,not(iserror(vlookup($F959,'Reference info'!$J$5:$J$8,1,0))),"Key Artist",not(iserror(vlookup($F959,'Reference info'!$J$38:$J$405,1,0))),"Performer",not(iserror(vlookup($F959,'Reference info'!$J$10:$J$36,1,0))),"Producer &amp; Engineer")</f>
        <v/>
      </c>
    </row>
    <row r="960">
      <c r="A960" s="28"/>
      <c r="B960" s="116"/>
      <c r="C960" s="143"/>
      <c r="D960" s="143"/>
      <c r="E960" s="20"/>
      <c r="F960" s="20"/>
      <c r="G960" s="34" t="str">
        <f t="array" ref="G960">ifs(or($F960="",$F960="Main Primary Artist"),$F960,not(iserror(vlookup($F960,'Reference info'!$J$5:$J$8,1,0))),"Key Artist",not(iserror(vlookup($F960,'Reference info'!$J$38:$J$405,1,0))),"Performer",not(iserror(vlookup($F960,'Reference info'!$J$10:$J$36,1,0))),"Producer &amp; Engineer")</f>
        <v/>
      </c>
    </row>
    <row r="961">
      <c r="A961" s="28"/>
      <c r="B961" s="116"/>
      <c r="C961" s="143"/>
      <c r="D961" s="143"/>
      <c r="E961" s="20"/>
      <c r="F961" s="20"/>
      <c r="G961" s="34" t="str">
        <f t="array" ref="G961">ifs(or($F961="",$F961="Main Primary Artist"),$F961,not(iserror(vlookup($F961,'Reference info'!$J$5:$J$8,1,0))),"Key Artist",not(iserror(vlookup($F961,'Reference info'!$J$38:$J$405,1,0))),"Performer",not(iserror(vlookup($F961,'Reference info'!$J$10:$J$36,1,0))),"Producer &amp; Engineer")</f>
        <v/>
      </c>
    </row>
    <row r="962">
      <c r="A962" s="28"/>
      <c r="B962" s="116"/>
      <c r="C962" s="143"/>
      <c r="D962" s="143"/>
      <c r="E962" s="20"/>
      <c r="F962" s="20"/>
      <c r="G962" s="34" t="str">
        <f t="array" ref="G962">ifs(or($F962="",$F962="Main Primary Artist"),$F962,not(iserror(vlookup($F962,'Reference info'!$J$5:$J$8,1,0))),"Key Artist",not(iserror(vlookup($F962,'Reference info'!$J$38:$J$405,1,0))),"Performer",not(iserror(vlookup($F962,'Reference info'!$J$10:$J$36,1,0))),"Producer &amp; Engineer")</f>
        <v/>
      </c>
    </row>
    <row r="963">
      <c r="A963" s="28"/>
      <c r="B963" s="116"/>
      <c r="C963" s="143"/>
      <c r="D963" s="143"/>
      <c r="E963" s="20"/>
      <c r="F963" s="20"/>
      <c r="G963" s="34" t="str">
        <f t="array" ref="G963">ifs(or($F963="",$F963="Main Primary Artist"),$F963,not(iserror(vlookup($F963,'Reference info'!$J$5:$J$8,1,0))),"Key Artist",not(iserror(vlookup($F963,'Reference info'!$J$38:$J$405,1,0))),"Performer",not(iserror(vlookup($F963,'Reference info'!$J$10:$J$36,1,0))),"Producer &amp; Engineer")</f>
        <v/>
      </c>
    </row>
    <row r="964">
      <c r="A964" s="28"/>
      <c r="B964" s="116"/>
      <c r="C964" s="143"/>
      <c r="D964" s="143"/>
      <c r="E964" s="20"/>
      <c r="F964" s="20"/>
      <c r="G964" s="34" t="str">
        <f t="array" ref="G964">ifs(or($F964="",$F964="Main Primary Artist"),$F964,not(iserror(vlookup($F964,'Reference info'!$J$5:$J$8,1,0))),"Key Artist",not(iserror(vlookup($F964,'Reference info'!$J$38:$J$405,1,0))),"Performer",not(iserror(vlookup($F964,'Reference info'!$J$10:$J$36,1,0))),"Producer &amp; Engineer")</f>
        <v/>
      </c>
    </row>
    <row r="965">
      <c r="A965" s="28"/>
      <c r="B965" s="116"/>
      <c r="C965" s="143"/>
      <c r="D965" s="143"/>
      <c r="E965" s="20"/>
      <c r="F965" s="20"/>
      <c r="G965" s="34" t="str">
        <f t="array" ref="G965">ifs(or($F965="",$F965="Main Primary Artist"),$F965,not(iserror(vlookup($F965,'Reference info'!$J$5:$J$8,1,0))),"Key Artist",not(iserror(vlookup($F965,'Reference info'!$J$38:$J$405,1,0))),"Performer",not(iserror(vlookup($F965,'Reference info'!$J$10:$J$36,1,0))),"Producer &amp; Engineer")</f>
        <v/>
      </c>
    </row>
    <row r="966">
      <c r="A966" s="28"/>
      <c r="B966" s="116"/>
      <c r="C966" s="143"/>
      <c r="D966" s="143"/>
      <c r="E966" s="20"/>
      <c r="F966" s="20"/>
      <c r="G966" s="34" t="str">
        <f t="array" ref="G966">ifs(or($F966="",$F966="Main Primary Artist"),$F966,not(iserror(vlookup($F966,'Reference info'!$J$5:$J$8,1,0))),"Key Artist",not(iserror(vlookup($F966,'Reference info'!$J$38:$J$405,1,0))),"Performer",not(iserror(vlookup($F966,'Reference info'!$J$10:$J$36,1,0))),"Producer &amp; Engineer")</f>
        <v/>
      </c>
    </row>
    <row r="967">
      <c r="A967" s="28"/>
      <c r="B967" s="116"/>
      <c r="C967" s="143"/>
      <c r="D967" s="143"/>
      <c r="E967" s="20"/>
      <c r="F967" s="20"/>
      <c r="G967" s="34" t="str">
        <f t="array" ref="G967">ifs(or($F967="",$F967="Main Primary Artist"),$F967,not(iserror(vlookup($F967,'Reference info'!$J$5:$J$8,1,0))),"Key Artist",not(iserror(vlookup($F967,'Reference info'!$J$38:$J$405,1,0))),"Performer",not(iserror(vlookup($F967,'Reference info'!$J$10:$J$36,1,0))),"Producer &amp; Engineer")</f>
        <v/>
      </c>
    </row>
    <row r="968">
      <c r="A968" s="28"/>
      <c r="B968" s="116"/>
      <c r="C968" s="143"/>
      <c r="D968" s="143"/>
      <c r="E968" s="20"/>
      <c r="F968" s="20"/>
      <c r="G968" s="34" t="str">
        <f t="array" ref="G968">ifs(or($F968="",$F968="Main Primary Artist"),$F968,not(iserror(vlookup($F968,'Reference info'!$J$5:$J$8,1,0))),"Key Artist",not(iserror(vlookup($F968,'Reference info'!$J$38:$J$405,1,0))),"Performer",not(iserror(vlookup($F968,'Reference info'!$J$10:$J$36,1,0))),"Producer &amp; Engineer")</f>
        <v/>
      </c>
    </row>
    <row r="969">
      <c r="A969" s="28"/>
      <c r="B969" s="116"/>
      <c r="C969" s="143"/>
      <c r="D969" s="143"/>
      <c r="E969" s="20"/>
      <c r="F969" s="20"/>
      <c r="G969" s="34" t="str">
        <f t="array" ref="G969">ifs(or($F969="",$F969="Main Primary Artist"),$F969,not(iserror(vlookup($F969,'Reference info'!$J$5:$J$8,1,0))),"Key Artist",not(iserror(vlookup($F969,'Reference info'!$J$38:$J$405,1,0))),"Performer",not(iserror(vlookup($F969,'Reference info'!$J$10:$J$36,1,0))),"Producer &amp; Engineer")</f>
        <v/>
      </c>
    </row>
    <row r="970">
      <c r="A970" s="28"/>
      <c r="B970" s="116"/>
      <c r="C970" s="143"/>
      <c r="D970" s="143"/>
      <c r="E970" s="20"/>
      <c r="F970" s="20"/>
      <c r="G970" s="34" t="str">
        <f t="array" ref="G970">ifs(or($F970="",$F970="Main Primary Artist"),$F970,not(iserror(vlookup($F970,'Reference info'!$J$5:$J$8,1,0))),"Key Artist",not(iserror(vlookup($F970,'Reference info'!$J$38:$J$405,1,0))),"Performer",not(iserror(vlookup($F970,'Reference info'!$J$10:$J$36,1,0))),"Producer &amp; Engineer")</f>
        <v/>
      </c>
    </row>
    <row r="971">
      <c r="A971" s="28"/>
      <c r="B971" s="116"/>
      <c r="C971" s="143"/>
      <c r="D971" s="143"/>
      <c r="E971" s="20"/>
      <c r="F971" s="20"/>
      <c r="G971" s="34" t="str">
        <f t="array" ref="G971">ifs(or($F971="",$F971="Main Primary Artist"),$F971,not(iserror(vlookup($F971,'Reference info'!$J$5:$J$8,1,0))),"Key Artist",not(iserror(vlookup($F971,'Reference info'!$J$38:$J$405,1,0))),"Performer",not(iserror(vlookup($F971,'Reference info'!$J$10:$J$36,1,0))),"Producer &amp; Engineer")</f>
        <v/>
      </c>
    </row>
    <row r="972">
      <c r="A972" s="28"/>
      <c r="B972" s="116"/>
      <c r="C972" s="143"/>
      <c r="D972" s="143"/>
      <c r="E972" s="20"/>
      <c r="F972" s="20"/>
      <c r="G972" s="34" t="str">
        <f t="array" ref="G972">ifs(or($F972="",$F972="Main Primary Artist"),$F972,not(iserror(vlookup($F972,'Reference info'!$J$5:$J$8,1,0))),"Key Artist",not(iserror(vlookup($F972,'Reference info'!$J$38:$J$405,1,0))),"Performer",not(iserror(vlookup($F972,'Reference info'!$J$10:$J$36,1,0))),"Producer &amp; Engineer")</f>
        <v/>
      </c>
    </row>
    <row r="973">
      <c r="A973" s="28"/>
      <c r="B973" s="116"/>
      <c r="C973" s="143"/>
      <c r="D973" s="143"/>
      <c r="E973" s="20"/>
      <c r="F973" s="20"/>
      <c r="G973" s="34" t="str">
        <f t="array" ref="G973">ifs(or($F973="",$F973="Main Primary Artist"),$F973,not(iserror(vlookup($F973,'Reference info'!$J$5:$J$8,1,0))),"Key Artist",not(iserror(vlookup($F973,'Reference info'!$J$38:$J$405,1,0))),"Performer",not(iserror(vlookup($F973,'Reference info'!$J$10:$J$36,1,0))),"Producer &amp; Engineer")</f>
        <v/>
      </c>
    </row>
    <row r="974">
      <c r="A974" s="28"/>
      <c r="B974" s="116"/>
      <c r="C974" s="143"/>
      <c r="D974" s="143"/>
      <c r="E974" s="20"/>
      <c r="F974" s="20"/>
      <c r="G974" s="34" t="str">
        <f t="array" ref="G974">ifs(or($F974="",$F974="Main Primary Artist"),$F974,not(iserror(vlookup($F974,'Reference info'!$J$5:$J$8,1,0))),"Key Artist",not(iserror(vlookup($F974,'Reference info'!$J$38:$J$405,1,0))),"Performer",not(iserror(vlookup($F974,'Reference info'!$J$10:$J$36,1,0))),"Producer &amp; Engineer")</f>
        <v/>
      </c>
    </row>
    <row r="975">
      <c r="A975" s="28"/>
      <c r="B975" s="116"/>
      <c r="C975" s="143"/>
      <c r="D975" s="143"/>
      <c r="E975" s="20"/>
      <c r="F975" s="20"/>
      <c r="G975" s="34" t="str">
        <f t="array" ref="G975">ifs(or($F975="",$F975="Main Primary Artist"),$F975,not(iserror(vlookup($F975,'Reference info'!$J$5:$J$8,1,0))),"Key Artist",not(iserror(vlookup($F975,'Reference info'!$J$38:$J$405,1,0))),"Performer",not(iserror(vlookup($F975,'Reference info'!$J$10:$J$36,1,0))),"Producer &amp; Engineer")</f>
        <v/>
      </c>
    </row>
    <row r="976">
      <c r="A976" s="28"/>
      <c r="B976" s="116"/>
      <c r="C976" s="143"/>
      <c r="D976" s="143"/>
      <c r="E976" s="20"/>
      <c r="F976" s="20"/>
      <c r="G976" s="34" t="str">
        <f t="array" ref="G976">ifs(or($F976="",$F976="Main Primary Artist"),$F976,not(iserror(vlookup($F976,'Reference info'!$J$5:$J$8,1,0))),"Key Artist",not(iserror(vlookup($F976,'Reference info'!$J$38:$J$405,1,0))),"Performer",not(iserror(vlookup($F976,'Reference info'!$J$10:$J$36,1,0))),"Producer &amp; Engineer")</f>
        <v/>
      </c>
    </row>
    <row r="977">
      <c r="A977" s="28"/>
      <c r="B977" s="116"/>
      <c r="C977" s="143"/>
      <c r="D977" s="143"/>
      <c r="E977" s="20"/>
      <c r="F977" s="20"/>
      <c r="G977" s="34" t="str">
        <f t="array" ref="G977">ifs(or($F977="",$F977="Main Primary Artist"),$F977,not(iserror(vlookup($F977,'Reference info'!$J$5:$J$8,1,0))),"Key Artist",not(iserror(vlookup($F977,'Reference info'!$J$38:$J$405,1,0))),"Performer",not(iserror(vlookup($F977,'Reference info'!$J$10:$J$36,1,0))),"Producer &amp; Engineer")</f>
        <v/>
      </c>
    </row>
    <row r="978">
      <c r="A978" s="28"/>
      <c r="B978" s="116"/>
      <c r="C978" s="143"/>
      <c r="D978" s="143"/>
      <c r="E978" s="20"/>
      <c r="F978" s="20"/>
      <c r="G978" s="34" t="str">
        <f t="array" ref="G978">ifs(or($F978="",$F978="Main Primary Artist"),$F978,not(iserror(vlookup($F978,'Reference info'!$J$5:$J$8,1,0))),"Key Artist",not(iserror(vlookup($F978,'Reference info'!$J$38:$J$405,1,0))),"Performer",not(iserror(vlookup($F978,'Reference info'!$J$10:$J$36,1,0))),"Producer &amp; Engineer")</f>
        <v/>
      </c>
    </row>
    <row r="979">
      <c r="A979" s="28"/>
      <c r="B979" s="116"/>
      <c r="C979" s="143"/>
      <c r="D979" s="143"/>
      <c r="E979" s="20"/>
      <c r="F979" s="20"/>
      <c r="G979" s="34" t="str">
        <f t="array" ref="G979">ifs(or($F979="",$F979="Main Primary Artist"),$F979,not(iserror(vlookup($F979,'Reference info'!$J$5:$J$8,1,0))),"Key Artist",not(iserror(vlookup($F979,'Reference info'!$J$38:$J$405,1,0))),"Performer",not(iserror(vlookup($F979,'Reference info'!$J$10:$J$36,1,0))),"Producer &amp; Engineer")</f>
        <v/>
      </c>
    </row>
    <row r="980">
      <c r="A980" s="28"/>
      <c r="B980" s="116"/>
      <c r="C980" s="143"/>
      <c r="D980" s="143"/>
      <c r="E980" s="20"/>
      <c r="F980" s="20"/>
      <c r="G980" s="34" t="str">
        <f t="array" ref="G980">ifs(or($F980="",$F980="Main Primary Artist"),$F980,not(iserror(vlookup($F980,'Reference info'!$J$5:$J$8,1,0))),"Key Artist",not(iserror(vlookup($F980,'Reference info'!$J$38:$J$405,1,0))),"Performer",not(iserror(vlookup($F980,'Reference info'!$J$10:$J$36,1,0))),"Producer &amp; Engineer")</f>
        <v/>
      </c>
    </row>
    <row r="981">
      <c r="A981" s="28"/>
      <c r="B981" s="116"/>
      <c r="C981" s="143"/>
      <c r="D981" s="143"/>
      <c r="E981" s="20"/>
      <c r="F981" s="20"/>
      <c r="G981" s="34" t="str">
        <f t="array" ref="G981">ifs(or($F981="",$F981="Main Primary Artist"),$F981,not(iserror(vlookup($F981,'Reference info'!$J$5:$J$8,1,0))),"Key Artist",not(iserror(vlookup($F981,'Reference info'!$J$38:$J$405,1,0))),"Performer",not(iserror(vlookup($F981,'Reference info'!$J$10:$J$36,1,0))),"Producer &amp; Engineer")</f>
        <v/>
      </c>
    </row>
    <row r="982">
      <c r="A982" s="28"/>
      <c r="B982" s="116"/>
      <c r="C982" s="143"/>
      <c r="D982" s="143"/>
      <c r="E982" s="20"/>
      <c r="F982" s="20"/>
      <c r="G982" s="34" t="str">
        <f t="array" ref="G982">ifs(or($F982="",$F982="Main Primary Artist"),$F982,not(iserror(vlookup($F982,'Reference info'!$J$5:$J$8,1,0))),"Key Artist",not(iserror(vlookup($F982,'Reference info'!$J$38:$J$405,1,0))),"Performer",not(iserror(vlookup($F982,'Reference info'!$J$10:$J$36,1,0))),"Producer &amp; Engineer")</f>
        <v/>
      </c>
    </row>
    <row r="983">
      <c r="A983" s="28"/>
      <c r="B983" s="116"/>
      <c r="C983" s="143"/>
      <c r="D983" s="143"/>
      <c r="E983" s="20"/>
      <c r="F983" s="20"/>
      <c r="G983" s="34" t="str">
        <f t="array" ref="G983">ifs(or($F983="",$F983="Main Primary Artist"),$F983,not(iserror(vlookup($F983,'Reference info'!$J$5:$J$8,1,0))),"Key Artist",not(iserror(vlookup($F983,'Reference info'!$J$38:$J$405,1,0))),"Performer",not(iserror(vlookup($F983,'Reference info'!$J$10:$J$36,1,0))),"Producer &amp; Engineer")</f>
        <v/>
      </c>
    </row>
    <row r="984">
      <c r="A984" s="28"/>
      <c r="B984" s="116"/>
      <c r="C984" s="143"/>
      <c r="D984" s="143"/>
      <c r="E984" s="20"/>
      <c r="F984" s="20"/>
      <c r="G984" s="34" t="str">
        <f t="array" ref="G984">ifs(or($F984="",$F984="Main Primary Artist"),$F984,not(iserror(vlookup($F984,'Reference info'!$J$5:$J$8,1,0))),"Key Artist",not(iserror(vlookup($F984,'Reference info'!$J$38:$J$405,1,0))),"Performer",not(iserror(vlookup($F984,'Reference info'!$J$10:$J$36,1,0))),"Producer &amp; Engineer")</f>
        <v/>
      </c>
    </row>
    <row r="985">
      <c r="A985" s="28"/>
      <c r="B985" s="116"/>
      <c r="C985" s="143"/>
      <c r="D985" s="143"/>
      <c r="E985" s="20"/>
      <c r="F985" s="20"/>
      <c r="G985" s="34" t="str">
        <f t="array" ref="G985">ifs(or($F985="",$F985="Main Primary Artist"),$F985,not(iserror(vlookup($F985,'Reference info'!$J$5:$J$8,1,0))),"Key Artist",not(iserror(vlookup($F985,'Reference info'!$J$38:$J$405,1,0))),"Performer",not(iserror(vlookup($F985,'Reference info'!$J$10:$J$36,1,0))),"Producer &amp; Engineer")</f>
        <v/>
      </c>
    </row>
    <row r="986">
      <c r="A986" s="28"/>
      <c r="B986" s="116"/>
      <c r="C986" s="143"/>
      <c r="D986" s="143"/>
      <c r="E986" s="20"/>
      <c r="F986" s="20"/>
      <c r="G986" s="34" t="str">
        <f t="array" ref="G986">ifs(or($F986="",$F986="Main Primary Artist"),$F986,not(iserror(vlookup($F986,'Reference info'!$J$5:$J$8,1,0))),"Key Artist",not(iserror(vlookup($F986,'Reference info'!$J$38:$J$405,1,0))),"Performer",not(iserror(vlookup($F986,'Reference info'!$J$10:$J$36,1,0))),"Producer &amp; Engineer")</f>
        <v/>
      </c>
    </row>
    <row r="987">
      <c r="A987" s="28"/>
      <c r="B987" s="116"/>
      <c r="C987" s="143"/>
      <c r="D987" s="143"/>
      <c r="E987" s="20"/>
      <c r="F987" s="20"/>
      <c r="G987" s="34" t="str">
        <f t="array" ref="G987">ifs(or($F987="",$F987="Main Primary Artist"),$F987,not(iserror(vlookup($F987,'Reference info'!$J$5:$J$8,1,0))),"Key Artist",not(iserror(vlookup($F987,'Reference info'!$J$38:$J$405,1,0))),"Performer",not(iserror(vlookup($F987,'Reference info'!$J$10:$J$36,1,0))),"Producer &amp; Engineer")</f>
        <v/>
      </c>
    </row>
    <row r="988">
      <c r="A988" s="28"/>
      <c r="B988" s="116"/>
      <c r="C988" s="143"/>
      <c r="D988" s="143"/>
      <c r="E988" s="20"/>
      <c r="F988" s="20"/>
      <c r="G988" s="34" t="str">
        <f t="array" ref="G988">ifs(or($F988="",$F988="Main Primary Artist"),$F988,not(iserror(vlookup($F988,'Reference info'!$J$5:$J$8,1,0))),"Key Artist",not(iserror(vlookup($F988,'Reference info'!$J$38:$J$405,1,0))),"Performer",not(iserror(vlookup($F988,'Reference info'!$J$10:$J$36,1,0))),"Producer &amp; Engineer")</f>
        <v/>
      </c>
    </row>
    <row r="989">
      <c r="A989" s="28"/>
      <c r="B989" s="116"/>
      <c r="C989" s="143"/>
      <c r="D989" s="143"/>
      <c r="E989" s="20"/>
      <c r="F989" s="20"/>
      <c r="G989" s="34" t="str">
        <f t="array" ref="G989">ifs(or($F989="",$F989="Main Primary Artist"),$F989,not(iserror(vlookup($F989,'Reference info'!$J$5:$J$8,1,0))),"Key Artist",not(iserror(vlookup($F989,'Reference info'!$J$38:$J$405,1,0))),"Performer",not(iserror(vlookup($F989,'Reference info'!$J$10:$J$36,1,0))),"Producer &amp; Engineer")</f>
        <v/>
      </c>
    </row>
    <row r="990">
      <c r="A990" s="28"/>
      <c r="B990" s="116"/>
      <c r="C990" s="143"/>
      <c r="D990" s="143"/>
      <c r="E990" s="20"/>
      <c r="F990" s="20"/>
      <c r="G990" s="34" t="str">
        <f t="array" ref="G990">ifs(or($F990="",$F990="Main Primary Artist"),$F990,not(iserror(vlookup($F990,'Reference info'!$J$5:$J$8,1,0))),"Key Artist",not(iserror(vlookup($F990,'Reference info'!$J$38:$J$405,1,0))),"Performer",not(iserror(vlookup($F990,'Reference info'!$J$10:$J$36,1,0))),"Producer &amp; Engineer")</f>
        <v/>
      </c>
    </row>
    <row r="991">
      <c r="A991" s="28"/>
      <c r="B991" s="116"/>
      <c r="C991" s="143"/>
      <c r="D991" s="143"/>
      <c r="E991" s="20"/>
      <c r="F991" s="20"/>
      <c r="G991" s="34" t="str">
        <f t="array" ref="G991">ifs(or($F991="",$F991="Main Primary Artist"),$F991,not(iserror(vlookup($F991,'Reference info'!$J$5:$J$8,1,0))),"Key Artist",not(iserror(vlookup($F991,'Reference info'!$J$38:$J$405,1,0))),"Performer",not(iserror(vlookup($F991,'Reference info'!$J$10:$J$36,1,0))),"Producer &amp; Engineer")</f>
        <v/>
      </c>
    </row>
    <row r="992">
      <c r="A992" s="28"/>
      <c r="B992" s="116"/>
      <c r="C992" s="143"/>
      <c r="D992" s="143"/>
      <c r="E992" s="20"/>
      <c r="F992" s="20"/>
      <c r="G992" s="34" t="str">
        <f t="array" ref="G992">ifs(or($F992="",$F992="Main Primary Artist"),$F992,not(iserror(vlookup($F992,'Reference info'!$J$5:$J$8,1,0))),"Key Artist",not(iserror(vlookup($F992,'Reference info'!$J$38:$J$405,1,0))),"Performer",not(iserror(vlookup($F992,'Reference info'!$J$10:$J$36,1,0))),"Producer &amp; Engineer")</f>
        <v/>
      </c>
    </row>
    <row r="993">
      <c r="A993" s="28"/>
      <c r="B993" s="116"/>
      <c r="C993" s="143"/>
      <c r="D993" s="143"/>
      <c r="E993" s="20"/>
      <c r="F993" s="20"/>
      <c r="G993" s="34" t="str">
        <f t="array" ref="G993">ifs(or($F993="",$F993="Main Primary Artist"),$F993,not(iserror(vlookup($F993,'Reference info'!$J$5:$J$8,1,0))),"Key Artist",not(iserror(vlookup($F993,'Reference info'!$J$38:$J$405,1,0))),"Performer",not(iserror(vlookup($F993,'Reference info'!$J$10:$J$36,1,0))),"Producer &amp; Engineer")</f>
        <v/>
      </c>
    </row>
    <row r="994">
      <c r="A994" s="28"/>
      <c r="B994" s="116"/>
      <c r="C994" s="143"/>
      <c r="D994" s="143"/>
      <c r="E994" s="20"/>
      <c r="F994" s="20"/>
      <c r="G994" s="34" t="str">
        <f t="array" ref="G994">ifs(or($F994="",$F994="Main Primary Artist"),$F994,not(iserror(vlookup($F994,'Reference info'!$J$5:$J$8,1,0))),"Key Artist",not(iserror(vlookup($F994,'Reference info'!$J$38:$J$405,1,0))),"Performer",not(iserror(vlookup($F994,'Reference info'!$J$10:$J$36,1,0))),"Producer &amp; Engineer")</f>
        <v/>
      </c>
    </row>
    <row r="995">
      <c r="A995" s="28"/>
      <c r="B995" s="116"/>
      <c r="C995" s="143"/>
      <c r="D995" s="143"/>
      <c r="E995" s="20"/>
      <c r="F995" s="20"/>
      <c r="G995" s="34" t="str">
        <f t="array" ref="G995">ifs(or($F995="",$F995="Main Primary Artist"),$F995,not(iserror(vlookup($F995,'Reference info'!$J$5:$J$8,1,0))),"Key Artist",not(iserror(vlookup($F995,'Reference info'!$J$38:$J$405,1,0))),"Performer",not(iserror(vlookup($F995,'Reference info'!$J$10:$J$36,1,0))),"Producer &amp; Engineer")</f>
        <v/>
      </c>
    </row>
    <row r="996">
      <c r="A996" s="28"/>
      <c r="B996" s="116"/>
      <c r="C996" s="143"/>
      <c r="D996" s="143"/>
      <c r="E996" s="20"/>
      <c r="F996" s="20"/>
      <c r="G996" s="34" t="str">
        <f t="array" ref="G996">ifs(or($F996="",$F996="Main Primary Artist"),$F996,not(iserror(vlookup($F996,'Reference info'!$J$5:$J$8,1,0))),"Key Artist",not(iserror(vlookup($F996,'Reference info'!$J$38:$J$405,1,0))),"Performer",not(iserror(vlookup($F996,'Reference info'!$J$10:$J$36,1,0))),"Producer &amp; Engineer")</f>
        <v/>
      </c>
    </row>
    <row r="997">
      <c r="A997" s="28"/>
      <c r="B997" s="116"/>
      <c r="C997" s="143"/>
      <c r="D997" s="143"/>
      <c r="E997" s="20"/>
      <c r="F997" s="20"/>
      <c r="G997" s="34" t="str">
        <f t="array" ref="G997">ifs(or($F997="",$F997="Main Primary Artist"),$F997,not(iserror(vlookup($F997,'Reference info'!$J$5:$J$8,1,0))),"Key Artist",not(iserror(vlookup($F997,'Reference info'!$J$38:$J$405,1,0))),"Performer",not(iserror(vlookup($F997,'Reference info'!$J$10:$J$36,1,0))),"Producer &amp; Engineer")</f>
        <v/>
      </c>
    </row>
    <row r="998">
      <c r="A998" s="28"/>
      <c r="B998" s="116"/>
      <c r="C998" s="143"/>
      <c r="D998" s="143"/>
      <c r="E998" s="20"/>
      <c r="F998" s="20"/>
      <c r="G998" s="34" t="str">
        <f t="array" ref="G998">ifs(or($F998="",$F998="Main Primary Artist"),$F998,not(iserror(vlookup($F998,'Reference info'!$J$5:$J$8,1,0))),"Key Artist",not(iserror(vlookup($F998,'Reference info'!$J$38:$J$405,1,0))),"Performer",not(iserror(vlookup($F998,'Reference info'!$J$10:$J$36,1,0))),"Producer &amp; Engineer")</f>
        <v/>
      </c>
    </row>
    <row r="999">
      <c r="A999" s="28"/>
      <c r="B999" s="116"/>
      <c r="C999" s="143"/>
      <c r="D999" s="143"/>
      <c r="E999" s="20"/>
      <c r="F999" s="20"/>
      <c r="G999" s="34" t="str">
        <f t="array" ref="G999">ifs(or($F999="",$F999="Main Primary Artist"),$F999,not(iserror(vlookup($F999,'Reference info'!$J$5:$J$8,1,0))),"Key Artist",not(iserror(vlookup($F999,'Reference info'!$J$38:$J$405,1,0))),"Performer",not(iserror(vlookup($F999,'Reference info'!$J$10:$J$36,1,0))),"Producer &amp; Engineer")</f>
        <v/>
      </c>
    </row>
    <row r="1000">
      <c r="A1000" s="28"/>
      <c r="B1000" s="116"/>
      <c r="C1000" s="143"/>
      <c r="D1000" s="143"/>
      <c r="E1000" s="20"/>
      <c r="F1000" s="20"/>
      <c r="G1000" s="34" t="str">
        <f t="array" ref="G1000">ifs(or($F1000="",$F1000="Main Primary Artist"),$F1000,not(iserror(vlookup($F1000,'Reference info'!$J$5:$J$8,1,0))),"Key Artist",not(iserror(vlookup($F1000,'Reference info'!$J$38:$J$405,1,0))),"Performer",not(iserror(vlookup($F1000,'Reference info'!$J$10:$J$36,1,0))),"Producer &amp; Engineer")</f>
        <v/>
      </c>
    </row>
    <row r="1001">
      <c r="A1001" s="28"/>
      <c r="B1001" s="116"/>
      <c r="C1001" s="143"/>
      <c r="D1001" s="143"/>
      <c r="E1001" s="20"/>
      <c r="F1001" s="20"/>
      <c r="G1001" s="34" t="str">
        <f t="array" ref="G1001">ifs(or($F1001="",$F1001="Main Primary Artist"),$F1001,not(iserror(vlookup($F1001,'Reference info'!$J$5:$J$8,1,0))),"Key Artist",not(iserror(vlookup($F1001,'Reference info'!$J$38:$J$405,1,0))),"Performer",not(iserror(vlookup($F1001,'Reference info'!$J$10:$J$36,1,0))),"Producer &amp; Engineer")</f>
        <v/>
      </c>
    </row>
    <row r="1002">
      <c r="A1002" s="28"/>
      <c r="B1002" s="116"/>
      <c r="C1002" s="143"/>
      <c r="D1002" s="143"/>
      <c r="E1002" s="20"/>
      <c r="F1002" s="20"/>
      <c r="G1002" s="34" t="str">
        <f t="array" ref="G1002">ifs(or($F1002="",$F1002="Main Primary Artist"),$F1002,not(iserror(vlookup($F1002,'Reference info'!$J$5:$J$8,1,0))),"Key Artist",not(iserror(vlookup($F1002,'Reference info'!$J$38:$J$405,1,0))),"Performer",not(iserror(vlookup($F1002,'Reference info'!$J$10:$J$36,1,0))),"Producer &amp; Engineer")</f>
        <v/>
      </c>
    </row>
    <row r="1003">
      <c r="A1003" s="28"/>
      <c r="B1003" s="116"/>
      <c r="C1003" s="143"/>
      <c r="D1003" s="143"/>
      <c r="E1003" s="20"/>
      <c r="F1003" s="20"/>
      <c r="G1003" s="34" t="str">
        <f t="array" ref="G1003">ifs(or($F1003="",$F1003="Main Primary Artist"),$F1003,not(iserror(vlookup($F1003,'Reference info'!$J$5:$J$8,1,0))),"Key Artist",not(iserror(vlookup($F1003,'Reference info'!$J$38:$J$405,1,0))),"Performer",not(iserror(vlookup($F1003,'Reference info'!$J$10:$J$36,1,0))),"Producer &amp; Engineer")</f>
        <v/>
      </c>
    </row>
    <row r="1004">
      <c r="A1004" s="28"/>
      <c r="B1004" s="116"/>
      <c r="C1004" s="143"/>
      <c r="D1004" s="143"/>
      <c r="E1004" s="20"/>
      <c r="F1004" s="20"/>
    </row>
    <row r="1005">
      <c r="A1005" s="28"/>
      <c r="B1005" s="116"/>
      <c r="C1005" s="143"/>
      <c r="D1005" s="143"/>
      <c r="E1005" s="20"/>
      <c r="F1005" s="20"/>
    </row>
    <row r="1006">
      <c r="A1006" s="28"/>
      <c r="B1006" s="116"/>
      <c r="C1006" s="143"/>
      <c r="D1006" s="143"/>
      <c r="E1006" s="20"/>
      <c r="F1006" s="20"/>
    </row>
    <row r="1007">
      <c r="A1007" s="28"/>
      <c r="B1007" s="116"/>
      <c r="C1007" s="143"/>
      <c r="D1007" s="143"/>
      <c r="E1007" s="20"/>
      <c r="F1007" s="20"/>
    </row>
    <row r="1008">
      <c r="A1008" s="28"/>
      <c r="B1008" s="116"/>
      <c r="C1008" s="143"/>
      <c r="D1008" s="143"/>
      <c r="E1008" s="20"/>
      <c r="F1008" s="20"/>
    </row>
    <row r="1009">
      <c r="A1009" s="28"/>
      <c r="B1009" s="116"/>
      <c r="C1009" s="143"/>
      <c r="D1009" s="143"/>
      <c r="E1009" s="20"/>
      <c r="F1009" s="20"/>
    </row>
    <row r="1010">
      <c r="A1010" s="28"/>
      <c r="B1010" s="116"/>
      <c r="C1010" s="143"/>
      <c r="D1010" s="143"/>
      <c r="E1010" s="20"/>
      <c r="F1010" s="20"/>
    </row>
    <row r="1011">
      <c r="A1011" s="28"/>
      <c r="B1011" s="116"/>
      <c r="C1011" s="143"/>
      <c r="D1011" s="143"/>
      <c r="E1011" s="20"/>
      <c r="F1011" s="20"/>
    </row>
    <row r="1012">
      <c r="A1012" s="28"/>
      <c r="B1012" s="116"/>
      <c r="C1012" s="143"/>
      <c r="D1012" s="143"/>
      <c r="E1012" s="20"/>
      <c r="F1012" s="20"/>
    </row>
    <row r="1013">
      <c r="A1013" s="28"/>
      <c r="B1013" s="116"/>
      <c r="C1013" s="143"/>
      <c r="D1013" s="143"/>
      <c r="E1013" s="20"/>
      <c r="F1013" s="20"/>
    </row>
    <row r="1014">
      <c r="A1014" s="28"/>
      <c r="B1014" s="116"/>
      <c r="C1014" s="143"/>
      <c r="D1014" s="143"/>
      <c r="E1014" s="20"/>
      <c r="F1014" s="20"/>
    </row>
    <row r="1015">
      <c r="A1015" s="28"/>
      <c r="B1015" s="116"/>
      <c r="C1015" s="143"/>
      <c r="D1015" s="143"/>
      <c r="E1015" s="20"/>
      <c r="F1015" s="20"/>
    </row>
    <row r="1016">
      <c r="A1016" s="28"/>
      <c r="B1016" s="116"/>
      <c r="C1016" s="143"/>
      <c r="D1016" s="143"/>
      <c r="E1016" s="20"/>
      <c r="F1016" s="20"/>
    </row>
    <row r="1017">
      <c r="A1017" s="28"/>
      <c r="B1017" s="116"/>
      <c r="C1017" s="143"/>
      <c r="D1017" s="143"/>
      <c r="E1017" s="20"/>
      <c r="F1017" s="20"/>
    </row>
    <row r="1018">
      <c r="A1018" s="28"/>
      <c r="B1018" s="116"/>
      <c r="C1018" s="143"/>
      <c r="D1018" s="143"/>
      <c r="E1018" s="20"/>
      <c r="F1018" s="20"/>
    </row>
    <row r="1019">
      <c r="A1019" s="28"/>
      <c r="B1019" s="116"/>
      <c r="C1019" s="143"/>
      <c r="D1019" s="143"/>
      <c r="E1019" s="20"/>
      <c r="F1019" s="20"/>
    </row>
    <row r="1020">
      <c r="A1020" s="28"/>
      <c r="B1020" s="116"/>
      <c r="C1020" s="143"/>
      <c r="D1020" s="143"/>
      <c r="E1020" s="20"/>
      <c r="F1020" s="20"/>
    </row>
    <row r="1021">
      <c r="A1021" s="28"/>
      <c r="B1021" s="116"/>
      <c r="C1021" s="143"/>
      <c r="D1021" s="143"/>
      <c r="E1021" s="20"/>
      <c r="F1021" s="20"/>
    </row>
    <row r="1022">
      <c r="A1022" s="28"/>
      <c r="B1022" s="116"/>
      <c r="C1022" s="143"/>
      <c r="D1022" s="143"/>
      <c r="E1022" s="20"/>
      <c r="F1022" s="20"/>
    </row>
    <row r="1023">
      <c r="A1023" s="28"/>
      <c r="B1023" s="116"/>
      <c r="C1023" s="143"/>
      <c r="D1023" s="143"/>
      <c r="E1023" s="20"/>
      <c r="F1023" s="20"/>
    </row>
    <row r="1024">
      <c r="A1024" s="28"/>
      <c r="B1024" s="116"/>
      <c r="C1024" s="143"/>
      <c r="D1024" s="143"/>
      <c r="E1024" s="20"/>
      <c r="F1024" s="20"/>
    </row>
    <row r="1025">
      <c r="A1025" s="28"/>
      <c r="B1025" s="116"/>
      <c r="C1025" s="143"/>
      <c r="D1025" s="143"/>
      <c r="E1025" s="20"/>
      <c r="F1025" s="20"/>
    </row>
    <row r="1026">
      <c r="A1026" s="28"/>
      <c r="B1026" s="116"/>
      <c r="C1026" s="143"/>
      <c r="D1026" s="143"/>
      <c r="E1026" s="20"/>
      <c r="F1026" s="20"/>
    </row>
    <row r="1027">
      <c r="A1027" s="28"/>
      <c r="B1027" s="116"/>
      <c r="C1027" s="143"/>
      <c r="D1027" s="143"/>
      <c r="E1027" s="20"/>
      <c r="F1027" s="20"/>
    </row>
    <row r="1028">
      <c r="A1028" s="28"/>
      <c r="B1028" s="116"/>
      <c r="C1028" s="143"/>
      <c r="D1028" s="143"/>
      <c r="E1028" s="20"/>
      <c r="F1028" s="20"/>
    </row>
    <row r="1029">
      <c r="A1029" s="28"/>
      <c r="B1029" s="116"/>
      <c r="C1029" s="143"/>
      <c r="D1029" s="143"/>
      <c r="E1029" s="20"/>
      <c r="F1029" s="20"/>
    </row>
    <row r="1030">
      <c r="A1030" s="28"/>
      <c r="B1030" s="116"/>
      <c r="C1030" s="143"/>
      <c r="D1030" s="143"/>
      <c r="E1030" s="20"/>
      <c r="F1030" s="20"/>
    </row>
    <row r="1031">
      <c r="A1031" s="28"/>
      <c r="B1031" s="116"/>
      <c r="C1031" s="143"/>
      <c r="D1031" s="143"/>
      <c r="E1031" s="20"/>
      <c r="F1031" s="20"/>
    </row>
    <row r="1032">
      <c r="A1032" s="28"/>
      <c r="B1032" s="116"/>
      <c r="C1032" s="143"/>
      <c r="D1032" s="143"/>
      <c r="E1032" s="20"/>
      <c r="F1032" s="20"/>
    </row>
    <row r="1033">
      <c r="A1033" s="28"/>
      <c r="B1033" s="116"/>
      <c r="C1033" s="143"/>
      <c r="D1033" s="143"/>
      <c r="E1033" s="20"/>
      <c r="F1033" s="20"/>
    </row>
    <row r="1034">
      <c r="A1034" s="28"/>
      <c r="B1034" s="116"/>
      <c r="C1034" s="143"/>
      <c r="D1034" s="143"/>
      <c r="E1034" s="20"/>
      <c r="F1034" s="20"/>
    </row>
    <row r="1035">
      <c r="A1035" s="28"/>
      <c r="B1035" s="116"/>
      <c r="C1035" s="143"/>
      <c r="D1035" s="143"/>
      <c r="E1035" s="20"/>
      <c r="F1035" s="20"/>
    </row>
    <row r="1036">
      <c r="A1036" s="28"/>
      <c r="B1036" s="116"/>
      <c r="C1036" s="143"/>
      <c r="D1036" s="143"/>
      <c r="E1036" s="20"/>
      <c r="F1036" s="20"/>
    </row>
    <row r="1037">
      <c r="A1037" s="28"/>
      <c r="B1037" s="116"/>
      <c r="C1037" s="143"/>
      <c r="D1037" s="143"/>
      <c r="E1037" s="20"/>
      <c r="F1037" s="20"/>
    </row>
    <row r="1038">
      <c r="A1038" s="28"/>
      <c r="B1038" s="116"/>
      <c r="C1038" s="143"/>
      <c r="D1038" s="143"/>
      <c r="E1038" s="20"/>
      <c r="F1038" s="20"/>
    </row>
    <row r="1039">
      <c r="A1039" s="28"/>
      <c r="B1039" s="116"/>
      <c r="C1039" s="143"/>
      <c r="D1039" s="143"/>
      <c r="E1039" s="20"/>
      <c r="F1039" s="20"/>
    </row>
    <row r="1040">
      <c r="A1040" s="28"/>
      <c r="B1040" s="116"/>
      <c r="C1040" s="143"/>
      <c r="D1040" s="143"/>
      <c r="E1040" s="20"/>
      <c r="F1040" s="20"/>
    </row>
    <row r="1041">
      <c r="A1041" s="28"/>
      <c r="B1041" s="116"/>
      <c r="C1041" s="143"/>
      <c r="D1041" s="143"/>
      <c r="E1041" s="20"/>
      <c r="F1041" s="20"/>
    </row>
    <row r="1042">
      <c r="A1042" s="28"/>
      <c r="B1042" s="116"/>
      <c r="C1042" s="143"/>
      <c r="D1042" s="143"/>
      <c r="E1042" s="20"/>
      <c r="F1042" s="20"/>
    </row>
    <row r="1043">
      <c r="A1043" s="28"/>
      <c r="B1043" s="116"/>
      <c r="C1043" s="143"/>
      <c r="D1043" s="143"/>
      <c r="E1043" s="20"/>
      <c r="F1043" s="20"/>
    </row>
    <row r="1044">
      <c r="A1044" s="28"/>
      <c r="B1044" s="116"/>
      <c r="C1044" s="143"/>
      <c r="D1044" s="143"/>
      <c r="E1044" s="20"/>
      <c r="F1044" s="20"/>
    </row>
    <row r="1045">
      <c r="A1045" s="28"/>
      <c r="B1045" s="116"/>
      <c r="C1045" s="143"/>
      <c r="D1045" s="143"/>
      <c r="E1045" s="20"/>
      <c r="F1045" s="20"/>
    </row>
    <row r="1046">
      <c r="A1046" s="28"/>
      <c r="B1046" s="116"/>
      <c r="C1046" s="143"/>
      <c r="D1046" s="143"/>
      <c r="E1046" s="20"/>
      <c r="F1046" s="20"/>
    </row>
    <row r="1047">
      <c r="A1047" s="28"/>
      <c r="B1047" s="116"/>
      <c r="C1047" s="143"/>
      <c r="D1047" s="143"/>
      <c r="E1047" s="20"/>
      <c r="F1047" s="20"/>
    </row>
    <row r="1048">
      <c r="A1048" s="28"/>
      <c r="B1048" s="116"/>
      <c r="C1048" s="143"/>
      <c r="D1048" s="143"/>
      <c r="E1048" s="20"/>
      <c r="F1048" s="20"/>
    </row>
    <row r="1049">
      <c r="A1049" s="28"/>
      <c r="B1049" s="116"/>
      <c r="C1049" s="143"/>
      <c r="D1049" s="143"/>
      <c r="E1049" s="20"/>
      <c r="F1049" s="20"/>
    </row>
    <row r="1050">
      <c r="A1050" s="28"/>
      <c r="B1050" s="116"/>
      <c r="C1050" s="143"/>
      <c r="D1050" s="143"/>
      <c r="E1050" s="20"/>
      <c r="F1050" s="20"/>
    </row>
    <row r="1051">
      <c r="A1051" s="28"/>
      <c r="B1051" s="116"/>
      <c r="C1051" s="143"/>
      <c r="D1051" s="143"/>
      <c r="E1051" s="20"/>
      <c r="F1051" s="20"/>
    </row>
    <row r="1052">
      <c r="A1052" s="28"/>
      <c r="B1052" s="116"/>
      <c r="C1052" s="143"/>
      <c r="D1052" s="143"/>
      <c r="E1052" s="20"/>
      <c r="F1052" s="20"/>
    </row>
    <row r="1053">
      <c r="A1053" s="28"/>
      <c r="B1053" s="116"/>
      <c r="C1053" s="143"/>
      <c r="D1053" s="143"/>
      <c r="E1053" s="20"/>
      <c r="F1053" s="20"/>
    </row>
    <row r="1054">
      <c r="A1054" s="28"/>
      <c r="B1054" s="116"/>
      <c r="C1054" s="143"/>
      <c r="D1054" s="143"/>
      <c r="E1054" s="20"/>
      <c r="F1054" s="20"/>
    </row>
    <row r="1055">
      <c r="A1055" s="28"/>
      <c r="B1055" s="116"/>
      <c r="C1055" s="143"/>
      <c r="D1055" s="143"/>
      <c r="E1055" s="20"/>
      <c r="F1055" s="20"/>
    </row>
    <row r="1056">
      <c r="A1056" s="28"/>
      <c r="B1056" s="116"/>
      <c r="C1056" s="143"/>
      <c r="D1056" s="143"/>
      <c r="E1056" s="20"/>
      <c r="F1056" s="20"/>
    </row>
    <row r="1057">
      <c r="A1057" s="28"/>
      <c r="B1057" s="116"/>
      <c r="C1057" s="143"/>
      <c r="D1057" s="143"/>
      <c r="E1057" s="20"/>
      <c r="F1057" s="20"/>
    </row>
    <row r="1058">
      <c r="A1058" s="28"/>
      <c r="B1058" s="116"/>
      <c r="C1058" s="143"/>
      <c r="D1058" s="143"/>
      <c r="E1058" s="20"/>
      <c r="F1058" s="20"/>
    </row>
    <row r="1059">
      <c r="A1059" s="28"/>
      <c r="B1059" s="116"/>
      <c r="C1059" s="143"/>
      <c r="D1059" s="143"/>
      <c r="E1059" s="20"/>
      <c r="F1059" s="20"/>
    </row>
    <row r="1060">
      <c r="A1060" s="28"/>
      <c r="B1060" s="116"/>
      <c r="C1060" s="143"/>
      <c r="D1060" s="143"/>
      <c r="E1060" s="20"/>
      <c r="F1060" s="20"/>
    </row>
    <row r="1061">
      <c r="A1061" s="28"/>
      <c r="B1061" s="116"/>
      <c r="C1061" s="143"/>
      <c r="D1061" s="143"/>
      <c r="E1061" s="20"/>
      <c r="F1061" s="20"/>
    </row>
    <row r="1062">
      <c r="A1062" s="28"/>
      <c r="B1062" s="116"/>
      <c r="C1062" s="143"/>
      <c r="D1062" s="143"/>
      <c r="E1062" s="20"/>
      <c r="F1062" s="20"/>
    </row>
    <row r="1063">
      <c r="A1063" s="28"/>
      <c r="B1063" s="116"/>
      <c r="C1063" s="143"/>
      <c r="D1063" s="143"/>
      <c r="E1063" s="20"/>
      <c r="F1063" s="20"/>
    </row>
    <row r="1064">
      <c r="A1064" s="28"/>
      <c r="B1064" s="116"/>
      <c r="C1064" s="143"/>
      <c r="D1064" s="143"/>
      <c r="E1064" s="20"/>
      <c r="F1064" s="20"/>
    </row>
    <row r="1065">
      <c r="A1065" s="28"/>
      <c r="B1065" s="116"/>
      <c r="C1065" s="143"/>
      <c r="D1065" s="143"/>
      <c r="E1065" s="20"/>
      <c r="F1065" s="20"/>
    </row>
    <row r="1066">
      <c r="A1066" s="28"/>
      <c r="B1066" s="116"/>
      <c r="C1066" s="143"/>
      <c r="D1066" s="143"/>
      <c r="E1066" s="20"/>
      <c r="F1066" s="20"/>
    </row>
    <row r="1067">
      <c r="A1067" s="28"/>
      <c r="B1067" s="116"/>
      <c r="C1067" s="143"/>
      <c r="D1067" s="143"/>
      <c r="E1067" s="20"/>
      <c r="F1067" s="20"/>
    </row>
    <row r="1068">
      <c r="A1068" s="28"/>
      <c r="B1068" s="116"/>
      <c r="C1068" s="143"/>
      <c r="D1068" s="143"/>
      <c r="E1068" s="20"/>
      <c r="F1068" s="20"/>
    </row>
    <row r="1069">
      <c r="A1069" s="28"/>
      <c r="B1069" s="116"/>
      <c r="C1069" s="143"/>
      <c r="D1069" s="143"/>
      <c r="E1069" s="20"/>
      <c r="F1069" s="20"/>
    </row>
    <row r="1070">
      <c r="A1070" s="28"/>
      <c r="B1070" s="116"/>
      <c r="C1070" s="143"/>
      <c r="D1070" s="143"/>
      <c r="E1070" s="20"/>
      <c r="F1070" s="20"/>
    </row>
    <row r="1071">
      <c r="A1071" s="28"/>
      <c r="B1071" s="116"/>
      <c r="C1071" s="143"/>
      <c r="D1071" s="143"/>
      <c r="E1071" s="20"/>
      <c r="F1071" s="20"/>
    </row>
    <row r="1072">
      <c r="A1072" s="28"/>
      <c r="B1072" s="116"/>
      <c r="C1072" s="143"/>
      <c r="D1072" s="143"/>
      <c r="E1072" s="20"/>
      <c r="F1072" s="20"/>
    </row>
    <row r="1073">
      <c r="A1073" s="28"/>
      <c r="B1073" s="116"/>
      <c r="C1073" s="143"/>
      <c r="D1073" s="143"/>
      <c r="E1073" s="20"/>
      <c r="F1073" s="20"/>
    </row>
    <row r="1074">
      <c r="A1074" s="28"/>
      <c r="B1074" s="116"/>
      <c r="C1074" s="143"/>
      <c r="D1074" s="143"/>
      <c r="E1074" s="20"/>
      <c r="F1074" s="20"/>
    </row>
    <row r="1075">
      <c r="A1075" s="28"/>
      <c r="B1075" s="116"/>
      <c r="C1075" s="143"/>
      <c r="D1075" s="143"/>
      <c r="E1075" s="20"/>
      <c r="F1075" s="20"/>
    </row>
    <row r="1076">
      <c r="A1076" s="28"/>
      <c r="B1076" s="116"/>
      <c r="C1076" s="143"/>
      <c r="D1076" s="143"/>
      <c r="E1076" s="20"/>
      <c r="F1076" s="20"/>
    </row>
    <row r="1077">
      <c r="A1077" s="28"/>
      <c r="B1077" s="116"/>
      <c r="C1077" s="143"/>
      <c r="D1077" s="143"/>
      <c r="E1077" s="20"/>
      <c r="F1077" s="20"/>
    </row>
    <row r="1078">
      <c r="A1078" s="28"/>
      <c r="B1078" s="116"/>
      <c r="C1078" s="143"/>
      <c r="D1078" s="143"/>
      <c r="E1078" s="20"/>
      <c r="F1078" s="20"/>
    </row>
    <row r="1079">
      <c r="A1079" s="28"/>
      <c r="B1079" s="116"/>
      <c r="C1079" s="143"/>
      <c r="D1079" s="143"/>
      <c r="E1079" s="20"/>
      <c r="F1079" s="20"/>
    </row>
    <row r="1080">
      <c r="A1080" s="28"/>
      <c r="B1080" s="116"/>
      <c r="C1080" s="143"/>
      <c r="D1080" s="143"/>
      <c r="E1080" s="20"/>
      <c r="F1080" s="20"/>
    </row>
    <row r="1081">
      <c r="A1081" s="28"/>
      <c r="B1081" s="116"/>
      <c r="C1081" s="143"/>
      <c r="D1081" s="143"/>
      <c r="E1081" s="20"/>
      <c r="F1081" s="20"/>
    </row>
    <row r="1082">
      <c r="A1082" s="28"/>
      <c r="B1082" s="116"/>
      <c r="C1082" s="143"/>
      <c r="D1082" s="143"/>
      <c r="E1082" s="20"/>
      <c r="F1082" s="20"/>
    </row>
    <row r="1083">
      <c r="A1083" s="28"/>
      <c r="B1083" s="116"/>
      <c r="C1083" s="143"/>
      <c r="D1083" s="143"/>
      <c r="E1083" s="20"/>
      <c r="F1083" s="20"/>
    </row>
    <row r="1084">
      <c r="A1084" s="28"/>
      <c r="B1084" s="116"/>
      <c r="C1084" s="143"/>
      <c r="D1084" s="143"/>
      <c r="E1084" s="20"/>
      <c r="F1084" s="20"/>
    </row>
    <row r="1085">
      <c r="A1085" s="28"/>
      <c r="B1085" s="116"/>
      <c r="C1085" s="143"/>
      <c r="D1085" s="143"/>
      <c r="E1085" s="20"/>
      <c r="F1085" s="20"/>
    </row>
    <row r="1086">
      <c r="A1086" s="28"/>
      <c r="B1086" s="116"/>
      <c r="C1086" s="143"/>
      <c r="D1086" s="143"/>
      <c r="E1086" s="20"/>
      <c r="F1086" s="20"/>
    </row>
    <row r="1087">
      <c r="A1087" s="28"/>
      <c r="B1087" s="116"/>
      <c r="C1087" s="143"/>
      <c r="D1087" s="143"/>
      <c r="E1087" s="20"/>
      <c r="F1087" s="20"/>
    </row>
    <row r="1088">
      <c r="A1088" s="28"/>
      <c r="B1088" s="116"/>
      <c r="C1088" s="143"/>
      <c r="D1088" s="143"/>
      <c r="E1088" s="20"/>
      <c r="F1088" s="20"/>
    </row>
    <row r="1089">
      <c r="A1089" s="28"/>
      <c r="B1089" s="116"/>
      <c r="C1089" s="143"/>
      <c r="D1089" s="143"/>
      <c r="E1089" s="20"/>
      <c r="F1089" s="20"/>
    </row>
    <row r="1090">
      <c r="A1090" s="28"/>
      <c r="B1090" s="116"/>
      <c r="C1090" s="143"/>
      <c r="D1090" s="143"/>
      <c r="E1090" s="20"/>
      <c r="F1090" s="20"/>
    </row>
    <row r="1091">
      <c r="A1091" s="28"/>
      <c r="B1091" s="116"/>
      <c r="C1091" s="143"/>
      <c r="D1091" s="143"/>
      <c r="E1091" s="20"/>
      <c r="F1091" s="20"/>
    </row>
    <row r="1092">
      <c r="A1092" s="28"/>
      <c r="B1092" s="116"/>
      <c r="C1092" s="143"/>
      <c r="D1092" s="143"/>
      <c r="E1092" s="20"/>
      <c r="F1092" s="20"/>
    </row>
    <row r="1093">
      <c r="A1093" s="28"/>
      <c r="B1093" s="116"/>
      <c r="C1093" s="143"/>
      <c r="D1093" s="143"/>
      <c r="E1093" s="20"/>
      <c r="F1093" s="20"/>
    </row>
    <row r="1094">
      <c r="A1094" s="28"/>
      <c r="B1094" s="116"/>
      <c r="C1094" s="143"/>
      <c r="D1094" s="143"/>
      <c r="E1094" s="20"/>
      <c r="F1094" s="20"/>
    </row>
    <row r="1095">
      <c r="A1095" s="28"/>
      <c r="B1095" s="116"/>
      <c r="C1095" s="143"/>
      <c r="D1095" s="143"/>
      <c r="E1095" s="20"/>
      <c r="F1095" s="20"/>
    </row>
    <row r="1096">
      <c r="A1096" s="28"/>
      <c r="B1096" s="116"/>
      <c r="C1096" s="143"/>
      <c r="D1096" s="143"/>
      <c r="E1096" s="20"/>
      <c r="F1096" s="20"/>
    </row>
    <row r="1097">
      <c r="A1097" s="28"/>
      <c r="B1097" s="116"/>
      <c r="C1097" s="143"/>
      <c r="D1097" s="143"/>
      <c r="E1097" s="20"/>
      <c r="F1097" s="20"/>
    </row>
    <row r="1098">
      <c r="A1098" s="28"/>
      <c r="B1098" s="116"/>
      <c r="C1098" s="143"/>
      <c r="D1098" s="143"/>
      <c r="E1098" s="20"/>
      <c r="F1098" s="20"/>
    </row>
    <row r="1099">
      <c r="A1099" s="28"/>
      <c r="B1099" s="116"/>
      <c r="C1099" s="143"/>
      <c r="D1099" s="143"/>
      <c r="E1099" s="20"/>
      <c r="F1099" s="20"/>
    </row>
    <row r="1100">
      <c r="A1100" s="28"/>
      <c r="B1100" s="116"/>
      <c r="C1100" s="143"/>
      <c r="D1100" s="143"/>
      <c r="E1100" s="20"/>
      <c r="F1100" s="20"/>
    </row>
    <row r="1101">
      <c r="A1101" s="28"/>
      <c r="B1101" s="116"/>
      <c r="C1101" s="143"/>
      <c r="D1101" s="143"/>
      <c r="E1101" s="20"/>
      <c r="F1101" s="20"/>
    </row>
    <row r="1102">
      <c r="A1102" s="28"/>
      <c r="B1102" s="116"/>
      <c r="C1102" s="143"/>
      <c r="D1102" s="143"/>
      <c r="E1102" s="20"/>
      <c r="F1102" s="20"/>
    </row>
    <row r="1103">
      <c r="A1103" s="28"/>
      <c r="B1103" s="116"/>
      <c r="C1103" s="143"/>
      <c r="D1103" s="143"/>
      <c r="E1103" s="20"/>
      <c r="F1103" s="20"/>
    </row>
    <row r="1104">
      <c r="A1104" s="28"/>
      <c r="B1104" s="116"/>
      <c r="C1104" s="143"/>
      <c r="D1104" s="143"/>
      <c r="E1104" s="20"/>
      <c r="F1104" s="20"/>
    </row>
    <row r="1105">
      <c r="A1105" s="28"/>
      <c r="B1105" s="116"/>
      <c r="C1105" s="143"/>
      <c r="D1105" s="143"/>
      <c r="E1105" s="20"/>
      <c r="F1105" s="20"/>
    </row>
    <row r="1106">
      <c r="A1106" s="28"/>
      <c r="B1106" s="116"/>
      <c r="C1106" s="143"/>
      <c r="D1106" s="143"/>
      <c r="E1106" s="20"/>
      <c r="F1106" s="20"/>
    </row>
    <row r="1107">
      <c r="A1107" s="28"/>
      <c r="B1107" s="116"/>
      <c r="C1107" s="143"/>
      <c r="D1107" s="143"/>
      <c r="E1107" s="20"/>
      <c r="F1107" s="20"/>
    </row>
    <row r="1108">
      <c r="A1108" s="28"/>
      <c r="B1108" s="116"/>
      <c r="C1108" s="143"/>
      <c r="D1108" s="143"/>
      <c r="E1108" s="20"/>
      <c r="F1108" s="20"/>
    </row>
    <row r="1109">
      <c r="A1109" s="28"/>
      <c r="B1109" s="116"/>
      <c r="C1109" s="143"/>
      <c r="D1109" s="143"/>
      <c r="E1109" s="20"/>
      <c r="F1109" s="20"/>
    </row>
    <row r="1110">
      <c r="A1110" s="28"/>
      <c r="B1110" s="116"/>
      <c r="C1110" s="143"/>
      <c r="D1110" s="143"/>
      <c r="E1110" s="20"/>
      <c r="F1110" s="20"/>
    </row>
    <row r="1111">
      <c r="A1111" s="28"/>
      <c r="B1111" s="116"/>
      <c r="C1111" s="143"/>
      <c r="D1111" s="143"/>
      <c r="E1111" s="20"/>
      <c r="F1111" s="20"/>
    </row>
    <row r="1112">
      <c r="A1112" s="28"/>
      <c r="B1112" s="116"/>
      <c r="C1112" s="143"/>
      <c r="D1112" s="143"/>
      <c r="E1112" s="20"/>
      <c r="F1112" s="20"/>
    </row>
    <row r="1113">
      <c r="A1113" s="28"/>
      <c r="B1113" s="116"/>
      <c r="C1113" s="143"/>
      <c r="D1113" s="143"/>
      <c r="E1113" s="20"/>
      <c r="F1113" s="20"/>
    </row>
    <row r="1114">
      <c r="A1114" s="28"/>
      <c r="B1114" s="116"/>
      <c r="C1114" s="143"/>
      <c r="D1114" s="143"/>
      <c r="E1114" s="20"/>
      <c r="F1114" s="20"/>
    </row>
    <row r="1115">
      <c r="A1115" s="28"/>
      <c r="B1115" s="116"/>
      <c r="C1115" s="143"/>
      <c r="D1115" s="143"/>
      <c r="E1115" s="20"/>
      <c r="F1115" s="20"/>
    </row>
    <row r="1116">
      <c r="A1116" s="28"/>
      <c r="B1116" s="116"/>
      <c r="C1116" s="143"/>
      <c r="D1116" s="143"/>
      <c r="E1116" s="20"/>
      <c r="F1116" s="20"/>
    </row>
    <row r="1117">
      <c r="A1117" s="28"/>
      <c r="B1117" s="116"/>
      <c r="C1117" s="143"/>
      <c r="D1117" s="143"/>
      <c r="E1117" s="20"/>
      <c r="F1117" s="20"/>
    </row>
    <row r="1118">
      <c r="A1118" s="28"/>
      <c r="B1118" s="116"/>
      <c r="C1118" s="143"/>
      <c r="D1118" s="143"/>
      <c r="E1118" s="20"/>
      <c r="F1118" s="20"/>
    </row>
    <row r="1119">
      <c r="A1119" s="28"/>
      <c r="B1119" s="116"/>
      <c r="C1119" s="143"/>
      <c r="D1119" s="143"/>
      <c r="E1119" s="20"/>
      <c r="F1119" s="20"/>
    </row>
    <row r="1120">
      <c r="A1120" s="28"/>
      <c r="B1120" s="116"/>
      <c r="C1120" s="143"/>
      <c r="D1120" s="143"/>
      <c r="E1120" s="20"/>
      <c r="F1120" s="20"/>
    </row>
    <row r="1121">
      <c r="A1121" s="28"/>
      <c r="B1121" s="116"/>
      <c r="C1121" s="143"/>
      <c r="D1121" s="143"/>
      <c r="E1121" s="20"/>
      <c r="F1121" s="20"/>
    </row>
    <row r="1122">
      <c r="A1122" s="28"/>
      <c r="B1122" s="116"/>
      <c r="C1122" s="143"/>
      <c r="D1122" s="143"/>
      <c r="E1122" s="20"/>
      <c r="F1122" s="20"/>
    </row>
    <row r="1123">
      <c r="A1123" s="28"/>
      <c r="B1123" s="116"/>
      <c r="C1123" s="143"/>
      <c r="D1123" s="143"/>
      <c r="E1123" s="20"/>
      <c r="F1123" s="20"/>
    </row>
    <row r="1124">
      <c r="A1124" s="28"/>
      <c r="B1124" s="116"/>
      <c r="C1124" s="143"/>
      <c r="D1124" s="143"/>
      <c r="E1124" s="20"/>
      <c r="F1124" s="20"/>
    </row>
    <row r="1125">
      <c r="A1125" s="28"/>
      <c r="B1125" s="116"/>
      <c r="C1125" s="143"/>
      <c r="D1125" s="143"/>
      <c r="E1125" s="20"/>
      <c r="F1125" s="20"/>
    </row>
    <row r="1126">
      <c r="A1126" s="28"/>
      <c r="B1126" s="116"/>
      <c r="C1126" s="143"/>
      <c r="D1126" s="143"/>
      <c r="E1126" s="20"/>
      <c r="F1126" s="20"/>
    </row>
    <row r="1127">
      <c r="A1127" s="28"/>
      <c r="B1127" s="116"/>
      <c r="C1127" s="143"/>
      <c r="D1127" s="143"/>
      <c r="E1127" s="20"/>
      <c r="F1127" s="20"/>
    </row>
    <row r="1128">
      <c r="A1128" s="28"/>
      <c r="B1128" s="116"/>
      <c r="C1128" s="143"/>
      <c r="D1128" s="143"/>
      <c r="E1128" s="20"/>
      <c r="F1128" s="20"/>
    </row>
    <row r="1129">
      <c r="A1129" s="28"/>
      <c r="B1129" s="116"/>
      <c r="C1129" s="143"/>
      <c r="D1129" s="143"/>
      <c r="E1129" s="20"/>
      <c r="F1129" s="20"/>
    </row>
    <row r="1130">
      <c r="A1130" s="28"/>
      <c r="B1130" s="116"/>
      <c r="C1130" s="143"/>
      <c r="D1130" s="143"/>
      <c r="E1130" s="20"/>
      <c r="F1130" s="20"/>
    </row>
    <row r="1131">
      <c r="A1131" s="28"/>
      <c r="B1131" s="116"/>
      <c r="C1131" s="143"/>
      <c r="D1131" s="143"/>
      <c r="E1131" s="20"/>
      <c r="F1131" s="20"/>
    </row>
    <row r="1132">
      <c r="A1132" s="28"/>
      <c r="B1132" s="116"/>
      <c r="C1132" s="143"/>
      <c r="D1132" s="143"/>
      <c r="E1132" s="20"/>
      <c r="F1132" s="20"/>
    </row>
    <row r="1133">
      <c r="A1133" s="28"/>
      <c r="B1133" s="116"/>
      <c r="C1133" s="143"/>
      <c r="D1133" s="143"/>
      <c r="E1133" s="20"/>
      <c r="F1133" s="20"/>
    </row>
    <row r="1134">
      <c r="A1134" s="28"/>
      <c r="B1134" s="116"/>
      <c r="C1134" s="143"/>
      <c r="D1134" s="143"/>
      <c r="E1134" s="20"/>
      <c r="F1134" s="20"/>
    </row>
    <row r="1135">
      <c r="A1135" s="28"/>
      <c r="B1135" s="116"/>
      <c r="C1135" s="143"/>
      <c r="D1135" s="143"/>
      <c r="E1135" s="20"/>
      <c r="F1135" s="20"/>
    </row>
    <row r="1136">
      <c r="A1136" s="28"/>
      <c r="B1136" s="116"/>
      <c r="C1136" s="143"/>
      <c r="D1136" s="143"/>
      <c r="E1136" s="20"/>
      <c r="F1136" s="20"/>
    </row>
    <row r="1137">
      <c r="A1137" s="28"/>
      <c r="B1137" s="116"/>
      <c r="C1137" s="143"/>
      <c r="D1137" s="143"/>
      <c r="E1137" s="20"/>
      <c r="F1137" s="20"/>
    </row>
    <row r="1138">
      <c r="A1138" s="28"/>
      <c r="B1138" s="116"/>
      <c r="C1138" s="143"/>
      <c r="D1138" s="143"/>
      <c r="E1138" s="20"/>
      <c r="F1138" s="20"/>
    </row>
    <row r="1139">
      <c r="A1139" s="28"/>
      <c r="B1139" s="116"/>
      <c r="C1139" s="143"/>
      <c r="D1139" s="143"/>
      <c r="E1139" s="20"/>
      <c r="F1139" s="20"/>
    </row>
    <row r="1140">
      <c r="A1140" s="28"/>
      <c r="B1140" s="116"/>
      <c r="C1140" s="143"/>
      <c r="D1140" s="143"/>
      <c r="E1140" s="20"/>
      <c r="F1140" s="20"/>
    </row>
    <row r="1141">
      <c r="A1141" s="28"/>
      <c r="B1141" s="116"/>
      <c r="C1141" s="143"/>
      <c r="D1141" s="143"/>
      <c r="E1141" s="20"/>
      <c r="F1141" s="20"/>
    </row>
    <row r="1142">
      <c r="A1142" s="28"/>
      <c r="B1142" s="116"/>
      <c r="C1142" s="143"/>
      <c r="D1142" s="143"/>
      <c r="E1142" s="20"/>
      <c r="F1142" s="20"/>
    </row>
    <row r="1143">
      <c r="A1143" s="28"/>
      <c r="B1143" s="116"/>
      <c r="C1143" s="143"/>
      <c r="D1143" s="143"/>
      <c r="E1143" s="20"/>
      <c r="F1143" s="20"/>
    </row>
    <row r="1144">
      <c r="A1144" s="28"/>
      <c r="B1144" s="116"/>
      <c r="C1144" s="143"/>
      <c r="D1144" s="143"/>
      <c r="E1144" s="20"/>
      <c r="F1144" s="20"/>
    </row>
    <row r="1145">
      <c r="A1145" s="28"/>
      <c r="B1145" s="116"/>
      <c r="C1145" s="143"/>
      <c r="D1145" s="143"/>
      <c r="E1145" s="20"/>
      <c r="F1145" s="20"/>
    </row>
    <row r="1146">
      <c r="A1146" s="28"/>
      <c r="B1146" s="116"/>
      <c r="C1146" s="143"/>
      <c r="D1146" s="143"/>
      <c r="E1146" s="20"/>
      <c r="F1146" s="20"/>
    </row>
    <row r="1147">
      <c r="A1147" s="28"/>
      <c r="B1147" s="116"/>
      <c r="C1147" s="143"/>
      <c r="D1147" s="143"/>
      <c r="E1147" s="20"/>
      <c r="F1147" s="20"/>
    </row>
    <row r="1148">
      <c r="A1148" s="28"/>
      <c r="B1148" s="116"/>
      <c r="C1148" s="143"/>
      <c r="D1148" s="143"/>
      <c r="E1148" s="20"/>
      <c r="F1148" s="20"/>
    </row>
    <row r="1149">
      <c r="A1149" s="28"/>
      <c r="B1149" s="116"/>
      <c r="C1149" s="143"/>
      <c r="D1149" s="143"/>
      <c r="E1149" s="20"/>
      <c r="F1149" s="20"/>
    </row>
    <row r="1150">
      <c r="A1150" s="28"/>
      <c r="B1150" s="116"/>
      <c r="C1150" s="143"/>
      <c r="D1150" s="143"/>
      <c r="E1150" s="20"/>
      <c r="F1150" s="20"/>
    </row>
    <row r="1151">
      <c r="A1151" s="28"/>
      <c r="B1151" s="116"/>
      <c r="C1151" s="143"/>
      <c r="D1151" s="143"/>
      <c r="E1151" s="20"/>
      <c r="F1151" s="20"/>
    </row>
    <row r="1152">
      <c r="A1152" s="28"/>
      <c r="B1152" s="116"/>
      <c r="C1152" s="143"/>
      <c r="D1152" s="143"/>
      <c r="E1152" s="20"/>
      <c r="F1152" s="20"/>
    </row>
    <row r="1153">
      <c r="A1153" s="28"/>
      <c r="B1153" s="116"/>
      <c r="C1153" s="143"/>
      <c r="D1153" s="143"/>
      <c r="E1153" s="20"/>
      <c r="F1153" s="20"/>
    </row>
    <row r="1154">
      <c r="A1154" s="28"/>
      <c r="B1154" s="116"/>
      <c r="C1154" s="143"/>
      <c r="D1154" s="143"/>
      <c r="E1154" s="20"/>
      <c r="F1154" s="20"/>
    </row>
    <row r="1155">
      <c r="A1155" s="28"/>
      <c r="B1155" s="116"/>
      <c r="C1155" s="143"/>
      <c r="D1155" s="143"/>
      <c r="E1155" s="20"/>
      <c r="F1155" s="20"/>
    </row>
    <row r="1156">
      <c r="A1156" s="28"/>
      <c r="B1156" s="116"/>
      <c r="C1156" s="143"/>
      <c r="D1156" s="143"/>
      <c r="E1156" s="20"/>
      <c r="F1156" s="20"/>
    </row>
    <row r="1157">
      <c r="A1157" s="28"/>
      <c r="B1157" s="116"/>
      <c r="C1157" s="143"/>
      <c r="D1157" s="143"/>
      <c r="E1157" s="20"/>
      <c r="F1157" s="20"/>
    </row>
    <row r="1158">
      <c r="A1158" s="28"/>
      <c r="B1158" s="116"/>
      <c r="C1158" s="143"/>
      <c r="D1158" s="143"/>
      <c r="E1158" s="20"/>
      <c r="F1158" s="20"/>
    </row>
    <row r="1159">
      <c r="A1159" s="28"/>
      <c r="B1159" s="116"/>
      <c r="C1159" s="143"/>
      <c r="D1159" s="143"/>
      <c r="E1159" s="20"/>
      <c r="F1159" s="20"/>
    </row>
    <row r="1160">
      <c r="A1160" s="28"/>
      <c r="B1160" s="116"/>
      <c r="C1160" s="143"/>
      <c r="D1160" s="143"/>
      <c r="E1160" s="20"/>
      <c r="F1160" s="20"/>
    </row>
    <row r="1161">
      <c r="A1161" s="28"/>
      <c r="B1161" s="116"/>
      <c r="C1161" s="143"/>
      <c r="D1161" s="143"/>
      <c r="E1161" s="20"/>
      <c r="F1161" s="20"/>
    </row>
    <row r="1162">
      <c r="A1162" s="28"/>
      <c r="B1162" s="116"/>
      <c r="C1162" s="143"/>
      <c r="D1162" s="143"/>
      <c r="E1162" s="20"/>
      <c r="F1162" s="20"/>
    </row>
    <row r="1163">
      <c r="A1163" s="28"/>
      <c r="B1163" s="116"/>
      <c r="C1163" s="143"/>
      <c r="D1163" s="143"/>
      <c r="E1163" s="20"/>
      <c r="F1163" s="20"/>
    </row>
    <row r="1164">
      <c r="A1164" s="28"/>
      <c r="B1164" s="116"/>
      <c r="C1164" s="143"/>
      <c r="D1164" s="143"/>
      <c r="E1164" s="20"/>
      <c r="F1164" s="20"/>
    </row>
    <row r="1165">
      <c r="A1165" s="28"/>
      <c r="B1165" s="116"/>
      <c r="C1165" s="143"/>
      <c r="D1165" s="143"/>
      <c r="E1165" s="20"/>
      <c r="F1165" s="20"/>
    </row>
    <row r="1166">
      <c r="A1166" s="28"/>
      <c r="B1166" s="116"/>
      <c r="C1166" s="143"/>
      <c r="D1166" s="143"/>
      <c r="E1166" s="20"/>
      <c r="F1166" s="20"/>
    </row>
    <row r="1167">
      <c r="A1167" s="28"/>
      <c r="B1167" s="116"/>
      <c r="C1167" s="143"/>
      <c r="D1167" s="143"/>
      <c r="E1167" s="20"/>
      <c r="F1167" s="20"/>
    </row>
    <row r="1168">
      <c r="A1168" s="28"/>
      <c r="B1168" s="116"/>
      <c r="C1168" s="143"/>
      <c r="D1168" s="143"/>
      <c r="E1168" s="20"/>
      <c r="F1168" s="20"/>
    </row>
    <row r="1169">
      <c r="A1169" s="28"/>
      <c r="B1169" s="116"/>
      <c r="C1169" s="143"/>
      <c r="D1169" s="143"/>
      <c r="E1169" s="20"/>
      <c r="F1169" s="20"/>
    </row>
    <row r="1170">
      <c r="A1170" s="28"/>
      <c r="B1170" s="116"/>
      <c r="C1170" s="143"/>
      <c r="D1170" s="143"/>
      <c r="E1170" s="20"/>
      <c r="F1170" s="20"/>
    </row>
    <row r="1171">
      <c r="A1171" s="28"/>
      <c r="B1171" s="116"/>
      <c r="C1171" s="143"/>
      <c r="D1171" s="143"/>
      <c r="E1171" s="20"/>
      <c r="F1171" s="20"/>
    </row>
    <row r="1172">
      <c r="A1172" s="28"/>
      <c r="B1172" s="116"/>
      <c r="C1172" s="143"/>
      <c r="D1172" s="143"/>
      <c r="E1172" s="20"/>
      <c r="F1172" s="20"/>
    </row>
    <row r="1173">
      <c r="A1173" s="28"/>
      <c r="B1173" s="116"/>
      <c r="C1173" s="143"/>
      <c r="D1173" s="143"/>
      <c r="E1173" s="20"/>
      <c r="F1173" s="20"/>
    </row>
    <row r="1174">
      <c r="A1174" s="28"/>
      <c r="B1174" s="116"/>
      <c r="C1174" s="143"/>
      <c r="D1174" s="143"/>
      <c r="E1174" s="20"/>
      <c r="F1174" s="20"/>
    </row>
    <row r="1175">
      <c r="A1175" s="28"/>
      <c r="B1175" s="116"/>
      <c r="C1175" s="143"/>
      <c r="D1175" s="143"/>
      <c r="E1175" s="20"/>
      <c r="F1175" s="20"/>
    </row>
    <row r="1176">
      <c r="A1176" s="28"/>
      <c r="B1176" s="116"/>
      <c r="C1176" s="143"/>
      <c r="D1176" s="143"/>
      <c r="E1176" s="20"/>
      <c r="F1176" s="20"/>
    </row>
    <row r="1177">
      <c r="A1177" s="28"/>
      <c r="B1177" s="116"/>
      <c r="C1177" s="143"/>
      <c r="D1177" s="143"/>
      <c r="E1177" s="20"/>
      <c r="F1177" s="20"/>
    </row>
    <row r="1178">
      <c r="A1178" s="28"/>
      <c r="B1178" s="116"/>
      <c r="C1178" s="143"/>
      <c r="D1178" s="143"/>
      <c r="E1178" s="20"/>
      <c r="F1178" s="20"/>
    </row>
    <row r="1179">
      <c r="A1179" s="28"/>
      <c r="B1179" s="116"/>
      <c r="C1179" s="143"/>
      <c r="D1179" s="143"/>
      <c r="E1179" s="20"/>
      <c r="F1179" s="20"/>
    </row>
    <row r="1180">
      <c r="A1180" s="28"/>
      <c r="B1180" s="116"/>
      <c r="C1180" s="143"/>
      <c r="D1180" s="143"/>
      <c r="E1180" s="20"/>
      <c r="F1180" s="20"/>
    </row>
    <row r="1181">
      <c r="A1181" s="28"/>
      <c r="B1181" s="116"/>
      <c r="C1181" s="143"/>
      <c r="D1181" s="143"/>
      <c r="E1181" s="20"/>
      <c r="F1181" s="20"/>
    </row>
    <row r="1182">
      <c r="A1182" s="28"/>
      <c r="B1182" s="116"/>
      <c r="C1182" s="143"/>
      <c r="D1182" s="143"/>
      <c r="E1182" s="20"/>
      <c r="F1182" s="20"/>
    </row>
    <row r="1183">
      <c r="A1183" s="28"/>
      <c r="B1183" s="116"/>
      <c r="C1183" s="143"/>
      <c r="D1183" s="143"/>
      <c r="E1183" s="20"/>
      <c r="F1183" s="20"/>
    </row>
    <row r="1184">
      <c r="A1184" s="28"/>
      <c r="B1184" s="116"/>
      <c r="C1184" s="143"/>
      <c r="D1184" s="143"/>
      <c r="E1184" s="20"/>
      <c r="F1184" s="20"/>
    </row>
    <row r="1185">
      <c r="A1185" s="28"/>
      <c r="B1185" s="116"/>
      <c r="C1185" s="143"/>
      <c r="D1185" s="143"/>
      <c r="E1185" s="20"/>
      <c r="F1185" s="20"/>
    </row>
    <row r="1186">
      <c r="A1186" s="28"/>
      <c r="B1186" s="116"/>
      <c r="C1186" s="143"/>
      <c r="D1186" s="143"/>
      <c r="E1186" s="20"/>
      <c r="F1186" s="20"/>
    </row>
    <row r="1187">
      <c r="A1187" s="28"/>
      <c r="B1187" s="116"/>
      <c r="C1187" s="143"/>
      <c r="D1187" s="143"/>
      <c r="E1187" s="20"/>
      <c r="F1187" s="20"/>
    </row>
    <row r="1188">
      <c r="A1188" s="28"/>
      <c r="B1188" s="116"/>
      <c r="C1188" s="143"/>
      <c r="D1188" s="143"/>
      <c r="E1188" s="20"/>
      <c r="F1188" s="20"/>
    </row>
    <row r="1189">
      <c r="A1189" s="28"/>
      <c r="B1189" s="116"/>
      <c r="C1189" s="143"/>
      <c r="D1189" s="143"/>
      <c r="E1189" s="20"/>
      <c r="F1189" s="20"/>
    </row>
    <row r="1190">
      <c r="A1190" s="28"/>
      <c r="B1190" s="116"/>
      <c r="C1190" s="143"/>
      <c r="D1190" s="143"/>
      <c r="E1190" s="20"/>
      <c r="F1190" s="20"/>
    </row>
    <row r="1191">
      <c r="A1191" s="28"/>
      <c r="B1191" s="116"/>
      <c r="C1191" s="143"/>
      <c r="D1191" s="143"/>
      <c r="E1191" s="20"/>
      <c r="F1191" s="20"/>
    </row>
    <row r="1192">
      <c r="A1192" s="28"/>
      <c r="B1192" s="116"/>
      <c r="C1192" s="143"/>
      <c r="D1192" s="143"/>
      <c r="E1192" s="20"/>
      <c r="F1192" s="20"/>
    </row>
    <row r="1193">
      <c r="A1193" s="28"/>
      <c r="B1193" s="116"/>
      <c r="C1193" s="143"/>
      <c r="D1193" s="143"/>
      <c r="E1193" s="20"/>
      <c r="F1193" s="20"/>
    </row>
    <row r="1194">
      <c r="A1194" s="28"/>
      <c r="B1194" s="116"/>
      <c r="C1194" s="143"/>
      <c r="D1194" s="143"/>
      <c r="E1194" s="20"/>
      <c r="F1194" s="20"/>
    </row>
    <row r="1195">
      <c r="A1195" s="28"/>
      <c r="B1195" s="116"/>
      <c r="C1195" s="143"/>
      <c r="D1195" s="143"/>
      <c r="E1195" s="20"/>
      <c r="F1195" s="20"/>
    </row>
    <row r="1196">
      <c r="A1196" s="28"/>
      <c r="B1196" s="116"/>
      <c r="C1196" s="143"/>
      <c r="D1196" s="143"/>
      <c r="E1196" s="20"/>
      <c r="F1196" s="20"/>
    </row>
    <row r="1197">
      <c r="A1197" s="28"/>
      <c r="B1197" s="116"/>
      <c r="C1197" s="143"/>
      <c r="D1197" s="143"/>
      <c r="E1197" s="20"/>
      <c r="F1197" s="20"/>
    </row>
    <row r="1198">
      <c r="A1198" s="28"/>
      <c r="B1198" s="116"/>
      <c r="C1198" s="143"/>
      <c r="D1198" s="143"/>
      <c r="E1198" s="20"/>
      <c r="F1198" s="20"/>
    </row>
    <row r="1199">
      <c r="A1199" s="28"/>
      <c r="B1199" s="116"/>
      <c r="C1199" s="143"/>
      <c r="D1199" s="143"/>
      <c r="E1199" s="20"/>
      <c r="F1199" s="20"/>
    </row>
    <row r="1200">
      <c r="A1200" s="28"/>
      <c r="B1200" s="116"/>
      <c r="C1200" s="143"/>
      <c r="D1200" s="143"/>
      <c r="E1200" s="20"/>
      <c r="F1200" s="20"/>
    </row>
    <row r="1201">
      <c r="A1201" s="28"/>
      <c r="B1201" s="116"/>
      <c r="C1201" s="143"/>
      <c r="D1201" s="143"/>
      <c r="E1201" s="20"/>
      <c r="F1201" s="20"/>
    </row>
    <row r="1202">
      <c r="A1202" s="28"/>
      <c r="B1202" s="116"/>
      <c r="C1202" s="143"/>
      <c r="D1202" s="143"/>
      <c r="E1202" s="20"/>
      <c r="F1202" s="20"/>
    </row>
    <row r="1203">
      <c r="A1203" s="28"/>
      <c r="B1203" s="116"/>
      <c r="C1203" s="143"/>
      <c r="D1203" s="143"/>
      <c r="E1203" s="20"/>
      <c r="F1203" s="20"/>
    </row>
    <row r="1204">
      <c r="A1204" s="28"/>
      <c r="B1204" s="116"/>
      <c r="C1204" s="143"/>
      <c r="D1204" s="143"/>
      <c r="E1204" s="20"/>
      <c r="F1204" s="20"/>
    </row>
    <row r="1205">
      <c r="A1205" s="28"/>
      <c r="B1205" s="116"/>
      <c r="C1205" s="143"/>
      <c r="D1205" s="143"/>
      <c r="E1205" s="20"/>
      <c r="F1205" s="20"/>
    </row>
    <row r="1206">
      <c r="A1206" s="28"/>
      <c r="B1206" s="116"/>
      <c r="C1206" s="143"/>
      <c r="D1206" s="143"/>
      <c r="E1206" s="20"/>
      <c r="F1206" s="20"/>
    </row>
    <row r="1207">
      <c r="A1207" s="28"/>
      <c r="B1207" s="116"/>
      <c r="C1207" s="143"/>
      <c r="D1207" s="143"/>
      <c r="E1207" s="20"/>
      <c r="F1207" s="20"/>
    </row>
    <row r="1208">
      <c r="A1208" s="28"/>
      <c r="B1208" s="116"/>
      <c r="C1208" s="143"/>
      <c r="D1208" s="143"/>
      <c r="E1208" s="20"/>
      <c r="F1208" s="20"/>
    </row>
    <row r="1209">
      <c r="A1209" s="28"/>
      <c r="B1209" s="116"/>
      <c r="C1209" s="143"/>
      <c r="D1209" s="143"/>
      <c r="E1209" s="20"/>
      <c r="F1209" s="20"/>
    </row>
    <row r="1210">
      <c r="A1210" s="28"/>
      <c r="B1210" s="116"/>
      <c r="C1210" s="143"/>
      <c r="D1210" s="143"/>
      <c r="E1210" s="20"/>
      <c r="F1210" s="20"/>
    </row>
    <row r="1211">
      <c r="A1211" s="28"/>
      <c r="B1211" s="116"/>
      <c r="C1211" s="143"/>
      <c r="D1211" s="143"/>
      <c r="E1211" s="20"/>
      <c r="F1211" s="20"/>
    </row>
    <row r="1212">
      <c r="A1212" s="28"/>
      <c r="B1212" s="116"/>
      <c r="C1212" s="143"/>
      <c r="D1212" s="143"/>
      <c r="E1212" s="20"/>
      <c r="F1212" s="20"/>
    </row>
    <row r="1213">
      <c r="A1213" s="28"/>
      <c r="B1213" s="116"/>
      <c r="C1213" s="143"/>
      <c r="D1213" s="143"/>
      <c r="E1213" s="20"/>
      <c r="F1213" s="20"/>
    </row>
    <row r="1214">
      <c r="A1214" s="28"/>
      <c r="B1214" s="116"/>
      <c r="C1214" s="143"/>
      <c r="D1214" s="143"/>
      <c r="E1214" s="20"/>
      <c r="F1214" s="20"/>
    </row>
    <row r="1215">
      <c r="A1215" s="28"/>
      <c r="B1215" s="116"/>
      <c r="C1215" s="143"/>
      <c r="D1215" s="143"/>
      <c r="E1215" s="20"/>
      <c r="F1215" s="20"/>
    </row>
    <row r="1216">
      <c r="A1216" s="28"/>
      <c r="B1216" s="116"/>
      <c r="C1216" s="143"/>
      <c r="D1216" s="143"/>
      <c r="E1216" s="20"/>
      <c r="F1216" s="20"/>
    </row>
    <row r="1217">
      <c r="A1217" s="28"/>
      <c r="B1217" s="116"/>
      <c r="C1217" s="143"/>
      <c r="D1217" s="143"/>
      <c r="E1217" s="20"/>
      <c r="F1217" s="20"/>
    </row>
    <row r="1218">
      <c r="A1218" s="28"/>
      <c r="B1218" s="116"/>
      <c r="C1218" s="143"/>
      <c r="D1218" s="143"/>
      <c r="E1218" s="20"/>
      <c r="F1218" s="20"/>
    </row>
    <row r="1219">
      <c r="A1219" s="28"/>
      <c r="B1219" s="116"/>
      <c r="C1219" s="143"/>
      <c r="D1219" s="143"/>
      <c r="E1219" s="20"/>
      <c r="F1219" s="20"/>
    </row>
    <row r="1220">
      <c r="A1220" s="28"/>
      <c r="B1220" s="116"/>
      <c r="C1220" s="143"/>
      <c r="D1220" s="143"/>
      <c r="E1220" s="20"/>
      <c r="F1220" s="20"/>
    </row>
    <row r="1221">
      <c r="A1221" s="28"/>
      <c r="B1221" s="116"/>
      <c r="C1221" s="143"/>
      <c r="D1221" s="143"/>
      <c r="E1221" s="20"/>
      <c r="F1221" s="20"/>
    </row>
    <row r="1222">
      <c r="A1222" s="28"/>
      <c r="B1222" s="116"/>
      <c r="C1222" s="143"/>
      <c r="D1222" s="143"/>
      <c r="E1222" s="20"/>
      <c r="F1222" s="20"/>
    </row>
    <row r="1223">
      <c r="A1223" s="28"/>
      <c r="B1223" s="116"/>
      <c r="C1223" s="143"/>
      <c r="D1223" s="143"/>
      <c r="E1223" s="20"/>
      <c r="F1223" s="20"/>
    </row>
    <row r="1224">
      <c r="A1224" s="28"/>
      <c r="B1224" s="116"/>
      <c r="C1224" s="143"/>
      <c r="D1224" s="143"/>
      <c r="E1224" s="20"/>
      <c r="F1224" s="20"/>
    </row>
    <row r="1225">
      <c r="A1225" s="28"/>
      <c r="B1225" s="116"/>
      <c r="C1225" s="143"/>
      <c r="D1225" s="143"/>
      <c r="E1225" s="20"/>
      <c r="F1225" s="20"/>
    </row>
    <row r="1226">
      <c r="A1226" s="28"/>
      <c r="B1226" s="116"/>
      <c r="C1226" s="143"/>
      <c r="D1226" s="143"/>
      <c r="E1226" s="20"/>
      <c r="F1226" s="20"/>
    </row>
    <row r="1227">
      <c r="A1227" s="28"/>
      <c r="B1227" s="116"/>
      <c r="C1227" s="143"/>
      <c r="D1227" s="143"/>
      <c r="E1227" s="20"/>
      <c r="F1227" s="20"/>
    </row>
    <row r="1228">
      <c r="A1228" s="28"/>
      <c r="B1228" s="116"/>
      <c r="C1228" s="143"/>
      <c r="D1228" s="143"/>
      <c r="E1228" s="20"/>
      <c r="F1228" s="20"/>
    </row>
    <row r="1229">
      <c r="A1229" s="28"/>
      <c r="B1229" s="116"/>
      <c r="C1229" s="143"/>
      <c r="D1229" s="143"/>
      <c r="E1229" s="20"/>
      <c r="F1229" s="20"/>
    </row>
    <row r="1230">
      <c r="A1230" s="28"/>
      <c r="B1230" s="116"/>
      <c r="C1230" s="143"/>
      <c r="D1230" s="143"/>
      <c r="E1230" s="20"/>
      <c r="F1230" s="20"/>
    </row>
    <row r="1231">
      <c r="A1231" s="28"/>
      <c r="B1231" s="116"/>
      <c r="C1231" s="143"/>
      <c r="D1231" s="143"/>
      <c r="E1231" s="20"/>
      <c r="F1231" s="20"/>
    </row>
    <row r="1232">
      <c r="A1232" s="28"/>
      <c r="B1232" s="116"/>
      <c r="C1232" s="143"/>
      <c r="D1232" s="143"/>
      <c r="E1232" s="20"/>
      <c r="F1232" s="20"/>
    </row>
    <row r="1233">
      <c r="A1233" s="28"/>
      <c r="B1233" s="116"/>
      <c r="C1233" s="143"/>
      <c r="D1233" s="143"/>
      <c r="E1233" s="20"/>
      <c r="F1233" s="20"/>
    </row>
    <row r="1234">
      <c r="A1234" s="28"/>
      <c r="B1234" s="116"/>
      <c r="C1234" s="143"/>
      <c r="D1234" s="143"/>
      <c r="E1234" s="20"/>
      <c r="F1234" s="20"/>
    </row>
    <row r="1235">
      <c r="A1235" s="28"/>
      <c r="B1235" s="116"/>
      <c r="C1235" s="143"/>
      <c r="D1235" s="143"/>
      <c r="E1235" s="20"/>
      <c r="F1235" s="20"/>
    </row>
    <row r="1236">
      <c r="A1236" s="28"/>
      <c r="B1236" s="116"/>
      <c r="C1236" s="143"/>
      <c r="D1236" s="143"/>
      <c r="E1236" s="20"/>
      <c r="F1236" s="20"/>
    </row>
    <row r="1237">
      <c r="A1237" s="28"/>
      <c r="B1237" s="116"/>
      <c r="C1237" s="143"/>
      <c r="D1237" s="143"/>
      <c r="E1237" s="20"/>
      <c r="F1237" s="20"/>
    </row>
    <row r="1238">
      <c r="A1238" s="28"/>
      <c r="B1238" s="116"/>
      <c r="C1238" s="143"/>
      <c r="D1238" s="143"/>
      <c r="E1238" s="20"/>
      <c r="F1238" s="20"/>
    </row>
    <row r="1239">
      <c r="A1239" s="28"/>
      <c r="B1239" s="116"/>
      <c r="C1239" s="143"/>
      <c r="D1239" s="143"/>
      <c r="E1239" s="20"/>
      <c r="F1239" s="20"/>
    </row>
    <row r="1240">
      <c r="A1240" s="28"/>
      <c r="B1240" s="116"/>
      <c r="C1240" s="143"/>
      <c r="D1240" s="143"/>
      <c r="E1240" s="20"/>
      <c r="F1240" s="20"/>
    </row>
    <row r="1241">
      <c r="A1241" s="28"/>
      <c r="B1241" s="116"/>
      <c r="C1241" s="143"/>
      <c r="D1241" s="143"/>
      <c r="E1241" s="20"/>
      <c r="F1241" s="20"/>
    </row>
    <row r="1242">
      <c r="A1242" s="28"/>
      <c r="B1242" s="116"/>
      <c r="C1242" s="143"/>
      <c r="D1242" s="143"/>
      <c r="E1242" s="20"/>
      <c r="F1242" s="20"/>
    </row>
    <row r="1243">
      <c r="A1243" s="28"/>
      <c r="B1243" s="116"/>
      <c r="C1243" s="143"/>
      <c r="D1243" s="143"/>
      <c r="E1243" s="20"/>
      <c r="F1243" s="20"/>
    </row>
    <row r="1244">
      <c r="A1244" s="28"/>
      <c r="B1244" s="116"/>
      <c r="C1244" s="143"/>
      <c r="D1244" s="143"/>
      <c r="E1244" s="20"/>
      <c r="F1244" s="20"/>
    </row>
    <row r="1245">
      <c r="A1245" s="28"/>
      <c r="B1245" s="116"/>
      <c r="C1245" s="143"/>
      <c r="D1245" s="143"/>
      <c r="E1245" s="20"/>
      <c r="F1245" s="20"/>
    </row>
    <row r="1246">
      <c r="A1246" s="28"/>
      <c r="B1246" s="116"/>
      <c r="C1246" s="143"/>
      <c r="D1246" s="143"/>
      <c r="E1246" s="20"/>
      <c r="F1246" s="20"/>
    </row>
    <row r="1247">
      <c r="A1247" s="28"/>
      <c r="B1247" s="116"/>
      <c r="C1247" s="143"/>
      <c r="D1247" s="143"/>
      <c r="E1247" s="20"/>
      <c r="F1247" s="20"/>
    </row>
    <row r="1248">
      <c r="A1248" s="28"/>
      <c r="B1248" s="116"/>
      <c r="C1248" s="143"/>
      <c r="D1248" s="143"/>
      <c r="E1248" s="20"/>
      <c r="F1248" s="20"/>
    </row>
    <row r="1249">
      <c r="A1249" s="28"/>
      <c r="B1249" s="116"/>
      <c r="C1249" s="143"/>
      <c r="D1249" s="143"/>
      <c r="E1249" s="20"/>
      <c r="F1249" s="20"/>
    </row>
    <row r="1250">
      <c r="A1250" s="28"/>
      <c r="B1250" s="116"/>
      <c r="C1250" s="143"/>
      <c r="D1250" s="143"/>
      <c r="E1250" s="20"/>
      <c r="F1250" s="20"/>
    </row>
    <row r="1251">
      <c r="A1251" s="28"/>
      <c r="B1251" s="116"/>
      <c r="C1251" s="143"/>
      <c r="D1251" s="143"/>
      <c r="E1251" s="20"/>
      <c r="F1251" s="20"/>
    </row>
    <row r="1252">
      <c r="A1252" s="28"/>
      <c r="B1252" s="116"/>
      <c r="C1252" s="143"/>
      <c r="D1252" s="143"/>
      <c r="E1252" s="20"/>
      <c r="F1252" s="20"/>
    </row>
    <row r="1253">
      <c r="A1253" s="28"/>
      <c r="B1253" s="116"/>
      <c r="C1253" s="143"/>
      <c r="D1253" s="143"/>
      <c r="E1253" s="20"/>
      <c r="F1253" s="20"/>
    </row>
    <row r="1254">
      <c r="A1254" s="28"/>
      <c r="B1254" s="116"/>
      <c r="C1254" s="143"/>
      <c r="D1254" s="143"/>
      <c r="E1254" s="20"/>
      <c r="F1254" s="20"/>
    </row>
    <row r="1255">
      <c r="A1255" s="28"/>
      <c r="B1255" s="116"/>
      <c r="C1255" s="143"/>
      <c r="D1255" s="143"/>
      <c r="E1255" s="20"/>
      <c r="F1255" s="20"/>
    </row>
    <row r="1256">
      <c r="A1256" s="28"/>
      <c r="B1256" s="116"/>
      <c r="C1256" s="143"/>
      <c r="D1256" s="143"/>
      <c r="E1256" s="20"/>
      <c r="F1256" s="20"/>
    </row>
    <row r="1257">
      <c r="A1257" s="28"/>
      <c r="B1257" s="116"/>
      <c r="C1257" s="143"/>
      <c r="D1257" s="143"/>
      <c r="E1257" s="20"/>
      <c r="F1257" s="20"/>
    </row>
    <row r="1258">
      <c r="A1258" s="28"/>
      <c r="B1258" s="116"/>
      <c r="C1258" s="143"/>
      <c r="D1258" s="143"/>
      <c r="E1258" s="20"/>
      <c r="F1258" s="20"/>
    </row>
    <row r="1259">
      <c r="A1259" s="28"/>
      <c r="B1259" s="116"/>
      <c r="C1259" s="143"/>
      <c r="D1259" s="143"/>
      <c r="E1259" s="20"/>
      <c r="F1259" s="20"/>
    </row>
    <row r="1260">
      <c r="A1260" s="28"/>
      <c r="B1260" s="116"/>
      <c r="C1260" s="143"/>
      <c r="D1260" s="143"/>
      <c r="E1260" s="20"/>
      <c r="F1260" s="20"/>
    </row>
    <row r="1261">
      <c r="A1261" s="28"/>
      <c r="B1261" s="116"/>
      <c r="C1261" s="143"/>
      <c r="D1261" s="143"/>
      <c r="E1261" s="20"/>
      <c r="F1261" s="20"/>
    </row>
    <row r="1262">
      <c r="A1262" s="28"/>
      <c r="B1262" s="116"/>
      <c r="C1262" s="143"/>
      <c r="D1262" s="143"/>
      <c r="E1262" s="20"/>
      <c r="F1262" s="20"/>
    </row>
    <row r="1263">
      <c r="A1263" s="28"/>
      <c r="B1263" s="116"/>
      <c r="C1263" s="143"/>
      <c r="D1263" s="143"/>
      <c r="E1263" s="20"/>
      <c r="F1263" s="20"/>
    </row>
    <row r="1264">
      <c r="A1264" s="28"/>
      <c r="B1264" s="116"/>
      <c r="C1264" s="143"/>
      <c r="D1264" s="143"/>
      <c r="E1264" s="20"/>
      <c r="F1264" s="20"/>
    </row>
    <row r="1265">
      <c r="A1265" s="28"/>
      <c r="B1265" s="116"/>
      <c r="C1265" s="143"/>
      <c r="D1265" s="143"/>
      <c r="E1265" s="20"/>
      <c r="F1265" s="20"/>
    </row>
    <row r="1266">
      <c r="A1266" s="28"/>
      <c r="B1266" s="116"/>
      <c r="C1266" s="143"/>
      <c r="D1266" s="143"/>
      <c r="E1266" s="20"/>
      <c r="F1266" s="20"/>
    </row>
    <row r="1267">
      <c r="A1267" s="28"/>
      <c r="B1267" s="116"/>
      <c r="C1267" s="143"/>
      <c r="D1267" s="143"/>
      <c r="E1267" s="20"/>
      <c r="F1267" s="20"/>
    </row>
    <row r="1268">
      <c r="A1268" s="28"/>
      <c r="B1268" s="116"/>
      <c r="C1268" s="143"/>
      <c r="D1268" s="143"/>
      <c r="E1268" s="20"/>
      <c r="F1268" s="20"/>
    </row>
    <row r="1269">
      <c r="A1269" s="28"/>
      <c r="B1269" s="116"/>
      <c r="C1269" s="143"/>
      <c r="D1269" s="143"/>
      <c r="E1269" s="20"/>
      <c r="F1269" s="20"/>
    </row>
    <row r="1270">
      <c r="A1270" s="28"/>
      <c r="B1270" s="116"/>
      <c r="C1270" s="143"/>
      <c r="D1270" s="143"/>
      <c r="E1270" s="20"/>
      <c r="F1270" s="20"/>
    </row>
    <row r="1271">
      <c r="A1271" s="28"/>
      <c r="B1271" s="116"/>
      <c r="C1271" s="143"/>
      <c r="D1271" s="143"/>
      <c r="E1271" s="20"/>
      <c r="F1271" s="20"/>
    </row>
    <row r="1272">
      <c r="A1272" s="28"/>
      <c r="B1272" s="116"/>
      <c r="C1272" s="143"/>
      <c r="D1272" s="143"/>
      <c r="E1272" s="20"/>
      <c r="F1272" s="20"/>
    </row>
    <row r="1273">
      <c r="A1273" s="28"/>
      <c r="B1273" s="116"/>
      <c r="C1273" s="143"/>
      <c r="D1273" s="143"/>
      <c r="E1273" s="20"/>
      <c r="F1273" s="20"/>
    </row>
    <row r="1274">
      <c r="A1274" s="28"/>
      <c r="B1274" s="116"/>
      <c r="C1274" s="143"/>
      <c r="D1274" s="143"/>
      <c r="E1274" s="20"/>
      <c r="F1274" s="20"/>
    </row>
    <row r="1275">
      <c r="A1275" s="28"/>
      <c r="B1275" s="116"/>
      <c r="C1275" s="143"/>
      <c r="D1275" s="143"/>
      <c r="E1275" s="20"/>
      <c r="F1275" s="20"/>
    </row>
    <row r="1276">
      <c r="A1276" s="28"/>
      <c r="B1276" s="116"/>
      <c r="C1276" s="143"/>
      <c r="D1276" s="143"/>
      <c r="E1276" s="20"/>
      <c r="F1276" s="20"/>
    </row>
    <row r="1277">
      <c r="A1277" s="28"/>
      <c r="B1277" s="116"/>
      <c r="C1277" s="143"/>
      <c r="D1277" s="143"/>
      <c r="E1277" s="20"/>
      <c r="F1277" s="20"/>
    </row>
    <row r="1278">
      <c r="A1278" s="28"/>
      <c r="B1278" s="116"/>
      <c r="C1278" s="143"/>
      <c r="D1278" s="143"/>
      <c r="E1278" s="20"/>
      <c r="F1278" s="20"/>
    </row>
    <row r="1279">
      <c r="A1279" s="28"/>
      <c r="B1279" s="116"/>
      <c r="C1279" s="143"/>
      <c r="D1279" s="143"/>
      <c r="E1279" s="20"/>
      <c r="F1279" s="20"/>
    </row>
    <row r="1280">
      <c r="A1280" s="28"/>
      <c r="B1280" s="116"/>
      <c r="C1280" s="143"/>
      <c r="D1280" s="143"/>
      <c r="E1280" s="20"/>
      <c r="F1280" s="20"/>
    </row>
    <row r="1281">
      <c r="A1281" s="28"/>
      <c r="B1281" s="116"/>
      <c r="C1281" s="143"/>
      <c r="D1281" s="143"/>
      <c r="E1281" s="20"/>
      <c r="F1281" s="20"/>
    </row>
    <row r="1282">
      <c r="A1282" s="28"/>
      <c r="B1282" s="116"/>
      <c r="C1282" s="143"/>
      <c r="D1282" s="143"/>
      <c r="E1282" s="20"/>
      <c r="F1282" s="20"/>
    </row>
    <row r="1283">
      <c r="A1283" s="28"/>
      <c r="B1283" s="116"/>
      <c r="C1283" s="143"/>
      <c r="D1283" s="143"/>
      <c r="E1283" s="20"/>
      <c r="F1283" s="20"/>
    </row>
    <row r="1284">
      <c r="A1284" s="28"/>
      <c r="B1284" s="116"/>
      <c r="C1284" s="143"/>
      <c r="D1284" s="143"/>
      <c r="E1284" s="20"/>
      <c r="F1284" s="20"/>
    </row>
    <row r="1285">
      <c r="A1285" s="28"/>
      <c r="B1285" s="116"/>
      <c r="C1285" s="143"/>
      <c r="D1285" s="143"/>
      <c r="E1285" s="20"/>
      <c r="F1285" s="20"/>
    </row>
    <row r="1286">
      <c r="A1286" s="28"/>
      <c r="B1286" s="116"/>
      <c r="C1286" s="143"/>
      <c r="D1286" s="143"/>
      <c r="E1286" s="20"/>
      <c r="F1286" s="20"/>
    </row>
    <row r="1287">
      <c r="A1287" s="28"/>
      <c r="B1287" s="116"/>
      <c r="C1287" s="143"/>
      <c r="D1287" s="143"/>
      <c r="E1287" s="20"/>
      <c r="F1287" s="20"/>
    </row>
    <row r="1288">
      <c r="A1288" s="28"/>
      <c r="B1288" s="116"/>
      <c r="C1288" s="143"/>
      <c r="D1288" s="143"/>
      <c r="E1288" s="20"/>
      <c r="F1288" s="20"/>
    </row>
    <row r="1289">
      <c r="A1289" s="28"/>
      <c r="B1289" s="116"/>
      <c r="C1289" s="143"/>
      <c r="D1289" s="143"/>
      <c r="E1289" s="20"/>
      <c r="F1289" s="20"/>
    </row>
    <row r="1290">
      <c r="A1290" s="28"/>
      <c r="B1290" s="116"/>
      <c r="C1290" s="143"/>
      <c r="D1290" s="143"/>
      <c r="E1290" s="20"/>
      <c r="F1290" s="20"/>
    </row>
    <row r="1291">
      <c r="A1291" s="28"/>
      <c r="B1291" s="116"/>
      <c r="C1291" s="143"/>
      <c r="D1291" s="143"/>
      <c r="E1291" s="20"/>
      <c r="F1291" s="20"/>
    </row>
    <row r="1292">
      <c r="A1292" s="28"/>
      <c r="B1292" s="116"/>
      <c r="C1292" s="143"/>
      <c r="D1292" s="143"/>
      <c r="E1292" s="20"/>
      <c r="F1292" s="20"/>
    </row>
    <row r="1293">
      <c r="A1293" s="28"/>
      <c r="B1293" s="116"/>
      <c r="C1293" s="143"/>
      <c r="D1293" s="143"/>
      <c r="E1293" s="20"/>
      <c r="F1293" s="20"/>
    </row>
    <row r="1294">
      <c r="A1294" s="28"/>
      <c r="B1294" s="116"/>
      <c r="C1294" s="143"/>
      <c r="D1294" s="143"/>
      <c r="E1294" s="20"/>
      <c r="F1294" s="20"/>
    </row>
    <row r="1295">
      <c r="A1295" s="28"/>
      <c r="B1295" s="116"/>
      <c r="C1295" s="143"/>
      <c r="D1295" s="143"/>
      <c r="E1295" s="20"/>
      <c r="F1295" s="20"/>
    </row>
    <row r="1296">
      <c r="A1296" s="28"/>
      <c r="B1296" s="116"/>
      <c r="C1296" s="143"/>
      <c r="D1296" s="143"/>
      <c r="E1296" s="20"/>
      <c r="F1296" s="20"/>
    </row>
    <row r="1297">
      <c r="A1297" s="28"/>
      <c r="B1297" s="116"/>
      <c r="C1297" s="143"/>
      <c r="D1297" s="143"/>
      <c r="E1297" s="20"/>
      <c r="F1297" s="20"/>
    </row>
    <row r="1298">
      <c r="A1298" s="28"/>
      <c r="B1298" s="116"/>
      <c r="C1298" s="143"/>
      <c r="D1298" s="143"/>
      <c r="E1298" s="20"/>
      <c r="F1298" s="20"/>
    </row>
    <row r="1299">
      <c r="A1299" s="28"/>
      <c r="B1299" s="116"/>
      <c r="C1299" s="143"/>
      <c r="D1299" s="143"/>
      <c r="E1299" s="20"/>
      <c r="F1299" s="20"/>
    </row>
    <row r="1300">
      <c r="A1300" s="28"/>
      <c r="B1300" s="116"/>
      <c r="C1300" s="143"/>
      <c r="D1300" s="143"/>
      <c r="E1300" s="20"/>
      <c r="F1300" s="20"/>
    </row>
    <row r="1301">
      <c r="A1301" s="28"/>
      <c r="B1301" s="116"/>
      <c r="C1301" s="143"/>
      <c r="D1301" s="143"/>
      <c r="E1301" s="20"/>
      <c r="F1301" s="20"/>
    </row>
    <row r="1302">
      <c r="A1302" s="28"/>
      <c r="B1302" s="116"/>
      <c r="C1302" s="143"/>
      <c r="D1302" s="143"/>
      <c r="E1302" s="20"/>
      <c r="F1302" s="20"/>
    </row>
    <row r="1303">
      <c r="A1303" s="28"/>
      <c r="B1303" s="116"/>
      <c r="C1303" s="143"/>
      <c r="D1303" s="143"/>
      <c r="E1303" s="20"/>
      <c r="F1303" s="20"/>
    </row>
    <row r="1304">
      <c r="A1304" s="28"/>
      <c r="B1304" s="116"/>
      <c r="C1304" s="143"/>
      <c r="D1304" s="143"/>
      <c r="E1304" s="20"/>
      <c r="F1304" s="20"/>
    </row>
    <row r="1305">
      <c r="A1305" s="28"/>
      <c r="B1305" s="116"/>
      <c r="C1305" s="143"/>
      <c r="D1305" s="143"/>
      <c r="E1305" s="20"/>
      <c r="F1305" s="20"/>
    </row>
    <row r="1306">
      <c r="A1306" s="28"/>
      <c r="B1306" s="116"/>
      <c r="C1306" s="143"/>
      <c r="D1306" s="143"/>
      <c r="E1306" s="20"/>
      <c r="F1306" s="20"/>
    </row>
    <row r="1307">
      <c r="A1307" s="28"/>
      <c r="B1307" s="116"/>
      <c r="C1307" s="143"/>
      <c r="D1307" s="143"/>
      <c r="E1307" s="20"/>
      <c r="F1307" s="20"/>
    </row>
    <row r="1308">
      <c r="A1308" s="28"/>
      <c r="B1308" s="116"/>
      <c r="C1308" s="143"/>
      <c r="D1308" s="143"/>
      <c r="E1308" s="20"/>
      <c r="F1308" s="20"/>
    </row>
    <row r="1309">
      <c r="A1309" s="28"/>
      <c r="B1309" s="116"/>
      <c r="C1309" s="143"/>
      <c r="D1309" s="143"/>
      <c r="E1309" s="20"/>
      <c r="F1309" s="20"/>
    </row>
    <row r="1310">
      <c r="A1310" s="28"/>
      <c r="B1310" s="116"/>
      <c r="C1310" s="143"/>
      <c r="D1310" s="143"/>
      <c r="E1310" s="20"/>
      <c r="F1310" s="20"/>
    </row>
    <row r="1311">
      <c r="A1311" s="28"/>
      <c r="B1311" s="116"/>
      <c r="C1311" s="143"/>
      <c r="D1311" s="143"/>
      <c r="E1311" s="20"/>
      <c r="F1311" s="20"/>
    </row>
    <row r="1312">
      <c r="A1312" s="28"/>
      <c r="B1312" s="116"/>
      <c r="C1312" s="143"/>
      <c r="D1312" s="143"/>
      <c r="E1312" s="20"/>
      <c r="F1312" s="20"/>
    </row>
    <row r="1313">
      <c r="A1313" s="28"/>
      <c r="B1313" s="116"/>
      <c r="C1313" s="143"/>
      <c r="D1313" s="143"/>
      <c r="E1313" s="20"/>
      <c r="F1313" s="20"/>
    </row>
    <row r="1314">
      <c r="A1314" s="28"/>
      <c r="B1314" s="116"/>
      <c r="C1314" s="143"/>
      <c r="D1314" s="143"/>
      <c r="E1314" s="20"/>
      <c r="F1314" s="20"/>
    </row>
    <row r="1315">
      <c r="A1315" s="28"/>
      <c r="B1315" s="116"/>
      <c r="C1315" s="143"/>
      <c r="D1315" s="143"/>
      <c r="E1315" s="20"/>
      <c r="F1315" s="20"/>
    </row>
    <row r="1316">
      <c r="A1316" s="28"/>
      <c r="B1316" s="116"/>
      <c r="C1316" s="143"/>
      <c r="D1316" s="143"/>
      <c r="E1316" s="20"/>
      <c r="F1316" s="20"/>
    </row>
    <row r="1317">
      <c r="A1317" s="28"/>
      <c r="B1317" s="116"/>
      <c r="C1317" s="143"/>
      <c r="D1317" s="143"/>
      <c r="E1317" s="20"/>
      <c r="F1317" s="20"/>
    </row>
    <row r="1318">
      <c r="A1318" s="28"/>
      <c r="B1318" s="116"/>
      <c r="C1318" s="143"/>
      <c r="D1318" s="143"/>
      <c r="E1318" s="20"/>
      <c r="F1318" s="20"/>
    </row>
    <row r="1319">
      <c r="A1319" s="28"/>
      <c r="B1319" s="116"/>
      <c r="C1319" s="143"/>
      <c r="D1319" s="143"/>
      <c r="E1319" s="20"/>
      <c r="F1319" s="20"/>
    </row>
    <row r="1320">
      <c r="A1320" s="28"/>
      <c r="B1320" s="116"/>
      <c r="C1320" s="143"/>
      <c r="D1320" s="143"/>
      <c r="E1320" s="20"/>
      <c r="F1320" s="20"/>
    </row>
    <row r="1321">
      <c r="A1321" s="28"/>
      <c r="B1321" s="116"/>
      <c r="C1321" s="143"/>
      <c r="D1321" s="143"/>
      <c r="E1321" s="20"/>
      <c r="F1321" s="20"/>
    </row>
    <row r="1322">
      <c r="A1322" s="28"/>
      <c r="B1322" s="116"/>
      <c r="C1322" s="143"/>
      <c r="D1322" s="143"/>
      <c r="E1322" s="20"/>
      <c r="F1322" s="20"/>
    </row>
    <row r="1323">
      <c r="A1323" s="28"/>
      <c r="B1323" s="116"/>
      <c r="C1323" s="143"/>
      <c r="D1323" s="143"/>
      <c r="E1323" s="20"/>
      <c r="F1323" s="20"/>
    </row>
    <row r="1324">
      <c r="A1324" s="28"/>
      <c r="B1324" s="116"/>
      <c r="C1324" s="143"/>
      <c r="D1324" s="143"/>
      <c r="E1324" s="20"/>
      <c r="F1324" s="20"/>
    </row>
    <row r="1325">
      <c r="A1325" s="28"/>
      <c r="B1325" s="116"/>
      <c r="C1325" s="143"/>
      <c r="D1325" s="143"/>
      <c r="E1325" s="20"/>
      <c r="F1325" s="20"/>
    </row>
    <row r="1326">
      <c r="A1326" s="28"/>
      <c r="B1326" s="116"/>
      <c r="C1326" s="143"/>
      <c r="D1326" s="143"/>
      <c r="E1326" s="20"/>
      <c r="F1326" s="20"/>
    </row>
    <row r="1327">
      <c r="A1327" s="28"/>
      <c r="B1327" s="116"/>
      <c r="C1327" s="143"/>
      <c r="D1327" s="143"/>
      <c r="E1327" s="20"/>
      <c r="F1327" s="20"/>
    </row>
    <row r="1328">
      <c r="A1328" s="28"/>
      <c r="B1328" s="116"/>
      <c r="C1328" s="143"/>
      <c r="D1328" s="143"/>
      <c r="E1328" s="20"/>
      <c r="F1328" s="20"/>
    </row>
    <row r="1329">
      <c r="A1329" s="28"/>
      <c r="B1329" s="116"/>
      <c r="C1329" s="143"/>
      <c r="D1329" s="143"/>
      <c r="E1329" s="20"/>
      <c r="F1329" s="20"/>
    </row>
    <row r="1330">
      <c r="A1330" s="28"/>
      <c r="B1330" s="116"/>
      <c r="C1330" s="143"/>
      <c r="D1330" s="143"/>
      <c r="E1330" s="20"/>
      <c r="F1330" s="20"/>
    </row>
    <row r="1331">
      <c r="A1331" s="28"/>
      <c r="B1331" s="116"/>
      <c r="C1331" s="143"/>
      <c r="D1331" s="143"/>
      <c r="E1331" s="20"/>
      <c r="F1331" s="20"/>
    </row>
    <row r="1332">
      <c r="A1332" s="28"/>
      <c r="B1332" s="116"/>
      <c r="C1332" s="143"/>
      <c r="D1332" s="143"/>
      <c r="E1332" s="20"/>
      <c r="F1332" s="20"/>
    </row>
    <row r="1333">
      <c r="A1333" s="28"/>
      <c r="B1333" s="116"/>
      <c r="C1333" s="143"/>
      <c r="D1333" s="143"/>
      <c r="E1333" s="20"/>
      <c r="F1333" s="20"/>
    </row>
    <row r="1334">
      <c r="A1334" s="28"/>
      <c r="B1334" s="116"/>
      <c r="C1334" s="143"/>
      <c r="D1334" s="143"/>
      <c r="E1334" s="20"/>
      <c r="F1334" s="20"/>
    </row>
    <row r="1335">
      <c r="A1335" s="28"/>
      <c r="B1335" s="116"/>
      <c r="C1335" s="143"/>
      <c r="D1335" s="143"/>
      <c r="E1335" s="20"/>
      <c r="F1335" s="20"/>
    </row>
    <row r="1336">
      <c r="A1336" s="28"/>
      <c r="B1336" s="116"/>
      <c r="C1336" s="143"/>
      <c r="D1336" s="143"/>
      <c r="E1336" s="20"/>
      <c r="F1336" s="20"/>
    </row>
    <row r="1337">
      <c r="A1337" s="28"/>
      <c r="B1337" s="116"/>
      <c r="C1337" s="143"/>
      <c r="D1337" s="143"/>
      <c r="E1337" s="20"/>
      <c r="F1337" s="20"/>
    </row>
    <row r="1338">
      <c r="A1338" s="28"/>
      <c r="B1338" s="116"/>
      <c r="C1338" s="143"/>
      <c r="D1338" s="143"/>
      <c r="E1338" s="20"/>
      <c r="F1338" s="20"/>
    </row>
    <row r="1339">
      <c r="A1339" s="28"/>
      <c r="B1339" s="116"/>
      <c r="C1339" s="143"/>
      <c r="D1339" s="143"/>
      <c r="E1339" s="20"/>
      <c r="F1339" s="20"/>
    </row>
    <row r="1340">
      <c r="A1340" s="28"/>
      <c r="B1340" s="116"/>
      <c r="C1340" s="143"/>
      <c r="D1340" s="143"/>
      <c r="E1340" s="20"/>
      <c r="F1340" s="20"/>
    </row>
    <row r="1341">
      <c r="A1341" s="28"/>
      <c r="B1341" s="116"/>
      <c r="C1341" s="143"/>
      <c r="D1341" s="143"/>
      <c r="E1341" s="20"/>
      <c r="F1341" s="20"/>
    </row>
    <row r="1342">
      <c r="A1342" s="28"/>
      <c r="B1342" s="116"/>
      <c r="C1342" s="143"/>
      <c r="D1342" s="143"/>
      <c r="E1342" s="20"/>
      <c r="F1342" s="20"/>
    </row>
    <row r="1343">
      <c r="A1343" s="28"/>
      <c r="B1343" s="116"/>
      <c r="C1343" s="143"/>
      <c r="D1343" s="143"/>
      <c r="E1343" s="20"/>
      <c r="F1343" s="20"/>
    </row>
    <row r="1344">
      <c r="A1344" s="28"/>
      <c r="B1344" s="116"/>
      <c r="C1344" s="143"/>
      <c r="D1344" s="143"/>
      <c r="E1344" s="20"/>
      <c r="F1344" s="20"/>
    </row>
    <row r="1345">
      <c r="A1345" s="28"/>
      <c r="B1345" s="116"/>
      <c r="C1345" s="143"/>
      <c r="D1345" s="143"/>
      <c r="E1345" s="20"/>
      <c r="F1345" s="20"/>
    </row>
    <row r="1346">
      <c r="A1346" s="28"/>
      <c r="B1346" s="116"/>
      <c r="C1346" s="143"/>
      <c r="D1346" s="143"/>
      <c r="E1346" s="20"/>
      <c r="F1346" s="20"/>
    </row>
    <row r="1347">
      <c r="A1347" s="28"/>
      <c r="B1347" s="116"/>
      <c r="C1347" s="143"/>
      <c r="D1347" s="143"/>
      <c r="E1347" s="20"/>
      <c r="F1347" s="20"/>
    </row>
    <row r="1348">
      <c r="A1348" s="28"/>
      <c r="B1348" s="116"/>
      <c r="C1348" s="143"/>
      <c r="D1348" s="143"/>
      <c r="E1348" s="20"/>
      <c r="F1348" s="20"/>
    </row>
    <row r="1349">
      <c r="A1349" s="28"/>
      <c r="B1349" s="116"/>
      <c r="C1349" s="143"/>
      <c r="D1349" s="143"/>
      <c r="E1349" s="20"/>
      <c r="F1349" s="20"/>
    </row>
    <row r="1350">
      <c r="A1350" s="28"/>
      <c r="B1350" s="116"/>
      <c r="C1350" s="143"/>
      <c r="D1350" s="143"/>
      <c r="E1350" s="20"/>
      <c r="F1350" s="20"/>
    </row>
    <row r="1351">
      <c r="A1351" s="28"/>
      <c r="B1351" s="116"/>
      <c r="C1351" s="143"/>
      <c r="D1351" s="143"/>
      <c r="E1351" s="20"/>
      <c r="F1351" s="20"/>
    </row>
    <row r="1352">
      <c r="A1352" s="28"/>
      <c r="B1352" s="116"/>
      <c r="C1352" s="143"/>
      <c r="D1352" s="143"/>
      <c r="E1352" s="20"/>
      <c r="F1352" s="20"/>
    </row>
    <row r="1353">
      <c r="A1353" s="28"/>
      <c r="B1353" s="116"/>
      <c r="C1353" s="143"/>
      <c r="D1353" s="143"/>
      <c r="E1353" s="20"/>
      <c r="F1353" s="20"/>
    </row>
    <row r="1354">
      <c r="A1354" s="28"/>
      <c r="B1354" s="116"/>
      <c r="C1354" s="143"/>
      <c r="D1354" s="143"/>
      <c r="E1354" s="20"/>
      <c r="F1354" s="20"/>
    </row>
    <row r="1355">
      <c r="A1355" s="28"/>
      <c r="B1355" s="116"/>
      <c r="C1355" s="143"/>
      <c r="D1355" s="143"/>
      <c r="E1355" s="20"/>
      <c r="F1355" s="20"/>
    </row>
    <row r="1356">
      <c r="A1356" s="28"/>
      <c r="B1356" s="116"/>
      <c r="C1356" s="143"/>
      <c r="D1356" s="143"/>
      <c r="E1356" s="20"/>
      <c r="F1356" s="20"/>
    </row>
    <row r="1357">
      <c r="A1357" s="28"/>
      <c r="B1357" s="116"/>
      <c r="C1357" s="143"/>
      <c r="D1357" s="143"/>
      <c r="E1357" s="20"/>
      <c r="F1357" s="20"/>
    </row>
    <row r="1358">
      <c r="A1358" s="28"/>
      <c r="B1358" s="116"/>
      <c r="C1358" s="143"/>
      <c r="D1358" s="143"/>
      <c r="E1358" s="20"/>
      <c r="F1358" s="20"/>
    </row>
    <row r="1359">
      <c r="A1359" s="28"/>
      <c r="B1359" s="116"/>
      <c r="C1359" s="143"/>
      <c r="D1359" s="143"/>
      <c r="E1359" s="20"/>
      <c r="F1359" s="20"/>
    </row>
    <row r="1360">
      <c r="A1360" s="28"/>
      <c r="B1360" s="116"/>
      <c r="C1360" s="143"/>
      <c r="D1360" s="143"/>
      <c r="E1360" s="20"/>
      <c r="F1360" s="20"/>
    </row>
    <row r="1361">
      <c r="A1361" s="28"/>
      <c r="B1361" s="116"/>
      <c r="C1361" s="143"/>
      <c r="D1361" s="143"/>
      <c r="E1361" s="20"/>
      <c r="F1361" s="20"/>
    </row>
    <row r="1362">
      <c r="A1362" s="28"/>
      <c r="B1362" s="116"/>
      <c r="C1362" s="143"/>
      <c r="D1362" s="143"/>
      <c r="E1362" s="20"/>
      <c r="F1362" s="20"/>
    </row>
    <row r="1363">
      <c r="A1363" s="28"/>
      <c r="B1363" s="116"/>
      <c r="C1363" s="143"/>
      <c r="D1363" s="143"/>
      <c r="E1363" s="20"/>
      <c r="F1363" s="20"/>
    </row>
    <row r="1364">
      <c r="A1364" s="28"/>
      <c r="B1364" s="116"/>
      <c r="C1364" s="143"/>
      <c r="D1364" s="143"/>
      <c r="E1364" s="20"/>
      <c r="F1364" s="20"/>
    </row>
    <row r="1365">
      <c r="A1365" s="28"/>
      <c r="B1365" s="116"/>
      <c r="C1365" s="143"/>
      <c r="D1365" s="143"/>
      <c r="E1365" s="20"/>
      <c r="F1365" s="20"/>
    </row>
    <row r="1366">
      <c r="A1366" s="28"/>
      <c r="B1366" s="116"/>
      <c r="C1366" s="143"/>
      <c r="D1366" s="143"/>
      <c r="E1366" s="20"/>
      <c r="F1366" s="20"/>
    </row>
    <row r="1367">
      <c r="A1367" s="28"/>
      <c r="B1367" s="116"/>
      <c r="C1367" s="143"/>
      <c r="D1367" s="143"/>
      <c r="E1367" s="20"/>
      <c r="F1367" s="20"/>
    </row>
    <row r="1368">
      <c r="A1368" s="28"/>
      <c r="B1368" s="116"/>
      <c r="C1368" s="143"/>
      <c r="D1368" s="143"/>
      <c r="E1368" s="20"/>
      <c r="F1368" s="20"/>
    </row>
    <row r="1369">
      <c r="A1369" s="28"/>
      <c r="B1369" s="116"/>
      <c r="C1369" s="143"/>
      <c r="D1369" s="143"/>
      <c r="E1369" s="20"/>
      <c r="F1369" s="20"/>
    </row>
    <row r="1370">
      <c r="A1370" s="28"/>
      <c r="B1370" s="116"/>
      <c r="C1370" s="143"/>
      <c r="D1370" s="143"/>
      <c r="E1370" s="20"/>
      <c r="F1370" s="20"/>
    </row>
    <row r="1371">
      <c r="A1371" s="28"/>
      <c r="B1371" s="116"/>
      <c r="C1371" s="143"/>
      <c r="D1371" s="143"/>
      <c r="E1371" s="20"/>
      <c r="F1371" s="20"/>
    </row>
    <row r="1372">
      <c r="A1372" s="28"/>
      <c r="B1372" s="116"/>
      <c r="C1372" s="143"/>
      <c r="D1372" s="143"/>
      <c r="E1372" s="20"/>
      <c r="F1372" s="20"/>
    </row>
    <row r="1373">
      <c r="A1373" s="28"/>
      <c r="B1373" s="116"/>
      <c r="C1373" s="143"/>
      <c r="D1373" s="143"/>
      <c r="E1373" s="20"/>
      <c r="F1373" s="20"/>
    </row>
    <row r="1374">
      <c r="A1374" s="28"/>
      <c r="B1374" s="116"/>
      <c r="C1374" s="143"/>
      <c r="D1374" s="143"/>
      <c r="E1374" s="20"/>
      <c r="F1374" s="20"/>
    </row>
    <row r="1375">
      <c r="A1375" s="28"/>
      <c r="B1375" s="116"/>
      <c r="C1375" s="143"/>
      <c r="D1375" s="143"/>
      <c r="E1375" s="20"/>
      <c r="F1375" s="20"/>
    </row>
    <row r="1376">
      <c r="A1376" s="28"/>
      <c r="B1376" s="116"/>
      <c r="C1376" s="143"/>
      <c r="D1376" s="143"/>
      <c r="E1376" s="20"/>
      <c r="F1376" s="20"/>
    </row>
    <row r="1377">
      <c r="A1377" s="28"/>
      <c r="B1377" s="116"/>
      <c r="C1377" s="143"/>
      <c r="D1377" s="143"/>
      <c r="E1377" s="20"/>
      <c r="F1377" s="20"/>
    </row>
    <row r="1378">
      <c r="A1378" s="28"/>
      <c r="B1378" s="116"/>
      <c r="C1378" s="143"/>
      <c r="D1378" s="143"/>
      <c r="E1378" s="20"/>
      <c r="F1378" s="20"/>
    </row>
    <row r="1379">
      <c r="A1379" s="28"/>
      <c r="B1379" s="116"/>
      <c r="C1379" s="143"/>
      <c r="D1379" s="143"/>
      <c r="E1379" s="20"/>
      <c r="F1379" s="20"/>
    </row>
    <row r="1380">
      <c r="A1380" s="28"/>
      <c r="B1380" s="116"/>
      <c r="C1380" s="143"/>
      <c r="D1380" s="143"/>
      <c r="E1380" s="20"/>
      <c r="F1380" s="20"/>
    </row>
    <row r="1381">
      <c r="A1381" s="28"/>
      <c r="B1381" s="116"/>
      <c r="C1381" s="143"/>
      <c r="D1381" s="143"/>
      <c r="E1381" s="20"/>
      <c r="F1381" s="20"/>
    </row>
    <row r="1382">
      <c r="A1382" s="28"/>
      <c r="B1382" s="116"/>
      <c r="C1382" s="143"/>
      <c r="D1382" s="143"/>
      <c r="E1382" s="20"/>
      <c r="F1382" s="20"/>
    </row>
    <row r="1383">
      <c r="A1383" s="28"/>
      <c r="B1383" s="116"/>
      <c r="C1383" s="143"/>
      <c r="D1383" s="143"/>
      <c r="E1383" s="20"/>
      <c r="F1383" s="20"/>
    </row>
    <row r="1384">
      <c r="A1384" s="28"/>
      <c r="B1384" s="116"/>
      <c r="C1384" s="143"/>
      <c r="D1384" s="143"/>
      <c r="E1384" s="20"/>
      <c r="F1384" s="20"/>
    </row>
    <row r="1385">
      <c r="A1385" s="28"/>
      <c r="B1385" s="116"/>
      <c r="C1385" s="143"/>
      <c r="D1385" s="143"/>
      <c r="E1385" s="20"/>
      <c r="F1385" s="20"/>
    </row>
    <row r="1386">
      <c r="A1386" s="28"/>
      <c r="B1386" s="116"/>
      <c r="C1386" s="143"/>
      <c r="D1386" s="143"/>
      <c r="E1386" s="20"/>
      <c r="F1386" s="20"/>
    </row>
    <row r="1387">
      <c r="A1387" s="28"/>
      <c r="B1387" s="116"/>
      <c r="C1387" s="143"/>
      <c r="D1387" s="143"/>
      <c r="E1387" s="20"/>
      <c r="F1387" s="20"/>
    </row>
    <row r="1388">
      <c r="A1388" s="28"/>
      <c r="B1388" s="116"/>
      <c r="C1388" s="143"/>
      <c r="D1388" s="143"/>
      <c r="E1388" s="20"/>
      <c r="F1388" s="20"/>
    </row>
    <row r="1389">
      <c r="A1389" s="28"/>
      <c r="B1389" s="116"/>
      <c r="C1389" s="143"/>
      <c r="D1389" s="143"/>
      <c r="E1389" s="20"/>
      <c r="F1389" s="20"/>
    </row>
    <row r="1390">
      <c r="A1390" s="28"/>
      <c r="B1390" s="116"/>
      <c r="C1390" s="143"/>
      <c r="D1390" s="143"/>
      <c r="E1390" s="20"/>
      <c r="F1390" s="20"/>
    </row>
    <row r="1391">
      <c r="A1391" s="28"/>
      <c r="B1391" s="116"/>
      <c r="C1391" s="143"/>
      <c r="D1391" s="143"/>
      <c r="E1391" s="20"/>
      <c r="F1391" s="20"/>
    </row>
    <row r="1392">
      <c r="A1392" s="28"/>
      <c r="B1392" s="116"/>
      <c r="C1392" s="143"/>
      <c r="D1392" s="143"/>
      <c r="E1392" s="20"/>
      <c r="F1392" s="20"/>
    </row>
    <row r="1393">
      <c r="A1393" s="28"/>
      <c r="B1393" s="116"/>
      <c r="C1393" s="143"/>
      <c r="D1393" s="143"/>
      <c r="E1393" s="20"/>
      <c r="F1393" s="20"/>
    </row>
    <row r="1394">
      <c r="A1394" s="28"/>
      <c r="B1394" s="116"/>
      <c r="C1394" s="143"/>
      <c r="D1394" s="143"/>
      <c r="E1394" s="20"/>
      <c r="F1394" s="20"/>
    </row>
    <row r="1395">
      <c r="A1395" s="28"/>
      <c r="B1395" s="116"/>
      <c r="C1395" s="143"/>
      <c r="D1395" s="143"/>
      <c r="E1395" s="20"/>
      <c r="F1395" s="20"/>
    </row>
    <row r="1396">
      <c r="A1396" s="28"/>
      <c r="B1396" s="116"/>
      <c r="C1396" s="143"/>
      <c r="D1396" s="143"/>
      <c r="E1396" s="20"/>
      <c r="F1396" s="20"/>
    </row>
    <row r="1397">
      <c r="A1397" s="28"/>
      <c r="B1397" s="116"/>
      <c r="C1397" s="143"/>
      <c r="D1397" s="143"/>
      <c r="E1397" s="20"/>
      <c r="F1397" s="20"/>
    </row>
    <row r="1398">
      <c r="A1398" s="28"/>
      <c r="B1398" s="116"/>
      <c r="C1398" s="143"/>
      <c r="D1398" s="143"/>
      <c r="E1398" s="20"/>
      <c r="F1398" s="20"/>
    </row>
    <row r="1399">
      <c r="A1399" s="28"/>
      <c r="B1399" s="116"/>
      <c r="C1399" s="143"/>
      <c r="D1399" s="143"/>
      <c r="E1399" s="20"/>
      <c r="F1399" s="20"/>
    </row>
    <row r="1400">
      <c r="A1400" s="28"/>
      <c r="B1400" s="116"/>
      <c r="C1400" s="143"/>
      <c r="D1400" s="143"/>
      <c r="E1400" s="20"/>
      <c r="F1400" s="20"/>
    </row>
    <row r="1401">
      <c r="A1401" s="28"/>
      <c r="B1401" s="116"/>
      <c r="C1401" s="143"/>
      <c r="D1401" s="143"/>
      <c r="E1401" s="20"/>
      <c r="F1401" s="20"/>
    </row>
    <row r="1402">
      <c r="A1402" s="28"/>
      <c r="B1402" s="116"/>
      <c r="C1402" s="143"/>
      <c r="D1402" s="143"/>
      <c r="E1402" s="20"/>
      <c r="F1402" s="20"/>
    </row>
    <row r="1403">
      <c r="A1403" s="28"/>
      <c r="B1403" s="116"/>
      <c r="C1403" s="143"/>
      <c r="D1403" s="143"/>
      <c r="E1403" s="20"/>
      <c r="F1403" s="20"/>
    </row>
    <row r="1404">
      <c r="A1404" s="28"/>
      <c r="B1404" s="116"/>
      <c r="C1404" s="143"/>
      <c r="D1404" s="143"/>
      <c r="E1404" s="20"/>
      <c r="F1404" s="20"/>
    </row>
    <row r="1405">
      <c r="A1405" s="28"/>
      <c r="B1405" s="116"/>
      <c r="C1405" s="143"/>
      <c r="D1405" s="143"/>
      <c r="E1405" s="20"/>
      <c r="F1405" s="20"/>
    </row>
    <row r="1406">
      <c r="A1406" s="28"/>
      <c r="B1406" s="116"/>
      <c r="C1406" s="143"/>
      <c r="D1406" s="143"/>
      <c r="E1406" s="20"/>
      <c r="F1406" s="20"/>
    </row>
    <row r="1407">
      <c r="A1407" s="28"/>
      <c r="B1407" s="116"/>
      <c r="C1407" s="143"/>
      <c r="D1407" s="143"/>
      <c r="E1407" s="20"/>
      <c r="F1407" s="20"/>
    </row>
    <row r="1408">
      <c r="A1408" s="28"/>
      <c r="B1408" s="116"/>
      <c r="C1408" s="143"/>
      <c r="D1408" s="143"/>
      <c r="E1408" s="20"/>
      <c r="F1408" s="20"/>
    </row>
    <row r="1409">
      <c r="A1409" s="28"/>
      <c r="B1409" s="116"/>
      <c r="C1409" s="143"/>
      <c r="D1409" s="143"/>
      <c r="E1409" s="20"/>
      <c r="F1409" s="20"/>
    </row>
    <row r="1410">
      <c r="A1410" s="28"/>
      <c r="B1410" s="116"/>
      <c r="C1410" s="143"/>
      <c r="D1410" s="143"/>
      <c r="E1410" s="20"/>
      <c r="F1410" s="20"/>
    </row>
    <row r="1411">
      <c r="A1411" s="28"/>
      <c r="B1411" s="116"/>
      <c r="C1411" s="143"/>
      <c r="D1411" s="143"/>
      <c r="E1411" s="20"/>
      <c r="F1411" s="20"/>
    </row>
    <row r="1412">
      <c r="A1412" s="28"/>
      <c r="B1412" s="116"/>
      <c r="C1412" s="143"/>
      <c r="D1412" s="143"/>
      <c r="E1412" s="20"/>
      <c r="F1412" s="20"/>
    </row>
    <row r="1413">
      <c r="A1413" s="28"/>
      <c r="B1413" s="116"/>
      <c r="C1413" s="143"/>
      <c r="D1413" s="143"/>
      <c r="E1413" s="20"/>
      <c r="F1413" s="20"/>
    </row>
    <row r="1414">
      <c r="A1414" s="28"/>
      <c r="B1414" s="116"/>
      <c r="C1414" s="143"/>
      <c r="D1414" s="143"/>
      <c r="E1414" s="20"/>
      <c r="F1414" s="20"/>
    </row>
    <row r="1415">
      <c r="A1415" s="28"/>
      <c r="B1415" s="116"/>
      <c r="C1415" s="143"/>
      <c r="D1415" s="143"/>
      <c r="E1415" s="20"/>
      <c r="F1415" s="20"/>
    </row>
    <row r="1416">
      <c r="A1416" s="28"/>
      <c r="B1416" s="116"/>
      <c r="C1416" s="143"/>
      <c r="D1416" s="143"/>
      <c r="E1416" s="20"/>
      <c r="F1416" s="20"/>
    </row>
    <row r="1417">
      <c r="A1417" s="28"/>
      <c r="B1417" s="116"/>
      <c r="C1417" s="143"/>
      <c r="D1417" s="143"/>
      <c r="E1417" s="20"/>
      <c r="F1417" s="20"/>
    </row>
    <row r="1418">
      <c r="A1418" s="28"/>
      <c r="B1418" s="116"/>
      <c r="C1418" s="143"/>
      <c r="D1418" s="143"/>
      <c r="E1418" s="20"/>
      <c r="F1418" s="20"/>
    </row>
    <row r="1419">
      <c r="A1419" s="28"/>
      <c r="B1419" s="116"/>
      <c r="C1419" s="143"/>
      <c r="D1419" s="143"/>
      <c r="E1419" s="20"/>
      <c r="F1419" s="20"/>
    </row>
    <row r="1420">
      <c r="A1420" s="28"/>
      <c r="B1420" s="116"/>
      <c r="C1420" s="143"/>
      <c r="D1420" s="143"/>
      <c r="E1420" s="20"/>
      <c r="F1420" s="20"/>
    </row>
    <row r="1421">
      <c r="A1421" s="28"/>
      <c r="B1421" s="116"/>
      <c r="C1421" s="143"/>
      <c r="D1421" s="143"/>
      <c r="E1421" s="20"/>
      <c r="F1421" s="20"/>
    </row>
    <row r="1422">
      <c r="A1422" s="28"/>
      <c r="B1422" s="116"/>
      <c r="C1422" s="143"/>
      <c r="D1422" s="143"/>
      <c r="E1422" s="20"/>
      <c r="F1422" s="20"/>
    </row>
    <row r="1423">
      <c r="A1423" s="28"/>
      <c r="B1423" s="116"/>
      <c r="C1423" s="143"/>
      <c r="D1423" s="143"/>
      <c r="E1423" s="20"/>
      <c r="F1423" s="20"/>
    </row>
    <row r="1424">
      <c r="A1424" s="28"/>
      <c r="B1424" s="116"/>
      <c r="C1424" s="143"/>
      <c r="D1424" s="143"/>
      <c r="E1424" s="20"/>
      <c r="F1424" s="20"/>
    </row>
    <row r="1425">
      <c r="A1425" s="28"/>
      <c r="B1425" s="116"/>
      <c r="C1425" s="143"/>
      <c r="D1425" s="143"/>
      <c r="E1425" s="20"/>
      <c r="F1425" s="20"/>
    </row>
    <row r="1426">
      <c r="A1426" s="28"/>
      <c r="B1426" s="116"/>
      <c r="C1426" s="143"/>
      <c r="D1426" s="143"/>
      <c r="E1426" s="20"/>
      <c r="F1426" s="20"/>
    </row>
    <row r="1427">
      <c r="A1427" s="28"/>
      <c r="B1427" s="116"/>
      <c r="C1427" s="143"/>
      <c r="D1427" s="143"/>
      <c r="E1427" s="20"/>
      <c r="F1427" s="20"/>
    </row>
    <row r="1428">
      <c r="A1428" s="28"/>
      <c r="B1428" s="116"/>
      <c r="C1428" s="143"/>
      <c r="D1428" s="143"/>
      <c r="E1428" s="20"/>
      <c r="F1428" s="20"/>
    </row>
    <row r="1429">
      <c r="A1429" s="28"/>
      <c r="B1429" s="116"/>
      <c r="C1429" s="143"/>
      <c r="D1429" s="143"/>
      <c r="E1429" s="20"/>
      <c r="F1429" s="20"/>
    </row>
    <row r="1430">
      <c r="A1430" s="28"/>
      <c r="B1430" s="116"/>
      <c r="C1430" s="143"/>
      <c r="D1430" s="143"/>
      <c r="E1430" s="20"/>
      <c r="F1430" s="20"/>
    </row>
    <row r="1431">
      <c r="A1431" s="28"/>
      <c r="B1431" s="116"/>
      <c r="C1431" s="143"/>
      <c r="D1431" s="143"/>
      <c r="E1431" s="20"/>
      <c r="F1431" s="20"/>
    </row>
    <row r="1432">
      <c r="A1432" s="28"/>
      <c r="B1432" s="116"/>
      <c r="C1432" s="143"/>
      <c r="D1432" s="143"/>
      <c r="E1432" s="20"/>
      <c r="F1432" s="20"/>
    </row>
    <row r="1433">
      <c r="A1433" s="28"/>
      <c r="B1433" s="116"/>
      <c r="C1433" s="143"/>
      <c r="D1433" s="143"/>
      <c r="E1433" s="20"/>
      <c r="F1433" s="20"/>
    </row>
    <row r="1434">
      <c r="A1434" s="28"/>
      <c r="B1434" s="116"/>
      <c r="C1434" s="143"/>
      <c r="D1434" s="143"/>
      <c r="E1434" s="20"/>
      <c r="F1434" s="20"/>
    </row>
  </sheetData>
  <autoFilter ref="$A$1:$F$1434"/>
  <mergeCells count="1">
    <mergeCell ref="C4:D4"/>
  </mergeCells>
  <conditionalFormatting sqref="E5:E1434">
    <cfRule type="expression" dxfId="0" priority="1">
      <formula>or(and(or(not(isblank(A5)),not(isblank(B5))),isblank(E5)),and(not(isblank(E5)),iserror(match(E5,indirect("'1) Artists list'!a:a"),0))))</formula>
    </cfRule>
  </conditionalFormatting>
  <conditionalFormatting sqref="F5:F1434">
    <cfRule type="expression" dxfId="0" priority="2">
      <formula>or(and(or(not(isblank(A5)),not(isblank(B5))),isblank(F5)),and(not(isblank(F5)),iserror(match(F5,indirect("'Reference info'!j:j"),0))))</formula>
    </cfRule>
  </conditionalFormatting>
  <conditionalFormatting sqref="A1:B1 G1 H3">
    <cfRule type="cellIs" dxfId="3" priority="3" operator="notEqual">
      <formula>0</formula>
    </cfRule>
  </conditionalFormatting>
  <conditionalFormatting sqref="F5:F1434">
    <cfRule type="expression" dxfId="3" priority="4">
      <formula>or(and(or(A5&lt;&gt;"",B5&lt;&gt;""),isblank(E5)),and(E5&lt;&gt;"", iserror(match(E5,indirect("'1) Artists list'!a:a"),0)))) =or(and(or(A5&lt;&gt;"",B5&lt;&gt;""),isblank(F5)),and(F5&lt;&gt;"", iserror(match(F5,indirect("'Reference info'!j:j"),0))))  =or(and(A5&lt;&gt;"",A5=A6,F5="Main Primary Artist",F5=F6),and(B5&lt;&gt;"",B5=B6,F5="Main Primary Artist",F5=F6),and(A5&lt;&gt;"",A5=A4,F5="Main Primary Artist",F5=F4),and(B5&lt;&gt;"",B5=B4,F5="Main Primary Artist",F5=F4))</formula>
    </cfRule>
  </conditionalFormatting>
  <conditionalFormatting sqref="A5:B1434">
    <cfRule type="expression" dxfId="5" priority="5">
      <formula>and(B5&lt;&gt;"",A5&lt;&gt;"",countif(A:A,A5)&lt;&gt;countif(B:B,B5))</formula>
    </cfRule>
  </conditionalFormatting>
  <conditionalFormatting sqref="A5:A1434">
    <cfRule type="expression" dxfId="3" priority="6">
      <formula>COUNTIFS($A$5:A1434, A5, $F$5:F1434, "Main Primary Artist") &gt; 1</formula>
    </cfRule>
  </conditionalFormatting>
  <conditionalFormatting sqref="B5:B1434">
    <cfRule type="expression" dxfId="3" priority="7">
      <formula>COUNTIFS($B$5:B1434, B5, $F$5:F1434, "Main Primary Artist") &gt; 1</formula>
    </cfRule>
  </conditionalFormatting>
  <conditionalFormatting sqref="A5:A1434">
    <cfRule type="expression" dxfId="3" priority="8">
      <formula>AND(A5&lt;&gt;"", COUNTIFS($A$5:A1434, A5, $G$5:G1434, "Producer &amp; Engineer") = 0)</formula>
    </cfRule>
  </conditionalFormatting>
  <conditionalFormatting sqref="B5:B1434">
    <cfRule type="expression" dxfId="3" priority="9">
      <formula>AND(B5&lt;&gt;"", COUNTIFS($B$5:B1434, B5, $G$5:G1434, "Producer &amp; Engineer") = 0)</formula>
    </cfRule>
  </conditionalFormatting>
  <dataValidations>
    <dataValidation type="list" allowBlank="1" showInputMessage="1" showErrorMessage="1" prompt="select from Artists list, start typing or drag" sqref="E5:E1434">
      <formula1>Artist</formula1>
    </dataValidation>
    <dataValidation type="custom" allowBlank="1" showDropDown="1" showInputMessage="1" showErrorMessage="1" prompt="Enter a value that satisfies the formula: =and(INT(A5)=A5,A5&gt;9999999999)" sqref="A5:A1434">
      <formula1>and(INT(A5)=A5,A5&gt;9999999999)</formula1>
    </dataValidation>
    <dataValidation type="list" allowBlank="1" showInputMessage="1" showErrorMessage="1" prompt="select from list, type or drag. Each release MUST have only ONE Artist assigned the 'Primary - Top' role." sqref="F5:F1434">
      <formula1>ArtistRole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75"/>
    <col customWidth="1" min="2" max="2" width="13.0"/>
    <col customWidth="1" min="3" max="3" width="28.75"/>
    <col customWidth="1" min="4" max="4" width="16.5"/>
    <col customWidth="1" min="5" max="5" width="8.13"/>
    <col customWidth="1" min="6" max="6" width="14.5"/>
    <col customWidth="1" min="7" max="7" width="13.0"/>
    <col customWidth="1" min="8" max="8" width="31.75"/>
    <col customWidth="1" min="9" max="9" width="14.5"/>
    <col customWidth="1" min="10" max="10" width="24.38"/>
    <col customWidth="1" min="11" max="11" width="8.38"/>
    <col customWidth="1" min="12" max="12" width="11.5"/>
    <col customWidth="1" min="13" max="13" width="29.0"/>
    <col customWidth="1" min="14" max="14" width="6.38"/>
    <col customWidth="1" min="15" max="15" width="10.13"/>
    <col customWidth="1" min="16" max="16" width="12.88"/>
    <col customWidth="1" min="17" max="17" width="8.0"/>
    <col customWidth="1" min="18" max="18" width="12.0"/>
    <col customWidth="1" min="19" max="19" width="87.63"/>
    <col customWidth="1" min="20" max="20" width="46.88"/>
    <col customWidth="1" min="21" max="21" width="9.88"/>
    <col customWidth="1" min="22" max="22" width="8.38"/>
    <col customWidth="1" min="23" max="23" width="6.75"/>
    <col customWidth="1" min="27" max="27" width="11.0"/>
  </cols>
  <sheetData>
    <row r="1">
      <c r="A1" s="13">
        <f>IFERROR(__xludf.DUMMYFUNCTION("COUNTUNIQUE(A5:A882)-'3) Release_Label'!D1"),0.0)</f>
        <v>0</v>
      </c>
      <c r="B1" s="13">
        <f>IFERROR(__xludf.DUMMYFUNCTION("COUNTUNIQUE(B5:B882)-'3) Release_Label'!E1"),0.0)</f>
        <v>0</v>
      </c>
      <c r="C1" s="118" t="s">
        <v>657</v>
      </c>
      <c r="D1" s="119"/>
      <c r="E1" s="53">
        <f>count(E5:E882)</f>
        <v>267</v>
      </c>
      <c r="F1" s="13">
        <f>IFERROR(__xludf.DUMMYFUNCTION("COUNTUNIQUE(F5:F882)"),267.0)</f>
        <v>267</v>
      </c>
      <c r="G1" s="13">
        <f>IFERROR(__xludf.DUMMYFUNCTION("COUNTUNIQUE(G5:G882)"),0.0)</f>
        <v>0</v>
      </c>
      <c r="H1" s="51" t="s">
        <v>29</v>
      </c>
      <c r="I1" s="52" t="s">
        <v>146</v>
      </c>
      <c r="J1" s="22" t="s">
        <v>27</v>
      </c>
      <c r="K1" s="117"/>
      <c r="M1" s="13">
        <f>IFERROR(__xludf.DUMMYFUNCTION("COUNTUNIQUE(M5:M882)"),266.0)</f>
        <v>266</v>
      </c>
      <c r="N1" s="13">
        <f>COUNTA(N5:N882)</f>
        <v>267</v>
      </c>
    </row>
    <row r="2">
      <c r="A2" s="124" t="s">
        <v>674</v>
      </c>
      <c r="B2" s="125"/>
      <c r="C2" s="125"/>
      <c r="D2" s="144"/>
      <c r="E2" s="145"/>
      <c r="F2" s="125"/>
      <c r="G2" s="125"/>
      <c r="H2" s="125"/>
      <c r="I2" s="125"/>
      <c r="J2" s="125"/>
      <c r="K2" s="144"/>
      <c r="L2" s="125"/>
      <c r="M2" s="125"/>
      <c r="N2" s="125"/>
      <c r="O2" s="125"/>
      <c r="P2" s="59"/>
      <c r="Q2" s="146"/>
      <c r="R2" s="146"/>
      <c r="S2" s="146"/>
      <c r="T2" s="146"/>
      <c r="U2" s="146"/>
      <c r="V2" s="146"/>
      <c r="W2" s="146"/>
      <c r="X2" s="146"/>
      <c r="Y2" s="146"/>
      <c r="Z2" s="146"/>
      <c r="AA2" s="146"/>
      <c r="AB2" s="146"/>
      <c r="AC2" s="146"/>
      <c r="AD2" s="146"/>
      <c r="AE2" s="146"/>
      <c r="AF2" s="146"/>
      <c r="AG2" s="146"/>
      <c r="AH2" s="146"/>
      <c r="AI2" s="146"/>
      <c r="AJ2" s="146"/>
      <c r="AK2" s="146"/>
      <c r="AL2" s="146"/>
      <c r="AM2" s="146"/>
    </row>
    <row r="3">
      <c r="A3" s="66" t="s">
        <v>151</v>
      </c>
      <c r="B3" s="67" t="s">
        <v>152</v>
      </c>
      <c r="C3" s="126" t="s">
        <v>153</v>
      </c>
      <c r="D3" s="126" t="s">
        <v>155</v>
      </c>
      <c r="E3" s="126" t="s">
        <v>675</v>
      </c>
      <c r="F3" s="147" t="s">
        <v>676</v>
      </c>
      <c r="G3" s="67" t="s">
        <v>677</v>
      </c>
      <c r="H3" s="68" t="s">
        <v>678</v>
      </c>
      <c r="I3" s="148" t="s">
        <v>679</v>
      </c>
      <c r="J3" s="47" t="s">
        <v>680</v>
      </c>
      <c r="K3" s="47" t="s">
        <v>681</v>
      </c>
      <c r="L3" s="47" t="s">
        <v>682</v>
      </c>
      <c r="M3" s="67" t="s">
        <v>683</v>
      </c>
      <c r="N3" s="65" t="s">
        <v>684</v>
      </c>
      <c r="O3" s="149" t="s">
        <v>685</v>
      </c>
      <c r="P3" s="73" t="s">
        <v>686</v>
      </c>
    </row>
    <row r="4">
      <c r="A4" s="76" t="s">
        <v>662</v>
      </c>
      <c r="B4" s="78" t="s">
        <v>662</v>
      </c>
      <c r="C4" s="150" t="s">
        <v>663</v>
      </c>
      <c r="E4" s="151" t="s">
        <v>687</v>
      </c>
      <c r="F4" s="152" t="s">
        <v>688</v>
      </c>
      <c r="G4" s="78" t="s">
        <v>689</v>
      </c>
      <c r="H4" s="79" t="s">
        <v>167</v>
      </c>
      <c r="I4" s="80" t="s">
        <v>169</v>
      </c>
      <c r="J4" s="153" t="s">
        <v>690</v>
      </c>
      <c r="K4" s="153" t="s">
        <v>691</v>
      </c>
      <c r="L4" s="153" t="s">
        <v>692</v>
      </c>
      <c r="M4" s="78" t="s">
        <v>693</v>
      </c>
      <c r="N4" s="154" t="s">
        <v>694</v>
      </c>
      <c r="O4" s="36" t="s">
        <v>695</v>
      </c>
      <c r="P4" s="155"/>
    </row>
    <row r="5">
      <c r="A5" s="156">
        <v>7.89294845633E11</v>
      </c>
      <c r="B5" s="133"/>
      <c r="C5" s="143" t="str">
        <f t="array" ref="C5">ifs(and(isblank($A5),isblank($B5)),"", not(iserror(vlookup($A5&amp;$B5,'3) Release_Label'!$D:$D&amp;'3) Release_Label'!$E:$E,1,0))),vlookup($A5&amp;$B5,{'3) Release_Label'!$D:$D&amp;'3) Release_Label'!$E:$E,'3) Release_Label'!$F:$F},2,0), or(and(not(isblank($B5)),$B5=#REF!,$A5&lt;&gt;#REF!),and(not(isblank($A5)),$A5=#REF!,$B5&lt;&gt;#REF!)),"ID LISTS UNALIGNED",and($A5&lt;&gt;"",countif('3) Release_Label'!$D:$D,$A5)=0),"NO UPC MATCH in Release_Label",and($B5&lt;&gt;"",countif('3) Release_Label'!$E:$E,$B5)=0),"NO CATALOG ID MATCH in Release_Label",iserror(vlookup($A5&amp;$B5,'3) Release_Label'!$D:$D&amp;'3) Release_Label'!$E:$E,1,0)),"NO UPC-CATALOG ID pair MATCH in Release_Label" )</f>
        <v>Receba</v>
      </c>
      <c r="D5" s="143" t="str">
        <f t="array" ref="D5">ifs(and(isblank($A5),isblank($B5)),"", not(iserror(vlookup($A5&amp;$B5,'3) Release_Label'!$D:$D&amp;'3) Release_Label'!$E:$E,1,0))),vlookup($A5&amp;$B5,{'3) Release_Label'!$D:$D&amp;'3) Release_Label'!$E:$E,'3) Release_Label'!$H:$H},2,0), or(and(not(isblank($B5)),$B5=#REF!,$A5&lt;&gt;#REF!),and(not(isblank($A5)),$A5=#REF!,$B5&lt;&gt;#REF!)),"ID LISTS UNALIGNED",and($A5&lt;&gt;"",countif('3) Release_Label'!$D:$D,$A5)=0),"NO UPC MATCH in Release_Label",and($B5&lt;&gt;"",countif('3) Release_Label'!$E:$E,$B5)=0),"NO CATALOG ID MATCH in Release_Label",iserror(vlookup($A5&amp;$B5,'3) Release_Label'!$D:$D&amp;'3) Release_Label'!$E:$E,1,0)),"NO UPC-CATALOG ID pair MATCH in Release_Label" )</f>
        <v/>
      </c>
      <c r="E5" s="157">
        <f t="shared" ref="E5:E147" si="1">if(and(isblank($A5),isblank($B5)),"",if(not(iserror(find("MATCH in ",D5))),D5,if(or(and(not(isblank($B5)),$B5=$B4,$A5&lt;&gt;$A4),and(not(isblank($A5)),$A5=$A4,$B5&lt;&gt;$B4)),"ID LISTS UNALIGNED",if(not(isblank($A5)),if($A5=$A4,1+E4,1),if($B5=$B4,1+E4,1)))))</f>
        <v>1</v>
      </c>
      <c r="F5" s="8" t="s">
        <v>696</v>
      </c>
      <c r="G5" s="133"/>
      <c r="H5" s="158" t="s">
        <v>179</v>
      </c>
      <c r="I5" s="28"/>
      <c r="J5" s="8" t="s">
        <v>180</v>
      </c>
      <c r="K5" s="159" t="s">
        <v>697</v>
      </c>
      <c r="L5" s="8" t="s">
        <v>698</v>
      </c>
      <c r="M5" s="160" t="s">
        <v>699</v>
      </c>
      <c r="N5" s="8" t="s">
        <v>700</v>
      </c>
      <c r="O5" s="28"/>
      <c r="P5" s="28"/>
      <c r="Q5" s="28"/>
      <c r="R5" s="44" t="str">
        <f t="shared" ref="R5:R271" si="2">if(OR(M5="",Q5&gt;1),"","insert into AudioFiles VALUES (NEWID(),'"&amp;if(G5="",F5&amp;"."&amp;N5,G5&amp;"."&amp;N5)&amp;"', '."&amp;N5&amp;"', getdate(), null, 0, null, '"&amp;SUBSTITUTE(trim(M5),"'","''")&amp;"', 0, null, null, null, null)")</f>
        <v>insert into AudioFiles VALUES (NEWID(),'QZW9M2221000.flac', '.flac', getdate(), null, 0, null, 'https://www.dropbox.com/scl/fi/g6ch1pcun31eep1am9mkv/Receba-789294845633-UPC.flac?rlkey=mxh9w3x6d82jmu7mmv2a9trio&amp;st=i02exo9k&amp;dl=1', 0, null, null, null, null)</v>
      </c>
      <c r="S5" s="44" t="str">
        <f>"Insert into Tracks VALUES(N'"&amp;SUBSTITUTE(trim(H5),"'","''")&amp;"', 371631, "&amp;if(not(ISBLANK(A5)),"(select LabelId from Releases where UPC="&amp;A5&amp;" and EnterpriseId="&amp;EntId&amp;")","(select LabelId from Releases where Catalog='"&amp;SUBSTITUTE(trim(B5),"'","''")&amp;"' and EnterpriseId="&amp;EntId&amp;")")&amp;", "&amp;if(F5="", "null", "'"&amp;F5&amp;"'")&amp;", "&amp;if(I5="", "null","N'"&amp;SUBSTITUTE(trim(I5),"'","''")&amp;"'")&amp;", null, null, "&amp;if(G5="", "null","'"&amp;SUBSTITUTE(trim(G5),"'","''")&amp;"'")&amp;", null, null, null, "&amp;if(M5="","null",if(G5="","(select AudioId from AudioFiles where Filename='"&amp;F5&amp;".wav' and ExternalUrl='"&amp;SUBSTITUTE(trim(M5),"'","''")&amp;"' and IsDownloadedFromExternalUrl=0)","(select AudioId from AudioFiles where Filename='"&amp;G5&amp;".wav' and ExternalUrl='"&amp;SUBSTITUTE(trim(M5),"'","''")&amp;"' and IsDownloadedFromExternalUrl=0)"))&amp;", null, null, null, (select min(LanguageId) from Languages where LanguageName='"&amp;J5&amp;"' and IsValidMetadataLanguage=1), null, "&amp;if(K5="YES", 1,0)&amp;", getdate(), (select CreatedBy from Enterprises where EnterpriseId="&amp;EntId&amp;"), null, '34F4C88E-B410-461E-AD75-6C01536FDCD3', null, 0, null, null, null, null, "&amp;if(M5="","null",if(G5="","(select AudioId from AudioFiles where Filename='"&amp;F5&amp;".flac' and ExternalUrl='"&amp;SUBSTITUTE(trim(M5),"'","''")&amp;"' and IsDownloadedFromExternalUrl=0)","(select AudioId from AudioFiles where Filename='"&amp;G5&amp;".flac' and ExternalUrl='"&amp;SUBSTITUTE(trim(M5),"'","''")&amp;"' and IsDownloadedFromExternalUrl=0)"))&amp;", null, null, null, null, null, "&amp;if(not(ISBLANK(A5)),"(select PrimaryMusicStyleId from Releases where UPC="&amp;A5&amp;" and EnterpriseId="&amp;EntId&amp;")","(select PrimaryMusicStyleId from Releases where Catalog='"&amp;SUBSTITUTE(trim(B5),"'","''")&amp;"' and EnterpriseId="&amp;EntId&amp;")")&amp;", "&amp;if(not(ISBLANK(A5)),"(select SecondaryMusicStyleId from Releases where UPC="&amp;A5&amp;" and EnterpriseId="&amp;EntId&amp;")","(select SecondaryMusicStyleId from Releases where Catalog='"&amp;SUBSTITUTE(trim(B5),"'","''")&amp;"' and EnterpriseId="&amp;EntId&amp;")")&amp;", "&amp;IF(O5="","null",O5)&amp;", 0, null, (select id from internal_TrackTypes where description='"&amp;L5&amp;"'), null, null, null, null, (NEXT VALUE FOR [AssetIdSequence]), null, "&amp;TenantId&amp;", "&amp;EntId&amp;", "&amp;if(F5&lt;&gt;"",countif(F$5:F5,F5),countif(G$5:G5,G5))&amp;"); 
insert into Releases_Tracks values ( (select ReleaseId from Releases where "&amp;if(not(ISBLANK(A5)),"UPC="&amp;A5,"Catalog='"&amp;SUBSTITUTE(trim(B5),"'","''")&amp;"'")&amp;" and EnterpriseId="&amp;EntId&amp;"), (select max(TrackId) from Tracks where "&amp;if(trim(G5)="","ISRC='"&amp;F5&amp;"'","TrackVendorId='"&amp;SUBSTITUTE(trim(G5),"'","''")&amp;"'") &amp;" and EnterpriseId="&amp;EntId&amp;"), "&amp;E5&amp;", (NEXT VALUE FOR [AssetIdSequence]), null);
update Releases_Tracks set RevelatorExternalUsageTrackId=AssetId where TrackId=(select max(TrackId) from Tracks where "&amp;IF(F5="","TrackVendorId='"&amp;G5&amp;"'","ISRC='"&amp;F5&amp;"'")&amp;" and EnterpriseId="&amp;EntId&amp;");
Insert into TrackRecordingVersions values ((select max(TrackId) from Tracks where "&amp;IF(F5="","TrackVendorId='"&amp;G5&amp;"'","ISRC='"&amp;F5&amp;"'")&amp;" and EnterpriseId="&amp;EntId&amp;"),  "&amp;IF(F5="","null","'"&amp;F5&amp;"'")&amp;", 1, getdate());
Insert into TrackRecordingVersionsAudioFiles values ((select max(TrackRecordingVersionId) from TrackRecordingVersions where TrackId in (select max(TrackId) from Tracks where "&amp;IF(F5="","TrackVendorId='"&amp;G5&amp;"'","ISRC='"&amp;F5&amp;"'")&amp;" and EnterpriseId="&amp;EntId&amp;")), "&amp;if(M5="","null",if(G5="","(select AudioId from AudioFiles where Filename='"&amp;F5&amp;"."&amp;N5&amp;"' and ExternalUrl='"&amp;SUBSTITUTE(trim(M5),"'","''")&amp;"' and IsDownloadedFromExternalUrl=0)","(select AudioId from AudioFiles where Filename='"&amp;G5&amp;"."&amp;N5&amp;"' and ExternalUrl='"&amp;SUBSTITUTE(trim(M5),"'","''")&amp;"' and IsDownloadedFromExternalUrl=0)"))&amp;", "&amp;IFS(N5="","null",N5="wav","1",N5="flac","2")&amp;");
Insert into Track_TrackProperties values ((select max(TrackId) from Tracks where "&amp;IF(F5="","TrackVendorId='"&amp;G5&amp;"'","ISRC='"&amp;F5&amp;"'")&amp;" and EnterpriseId="&amp;EntId&amp;"),1);"</f>
        <v>Insert into Tracks VALUES(N'Receba', 371631, (select LabelId from Releases where UPC=789294845633 and EnterpriseId=647322), 'QZW9M2221000', null, null, null, null, null, null, null, (select AudioId from AudioFiles where Filename='QZW9M2221000.wav' and ExternalUrl='https://www.dropbox.com/scl/fi/g6ch1pcun31eep1am9mkv/Receba-789294845633-UPC.flac?rlkey=mxh9w3x6d82jmu7mmv2a9trio&amp;st=i02exo9k&amp;dl=1'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Filename='QZW9M2221000.flac' and ExternalUrl='https://www.dropbox.com/scl/fi/g6ch1pcun31eep1am9mkv/Receba-789294845633-UPC.flac?rlkey=mxh9w3x6d82jmu7mmv2a9trio&amp;st=i02exo9k&amp;dl=1' and IsDownloadedFromExternalUrl=0), null, null, null, null, null, (select PrimaryMusicStyleId from Releases where UPC=789294845633 and EnterpriseId=647322), (select SecondaryMusicStyleId from Releases where UPC=789294845633 and EnterpriseId=647322), null, 0, null, (select id from internal_TrackTypes where description='Original'), null, null, null, null, (NEXT VALUE FOR [AssetIdSequence]), null, 645898, 647322, 1); 
insert into Releases_Tracks values ( (select ReleaseId from Releases where UPC=789294845633 and EnterpriseId=647322), (select max(TrackId) from Tracks where ISRC='QZW9M2221000' and EnterpriseId=647322), 1, (NEXT VALUE FOR [AssetIdSequence]), null);
update Releases_Tracks set RevelatorExternalUsageTrackId=AssetId where TrackId=(select max(TrackId) from Tracks where ISRC='QZW9M2221000' and EnterpriseId=647322);
Insert into TrackRecordingVersions values ((select max(TrackId) from Tracks where ISRC='QZW9M2221000' and EnterpriseId=647322),  'QZW9M2221000', 1, getdate());
Insert into TrackRecordingVersionsAudioFiles values ((select max(TrackRecordingVersionId) from TrackRecordingVersions where TrackId in (select max(TrackId) from Tracks where ISRC='QZW9M2221000' and EnterpriseId=647322)), (select AudioId from AudioFiles where Filename='QZW9M2221000.flac' and ExternalUrl='https://www.dropbox.com/scl/fi/g6ch1pcun31eep1am9mkv/Receba-789294845633-UPC.flac?rlkey=mxh9w3x6d82jmu7mmv2a9trio&amp;st=i02exo9k&amp;dl=1' and IsDownloadedFromExternalUrl=0), 2);
Insert into Track_TrackProperties values ((select max(TrackId) from Tracks where ISRC='QZW9M2221000' and EnterpriseId=647322),1);</v>
      </c>
      <c r="T5" s="28"/>
      <c r="U5" s="28" t="str">
        <f>VLOOKUP(F5,'6) Track_Artist(s)'!A:A,1,0)</f>
        <v>QZW9M2221000</v>
      </c>
      <c r="V5" s="28"/>
      <c r="W5" s="28"/>
      <c r="X5" s="28"/>
      <c r="Y5" s="28"/>
      <c r="Z5" s="28"/>
      <c r="AA5" s="28"/>
      <c r="AB5" s="28"/>
      <c r="AC5" s="28"/>
      <c r="AD5" s="28"/>
      <c r="AE5" s="28"/>
      <c r="AF5" s="28"/>
      <c r="AG5" s="28"/>
      <c r="AH5" s="28"/>
      <c r="AI5" s="28"/>
      <c r="AJ5" s="28"/>
      <c r="AK5" s="28"/>
      <c r="AL5" s="28"/>
      <c r="AM5" s="28"/>
    </row>
    <row r="6">
      <c r="A6" s="156">
        <v>7.89294962088E11</v>
      </c>
      <c r="B6" s="133"/>
      <c r="C6" s="143" t="str">
        <f t="array" ref="C6">ifs(and(isblank($A6),isblank($B6)),"", not(iserror(vlookup($A6&amp;$B6,'3) Release_Label'!$D:$D&amp;'3) Release_Label'!$E:$E,1,0))),vlookup($A6&amp;$B6,{'3) Release_Label'!$D:$D&amp;'3) Release_Label'!$E:$E,'3) Release_Label'!$F:$F},2,0), or(and(not(isblank($B6)),$B6=$B5,$A6&lt;&gt;$A5),and(not(isblank($A6)),$A6=$A5,$B6&lt;&gt;$B5)),"ID LISTS UNALIGNED",and($A6&lt;&gt;"",countif('3) Release_Label'!$D:$D,$A6)=0),"NO UPC MATCH in Release_Label",and($B6&lt;&gt;"",countif('3) Release_Label'!$E:$E,$B6)=0),"NO CATALOG ID MATCH in Release_Label",iserror(vlookup($A6&amp;$B6,'3) Release_Label'!$D:$D&amp;'3) Release_Label'!$E:$E,1,0)),"NO UPC-CATALOG ID pair MATCH in Release_Label" )</f>
        <v>A Cláusula do Contrato</v>
      </c>
      <c r="D6" s="143" t="str">
        <f t="array" ref="D6">ifs(and(isblank($A6),isblank($B6)),"", not(iserror(vlookup($A6&amp;$B6,'3) Release_Label'!$D:$D&amp;'3) Release_Label'!$E:$E,1,0))),vlookup($A6&amp;$B6,{'3) Release_Label'!$D:$D&amp;'3) Release_Label'!$E:$E,'3) Release_Label'!$H:$H},2,0), or(and(not(isblank($B6)),$B6=$B5,$A6&lt;&gt;$A5),and(not(isblank($A6)),$A6=$A5,$B6&lt;&gt;$B5)),"ID LISTS UNALIGNED",and($A6&lt;&gt;"",countif('3) Release_Label'!$D:$D,$A6)=0),"NO UPC MATCH in Release_Label",and($B6&lt;&gt;"",countif('3) Release_Label'!$E:$E,$B6)=0),"NO CATALOG ID MATCH in Release_Label",iserror(vlookup($A6&amp;$B6,'3) Release_Label'!$D:$D&amp;'3) Release_Label'!$E:$E,1,0)),"NO UPC-CATALOG ID pair MATCH in Release_Label" )</f>
        <v/>
      </c>
      <c r="E6" s="157">
        <f t="shared" si="1"/>
        <v>1</v>
      </c>
      <c r="F6" s="8" t="s">
        <v>701</v>
      </c>
      <c r="G6" s="133"/>
      <c r="H6" s="158" t="s">
        <v>184</v>
      </c>
      <c r="I6" s="28"/>
      <c r="J6" s="8" t="s">
        <v>180</v>
      </c>
      <c r="K6" s="159" t="s">
        <v>697</v>
      </c>
      <c r="L6" s="8" t="s">
        <v>698</v>
      </c>
      <c r="M6" s="82" t="s">
        <v>702</v>
      </c>
      <c r="N6" s="8" t="s">
        <v>700</v>
      </c>
      <c r="O6" s="8"/>
      <c r="P6" s="8"/>
      <c r="R6" s="44" t="str">
        <f t="shared" si="2"/>
        <v>insert into AudioFiles VALUES (NEWID(),'QZW9M2236571.flac', '.flac', getdate(), null, 0, null, 'https://www.dropbox.com/scl/fi/i5lnp58jvdvz99rmvukp3/A-Cl-usula-do-Contrato-789294962088-UPC.flac?rlkey=hr2u9fvf5lq6u33enhqm3ui3f&amp;st=m6hlmmgt&amp;dl=1', 0, null, null, null, null)</v>
      </c>
      <c r="S6" s="44" t="str">
        <f>"Insert into Tracks VALUES(N'"&amp;SUBSTITUTE(trim(H6),"'","''")&amp;"', 371631, "&amp;if(not(ISBLANK(A6)),"(select LabelId from Releases where UPC="&amp;A6&amp;" and EnterpriseId="&amp;EntId&amp;")","(select LabelId from Releases where Catalog='"&amp;SUBSTITUTE(trim(B6),"'","''")&amp;"' and EnterpriseId="&amp;EntId&amp;")")&amp;", "&amp;if(F6="", "null", "'"&amp;F6&amp;"'")&amp;", "&amp;if(I6="", "null","N'"&amp;SUBSTITUTE(trim(I6),"'","''")&amp;"'")&amp;", null, null, "&amp;if(G6="", "null","'"&amp;SUBSTITUTE(trim(G6),"'","''")&amp;"'")&amp;", null, null, null, "&amp;if(M6="","null",if(G6="","(select AudioId from AudioFiles where Filename='"&amp;F6&amp;".wav' and ExternalUrl='"&amp;SUBSTITUTE(trim(M6),"'","''")&amp;"' and IsDownloadedFromExternalUrl=0)","(select AudioId from AudioFiles where Filename='"&amp;G6&amp;".wav' and ExternalUrl='"&amp;SUBSTITUTE(trim(M6),"'","''")&amp;"' and IsDownloadedFromExternalUrl=0)"))&amp;", null, null, null, (select min(LanguageId) from Languages where LanguageName='"&amp;J6&amp;"' and IsValidMetadataLanguage=1), null, "&amp;if(K6="YES", 1,0)&amp;", getdate(), (select CreatedBy from Enterprises where EnterpriseId="&amp;EntId&amp;"), null, '34F4C88E-B410-461E-AD75-6C01536FDCD3', null, 0, null, null, null, null, "&amp;if(M6="","null",if(G6="","(select AudioId from AudioFiles where Filename='"&amp;F6&amp;".flac' and ExternalUrl='"&amp;SUBSTITUTE(trim(M6),"'","''")&amp;"' and IsDownloadedFromExternalUrl=0)","(select AudioId from AudioFiles where Filename='"&amp;G6&amp;".flac' and ExternalUrl='"&amp;SUBSTITUTE(trim(M6),"'","''")&amp;"' and IsDownloadedFromExternalUrl=0)"))&amp;", null, null, null, null, null, "&amp;if(not(ISBLANK(A6)),"(select PrimaryMusicStyleId from Releases where UPC="&amp;A6&amp;" and EnterpriseId="&amp;EntId&amp;")","(select PrimaryMusicStyleId from Releases where Catalog='"&amp;SUBSTITUTE(trim(B6),"'","''")&amp;"' and EnterpriseId="&amp;EntId&amp;")")&amp;", "&amp;if(not(ISBLANK(A6)),"(select SecondaryMusicStyleId from Releases where UPC="&amp;A6&amp;" and EnterpriseId="&amp;EntId&amp;")","(select SecondaryMusicStyleId from Releases where Catalog='"&amp;SUBSTITUTE(trim(B6),"'","''")&amp;"' and EnterpriseId="&amp;EntId&amp;")")&amp;", "&amp;IF(O6="","null",O6)&amp;", 0, null, (select id from internal_TrackTypes where description='"&amp;L6&amp;"'), null, null, null, null, (NEXT VALUE FOR [AssetIdSequence]), null, "&amp;TenantId&amp;", "&amp;EntId&amp;", "&amp;if(F6&lt;&gt;"",countif(F$5:F6,F6),countif(G$5:G6,G6))&amp;"); 
insert into Releases_Tracks values ( (select ReleaseId from Releases where "&amp;if(not(ISBLANK(A6)),"UPC="&amp;A6,"Catalog='"&amp;SUBSTITUTE(trim(B6),"'","''")&amp;"'")&amp;" and EnterpriseId="&amp;EntId&amp;"), (select max(TrackId) from Tracks where "&amp;if(trim(G6)="","ISRC='"&amp;F6&amp;"'","TrackVendorId='"&amp;SUBSTITUTE(trim(G6),"'","''")&amp;"'") &amp;" and EnterpriseId="&amp;EntId&amp;"), "&amp;E6&amp;", (NEXT VALUE FOR [AssetIdSequence]), null);
update Releases_Tracks set RevelatorExternalUsageTrackId=AssetId where TrackId=(select max(TrackId) from Tracks where "&amp;IF(F6="","TrackVendorId='"&amp;G6&amp;"'","ISRC='"&amp;F6&amp;"'")&amp;" and EnterpriseId="&amp;EntId&amp;");
Insert into TrackRecordingVersions values ((select max(TrackId) from Tracks where "&amp;IF(F6="","TrackVendorId='"&amp;G6&amp;"'","ISRC='"&amp;F6&amp;"'")&amp;" and EnterpriseId="&amp;EntId&amp;"),  "&amp;IF(F6="","null","'"&amp;F6&amp;"'")&amp;", 1, getdate());
Insert into TrackRecordingVersionsAudioFiles values ((select max(TrackRecordingVersionId) from TrackRecordingVersions where TrackId in (select max(TrackId) from Tracks where "&amp;IF(F6="","TrackVendorId='"&amp;G6&amp;"'","ISRC='"&amp;F6&amp;"'")&amp;" and EnterpriseId="&amp;EntId&amp;")), "&amp;if(M6="","null",if(G6="","(select AudioId from AudioFiles where Filename='"&amp;F6&amp;"."&amp;N6&amp;"' and ExternalUrl='"&amp;SUBSTITUTE(trim(M6),"'","''")&amp;"' and IsDownloadedFromExternalUrl=0)","(select AudioId from AudioFiles where Filename='"&amp;G6&amp;"."&amp;N6&amp;"' and ExternalUrl='"&amp;SUBSTITUTE(trim(M6),"'","''")&amp;"' and IsDownloadedFromExternalUrl=0)"))&amp;", "&amp;IFS(N6="","null",N6="wav","1",N6="flac","2")&amp;");
Insert into Track_TrackProperties values ((select max(TrackId) from Tracks where "&amp;IF(F6="","TrackVendorId='"&amp;G6&amp;"'","ISRC='"&amp;F6&amp;"'")&amp;" and EnterpriseId="&amp;EntId&amp;"),1);"</f>
        <v>Insert into Tracks VALUES(N'A Cláusula do Contrato', 371631, (select LabelId from Releases where UPC=789294962088 and EnterpriseId=647322), 'QZW9M2236571', null, null, null, null, null, null, null, (select AudioId from AudioFiles where Filename='QZW9M2236571.wav' and ExternalUrl='https://www.dropbox.com/scl/fi/i5lnp58jvdvz99rmvukp3/A-Cl-usula-do-Contrato-789294962088-UPC.flac?rlkey=hr2u9fvf5lq6u33enhqm3ui3f&amp;st=m6hlmmgt&amp;dl=1'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Filename='QZW9M2236571.flac' and ExternalUrl='https://www.dropbox.com/scl/fi/i5lnp58jvdvz99rmvukp3/A-Cl-usula-do-Contrato-789294962088-UPC.flac?rlkey=hr2u9fvf5lq6u33enhqm3ui3f&amp;st=m6hlmmgt&amp;dl=1' and IsDownloadedFromExternalUrl=0), null, null, null, null, null, (select PrimaryMusicStyleId from Releases where UPC=789294962088 and EnterpriseId=647322), (select SecondaryMusicStyleId from Releases where UPC=789294962088 and EnterpriseId=647322), null, 0, null, (select id from internal_TrackTypes where description='Original'), null, null, null, null, (NEXT VALUE FOR [AssetIdSequence]), null, 645898, 647322, 1); 
insert into Releases_Tracks values ( (select ReleaseId from Releases where UPC=789294962088 and EnterpriseId=647322), (select max(TrackId) from Tracks where ISRC='QZW9M2236571' and EnterpriseId=647322), 1, (NEXT VALUE FOR [AssetIdSequence]), null);
update Releases_Tracks set RevelatorExternalUsageTrackId=AssetId where TrackId=(select max(TrackId) from Tracks where ISRC='QZW9M2236571' and EnterpriseId=647322);
Insert into TrackRecordingVersions values ((select max(TrackId) from Tracks where ISRC='QZW9M2236571' and EnterpriseId=647322),  'QZW9M2236571', 1, getdate());
Insert into TrackRecordingVersionsAudioFiles values ((select max(TrackRecordingVersionId) from TrackRecordingVersions where TrackId in (select max(TrackId) from Tracks where ISRC='QZW9M2236571' and EnterpriseId=647322)), (select AudioId from AudioFiles where Filename='QZW9M2236571.flac' and ExternalUrl='https://www.dropbox.com/scl/fi/i5lnp58jvdvz99rmvukp3/A-Cl-usula-do-Contrato-789294962088-UPC.flac?rlkey=hr2u9fvf5lq6u33enhqm3ui3f&amp;st=m6hlmmgt&amp;dl=1' and IsDownloadedFromExternalUrl=0), 2);
Insert into Track_TrackProperties values ((select max(TrackId) from Tracks where ISRC='QZW9M2236571' and EnterpriseId=647322),1);</v>
      </c>
      <c r="T6" s="161"/>
      <c r="U6" s="28" t="str">
        <f>VLOOKUP(F6,'6) Track_Artist(s)'!A:A,1,0)</f>
        <v>QZW9M2236571</v>
      </c>
      <c r="V6" s="28"/>
      <c r="W6" s="28"/>
      <c r="X6" s="28"/>
    </row>
    <row r="7">
      <c r="A7" s="156">
        <v>7.89294992757E11</v>
      </c>
      <c r="B7" s="133"/>
      <c r="C7" s="143" t="str">
        <f t="array" ref="C7">ifs(and(isblank($A7),isblank($B7)),"", not(iserror(vlookup($A7&amp;$B7,'3) Release_Label'!$D:$D&amp;'3) Release_Label'!$E:$E,1,0))),vlookup($A7&amp;$B7,{'3) Release_Label'!$D:$D&amp;'3) Release_Label'!$E:$E,'3) Release_Label'!$F:$F},2,0), or(and(not(isblank($B7)),$B7=$B6,$A7&lt;&gt;$A6),and(not(isblank($A7)),$A7=$A6,$B7&lt;&gt;$B6)),"ID LISTS UNALIGNED",and($A7&lt;&gt;"",countif('3) Release_Label'!$D:$D,$A7)=0),"NO UPC MATCH in Release_Label",and($B7&lt;&gt;"",countif('3) Release_Label'!$E:$E,$B7)=0),"NO CATALOG ID MATCH in Release_Label",iserror(vlookup($A7&amp;$B7,'3) Release_Label'!$D:$D&amp;'3) Release_Label'!$E:$E,1,0)),"NO UPC-CATALOG ID pair MATCH in Release_Label" )</f>
        <v>Lados da Escuridão</v>
      </c>
      <c r="D7" s="143" t="str">
        <f t="array" ref="D7">ifs(and(isblank($A7),isblank($B7)),"", not(iserror(vlookup($A7&amp;$B7,'3) Release_Label'!$D:$D&amp;'3) Release_Label'!$E:$E,1,0))),vlookup($A7&amp;$B7,{'3) Release_Label'!$D:$D&amp;'3) Release_Label'!$E:$E,'3) Release_Label'!$H:$H},2,0), or(and(not(isblank($B7)),$B7=$B6,$A7&lt;&gt;$A6),and(not(isblank($A7)),$A7=$A6,$B7&lt;&gt;$B6)),"ID LISTS UNALIGNED",and($A7&lt;&gt;"",countif('3) Release_Label'!$D:$D,$A7)=0),"NO UPC MATCH in Release_Label",and($B7&lt;&gt;"",countif('3) Release_Label'!$E:$E,$B7)=0),"NO CATALOG ID MATCH in Release_Label",iserror(vlookup($A7&amp;$B7,'3) Release_Label'!$D:$D&amp;'3) Release_Label'!$E:$E,1,0)),"NO UPC-CATALOG ID pair MATCH in Release_Label" )</f>
        <v/>
      </c>
      <c r="E7" s="157">
        <f t="shared" si="1"/>
        <v>1</v>
      </c>
      <c r="F7" s="8" t="s">
        <v>703</v>
      </c>
      <c r="G7" s="133"/>
      <c r="H7" s="158" t="s">
        <v>186</v>
      </c>
      <c r="I7" s="28"/>
      <c r="J7" s="8" t="s">
        <v>180</v>
      </c>
      <c r="K7" s="159" t="s">
        <v>697</v>
      </c>
      <c r="L7" s="8" t="s">
        <v>698</v>
      </c>
      <c r="M7" s="82" t="s">
        <v>704</v>
      </c>
      <c r="N7" s="8" t="s">
        <v>700</v>
      </c>
      <c r="O7" s="162"/>
      <c r="P7" s="162"/>
      <c r="Q7" s="162"/>
      <c r="R7" s="44" t="str">
        <f t="shared" si="2"/>
        <v>insert into AudioFiles VALUES (NEWID(),'QZW9M2241221.flac', '.flac', getdate(), null, 0, null, 'https://www.dropbox.com/scl/fi/0r6u1kbxfig77mjqqorre/Lados-da-Escurid-o-789294992757.flac?rlkey=s9w7lerdz0zgazag0h7awxpoz&amp;st=nnviav04&amp;dl=1', 0, null, null, null, null)</v>
      </c>
      <c r="S7" s="44" t="str">
        <f>"Insert into Tracks VALUES(N'"&amp;SUBSTITUTE(trim(H7),"'","''")&amp;"', 371631, "&amp;if(not(ISBLANK(A7)),"(select LabelId from Releases where UPC="&amp;A7&amp;" and EnterpriseId="&amp;EntId&amp;")","(select LabelId from Releases where Catalog='"&amp;SUBSTITUTE(trim(B7),"'","''")&amp;"' and EnterpriseId="&amp;EntId&amp;")")&amp;", "&amp;if(F7="", "null", "'"&amp;F7&amp;"'")&amp;", "&amp;if(I7="", "null","N'"&amp;SUBSTITUTE(trim(I7),"'","''")&amp;"'")&amp;", null, null, "&amp;if(G7="", "null","'"&amp;SUBSTITUTE(trim(G7),"'","''")&amp;"'")&amp;", null, null, null, "&amp;if(M7="","null",if(G7="","(select AudioId from AudioFiles where Filename='"&amp;F7&amp;".wav' and ExternalUrl='"&amp;SUBSTITUTE(trim(M7),"'","''")&amp;"' and IsDownloadedFromExternalUrl=0)","(select AudioId from AudioFiles where Filename='"&amp;G7&amp;".wav' and ExternalUrl='"&amp;SUBSTITUTE(trim(M7),"'","''")&amp;"' and IsDownloadedFromExternalUrl=0)"))&amp;", null, null, null, (select min(LanguageId) from Languages where LanguageName='"&amp;J7&amp;"' and IsValidMetadataLanguage=1), null, "&amp;if(K7="YES", 1,0)&amp;", getdate(), (select CreatedBy from Enterprises where EnterpriseId="&amp;EntId&amp;"), null, '34F4C88E-B410-461E-AD75-6C01536FDCD3', null, 0, null, null, null, null, "&amp;if(M7="","null",if(G7="","(select AudioId from AudioFiles where Filename='"&amp;F7&amp;".flac' and ExternalUrl='"&amp;SUBSTITUTE(trim(M7),"'","''")&amp;"' and IsDownloadedFromExternalUrl=0)","(select AudioId from AudioFiles where Filename='"&amp;G7&amp;".flac' and ExternalUrl='"&amp;SUBSTITUTE(trim(M7),"'","''")&amp;"' and IsDownloadedFromExternalUrl=0)"))&amp;", null, null, null, null, null, "&amp;if(not(ISBLANK(A7)),"(select PrimaryMusicStyleId from Releases where UPC="&amp;A7&amp;" and EnterpriseId="&amp;EntId&amp;")","(select PrimaryMusicStyleId from Releases where Catalog='"&amp;SUBSTITUTE(trim(B7),"'","''")&amp;"' and EnterpriseId="&amp;EntId&amp;")")&amp;", "&amp;if(not(ISBLANK(A7)),"(select SecondaryMusicStyleId from Releases where UPC="&amp;A7&amp;" and EnterpriseId="&amp;EntId&amp;")","(select SecondaryMusicStyleId from Releases where Catalog='"&amp;SUBSTITUTE(trim(B7),"'","''")&amp;"' and EnterpriseId="&amp;EntId&amp;")")&amp;", "&amp;IF(O7="","null",O7)&amp;", 0, null, (select id from internal_TrackTypes where description='"&amp;L7&amp;"'), null, null, null, null, (NEXT VALUE FOR [AssetIdSequence]), null, "&amp;TenantId&amp;", "&amp;EntId&amp;", "&amp;if(F7&lt;&gt;"",countif(F$5:F7,F7),countif(G$5:G7,G7))&amp;"); 
insert into Releases_Tracks values ( (select ReleaseId from Releases where "&amp;if(not(ISBLANK(A7)),"UPC="&amp;A7,"Catalog='"&amp;SUBSTITUTE(trim(B7),"'","''")&amp;"'")&amp;" and EnterpriseId="&amp;EntId&amp;"), (select max(TrackId) from Tracks where "&amp;if(trim(G7)="","ISRC='"&amp;F7&amp;"'","TrackVendorId='"&amp;SUBSTITUTE(trim(G7),"'","''")&amp;"'") &amp;" and EnterpriseId="&amp;EntId&amp;"), "&amp;E7&amp;", (NEXT VALUE FOR [AssetIdSequence]), null);
update Releases_Tracks set RevelatorExternalUsageTrackId=AssetId where TrackId=(select max(TrackId) from Tracks where "&amp;IF(F7="","TrackVendorId='"&amp;G7&amp;"'","ISRC='"&amp;F7&amp;"'")&amp;" and EnterpriseId="&amp;EntId&amp;");
Insert into TrackRecordingVersions values ((select max(TrackId) from Tracks where "&amp;IF(F7="","TrackVendorId='"&amp;G7&amp;"'","ISRC='"&amp;F7&amp;"'")&amp;" and EnterpriseId="&amp;EntId&amp;"),  "&amp;IF(F7="","null","'"&amp;F7&amp;"'")&amp;", 1, getdate());
Insert into TrackRecordingVersionsAudioFiles values ((select max(TrackRecordingVersionId) from TrackRecordingVersions where TrackId in (select max(TrackId) from Tracks where "&amp;IF(F7="","TrackVendorId='"&amp;G7&amp;"'","ISRC='"&amp;F7&amp;"'")&amp;" and EnterpriseId="&amp;EntId&amp;")), "&amp;if(M7="","null",if(G7="","(select AudioId from AudioFiles where Filename='"&amp;F7&amp;"."&amp;N7&amp;"' and ExternalUrl='"&amp;SUBSTITUTE(trim(M7),"'","''")&amp;"' and IsDownloadedFromExternalUrl=0)","(select AudioId from AudioFiles where Filename='"&amp;G7&amp;"."&amp;N7&amp;"' and ExternalUrl='"&amp;SUBSTITUTE(trim(M7),"'","''")&amp;"' and IsDownloadedFromExternalUrl=0)"))&amp;", "&amp;IFS(N7="","null",N7="wav","1",N7="flac","2")&amp;");
Insert into Track_TrackProperties values ((select max(TrackId) from Tracks where "&amp;IF(F7="","TrackVendorId='"&amp;G7&amp;"'","ISRC='"&amp;F7&amp;"'")&amp;" and EnterpriseId="&amp;EntId&amp;"),1);"</f>
        <v>Insert into Tracks VALUES(N'Lados da Escuridão', 371631, (select LabelId from Releases where UPC=789294992757 and EnterpriseId=647322), 'QZW9M2241221', null, null, null, null, null, null, null, (select AudioId from AudioFiles where Filename='QZW9M2241221.wav' and ExternalUrl='https://www.dropbox.com/scl/fi/0r6u1kbxfig77mjqqorre/Lados-da-Escurid-o-789294992757.flac?rlkey=s9w7lerdz0zgazag0h7awxpoz&amp;st=nnviav04&amp;dl=1'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Filename='QZW9M2241221.flac' and ExternalUrl='https://www.dropbox.com/scl/fi/0r6u1kbxfig77mjqqorre/Lados-da-Escurid-o-789294992757.flac?rlkey=s9w7lerdz0zgazag0h7awxpoz&amp;st=nnviav04&amp;dl=1' and IsDownloadedFromExternalUrl=0), null, null, null, null, null, (select PrimaryMusicStyleId from Releases where UPC=789294992757 and EnterpriseId=647322), (select SecondaryMusicStyleId from Releases where UPC=789294992757 and EnterpriseId=647322), null, 0, null, (select id from internal_TrackTypes where description='Original'), null, null, null, null, (NEXT VALUE FOR [AssetIdSequence]), null, 645898, 647322, 1); 
insert into Releases_Tracks values ( (select ReleaseId from Releases where UPC=789294992757 and EnterpriseId=647322), (select max(TrackId) from Tracks where ISRC='QZW9M2241221' and EnterpriseId=647322), 1, (NEXT VALUE FOR [AssetIdSequence]), null);
update Releases_Tracks set RevelatorExternalUsageTrackId=AssetId where TrackId=(select max(TrackId) from Tracks where ISRC='QZW9M2241221' and EnterpriseId=647322);
Insert into TrackRecordingVersions values ((select max(TrackId) from Tracks where ISRC='QZW9M2241221' and EnterpriseId=647322),  'QZW9M2241221', 1, getdate());
Insert into TrackRecordingVersionsAudioFiles values ((select max(TrackRecordingVersionId) from TrackRecordingVersions where TrackId in (select max(TrackId) from Tracks where ISRC='QZW9M2241221' and EnterpriseId=647322)), (select AudioId from AudioFiles where Filename='QZW9M2241221.flac' and ExternalUrl='https://www.dropbox.com/scl/fi/0r6u1kbxfig77mjqqorre/Lados-da-Escurid-o-789294992757.flac?rlkey=s9w7lerdz0zgazag0h7awxpoz&amp;st=nnviav04&amp;dl=1' and IsDownloadedFromExternalUrl=0), 2);
Insert into Track_TrackProperties values ((select max(TrackId) from Tracks where ISRC='QZW9M2241221' and EnterpriseId=647322),1);</v>
      </c>
      <c r="T7" s="28"/>
      <c r="U7" s="28" t="str">
        <f>VLOOKUP(F7,'6) Track_Artist(s)'!A:A,1,0)</f>
        <v>QZW9M2241221</v>
      </c>
      <c r="V7" s="28"/>
      <c r="W7" s="28"/>
      <c r="X7" s="28"/>
    </row>
    <row r="8">
      <c r="A8" s="156">
        <v>7.92268556299E11</v>
      </c>
      <c r="B8" s="133"/>
      <c r="C8" s="143" t="str">
        <f t="array" ref="C8">ifs(and(isblank($A8),isblank($B8)),"", not(iserror(vlookup($A8&amp;$B8,'3) Release_Label'!$D:$D&amp;'3) Release_Label'!$E:$E,1,0))),vlookup($A8&amp;$B8,{'3) Release_Label'!$D:$D&amp;'3) Release_Label'!$E:$E,'3) Release_Label'!$F:$F},2,0), or(and(not(isblank($B8)),$B8=#REF!,$A8&lt;&gt;#REF!),and(not(isblank($A8)),$A8=#REF!,$B8&lt;&gt;#REF!)),"ID LISTS UNALIGNED",and($A8&lt;&gt;"",countif('3) Release_Label'!$D:$D,$A8)=0),"NO UPC MATCH in Release_Label",and($B8&lt;&gt;"",countif('3) Release_Label'!$E:$E,$B8)=0),"NO CATALOG ID MATCH in Release_Label",iserror(vlookup($A8&amp;$B8,'3) Release_Label'!$D:$D&amp;'3) Release_Label'!$E:$E,1,0)),"NO UPC-CATALOG ID pair MATCH in Release_Label" )</f>
        <v>Popstar</v>
      </c>
      <c r="D8" s="143" t="str">
        <f t="array" ref="D8">ifs(and(isblank($A8),isblank($B8)),"", not(iserror(vlookup($A8&amp;$B8,'3) Release_Label'!$D:$D&amp;'3) Release_Label'!$E:$E,1,0))),vlookup($A8&amp;$B8,{'3) Release_Label'!$D:$D&amp;'3) Release_Label'!$E:$E,'3) Release_Label'!$H:$H},2,0), or(and(not(isblank($B8)),$B8=#REF!,$A8&lt;&gt;#REF!),and(not(isblank($A8)),$A8=#REF!,$B8&lt;&gt;#REF!)),"ID LISTS UNALIGNED",and($A8&lt;&gt;"",countif('3) Release_Label'!$D:$D,$A8)=0),"NO UPC MATCH in Release_Label",and($B8&lt;&gt;"",countif('3) Release_Label'!$E:$E,$B8)=0),"NO CATALOG ID MATCH in Release_Label",iserror(vlookup($A8&amp;$B8,'3) Release_Label'!$D:$D&amp;'3) Release_Label'!$E:$E,1,0)),"NO UPC-CATALOG ID pair MATCH in Release_Label" )</f>
        <v/>
      </c>
      <c r="E8" s="157">
        <f t="shared" si="1"/>
        <v>1</v>
      </c>
      <c r="F8" s="8" t="s">
        <v>705</v>
      </c>
      <c r="G8" s="133"/>
      <c r="H8" s="158" t="s">
        <v>188</v>
      </c>
      <c r="I8" s="28"/>
      <c r="J8" s="8" t="s">
        <v>180</v>
      </c>
      <c r="K8" s="159" t="s">
        <v>706</v>
      </c>
      <c r="L8" s="8" t="s">
        <v>698</v>
      </c>
      <c r="M8" s="82" t="s">
        <v>707</v>
      </c>
      <c r="N8" s="8" t="s">
        <v>700</v>
      </c>
      <c r="O8" s="28"/>
      <c r="P8" s="28"/>
      <c r="Q8" s="28"/>
      <c r="R8" s="44" t="str">
        <f t="shared" si="2"/>
        <v>insert into AudioFiles VALUES (NEWID(),'BC6GH2100003.flac', '.flac', getdate(), null, 0, null, 'https://www.dropbox.com/scl/fi/kdfl07cwacsn12vtssc0w/Popstar-792268556299.flac?rlkey=3p4ci6ttqs96tm8hige32x6l3&amp;st=joeq2443&amp;dl=1', 0, null, null, null, null)</v>
      </c>
      <c r="S8" s="44" t="str">
        <f>"Insert into Tracks VALUES(N'"&amp;SUBSTITUTE(trim(H8),"'","''")&amp;"', 371631, "&amp;if(not(ISBLANK(A8)),"(select LabelId from Releases where UPC="&amp;A8&amp;" and EnterpriseId="&amp;EntId&amp;")","(select LabelId from Releases where Catalog='"&amp;SUBSTITUTE(trim(B8),"'","''")&amp;"' and EnterpriseId="&amp;EntId&amp;")")&amp;", "&amp;if(F8="", "null", "'"&amp;F8&amp;"'")&amp;", "&amp;if(I8="", "null","N'"&amp;SUBSTITUTE(trim(I8),"'","''")&amp;"'")&amp;", null, null, "&amp;if(G8="", "null","'"&amp;SUBSTITUTE(trim(G8),"'","''")&amp;"'")&amp;", null, null, null, "&amp;if(M8="","null",if(G8="","(select AudioId from AudioFiles where Filename='"&amp;F8&amp;".wav' and ExternalUrl='"&amp;SUBSTITUTE(trim(M8),"'","''")&amp;"' and IsDownloadedFromExternalUrl=0)","(select AudioId from AudioFiles where Filename='"&amp;G8&amp;".wav' and ExternalUrl='"&amp;SUBSTITUTE(trim(M8),"'","''")&amp;"' and IsDownloadedFromExternalUrl=0)"))&amp;", null, null, null, (select min(LanguageId) from Languages where LanguageName='"&amp;J8&amp;"' and IsValidMetadataLanguage=1), null, "&amp;if(K8="YES", 1,0)&amp;", getdate(), (select CreatedBy from Enterprises where EnterpriseId="&amp;EntId&amp;"), null, '34F4C88E-B410-461E-AD75-6C01536FDCD3', null, 0, null, null, null, null, "&amp;if(M8="","null",if(G8="","(select AudioId from AudioFiles where Filename='"&amp;F8&amp;".flac' and ExternalUrl='"&amp;SUBSTITUTE(trim(M8),"'","''")&amp;"' and IsDownloadedFromExternalUrl=0)","(select AudioId from AudioFiles where Filename='"&amp;G8&amp;".flac' and ExternalUrl='"&amp;SUBSTITUTE(trim(M8),"'","''")&amp;"' and IsDownloadedFromExternalUrl=0)"))&amp;", null, null, null, null, null, "&amp;if(not(ISBLANK(A8)),"(select PrimaryMusicStyleId from Releases where UPC="&amp;A8&amp;" and EnterpriseId="&amp;EntId&amp;")","(select PrimaryMusicStyleId from Releases where Catalog='"&amp;SUBSTITUTE(trim(B8),"'","''")&amp;"' and EnterpriseId="&amp;EntId&amp;")")&amp;", "&amp;if(not(ISBLANK(A8)),"(select SecondaryMusicStyleId from Releases where UPC="&amp;A8&amp;" and EnterpriseId="&amp;EntId&amp;")","(select SecondaryMusicStyleId from Releases where Catalog='"&amp;SUBSTITUTE(trim(B8),"'","''")&amp;"' and EnterpriseId="&amp;EntId&amp;")")&amp;", "&amp;IF(O8="","null",O8)&amp;", 0, null, (select id from internal_TrackTypes where description='"&amp;L8&amp;"'), null, null, null, null, (NEXT VALUE FOR [AssetIdSequence]), null, "&amp;TenantId&amp;", "&amp;EntId&amp;", "&amp;if(F8&lt;&gt;"",countif(F$5:F8,F8),countif(G$5:G8,G8))&amp;"); 
insert into Releases_Tracks values ( (select ReleaseId from Releases where "&amp;if(not(ISBLANK(A8)),"UPC="&amp;A8,"Catalog='"&amp;SUBSTITUTE(trim(B8),"'","''")&amp;"'")&amp;" and EnterpriseId="&amp;EntId&amp;"), (select max(TrackId) from Tracks where "&amp;if(trim(G8)="","ISRC='"&amp;F8&amp;"'","TrackVendorId='"&amp;SUBSTITUTE(trim(G8),"'","''")&amp;"'") &amp;" and EnterpriseId="&amp;EntId&amp;"), "&amp;E8&amp;", (NEXT VALUE FOR [AssetIdSequence]), null);
update Releases_Tracks set RevelatorExternalUsageTrackId=AssetId where TrackId=(select max(TrackId) from Tracks where "&amp;IF(F8="","TrackVendorId='"&amp;G8&amp;"'","ISRC='"&amp;F8&amp;"'")&amp;" and EnterpriseId="&amp;EntId&amp;");
Insert into TrackRecordingVersions values ((select max(TrackId) from Tracks where "&amp;IF(F8="","TrackVendorId='"&amp;G8&amp;"'","ISRC='"&amp;F8&amp;"'")&amp;" and EnterpriseId="&amp;EntId&amp;"),  "&amp;IF(F8="","null","'"&amp;F8&amp;"'")&amp;", 1, getdate());
Insert into TrackRecordingVersionsAudioFiles values ((select max(TrackRecordingVersionId) from TrackRecordingVersions where TrackId in (select max(TrackId) from Tracks where "&amp;IF(F8="","TrackVendorId='"&amp;G8&amp;"'","ISRC='"&amp;F8&amp;"'")&amp;" and EnterpriseId="&amp;EntId&amp;")), "&amp;if(M8="","null",if(G8="","(select AudioId from AudioFiles where Filename='"&amp;F8&amp;"."&amp;N8&amp;"' and ExternalUrl='"&amp;SUBSTITUTE(trim(M8),"'","''")&amp;"' and IsDownloadedFromExternalUrl=0)","(select AudioId from AudioFiles where Filename='"&amp;G8&amp;"."&amp;N8&amp;"' and ExternalUrl='"&amp;SUBSTITUTE(trim(M8),"'","''")&amp;"' and IsDownloadedFromExternalUrl=0)"))&amp;", "&amp;IFS(N8="","null",N8="wav","1",N8="flac","2")&amp;");
Insert into Track_TrackProperties values ((select max(TrackId) from Tracks where "&amp;IF(F8="","TrackVendorId='"&amp;G8&amp;"'","ISRC='"&amp;F8&amp;"'")&amp;" and EnterpriseId="&amp;EntId&amp;"),1);"</f>
        <v>Insert into Tracks VALUES(N'Popstar', 371631, (select LabelId from Releases where UPC=792268556299 and EnterpriseId=647322), 'BC6GH2100003', null, null, null, null, null, null, null, (select AudioId from AudioFiles where Filename='BC6GH2100003.wav' and ExternalUrl='https://www.dropbox.com/scl/fi/kdfl07cwacsn12vtssc0w/Popstar-792268556299.flac?rlkey=3p4ci6ttqs96tm8hige32x6l3&amp;st=joeq2443&amp;dl=1'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Filename='BC6GH2100003.flac' and ExternalUrl='https://www.dropbox.com/scl/fi/kdfl07cwacsn12vtssc0w/Popstar-792268556299.flac?rlkey=3p4ci6ttqs96tm8hige32x6l3&amp;st=joeq2443&amp;dl=1' and IsDownloadedFromExternalUrl=0), null, null, null, null, null, (select PrimaryMusicStyleId from Releases where UPC=792268556299 and EnterpriseId=647322), (select SecondaryMusicStyleId from Releases where UPC=792268556299 and EnterpriseId=647322), null, 0, null, (select id from internal_TrackTypes where description='Original'), null, null, null, null, (NEXT VALUE FOR [AssetIdSequence]), null, 645898, 647322, 1); 
insert into Releases_Tracks values ( (select ReleaseId from Releases where UPC=792268556299 and EnterpriseId=647322), (select max(TrackId) from Tracks where ISRC='BC6GH2100003' and EnterpriseId=647322), 1, (NEXT VALUE FOR [AssetIdSequence]), null);
update Releases_Tracks set RevelatorExternalUsageTrackId=AssetId where TrackId=(select max(TrackId) from Tracks where ISRC='BC6GH2100003' and EnterpriseId=647322);
Insert into TrackRecordingVersions values ((select max(TrackId) from Tracks where ISRC='BC6GH2100003' and EnterpriseId=647322),  'BC6GH2100003', 1, getdate());
Insert into TrackRecordingVersionsAudioFiles values ((select max(TrackRecordingVersionId) from TrackRecordingVersions where TrackId in (select max(TrackId) from Tracks where ISRC='BC6GH2100003' and EnterpriseId=647322)), (select AudioId from AudioFiles where Filename='BC6GH2100003.flac' and ExternalUrl='https://www.dropbox.com/scl/fi/kdfl07cwacsn12vtssc0w/Popstar-792268556299.flac?rlkey=3p4ci6ttqs96tm8hige32x6l3&amp;st=joeq2443&amp;dl=1' and IsDownloadedFromExternalUrl=0), 2);
Insert into Track_TrackProperties values ((select max(TrackId) from Tracks where ISRC='BC6GH2100003' and EnterpriseId=647322),1);</v>
      </c>
      <c r="T8" s="28"/>
      <c r="U8" s="28" t="str">
        <f>VLOOKUP(F8,'6) Track_Artist(s)'!A:A,1,0)</f>
        <v>BC6GH2100003</v>
      </c>
      <c r="V8" s="28"/>
      <c r="W8" s="28"/>
      <c r="X8" s="28"/>
      <c r="Y8" s="28"/>
      <c r="Z8" s="28"/>
      <c r="AA8" s="28"/>
      <c r="AB8" s="28"/>
      <c r="AC8" s="28"/>
      <c r="AD8" s="28"/>
      <c r="AE8" s="28"/>
      <c r="AF8" s="28"/>
      <c r="AG8" s="28"/>
      <c r="AH8" s="28"/>
      <c r="AI8" s="28"/>
      <c r="AJ8" s="28"/>
      <c r="AK8" s="28"/>
      <c r="AL8" s="28"/>
      <c r="AM8" s="28"/>
    </row>
    <row r="9">
      <c r="A9" s="156">
        <v>7.92268807506E11</v>
      </c>
      <c r="B9" s="133"/>
      <c r="C9" s="143" t="str">
        <f t="array" ref="C9">ifs(and(isblank($A9),isblank($B9)),"", not(iserror(vlookup($A9&amp;$B9,'3) Release_Label'!$D:$D&amp;'3) Release_Label'!$E:$E,1,0))),vlookup($A9&amp;$B9,{'3) Release_Label'!$D:$D&amp;'3) Release_Label'!$E:$E,'3) Release_Label'!$F:$F},2,0), or(and(not(isblank($B9)),$B9=$B8,$A9&lt;&gt;$A8),and(not(isblank($A9)),$A9=$A8,$B9&lt;&gt;$B8)),"ID LISTS UNALIGNED",and($A9&lt;&gt;"",countif('3) Release_Label'!$D:$D,$A9)=0),"NO UPC MATCH in Release_Label",and($B9&lt;&gt;"",countif('3) Release_Label'!$E:$E,$B9)=0),"NO CATALOG ID MATCH in Release_Label",iserror(vlookup($A9&amp;$B9,'3) Release_Label'!$D:$D&amp;'3) Release_Label'!$E:$E,1,0)),"NO UPC-CATALOG ID pair MATCH in Release_Label" )</f>
        <v>O Jogador Perfeito</v>
      </c>
      <c r="D9" s="143" t="str">
        <f t="array" ref="D9">ifs(and(isblank($A9),isblank($B9)),"", not(iserror(vlookup($A9&amp;$B9,'3) Release_Label'!$D:$D&amp;'3) Release_Label'!$E:$E,1,0))),vlookup($A9&amp;$B9,{'3) Release_Label'!$D:$D&amp;'3) Release_Label'!$E:$E,'3) Release_Label'!$H:$H},2,0), or(and(not(isblank($B9)),$B9=$B8,$A9&lt;&gt;$A8),and(not(isblank($A9)),$A9=$A8,$B9&lt;&gt;$B8)),"ID LISTS UNALIGNED",and($A9&lt;&gt;"",countif('3) Release_Label'!$D:$D,$A9)=0),"NO UPC MATCH in Release_Label",and($B9&lt;&gt;"",countif('3) Release_Label'!$E:$E,$B9)=0),"NO CATALOG ID MATCH in Release_Label",iserror(vlookup($A9&amp;$B9,'3) Release_Label'!$D:$D&amp;'3) Release_Label'!$E:$E,1,0)),"NO UPC-CATALOG ID pair MATCH in Release_Label" )</f>
        <v/>
      </c>
      <c r="E9" s="157">
        <f t="shared" si="1"/>
        <v>1</v>
      </c>
      <c r="F9" s="8" t="s">
        <v>708</v>
      </c>
      <c r="G9" s="133"/>
      <c r="H9" s="158" t="s">
        <v>191</v>
      </c>
      <c r="I9" s="28"/>
      <c r="J9" s="8" t="s">
        <v>180</v>
      </c>
      <c r="K9" s="159" t="s">
        <v>697</v>
      </c>
      <c r="L9" s="8" t="s">
        <v>698</v>
      </c>
      <c r="M9" s="82" t="s">
        <v>709</v>
      </c>
      <c r="N9" s="8" t="s">
        <v>700</v>
      </c>
      <c r="O9" s="28"/>
      <c r="P9" s="28"/>
      <c r="Q9" s="28"/>
      <c r="R9" s="44" t="str">
        <f t="shared" si="2"/>
        <v>insert into AudioFiles VALUES (NEWID(),'QZW9M2286061.flac', '.flac', getdate(), null, 0, null, 'https://www.dropbox.com/scl/fi/n3hh5l2xhkcaf8kjef1f3/O-Jogador-Perfeito-792268807506.flac?rlkey=c22q0tkrsjsookmrj965beppt&amp;st=3kp4fw04&amp;dl=1', 0, null, null, null, null)</v>
      </c>
      <c r="S9" s="44" t="str">
        <f>"Insert into Tracks VALUES(N'"&amp;SUBSTITUTE(trim(H9),"'","''")&amp;"', 371631, "&amp;if(not(ISBLANK(A9)),"(select LabelId from Releases where UPC="&amp;A9&amp;" and EnterpriseId="&amp;EntId&amp;")","(select LabelId from Releases where Catalog='"&amp;SUBSTITUTE(trim(B9),"'","''")&amp;"' and EnterpriseId="&amp;EntId&amp;")")&amp;", "&amp;if(F9="", "null", "'"&amp;F9&amp;"'")&amp;", "&amp;if(I9="", "null","N'"&amp;SUBSTITUTE(trim(I9),"'","''")&amp;"'")&amp;", null, null, "&amp;if(G9="", "null","'"&amp;SUBSTITUTE(trim(G9),"'","''")&amp;"'")&amp;", null, null, null, "&amp;if(M9="","null",if(G9="","(select AudioId from AudioFiles where Filename='"&amp;F9&amp;".wav' and ExternalUrl='"&amp;SUBSTITUTE(trim(M9),"'","''")&amp;"' and IsDownloadedFromExternalUrl=0)","(select AudioId from AudioFiles where Filename='"&amp;G9&amp;".wav' and ExternalUrl='"&amp;SUBSTITUTE(trim(M9),"'","''")&amp;"' and IsDownloadedFromExternalUrl=0)"))&amp;", null, null, null, (select min(LanguageId) from Languages where LanguageName='"&amp;J9&amp;"' and IsValidMetadataLanguage=1), null, "&amp;if(K9="YES", 1,0)&amp;", getdate(), (select CreatedBy from Enterprises where EnterpriseId="&amp;EntId&amp;"), null, '34F4C88E-B410-461E-AD75-6C01536FDCD3', null, 0, null, null, null, null, "&amp;if(M9="","null",if(G9="","(select AudioId from AudioFiles where Filename='"&amp;F9&amp;".flac' and ExternalUrl='"&amp;SUBSTITUTE(trim(M9),"'","''")&amp;"' and IsDownloadedFromExternalUrl=0)","(select AudioId from AudioFiles where Filename='"&amp;G9&amp;".flac' and ExternalUrl='"&amp;SUBSTITUTE(trim(M9),"'","''")&amp;"' and IsDownloadedFromExternalUrl=0)"))&amp;", null, null, null, null, null, "&amp;if(not(ISBLANK(A9)),"(select PrimaryMusicStyleId from Releases where UPC="&amp;A9&amp;" and EnterpriseId="&amp;EntId&amp;")","(select PrimaryMusicStyleId from Releases where Catalog='"&amp;SUBSTITUTE(trim(B9),"'","''")&amp;"' and EnterpriseId="&amp;EntId&amp;")")&amp;", "&amp;if(not(ISBLANK(A9)),"(select SecondaryMusicStyleId from Releases where UPC="&amp;A9&amp;" and EnterpriseId="&amp;EntId&amp;")","(select SecondaryMusicStyleId from Releases where Catalog='"&amp;SUBSTITUTE(trim(B9),"'","''")&amp;"' and EnterpriseId="&amp;EntId&amp;")")&amp;", "&amp;IF(O9="","null",O9)&amp;", 0, null, (select id from internal_TrackTypes where description='"&amp;L9&amp;"'), null, null, null, null, (NEXT VALUE FOR [AssetIdSequence]), null, "&amp;TenantId&amp;", "&amp;EntId&amp;", "&amp;if(F9&lt;&gt;"",countif(F$5:F9,F9),countif(G$5:G9,G9))&amp;"); 
insert into Releases_Tracks values ( (select ReleaseId from Releases where "&amp;if(not(ISBLANK(A9)),"UPC="&amp;A9,"Catalog='"&amp;SUBSTITUTE(trim(B9),"'","''")&amp;"'")&amp;" and EnterpriseId="&amp;EntId&amp;"), (select max(TrackId) from Tracks where "&amp;if(trim(G9)="","ISRC='"&amp;F9&amp;"'","TrackVendorId='"&amp;SUBSTITUTE(trim(G9),"'","''")&amp;"'") &amp;" and EnterpriseId="&amp;EntId&amp;"), "&amp;E9&amp;", (NEXT VALUE FOR [AssetIdSequence]), null);
update Releases_Tracks set RevelatorExternalUsageTrackId=AssetId where TrackId=(select max(TrackId) from Tracks where "&amp;IF(F9="","TrackVendorId='"&amp;G9&amp;"'","ISRC='"&amp;F9&amp;"'")&amp;" and EnterpriseId="&amp;EntId&amp;");
Insert into TrackRecordingVersions values ((select max(TrackId) from Tracks where "&amp;IF(F9="","TrackVendorId='"&amp;G9&amp;"'","ISRC='"&amp;F9&amp;"'")&amp;" and EnterpriseId="&amp;EntId&amp;"),  "&amp;IF(F9="","null","'"&amp;F9&amp;"'")&amp;", 1, getdate());
Insert into TrackRecordingVersionsAudioFiles values ((select max(TrackRecordingVersionId) from TrackRecordingVersions where TrackId in (select max(TrackId) from Tracks where "&amp;IF(F9="","TrackVendorId='"&amp;G9&amp;"'","ISRC='"&amp;F9&amp;"'")&amp;" and EnterpriseId="&amp;EntId&amp;")), "&amp;if(M9="","null",if(G9="","(select AudioId from AudioFiles where Filename='"&amp;F9&amp;"."&amp;N9&amp;"' and ExternalUrl='"&amp;SUBSTITUTE(trim(M9),"'","''")&amp;"' and IsDownloadedFromExternalUrl=0)","(select AudioId from AudioFiles where Filename='"&amp;G9&amp;"."&amp;N9&amp;"' and ExternalUrl='"&amp;SUBSTITUTE(trim(M9),"'","''")&amp;"' and IsDownloadedFromExternalUrl=0)"))&amp;", "&amp;IFS(N9="","null",N9="wav","1",N9="flac","2")&amp;");
Insert into Track_TrackProperties values ((select max(TrackId) from Tracks where "&amp;IF(F9="","TrackVendorId='"&amp;G9&amp;"'","ISRC='"&amp;F9&amp;"'")&amp;" and EnterpriseId="&amp;EntId&amp;"),1);"</f>
        <v>Insert into Tracks VALUES(N'O Jogador Perfeito', 371631, (select LabelId from Releases where UPC=792268807506 and EnterpriseId=647322), 'QZW9M2286061', null, null, null, null, null, null, null, (select AudioId from AudioFiles where Filename='QZW9M2286061.wav' and ExternalUrl='https://www.dropbox.com/scl/fi/n3hh5l2xhkcaf8kjef1f3/O-Jogador-Perfeito-792268807506.flac?rlkey=c22q0tkrsjsookmrj965beppt&amp;st=3kp4fw04&amp;dl=1'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Filename='QZW9M2286061.flac' and ExternalUrl='https://www.dropbox.com/scl/fi/n3hh5l2xhkcaf8kjef1f3/O-Jogador-Perfeito-792268807506.flac?rlkey=c22q0tkrsjsookmrj965beppt&amp;st=3kp4fw04&amp;dl=1' and IsDownloadedFromExternalUrl=0), null, null, null, null, null, (select PrimaryMusicStyleId from Releases where UPC=792268807506 and EnterpriseId=647322), (select SecondaryMusicStyleId from Releases where UPC=792268807506 and EnterpriseId=647322), null, 0, null, (select id from internal_TrackTypes where description='Original'), null, null, null, null, (NEXT VALUE FOR [AssetIdSequence]), null, 645898, 647322, 1); 
insert into Releases_Tracks values ( (select ReleaseId from Releases where UPC=792268807506 and EnterpriseId=647322), (select max(TrackId) from Tracks where ISRC='QZW9M2286061' and EnterpriseId=647322), 1, (NEXT VALUE FOR [AssetIdSequence]), null);
update Releases_Tracks set RevelatorExternalUsageTrackId=AssetId where TrackId=(select max(TrackId) from Tracks where ISRC='QZW9M2286061' and EnterpriseId=647322);
Insert into TrackRecordingVersions values ((select max(TrackId) from Tracks where ISRC='QZW9M2286061' and EnterpriseId=647322),  'QZW9M2286061', 1, getdate());
Insert into TrackRecordingVersionsAudioFiles values ((select max(TrackRecordingVersionId) from TrackRecordingVersions where TrackId in (select max(TrackId) from Tracks where ISRC='QZW9M2286061' and EnterpriseId=647322)), (select AudioId from AudioFiles where Filename='QZW9M2286061.flac' and ExternalUrl='https://www.dropbox.com/scl/fi/n3hh5l2xhkcaf8kjef1f3/O-Jogador-Perfeito-792268807506.flac?rlkey=c22q0tkrsjsookmrj965beppt&amp;st=3kp4fw04&amp;dl=1' and IsDownloadedFromExternalUrl=0), 2);
Insert into Track_TrackProperties values ((select max(TrackId) from Tracks where ISRC='QZW9M2286061' and EnterpriseId=647322),1);</v>
      </c>
      <c r="T9" s="28"/>
      <c r="U9" s="28" t="str">
        <f>VLOOKUP(F9,'6) Track_Artist(s)'!A:A,1,0)</f>
        <v>QZW9M2286061</v>
      </c>
      <c r="V9" s="28"/>
      <c r="W9" s="28"/>
      <c r="X9" s="28"/>
      <c r="Y9" s="28"/>
      <c r="Z9" s="28"/>
      <c r="AA9" s="28"/>
      <c r="AB9" s="28"/>
      <c r="AC9" s="28"/>
      <c r="AD9" s="28"/>
      <c r="AE9" s="28"/>
      <c r="AF9" s="28"/>
      <c r="AG9" s="28"/>
      <c r="AH9" s="28"/>
      <c r="AI9" s="28"/>
      <c r="AJ9" s="28"/>
      <c r="AK9" s="28"/>
      <c r="AL9" s="28"/>
      <c r="AM9" s="28"/>
    </row>
    <row r="10">
      <c r="A10" s="156">
        <v>7.92268807018E11</v>
      </c>
      <c r="B10" s="133"/>
      <c r="C10" s="143" t="str">
        <f t="array" ref="C10">ifs(and(isblank($A10),isblank($B10)),"", not(iserror(vlookup($A10&amp;$B10,'3) Release_Label'!$D:$D&amp;'3) Release_Label'!$E:$E,1,0))),vlookup($A10&amp;$B10,{'3) Release_Label'!$D:$D&amp;'3) Release_Label'!$E:$E,'3) Release_Label'!$F:$F},2,0), or(and(not(isblank($B10)),$B10=$B9,$A10&lt;&gt;$A9),and(not(isblank($A10)),$A10=$A9,$B10&lt;&gt;$B9)),"ID LISTS UNALIGNED",and($A10&lt;&gt;"",countif('3) Release_Label'!$D:$D,$A10)=0),"NO UPC MATCH in Release_Label",and($B10&lt;&gt;"",countif('3) Release_Label'!$E:$E,$B10)=0),"NO CATALOG ID MATCH in Release_Label",iserror(vlookup($A10&amp;$B10,'3) Release_Label'!$D:$D&amp;'3) Release_Label'!$E:$E,1,0)),"NO UPC-CATALOG ID pair MATCH in Release_Label" )</f>
        <v>Batalha Final</v>
      </c>
      <c r="D10" s="143" t="str">
        <f t="array" ref="D10">ifs(and(isblank($A10),isblank($B10)),"", not(iserror(vlookup($A10&amp;$B10,'3) Release_Label'!$D:$D&amp;'3) Release_Label'!$E:$E,1,0))),vlookup($A10&amp;$B10,{'3) Release_Label'!$D:$D&amp;'3) Release_Label'!$E:$E,'3) Release_Label'!$H:$H},2,0), or(and(not(isblank($B10)),$B10=$B9,$A10&lt;&gt;$A9),and(not(isblank($A10)),$A10=$A9,$B10&lt;&gt;$B9)),"ID LISTS UNALIGNED",and($A10&lt;&gt;"",countif('3) Release_Label'!$D:$D,$A10)=0),"NO UPC MATCH in Release_Label",and($B10&lt;&gt;"",countif('3) Release_Label'!$E:$E,$B10)=0),"NO CATALOG ID MATCH in Release_Label",iserror(vlookup($A10&amp;$B10,'3) Release_Label'!$D:$D&amp;'3) Release_Label'!$E:$E,1,0)),"NO UPC-CATALOG ID pair MATCH in Release_Label" )</f>
        <v/>
      </c>
      <c r="E10" s="157">
        <f t="shared" si="1"/>
        <v>1</v>
      </c>
      <c r="F10" s="8" t="s">
        <v>710</v>
      </c>
      <c r="G10" s="133"/>
      <c r="H10" s="158" t="s">
        <v>193</v>
      </c>
      <c r="I10" s="28"/>
      <c r="J10" s="8" t="s">
        <v>180</v>
      </c>
      <c r="K10" s="159" t="s">
        <v>706</v>
      </c>
      <c r="L10" s="8" t="s">
        <v>698</v>
      </c>
      <c r="M10" s="82" t="s">
        <v>711</v>
      </c>
      <c r="N10" s="8" t="s">
        <v>700</v>
      </c>
      <c r="O10" s="28"/>
      <c r="P10" s="28"/>
      <c r="Q10" s="28"/>
      <c r="R10" s="44" t="str">
        <f t="shared" si="2"/>
        <v>insert into AudioFiles VALUES (NEWID(),'QZW9M2286013.flac', '.flac', getdate(), null, 0, null, 'https://www.dropbox.com/scl/fi/cqn5m9cjfthdwngao4hzn/Batalha-Final-792268807018.flac?rlkey=66nhka7ibxlnj2rbkjeh4uzkt&amp;st=seedc3cr&amp;dl=1', 0, null, null, null, null)</v>
      </c>
      <c r="S10" s="44" t="str">
        <f>"Insert into Tracks VALUES(N'"&amp;SUBSTITUTE(trim(H10),"'","''")&amp;"', 371631, "&amp;if(not(ISBLANK(A10)),"(select LabelId from Releases where UPC="&amp;A10&amp;" and EnterpriseId="&amp;EntId&amp;")","(select LabelId from Releases where Catalog='"&amp;SUBSTITUTE(trim(B10),"'","''")&amp;"' and EnterpriseId="&amp;EntId&amp;")")&amp;", "&amp;if(F10="", "null", "'"&amp;F10&amp;"'")&amp;", "&amp;if(I10="", "null","N'"&amp;SUBSTITUTE(trim(I10),"'","''")&amp;"'")&amp;", null, null, "&amp;if(G10="", "null","'"&amp;SUBSTITUTE(trim(G10),"'","''")&amp;"'")&amp;", null, null, null, "&amp;if(M10="","null",if(G10="","(select AudioId from AudioFiles where Filename='"&amp;F10&amp;".wav' and ExternalUrl='"&amp;SUBSTITUTE(trim(M10),"'","''")&amp;"' and IsDownloadedFromExternalUrl=0)","(select AudioId from AudioFiles where Filename='"&amp;G10&amp;".wav' and ExternalUrl='"&amp;SUBSTITUTE(trim(M10),"'","''")&amp;"' and IsDownloadedFromExternalUrl=0)"))&amp;", null, null, null, (select min(LanguageId) from Languages where LanguageName='"&amp;J10&amp;"' and IsValidMetadataLanguage=1), null, "&amp;if(K10="YES", 1,0)&amp;", getdate(), (select CreatedBy from Enterprises where EnterpriseId="&amp;EntId&amp;"), null, '34F4C88E-B410-461E-AD75-6C01536FDCD3', null, 0, null, null, null, null, "&amp;if(M10="","null",if(G10="","(select AudioId from AudioFiles where Filename='"&amp;F10&amp;".flac' and ExternalUrl='"&amp;SUBSTITUTE(trim(M10),"'","''")&amp;"' and IsDownloadedFromExternalUrl=0)","(select AudioId from AudioFiles where Filename='"&amp;G10&amp;".flac' and ExternalUrl='"&amp;SUBSTITUTE(trim(M10),"'","''")&amp;"' and IsDownloadedFromExternalUrl=0)"))&amp;", null, null, null, null, null, "&amp;if(not(ISBLANK(A10)),"(select PrimaryMusicStyleId from Releases where UPC="&amp;A10&amp;" and EnterpriseId="&amp;EntId&amp;")","(select PrimaryMusicStyleId from Releases where Catalog='"&amp;SUBSTITUTE(trim(B10),"'","''")&amp;"' and EnterpriseId="&amp;EntId&amp;")")&amp;", "&amp;if(not(ISBLANK(A10)),"(select SecondaryMusicStyleId from Releases where UPC="&amp;A10&amp;" and EnterpriseId="&amp;EntId&amp;")","(select SecondaryMusicStyleId from Releases where Catalog='"&amp;SUBSTITUTE(trim(B10),"'","''")&amp;"' and EnterpriseId="&amp;EntId&amp;")")&amp;", "&amp;IF(O10="","null",O10)&amp;", 0, null, (select id from internal_TrackTypes where description='"&amp;L10&amp;"'), null, null, null, null, (NEXT VALUE FOR [AssetIdSequence]), null, "&amp;TenantId&amp;", "&amp;EntId&amp;", "&amp;if(F10&lt;&gt;"",countif(F$5:F10,F10),countif(G$5:G10,G10))&amp;"); 
insert into Releases_Tracks values ( (select ReleaseId from Releases where "&amp;if(not(ISBLANK(A10)),"UPC="&amp;A10,"Catalog='"&amp;SUBSTITUTE(trim(B10),"'","''")&amp;"'")&amp;" and EnterpriseId="&amp;EntId&amp;"), (select max(TrackId) from Tracks where "&amp;if(trim(G10)="","ISRC='"&amp;F10&amp;"'","TrackVendorId='"&amp;SUBSTITUTE(trim(G10),"'","''")&amp;"'") &amp;" and EnterpriseId="&amp;EntId&amp;"), "&amp;E10&amp;", (NEXT VALUE FOR [AssetIdSequence]), null);
update Releases_Tracks set RevelatorExternalUsageTrackId=AssetId where TrackId=(select max(TrackId) from Tracks where "&amp;IF(F10="","TrackVendorId='"&amp;G10&amp;"'","ISRC='"&amp;F10&amp;"'")&amp;" and EnterpriseId="&amp;EntId&amp;");
Insert into TrackRecordingVersions values ((select max(TrackId) from Tracks where "&amp;IF(F10="","TrackVendorId='"&amp;G10&amp;"'","ISRC='"&amp;F10&amp;"'")&amp;" and EnterpriseId="&amp;EntId&amp;"),  "&amp;IF(F10="","null","'"&amp;F10&amp;"'")&amp;", 1, getdate());
Insert into TrackRecordingVersionsAudioFiles values ((select max(TrackRecordingVersionId) from TrackRecordingVersions where TrackId in (select max(TrackId) from Tracks where "&amp;IF(F10="","TrackVendorId='"&amp;G10&amp;"'","ISRC='"&amp;F10&amp;"'")&amp;" and EnterpriseId="&amp;EntId&amp;")), "&amp;if(M10="","null",if(G10="","(select AudioId from AudioFiles where Filename='"&amp;F10&amp;"."&amp;N10&amp;"' and ExternalUrl='"&amp;SUBSTITUTE(trim(M10),"'","''")&amp;"' and IsDownloadedFromExternalUrl=0)","(select AudioId from AudioFiles where Filename='"&amp;G10&amp;"."&amp;N10&amp;"' and ExternalUrl='"&amp;SUBSTITUTE(trim(M10),"'","''")&amp;"' and IsDownloadedFromExternalUrl=0)"))&amp;", "&amp;IFS(N10="","null",N10="wav","1",N10="flac","2")&amp;");
Insert into Track_TrackProperties values ((select max(TrackId) from Tracks where "&amp;IF(F10="","TrackVendorId='"&amp;G10&amp;"'","ISRC='"&amp;F10&amp;"'")&amp;" and EnterpriseId="&amp;EntId&amp;"),1);"</f>
        <v>Insert into Tracks VALUES(N'Batalha Final', 371631, (select LabelId from Releases where UPC=792268807018 and EnterpriseId=647322), 'QZW9M2286013', null, null, null, null, null, null, null, (select AudioId from AudioFiles where Filename='QZW9M2286013.wav' and ExternalUrl='https://www.dropbox.com/scl/fi/cqn5m9cjfthdwngao4hzn/Batalha-Final-792268807018.flac?rlkey=66nhka7ibxlnj2rbkjeh4uzkt&amp;st=seedc3cr&amp;dl=1'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Filename='QZW9M2286013.flac' and ExternalUrl='https://www.dropbox.com/scl/fi/cqn5m9cjfthdwngao4hzn/Batalha-Final-792268807018.flac?rlkey=66nhka7ibxlnj2rbkjeh4uzkt&amp;st=seedc3cr&amp;dl=1' and IsDownloadedFromExternalUrl=0), null, null, null, null, null, (select PrimaryMusicStyleId from Releases where UPC=792268807018 and EnterpriseId=647322), (select SecondaryMusicStyleId from Releases where UPC=792268807018 and EnterpriseId=647322), null, 0, null, (select id from internal_TrackTypes where description='Original'), null, null, null, null, (NEXT VALUE FOR [AssetIdSequence]), null, 645898, 647322, 1); 
insert into Releases_Tracks values ( (select ReleaseId from Releases where UPC=792268807018 and EnterpriseId=647322), (select max(TrackId) from Tracks where ISRC='QZW9M2286013' and EnterpriseId=647322), 1, (NEXT VALUE FOR [AssetIdSequence]), null);
update Releases_Tracks set RevelatorExternalUsageTrackId=AssetId where TrackId=(select max(TrackId) from Tracks where ISRC='QZW9M2286013' and EnterpriseId=647322);
Insert into TrackRecordingVersions values ((select max(TrackId) from Tracks where ISRC='QZW9M2286013' and EnterpriseId=647322),  'QZW9M2286013', 1, getdate());
Insert into TrackRecordingVersionsAudioFiles values ((select max(TrackRecordingVersionId) from TrackRecordingVersions where TrackId in (select max(TrackId) from Tracks where ISRC='QZW9M2286013' and EnterpriseId=647322)), (select AudioId from AudioFiles where Filename='QZW9M2286013.flac' and ExternalUrl='https://www.dropbox.com/scl/fi/cqn5m9cjfthdwngao4hzn/Batalha-Final-792268807018.flac?rlkey=66nhka7ibxlnj2rbkjeh4uzkt&amp;st=seedc3cr&amp;dl=1' and IsDownloadedFromExternalUrl=0), 2);
Insert into Track_TrackProperties values ((select max(TrackId) from Tracks where ISRC='QZW9M2286013' and EnterpriseId=647322),1);</v>
      </c>
      <c r="T10" s="28"/>
      <c r="U10" s="28" t="str">
        <f>VLOOKUP(F10,'6) Track_Artist(s)'!A:A,1,0)</f>
        <v>QZW9M2286013</v>
      </c>
      <c r="V10" s="28"/>
      <c r="W10" s="28"/>
      <c r="X10" s="28"/>
      <c r="Y10" s="28"/>
      <c r="Z10" s="28"/>
      <c r="AA10" s="28"/>
      <c r="AB10" s="28"/>
      <c r="AC10" s="28"/>
      <c r="AD10" s="28"/>
      <c r="AE10" s="28"/>
      <c r="AF10" s="28"/>
      <c r="AG10" s="28"/>
      <c r="AH10" s="28"/>
      <c r="AI10" s="28"/>
      <c r="AJ10" s="28"/>
      <c r="AK10" s="28"/>
      <c r="AL10" s="28"/>
      <c r="AM10" s="28"/>
    </row>
    <row r="11">
      <c r="A11" s="156">
        <v>7.9226884994E11</v>
      </c>
      <c r="B11" s="133"/>
      <c r="C11" s="143" t="str">
        <f t="array" ref="C11">ifs(and(isblank($A11),isblank($B11)),"", not(iserror(vlookup($A11&amp;$B11,'3) Release_Label'!$D:$D&amp;'3) Release_Label'!$E:$E,1,0))),vlookup($A11&amp;$B11,{'3) Release_Label'!$D:$D&amp;'3) Release_Label'!$E:$E,'3) Release_Label'!$F:$F},2,0), or(and(not(isblank($B11)),$B11=#REF!,$A11&lt;&gt;#REF!),and(not(isblank($A11)),$A11=#REF!,$B11&lt;&gt;#REF!)),"ID LISTS UNALIGNED",and($A11&lt;&gt;"",countif('3) Release_Label'!$D:$D,$A11)=0),"NO UPC MATCH in Release_Label",and($B11&lt;&gt;"",countif('3) Release_Label'!$E:$E,$B11)=0),"NO CATALOG ID MATCH in Release_Label",iserror(vlookup($A11&amp;$B11,'3) Release_Label'!$D:$D&amp;'3) Release_Label'!$E:$E,1,0)),"NO UPC-CATALOG ID pair MATCH in Release_Label" )</f>
        <v>O Rei da Velocidade</v>
      </c>
      <c r="D11" s="143" t="str">
        <f t="array" ref="D11">ifs(and(isblank($A11),isblank($B11)),"", not(iserror(vlookup($A11&amp;$B11,'3) Release_Label'!$D:$D&amp;'3) Release_Label'!$E:$E,1,0))),vlookup($A11&amp;$B11,{'3) Release_Label'!$D:$D&amp;'3) Release_Label'!$E:$E,'3) Release_Label'!$H:$H},2,0), or(and(not(isblank($B11)),$B11=#REF!,$A11&lt;&gt;#REF!),and(not(isblank($A11)),$A11=#REF!,$B11&lt;&gt;#REF!)),"ID LISTS UNALIGNED",and($A11&lt;&gt;"",countif('3) Release_Label'!$D:$D,$A11)=0),"NO UPC MATCH in Release_Label",and($B11&lt;&gt;"",countif('3) Release_Label'!$E:$E,$B11)=0),"NO CATALOG ID MATCH in Release_Label",iserror(vlookup($A11&amp;$B11,'3) Release_Label'!$D:$D&amp;'3) Release_Label'!$E:$E,1,0)),"NO UPC-CATALOG ID pair MATCH in Release_Label" )</f>
        <v/>
      </c>
      <c r="E11" s="157">
        <f t="shared" si="1"/>
        <v>1</v>
      </c>
      <c r="F11" s="8" t="s">
        <v>712</v>
      </c>
      <c r="G11" s="133"/>
      <c r="H11" s="158" t="s">
        <v>195</v>
      </c>
      <c r="I11" s="28"/>
      <c r="J11" s="8" t="s">
        <v>180</v>
      </c>
      <c r="K11" s="159" t="s">
        <v>697</v>
      </c>
      <c r="L11" s="8" t="s">
        <v>698</v>
      </c>
      <c r="M11" s="82" t="s">
        <v>713</v>
      </c>
      <c r="N11" s="8" t="s">
        <v>700</v>
      </c>
      <c r="O11" s="28"/>
      <c r="P11" s="28"/>
      <c r="Q11" s="28"/>
      <c r="R11" s="44" t="str">
        <f t="shared" si="2"/>
        <v>insert into AudioFiles VALUES (NEWID(),'QZW9M2292103.flac', '.flac', getdate(), null, 0, null, 'https://www.dropbox.com/scl/fi/6dq7nmy6he1ak3b0h0jms/O-Rei-da-Velocidade-792268849940.flac?rlkey=i5jqpewgoywxdrw1e21kue0mw&amp;st=wyhj9udt&amp;dl=1', 0, null, null, null, null)</v>
      </c>
      <c r="S11" s="44" t="str">
        <f>"Insert into Tracks VALUES(N'"&amp;SUBSTITUTE(trim(H11),"'","''")&amp;"', 371631, "&amp;if(not(ISBLANK(A11)),"(select LabelId from Releases where UPC="&amp;A11&amp;" and EnterpriseId="&amp;EntId&amp;")","(select LabelId from Releases where Catalog='"&amp;SUBSTITUTE(trim(B11),"'","''")&amp;"' and EnterpriseId="&amp;EntId&amp;")")&amp;", "&amp;if(F11="", "null", "'"&amp;F11&amp;"'")&amp;", "&amp;if(I11="", "null","N'"&amp;SUBSTITUTE(trim(I11),"'","''")&amp;"'")&amp;", null, null, "&amp;if(G11="", "null","'"&amp;SUBSTITUTE(trim(G11),"'","''")&amp;"'")&amp;", null, null, null, "&amp;if(M11="","null",if(G11="","(select AudioId from AudioFiles where Filename='"&amp;F11&amp;".wav' and ExternalUrl='"&amp;SUBSTITUTE(trim(M11),"'","''")&amp;"' and IsDownloadedFromExternalUrl=0)","(select AudioId from AudioFiles where Filename='"&amp;G11&amp;".wav' and ExternalUrl='"&amp;SUBSTITUTE(trim(M11),"'","''")&amp;"' and IsDownloadedFromExternalUrl=0)"))&amp;", null, null, null, (select min(LanguageId) from Languages where LanguageName='"&amp;J11&amp;"' and IsValidMetadataLanguage=1), null, "&amp;if(K11="YES", 1,0)&amp;", getdate(), (select CreatedBy from Enterprises where EnterpriseId="&amp;EntId&amp;"), null, '34F4C88E-B410-461E-AD75-6C01536FDCD3', null, 0, null, null, null, null, "&amp;if(M11="","null",if(G11="","(select AudioId from AudioFiles where Filename='"&amp;F11&amp;".flac' and ExternalUrl='"&amp;SUBSTITUTE(trim(M11),"'","''")&amp;"' and IsDownloadedFromExternalUrl=0)","(select AudioId from AudioFiles where Filename='"&amp;G11&amp;".flac' and ExternalUrl='"&amp;SUBSTITUTE(trim(M11),"'","''")&amp;"' and IsDownloadedFromExternalUrl=0)"))&amp;", null, null, null, null, null, "&amp;if(not(ISBLANK(A11)),"(select PrimaryMusicStyleId from Releases where UPC="&amp;A11&amp;" and EnterpriseId="&amp;EntId&amp;")","(select PrimaryMusicStyleId from Releases where Catalog='"&amp;SUBSTITUTE(trim(B11),"'","''")&amp;"' and EnterpriseId="&amp;EntId&amp;")")&amp;", "&amp;if(not(ISBLANK(A11)),"(select SecondaryMusicStyleId from Releases where UPC="&amp;A11&amp;" and EnterpriseId="&amp;EntId&amp;")","(select SecondaryMusicStyleId from Releases where Catalog='"&amp;SUBSTITUTE(trim(B11),"'","''")&amp;"' and EnterpriseId="&amp;EntId&amp;")")&amp;", "&amp;IF(O11="","null",O11)&amp;", 0, null, (select id from internal_TrackTypes where description='"&amp;L11&amp;"'), null, null, null, null, (NEXT VALUE FOR [AssetIdSequence]), null, "&amp;TenantId&amp;", "&amp;EntId&amp;", "&amp;if(F11&lt;&gt;"",countif(F$5:F11,F11),countif(G$5:G11,G11))&amp;"); 
insert into Releases_Tracks values ( (select ReleaseId from Releases where "&amp;if(not(ISBLANK(A11)),"UPC="&amp;A11,"Catalog='"&amp;SUBSTITUTE(trim(B11),"'","''")&amp;"'")&amp;" and EnterpriseId="&amp;EntId&amp;"), (select max(TrackId) from Tracks where "&amp;if(trim(G11)="","ISRC='"&amp;F11&amp;"'","TrackVendorId='"&amp;SUBSTITUTE(trim(G11),"'","''")&amp;"'") &amp;" and EnterpriseId="&amp;EntId&amp;"), "&amp;E11&amp;", (NEXT VALUE FOR [AssetIdSequence]), null);
update Releases_Tracks set RevelatorExternalUsageTrackId=AssetId where TrackId=(select max(TrackId) from Tracks where "&amp;IF(F11="","TrackVendorId='"&amp;G11&amp;"'","ISRC='"&amp;F11&amp;"'")&amp;" and EnterpriseId="&amp;EntId&amp;");
Insert into TrackRecordingVersions values ((select max(TrackId) from Tracks where "&amp;IF(F11="","TrackVendorId='"&amp;G11&amp;"'","ISRC='"&amp;F11&amp;"'")&amp;" and EnterpriseId="&amp;EntId&amp;"),  "&amp;IF(F11="","null","'"&amp;F11&amp;"'")&amp;", 1, getdate());
Insert into TrackRecordingVersionsAudioFiles values ((select max(TrackRecordingVersionId) from TrackRecordingVersions where TrackId in (select max(TrackId) from Tracks where "&amp;IF(F11="","TrackVendorId='"&amp;G11&amp;"'","ISRC='"&amp;F11&amp;"'")&amp;" and EnterpriseId="&amp;EntId&amp;")), "&amp;if(M11="","null",if(G11="","(select AudioId from AudioFiles where Filename='"&amp;F11&amp;"."&amp;N11&amp;"' and ExternalUrl='"&amp;SUBSTITUTE(trim(M11),"'","''")&amp;"' and IsDownloadedFromExternalUrl=0)","(select AudioId from AudioFiles where Filename='"&amp;G11&amp;"."&amp;N11&amp;"' and ExternalUrl='"&amp;SUBSTITUTE(trim(M11),"'","''")&amp;"' and IsDownloadedFromExternalUrl=0)"))&amp;", "&amp;IFS(N11="","null",N11="wav","1",N11="flac","2")&amp;");
Insert into Track_TrackProperties values ((select max(TrackId) from Tracks where "&amp;IF(F11="","TrackVendorId='"&amp;G11&amp;"'","ISRC='"&amp;F11&amp;"'")&amp;" and EnterpriseId="&amp;EntId&amp;"),1);"</f>
        <v>Insert into Tracks VALUES(N'O Rei da Velocidade', 371631, (select LabelId from Releases where UPC=792268849940 and EnterpriseId=647322), 'QZW9M2292103', null, null, null, null, null, null, null, (select AudioId from AudioFiles where Filename='QZW9M2292103.wav' and ExternalUrl='https://www.dropbox.com/scl/fi/6dq7nmy6he1ak3b0h0jms/O-Rei-da-Velocidade-792268849940.flac?rlkey=i5jqpewgoywxdrw1e21kue0mw&amp;st=wyhj9udt&amp;dl=1'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Filename='QZW9M2292103.flac' and ExternalUrl='https://www.dropbox.com/scl/fi/6dq7nmy6he1ak3b0h0jms/O-Rei-da-Velocidade-792268849940.flac?rlkey=i5jqpewgoywxdrw1e21kue0mw&amp;st=wyhj9udt&amp;dl=1' and IsDownloadedFromExternalUrl=0), null, null, null, null, null, (select PrimaryMusicStyleId from Releases where UPC=792268849940 and EnterpriseId=647322), (select SecondaryMusicStyleId from Releases where UPC=792268849940 and EnterpriseId=647322), null, 0, null, (select id from internal_TrackTypes where description='Original'), null, null, null, null, (NEXT VALUE FOR [AssetIdSequence]), null, 645898, 647322, 1); 
insert into Releases_Tracks values ( (select ReleaseId from Releases where UPC=792268849940 and EnterpriseId=647322), (select max(TrackId) from Tracks where ISRC='QZW9M2292103' and EnterpriseId=647322), 1, (NEXT VALUE FOR [AssetIdSequence]), null);
update Releases_Tracks set RevelatorExternalUsageTrackId=AssetId where TrackId=(select max(TrackId) from Tracks where ISRC='QZW9M2292103' and EnterpriseId=647322);
Insert into TrackRecordingVersions values ((select max(TrackId) from Tracks where ISRC='QZW9M2292103' and EnterpriseId=647322),  'QZW9M2292103', 1, getdate());
Insert into TrackRecordingVersionsAudioFiles values ((select max(TrackRecordingVersionId) from TrackRecordingVersions where TrackId in (select max(TrackId) from Tracks where ISRC='QZW9M2292103' and EnterpriseId=647322)), (select AudioId from AudioFiles where Filename='QZW9M2292103.flac' and ExternalUrl='https://www.dropbox.com/scl/fi/6dq7nmy6he1ak3b0h0jms/O-Rei-da-Velocidade-792268849940.flac?rlkey=i5jqpewgoywxdrw1e21kue0mw&amp;st=wyhj9udt&amp;dl=1' and IsDownloadedFromExternalUrl=0), 2);
Insert into Track_TrackProperties values ((select max(TrackId) from Tracks where ISRC='QZW9M2292103' and EnterpriseId=647322),1);</v>
      </c>
      <c r="T11" s="28"/>
      <c r="U11" s="28" t="str">
        <f>VLOOKUP(F11,'6) Track_Artist(s)'!A:A,1,0)</f>
        <v>QZW9M2292103</v>
      </c>
      <c r="V11" s="28"/>
      <c r="W11" s="28"/>
      <c r="X11" s="132"/>
      <c r="Y11" s="28"/>
      <c r="Z11" s="28"/>
      <c r="AA11" s="28"/>
      <c r="AB11" s="28"/>
      <c r="AC11" s="28"/>
      <c r="AD11" s="28"/>
      <c r="AE11" s="28"/>
      <c r="AF11" s="28"/>
      <c r="AG11" s="28"/>
      <c r="AH11" s="28"/>
      <c r="AI11" s="28"/>
      <c r="AJ11" s="28"/>
      <c r="AK11" s="28"/>
      <c r="AL11" s="28"/>
      <c r="AM11" s="28"/>
    </row>
    <row r="12">
      <c r="A12" s="156">
        <v>7.92268943372E11</v>
      </c>
      <c r="B12" s="133"/>
      <c r="C12" s="143" t="str">
        <f t="array" ref="C12">ifs(and(isblank($A12),isblank($B12)),"", not(iserror(vlookup($A12&amp;$B12,'3) Release_Label'!$D:$D&amp;'3) Release_Label'!$E:$E,1,0))),vlookup($A12&amp;$B12,{'3) Release_Label'!$D:$D&amp;'3) Release_Label'!$E:$E,'3) Release_Label'!$F:$F},2,0), or(and(not(isblank($B12)),$B12=$B11,$A12&lt;&gt;$A11),and(not(isblank($A12)),$A12=$A11,$B12&lt;&gt;$B11)),"ID LISTS UNALIGNED",and($A12&lt;&gt;"",countif('3) Release_Label'!$D:$D,$A12)=0),"NO UPC MATCH in Release_Label",and($B12&lt;&gt;"",countif('3) Release_Label'!$E:$E,$B12)=0),"NO CATALOG ID MATCH in Release_Label",iserror(vlookup($A12&amp;$B12,'3) Release_Label'!$D:$D&amp;'3) Release_Label'!$E:$E,1,0)),"NO UPC-CATALOG ID pair MATCH in Release_Label" )</f>
        <v>Benihime</v>
      </c>
      <c r="D12" s="143" t="str">
        <f t="array" ref="D12">ifs(and(isblank($A12),isblank($B12)),"", not(iserror(vlookup($A12&amp;$B12,'3) Release_Label'!$D:$D&amp;'3) Release_Label'!$E:$E,1,0))),vlookup($A12&amp;$B12,{'3) Release_Label'!$D:$D&amp;'3) Release_Label'!$E:$E,'3) Release_Label'!$H:$H},2,0), or(and(not(isblank($B12)),$B12=$B11,$A12&lt;&gt;$A11),and(not(isblank($A12)),$A12=$A11,$B12&lt;&gt;$B11)),"ID LISTS UNALIGNED",and($A12&lt;&gt;"",countif('3) Release_Label'!$D:$D,$A12)=0),"NO UPC MATCH in Release_Label",and($B12&lt;&gt;"",countif('3) Release_Label'!$E:$E,$B12)=0),"NO CATALOG ID MATCH in Release_Label",iserror(vlookup($A12&amp;$B12,'3) Release_Label'!$D:$D&amp;'3) Release_Label'!$E:$E,1,0)),"NO UPC-CATALOG ID pair MATCH in Release_Label" )</f>
        <v/>
      </c>
      <c r="E12" s="157">
        <f t="shared" si="1"/>
        <v>1</v>
      </c>
      <c r="F12" s="8" t="s">
        <v>714</v>
      </c>
      <c r="G12" s="133"/>
      <c r="H12" s="158" t="s">
        <v>197</v>
      </c>
      <c r="I12" s="28"/>
      <c r="J12" s="8" t="s">
        <v>180</v>
      </c>
      <c r="K12" s="159" t="s">
        <v>697</v>
      </c>
      <c r="L12" s="8" t="s">
        <v>698</v>
      </c>
      <c r="M12" s="82" t="s">
        <v>715</v>
      </c>
      <c r="N12" s="8" t="s">
        <v>700</v>
      </c>
      <c r="O12" s="28"/>
      <c r="P12" s="28"/>
      <c r="Q12" s="28"/>
      <c r="R12" s="44" t="str">
        <f t="shared" si="2"/>
        <v>insert into AudioFiles VALUES (NEWID(),'QZW9N2204534.flac', '.flac', getdate(), null, 0, null, 'https://www.dropbox.com/scl/fi/h7pbr1hysu3ukg7xgap8y/Benihime-792268943372.flac?rlkey=x0o69z759dpqhfov3et3bz9os&amp;st=wmmt3iyn&amp;dl=1', 0, null, null, null, null)</v>
      </c>
      <c r="S12" s="44" t="str">
        <f>"Insert into Tracks VALUES(N'"&amp;SUBSTITUTE(trim(H12),"'","''")&amp;"', 371631, "&amp;if(not(ISBLANK(A12)),"(select LabelId from Releases where UPC="&amp;A12&amp;" and EnterpriseId="&amp;EntId&amp;")","(select LabelId from Releases where Catalog='"&amp;SUBSTITUTE(trim(B12),"'","''")&amp;"' and EnterpriseId="&amp;EntId&amp;")")&amp;", "&amp;if(F12="", "null", "'"&amp;F12&amp;"'")&amp;", "&amp;if(I12="", "null","N'"&amp;SUBSTITUTE(trim(I12),"'","''")&amp;"'")&amp;", null, null, "&amp;if(G12="", "null","'"&amp;SUBSTITUTE(trim(G12),"'","''")&amp;"'")&amp;", null, null, null, "&amp;if(M12="","null",if(G12="","(select AudioId from AudioFiles where Filename='"&amp;F12&amp;".wav' and ExternalUrl='"&amp;SUBSTITUTE(trim(M12),"'","''")&amp;"' and IsDownloadedFromExternalUrl=0)","(select AudioId from AudioFiles where Filename='"&amp;G12&amp;".wav' and ExternalUrl='"&amp;SUBSTITUTE(trim(M12),"'","''")&amp;"' and IsDownloadedFromExternalUrl=0)"))&amp;", null, null, null, (select min(LanguageId) from Languages where LanguageName='"&amp;J12&amp;"' and IsValidMetadataLanguage=1), null, "&amp;if(K12="YES", 1,0)&amp;", getdate(), (select CreatedBy from Enterprises where EnterpriseId="&amp;EntId&amp;"), null, '34F4C88E-B410-461E-AD75-6C01536FDCD3', null, 0, null, null, null, null, "&amp;if(M12="","null",if(G12="","(select AudioId from AudioFiles where Filename='"&amp;F12&amp;".flac' and ExternalUrl='"&amp;SUBSTITUTE(trim(M12),"'","''")&amp;"' and IsDownloadedFromExternalUrl=0)","(select AudioId from AudioFiles where Filename='"&amp;G12&amp;".flac' and ExternalUrl='"&amp;SUBSTITUTE(trim(M12),"'","''")&amp;"' and IsDownloadedFromExternalUrl=0)"))&amp;", null, null, null, null, null, "&amp;if(not(ISBLANK(A12)),"(select PrimaryMusicStyleId from Releases where UPC="&amp;A12&amp;" and EnterpriseId="&amp;EntId&amp;")","(select PrimaryMusicStyleId from Releases where Catalog='"&amp;SUBSTITUTE(trim(B12),"'","''")&amp;"' and EnterpriseId="&amp;EntId&amp;")")&amp;", "&amp;if(not(ISBLANK(A12)),"(select SecondaryMusicStyleId from Releases where UPC="&amp;A12&amp;" and EnterpriseId="&amp;EntId&amp;")","(select SecondaryMusicStyleId from Releases where Catalog='"&amp;SUBSTITUTE(trim(B12),"'","''")&amp;"' and EnterpriseId="&amp;EntId&amp;")")&amp;", "&amp;IF(O12="","null",O12)&amp;", 0, null, (select id from internal_TrackTypes where description='"&amp;L12&amp;"'), null, null, null, null, (NEXT VALUE FOR [AssetIdSequence]), null, "&amp;TenantId&amp;", "&amp;EntId&amp;", "&amp;if(F12&lt;&gt;"",countif(F$5:F12,F12),countif(G$5:G12,G12))&amp;"); 
insert into Releases_Tracks values ( (select ReleaseId from Releases where "&amp;if(not(ISBLANK(A12)),"UPC="&amp;A12,"Catalog='"&amp;SUBSTITUTE(trim(B12),"'","''")&amp;"'")&amp;" and EnterpriseId="&amp;EntId&amp;"), (select max(TrackId) from Tracks where "&amp;if(trim(G12)="","ISRC='"&amp;F12&amp;"'","TrackVendorId='"&amp;SUBSTITUTE(trim(G12),"'","''")&amp;"'") &amp;" and EnterpriseId="&amp;EntId&amp;"), "&amp;E12&amp;", (NEXT VALUE FOR [AssetIdSequence]), null);
update Releases_Tracks set RevelatorExternalUsageTrackId=AssetId where TrackId=(select max(TrackId) from Tracks where "&amp;IF(F12="","TrackVendorId='"&amp;G12&amp;"'","ISRC='"&amp;F12&amp;"'")&amp;" and EnterpriseId="&amp;EntId&amp;");
Insert into TrackRecordingVersions values ((select max(TrackId) from Tracks where "&amp;IF(F12="","TrackVendorId='"&amp;G12&amp;"'","ISRC='"&amp;F12&amp;"'")&amp;" and EnterpriseId="&amp;EntId&amp;"),  "&amp;IF(F12="","null","'"&amp;F12&amp;"'")&amp;", 1, getdate());
Insert into TrackRecordingVersionsAudioFiles values ((select max(TrackRecordingVersionId) from TrackRecordingVersions where TrackId in (select max(TrackId) from Tracks where "&amp;IF(F12="","TrackVendorId='"&amp;G12&amp;"'","ISRC='"&amp;F12&amp;"'")&amp;" and EnterpriseId="&amp;EntId&amp;")), "&amp;if(M12="","null",if(G12="","(select AudioId from AudioFiles where Filename='"&amp;F12&amp;"."&amp;N12&amp;"' and ExternalUrl='"&amp;SUBSTITUTE(trim(M12),"'","''")&amp;"' and IsDownloadedFromExternalUrl=0)","(select AudioId from AudioFiles where Filename='"&amp;G12&amp;"."&amp;N12&amp;"' and ExternalUrl='"&amp;SUBSTITUTE(trim(M12),"'","''")&amp;"' and IsDownloadedFromExternalUrl=0)"))&amp;", "&amp;IFS(N12="","null",N12="wav","1",N12="flac","2")&amp;");
Insert into Track_TrackProperties values ((select max(TrackId) from Tracks where "&amp;IF(F12="","TrackVendorId='"&amp;G12&amp;"'","ISRC='"&amp;F12&amp;"'")&amp;" and EnterpriseId="&amp;EntId&amp;"),1);"</f>
        <v>Insert into Tracks VALUES(N'Benihime', 371631, (select LabelId from Releases where UPC=792268943372 and EnterpriseId=647322), 'QZW9N2204534', null, null, null, null, null, null, null, (select AudioId from AudioFiles where Filename='QZW9N2204534.wav' and ExternalUrl='https://www.dropbox.com/scl/fi/h7pbr1hysu3ukg7xgap8y/Benihime-792268943372.flac?rlkey=x0o69z759dpqhfov3et3bz9os&amp;st=wmmt3iyn&amp;dl=1'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Filename='QZW9N2204534.flac' and ExternalUrl='https://www.dropbox.com/scl/fi/h7pbr1hysu3ukg7xgap8y/Benihime-792268943372.flac?rlkey=x0o69z759dpqhfov3et3bz9os&amp;st=wmmt3iyn&amp;dl=1' and IsDownloadedFromExternalUrl=0), null, null, null, null, null, (select PrimaryMusicStyleId from Releases where UPC=792268943372 and EnterpriseId=647322), (select SecondaryMusicStyleId from Releases where UPC=792268943372 and EnterpriseId=647322), null, 0, null, (select id from internal_TrackTypes where description='Original'), null, null, null, null, (NEXT VALUE FOR [AssetIdSequence]), null, 645898, 647322, 1); 
insert into Releases_Tracks values ( (select ReleaseId from Releases where UPC=792268943372 and EnterpriseId=647322), (select max(TrackId) from Tracks where ISRC='QZW9N2204534' and EnterpriseId=647322), 1, (NEXT VALUE FOR [AssetIdSequence]), null);
update Releases_Tracks set RevelatorExternalUsageTrackId=AssetId where TrackId=(select max(TrackId) from Tracks where ISRC='QZW9N2204534' and EnterpriseId=647322);
Insert into TrackRecordingVersions values ((select max(TrackId) from Tracks where ISRC='QZW9N2204534' and EnterpriseId=647322),  'QZW9N2204534', 1, getdate());
Insert into TrackRecordingVersionsAudioFiles values ((select max(TrackRecordingVersionId) from TrackRecordingVersions where TrackId in (select max(TrackId) from Tracks where ISRC='QZW9N2204534' and EnterpriseId=647322)), (select AudioId from AudioFiles where Filename='QZW9N2204534.flac' and ExternalUrl='https://www.dropbox.com/scl/fi/h7pbr1hysu3ukg7xgap8y/Benihime-792268943372.flac?rlkey=x0o69z759dpqhfov3et3bz9os&amp;st=wmmt3iyn&amp;dl=1' and IsDownloadedFromExternalUrl=0), 2);
Insert into Track_TrackProperties values ((select max(TrackId) from Tracks where ISRC='QZW9N2204534' and EnterpriseId=647322),1);</v>
      </c>
      <c r="T12" s="28"/>
      <c r="U12" s="28" t="str">
        <f>VLOOKUP(F12,'6) Track_Artist(s)'!A:A,1,0)</f>
        <v>QZW9N2204534</v>
      </c>
      <c r="V12" s="28"/>
      <c r="W12" s="28"/>
      <c r="X12" s="28"/>
      <c r="Y12" s="28"/>
      <c r="Z12" s="28"/>
      <c r="AA12" s="28"/>
      <c r="AB12" s="28"/>
      <c r="AC12" s="28"/>
      <c r="AD12" s="28"/>
      <c r="AE12" s="28"/>
      <c r="AF12" s="28"/>
      <c r="AG12" s="28"/>
      <c r="AH12" s="28"/>
      <c r="AI12" s="28"/>
      <c r="AJ12" s="28"/>
      <c r="AK12" s="28"/>
      <c r="AL12" s="28"/>
      <c r="AM12" s="28"/>
    </row>
    <row r="13">
      <c r="A13" s="156">
        <v>7.89550583668E11</v>
      </c>
      <c r="B13" s="116"/>
      <c r="C13" s="143" t="str">
        <f t="array" ref="C13">ifs(and(isblank($A13),isblank($B13)),"", not(iserror(vlookup($A13&amp;$B13,'3) Release_Label'!$D:$D&amp;'3) Release_Label'!$E:$E,1,0))),vlookup($A13&amp;$B13,{'3) Release_Label'!$D:$D&amp;'3) Release_Label'!$E:$E,'3) Release_Label'!$F:$F},2,0), or(and(not(isblank($B13)),$B13=$B12,$A13&lt;&gt;$A12),and(not(isblank($A13)),$A13=$A12,$B13&lt;&gt;$B12)),"ID LISTS UNALIGNED",and($A13&lt;&gt;"",countif('3) Release_Label'!$D:$D,$A13)=0),"NO UPC MATCH in Release_Label",and($B13&lt;&gt;"",countif('3) Release_Label'!$E:$E,$B13)=0),"NO CATALOG ID MATCH in Release_Label",iserror(vlookup($A13&amp;$B13,'3) Release_Label'!$D:$D&amp;'3) Release_Label'!$E:$E,1,0)),"NO UPC-CATALOG ID pair MATCH in Release_Label" )</f>
        <v>Esse Era o Seu Sonho?</v>
      </c>
      <c r="D13" s="143" t="str">
        <f t="array" ref="D13">ifs(and(isblank($A13),isblank($B13)),"", not(iserror(vlookup($A13&amp;$B13,'3) Release_Label'!$D:$D&amp;'3) Release_Label'!$E:$E,1,0))),vlookup($A13&amp;$B13,{'3) Release_Label'!$D:$D&amp;'3) Release_Label'!$E:$E,'3) Release_Label'!$H:$H},2,0), or(and(not(isblank($B13)),$B13=$B12,$A13&lt;&gt;$A12),and(not(isblank($A13)),$A13=$A12,$B13&lt;&gt;$B12)),"ID LISTS UNALIGNED",and($A13&lt;&gt;"",countif('3) Release_Label'!$D:$D,$A13)=0),"NO UPC MATCH in Release_Label",and($B13&lt;&gt;"",countif('3) Release_Label'!$E:$E,$B13)=0),"NO CATALOG ID MATCH in Release_Label",iserror(vlookup($A13&amp;$B13,'3) Release_Label'!$D:$D&amp;'3) Release_Label'!$E:$E,1,0)),"NO UPC-CATALOG ID pair MATCH in Release_Label" )</f>
        <v/>
      </c>
      <c r="E13" s="157">
        <f t="shared" si="1"/>
        <v>1</v>
      </c>
      <c r="F13" s="8" t="s">
        <v>716</v>
      </c>
      <c r="G13" s="116"/>
      <c r="H13" s="158" t="s">
        <v>199</v>
      </c>
      <c r="J13" s="8" t="s">
        <v>180</v>
      </c>
      <c r="K13" s="159" t="s">
        <v>697</v>
      </c>
      <c r="L13" s="8" t="s">
        <v>698</v>
      </c>
      <c r="M13" s="90" t="s">
        <v>717</v>
      </c>
      <c r="N13" s="8" t="s">
        <v>700</v>
      </c>
      <c r="O13" s="28"/>
      <c r="P13" s="28"/>
      <c r="Q13" s="28"/>
      <c r="R13" s="44" t="str">
        <f t="shared" si="2"/>
        <v>insert into AudioFiles VALUES (NEWID(),'QZW9N2223951.flac', '.flac', getdate(), null, 0, null, 'https://www.dropbox.com/scl/fi/36dhi8x82suj3ejiw49y8/Esse-Era-o-Seu-Sonho-789550583668.flac?rlkey=ik1r9t8nxrsxucqx46xaosy3x&amp;st=5y545ute&amp;dl=1', 0, null, null, null, null)</v>
      </c>
      <c r="S13" s="44" t="str">
        <f>"Insert into Tracks VALUES(N'"&amp;SUBSTITUTE(trim(H13),"'","''")&amp;"', 371631, "&amp;if(not(ISBLANK(A13)),"(select LabelId from Releases where UPC="&amp;A13&amp;" and EnterpriseId="&amp;EntId&amp;")","(select LabelId from Releases where Catalog='"&amp;SUBSTITUTE(trim(B13),"'","''")&amp;"' and EnterpriseId="&amp;EntId&amp;")")&amp;", "&amp;if(F13="", "null", "'"&amp;F13&amp;"'")&amp;", "&amp;if(I13="", "null","N'"&amp;SUBSTITUTE(trim(I13),"'","''")&amp;"'")&amp;", null, null, "&amp;if(G13="", "null","'"&amp;SUBSTITUTE(trim(G13),"'","''")&amp;"'")&amp;", null, null, null, "&amp;if(M13="","null",if(G13="","(select AudioId from AudioFiles where Filename='"&amp;F13&amp;".wav' and ExternalUrl='"&amp;SUBSTITUTE(trim(M13),"'","''")&amp;"' and IsDownloadedFromExternalUrl=0)","(select AudioId from AudioFiles where Filename='"&amp;G13&amp;".wav' and ExternalUrl='"&amp;SUBSTITUTE(trim(M13),"'","''")&amp;"' and IsDownloadedFromExternalUrl=0)"))&amp;", null, null, null, (select min(LanguageId) from Languages where LanguageName='"&amp;J13&amp;"' and IsValidMetadataLanguage=1), null, "&amp;if(K13="YES", 1,0)&amp;", getdate(), (select CreatedBy from Enterprises where EnterpriseId="&amp;EntId&amp;"), null, '34F4C88E-B410-461E-AD75-6C01536FDCD3', null, 0, null, null, null, null, "&amp;if(M13="","null",if(G13="","(select AudioId from AudioFiles where Filename='"&amp;F13&amp;".flac' and ExternalUrl='"&amp;SUBSTITUTE(trim(M13),"'","''")&amp;"' and IsDownloadedFromExternalUrl=0)","(select AudioId from AudioFiles where Filename='"&amp;G13&amp;".flac' and ExternalUrl='"&amp;SUBSTITUTE(trim(M13),"'","''")&amp;"' and IsDownloadedFromExternalUrl=0)"))&amp;", null, null, null, null, null, "&amp;if(not(ISBLANK(A13)),"(select PrimaryMusicStyleId from Releases where UPC="&amp;A13&amp;" and EnterpriseId="&amp;EntId&amp;")","(select PrimaryMusicStyleId from Releases where Catalog='"&amp;SUBSTITUTE(trim(B13),"'","''")&amp;"' and EnterpriseId="&amp;EntId&amp;")")&amp;", "&amp;if(not(ISBLANK(A13)),"(select SecondaryMusicStyleId from Releases where UPC="&amp;A13&amp;" and EnterpriseId="&amp;EntId&amp;")","(select SecondaryMusicStyleId from Releases where Catalog='"&amp;SUBSTITUTE(trim(B13),"'","''")&amp;"' and EnterpriseId="&amp;EntId&amp;")")&amp;", "&amp;IF(O13="","null",O13)&amp;", 0, null, (select id from internal_TrackTypes where description='"&amp;L13&amp;"'), null, null, null, null, (NEXT VALUE FOR [AssetIdSequence]), null, "&amp;TenantId&amp;", "&amp;EntId&amp;", "&amp;if(F13&lt;&gt;"",countif(F$5:F13,F13),countif(G$5:G13,G13))&amp;"); 
insert into Releases_Tracks values ( (select ReleaseId from Releases where "&amp;if(not(ISBLANK(A13)),"UPC="&amp;A13,"Catalog='"&amp;SUBSTITUTE(trim(B13),"'","''")&amp;"'")&amp;" and EnterpriseId="&amp;EntId&amp;"), (select max(TrackId) from Tracks where "&amp;if(trim(G13)="","ISRC='"&amp;F13&amp;"'","TrackVendorId='"&amp;SUBSTITUTE(trim(G13),"'","''")&amp;"'") &amp;" and EnterpriseId="&amp;EntId&amp;"), "&amp;E13&amp;", (NEXT VALUE FOR [AssetIdSequence]), null);
update Releases_Tracks set RevelatorExternalUsageTrackId=AssetId where TrackId=(select max(TrackId) from Tracks where "&amp;IF(F13="","TrackVendorId='"&amp;G13&amp;"'","ISRC='"&amp;F13&amp;"'")&amp;" and EnterpriseId="&amp;EntId&amp;");
Insert into TrackRecordingVersions values ((select max(TrackId) from Tracks where "&amp;IF(F13="","TrackVendorId='"&amp;G13&amp;"'","ISRC='"&amp;F13&amp;"'")&amp;" and EnterpriseId="&amp;EntId&amp;"),  "&amp;IF(F13="","null","'"&amp;F13&amp;"'")&amp;", 1, getdate());
Insert into TrackRecordingVersionsAudioFiles values ((select max(TrackRecordingVersionId) from TrackRecordingVersions where TrackId in (select max(TrackId) from Tracks where "&amp;IF(F13="","TrackVendorId='"&amp;G13&amp;"'","ISRC='"&amp;F13&amp;"'")&amp;" and EnterpriseId="&amp;EntId&amp;")), "&amp;if(M13="","null",if(G13="","(select AudioId from AudioFiles where Filename='"&amp;F13&amp;"."&amp;N13&amp;"' and ExternalUrl='"&amp;SUBSTITUTE(trim(M13),"'","''")&amp;"' and IsDownloadedFromExternalUrl=0)","(select AudioId from AudioFiles where Filename='"&amp;G13&amp;"."&amp;N13&amp;"' and ExternalUrl='"&amp;SUBSTITUTE(trim(M13),"'","''")&amp;"' and IsDownloadedFromExternalUrl=0)"))&amp;", "&amp;IFS(N13="","null",N13="wav","1",N13="flac","2")&amp;");
Insert into Track_TrackProperties values ((select max(TrackId) from Tracks where "&amp;IF(F13="","TrackVendorId='"&amp;G13&amp;"'","ISRC='"&amp;F13&amp;"'")&amp;" and EnterpriseId="&amp;EntId&amp;"),1);"</f>
        <v>Insert into Tracks VALUES(N'Esse Era o Seu Sonho?', 371631, (select LabelId from Releases where UPC=789550583668 and EnterpriseId=647322), 'QZW9N2223951', null, null, null, null, null, null, null, (select AudioId from AudioFiles where Filename='QZW9N2223951.wav' and ExternalUrl='https://www.dropbox.com/scl/fi/36dhi8x82suj3ejiw49y8/Esse-Era-o-Seu-Sonho-789550583668.flac?rlkey=ik1r9t8nxrsxucqx46xaosy3x&amp;st=5y545ute&amp;dl=1'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Filename='QZW9N2223951.flac' and ExternalUrl='https://www.dropbox.com/scl/fi/36dhi8x82suj3ejiw49y8/Esse-Era-o-Seu-Sonho-789550583668.flac?rlkey=ik1r9t8nxrsxucqx46xaosy3x&amp;st=5y545ute&amp;dl=1' and IsDownloadedFromExternalUrl=0), null, null, null, null, null, (select PrimaryMusicStyleId from Releases where UPC=789550583668 and EnterpriseId=647322), (select SecondaryMusicStyleId from Releases where UPC=789550583668 and EnterpriseId=647322), null, 0, null, (select id from internal_TrackTypes where description='Original'), null, null, null, null, (NEXT VALUE FOR [AssetIdSequence]), null, 645898, 647322, 1); 
insert into Releases_Tracks values ( (select ReleaseId from Releases where UPC=789550583668 and EnterpriseId=647322), (select max(TrackId) from Tracks where ISRC='QZW9N2223951' and EnterpriseId=647322), 1, (NEXT VALUE FOR [AssetIdSequence]), null);
update Releases_Tracks set RevelatorExternalUsageTrackId=AssetId where TrackId=(select max(TrackId) from Tracks where ISRC='QZW9N2223951' and EnterpriseId=647322);
Insert into TrackRecordingVersions values ((select max(TrackId) from Tracks where ISRC='QZW9N2223951' and EnterpriseId=647322),  'QZW9N2223951', 1, getdate());
Insert into TrackRecordingVersionsAudioFiles values ((select max(TrackRecordingVersionId) from TrackRecordingVersions where TrackId in (select max(TrackId) from Tracks where ISRC='QZW9N2223951' and EnterpriseId=647322)), (select AudioId from AudioFiles where Filename='QZW9N2223951.flac' and ExternalUrl='https://www.dropbox.com/scl/fi/36dhi8x82suj3ejiw49y8/Esse-Era-o-Seu-Sonho-789550583668.flac?rlkey=ik1r9t8nxrsxucqx46xaosy3x&amp;st=5y545ute&amp;dl=1' and IsDownloadedFromExternalUrl=0), 2);
Insert into Track_TrackProperties values ((select max(TrackId) from Tracks where ISRC='QZW9N2223951' and EnterpriseId=647322),1);</v>
      </c>
      <c r="T13" s="28"/>
      <c r="U13" s="28" t="str">
        <f>VLOOKUP(F13,'6) Track_Artist(s)'!A:A,1,0)</f>
        <v>QZW9N2223951</v>
      </c>
      <c r="V13" s="28"/>
      <c r="W13" s="42"/>
      <c r="X13" s="28"/>
      <c r="Y13" s="28"/>
    </row>
    <row r="14">
      <c r="A14" s="156">
        <v>7.89550780463E11</v>
      </c>
      <c r="B14" s="116"/>
      <c r="C14" s="143" t="str">
        <f t="array" ref="C14">ifs(and(isblank($A14),isblank($B14)),"", not(iserror(vlookup($A14&amp;$B14,'3) Release_Label'!$D:$D&amp;'3) Release_Label'!$E:$E,1,0))),vlookup($A14&amp;$B14,{'3) Release_Label'!$D:$D&amp;'3) Release_Label'!$E:$E,'3) Release_Label'!$F:$F},2,0), or(and(not(isblank($B14)),$B14=#REF!,$A14&lt;&gt;#REF!),and(not(isblank($A14)),$A14=#REF!,$B14&lt;&gt;#REF!)),"ID LISTS UNALIGNED",and($A14&lt;&gt;"",countif('3) Release_Label'!$D:$D,$A14)=0),"NO UPC MATCH in Release_Label",and($B14&lt;&gt;"",countif('3) Release_Label'!$E:$E,$B14)=0),"NO CATALOG ID MATCH in Release_Label",iserror(vlookup($A14&amp;$B14,'3) Release_Label'!$D:$D&amp;'3) Release_Label'!$E:$E,1,0)),"NO UPC-CATALOG ID pair MATCH in Release_Label" )</f>
        <v>A Vontade de um Saiyajin</v>
      </c>
      <c r="D14" s="143" t="str">
        <f t="array" ref="D14">ifs(and(isblank($A14),isblank($B14)),"", not(iserror(vlookup($A14&amp;$B14,'3) Release_Label'!$D:$D&amp;'3) Release_Label'!$E:$E,1,0))),vlookup($A14&amp;$B14,{'3) Release_Label'!$D:$D&amp;'3) Release_Label'!$E:$E,'3) Release_Label'!$H:$H},2,0), or(and(not(isblank($B14)),$B14=#REF!,$A14&lt;&gt;#REF!),and(not(isblank($A14)),$A14=#REF!,$B14&lt;&gt;#REF!)),"ID LISTS UNALIGNED",and($A14&lt;&gt;"",countif('3) Release_Label'!$D:$D,$A14)=0),"NO UPC MATCH in Release_Label",and($B14&lt;&gt;"",countif('3) Release_Label'!$E:$E,$B14)=0),"NO CATALOG ID MATCH in Release_Label",iserror(vlookup($A14&amp;$B14,'3) Release_Label'!$D:$D&amp;'3) Release_Label'!$E:$E,1,0)),"NO UPC-CATALOG ID pair MATCH in Release_Label" )</f>
        <v/>
      </c>
      <c r="E14" s="157">
        <f t="shared" si="1"/>
        <v>1</v>
      </c>
      <c r="F14" s="8" t="s">
        <v>718</v>
      </c>
      <c r="G14" s="116"/>
      <c r="H14" s="158" t="s">
        <v>201</v>
      </c>
      <c r="J14" s="8" t="s">
        <v>180</v>
      </c>
      <c r="K14" s="159" t="s">
        <v>697</v>
      </c>
      <c r="L14" s="8" t="s">
        <v>698</v>
      </c>
      <c r="M14" s="90" t="s">
        <v>719</v>
      </c>
      <c r="N14" s="8" t="s">
        <v>700</v>
      </c>
      <c r="O14" s="8"/>
      <c r="P14" s="8"/>
      <c r="Q14" s="8"/>
      <c r="R14" s="44" t="str">
        <f t="shared" si="2"/>
        <v>insert into AudioFiles VALUES (NEWID(),'QZW9N2253482.flac', '.flac', getdate(), null, 0, null, 'https://www.dropbox.com/scl/fi/yfb0luf7crjyhflcpkzrq/A-Vontade-de-um-Saiyajin-789550780463.flac?rlkey=if1dfncoxt9jrxji2rrfowthb&amp;st=zvoqks2d&amp;dl=1', 0, null, null, null, null)</v>
      </c>
      <c r="S14" s="44" t="str">
        <f>"Insert into Tracks VALUES(N'"&amp;SUBSTITUTE(trim(H14),"'","''")&amp;"', 371631, "&amp;if(not(ISBLANK(A14)),"(select LabelId from Releases where UPC="&amp;A14&amp;" and EnterpriseId="&amp;EntId&amp;")","(select LabelId from Releases where Catalog='"&amp;SUBSTITUTE(trim(B14),"'","''")&amp;"' and EnterpriseId="&amp;EntId&amp;")")&amp;", "&amp;if(F14="", "null", "'"&amp;F14&amp;"'")&amp;", "&amp;if(I14="", "null","N'"&amp;SUBSTITUTE(trim(I14),"'","''")&amp;"'")&amp;", null, null, "&amp;if(G14="", "null","'"&amp;SUBSTITUTE(trim(G14),"'","''")&amp;"'")&amp;", null, null, null, "&amp;if(M14="","null",if(G14="","(select AudioId from AudioFiles where Filename='"&amp;F14&amp;".wav' and ExternalUrl='"&amp;SUBSTITUTE(trim(M14),"'","''")&amp;"' and IsDownloadedFromExternalUrl=0)","(select AudioId from AudioFiles where Filename='"&amp;G14&amp;".wav' and ExternalUrl='"&amp;SUBSTITUTE(trim(M14),"'","''")&amp;"' and IsDownloadedFromExternalUrl=0)"))&amp;", null, null, null, (select min(LanguageId) from Languages where LanguageName='"&amp;J14&amp;"' and IsValidMetadataLanguage=1), null, "&amp;if(K14="YES", 1,0)&amp;", getdate(), (select CreatedBy from Enterprises where EnterpriseId="&amp;EntId&amp;"), null, '34F4C88E-B410-461E-AD75-6C01536FDCD3', null, 0, null, null, null, null, "&amp;if(M14="","null",if(G14="","(select AudioId from AudioFiles where Filename='"&amp;F14&amp;".flac' and ExternalUrl='"&amp;SUBSTITUTE(trim(M14),"'","''")&amp;"' and IsDownloadedFromExternalUrl=0)","(select AudioId from AudioFiles where Filename='"&amp;G14&amp;".flac' and ExternalUrl='"&amp;SUBSTITUTE(trim(M14),"'","''")&amp;"' and IsDownloadedFromExternalUrl=0)"))&amp;", null, null, null, null, null, "&amp;if(not(ISBLANK(A14)),"(select PrimaryMusicStyleId from Releases where UPC="&amp;A14&amp;" and EnterpriseId="&amp;EntId&amp;")","(select PrimaryMusicStyleId from Releases where Catalog='"&amp;SUBSTITUTE(trim(B14),"'","''")&amp;"' and EnterpriseId="&amp;EntId&amp;")")&amp;", "&amp;if(not(ISBLANK(A14)),"(select SecondaryMusicStyleId from Releases where UPC="&amp;A14&amp;" and EnterpriseId="&amp;EntId&amp;")","(select SecondaryMusicStyleId from Releases where Catalog='"&amp;SUBSTITUTE(trim(B14),"'","''")&amp;"' and EnterpriseId="&amp;EntId&amp;")")&amp;", "&amp;IF(O14="","null",O14)&amp;", 0, null, (select id from internal_TrackTypes where description='"&amp;L14&amp;"'), null, null, null, null, (NEXT VALUE FOR [AssetIdSequence]), null, "&amp;TenantId&amp;", "&amp;EntId&amp;", "&amp;if(F14&lt;&gt;"",countif(F$5:F14,F14),countif(G$5:G14,G14))&amp;"); 
insert into Releases_Tracks values ( (select ReleaseId from Releases where "&amp;if(not(ISBLANK(A14)),"UPC="&amp;A14,"Catalog='"&amp;SUBSTITUTE(trim(B14),"'","''")&amp;"'")&amp;" and EnterpriseId="&amp;EntId&amp;"), (select max(TrackId) from Tracks where "&amp;if(trim(G14)="","ISRC='"&amp;F14&amp;"'","TrackVendorId='"&amp;SUBSTITUTE(trim(G14),"'","''")&amp;"'") &amp;" and EnterpriseId="&amp;EntId&amp;"), "&amp;E14&amp;", (NEXT VALUE FOR [AssetIdSequence]), null);
update Releases_Tracks set RevelatorExternalUsageTrackId=AssetId where TrackId=(select max(TrackId) from Tracks where "&amp;IF(F14="","TrackVendorId='"&amp;G14&amp;"'","ISRC='"&amp;F14&amp;"'")&amp;" and EnterpriseId="&amp;EntId&amp;");
Insert into TrackRecordingVersions values ((select max(TrackId) from Tracks where "&amp;IF(F14="","TrackVendorId='"&amp;G14&amp;"'","ISRC='"&amp;F14&amp;"'")&amp;" and EnterpriseId="&amp;EntId&amp;"),  "&amp;IF(F14="","null","'"&amp;F14&amp;"'")&amp;", 1, getdate());
Insert into TrackRecordingVersionsAudioFiles values ((select max(TrackRecordingVersionId) from TrackRecordingVersions where TrackId in (select max(TrackId) from Tracks where "&amp;IF(F14="","TrackVendorId='"&amp;G14&amp;"'","ISRC='"&amp;F14&amp;"'")&amp;" and EnterpriseId="&amp;EntId&amp;")), "&amp;if(M14="","null",if(G14="","(select AudioId from AudioFiles where Filename='"&amp;F14&amp;"."&amp;N14&amp;"' and ExternalUrl='"&amp;SUBSTITUTE(trim(M14),"'","''")&amp;"' and IsDownloadedFromExternalUrl=0)","(select AudioId from AudioFiles where Filename='"&amp;G14&amp;"."&amp;N14&amp;"' and ExternalUrl='"&amp;SUBSTITUTE(trim(M14),"'","''")&amp;"' and IsDownloadedFromExternalUrl=0)"))&amp;", "&amp;IFS(N14="","null",N14="wav","1",N14="flac","2")&amp;");
Insert into Track_TrackProperties values ((select max(TrackId) from Tracks where "&amp;IF(F14="","TrackVendorId='"&amp;G14&amp;"'","ISRC='"&amp;F14&amp;"'")&amp;" and EnterpriseId="&amp;EntId&amp;"),1);"</f>
        <v>Insert into Tracks VALUES(N'A Vontade de um Saiyajin', 371631, (select LabelId from Releases where UPC=789550780463 and EnterpriseId=647322), 'QZW9N2253482', null, null, null, null, null, null, null, (select AudioId from AudioFiles where Filename='QZW9N2253482.wav' and ExternalUrl='https://www.dropbox.com/scl/fi/yfb0luf7crjyhflcpkzrq/A-Vontade-de-um-Saiyajin-789550780463.flac?rlkey=if1dfncoxt9jrxji2rrfowthb&amp;st=zvoqks2d&amp;dl=1'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Filename='QZW9N2253482.flac' and ExternalUrl='https://www.dropbox.com/scl/fi/yfb0luf7crjyhflcpkzrq/A-Vontade-de-um-Saiyajin-789550780463.flac?rlkey=if1dfncoxt9jrxji2rrfowthb&amp;st=zvoqks2d&amp;dl=1' and IsDownloadedFromExternalUrl=0), null, null, null, null, null, (select PrimaryMusicStyleId from Releases where UPC=789550780463 and EnterpriseId=647322), (select SecondaryMusicStyleId from Releases where UPC=789550780463 and EnterpriseId=647322), null, 0, null, (select id from internal_TrackTypes where description='Original'), null, null, null, null, (NEXT VALUE FOR [AssetIdSequence]), null, 645898, 647322, 1); 
insert into Releases_Tracks values ( (select ReleaseId from Releases where UPC=789550780463 and EnterpriseId=647322), (select max(TrackId) from Tracks where ISRC='QZW9N2253482' and EnterpriseId=647322), 1, (NEXT VALUE FOR [AssetIdSequence]), null);
update Releases_Tracks set RevelatorExternalUsageTrackId=AssetId where TrackId=(select max(TrackId) from Tracks where ISRC='QZW9N2253482' and EnterpriseId=647322);
Insert into TrackRecordingVersions values ((select max(TrackId) from Tracks where ISRC='QZW9N2253482' and EnterpriseId=647322),  'QZW9N2253482', 1, getdate());
Insert into TrackRecordingVersionsAudioFiles values ((select max(TrackRecordingVersionId) from TrackRecordingVersions where TrackId in (select max(TrackId) from Tracks where ISRC='QZW9N2253482' and EnterpriseId=647322)), (select AudioId from AudioFiles where Filename='QZW9N2253482.flac' and ExternalUrl='https://www.dropbox.com/scl/fi/yfb0luf7crjyhflcpkzrq/A-Vontade-de-um-Saiyajin-789550780463.flac?rlkey=if1dfncoxt9jrxji2rrfowthb&amp;st=zvoqks2d&amp;dl=1' and IsDownloadedFromExternalUrl=0), 2);
Insert into Track_TrackProperties values ((select max(TrackId) from Tracks where ISRC='QZW9N2253482' and EnterpriseId=647322),1);</v>
      </c>
      <c r="U14" s="28" t="str">
        <f>VLOOKUP(F14,'6) Track_Artist(s)'!A:A,1,0)</f>
        <v>QZW9N2253482</v>
      </c>
    </row>
    <row r="15">
      <c r="A15" s="156">
        <v>7.8955085092E11</v>
      </c>
      <c r="B15" s="116"/>
      <c r="C15" s="143" t="str">
        <f t="array" ref="C15">ifs(and(isblank($A15),isblank($B15)),"", not(iserror(vlookup($A15&amp;$B15,'3) Release_Label'!$D:$D&amp;'3) Release_Label'!$E:$E,1,0))),vlookup($A15&amp;$B15,{'3) Release_Label'!$D:$D&amp;'3) Release_Label'!$E:$E,'3) Release_Label'!$F:$F},2,0), or(and(not(isblank($B15)),$B15=$B14,$A15&lt;&gt;$A14),and(not(isblank($A15)),$A15=$A14,$B15&lt;&gt;$B14)),"ID LISTS UNALIGNED",and($A15&lt;&gt;"",countif('3) Release_Label'!$D:$D,$A15)=0),"NO UPC MATCH in Release_Label",and($B15&lt;&gt;"",countif('3) Release_Label'!$E:$E,$B15)=0),"NO CATALOG ID MATCH in Release_Label",iserror(vlookup($A15&amp;$B15,'3) Release_Label'!$D:$D&amp;'3) Release_Label'!$E:$E,1,0)),"NO UPC-CATALOG ID pair MATCH in Release_Label" )</f>
        <v>Animes no Topo</v>
      </c>
      <c r="D15" s="143" t="str">
        <f t="array" ref="D15">ifs(and(isblank($A15),isblank($B15)),"", not(iserror(vlookup($A15&amp;$B15,'3) Release_Label'!$D:$D&amp;'3) Release_Label'!$E:$E,1,0))),vlookup($A15&amp;$B15,{'3) Release_Label'!$D:$D&amp;'3) Release_Label'!$E:$E,'3) Release_Label'!$H:$H},2,0), or(and(not(isblank($B15)),$B15=$B14,$A15&lt;&gt;$A14),and(not(isblank($A15)),$A15=$A14,$B15&lt;&gt;$B14)),"ID LISTS UNALIGNED",and($A15&lt;&gt;"",countif('3) Release_Label'!$D:$D,$A15)=0),"NO UPC MATCH in Release_Label",and($B15&lt;&gt;"",countif('3) Release_Label'!$E:$E,$B15)=0),"NO CATALOG ID MATCH in Release_Label",iserror(vlookup($A15&amp;$B15,'3) Release_Label'!$D:$D&amp;'3) Release_Label'!$E:$E,1,0)),"NO UPC-CATALOG ID pair MATCH in Release_Label" )</f>
        <v/>
      </c>
      <c r="E15" s="157">
        <f t="shared" si="1"/>
        <v>1</v>
      </c>
      <c r="F15" s="8" t="s">
        <v>720</v>
      </c>
      <c r="G15" s="116"/>
      <c r="H15" s="158" t="s">
        <v>203</v>
      </c>
      <c r="J15" s="8" t="s">
        <v>180</v>
      </c>
      <c r="K15" s="159" t="s">
        <v>697</v>
      </c>
      <c r="L15" s="8" t="s">
        <v>698</v>
      </c>
      <c r="M15" s="90" t="s">
        <v>721</v>
      </c>
      <c r="N15" s="8" t="s">
        <v>700</v>
      </c>
      <c r="O15" s="8"/>
      <c r="P15" s="8"/>
      <c r="Q15" s="8"/>
      <c r="R15" s="44" t="str">
        <f t="shared" si="2"/>
        <v>insert into AudioFiles VALUES (NEWID(),'QZW9N2265322.flac', '.flac', getdate(), null, 0, null, 'https://www.dropbox.com/scl/fi/2i0g79dc32b35u45ek151/Animes-no-Topo-789550850920.flac?rlkey=3w3fiwzojrf3l972myg9uurst&amp;st=oafd02s9&amp;dl=1', 0, null, null, null, null)</v>
      </c>
      <c r="S15" s="44" t="str">
        <f>"Insert into Tracks VALUES(N'"&amp;SUBSTITUTE(trim(H15),"'","''")&amp;"', 371631, "&amp;if(not(ISBLANK(A15)),"(select LabelId from Releases where UPC="&amp;A15&amp;" and EnterpriseId="&amp;EntId&amp;")","(select LabelId from Releases where Catalog='"&amp;SUBSTITUTE(trim(B15),"'","''")&amp;"' and EnterpriseId="&amp;EntId&amp;")")&amp;", "&amp;if(F15="", "null", "'"&amp;F15&amp;"'")&amp;", "&amp;if(I15="", "null","N'"&amp;SUBSTITUTE(trim(I15),"'","''")&amp;"'")&amp;", null, null, "&amp;if(G15="", "null","'"&amp;SUBSTITUTE(trim(G15),"'","''")&amp;"'")&amp;", null, null, null, "&amp;if(M15="","null",if(G15="","(select AudioId from AudioFiles where Filename='"&amp;F15&amp;".wav' and ExternalUrl='"&amp;SUBSTITUTE(trim(M15),"'","''")&amp;"' and IsDownloadedFromExternalUrl=0)","(select AudioId from AudioFiles where Filename='"&amp;G15&amp;".wav' and ExternalUrl='"&amp;SUBSTITUTE(trim(M15),"'","''")&amp;"' and IsDownloadedFromExternalUrl=0)"))&amp;", null, null, null, (select min(LanguageId) from Languages where LanguageName='"&amp;J15&amp;"' and IsValidMetadataLanguage=1), null, "&amp;if(K15="YES", 1,0)&amp;", getdate(), (select CreatedBy from Enterprises where EnterpriseId="&amp;EntId&amp;"), null, '34F4C88E-B410-461E-AD75-6C01536FDCD3', null, 0, null, null, null, null, "&amp;if(M15="","null",if(G15="","(select AudioId from AudioFiles where Filename='"&amp;F15&amp;".flac' and ExternalUrl='"&amp;SUBSTITUTE(trim(M15),"'","''")&amp;"' and IsDownloadedFromExternalUrl=0)","(select AudioId from AudioFiles where Filename='"&amp;G15&amp;".flac' and ExternalUrl='"&amp;SUBSTITUTE(trim(M15),"'","''")&amp;"' and IsDownloadedFromExternalUrl=0)"))&amp;", null, null, null, null, null, "&amp;if(not(ISBLANK(A15)),"(select PrimaryMusicStyleId from Releases where UPC="&amp;A15&amp;" and EnterpriseId="&amp;EntId&amp;")","(select PrimaryMusicStyleId from Releases where Catalog='"&amp;SUBSTITUTE(trim(B15),"'","''")&amp;"' and EnterpriseId="&amp;EntId&amp;")")&amp;", "&amp;if(not(ISBLANK(A15)),"(select SecondaryMusicStyleId from Releases where UPC="&amp;A15&amp;" and EnterpriseId="&amp;EntId&amp;")","(select SecondaryMusicStyleId from Releases where Catalog='"&amp;SUBSTITUTE(trim(B15),"'","''")&amp;"' and EnterpriseId="&amp;EntId&amp;")")&amp;", "&amp;IF(O15="","null",O15)&amp;", 0, null, (select id from internal_TrackTypes where description='"&amp;L15&amp;"'), null, null, null, null, (NEXT VALUE FOR [AssetIdSequence]), null, "&amp;TenantId&amp;", "&amp;EntId&amp;", "&amp;if(F15&lt;&gt;"",countif(F$5:F15,F15),countif(G$5:G15,G15))&amp;"); 
insert into Releases_Tracks values ( (select ReleaseId from Releases where "&amp;if(not(ISBLANK(A15)),"UPC="&amp;A15,"Catalog='"&amp;SUBSTITUTE(trim(B15),"'","''")&amp;"'")&amp;" and EnterpriseId="&amp;EntId&amp;"), (select max(TrackId) from Tracks where "&amp;if(trim(G15)="","ISRC='"&amp;F15&amp;"'","TrackVendorId='"&amp;SUBSTITUTE(trim(G15),"'","''")&amp;"'") &amp;" and EnterpriseId="&amp;EntId&amp;"), "&amp;E15&amp;", (NEXT VALUE FOR [AssetIdSequence]), null);
update Releases_Tracks set RevelatorExternalUsageTrackId=AssetId where TrackId=(select max(TrackId) from Tracks where "&amp;IF(F15="","TrackVendorId='"&amp;G15&amp;"'","ISRC='"&amp;F15&amp;"'")&amp;" and EnterpriseId="&amp;EntId&amp;");
Insert into TrackRecordingVersions values ((select max(TrackId) from Tracks where "&amp;IF(F15="","TrackVendorId='"&amp;G15&amp;"'","ISRC='"&amp;F15&amp;"'")&amp;" and EnterpriseId="&amp;EntId&amp;"),  "&amp;IF(F15="","null","'"&amp;F15&amp;"'")&amp;", 1, getdate());
Insert into TrackRecordingVersionsAudioFiles values ((select max(TrackRecordingVersionId) from TrackRecordingVersions where TrackId in (select max(TrackId) from Tracks where "&amp;IF(F15="","TrackVendorId='"&amp;G15&amp;"'","ISRC='"&amp;F15&amp;"'")&amp;" and EnterpriseId="&amp;EntId&amp;")), "&amp;if(M15="","null",if(G15="","(select AudioId from AudioFiles where Filename='"&amp;F15&amp;"."&amp;N15&amp;"' and ExternalUrl='"&amp;SUBSTITUTE(trim(M15),"'","''")&amp;"' and IsDownloadedFromExternalUrl=0)","(select AudioId from AudioFiles where Filename='"&amp;G15&amp;"."&amp;N15&amp;"' and ExternalUrl='"&amp;SUBSTITUTE(trim(M15),"'","''")&amp;"' and IsDownloadedFromExternalUrl=0)"))&amp;", "&amp;IFS(N15="","null",N15="wav","1",N15="flac","2")&amp;");
Insert into Track_TrackProperties values ((select max(TrackId) from Tracks where "&amp;IF(F15="","TrackVendorId='"&amp;G15&amp;"'","ISRC='"&amp;F15&amp;"'")&amp;" and EnterpriseId="&amp;EntId&amp;"),1);"</f>
        <v>Insert into Tracks VALUES(N'Animes no Topo', 371631, (select LabelId from Releases where UPC=789550850920 and EnterpriseId=647322), 'QZW9N2265322', null, null, null, null, null, null, null, (select AudioId from AudioFiles where Filename='QZW9N2265322.wav' and ExternalUrl='https://www.dropbox.com/scl/fi/2i0g79dc32b35u45ek151/Animes-no-Topo-789550850920.flac?rlkey=3w3fiwzojrf3l972myg9uurst&amp;st=oafd02s9&amp;dl=1'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Filename='QZW9N2265322.flac' and ExternalUrl='https://www.dropbox.com/scl/fi/2i0g79dc32b35u45ek151/Animes-no-Topo-789550850920.flac?rlkey=3w3fiwzojrf3l972myg9uurst&amp;st=oafd02s9&amp;dl=1' and IsDownloadedFromExternalUrl=0), null, null, null, null, null, (select PrimaryMusicStyleId from Releases where UPC=789550850920 and EnterpriseId=647322), (select SecondaryMusicStyleId from Releases where UPC=789550850920 and EnterpriseId=647322), null, 0, null, (select id from internal_TrackTypes where description='Original'), null, null, null, null, (NEXT VALUE FOR [AssetIdSequence]), null, 645898, 647322, 1); 
insert into Releases_Tracks values ( (select ReleaseId from Releases where UPC=789550850920 and EnterpriseId=647322), (select max(TrackId) from Tracks where ISRC='QZW9N2265322' and EnterpriseId=647322), 1, (NEXT VALUE FOR [AssetIdSequence]), null);
update Releases_Tracks set RevelatorExternalUsageTrackId=AssetId where TrackId=(select max(TrackId) from Tracks where ISRC='QZW9N2265322' and EnterpriseId=647322);
Insert into TrackRecordingVersions values ((select max(TrackId) from Tracks where ISRC='QZW9N2265322' and EnterpriseId=647322),  'QZW9N2265322', 1, getdate());
Insert into TrackRecordingVersionsAudioFiles values ((select max(TrackRecordingVersionId) from TrackRecordingVersions where TrackId in (select max(TrackId) from Tracks where ISRC='QZW9N2265322' and EnterpriseId=647322)), (select AudioId from AudioFiles where Filename='QZW9N2265322.flac' and ExternalUrl='https://www.dropbox.com/scl/fi/2i0g79dc32b35u45ek151/Animes-no-Topo-789550850920.flac?rlkey=3w3fiwzojrf3l972myg9uurst&amp;st=oafd02s9&amp;dl=1' and IsDownloadedFromExternalUrl=0), 2);
Insert into Track_TrackProperties values ((select max(TrackId) from Tracks where ISRC='QZW9N2265322' and EnterpriseId=647322),1);</v>
      </c>
      <c r="U15" s="28" t="str">
        <f>VLOOKUP(F15,'6) Track_Artist(s)'!A:A,1,0)</f>
        <v>QZW9N2265322</v>
      </c>
    </row>
    <row r="16">
      <c r="A16" s="156">
        <v>7.89550892579E11</v>
      </c>
      <c r="B16" s="116"/>
      <c r="C16" s="143" t="str">
        <f t="array" ref="C16">ifs(and(isblank($A16),isblank($B16)),"", not(iserror(vlookup($A16&amp;$B16,'3) Release_Label'!$D:$D&amp;'3) Release_Label'!$E:$E,1,0))),vlookup($A16&amp;$B16,{'3) Release_Label'!$D:$D&amp;'3) Release_Label'!$E:$E,'3) Release_Label'!$F:$F},2,0), or(and(not(isblank($B16)),$B16=#REF!,$A16&lt;&gt;#REF!),and(not(isblank($A16)),$A16=#REF!,$B16&lt;&gt;#REF!)),"ID LISTS UNALIGNED",and($A16&lt;&gt;"",countif('3) Release_Label'!$D:$D,$A16)=0),"NO UPC MATCH in Release_Label",and($B16&lt;&gt;"",countif('3) Release_Label'!$E:$E,$B16)=0),"NO CATALOG ID MATCH in Release_Label",iserror(vlookup($A16&amp;$B16,'3) Release_Label'!$D:$D&amp;'3) Release_Label'!$E:$E,1,0)),"NO UPC-CATALOG ID pair MATCH in Release_Label" )</f>
        <v>Rei do Drible</v>
      </c>
      <c r="D16" s="143" t="str">
        <f t="array" ref="D16">ifs(and(isblank($A16),isblank($B16)),"", not(iserror(vlookup($A16&amp;$B16,'3) Release_Label'!$D:$D&amp;'3) Release_Label'!$E:$E,1,0))),vlookup($A16&amp;$B16,{'3) Release_Label'!$D:$D&amp;'3) Release_Label'!$E:$E,'3) Release_Label'!$H:$H},2,0), or(and(not(isblank($B16)),$B16=#REF!,$A16&lt;&gt;#REF!),and(not(isblank($A16)),$A16=#REF!,$B16&lt;&gt;#REF!)),"ID LISTS UNALIGNED",and($A16&lt;&gt;"",countif('3) Release_Label'!$D:$D,$A16)=0),"NO UPC MATCH in Release_Label",and($B16&lt;&gt;"",countif('3) Release_Label'!$E:$E,$B16)=0),"NO CATALOG ID MATCH in Release_Label",iserror(vlookup($A16&amp;$B16,'3) Release_Label'!$D:$D&amp;'3) Release_Label'!$E:$E,1,0)),"NO UPC-CATALOG ID pair MATCH in Release_Label" )</f>
        <v/>
      </c>
      <c r="E16" s="157">
        <f t="shared" si="1"/>
        <v>1</v>
      </c>
      <c r="F16" s="8" t="s">
        <v>722</v>
      </c>
      <c r="G16" s="116"/>
      <c r="H16" s="158" t="s">
        <v>205</v>
      </c>
      <c r="J16" s="8" t="s">
        <v>180</v>
      </c>
      <c r="K16" s="159" t="s">
        <v>697</v>
      </c>
      <c r="L16" s="8" t="s">
        <v>698</v>
      </c>
      <c r="M16" s="90" t="s">
        <v>723</v>
      </c>
      <c r="N16" s="8" t="s">
        <v>700</v>
      </c>
      <c r="O16" s="8"/>
      <c r="P16" s="8"/>
      <c r="Q16" s="8"/>
      <c r="R16" s="44" t="str">
        <f t="shared" si="2"/>
        <v>insert into AudioFiles VALUES (NEWID(),'US7VG2301983.flac', '.flac', getdate(), null, 0, null, 'https://www.dropbox.com/scl/fi/n4qjyfi49tvr6n6amq1fi/Rei-do-Drible-789550892579.flac?rlkey=4m4c0kh5x1exgqu5pwyfnxx98&amp;st=8zsy3ghp&amp;dl=1', 0, null, null, null, null)</v>
      </c>
      <c r="S16" s="44" t="str">
        <f>"Insert into Tracks VALUES(N'"&amp;SUBSTITUTE(trim(H16),"'","''")&amp;"', 371631, "&amp;if(not(ISBLANK(A16)),"(select LabelId from Releases where UPC="&amp;A16&amp;" and EnterpriseId="&amp;EntId&amp;")","(select LabelId from Releases where Catalog='"&amp;SUBSTITUTE(trim(B16),"'","''")&amp;"' and EnterpriseId="&amp;EntId&amp;")")&amp;", "&amp;if(F16="", "null", "'"&amp;F16&amp;"'")&amp;", "&amp;if(I16="", "null","N'"&amp;SUBSTITUTE(trim(I16),"'","''")&amp;"'")&amp;", null, null, "&amp;if(G16="", "null","'"&amp;SUBSTITUTE(trim(G16),"'","''")&amp;"'")&amp;", null, null, null, "&amp;if(M16="","null",if(G16="","(select AudioId from AudioFiles where Filename='"&amp;F16&amp;".wav' and ExternalUrl='"&amp;SUBSTITUTE(trim(M16),"'","''")&amp;"' and IsDownloadedFromExternalUrl=0)","(select AudioId from AudioFiles where Filename='"&amp;G16&amp;".wav' and ExternalUrl='"&amp;SUBSTITUTE(trim(M16),"'","''")&amp;"' and IsDownloadedFromExternalUrl=0)"))&amp;", null, null, null, (select min(LanguageId) from Languages where LanguageName='"&amp;J16&amp;"' and IsValidMetadataLanguage=1), null, "&amp;if(K16="YES", 1,0)&amp;", getdate(), (select CreatedBy from Enterprises where EnterpriseId="&amp;EntId&amp;"), null, '34F4C88E-B410-461E-AD75-6C01536FDCD3', null, 0, null, null, null, null, "&amp;if(M16="","null",if(G16="","(select AudioId from AudioFiles where Filename='"&amp;F16&amp;".flac' and ExternalUrl='"&amp;SUBSTITUTE(trim(M16),"'","''")&amp;"' and IsDownloadedFromExternalUrl=0)","(select AudioId from AudioFiles where Filename='"&amp;G16&amp;".flac' and ExternalUrl='"&amp;SUBSTITUTE(trim(M16),"'","''")&amp;"' and IsDownloadedFromExternalUrl=0)"))&amp;", null, null, null, null, null, "&amp;if(not(ISBLANK(A16)),"(select PrimaryMusicStyleId from Releases where UPC="&amp;A16&amp;" and EnterpriseId="&amp;EntId&amp;")","(select PrimaryMusicStyleId from Releases where Catalog='"&amp;SUBSTITUTE(trim(B16),"'","''")&amp;"' and EnterpriseId="&amp;EntId&amp;")")&amp;", "&amp;if(not(ISBLANK(A16)),"(select SecondaryMusicStyleId from Releases where UPC="&amp;A16&amp;" and EnterpriseId="&amp;EntId&amp;")","(select SecondaryMusicStyleId from Releases where Catalog='"&amp;SUBSTITUTE(trim(B16),"'","''")&amp;"' and EnterpriseId="&amp;EntId&amp;")")&amp;", "&amp;IF(O16="","null",O16)&amp;", 0, null, (select id from internal_TrackTypes where description='"&amp;L16&amp;"'), null, null, null, null, (NEXT VALUE FOR [AssetIdSequence]), null, "&amp;TenantId&amp;", "&amp;EntId&amp;", "&amp;if(F16&lt;&gt;"",countif(F$5:F16,F16),countif(G$5:G16,G16))&amp;"); 
insert into Releases_Tracks values ( (select ReleaseId from Releases where "&amp;if(not(ISBLANK(A16)),"UPC="&amp;A16,"Catalog='"&amp;SUBSTITUTE(trim(B16),"'","''")&amp;"'")&amp;" and EnterpriseId="&amp;EntId&amp;"), (select max(TrackId) from Tracks where "&amp;if(trim(G16)="","ISRC='"&amp;F16&amp;"'","TrackVendorId='"&amp;SUBSTITUTE(trim(G16),"'","''")&amp;"'") &amp;" and EnterpriseId="&amp;EntId&amp;"), "&amp;E16&amp;", (NEXT VALUE FOR [AssetIdSequence]), null);
update Releases_Tracks set RevelatorExternalUsageTrackId=AssetId where TrackId=(select max(TrackId) from Tracks where "&amp;IF(F16="","TrackVendorId='"&amp;G16&amp;"'","ISRC='"&amp;F16&amp;"'")&amp;" and EnterpriseId="&amp;EntId&amp;");
Insert into TrackRecordingVersions values ((select max(TrackId) from Tracks where "&amp;IF(F16="","TrackVendorId='"&amp;G16&amp;"'","ISRC='"&amp;F16&amp;"'")&amp;" and EnterpriseId="&amp;EntId&amp;"),  "&amp;IF(F16="","null","'"&amp;F16&amp;"'")&amp;", 1, getdate());
Insert into TrackRecordingVersionsAudioFiles values ((select max(TrackRecordingVersionId) from TrackRecordingVersions where TrackId in (select max(TrackId) from Tracks where "&amp;IF(F16="","TrackVendorId='"&amp;G16&amp;"'","ISRC='"&amp;F16&amp;"'")&amp;" and EnterpriseId="&amp;EntId&amp;")), "&amp;if(M16="","null",if(G16="","(select AudioId from AudioFiles where Filename='"&amp;F16&amp;"."&amp;N16&amp;"' and ExternalUrl='"&amp;SUBSTITUTE(trim(M16),"'","''")&amp;"' and IsDownloadedFromExternalUrl=0)","(select AudioId from AudioFiles where Filename='"&amp;G16&amp;"."&amp;N16&amp;"' and ExternalUrl='"&amp;SUBSTITUTE(trim(M16),"'","''")&amp;"' and IsDownloadedFromExternalUrl=0)"))&amp;", "&amp;IFS(N16="","null",N16="wav","1",N16="flac","2")&amp;");
Insert into Track_TrackProperties values ((select max(TrackId) from Tracks where "&amp;IF(F16="","TrackVendorId='"&amp;G16&amp;"'","ISRC='"&amp;F16&amp;"'")&amp;" and EnterpriseId="&amp;EntId&amp;"),1);"</f>
        <v>Insert into Tracks VALUES(N'Rei do Drible', 371631, (select LabelId from Releases where UPC=789550892579 and EnterpriseId=647322), 'US7VG2301983', null, null, null, null, null, null, null, (select AudioId from AudioFiles where Filename='US7VG2301983.wav' and ExternalUrl='https://www.dropbox.com/scl/fi/n4qjyfi49tvr6n6amq1fi/Rei-do-Drible-789550892579.flac?rlkey=4m4c0kh5x1exgqu5pwyfnxx98&amp;st=8zsy3ghp&amp;dl=1'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Filename='US7VG2301983.flac' and ExternalUrl='https://www.dropbox.com/scl/fi/n4qjyfi49tvr6n6amq1fi/Rei-do-Drible-789550892579.flac?rlkey=4m4c0kh5x1exgqu5pwyfnxx98&amp;st=8zsy3ghp&amp;dl=1' and IsDownloadedFromExternalUrl=0), null, null, null, null, null, (select PrimaryMusicStyleId from Releases where UPC=789550892579 and EnterpriseId=647322), (select SecondaryMusicStyleId from Releases where UPC=789550892579 and EnterpriseId=647322), null, 0, null, (select id from internal_TrackTypes where description='Original'), null, null, null, null, (NEXT VALUE FOR [AssetIdSequence]), null, 645898, 647322, 1); 
insert into Releases_Tracks values ( (select ReleaseId from Releases where UPC=789550892579 and EnterpriseId=647322), (select max(TrackId) from Tracks where ISRC='US7VG2301983' and EnterpriseId=647322), 1, (NEXT VALUE FOR [AssetIdSequence]), null);
update Releases_Tracks set RevelatorExternalUsageTrackId=AssetId where TrackId=(select max(TrackId) from Tracks where ISRC='US7VG2301983' and EnterpriseId=647322);
Insert into TrackRecordingVersions values ((select max(TrackId) from Tracks where ISRC='US7VG2301983' and EnterpriseId=647322),  'US7VG2301983', 1, getdate());
Insert into TrackRecordingVersionsAudioFiles values ((select max(TrackRecordingVersionId) from TrackRecordingVersions where TrackId in (select max(TrackId) from Tracks where ISRC='US7VG2301983' and EnterpriseId=647322)), (select AudioId from AudioFiles where Filename='US7VG2301983.flac' and ExternalUrl='https://www.dropbox.com/scl/fi/n4qjyfi49tvr6n6amq1fi/Rei-do-Drible-789550892579.flac?rlkey=4m4c0kh5x1exgqu5pwyfnxx98&amp;st=8zsy3ghp&amp;dl=1' and IsDownloadedFromExternalUrl=0), 2);
Insert into Track_TrackProperties values ((select max(TrackId) from Tracks where ISRC='US7VG2301983' and EnterpriseId=647322),1);</v>
      </c>
      <c r="U16" s="28" t="str">
        <f>VLOOKUP(F16,'6) Track_Artist(s)'!A:A,1,0)</f>
        <v>US7VG2301983</v>
      </c>
    </row>
    <row r="17">
      <c r="A17" s="156">
        <v>7.04522504014E11</v>
      </c>
      <c r="B17" s="116"/>
      <c r="C17" s="143" t="str">
        <f t="array" ref="C17">ifs(and(isblank($A17),isblank($B17)),"", not(iserror(vlookup($A17&amp;$B17,'3) Release_Label'!$D:$D&amp;'3) Release_Label'!$E:$E,1,0))),vlookup($A17&amp;$B17,{'3) Release_Label'!$D:$D&amp;'3) Release_Label'!$E:$E,'3) Release_Label'!$F:$F},2,0), or(and(not(isblank($B17)),$B17=#REF!,$A17&lt;&gt;#REF!),and(not(isblank($A17)),$A17=#REF!,$B17&lt;&gt;#REF!)),"ID LISTS UNALIGNED",and($A17&lt;&gt;"",countif('3) Release_Label'!$D:$D,$A17)=0),"NO UPC MATCH in Release_Label",and($B17&lt;&gt;"",countif('3) Release_Label'!$E:$E,$B17)=0),"NO CATALOG ID MATCH in Release_Label",iserror(vlookup($A17&amp;$B17,'3) Release_Label'!$D:$D&amp;'3) Release_Label'!$E:$E,1,0)),"NO UPC-CATALOG ID pair MATCH in Release_Label" )</f>
        <v>Força e Talento</v>
      </c>
      <c r="D17" s="143" t="str">
        <f t="array" ref="D17">ifs(and(isblank($A17),isblank($B17)),"", not(iserror(vlookup($A17&amp;$B17,'3) Release_Label'!$D:$D&amp;'3) Release_Label'!$E:$E,1,0))),vlookup($A17&amp;$B17,{'3) Release_Label'!$D:$D&amp;'3) Release_Label'!$E:$E,'3) Release_Label'!$H:$H},2,0), or(and(not(isblank($B17)),$B17=#REF!,$A17&lt;&gt;#REF!),and(not(isblank($A17)),$A17=#REF!,$B17&lt;&gt;#REF!)),"ID LISTS UNALIGNED",and($A17&lt;&gt;"",countif('3) Release_Label'!$D:$D,$A17)=0),"NO UPC MATCH in Release_Label",and($B17&lt;&gt;"",countif('3) Release_Label'!$E:$E,$B17)=0),"NO CATALOG ID MATCH in Release_Label",iserror(vlookup($A17&amp;$B17,'3) Release_Label'!$D:$D&amp;'3) Release_Label'!$E:$E,1,0)),"NO UPC-CATALOG ID pair MATCH in Release_Label" )</f>
        <v/>
      </c>
      <c r="E17" s="157">
        <f t="shared" si="1"/>
        <v>1</v>
      </c>
      <c r="F17" s="8" t="s">
        <v>724</v>
      </c>
      <c r="G17" s="116"/>
      <c r="H17" s="158" t="s">
        <v>207</v>
      </c>
      <c r="J17" s="8" t="s">
        <v>180</v>
      </c>
      <c r="K17" s="159" t="s">
        <v>697</v>
      </c>
      <c r="L17" s="8" t="s">
        <v>698</v>
      </c>
      <c r="M17" s="90" t="s">
        <v>725</v>
      </c>
      <c r="N17" s="8" t="s">
        <v>700</v>
      </c>
      <c r="O17" s="8"/>
      <c r="P17" s="8"/>
      <c r="Q17" s="8"/>
      <c r="R17" s="44" t="str">
        <f t="shared" si="2"/>
        <v>insert into AudioFiles VALUES (NEWID(),'US7VG2319987.flac', '.flac', getdate(), null, 0, null, 'https://www.dropbox.com/scl/fi/8lvcwkuqiavovqwli9kc2/For-a-e-Talento-704522504014.flac?rlkey=h2vjws1utap66037ibfkot9kw&amp;st=u2wjx6xo&amp;dl=1', 0, null, null, null, null)</v>
      </c>
      <c r="S17" s="44" t="str">
        <f>"Insert into Tracks VALUES(N'"&amp;SUBSTITUTE(trim(H17),"'","''")&amp;"', 371631, "&amp;if(not(ISBLANK(A17)),"(select LabelId from Releases where UPC="&amp;A17&amp;" and EnterpriseId="&amp;EntId&amp;")","(select LabelId from Releases where Catalog='"&amp;SUBSTITUTE(trim(B17),"'","''")&amp;"' and EnterpriseId="&amp;EntId&amp;")")&amp;", "&amp;if(F17="", "null", "'"&amp;F17&amp;"'")&amp;", "&amp;if(I17="", "null","N'"&amp;SUBSTITUTE(trim(I17),"'","''")&amp;"'")&amp;", null, null, "&amp;if(G17="", "null","'"&amp;SUBSTITUTE(trim(G17),"'","''")&amp;"'")&amp;", null, null, null, "&amp;if(M17="","null",if(G17="","(select AudioId from AudioFiles where Filename='"&amp;F17&amp;".wav' and ExternalUrl='"&amp;SUBSTITUTE(trim(M17),"'","''")&amp;"' and IsDownloadedFromExternalUrl=0)","(select AudioId from AudioFiles where Filename='"&amp;G17&amp;".wav' and ExternalUrl='"&amp;SUBSTITUTE(trim(M17),"'","''")&amp;"' and IsDownloadedFromExternalUrl=0)"))&amp;", null, null, null, (select min(LanguageId) from Languages where LanguageName='"&amp;J17&amp;"' and IsValidMetadataLanguage=1), null, "&amp;if(K17="YES", 1,0)&amp;", getdate(), (select CreatedBy from Enterprises where EnterpriseId="&amp;EntId&amp;"), null, '34F4C88E-B410-461E-AD75-6C01536FDCD3', null, 0, null, null, null, null, "&amp;if(M17="","null",if(G17="","(select AudioId from AudioFiles where Filename='"&amp;F17&amp;".flac' and ExternalUrl='"&amp;SUBSTITUTE(trim(M17),"'","''")&amp;"' and IsDownloadedFromExternalUrl=0)","(select AudioId from AudioFiles where Filename='"&amp;G17&amp;".flac' and ExternalUrl='"&amp;SUBSTITUTE(trim(M17),"'","''")&amp;"' and IsDownloadedFromExternalUrl=0)"))&amp;", null, null, null, null, null, "&amp;if(not(ISBLANK(A17)),"(select PrimaryMusicStyleId from Releases where UPC="&amp;A17&amp;" and EnterpriseId="&amp;EntId&amp;")","(select PrimaryMusicStyleId from Releases where Catalog='"&amp;SUBSTITUTE(trim(B17),"'","''")&amp;"' and EnterpriseId="&amp;EntId&amp;")")&amp;", "&amp;if(not(ISBLANK(A17)),"(select SecondaryMusicStyleId from Releases where UPC="&amp;A17&amp;" and EnterpriseId="&amp;EntId&amp;")","(select SecondaryMusicStyleId from Releases where Catalog='"&amp;SUBSTITUTE(trim(B17),"'","''")&amp;"' and EnterpriseId="&amp;EntId&amp;")")&amp;", "&amp;IF(O17="","null",O17)&amp;", 0, null, (select id from internal_TrackTypes where description='"&amp;L17&amp;"'), null, null, null, null, (NEXT VALUE FOR [AssetIdSequence]), null, "&amp;TenantId&amp;", "&amp;EntId&amp;", "&amp;if(F17&lt;&gt;"",countif(F$5:F17,F17),countif(G$5:G17,G17))&amp;"); 
insert into Releases_Tracks values ( (select ReleaseId from Releases where "&amp;if(not(ISBLANK(A17)),"UPC="&amp;A17,"Catalog='"&amp;SUBSTITUTE(trim(B17),"'","''")&amp;"'")&amp;" and EnterpriseId="&amp;EntId&amp;"), (select max(TrackId) from Tracks where "&amp;if(trim(G17)="","ISRC='"&amp;F17&amp;"'","TrackVendorId='"&amp;SUBSTITUTE(trim(G17),"'","''")&amp;"'") &amp;" and EnterpriseId="&amp;EntId&amp;"), "&amp;E17&amp;", (NEXT VALUE FOR [AssetIdSequence]), null);
update Releases_Tracks set RevelatorExternalUsageTrackId=AssetId where TrackId=(select max(TrackId) from Tracks where "&amp;IF(F17="","TrackVendorId='"&amp;G17&amp;"'","ISRC='"&amp;F17&amp;"'")&amp;" and EnterpriseId="&amp;EntId&amp;");
Insert into TrackRecordingVersions values ((select max(TrackId) from Tracks where "&amp;IF(F17="","TrackVendorId='"&amp;G17&amp;"'","ISRC='"&amp;F17&amp;"'")&amp;" and EnterpriseId="&amp;EntId&amp;"),  "&amp;IF(F17="","null","'"&amp;F17&amp;"'")&amp;", 1, getdate());
Insert into TrackRecordingVersionsAudioFiles values ((select max(TrackRecordingVersionId) from TrackRecordingVersions where TrackId in (select max(TrackId) from Tracks where "&amp;IF(F17="","TrackVendorId='"&amp;G17&amp;"'","ISRC='"&amp;F17&amp;"'")&amp;" and EnterpriseId="&amp;EntId&amp;")), "&amp;if(M17="","null",if(G17="","(select AudioId from AudioFiles where Filename='"&amp;F17&amp;"."&amp;N17&amp;"' and ExternalUrl='"&amp;SUBSTITUTE(trim(M17),"'","''")&amp;"' and IsDownloadedFromExternalUrl=0)","(select AudioId from AudioFiles where Filename='"&amp;G17&amp;"."&amp;N17&amp;"' and ExternalUrl='"&amp;SUBSTITUTE(trim(M17),"'","''")&amp;"' and IsDownloadedFromExternalUrl=0)"))&amp;", "&amp;IFS(N17="","null",N17="wav","1",N17="flac","2")&amp;");
Insert into Track_TrackProperties values ((select max(TrackId) from Tracks where "&amp;IF(F17="","TrackVendorId='"&amp;G17&amp;"'","ISRC='"&amp;F17&amp;"'")&amp;" and EnterpriseId="&amp;EntId&amp;"),1);"</f>
        <v>Insert into Tracks VALUES(N'Força e Talento', 371631, (select LabelId from Releases where UPC=704522504014 and EnterpriseId=647322), 'US7VG2319987', null, null, null, null, null, null, null, (select AudioId from AudioFiles where Filename='US7VG2319987.wav' and ExternalUrl='https://www.dropbox.com/scl/fi/8lvcwkuqiavovqwli9kc2/For-a-e-Talento-704522504014.flac?rlkey=h2vjws1utap66037ibfkot9kw&amp;st=u2wjx6xo&amp;dl=1'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Filename='US7VG2319987.flac' and ExternalUrl='https://www.dropbox.com/scl/fi/8lvcwkuqiavovqwli9kc2/For-a-e-Talento-704522504014.flac?rlkey=h2vjws1utap66037ibfkot9kw&amp;st=u2wjx6xo&amp;dl=1' and IsDownloadedFromExternalUrl=0), null, null, null, null, null, (select PrimaryMusicStyleId from Releases where UPC=704522504014 and EnterpriseId=647322), (select SecondaryMusicStyleId from Releases where UPC=704522504014 and EnterpriseId=647322), null, 0, null, (select id from internal_TrackTypes where description='Original'), null, null, null, null, (NEXT VALUE FOR [AssetIdSequence]), null, 645898, 647322, 1); 
insert into Releases_Tracks values ( (select ReleaseId from Releases where UPC=704522504014 and EnterpriseId=647322), (select max(TrackId) from Tracks where ISRC='US7VG2319987' and EnterpriseId=647322), 1, (NEXT VALUE FOR [AssetIdSequence]), null);
update Releases_Tracks set RevelatorExternalUsageTrackId=AssetId where TrackId=(select max(TrackId) from Tracks where ISRC='US7VG2319987' and EnterpriseId=647322);
Insert into TrackRecordingVersions values ((select max(TrackId) from Tracks where ISRC='US7VG2319987' and EnterpriseId=647322),  'US7VG2319987', 1, getdate());
Insert into TrackRecordingVersionsAudioFiles values ((select max(TrackRecordingVersionId) from TrackRecordingVersions where TrackId in (select max(TrackId) from Tracks where ISRC='US7VG2319987' and EnterpriseId=647322)), (select AudioId from AudioFiles where Filename='US7VG2319987.flac' and ExternalUrl='https://www.dropbox.com/scl/fi/8lvcwkuqiavovqwli9kc2/For-a-e-Talento-704522504014.flac?rlkey=h2vjws1utap66037ibfkot9kw&amp;st=u2wjx6xo&amp;dl=1' and IsDownloadedFromExternalUrl=0), 2);
Insert into Track_TrackProperties values ((select max(TrackId) from Tracks where ISRC='US7VG2319987' and EnterpriseId=647322),1);</v>
      </c>
      <c r="U17" s="28" t="str">
        <f>VLOOKUP(F17,'6) Track_Artist(s)'!A:A,1,0)</f>
        <v>US7VG2319987</v>
      </c>
    </row>
    <row r="18">
      <c r="A18" s="156">
        <v>7.04522572761E11</v>
      </c>
      <c r="B18" s="116"/>
      <c r="C18" s="143" t="str">
        <f t="array" ref="C18">ifs(and(isblank($A18),isblank($B18)),"", not(iserror(vlookup($A18&amp;$B18,'3) Release_Label'!$D:$D&amp;'3) Release_Label'!$E:$E,1,0))),vlookup($A18&amp;$B18,{'3) Release_Label'!$D:$D&amp;'3) Release_Label'!$E:$E,'3) Release_Label'!$F:$F},2,0), or(and(not(isblank($B18)),$B18=$B17,$A18&lt;&gt;$A17),and(not(isblank($A18)),$A18=$A17,$B18&lt;&gt;$B17)),"ID LISTS UNALIGNED",and($A18&lt;&gt;"",countif('3) Release_Label'!$D:$D,$A18)=0),"NO UPC MATCH in Release_Label",and($B18&lt;&gt;"",countif('3) Release_Label'!$E:$E,$B18)=0),"NO CATALOG ID MATCH in Release_Label",iserror(vlookup($A18&amp;$B18,'3) Release_Label'!$D:$D&amp;'3) Release_Label'!$E:$E,1,0)),"NO UPC-CATALOG ID pair MATCH in Release_Label" )</f>
        <v>O Rei da Decisão</v>
      </c>
      <c r="D18" s="143" t="str">
        <f t="array" ref="D18">ifs(and(isblank($A18),isblank($B18)),"", not(iserror(vlookup($A18&amp;$B18,'3) Release_Label'!$D:$D&amp;'3) Release_Label'!$E:$E,1,0))),vlookup($A18&amp;$B18,{'3) Release_Label'!$D:$D&amp;'3) Release_Label'!$E:$E,'3) Release_Label'!$H:$H},2,0), or(and(not(isblank($B18)),$B18=$B17,$A18&lt;&gt;$A17),and(not(isblank($A18)),$A18=$A17,$B18&lt;&gt;$B17)),"ID LISTS UNALIGNED",and($A18&lt;&gt;"",countif('3) Release_Label'!$D:$D,$A18)=0),"NO UPC MATCH in Release_Label",and($B18&lt;&gt;"",countif('3) Release_Label'!$E:$E,$B18)=0),"NO CATALOG ID MATCH in Release_Label",iserror(vlookup($A18&amp;$B18,'3) Release_Label'!$D:$D&amp;'3) Release_Label'!$E:$E,1,0)),"NO UPC-CATALOG ID pair MATCH in Release_Label" )</f>
        <v/>
      </c>
      <c r="E18" s="157">
        <f t="shared" si="1"/>
        <v>1</v>
      </c>
      <c r="F18" s="8" t="s">
        <v>726</v>
      </c>
      <c r="G18" s="116"/>
      <c r="H18" s="158" t="s">
        <v>209</v>
      </c>
      <c r="J18" s="8" t="s">
        <v>180</v>
      </c>
      <c r="K18" s="159" t="s">
        <v>697</v>
      </c>
      <c r="L18" s="8" t="s">
        <v>698</v>
      </c>
      <c r="M18" s="90" t="s">
        <v>727</v>
      </c>
      <c r="N18" s="8" t="s">
        <v>700</v>
      </c>
      <c r="O18" s="20"/>
      <c r="P18" s="20"/>
      <c r="R18" s="44" t="str">
        <f t="shared" si="2"/>
        <v>insert into AudioFiles VALUES (NEWID(),'US7VG2330947.flac', '.flac', getdate(), null, 0, null, 'https://www.dropbox.com/scl/fi/s6dcotz5x51fz1hkruptl/O-Rei-da-Decis-o-704522572761.flac?rlkey=ollb3avc7lnziipblrwxqrv93&amp;st=d7agecao&amp;dl=1', 0, null, null, null, null)</v>
      </c>
      <c r="S18" s="44" t="str">
        <f>"Insert into Tracks VALUES(N'"&amp;SUBSTITUTE(trim(H18),"'","''")&amp;"', 371631, "&amp;if(not(ISBLANK(A18)),"(select LabelId from Releases where UPC="&amp;A18&amp;" and EnterpriseId="&amp;EntId&amp;")","(select LabelId from Releases where Catalog='"&amp;SUBSTITUTE(trim(B18),"'","''")&amp;"' and EnterpriseId="&amp;EntId&amp;")")&amp;", "&amp;if(F18="", "null", "'"&amp;F18&amp;"'")&amp;", "&amp;if(I18="", "null","N'"&amp;SUBSTITUTE(trim(I18),"'","''")&amp;"'")&amp;", null, null, "&amp;if(G18="", "null","'"&amp;SUBSTITUTE(trim(G18),"'","''")&amp;"'")&amp;", null, null, null, "&amp;if(M18="","null",if(G18="","(select AudioId from AudioFiles where Filename='"&amp;F18&amp;".wav' and ExternalUrl='"&amp;SUBSTITUTE(trim(M18),"'","''")&amp;"' and IsDownloadedFromExternalUrl=0)","(select AudioId from AudioFiles where Filename='"&amp;G18&amp;".wav' and ExternalUrl='"&amp;SUBSTITUTE(trim(M18),"'","''")&amp;"' and IsDownloadedFromExternalUrl=0)"))&amp;", null, null, null, (select min(LanguageId) from Languages where LanguageName='"&amp;J18&amp;"' and IsValidMetadataLanguage=1), null, "&amp;if(K18="YES", 1,0)&amp;", getdate(), (select CreatedBy from Enterprises where EnterpriseId="&amp;EntId&amp;"), null, '34F4C88E-B410-461E-AD75-6C01536FDCD3', null, 0, null, null, null, null, "&amp;if(M18="","null",if(G18="","(select AudioId from AudioFiles where Filename='"&amp;F18&amp;".flac' and ExternalUrl='"&amp;SUBSTITUTE(trim(M18),"'","''")&amp;"' and IsDownloadedFromExternalUrl=0)","(select AudioId from AudioFiles where Filename='"&amp;G18&amp;".flac' and ExternalUrl='"&amp;SUBSTITUTE(trim(M18),"'","''")&amp;"' and IsDownloadedFromExternalUrl=0)"))&amp;", null, null, null, null, null, "&amp;if(not(ISBLANK(A18)),"(select PrimaryMusicStyleId from Releases where UPC="&amp;A18&amp;" and EnterpriseId="&amp;EntId&amp;")","(select PrimaryMusicStyleId from Releases where Catalog='"&amp;SUBSTITUTE(trim(B18),"'","''")&amp;"' and EnterpriseId="&amp;EntId&amp;")")&amp;", "&amp;if(not(ISBLANK(A18)),"(select SecondaryMusicStyleId from Releases where UPC="&amp;A18&amp;" and EnterpriseId="&amp;EntId&amp;")","(select SecondaryMusicStyleId from Releases where Catalog='"&amp;SUBSTITUTE(trim(B18),"'","''")&amp;"' and EnterpriseId="&amp;EntId&amp;")")&amp;", "&amp;IF(O18="","null",O18)&amp;", 0, null, (select id from internal_TrackTypes where description='"&amp;L18&amp;"'), null, null, null, null, (NEXT VALUE FOR [AssetIdSequence]), null, "&amp;TenantId&amp;", "&amp;EntId&amp;", "&amp;if(F18&lt;&gt;"",countif(F$5:F18,F18),countif(G$5:G18,G18))&amp;"); 
insert into Releases_Tracks values ( (select ReleaseId from Releases where "&amp;if(not(ISBLANK(A18)),"UPC="&amp;A18,"Catalog='"&amp;SUBSTITUTE(trim(B18),"'","''")&amp;"'")&amp;" and EnterpriseId="&amp;EntId&amp;"), (select max(TrackId) from Tracks where "&amp;if(trim(G18)="","ISRC='"&amp;F18&amp;"'","TrackVendorId='"&amp;SUBSTITUTE(trim(G18),"'","''")&amp;"'") &amp;" and EnterpriseId="&amp;EntId&amp;"), "&amp;E18&amp;", (NEXT VALUE FOR [AssetIdSequence]), null);
update Releases_Tracks set RevelatorExternalUsageTrackId=AssetId where TrackId=(select max(TrackId) from Tracks where "&amp;IF(F18="","TrackVendorId='"&amp;G18&amp;"'","ISRC='"&amp;F18&amp;"'")&amp;" and EnterpriseId="&amp;EntId&amp;");
Insert into TrackRecordingVersions values ((select max(TrackId) from Tracks where "&amp;IF(F18="","TrackVendorId='"&amp;G18&amp;"'","ISRC='"&amp;F18&amp;"'")&amp;" and EnterpriseId="&amp;EntId&amp;"),  "&amp;IF(F18="","null","'"&amp;F18&amp;"'")&amp;", 1, getdate());
Insert into TrackRecordingVersionsAudioFiles values ((select max(TrackRecordingVersionId) from TrackRecordingVersions where TrackId in (select max(TrackId) from Tracks where "&amp;IF(F18="","TrackVendorId='"&amp;G18&amp;"'","ISRC='"&amp;F18&amp;"'")&amp;" and EnterpriseId="&amp;EntId&amp;")), "&amp;if(M18="","null",if(G18="","(select AudioId from AudioFiles where Filename='"&amp;F18&amp;"."&amp;N18&amp;"' and ExternalUrl='"&amp;SUBSTITUTE(trim(M18),"'","''")&amp;"' and IsDownloadedFromExternalUrl=0)","(select AudioId from AudioFiles where Filename='"&amp;G18&amp;"."&amp;N18&amp;"' and ExternalUrl='"&amp;SUBSTITUTE(trim(M18),"'","''")&amp;"' and IsDownloadedFromExternalUrl=0)"))&amp;", "&amp;IFS(N18="","null",N18="wav","1",N18="flac","2")&amp;");
Insert into Track_TrackProperties values ((select max(TrackId) from Tracks where "&amp;IF(F18="","TrackVendorId='"&amp;G18&amp;"'","ISRC='"&amp;F18&amp;"'")&amp;" and EnterpriseId="&amp;EntId&amp;"),1);"</f>
        <v>Insert into Tracks VALUES(N'O Rei da Decisão', 371631, (select LabelId from Releases where UPC=704522572761 and EnterpriseId=647322), 'US7VG2330947', null, null, null, null, null, null, null, (select AudioId from AudioFiles where Filename='US7VG2330947.wav' and ExternalUrl='https://www.dropbox.com/scl/fi/s6dcotz5x51fz1hkruptl/O-Rei-da-Decis-o-704522572761.flac?rlkey=ollb3avc7lnziipblrwxqrv93&amp;st=d7agecao&amp;dl=1'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Filename='US7VG2330947.flac' and ExternalUrl='https://www.dropbox.com/scl/fi/s6dcotz5x51fz1hkruptl/O-Rei-da-Decis-o-704522572761.flac?rlkey=ollb3avc7lnziipblrwxqrv93&amp;st=d7agecao&amp;dl=1' and IsDownloadedFromExternalUrl=0), null, null, null, null, null, (select PrimaryMusicStyleId from Releases where UPC=704522572761 and EnterpriseId=647322), (select SecondaryMusicStyleId from Releases where UPC=704522572761 and EnterpriseId=647322), null, 0, null, (select id from internal_TrackTypes where description='Original'), null, null, null, null, (NEXT VALUE FOR [AssetIdSequence]), null, 645898, 647322, 1); 
insert into Releases_Tracks values ( (select ReleaseId from Releases where UPC=704522572761 and EnterpriseId=647322), (select max(TrackId) from Tracks where ISRC='US7VG2330947' and EnterpriseId=647322), 1, (NEXT VALUE FOR [AssetIdSequence]), null);
update Releases_Tracks set RevelatorExternalUsageTrackId=AssetId where TrackId=(select max(TrackId) from Tracks where ISRC='US7VG2330947' and EnterpriseId=647322);
Insert into TrackRecordingVersions values ((select max(TrackId) from Tracks where ISRC='US7VG2330947' and EnterpriseId=647322),  'US7VG2330947', 1, getdate());
Insert into TrackRecordingVersionsAudioFiles values ((select max(TrackRecordingVersionId) from TrackRecordingVersions where TrackId in (select max(TrackId) from Tracks where ISRC='US7VG2330947' and EnterpriseId=647322)), (select AudioId from AudioFiles where Filename='US7VG2330947.flac' and ExternalUrl='https://www.dropbox.com/scl/fi/s6dcotz5x51fz1hkruptl/O-Rei-da-Decis-o-704522572761.flac?rlkey=ollb3avc7lnziipblrwxqrv93&amp;st=d7agecao&amp;dl=1' and IsDownloadedFromExternalUrl=0), 2);
Insert into Track_TrackProperties values ((select max(TrackId) from Tracks where ISRC='US7VG2330947' and EnterpriseId=647322),1);</v>
      </c>
      <c r="U18" s="28" t="str">
        <f>VLOOKUP(F18,'6) Track_Artist(s)'!A:A,1,0)</f>
        <v>US7VG2330947</v>
      </c>
    </row>
    <row r="19">
      <c r="A19" s="156">
        <v>7.04522648756E11</v>
      </c>
      <c r="B19" s="116"/>
      <c r="C19" s="143" t="str">
        <f t="array" ref="C19">ifs(and(isblank($A19),isblank($B19)),"", not(iserror(vlookup($A19&amp;$B19,'3) Release_Label'!$D:$D&amp;'3) Release_Label'!$E:$E,1,0))),vlookup($A19&amp;$B19,{'3) Release_Label'!$D:$D&amp;'3) Release_Label'!$E:$E,'3) Release_Label'!$F:$F},2,0), or(and(not(isblank($B19)),$B19=$B18,$A19&lt;&gt;$A18),and(not(isblank($A19)),$A19=$A18,$B19&lt;&gt;$B18)),"ID LISTS UNALIGNED",and($A19&lt;&gt;"",countif('3) Release_Label'!$D:$D,$A19)=0),"NO UPC MATCH in Release_Label",and($B19&lt;&gt;"",countif('3) Release_Label'!$E:$E,$B19)=0),"NO CATALOG ID MATCH in Release_Label",iserror(vlookup($A19&amp;$B19,'3) Release_Label'!$D:$D&amp;'3) Release_Label'!$E:$E,1,0)),"NO UPC-CATALOG ID pair MATCH in Release_Label" )</f>
        <v>Orgulhoso e Egoista</v>
      </c>
      <c r="D19" s="143" t="str">
        <f t="array" ref="D19">ifs(and(isblank($A19),isblank($B19)),"", not(iserror(vlookup($A19&amp;$B19,'3) Release_Label'!$D:$D&amp;'3) Release_Label'!$E:$E,1,0))),vlookup($A19&amp;$B19,{'3) Release_Label'!$D:$D&amp;'3) Release_Label'!$E:$E,'3) Release_Label'!$H:$H},2,0), or(and(not(isblank($B19)),$B19=$B18,$A19&lt;&gt;$A18),and(not(isblank($A19)),$A19=$A18,$B19&lt;&gt;$B18)),"ID LISTS UNALIGNED",and($A19&lt;&gt;"",countif('3) Release_Label'!$D:$D,$A19)=0),"NO UPC MATCH in Release_Label",and($B19&lt;&gt;"",countif('3) Release_Label'!$E:$E,$B19)=0),"NO CATALOG ID MATCH in Release_Label",iserror(vlookup($A19&amp;$B19,'3) Release_Label'!$D:$D&amp;'3) Release_Label'!$E:$E,1,0)),"NO UPC-CATALOG ID pair MATCH in Release_Label" )</f>
        <v/>
      </c>
      <c r="E19" s="157">
        <f t="shared" si="1"/>
        <v>1</v>
      </c>
      <c r="F19" s="8" t="s">
        <v>728</v>
      </c>
      <c r="G19" s="116"/>
      <c r="H19" s="158" t="s">
        <v>211</v>
      </c>
      <c r="J19" s="8" t="s">
        <v>180</v>
      </c>
      <c r="K19" s="159" t="s">
        <v>697</v>
      </c>
      <c r="L19" s="8" t="s">
        <v>698</v>
      </c>
      <c r="M19" s="90" t="s">
        <v>729</v>
      </c>
      <c r="N19" s="8" t="s">
        <v>700</v>
      </c>
      <c r="O19" s="8"/>
      <c r="P19" s="8"/>
      <c r="Q19" s="8"/>
      <c r="R19" s="44" t="str">
        <f t="shared" si="2"/>
        <v>insert into AudioFiles VALUES (NEWID(),'US7VG2343241.flac', '.flac', getdate(), null, 0, null, 'https://www.dropbox.com/scl/fi/dupckw7225vnxvw12jwjd/Orgulhoso-e-Egoista-704522648756.flac?rlkey=ivp05w0cs57ycz2t16l7f34tu&amp;st=xa1frybr&amp;dl=1', 0, null, null, null, null)</v>
      </c>
      <c r="S19" s="44" t="str">
        <f>"Insert into Tracks VALUES(N'"&amp;SUBSTITUTE(trim(H19),"'","''")&amp;"', 371631, "&amp;if(not(ISBLANK(A19)),"(select LabelId from Releases where UPC="&amp;A19&amp;" and EnterpriseId="&amp;EntId&amp;")","(select LabelId from Releases where Catalog='"&amp;SUBSTITUTE(trim(B19),"'","''")&amp;"' and EnterpriseId="&amp;EntId&amp;")")&amp;", "&amp;if(F19="", "null", "'"&amp;F19&amp;"'")&amp;", "&amp;if(I19="", "null","N'"&amp;SUBSTITUTE(trim(I19),"'","''")&amp;"'")&amp;", null, null, "&amp;if(G19="", "null","'"&amp;SUBSTITUTE(trim(G19),"'","''")&amp;"'")&amp;", null, null, null, "&amp;if(M19="","null",if(G19="","(select AudioId from AudioFiles where Filename='"&amp;F19&amp;".wav' and ExternalUrl='"&amp;SUBSTITUTE(trim(M19),"'","''")&amp;"' and IsDownloadedFromExternalUrl=0)","(select AudioId from AudioFiles where Filename='"&amp;G19&amp;".wav' and ExternalUrl='"&amp;SUBSTITUTE(trim(M19),"'","''")&amp;"' and IsDownloadedFromExternalUrl=0)"))&amp;", null, null, null, (select min(LanguageId) from Languages where LanguageName='"&amp;J19&amp;"' and IsValidMetadataLanguage=1), null, "&amp;if(K19="YES", 1,0)&amp;", getdate(), (select CreatedBy from Enterprises where EnterpriseId="&amp;EntId&amp;"), null, '34F4C88E-B410-461E-AD75-6C01536FDCD3', null, 0, null, null, null, null, "&amp;if(M19="","null",if(G19="","(select AudioId from AudioFiles where Filename='"&amp;F19&amp;".flac' and ExternalUrl='"&amp;SUBSTITUTE(trim(M19),"'","''")&amp;"' and IsDownloadedFromExternalUrl=0)","(select AudioId from AudioFiles where Filename='"&amp;G19&amp;".flac' and ExternalUrl='"&amp;SUBSTITUTE(trim(M19),"'","''")&amp;"' and IsDownloadedFromExternalUrl=0)"))&amp;", null, null, null, null, null, "&amp;if(not(ISBLANK(A19)),"(select PrimaryMusicStyleId from Releases where UPC="&amp;A19&amp;" and EnterpriseId="&amp;EntId&amp;")","(select PrimaryMusicStyleId from Releases where Catalog='"&amp;SUBSTITUTE(trim(B19),"'","''")&amp;"' and EnterpriseId="&amp;EntId&amp;")")&amp;", "&amp;if(not(ISBLANK(A19)),"(select SecondaryMusicStyleId from Releases where UPC="&amp;A19&amp;" and EnterpriseId="&amp;EntId&amp;")","(select SecondaryMusicStyleId from Releases where Catalog='"&amp;SUBSTITUTE(trim(B19),"'","''")&amp;"' and EnterpriseId="&amp;EntId&amp;")")&amp;", "&amp;IF(O19="","null",O19)&amp;", 0, null, (select id from internal_TrackTypes where description='"&amp;L19&amp;"'), null, null, null, null, (NEXT VALUE FOR [AssetIdSequence]), null, "&amp;TenantId&amp;", "&amp;EntId&amp;", "&amp;if(F19&lt;&gt;"",countif(F$5:F19,F19),countif(G$5:G19,G19))&amp;"); 
insert into Releases_Tracks values ( (select ReleaseId from Releases where "&amp;if(not(ISBLANK(A19)),"UPC="&amp;A19,"Catalog='"&amp;SUBSTITUTE(trim(B19),"'","''")&amp;"'")&amp;" and EnterpriseId="&amp;EntId&amp;"), (select max(TrackId) from Tracks where "&amp;if(trim(G19)="","ISRC='"&amp;F19&amp;"'","TrackVendorId='"&amp;SUBSTITUTE(trim(G19),"'","''")&amp;"'") &amp;" and EnterpriseId="&amp;EntId&amp;"), "&amp;E19&amp;", (NEXT VALUE FOR [AssetIdSequence]), null);
update Releases_Tracks set RevelatorExternalUsageTrackId=AssetId where TrackId=(select max(TrackId) from Tracks where "&amp;IF(F19="","TrackVendorId='"&amp;G19&amp;"'","ISRC='"&amp;F19&amp;"'")&amp;" and EnterpriseId="&amp;EntId&amp;");
Insert into TrackRecordingVersions values ((select max(TrackId) from Tracks where "&amp;IF(F19="","TrackVendorId='"&amp;G19&amp;"'","ISRC='"&amp;F19&amp;"'")&amp;" and EnterpriseId="&amp;EntId&amp;"),  "&amp;IF(F19="","null","'"&amp;F19&amp;"'")&amp;", 1, getdate());
Insert into TrackRecordingVersionsAudioFiles values ((select max(TrackRecordingVersionId) from TrackRecordingVersions where TrackId in (select max(TrackId) from Tracks where "&amp;IF(F19="","TrackVendorId='"&amp;G19&amp;"'","ISRC='"&amp;F19&amp;"'")&amp;" and EnterpriseId="&amp;EntId&amp;")), "&amp;if(M19="","null",if(G19="","(select AudioId from AudioFiles where Filename='"&amp;F19&amp;"."&amp;N19&amp;"' and ExternalUrl='"&amp;SUBSTITUTE(trim(M19),"'","''")&amp;"' and IsDownloadedFromExternalUrl=0)","(select AudioId from AudioFiles where Filename='"&amp;G19&amp;"."&amp;N19&amp;"' and ExternalUrl='"&amp;SUBSTITUTE(trim(M19),"'","''")&amp;"' and IsDownloadedFromExternalUrl=0)"))&amp;", "&amp;IFS(N19="","null",N19="wav","1",N19="flac","2")&amp;");
Insert into Track_TrackProperties values ((select max(TrackId) from Tracks where "&amp;IF(F19="","TrackVendorId='"&amp;G19&amp;"'","ISRC='"&amp;F19&amp;"'")&amp;" and EnterpriseId="&amp;EntId&amp;"),1);"</f>
        <v>Insert into Tracks VALUES(N'Orgulhoso e Egoista', 371631, (select LabelId from Releases where UPC=704522648756 and EnterpriseId=647322), 'US7VG2343241', null, null, null, null, null, null, null, (select AudioId from AudioFiles where Filename='US7VG2343241.wav' and ExternalUrl='https://www.dropbox.com/scl/fi/dupckw7225vnxvw12jwjd/Orgulhoso-e-Egoista-704522648756.flac?rlkey=ivp05w0cs57ycz2t16l7f34tu&amp;st=xa1frybr&amp;dl=1'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Filename='US7VG2343241.flac' and ExternalUrl='https://www.dropbox.com/scl/fi/dupckw7225vnxvw12jwjd/Orgulhoso-e-Egoista-704522648756.flac?rlkey=ivp05w0cs57ycz2t16l7f34tu&amp;st=xa1frybr&amp;dl=1' and IsDownloadedFromExternalUrl=0), null, null, null, null, null, (select PrimaryMusicStyleId from Releases where UPC=704522648756 and EnterpriseId=647322), (select SecondaryMusicStyleId from Releases where UPC=704522648756 and EnterpriseId=647322), null, 0, null, (select id from internal_TrackTypes where description='Original'), null, null, null, null, (NEXT VALUE FOR [AssetIdSequence]), null, 645898, 647322, 1); 
insert into Releases_Tracks values ( (select ReleaseId from Releases where UPC=704522648756 and EnterpriseId=647322), (select max(TrackId) from Tracks where ISRC='US7VG2343241' and EnterpriseId=647322), 1, (NEXT VALUE FOR [AssetIdSequence]), null);
update Releases_Tracks set RevelatorExternalUsageTrackId=AssetId where TrackId=(select max(TrackId) from Tracks where ISRC='US7VG2343241' and EnterpriseId=647322);
Insert into TrackRecordingVersions values ((select max(TrackId) from Tracks where ISRC='US7VG2343241' and EnterpriseId=647322),  'US7VG2343241', 1, getdate());
Insert into TrackRecordingVersionsAudioFiles values ((select max(TrackRecordingVersionId) from TrackRecordingVersions where TrackId in (select max(TrackId) from Tracks where ISRC='US7VG2343241' and EnterpriseId=647322)), (select AudioId from AudioFiles where Filename='US7VG2343241.flac' and ExternalUrl='https://www.dropbox.com/scl/fi/dupckw7225vnxvw12jwjd/Orgulhoso-e-Egoista-704522648756.flac?rlkey=ivp05w0cs57ycz2t16l7f34tu&amp;st=xa1frybr&amp;dl=1' and IsDownloadedFromExternalUrl=0), 2);
Insert into Track_TrackProperties values ((select max(TrackId) from Tracks where ISRC='US7VG2343241' and EnterpriseId=647322),1);</v>
      </c>
      <c r="U19" s="28" t="str">
        <f>VLOOKUP(F19,'6) Track_Artist(s)'!A:A,1,0)</f>
        <v>US7VG2343241</v>
      </c>
    </row>
    <row r="20">
      <c r="A20" s="156">
        <v>7.04522736279E11</v>
      </c>
      <c r="B20" s="116"/>
      <c r="C20" s="143" t="str">
        <f t="array" ref="C20">ifs(and(isblank($A20),isblank($B20)),"", not(iserror(vlookup($A20&amp;$B20,'3) Release_Label'!$D:$D&amp;'3) Release_Label'!$E:$E,1,0))),vlookup($A20&amp;$B20,{'3) Release_Label'!$D:$D&amp;'3) Release_Label'!$E:$E,'3) Release_Label'!$F:$F},2,0), or(and(not(isblank($B20)),$B20=#REF!,$A20&lt;&gt;#REF!),and(not(isblank($A20)),$A20=#REF!,$B20&lt;&gt;#REF!)),"ID LISTS UNALIGNED",and($A20&lt;&gt;"",countif('3) Release_Label'!$D:$D,$A20)=0),"NO UPC MATCH in Release_Label",and($B20&lt;&gt;"",countif('3) Release_Label'!$E:$E,$B20)=0),"NO CATALOG ID MATCH in Release_Label",iserror(vlookup($A20&amp;$B20,'3) Release_Label'!$D:$D&amp;'3) Release_Label'!$E:$E,1,0)),"NO UPC-CATALOG ID pair MATCH in Release_Label" )</f>
        <v>Genialidade</v>
      </c>
      <c r="D20" s="143" t="str">
        <f t="array" ref="D20">ifs(and(isblank($A20),isblank($B20)),"", not(iserror(vlookup($A20&amp;$B20,'3) Release_Label'!$D:$D&amp;'3) Release_Label'!$E:$E,1,0))),vlookup($A20&amp;$B20,{'3) Release_Label'!$D:$D&amp;'3) Release_Label'!$E:$E,'3) Release_Label'!$H:$H},2,0), or(and(not(isblank($B20)),$B20=#REF!,$A20&lt;&gt;#REF!),and(not(isblank($A20)),$A20=#REF!,$B20&lt;&gt;#REF!)),"ID LISTS UNALIGNED",and($A20&lt;&gt;"",countif('3) Release_Label'!$D:$D,$A20)=0),"NO UPC MATCH in Release_Label",and($B20&lt;&gt;"",countif('3) Release_Label'!$E:$E,$B20)=0),"NO CATALOG ID MATCH in Release_Label",iserror(vlookup($A20&amp;$B20,'3) Release_Label'!$D:$D&amp;'3) Release_Label'!$E:$E,1,0)),"NO UPC-CATALOG ID pair MATCH in Release_Label" )</f>
        <v/>
      </c>
      <c r="E20" s="157">
        <f t="shared" si="1"/>
        <v>1</v>
      </c>
      <c r="F20" s="8" t="s">
        <v>730</v>
      </c>
      <c r="G20" s="116"/>
      <c r="H20" s="158" t="s">
        <v>213</v>
      </c>
      <c r="J20" s="8" t="s">
        <v>180</v>
      </c>
      <c r="K20" s="159" t="s">
        <v>697</v>
      </c>
      <c r="L20" s="8" t="s">
        <v>698</v>
      </c>
      <c r="M20" s="90" t="s">
        <v>731</v>
      </c>
      <c r="N20" s="8" t="s">
        <v>700</v>
      </c>
      <c r="O20" s="8"/>
      <c r="P20" s="8"/>
      <c r="Q20" s="8"/>
      <c r="R20" s="44" t="str">
        <f t="shared" si="2"/>
        <v>insert into AudioFiles VALUES (NEWID(),'US7VG2357118.flac', '.flac', getdate(), null, 0, null, 'https://www.dropbox.com/scl/fi/5g445olbl3d51pq5desxf/Genialidade-704522736279.flac?rlkey=o6mu63mi9i94azaqq0b1exli0&amp;st=hraifviz&amp;dl=1', 0, null, null, null, null)</v>
      </c>
      <c r="S20" s="44" t="str">
        <f>"Insert into Tracks VALUES(N'"&amp;SUBSTITUTE(trim(H20),"'","''")&amp;"', 371631, "&amp;if(not(ISBLANK(A20)),"(select LabelId from Releases where UPC="&amp;A20&amp;" and EnterpriseId="&amp;EntId&amp;")","(select LabelId from Releases where Catalog='"&amp;SUBSTITUTE(trim(B20),"'","''")&amp;"' and EnterpriseId="&amp;EntId&amp;")")&amp;", "&amp;if(F20="", "null", "'"&amp;F20&amp;"'")&amp;", "&amp;if(I20="", "null","N'"&amp;SUBSTITUTE(trim(I20),"'","''")&amp;"'")&amp;", null, null, "&amp;if(G20="", "null","'"&amp;SUBSTITUTE(trim(G20),"'","''")&amp;"'")&amp;", null, null, null, "&amp;if(M20="","null",if(G20="","(select AudioId from AudioFiles where Filename='"&amp;F20&amp;".wav' and ExternalUrl='"&amp;SUBSTITUTE(trim(M20),"'","''")&amp;"' and IsDownloadedFromExternalUrl=0)","(select AudioId from AudioFiles where Filename='"&amp;G20&amp;".wav' and ExternalUrl='"&amp;SUBSTITUTE(trim(M20),"'","''")&amp;"' and IsDownloadedFromExternalUrl=0)"))&amp;", null, null, null, (select min(LanguageId) from Languages where LanguageName='"&amp;J20&amp;"' and IsValidMetadataLanguage=1), null, "&amp;if(K20="YES", 1,0)&amp;", getdate(), (select CreatedBy from Enterprises where EnterpriseId="&amp;EntId&amp;"), null, '34F4C88E-B410-461E-AD75-6C01536FDCD3', null, 0, null, null, null, null, "&amp;if(M20="","null",if(G20="","(select AudioId from AudioFiles where Filename='"&amp;F20&amp;".flac' and ExternalUrl='"&amp;SUBSTITUTE(trim(M20),"'","''")&amp;"' and IsDownloadedFromExternalUrl=0)","(select AudioId from AudioFiles where Filename='"&amp;G20&amp;".flac' and ExternalUrl='"&amp;SUBSTITUTE(trim(M20),"'","''")&amp;"' and IsDownloadedFromExternalUrl=0)"))&amp;", null, null, null, null, null, "&amp;if(not(ISBLANK(A20)),"(select PrimaryMusicStyleId from Releases where UPC="&amp;A20&amp;" and EnterpriseId="&amp;EntId&amp;")","(select PrimaryMusicStyleId from Releases where Catalog='"&amp;SUBSTITUTE(trim(B20),"'","''")&amp;"' and EnterpriseId="&amp;EntId&amp;")")&amp;", "&amp;if(not(ISBLANK(A20)),"(select SecondaryMusicStyleId from Releases where UPC="&amp;A20&amp;" and EnterpriseId="&amp;EntId&amp;")","(select SecondaryMusicStyleId from Releases where Catalog='"&amp;SUBSTITUTE(trim(B20),"'","''")&amp;"' and EnterpriseId="&amp;EntId&amp;")")&amp;", "&amp;IF(O20="","null",O20)&amp;", 0, null, (select id from internal_TrackTypes where description='"&amp;L20&amp;"'), null, null, null, null, (NEXT VALUE FOR [AssetIdSequence]), null, "&amp;TenantId&amp;", "&amp;EntId&amp;", "&amp;if(F20&lt;&gt;"",countif(F$5:F20,F20),countif(G$5:G20,G20))&amp;"); 
insert into Releases_Tracks values ( (select ReleaseId from Releases where "&amp;if(not(ISBLANK(A20)),"UPC="&amp;A20,"Catalog='"&amp;SUBSTITUTE(trim(B20),"'","''")&amp;"'")&amp;" and EnterpriseId="&amp;EntId&amp;"), (select max(TrackId) from Tracks where "&amp;if(trim(G20)="","ISRC='"&amp;F20&amp;"'","TrackVendorId='"&amp;SUBSTITUTE(trim(G20),"'","''")&amp;"'") &amp;" and EnterpriseId="&amp;EntId&amp;"), "&amp;E20&amp;", (NEXT VALUE FOR [AssetIdSequence]), null);
update Releases_Tracks set RevelatorExternalUsageTrackId=AssetId where TrackId=(select max(TrackId) from Tracks where "&amp;IF(F20="","TrackVendorId='"&amp;G20&amp;"'","ISRC='"&amp;F20&amp;"'")&amp;" and EnterpriseId="&amp;EntId&amp;");
Insert into TrackRecordingVersions values ((select max(TrackId) from Tracks where "&amp;IF(F20="","TrackVendorId='"&amp;G20&amp;"'","ISRC='"&amp;F20&amp;"'")&amp;" and EnterpriseId="&amp;EntId&amp;"),  "&amp;IF(F20="","null","'"&amp;F20&amp;"'")&amp;", 1, getdate());
Insert into TrackRecordingVersionsAudioFiles values ((select max(TrackRecordingVersionId) from TrackRecordingVersions where TrackId in (select max(TrackId) from Tracks where "&amp;IF(F20="","TrackVendorId='"&amp;G20&amp;"'","ISRC='"&amp;F20&amp;"'")&amp;" and EnterpriseId="&amp;EntId&amp;")), "&amp;if(M20="","null",if(G20="","(select AudioId from AudioFiles where Filename='"&amp;F20&amp;"."&amp;N20&amp;"' and ExternalUrl='"&amp;SUBSTITUTE(trim(M20),"'","''")&amp;"' and IsDownloadedFromExternalUrl=0)","(select AudioId from AudioFiles where Filename='"&amp;G20&amp;"."&amp;N20&amp;"' and ExternalUrl='"&amp;SUBSTITUTE(trim(M20),"'","''")&amp;"' and IsDownloadedFromExternalUrl=0)"))&amp;", "&amp;IFS(N20="","null",N20="wav","1",N20="flac","2")&amp;");
Insert into Track_TrackProperties values ((select max(TrackId) from Tracks where "&amp;IF(F20="","TrackVendorId='"&amp;G20&amp;"'","ISRC='"&amp;F20&amp;"'")&amp;" and EnterpriseId="&amp;EntId&amp;"),1);"</f>
        <v>Insert into Tracks VALUES(N'Genialidade', 371631, (select LabelId from Releases where UPC=704522736279 and EnterpriseId=647322), 'US7VG2357118', null, null, null, null, null, null, null, (select AudioId from AudioFiles where Filename='US7VG2357118.wav' and ExternalUrl='https://www.dropbox.com/scl/fi/5g445olbl3d51pq5desxf/Genialidade-704522736279.flac?rlkey=o6mu63mi9i94azaqq0b1exli0&amp;st=hraifviz&amp;dl=1'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Filename='US7VG2357118.flac' and ExternalUrl='https://www.dropbox.com/scl/fi/5g445olbl3d51pq5desxf/Genialidade-704522736279.flac?rlkey=o6mu63mi9i94azaqq0b1exli0&amp;st=hraifviz&amp;dl=1' and IsDownloadedFromExternalUrl=0), null, null, null, null, null, (select PrimaryMusicStyleId from Releases where UPC=704522736279 and EnterpriseId=647322), (select SecondaryMusicStyleId from Releases where UPC=704522736279 and EnterpriseId=647322), null, 0, null, (select id from internal_TrackTypes where description='Original'), null, null, null, null, (NEXT VALUE FOR [AssetIdSequence]), null, 645898, 647322, 1); 
insert into Releases_Tracks values ( (select ReleaseId from Releases where UPC=704522736279 and EnterpriseId=647322), (select max(TrackId) from Tracks where ISRC='US7VG2357118' and EnterpriseId=647322), 1, (NEXT VALUE FOR [AssetIdSequence]), null);
update Releases_Tracks set RevelatorExternalUsageTrackId=AssetId where TrackId=(select max(TrackId) from Tracks where ISRC='US7VG2357118' and EnterpriseId=647322);
Insert into TrackRecordingVersions values ((select max(TrackId) from Tracks where ISRC='US7VG2357118' and EnterpriseId=647322),  'US7VG2357118', 1, getdate());
Insert into TrackRecordingVersionsAudioFiles values ((select max(TrackRecordingVersionId) from TrackRecordingVersions where TrackId in (select max(TrackId) from Tracks where ISRC='US7VG2357118' and EnterpriseId=647322)), (select AudioId from AudioFiles where Filename='US7VG2357118.flac' and ExternalUrl='https://www.dropbox.com/scl/fi/5g445olbl3d51pq5desxf/Genialidade-704522736279.flac?rlkey=o6mu63mi9i94azaqq0b1exli0&amp;st=hraifviz&amp;dl=1' and IsDownloadedFromExternalUrl=0), 2);
Insert into Track_TrackProperties values ((select max(TrackId) from Tracks where ISRC='US7VG2357118' and EnterpriseId=647322),1);</v>
      </c>
      <c r="U20" s="28" t="str">
        <f>VLOOKUP(F20,'6) Track_Artist(s)'!A:A,1,0)</f>
        <v>US7VG2357118</v>
      </c>
    </row>
    <row r="21">
      <c r="A21" s="156">
        <v>7.0452273802E11</v>
      </c>
      <c r="B21" s="116"/>
      <c r="C21" s="143" t="str">
        <f t="array" ref="C21">ifs(and(isblank($A21),isblank($B21)),"", not(iserror(vlookup($A21&amp;$B21,'3) Release_Label'!$D:$D&amp;'3) Release_Label'!$E:$E,1,0))),vlookup($A21&amp;$B21,{'3) Release_Label'!$D:$D&amp;'3) Release_Label'!$E:$E,'3) Release_Label'!$F:$F},2,0), or(and(not(isblank($B21)),$B21=$B20,$A21&lt;&gt;$A20),and(not(isblank($A21)),$A21=$A20,$B21&lt;&gt;$B20)),"ID LISTS UNALIGNED",and($A21&lt;&gt;"",countif('3) Release_Label'!$D:$D,$A21)=0),"NO UPC MATCH in Release_Label",and($B21&lt;&gt;"",countif('3) Release_Label'!$E:$E,$B21)=0),"NO CATALOG ID MATCH in Release_Label",iserror(vlookup($A21&amp;$B21,'3) Release_Label'!$D:$D&amp;'3) Release_Label'!$E:$E,1,0)),"NO UPC-CATALOG ID pair MATCH in Release_Label" )</f>
        <v>Lendas do Futebol</v>
      </c>
      <c r="D21" s="143" t="str">
        <f t="array" ref="D21">ifs(and(isblank($A21),isblank($B21)),"", not(iserror(vlookup($A21&amp;$B21,'3) Release_Label'!$D:$D&amp;'3) Release_Label'!$E:$E,1,0))),vlookup($A21&amp;$B21,{'3) Release_Label'!$D:$D&amp;'3) Release_Label'!$E:$E,'3) Release_Label'!$H:$H},2,0), or(and(not(isblank($B21)),$B21=$B20,$A21&lt;&gt;$A20),and(not(isblank($A21)),$A21=$A20,$B21&lt;&gt;$B20)),"ID LISTS UNALIGNED",and($A21&lt;&gt;"",countif('3) Release_Label'!$D:$D,$A21)=0),"NO UPC MATCH in Release_Label",and($B21&lt;&gt;"",countif('3) Release_Label'!$E:$E,$B21)=0),"NO CATALOG ID MATCH in Release_Label",iserror(vlookup($A21&amp;$B21,'3) Release_Label'!$D:$D&amp;'3) Release_Label'!$E:$E,1,0)),"NO UPC-CATALOG ID pair MATCH in Release_Label" )</f>
        <v>Blue Lock</v>
      </c>
      <c r="E21" s="157">
        <f t="shared" si="1"/>
        <v>1</v>
      </c>
      <c r="F21" s="8" t="s">
        <v>732</v>
      </c>
      <c r="G21" s="116"/>
      <c r="H21" s="158" t="s">
        <v>215</v>
      </c>
      <c r="I21" s="8" t="s">
        <v>216</v>
      </c>
      <c r="J21" s="8" t="s">
        <v>180</v>
      </c>
      <c r="K21" s="159" t="s">
        <v>697</v>
      </c>
      <c r="L21" s="8" t="s">
        <v>698</v>
      </c>
      <c r="M21" s="90" t="s">
        <v>733</v>
      </c>
      <c r="N21" s="8" t="s">
        <v>700</v>
      </c>
      <c r="O21" s="8"/>
      <c r="P21" s="8"/>
      <c r="Q21" s="8"/>
      <c r="R21" s="44" t="str">
        <f t="shared" si="2"/>
        <v>insert into AudioFiles VALUES (NEWID(),'US7VG2357405.flac', '.flac', getdate(), null, 0, null, 'https://www.dropbox.com/scl/fi/loipz76p2vo44okqzwb0s/Lendas-do-Futebol-Blue-Lock-704522738020.flac?rlkey=jxbq6fybajvyly9kedwhk3ks4&amp;st=axaizvyf&amp;dl=1', 0, null, null, null, null)</v>
      </c>
      <c r="S21" s="44" t="str">
        <f>"Insert into Tracks VALUES(N'"&amp;SUBSTITUTE(trim(H21),"'","''")&amp;"', 371631, "&amp;if(not(ISBLANK(A21)),"(select LabelId from Releases where UPC="&amp;A21&amp;" and EnterpriseId="&amp;EntId&amp;")","(select LabelId from Releases where Catalog='"&amp;SUBSTITUTE(trim(B21),"'","''")&amp;"' and EnterpriseId="&amp;EntId&amp;")")&amp;", "&amp;if(F21="", "null", "'"&amp;F21&amp;"'")&amp;", "&amp;if(I21="", "null","N'"&amp;SUBSTITUTE(trim(I21),"'","''")&amp;"'")&amp;", null, null, "&amp;if(G21="", "null","'"&amp;SUBSTITUTE(trim(G21),"'","''")&amp;"'")&amp;", null, null, null, "&amp;if(M21="","null",if(G21="","(select AudioId from AudioFiles where Filename='"&amp;F21&amp;".wav' and ExternalUrl='"&amp;SUBSTITUTE(trim(M21),"'","''")&amp;"' and IsDownloadedFromExternalUrl=0)","(select AudioId from AudioFiles where Filename='"&amp;G21&amp;".wav' and ExternalUrl='"&amp;SUBSTITUTE(trim(M21),"'","''")&amp;"' and IsDownloadedFromExternalUrl=0)"))&amp;", null, null, null, (select min(LanguageId) from Languages where LanguageName='"&amp;J21&amp;"' and IsValidMetadataLanguage=1), null, "&amp;if(K21="YES", 1,0)&amp;", getdate(), (select CreatedBy from Enterprises where EnterpriseId="&amp;EntId&amp;"), null, '34F4C88E-B410-461E-AD75-6C01536FDCD3', null, 0, null, null, null, null, "&amp;if(M21="","null",if(G21="","(select AudioId from AudioFiles where Filename='"&amp;F21&amp;".flac' and ExternalUrl='"&amp;SUBSTITUTE(trim(M21),"'","''")&amp;"' and IsDownloadedFromExternalUrl=0)","(select AudioId from AudioFiles where Filename='"&amp;G21&amp;".flac' and ExternalUrl='"&amp;SUBSTITUTE(trim(M21),"'","''")&amp;"' and IsDownloadedFromExternalUrl=0)"))&amp;", null, null, null, null, null, "&amp;if(not(ISBLANK(A21)),"(select PrimaryMusicStyleId from Releases where UPC="&amp;A21&amp;" and EnterpriseId="&amp;EntId&amp;")","(select PrimaryMusicStyleId from Releases where Catalog='"&amp;SUBSTITUTE(trim(B21),"'","''")&amp;"' and EnterpriseId="&amp;EntId&amp;")")&amp;", "&amp;if(not(ISBLANK(A21)),"(select SecondaryMusicStyleId from Releases where UPC="&amp;A21&amp;" and EnterpriseId="&amp;EntId&amp;")","(select SecondaryMusicStyleId from Releases where Catalog='"&amp;SUBSTITUTE(trim(B21),"'","''")&amp;"' and EnterpriseId="&amp;EntId&amp;")")&amp;", "&amp;IF(O21="","null",O21)&amp;", 0, null, (select id from internal_TrackTypes where description='"&amp;L21&amp;"'), null, null, null, null, (NEXT VALUE FOR [AssetIdSequence]), null, "&amp;TenantId&amp;", "&amp;EntId&amp;", "&amp;if(F21&lt;&gt;"",countif(F$5:F21,F21),countif(G$5:G21,G21))&amp;"); 
insert into Releases_Tracks values ( (select ReleaseId from Releases where "&amp;if(not(ISBLANK(A21)),"UPC="&amp;A21,"Catalog='"&amp;SUBSTITUTE(trim(B21),"'","''")&amp;"'")&amp;" and EnterpriseId="&amp;EntId&amp;"), (select max(TrackId) from Tracks where "&amp;if(trim(G21)="","ISRC='"&amp;F21&amp;"'","TrackVendorId='"&amp;SUBSTITUTE(trim(G21),"'","''")&amp;"'") &amp;" and EnterpriseId="&amp;EntId&amp;"), "&amp;E21&amp;", (NEXT VALUE FOR [AssetIdSequence]), null);
update Releases_Tracks set RevelatorExternalUsageTrackId=AssetId where TrackId=(select max(TrackId) from Tracks where "&amp;IF(F21="","TrackVendorId='"&amp;G21&amp;"'","ISRC='"&amp;F21&amp;"'")&amp;" and EnterpriseId="&amp;EntId&amp;");
Insert into TrackRecordingVersions values ((select max(TrackId) from Tracks where "&amp;IF(F21="","TrackVendorId='"&amp;G21&amp;"'","ISRC='"&amp;F21&amp;"'")&amp;" and EnterpriseId="&amp;EntId&amp;"),  "&amp;IF(F21="","null","'"&amp;F21&amp;"'")&amp;", 1, getdate());
Insert into TrackRecordingVersionsAudioFiles values ((select max(TrackRecordingVersionId) from TrackRecordingVersions where TrackId in (select max(TrackId) from Tracks where "&amp;IF(F21="","TrackVendorId='"&amp;G21&amp;"'","ISRC='"&amp;F21&amp;"'")&amp;" and EnterpriseId="&amp;EntId&amp;")), "&amp;if(M21="","null",if(G21="","(select AudioId from AudioFiles where Filename='"&amp;F21&amp;"."&amp;N21&amp;"' and ExternalUrl='"&amp;SUBSTITUTE(trim(M21),"'","''")&amp;"' and IsDownloadedFromExternalUrl=0)","(select AudioId from AudioFiles where Filename='"&amp;G21&amp;"."&amp;N21&amp;"' and ExternalUrl='"&amp;SUBSTITUTE(trim(M21),"'","''")&amp;"' and IsDownloadedFromExternalUrl=0)"))&amp;", "&amp;IFS(N21="","null",N21="wav","1",N21="flac","2")&amp;");
Insert into Track_TrackProperties values ((select max(TrackId) from Tracks where "&amp;IF(F21="","TrackVendorId='"&amp;G21&amp;"'","ISRC='"&amp;F21&amp;"'")&amp;" and EnterpriseId="&amp;EntId&amp;"),1);"</f>
        <v>Insert into Tracks VALUES(N'Lendas do Futebol', 371631, (select LabelId from Releases where UPC=704522738020 and EnterpriseId=647322), 'US7VG2357405', N'Blue Lock', null, null, null, null, null, null, (select AudioId from AudioFiles where Filename='US7VG2357405.wav' and ExternalUrl='https://www.dropbox.com/scl/fi/loipz76p2vo44okqzwb0s/Lendas-do-Futebol-Blue-Lock-704522738020.flac?rlkey=jxbq6fybajvyly9kedwhk3ks4&amp;st=axaizvyf&amp;dl=1'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Filename='US7VG2357405.flac' and ExternalUrl='https://www.dropbox.com/scl/fi/loipz76p2vo44okqzwb0s/Lendas-do-Futebol-Blue-Lock-704522738020.flac?rlkey=jxbq6fybajvyly9kedwhk3ks4&amp;st=axaizvyf&amp;dl=1' and IsDownloadedFromExternalUrl=0), null, null, null, null, null, (select PrimaryMusicStyleId from Releases where UPC=704522738020 and EnterpriseId=647322), (select SecondaryMusicStyleId from Releases where UPC=704522738020 and EnterpriseId=647322), null, 0, null, (select id from internal_TrackTypes where description='Original'), null, null, null, null, (NEXT VALUE FOR [AssetIdSequence]), null, 645898, 647322, 1); 
insert into Releases_Tracks values ( (select ReleaseId from Releases where UPC=704522738020 and EnterpriseId=647322), (select max(TrackId) from Tracks where ISRC='US7VG2357405' and EnterpriseId=647322), 1, (NEXT VALUE FOR [AssetIdSequence]), null);
update Releases_Tracks set RevelatorExternalUsageTrackId=AssetId where TrackId=(select max(TrackId) from Tracks where ISRC='US7VG2357405' and EnterpriseId=647322);
Insert into TrackRecordingVersions values ((select max(TrackId) from Tracks where ISRC='US7VG2357405' and EnterpriseId=647322),  'US7VG2357405', 1, getdate());
Insert into TrackRecordingVersionsAudioFiles values ((select max(TrackRecordingVersionId) from TrackRecordingVersions where TrackId in (select max(TrackId) from Tracks where ISRC='US7VG2357405' and EnterpriseId=647322)), (select AudioId from AudioFiles where Filename='US7VG2357405.flac' and ExternalUrl='https://www.dropbox.com/scl/fi/loipz76p2vo44okqzwb0s/Lendas-do-Futebol-Blue-Lock-704522738020.flac?rlkey=jxbq6fybajvyly9kedwhk3ks4&amp;st=axaizvyf&amp;dl=1' and IsDownloadedFromExternalUrl=0), 2);
Insert into Track_TrackProperties values ((select max(TrackId) from Tracks where ISRC='US7VG2357405' and EnterpriseId=647322),1);</v>
      </c>
      <c r="U21" s="28" t="str">
        <f>VLOOKUP(F21,'6) Track_Artist(s)'!A:A,1,0)</f>
        <v>US7VG2357405</v>
      </c>
    </row>
    <row r="22">
      <c r="A22" s="156">
        <v>7.04522760274E11</v>
      </c>
      <c r="B22" s="116"/>
      <c r="C22" s="143" t="str">
        <f t="array" ref="C22">ifs(and(isblank($A22),isblank($B22)),"", not(iserror(vlookup($A22&amp;$B22,'3) Release_Label'!$D:$D&amp;'3) Release_Label'!$E:$E,1,0))),vlookup($A22&amp;$B22,{'3) Release_Label'!$D:$D&amp;'3) Release_Label'!$E:$E,'3) Release_Label'!$F:$F},2,0), or(and(not(isblank($B22)),$B22=#REF!,$A22&lt;&gt;#REF!),and(not(isblank($A22)),$A22=#REF!,$B22&lt;&gt;#REF!)),"ID LISTS UNALIGNED",and($A22&lt;&gt;"",countif('3) Release_Label'!$D:$D,$A22)=0),"NO UPC MATCH in Release_Label",and($B22&lt;&gt;"",countif('3) Release_Label'!$E:$E,$B22)=0),"NO CATALOG ID MATCH in Release_Label",iserror(vlookup($A22&amp;$B22,'3) Release_Label'!$D:$D&amp;'3) Release_Label'!$E:$E,1,0)),"NO UPC-CATALOG ID pair MATCH in Release_Label" )</f>
        <v>Vazio</v>
      </c>
      <c r="D22" s="143" t="str">
        <f t="array" ref="D22">ifs(and(isblank($A22),isblank($B22)),"", not(iserror(vlookup($A22&amp;$B22,'3) Release_Label'!$D:$D&amp;'3) Release_Label'!$E:$E,1,0))),vlookup($A22&amp;$B22,{'3) Release_Label'!$D:$D&amp;'3) Release_Label'!$E:$E,'3) Release_Label'!$H:$H},2,0), or(and(not(isblank($B22)),$B22=#REF!,$A22&lt;&gt;#REF!),and(not(isblank($A22)),$A22=#REF!,$B22&lt;&gt;#REF!)),"ID LISTS UNALIGNED",and($A22&lt;&gt;"",countif('3) Release_Label'!$D:$D,$A22)=0),"NO UPC MATCH in Release_Label",and($B22&lt;&gt;"",countif('3) Release_Label'!$E:$E,$B22)=0),"NO CATALOG ID MATCH in Release_Label",iserror(vlookup($A22&amp;$B22,'3) Release_Label'!$D:$D&amp;'3) Release_Label'!$E:$E,1,0)),"NO UPC-CATALOG ID pair MATCH in Release_Label" )</f>
        <v/>
      </c>
      <c r="E22" s="157">
        <f t="shared" si="1"/>
        <v>1</v>
      </c>
      <c r="F22" s="8" t="s">
        <v>734</v>
      </c>
      <c r="G22" s="116"/>
      <c r="H22" s="158" t="s">
        <v>218</v>
      </c>
      <c r="J22" s="8" t="s">
        <v>180</v>
      </c>
      <c r="K22" s="159" t="s">
        <v>697</v>
      </c>
      <c r="L22" s="8" t="s">
        <v>698</v>
      </c>
      <c r="M22" s="90" t="s">
        <v>735</v>
      </c>
      <c r="N22" s="8" t="s">
        <v>700</v>
      </c>
      <c r="O22" s="20"/>
      <c r="P22" s="20"/>
      <c r="R22" s="44" t="str">
        <f t="shared" si="2"/>
        <v>insert into AudioFiles VALUES (NEWID(),'US7VG2361232.flac', '.flac', getdate(), null, 0, null, 'https://www.dropbox.com/scl/fi/qoiz24lr45niropi4pemr/Vazio-704522760274.flac?rlkey=003vo8tgbte3s3h36c6fuog59&amp;st=ff2fyfkq&amp;dl=1', 0, null, null, null, null)</v>
      </c>
      <c r="S22" s="44" t="str">
        <f>"Insert into Tracks VALUES(N'"&amp;SUBSTITUTE(trim(H22),"'","''")&amp;"', 371631, "&amp;if(not(ISBLANK(A22)),"(select LabelId from Releases where UPC="&amp;A22&amp;" and EnterpriseId="&amp;EntId&amp;")","(select LabelId from Releases where Catalog='"&amp;SUBSTITUTE(trim(B22),"'","''")&amp;"' and EnterpriseId="&amp;EntId&amp;")")&amp;", "&amp;if(F22="", "null", "'"&amp;F22&amp;"'")&amp;", "&amp;if(I22="", "null","N'"&amp;SUBSTITUTE(trim(I22),"'","''")&amp;"'")&amp;", null, null, "&amp;if(G22="", "null","'"&amp;SUBSTITUTE(trim(G22),"'","''")&amp;"'")&amp;", null, null, null, "&amp;if(M22="","null",if(G22="","(select AudioId from AudioFiles where Filename='"&amp;F22&amp;".wav' and ExternalUrl='"&amp;SUBSTITUTE(trim(M22),"'","''")&amp;"' and IsDownloadedFromExternalUrl=0)","(select AudioId from AudioFiles where Filename='"&amp;G22&amp;".wav' and ExternalUrl='"&amp;SUBSTITUTE(trim(M22),"'","''")&amp;"' and IsDownloadedFromExternalUrl=0)"))&amp;", null, null, null, (select min(LanguageId) from Languages where LanguageName='"&amp;J22&amp;"' and IsValidMetadataLanguage=1), null, "&amp;if(K22="YES", 1,0)&amp;", getdate(), (select CreatedBy from Enterprises where EnterpriseId="&amp;EntId&amp;"), null, '34F4C88E-B410-461E-AD75-6C01536FDCD3', null, 0, null, null, null, null, "&amp;if(M22="","null",if(G22="","(select AudioId from AudioFiles where Filename='"&amp;F22&amp;".flac' and ExternalUrl='"&amp;SUBSTITUTE(trim(M22),"'","''")&amp;"' and IsDownloadedFromExternalUrl=0)","(select AudioId from AudioFiles where Filename='"&amp;G22&amp;".flac' and ExternalUrl='"&amp;SUBSTITUTE(trim(M22),"'","''")&amp;"' and IsDownloadedFromExternalUrl=0)"))&amp;", null, null, null, null, null, "&amp;if(not(ISBLANK(A22)),"(select PrimaryMusicStyleId from Releases where UPC="&amp;A22&amp;" and EnterpriseId="&amp;EntId&amp;")","(select PrimaryMusicStyleId from Releases where Catalog='"&amp;SUBSTITUTE(trim(B22),"'","''")&amp;"' and EnterpriseId="&amp;EntId&amp;")")&amp;", "&amp;if(not(ISBLANK(A22)),"(select SecondaryMusicStyleId from Releases where UPC="&amp;A22&amp;" and EnterpriseId="&amp;EntId&amp;")","(select SecondaryMusicStyleId from Releases where Catalog='"&amp;SUBSTITUTE(trim(B22),"'","''")&amp;"' and EnterpriseId="&amp;EntId&amp;")")&amp;", "&amp;IF(O22="","null",O22)&amp;", 0, null, (select id from internal_TrackTypes where description='"&amp;L22&amp;"'), null, null, null, null, (NEXT VALUE FOR [AssetIdSequence]), null, "&amp;TenantId&amp;", "&amp;EntId&amp;", "&amp;if(F22&lt;&gt;"",countif(F$5:F22,F22),countif(G$5:G22,G22))&amp;"); 
insert into Releases_Tracks values ( (select ReleaseId from Releases where "&amp;if(not(ISBLANK(A22)),"UPC="&amp;A22,"Catalog='"&amp;SUBSTITUTE(trim(B22),"'","''")&amp;"'")&amp;" and EnterpriseId="&amp;EntId&amp;"), (select max(TrackId) from Tracks where "&amp;if(trim(G22)="","ISRC='"&amp;F22&amp;"'","TrackVendorId='"&amp;SUBSTITUTE(trim(G22),"'","''")&amp;"'") &amp;" and EnterpriseId="&amp;EntId&amp;"), "&amp;E22&amp;", (NEXT VALUE FOR [AssetIdSequence]), null);
update Releases_Tracks set RevelatorExternalUsageTrackId=AssetId where TrackId=(select max(TrackId) from Tracks where "&amp;IF(F22="","TrackVendorId='"&amp;G22&amp;"'","ISRC='"&amp;F22&amp;"'")&amp;" and EnterpriseId="&amp;EntId&amp;");
Insert into TrackRecordingVersions values ((select max(TrackId) from Tracks where "&amp;IF(F22="","TrackVendorId='"&amp;G22&amp;"'","ISRC='"&amp;F22&amp;"'")&amp;" and EnterpriseId="&amp;EntId&amp;"),  "&amp;IF(F22="","null","'"&amp;F22&amp;"'")&amp;", 1, getdate());
Insert into TrackRecordingVersionsAudioFiles values ((select max(TrackRecordingVersionId) from TrackRecordingVersions where TrackId in (select max(TrackId) from Tracks where "&amp;IF(F22="","TrackVendorId='"&amp;G22&amp;"'","ISRC='"&amp;F22&amp;"'")&amp;" and EnterpriseId="&amp;EntId&amp;")), "&amp;if(M22="","null",if(G22="","(select AudioId from AudioFiles where Filename='"&amp;F22&amp;"."&amp;N22&amp;"' and ExternalUrl='"&amp;SUBSTITUTE(trim(M22),"'","''")&amp;"' and IsDownloadedFromExternalUrl=0)","(select AudioId from AudioFiles where Filename='"&amp;G22&amp;"."&amp;N22&amp;"' and ExternalUrl='"&amp;SUBSTITUTE(trim(M22),"'","''")&amp;"' and IsDownloadedFromExternalUrl=0)"))&amp;", "&amp;IFS(N22="","null",N22="wav","1",N22="flac","2")&amp;");
Insert into Track_TrackProperties values ((select max(TrackId) from Tracks where "&amp;IF(F22="","TrackVendorId='"&amp;G22&amp;"'","ISRC='"&amp;F22&amp;"'")&amp;" and EnterpriseId="&amp;EntId&amp;"),1);"</f>
        <v>Insert into Tracks VALUES(N'Vazio', 371631, (select LabelId from Releases where UPC=704522760274 and EnterpriseId=647322), 'US7VG2361232', null, null, null, null, null, null, null, (select AudioId from AudioFiles where Filename='US7VG2361232.wav' and ExternalUrl='https://www.dropbox.com/scl/fi/qoiz24lr45niropi4pemr/Vazio-704522760274.flac?rlkey=003vo8tgbte3s3h36c6fuog59&amp;st=ff2fyfkq&amp;dl=1'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Filename='US7VG2361232.flac' and ExternalUrl='https://www.dropbox.com/scl/fi/qoiz24lr45niropi4pemr/Vazio-704522760274.flac?rlkey=003vo8tgbte3s3h36c6fuog59&amp;st=ff2fyfkq&amp;dl=1' and IsDownloadedFromExternalUrl=0), null, null, null, null, null, (select PrimaryMusicStyleId from Releases where UPC=704522760274 and EnterpriseId=647322), (select SecondaryMusicStyleId from Releases where UPC=704522760274 and EnterpriseId=647322), null, 0, null, (select id from internal_TrackTypes where description='Original'), null, null, null, null, (NEXT VALUE FOR [AssetIdSequence]), null, 645898, 647322, 1); 
insert into Releases_Tracks values ( (select ReleaseId from Releases where UPC=704522760274 and EnterpriseId=647322), (select max(TrackId) from Tracks where ISRC='US7VG2361232' and EnterpriseId=647322), 1, (NEXT VALUE FOR [AssetIdSequence]), null);
update Releases_Tracks set RevelatorExternalUsageTrackId=AssetId where TrackId=(select max(TrackId) from Tracks where ISRC='US7VG2361232' and EnterpriseId=647322);
Insert into TrackRecordingVersions values ((select max(TrackId) from Tracks where ISRC='US7VG2361232' and EnterpriseId=647322),  'US7VG2361232', 1, getdate());
Insert into TrackRecordingVersionsAudioFiles values ((select max(TrackRecordingVersionId) from TrackRecordingVersions where TrackId in (select max(TrackId) from Tracks where ISRC='US7VG2361232' and EnterpriseId=647322)), (select AudioId from AudioFiles where Filename='US7VG2361232.flac' and ExternalUrl='https://www.dropbox.com/scl/fi/qoiz24lr45niropi4pemr/Vazio-704522760274.flac?rlkey=003vo8tgbte3s3h36c6fuog59&amp;st=ff2fyfkq&amp;dl=1' and IsDownloadedFromExternalUrl=0), 2);
Insert into Track_TrackProperties values ((select max(TrackId) from Tracks where ISRC='US7VG2361232' and EnterpriseId=647322),1);</v>
      </c>
      <c r="U22" s="28" t="str">
        <f>VLOOKUP(F22,'6) Track_Artist(s)'!A:A,1,0)</f>
        <v>US7VG2361232</v>
      </c>
    </row>
    <row r="23">
      <c r="A23" s="156">
        <v>7.04522994907E11</v>
      </c>
      <c r="B23" s="116"/>
      <c r="C23" s="143" t="str">
        <f t="array" ref="C23">ifs(and(isblank($A23),isblank($B23)),"", not(iserror(vlookup($A23&amp;$B23,'3) Release_Label'!$D:$D&amp;'3) Release_Label'!$E:$E,1,0))),vlookup($A23&amp;$B23,{'3) Release_Label'!$D:$D&amp;'3) Release_Label'!$E:$E,'3) Release_Label'!$F:$F},2,0), or(and(not(isblank($B23)),$B23=#REF!,$A23&lt;&gt;#REF!),and(not(isblank($A23)),$A23=#REF!,$B23&lt;&gt;#REF!)),"ID LISTS UNALIGNED",and($A23&lt;&gt;"",countif('3) Release_Label'!$D:$D,$A23)=0),"NO UPC MATCH in Release_Label",and($B23&lt;&gt;"",countif('3) Release_Label'!$E:$E,$B23)=0),"NO CATALOG ID MATCH in Release_Label",iserror(vlookup($A23&amp;$B23,'3) Release_Label'!$D:$D&amp;'3) Release_Label'!$E:$E,1,0)),"NO UPC-CATALOG ID pair MATCH in Release_Label" )</f>
        <v>Implacável</v>
      </c>
      <c r="D23" s="143" t="str">
        <f t="array" ref="D23">ifs(and(isblank($A23),isblank($B23)),"", not(iserror(vlookup($A23&amp;$B23,'3) Release_Label'!$D:$D&amp;'3) Release_Label'!$E:$E,1,0))),vlookup($A23&amp;$B23,{'3) Release_Label'!$D:$D&amp;'3) Release_Label'!$E:$E,'3) Release_Label'!$H:$H},2,0), or(and(not(isblank($B23)),$B23=#REF!,$A23&lt;&gt;#REF!),and(not(isblank($A23)),$A23=#REF!,$B23&lt;&gt;#REF!)),"ID LISTS UNALIGNED",and($A23&lt;&gt;"",countif('3) Release_Label'!$D:$D,$A23)=0),"NO UPC MATCH in Release_Label",and($B23&lt;&gt;"",countif('3) Release_Label'!$E:$E,$B23)=0),"NO CATALOG ID MATCH in Release_Label",iserror(vlookup($A23&amp;$B23,'3) Release_Label'!$D:$D&amp;'3) Release_Label'!$E:$E,1,0)),"NO UPC-CATALOG ID pair MATCH in Release_Label" )</f>
        <v/>
      </c>
      <c r="E23" s="157">
        <f t="shared" si="1"/>
        <v>1</v>
      </c>
      <c r="F23" s="8" t="s">
        <v>736</v>
      </c>
      <c r="G23" s="116"/>
      <c r="H23" s="158" t="s">
        <v>220</v>
      </c>
      <c r="J23" s="8" t="s">
        <v>180</v>
      </c>
      <c r="K23" s="159" t="s">
        <v>697</v>
      </c>
      <c r="L23" s="8" t="s">
        <v>698</v>
      </c>
      <c r="M23" s="90" t="s">
        <v>737</v>
      </c>
      <c r="N23" s="8" t="s">
        <v>700</v>
      </c>
      <c r="O23" s="20"/>
      <c r="P23" s="20"/>
      <c r="R23" s="44" t="str">
        <f t="shared" si="2"/>
        <v>insert into AudioFiles VALUES (NEWID(),'US7VG2393034.flac', '.flac', getdate(), null, 0, null, 'https://www.dropbox.com/scl/fi/f1xmdq8y5h3utk0gldgfi/Implac-vel-704522994907.flac?rlkey=sdcpigdg197hre9x99e9l7cyu&amp;st=sutulwis&amp;dl=1', 0, null, null, null, null)</v>
      </c>
      <c r="S23" s="44" t="str">
        <f>"Insert into Tracks VALUES(N'"&amp;SUBSTITUTE(trim(H23),"'","''")&amp;"', 371631, "&amp;if(not(ISBLANK(A23)),"(select LabelId from Releases where UPC="&amp;A23&amp;" and EnterpriseId="&amp;EntId&amp;")","(select LabelId from Releases where Catalog='"&amp;SUBSTITUTE(trim(B23),"'","''")&amp;"' and EnterpriseId="&amp;EntId&amp;")")&amp;", "&amp;if(F23="", "null", "'"&amp;F23&amp;"'")&amp;", "&amp;if(I23="", "null","N'"&amp;SUBSTITUTE(trim(I23),"'","''")&amp;"'")&amp;", null, null, "&amp;if(G23="", "null","'"&amp;SUBSTITUTE(trim(G23),"'","''")&amp;"'")&amp;", null, null, null, "&amp;if(M23="","null",if(G23="","(select AudioId from AudioFiles where Filename='"&amp;F23&amp;".wav' and ExternalUrl='"&amp;SUBSTITUTE(trim(M23),"'","''")&amp;"' and IsDownloadedFromExternalUrl=0)","(select AudioId from AudioFiles where Filename='"&amp;G23&amp;".wav' and ExternalUrl='"&amp;SUBSTITUTE(trim(M23),"'","''")&amp;"' and IsDownloadedFromExternalUrl=0)"))&amp;", null, null, null, (select min(LanguageId) from Languages where LanguageName='"&amp;J23&amp;"' and IsValidMetadataLanguage=1), null, "&amp;if(K23="YES", 1,0)&amp;", getdate(), (select CreatedBy from Enterprises where EnterpriseId="&amp;EntId&amp;"), null, '34F4C88E-B410-461E-AD75-6C01536FDCD3', null, 0, null, null, null, null, "&amp;if(M23="","null",if(G23="","(select AudioId from AudioFiles where Filename='"&amp;F23&amp;".flac' and ExternalUrl='"&amp;SUBSTITUTE(trim(M23),"'","''")&amp;"' and IsDownloadedFromExternalUrl=0)","(select AudioId from AudioFiles where Filename='"&amp;G23&amp;".flac' and ExternalUrl='"&amp;SUBSTITUTE(trim(M23),"'","''")&amp;"' and IsDownloadedFromExternalUrl=0)"))&amp;", null, null, null, null, null, "&amp;if(not(ISBLANK(A23)),"(select PrimaryMusicStyleId from Releases where UPC="&amp;A23&amp;" and EnterpriseId="&amp;EntId&amp;")","(select PrimaryMusicStyleId from Releases where Catalog='"&amp;SUBSTITUTE(trim(B23),"'","''")&amp;"' and EnterpriseId="&amp;EntId&amp;")")&amp;", "&amp;if(not(ISBLANK(A23)),"(select SecondaryMusicStyleId from Releases where UPC="&amp;A23&amp;" and EnterpriseId="&amp;EntId&amp;")","(select SecondaryMusicStyleId from Releases where Catalog='"&amp;SUBSTITUTE(trim(B23),"'","''")&amp;"' and EnterpriseId="&amp;EntId&amp;")")&amp;", "&amp;IF(O23="","null",O23)&amp;", 0, null, (select id from internal_TrackTypes where description='"&amp;L23&amp;"'), null, null, null, null, (NEXT VALUE FOR [AssetIdSequence]), null, "&amp;TenantId&amp;", "&amp;EntId&amp;", "&amp;if(F23&lt;&gt;"",countif(F$5:F23,F23),countif(G$5:G23,G23))&amp;"); 
insert into Releases_Tracks values ( (select ReleaseId from Releases where "&amp;if(not(ISBLANK(A23)),"UPC="&amp;A23,"Catalog='"&amp;SUBSTITUTE(trim(B23),"'","''")&amp;"'")&amp;" and EnterpriseId="&amp;EntId&amp;"), (select max(TrackId) from Tracks where "&amp;if(trim(G23)="","ISRC='"&amp;F23&amp;"'","TrackVendorId='"&amp;SUBSTITUTE(trim(G23),"'","''")&amp;"'") &amp;" and EnterpriseId="&amp;EntId&amp;"), "&amp;E23&amp;", (NEXT VALUE FOR [AssetIdSequence]), null);
update Releases_Tracks set RevelatorExternalUsageTrackId=AssetId where TrackId=(select max(TrackId) from Tracks where "&amp;IF(F23="","TrackVendorId='"&amp;G23&amp;"'","ISRC='"&amp;F23&amp;"'")&amp;" and EnterpriseId="&amp;EntId&amp;");
Insert into TrackRecordingVersions values ((select max(TrackId) from Tracks where "&amp;IF(F23="","TrackVendorId='"&amp;G23&amp;"'","ISRC='"&amp;F23&amp;"'")&amp;" and EnterpriseId="&amp;EntId&amp;"),  "&amp;IF(F23="","null","'"&amp;F23&amp;"'")&amp;", 1, getdate());
Insert into TrackRecordingVersionsAudioFiles values ((select max(TrackRecordingVersionId) from TrackRecordingVersions where TrackId in (select max(TrackId) from Tracks where "&amp;IF(F23="","TrackVendorId='"&amp;G23&amp;"'","ISRC='"&amp;F23&amp;"'")&amp;" and EnterpriseId="&amp;EntId&amp;")), "&amp;if(M23="","null",if(G23="","(select AudioId from AudioFiles where Filename='"&amp;F23&amp;"."&amp;N23&amp;"' and ExternalUrl='"&amp;SUBSTITUTE(trim(M23),"'","''")&amp;"' and IsDownloadedFromExternalUrl=0)","(select AudioId from AudioFiles where Filename='"&amp;G23&amp;"."&amp;N23&amp;"' and ExternalUrl='"&amp;SUBSTITUTE(trim(M23),"'","''")&amp;"' and IsDownloadedFromExternalUrl=0)"))&amp;", "&amp;IFS(N23="","null",N23="wav","1",N23="flac","2")&amp;");
Insert into Track_TrackProperties values ((select max(TrackId) from Tracks where "&amp;IF(F23="","TrackVendorId='"&amp;G23&amp;"'","ISRC='"&amp;F23&amp;"'")&amp;" and EnterpriseId="&amp;EntId&amp;"),1);"</f>
        <v>Insert into Tracks VALUES(N'Implacável', 371631, (select LabelId from Releases where UPC=704522994907 and EnterpriseId=647322), 'US7VG2393034', null, null, null, null, null, null, null, (select AudioId from AudioFiles where Filename='US7VG2393034.wav' and ExternalUrl='https://www.dropbox.com/scl/fi/f1xmdq8y5h3utk0gldgfi/Implac-vel-704522994907.flac?rlkey=sdcpigdg197hre9x99e9l7cyu&amp;st=sutulwis&amp;dl=1'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Filename='US7VG2393034.flac' and ExternalUrl='https://www.dropbox.com/scl/fi/f1xmdq8y5h3utk0gldgfi/Implac-vel-704522994907.flac?rlkey=sdcpigdg197hre9x99e9l7cyu&amp;st=sutulwis&amp;dl=1' and IsDownloadedFromExternalUrl=0), null, null, null, null, null, (select PrimaryMusicStyleId from Releases where UPC=704522994907 and EnterpriseId=647322), (select SecondaryMusicStyleId from Releases where UPC=704522994907 and EnterpriseId=647322), null, 0, null, (select id from internal_TrackTypes where description='Original'), null, null, null, null, (NEXT VALUE FOR [AssetIdSequence]), null, 645898, 647322, 1); 
insert into Releases_Tracks values ( (select ReleaseId from Releases where UPC=704522994907 and EnterpriseId=647322), (select max(TrackId) from Tracks where ISRC='US7VG2393034' and EnterpriseId=647322), 1, (NEXT VALUE FOR [AssetIdSequence]), null);
update Releases_Tracks set RevelatorExternalUsageTrackId=AssetId where TrackId=(select max(TrackId) from Tracks where ISRC='US7VG2393034' and EnterpriseId=647322);
Insert into TrackRecordingVersions values ((select max(TrackId) from Tracks where ISRC='US7VG2393034' and EnterpriseId=647322),  'US7VG2393034', 1, getdate());
Insert into TrackRecordingVersionsAudioFiles values ((select max(TrackRecordingVersionId) from TrackRecordingVersions where TrackId in (select max(TrackId) from Tracks where ISRC='US7VG2393034' and EnterpriseId=647322)), (select AudioId from AudioFiles where Filename='US7VG2393034.flac' and ExternalUrl='https://www.dropbox.com/scl/fi/f1xmdq8y5h3utk0gldgfi/Implac-vel-704522994907.flac?rlkey=sdcpigdg197hre9x99e9l7cyu&amp;st=sutulwis&amp;dl=1' and IsDownloadedFromExternalUrl=0), 2);
Insert into Track_TrackProperties values ((select max(TrackId) from Tracks where ISRC='US7VG2393034' and EnterpriseId=647322),1);</v>
      </c>
      <c r="U23" s="28" t="str">
        <f>VLOOKUP(F23,'6) Track_Artist(s)'!A:A,1,0)</f>
        <v>US7VG2393034</v>
      </c>
    </row>
    <row r="24">
      <c r="A24" s="156">
        <v>7.04522995126E11</v>
      </c>
      <c r="B24" s="116"/>
      <c r="C24" s="143" t="str">
        <f t="array" ref="C24">ifs(and(isblank($A24),isblank($B24)),"", not(iserror(vlookup($A24&amp;$B24,'3) Release_Label'!$D:$D&amp;'3) Release_Label'!$E:$E,1,0))),vlookup($A24&amp;$B24,{'3) Release_Label'!$D:$D&amp;'3) Release_Label'!$E:$E,'3) Release_Label'!$F:$F},2,0), or(and(not(isblank($B24)),$B24=$B23,$A24&lt;&gt;$A23),and(not(isblank($A24)),$A24=$A23,$B24&lt;&gt;$B23)),"ID LISTS UNALIGNED",and($A24&lt;&gt;"",countif('3) Release_Label'!$D:$D,$A24)=0),"NO UPC MATCH in Release_Label",and($B24&lt;&gt;"",countif('3) Release_Label'!$E:$E,$B24)=0),"NO CATALOG ID MATCH in Release_Label",iserror(vlookup($A24&amp;$B24,'3) Release_Label'!$D:$D&amp;'3) Release_Label'!$E:$E,1,0)),"NO UPC-CATALOG ID pair MATCH in Release_Label" )</f>
        <v>Implacável</v>
      </c>
      <c r="D24" s="143" t="str">
        <f t="array" ref="D24">ifs(and(isblank($A24),isblank($B24)),"", not(iserror(vlookup($A24&amp;$B24,'3) Release_Label'!$D:$D&amp;'3) Release_Label'!$E:$E,1,0))),vlookup($A24&amp;$B24,{'3) Release_Label'!$D:$D&amp;'3) Release_Label'!$E:$E,'3) Release_Label'!$H:$H},2,0), or(and(not(isblank($B24)),$B24=$B23,$A24&lt;&gt;$A23),and(not(isblank($A24)),$A24=$A23,$B24&lt;&gt;$B23)),"ID LISTS UNALIGNED",and($A24&lt;&gt;"",countif('3) Release_Label'!$D:$D,$A24)=0),"NO UPC MATCH in Release_Label",and($B24&lt;&gt;"",countif('3) Release_Label'!$E:$E,$B24)=0),"NO CATALOG ID MATCH in Release_Label",iserror(vlookup($A24&amp;$B24,'3) Release_Label'!$D:$D&amp;'3) Release_Label'!$E:$E,1,0)),"NO UPC-CATALOG ID pair MATCH in Release_Label" )</f>
        <v>Speed Up</v>
      </c>
      <c r="E24" s="157">
        <f t="shared" si="1"/>
        <v>1</v>
      </c>
      <c r="F24" s="8" t="s">
        <v>738</v>
      </c>
      <c r="G24" s="116"/>
      <c r="H24" s="158" t="s">
        <v>220</v>
      </c>
      <c r="I24" s="8" t="s">
        <v>222</v>
      </c>
      <c r="J24" s="8" t="s">
        <v>180</v>
      </c>
      <c r="K24" s="159" t="s">
        <v>697</v>
      </c>
      <c r="L24" s="8" t="s">
        <v>698</v>
      </c>
      <c r="M24" s="90" t="s">
        <v>739</v>
      </c>
      <c r="N24" s="8" t="s">
        <v>700</v>
      </c>
      <c r="O24" s="20"/>
      <c r="P24" s="20"/>
      <c r="R24" s="44" t="str">
        <f t="shared" si="2"/>
        <v>insert into AudioFiles VALUES (NEWID(),'US7VG2393068.flac', '.flac', getdate(), null, 0, null, 'https://www.dropbox.com/scl/fi/kskso3adtqa05tpk1bakv/Implac-vel-Speed-Up-704522995126.flac?rlkey=06bh6cshax6fhq7y81c93czfo&amp;st=cqu1cuzn&amp;dl=1', 0, null, null, null, null)</v>
      </c>
      <c r="S24" s="44" t="str">
        <f>"Insert into Tracks VALUES(N'"&amp;SUBSTITUTE(trim(H24),"'","''")&amp;"', 371631, "&amp;if(not(ISBLANK(A24)),"(select LabelId from Releases where UPC="&amp;A24&amp;" and EnterpriseId="&amp;EntId&amp;")","(select LabelId from Releases where Catalog='"&amp;SUBSTITUTE(trim(B24),"'","''")&amp;"' and EnterpriseId="&amp;EntId&amp;")")&amp;", "&amp;if(F24="", "null", "'"&amp;F24&amp;"'")&amp;", "&amp;if(I24="", "null","N'"&amp;SUBSTITUTE(trim(I24),"'","''")&amp;"'")&amp;", null, null, "&amp;if(G24="", "null","'"&amp;SUBSTITUTE(trim(G24),"'","''")&amp;"'")&amp;", null, null, null, "&amp;if(M24="","null",if(G24="","(select AudioId from AudioFiles where Filename='"&amp;F24&amp;".wav' and ExternalUrl='"&amp;SUBSTITUTE(trim(M24),"'","''")&amp;"' and IsDownloadedFromExternalUrl=0)","(select AudioId from AudioFiles where Filename='"&amp;G24&amp;".wav' and ExternalUrl='"&amp;SUBSTITUTE(trim(M24),"'","''")&amp;"' and IsDownloadedFromExternalUrl=0)"))&amp;", null, null, null, (select min(LanguageId) from Languages where LanguageName='"&amp;J24&amp;"' and IsValidMetadataLanguage=1), null, "&amp;if(K24="YES", 1,0)&amp;", getdate(), (select CreatedBy from Enterprises where EnterpriseId="&amp;EntId&amp;"), null, '34F4C88E-B410-461E-AD75-6C01536FDCD3', null, 0, null, null, null, null, "&amp;if(M24="","null",if(G24="","(select AudioId from AudioFiles where Filename='"&amp;F24&amp;".flac' and ExternalUrl='"&amp;SUBSTITUTE(trim(M24),"'","''")&amp;"' and IsDownloadedFromExternalUrl=0)","(select AudioId from AudioFiles where Filename='"&amp;G24&amp;".flac' and ExternalUrl='"&amp;SUBSTITUTE(trim(M24),"'","''")&amp;"' and IsDownloadedFromExternalUrl=0)"))&amp;", null, null, null, null, null, "&amp;if(not(ISBLANK(A24)),"(select PrimaryMusicStyleId from Releases where UPC="&amp;A24&amp;" and EnterpriseId="&amp;EntId&amp;")","(select PrimaryMusicStyleId from Releases where Catalog='"&amp;SUBSTITUTE(trim(B24),"'","''")&amp;"' and EnterpriseId="&amp;EntId&amp;")")&amp;", "&amp;if(not(ISBLANK(A24)),"(select SecondaryMusicStyleId from Releases where UPC="&amp;A24&amp;" and EnterpriseId="&amp;EntId&amp;")","(select SecondaryMusicStyleId from Releases where Catalog='"&amp;SUBSTITUTE(trim(B24),"'","''")&amp;"' and EnterpriseId="&amp;EntId&amp;")")&amp;", "&amp;IF(O24="","null",O24)&amp;", 0, null, (select id from internal_TrackTypes where description='"&amp;L24&amp;"'), null, null, null, null, (NEXT VALUE FOR [AssetIdSequence]), null, "&amp;TenantId&amp;", "&amp;EntId&amp;", "&amp;if(F24&lt;&gt;"",countif(F$5:F24,F24),countif(G$5:G24,G24))&amp;"); 
insert into Releases_Tracks values ( (select ReleaseId from Releases where "&amp;if(not(ISBLANK(A24)),"UPC="&amp;A24,"Catalog='"&amp;SUBSTITUTE(trim(B24),"'","''")&amp;"'")&amp;" and EnterpriseId="&amp;EntId&amp;"), (select max(TrackId) from Tracks where "&amp;if(trim(G24)="","ISRC='"&amp;F24&amp;"'","TrackVendorId='"&amp;SUBSTITUTE(trim(G24),"'","''")&amp;"'") &amp;" and EnterpriseId="&amp;EntId&amp;"), "&amp;E24&amp;", (NEXT VALUE FOR [AssetIdSequence]), null);
update Releases_Tracks set RevelatorExternalUsageTrackId=AssetId where TrackId=(select max(TrackId) from Tracks where "&amp;IF(F24="","TrackVendorId='"&amp;G24&amp;"'","ISRC='"&amp;F24&amp;"'")&amp;" and EnterpriseId="&amp;EntId&amp;");
Insert into TrackRecordingVersions values ((select max(TrackId) from Tracks where "&amp;IF(F24="","TrackVendorId='"&amp;G24&amp;"'","ISRC='"&amp;F24&amp;"'")&amp;" and EnterpriseId="&amp;EntId&amp;"),  "&amp;IF(F24="","null","'"&amp;F24&amp;"'")&amp;", 1, getdate());
Insert into TrackRecordingVersionsAudioFiles values ((select max(TrackRecordingVersionId) from TrackRecordingVersions where TrackId in (select max(TrackId) from Tracks where "&amp;IF(F24="","TrackVendorId='"&amp;G24&amp;"'","ISRC='"&amp;F24&amp;"'")&amp;" and EnterpriseId="&amp;EntId&amp;")), "&amp;if(M24="","null",if(G24="","(select AudioId from AudioFiles where Filename='"&amp;F24&amp;"."&amp;N24&amp;"' and ExternalUrl='"&amp;SUBSTITUTE(trim(M24),"'","''")&amp;"' and IsDownloadedFromExternalUrl=0)","(select AudioId from AudioFiles where Filename='"&amp;G24&amp;"."&amp;N24&amp;"' and ExternalUrl='"&amp;SUBSTITUTE(trim(M24),"'","''")&amp;"' and IsDownloadedFromExternalUrl=0)"))&amp;", "&amp;IFS(N24="","null",N24="wav","1",N24="flac","2")&amp;");
Insert into Track_TrackProperties values ((select max(TrackId) from Tracks where "&amp;IF(F24="","TrackVendorId='"&amp;G24&amp;"'","ISRC='"&amp;F24&amp;"'")&amp;" and EnterpriseId="&amp;EntId&amp;"),1);"</f>
        <v>Insert into Tracks VALUES(N'Implacável', 371631, (select LabelId from Releases where UPC=704522995126 and EnterpriseId=647322), 'US7VG2393068', N'Speed Up', null, null, null, null, null, null, (select AudioId from AudioFiles where Filename='US7VG2393068.wav' and ExternalUrl='https://www.dropbox.com/scl/fi/kskso3adtqa05tpk1bakv/Implac-vel-Speed-Up-704522995126.flac?rlkey=06bh6cshax6fhq7y81c93czfo&amp;st=cqu1cuzn&amp;dl=1'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Filename='US7VG2393068.flac' and ExternalUrl='https://www.dropbox.com/scl/fi/kskso3adtqa05tpk1bakv/Implac-vel-Speed-Up-704522995126.flac?rlkey=06bh6cshax6fhq7y81c93czfo&amp;st=cqu1cuzn&amp;dl=1' and IsDownloadedFromExternalUrl=0), null, null, null, null, null, (select PrimaryMusicStyleId from Releases where UPC=704522995126 and EnterpriseId=647322), (select SecondaryMusicStyleId from Releases where UPC=704522995126 and EnterpriseId=647322), null, 0, null, (select id from internal_TrackTypes where description='Original'), null, null, null, null, (NEXT VALUE FOR [AssetIdSequence]), null, 645898, 647322, 1); 
insert into Releases_Tracks values ( (select ReleaseId from Releases where UPC=704522995126 and EnterpriseId=647322), (select max(TrackId) from Tracks where ISRC='US7VG2393068' and EnterpriseId=647322), 1, (NEXT VALUE FOR [AssetIdSequence]), null);
update Releases_Tracks set RevelatorExternalUsageTrackId=AssetId where TrackId=(select max(TrackId) from Tracks where ISRC='US7VG2393068' and EnterpriseId=647322);
Insert into TrackRecordingVersions values ((select max(TrackId) from Tracks where ISRC='US7VG2393068' and EnterpriseId=647322),  'US7VG2393068', 1, getdate());
Insert into TrackRecordingVersionsAudioFiles values ((select max(TrackRecordingVersionId) from TrackRecordingVersions where TrackId in (select max(TrackId) from Tracks where ISRC='US7VG2393068' and EnterpriseId=647322)), (select AudioId from AudioFiles where Filename='US7VG2393068.flac' and ExternalUrl='https://www.dropbox.com/scl/fi/kskso3adtqa05tpk1bakv/Implac-vel-Speed-Up-704522995126.flac?rlkey=06bh6cshax6fhq7y81c93czfo&amp;st=cqu1cuzn&amp;dl=1' and IsDownloadedFromExternalUrl=0), 2);
Insert into Track_TrackProperties values ((select max(TrackId) from Tracks where ISRC='US7VG2393068' and EnterpriseId=647322),1);</v>
      </c>
      <c r="U24" s="28" t="str">
        <f>VLOOKUP(F24,'6) Track_Artist(s)'!A:A,1,0)</f>
        <v>US7VG2393068</v>
      </c>
    </row>
    <row r="25">
      <c r="A25" s="156">
        <v>7.13312393479E11</v>
      </c>
      <c r="B25" s="116"/>
      <c r="C25" s="143" t="str">
        <f t="array" ref="C25">ifs(and(isblank($A25),isblank($B25)),"", not(iserror(vlookup($A25&amp;$B25,'3) Release_Label'!$D:$D&amp;'3) Release_Label'!$E:$E,1,0))),vlookup($A25&amp;$B25,{'3) Release_Label'!$D:$D&amp;'3) Release_Label'!$E:$E,'3) Release_Label'!$F:$F},2,0), or(and(not(isblank($B25)),$B25=$B24,$A25&lt;&gt;$A24),and(not(isblank($A25)),$A25=$A24,$B25&lt;&gt;$B24)),"ID LISTS UNALIGNED",and($A25&lt;&gt;"",countif('3) Release_Label'!$D:$D,$A25)=0),"NO UPC MATCH in Release_Label",and($B25&lt;&gt;"",countif('3) Release_Label'!$E:$E,$B25)=0),"NO CATALOG ID MATCH in Release_Label",iserror(vlookup($A25&amp;$B25,'3) Release_Label'!$D:$D&amp;'3) Release_Label'!$E:$E,1,0)),"NO UPC-CATALOG ID pair MATCH in Release_Label" )</f>
        <v>Alcançar a Paz</v>
      </c>
      <c r="D25" s="143" t="str">
        <f t="array" ref="D25">ifs(and(isblank($A25),isblank($B25)),"", not(iserror(vlookup($A25&amp;$B25,'3) Release_Label'!$D:$D&amp;'3) Release_Label'!$E:$E,1,0))),vlookup($A25&amp;$B25,{'3) Release_Label'!$D:$D&amp;'3) Release_Label'!$E:$E,'3) Release_Label'!$H:$H},2,0), or(and(not(isblank($B25)),$B25=$B24,$A25&lt;&gt;$A24),and(not(isblank($A25)),$A25=$A24,$B25&lt;&gt;$B24)),"ID LISTS UNALIGNED",and($A25&lt;&gt;"",countif('3) Release_Label'!$D:$D,$A25)=0),"NO UPC MATCH in Release_Label",and($B25&lt;&gt;"",countif('3) Release_Label'!$E:$E,$B25)=0),"NO CATALOG ID MATCH in Release_Label",iserror(vlookup($A25&amp;$B25,'3) Release_Label'!$D:$D&amp;'3) Release_Label'!$E:$E,1,0)),"NO UPC-CATALOG ID pair MATCH in Release_Label" )</f>
        <v/>
      </c>
      <c r="E25" s="157">
        <f t="shared" si="1"/>
        <v>1</v>
      </c>
      <c r="F25" s="8" t="s">
        <v>740</v>
      </c>
      <c r="G25" s="116"/>
      <c r="H25" s="158" t="s">
        <v>224</v>
      </c>
      <c r="J25" s="8" t="s">
        <v>180</v>
      </c>
      <c r="K25" s="159" t="s">
        <v>697</v>
      </c>
      <c r="L25" s="8" t="s">
        <v>698</v>
      </c>
      <c r="M25" s="90" t="s">
        <v>741</v>
      </c>
      <c r="N25" s="8" t="s">
        <v>700</v>
      </c>
      <c r="O25" s="20"/>
      <c r="P25" s="20"/>
      <c r="R25" s="44" t="str">
        <f t="shared" si="2"/>
        <v>insert into AudioFiles VALUES (NEWID(),'US7VG2399756.flac', '.flac', getdate(), null, 0, null, 'https://www.dropbox.com/scl/fi/9i06st6d0yeoukrpq30hm/Alcan-ar-a-Paz-713312393479.flac?rlkey=rc5dxxj3b7k2686vwan2q0yfo&amp;st=p3bitz4l&amp;dl=1', 0, null, null, null, null)</v>
      </c>
      <c r="S25" s="44" t="str">
        <f>"Insert into Tracks VALUES(N'"&amp;SUBSTITUTE(trim(H25),"'","''")&amp;"', 371631, "&amp;if(not(ISBLANK(A25)),"(select LabelId from Releases where UPC="&amp;A25&amp;" and EnterpriseId="&amp;EntId&amp;")","(select LabelId from Releases where Catalog='"&amp;SUBSTITUTE(trim(B25),"'","''")&amp;"' and EnterpriseId="&amp;EntId&amp;")")&amp;", "&amp;if(F25="", "null", "'"&amp;F25&amp;"'")&amp;", "&amp;if(I25="", "null","N'"&amp;SUBSTITUTE(trim(I25),"'","''")&amp;"'")&amp;", null, null, "&amp;if(G25="", "null","'"&amp;SUBSTITUTE(trim(G25),"'","''")&amp;"'")&amp;", null, null, null, "&amp;if(M25="","null",if(G25="","(select AudioId from AudioFiles where Filename='"&amp;F25&amp;".wav' and ExternalUrl='"&amp;SUBSTITUTE(trim(M25),"'","''")&amp;"' and IsDownloadedFromExternalUrl=0)","(select AudioId from AudioFiles where Filename='"&amp;G25&amp;".wav' and ExternalUrl='"&amp;SUBSTITUTE(trim(M25),"'","''")&amp;"' and IsDownloadedFromExternalUrl=0)"))&amp;", null, null, null, (select min(LanguageId) from Languages where LanguageName='"&amp;J25&amp;"' and IsValidMetadataLanguage=1), null, "&amp;if(K25="YES", 1,0)&amp;", getdate(), (select CreatedBy from Enterprises where EnterpriseId="&amp;EntId&amp;"), null, '34F4C88E-B410-461E-AD75-6C01536FDCD3', null, 0, null, null, null, null, "&amp;if(M25="","null",if(G25="","(select AudioId from AudioFiles where Filename='"&amp;F25&amp;".flac' and ExternalUrl='"&amp;SUBSTITUTE(trim(M25),"'","''")&amp;"' and IsDownloadedFromExternalUrl=0)","(select AudioId from AudioFiles where Filename='"&amp;G25&amp;".flac' and ExternalUrl='"&amp;SUBSTITUTE(trim(M25),"'","''")&amp;"' and IsDownloadedFromExternalUrl=0)"))&amp;", null, null, null, null, null, "&amp;if(not(ISBLANK(A25)),"(select PrimaryMusicStyleId from Releases where UPC="&amp;A25&amp;" and EnterpriseId="&amp;EntId&amp;")","(select PrimaryMusicStyleId from Releases where Catalog='"&amp;SUBSTITUTE(trim(B25),"'","''")&amp;"' and EnterpriseId="&amp;EntId&amp;")")&amp;", "&amp;if(not(ISBLANK(A25)),"(select SecondaryMusicStyleId from Releases where UPC="&amp;A25&amp;" and EnterpriseId="&amp;EntId&amp;")","(select SecondaryMusicStyleId from Releases where Catalog='"&amp;SUBSTITUTE(trim(B25),"'","''")&amp;"' and EnterpriseId="&amp;EntId&amp;")")&amp;", "&amp;IF(O25="","null",O25)&amp;", 0, null, (select id from internal_TrackTypes where description='"&amp;L25&amp;"'), null, null, null, null, (NEXT VALUE FOR [AssetIdSequence]), null, "&amp;TenantId&amp;", "&amp;EntId&amp;", "&amp;if(F25&lt;&gt;"",countif(F$5:F25,F25),countif(G$5:G25,G25))&amp;"); 
insert into Releases_Tracks values ( (select ReleaseId from Releases where "&amp;if(not(ISBLANK(A25)),"UPC="&amp;A25,"Catalog='"&amp;SUBSTITUTE(trim(B25),"'","''")&amp;"'")&amp;" and EnterpriseId="&amp;EntId&amp;"), (select max(TrackId) from Tracks where "&amp;if(trim(G25)="","ISRC='"&amp;F25&amp;"'","TrackVendorId='"&amp;SUBSTITUTE(trim(G25),"'","''")&amp;"'") &amp;" and EnterpriseId="&amp;EntId&amp;"), "&amp;E25&amp;", (NEXT VALUE FOR [AssetIdSequence]), null);
update Releases_Tracks set RevelatorExternalUsageTrackId=AssetId where TrackId=(select max(TrackId) from Tracks where "&amp;IF(F25="","TrackVendorId='"&amp;G25&amp;"'","ISRC='"&amp;F25&amp;"'")&amp;" and EnterpriseId="&amp;EntId&amp;");
Insert into TrackRecordingVersions values ((select max(TrackId) from Tracks where "&amp;IF(F25="","TrackVendorId='"&amp;G25&amp;"'","ISRC='"&amp;F25&amp;"'")&amp;" and EnterpriseId="&amp;EntId&amp;"),  "&amp;IF(F25="","null","'"&amp;F25&amp;"'")&amp;", 1, getdate());
Insert into TrackRecordingVersionsAudioFiles values ((select max(TrackRecordingVersionId) from TrackRecordingVersions where TrackId in (select max(TrackId) from Tracks where "&amp;IF(F25="","TrackVendorId='"&amp;G25&amp;"'","ISRC='"&amp;F25&amp;"'")&amp;" and EnterpriseId="&amp;EntId&amp;")), "&amp;if(M25="","null",if(G25="","(select AudioId from AudioFiles where Filename='"&amp;F25&amp;"."&amp;N25&amp;"' and ExternalUrl='"&amp;SUBSTITUTE(trim(M25),"'","''")&amp;"' and IsDownloadedFromExternalUrl=0)","(select AudioId from AudioFiles where Filename='"&amp;G25&amp;"."&amp;N25&amp;"' and ExternalUrl='"&amp;SUBSTITUTE(trim(M25),"'","''")&amp;"' and IsDownloadedFromExternalUrl=0)"))&amp;", "&amp;IFS(N25="","null",N25="wav","1",N25="flac","2")&amp;");
Insert into Track_TrackProperties values ((select max(TrackId) from Tracks where "&amp;IF(F25="","TrackVendorId='"&amp;G25&amp;"'","ISRC='"&amp;F25&amp;"'")&amp;" and EnterpriseId="&amp;EntId&amp;"),1);"</f>
        <v>Insert into Tracks VALUES(N'Alcançar a Paz', 371631, (select LabelId from Releases where UPC=713312393479 and EnterpriseId=647322), 'US7VG2399756', null, null, null, null, null, null, null, (select AudioId from AudioFiles where Filename='US7VG2399756.wav' and ExternalUrl='https://www.dropbox.com/scl/fi/9i06st6d0yeoukrpq30hm/Alcan-ar-a-Paz-713312393479.flac?rlkey=rc5dxxj3b7k2686vwan2q0yfo&amp;st=p3bitz4l&amp;dl=1'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Filename='US7VG2399756.flac' and ExternalUrl='https://www.dropbox.com/scl/fi/9i06st6d0yeoukrpq30hm/Alcan-ar-a-Paz-713312393479.flac?rlkey=rc5dxxj3b7k2686vwan2q0yfo&amp;st=p3bitz4l&amp;dl=1' and IsDownloadedFromExternalUrl=0), null, null, null, null, null, (select PrimaryMusicStyleId from Releases where UPC=713312393479 and EnterpriseId=647322), (select SecondaryMusicStyleId from Releases where UPC=713312393479 and EnterpriseId=647322), null, 0, null, (select id from internal_TrackTypes where description='Original'), null, null, null, null, (NEXT VALUE FOR [AssetIdSequence]), null, 645898, 647322, 1); 
insert into Releases_Tracks values ( (select ReleaseId from Releases where UPC=713312393479 and EnterpriseId=647322), (select max(TrackId) from Tracks where ISRC='US7VG2399756' and EnterpriseId=647322), 1, (NEXT VALUE FOR [AssetIdSequence]), null);
update Releases_Tracks set RevelatorExternalUsageTrackId=AssetId where TrackId=(select max(TrackId) from Tracks where ISRC='US7VG2399756' and EnterpriseId=647322);
Insert into TrackRecordingVersions values ((select max(TrackId) from Tracks where ISRC='US7VG2399756' and EnterpriseId=647322),  'US7VG2399756', 1, getdate());
Insert into TrackRecordingVersionsAudioFiles values ((select max(TrackRecordingVersionId) from TrackRecordingVersions where TrackId in (select max(TrackId) from Tracks where ISRC='US7VG2399756' and EnterpriseId=647322)), (select AudioId from AudioFiles where Filename='US7VG2399756.flac' and ExternalUrl='https://www.dropbox.com/scl/fi/9i06st6d0yeoukrpq30hm/Alcan-ar-a-Paz-713312393479.flac?rlkey=rc5dxxj3b7k2686vwan2q0yfo&amp;st=p3bitz4l&amp;dl=1' and IsDownloadedFromExternalUrl=0), 2);
Insert into Track_TrackProperties values ((select max(TrackId) from Tracks where ISRC='US7VG2399756' and EnterpriseId=647322),1);</v>
      </c>
      <c r="U25" s="28" t="str">
        <f>VLOOKUP(F25,'6) Track_Artist(s)'!A:A,1,0)</f>
        <v>US7VG2399756</v>
      </c>
    </row>
    <row r="26">
      <c r="A26" s="156">
        <v>7.13312581449E11</v>
      </c>
      <c r="B26" s="116"/>
      <c r="C26" s="143" t="str">
        <f t="array" ref="C26">ifs(and(isblank($A26),isblank($B26)),"", not(iserror(vlookup($A26&amp;$B26,'3) Release_Label'!$D:$D&amp;'3) Release_Label'!$E:$E,1,0))),vlookup($A26&amp;$B26,{'3) Release_Label'!$D:$D&amp;'3) Release_Label'!$E:$E,'3) Release_Label'!$F:$F},2,0), or(and(not(isblank($B26)),$B26=#REF!,$A26&lt;&gt;#REF!),and(not(isblank($A26)),$A26=#REF!,$B26&lt;&gt;#REF!)),"ID LISTS UNALIGNED",and($A26&lt;&gt;"",countif('3) Release_Label'!$D:$D,$A26)=0),"NO UPC MATCH in Release_Label",and($B26&lt;&gt;"",countif('3) Release_Label'!$E:$E,$B26)=0),"NO CATALOG ID MATCH in Release_Label",iserror(vlookup($A26&amp;$B26,'3) Release_Label'!$D:$D&amp;'3) Release_Label'!$E:$E,1,0)),"NO UPC-CATALOG ID pair MATCH in Release_Label" )</f>
        <v>Bachira - Monstro Egoista</v>
      </c>
      <c r="D26" s="143" t="str">
        <f t="array" ref="D26">ifs(and(isblank($A26),isblank($B26)),"", not(iserror(vlookup($A26&amp;$B26,'3) Release_Label'!$D:$D&amp;'3) Release_Label'!$E:$E,1,0))),vlookup($A26&amp;$B26,{'3) Release_Label'!$D:$D&amp;'3) Release_Label'!$E:$E,'3) Release_Label'!$H:$H},2,0), or(and(not(isblank($B26)),$B26=#REF!,$A26&lt;&gt;#REF!),and(not(isblank($A26)),$A26=#REF!,$B26&lt;&gt;#REF!)),"ID LISTS UNALIGNED",and($A26&lt;&gt;"",countif('3) Release_Label'!$D:$D,$A26)=0),"NO UPC MATCH in Release_Label",and($B26&lt;&gt;"",countif('3) Release_Label'!$E:$E,$B26)=0),"NO CATALOG ID MATCH in Release_Label",iserror(vlookup($A26&amp;$B26,'3) Release_Label'!$D:$D&amp;'3) Release_Label'!$E:$E,1,0)),"NO UPC-CATALOG ID pair MATCH in Release_Label" )</f>
        <v/>
      </c>
      <c r="E26" s="157">
        <f t="shared" si="1"/>
        <v>1</v>
      </c>
      <c r="F26" s="8" t="s">
        <v>742</v>
      </c>
      <c r="G26" s="116"/>
      <c r="H26" s="158" t="s">
        <v>226</v>
      </c>
      <c r="J26" s="8" t="s">
        <v>180</v>
      </c>
      <c r="K26" s="159" t="s">
        <v>697</v>
      </c>
      <c r="L26" s="8" t="s">
        <v>698</v>
      </c>
      <c r="M26" s="90" t="s">
        <v>743</v>
      </c>
      <c r="N26" s="8" t="s">
        <v>700</v>
      </c>
      <c r="O26" s="20"/>
      <c r="P26" s="20"/>
      <c r="R26" s="44" t="str">
        <f t="shared" si="2"/>
        <v>insert into AudioFiles VALUES (NEWID(),'QZ5AB2324761.flac', '.flac', getdate(), null, 0, null, 'https://www.dropbox.com/scl/fi/m5tm7kal9brmtsh1rpqu0/Bachira-Monstro-Egoista-713312581449.flac?rlkey=oyghskxejcy8oy56yt32j178f&amp;st=7au487ia&amp;dl=1', 0, null, null, null, null)</v>
      </c>
      <c r="S26" s="44" t="str">
        <f>"Insert into Tracks VALUES(N'"&amp;SUBSTITUTE(trim(H26),"'","''")&amp;"', 371631, "&amp;if(not(ISBLANK(A26)),"(select LabelId from Releases where UPC="&amp;A26&amp;" and EnterpriseId="&amp;EntId&amp;")","(select LabelId from Releases where Catalog='"&amp;SUBSTITUTE(trim(B26),"'","''")&amp;"' and EnterpriseId="&amp;EntId&amp;")")&amp;", "&amp;if(F26="", "null", "'"&amp;F26&amp;"'")&amp;", "&amp;if(I26="", "null","N'"&amp;SUBSTITUTE(trim(I26),"'","''")&amp;"'")&amp;", null, null, "&amp;if(G26="", "null","'"&amp;SUBSTITUTE(trim(G26),"'","''")&amp;"'")&amp;", null, null, null, "&amp;if(M26="","null",if(G26="","(select AudioId from AudioFiles where Filename='"&amp;F26&amp;".wav' and ExternalUrl='"&amp;SUBSTITUTE(trim(M26),"'","''")&amp;"' and IsDownloadedFromExternalUrl=0)","(select AudioId from AudioFiles where Filename='"&amp;G26&amp;".wav' and ExternalUrl='"&amp;SUBSTITUTE(trim(M26),"'","''")&amp;"' and IsDownloadedFromExternalUrl=0)"))&amp;", null, null, null, (select min(LanguageId) from Languages where LanguageName='"&amp;J26&amp;"' and IsValidMetadataLanguage=1), null, "&amp;if(K26="YES", 1,0)&amp;", getdate(), (select CreatedBy from Enterprises where EnterpriseId="&amp;EntId&amp;"), null, '34F4C88E-B410-461E-AD75-6C01536FDCD3', null, 0, null, null, null, null, "&amp;if(M26="","null",if(G26="","(select AudioId from AudioFiles where Filename='"&amp;F26&amp;".flac' and ExternalUrl='"&amp;SUBSTITUTE(trim(M26),"'","''")&amp;"' and IsDownloadedFromExternalUrl=0)","(select AudioId from AudioFiles where Filename='"&amp;G26&amp;".flac' and ExternalUrl='"&amp;SUBSTITUTE(trim(M26),"'","''")&amp;"' and IsDownloadedFromExternalUrl=0)"))&amp;", null, null, null, null, null, "&amp;if(not(ISBLANK(A26)),"(select PrimaryMusicStyleId from Releases where UPC="&amp;A26&amp;" and EnterpriseId="&amp;EntId&amp;")","(select PrimaryMusicStyleId from Releases where Catalog='"&amp;SUBSTITUTE(trim(B26),"'","''")&amp;"' and EnterpriseId="&amp;EntId&amp;")")&amp;", "&amp;if(not(ISBLANK(A26)),"(select SecondaryMusicStyleId from Releases where UPC="&amp;A26&amp;" and EnterpriseId="&amp;EntId&amp;")","(select SecondaryMusicStyleId from Releases where Catalog='"&amp;SUBSTITUTE(trim(B26),"'","''")&amp;"' and EnterpriseId="&amp;EntId&amp;")")&amp;", "&amp;IF(O26="","null",O26)&amp;", 0, null, (select id from internal_TrackTypes where description='"&amp;L26&amp;"'), null, null, null, null, (NEXT VALUE FOR [AssetIdSequence]), null, "&amp;TenantId&amp;", "&amp;EntId&amp;", "&amp;if(F26&lt;&gt;"",countif(F$5:F26,F26),countif(G$5:G26,G26))&amp;"); 
insert into Releases_Tracks values ( (select ReleaseId from Releases where "&amp;if(not(ISBLANK(A26)),"UPC="&amp;A26,"Catalog='"&amp;SUBSTITUTE(trim(B26),"'","''")&amp;"'")&amp;" and EnterpriseId="&amp;EntId&amp;"), (select max(TrackId) from Tracks where "&amp;if(trim(G26)="","ISRC='"&amp;F26&amp;"'","TrackVendorId='"&amp;SUBSTITUTE(trim(G26),"'","''")&amp;"'") &amp;" and EnterpriseId="&amp;EntId&amp;"), "&amp;E26&amp;", (NEXT VALUE FOR [AssetIdSequence]), null);
update Releases_Tracks set RevelatorExternalUsageTrackId=AssetId where TrackId=(select max(TrackId) from Tracks where "&amp;IF(F26="","TrackVendorId='"&amp;G26&amp;"'","ISRC='"&amp;F26&amp;"'")&amp;" and EnterpriseId="&amp;EntId&amp;");
Insert into TrackRecordingVersions values ((select max(TrackId) from Tracks where "&amp;IF(F26="","TrackVendorId='"&amp;G26&amp;"'","ISRC='"&amp;F26&amp;"'")&amp;" and EnterpriseId="&amp;EntId&amp;"),  "&amp;IF(F26="","null","'"&amp;F26&amp;"'")&amp;", 1, getdate());
Insert into TrackRecordingVersionsAudioFiles values ((select max(TrackRecordingVersionId) from TrackRecordingVersions where TrackId in (select max(TrackId) from Tracks where "&amp;IF(F26="","TrackVendorId='"&amp;G26&amp;"'","ISRC='"&amp;F26&amp;"'")&amp;" and EnterpriseId="&amp;EntId&amp;")), "&amp;if(M26="","null",if(G26="","(select AudioId from AudioFiles where Filename='"&amp;F26&amp;"."&amp;N26&amp;"' and ExternalUrl='"&amp;SUBSTITUTE(trim(M26),"'","''")&amp;"' and IsDownloadedFromExternalUrl=0)","(select AudioId from AudioFiles where Filename='"&amp;G26&amp;"."&amp;N26&amp;"' and ExternalUrl='"&amp;SUBSTITUTE(trim(M26),"'","''")&amp;"' and IsDownloadedFromExternalUrl=0)"))&amp;", "&amp;IFS(N26="","null",N26="wav","1",N26="flac","2")&amp;");
Insert into Track_TrackProperties values ((select max(TrackId) from Tracks where "&amp;IF(F26="","TrackVendorId='"&amp;G26&amp;"'","ISRC='"&amp;F26&amp;"'")&amp;" and EnterpriseId="&amp;EntId&amp;"),1);"</f>
        <v>Insert into Tracks VALUES(N'Bachira - Monstro Egoista', 371631, (select LabelId from Releases where UPC=713312581449 and EnterpriseId=647322), 'QZ5AB2324761', null, null, null, null, null, null, null, (select AudioId from AudioFiles where Filename='QZ5AB2324761.wav' and ExternalUrl='https://www.dropbox.com/scl/fi/m5tm7kal9brmtsh1rpqu0/Bachira-Monstro-Egoista-713312581449.flac?rlkey=oyghskxejcy8oy56yt32j178f&amp;st=7au487ia&amp;dl=1'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Filename='QZ5AB2324761.flac' and ExternalUrl='https://www.dropbox.com/scl/fi/m5tm7kal9brmtsh1rpqu0/Bachira-Monstro-Egoista-713312581449.flac?rlkey=oyghskxejcy8oy56yt32j178f&amp;st=7au487ia&amp;dl=1' and IsDownloadedFromExternalUrl=0), null, null, null, null, null, (select PrimaryMusicStyleId from Releases where UPC=713312581449 and EnterpriseId=647322), (select SecondaryMusicStyleId from Releases where UPC=713312581449 and EnterpriseId=647322), null, 0, null, (select id from internal_TrackTypes where description='Original'), null, null, null, null, (NEXT VALUE FOR [AssetIdSequence]), null, 645898, 647322, 1); 
insert into Releases_Tracks values ( (select ReleaseId from Releases where UPC=713312581449 and EnterpriseId=647322), (select max(TrackId) from Tracks where ISRC='QZ5AB2324761' and EnterpriseId=647322), 1, (NEXT VALUE FOR [AssetIdSequence]), null);
update Releases_Tracks set RevelatorExternalUsageTrackId=AssetId where TrackId=(select max(TrackId) from Tracks where ISRC='QZ5AB2324761' and EnterpriseId=647322);
Insert into TrackRecordingVersions values ((select max(TrackId) from Tracks where ISRC='QZ5AB2324761' and EnterpriseId=647322),  'QZ5AB2324761', 1, getdate());
Insert into TrackRecordingVersionsAudioFiles values ((select max(TrackRecordingVersionId) from TrackRecordingVersions where TrackId in (select max(TrackId) from Tracks where ISRC='QZ5AB2324761' and EnterpriseId=647322)), (select AudioId from AudioFiles where Filename='QZ5AB2324761.flac' and ExternalUrl='https://www.dropbox.com/scl/fi/m5tm7kal9brmtsh1rpqu0/Bachira-Monstro-Egoista-713312581449.flac?rlkey=oyghskxejcy8oy56yt32j178f&amp;st=7au487ia&amp;dl=1' and IsDownloadedFromExternalUrl=0), 2);
Insert into Track_TrackProperties values ((select max(TrackId) from Tracks where ISRC='QZ5AB2324761' and EnterpriseId=647322),1);</v>
      </c>
      <c r="U26" s="28" t="str">
        <f>VLOOKUP(F26,'6) Track_Artist(s)'!A:A,1,0)</f>
        <v>QZ5AB2324761</v>
      </c>
    </row>
    <row r="27">
      <c r="A27" s="156">
        <v>7.13312581357E11</v>
      </c>
      <c r="B27" s="116"/>
      <c r="C27" s="143" t="str">
        <f t="array" ref="C27">ifs(and(isblank($A27),isblank($B27)),"", not(iserror(vlookup($A27&amp;$B27,'3) Release_Label'!$D:$D&amp;'3) Release_Label'!$E:$E,1,0))),vlookup($A27&amp;$B27,{'3) Release_Label'!$D:$D&amp;'3) Release_Label'!$E:$E,'3) Release_Label'!$F:$F},2,0), or(and(not(isblank($B27)),$B27=$B26,$A27&lt;&gt;$A26),and(not(isblank($A27)),$A27=$A26,$B27&lt;&gt;$B26)),"ID LISTS UNALIGNED",and($A27&lt;&gt;"",countif('3) Release_Label'!$D:$D,$A27)=0),"NO UPC MATCH in Release_Label",and($B27&lt;&gt;"",countif('3) Release_Label'!$E:$E,$B27)=0),"NO CATALOG ID MATCH in Release_Label",iserror(vlookup($A27&amp;$B27,'3) Release_Label'!$D:$D&amp;'3) Release_Label'!$E:$E,1,0)),"NO UPC-CATALOG ID pair MATCH in Release_Label" )</f>
        <v>Bachira - Monstro Egoista</v>
      </c>
      <c r="D27" s="143" t="str">
        <f t="array" ref="D27">ifs(and(isblank($A27),isblank($B27)),"", not(iserror(vlookup($A27&amp;$B27,'3) Release_Label'!$D:$D&amp;'3) Release_Label'!$E:$E,1,0))),vlookup($A27&amp;$B27,{'3) Release_Label'!$D:$D&amp;'3) Release_Label'!$E:$E,'3) Release_Label'!$H:$H},2,0), or(and(not(isblank($B27)),$B27=$B26,$A27&lt;&gt;$A26),and(not(isblank($A27)),$A27=$A26,$B27&lt;&gt;$B26)),"ID LISTS UNALIGNED",and($A27&lt;&gt;"",countif('3) Release_Label'!$D:$D,$A27)=0),"NO UPC MATCH in Release_Label",and($B27&lt;&gt;"",countif('3) Release_Label'!$E:$E,$B27)=0),"NO CATALOG ID MATCH in Release_Label",iserror(vlookup($A27&amp;$B27,'3) Release_Label'!$D:$D&amp;'3) Release_Label'!$E:$E,1,0)),"NO UPC-CATALOG ID pair MATCH in Release_Label" )</f>
        <v>Speed Up</v>
      </c>
      <c r="E27" s="157">
        <f t="shared" si="1"/>
        <v>1</v>
      </c>
      <c r="F27" s="8" t="s">
        <v>744</v>
      </c>
      <c r="G27" s="116"/>
      <c r="H27" s="158" t="s">
        <v>226</v>
      </c>
      <c r="I27" s="8" t="s">
        <v>222</v>
      </c>
      <c r="J27" s="8" t="s">
        <v>180</v>
      </c>
      <c r="K27" s="159" t="s">
        <v>697</v>
      </c>
      <c r="L27" s="8" t="s">
        <v>698</v>
      </c>
      <c r="M27" s="90" t="s">
        <v>745</v>
      </c>
      <c r="N27" s="8" t="s">
        <v>700</v>
      </c>
      <c r="O27" s="20"/>
      <c r="P27" s="20"/>
      <c r="R27" s="44" t="str">
        <f t="shared" si="2"/>
        <v>insert into AudioFiles VALUES (NEWID(),'QZ5AB2324752.flac', '.flac', getdate(), null, 0, null, 'https://www.dropbox.com/scl/fi/cu5bf1isq0r3ixnpj1yw2/Bachira-Monstro-Egoista-Speed-Up-713312581357.flac?rlkey=udlrt2xhjhvioi0a3byn8irh5&amp;st=tc4lk56s&amp;dl=1', 0, null, null, null, null)</v>
      </c>
      <c r="S27" s="44" t="str">
        <f>"Insert into Tracks VALUES(N'"&amp;SUBSTITUTE(trim(H27),"'","''")&amp;"', 371631, "&amp;if(not(ISBLANK(A27)),"(select LabelId from Releases where UPC="&amp;A27&amp;" and EnterpriseId="&amp;EntId&amp;")","(select LabelId from Releases where Catalog='"&amp;SUBSTITUTE(trim(B27),"'","''")&amp;"' and EnterpriseId="&amp;EntId&amp;")")&amp;", "&amp;if(F27="", "null", "'"&amp;F27&amp;"'")&amp;", "&amp;if(I27="", "null","N'"&amp;SUBSTITUTE(trim(I27),"'","''")&amp;"'")&amp;", null, null, "&amp;if(G27="", "null","'"&amp;SUBSTITUTE(trim(G27),"'","''")&amp;"'")&amp;", null, null, null, "&amp;if(M27="","null",if(G27="","(select AudioId from AudioFiles where Filename='"&amp;F27&amp;".wav' and ExternalUrl='"&amp;SUBSTITUTE(trim(M27),"'","''")&amp;"' and IsDownloadedFromExternalUrl=0)","(select AudioId from AudioFiles where Filename='"&amp;G27&amp;".wav' and ExternalUrl='"&amp;SUBSTITUTE(trim(M27),"'","''")&amp;"' and IsDownloadedFromExternalUrl=0)"))&amp;", null, null, null, (select min(LanguageId) from Languages where LanguageName='"&amp;J27&amp;"' and IsValidMetadataLanguage=1), null, "&amp;if(K27="YES", 1,0)&amp;", getdate(), (select CreatedBy from Enterprises where EnterpriseId="&amp;EntId&amp;"), null, '34F4C88E-B410-461E-AD75-6C01536FDCD3', null, 0, null, null, null, null, "&amp;if(M27="","null",if(G27="","(select AudioId from AudioFiles where Filename='"&amp;F27&amp;".flac' and ExternalUrl='"&amp;SUBSTITUTE(trim(M27),"'","''")&amp;"' and IsDownloadedFromExternalUrl=0)","(select AudioId from AudioFiles where Filename='"&amp;G27&amp;".flac' and ExternalUrl='"&amp;SUBSTITUTE(trim(M27),"'","''")&amp;"' and IsDownloadedFromExternalUrl=0)"))&amp;", null, null, null, null, null, "&amp;if(not(ISBLANK(A27)),"(select PrimaryMusicStyleId from Releases where UPC="&amp;A27&amp;" and EnterpriseId="&amp;EntId&amp;")","(select PrimaryMusicStyleId from Releases where Catalog='"&amp;SUBSTITUTE(trim(B27),"'","''")&amp;"' and EnterpriseId="&amp;EntId&amp;")")&amp;", "&amp;if(not(ISBLANK(A27)),"(select SecondaryMusicStyleId from Releases where UPC="&amp;A27&amp;" and EnterpriseId="&amp;EntId&amp;")","(select SecondaryMusicStyleId from Releases where Catalog='"&amp;SUBSTITUTE(trim(B27),"'","''")&amp;"' and EnterpriseId="&amp;EntId&amp;")")&amp;", "&amp;IF(O27="","null",O27)&amp;", 0, null, (select id from internal_TrackTypes where description='"&amp;L27&amp;"'), null, null, null, null, (NEXT VALUE FOR [AssetIdSequence]), null, "&amp;TenantId&amp;", "&amp;EntId&amp;", "&amp;if(F27&lt;&gt;"",countif(F$5:F27,F27),countif(G$5:G27,G27))&amp;"); 
insert into Releases_Tracks values ( (select ReleaseId from Releases where "&amp;if(not(ISBLANK(A27)),"UPC="&amp;A27,"Catalog='"&amp;SUBSTITUTE(trim(B27),"'","''")&amp;"'")&amp;" and EnterpriseId="&amp;EntId&amp;"), (select max(TrackId) from Tracks where "&amp;if(trim(G27)="","ISRC='"&amp;F27&amp;"'","TrackVendorId='"&amp;SUBSTITUTE(trim(G27),"'","''")&amp;"'") &amp;" and EnterpriseId="&amp;EntId&amp;"), "&amp;E27&amp;", (NEXT VALUE FOR [AssetIdSequence]), null);
update Releases_Tracks set RevelatorExternalUsageTrackId=AssetId where TrackId=(select max(TrackId) from Tracks where "&amp;IF(F27="","TrackVendorId='"&amp;G27&amp;"'","ISRC='"&amp;F27&amp;"'")&amp;" and EnterpriseId="&amp;EntId&amp;");
Insert into TrackRecordingVersions values ((select max(TrackId) from Tracks where "&amp;IF(F27="","TrackVendorId='"&amp;G27&amp;"'","ISRC='"&amp;F27&amp;"'")&amp;" and EnterpriseId="&amp;EntId&amp;"),  "&amp;IF(F27="","null","'"&amp;F27&amp;"'")&amp;", 1, getdate());
Insert into TrackRecordingVersionsAudioFiles values ((select max(TrackRecordingVersionId) from TrackRecordingVersions where TrackId in (select max(TrackId) from Tracks where "&amp;IF(F27="","TrackVendorId='"&amp;G27&amp;"'","ISRC='"&amp;F27&amp;"'")&amp;" and EnterpriseId="&amp;EntId&amp;")), "&amp;if(M27="","null",if(G27="","(select AudioId from AudioFiles where Filename='"&amp;F27&amp;"."&amp;N27&amp;"' and ExternalUrl='"&amp;SUBSTITUTE(trim(M27),"'","''")&amp;"' and IsDownloadedFromExternalUrl=0)","(select AudioId from AudioFiles where Filename='"&amp;G27&amp;"."&amp;N27&amp;"' and ExternalUrl='"&amp;SUBSTITUTE(trim(M27),"'","''")&amp;"' and IsDownloadedFromExternalUrl=0)"))&amp;", "&amp;IFS(N27="","null",N27="wav","1",N27="flac","2")&amp;");
Insert into Track_TrackProperties values ((select max(TrackId) from Tracks where "&amp;IF(F27="","TrackVendorId='"&amp;G27&amp;"'","ISRC='"&amp;F27&amp;"'")&amp;" and EnterpriseId="&amp;EntId&amp;"),1);"</f>
        <v>Insert into Tracks VALUES(N'Bachira - Monstro Egoista', 371631, (select LabelId from Releases where UPC=713312581357 and EnterpriseId=647322), 'QZ5AB2324752', N'Speed Up', null, null, null, null, null, null, (select AudioId from AudioFiles where Filename='QZ5AB2324752.wav' and ExternalUrl='https://www.dropbox.com/scl/fi/cu5bf1isq0r3ixnpj1yw2/Bachira-Monstro-Egoista-Speed-Up-713312581357.flac?rlkey=udlrt2xhjhvioi0a3byn8irh5&amp;st=tc4lk56s&amp;dl=1'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Filename='QZ5AB2324752.flac' and ExternalUrl='https://www.dropbox.com/scl/fi/cu5bf1isq0r3ixnpj1yw2/Bachira-Monstro-Egoista-Speed-Up-713312581357.flac?rlkey=udlrt2xhjhvioi0a3byn8irh5&amp;st=tc4lk56s&amp;dl=1' and IsDownloadedFromExternalUrl=0), null, null, null, null, null, (select PrimaryMusicStyleId from Releases where UPC=713312581357 and EnterpriseId=647322), (select SecondaryMusicStyleId from Releases where UPC=713312581357 and EnterpriseId=647322), null, 0, null, (select id from internal_TrackTypes where description='Original'), null, null, null, null, (NEXT VALUE FOR [AssetIdSequence]), null, 645898, 647322, 1); 
insert into Releases_Tracks values ( (select ReleaseId from Releases where UPC=713312581357 and EnterpriseId=647322), (select max(TrackId) from Tracks where ISRC='QZ5AB2324752' and EnterpriseId=647322), 1, (NEXT VALUE FOR [AssetIdSequence]), null);
update Releases_Tracks set RevelatorExternalUsageTrackId=AssetId where TrackId=(select max(TrackId) from Tracks where ISRC='QZ5AB2324752' and EnterpriseId=647322);
Insert into TrackRecordingVersions values ((select max(TrackId) from Tracks where ISRC='QZ5AB2324752' and EnterpriseId=647322),  'QZ5AB2324752', 1, getdate());
Insert into TrackRecordingVersionsAudioFiles values ((select max(TrackRecordingVersionId) from TrackRecordingVersions where TrackId in (select max(TrackId) from Tracks where ISRC='QZ5AB2324752' and EnterpriseId=647322)), (select AudioId from AudioFiles where Filename='QZ5AB2324752.flac' and ExternalUrl='https://www.dropbox.com/scl/fi/cu5bf1isq0r3ixnpj1yw2/Bachira-Monstro-Egoista-Speed-Up-713312581357.flac?rlkey=udlrt2xhjhvioi0a3byn8irh5&amp;st=tc4lk56s&amp;dl=1' and IsDownloadedFromExternalUrl=0), 2);
Insert into Track_TrackProperties values ((select max(TrackId) from Tracks where ISRC='QZ5AB2324752' and EnterpriseId=647322),1);</v>
      </c>
      <c r="U27" s="28" t="str">
        <f>VLOOKUP(F27,'6) Track_Artist(s)'!A:A,1,0)</f>
        <v>QZ5AB2324752</v>
      </c>
    </row>
    <row r="28">
      <c r="A28" s="156">
        <v>7.13312581487E11</v>
      </c>
      <c r="B28" s="116"/>
      <c r="C28" s="143" t="str">
        <f t="array" ref="C28">ifs(and(isblank($A28),isblank($B28)),"", not(iserror(vlookup($A28&amp;$B28,'3) Release_Label'!$D:$D&amp;'3) Release_Label'!$E:$E,1,0))),vlookup($A28&amp;$B28,{'3) Release_Label'!$D:$D&amp;'3) Release_Label'!$E:$E,'3) Release_Label'!$F:$F},2,0), or(and(not(isblank($B28)),$B28=$B27,$A28&lt;&gt;$A27),and(not(isblank($A28)),$A28=$A27,$B28&lt;&gt;$B27)),"ID LISTS UNALIGNED",and($A28&lt;&gt;"",countif('3) Release_Label'!$D:$D,$A28)=0),"NO UPC MATCH in Release_Label",and($B28&lt;&gt;"",countif('3) Release_Label'!$E:$E,$B28)=0),"NO CATALOG ID MATCH in Release_Label",iserror(vlookup($A28&amp;$B28,'3) Release_Label'!$D:$D&amp;'3) Release_Label'!$E:$E,1,0)),"NO UPC-CATALOG ID pair MATCH in Release_Label" )</f>
        <v>A Morte Vermelha</v>
      </c>
      <c r="D28" s="143" t="str">
        <f t="array" ref="D28">ifs(and(isblank($A28),isblank($B28)),"", not(iserror(vlookup($A28&amp;$B28,'3) Release_Label'!$D:$D&amp;'3) Release_Label'!$E:$E,1,0))),vlookup($A28&amp;$B28,{'3) Release_Label'!$D:$D&amp;'3) Release_Label'!$E:$E,'3) Release_Label'!$H:$H},2,0), or(and(not(isblank($B28)),$B28=$B27,$A28&lt;&gt;$A27),and(not(isblank($A28)),$A28=$A27,$B28&lt;&gt;$B27)),"ID LISTS UNALIGNED",and($A28&lt;&gt;"",countif('3) Release_Label'!$D:$D,$A28)=0),"NO UPC MATCH in Release_Label",and($B28&lt;&gt;"",countif('3) Release_Label'!$E:$E,$B28)=0),"NO CATALOG ID MATCH in Release_Label",iserror(vlookup($A28&amp;$B28,'3) Release_Label'!$D:$D&amp;'3) Release_Label'!$E:$E,1,0)),"NO UPC-CATALOG ID pair MATCH in Release_Label" )</f>
        <v/>
      </c>
      <c r="E28" s="157">
        <f t="shared" si="1"/>
        <v>1</v>
      </c>
      <c r="F28" s="8" t="s">
        <v>746</v>
      </c>
      <c r="G28" s="116"/>
      <c r="H28" s="158" t="s">
        <v>229</v>
      </c>
      <c r="J28" s="8" t="s">
        <v>180</v>
      </c>
      <c r="K28" s="159" t="s">
        <v>697</v>
      </c>
      <c r="L28" s="8" t="s">
        <v>698</v>
      </c>
      <c r="M28" s="90" t="s">
        <v>747</v>
      </c>
      <c r="N28" s="8" t="s">
        <v>700</v>
      </c>
      <c r="O28" s="20"/>
      <c r="P28" s="20"/>
      <c r="R28" s="44" t="str">
        <f t="shared" si="2"/>
        <v>insert into AudioFiles VALUES (NEWID(),'QZ5AB2324765.flac', '.flac', getdate(), null, 0, null, 'https://www.dropbox.com/scl/fi/cvd7jls4z0wmnx18pw761/A-Morte-Vermelha-713312581487.flac?rlkey=2azs9tayv3paq319yqrmfqrom&amp;st=mzh69kns&amp;dl=1', 0, null, null, null, null)</v>
      </c>
      <c r="S28" s="44" t="str">
        <f>"Insert into Tracks VALUES(N'"&amp;SUBSTITUTE(trim(H28),"'","''")&amp;"', 371631, "&amp;if(not(ISBLANK(A28)),"(select LabelId from Releases where UPC="&amp;A28&amp;" and EnterpriseId="&amp;EntId&amp;")","(select LabelId from Releases where Catalog='"&amp;SUBSTITUTE(trim(B28),"'","''")&amp;"' and EnterpriseId="&amp;EntId&amp;")")&amp;", "&amp;if(F28="", "null", "'"&amp;F28&amp;"'")&amp;", "&amp;if(I28="", "null","N'"&amp;SUBSTITUTE(trim(I28),"'","''")&amp;"'")&amp;", null, null, "&amp;if(G28="", "null","'"&amp;SUBSTITUTE(trim(G28),"'","''")&amp;"'")&amp;", null, null, null, "&amp;if(M28="","null",if(G28="","(select AudioId from AudioFiles where Filename='"&amp;F28&amp;".wav' and ExternalUrl='"&amp;SUBSTITUTE(trim(M28),"'","''")&amp;"' and IsDownloadedFromExternalUrl=0)","(select AudioId from AudioFiles where Filename='"&amp;G28&amp;".wav' and ExternalUrl='"&amp;SUBSTITUTE(trim(M28),"'","''")&amp;"' and IsDownloadedFromExternalUrl=0)"))&amp;", null, null, null, (select min(LanguageId) from Languages where LanguageName='"&amp;J28&amp;"' and IsValidMetadataLanguage=1), null, "&amp;if(K28="YES", 1,0)&amp;", getdate(), (select CreatedBy from Enterprises where EnterpriseId="&amp;EntId&amp;"), null, '34F4C88E-B410-461E-AD75-6C01536FDCD3', null, 0, null, null, null, null, "&amp;if(M28="","null",if(G28="","(select AudioId from AudioFiles where Filename='"&amp;F28&amp;".flac' and ExternalUrl='"&amp;SUBSTITUTE(trim(M28),"'","''")&amp;"' and IsDownloadedFromExternalUrl=0)","(select AudioId from AudioFiles where Filename='"&amp;G28&amp;".flac' and ExternalUrl='"&amp;SUBSTITUTE(trim(M28),"'","''")&amp;"' and IsDownloadedFromExternalUrl=0)"))&amp;", null, null, null, null, null, "&amp;if(not(ISBLANK(A28)),"(select PrimaryMusicStyleId from Releases where UPC="&amp;A28&amp;" and EnterpriseId="&amp;EntId&amp;")","(select PrimaryMusicStyleId from Releases where Catalog='"&amp;SUBSTITUTE(trim(B28),"'","''")&amp;"' and EnterpriseId="&amp;EntId&amp;")")&amp;", "&amp;if(not(ISBLANK(A28)),"(select SecondaryMusicStyleId from Releases where UPC="&amp;A28&amp;" and EnterpriseId="&amp;EntId&amp;")","(select SecondaryMusicStyleId from Releases where Catalog='"&amp;SUBSTITUTE(trim(B28),"'","''")&amp;"' and EnterpriseId="&amp;EntId&amp;")")&amp;", "&amp;IF(O28="","null",O28)&amp;", 0, null, (select id from internal_TrackTypes where description='"&amp;L28&amp;"'), null, null, null, null, (NEXT VALUE FOR [AssetIdSequence]), null, "&amp;TenantId&amp;", "&amp;EntId&amp;", "&amp;if(F28&lt;&gt;"",countif(F$5:F28,F28),countif(G$5:G28,G28))&amp;"); 
insert into Releases_Tracks values ( (select ReleaseId from Releases where "&amp;if(not(ISBLANK(A28)),"UPC="&amp;A28,"Catalog='"&amp;SUBSTITUTE(trim(B28),"'","''")&amp;"'")&amp;" and EnterpriseId="&amp;EntId&amp;"), (select max(TrackId) from Tracks where "&amp;if(trim(G28)="","ISRC='"&amp;F28&amp;"'","TrackVendorId='"&amp;SUBSTITUTE(trim(G28),"'","''")&amp;"'") &amp;" and EnterpriseId="&amp;EntId&amp;"), "&amp;E28&amp;", (NEXT VALUE FOR [AssetIdSequence]), null);
update Releases_Tracks set RevelatorExternalUsageTrackId=AssetId where TrackId=(select max(TrackId) from Tracks where "&amp;IF(F28="","TrackVendorId='"&amp;G28&amp;"'","ISRC='"&amp;F28&amp;"'")&amp;" and EnterpriseId="&amp;EntId&amp;");
Insert into TrackRecordingVersions values ((select max(TrackId) from Tracks where "&amp;IF(F28="","TrackVendorId='"&amp;G28&amp;"'","ISRC='"&amp;F28&amp;"'")&amp;" and EnterpriseId="&amp;EntId&amp;"),  "&amp;IF(F28="","null","'"&amp;F28&amp;"'")&amp;", 1, getdate());
Insert into TrackRecordingVersionsAudioFiles values ((select max(TrackRecordingVersionId) from TrackRecordingVersions where TrackId in (select max(TrackId) from Tracks where "&amp;IF(F28="","TrackVendorId='"&amp;G28&amp;"'","ISRC='"&amp;F28&amp;"'")&amp;" and EnterpriseId="&amp;EntId&amp;")), "&amp;if(M28="","null",if(G28="","(select AudioId from AudioFiles where Filename='"&amp;F28&amp;"."&amp;N28&amp;"' and ExternalUrl='"&amp;SUBSTITUTE(trim(M28),"'","''")&amp;"' and IsDownloadedFromExternalUrl=0)","(select AudioId from AudioFiles where Filename='"&amp;G28&amp;"."&amp;N28&amp;"' and ExternalUrl='"&amp;SUBSTITUTE(trim(M28),"'","''")&amp;"' and IsDownloadedFromExternalUrl=0)"))&amp;", "&amp;IFS(N28="","null",N28="wav","1",N28="flac","2")&amp;");
Insert into Track_TrackProperties values ((select max(TrackId) from Tracks where "&amp;IF(F28="","TrackVendorId='"&amp;G28&amp;"'","ISRC='"&amp;F28&amp;"'")&amp;" and EnterpriseId="&amp;EntId&amp;"),1);"</f>
        <v>Insert into Tracks VALUES(N'A Morte Vermelha', 371631, (select LabelId from Releases where UPC=713312581487 and EnterpriseId=647322), 'QZ5AB2324765', null, null, null, null, null, null, null, (select AudioId from AudioFiles where Filename='QZ5AB2324765.wav' and ExternalUrl='https://www.dropbox.com/scl/fi/cvd7jls4z0wmnx18pw761/A-Morte-Vermelha-713312581487.flac?rlkey=2azs9tayv3paq319yqrmfqrom&amp;st=mzh69kns&amp;dl=1'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Filename='QZ5AB2324765.flac' and ExternalUrl='https://www.dropbox.com/scl/fi/cvd7jls4z0wmnx18pw761/A-Morte-Vermelha-713312581487.flac?rlkey=2azs9tayv3paq319yqrmfqrom&amp;st=mzh69kns&amp;dl=1' and IsDownloadedFromExternalUrl=0), null, null, null, null, null, (select PrimaryMusicStyleId from Releases where UPC=713312581487 and EnterpriseId=647322), (select SecondaryMusicStyleId from Releases where UPC=713312581487 and EnterpriseId=647322), null, 0, null, (select id from internal_TrackTypes where description='Original'), null, null, null, null, (NEXT VALUE FOR [AssetIdSequence]), null, 645898, 647322, 1); 
insert into Releases_Tracks values ( (select ReleaseId from Releases where UPC=713312581487 and EnterpriseId=647322), (select max(TrackId) from Tracks where ISRC='QZ5AB2324765' and EnterpriseId=647322), 1, (NEXT VALUE FOR [AssetIdSequence]), null);
update Releases_Tracks set RevelatorExternalUsageTrackId=AssetId where TrackId=(select max(TrackId) from Tracks where ISRC='QZ5AB2324765' and EnterpriseId=647322);
Insert into TrackRecordingVersions values ((select max(TrackId) from Tracks where ISRC='QZ5AB2324765' and EnterpriseId=647322),  'QZ5AB2324765', 1, getdate());
Insert into TrackRecordingVersionsAudioFiles values ((select max(TrackRecordingVersionId) from TrackRecordingVersions where TrackId in (select max(TrackId) from Tracks where ISRC='QZ5AB2324765' and EnterpriseId=647322)), (select AudioId from AudioFiles where Filename='QZ5AB2324765.flac' and ExternalUrl='https://www.dropbox.com/scl/fi/cvd7jls4z0wmnx18pw761/A-Morte-Vermelha-713312581487.flac?rlkey=2azs9tayv3paq319yqrmfqrom&amp;st=mzh69kns&amp;dl=1' and IsDownloadedFromExternalUrl=0), 2);
Insert into Track_TrackProperties values ((select max(TrackId) from Tracks where ISRC='QZ5AB2324765' and EnterpriseId=647322),1);</v>
      </c>
      <c r="U28" s="28" t="str">
        <f>VLOOKUP(F28,'6) Track_Artist(s)'!A:A,1,0)</f>
        <v>QZ5AB2324765</v>
      </c>
    </row>
    <row r="29">
      <c r="A29" s="156">
        <v>7.13312800953E11</v>
      </c>
      <c r="B29" s="116"/>
      <c r="C29" s="143" t="str">
        <f t="array" ref="C29">ifs(and(isblank($A29),isblank($B29)),"", not(iserror(vlookup($A29&amp;$B29,'3) Release_Label'!$D:$D&amp;'3) Release_Label'!$E:$E,1,0))),vlookup($A29&amp;$B29,{'3) Release_Label'!$D:$D&amp;'3) Release_Label'!$E:$E,'3) Release_Label'!$F:$F},2,0), or(and(not(isblank($B29)),$B29=$B28,$A29&lt;&gt;$A28),and(not(isblank($A29)),$A29=$A28,$B29&lt;&gt;$B28)),"ID LISTS UNALIGNED",and($A29&lt;&gt;"",countif('3) Release_Label'!$D:$D,$A29)=0),"NO UPC MATCH in Release_Label",and($B29&lt;&gt;"",countif('3) Release_Label'!$E:$E,$B29)=0),"NO CATALOG ID MATCH in Release_Label",iserror(vlookup($A29&amp;$B29,'3) Release_Label'!$D:$D&amp;'3) Release_Label'!$E:$E,1,0)),"NO UPC-CATALOG ID pair MATCH in Release_Label" )</f>
        <v>Sanji, Jambe Enflammée</v>
      </c>
      <c r="D29" s="143" t="str">
        <f t="array" ref="D29">ifs(and(isblank($A29),isblank($B29)),"", not(iserror(vlookup($A29&amp;$B29,'3) Release_Label'!$D:$D&amp;'3) Release_Label'!$E:$E,1,0))),vlookup($A29&amp;$B29,{'3) Release_Label'!$D:$D&amp;'3) Release_Label'!$E:$E,'3) Release_Label'!$H:$H},2,0), or(and(not(isblank($B29)),$B29=$B28,$A29&lt;&gt;$A28),and(not(isblank($A29)),$A29=$A28,$B29&lt;&gt;$B28)),"ID LISTS UNALIGNED",and($A29&lt;&gt;"",countif('3) Release_Label'!$D:$D,$A29)=0),"NO UPC MATCH in Release_Label",and($B29&lt;&gt;"",countif('3) Release_Label'!$E:$E,$B29)=0),"NO CATALOG ID MATCH in Release_Label",iserror(vlookup($A29&amp;$B29,'3) Release_Label'!$D:$D&amp;'3) Release_Label'!$E:$E,1,0)),"NO UPC-CATALOG ID pair MATCH in Release_Label" )</f>
        <v/>
      </c>
      <c r="E29" s="157">
        <f t="shared" si="1"/>
        <v>1</v>
      </c>
      <c r="F29" s="8" t="s">
        <v>748</v>
      </c>
      <c r="G29" s="116"/>
      <c r="H29" s="158" t="s">
        <v>231</v>
      </c>
      <c r="J29" s="8" t="s">
        <v>180</v>
      </c>
      <c r="K29" s="159" t="s">
        <v>697</v>
      </c>
      <c r="L29" s="8" t="s">
        <v>698</v>
      </c>
      <c r="M29" s="90" t="s">
        <v>749</v>
      </c>
      <c r="N29" s="8" t="s">
        <v>700</v>
      </c>
      <c r="O29" s="20"/>
      <c r="P29" s="20"/>
      <c r="R29" s="44" t="str">
        <f t="shared" si="2"/>
        <v>insert into AudioFiles VALUES (NEWID(),'QZ5AB2354594.flac', '.flac', getdate(), null, 0, null, 'https://www.dropbox.com/scl/fi/x0rw18idvax77iegwkhyv/Sanji-Jambe-Enflamm-e-713312800953.flac?rlkey=auv29yhc435tpel7k3rifea85&amp;st=9dygpgrp&amp;dl=1', 0, null, null, null, null)</v>
      </c>
      <c r="S29" s="44" t="str">
        <f>"Insert into Tracks VALUES(N'"&amp;SUBSTITUTE(trim(H29),"'","''")&amp;"', 371631, "&amp;if(not(ISBLANK(A29)),"(select LabelId from Releases where UPC="&amp;A29&amp;" and EnterpriseId="&amp;EntId&amp;")","(select LabelId from Releases where Catalog='"&amp;SUBSTITUTE(trim(B29),"'","''")&amp;"' and EnterpriseId="&amp;EntId&amp;")")&amp;", "&amp;if(F29="", "null", "'"&amp;F29&amp;"'")&amp;", "&amp;if(I29="", "null","N'"&amp;SUBSTITUTE(trim(I29),"'","''")&amp;"'")&amp;", null, null, "&amp;if(G29="", "null","'"&amp;SUBSTITUTE(trim(G29),"'","''")&amp;"'")&amp;", null, null, null, "&amp;if(M29="","null",if(G29="","(select AudioId from AudioFiles where Filename='"&amp;F29&amp;".wav' and ExternalUrl='"&amp;SUBSTITUTE(trim(M29),"'","''")&amp;"' and IsDownloadedFromExternalUrl=0)","(select AudioId from AudioFiles where Filename='"&amp;G29&amp;".wav' and ExternalUrl='"&amp;SUBSTITUTE(trim(M29),"'","''")&amp;"' and IsDownloadedFromExternalUrl=0)"))&amp;", null, null, null, (select min(LanguageId) from Languages where LanguageName='"&amp;J29&amp;"' and IsValidMetadataLanguage=1), null, "&amp;if(K29="YES", 1,0)&amp;", getdate(), (select CreatedBy from Enterprises where EnterpriseId="&amp;EntId&amp;"), null, '34F4C88E-B410-461E-AD75-6C01536FDCD3', null, 0, null, null, null, null, "&amp;if(M29="","null",if(G29="","(select AudioId from AudioFiles where Filename='"&amp;F29&amp;".flac' and ExternalUrl='"&amp;SUBSTITUTE(trim(M29),"'","''")&amp;"' and IsDownloadedFromExternalUrl=0)","(select AudioId from AudioFiles where Filename='"&amp;G29&amp;".flac' and ExternalUrl='"&amp;SUBSTITUTE(trim(M29),"'","''")&amp;"' and IsDownloadedFromExternalUrl=0)"))&amp;", null, null, null, null, null, "&amp;if(not(ISBLANK(A29)),"(select PrimaryMusicStyleId from Releases where UPC="&amp;A29&amp;" and EnterpriseId="&amp;EntId&amp;")","(select PrimaryMusicStyleId from Releases where Catalog='"&amp;SUBSTITUTE(trim(B29),"'","''")&amp;"' and EnterpriseId="&amp;EntId&amp;")")&amp;", "&amp;if(not(ISBLANK(A29)),"(select SecondaryMusicStyleId from Releases where UPC="&amp;A29&amp;" and EnterpriseId="&amp;EntId&amp;")","(select SecondaryMusicStyleId from Releases where Catalog='"&amp;SUBSTITUTE(trim(B29),"'","''")&amp;"' and EnterpriseId="&amp;EntId&amp;")")&amp;", "&amp;IF(O29="","null",O29)&amp;", 0, null, (select id from internal_TrackTypes where description='"&amp;L29&amp;"'), null, null, null, null, (NEXT VALUE FOR [AssetIdSequence]), null, "&amp;TenantId&amp;", "&amp;EntId&amp;", "&amp;if(F29&lt;&gt;"",countif(F$5:F29,F29),countif(G$5:G29,G29))&amp;"); 
insert into Releases_Tracks values ( (select ReleaseId from Releases where "&amp;if(not(ISBLANK(A29)),"UPC="&amp;A29,"Catalog='"&amp;SUBSTITUTE(trim(B29),"'","''")&amp;"'")&amp;" and EnterpriseId="&amp;EntId&amp;"), (select max(TrackId) from Tracks where "&amp;if(trim(G29)="","ISRC='"&amp;F29&amp;"'","TrackVendorId='"&amp;SUBSTITUTE(trim(G29),"'","''")&amp;"'") &amp;" and EnterpriseId="&amp;EntId&amp;"), "&amp;E29&amp;", (NEXT VALUE FOR [AssetIdSequence]), null);
update Releases_Tracks set RevelatorExternalUsageTrackId=AssetId where TrackId=(select max(TrackId) from Tracks where "&amp;IF(F29="","TrackVendorId='"&amp;G29&amp;"'","ISRC='"&amp;F29&amp;"'")&amp;" and EnterpriseId="&amp;EntId&amp;");
Insert into TrackRecordingVersions values ((select max(TrackId) from Tracks where "&amp;IF(F29="","TrackVendorId='"&amp;G29&amp;"'","ISRC='"&amp;F29&amp;"'")&amp;" and EnterpriseId="&amp;EntId&amp;"),  "&amp;IF(F29="","null","'"&amp;F29&amp;"'")&amp;", 1, getdate());
Insert into TrackRecordingVersionsAudioFiles values ((select max(TrackRecordingVersionId) from TrackRecordingVersions where TrackId in (select max(TrackId) from Tracks where "&amp;IF(F29="","TrackVendorId='"&amp;G29&amp;"'","ISRC='"&amp;F29&amp;"'")&amp;" and EnterpriseId="&amp;EntId&amp;")), "&amp;if(M29="","null",if(G29="","(select AudioId from AudioFiles where Filename='"&amp;F29&amp;"."&amp;N29&amp;"' and ExternalUrl='"&amp;SUBSTITUTE(trim(M29),"'","''")&amp;"' and IsDownloadedFromExternalUrl=0)","(select AudioId from AudioFiles where Filename='"&amp;G29&amp;"."&amp;N29&amp;"' and ExternalUrl='"&amp;SUBSTITUTE(trim(M29),"'","''")&amp;"' and IsDownloadedFromExternalUrl=0)"))&amp;", "&amp;IFS(N29="","null",N29="wav","1",N29="flac","2")&amp;");
Insert into Track_TrackProperties values ((select max(TrackId) from Tracks where "&amp;IF(F29="","TrackVendorId='"&amp;G29&amp;"'","ISRC='"&amp;F29&amp;"'")&amp;" and EnterpriseId="&amp;EntId&amp;"),1);"</f>
        <v>Insert into Tracks VALUES(N'Sanji, Jambe Enflammée', 371631, (select LabelId from Releases where UPC=713312800953 and EnterpriseId=647322), 'QZ5AB2354594', null, null, null, null, null, null, null, (select AudioId from AudioFiles where Filename='QZ5AB2354594.wav' and ExternalUrl='https://www.dropbox.com/scl/fi/x0rw18idvax77iegwkhyv/Sanji-Jambe-Enflamm-e-713312800953.flac?rlkey=auv29yhc435tpel7k3rifea85&amp;st=9dygpgrp&amp;dl=1'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Filename='QZ5AB2354594.flac' and ExternalUrl='https://www.dropbox.com/scl/fi/x0rw18idvax77iegwkhyv/Sanji-Jambe-Enflamm-e-713312800953.flac?rlkey=auv29yhc435tpel7k3rifea85&amp;st=9dygpgrp&amp;dl=1' and IsDownloadedFromExternalUrl=0), null, null, null, null, null, (select PrimaryMusicStyleId from Releases where UPC=713312800953 and EnterpriseId=647322), (select SecondaryMusicStyleId from Releases where UPC=713312800953 and EnterpriseId=647322), null, 0, null, (select id from internal_TrackTypes where description='Original'), null, null, null, null, (NEXT VALUE FOR [AssetIdSequence]), null, 645898, 647322, 1); 
insert into Releases_Tracks values ( (select ReleaseId from Releases where UPC=713312800953 and EnterpriseId=647322), (select max(TrackId) from Tracks where ISRC='QZ5AB2354594' and EnterpriseId=647322), 1, (NEXT VALUE FOR [AssetIdSequence]), null);
update Releases_Tracks set RevelatorExternalUsageTrackId=AssetId where TrackId=(select max(TrackId) from Tracks where ISRC='QZ5AB2354594' and EnterpriseId=647322);
Insert into TrackRecordingVersions values ((select max(TrackId) from Tracks where ISRC='QZ5AB2354594' and EnterpriseId=647322),  'QZ5AB2354594', 1, getdate());
Insert into TrackRecordingVersionsAudioFiles values ((select max(TrackRecordingVersionId) from TrackRecordingVersions where TrackId in (select max(TrackId) from Tracks where ISRC='QZ5AB2354594' and EnterpriseId=647322)), (select AudioId from AudioFiles where Filename='QZ5AB2354594.flac' and ExternalUrl='https://www.dropbox.com/scl/fi/x0rw18idvax77iegwkhyv/Sanji-Jambe-Enflamm-e-713312800953.flac?rlkey=auv29yhc435tpel7k3rifea85&amp;st=9dygpgrp&amp;dl=1' and IsDownloadedFromExternalUrl=0), 2);
Insert into Track_TrackProperties values ((select max(TrackId) from Tracks where ISRC='QZ5AB2354594' and EnterpriseId=647322),1);</v>
      </c>
      <c r="U29" s="28" t="str">
        <f>VLOOKUP(F29,'6) Track_Artist(s)'!A:A,1,0)</f>
        <v>QZ5AB2354594</v>
      </c>
    </row>
    <row r="30">
      <c r="A30" s="156">
        <v>7.13312800878E11</v>
      </c>
      <c r="B30" s="116"/>
      <c r="C30" s="143" t="str">
        <f t="array" ref="C30">ifs(and(isblank($A30),isblank($B30)),"", not(iserror(vlookup($A30&amp;$B30,'3) Release_Label'!$D:$D&amp;'3) Release_Label'!$E:$E,1,0))),vlookup($A30&amp;$B30,{'3) Release_Label'!$D:$D&amp;'3) Release_Label'!$E:$E,'3) Release_Label'!$F:$F},2,0), or(and(not(isblank($B30)),$B30=$B29,$A30&lt;&gt;$A29),and(not(isblank($A30)),$A30=$A29,$B30&lt;&gt;$B29)),"ID LISTS UNALIGNED",and($A30&lt;&gt;"",countif('3) Release_Label'!$D:$D,$A30)=0),"NO UPC MATCH in Release_Label",and($B30&lt;&gt;"",countif('3) Release_Label'!$E:$E,$B30)=0),"NO CATALOG ID MATCH in Release_Label",iserror(vlookup($A30&amp;$B30,'3) Release_Label'!$D:$D&amp;'3) Release_Label'!$E:$E,1,0)),"NO UPC-CATALOG ID pair MATCH in Release_Label" )</f>
        <v>Poder do Simbionte</v>
      </c>
      <c r="D30" s="143" t="str">
        <f t="array" ref="D30">ifs(and(isblank($A30),isblank($B30)),"", not(iserror(vlookup($A30&amp;$B30,'3) Release_Label'!$D:$D&amp;'3) Release_Label'!$E:$E,1,0))),vlookup($A30&amp;$B30,{'3) Release_Label'!$D:$D&amp;'3) Release_Label'!$E:$E,'3) Release_Label'!$H:$H},2,0), or(and(not(isblank($B30)),$B30=$B29,$A30&lt;&gt;$A29),and(not(isblank($A30)),$A30=$A29,$B30&lt;&gt;$B29)),"ID LISTS UNALIGNED",and($A30&lt;&gt;"",countif('3) Release_Label'!$D:$D,$A30)=0),"NO UPC MATCH in Release_Label",and($B30&lt;&gt;"",countif('3) Release_Label'!$E:$E,$B30)=0),"NO CATALOG ID MATCH in Release_Label",iserror(vlookup($A30&amp;$B30,'3) Release_Label'!$D:$D&amp;'3) Release_Label'!$E:$E,1,0)),"NO UPC-CATALOG ID pair MATCH in Release_Label" )</f>
        <v/>
      </c>
      <c r="E30" s="157">
        <f t="shared" si="1"/>
        <v>1</v>
      </c>
      <c r="F30" s="8" t="s">
        <v>750</v>
      </c>
      <c r="G30" s="116"/>
      <c r="H30" s="158" t="s">
        <v>233</v>
      </c>
      <c r="J30" s="8" t="s">
        <v>180</v>
      </c>
      <c r="K30" s="159" t="s">
        <v>697</v>
      </c>
      <c r="L30" s="8" t="s">
        <v>698</v>
      </c>
      <c r="M30" s="90" t="s">
        <v>751</v>
      </c>
      <c r="N30" s="8" t="s">
        <v>700</v>
      </c>
      <c r="O30" s="20"/>
      <c r="P30" s="20"/>
      <c r="R30" s="44" t="str">
        <f t="shared" si="2"/>
        <v>insert into AudioFiles VALUES (NEWID(),'QZ5AB2354587.flac', '.flac', getdate(), null, 0, null, 'https://www.dropbox.com/scl/fi/npype2uvyu2rqrqggcfmd/Poder-do-Simbionte-713312800878.flac?rlkey=453eoee0b6mbj7eklw5ygg4u7&amp;st=x9fxwdk0&amp;dl=1', 0, null, null, null, null)</v>
      </c>
      <c r="S30" s="44" t="str">
        <f>"Insert into Tracks VALUES(N'"&amp;SUBSTITUTE(trim(H30),"'","''")&amp;"', 371631, "&amp;if(not(ISBLANK(A30)),"(select LabelId from Releases where UPC="&amp;A30&amp;" and EnterpriseId="&amp;EntId&amp;")","(select LabelId from Releases where Catalog='"&amp;SUBSTITUTE(trim(B30),"'","''")&amp;"' and EnterpriseId="&amp;EntId&amp;")")&amp;", "&amp;if(F30="", "null", "'"&amp;F30&amp;"'")&amp;", "&amp;if(I30="", "null","N'"&amp;SUBSTITUTE(trim(I30),"'","''")&amp;"'")&amp;", null, null, "&amp;if(G30="", "null","'"&amp;SUBSTITUTE(trim(G30),"'","''")&amp;"'")&amp;", null, null, null, "&amp;if(M30="","null",if(G30="","(select AudioId from AudioFiles where Filename='"&amp;F30&amp;".wav' and ExternalUrl='"&amp;SUBSTITUTE(trim(M30),"'","''")&amp;"' and IsDownloadedFromExternalUrl=0)","(select AudioId from AudioFiles where Filename='"&amp;G30&amp;".wav' and ExternalUrl='"&amp;SUBSTITUTE(trim(M30),"'","''")&amp;"' and IsDownloadedFromExternalUrl=0)"))&amp;", null, null, null, (select min(LanguageId) from Languages where LanguageName='"&amp;J30&amp;"' and IsValidMetadataLanguage=1), null, "&amp;if(K30="YES", 1,0)&amp;", getdate(), (select CreatedBy from Enterprises where EnterpriseId="&amp;EntId&amp;"), null, '34F4C88E-B410-461E-AD75-6C01536FDCD3', null, 0, null, null, null, null, "&amp;if(M30="","null",if(G30="","(select AudioId from AudioFiles where Filename='"&amp;F30&amp;".flac' and ExternalUrl='"&amp;SUBSTITUTE(trim(M30),"'","''")&amp;"' and IsDownloadedFromExternalUrl=0)","(select AudioId from AudioFiles where Filename='"&amp;G30&amp;".flac' and ExternalUrl='"&amp;SUBSTITUTE(trim(M30),"'","''")&amp;"' and IsDownloadedFromExternalUrl=0)"))&amp;", null, null, null, null, null, "&amp;if(not(ISBLANK(A30)),"(select PrimaryMusicStyleId from Releases where UPC="&amp;A30&amp;" and EnterpriseId="&amp;EntId&amp;")","(select PrimaryMusicStyleId from Releases where Catalog='"&amp;SUBSTITUTE(trim(B30),"'","''")&amp;"' and EnterpriseId="&amp;EntId&amp;")")&amp;", "&amp;if(not(ISBLANK(A30)),"(select SecondaryMusicStyleId from Releases where UPC="&amp;A30&amp;" and EnterpriseId="&amp;EntId&amp;")","(select SecondaryMusicStyleId from Releases where Catalog='"&amp;SUBSTITUTE(trim(B30),"'","''")&amp;"' and EnterpriseId="&amp;EntId&amp;")")&amp;", "&amp;IF(O30="","null",O30)&amp;", 0, null, (select id from internal_TrackTypes where description='"&amp;L30&amp;"'), null, null, null, null, (NEXT VALUE FOR [AssetIdSequence]), null, "&amp;TenantId&amp;", "&amp;EntId&amp;", "&amp;if(F30&lt;&gt;"",countif(F$5:F30,F30),countif(G$5:G30,G30))&amp;"); 
insert into Releases_Tracks values ( (select ReleaseId from Releases where "&amp;if(not(ISBLANK(A30)),"UPC="&amp;A30,"Catalog='"&amp;SUBSTITUTE(trim(B30),"'","''")&amp;"'")&amp;" and EnterpriseId="&amp;EntId&amp;"), (select max(TrackId) from Tracks where "&amp;if(trim(G30)="","ISRC='"&amp;F30&amp;"'","TrackVendorId='"&amp;SUBSTITUTE(trim(G30),"'","''")&amp;"'") &amp;" and EnterpriseId="&amp;EntId&amp;"), "&amp;E30&amp;", (NEXT VALUE FOR [AssetIdSequence]), null);
update Releases_Tracks set RevelatorExternalUsageTrackId=AssetId where TrackId=(select max(TrackId) from Tracks where "&amp;IF(F30="","TrackVendorId='"&amp;G30&amp;"'","ISRC='"&amp;F30&amp;"'")&amp;" and EnterpriseId="&amp;EntId&amp;");
Insert into TrackRecordingVersions values ((select max(TrackId) from Tracks where "&amp;IF(F30="","TrackVendorId='"&amp;G30&amp;"'","ISRC='"&amp;F30&amp;"'")&amp;" and EnterpriseId="&amp;EntId&amp;"),  "&amp;IF(F30="","null","'"&amp;F30&amp;"'")&amp;", 1, getdate());
Insert into TrackRecordingVersionsAudioFiles values ((select max(TrackRecordingVersionId) from TrackRecordingVersions where TrackId in (select max(TrackId) from Tracks where "&amp;IF(F30="","TrackVendorId='"&amp;G30&amp;"'","ISRC='"&amp;F30&amp;"'")&amp;" and EnterpriseId="&amp;EntId&amp;")), "&amp;if(M30="","null",if(G30="","(select AudioId from AudioFiles where Filename='"&amp;F30&amp;"."&amp;N30&amp;"' and ExternalUrl='"&amp;SUBSTITUTE(trim(M30),"'","''")&amp;"' and IsDownloadedFromExternalUrl=0)","(select AudioId from AudioFiles where Filename='"&amp;G30&amp;"."&amp;N30&amp;"' and ExternalUrl='"&amp;SUBSTITUTE(trim(M30),"'","''")&amp;"' and IsDownloadedFromExternalUrl=0)"))&amp;", "&amp;IFS(N30="","null",N30="wav","1",N30="flac","2")&amp;");
Insert into Track_TrackProperties values ((select max(TrackId) from Tracks where "&amp;IF(F30="","TrackVendorId='"&amp;G30&amp;"'","ISRC='"&amp;F30&amp;"'")&amp;" and EnterpriseId="&amp;EntId&amp;"),1);"</f>
        <v>Insert into Tracks VALUES(N'Poder do Simbionte', 371631, (select LabelId from Releases where UPC=713312800878 and EnterpriseId=647322), 'QZ5AB2354587', null, null, null, null, null, null, null, (select AudioId from AudioFiles where Filename='QZ5AB2354587.wav' and ExternalUrl='https://www.dropbox.com/scl/fi/npype2uvyu2rqrqggcfmd/Poder-do-Simbionte-713312800878.flac?rlkey=453eoee0b6mbj7eklw5ygg4u7&amp;st=x9fxwdk0&amp;dl=1'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Filename='QZ5AB2354587.flac' and ExternalUrl='https://www.dropbox.com/scl/fi/npype2uvyu2rqrqggcfmd/Poder-do-Simbionte-713312800878.flac?rlkey=453eoee0b6mbj7eklw5ygg4u7&amp;st=x9fxwdk0&amp;dl=1' and IsDownloadedFromExternalUrl=0), null, null, null, null, null, (select PrimaryMusicStyleId from Releases where UPC=713312800878 and EnterpriseId=647322), (select SecondaryMusicStyleId from Releases where UPC=713312800878 and EnterpriseId=647322), null, 0, null, (select id from internal_TrackTypes where description='Original'), null, null, null, null, (NEXT VALUE FOR [AssetIdSequence]), null, 645898, 647322, 1); 
insert into Releases_Tracks values ( (select ReleaseId from Releases where UPC=713312800878 and EnterpriseId=647322), (select max(TrackId) from Tracks where ISRC='QZ5AB2354587' and EnterpriseId=647322), 1, (NEXT VALUE FOR [AssetIdSequence]), null);
update Releases_Tracks set RevelatorExternalUsageTrackId=AssetId where TrackId=(select max(TrackId) from Tracks where ISRC='QZ5AB2354587' and EnterpriseId=647322);
Insert into TrackRecordingVersions values ((select max(TrackId) from Tracks where ISRC='QZ5AB2354587' and EnterpriseId=647322),  'QZ5AB2354587', 1, getdate());
Insert into TrackRecordingVersionsAudioFiles values ((select max(TrackRecordingVersionId) from TrackRecordingVersions where TrackId in (select max(TrackId) from Tracks where ISRC='QZ5AB2354587' and EnterpriseId=647322)), (select AudioId from AudioFiles where Filename='QZ5AB2354587.flac' and ExternalUrl='https://www.dropbox.com/scl/fi/npype2uvyu2rqrqggcfmd/Poder-do-Simbionte-713312800878.flac?rlkey=453eoee0b6mbj7eklw5ygg4u7&amp;st=x9fxwdk0&amp;dl=1' and IsDownloadedFromExternalUrl=0), 2);
Insert into Track_TrackProperties values ((select max(TrackId) from Tracks where ISRC='QZ5AB2354587' and EnterpriseId=647322),1);</v>
      </c>
      <c r="U30" s="28" t="str">
        <f>VLOOKUP(F30,'6) Track_Artist(s)'!A:A,1,0)</f>
        <v>QZ5AB2354587</v>
      </c>
    </row>
    <row r="31">
      <c r="A31" s="156">
        <v>7.17337383682E11</v>
      </c>
      <c r="B31" s="116"/>
      <c r="C31" s="143" t="str">
        <f t="array" ref="C31">ifs(and(isblank($A31),isblank($B31)),"", not(iserror(vlookup($A31&amp;$B31,'3) Release_Label'!$D:$D&amp;'3) Release_Label'!$E:$E,1,0))),vlookup($A31&amp;$B31,{'3) Release_Label'!$D:$D&amp;'3) Release_Label'!$E:$E,'3) Release_Label'!$F:$F},2,0), or(and(not(isblank($B31)),$B31=#REF!,$A31&lt;&gt;#REF!),and(not(isblank($A31)),$A31=#REF!,$B31&lt;&gt;#REF!)),"ID LISTS UNALIGNED",and($A31&lt;&gt;"",countif('3) Release_Label'!$D:$D,$A31)=0),"NO UPC MATCH in Release_Label",and($B31&lt;&gt;"",countif('3) Release_Label'!$E:$E,$B31)=0),"NO CATALOG ID MATCH in Release_Label",iserror(vlookup($A31&amp;$B31,'3) Release_Label'!$D:$D&amp;'3) Release_Label'!$E:$E,1,0)),"NO UPC-CATALOG ID pair MATCH in Release_Label" )</f>
        <v>A Lenda Destemida</v>
      </c>
      <c r="D31" s="143" t="str">
        <f t="array" ref="D31">ifs(and(isblank($A31),isblank($B31)),"", not(iserror(vlookup($A31&amp;$B31,'3) Release_Label'!$D:$D&amp;'3) Release_Label'!$E:$E,1,0))),vlookup($A31&amp;$B31,{'3) Release_Label'!$D:$D&amp;'3) Release_Label'!$E:$E,'3) Release_Label'!$H:$H},2,0), or(and(not(isblank($B31)),$B31=#REF!,$A31&lt;&gt;#REF!),and(not(isblank($A31)),$A31=#REF!,$B31&lt;&gt;#REF!)),"ID LISTS UNALIGNED",and($A31&lt;&gt;"",countif('3) Release_Label'!$D:$D,$A31)=0),"NO UPC MATCH in Release_Label",and($B31&lt;&gt;"",countif('3) Release_Label'!$E:$E,$B31)=0),"NO CATALOG ID MATCH in Release_Label",iserror(vlookup($A31&amp;$B31,'3) Release_Label'!$D:$D&amp;'3) Release_Label'!$E:$E,1,0)),"NO UPC-CATALOG ID pair MATCH in Release_Label" )</f>
        <v/>
      </c>
      <c r="E31" s="157">
        <f t="shared" si="1"/>
        <v>1</v>
      </c>
      <c r="F31" s="8" t="s">
        <v>752</v>
      </c>
      <c r="G31" s="116"/>
      <c r="H31" s="158" t="s">
        <v>235</v>
      </c>
      <c r="J31" s="8" t="s">
        <v>180</v>
      </c>
      <c r="K31" s="159" t="s">
        <v>697</v>
      </c>
      <c r="L31" s="8" t="s">
        <v>698</v>
      </c>
      <c r="M31" s="90" t="s">
        <v>753</v>
      </c>
      <c r="N31" s="8" t="s">
        <v>700</v>
      </c>
      <c r="O31" s="20"/>
      <c r="P31" s="20"/>
      <c r="R31" s="44" t="str">
        <f t="shared" si="2"/>
        <v>insert into AudioFiles VALUES (NEWID(),'QZ5AB2368733.flac', '.flac', getdate(), null, 0, null, 'https://www.dropbox.com/scl/fi/00eowc058v4v51md88oj4/A-Lenda-Destemida-717337383682.flac?rlkey=osy7zp1bntb9fx1xgpitkxcfi&amp;st=ajyiakz5&amp;dl=1', 0, null, null, null, null)</v>
      </c>
      <c r="S31" s="44" t="str">
        <f>"Insert into Tracks VALUES(N'"&amp;SUBSTITUTE(trim(H31),"'","''")&amp;"', 371631, "&amp;if(not(ISBLANK(A31)),"(select LabelId from Releases where UPC="&amp;A31&amp;" and EnterpriseId="&amp;EntId&amp;")","(select LabelId from Releases where Catalog='"&amp;SUBSTITUTE(trim(B31),"'","''")&amp;"' and EnterpriseId="&amp;EntId&amp;")")&amp;", "&amp;if(F31="", "null", "'"&amp;F31&amp;"'")&amp;", "&amp;if(I31="", "null","N'"&amp;SUBSTITUTE(trim(I31),"'","''")&amp;"'")&amp;", null, null, "&amp;if(G31="", "null","'"&amp;SUBSTITUTE(trim(G31),"'","''")&amp;"'")&amp;", null, null, null, "&amp;if(M31="","null",if(G31="","(select AudioId from AudioFiles where Filename='"&amp;F31&amp;".wav' and ExternalUrl='"&amp;SUBSTITUTE(trim(M31),"'","''")&amp;"' and IsDownloadedFromExternalUrl=0)","(select AudioId from AudioFiles where Filename='"&amp;G31&amp;".wav' and ExternalUrl='"&amp;SUBSTITUTE(trim(M31),"'","''")&amp;"' and IsDownloadedFromExternalUrl=0)"))&amp;", null, null, null, (select min(LanguageId) from Languages where LanguageName='"&amp;J31&amp;"' and IsValidMetadataLanguage=1), null, "&amp;if(K31="YES", 1,0)&amp;", getdate(), (select CreatedBy from Enterprises where EnterpriseId="&amp;EntId&amp;"), null, '34F4C88E-B410-461E-AD75-6C01536FDCD3', null, 0, null, null, null, null, "&amp;if(M31="","null",if(G31="","(select AudioId from AudioFiles where Filename='"&amp;F31&amp;".flac' and ExternalUrl='"&amp;SUBSTITUTE(trim(M31),"'","''")&amp;"' and IsDownloadedFromExternalUrl=0)","(select AudioId from AudioFiles where Filename='"&amp;G31&amp;".flac' and ExternalUrl='"&amp;SUBSTITUTE(trim(M31),"'","''")&amp;"' and IsDownloadedFromExternalUrl=0)"))&amp;", null, null, null, null, null, "&amp;if(not(ISBLANK(A31)),"(select PrimaryMusicStyleId from Releases where UPC="&amp;A31&amp;" and EnterpriseId="&amp;EntId&amp;")","(select PrimaryMusicStyleId from Releases where Catalog='"&amp;SUBSTITUTE(trim(B31),"'","''")&amp;"' and EnterpriseId="&amp;EntId&amp;")")&amp;", "&amp;if(not(ISBLANK(A31)),"(select SecondaryMusicStyleId from Releases where UPC="&amp;A31&amp;" and EnterpriseId="&amp;EntId&amp;")","(select SecondaryMusicStyleId from Releases where Catalog='"&amp;SUBSTITUTE(trim(B31),"'","''")&amp;"' and EnterpriseId="&amp;EntId&amp;")")&amp;", "&amp;IF(O31="","null",O31)&amp;", 0, null, (select id from internal_TrackTypes where description='"&amp;L31&amp;"'), null, null, null, null, (NEXT VALUE FOR [AssetIdSequence]), null, "&amp;TenantId&amp;", "&amp;EntId&amp;", "&amp;if(F31&lt;&gt;"",countif(F$5:F31,F31),countif(G$5:G31,G31))&amp;"); 
insert into Releases_Tracks values ( (select ReleaseId from Releases where "&amp;if(not(ISBLANK(A31)),"UPC="&amp;A31,"Catalog='"&amp;SUBSTITUTE(trim(B31),"'","''")&amp;"'")&amp;" and EnterpriseId="&amp;EntId&amp;"), (select max(TrackId) from Tracks where "&amp;if(trim(G31)="","ISRC='"&amp;F31&amp;"'","TrackVendorId='"&amp;SUBSTITUTE(trim(G31),"'","''")&amp;"'") &amp;" and EnterpriseId="&amp;EntId&amp;"), "&amp;E31&amp;", (NEXT VALUE FOR [AssetIdSequence]), null);
update Releases_Tracks set RevelatorExternalUsageTrackId=AssetId where TrackId=(select max(TrackId) from Tracks where "&amp;IF(F31="","TrackVendorId='"&amp;G31&amp;"'","ISRC='"&amp;F31&amp;"'")&amp;" and EnterpriseId="&amp;EntId&amp;");
Insert into TrackRecordingVersions values ((select max(TrackId) from Tracks where "&amp;IF(F31="","TrackVendorId='"&amp;G31&amp;"'","ISRC='"&amp;F31&amp;"'")&amp;" and EnterpriseId="&amp;EntId&amp;"),  "&amp;IF(F31="","null","'"&amp;F31&amp;"'")&amp;", 1, getdate());
Insert into TrackRecordingVersionsAudioFiles values ((select max(TrackRecordingVersionId) from TrackRecordingVersions where TrackId in (select max(TrackId) from Tracks where "&amp;IF(F31="","TrackVendorId='"&amp;G31&amp;"'","ISRC='"&amp;F31&amp;"'")&amp;" and EnterpriseId="&amp;EntId&amp;")), "&amp;if(M31="","null",if(G31="","(select AudioId from AudioFiles where Filename='"&amp;F31&amp;"."&amp;N31&amp;"' and ExternalUrl='"&amp;SUBSTITUTE(trim(M31),"'","''")&amp;"' and IsDownloadedFromExternalUrl=0)","(select AudioId from AudioFiles where Filename='"&amp;G31&amp;"."&amp;N31&amp;"' and ExternalUrl='"&amp;SUBSTITUTE(trim(M31),"'","''")&amp;"' and IsDownloadedFromExternalUrl=0)"))&amp;", "&amp;IFS(N31="","null",N31="wav","1",N31="flac","2")&amp;");
Insert into Track_TrackProperties values ((select max(TrackId) from Tracks where "&amp;IF(F31="","TrackVendorId='"&amp;G31&amp;"'","ISRC='"&amp;F31&amp;"'")&amp;" and EnterpriseId="&amp;EntId&amp;"),1);"</f>
        <v>Insert into Tracks VALUES(N'A Lenda Destemida', 371631, (select LabelId from Releases where UPC=717337383682 and EnterpriseId=647322), 'QZ5AB2368733', null, null, null, null, null, null, null, (select AudioId from AudioFiles where Filename='QZ5AB2368733.wav' and ExternalUrl='https://www.dropbox.com/scl/fi/00eowc058v4v51md88oj4/A-Lenda-Destemida-717337383682.flac?rlkey=osy7zp1bntb9fx1xgpitkxcfi&amp;st=ajyiakz5&amp;dl=1'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Filename='QZ5AB2368733.flac' and ExternalUrl='https://www.dropbox.com/scl/fi/00eowc058v4v51md88oj4/A-Lenda-Destemida-717337383682.flac?rlkey=osy7zp1bntb9fx1xgpitkxcfi&amp;st=ajyiakz5&amp;dl=1' and IsDownloadedFromExternalUrl=0), null, null, null, null, null, (select PrimaryMusicStyleId from Releases where UPC=717337383682 and EnterpriseId=647322), (select SecondaryMusicStyleId from Releases where UPC=717337383682 and EnterpriseId=647322), null, 0, null, (select id from internal_TrackTypes where description='Original'), null, null, null, null, (NEXT VALUE FOR [AssetIdSequence]), null, 645898, 647322, 1); 
insert into Releases_Tracks values ( (select ReleaseId from Releases where UPC=717337383682 and EnterpriseId=647322), (select max(TrackId) from Tracks where ISRC='QZ5AB2368733' and EnterpriseId=647322), 1, (NEXT VALUE FOR [AssetIdSequence]), null);
update Releases_Tracks set RevelatorExternalUsageTrackId=AssetId where TrackId=(select max(TrackId) from Tracks where ISRC='QZ5AB2368733' and EnterpriseId=647322);
Insert into TrackRecordingVersions values ((select max(TrackId) from Tracks where ISRC='QZ5AB2368733' and EnterpriseId=647322),  'QZ5AB2368733', 1, getdate());
Insert into TrackRecordingVersionsAudioFiles values ((select max(TrackRecordingVersionId) from TrackRecordingVersions where TrackId in (select max(TrackId) from Tracks where ISRC='QZ5AB2368733' and EnterpriseId=647322)), (select AudioId from AudioFiles where Filename='QZ5AB2368733.flac' and ExternalUrl='https://www.dropbox.com/scl/fi/00eowc058v4v51md88oj4/A-Lenda-Destemida-717337383682.flac?rlkey=osy7zp1bntb9fx1xgpitkxcfi&amp;st=ajyiakz5&amp;dl=1' and IsDownloadedFromExternalUrl=0), 2);
Insert into Track_TrackProperties values ((select max(TrackId) from Tracks where ISRC='QZ5AB2368733' and EnterpriseId=647322),1);</v>
      </c>
      <c r="U31" s="28" t="str">
        <f>VLOOKUP(F31,'6) Track_Artist(s)'!A:A,1,0)</f>
        <v>QZ5AB2368733</v>
      </c>
    </row>
    <row r="32">
      <c r="A32" s="156">
        <v>7.17337466736E11</v>
      </c>
      <c r="B32" s="116"/>
      <c r="C32" s="143" t="str">
        <f t="array" ref="C32">ifs(and(isblank($A32),isblank($B32)),"", not(iserror(vlookup($A32&amp;$B32,'3) Release_Label'!$D:$D&amp;'3) Release_Label'!$E:$E,1,0))),vlookup($A32&amp;$B32,{'3) Release_Label'!$D:$D&amp;'3) Release_Label'!$E:$E,'3) Release_Label'!$F:$F},2,0), or(and(not(isblank($B32)),$B32=$B31,$A32&lt;&gt;$A31),and(not(isblank($A32)),$A32=$A31,$B32&lt;&gt;$B31)),"ID LISTS UNALIGNED",and($A32&lt;&gt;"",countif('3) Release_Label'!$D:$D,$A32)=0),"NO UPC MATCH in Release_Label",and($B32&lt;&gt;"",countif('3) Release_Label'!$E:$E,$B32)=0),"NO CATALOG ID MATCH in Release_Label",iserror(vlookup($A32&amp;$B32,'3) Release_Label'!$D:$D&amp;'3) Release_Label'!$E:$E,1,0)),"NO UPC-CATALOG ID pair MATCH in Release_Label" )</f>
        <v>Gato Vs Lobo, Ultimo Pedido</v>
      </c>
      <c r="D32" s="143" t="str">
        <f t="array" ref="D32">ifs(and(isblank($A32),isblank($B32)),"", not(iserror(vlookup($A32&amp;$B32,'3) Release_Label'!$D:$D&amp;'3) Release_Label'!$E:$E,1,0))),vlookup($A32&amp;$B32,{'3) Release_Label'!$D:$D&amp;'3) Release_Label'!$E:$E,'3) Release_Label'!$H:$H},2,0), or(and(not(isblank($B32)),$B32=$B31,$A32&lt;&gt;$A31),and(not(isblank($A32)),$A32=$A31,$B32&lt;&gt;$B31)),"ID LISTS UNALIGNED",and($A32&lt;&gt;"",countif('3) Release_Label'!$D:$D,$A32)=0),"NO UPC MATCH in Release_Label",and($B32&lt;&gt;"",countif('3) Release_Label'!$E:$E,$B32)=0),"NO CATALOG ID MATCH in Release_Label",iserror(vlookup($A32&amp;$B32,'3) Release_Label'!$D:$D&amp;'3) Release_Label'!$E:$E,1,0)),"NO UPC-CATALOG ID pair MATCH in Release_Label" )</f>
        <v/>
      </c>
      <c r="E32" s="157">
        <f t="shared" si="1"/>
        <v>1</v>
      </c>
      <c r="F32" s="8" t="s">
        <v>754</v>
      </c>
      <c r="G32" s="116"/>
      <c r="H32" s="158" t="s">
        <v>237</v>
      </c>
      <c r="J32" s="8" t="s">
        <v>180</v>
      </c>
      <c r="K32" s="159" t="s">
        <v>697</v>
      </c>
      <c r="L32" s="8" t="s">
        <v>698</v>
      </c>
      <c r="M32" s="90" t="s">
        <v>755</v>
      </c>
      <c r="N32" s="8" t="s">
        <v>700</v>
      </c>
      <c r="O32" s="20"/>
      <c r="P32" s="20"/>
      <c r="R32" s="44" t="str">
        <f t="shared" si="2"/>
        <v>insert into AudioFiles VALUES (NEWID(),'QZ5AB2379651.flac', '.flac', getdate(), null, 0, null, 'https://www.dropbox.com/scl/fi/xzjg6oe31nhs2ciktjuxx/Gato-Vs-Lobo-Ultimo-Pedido-717337466736.flac?rlkey=hb16rx7q9yybl925znuezdxai&amp;st=83i4yde9&amp;dl=1', 0, null, null, null, null)</v>
      </c>
      <c r="S32" s="44" t="str">
        <f>"Insert into Tracks VALUES(N'"&amp;SUBSTITUTE(trim(H32),"'","''")&amp;"', 371631, "&amp;if(not(ISBLANK(A32)),"(select LabelId from Releases where UPC="&amp;A32&amp;" and EnterpriseId="&amp;EntId&amp;")","(select LabelId from Releases where Catalog='"&amp;SUBSTITUTE(trim(B32),"'","''")&amp;"' and EnterpriseId="&amp;EntId&amp;")")&amp;", "&amp;if(F32="", "null", "'"&amp;F32&amp;"'")&amp;", "&amp;if(I32="", "null","N'"&amp;SUBSTITUTE(trim(I32),"'","''")&amp;"'")&amp;", null, null, "&amp;if(G32="", "null","'"&amp;SUBSTITUTE(trim(G32),"'","''")&amp;"'")&amp;", null, null, null, "&amp;if(M32="","null",if(G32="","(select AudioId from AudioFiles where Filename='"&amp;F32&amp;".wav' and ExternalUrl='"&amp;SUBSTITUTE(trim(M32),"'","''")&amp;"' and IsDownloadedFromExternalUrl=0)","(select AudioId from AudioFiles where Filename='"&amp;G32&amp;".wav' and ExternalUrl='"&amp;SUBSTITUTE(trim(M32),"'","''")&amp;"' and IsDownloadedFromExternalUrl=0)"))&amp;", null, null, null, (select min(LanguageId) from Languages where LanguageName='"&amp;J32&amp;"' and IsValidMetadataLanguage=1), null, "&amp;if(K32="YES", 1,0)&amp;", getdate(), (select CreatedBy from Enterprises where EnterpriseId="&amp;EntId&amp;"), null, '34F4C88E-B410-461E-AD75-6C01536FDCD3', null, 0, null, null, null, null, "&amp;if(M32="","null",if(G32="","(select AudioId from AudioFiles where Filename='"&amp;F32&amp;".flac' and ExternalUrl='"&amp;SUBSTITUTE(trim(M32),"'","''")&amp;"' and IsDownloadedFromExternalUrl=0)","(select AudioId from AudioFiles where Filename='"&amp;G32&amp;".flac' and ExternalUrl='"&amp;SUBSTITUTE(trim(M32),"'","''")&amp;"' and IsDownloadedFromExternalUrl=0)"))&amp;", null, null, null, null, null, "&amp;if(not(ISBLANK(A32)),"(select PrimaryMusicStyleId from Releases where UPC="&amp;A32&amp;" and EnterpriseId="&amp;EntId&amp;")","(select PrimaryMusicStyleId from Releases where Catalog='"&amp;SUBSTITUTE(trim(B32),"'","''")&amp;"' and EnterpriseId="&amp;EntId&amp;")")&amp;", "&amp;if(not(ISBLANK(A32)),"(select SecondaryMusicStyleId from Releases where UPC="&amp;A32&amp;" and EnterpriseId="&amp;EntId&amp;")","(select SecondaryMusicStyleId from Releases where Catalog='"&amp;SUBSTITUTE(trim(B32),"'","''")&amp;"' and EnterpriseId="&amp;EntId&amp;")")&amp;", "&amp;IF(O32="","null",O32)&amp;", 0, null, (select id from internal_TrackTypes where description='"&amp;L32&amp;"'), null, null, null, null, (NEXT VALUE FOR [AssetIdSequence]), null, "&amp;TenantId&amp;", "&amp;EntId&amp;", "&amp;if(F32&lt;&gt;"",countif(F$5:F32,F32),countif(G$5:G32,G32))&amp;"); 
insert into Releases_Tracks values ( (select ReleaseId from Releases where "&amp;if(not(ISBLANK(A32)),"UPC="&amp;A32,"Catalog='"&amp;SUBSTITUTE(trim(B32),"'","''")&amp;"'")&amp;" and EnterpriseId="&amp;EntId&amp;"), (select max(TrackId) from Tracks where "&amp;if(trim(G32)="","ISRC='"&amp;F32&amp;"'","TrackVendorId='"&amp;SUBSTITUTE(trim(G32),"'","''")&amp;"'") &amp;" and EnterpriseId="&amp;EntId&amp;"), "&amp;E32&amp;", (NEXT VALUE FOR [AssetIdSequence]), null);
update Releases_Tracks set RevelatorExternalUsageTrackId=AssetId where TrackId=(select max(TrackId) from Tracks where "&amp;IF(F32="","TrackVendorId='"&amp;G32&amp;"'","ISRC='"&amp;F32&amp;"'")&amp;" and EnterpriseId="&amp;EntId&amp;");
Insert into TrackRecordingVersions values ((select max(TrackId) from Tracks where "&amp;IF(F32="","TrackVendorId='"&amp;G32&amp;"'","ISRC='"&amp;F32&amp;"'")&amp;" and EnterpriseId="&amp;EntId&amp;"),  "&amp;IF(F32="","null","'"&amp;F32&amp;"'")&amp;", 1, getdate());
Insert into TrackRecordingVersionsAudioFiles values ((select max(TrackRecordingVersionId) from TrackRecordingVersions where TrackId in (select max(TrackId) from Tracks where "&amp;IF(F32="","TrackVendorId='"&amp;G32&amp;"'","ISRC='"&amp;F32&amp;"'")&amp;" and EnterpriseId="&amp;EntId&amp;")), "&amp;if(M32="","null",if(G32="","(select AudioId from AudioFiles where Filename='"&amp;F32&amp;"."&amp;N32&amp;"' and ExternalUrl='"&amp;SUBSTITUTE(trim(M32),"'","''")&amp;"' and IsDownloadedFromExternalUrl=0)","(select AudioId from AudioFiles where Filename='"&amp;G32&amp;"."&amp;N32&amp;"' and ExternalUrl='"&amp;SUBSTITUTE(trim(M32),"'","''")&amp;"' and IsDownloadedFromExternalUrl=0)"))&amp;", "&amp;IFS(N32="","null",N32="wav","1",N32="flac","2")&amp;");
Insert into Track_TrackProperties values ((select max(TrackId) from Tracks where "&amp;IF(F32="","TrackVendorId='"&amp;G32&amp;"'","ISRC='"&amp;F32&amp;"'")&amp;" and EnterpriseId="&amp;EntId&amp;"),1);"</f>
        <v>Insert into Tracks VALUES(N'Gato Vs Lobo, Ultimo Pedido', 371631, (select LabelId from Releases where UPC=717337466736 and EnterpriseId=647322), 'QZ5AB2379651', null, null, null, null, null, null, null, (select AudioId from AudioFiles where Filename='QZ5AB2379651.wav' and ExternalUrl='https://www.dropbox.com/scl/fi/xzjg6oe31nhs2ciktjuxx/Gato-Vs-Lobo-Ultimo-Pedido-717337466736.flac?rlkey=hb16rx7q9yybl925znuezdxai&amp;st=83i4yde9&amp;dl=1'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Filename='QZ5AB2379651.flac' and ExternalUrl='https://www.dropbox.com/scl/fi/xzjg6oe31nhs2ciktjuxx/Gato-Vs-Lobo-Ultimo-Pedido-717337466736.flac?rlkey=hb16rx7q9yybl925znuezdxai&amp;st=83i4yde9&amp;dl=1' and IsDownloadedFromExternalUrl=0), null, null, null, null, null, (select PrimaryMusicStyleId from Releases where UPC=717337466736 and EnterpriseId=647322), (select SecondaryMusicStyleId from Releases where UPC=717337466736 and EnterpriseId=647322), null, 0, null, (select id from internal_TrackTypes where description='Original'), null, null, null, null, (NEXT VALUE FOR [AssetIdSequence]), null, 645898, 647322, 1); 
insert into Releases_Tracks values ( (select ReleaseId from Releases where UPC=717337466736 and EnterpriseId=647322), (select max(TrackId) from Tracks where ISRC='QZ5AB2379651' and EnterpriseId=647322), 1, (NEXT VALUE FOR [AssetIdSequence]), null);
update Releases_Tracks set RevelatorExternalUsageTrackId=AssetId where TrackId=(select max(TrackId) from Tracks where ISRC='QZ5AB2379651' and EnterpriseId=647322);
Insert into TrackRecordingVersions values ((select max(TrackId) from Tracks where ISRC='QZ5AB2379651' and EnterpriseId=647322),  'QZ5AB2379651', 1, getdate());
Insert into TrackRecordingVersionsAudioFiles values ((select max(TrackRecordingVersionId) from TrackRecordingVersions where TrackId in (select max(TrackId) from Tracks where ISRC='QZ5AB2379651' and EnterpriseId=647322)), (select AudioId from AudioFiles where Filename='QZ5AB2379651.flac' and ExternalUrl='https://www.dropbox.com/scl/fi/xzjg6oe31nhs2ciktjuxx/Gato-Vs-Lobo-Ultimo-Pedido-717337466736.flac?rlkey=hb16rx7q9yybl925znuezdxai&amp;st=83i4yde9&amp;dl=1' and IsDownloadedFromExternalUrl=0), 2);
Insert into Track_TrackProperties values ((select max(TrackId) from Tracks where ISRC='QZ5AB2379651' and EnterpriseId=647322),1);</v>
      </c>
      <c r="U32" s="28" t="str">
        <f>VLOOKUP(F32,'6) Track_Artist(s)'!A:A,1,0)</f>
        <v>QZ5AB2379651</v>
      </c>
    </row>
    <row r="33">
      <c r="A33" s="156">
        <v>7.17337817071E11</v>
      </c>
      <c r="B33" s="116"/>
      <c r="C33" s="143" t="str">
        <f t="array" ref="C33">ifs(and(isblank($A33),isblank($B33)),"", not(iserror(vlookup($A33&amp;$B33,'3) Release_Label'!$D:$D&amp;'3) Release_Label'!$E:$E,1,0))),vlookup($A33&amp;$B33,{'3) Release_Label'!$D:$D&amp;'3) Release_Label'!$E:$E,'3) Release_Label'!$F:$F},2,0), or(and(not(isblank($B33)),$B33=$B32,$A33&lt;&gt;$A32),and(not(isblank($A33)),$A33=$A32,$B33&lt;&gt;$B32)),"ID LISTS UNALIGNED",and($A33&lt;&gt;"",countif('3) Release_Label'!$D:$D,$A33)=0),"NO UPC MATCH in Release_Label",and($B33&lt;&gt;"",countif('3) Release_Label'!$E:$E,$B33)=0),"NO CATALOG ID MATCH in Release_Label",iserror(vlookup($A33&amp;$B33,'3) Release_Label'!$D:$D&amp;'3) Release_Label'!$E:$E,1,0)),"NO UPC-CATALOG ID pair MATCH in Release_Label" )</f>
        <v>Castelo Infinito</v>
      </c>
      <c r="D33" s="143" t="str">
        <f t="array" ref="D33">ifs(and(isblank($A33),isblank($B33)),"", not(iserror(vlookup($A33&amp;$B33,'3) Release_Label'!$D:$D&amp;'3) Release_Label'!$E:$E,1,0))),vlookup($A33&amp;$B33,{'3) Release_Label'!$D:$D&amp;'3) Release_Label'!$E:$E,'3) Release_Label'!$H:$H},2,0), or(and(not(isblank($B33)),$B33=$B32,$A33&lt;&gt;$A32),and(not(isblank($A33)),$A33=$A32,$B33&lt;&gt;$B32)),"ID LISTS UNALIGNED",and($A33&lt;&gt;"",countif('3) Release_Label'!$D:$D,$A33)=0),"NO UPC MATCH in Release_Label",and($B33&lt;&gt;"",countif('3) Release_Label'!$E:$E,$B33)=0),"NO CATALOG ID MATCH in Release_Label",iserror(vlookup($A33&amp;$B33,'3) Release_Label'!$D:$D&amp;'3) Release_Label'!$E:$E,1,0)),"NO UPC-CATALOG ID pair MATCH in Release_Label" )</f>
        <v/>
      </c>
      <c r="E33" s="157">
        <f t="shared" si="1"/>
        <v>1</v>
      </c>
      <c r="F33" s="8" t="s">
        <v>756</v>
      </c>
      <c r="G33" s="116"/>
      <c r="H33" s="158" t="s">
        <v>239</v>
      </c>
      <c r="J33" s="8" t="s">
        <v>180</v>
      </c>
      <c r="K33" s="159" t="s">
        <v>697</v>
      </c>
      <c r="L33" s="8" t="s">
        <v>698</v>
      </c>
      <c r="M33" s="90" t="s">
        <v>757</v>
      </c>
      <c r="N33" s="8" t="s">
        <v>700</v>
      </c>
      <c r="O33" s="20"/>
      <c r="P33" s="20"/>
      <c r="R33" s="44" t="str">
        <f t="shared" si="2"/>
        <v>insert into AudioFiles VALUES (NEWID(),'QZGLM2328091.flac', '.flac', getdate(), null, 0, null, 'https://www.dropbox.com/scl/fi/y4txklj1v37g22wzilwkg/Castelo-Infinito-717337817071.flac?rlkey=8wafr5ihhnljzz9wullbjuh2o&amp;st=ap444y6d&amp;dl=1', 0, null, null, null, null)</v>
      </c>
      <c r="S33" s="44" t="str">
        <f>"Insert into Tracks VALUES(N'"&amp;SUBSTITUTE(trim(H33),"'","''")&amp;"', 371631, "&amp;if(not(ISBLANK(A33)),"(select LabelId from Releases where UPC="&amp;A33&amp;" and EnterpriseId="&amp;EntId&amp;")","(select LabelId from Releases where Catalog='"&amp;SUBSTITUTE(trim(B33),"'","''")&amp;"' and EnterpriseId="&amp;EntId&amp;")")&amp;", "&amp;if(F33="", "null", "'"&amp;F33&amp;"'")&amp;", "&amp;if(I33="", "null","N'"&amp;SUBSTITUTE(trim(I33),"'","''")&amp;"'")&amp;", null, null, "&amp;if(G33="", "null","'"&amp;SUBSTITUTE(trim(G33),"'","''")&amp;"'")&amp;", null, null, null, "&amp;if(M33="","null",if(G33="","(select AudioId from AudioFiles where Filename='"&amp;F33&amp;".wav' and ExternalUrl='"&amp;SUBSTITUTE(trim(M33),"'","''")&amp;"' and IsDownloadedFromExternalUrl=0)","(select AudioId from AudioFiles where Filename='"&amp;G33&amp;".wav' and ExternalUrl='"&amp;SUBSTITUTE(trim(M33),"'","''")&amp;"' and IsDownloadedFromExternalUrl=0)"))&amp;", null, null, null, (select min(LanguageId) from Languages where LanguageName='"&amp;J33&amp;"' and IsValidMetadataLanguage=1), null, "&amp;if(K33="YES", 1,0)&amp;", getdate(), (select CreatedBy from Enterprises where EnterpriseId="&amp;EntId&amp;"), null, '34F4C88E-B410-461E-AD75-6C01536FDCD3', null, 0, null, null, null, null, "&amp;if(M33="","null",if(G33="","(select AudioId from AudioFiles where Filename='"&amp;F33&amp;".flac' and ExternalUrl='"&amp;SUBSTITUTE(trim(M33),"'","''")&amp;"' and IsDownloadedFromExternalUrl=0)","(select AudioId from AudioFiles where Filename='"&amp;G33&amp;".flac' and ExternalUrl='"&amp;SUBSTITUTE(trim(M33),"'","''")&amp;"' and IsDownloadedFromExternalUrl=0)"))&amp;", null, null, null, null, null, "&amp;if(not(ISBLANK(A33)),"(select PrimaryMusicStyleId from Releases where UPC="&amp;A33&amp;" and EnterpriseId="&amp;EntId&amp;")","(select PrimaryMusicStyleId from Releases where Catalog='"&amp;SUBSTITUTE(trim(B33),"'","''")&amp;"' and EnterpriseId="&amp;EntId&amp;")")&amp;", "&amp;if(not(ISBLANK(A33)),"(select SecondaryMusicStyleId from Releases where UPC="&amp;A33&amp;" and EnterpriseId="&amp;EntId&amp;")","(select SecondaryMusicStyleId from Releases where Catalog='"&amp;SUBSTITUTE(trim(B33),"'","''")&amp;"' and EnterpriseId="&amp;EntId&amp;")")&amp;", "&amp;IF(O33="","null",O33)&amp;", 0, null, (select id from internal_TrackTypes where description='"&amp;L33&amp;"'), null, null, null, null, (NEXT VALUE FOR [AssetIdSequence]), null, "&amp;TenantId&amp;", "&amp;EntId&amp;", "&amp;if(F33&lt;&gt;"",countif(F$5:F33,F33),countif(G$5:G33,G33))&amp;"); 
insert into Releases_Tracks values ( (select ReleaseId from Releases where "&amp;if(not(ISBLANK(A33)),"UPC="&amp;A33,"Catalog='"&amp;SUBSTITUTE(trim(B33),"'","''")&amp;"'")&amp;" and EnterpriseId="&amp;EntId&amp;"), (select max(TrackId) from Tracks where "&amp;if(trim(G33)="","ISRC='"&amp;F33&amp;"'","TrackVendorId='"&amp;SUBSTITUTE(trim(G33),"'","''")&amp;"'") &amp;" and EnterpriseId="&amp;EntId&amp;"), "&amp;E33&amp;", (NEXT VALUE FOR [AssetIdSequence]), null);
update Releases_Tracks set RevelatorExternalUsageTrackId=AssetId where TrackId=(select max(TrackId) from Tracks where "&amp;IF(F33="","TrackVendorId='"&amp;G33&amp;"'","ISRC='"&amp;F33&amp;"'")&amp;" and EnterpriseId="&amp;EntId&amp;");
Insert into TrackRecordingVersions values ((select max(TrackId) from Tracks where "&amp;IF(F33="","TrackVendorId='"&amp;G33&amp;"'","ISRC='"&amp;F33&amp;"'")&amp;" and EnterpriseId="&amp;EntId&amp;"),  "&amp;IF(F33="","null","'"&amp;F33&amp;"'")&amp;", 1, getdate());
Insert into TrackRecordingVersionsAudioFiles values ((select max(TrackRecordingVersionId) from TrackRecordingVersions where TrackId in (select max(TrackId) from Tracks where "&amp;IF(F33="","TrackVendorId='"&amp;G33&amp;"'","ISRC='"&amp;F33&amp;"'")&amp;" and EnterpriseId="&amp;EntId&amp;")), "&amp;if(M33="","null",if(G33="","(select AudioId from AudioFiles where Filename='"&amp;F33&amp;"."&amp;N33&amp;"' and ExternalUrl='"&amp;SUBSTITUTE(trim(M33),"'","''")&amp;"' and IsDownloadedFromExternalUrl=0)","(select AudioId from AudioFiles where Filename='"&amp;G33&amp;"."&amp;N33&amp;"' and ExternalUrl='"&amp;SUBSTITUTE(trim(M33),"'","''")&amp;"' and IsDownloadedFromExternalUrl=0)"))&amp;", "&amp;IFS(N33="","null",N33="wav","1",N33="flac","2")&amp;");
Insert into Track_TrackProperties values ((select max(TrackId) from Tracks where "&amp;IF(F33="","TrackVendorId='"&amp;G33&amp;"'","ISRC='"&amp;F33&amp;"'")&amp;" and EnterpriseId="&amp;EntId&amp;"),1);"</f>
        <v>Insert into Tracks VALUES(N'Castelo Infinito', 371631, (select LabelId from Releases where UPC=717337817071 and EnterpriseId=647322), 'QZGLM2328091', null, null, null, null, null, null, null, (select AudioId from AudioFiles where Filename='QZGLM2328091.wav' and ExternalUrl='https://www.dropbox.com/scl/fi/y4txklj1v37g22wzilwkg/Castelo-Infinito-717337817071.flac?rlkey=8wafr5ihhnljzz9wullbjuh2o&amp;st=ap444y6d&amp;dl=1'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Filename='QZGLM2328091.flac' and ExternalUrl='https://www.dropbox.com/scl/fi/y4txklj1v37g22wzilwkg/Castelo-Infinito-717337817071.flac?rlkey=8wafr5ihhnljzz9wullbjuh2o&amp;st=ap444y6d&amp;dl=1' and IsDownloadedFromExternalUrl=0), null, null, null, null, null, (select PrimaryMusicStyleId from Releases where UPC=717337817071 and EnterpriseId=647322), (select SecondaryMusicStyleId from Releases where UPC=717337817071 and EnterpriseId=647322), null, 0, null, (select id from internal_TrackTypes where description='Original'), null, null, null, null, (NEXT VALUE FOR [AssetIdSequence]), null, 645898, 647322, 1); 
insert into Releases_Tracks values ( (select ReleaseId from Releases where UPC=717337817071 and EnterpriseId=647322), (select max(TrackId) from Tracks where ISRC='QZGLM2328091' and EnterpriseId=647322), 1, (NEXT VALUE FOR [AssetIdSequence]), null);
update Releases_Tracks set RevelatorExternalUsageTrackId=AssetId where TrackId=(select max(TrackId) from Tracks where ISRC='QZGLM2328091' and EnterpriseId=647322);
Insert into TrackRecordingVersions values ((select max(TrackId) from Tracks where ISRC='QZGLM2328091' and EnterpriseId=647322),  'QZGLM2328091', 1, getdate());
Insert into TrackRecordingVersionsAudioFiles values ((select max(TrackRecordingVersionId) from TrackRecordingVersions where TrackId in (select max(TrackId) from Tracks where ISRC='QZGLM2328091' and EnterpriseId=647322)), (select AudioId from AudioFiles where Filename='QZGLM2328091.flac' and ExternalUrl='https://www.dropbox.com/scl/fi/y4txklj1v37g22wzilwkg/Castelo-Infinito-717337817071.flac?rlkey=8wafr5ihhnljzz9wullbjuh2o&amp;st=ap444y6d&amp;dl=1' and IsDownloadedFromExternalUrl=0), 2);
Insert into Track_TrackProperties values ((select max(TrackId) from Tracks where ISRC='QZGLM2328091' and EnterpriseId=647322),1);</v>
      </c>
      <c r="U33" s="28" t="str">
        <f>VLOOKUP(F33,'6) Track_Artist(s)'!A:A,1,0)</f>
        <v>QZGLM2328091</v>
      </c>
    </row>
    <row r="34">
      <c r="A34" s="156">
        <v>7.17337816876E11</v>
      </c>
      <c r="B34" s="116"/>
      <c r="C34" s="143" t="str">
        <f t="array" ref="C34">ifs(and(isblank($A34),isblank($B34)),"", not(iserror(vlookup($A34&amp;$B34,'3) Release_Label'!$D:$D&amp;'3) Release_Label'!$E:$E,1,0))),vlookup($A34&amp;$B34,{'3) Release_Label'!$D:$D&amp;'3) Release_Label'!$E:$E,'3) Release_Label'!$F:$F},2,0), or(and(not(isblank($B34)),$B34=#REF!,$A34&lt;&gt;#REF!),and(not(isblank($A34)),$A34=#REF!,$B34&lt;&gt;#REF!)),"ID LISTS UNALIGNED",and($A34&lt;&gt;"",countif('3) Release_Label'!$D:$D,$A34)=0),"NO UPC MATCH in Release_Label",and($B34&lt;&gt;"",countif('3) Release_Label'!$E:$E,$B34)=0),"NO CATALOG ID MATCH in Release_Label",iserror(vlookup($A34&amp;$B34,'3) Release_Label'!$D:$D&amp;'3) Release_Label'!$E:$E,1,0)),"NO UPC-CATALOG ID pair MATCH in Release_Label" )</f>
        <v>O Único Deus</v>
      </c>
      <c r="D34" s="143" t="str">
        <f t="array" ref="D34">ifs(and(isblank($A34),isblank($B34)),"", not(iserror(vlookup($A34&amp;$B34,'3) Release_Label'!$D:$D&amp;'3) Release_Label'!$E:$E,1,0))),vlookup($A34&amp;$B34,{'3) Release_Label'!$D:$D&amp;'3) Release_Label'!$E:$E,'3) Release_Label'!$H:$H},2,0), or(and(not(isblank($B34)),$B34=#REF!,$A34&lt;&gt;#REF!),and(not(isblank($A34)),$A34=#REF!,$B34&lt;&gt;#REF!)),"ID LISTS UNALIGNED",and($A34&lt;&gt;"",countif('3) Release_Label'!$D:$D,$A34)=0),"NO UPC MATCH in Release_Label",and($B34&lt;&gt;"",countif('3) Release_Label'!$E:$E,$B34)=0),"NO CATALOG ID MATCH in Release_Label",iserror(vlookup($A34&amp;$B34,'3) Release_Label'!$D:$D&amp;'3) Release_Label'!$E:$E,1,0)),"NO UPC-CATALOG ID pair MATCH in Release_Label" )</f>
        <v/>
      </c>
      <c r="E34" s="157">
        <f t="shared" si="1"/>
        <v>1</v>
      </c>
      <c r="F34" s="8" t="s">
        <v>758</v>
      </c>
      <c r="G34" s="116"/>
      <c r="H34" s="158" t="s">
        <v>241</v>
      </c>
      <c r="J34" s="8" t="s">
        <v>180</v>
      </c>
      <c r="K34" s="159" t="s">
        <v>697</v>
      </c>
      <c r="L34" s="8" t="s">
        <v>698</v>
      </c>
      <c r="M34" s="90" t="s">
        <v>759</v>
      </c>
      <c r="N34" s="8" t="s">
        <v>700</v>
      </c>
      <c r="O34" s="20"/>
      <c r="P34" s="20"/>
      <c r="R34" s="44" t="str">
        <f t="shared" si="2"/>
        <v>insert into AudioFiles VALUES (NEWID(),'QZGLM2328055.flac', '.flac', getdate(), null, 0, null, 'https://www.dropbox.com/scl/fi/mwydux98ws21n8eiy0uwy/O-nico-Deus-717337816876.flac?rlkey=vsbesipprreu0mchvnp6k2tn6&amp;st=9mcxtotn&amp;dl=1', 0, null, null, null, null)</v>
      </c>
      <c r="S34" s="44" t="str">
        <f>"Insert into Tracks VALUES(N'"&amp;SUBSTITUTE(trim(H34),"'","''")&amp;"', 371631, "&amp;if(not(ISBLANK(A34)),"(select LabelId from Releases where UPC="&amp;A34&amp;" and EnterpriseId="&amp;EntId&amp;")","(select LabelId from Releases where Catalog='"&amp;SUBSTITUTE(trim(B34),"'","''")&amp;"' and EnterpriseId="&amp;EntId&amp;")")&amp;", "&amp;if(F34="", "null", "'"&amp;F34&amp;"'")&amp;", "&amp;if(I34="", "null","N'"&amp;SUBSTITUTE(trim(I34),"'","''")&amp;"'")&amp;", null, null, "&amp;if(G34="", "null","'"&amp;SUBSTITUTE(trim(G34),"'","''")&amp;"'")&amp;", null, null, null, "&amp;if(M34="","null",if(G34="","(select AudioId from AudioFiles where Filename='"&amp;F34&amp;".wav' and ExternalUrl='"&amp;SUBSTITUTE(trim(M34),"'","''")&amp;"' and IsDownloadedFromExternalUrl=0)","(select AudioId from AudioFiles where Filename='"&amp;G34&amp;".wav' and ExternalUrl='"&amp;SUBSTITUTE(trim(M34),"'","''")&amp;"' and IsDownloadedFromExternalUrl=0)"))&amp;", null, null, null, (select min(LanguageId) from Languages where LanguageName='"&amp;J34&amp;"' and IsValidMetadataLanguage=1), null, "&amp;if(K34="YES", 1,0)&amp;", getdate(), (select CreatedBy from Enterprises where EnterpriseId="&amp;EntId&amp;"), null, '34F4C88E-B410-461E-AD75-6C01536FDCD3', null, 0, null, null, null, null, "&amp;if(M34="","null",if(G34="","(select AudioId from AudioFiles where Filename='"&amp;F34&amp;".flac' and ExternalUrl='"&amp;SUBSTITUTE(trim(M34),"'","''")&amp;"' and IsDownloadedFromExternalUrl=0)","(select AudioId from AudioFiles where Filename='"&amp;G34&amp;".flac' and ExternalUrl='"&amp;SUBSTITUTE(trim(M34),"'","''")&amp;"' and IsDownloadedFromExternalUrl=0)"))&amp;", null, null, null, null, null, "&amp;if(not(ISBLANK(A34)),"(select PrimaryMusicStyleId from Releases where UPC="&amp;A34&amp;" and EnterpriseId="&amp;EntId&amp;")","(select PrimaryMusicStyleId from Releases where Catalog='"&amp;SUBSTITUTE(trim(B34),"'","''")&amp;"' and EnterpriseId="&amp;EntId&amp;")")&amp;", "&amp;if(not(ISBLANK(A34)),"(select SecondaryMusicStyleId from Releases where UPC="&amp;A34&amp;" and EnterpriseId="&amp;EntId&amp;")","(select SecondaryMusicStyleId from Releases where Catalog='"&amp;SUBSTITUTE(trim(B34),"'","''")&amp;"' and EnterpriseId="&amp;EntId&amp;")")&amp;", "&amp;IF(O34="","null",O34)&amp;", 0, null, (select id from internal_TrackTypes where description='"&amp;L34&amp;"'), null, null, null, null, (NEXT VALUE FOR [AssetIdSequence]), null, "&amp;TenantId&amp;", "&amp;EntId&amp;", "&amp;if(F34&lt;&gt;"",countif(F$5:F34,F34),countif(G$5:G34,G34))&amp;"); 
insert into Releases_Tracks values ( (select ReleaseId from Releases where "&amp;if(not(ISBLANK(A34)),"UPC="&amp;A34,"Catalog='"&amp;SUBSTITUTE(trim(B34),"'","''")&amp;"'")&amp;" and EnterpriseId="&amp;EntId&amp;"), (select max(TrackId) from Tracks where "&amp;if(trim(G34)="","ISRC='"&amp;F34&amp;"'","TrackVendorId='"&amp;SUBSTITUTE(trim(G34),"'","''")&amp;"'") &amp;" and EnterpriseId="&amp;EntId&amp;"), "&amp;E34&amp;", (NEXT VALUE FOR [AssetIdSequence]), null);
update Releases_Tracks set RevelatorExternalUsageTrackId=AssetId where TrackId=(select max(TrackId) from Tracks where "&amp;IF(F34="","TrackVendorId='"&amp;G34&amp;"'","ISRC='"&amp;F34&amp;"'")&amp;" and EnterpriseId="&amp;EntId&amp;");
Insert into TrackRecordingVersions values ((select max(TrackId) from Tracks where "&amp;IF(F34="","TrackVendorId='"&amp;G34&amp;"'","ISRC='"&amp;F34&amp;"'")&amp;" and EnterpriseId="&amp;EntId&amp;"),  "&amp;IF(F34="","null","'"&amp;F34&amp;"'")&amp;", 1, getdate());
Insert into TrackRecordingVersionsAudioFiles values ((select max(TrackRecordingVersionId) from TrackRecordingVersions where TrackId in (select max(TrackId) from Tracks where "&amp;IF(F34="","TrackVendorId='"&amp;G34&amp;"'","ISRC='"&amp;F34&amp;"'")&amp;" and EnterpriseId="&amp;EntId&amp;")), "&amp;if(M34="","null",if(G34="","(select AudioId from AudioFiles where Filename='"&amp;F34&amp;"."&amp;N34&amp;"' and ExternalUrl='"&amp;SUBSTITUTE(trim(M34),"'","''")&amp;"' and IsDownloadedFromExternalUrl=0)","(select AudioId from AudioFiles where Filename='"&amp;G34&amp;"."&amp;N34&amp;"' and ExternalUrl='"&amp;SUBSTITUTE(trim(M34),"'","''")&amp;"' and IsDownloadedFromExternalUrl=0)"))&amp;", "&amp;IFS(N34="","null",N34="wav","1",N34="flac","2")&amp;");
Insert into Track_TrackProperties values ((select max(TrackId) from Tracks where "&amp;IF(F34="","TrackVendorId='"&amp;G34&amp;"'","ISRC='"&amp;F34&amp;"'")&amp;" and EnterpriseId="&amp;EntId&amp;"),1);"</f>
        <v>Insert into Tracks VALUES(N'O Único Deus', 371631, (select LabelId from Releases where UPC=717337816876 and EnterpriseId=647322), 'QZGLM2328055', null, null, null, null, null, null, null, (select AudioId from AudioFiles where Filename='QZGLM2328055.wav' and ExternalUrl='https://www.dropbox.com/scl/fi/mwydux98ws21n8eiy0uwy/O-nico-Deus-717337816876.flac?rlkey=vsbesipprreu0mchvnp6k2tn6&amp;st=9mcxtotn&amp;dl=1'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Filename='QZGLM2328055.flac' and ExternalUrl='https://www.dropbox.com/scl/fi/mwydux98ws21n8eiy0uwy/O-nico-Deus-717337816876.flac?rlkey=vsbesipprreu0mchvnp6k2tn6&amp;st=9mcxtotn&amp;dl=1' and IsDownloadedFromExternalUrl=0), null, null, null, null, null, (select PrimaryMusicStyleId from Releases where UPC=717337816876 and EnterpriseId=647322), (select SecondaryMusicStyleId from Releases where UPC=717337816876 and EnterpriseId=647322), null, 0, null, (select id from internal_TrackTypes where description='Original'), null, null, null, null, (NEXT VALUE FOR [AssetIdSequence]), null, 645898, 647322, 1); 
insert into Releases_Tracks values ( (select ReleaseId from Releases where UPC=717337816876 and EnterpriseId=647322), (select max(TrackId) from Tracks where ISRC='QZGLM2328055' and EnterpriseId=647322), 1, (NEXT VALUE FOR [AssetIdSequence]), null);
update Releases_Tracks set RevelatorExternalUsageTrackId=AssetId where TrackId=(select max(TrackId) from Tracks where ISRC='QZGLM2328055' and EnterpriseId=647322);
Insert into TrackRecordingVersions values ((select max(TrackId) from Tracks where ISRC='QZGLM2328055' and EnterpriseId=647322),  'QZGLM2328055', 1, getdate());
Insert into TrackRecordingVersionsAudioFiles values ((select max(TrackRecordingVersionId) from TrackRecordingVersions where TrackId in (select max(TrackId) from Tracks where ISRC='QZGLM2328055' and EnterpriseId=647322)), (select AudioId from AudioFiles where Filename='QZGLM2328055.flac' and ExternalUrl='https://www.dropbox.com/scl/fi/mwydux98ws21n8eiy0uwy/O-nico-Deus-717337816876.flac?rlkey=vsbesipprreu0mchvnp6k2tn6&amp;st=9mcxtotn&amp;dl=1' and IsDownloadedFromExternalUrl=0), 2);
Insert into Track_TrackProperties values ((select max(TrackId) from Tracks where ISRC='QZGLM2328055' and EnterpriseId=647322),1);</v>
      </c>
      <c r="U34" s="28" t="str">
        <f>VLOOKUP(F34,'6) Track_Artist(s)'!A:A,1,0)</f>
        <v>QZGLM2328055</v>
      </c>
    </row>
    <row r="35">
      <c r="A35" s="156">
        <v>7.55909569751E11</v>
      </c>
      <c r="B35" s="116"/>
      <c r="C35" s="143" t="str">
        <f t="array" ref="C35">ifs(and(isblank($A35),isblank($B35)),"", not(iserror(vlookup($A35&amp;$B35,'3) Release_Label'!$D:$D&amp;'3) Release_Label'!$E:$E,1,0))),vlookup($A35&amp;$B35,{'3) Release_Label'!$D:$D&amp;'3) Release_Label'!$E:$E,'3) Release_Label'!$F:$F},2,0), or(and(not(isblank($B35)),$B35=$B34,$A35&lt;&gt;$A34),and(not(isblank($A35)),$A35=$A34,$B35&lt;&gt;$B34)),"ID LISTS UNALIGNED",and($A35&lt;&gt;"",countif('3) Release_Label'!$D:$D,$A35)=0),"NO UPC MATCH in Release_Label",and($B35&lt;&gt;"",countif('3) Release_Label'!$E:$E,$B35)=0),"NO CATALOG ID MATCH in Release_Label",iserror(vlookup($A35&amp;$B35,'3) Release_Label'!$D:$D&amp;'3) Release_Label'!$E:$E,1,0)),"NO UPC-CATALOG ID pair MATCH in Release_Label" )</f>
        <v>Style Eren Jaeger</v>
      </c>
      <c r="D35" s="143" t="str">
        <f t="array" ref="D35">ifs(and(isblank($A35),isblank($B35)),"", not(iserror(vlookup($A35&amp;$B35,'3) Release_Label'!$D:$D&amp;'3) Release_Label'!$E:$E,1,0))),vlookup($A35&amp;$B35,{'3) Release_Label'!$D:$D&amp;'3) Release_Label'!$E:$E,'3) Release_Label'!$H:$H},2,0), or(and(not(isblank($B35)),$B35=$B34,$A35&lt;&gt;$A34),and(not(isblank($A35)),$A35=$A34,$B35&lt;&gt;$B34)),"ID LISTS UNALIGNED",and($A35&lt;&gt;"",countif('3) Release_Label'!$D:$D,$A35)=0),"NO UPC MATCH in Release_Label",and($B35&lt;&gt;"",countif('3) Release_Label'!$E:$E,$B35)=0),"NO CATALOG ID MATCH in Release_Label",iserror(vlookup($A35&amp;$B35,'3) Release_Label'!$D:$D&amp;'3) Release_Label'!$E:$E,1,0)),"NO UPC-CATALOG ID pair MATCH in Release_Label" )</f>
        <v/>
      </c>
      <c r="E35" s="157">
        <f t="shared" si="1"/>
        <v>1</v>
      </c>
      <c r="F35" s="8" t="s">
        <v>760</v>
      </c>
      <c r="G35" s="116"/>
      <c r="H35" s="158" t="s">
        <v>243</v>
      </c>
      <c r="J35" s="8" t="s">
        <v>180</v>
      </c>
      <c r="K35" s="159" t="s">
        <v>697</v>
      </c>
      <c r="L35" s="8" t="s">
        <v>698</v>
      </c>
      <c r="M35" s="90" t="s">
        <v>761</v>
      </c>
      <c r="N35" s="8" t="s">
        <v>700</v>
      </c>
      <c r="O35" s="20"/>
      <c r="P35" s="20"/>
      <c r="R35" s="44" t="str">
        <f t="shared" si="2"/>
        <v>insert into AudioFiles VALUES (NEWID(),'QZGLM2338587.flac', '.flac', getdate(), null, 0, null, 'https://www.dropbox.com/scl/fi/zr1zgkyypbns1oyeyw0ng/Style-Eren-Jaeger-755909569751.flac?rlkey=p2qos6p6mwt0633g1nay638jo&amp;st=nc3nzkng&amp;dl=1', 0, null, null, null, null)</v>
      </c>
      <c r="S35" s="44" t="str">
        <f>"Insert into Tracks VALUES(N'"&amp;SUBSTITUTE(trim(H35),"'","''")&amp;"', 371631, "&amp;if(not(ISBLANK(A35)),"(select LabelId from Releases where UPC="&amp;A35&amp;" and EnterpriseId="&amp;EntId&amp;")","(select LabelId from Releases where Catalog='"&amp;SUBSTITUTE(trim(B35),"'","''")&amp;"' and EnterpriseId="&amp;EntId&amp;")")&amp;", "&amp;if(F35="", "null", "'"&amp;F35&amp;"'")&amp;", "&amp;if(I35="", "null","N'"&amp;SUBSTITUTE(trim(I35),"'","''")&amp;"'")&amp;", null, null, "&amp;if(G35="", "null","'"&amp;SUBSTITUTE(trim(G35),"'","''")&amp;"'")&amp;", null, null, null, "&amp;if(M35="","null",if(G35="","(select AudioId from AudioFiles where Filename='"&amp;F35&amp;".wav' and ExternalUrl='"&amp;SUBSTITUTE(trim(M35),"'","''")&amp;"' and IsDownloadedFromExternalUrl=0)","(select AudioId from AudioFiles where Filename='"&amp;G35&amp;".wav' and ExternalUrl='"&amp;SUBSTITUTE(trim(M35),"'","''")&amp;"' and IsDownloadedFromExternalUrl=0)"))&amp;", null, null, null, (select min(LanguageId) from Languages where LanguageName='"&amp;J35&amp;"' and IsValidMetadataLanguage=1), null, "&amp;if(K35="YES", 1,0)&amp;", getdate(), (select CreatedBy from Enterprises where EnterpriseId="&amp;EntId&amp;"), null, '34F4C88E-B410-461E-AD75-6C01536FDCD3', null, 0, null, null, null, null, "&amp;if(M35="","null",if(G35="","(select AudioId from AudioFiles where Filename='"&amp;F35&amp;".flac' and ExternalUrl='"&amp;SUBSTITUTE(trim(M35),"'","''")&amp;"' and IsDownloadedFromExternalUrl=0)","(select AudioId from AudioFiles where Filename='"&amp;G35&amp;".flac' and ExternalUrl='"&amp;SUBSTITUTE(trim(M35),"'","''")&amp;"' and IsDownloadedFromExternalUrl=0)"))&amp;", null, null, null, null, null, "&amp;if(not(ISBLANK(A35)),"(select PrimaryMusicStyleId from Releases where UPC="&amp;A35&amp;" and EnterpriseId="&amp;EntId&amp;")","(select PrimaryMusicStyleId from Releases where Catalog='"&amp;SUBSTITUTE(trim(B35),"'","''")&amp;"' and EnterpriseId="&amp;EntId&amp;")")&amp;", "&amp;if(not(ISBLANK(A35)),"(select SecondaryMusicStyleId from Releases where UPC="&amp;A35&amp;" and EnterpriseId="&amp;EntId&amp;")","(select SecondaryMusicStyleId from Releases where Catalog='"&amp;SUBSTITUTE(trim(B35),"'","''")&amp;"' and EnterpriseId="&amp;EntId&amp;")")&amp;", "&amp;IF(O35="","null",O35)&amp;", 0, null, (select id from internal_TrackTypes where description='"&amp;L35&amp;"'), null, null, null, null, (NEXT VALUE FOR [AssetIdSequence]), null, "&amp;TenantId&amp;", "&amp;EntId&amp;", "&amp;if(F35&lt;&gt;"",countif(F$5:F35,F35),countif(G$5:G35,G35))&amp;"); 
insert into Releases_Tracks values ( (select ReleaseId from Releases where "&amp;if(not(ISBLANK(A35)),"UPC="&amp;A35,"Catalog='"&amp;SUBSTITUTE(trim(B35),"'","''")&amp;"'")&amp;" and EnterpriseId="&amp;EntId&amp;"), (select max(TrackId) from Tracks where "&amp;if(trim(G35)="","ISRC='"&amp;F35&amp;"'","TrackVendorId='"&amp;SUBSTITUTE(trim(G35),"'","''")&amp;"'") &amp;" and EnterpriseId="&amp;EntId&amp;"), "&amp;E35&amp;", (NEXT VALUE FOR [AssetIdSequence]), null);
update Releases_Tracks set RevelatorExternalUsageTrackId=AssetId where TrackId=(select max(TrackId) from Tracks where "&amp;IF(F35="","TrackVendorId='"&amp;G35&amp;"'","ISRC='"&amp;F35&amp;"'")&amp;" and EnterpriseId="&amp;EntId&amp;");
Insert into TrackRecordingVersions values ((select max(TrackId) from Tracks where "&amp;IF(F35="","TrackVendorId='"&amp;G35&amp;"'","ISRC='"&amp;F35&amp;"'")&amp;" and EnterpriseId="&amp;EntId&amp;"),  "&amp;IF(F35="","null","'"&amp;F35&amp;"'")&amp;", 1, getdate());
Insert into TrackRecordingVersionsAudioFiles values ((select max(TrackRecordingVersionId) from TrackRecordingVersions where TrackId in (select max(TrackId) from Tracks where "&amp;IF(F35="","TrackVendorId='"&amp;G35&amp;"'","ISRC='"&amp;F35&amp;"'")&amp;" and EnterpriseId="&amp;EntId&amp;")), "&amp;if(M35="","null",if(G35="","(select AudioId from AudioFiles where Filename='"&amp;F35&amp;"."&amp;N35&amp;"' and ExternalUrl='"&amp;SUBSTITUTE(trim(M35),"'","''")&amp;"' and IsDownloadedFromExternalUrl=0)","(select AudioId from AudioFiles where Filename='"&amp;G35&amp;"."&amp;N35&amp;"' and ExternalUrl='"&amp;SUBSTITUTE(trim(M35),"'","''")&amp;"' and IsDownloadedFromExternalUrl=0)"))&amp;", "&amp;IFS(N35="","null",N35="wav","1",N35="flac","2")&amp;");
Insert into Track_TrackProperties values ((select max(TrackId) from Tracks where "&amp;IF(F35="","TrackVendorId='"&amp;G35&amp;"'","ISRC='"&amp;F35&amp;"'")&amp;" and EnterpriseId="&amp;EntId&amp;"),1);"</f>
        <v>Insert into Tracks VALUES(N'Style Eren Jaeger', 371631, (select LabelId from Releases where UPC=755909569751 and EnterpriseId=647322), 'QZGLM2338587', null, null, null, null, null, null, null, (select AudioId from AudioFiles where Filename='QZGLM2338587.wav' and ExternalUrl='https://www.dropbox.com/scl/fi/zr1zgkyypbns1oyeyw0ng/Style-Eren-Jaeger-755909569751.flac?rlkey=p2qos6p6mwt0633g1nay638jo&amp;st=nc3nzkng&amp;dl=1'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Filename='QZGLM2338587.flac' and ExternalUrl='https://www.dropbox.com/scl/fi/zr1zgkyypbns1oyeyw0ng/Style-Eren-Jaeger-755909569751.flac?rlkey=p2qos6p6mwt0633g1nay638jo&amp;st=nc3nzkng&amp;dl=1' and IsDownloadedFromExternalUrl=0), null, null, null, null, null, (select PrimaryMusicStyleId from Releases where UPC=755909569751 and EnterpriseId=647322), (select SecondaryMusicStyleId from Releases where UPC=755909569751 and EnterpriseId=647322), null, 0, null, (select id from internal_TrackTypes where description='Original'), null, null, null, null, (NEXT VALUE FOR [AssetIdSequence]), null, 645898, 647322, 1); 
insert into Releases_Tracks values ( (select ReleaseId from Releases where UPC=755909569751 and EnterpriseId=647322), (select max(TrackId) from Tracks where ISRC='QZGLM2338587' and EnterpriseId=647322), 1, (NEXT VALUE FOR [AssetIdSequence]), null);
update Releases_Tracks set RevelatorExternalUsageTrackId=AssetId where TrackId=(select max(TrackId) from Tracks where ISRC='QZGLM2338587' and EnterpriseId=647322);
Insert into TrackRecordingVersions values ((select max(TrackId) from Tracks where ISRC='QZGLM2338587' and EnterpriseId=647322),  'QZGLM2338587', 1, getdate());
Insert into TrackRecordingVersionsAudioFiles values ((select max(TrackRecordingVersionId) from TrackRecordingVersions where TrackId in (select max(TrackId) from Tracks where ISRC='QZGLM2338587' and EnterpriseId=647322)), (select AudioId from AudioFiles where Filename='QZGLM2338587.flac' and ExternalUrl='https://www.dropbox.com/scl/fi/zr1zgkyypbns1oyeyw0ng/Style-Eren-Jaeger-755909569751.flac?rlkey=p2qos6p6mwt0633g1nay638jo&amp;st=nc3nzkng&amp;dl=1' and IsDownloadedFromExternalUrl=0), 2);
Insert into Track_TrackProperties values ((select max(TrackId) from Tracks where ISRC='QZGLM2338587' and EnterpriseId=647322),1);</v>
      </c>
      <c r="U35" s="28" t="str">
        <f>VLOOKUP(F35,'6) Track_Artist(s)'!A:A,1,0)</f>
        <v>QZGLM2338587</v>
      </c>
    </row>
    <row r="36">
      <c r="A36" s="156">
        <v>7.55909801493E11</v>
      </c>
      <c r="B36" s="116"/>
      <c r="C36" s="143" t="str">
        <f t="array" ref="C36">ifs(and(isblank($A36),isblank($B36)),"", not(iserror(vlookup($A36&amp;$B36,'3) Release_Label'!$D:$D&amp;'3) Release_Label'!$E:$E,1,0))),vlookup($A36&amp;$B36,{'3) Release_Label'!$D:$D&amp;'3) Release_Label'!$E:$E,'3) Release_Label'!$F:$F},2,0), or(and(not(isblank($B36)),$B36=#REF!,$A36&lt;&gt;#REF!),and(not(isblank($A36)),$A36=#REF!,$B36&lt;&gt;#REF!)),"ID LISTS UNALIGNED",and($A36&lt;&gt;"",countif('3) Release_Label'!$D:$D,$A36)=0),"NO UPC MATCH in Release_Label",and($B36&lt;&gt;"",countif('3) Release_Label'!$E:$E,$B36)=0),"NO CATALOG ID MATCH in Release_Label",iserror(vlookup($A36&amp;$B36,'3) Release_Label'!$D:$D&amp;'3) Release_Label'!$E:$E,1,0)),"NO UPC-CATALOG ID pair MATCH in Release_Label" )</f>
        <v>Bela Dança</v>
      </c>
      <c r="D36" s="143" t="str">
        <f t="array" ref="D36">ifs(and(isblank($A36),isblank($B36)),"", not(iserror(vlookup($A36&amp;$B36,'3) Release_Label'!$D:$D&amp;'3) Release_Label'!$E:$E,1,0))),vlookup($A36&amp;$B36,{'3) Release_Label'!$D:$D&amp;'3) Release_Label'!$E:$E,'3) Release_Label'!$H:$H},2,0), or(and(not(isblank($B36)),$B36=#REF!,$A36&lt;&gt;#REF!),and(not(isblank($A36)),$A36=#REF!,$B36&lt;&gt;#REF!)),"ID LISTS UNALIGNED",and($A36&lt;&gt;"",countif('3) Release_Label'!$D:$D,$A36)=0),"NO UPC MATCH in Release_Label",and($B36&lt;&gt;"",countif('3) Release_Label'!$E:$E,$B36)=0),"NO CATALOG ID MATCH in Release_Label",iserror(vlookup($A36&amp;$B36,'3) Release_Label'!$D:$D&amp;'3) Release_Label'!$E:$E,1,0)),"NO UPC-CATALOG ID pair MATCH in Release_Label" )</f>
        <v/>
      </c>
      <c r="E36" s="157">
        <f t="shared" si="1"/>
        <v>1</v>
      </c>
      <c r="F36" s="8" t="s">
        <v>762</v>
      </c>
      <c r="G36" s="116"/>
      <c r="H36" s="158" t="s">
        <v>245</v>
      </c>
      <c r="J36" s="8" t="s">
        <v>180</v>
      </c>
      <c r="K36" s="159" t="s">
        <v>697</v>
      </c>
      <c r="L36" s="8" t="s">
        <v>698</v>
      </c>
      <c r="M36" s="90" t="s">
        <v>763</v>
      </c>
      <c r="N36" s="8" t="s">
        <v>700</v>
      </c>
      <c r="O36" s="20"/>
      <c r="P36" s="20"/>
      <c r="R36" s="44" t="str">
        <f t="shared" si="2"/>
        <v>insert into AudioFiles VALUES (NEWID(),'QZGLM2369414.flac', '.flac', getdate(), null, 0, null, 'https://www.dropbox.com/scl/fi/ffjrko1y2f7rhq8vl51sh/Bela-Dan-a-755909801493.flac?rlkey=hbgm9475dxcw9ao2dd1rw1mj3&amp;st=okti87sk&amp;dl=1', 0, null, null, null, null)</v>
      </c>
      <c r="S36" s="44" t="str">
        <f>"Insert into Tracks VALUES(N'"&amp;SUBSTITUTE(trim(H36),"'","''")&amp;"', 371631, "&amp;if(not(ISBLANK(A36)),"(select LabelId from Releases where UPC="&amp;A36&amp;" and EnterpriseId="&amp;EntId&amp;")","(select LabelId from Releases where Catalog='"&amp;SUBSTITUTE(trim(B36),"'","''")&amp;"' and EnterpriseId="&amp;EntId&amp;")")&amp;", "&amp;if(F36="", "null", "'"&amp;F36&amp;"'")&amp;", "&amp;if(I36="", "null","N'"&amp;SUBSTITUTE(trim(I36),"'","''")&amp;"'")&amp;", null, null, "&amp;if(G36="", "null","'"&amp;SUBSTITUTE(trim(G36),"'","''")&amp;"'")&amp;", null, null, null, "&amp;if(M36="","null",if(G36="","(select AudioId from AudioFiles where Filename='"&amp;F36&amp;".wav' and ExternalUrl='"&amp;SUBSTITUTE(trim(M36),"'","''")&amp;"' and IsDownloadedFromExternalUrl=0)","(select AudioId from AudioFiles where Filename='"&amp;G36&amp;".wav' and ExternalUrl='"&amp;SUBSTITUTE(trim(M36),"'","''")&amp;"' and IsDownloadedFromExternalUrl=0)"))&amp;", null, null, null, (select min(LanguageId) from Languages where LanguageName='"&amp;J36&amp;"' and IsValidMetadataLanguage=1), null, "&amp;if(K36="YES", 1,0)&amp;", getdate(), (select CreatedBy from Enterprises where EnterpriseId="&amp;EntId&amp;"), null, '34F4C88E-B410-461E-AD75-6C01536FDCD3', null, 0, null, null, null, null, "&amp;if(M36="","null",if(G36="","(select AudioId from AudioFiles where Filename='"&amp;F36&amp;".flac' and ExternalUrl='"&amp;SUBSTITUTE(trim(M36),"'","''")&amp;"' and IsDownloadedFromExternalUrl=0)","(select AudioId from AudioFiles where Filename='"&amp;G36&amp;".flac' and ExternalUrl='"&amp;SUBSTITUTE(trim(M36),"'","''")&amp;"' and IsDownloadedFromExternalUrl=0)"))&amp;", null, null, null, null, null, "&amp;if(not(ISBLANK(A36)),"(select PrimaryMusicStyleId from Releases where UPC="&amp;A36&amp;" and EnterpriseId="&amp;EntId&amp;")","(select PrimaryMusicStyleId from Releases where Catalog='"&amp;SUBSTITUTE(trim(B36),"'","''")&amp;"' and EnterpriseId="&amp;EntId&amp;")")&amp;", "&amp;if(not(ISBLANK(A36)),"(select SecondaryMusicStyleId from Releases where UPC="&amp;A36&amp;" and EnterpriseId="&amp;EntId&amp;")","(select SecondaryMusicStyleId from Releases where Catalog='"&amp;SUBSTITUTE(trim(B36),"'","''")&amp;"' and EnterpriseId="&amp;EntId&amp;")")&amp;", "&amp;IF(O36="","null",O36)&amp;", 0, null, (select id from internal_TrackTypes where description='"&amp;L36&amp;"'), null, null, null, null, (NEXT VALUE FOR [AssetIdSequence]), null, "&amp;TenantId&amp;", "&amp;EntId&amp;", "&amp;if(F36&lt;&gt;"",countif(F$5:F36,F36),countif(G$5:G36,G36))&amp;"); 
insert into Releases_Tracks values ( (select ReleaseId from Releases where "&amp;if(not(ISBLANK(A36)),"UPC="&amp;A36,"Catalog='"&amp;SUBSTITUTE(trim(B36),"'","''")&amp;"'")&amp;" and EnterpriseId="&amp;EntId&amp;"), (select max(TrackId) from Tracks where "&amp;if(trim(G36)="","ISRC='"&amp;F36&amp;"'","TrackVendorId='"&amp;SUBSTITUTE(trim(G36),"'","''")&amp;"'") &amp;" and EnterpriseId="&amp;EntId&amp;"), "&amp;E36&amp;", (NEXT VALUE FOR [AssetIdSequence]), null);
update Releases_Tracks set RevelatorExternalUsageTrackId=AssetId where TrackId=(select max(TrackId) from Tracks where "&amp;IF(F36="","TrackVendorId='"&amp;G36&amp;"'","ISRC='"&amp;F36&amp;"'")&amp;" and EnterpriseId="&amp;EntId&amp;");
Insert into TrackRecordingVersions values ((select max(TrackId) from Tracks where "&amp;IF(F36="","TrackVendorId='"&amp;G36&amp;"'","ISRC='"&amp;F36&amp;"'")&amp;" and EnterpriseId="&amp;EntId&amp;"),  "&amp;IF(F36="","null","'"&amp;F36&amp;"'")&amp;", 1, getdate());
Insert into TrackRecordingVersionsAudioFiles values ((select max(TrackRecordingVersionId) from TrackRecordingVersions where TrackId in (select max(TrackId) from Tracks where "&amp;IF(F36="","TrackVendorId='"&amp;G36&amp;"'","ISRC='"&amp;F36&amp;"'")&amp;" and EnterpriseId="&amp;EntId&amp;")), "&amp;if(M36="","null",if(G36="","(select AudioId from AudioFiles where Filename='"&amp;F36&amp;"."&amp;N36&amp;"' and ExternalUrl='"&amp;SUBSTITUTE(trim(M36),"'","''")&amp;"' and IsDownloadedFromExternalUrl=0)","(select AudioId from AudioFiles where Filename='"&amp;G36&amp;"."&amp;N36&amp;"' and ExternalUrl='"&amp;SUBSTITUTE(trim(M36),"'","''")&amp;"' and IsDownloadedFromExternalUrl=0)"))&amp;", "&amp;IFS(N36="","null",N36="wav","1",N36="flac","2")&amp;");
Insert into Track_TrackProperties values ((select max(TrackId) from Tracks where "&amp;IF(F36="","TrackVendorId='"&amp;G36&amp;"'","ISRC='"&amp;F36&amp;"'")&amp;" and EnterpriseId="&amp;EntId&amp;"),1);"</f>
        <v>Insert into Tracks VALUES(N'Bela Dança', 371631, (select LabelId from Releases where UPC=755909801493 and EnterpriseId=647322), 'QZGLM2369414', null, null, null, null, null, null, null, (select AudioId from AudioFiles where Filename='QZGLM2369414.wav' and ExternalUrl='https://www.dropbox.com/scl/fi/ffjrko1y2f7rhq8vl51sh/Bela-Dan-a-755909801493.flac?rlkey=hbgm9475dxcw9ao2dd1rw1mj3&amp;st=okti87sk&amp;dl=1'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Filename='QZGLM2369414.flac' and ExternalUrl='https://www.dropbox.com/scl/fi/ffjrko1y2f7rhq8vl51sh/Bela-Dan-a-755909801493.flac?rlkey=hbgm9475dxcw9ao2dd1rw1mj3&amp;st=okti87sk&amp;dl=1' and IsDownloadedFromExternalUrl=0), null, null, null, null, null, (select PrimaryMusicStyleId from Releases where UPC=755909801493 and EnterpriseId=647322), (select SecondaryMusicStyleId from Releases where UPC=755909801493 and EnterpriseId=647322), null, 0, null, (select id from internal_TrackTypes where description='Original'), null, null, null, null, (NEXT VALUE FOR [AssetIdSequence]), null, 645898, 647322, 1); 
insert into Releases_Tracks values ( (select ReleaseId from Releases where UPC=755909801493 and EnterpriseId=647322), (select max(TrackId) from Tracks where ISRC='QZGLM2369414' and EnterpriseId=647322), 1, (NEXT VALUE FOR [AssetIdSequence]), null);
update Releases_Tracks set RevelatorExternalUsageTrackId=AssetId where TrackId=(select max(TrackId) from Tracks where ISRC='QZGLM2369414' and EnterpriseId=647322);
Insert into TrackRecordingVersions values ((select max(TrackId) from Tracks where ISRC='QZGLM2369414' and EnterpriseId=647322),  'QZGLM2369414', 1, getdate());
Insert into TrackRecordingVersionsAudioFiles values ((select max(TrackRecordingVersionId) from TrackRecordingVersions where TrackId in (select max(TrackId) from Tracks where ISRC='QZGLM2369414' and EnterpriseId=647322)), (select AudioId from AudioFiles where Filename='QZGLM2369414.flac' and ExternalUrl='https://www.dropbox.com/scl/fi/ffjrko1y2f7rhq8vl51sh/Bela-Dan-a-755909801493.flac?rlkey=hbgm9475dxcw9ao2dd1rw1mj3&amp;st=okti87sk&amp;dl=1' and IsDownloadedFromExternalUrl=0), 2);
Insert into Track_TrackProperties values ((select max(TrackId) from Tracks where ISRC='QZGLM2369414' and EnterpriseId=647322),1);</v>
      </c>
      <c r="U36" s="28" t="str">
        <f>VLOOKUP(F36,'6) Track_Artist(s)'!A:A,1,0)</f>
        <v>QZGLM2369414</v>
      </c>
    </row>
    <row r="37">
      <c r="A37" s="156">
        <v>7.55909801486E11</v>
      </c>
      <c r="B37" s="116"/>
      <c r="C37" s="143" t="str">
        <f t="array" ref="C37">ifs(and(isblank($A37),isblank($B37)),"", not(iserror(vlookup($A37&amp;$B37,'3) Release_Label'!$D:$D&amp;'3) Release_Label'!$E:$E,1,0))),vlookup($A37&amp;$B37,{'3) Release_Label'!$D:$D&amp;'3) Release_Label'!$E:$E,'3) Release_Label'!$F:$F},2,0), or(and(not(isblank($B37)),$B37=$B36,$A37&lt;&gt;$A36),and(not(isblank($A37)),$A37=$A36,$B37&lt;&gt;$B36)),"ID LISTS UNALIGNED",and($A37&lt;&gt;"",countif('3) Release_Label'!$D:$D,$A37)=0),"NO UPC MATCH in Release_Label",and($B37&lt;&gt;"",countif('3) Release_Label'!$E:$E,$B37)=0),"NO CATALOG ID MATCH in Release_Label",iserror(vlookup($A37&amp;$B37,'3) Release_Label'!$D:$D&amp;'3) Release_Label'!$E:$E,1,0)),"NO UPC-CATALOG ID pair MATCH in Release_Label" )</f>
        <v>O Menino Que Sobreviveu</v>
      </c>
      <c r="D37" s="143" t="str">
        <f t="array" ref="D37">ifs(and(isblank($A37),isblank($B37)),"", not(iserror(vlookup($A37&amp;$B37,'3) Release_Label'!$D:$D&amp;'3) Release_Label'!$E:$E,1,0))),vlookup($A37&amp;$B37,{'3) Release_Label'!$D:$D&amp;'3) Release_Label'!$E:$E,'3) Release_Label'!$H:$H},2,0), or(and(not(isblank($B37)),$B37=$B36,$A37&lt;&gt;$A36),and(not(isblank($A37)),$A37=$A36,$B37&lt;&gt;$B36)),"ID LISTS UNALIGNED",and($A37&lt;&gt;"",countif('3) Release_Label'!$D:$D,$A37)=0),"NO UPC MATCH in Release_Label",and($B37&lt;&gt;"",countif('3) Release_Label'!$E:$E,$B37)=0),"NO CATALOG ID MATCH in Release_Label",iserror(vlookup($A37&amp;$B37,'3) Release_Label'!$D:$D&amp;'3) Release_Label'!$E:$E,1,0)),"NO UPC-CATALOG ID pair MATCH in Release_Label" )</f>
        <v/>
      </c>
      <c r="E37" s="157">
        <f t="shared" si="1"/>
        <v>1</v>
      </c>
      <c r="F37" s="8" t="s">
        <v>764</v>
      </c>
      <c r="G37" s="116"/>
      <c r="H37" s="158" t="s">
        <v>247</v>
      </c>
      <c r="J37" s="8" t="s">
        <v>180</v>
      </c>
      <c r="K37" s="159" t="s">
        <v>697</v>
      </c>
      <c r="L37" s="8" t="s">
        <v>698</v>
      </c>
      <c r="M37" s="90" t="s">
        <v>765</v>
      </c>
      <c r="N37" s="8" t="s">
        <v>700</v>
      </c>
      <c r="O37" s="20"/>
      <c r="P37" s="20"/>
      <c r="R37" s="44" t="str">
        <f t="shared" si="2"/>
        <v>insert into AudioFiles VALUES (NEWID(),'QZGLM2369413.flac', '.flac', getdate(), null, 0, null, 'https://www.dropbox.com/scl/fi/p1hn4kf12sde4e6ktqu23/O-Menino-Que-Sobreviveu-755909801486.flac?rlkey=h9qokavniiccb5ee6qy060u32&amp;st=4ch3qm5m&amp;dl=1', 0, null, null, null, null)</v>
      </c>
      <c r="S37" s="44" t="str">
        <f>"Insert into Tracks VALUES(N'"&amp;SUBSTITUTE(trim(H37),"'","''")&amp;"', 371631, "&amp;if(not(ISBLANK(A37)),"(select LabelId from Releases where UPC="&amp;A37&amp;" and EnterpriseId="&amp;EntId&amp;")","(select LabelId from Releases where Catalog='"&amp;SUBSTITUTE(trim(B37),"'","''")&amp;"' and EnterpriseId="&amp;EntId&amp;")")&amp;", "&amp;if(F37="", "null", "'"&amp;F37&amp;"'")&amp;", "&amp;if(I37="", "null","N'"&amp;SUBSTITUTE(trim(I37),"'","''")&amp;"'")&amp;", null, null, "&amp;if(G37="", "null","'"&amp;SUBSTITUTE(trim(G37),"'","''")&amp;"'")&amp;", null, null, null, "&amp;if(M37="","null",if(G37="","(select AudioId from AudioFiles where Filename='"&amp;F37&amp;".wav' and ExternalUrl='"&amp;SUBSTITUTE(trim(M37),"'","''")&amp;"' and IsDownloadedFromExternalUrl=0)","(select AudioId from AudioFiles where Filename='"&amp;G37&amp;".wav' and ExternalUrl='"&amp;SUBSTITUTE(trim(M37),"'","''")&amp;"' and IsDownloadedFromExternalUrl=0)"))&amp;", null, null, null, (select min(LanguageId) from Languages where LanguageName='"&amp;J37&amp;"' and IsValidMetadataLanguage=1), null, "&amp;if(K37="YES", 1,0)&amp;", getdate(), (select CreatedBy from Enterprises where EnterpriseId="&amp;EntId&amp;"), null, '34F4C88E-B410-461E-AD75-6C01536FDCD3', null, 0, null, null, null, null, "&amp;if(M37="","null",if(G37="","(select AudioId from AudioFiles where Filename='"&amp;F37&amp;".flac' and ExternalUrl='"&amp;SUBSTITUTE(trim(M37),"'","''")&amp;"' and IsDownloadedFromExternalUrl=0)","(select AudioId from AudioFiles where Filename='"&amp;G37&amp;".flac' and ExternalUrl='"&amp;SUBSTITUTE(trim(M37),"'","''")&amp;"' and IsDownloadedFromExternalUrl=0)"))&amp;", null, null, null, null, null, "&amp;if(not(ISBLANK(A37)),"(select PrimaryMusicStyleId from Releases where UPC="&amp;A37&amp;" and EnterpriseId="&amp;EntId&amp;")","(select PrimaryMusicStyleId from Releases where Catalog='"&amp;SUBSTITUTE(trim(B37),"'","''")&amp;"' and EnterpriseId="&amp;EntId&amp;")")&amp;", "&amp;if(not(ISBLANK(A37)),"(select SecondaryMusicStyleId from Releases where UPC="&amp;A37&amp;" and EnterpriseId="&amp;EntId&amp;")","(select SecondaryMusicStyleId from Releases where Catalog='"&amp;SUBSTITUTE(trim(B37),"'","''")&amp;"' and EnterpriseId="&amp;EntId&amp;")")&amp;", "&amp;IF(O37="","null",O37)&amp;", 0, null, (select id from internal_TrackTypes where description='"&amp;L37&amp;"'), null, null, null, null, (NEXT VALUE FOR [AssetIdSequence]), null, "&amp;TenantId&amp;", "&amp;EntId&amp;", "&amp;if(F37&lt;&gt;"",countif(F$5:F37,F37),countif(G$5:G37,G37))&amp;"); 
insert into Releases_Tracks values ( (select ReleaseId from Releases where "&amp;if(not(ISBLANK(A37)),"UPC="&amp;A37,"Catalog='"&amp;SUBSTITUTE(trim(B37),"'","''")&amp;"'")&amp;" and EnterpriseId="&amp;EntId&amp;"), (select max(TrackId) from Tracks where "&amp;if(trim(G37)="","ISRC='"&amp;F37&amp;"'","TrackVendorId='"&amp;SUBSTITUTE(trim(G37),"'","''")&amp;"'") &amp;" and EnterpriseId="&amp;EntId&amp;"), "&amp;E37&amp;", (NEXT VALUE FOR [AssetIdSequence]), null);
update Releases_Tracks set RevelatorExternalUsageTrackId=AssetId where TrackId=(select max(TrackId) from Tracks where "&amp;IF(F37="","TrackVendorId='"&amp;G37&amp;"'","ISRC='"&amp;F37&amp;"'")&amp;" and EnterpriseId="&amp;EntId&amp;");
Insert into TrackRecordingVersions values ((select max(TrackId) from Tracks where "&amp;IF(F37="","TrackVendorId='"&amp;G37&amp;"'","ISRC='"&amp;F37&amp;"'")&amp;" and EnterpriseId="&amp;EntId&amp;"),  "&amp;IF(F37="","null","'"&amp;F37&amp;"'")&amp;", 1, getdate());
Insert into TrackRecordingVersionsAudioFiles values ((select max(TrackRecordingVersionId) from TrackRecordingVersions where TrackId in (select max(TrackId) from Tracks where "&amp;IF(F37="","TrackVendorId='"&amp;G37&amp;"'","ISRC='"&amp;F37&amp;"'")&amp;" and EnterpriseId="&amp;EntId&amp;")), "&amp;if(M37="","null",if(G37="","(select AudioId from AudioFiles where Filename='"&amp;F37&amp;"."&amp;N37&amp;"' and ExternalUrl='"&amp;SUBSTITUTE(trim(M37),"'","''")&amp;"' and IsDownloadedFromExternalUrl=0)","(select AudioId from AudioFiles where Filename='"&amp;G37&amp;"."&amp;N37&amp;"' and ExternalUrl='"&amp;SUBSTITUTE(trim(M37),"'","''")&amp;"' and IsDownloadedFromExternalUrl=0)"))&amp;", "&amp;IFS(N37="","null",N37="wav","1",N37="flac","2")&amp;");
Insert into Track_TrackProperties values ((select max(TrackId) from Tracks where "&amp;IF(F37="","TrackVendorId='"&amp;G37&amp;"'","ISRC='"&amp;F37&amp;"'")&amp;" and EnterpriseId="&amp;EntId&amp;"),1);"</f>
        <v>Insert into Tracks VALUES(N'O Menino Que Sobreviveu', 371631, (select LabelId from Releases where UPC=755909801486 and EnterpriseId=647322), 'QZGLM2369413', null, null, null, null, null, null, null, (select AudioId from AudioFiles where Filename='QZGLM2369413.wav' and ExternalUrl='https://www.dropbox.com/scl/fi/p1hn4kf12sde4e6ktqu23/O-Menino-Que-Sobreviveu-755909801486.flac?rlkey=h9qokavniiccb5ee6qy060u32&amp;st=4ch3qm5m&amp;dl=1'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Filename='QZGLM2369413.flac' and ExternalUrl='https://www.dropbox.com/scl/fi/p1hn4kf12sde4e6ktqu23/O-Menino-Que-Sobreviveu-755909801486.flac?rlkey=h9qokavniiccb5ee6qy060u32&amp;st=4ch3qm5m&amp;dl=1' and IsDownloadedFromExternalUrl=0), null, null, null, null, null, (select PrimaryMusicStyleId from Releases where UPC=755909801486 and EnterpriseId=647322), (select SecondaryMusicStyleId from Releases where UPC=755909801486 and EnterpriseId=647322), null, 0, null, (select id from internal_TrackTypes where description='Original'), null, null, null, null, (NEXT VALUE FOR [AssetIdSequence]), null, 645898, 647322, 1); 
insert into Releases_Tracks values ( (select ReleaseId from Releases where UPC=755909801486 and EnterpriseId=647322), (select max(TrackId) from Tracks where ISRC='QZGLM2369413' and EnterpriseId=647322), 1, (NEXT VALUE FOR [AssetIdSequence]), null);
update Releases_Tracks set RevelatorExternalUsageTrackId=AssetId where TrackId=(select max(TrackId) from Tracks where ISRC='QZGLM2369413' and EnterpriseId=647322);
Insert into TrackRecordingVersions values ((select max(TrackId) from Tracks where ISRC='QZGLM2369413' and EnterpriseId=647322),  'QZGLM2369413', 1, getdate());
Insert into TrackRecordingVersionsAudioFiles values ((select max(TrackRecordingVersionId) from TrackRecordingVersions where TrackId in (select max(TrackId) from Tracks where ISRC='QZGLM2369413' and EnterpriseId=647322)), (select AudioId from AudioFiles where Filename='QZGLM2369413.flac' and ExternalUrl='https://www.dropbox.com/scl/fi/p1hn4kf12sde4e6ktqu23/O-Menino-Que-Sobreviveu-755909801486.flac?rlkey=h9qokavniiccb5ee6qy060u32&amp;st=4ch3qm5m&amp;dl=1' and IsDownloadedFromExternalUrl=0), 2);
Insert into Track_TrackProperties values ((select max(TrackId) from Tracks where ISRC='QZGLM2369413' and EnterpriseId=647322),1);</v>
      </c>
      <c r="U37" s="28" t="str">
        <f>VLOOKUP(F37,'6) Track_Artist(s)'!A:A,1,0)</f>
        <v>QZGLM2369413</v>
      </c>
    </row>
    <row r="38">
      <c r="A38" s="156">
        <v>7.55909918245E11</v>
      </c>
      <c r="B38" s="116"/>
      <c r="C38" s="143" t="str">
        <f t="array" ref="C38">ifs(and(isblank($A38),isblank($B38)),"", not(iserror(vlookup($A38&amp;$B38,'3) Release_Label'!$D:$D&amp;'3) Release_Label'!$E:$E,1,0))),vlookup($A38&amp;$B38,{'3) Release_Label'!$D:$D&amp;'3) Release_Label'!$E:$E,'3) Release_Label'!$F:$F},2,0), or(and(not(isblank($B38)),$B38=$B37,$A38&lt;&gt;$A37),and(not(isblank($A38)),$A38=$A37,$B38&lt;&gt;$B37)),"ID LISTS UNALIGNED",and($A38&lt;&gt;"",countif('3) Release_Label'!$D:$D,$A38)=0),"NO UPC MATCH in Release_Label",and($B38&lt;&gt;"",countif('3) Release_Label'!$E:$E,$B38)=0),"NO CATALOG ID MATCH in Release_Label",iserror(vlookup($A38&amp;$B38,'3) Release_Label'!$D:$D&amp;'3) Release_Label'!$E:$E,1,0)),"NO UPC-CATALOG ID pair MATCH in Release_Label" )</f>
        <v>O Monstro Rei</v>
      </c>
      <c r="D38" s="143" t="str">
        <f t="array" ref="D38">ifs(and(isblank($A38),isblank($B38)),"", not(iserror(vlookup($A38&amp;$B38,'3) Release_Label'!$D:$D&amp;'3) Release_Label'!$E:$E,1,0))),vlookup($A38&amp;$B38,{'3) Release_Label'!$D:$D&amp;'3) Release_Label'!$E:$E,'3) Release_Label'!$H:$H},2,0), or(and(not(isblank($B38)),$B38=$B37,$A38&lt;&gt;$A37),and(not(isblank($A38)),$A38=$A37,$B38&lt;&gt;$B37)),"ID LISTS UNALIGNED",and($A38&lt;&gt;"",countif('3) Release_Label'!$D:$D,$A38)=0),"NO UPC MATCH in Release_Label",and($B38&lt;&gt;"",countif('3) Release_Label'!$E:$E,$B38)=0),"NO CATALOG ID MATCH in Release_Label",iserror(vlookup($A38&amp;$B38,'3) Release_Label'!$D:$D&amp;'3) Release_Label'!$E:$E,1,0)),"NO UPC-CATALOG ID pair MATCH in Release_Label" )</f>
        <v/>
      </c>
      <c r="E38" s="157">
        <f t="shared" si="1"/>
        <v>1</v>
      </c>
      <c r="F38" s="8" t="s">
        <v>766</v>
      </c>
      <c r="G38" s="116"/>
      <c r="H38" s="158" t="s">
        <v>249</v>
      </c>
      <c r="J38" s="8" t="s">
        <v>180</v>
      </c>
      <c r="K38" s="159" t="s">
        <v>697</v>
      </c>
      <c r="L38" s="8" t="s">
        <v>698</v>
      </c>
      <c r="M38" s="90" t="s">
        <v>767</v>
      </c>
      <c r="N38" s="8" t="s">
        <v>700</v>
      </c>
      <c r="O38" s="20"/>
      <c r="P38" s="20"/>
      <c r="R38" s="44" t="str">
        <f t="shared" si="2"/>
        <v>insert into AudioFiles VALUES (NEWID(),'BKTOK2300001.flac', '.flac', getdate(), null, 0, null, 'https://www.dropbox.com/scl/fi/zwaon5vjh5dcnve8xvyx7/O-Monstro-Rei-755909918245.flac?rlkey=pbtxs2fpdlko3ev2phvaqsypz&amp;st=ehr1qyj2&amp;dl=1', 0, null, null, null, null)</v>
      </c>
      <c r="S38" s="44" t="str">
        <f>"Insert into Tracks VALUES(N'"&amp;SUBSTITUTE(trim(H38),"'","''")&amp;"', 371631, "&amp;if(not(ISBLANK(A38)),"(select LabelId from Releases where UPC="&amp;A38&amp;" and EnterpriseId="&amp;EntId&amp;")","(select LabelId from Releases where Catalog='"&amp;SUBSTITUTE(trim(B38),"'","''")&amp;"' and EnterpriseId="&amp;EntId&amp;")")&amp;", "&amp;if(F38="", "null", "'"&amp;F38&amp;"'")&amp;", "&amp;if(I38="", "null","N'"&amp;SUBSTITUTE(trim(I38),"'","''")&amp;"'")&amp;", null, null, "&amp;if(G38="", "null","'"&amp;SUBSTITUTE(trim(G38),"'","''")&amp;"'")&amp;", null, null, null, "&amp;if(M38="","null",if(G38="","(select AudioId from AudioFiles where Filename='"&amp;F38&amp;".wav' and ExternalUrl='"&amp;SUBSTITUTE(trim(M38),"'","''")&amp;"' and IsDownloadedFromExternalUrl=0)","(select AudioId from AudioFiles where Filename='"&amp;G38&amp;".wav' and ExternalUrl='"&amp;SUBSTITUTE(trim(M38),"'","''")&amp;"' and IsDownloadedFromExternalUrl=0)"))&amp;", null, null, null, (select min(LanguageId) from Languages where LanguageName='"&amp;J38&amp;"' and IsValidMetadataLanguage=1), null, "&amp;if(K38="YES", 1,0)&amp;", getdate(), (select CreatedBy from Enterprises where EnterpriseId="&amp;EntId&amp;"), null, '34F4C88E-B410-461E-AD75-6C01536FDCD3', null, 0, null, null, null, null, "&amp;if(M38="","null",if(G38="","(select AudioId from AudioFiles where Filename='"&amp;F38&amp;".flac' and ExternalUrl='"&amp;SUBSTITUTE(trim(M38),"'","''")&amp;"' and IsDownloadedFromExternalUrl=0)","(select AudioId from AudioFiles where Filename='"&amp;G38&amp;".flac' and ExternalUrl='"&amp;SUBSTITUTE(trim(M38),"'","''")&amp;"' and IsDownloadedFromExternalUrl=0)"))&amp;", null, null, null, null, null, "&amp;if(not(ISBLANK(A38)),"(select PrimaryMusicStyleId from Releases where UPC="&amp;A38&amp;" and EnterpriseId="&amp;EntId&amp;")","(select PrimaryMusicStyleId from Releases where Catalog='"&amp;SUBSTITUTE(trim(B38),"'","''")&amp;"' and EnterpriseId="&amp;EntId&amp;")")&amp;", "&amp;if(not(ISBLANK(A38)),"(select SecondaryMusicStyleId from Releases where UPC="&amp;A38&amp;" and EnterpriseId="&amp;EntId&amp;")","(select SecondaryMusicStyleId from Releases where Catalog='"&amp;SUBSTITUTE(trim(B38),"'","''")&amp;"' and EnterpriseId="&amp;EntId&amp;")")&amp;", "&amp;IF(O38="","null",O38)&amp;", 0, null, (select id from internal_TrackTypes where description='"&amp;L38&amp;"'), null, null, null, null, (NEXT VALUE FOR [AssetIdSequence]), null, "&amp;TenantId&amp;", "&amp;EntId&amp;", "&amp;if(F38&lt;&gt;"",countif(F$5:F38,F38),countif(G$5:G38,G38))&amp;"); 
insert into Releases_Tracks values ( (select ReleaseId from Releases where "&amp;if(not(ISBLANK(A38)),"UPC="&amp;A38,"Catalog='"&amp;SUBSTITUTE(trim(B38),"'","''")&amp;"'")&amp;" and EnterpriseId="&amp;EntId&amp;"), (select max(TrackId) from Tracks where "&amp;if(trim(G38)="","ISRC='"&amp;F38&amp;"'","TrackVendorId='"&amp;SUBSTITUTE(trim(G38),"'","''")&amp;"'") &amp;" and EnterpriseId="&amp;EntId&amp;"), "&amp;E38&amp;", (NEXT VALUE FOR [AssetIdSequence]), null);
update Releases_Tracks set RevelatorExternalUsageTrackId=AssetId where TrackId=(select max(TrackId) from Tracks where "&amp;IF(F38="","TrackVendorId='"&amp;G38&amp;"'","ISRC='"&amp;F38&amp;"'")&amp;" and EnterpriseId="&amp;EntId&amp;");
Insert into TrackRecordingVersions values ((select max(TrackId) from Tracks where "&amp;IF(F38="","TrackVendorId='"&amp;G38&amp;"'","ISRC='"&amp;F38&amp;"'")&amp;" and EnterpriseId="&amp;EntId&amp;"),  "&amp;IF(F38="","null","'"&amp;F38&amp;"'")&amp;", 1, getdate());
Insert into TrackRecordingVersionsAudioFiles values ((select max(TrackRecordingVersionId) from TrackRecordingVersions where TrackId in (select max(TrackId) from Tracks where "&amp;IF(F38="","TrackVendorId='"&amp;G38&amp;"'","ISRC='"&amp;F38&amp;"'")&amp;" and EnterpriseId="&amp;EntId&amp;")), "&amp;if(M38="","null",if(G38="","(select AudioId from AudioFiles where Filename='"&amp;F38&amp;"."&amp;N38&amp;"' and ExternalUrl='"&amp;SUBSTITUTE(trim(M38),"'","''")&amp;"' and IsDownloadedFromExternalUrl=0)","(select AudioId from AudioFiles where Filename='"&amp;G38&amp;"."&amp;N38&amp;"' and ExternalUrl='"&amp;SUBSTITUTE(trim(M38),"'","''")&amp;"' and IsDownloadedFromExternalUrl=0)"))&amp;", "&amp;IFS(N38="","null",N38="wav","1",N38="flac","2")&amp;");
Insert into Track_TrackProperties values ((select max(TrackId) from Tracks where "&amp;IF(F38="","TrackVendorId='"&amp;G38&amp;"'","ISRC='"&amp;F38&amp;"'")&amp;" and EnterpriseId="&amp;EntId&amp;"),1);"</f>
        <v>Insert into Tracks VALUES(N'O Monstro Rei', 371631, (select LabelId from Releases where UPC=755909918245 and EnterpriseId=647322), 'BKTOK2300001', null, null, null, null, null, null, null, (select AudioId from AudioFiles where Filename='BKTOK2300001.wav' and ExternalUrl='https://www.dropbox.com/scl/fi/zwaon5vjh5dcnve8xvyx7/O-Monstro-Rei-755909918245.flac?rlkey=pbtxs2fpdlko3ev2phvaqsypz&amp;st=ehr1qyj2&amp;dl=1'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Filename='BKTOK2300001.flac' and ExternalUrl='https://www.dropbox.com/scl/fi/zwaon5vjh5dcnve8xvyx7/O-Monstro-Rei-755909918245.flac?rlkey=pbtxs2fpdlko3ev2phvaqsypz&amp;st=ehr1qyj2&amp;dl=1' and IsDownloadedFromExternalUrl=0), null, null, null, null, null, (select PrimaryMusicStyleId from Releases where UPC=755909918245 and EnterpriseId=647322), (select SecondaryMusicStyleId from Releases where UPC=755909918245 and EnterpriseId=647322), null, 0, null, (select id from internal_TrackTypes where description='Original'), null, null, null, null, (NEXT VALUE FOR [AssetIdSequence]), null, 645898, 647322, 1); 
insert into Releases_Tracks values ( (select ReleaseId from Releases where UPC=755909918245 and EnterpriseId=647322), (select max(TrackId) from Tracks where ISRC='BKTOK2300001' and EnterpriseId=647322), 1, (NEXT VALUE FOR [AssetIdSequence]), null);
update Releases_Tracks set RevelatorExternalUsageTrackId=AssetId where TrackId=(select max(TrackId) from Tracks where ISRC='BKTOK2300001' and EnterpriseId=647322);
Insert into TrackRecordingVersions values ((select max(TrackId) from Tracks where ISRC='BKTOK2300001' and EnterpriseId=647322),  'BKTOK2300001', 1, getdate());
Insert into TrackRecordingVersionsAudioFiles values ((select max(TrackRecordingVersionId) from TrackRecordingVersions where TrackId in (select max(TrackId) from Tracks where ISRC='BKTOK2300001' and EnterpriseId=647322)), (select AudioId from AudioFiles where Filename='BKTOK2300001.flac' and ExternalUrl='https://www.dropbox.com/scl/fi/zwaon5vjh5dcnve8xvyx7/O-Monstro-Rei-755909918245.flac?rlkey=pbtxs2fpdlko3ev2phvaqsypz&amp;st=ehr1qyj2&amp;dl=1' and IsDownloadedFromExternalUrl=0), 2);
Insert into Track_TrackProperties values ((select max(TrackId) from Tracks where ISRC='BKTOK2300001' and EnterpriseId=647322),1);</v>
      </c>
      <c r="U38" s="28" t="str">
        <f>VLOOKUP(F38,'6) Track_Artist(s)'!A:A,1,0)</f>
        <v>BKTOK2300001</v>
      </c>
    </row>
    <row r="39">
      <c r="A39" s="156">
        <v>7.66310525632E11</v>
      </c>
      <c r="B39" s="116"/>
      <c r="C39" s="143" t="str">
        <f t="array" ref="C39">ifs(and(isblank($A39),isblank($B39)),"", not(iserror(vlookup($A39&amp;$B39,'3) Release_Label'!$D:$D&amp;'3) Release_Label'!$E:$E,1,0))),vlookup($A39&amp;$B39,{'3) Release_Label'!$D:$D&amp;'3) Release_Label'!$E:$E,'3) Release_Label'!$F:$F},2,0), or(and(not(isblank($B39)),$B39=#REF!,$A39&lt;&gt;#REF!),and(not(isblank($A39)),$A39=#REF!,$B39&lt;&gt;#REF!)),"ID LISTS UNALIGNED",and($A39&lt;&gt;"",countif('3) Release_Label'!$D:$D,$A39)=0),"NO UPC MATCH in Release_Label",and($B39&lt;&gt;"",countif('3) Release_Label'!$E:$E,$B39)=0),"NO CATALOG ID MATCH in Release_Label",iserror(vlookup($A39&amp;$B39,'3) Release_Label'!$D:$D&amp;'3) Release_Label'!$E:$E,1,0)),"NO UPC-CATALOG ID pair MATCH in Release_Label" )</f>
        <v>Castelo Infinito II</v>
      </c>
      <c r="D39" s="143" t="str">
        <f t="array" ref="D39">ifs(and(isblank($A39),isblank($B39)),"", not(iserror(vlookup($A39&amp;$B39,'3) Release_Label'!$D:$D&amp;'3) Release_Label'!$E:$E,1,0))),vlookup($A39&amp;$B39,{'3) Release_Label'!$D:$D&amp;'3) Release_Label'!$E:$E,'3) Release_Label'!$H:$H},2,0), or(and(not(isblank($B39)),$B39=#REF!,$A39&lt;&gt;#REF!),and(not(isblank($A39)),$A39=#REF!,$B39&lt;&gt;#REF!)),"ID LISTS UNALIGNED",and($A39&lt;&gt;"",countif('3) Release_Label'!$D:$D,$A39)=0),"NO UPC MATCH in Release_Label",and($B39&lt;&gt;"",countif('3) Release_Label'!$E:$E,$B39)=0),"NO CATALOG ID MATCH in Release_Label",iserror(vlookup($A39&amp;$B39,'3) Release_Label'!$D:$D&amp;'3) Release_Label'!$E:$E,1,0)),"NO UPC-CATALOG ID pair MATCH in Release_Label" )</f>
        <v/>
      </c>
      <c r="E39" s="157">
        <f t="shared" si="1"/>
        <v>1</v>
      </c>
      <c r="F39" s="8" t="s">
        <v>768</v>
      </c>
      <c r="G39" s="116"/>
      <c r="H39" s="158" t="s">
        <v>251</v>
      </c>
      <c r="J39" s="8" t="s">
        <v>180</v>
      </c>
      <c r="K39" s="159" t="s">
        <v>697</v>
      </c>
      <c r="L39" s="8" t="s">
        <v>698</v>
      </c>
      <c r="M39" s="90" t="s">
        <v>769</v>
      </c>
      <c r="N39" s="8" t="s">
        <v>700</v>
      </c>
      <c r="O39" s="20"/>
      <c r="P39" s="20"/>
      <c r="R39" s="44" t="str">
        <f t="shared" si="2"/>
        <v>insert into AudioFiles VALUES (NEWID(),'QZGLS2302177.flac', '.flac', getdate(), null, 0, null, 'https://www.dropbox.com/scl/fi/p72ioiqfc6t2bs4vk23m4/Castelo-Infinito-II-766310525632.flac?rlkey=ppua5zkg82pkptwfvay2k3o4d&amp;st=eg0704r8&amp;dl=1', 0, null, null, null, null)</v>
      </c>
      <c r="S39" s="44" t="str">
        <f>"Insert into Tracks VALUES(N'"&amp;SUBSTITUTE(trim(H39),"'","''")&amp;"', 371631, "&amp;if(not(ISBLANK(A39)),"(select LabelId from Releases where UPC="&amp;A39&amp;" and EnterpriseId="&amp;EntId&amp;")","(select LabelId from Releases where Catalog='"&amp;SUBSTITUTE(trim(B39),"'","''")&amp;"' and EnterpriseId="&amp;EntId&amp;")")&amp;", "&amp;if(F39="", "null", "'"&amp;F39&amp;"'")&amp;", "&amp;if(I39="", "null","N'"&amp;SUBSTITUTE(trim(I39),"'","''")&amp;"'")&amp;", null, null, "&amp;if(G39="", "null","'"&amp;SUBSTITUTE(trim(G39),"'","''")&amp;"'")&amp;", null, null, null, "&amp;if(M39="","null",if(G39="","(select AudioId from AudioFiles where Filename='"&amp;F39&amp;".wav' and ExternalUrl='"&amp;SUBSTITUTE(trim(M39),"'","''")&amp;"' and IsDownloadedFromExternalUrl=0)","(select AudioId from AudioFiles where Filename='"&amp;G39&amp;".wav' and ExternalUrl='"&amp;SUBSTITUTE(trim(M39),"'","''")&amp;"' and IsDownloadedFromExternalUrl=0)"))&amp;", null, null, null, (select min(LanguageId) from Languages where LanguageName='"&amp;J39&amp;"' and IsValidMetadataLanguage=1), null, "&amp;if(K39="YES", 1,0)&amp;", getdate(), (select CreatedBy from Enterprises where EnterpriseId="&amp;EntId&amp;"), null, '34F4C88E-B410-461E-AD75-6C01536FDCD3', null, 0, null, null, null, null, "&amp;if(M39="","null",if(G39="","(select AudioId from AudioFiles where Filename='"&amp;F39&amp;".flac' and ExternalUrl='"&amp;SUBSTITUTE(trim(M39),"'","''")&amp;"' and IsDownloadedFromExternalUrl=0)","(select AudioId from AudioFiles where Filename='"&amp;G39&amp;".flac' and ExternalUrl='"&amp;SUBSTITUTE(trim(M39),"'","''")&amp;"' and IsDownloadedFromExternalUrl=0)"))&amp;", null, null, null, null, null, "&amp;if(not(ISBLANK(A39)),"(select PrimaryMusicStyleId from Releases where UPC="&amp;A39&amp;" and EnterpriseId="&amp;EntId&amp;")","(select PrimaryMusicStyleId from Releases where Catalog='"&amp;SUBSTITUTE(trim(B39),"'","''")&amp;"' and EnterpriseId="&amp;EntId&amp;")")&amp;", "&amp;if(not(ISBLANK(A39)),"(select SecondaryMusicStyleId from Releases where UPC="&amp;A39&amp;" and EnterpriseId="&amp;EntId&amp;")","(select SecondaryMusicStyleId from Releases where Catalog='"&amp;SUBSTITUTE(trim(B39),"'","''")&amp;"' and EnterpriseId="&amp;EntId&amp;")")&amp;", "&amp;IF(O39="","null",O39)&amp;", 0, null, (select id from internal_TrackTypes where description='"&amp;L39&amp;"'), null, null, null, null, (NEXT VALUE FOR [AssetIdSequence]), null, "&amp;TenantId&amp;", "&amp;EntId&amp;", "&amp;if(F39&lt;&gt;"",countif(F$5:F39,F39),countif(G$5:G39,G39))&amp;"); 
insert into Releases_Tracks values ( (select ReleaseId from Releases where "&amp;if(not(ISBLANK(A39)),"UPC="&amp;A39,"Catalog='"&amp;SUBSTITUTE(trim(B39),"'","''")&amp;"'")&amp;" and EnterpriseId="&amp;EntId&amp;"), (select max(TrackId) from Tracks where "&amp;if(trim(G39)="","ISRC='"&amp;F39&amp;"'","TrackVendorId='"&amp;SUBSTITUTE(trim(G39),"'","''")&amp;"'") &amp;" and EnterpriseId="&amp;EntId&amp;"), "&amp;E39&amp;", (NEXT VALUE FOR [AssetIdSequence]), null);
update Releases_Tracks set RevelatorExternalUsageTrackId=AssetId where TrackId=(select max(TrackId) from Tracks where "&amp;IF(F39="","TrackVendorId='"&amp;G39&amp;"'","ISRC='"&amp;F39&amp;"'")&amp;" and EnterpriseId="&amp;EntId&amp;");
Insert into TrackRecordingVersions values ((select max(TrackId) from Tracks where "&amp;IF(F39="","TrackVendorId='"&amp;G39&amp;"'","ISRC='"&amp;F39&amp;"'")&amp;" and EnterpriseId="&amp;EntId&amp;"),  "&amp;IF(F39="","null","'"&amp;F39&amp;"'")&amp;", 1, getdate());
Insert into TrackRecordingVersionsAudioFiles values ((select max(TrackRecordingVersionId) from TrackRecordingVersions where TrackId in (select max(TrackId) from Tracks where "&amp;IF(F39="","TrackVendorId='"&amp;G39&amp;"'","ISRC='"&amp;F39&amp;"'")&amp;" and EnterpriseId="&amp;EntId&amp;")), "&amp;if(M39="","null",if(G39="","(select AudioId from AudioFiles where Filename='"&amp;F39&amp;"."&amp;N39&amp;"' and ExternalUrl='"&amp;SUBSTITUTE(trim(M39),"'","''")&amp;"' and IsDownloadedFromExternalUrl=0)","(select AudioId from AudioFiles where Filename='"&amp;G39&amp;"."&amp;N39&amp;"' and ExternalUrl='"&amp;SUBSTITUTE(trim(M39),"'","''")&amp;"' and IsDownloadedFromExternalUrl=0)"))&amp;", "&amp;IFS(N39="","null",N39="wav","1",N39="flac","2")&amp;");
Insert into Track_TrackProperties values ((select max(TrackId) from Tracks where "&amp;IF(F39="","TrackVendorId='"&amp;G39&amp;"'","ISRC='"&amp;F39&amp;"'")&amp;" and EnterpriseId="&amp;EntId&amp;"),1);"</f>
        <v>Insert into Tracks VALUES(N'Castelo Infinito II', 371631, (select LabelId from Releases where UPC=766310525632 and EnterpriseId=647322), 'QZGLS2302177', null, null, null, null, null, null, null, (select AudioId from AudioFiles where Filename='QZGLS2302177.wav' and ExternalUrl='https://www.dropbox.com/scl/fi/p72ioiqfc6t2bs4vk23m4/Castelo-Infinito-II-766310525632.flac?rlkey=ppua5zkg82pkptwfvay2k3o4d&amp;st=eg0704r8&amp;dl=1'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Filename='QZGLS2302177.flac' and ExternalUrl='https://www.dropbox.com/scl/fi/p72ioiqfc6t2bs4vk23m4/Castelo-Infinito-II-766310525632.flac?rlkey=ppua5zkg82pkptwfvay2k3o4d&amp;st=eg0704r8&amp;dl=1' and IsDownloadedFromExternalUrl=0), null, null, null, null, null, (select PrimaryMusicStyleId from Releases where UPC=766310525632 and EnterpriseId=647322), (select SecondaryMusicStyleId from Releases where UPC=766310525632 and EnterpriseId=647322), null, 0, null, (select id from internal_TrackTypes where description='Original'), null, null, null, null, (NEXT VALUE FOR [AssetIdSequence]), null, 645898, 647322, 1); 
insert into Releases_Tracks values ( (select ReleaseId from Releases where UPC=766310525632 and EnterpriseId=647322), (select max(TrackId) from Tracks where ISRC='QZGLS2302177' and EnterpriseId=647322), 1, (NEXT VALUE FOR [AssetIdSequence]), null);
update Releases_Tracks set RevelatorExternalUsageTrackId=AssetId where TrackId=(select max(TrackId) from Tracks where ISRC='QZGLS2302177' and EnterpriseId=647322);
Insert into TrackRecordingVersions values ((select max(TrackId) from Tracks where ISRC='QZGLS2302177' and EnterpriseId=647322),  'QZGLS2302177', 1, getdate());
Insert into TrackRecordingVersionsAudioFiles values ((select max(TrackRecordingVersionId) from TrackRecordingVersions where TrackId in (select max(TrackId) from Tracks where ISRC='QZGLS2302177' and EnterpriseId=647322)), (select AudioId from AudioFiles where Filename='QZGLS2302177.flac' and ExternalUrl='https://www.dropbox.com/scl/fi/p72ioiqfc6t2bs4vk23m4/Castelo-Infinito-II-766310525632.flac?rlkey=ppua5zkg82pkptwfvay2k3o4d&amp;st=eg0704r8&amp;dl=1' and IsDownloadedFromExternalUrl=0), 2);
Insert into Track_TrackProperties values ((select max(TrackId) from Tracks where ISRC='QZGLS2302177' and EnterpriseId=647322),1);</v>
      </c>
      <c r="U39" s="28" t="str">
        <f>VLOOKUP(F39,'6) Track_Artist(s)'!A:A,1,0)</f>
        <v>QZGLS2302177</v>
      </c>
    </row>
    <row r="40">
      <c r="A40" s="156">
        <v>7.66310726763E11</v>
      </c>
      <c r="B40" s="116"/>
      <c r="C40" s="143" t="str">
        <f t="array" ref="C40">ifs(and(isblank($A40),isblank($B40)),"", not(iserror(vlookup($A40&amp;$B40,'3) Release_Label'!$D:$D&amp;'3) Release_Label'!$E:$E,1,0))),vlookup($A40&amp;$B40,{'3) Release_Label'!$D:$D&amp;'3) Release_Label'!$E:$E,'3) Release_Label'!$F:$F},2,0), or(and(not(isblank($B40)),$B40=#REF!,$A40&lt;&gt;#REF!),and(not(isblank($A40)),$A40=#REF!,$B40&lt;&gt;#REF!)),"ID LISTS UNALIGNED",and($A40&lt;&gt;"",countif('3) Release_Label'!$D:$D,$A40)=0),"NO UPC MATCH in Release_Label",and($B40&lt;&gt;"",countif('3) Release_Label'!$E:$E,$B40)=0),"NO CATALOG ID MATCH in Release_Label",iserror(vlookup($A40&amp;$B40,'3) Release_Label'!$D:$D&amp;'3) Release_Label'!$E:$E,1,0)),"NO UPC-CATALOG ID pair MATCH in Release_Label" )</f>
        <v>O Número 1</v>
      </c>
      <c r="D40" s="143" t="str">
        <f t="array" ref="D40">ifs(and(isblank($A40),isblank($B40)),"", not(iserror(vlookup($A40&amp;$B40,'3) Release_Label'!$D:$D&amp;'3) Release_Label'!$E:$E,1,0))),vlookup($A40&amp;$B40,{'3) Release_Label'!$D:$D&amp;'3) Release_Label'!$E:$E,'3) Release_Label'!$H:$H},2,0), or(and(not(isblank($B40)),$B40=#REF!,$A40&lt;&gt;#REF!),and(not(isblank($A40)),$A40=#REF!,$B40&lt;&gt;#REF!)),"ID LISTS UNALIGNED",and($A40&lt;&gt;"",countif('3) Release_Label'!$D:$D,$A40)=0),"NO UPC MATCH in Release_Label",and($B40&lt;&gt;"",countif('3) Release_Label'!$E:$E,$B40)=0),"NO CATALOG ID MATCH in Release_Label",iserror(vlookup($A40&amp;$B40,'3) Release_Label'!$D:$D&amp;'3) Release_Label'!$E:$E,1,0)),"NO UPC-CATALOG ID pair MATCH in Release_Label" )</f>
        <v/>
      </c>
      <c r="E40" s="157">
        <f t="shared" si="1"/>
        <v>1</v>
      </c>
      <c r="F40" s="8" t="s">
        <v>770</v>
      </c>
      <c r="G40" s="116"/>
      <c r="H40" s="158" t="s">
        <v>253</v>
      </c>
      <c r="J40" s="8" t="s">
        <v>180</v>
      </c>
      <c r="K40" s="159" t="s">
        <v>697</v>
      </c>
      <c r="L40" s="8" t="s">
        <v>698</v>
      </c>
      <c r="M40" s="90" t="s">
        <v>771</v>
      </c>
      <c r="N40" s="8" t="s">
        <v>700</v>
      </c>
      <c r="O40" s="20"/>
      <c r="P40" s="20"/>
      <c r="R40" s="44" t="str">
        <f t="shared" si="2"/>
        <v>insert into AudioFiles VALUES (NEWID(),'BKTOK2300008.flac', '.flac', getdate(), null, 0, null, 'https://www.dropbox.com/scl/fi/lvivm4jk6cag46eh9dr66/O-N-mero-1-766310726763.flac?rlkey=mev8t8zr2g2unlwfxougljcve&amp;st=h7numnc9&amp;dl=1', 0, null, null, null, null)</v>
      </c>
      <c r="S40" s="44" t="str">
        <f>"Insert into Tracks VALUES(N'"&amp;SUBSTITUTE(trim(H40),"'","''")&amp;"', 371631, "&amp;if(not(ISBLANK(A40)),"(select LabelId from Releases where UPC="&amp;A40&amp;" and EnterpriseId="&amp;EntId&amp;")","(select LabelId from Releases where Catalog='"&amp;SUBSTITUTE(trim(B40),"'","''")&amp;"' and EnterpriseId="&amp;EntId&amp;")")&amp;", "&amp;if(F40="", "null", "'"&amp;F40&amp;"'")&amp;", "&amp;if(I40="", "null","N'"&amp;SUBSTITUTE(trim(I40),"'","''")&amp;"'")&amp;", null, null, "&amp;if(G40="", "null","'"&amp;SUBSTITUTE(trim(G40),"'","''")&amp;"'")&amp;", null, null, null, "&amp;if(M40="","null",if(G40="","(select AudioId from AudioFiles where Filename='"&amp;F40&amp;".wav' and ExternalUrl='"&amp;SUBSTITUTE(trim(M40),"'","''")&amp;"' and IsDownloadedFromExternalUrl=0)","(select AudioId from AudioFiles where Filename='"&amp;G40&amp;".wav' and ExternalUrl='"&amp;SUBSTITUTE(trim(M40),"'","''")&amp;"' and IsDownloadedFromExternalUrl=0)"))&amp;", null, null, null, (select min(LanguageId) from Languages where LanguageName='"&amp;J40&amp;"' and IsValidMetadataLanguage=1), null, "&amp;if(K40="YES", 1,0)&amp;", getdate(), (select CreatedBy from Enterprises where EnterpriseId="&amp;EntId&amp;"), null, '34F4C88E-B410-461E-AD75-6C01536FDCD3', null, 0, null, null, null, null, "&amp;if(M40="","null",if(G40="","(select AudioId from AudioFiles where Filename='"&amp;F40&amp;".flac' and ExternalUrl='"&amp;SUBSTITUTE(trim(M40),"'","''")&amp;"' and IsDownloadedFromExternalUrl=0)","(select AudioId from AudioFiles where Filename='"&amp;G40&amp;".flac' and ExternalUrl='"&amp;SUBSTITUTE(trim(M40),"'","''")&amp;"' and IsDownloadedFromExternalUrl=0)"))&amp;", null, null, null, null, null, "&amp;if(not(ISBLANK(A40)),"(select PrimaryMusicStyleId from Releases where UPC="&amp;A40&amp;" and EnterpriseId="&amp;EntId&amp;")","(select PrimaryMusicStyleId from Releases where Catalog='"&amp;SUBSTITUTE(trim(B40),"'","''")&amp;"' and EnterpriseId="&amp;EntId&amp;")")&amp;", "&amp;if(not(ISBLANK(A40)),"(select SecondaryMusicStyleId from Releases where UPC="&amp;A40&amp;" and EnterpriseId="&amp;EntId&amp;")","(select SecondaryMusicStyleId from Releases where Catalog='"&amp;SUBSTITUTE(trim(B40),"'","''")&amp;"' and EnterpriseId="&amp;EntId&amp;")")&amp;", "&amp;IF(O40="","null",O40)&amp;", 0, null, (select id from internal_TrackTypes where description='"&amp;L40&amp;"'), null, null, null, null, (NEXT VALUE FOR [AssetIdSequence]), null, "&amp;TenantId&amp;", "&amp;EntId&amp;", "&amp;if(F40&lt;&gt;"",countif(F$5:F40,F40),countif(G$5:G40,G40))&amp;"); 
insert into Releases_Tracks values ( (select ReleaseId from Releases where "&amp;if(not(ISBLANK(A40)),"UPC="&amp;A40,"Catalog='"&amp;SUBSTITUTE(trim(B40),"'","''")&amp;"'")&amp;" and EnterpriseId="&amp;EntId&amp;"), (select max(TrackId) from Tracks where "&amp;if(trim(G40)="","ISRC='"&amp;F40&amp;"'","TrackVendorId='"&amp;SUBSTITUTE(trim(G40),"'","''")&amp;"'") &amp;" and EnterpriseId="&amp;EntId&amp;"), "&amp;E40&amp;", (NEXT VALUE FOR [AssetIdSequence]), null);
update Releases_Tracks set RevelatorExternalUsageTrackId=AssetId where TrackId=(select max(TrackId) from Tracks where "&amp;IF(F40="","TrackVendorId='"&amp;G40&amp;"'","ISRC='"&amp;F40&amp;"'")&amp;" and EnterpriseId="&amp;EntId&amp;");
Insert into TrackRecordingVersions values ((select max(TrackId) from Tracks where "&amp;IF(F40="","TrackVendorId='"&amp;G40&amp;"'","ISRC='"&amp;F40&amp;"'")&amp;" and EnterpriseId="&amp;EntId&amp;"),  "&amp;IF(F40="","null","'"&amp;F40&amp;"'")&amp;", 1, getdate());
Insert into TrackRecordingVersionsAudioFiles values ((select max(TrackRecordingVersionId) from TrackRecordingVersions where TrackId in (select max(TrackId) from Tracks where "&amp;IF(F40="","TrackVendorId='"&amp;G40&amp;"'","ISRC='"&amp;F40&amp;"'")&amp;" and EnterpriseId="&amp;EntId&amp;")), "&amp;if(M40="","null",if(G40="","(select AudioId from AudioFiles where Filename='"&amp;F40&amp;"."&amp;N40&amp;"' and ExternalUrl='"&amp;SUBSTITUTE(trim(M40),"'","''")&amp;"' and IsDownloadedFromExternalUrl=0)","(select AudioId from AudioFiles where Filename='"&amp;G40&amp;"."&amp;N40&amp;"' and ExternalUrl='"&amp;SUBSTITUTE(trim(M40),"'","''")&amp;"' and IsDownloadedFromExternalUrl=0)"))&amp;", "&amp;IFS(N40="","null",N40="wav","1",N40="flac","2")&amp;");
Insert into Track_TrackProperties values ((select max(TrackId) from Tracks where "&amp;IF(F40="","TrackVendorId='"&amp;G40&amp;"'","ISRC='"&amp;F40&amp;"'")&amp;" and EnterpriseId="&amp;EntId&amp;"),1);"</f>
        <v>Insert into Tracks VALUES(N'O Número 1', 371631, (select LabelId from Releases where UPC=766310726763 and EnterpriseId=647322), 'BKTOK2300008', null, null, null, null, null, null, null, (select AudioId from AudioFiles where Filename='BKTOK2300008.wav' and ExternalUrl='https://www.dropbox.com/scl/fi/lvivm4jk6cag46eh9dr66/O-N-mero-1-766310726763.flac?rlkey=mev8t8zr2g2unlwfxougljcve&amp;st=h7numnc9&amp;dl=1'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Filename='BKTOK2300008.flac' and ExternalUrl='https://www.dropbox.com/scl/fi/lvivm4jk6cag46eh9dr66/O-N-mero-1-766310726763.flac?rlkey=mev8t8zr2g2unlwfxougljcve&amp;st=h7numnc9&amp;dl=1' and IsDownloadedFromExternalUrl=0), null, null, null, null, null, (select PrimaryMusicStyleId from Releases where UPC=766310726763 and EnterpriseId=647322), (select SecondaryMusicStyleId from Releases where UPC=766310726763 and EnterpriseId=647322), null, 0, null, (select id from internal_TrackTypes where description='Original'), null, null, null, null, (NEXT VALUE FOR [AssetIdSequence]), null, 645898, 647322, 1); 
insert into Releases_Tracks values ( (select ReleaseId from Releases where UPC=766310726763 and EnterpriseId=647322), (select max(TrackId) from Tracks where ISRC='BKTOK2300008' and EnterpriseId=647322), 1, (NEXT VALUE FOR [AssetIdSequence]), null);
update Releases_Tracks set RevelatorExternalUsageTrackId=AssetId where TrackId=(select max(TrackId) from Tracks where ISRC='BKTOK2300008' and EnterpriseId=647322);
Insert into TrackRecordingVersions values ((select max(TrackId) from Tracks where ISRC='BKTOK2300008' and EnterpriseId=647322),  'BKTOK2300008', 1, getdate());
Insert into TrackRecordingVersionsAudioFiles values ((select max(TrackRecordingVersionId) from TrackRecordingVersions where TrackId in (select max(TrackId) from Tracks where ISRC='BKTOK2300008' and EnterpriseId=647322)), (select AudioId from AudioFiles where Filename='BKTOK2300008.flac' and ExternalUrl='https://www.dropbox.com/scl/fi/lvivm4jk6cag46eh9dr66/O-N-mero-1-766310726763.flac?rlkey=mev8t8zr2g2unlwfxougljcve&amp;st=h7numnc9&amp;dl=1' and IsDownloadedFromExternalUrl=0), 2);
Insert into Track_TrackProperties values ((select max(TrackId) from Tracks where ISRC='BKTOK2300008' and EnterpriseId=647322),1);</v>
      </c>
      <c r="U40" s="28" t="str">
        <f>VLOOKUP(F40,'6) Track_Artist(s)'!A:A,1,0)</f>
        <v>BKTOK2300008</v>
      </c>
    </row>
    <row r="41">
      <c r="A41" s="156">
        <v>7.6631076033E11</v>
      </c>
      <c r="B41" s="116"/>
      <c r="C41" s="143" t="str">
        <f t="array" ref="C41">ifs(and(isblank($A41),isblank($B41)),"", not(iserror(vlookup($A41&amp;$B41,'3) Release_Label'!$D:$D&amp;'3) Release_Label'!$E:$E,1,0))),vlookup($A41&amp;$B41,{'3) Release_Label'!$D:$D&amp;'3) Release_Label'!$E:$E,'3) Release_Label'!$F:$F},2,0), or(and(not(isblank($B41)),$B41=$B40,$A41&lt;&gt;$A40),and(not(isblank($A41)),$A41=$A40,$B41&lt;&gt;$B40)),"ID LISTS UNALIGNED",and($A41&lt;&gt;"",countif('3) Release_Label'!$D:$D,$A41)=0),"NO UPC MATCH in Release_Label",and($B41&lt;&gt;"",countif('3) Release_Label'!$E:$E,$B41)=0),"NO CATALOG ID MATCH in Release_Label",iserror(vlookup($A41&amp;$B41,'3) Release_Label'!$D:$D&amp;'3) Release_Label'!$E:$E,1,0)),"NO UPC-CATALOG ID pair MATCH in Release_Label" )</f>
        <v>Lampião, Capitão do Sertão</v>
      </c>
      <c r="D41" s="143" t="str">
        <f t="array" ref="D41">ifs(and(isblank($A41),isblank($B41)),"", not(iserror(vlookup($A41&amp;$B41,'3) Release_Label'!$D:$D&amp;'3) Release_Label'!$E:$E,1,0))),vlookup($A41&amp;$B41,{'3) Release_Label'!$D:$D&amp;'3) Release_Label'!$E:$E,'3) Release_Label'!$H:$H},2,0), or(and(not(isblank($B41)),$B41=$B40,$A41&lt;&gt;$A40),and(not(isblank($A41)),$A41=$A40,$B41&lt;&gt;$B40)),"ID LISTS UNALIGNED",and($A41&lt;&gt;"",countif('3) Release_Label'!$D:$D,$A41)=0),"NO UPC MATCH in Release_Label",and($B41&lt;&gt;"",countif('3) Release_Label'!$E:$E,$B41)=0),"NO CATALOG ID MATCH in Release_Label",iserror(vlookup($A41&amp;$B41,'3) Release_Label'!$D:$D&amp;'3) Release_Label'!$E:$E,1,0)),"NO UPC-CATALOG ID pair MATCH in Release_Label" )</f>
        <v/>
      </c>
      <c r="E41" s="157">
        <f t="shared" si="1"/>
        <v>1</v>
      </c>
      <c r="F41" s="8" t="s">
        <v>772</v>
      </c>
      <c r="G41" s="116"/>
      <c r="H41" s="158" t="s">
        <v>255</v>
      </c>
      <c r="J41" s="8" t="s">
        <v>180</v>
      </c>
      <c r="K41" s="159" t="s">
        <v>697</v>
      </c>
      <c r="L41" s="8" t="s">
        <v>698</v>
      </c>
      <c r="M41" s="90" t="s">
        <v>773</v>
      </c>
      <c r="N41" s="8" t="s">
        <v>700</v>
      </c>
      <c r="O41" s="20"/>
      <c r="P41" s="20"/>
      <c r="R41" s="44" t="str">
        <f t="shared" si="2"/>
        <v>insert into AudioFiles VALUES (NEWID(),'QZGLS2333089.flac', '.flac', getdate(), null, 0, null, 'https://www.dropbox.com/scl/fi/mueaj8zc7pd0zst24zuq1/Lampi-o-Capit-o-do-Sert-o-766310760330.flac?rlkey=hc3mk4mmdza17b9klj2si0pl6&amp;st=et12slpg&amp;dl=1', 0, null, null, null, null)</v>
      </c>
      <c r="S41" s="44" t="str">
        <f>"Insert into Tracks VALUES(N'"&amp;SUBSTITUTE(trim(H41),"'","''")&amp;"', 371631, "&amp;if(not(ISBLANK(A41)),"(select LabelId from Releases where UPC="&amp;A41&amp;" and EnterpriseId="&amp;EntId&amp;")","(select LabelId from Releases where Catalog='"&amp;SUBSTITUTE(trim(B41),"'","''")&amp;"' and EnterpriseId="&amp;EntId&amp;")")&amp;", "&amp;if(F41="", "null", "'"&amp;F41&amp;"'")&amp;", "&amp;if(I41="", "null","N'"&amp;SUBSTITUTE(trim(I41),"'","''")&amp;"'")&amp;", null, null, "&amp;if(G41="", "null","'"&amp;SUBSTITUTE(trim(G41),"'","''")&amp;"'")&amp;", null, null, null, "&amp;if(M41="","null",if(G41="","(select AudioId from AudioFiles where Filename='"&amp;F41&amp;".wav' and ExternalUrl='"&amp;SUBSTITUTE(trim(M41),"'","''")&amp;"' and IsDownloadedFromExternalUrl=0)","(select AudioId from AudioFiles where Filename='"&amp;G41&amp;".wav' and ExternalUrl='"&amp;SUBSTITUTE(trim(M41),"'","''")&amp;"' and IsDownloadedFromExternalUrl=0)"))&amp;", null, null, null, (select min(LanguageId) from Languages where LanguageName='"&amp;J41&amp;"' and IsValidMetadataLanguage=1), null, "&amp;if(K41="YES", 1,0)&amp;", getdate(), (select CreatedBy from Enterprises where EnterpriseId="&amp;EntId&amp;"), null, '34F4C88E-B410-461E-AD75-6C01536FDCD3', null, 0, null, null, null, null, "&amp;if(M41="","null",if(G41="","(select AudioId from AudioFiles where Filename='"&amp;F41&amp;".flac' and ExternalUrl='"&amp;SUBSTITUTE(trim(M41),"'","''")&amp;"' and IsDownloadedFromExternalUrl=0)","(select AudioId from AudioFiles where Filename='"&amp;G41&amp;".flac' and ExternalUrl='"&amp;SUBSTITUTE(trim(M41),"'","''")&amp;"' and IsDownloadedFromExternalUrl=0)"))&amp;", null, null, null, null, null, "&amp;if(not(ISBLANK(A41)),"(select PrimaryMusicStyleId from Releases where UPC="&amp;A41&amp;" and EnterpriseId="&amp;EntId&amp;")","(select PrimaryMusicStyleId from Releases where Catalog='"&amp;SUBSTITUTE(trim(B41),"'","''")&amp;"' and EnterpriseId="&amp;EntId&amp;")")&amp;", "&amp;if(not(ISBLANK(A41)),"(select SecondaryMusicStyleId from Releases where UPC="&amp;A41&amp;" and EnterpriseId="&amp;EntId&amp;")","(select SecondaryMusicStyleId from Releases where Catalog='"&amp;SUBSTITUTE(trim(B41),"'","''")&amp;"' and EnterpriseId="&amp;EntId&amp;")")&amp;", "&amp;IF(O41="","null",O41)&amp;", 0, null, (select id from internal_TrackTypes where description='"&amp;L41&amp;"'), null, null, null, null, (NEXT VALUE FOR [AssetIdSequence]), null, "&amp;TenantId&amp;", "&amp;EntId&amp;", "&amp;if(F41&lt;&gt;"",countif(F$5:F41,F41),countif(G$5:G41,G41))&amp;"); 
insert into Releases_Tracks values ( (select ReleaseId from Releases where "&amp;if(not(ISBLANK(A41)),"UPC="&amp;A41,"Catalog='"&amp;SUBSTITUTE(trim(B41),"'","''")&amp;"'")&amp;" and EnterpriseId="&amp;EntId&amp;"), (select max(TrackId) from Tracks where "&amp;if(trim(G41)="","ISRC='"&amp;F41&amp;"'","TrackVendorId='"&amp;SUBSTITUTE(trim(G41),"'","''")&amp;"'") &amp;" and EnterpriseId="&amp;EntId&amp;"), "&amp;E41&amp;", (NEXT VALUE FOR [AssetIdSequence]), null);
update Releases_Tracks set RevelatorExternalUsageTrackId=AssetId where TrackId=(select max(TrackId) from Tracks where "&amp;IF(F41="","TrackVendorId='"&amp;G41&amp;"'","ISRC='"&amp;F41&amp;"'")&amp;" and EnterpriseId="&amp;EntId&amp;");
Insert into TrackRecordingVersions values ((select max(TrackId) from Tracks where "&amp;IF(F41="","TrackVendorId='"&amp;G41&amp;"'","ISRC='"&amp;F41&amp;"'")&amp;" and EnterpriseId="&amp;EntId&amp;"),  "&amp;IF(F41="","null","'"&amp;F41&amp;"'")&amp;", 1, getdate());
Insert into TrackRecordingVersionsAudioFiles values ((select max(TrackRecordingVersionId) from TrackRecordingVersions where TrackId in (select max(TrackId) from Tracks where "&amp;IF(F41="","TrackVendorId='"&amp;G41&amp;"'","ISRC='"&amp;F41&amp;"'")&amp;" and EnterpriseId="&amp;EntId&amp;")), "&amp;if(M41="","null",if(G41="","(select AudioId from AudioFiles where Filename='"&amp;F41&amp;"."&amp;N41&amp;"' and ExternalUrl='"&amp;SUBSTITUTE(trim(M41),"'","''")&amp;"' and IsDownloadedFromExternalUrl=0)","(select AudioId from AudioFiles where Filename='"&amp;G41&amp;"."&amp;N41&amp;"' and ExternalUrl='"&amp;SUBSTITUTE(trim(M41),"'","''")&amp;"' and IsDownloadedFromExternalUrl=0)"))&amp;", "&amp;IFS(N41="","null",N41="wav","1",N41="flac","2")&amp;");
Insert into Track_TrackProperties values ((select max(TrackId) from Tracks where "&amp;IF(F41="","TrackVendorId='"&amp;G41&amp;"'","ISRC='"&amp;F41&amp;"'")&amp;" and EnterpriseId="&amp;EntId&amp;"),1);"</f>
        <v>Insert into Tracks VALUES(N'Lampião, Capitão do Sertão', 371631, (select LabelId from Releases where UPC=766310760330 and EnterpriseId=647322), 'QZGLS2333089', null, null, null, null, null, null, null, (select AudioId from AudioFiles where Filename='QZGLS2333089.wav' and ExternalUrl='https://www.dropbox.com/scl/fi/mueaj8zc7pd0zst24zuq1/Lampi-o-Capit-o-do-Sert-o-766310760330.flac?rlkey=hc3mk4mmdza17b9klj2si0pl6&amp;st=et12slpg&amp;dl=1'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Filename='QZGLS2333089.flac' and ExternalUrl='https://www.dropbox.com/scl/fi/mueaj8zc7pd0zst24zuq1/Lampi-o-Capit-o-do-Sert-o-766310760330.flac?rlkey=hc3mk4mmdza17b9klj2si0pl6&amp;st=et12slpg&amp;dl=1' and IsDownloadedFromExternalUrl=0), null, null, null, null, null, (select PrimaryMusicStyleId from Releases where UPC=766310760330 and EnterpriseId=647322), (select SecondaryMusicStyleId from Releases where UPC=766310760330 and EnterpriseId=647322), null, 0, null, (select id from internal_TrackTypes where description='Original'), null, null, null, null, (NEXT VALUE FOR [AssetIdSequence]), null, 645898, 647322, 1); 
insert into Releases_Tracks values ( (select ReleaseId from Releases where UPC=766310760330 and EnterpriseId=647322), (select max(TrackId) from Tracks where ISRC='QZGLS2333089' and EnterpriseId=647322), 1, (NEXT VALUE FOR [AssetIdSequence]), null);
update Releases_Tracks set RevelatorExternalUsageTrackId=AssetId where TrackId=(select max(TrackId) from Tracks where ISRC='QZGLS2333089' and EnterpriseId=647322);
Insert into TrackRecordingVersions values ((select max(TrackId) from Tracks where ISRC='QZGLS2333089' and EnterpriseId=647322),  'QZGLS2333089', 1, getdate());
Insert into TrackRecordingVersionsAudioFiles values ((select max(TrackRecordingVersionId) from TrackRecordingVersions where TrackId in (select max(TrackId) from Tracks where ISRC='QZGLS2333089' and EnterpriseId=647322)), (select AudioId from AudioFiles where Filename='QZGLS2333089.flac' and ExternalUrl='https://www.dropbox.com/scl/fi/mueaj8zc7pd0zst24zuq1/Lampi-o-Capit-o-do-Sert-o-766310760330.flac?rlkey=hc3mk4mmdza17b9klj2si0pl6&amp;st=et12slpg&amp;dl=1' and IsDownloadedFromExternalUrl=0), 2);
Insert into Track_TrackProperties values ((select max(TrackId) from Tracks where ISRC='QZGLS2333089' and EnterpriseId=647322),1);</v>
      </c>
      <c r="U41" s="28" t="str">
        <f>VLOOKUP(F41,'6) Track_Artist(s)'!A:A,1,0)</f>
        <v>QZGLS2333089</v>
      </c>
    </row>
    <row r="42">
      <c r="A42" s="156">
        <v>7.66310846638E11</v>
      </c>
      <c r="B42" s="116"/>
      <c r="C42" s="143" t="str">
        <f t="array" ref="C42">ifs(and(isblank($A42),isblank($B42)),"", not(iserror(vlookup($A42&amp;$B42,'3) Release_Label'!$D:$D&amp;'3) Release_Label'!$E:$E,1,0))),vlookup($A42&amp;$B42,{'3) Release_Label'!$D:$D&amp;'3) Release_Label'!$E:$E,'3) Release_Label'!$F:$F},2,0), or(and(not(isblank($B42)),$B42=$B41,$A42&lt;&gt;$A41),and(not(isblank($A42)),$A42=$A41,$B42&lt;&gt;$B41)),"ID LISTS UNALIGNED",and($A42&lt;&gt;"",countif('3) Release_Label'!$D:$D,$A42)=0),"NO UPC MATCH in Release_Label",and($B42&lt;&gt;"",countif('3) Release_Label'!$E:$E,$B42)=0),"NO CATALOG ID MATCH in Release_Label",iserror(vlookup($A42&amp;$B42,'3) Release_Label'!$D:$D&amp;'3) Release_Label'!$E:$E,1,0)),"NO UPC-CATALOG ID pair MATCH in Release_Label" )</f>
        <v>Control</v>
      </c>
      <c r="D42" s="143" t="str">
        <f t="array" ref="D42">ifs(and(isblank($A42),isblank($B42)),"", not(iserror(vlookup($A42&amp;$B42,'3) Release_Label'!$D:$D&amp;'3) Release_Label'!$E:$E,1,0))),vlookup($A42&amp;$B42,{'3) Release_Label'!$D:$D&amp;'3) Release_Label'!$E:$E,'3) Release_Label'!$H:$H},2,0), or(and(not(isblank($B42)),$B42=$B41,$A42&lt;&gt;$A41),and(not(isblank($A42)),$A42=$A41,$B42&lt;&gt;$B41)),"ID LISTS UNALIGNED",and($A42&lt;&gt;"",countif('3) Release_Label'!$D:$D,$A42)=0),"NO UPC MATCH in Release_Label",and($B42&lt;&gt;"",countif('3) Release_Label'!$E:$E,$B42)=0),"NO CATALOG ID MATCH in Release_Label",iserror(vlookup($A42&amp;$B42,'3) Release_Label'!$D:$D&amp;'3) Release_Label'!$E:$E,1,0)),"NO UPC-CATALOG ID pair MATCH in Release_Label" )</f>
        <v/>
      </c>
      <c r="E42" s="157">
        <f t="shared" si="1"/>
        <v>1</v>
      </c>
      <c r="F42" s="8" t="s">
        <v>774</v>
      </c>
      <c r="G42" s="116"/>
      <c r="H42" s="158" t="s">
        <v>257</v>
      </c>
      <c r="J42" s="8" t="s">
        <v>180</v>
      </c>
      <c r="K42" s="159" t="s">
        <v>706</v>
      </c>
      <c r="L42" s="8" t="s">
        <v>698</v>
      </c>
      <c r="M42" s="90" t="s">
        <v>775</v>
      </c>
      <c r="N42" s="8" t="s">
        <v>700</v>
      </c>
      <c r="O42" s="20"/>
      <c r="P42" s="20"/>
      <c r="R42" s="44" t="str">
        <f t="shared" si="2"/>
        <v>insert into AudioFiles VALUES (NEWID(),'QZGLS2344790.flac', '.flac', getdate(), null, 0, null, 'https://www.dropbox.com/scl/fi/uq9jjw4s9zute9nwh8c54/Control-766310846638.flac?rlkey=avwllrrlbvva219itludbefce&amp;st=04d171vs&amp;dl=1', 0, null, null, null, null)</v>
      </c>
      <c r="S42" s="44" t="str">
        <f>"Insert into Tracks VALUES(N'"&amp;SUBSTITUTE(trim(H42),"'","''")&amp;"', 371631, "&amp;if(not(ISBLANK(A42)),"(select LabelId from Releases where UPC="&amp;A42&amp;" and EnterpriseId="&amp;EntId&amp;")","(select LabelId from Releases where Catalog='"&amp;SUBSTITUTE(trim(B42),"'","''")&amp;"' and EnterpriseId="&amp;EntId&amp;")")&amp;", "&amp;if(F42="", "null", "'"&amp;F42&amp;"'")&amp;", "&amp;if(I42="", "null","N'"&amp;SUBSTITUTE(trim(I42),"'","''")&amp;"'")&amp;", null, null, "&amp;if(G42="", "null","'"&amp;SUBSTITUTE(trim(G42),"'","''")&amp;"'")&amp;", null, null, null, "&amp;if(M42="","null",if(G42="","(select AudioId from AudioFiles where Filename='"&amp;F42&amp;".wav' and ExternalUrl='"&amp;SUBSTITUTE(trim(M42),"'","''")&amp;"' and IsDownloadedFromExternalUrl=0)","(select AudioId from AudioFiles where Filename='"&amp;G42&amp;".wav' and ExternalUrl='"&amp;SUBSTITUTE(trim(M42),"'","''")&amp;"' and IsDownloadedFromExternalUrl=0)"))&amp;", null, null, null, (select min(LanguageId) from Languages where LanguageName='"&amp;J42&amp;"' and IsValidMetadataLanguage=1), null, "&amp;if(K42="YES", 1,0)&amp;", getdate(), (select CreatedBy from Enterprises where EnterpriseId="&amp;EntId&amp;"), null, '34F4C88E-B410-461E-AD75-6C01536FDCD3', null, 0, null, null, null, null, "&amp;if(M42="","null",if(G42="","(select AudioId from AudioFiles where Filename='"&amp;F42&amp;".flac' and ExternalUrl='"&amp;SUBSTITUTE(trim(M42),"'","''")&amp;"' and IsDownloadedFromExternalUrl=0)","(select AudioId from AudioFiles where Filename='"&amp;G42&amp;".flac' and ExternalUrl='"&amp;SUBSTITUTE(trim(M42),"'","''")&amp;"' and IsDownloadedFromExternalUrl=0)"))&amp;", null, null, null, null, null, "&amp;if(not(ISBLANK(A42)),"(select PrimaryMusicStyleId from Releases where UPC="&amp;A42&amp;" and EnterpriseId="&amp;EntId&amp;")","(select PrimaryMusicStyleId from Releases where Catalog='"&amp;SUBSTITUTE(trim(B42),"'","''")&amp;"' and EnterpriseId="&amp;EntId&amp;")")&amp;", "&amp;if(not(ISBLANK(A42)),"(select SecondaryMusicStyleId from Releases where UPC="&amp;A42&amp;" and EnterpriseId="&amp;EntId&amp;")","(select SecondaryMusicStyleId from Releases where Catalog='"&amp;SUBSTITUTE(trim(B42),"'","''")&amp;"' and EnterpriseId="&amp;EntId&amp;")")&amp;", "&amp;IF(O42="","null",O42)&amp;", 0, null, (select id from internal_TrackTypes where description='"&amp;L42&amp;"'), null, null, null, null, (NEXT VALUE FOR [AssetIdSequence]), null, "&amp;TenantId&amp;", "&amp;EntId&amp;", "&amp;if(F42&lt;&gt;"",countif(F$5:F42,F42),countif(G$5:G42,G42))&amp;"); 
insert into Releases_Tracks values ( (select ReleaseId from Releases where "&amp;if(not(ISBLANK(A42)),"UPC="&amp;A42,"Catalog='"&amp;SUBSTITUTE(trim(B42),"'","''")&amp;"'")&amp;" and EnterpriseId="&amp;EntId&amp;"), (select max(TrackId) from Tracks where "&amp;if(trim(G42)="","ISRC='"&amp;F42&amp;"'","TrackVendorId='"&amp;SUBSTITUTE(trim(G42),"'","''")&amp;"'") &amp;" and EnterpriseId="&amp;EntId&amp;"), "&amp;E42&amp;", (NEXT VALUE FOR [AssetIdSequence]), null);
update Releases_Tracks set RevelatorExternalUsageTrackId=AssetId where TrackId=(select max(TrackId) from Tracks where "&amp;IF(F42="","TrackVendorId='"&amp;G42&amp;"'","ISRC='"&amp;F42&amp;"'")&amp;" and EnterpriseId="&amp;EntId&amp;");
Insert into TrackRecordingVersions values ((select max(TrackId) from Tracks where "&amp;IF(F42="","TrackVendorId='"&amp;G42&amp;"'","ISRC='"&amp;F42&amp;"'")&amp;" and EnterpriseId="&amp;EntId&amp;"),  "&amp;IF(F42="","null","'"&amp;F42&amp;"'")&amp;", 1, getdate());
Insert into TrackRecordingVersionsAudioFiles values ((select max(TrackRecordingVersionId) from TrackRecordingVersions where TrackId in (select max(TrackId) from Tracks where "&amp;IF(F42="","TrackVendorId='"&amp;G42&amp;"'","ISRC='"&amp;F42&amp;"'")&amp;" and EnterpriseId="&amp;EntId&amp;")), "&amp;if(M42="","null",if(G42="","(select AudioId from AudioFiles where Filename='"&amp;F42&amp;"."&amp;N42&amp;"' and ExternalUrl='"&amp;SUBSTITUTE(trim(M42),"'","''")&amp;"' and IsDownloadedFromExternalUrl=0)","(select AudioId from AudioFiles where Filename='"&amp;G42&amp;"."&amp;N42&amp;"' and ExternalUrl='"&amp;SUBSTITUTE(trim(M42),"'","''")&amp;"' and IsDownloadedFromExternalUrl=0)"))&amp;", "&amp;IFS(N42="","null",N42="wav","1",N42="flac","2")&amp;");
Insert into Track_TrackProperties values ((select max(TrackId) from Tracks where "&amp;IF(F42="","TrackVendorId='"&amp;G42&amp;"'","ISRC='"&amp;F42&amp;"'")&amp;" and EnterpriseId="&amp;EntId&amp;"),1);"</f>
        <v>Insert into Tracks VALUES(N'Control', 371631, (select LabelId from Releases where UPC=766310846638 and EnterpriseId=647322), 'QZGLS2344790', null, null, null, null, null, null, null, (select AudioId from AudioFiles where Filename='QZGLS2344790.wav' and ExternalUrl='https://www.dropbox.com/scl/fi/uq9jjw4s9zute9nwh8c54/Control-766310846638.flac?rlkey=avwllrrlbvva219itludbefce&amp;st=04d171vs&amp;dl=1'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Filename='QZGLS2344790.flac' and ExternalUrl='https://www.dropbox.com/scl/fi/uq9jjw4s9zute9nwh8c54/Control-766310846638.flac?rlkey=avwllrrlbvva219itludbefce&amp;st=04d171vs&amp;dl=1' and IsDownloadedFromExternalUrl=0), null, null, null, null, null, (select PrimaryMusicStyleId from Releases where UPC=766310846638 and EnterpriseId=647322), (select SecondaryMusicStyleId from Releases where UPC=766310846638 and EnterpriseId=647322), null, 0, null, (select id from internal_TrackTypes where description='Original'), null, null, null, null, (NEXT VALUE FOR [AssetIdSequence]), null, 645898, 647322, 1); 
insert into Releases_Tracks values ( (select ReleaseId from Releases where UPC=766310846638 and EnterpriseId=647322), (select max(TrackId) from Tracks where ISRC='QZGLS2344790' and EnterpriseId=647322), 1, (NEXT VALUE FOR [AssetIdSequence]), null);
update Releases_Tracks set RevelatorExternalUsageTrackId=AssetId where TrackId=(select max(TrackId) from Tracks where ISRC='QZGLS2344790' and EnterpriseId=647322);
Insert into TrackRecordingVersions values ((select max(TrackId) from Tracks where ISRC='QZGLS2344790' and EnterpriseId=647322),  'QZGLS2344790', 1, getdate());
Insert into TrackRecordingVersionsAudioFiles values ((select max(TrackRecordingVersionId) from TrackRecordingVersions where TrackId in (select max(TrackId) from Tracks where ISRC='QZGLS2344790' and EnterpriseId=647322)), (select AudioId from AudioFiles where Filename='QZGLS2344790.flac' and ExternalUrl='https://www.dropbox.com/scl/fi/uq9jjw4s9zute9nwh8c54/Control-766310846638.flac?rlkey=avwllrrlbvva219itludbefce&amp;st=04d171vs&amp;dl=1' and IsDownloadedFromExternalUrl=0), 2);
Insert into Track_TrackProperties values ((select max(TrackId) from Tracks where ISRC='QZGLS2344790' and EnterpriseId=647322),1);</v>
      </c>
      <c r="U42" s="28" t="str">
        <f>VLOOKUP(F42,'6) Track_Artist(s)'!A:A,1,0)</f>
        <v>QZGLS2344790</v>
      </c>
    </row>
    <row r="43">
      <c r="A43" s="156">
        <v>7.66310960488E11</v>
      </c>
      <c r="B43" s="116"/>
      <c r="C43" s="143" t="str">
        <f t="array" ref="C43">ifs(and(isblank($A43),isblank($B43)),"", not(iserror(vlookup($A43&amp;$B43,'3) Release_Label'!$D:$D&amp;'3) Release_Label'!$E:$E,1,0))),vlookup($A43&amp;$B43,{'3) Release_Label'!$D:$D&amp;'3) Release_Label'!$E:$E,'3) Release_Label'!$F:$F},2,0), or(and(not(isblank($B43)),$B43=$B42,$A43&lt;&gt;$A42),and(not(isblank($A43)),$A43=$A42,$B43&lt;&gt;$B42)),"ID LISTS UNALIGNED",and($A43&lt;&gt;"",countif('3) Release_Label'!$D:$D,$A43)=0),"NO UPC MATCH in Release_Label",and($B43&lt;&gt;"",countif('3) Release_Label'!$E:$E,$B43)=0),"NO CATALOG ID MATCH in Release_Label",iserror(vlookup($A43&amp;$B43,'3) Release_Label'!$D:$D&amp;'3) Release_Label'!$E:$E,1,0)),"NO UPC-CATALOG ID pair MATCH in Release_Label" )</f>
        <v>Deus Amaldiçoado</v>
      </c>
      <c r="D43" s="143" t="str">
        <f t="array" ref="D43">ifs(and(isblank($A43),isblank($B43)),"", not(iserror(vlookup($A43&amp;$B43,'3) Release_Label'!$D:$D&amp;'3) Release_Label'!$E:$E,1,0))),vlookup($A43&amp;$B43,{'3) Release_Label'!$D:$D&amp;'3) Release_Label'!$E:$E,'3) Release_Label'!$H:$H},2,0), or(and(not(isblank($B43)),$B43=$B42,$A43&lt;&gt;$A42),and(not(isblank($A43)),$A43=$A42,$B43&lt;&gt;$B42)),"ID LISTS UNALIGNED",and($A43&lt;&gt;"",countif('3) Release_Label'!$D:$D,$A43)=0),"NO UPC MATCH in Release_Label",and($B43&lt;&gt;"",countif('3) Release_Label'!$E:$E,$B43)=0),"NO CATALOG ID MATCH in Release_Label",iserror(vlookup($A43&amp;$B43,'3) Release_Label'!$D:$D&amp;'3) Release_Label'!$E:$E,1,0)),"NO UPC-CATALOG ID pair MATCH in Release_Label" )</f>
        <v/>
      </c>
      <c r="E43" s="157">
        <f t="shared" si="1"/>
        <v>1</v>
      </c>
      <c r="F43" s="8" t="s">
        <v>776</v>
      </c>
      <c r="G43" s="116"/>
      <c r="H43" s="158" t="s">
        <v>259</v>
      </c>
      <c r="J43" s="8" t="s">
        <v>180</v>
      </c>
      <c r="K43" s="159" t="s">
        <v>697</v>
      </c>
      <c r="L43" s="8" t="s">
        <v>698</v>
      </c>
      <c r="M43" s="90" t="s">
        <v>777</v>
      </c>
      <c r="N43" s="8" t="s">
        <v>700</v>
      </c>
      <c r="O43" s="20"/>
      <c r="P43" s="20"/>
      <c r="R43" s="44" t="str">
        <f t="shared" si="2"/>
        <v>insert into AudioFiles VALUES (NEWID(),'BKTOK2300012.flac', '.flac', getdate(), null, 0, null, 'https://www.dropbox.com/scl/fi/9lupqtr21k6xm5tpcs7yq/Deus-Amaldi-oado-766310960488.flac?rlkey=tm30i1sw6cpfiacpx1pzyih4c&amp;st=weu5iiyu&amp;dl=1', 0, null, null, null, null)</v>
      </c>
      <c r="S43" s="44" t="str">
        <f>"Insert into Tracks VALUES(N'"&amp;SUBSTITUTE(trim(H43),"'","''")&amp;"', 371631, "&amp;if(not(ISBLANK(A43)),"(select LabelId from Releases where UPC="&amp;A43&amp;" and EnterpriseId="&amp;EntId&amp;")","(select LabelId from Releases where Catalog='"&amp;SUBSTITUTE(trim(B43),"'","''")&amp;"' and EnterpriseId="&amp;EntId&amp;")")&amp;", "&amp;if(F43="", "null", "'"&amp;F43&amp;"'")&amp;", "&amp;if(I43="", "null","N'"&amp;SUBSTITUTE(trim(I43),"'","''")&amp;"'")&amp;", null, null, "&amp;if(G43="", "null","'"&amp;SUBSTITUTE(trim(G43),"'","''")&amp;"'")&amp;", null, null, null, "&amp;if(M43="","null",if(G43="","(select AudioId from AudioFiles where Filename='"&amp;F43&amp;".wav' and ExternalUrl='"&amp;SUBSTITUTE(trim(M43),"'","''")&amp;"' and IsDownloadedFromExternalUrl=0)","(select AudioId from AudioFiles where Filename='"&amp;G43&amp;".wav' and ExternalUrl='"&amp;SUBSTITUTE(trim(M43),"'","''")&amp;"' and IsDownloadedFromExternalUrl=0)"))&amp;", null, null, null, (select min(LanguageId) from Languages where LanguageName='"&amp;J43&amp;"' and IsValidMetadataLanguage=1), null, "&amp;if(K43="YES", 1,0)&amp;", getdate(), (select CreatedBy from Enterprises where EnterpriseId="&amp;EntId&amp;"), null, '34F4C88E-B410-461E-AD75-6C01536FDCD3', null, 0, null, null, null, null, "&amp;if(M43="","null",if(G43="","(select AudioId from AudioFiles where Filename='"&amp;F43&amp;".flac' and ExternalUrl='"&amp;SUBSTITUTE(trim(M43),"'","''")&amp;"' and IsDownloadedFromExternalUrl=0)","(select AudioId from AudioFiles where Filename='"&amp;G43&amp;".flac' and ExternalUrl='"&amp;SUBSTITUTE(trim(M43),"'","''")&amp;"' and IsDownloadedFromExternalUrl=0)"))&amp;", null, null, null, null, null, "&amp;if(not(ISBLANK(A43)),"(select PrimaryMusicStyleId from Releases where UPC="&amp;A43&amp;" and EnterpriseId="&amp;EntId&amp;")","(select PrimaryMusicStyleId from Releases where Catalog='"&amp;SUBSTITUTE(trim(B43),"'","''")&amp;"' and EnterpriseId="&amp;EntId&amp;")")&amp;", "&amp;if(not(ISBLANK(A43)),"(select SecondaryMusicStyleId from Releases where UPC="&amp;A43&amp;" and EnterpriseId="&amp;EntId&amp;")","(select SecondaryMusicStyleId from Releases where Catalog='"&amp;SUBSTITUTE(trim(B43),"'","''")&amp;"' and EnterpriseId="&amp;EntId&amp;")")&amp;", "&amp;IF(O43="","null",O43)&amp;", 0, null, (select id from internal_TrackTypes where description='"&amp;L43&amp;"'), null, null, null, null, (NEXT VALUE FOR [AssetIdSequence]), null, "&amp;TenantId&amp;", "&amp;EntId&amp;", "&amp;if(F43&lt;&gt;"",countif(F$5:F43,F43),countif(G$5:G43,G43))&amp;"); 
insert into Releases_Tracks values ( (select ReleaseId from Releases where "&amp;if(not(ISBLANK(A43)),"UPC="&amp;A43,"Catalog='"&amp;SUBSTITUTE(trim(B43),"'","''")&amp;"'")&amp;" and EnterpriseId="&amp;EntId&amp;"), (select max(TrackId) from Tracks where "&amp;if(trim(G43)="","ISRC='"&amp;F43&amp;"'","TrackVendorId='"&amp;SUBSTITUTE(trim(G43),"'","''")&amp;"'") &amp;" and EnterpriseId="&amp;EntId&amp;"), "&amp;E43&amp;", (NEXT VALUE FOR [AssetIdSequence]), null);
update Releases_Tracks set RevelatorExternalUsageTrackId=AssetId where TrackId=(select max(TrackId) from Tracks where "&amp;IF(F43="","TrackVendorId='"&amp;G43&amp;"'","ISRC='"&amp;F43&amp;"'")&amp;" and EnterpriseId="&amp;EntId&amp;");
Insert into TrackRecordingVersions values ((select max(TrackId) from Tracks where "&amp;IF(F43="","TrackVendorId='"&amp;G43&amp;"'","ISRC='"&amp;F43&amp;"'")&amp;" and EnterpriseId="&amp;EntId&amp;"),  "&amp;IF(F43="","null","'"&amp;F43&amp;"'")&amp;", 1, getdate());
Insert into TrackRecordingVersionsAudioFiles values ((select max(TrackRecordingVersionId) from TrackRecordingVersions where TrackId in (select max(TrackId) from Tracks where "&amp;IF(F43="","TrackVendorId='"&amp;G43&amp;"'","ISRC='"&amp;F43&amp;"'")&amp;" and EnterpriseId="&amp;EntId&amp;")), "&amp;if(M43="","null",if(G43="","(select AudioId from AudioFiles where Filename='"&amp;F43&amp;"."&amp;N43&amp;"' and ExternalUrl='"&amp;SUBSTITUTE(trim(M43),"'","''")&amp;"' and IsDownloadedFromExternalUrl=0)","(select AudioId from AudioFiles where Filename='"&amp;G43&amp;"."&amp;N43&amp;"' and ExternalUrl='"&amp;SUBSTITUTE(trim(M43),"'","''")&amp;"' and IsDownloadedFromExternalUrl=0)"))&amp;", "&amp;IFS(N43="","null",N43="wav","1",N43="flac","2")&amp;");
Insert into Track_TrackProperties values ((select max(TrackId) from Tracks where "&amp;IF(F43="","TrackVendorId='"&amp;G43&amp;"'","ISRC='"&amp;F43&amp;"'")&amp;" and EnterpriseId="&amp;EntId&amp;"),1);"</f>
        <v>Insert into Tracks VALUES(N'Deus Amaldiçoado', 371631, (select LabelId from Releases where UPC=766310960488 and EnterpriseId=647322), 'BKTOK2300012', null, null, null, null, null, null, null, (select AudioId from AudioFiles where Filename='BKTOK2300012.wav' and ExternalUrl='https://www.dropbox.com/scl/fi/9lupqtr21k6xm5tpcs7yq/Deus-Amaldi-oado-766310960488.flac?rlkey=tm30i1sw6cpfiacpx1pzyih4c&amp;st=weu5iiyu&amp;dl=1'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Filename='BKTOK2300012.flac' and ExternalUrl='https://www.dropbox.com/scl/fi/9lupqtr21k6xm5tpcs7yq/Deus-Amaldi-oado-766310960488.flac?rlkey=tm30i1sw6cpfiacpx1pzyih4c&amp;st=weu5iiyu&amp;dl=1' and IsDownloadedFromExternalUrl=0), null, null, null, null, null, (select PrimaryMusicStyleId from Releases where UPC=766310960488 and EnterpriseId=647322), (select SecondaryMusicStyleId from Releases where UPC=766310960488 and EnterpriseId=647322), null, 0, null, (select id from internal_TrackTypes where description='Original'), null, null, null, null, (NEXT VALUE FOR [AssetIdSequence]), null, 645898, 647322, 1); 
insert into Releases_Tracks values ( (select ReleaseId from Releases where UPC=766310960488 and EnterpriseId=647322), (select max(TrackId) from Tracks where ISRC='BKTOK2300012' and EnterpriseId=647322), 1, (NEXT VALUE FOR [AssetIdSequence]), null);
update Releases_Tracks set RevelatorExternalUsageTrackId=AssetId where TrackId=(select max(TrackId) from Tracks where ISRC='BKTOK2300012' and EnterpriseId=647322);
Insert into TrackRecordingVersions values ((select max(TrackId) from Tracks where ISRC='BKTOK2300012' and EnterpriseId=647322),  'BKTOK2300012', 1, getdate());
Insert into TrackRecordingVersionsAudioFiles values ((select max(TrackRecordingVersionId) from TrackRecordingVersions where TrackId in (select max(TrackId) from Tracks where ISRC='BKTOK2300012' and EnterpriseId=647322)), (select AudioId from AudioFiles where Filename='BKTOK2300012.flac' and ExternalUrl='https://www.dropbox.com/scl/fi/9lupqtr21k6xm5tpcs7yq/Deus-Amaldi-oado-766310960488.flac?rlkey=tm30i1sw6cpfiacpx1pzyih4c&amp;st=weu5iiyu&amp;dl=1' and IsDownloadedFromExternalUrl=0), 2);
Insert into Track_TrackProperties values ((select max(TrackId) from Tracks where ISRC='BKTOK2300012' and EnterpriseId=647322),1);</v>
      </c>
      <c r="U43" s="28" t="str">
        <f>VLOOKUP(F43,'6) Track_Artist(s)'!A:A,1,0)</f>
        <v>BKTOK2300012</v>
      </c>
    </row>
    <row r="44">
      <c r="A44" s="156">
        <v>8.21555510963E11</v>
      </c>
      <c r="B44" s="116"/>
      <c r="C44" s="143" t="str">
        <f t="array" ref="C44">ifs(and(isblank($A44),isblank($B44)),"", not(iserror(vlookup($A44&amp;$B44,'3) Release_Label'!$D:$D&amp;'3) Release_Label'!$E:$E,1,0))),vlookup($A44&amp;$B44,{'3) Release_Label'!$D:$D&amp;'3) Release_Label'!$E:$E,'3) Release_Label'!$F:$F},2,0), or(and(not(isblank($B44)),$B44=#REF!,$A44&lt;&gt;#REF!),and(not(isblank($A44)),$A44=#REF!,$B44&lt;&gt;#REF!)),"ID LISTS UNALIGNED",and($A44&lt;&gt;"",countif('3) Release_Label'!$D:$D,$A44)=0),"NO UPC MATCH in Release_Label",and($B44&lt;&gt;"",countif('3) Release_Label'!$E:$E,$B44)=0),"NO CATALOG ID MATCH in Release_Label",iserror(vlookup($A44&amp;$B44,'3) Release_Label'!$D:$D&amp;'3) Release_Label'!$E:$E,1,0)),"NO UPC-CATALOG ID pair MATCH in Release_Label" )</f>
        <v>Gravity Falls</v>
      </c>
      <c r="D44" s="143" t="str">
        <f t="array" ref="D44">ifs(and(isblank($A44),isblank($B44)),"", not(iserror(vlookup($A44&amp;$B44,'3) Release_Label'!$D:$D&amp;'3) Release_Label'!$E:$E,1,0))),vlookup($A44&amp;$B44,{'3) Release_Label'!$D:$D&amp;'3) Release_Label'!$E:$E,'3) Release_Label'!$H:$H},2,0), or(and(not(isblank($B44)),$B44=#REF!,$A44&lt;&gt;#REF!),and(not(isblank($A44)),$A44=#REF!,$B44&lt;&gt;#REF!)),"ID LISTS UNALIGNED",and($A44&lt;&gt;"",countif('3) Release_Label'!$D:$D,$A44)=0),"NO UPC MATCH in Release_Label",and($B44&lt;&gt;"",countif('3) Release_Label'!$E:$E,$B44)=0),"NO CATALOG ID MATCH in Release_Label",iserror(vlookup($A44&amp;$B44,'3) Release_Label'!$D:$D&amp;'3) Release_Label'!$E:$E,1,0)),"NO UPC-CATALOG ID pair MATCH in Release_Label" )</f>
        <v/>
      </c>
      <c r="E44" s="157">
        <f t="shared" si="1"/>
        <v>1</v>
      </c>
      <c r="F44" s="8" t="s">
        <v>778</v>
      </c>
      <c r="G44" s="116"/>
      <c r="H44" s="158" t="s">
        <v>261</v>
      </c>
      <c r="J44" s="8" t="s">
        <v>180</v>
      </c>
      <c r="K44" s="159" t="s">
        <v>697</v>
      </c>
      <c r="L44" s="8" t="s">
        <v>698</v>
      </c>
      <c r="M44" s="90" t="s">
        <v>779</v>
      </c>
      <c r="N44" s="8" t="s">
        <v>700</v>
      </c>
      <c r="O44" s="20"/>
      <c r="P44" s="20"/>
      <c r="R44" s="44" t="str">
        <f t="shared" si="2"/>
        <v>insert into AudioFiles VALUES (NEWID(),'BKTOK2300013.flac', '.flac', getdate(), null, 0, null, 'https://www.dropbox.com/scl/fi/glf4kj7lcdfz1uma3wc4x/Gravity-Falls-821555510963.flac?rlkey=e7aka7w7sap0g3jeu4j4sjnqo&amp;st=cq99vhmo&amp;dl=1', 0, null, null, null, null)</v>
      </c>
      <c r="S44" s="44" t="str">
        <f>"Insert into Tracks VALUES(N'"&amp;SUBSTITUTE(trim(H44),"'","''")&amp;"', 371631, "&amp;if(not(ISBLANK(A44)),"(select LabelId from Releases where UPC="&amp;A44&amp;" and EnterpriseId="&amp;EntId&amp;")","(select LabelId from Releases where Catalog='"&amp;SUBSTITUTE(trim(B44),"'","''")&amp;"' and EnterpriseId="&amp;EntId&amp;")")&amp;", "&amp;if(F44="", "null", "'"&amp;F44&amp;"'")&amp;", "&amp;if(I44="", "null","N'"&amp;SUBSTITUTE(trim(I44),"'","''")&amp;"'")&amp;", null, null, "&amp;if(G44="", "null","'"&amp;SUBSTITUTE(trim(G44),"'","''")&amp;"'")&amp;", null, null, null, "&amp;if(M44="","null",if(G44="","(select AudioId from AudioFiles where Filename='"&amp;F44&amp;".wav' and ExternalUrl='"&amp;SUBSTITUTE(trim(M44),"'","''")&amp;"' and IsDownloadedFromExternalUrl=0)","(select AudioId from AudioFiles where Filename='"&amp;G44&amp;".wav' and ExternalUrl='"&amp;SUBSTITUTE(trim(M44),"'","''")&amp;"' and IsDownloadedFromExternalUrl=0)"))&amp;", null, null, null, (select min(LanguageId) from Languages where LanguageName='"&amp;J44&amp;"' and IsValidMetadataLanguage=1), null, "&amp;if(K44="YES", 1,0)&amp;", getdate(), (select CreatedBy from Enterprises where EnterpriseId="&amp;EntId&amp;"), null, '34F4C88E-B410-461E-AD75-6C01536FDCD3', null, 0, null, null, null, null, "&amp;if(M44="","null",if(G44="","(select AudioId from AudioFiles where Filename='"&amp;F44&amp;".flac' and ExternalUrl='"&amp;SUBSTITUTE(trim(M44),"'","''")&amp;"' and IsDownloadedFromExternalUrl=0)","(select AudioId from AudioFiles where Filename='"&amp;G44&amp;".flac' and ExternalUrl='"&amp;SUBSTITUTE(trim(M44),"'","''")&amp;"' and IsDownloadedFromExternalUrl=0)"))&amp;", null, null, null, null, null, "&amp;if(not(ISBLANK(A44)),"(select PrimaryMusicStyleId from Releases where UPC="&amp;A44&amp;" and EnterpriseId="&amp;EntId&amp;")","(select PrimaryMusicStyleId from Releases where Catalog='"&amp;SUBSTITUTE(trim(B44),"'","''")&amp;"' and EnterpriseId="&amp;EntId&amp;")")&amp;", "&amp;if(not(ISBLANK(A44)),"(select SecondaryMusicStyleId from Releases where UPC="&amp;A44&amp;" and EnterpriseId="&amp;EntId&amp;")","(select SecondaryMusicStyleId from Releases where Catalog='"&amp;SUBSTITUTE(trim(B44),"'","''")&amp;"' and EnterpriseId="&amp;EntId&amp;")")&amp;", "&amp;IF(O44="","null",O44)&amp;", 0, null, (select id from internal_TrackTypes where description='"&amp;L44&amp;"'), null, null, null, null, (NEXT VALUE FOR [AssetIdSequence]), null, "&amp;TenantId&amp;", "&amp;EntId&amp;", "&amp;if(F44&lt;&gt;"",countif(F$5:F44,F44),countif(G$5:G44,G44))&amp;"); 
insert into Releases_Tracks values ( (select ReleaseId from Releases where "&amp;if(not(ISBLANK(A44)),"UPC="&amp;A44,"Catalog='"&amp;SUBSTITUTE(trim(B44),"'","''")&amp;"'")&amp;" and EnterpriseId="&amp;EntId&amp;"), (select max(TrackId) from Tracks where "&amp;if(trim(G44)="","ISRC='"&amp;F44&amp;"'","TrackVendorId='"&amp;SUBSTITUTE(trim(G44),"'","''")&amp;"'") &amp;" and EnterpriseId="&amp;EntId&amp;"), "&amp;E44&amp;", (NEXT VALUE FOR [AssetIdSequence]), null);
update Releases_Tracks set RevelatorExternalUsageTrackId=AssetId where TrackId=(select max(TrackId) from Tracks where "&amp;IF(F44="","TrackVendorId='"&amp;G44&amp;"'","ISRC='"&amp;F44&amp;"'")&amp;" and EnterpriseId="&amp;EntId&amp;");
Insert into TrackRecordingVersions values ((select max(TrackId) from Tracks where "&amp;IF(F44="","TrackVendorId='"&amp;G44&amp;"'","ISRC='"&amp;F44&amp;"'")&amp;" and EnterpriseId="&amp;EntId&amp;"),  "&amp;IF(F44="","null","'"&amp;F44&amp;"'")&amp;", 1, getdate());
Insert into TrackRecordingVersionsAudioFiles values ((select max(TrackRecordingVersionId) from TrackRecordingVersions where TrackId in (select max(TrackId) from Tracks where "&amp;IF(F44="","TrackVendorId='"&amp;G44&amp;"'","ISRC='"&amp;F44&amp;"'")&amp;" and EnterpriseId="&amp;EntId&amp;")), "&amp;if(M44="","null",if(G44="","(select AudioId from AudioFiles where Filename='"&amp;F44&amp;"."&amp;N44&amp;"' and ExternalUrl='"&amp;SUBSTITUTE(trim(M44),"'","''")&amp;"' and IsDownloadedFromExternalUrl=0)","(select AudioId from AudioFiles where Filename='"&amp;G44&amp;"."&amp;N44&amp;"' and ExternalUrl='"&amp;SUBSTITUTE(trim(M44),"'","''")&amp;"' and IsDownloadedFromExternalUrl=0)"))&amp;", "&amp;IFS(N44="","null",N44="wav","1",N44="flac","2")&amp;");
Insert into Track_TrackProperties values ((select max(TrackId) from Tracks where "&amp;IF(F44="","TrackVendorId='"&amp;G44&amp;"'","ISRC='"&amp;F44&amp;"'")&amp;" and EnterpriseId="&amp;EntId&amp;"),1);"</f>
        <v>Insert into Tracks VALUES(N'Gravity Falls', 371631, (select LabelId from Releases where UPC=821555510963 and EnterpriseId=647322), 'BKTOK2300013', null, null, null, null, null, null, null, (select AudioId from AudioFiles where Filename='BKTOK2300013.wav' and ExternalUrl='https://www.dropbox.com/scl/fi/glf4kj7lcdfz1uma3wc4x/Gravity-Falls-821555510963.flac?rlkey=e7aka7w7sap0g3jeu4j4sjnqo&amp;st=cq99vhmo&amp;dl=1'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Filename='BKTOK2300013.flac' and ExternalUrl='https://www.dropbox.com/scl/fi/glf4kj7lcdfz1uma3wc4x/Gravity-Falls-821555510963.flac?rlkey=e7aka7w7sap0g3jeu4j4sjnqo&amp;st=cq99vhmo&amp;dl=1' and IsDownloadedFromExternalUrl=0), null, null, null, null, null, (select PrimaryMusicStyleId from Releases where UPC=821555510963 and EnterpriseId=647322), (select SecondaryMusicStyleId from Releases where UPC=821555510963 and EnterpriseId=647322), null, 0, null, (select id from internal_TrackTypes where description='Original'), null, null, null, null, (NEXT VALUE FOR [AssetIdSequence]), null, 645898, 647322, 1); 
insert into Releases_Tracks values ( (select ReleaseId from Releases where UPC=821555510963 and EnterpriseId=647322), (select max(TrackId) from Tracks where ISRC='BKTOK2300013' and EnterpriseId=647322), 1, (NEXT VALUE FOR [AssetIdSequence]), null);
update Releases_Tracks set RevelatorExternalUsageTrackId=AssetId where TrackId=(select max(TrackId) from Tracks where ISRC='BKTOK2300013' and EnterpriseId=647322);
Insert into TrackRecordingVersions values ((select max(TrackId) from Tracks where ISRC='BKTOK2300013' and EnterpriseId=647322),  'BKTOK2300013', 1, getdate());
Insert into TrackRecordingVersionsAudioFiles values ((select max(TrackRecordingVersionId) from TrackRecordingVersions where TrackId in (select max(TrackId) from Tracks where ISRC='BKTOK2300013' and EnterpriseId=647322)), (select AudioId from AudioFiles where Filename='BKTOK2300013.flac' and ExternalUrl='https://www.dropbox.com/scl/fi/glf4kj7lcdfz1uma3wc4x/Gravity-Falls-821555510963.flac?rlkey=e7aka7w7sap0g3jeu4j4sjnqo&amp;st=cq99vhmo&amp;dl=1' and IsDownloadedFromExternalUrl=0), 2);
Insert into Track_TrackProperties values ((select max(TrackId) from Tracks where ISRC='BKTOK2300013' and EnterpriseId=647322),1);</v>
      </c>
      <c r="U44" s="28" t="str">
        <f>VLOOKUP(F44,'6) Track_Artist(s)'!A:A,1,0)</f>
        <v>BKTOK2300013</v>
      </c>
    </row>
    <row r="45">
      <c r="A45" s="156">
        <v>8.21555705604E11</v>
      </c>
      <c r="B45" s="116"/>
      <c r="C45" s="143" t="str">
        <f t="array" ref="C45">ifs(and(isblank($A45),isblank($B45)),"", not(iserror(vlookup($A45&amp;$B45,'3) Release_Label'!$D:$D&amp;'3) Release_Label'!$E:$E,1,0))),vlookup($A45&amp;$B45,{'3) Release_Label'!$D:$D&amp;'3) Release_Label'!$E:$E,'3) Release_Label'!$F:$F},2,0), or(and(not(isblank($B45)),$B45=#REF!,$A45&lt;&gt;#REF!),and(not(isblank($A45)),$A45=#REF!,$B45&lt;&gt;#REF!)),"ID LISTS UNALIGNED",and($A45&lt;&gt;"",countif('3) Release_Label'!$D:$D,$A45)=0),"NO UPC MATCH in Release_Label",and($B45&lt;&gt;"",countif('3) Release_Label'!$E:$E,$B45)=0),"NO CATALOG ID MATCH in Release_Label",iserror(vlookup($A45&amp;$B45,'3) Release_Label'!$D:$D&amp;'3) Release_Label'!$E:$E,1,0)),"NO UPC-CATALOG ID pair MATCH in Release_Label" )</f>
        <v>Verdadeiro Rei</v>
      </c>
      <c r="D45" s="143" t="str">
        <f t="array" ref="D45">ifs(and(isblank($A45),isblank($B45)),"", not(iserror(vlookup($A45&amp;$B45,'3) Release_Label'!$D:$D&amp;'3) Release_Label'!$E:$E,1,0))),vlookup($A45&amp;$B45,{'3) Release_Label'!$D:$D&amp;'3) Release_Label'!$E:$E,'3) Release_Label'!$H:$H},2,0), or(and(not(isblank($B45)),$B45=#REF!,$A45&lt;&gt;#REF!),and(not(isblank($A45)),$A45=#REF!,$B45&lt;&gt;#REF!)),"ID LISTS UNALIGNED",and($A45&lt;&gt;"",countif('3) Release_Label'!$D:$D,$A45)=0),"NO UPC MATCH in Release_Label",and($B45&lt;&gt;"",countif('3) Release_Label'!$E:$E,$B45)=0),"NO CATALOG ID MATCH in Release_Label",iserror(vlookup($A45&amp;$B45,'3) Release_Label'!$D:$D&amp;'3) Release_Label'!$E:$E,1,0)),"NO UPC-CATALOG ID pair MATCH in Release_Label" )</f>
        <v/>
      </c>
      <c r="E45" s="157">
        <f t="shared" si="1"/>
        <v>1</v>
      </c>
      <c r="F45" s="8" t="s">
        <v>780</v>
      </c>
      <c r="G45" s="116"/>
      <c r="H45" s="158" t="s">
        <v>263</v>
      </c>
      <c r="J45" s="8" t="s">
        <v>180</v>
      </c>
      <c r="K45" s="159" t="s">
        <v>697</v>
      </c>
      <c r="L45" s="8" t="s">
        <v>698</v>
      </c>
      <c r="M45" s="90" t="s">
        <v>781</v>
      </c>
      <c r="N45" s="8" t="s">
        <v>700</v>
      </c>
      <c r="O45" s="20"/>
      <c r="P45" s="20"/>
      <c r="R45" s="44" t="str">
        <f t="shared" si="2"/>
        <v>insert into AudioFiles VALUES (NEWID(),'BKTOK2300017.flac', '.flac', getdate(), null, 0, null, 'https://www.dropbox.com/scl/fi/x1i0gnb1uopuuiv5map6m/Verdadeiro-Rei-821555705604.flac?rlkey=ifg61xrcf6goa3q4phsft7ul1&amp;st=iltwxa0u&amp;dl=1', 0, null, null, null, null)</v>
      </c>
      <c r="S45" s="44" t="str">
        <f>"Insert into Tracks VALUES(N'"&amp;SUBSTITUTE(trim(H45),"'","''")&amp;"', 371631, "&amp;if(not(ISBLANK(A45)),"(select LabelId from Releases where UPC="&amp;A45&amp;" and EnterpriseId="&amp;EntId&amp;")","(select LabelId from Releases where Catalog='"&amp;SUBSTITUTE(trim(B45),"'","''")&amp;"' and EnterpriseId="&amp;EntId&amp;")")&amp;", "&amp;if(F45="", "null", "'"&amp;F45&amp;"'")&amp;", "&amp;if(I45="", "null","N'"&amp;SUBSTITUTE(trim(I45),"'","''")&amp;"'")&amp;", null, null, "&amp;if(G45="", "null","'"&amp;SUBSTITUTE(trim(G45),"'","''")&amp;"'")&amp;", null, null, null, "&amp;if(M45="","null",if(G45="","(select AudioId from AudioFiles where Filename='"&amp;F45&amp;".wav' and ExternalUrl='"&amp;SUBSTITUTE(trim(M45),"'","''")&amp;"' and IsDownloadedFromExternalUrl=0)","(select AudioId from AudioFiles where Filename='"&amp;G45&amp;".wav' and ExternalUrl='"&amp;SUBSTITUTE(trim(M45),"'","''")&amp;"' and IsDownloadedFromExternalUrl=0)"))&amp;", null, null, null, (select min(LanguageId) from Languages where LanguageName='"&amp;J45&amp;"' and IsValidMetadataLanguage=1), null, "&amp;if(K45="YES", 1,0)&amp;", getdate(), (select CreatedBy from Enterprises where EnterpriseId="&amp;EntId&amp;"), null, '34F4C88E-B410-461E-AD75-6C01536FDCD3', null, 0, null, null, null, null, "&amp;if(M45="","null",if(G45="","(select AudioId from AudioFiles where Filename='"&amp;F45&amp;".flac' and ExternalUrl='"&amp;SUBSTITUTE(trim(M45),"'","''")&amp;"' and IsDownloadedFromExternalUrl=0)","(select AudioId from AudioFiles where Filename='"&amp;G45&amp;".flac' and ExternalUrl='"&amp;SUBSTITUTE(trim(M45),"'","''")&amp;"' and IsDownloadedFromExternalUrl=0)"))&amp;", null, null, null, null, null, "&amp;if(not(ISBLANK(A45)),"(select PrimaryMusicStyleId from Releases where UPC="&amp;A45&amp;" and EnterpriseId="&amp;EntId&amp;")","(select PrimaryMusicStyleId from Releases where Catalog='"&amp;SUBSTITUTE(trim(B45),"'","''")&amp;"' and EnterpriseId="&amp;EntId&amp;")")&amp;", "&amp;if(not(ISBLANK(A45)),"(select SecondaryMusicStyleId from Releases where UPC="&amp;A45&amp;" and EnterpriseId="&amp;EntId&amp;")","(select SecondaryMusicStyleId from Releases where Catalog='"&amp;SUBSTITUTE(trim(B45),"'","''")&amp;"' and EnterpriseId="&amp;EntId&amp;")")&amp;", "&amp;IF(O45="","null",O45)&amp;", 0, null, (select id from internal_TrackTypes where description='"&amp;L45&amp;"'), null, null, null, null, (NEXT VALUE FOR [AssetIdSequence]), null, "&amp;TenantId&amp;", "&amp;EntId&amp;", "&amp;if(F45&lt;&gt;"",countif(F$5:F45,F45),countif(G$5:G45,G45))&amp;"); 
insert into Releases_Tracks values ( (select ReleaseId from Releases where "&amp;if(not(ISBLANK(A45)),"UPC="&amp;A45,"Catalog='"&amp;SUBSTITUTE(trim(B45),"'","''")&amp;"'")&amp;" and EnterpriseId="&amp;EntId&amp;"), (select max(TrackId) from Tracks where "&amp;if(trim(G45)="","ISRC='"&amp;F45&amp;"'","TrackVendorId='"&amp;SUBSTITUTE(trim(G45),"'","''")&amp;"'") &amp;" and EnterpriseId="&amp;EntId&amp;"), "&amp;E45&amp;", (NEXT VALUE FOR [AssetIdSequence]), null);
update Releases_Tracks set RevelatorExternalUsageTrackId=AssetId where TrackId=(select max(TrackId) from Tracks where "&amp;IF(F45="","TrackVendorId='"&amp;G45&amp;"'","ISRC='"&amp;F45&amp;"'")&amp;" and EnterpriseId="&amp;EntId&amp;");
Insert into TrackRecordingVersions values ((select max(TrackId) from Tracks where "&amp;IF(F45="","TrackVendorId='"&amp;G45&amp;"'","ISRC='"&amp;F45&amp;"'")&amp;" and EnterpriseId="&amp;EntId&amp;"),  "&amp;IF(F45="","null","'"&amp;F45&amp;"'")&amp;", 1, getdate());
Insert into TrackRecordingVersionsAudioFiles values ((select max(TrackRecordingVersionId) from TrackRecordingVersions where TrackId in (select max(TrackId) from Tracks where "&amp;IF(F45="","TrackVendorId='"&amp;G45&amp;"'","ISRC='"&amp;F45&amp;"'")&amp;" and EnterpriseId="&amp;EntId&amp;")), "&amp;if(M45="","null",if(G45="","(select AudioId from AudioFiles where Filename='"&amp;F45&amp;"."&amp;N45&amp;"' and ExternalUrl='"&amp;SUBSTITUTE(trim(M45),"'","''")&amp;"' and IsDownloadedFromExternalUrl=0)","(select AudioId from AudioFiles where Filename='"&amp;G45&amp;"."&amp;N45&amp;"' and ExternalUrl='"&amp;SUBSTITUTE(trim(M45),"'","''")&amp;"' and IsDownloadedFromExternalUrl=0)"))&amp;", "&amp;IFS(N45="","null",N45="wav","1",N45="flac","2")&amp;");
Insert into Track_TrackProperties values ((select max(TrackId) from Tracks where "&amp;IF(F45="","TrackVendorId='"&amp;G45&amp;"'","ISRC='"&amp;F45&amp;"'")&amp;" and EnterpriseId="&amp;EntId&amp;"),1);"</f>
        <v>Insert into Tracks VALUES(N'Verdadeiro Rei', 371631, (select LabelId from Releases where UPC=821555705604 and EnterpriseId=647322), 'BKTOK2300017', null, null, null, null, null, null, null, (select AudioId from AudioFiles where Filename='BKTOK2300017.wav' and ExternalUrl='https://www.dropbox.com/scl/fi/x1i0gnb1uopuuiv5map6m/Verdadeiro-Rei-821555705604.flac?rlkey=ifg61xrcf6goa3q4phsft7ul1&amp;st=iltwxa0u&amp;dl=1'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Filename='BKTOK2300017.flac' and ExternalUrl='https://www.dropbox.com/scl/fi/x1i0gnb1uopuuiv5map6m/Verdadeiro-Rei-821555705604.flac?rlkey=ifg61xrcf6goa3q4phsft7ul1&amp;st=iltwxa0u&amp;dl=1' and IsDownloadedFromExternalUrl=0), null, null, null, null, null, (select PrimaryMusicStyleId from Releases where UPC=821555705604 and EnterpriseId=647322), (select SecondaryMusicStyleId from Releases where UPC=821555705604 and EnterpriseId=647322), null, 0, null, (select id from internal_TrackTypes where description='Original'), null, null, null, null, (NEXT VALUE FOR [AssetIdSequence]), null, 645898, 647322, 1); 
insert into Releases_Tracks values ( (select ReleaseId from Releases where UPC=821555705604 and EnterpriseId=647322), (select max(TrackId) from Tracks where ISRC='BKTOK2300017' and EnterpriseId=647322), 1, (NEXT VALUE FOR [AssetIdSequence]), null);
update Releases_Tracks set RevelatorExternalUsageTrackId=AssetId where TrackId=(select max(TrackId) from Tracks where ISRC='BKTOK2300017' and EnterpriseId=647322);
Insert into TrackRecordingVersions values ((select max(TrackId) from Tracks where ISRC='BKTOK2300017' and EnterpriseId=647322),  'BKTOK2300017', 1, getdate());
Insert into TrackRecordingVersionsAudioFiles values ((select max(TrackRecordingVersionId) from TrackRecordingVersions where TrackId in (select max(TrackId) from Tracks where ISRC='BKTOK2300017' and EnterpriseId=647322)), (select AudioId from AudioFiles where Filename='BKTOK2300017.flac' and ExternalUrl='https://www.dropbox.com/scl/fi/x1i0gnb1uopuuiv5map6m/Verdadeiro-Rei-821555705604.flac?rlkey=ifg61xrcf6goa3q4phsft7ul1&amp;st=iltwxa0u&amp;dl=1' and IsDownloadedFromExternalUrl=0), 2);
Insert into Track_TrackProperties values ((select max(TrackId) from Tracks where ISRC='BKTOK2300017' and EnterpriseId=647322),1);</v>
      </c>
      <c r="U45" s="28" t="str">
        <f>VLOOKUP(F45,'6) Track_Artist(s)'!A:A,1,0)</f>
        <v>BKTOK2300017</v>
      </c>
    </row>
    <row r="46">
      <c r="A46" s="156">
        <v>8.2155574742E11</v>
      </c>
      <c r="B46" s="116"/>
      <c r="C46" s="143" t="str">
        <f t="array" ref="C46">ifs(and(isblank($A46),isblank($B46)),"", not(iserror(vlookup($A46&amp;$B46,'3) Release_Label'!$D:$D&amp;'3) Release_Label'!$E:$E,1,0))),vlookup($A46&amp;$B46,{'3) Release_Label'!$D:$D&amp;'3) Release_Label'!$E:$E,'3) Release_Label'!$F:$F},2,0), or(and(not(isblank($B46)),$B46=$B45,$A46&lt;&gt;$A45),and(not(isblank($A46)),$A46=$A45,$B46&lt;&gt;$B45)),"ID LISTS UNALIGNED",and($A46&lt;&gt;"",countif('3) Release_Label'!$D:$D,$A46)=0),"NO UPC MATCH in Release_Label",and($B46&lt;&gt;"",countif('3) Release_Label'!$E:$E,$B46)=0),"NO CATALOG ID MATCH in Release_Label",iserror(vlookup($A46&amp;$B46,'3) Release_Label'!$D:$D&amp;'3) Release_Label'!$E:$E,1,0)),"NO UPC-CATALOG ID pair MATCH in Release_Label" )</f>
        <v>Lavinho, Pai Tá On</v>
      </c>
      <c r="D46" s="143" t="str">
        <f t="array" ref="D46">ifs(and(isblank($A46),isblank($B46)),"", not(iserror(vlookup($A46&amp;$B46,'3) Release_Label'!$D:$D&amp;'3) Release_Label'!$E:$E,1,0))),vlookup($A46&amp;$B46,{'3) Release_Label'!$D:$D&amp;'3) Release_Label'!$E:$E,'3) Release_Label'!$H:$H},2,0), or(and(not(isblank($B46)),$B46=$B45,$A46&lt;&gt;$A45),and(not(isblank($A46)),$A46=$A45,$B46&lt;&gt;$B45)),"ID LISTS UNALIGNED",and($A46&lt;&gt;"",countif('3) Release_Label'!$D:$D,$A46)=0),"NO UPC MATCH in Release_Label",and($B46&lt;&gt;"",countif('3) Release_Label'!$E:$E,$B46)=0),"NO CATALOG ID MATCH in Release_Label",iserror(vlookup($A46&amp;$B46,'3) Release_Label'!$D:$D&amp;'3) Release_Label'!$E:$E,1,0)),"NO UPC-CATALOG ID pair MATCH in Release_Label" )</f>
        <v/>
      </c>
      <c r="E46" s="157">
        <f t="shared" si="1"/>
        <v>1</v>
      </c>
      <c r="F46" s="8" t="s">
        <v>782</v>
      </c>
      <c r="G46" s="116"/>
      <c r="H46" s="158" t="s">
        <v>265</v>
      </c>
      <c r="J46" s="8" t="s">
        <v>180</v>
      </c>
      <c r="K46" s="159" t="s">
        <v>706</v>
      </c>
      <c r="L46" s="8" t="s">
        <v>698</v>
      </c>
      <c r="M46" s="90" t="s">
        <v>783</v>
      </c>
      <c r="N46" s="8" t="s">
        <v>700</v>
      </c>
      <c r="O46" s="20"/>
      <c r="P46" s="20"/>
      <c r="R46" s="44" t="str">
        <f t="shared" si="2"/>
        <v>insert into AudioFiles VALUES (NEWID(),'QZGLS2399061.flac', '.flac', getdate(), null, 0, null, 'https://www.dropbox.com/scl/fi/3zfoi0zq1l4nm4nva0w2h/Lavinho-Pai-T-On-821555747420.flac?rlkey=h0cskme56p7ctdog2novk787x&amp;st=yivnk9p4&amp;dl=1', 0, null, null, null, null)</v>
      </c>
      <c r="S46" s="44" t="str">
        <f>"Insert into Tracks VALUES(N'"&amp;SUBSTITUTE(trim(H46),"'","''")&amp;"', 371631, "&amp;if(not(ISBLANK(A46)),"(select LabelId from Releases where UPC="&amp;A46&amp;" and EnterpriseId="&amp;EntId&amp;")","(select LabelId from Releases where Catalog='"&amp;SUBSTITUTE(trim(B46),"'","''")&amp;"' and EnterpriseId="&amp;EntId&amp;")")&amp;", "&amp;if(F46="", "null", "'"&amp;F46&amp;"'")&amp;", "&amp;if(I46="", "null","N'"&amp;SUBSTITUTE(trim(I46),"'","''")&amp;"'")&amp;", null, null, "&amp;if(G46="", "null","'"&amp;SUBSTITUTE(trim(G46),"'","''")&amp;"'")&amp;", null, null, null, "&amp;if(M46="","null",if(G46="","(select AudioId from AudioFiles where Filename='"&amp;F46&amp;".wav' and ExternalUrl='"&amp;SUBSTITUTE(trim(M46),"'","''")&amp;"' and IsDownloadedFromExternalUrl=0)","(select AudioId from AudioFiles where Filename='"&amp;G46&amp;".wav' and ExternalUrl='"&amp;SUBSTITUTE(trim(M46),"'","''")&amp;"' and IsDownloadedFromExternalUrl=0)"))&amp;", null, null, null, (select min(LanguageId) from Languages where LanguageName='"&amp;J46&amp;"' and IsValidMetadataLanguage=1), null, "&amp;if(K46="YES", 1,0)&amp;", getdate(), (select CreatedBy from Enterprises where EnterpriseId="&amp;EntId&amp;"), null, '34F4C88E-B410-461E-AD75-6C01536FDCD3', null, 0, null, null, null, null, "&amp;if(M46="","null",if(G46="","(select AudioId from AudioFiles where Filename='"&amp;F46&amp;".flac' and ExternalUrl='"&amp;SUBSTITUTE(trim(M46),"'","''")&amp;"' and IsDownloadedFromExternalUrl=0)","(select AudioId from AudioFiles where Filename='"&amp;G46&amp;".flac' and ExternalUrl='"&amp;SUBSTITUTE(trim(M46),"'","''")&amp;"' and IsDownloadedFromExternalUrl=0)"))&amp;", null, null, null, null, null, "&amp;if(not(ISBLANK(A46)),"(select PrimaryMusicStyleId from Releases where UPC="&amp;A46&amp;" and EnterpriseId="&amp;EntId&amp;")","(select PrimaryMusicStyleId from Releases where Catalog='"&amp;SUBSTITUTE(trim(B46),"'","''")&amp;"' and EnterpriseId="&amp;EntId&amp;")")&amp;", "&amp;if(not(ISBLANK(A46)),"(select SecondaryMusicStyleId from Releases where UPC="&amp;A46&amp;" and EnterpriseId="&amp;EntId&amp;")","(select SecondaryMusicStyleId from Releases where Catalog='"&amp;SUBSTITUTE(trim(B46),"'","''")&amp;"' and EnterpriseId="&amp;EntId&amp;")")&amp;", "&amp;IF(O46="","null",O46)&amp;", 0, null, (select id from internal_TrackTypes where description='"&amp;L46&amp;"'), null, null, null, null, (NEXT VALUE FOR [AssetIdSequence]), null, "&amp;TenantId&amp;", "&amp;EntId&amp;", "&amp;if(F46&lt;&gt;"",countif(F$5:F46,F46),countif(G$5:G46,G46))&amp;"); 
insert into Releases_Tracks values ( (select ReleaseId from Releases where "&amp;if(not(ISBLANK(A46)),"UPC="&amp;A46,"Catalog='"&amp;SUBSTITUTE(trim(B46),"'","''")&amp;"'")&amp;" and EnterpriseId="&amp;EntId&amp;"), (select max(TrackId) from Tracks where "&amp;if(trim(G46)="","ISRC='"&amp;F46&amp;"'","TrackVendorId='"&amp;SUBSTITUTE(trim(G46),"'","''")&amp;"'") &amp;" and EnterpriseId="&amp;EntId&amp;"), "&amp;E46&amp;", (NEXT VALUE FOR [AssetIdSequence]), null);
update Releases_Tracks set RevelatorExternalUsageTrackId=AssetId where TrackId=(select max(TrackId) from Tracks where "&amp;IF(F46="","TrackVendorId='"&amp;G46&amp;"'","ISRC='"&amp;F46&amp;"'")&amp;" and EnterpriseId="&amp;EntId&amp;");
Insert into TrackRecordingVersions values ((select max(TrackId) from Tracks where "&amp;IF(F46="","TrackVendorId='"&amp;G46&amp;"'","ISRC='"&amp;F46&amp;"'")&amp;" and EnterpriseId="&amp;EntId&amp;"),  "&amp;IF(F46="","null","'"&amp;F46&amp;"'")&amp;", 1, getdate());
Insert into TrackRecordingVersionsAudioFiles values ((select max(TrackRecordingVersionId) from TrackRecordingVersions where TrackId in (select max(TrackId) from Tracks where "&amp;IF(F46="","TrackVendorId='"&amp;G46&amp;"'","ISRC='"&amp;F46&amp;"'")&amp;" and EnterpriseId="&amp;EntId&amp;")), "&amp;if(M46="","null",if(G46="","(select AudioId from AudioFiles where Filename='"&amp;F46&amp;"."&amp;N46&amp;"' and ExternalUrl='"&amp;SUBSTITUTE(trim(M46),"'","''")&amp;"' and IsDownloadedFromExternalUrl=0)","(select AudioId from AudioFiles where Filename='"&amp;G46&amp;"."&amp;N46&amp;"' and ExternalUrl='"&amp;SUBSTITUTE(trim(M46),"'","''")&amp;"' and IsDownloadedFromExternalUrl=0)"))&amp;", "&amp;IFS(N46="","null",N46="wav","1",N46="flac","2")&amp;");
Insert into Track_TrackProperties values ((select max(TrackId) from Tracks where "&amp;IF(F46="","TrackVendorId='"&amp;G46&amp;"'","ISRC='"&amp;F46&amp;"'")&amp;" and EnterpriseId="&amp;EntId&amp;"),1);"</f>
        <v>Insert into Tracks VALUES(N'Lavinho, Pai Tá On', 371631, (select LabelId from Releases where UPC=821555747420 and EnterpriseId=647322), 'QZGLS2399061', null, null, null, null, null, null, null, (select AudioId from AudioFiles where Filename='QZGLS2399061.wav' and ExternalUrl='https://www.dropbox.com/scl/fi/3zfoi0zq1l4nm4nva0w2h/Lavinho-Pai-T-On-821555747420.flac?rlkey=h0cskme56p7ctdog2novk787x&amp;st=yivnk9p4&amp;dl=1'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Filename='QZGLS2399061.flac' and ExternalUrl='https://www.dropbox.com/scl/fi/3zfoi0zq1l4nm4nva0w2h/Lavinho-Pai-T-On-821555747420.flac?rlkey=h0cskme56p7ctdog2novk787x&amp;st=yivnk9p4&amp;dl=1' and IsDownloadedFromExternalUrl=0), null, null, null, null, null, (select PrimaryMusicStyleId from Releases where UPC=821555747420 and EnterpriseId=647322), (select SecondaryMusicStyleId from Releases where UPC=821555747420 and EnterpriseId=647322), null, 0, null, (select id from internal_TrackTypes where description='Original'), null, null, null, null, (NEXT VALUE FOR [AssetIdSequence]), null, 645898, 647322, 1); 
insert into Releases_Tracks values ( (select ReleaseId from Releases where UPC=821555747420 and EnterpriseId=647322), (select max(TrackId) from Tracks where ISRC='QZGLS2399061' and EnterpriseId=647322), 1, (NEXT VALUE FOR [AssetIdSequence]), null);
update Releases_Tracks set RevelatorExternalUsageTrackId=AssetId where TrackId=(select max(TrackId) from Tracks where ISRC='QZGLS2399061' and EnterpriseId=647322);
Insert into TrackRecordingVersions values ((select max(TrackId) from Tracks where ISRC='QZGLS2399061' and EnterpriseId=647322),  'QZGLS2399061', 1, getdate());
Insert into TrackRecordingVersionsAudioFiles values ((select max(TrackRecordingVersionId) from TrackRecordingVersions where TrackId in (select max(TrackId) from Tracks where ISRC='QZGLS2399061' and EnterpriseId=647322)), (select AudioId from AudioFiles where Filename='QZGLS2399061.flac' and ExternalUrl='https://www.dropbox.com/scl/fi/3zfoi0zq1l4nm4nva0w2h/Lavinho-Pai-T-On-821555747420.flac?rlkey=h0cskme56p7ctdog2novk787x&amp;st=yivnk9p4&amp;dl=1' and IsDownloadedFromExternalUrl=0), 2);
Insert into Track_TrackProperties values ((select max(TrackId) from Tracks where ISRC='QZGLS2399061' and EnterpriseId=647322),1);</v>
      </c>
      <c r="U46" s="28" t="str">
        <f>VLOOKUP(F46,'6) Track_Artist(s)'!A:A,1,0)</f>
        <v>QZGLS2399061</v>
      </c>
    </row>
    <row r="47">
      <c r="A47" s="156">
        <v>8.21555746522E11</v>
      </c>
      <c r="B47" s="116"/>
      <c r="C47" s="143" t="str">
        <f t="array" ref="C47">ifs(and(isblank($A47),isblank($B47)),"", not(iserror(vlookup($A47&amp;$B47,'3) Release_Label'!$D:$D&amp;'3) Release_Label'!$E:$E,1,0))),vlookup($A47&amp;$B47,{'3) Release_Label'!$D:$D&amp;'3) Release_Label'!$E:$E,'3) Release_Label'!$F:$F},2,0), or(and(not(isblank($B47)),$B47=$B46,$A47&lt;&gt;$A46),and(not(isblank($A47)),$A47=$A46,$B47&lt;&gt;$B46)),"ID LISTS UNALIGNED",and($A47&lt;&gt;"",countif('3) Release_Label'!$D:$D,$A47)=0),"NO UPC MATCH in Release_Label",and($B47&lt;&gt;"",countif('3) Release_Label'!$E:$E,$B47)=0),"NO CATALOG ID MATCH in Release_Label",iserror(vlookup($A47&amp;$B47,'3) Release_Label'!$D:$D&amp;'3) Release_Label'!$E:$E,1,0)),"NO UPC-CATALOG ID pair MATCH in Release_Label" )</f>
        <v>Genki Dama</v>
      </c>
      <c r="D47" s="143" t="str">
        <f t="array" ref="D47">ifs(and(isblank($A47),isblank($B47)),"", not(iserror(vlookup($A47&amp;$B47,'3) Release_Label'!$D:$D&amp;'3) Release_Label'!$E:$E,1,0))),vlookup($A47&amp;$B47,{'3) Release_Label'!$D:$D&amp;'3) Release_Label'!$E:$E,'3) Release_Label'!$H:$H},2,0), or(and(not(isblank($B47)),$B47=$B46,$A47&lt;&gt;$A46),and(not(isblank($A47)),$A47=$A46,$B47&lt;&gt;$B46)),"ID LISTS UNALIGNED",and($A47&lt;&gt;"",countif('3) Release_Label'!$D:$D,$A47)=0),"NO UPC MATCH in Release_Label",and($B47&lt;&gt;"",countif('3) Release_Label'!$E:$E,$B47)=0),"NO CATALOG ID MATCH in Release_Label",iserror(vlookup($A47&amp;$B47,'3) Release_Label'!$D:$D&amp;'3) Release_Label'!$E:$E,1,0)),"NO UPC-CATALOG ID pair MATCH in Release_Label" )</f>
        <v/>
      </c>
      <c r="E47" s="157">
        <f t="shared" si="1"/>
        <v>1</v>
      </c>
      <c r="F47" s="8" t="s">
        <v>784</v>
      </c>
      <c r="G47" s="116"/>
      <c r="H47" s="158" t="s">
        <v>267</v>
      </c>
      <c r="J47" s="8" t="s">
        <v>180</v>
      </c>
      <c r="K47" s="159" t="s">
        <v>706</v>
      </c>
      <c r="L47" s="8" t="s">
        <v>698</v>
      </c>
      <c r="M47" s="90" t="s">
        <v>785</v>
      </c>
      <c r="N47" s="8" t="s">
        <v>700</v>
      </c>
      <c r="O47" s="20"/>
      <c r="P47" s="20"/>
      <c r="R47" s="44" t="str">
        <f t="shared" si="2"/>
        <v>insert into AudioFiles VALUES (NEWID(),'BKTOK2300019.flac', '.flac', getdate(), null, 0, null, 'https://www.dropbox.com/scl/fi/syuhr6t8owe4o4adywuw2/Genki-Dama-821555746522.flac?rlkey=zea68loeofzx6b70fhtbnc0qb&amp;st=e83c2rrl&amp;dl=1', 0, null, null, null, null)</v>
      </c>
      <c r="S47" s="44" t="str">
        <f>"Insert into Tracks VALUES(N'"&amp;SUBSTITUTE(trim(H47),"'","''")&amp;"', 371631, "&amp;if(not(ISBLANK(A47)),"(select LabelId from Releases where UPC="&amp;A47&amp;" and EnterpriseId="&amp;EntId&amp;")","(select LabelId from Releases where Catalog='"&amp;SUBSTITUTE(trim(B47),"'","''")&amp;"' and EnterpriseId="&amp;EntId&amp;")")&amp;", "&amp;if(F47="", "null", "'"&amp;F47&amp;"'")&amp;", "&amp;if(I47="", "null","N'"&amp;SUBSTITUTE(trim(I47),"'","''")&amp;"'")&amp;", null, null, "&amp;if(G47="", "null","'"&amp;SUBSTITUTE(trim(G47),"'","''")&amp;"'")&amp;", null, null, null, "&amp;if(M47="","null",if(G47="","(select AudioId from AudioFiles where Filename='"&amp;F47&amp;".wav' and ExternalUrl='"&amp;SUBSTITUTE(trim(M47),"'","''")&amp;"' and IsDownloadedFromExternalUrl=0)","(select AudioId from AudioFiles where Filename='"&amp;G47&amp;".wav' and ExternalUrl='"&amp;SUBSTITUTE(trim(M47),"'","''")&amp;"' and IsDownloadedFromExternalUrl=0)"))&amp;", null, null, null, (select min(LanguageId) from Languages where LanguageName='"&amp;J47&amp;"' and IsValidMetadataLanguage=1), null, "&amp;if(K47="YES", 1,0)&amp;", getdate(), (select CreatedBy from Enterprises where EnterpriseId="&amp;EntId&amp;"), null, '34F4C88E-B410-461E-AD75-6C01536FDCD3', null, 0, null, null, null, null, "&amp;if(M47="","null",if(G47="","(select AudioId from AudioFiles where Filename='"&amp;F47&amp;".flac' and ExternalUrl='"&amp;SUBSTITUTE(trim(M47),"'","''")&amp;"' and IsDownloadedFromExternalUrl=0)","(select AudioId from AudioFiles where Filename='"&amp;G47&amp;".flac' and ExternalUrl='"&amp;SUBSTITUTE(trim(M47),"'","''")&amp;"' and IsDownloadedFromExternalUrl=0)"))&amp;", null, null, null, null, null, "&amp;if(not(ISBLANK(A47)),"(select PrimaryMusicStyleId from Releases where UPC="&amp;A47&amp;" and EnterpriseId="&amp;EntId&amp;")","(select PrimaryMusicStyleId from Releases where Catalog='"&amp;SUBSTITUTE(trim(B47),"'","''")&amp;"' and EnterpriseId="&amp;EntId&amp;")")&amp;", "&amp;if(not(ISBLANK(A47)),"(select SecondaryMusicStyleId from Releases where UPC="&amp;A47&amp;" and EnterpriseId="&amp;EntId&amp;")","(select SecondaryMusicStyleId from Releases where Catalog='"&amp;SUBSTITUTE(trim(B47),"'","''")&amp;"' and EnterpriseId="&amp;EntId&amp;")")&amp;", "&amp;IF(O47="","null",O47)&amp;", 0, null, (select id from internal_TrackTypes where description='"&amp;L47&amp;"'), null, null, null, null, (NEXT VALUE FOR [AssetIdSequence]), null, "&amp;TenantId&amp;", "&amp;EntId&amp;", "&amp;if(F47&lt;&gt;"",countif(F$5:F47,F47),countif(G$5:G47,G47))&amp;"); 
insert into Releases_Tracks values ( (select ReleaseId from Releases where "&amp;if(not(ISBLANK(A47)),"UPC="&amp;A47,"Catalog='"&amp;SUBSTITUTE(trim(B47),"'","''")&amp;"'")&amp;" and EnterpriseId="&amp;EntId&amp;"), (select max(TrackId) from Tracks where "&amp;if(trim(G47)="","ISRC='"&amp;F47&amp;"'","TrackVendorId='"&amp;SUBSTITUTE(trim(G47),"'","''")&amp;"'") &amp;" and EnterpriseId="&amp;EntId&amp;"), "&amp;E47&amp;", (NEXT VALUE FOR [AssetIdSequence]), null);
update Releases_Tracks set RevelatorExternalUsageTrackId=AssetId where TrackId=(select max(TrackId) from Tracks where "&amp;IF(F47="","TrackVendorId='"&amp;G47&amp;"'","ISRC='"&amp;F47&amp;"'")&amp;" and EnterpriseId="&amp;EntId&amp;");
Insert into TrackRecordingVersions values ((select max(TrackId) from Tracks where "&amp;IF(F47="","TrackVendorId='"&amp;G47&amp;"'","ISRC='"&amp;F47&amp;"'")&amp;" and EnterpriseId="&amp;EntId&amp;"),  "&amp;IF(F47="","null","'"&amp;F47&amp;"'")&amp;", 1, getdate());
Insert into TrackRecordingVersionsAudioFiles values ((select max(TrackRecordingVersionId) from TrackRecordingVersions where TrackId in (select max(TrackId) from Tracks where "&amp;IF(F47="","TrackVendorId='"&amp;G47&amp;"'","ISRC='"&amp;F47&amp;"'")&amp;" and EnterpriseId="&amp;EntId&amp;")), "&amp;if(M47="","null",if(G47="","(select AudioId from AudioFiles where Filename='"&amp;F47&amp;"."&amp;N47&amp;"' and ExternalUrl='"&amp;SUBSTITUTE(trim(M47),"'","''")&amp;"' and IsDownloadedFromExternalUrl=0)","(select AudioId from AudioFiles where Filename='"&amp;G47&amp;"."&amp;N47&amp;"' and ExternalUrl='"&amp;SUBSTITUTE(trim(M47),"'","''")&amp;"' and IsDownloadedFromExternalUrl=0)"))&amp;", "&amp;IFS(N47="","null",N47="wav","1",N47="flac","2")&amp;");
Insert into Track_TrackProperties values ((select max(TrackId) from Tracks where "&amp;IF(F47="","TrackVendorId='"&amp;G47&amp;"'","ISRC='"&amp;F47&amp;"'")&amp;" and EnterpriseId="&amp;EntId&amp;"),1);"</f>
        <v>Insert into Tracks VALUES(N'Genki Dama', 371631, (select LabelId from Releases where UPC=821555746522 and EnterpriseId=647322), 'BKTOK2300019', null, null, null, null, null, null, null, (select AudioId from AudioFiles where Filename='BKTOK2300019.wav' and ExternalUrl='https://www.dropbox.com/scl/fi/syuhr6t8owe4o4adywuw2/Genki-Dama-821555746522.flac?rlkey=zea68loeofzx6b70fhtbnc0qb&amp;st=e83c2rrl&amp;dl=1'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Filename='BKTOK2300019.flac' and ExternalUrl='https://www.dropbox.com/scl/fi/syuhr6t8owe4o4adywuw2/Genki-Dama-821555746522.flac?rlkey=zea68loeofzx6b70fhtbnc0qb&amp;st=e83c2rrl&amp;dl=1' and IsDownloadedFromExternalUrl=0), null, null, null, null, null, (select PrimaryMusicStyleId from Releases where UPC=821555746522 and EnterpriseId=647322), (select SecondaryMusicStyleId from Releases where UPC=821555746522 and EnterpriseId=647322), null, 0, null, (select id from internal_TrackTypes where description='Original'), null, null, null, null, (NEXT VALUE FOR [AssetIdSequence]), null, 645898, 647322, 1); 
insert into Releases_Tracks values ( (select ReleaseId from Releases where UPC=821555746522 and EnterpriseId=647322), (select max(TrackId) from Tracks where ISRC='BKTOK2300019' and EnterpriseId=647322), 1, (NEXT VALUE FOR [AssetIdSequence]), null);
update Releases_Tracks set RevelatorExternalUsageTrackId=AssetId where TrackId=(select max(TrackId) from Tracks where ISRC='BKTOK2300019' and EnterpriseId=647322);
Insert into TrackRecordingVersions values ((select max(TrackId) from Tracks where ISRC='BKTOK2300019' and EnterpriseId=647322),  'BKTOK2300019', 1, getdate());
Insert into TrackRecordingVersionsAudioFiles values ((select max(TrackRecordingVersionId) from TrackRecordingVersions where TrackId in (select max(TrackId) from Tracks where ISRC='BKTOK2300019' and EnterpriseId=647322)), (select AudioId from AudioFiles where Filename='BKTOK2300019.flac' and ExternalUrl='https://www.dropbox.com/scl/fi/syuhr6t8owe4o4adywuw2/Genki-Dama-821555746522.flac?rlkey=zea68loeofzx6b70fhtbnc0qb&amp;st=e83c2rrl&amp;dl=1' and IsDownloadedFromExternalUrl=0), 2);
Insert into Track_TrackProperties values ((select max(TrackId) from Tracks where ISRC='BKTOK2300019' and EnterpriseId=647322),1);</v>
      </c>
      <c r="U47" s="28" t="str">
        <f>VLOOKUP(F47,'6) Track_Artist(s)'!A:A,1,0)</f>
        <v>BKTOK2300019</v>
      </c>
    </row>
    <row r="48">
      <c r="A48" s="156">
        <v>8.21555779513E11</v>
      </c>
      <c r="B48" s="116"/>
      <c r="C48" s="143" t="str">
        <f t="array" ref="C48">ifs(and(isblank($A48),isblank($B48)),"", not(iserror(vlookup($A48&amp;$B48,'3) Release_Label'!$D:$D&amp;'3) Release_Label'!$E:$E,1,0))),vlookup($A48&amp;$B48,{'3) Release_Label'!$D:$D&amp;'3) Release_Label'!$E:$E,'3) Release_Label'!$F:$F},2,0), or(and(not(isblank($B48)),$B48=$B47,$A48&lt;&gt;$A47),and(not(isblank($A48)),$A48=$A47,$B48&lt;&gt;$B47)),"ID LISTS UNALIGNED",and($A48&lt;&gt;"",countif('3) Release_Label'!$D:$D,$A48)=0),"NO UPC MATCH in Release_Label",and($B48&lt;&gt;"",countif('3) Release_Label'!$E:$E,$B48)=0),"NO CATALOG ID MATCH in Release_Label",iserror(vlookup($A48&amp;$B48,'3) Release_Label'!$D:$D&amp;'3) Release_Label'!$E:$E,1,0)),"NO UPC-CATALOG ID pair MATCH in Release_Label" )</f>
        <v>Novo Receptáculo (Style Sukuna)</v>
      </c>
      <c r="D48" s="143" t="str">
        <f t="array" ref="D48">ifs(and(isblank($A48),isblank($B48)),"", not(iserror(vlookup($A48&amp;$B48,'3) Release_Label'!$D:$D&amp;'3) Release_Label'!$E:$E,1,0))),vlookup($A48&amp;$B48,{'3) Release_Label'!$D:$D&amp;'3) Release_Label'!$E:$E,'3) Release_Label'!$H:$H},2,0), or(and(not(isblank($B48)),$B48=$B47,$A48&lt;&gt;$A47),and(not(isblank($A48)),$A48=$A47,$B48&lt;&gt;$B47)),"ID LISTS UNALIGNED",and($A48&lt;&gt;"",countif('3) Release_Label'!$D:$D,$A48)=0),"NO UPC MATCH in Release_Label",and($B48&lt;&gt;"",countif('3) Release_Label'!$E:$E,$B48)=0),"NO CATALOG ID MATCH in Release_Label",iserror(vlookup($A48&amp;$B48,'3) Release_Label'!$D:$D&amp;'3) Release_Label'!$E:$E,1,0)),"NO UPC-CATALOG ID pair MATCH in Release_Label" )</f>
        <v/>
      </c>
      <c r="E48" s="157">
        <f t="shared" si="1"/>
        <v>1</v>
      </c>
      <c r="F48" s="8" t="s">
        <v>786</v>
      </c>
      <c r="G48" s="116"/>
      <c r="H48" s="158" t="s">
        <v>269</v>
      </c>
      <c r="J48" s="8" t="s">
        <v>180</v>
      </c>
      <c r="K48" s="159" t="s">
        <v>697</v>
      </c>
      <c r="L48" s="8" t="s">
        <v>698</v>
      </c>
      <c r="M48" s="90" t="s">
        <v>787</v>
      </c>
      <c r="N48" s="8" t="s">
        <v>700</v>
      </c>
      <c r="O48" s="20"/>
      <c r="P48" s="20"/>
      <c r="R48" s="44" t="str">
        <f t="shared" si="2"/>
        <v>insert into AudioFiles VALUES (NEWID(),'QZMZ92303287.flac', '.flac', getdate(), null, 0, null, 'https://www.dropbox.com/scl/fi/0wqlmx3978kfyhudpkkxj/Novo-Recept-culo-Style-Sukuna-821555779513.flac?rlkey=c11nwf54njnmix97cuivdru8z&amp;st=ui4uqpwu&amp;dl=1', 0, null, null, null, null)</v>
      </c>
      <c r="S48" s="44" t="str">
        <f>"Insert into Tracks VALUES(N'"&amp;SUBSTITUTE(trim(H48),"'","''")&amp;"', 371631, "&amp;if(not(ISBLANK(A48)),"(select LabelId from Releases where UPC="&amp;A48&amp;" and EnterpriseId="&amp;EntId&amp;")","(select LabelId from Releases where Catalog='"&amp;SUBSTITUTE(trim(B48),"'","''")&amp;"' and EnterpriseId="&amp;EntId&amp;")")&amp;", "&amp;if(F48="", "null", "'"&amp;F48&amp;"'")&amp;", "&amp;if(I48="", "null","N'"&amp;SUBSTITUTE(trim(I48),"'","''")&amp;"'")&amp;", null, null, "&amp;if(G48="", "null","'"&amp;SUBSTITUTE(trim(G48),"'","''")&amp;"'")&amp;", null, null, null, "&amp;if(M48="","null",if(G48="","(select AudioId from AudioFiles where Filename='"&amp;F48&amp;".wav' and ExternalUrl='"&amp;SUBSTITUTE(trim(M48),"'","''")&amp;"' and IsDownloadedFromExternalUrl=0)","(select AudioId from AudioFiles where Filename='"&amp;G48&amp;".wav' and ExternalUrl='"&amp;SUBSTITUTE(trim(M48),"'","''")&amp;"' and IsDownloadedFromExternalUrl=0)"))&amp;", null, null, null, (select min(LanguageId) from Languages where LanguageName='"&amp;J48&amp;"' and IsValidMetadataLanguage=1), null, "&amp;if(K48="YES", 1,0)&amp;", getdate(), (select CreatedBy from Enterprises where EnterpriseId="&amp;EntId&amp;"), null, '34F4C88E-B410-461E-AD75-6C01536FDCD3', null, 0, null, null, null, null, "&amp;if(M48="","null",if(G48="","(select AudioId from AudioFiles where Filename='"&amp;F48&amp;".flac' and ExternalUrl='"&amp;SUBSTITUTE(trim(M48),"'","''")&amp;"' and IsDownloadedFromExternalUrl=0)","(select AudioId from AudioFiles where Filename='"&amp;G48&amp;".flac' and ExternalUrl='"&amp;SUBSTITUTE(trim(M48),"'","''")&amp;"' and IsDownloadedFromExternalUrl=0)"))&amp;", null, null, null, null, null, "&amp;if(not(ISBLANK(A48)),"(select PrimaryMusicStyleId from Releases where UPC="&amp;A48&amp;" and EnterpriseId="&amp;EntId&amp;")","(select PrimaryMusicStyleId from Releases where Catalog='"&amp;SUBSTITUTE(trim(B48),"'","''")&amp;"' and EnterpriseId="&amp;EntId&amp;")")&amp;", "&amp;if(not(ISBLANK(A48)),"(select SecondaryMusicStyleId from Releases where UPC="&amp;A48&amp;" and EnterpriseId="&amp;EntId&amp;")","(select SecondaryMusicStyleId from Releases where Catalog='"&amp;SUBSTITUTE(trim(B48),"'","''")&amp;"' and EnterpriseId="&amp;EntId&amp;")")&amp;", "&amp;IF(O48="","null",O48)&amp;", 0, null, (select id from internal_TrackTypes where description='"&amp;L48&amp;"'), null, null, null, null, (NEXT VALUE FOR [AssetIdSequence]), null, "&amp;TenantId&amp;", "&amp;EntId&amp;", "&amp;if(F48&lt;&gt;"",countif(F$5:F48,F48),countif(G$5:G48,G48))&amp;"); 
insert into Releases_Tracks values ( (select ReleaseId from Releases where "&amp;if(not(ISBLANK(A48)),"UPC="&amp;A48,"Catalog='"&amp;SUBSTITUTE(trim(B48),"'","''")&amp;"'")&amp;" and EnterpriseId="&amp;EntId&amp;"), (select max(TrackId) from Tracks where "&amp;if(trim(G48)="","ISRC='"&amp;F48&amp;"'","TrackVendorId='"&amp;SUBSTITUTE(trim(G48),"'","''")&amp;"'") &amp;" and EnterpriseId="&amp;EntId&amp;"), "&amp;E48&amp;", (NEXT VALUE FOR [AssetIdSequence]), null);
update Releases_Tracks set RevelatorExternalUsageTrackId=AssetId where TrackId=(select max(TrackId) from Tracks where "&amp;IF(F48="","TrackVendorId='"&amp;G48&amp;"'","ISRC='"&amp;F48&amp;"'")&amp;" and EnterpriseId="&amp;EntId&amp;");
Insert into TrackRecordingVersions values ((select max(TrackId) from Tracks where "&amp;IF(F48="","TrackVendorId='"&amp;G48&amp;"'","ISRC='"&amp;F48&amp;"'")&amp;" and EnterpriseId="&amp;EntId&amp;"),  "&amp;IF(F48="","null","'"&amp;F48&amp;"'")&amp;", 1, getdate());
Insert into TrackRecordingVersionsAudioFiles values ((select max(TrackRecordingVersionId) from TrackRecordingVersions where TrackId in (select max(TrackId) from Tracks where "&amp;IF(F48="","TrackVendorId='"&amp;G48&amp;"'","ISRC='"&amp;F48&amp;"'")&amp;" and EnterpriseId="&amp;EntId&amp;")), "&amp;if(M48="","null",if(G48="","(select AudioId from AudioFiles where Filename='"&amp;F48&amp;"."&amp;N48&amp;"' and ExternalUrl='"&amp;SUBSTITUTE(trim(M48),"'","''")&amp;"' and IsDownloadedFromExternalUrl=0)","(select AudioId from AudioFiles where Filename='"&amp;G48&amp;"."&amp;N48&amp;"' and ExternalUrl='"&amp;SUBSTITUTE(trim(M48),"'","''")&amp;"' and IsDownloadedFromExternalUrl=0)"))&amp;", "&amp;IFS(N48="","null",N48="wav","1",N48="flac","2")&amp;");
Insert into Track_TrackProperties values ((select max(TrackId) from Tracks where "&amp;IF(F48="","TrackVendorId='"&amp;G48&amp;"'","ISRC='"&amp;F48&amp;"'")&amp;" and EnterpriseId="&amp;EntId&amp;"),1);"</f>
        <v>Insert into Tracks VALUES(N'Novo Receptáculo (Style Sukuna)', 371631, (select LabelId from Releases where UPC=821555779513 and EnterpriseId=647322), 'QZMZ92303287', null, null, null, null, null, null, null, (select AudioId from AudioFiles where Filename='QZMZ92303287.wav' and ExternalUrl='https://www.dropbox.com/scl/fi/0wqlmx3978kfyhudpkkxj/Novo-Recept-culo-Style-Sukuna-821555779513.flac?rlkey=c11nwf54njnmix97cuivdru8z&amp;st=ui4uqpwu&amp;dl=1'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Filename='QZMZ92303287.flac' and ExternalUrl='https://www.dropbox.com/scl/fi/0wqlmx3978kfyhudpkkxj/Novo-Recept-culo-Style-Sukuna-821555779513.flac?rlkey=c11nwf54njnmix97cuivdru8z&amp;st=ui4uqpwu&amp;dl=1' and IsDownloadedFromExternalUrl=0), null, null, null, null, null, (select PrimaryMusicStyleId from Releases where UPC=821555779513 and EnterpriseId=647322), (select SecondaryMusicStyleId from Releases where UPC=821555779513 and EnterpriseId=647322), null, 0, null, (select id from internal_TrackTypes where description='Original'), null, null, null, null, (NEXT VALUE FOR [AssetIdSequence]), null, 645898, 647322, 1); 
insert into Releases_Tracks values ( (select ReleaseId from Releases where UPC=821555779513 and EnterpriseId=647322), (select max(TrackId) from Tracks where ISRC='QZMZ92303287' and EnterpriseId=647322), 1, (NEXT VALUE FOR [AssetIdSequence]), null);
update Releases_Tracks set RevelatorExternalUsageTrackId=AssetId where TrackId=(select max(TrackId) from Tracks where ISRC='QZMZ92303287' and EnterpriseId=647322);
Insert into TrackRecordingVersions values ((select max(TrackId) from Tracks where ISRC='QZMZ92303287' and EnterpriseId=647322),  'QZMZ92303287', 1, getdate());
Insert into TrackRecordingVersionsAudioFiles values ((select max(TrackRecordingVersionId) from TrackRecordingVersions where TrackId in (select max(TrackId) from Tracks where ISRC='QZMZ92303287' and EnterpriseId=647322)), (select AudioId from AudioFiles where Filename='QZMZ92303287.flac' and ExternalUrl='https://www.dropbox.com/scl/fi/0wqlmx3978kfyhudpkkxj/Novo-Recept-culo-Style-Sukuna-821555779513.flac?rlkey=c11nwf54njnmix97cuivdru8z&amp;st=ui4uqpwu&amp;dl=1' and IsDownloadedFromExternalUrl=0), 2);
Insert into Track_TrackProperties values ((select max(TrackId) from Tracks where ISRC='QZMZ92303287' and EnterpriseId=647322),1);</v>
      </c>
      <c r="U48" s="28" t="str">
        <f>VLOOKUP(F48,'6) Track_Artist(s)'!A:A,1,0)</f>
        <v>QZMZ92303287</v>
      </c>
    </row>
    <row r="49">
      <c r="A49" s="156">
        <v>8.21555857921E11</v>
      </c>
      <c r="B49" s="116"/>
      <c r="C49" s="143" t="str">
        <f t="array" ref="C49">ifs(and(isblank($A49),isblank($B49)),"", not(iserror(vlookup($A49&amp;$B49,'3) Release_Label'!$D:$D&amp;'3) Release_Label'!$E:$E,1,0))),vlookup($A49&amp;$B49,{'3) Release_Label'!$D:$D&amp;'3) Release_Label'!$E:$E,'3) Release_Label'!$F:$F},2,0), or(and(not(isblank($B49)),$B49=$B48,$A49&lt;&gt;$A48),and(not(isblank($A49)),$A49=$A48,$B49&lt;&gt;$B48)),"ID LISTS UNALIGNED",and($A49&lt;&gt;"",countif('3) Release_Label'!$D:$D,$A49)=0),"NO UPC MATCH in Release_Label",and($B49&lt;&gt;"",countif('3) Release_Label'!$E:$E,$B49)=0),"NO CATALOG ID MATCH in Release_Label",iserror(vlookup($A49&amp;$B49,'3) Release_Label'!$D:$D&amp;'3) Release_Label'!$E:$E,1,0)),"NO UPC-CATALOG ID pair MATCH in Release_Label" )</f>
        <v>Flow Minato</v>
      </c>
      <c r="D49" s="143" t="str">
        <f t="array" ref="D49">ifs(and(isblank($A49),isblank($B49)),"", not(iserror(vlookup($A49&amp;$B49,'3) Release_Label'!$D:$D&amp;'3) Release_Label'!$E:$E,1,0))),vlookup($A49&amp;$B49,{'3) Release_Label'!$D:$D&amp;'3) Release_Label'!$E:$E,'3) Release_Label'!$H:$H},2,0), or(and(not(isblank($B49)),$B49=$B48,$A49&lt;&gt;$A48),and(not(isblank($A49)),$A49=$A48,$B49&lt;&gt;$B48)),"ID LISTS UNALIGNED",and($A49&lt;&gt;"",countif('3) Release_Label'!$D:$D,$A49)=0),"NO UPC MATCH in Release_Label",and($B49&lt;&gt;"",countif('3) Release_Label'!$E:$E,$B49)=0),"NO CATALOG ID MATCH in Release_Label",iserror(vlookup($A49&amp;$B49,'3) Release_Label'!$D:$D&amp;'3) Release_Label'!$E:$E,1,0)),"NO UPC-CATALOG ID pair MATCH in Release_Label" )</f>
        <v/>
      </c>
      <c r="E49" s="157">
        <f t="shared" si="1"/>
        <v>1</v>
      </c>
      <c r="F49" s="8" t="s">
        <v>788</v>
      </c>
      <c r="G49" s="116"/>
      <c r="H49" s="158" t="s">
        <v>271</v>
      </c>
      <c r="J49" s="8" t="s">
        <v>180</v>
      </c>
      <c r="K49" s="159" t="s">
        <v>706</v>
      </c>
      <c r="L49" s="8" t="s">
        <v>698</v>
      </c>
      <c r="M49" s="90" t="s">
        <v>789</v>
      </c>
      <c r="N49" s="8" t="s">
        <v>700</v>
      </c>
      <c r="O49" s="20"/>
      <c r="P49" s="20"/>
      <c r="R49" s="44" t="str">
        <f t="shared" si="2"/>
        <v>insert into AudioFiles VALUES (NEWID(),'BKTOK2300020.flac', '.flac', getdate(), null, 0, null, 'https://www.dropbox.com/scl/fi/qk4cozjwo1pk71p6e6zl6/Flow-Minato-821555857921.flac?rlkey=f5e5iwpywzw0k2nbfgtj0u9e3&amp;st=mn3uywbq&amp;dl=1', 0, null, null, null, null)</v>
      </c>
      <c r="S49" s="44" t="str">
        <f>"Insert into Tracks VALUES(N'"&amp;SUBSTITUTE(trim(H49),"'","''")&amp;"', 371631, "&amp;if(not(ISBLANK(A49)),"(select LabelId from Releases where UPC="&amp;A49&amp;" and EnterpriseId="&amp;EntId&amp;")","(select LabelId from Releases where Catalog='"&amp;SUBSTITUTE(trim(B49),"'","''")&amp;"' and EnterpriseId="&amp;EntId&amp;")")&amp;", "&amp;if(F49="", "null", "'"&amp;F49&amp;"'")&amp;", "&amp;if(I49="", "null","N'"&amp;SUBSTITUTE(trim(I49),"'","''")&amp;"'")&amp;", null, null, "&amp;if(G49="", "null","'"&amp;SUBSTITUTE(trim(G49),"'","''")&amp;"'")&amp;", null, null, null, "&amp;if(M49="","null",if(G49="","(select AudioId from AudioFiles where Filename='"&amp;F49&amp;".wav' and ExternalUrl='"&amp;SUBSTITUTE(trim(M49),"'","''")&amp;"' and IsDownloadedFromExternalUrl=0)","(select AudioId from AudioFiles where Filename='"&amp;G49&amp;".wav' and ExternalUrl='"&amp;SUBSTITUTE(trim(M49),"'","''")&amp;"' and IsDownloadedFromExternalUrl=0)"))&amp;", null, null, null, (select min(LanguageId) from Languages where LanguageName='"&amp;J49&amp;"' and IsValidMetadataLanguage=1), null, "&amp;if(K49="YES", 1,0)&amp;", getdate(), (select CreatedBy from Enterprises where EnterpriseId="&amp;EntId&amp;"), null, '34F4C88E-B410-461E-AD75-6C01536FDCD3', null, 0, null, null, null, null, "&amp;if(M49="","null",if(G49="","(select AudioId from AudioFiles where Filename='"&amp;F49&amp;".flac' and ExternalUrl='"&amp;SUBSTITUTE(trim(M49),"'","''")&amp;"' and IsDownloadedFromExternalUrl=0)","(select AudioId from AudioFiles where Filename='"&amp;G49&amp;".flac' and ExternalUrl='"&amp;SUBSTITUTE(trim(M49),"'","''")&amp;"' and IsDownloadedFromExternalUrl=0)"))&amp;", null, null, null, null, null, "&amp;if(not(ISBLANK(A49)),"(select PrimaryMusicStyleId from Releases where UPC="&amp;A49&amp;" and EnterpriseId="&amp;EntId&amp;")","(select PrimaryMusicStyleId from Releases where Catalog='"&amp;SUBSTITUTE(trim(B49),"'","''")&amp;"' and EnterpriseId="&amp;EntId&amp;")")&amp;", "&amp;if(not(ISBLANK(A49)),"(select SecondaryMusicStyleId from Releases where UPC="&amp;A49&amp;" and EnterpriseId="&amp;EntId&amp;")","(select SecondaryMusicStyleId from Releases where Catalog='"&amp;SUBSTITUTE(trim(B49),"'","''")&amp;"' and EnterpriseId="&amp;EntId&amp;")")&amp;", "&amp;IF(O49="","null",O49)&amp;", 0, null, (select id from internal_TrackTypes where description='"&amp;L49&amp;"'), null, null, null, null, (NEXT VALUE FOR [AssetIdSequence]), null, "&amp;TenantId&amp;", "&amp;EntId&amp;", "&amp;if(F49&lt;&gt;"",countif(F$5:F49,F49),countif(G$5:G49,G49))&amp;"); 
insert into Releases_Tracks values ( (select ReleaseId from Releases where "&amp;if(not(ISBLANK(A49)),"UPC="&amp;A49,"Catalog='"&amp;SUBSTITUTE(trim(B49),"'","''")&amp;"'")&amp;" and EnterpriseId="&amp;EntId&amp;"), (select max(TrackId) from Tracks where "&amp;if(trim(G49)="","ISRC='"&amp;F49&amp;"'","TrackVendorId='"&amp;SUBSTITUTE(trim(G49),"'","''")&amp;"'") &amp;" and EnterpriseId="&amp;EntId&amp;"), "&amp;E49&amp;", (NEXT VALUE FOR [AssetIdSequence]), null);
update Releases_Tracks set RevelatorExternalUsageTrackId=AssetId where TrackId=(select max(TrackId) from Tracks where "&amp;IF(F49="","TrackVendorId='"&amp;G49&amp;"'","ISRC='"&amp;F49&amp;"'")&amp;" and EnterpriseId="&amp;EntId&amp;");
Insert into TrackRecordingVersions values ((select max(TrackId) from Tracks where "&amp;IF(F49="","TrackVendorId='"&amp;G49&amp;"'","ISRC='"&amp;F49&amp;"'")&amp;" and EnterpriseId="&amp;EntId&amp;"),  "&amp;IF(F49="","null","'"&amp;F49&amp;"'")&amp;", 1, getdate());
Insert into TrackRecordingVersionsAudioFiles values ((select max(TrackRecordingVersionId) from TrackRecordingVersions where TrackId in (select max(TrackId) from Tracks where "&amp;IF(F49="","TrackVendorId='"&amp;G49&amp;"'","ISRC='"&amp;F49&amp;"'")&amp;" and EnterpriseId="&amp;EntId&amp;")), "&amp;if(M49="","null",if(G49="","(select AudioId from AudioFiles where Filename='"&amp;F49&amp;"."&amp;N49&amp;"' and ExternalUrl='"&amp;SUBSTITUTE(trim(M49),"'","''")&amp;"' and IsDownloadedFromExternalUrl=0)","(select AudioId from AudioFiles where Filename='"&amp;G49&amp;"."&amp;N49&amp;"' and ExternalUrl='"&amp;SUBSTITUTE(trim(M49),"'","''")&amp;"' and IsDownloadedFromExternalUrl=0)"))&amp;", "&amp;IFS(N49="","null",N49="wav","1",N49="flac","2")&amp;");
Insert into Track_TrackProperties values ((select max(TrackId) from Tracks where "&amp;IF(F49="","TrackVendorId='"&amp;G49&amp;"'","ISRC='"&amp;F49&amp;"'")&amp;" and EnterpriseId="&amp;EntId&amp;"),1);"</f>
        <v>Insert into Tracks VALUES(N'Flow Minato', 371631, (select LabelId from Releases where UPC=821555857921 and EnterpriseId=647322), 'BKTOK2300020', null, null, null, null, null, null, null, (select AudioId from AudioFiles where Filename='BKTOK2300020.wav' and ExternalUrl='https://www.dropbox.com/scl/fi/qk4cozjwo1pk71p6e6zl6/Flow-Minato-821555857921.flac?rlkey=f5e5iwpywzw0k2nbfgtj0u9e3&amp;st=mn3uywbq&amp;dl=1'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Filename='BKTOK2300020.flac' and ExternalUrl='https://www.dropbox.com/scl/fi/qk4cozjwo1pk71p6e6zl6/Flow-Minato-821555857921.flac?rlkey=f5e5iwpywzw0k2nbfgtj0u9e3&amp;st=mn3uywbq&amp;dl=1' and IsDownloadedFromExternalUrl=0), null, null, null, null, null, (select PrimaryMusicStyleId from Releases where UPC=821555857921 and EnterpriseId=647322), (select SecondaryMusicStyleId from Releases where UPC=821555857921 and EnterpriseId=647322), null, 0, null, (select id from internal_TrackTypes where description='Original'), null, null, null, null, (NEXT VALUE FOR [AssetIdSequence]), null, 645898, 647322, 1); 
insert into Releases_Tracks values ( (select ReleaseId from Releases where UPC=821555857921 and EnterpriseId=647322), (select max(TrackId) from Tracks where ISRC='BKTOK2300020' and EnterpriseId=647322), 1, (NEXT VALUE FOR [AssetIdSequence]), null);
update Releases_Tracks set RevelatorExternalUsageTrackId=AssetId where TrackId=(select max(TrackId) from Tracks where ISRC='BKTOK2300020' and EnterpriseId=647322);
Insert into TrackRecordingVersions values ((select max(TrackId) from Tracks where ISRC='BKTOK2300020' and EnterpriseId=647322),  'BKTOK2300020', 1, getdate());
Insert into TrackRecordingVersionsAudioFiles values ((select max(TrackRecordingVersionId) from TrackRecordingVersions where TrackId in (select max(TrackId) from Tracks where ISRC='BKTOK2300020' and EnterpriseId=647322)), (select AudioId from AudioFiles where Filename='BKTOK2300020.flac' and ExternalUrl='https://www.dropbox.com/scl/fi/qk4cozjwo1pk71p6e6zl6/Flow-Minato-821555857921.flac?rlkey=f5e5iwpywzw0k2nbfgtj0u9e3&amp;st=mn3uywbq&amp;dl=1' and IsDownloadedFromExternalUrl=0), 2);
Insert into Track_TrackProperties values ((select max(TrackId) from Tracks where ISRC='BKTOK2300020' and EnterpriseId=647322),1);</v>
      </c>
      <c r="U49" s="28" t="str">
        <f>VLOOKUP(F49,'6) Track_Artist(s)'!A:A,1,0)</f>
        <v>BKTOK2300020</v>
      </c>
    </row>
    <row r="50">
      <c r="A50" s="156">
        <v>8.2155594328E11</v>
      </c>
      <c r="B50" s="116"/>
      <c r="C50" s="143" t="str">
        <f t="array" ref="C50">ifs(and(isblank($A50),isblank($B50)),"", not(iserror(vlookup($A50&amp;$B50,'3) Release_Label'!$D:$D&amp;'3) Release_Label'!$E:$E,1,0))),vlookup($A50&amp;$B50,{'3) Release_Label'!$D:$D&amp;'3) Release_Label'!$E:$E,'3) Release_Label'!$F:$F},2,0), or(and(not(isblank($B50)),$B50=$B49,$A50&lt;&gt;$A49),and(not(isblank($A50)),$A50=$A49,$B50&lt;&gt;$B49)),"ID LISTS UNALIGNED",and($A50&lt;&gt;"",countif('3) Release_Label'!$D:$D,$A50)=0),"NO UPC MATCH in Release_Label",and($B50&lt;&gt;"",countif('3) Release_Label'!$E:$E,$B50)=0),"NO CATALOG ID MATCH in Release_Label",iserror(vlookup($A50&amp;$B50,'3) Release_Label'!$D:$D&amp;'3) Release_Label'!$E:$E,1,0)),"NO UPC-CATALOG ID pair MATCH in Release_Label" )</f>
        <v>Estilo Brazuca</v>
      </c>
      <c r="D50" s="143" t="str">
        <f t="array" ref="D50">ifs(and(isblank($A50),isblank($B50)),"", not(iserror(vlookup($A50&amp;$B50,'3) Release_Label'!$D:$D&amp;'3) Release_Label'!$E:$E,1,0))),vlookup($A50&amp;$B50,{'3) Release_Label'!$D:$D&amp;'3) Release_Label'!$E:$E,'3) Release_Label'!$H:$H},2,0), or(and(not(isblank($B50)),$B50=$B49,$A50&lt;&gt;$A49),and(not(isblank($A50)),$A50=$A49,$B50&lt;&gt;$B49)),"ID LISTS UNALIGNED",and($A50&lt;&gt;"",countif('3) Release_Label'!$D:$D,$A50)=0),"NO UPC MATCH in Release_Label",and($B50&lt;&gt;"",countif('3) Release_Label'!$E:$E,$B50)=0),"NO CATALOG ID MATCH in Release_Label",iserror(vlookup($A50&amp;$B50,'3) Release_Label'!$D:$D&amp;'3) Release_Label'!$E:$E,1,0)),"NO UPC-CATALOG ID pair MATCH in Release_Label" )</f>
        <v/>
      </c>
      <c r="E50" s="157">
        <f t="shared" si="1"/>
        <v>1</v>
      </c>
      <c r="F50" s="8" t="s">
        <v>790</v>
      </c>
      <c r="G50" s="116"/>
      <c r="H50" s="158" t="s">
        <v>273</v>
      </c>
      <c r="J50" s="8" t="s">
        <v>180</v>
      </c>
      <c r="K50" s="159" t="s">
        <v>697</v>
      </c>
      <c r="L50" s="8" t="s">
        <v>698</v>
      </c>
      <c r="M50" s="90" t="s">
        <v>791</v>
      </c>
      <c r="N50" s="8" t="s">
        <v>700</v>
      </c>
      <c r="O50" s="20"/>
      <c r="P50" s="20"/>
      <c r="R50" s="44" t="str">
        <f t="shared" si="2"/>
        <v>insert into AudioFiles VALUES (NEWID(),'BKTOK2300021.flac', '.flac', getdate(), null, 0, null, 'https://www.dropbox.com/scl/fi/8fdjv0sx7uu2rl3bnc6z8/Estilo-Brazuca-821555943280.flac?rlkey=6odho3xa11nia9lk5dgfcpues&amp;st=d0cn5feo&amp;dl=1', 0, null, null, null, null)</v>
      </c>
      <c r="S50" s="44" t="str">
        <f>"Insert into Tracks VALUES(N'"&amp;SUBSTITUTE(trim(H50),"'","''")&amp;"', 371631, "&amp;if(not(ISBLANK(A50)),"(select LabelId from Releases where UPC="&amp;A50&amp;" and EnterpriseId="&amp;EntId&amp;")","(select LabelId from Releases where Catalog='"&amp;SUBSTITUTE(trim(B50),"'","''")&amp;"' and EnterpriseId="&amp;EntId&amp;")")&amp;", "&amp;if(F50="", "null", "'"&amp;F50&amp;"'")&amp;", "&amp;if(I50="", "null","N'"&amp;SUBSTITUTE(trim(I50),"'","''")&amp;"'")&amp;", null, null, "&amp;if(G50="", "null","'"&amp;SUBSTITUTE(trim(G50),"'","''")&amp;"'")&amp;", null, null, null, "&amp;if(M50="","null",if(G50="","(select AudioId from AudioFiles where Filename='"&amp;F50&amp;".wav' and ExternalUrl='"&amp;SUBSTITUTE(trim(M50),"'","''")&amp;"' and IsDownloadedFromExternalUrl=0)","(select AudioId from AudioFiles where Filename='"&amp;G50&amp;".wav' and ExternalUrl='"&amp;SUBSTITUTE(trim(M50),"'","''")&amp;"' and IsDownloadedFromExternalUrl=0)"))&amp;", null, null, null, (select min(LanguageId) from Languages where LanguageName='"&amp;J50&amp;"' and IsValidMetadataLanguage=1), null, "&amp;if(K50="YES", 1,0)&amp;", getdate(), (select CreatedBy from Enterprises where EnterpriseId="&amp;EntId&amp;"), null, '34F4C88E-B410-461E-AD75-6C01536FDCD3', null, 0, null, null, null, null, "&amp;if(M50="","null",if(G50="","(select AudioId from AudioFiles where Filename='"&amp;F50&amp;".flac' and ExternalUrl='"&amp;SUBSTITUTE(trim(M50),"'","''")&amp;"' and IsDownloadedFromExternalUrl=0)","(select AudioId from AudioFiles where Filename='"&amp;G50&amp;".flac' and ExternalUrl='"&amp;SUBSTITUTE(trim(M50),"'","''")&amp;"' and IsDownloadedFromExternalUrl=0)"))&amp;", null, null, null, null, null, "&amp;if(not(ISBLANK(A50)),"(select PrimaryMusicStyleId from Releases where UPC="&amp;A50&amp;" and EnterpriseId="&amp;EntId&amp;")","(select PrimaryMusicStyleId from Releases where Catalog='"&amp;SUBSTITUTE(trim(B50),"'","''")&amp;"' and EnterpriseId="&amp;EntId&amp;")")&amp;", "&amp;if(not(ISBLANK(A50)),"(select SecondaryMusicStyleId from Releases where UPC="&amp;A50&amp;" and EnterpriseId="&amp;EntId&amp;")","(select SecondaryMusicStyleId from Releases where Catalog='"&amp;SUBSTITUTE(trim(B50),"'","''")&amp;"' and EnterpriseId="&amp;EntId&amp;")")&amp;", "&amp;IF(O50="","null",O50)&amp;", 0, null, (select id from internal_TrackTypes where description='"&amp;L50&amp;"'), null, null, null, null, (NEXT VALUE FOR [AssetIdSequence]), null, "&amp;TenantId&amp;", "&amp;EntId&amp;", "&amp;if(F50&lt;&gt;"",countif(F$5:F50,F50),countif(G$5:G50,G50))&amp;"); 
insert into Releases_Tracks values ( (select ReleaseId from Releases where "&amp;if(not(ISBLANK(A50)),"UPC="&amp;A50,"Catalog='"&amp;SUBSTITUTE(trim(B50),"'","''")&amp;"'")&amp;" and EnterpriseId="&amp;EntId&amp;"), (select max(TrackId) from Tracks where "&amp;if(trim(G50)="","ISRC='"&amp;F50&amp;"'","TrackVendorId='"&amp;SUBSTITUTE(trim(G50),"'","''")&amp;"'") &amp;" and EnterpriseId="&amp;EntId&amp;"), "&amp;E50&amp;", (NEXT VALUE FOR [AssetIdSequence]), null);
update Releases_Tracks set RevelatorExternalUsageTrackId=AssetId where TrackId=(select max(TrackId) from Tracks where "&amp;IF(F50="","TrackVendorId='"&amp;G50&amp;"'","ISRC='"&amp;F50&amp;"'")&amp;" and EnterpriseId="&amp;EntId&amp;");
Insert into TrackRecordingVersions values ((select max(TrackId) from Tracks where "&amp;IF(F50="","TrackVendorId='"&amp;G50&amp;"'","ISRC='"&amp;F50&amp;"'")&amp;" and EnterpriseId="&amp;EntId&amp;"),  "&amp;IF(F50="","null","'"&amp;F50&amp;"'")&amp;", 1, getdate());
Insert into TrackRecordingVersionsAudioFiles values ((select max(TrackRecordingVersionId) from TrackRecordingVersions where TrackId in (select max(TrackId) from Tracks where "&amp;IF(F50="","TrackVendorId='"&amp;G50&amp;"'","ISRC='"&amp;F50&amp;"'")&amp;" and EnterpriseId="&amp;EntId&amp;")), "&amp;if(M50="","null",if(G50="","(select AudioId from AudioFiles where Filename='"&amp;F50&amp;"."&amp;N50&amp;"' and ExternalUrl='"&amp;SUBSTITUTE(trim(M50),"'","''")&amp;"' and IsDownloadedFromExternalUrl=0)","(select AudioId from AudioFiles where Filename='"&amp;G50&amp;"."&amp;N50&amp;"' and ExternalUrl='"&amp;SUBSTITUTE(trim(M50),"'","''")&amp;"' and IsDownloadedFromExternalUrl=0)"))&amp;", "&amp;IFS(N50="","null",N50="wav","1",N50="flac","2")&amp;");
Insert into Track_TrackProperties values ((select max(TrackId) from Tracks where "&amp;IF(F50="","TrackVendorId='"&amp;G50&amp;"'","ISRC='"&amp;F50&amp;"'")&amp;" and EnterpriseId="&amp;EntId&amp;"),1);"</f>
        <v>Insert into Tracks VALUES(N'Estilo Brazuca', 371631, (select LabelId from Releases where UPC=821555943280 and EnterpriseId=647322), 'BKTOK2300021', null, null, null, null, null, null, null, (select AudioId from AudioFiles where Filename='BKTOK2300021.wav' and ExternalUrl='https://www.dropbox.com/scl/fi/8fdjv0sx7uu2rl3bnc6z8/Estilo-Brazuca-821555943280.flac?rlkey=6odho3xa11nia9lk5dgfcpues&amp;st=d0cn5feo&amp;dl=1'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Filename='BKTOK2300021.flac' and ExternalUrl='https://www.dropbox.com/scl/fi/8fdjv0sx7uu2rl3bnc6z8/Estilo-Brazuca-821555943280.flac?rlkey=6odho3xa11nia9lk5dgfcpues&amp;st=d0cn5feo&amp;dl=1' and IsDownloadedFromExternalUrl=0), null, null, null, null, null, (select PrimaryMusicStyleId from Releases where UPC=821555943280 and EnterpriseId=647322), (select SecondaryMusicStyleId from Releases where UPC=821555943280 and EnterpriseId=647322), null, 0, null, (select id from internal_TrackTypes where description='Original'), null, null, null, null, (NEXT VALUE FOR [AssetIdSequence]), null, 645898, 647322, 1); 
insert into Releases_Tracks values ( (select ReleaseId from Releases where UPC=821555943280 and EnterpriseId=647322), (select max(TrackId) from Tracks where ISRC='BKTOK2300021' and EnterpriseId=647322), 1, (NEXT VALUE FOR [AssetIdSequence]), null);
update Releases_Tracks set RevelatorExternalUsageTrackId=AssetId where TrackId=(select max(TrackId) from Tracks where ISRC='BKTOK2300021' and EnterpriseId=647322);
Insert into TrackRecordingVersions values ((select max(TrackId) from Tracks where ISRC='BKTOK2300021' and EnterpriseId=647322),  'BKTOK2300021', 1, getdate());
Insert into TrackRecordingVersionsAudioFiles values ((select max(TrackRecordingVersionId) from TrackRecordingVersions where TrackId in (select max(TrackId) from Tracks where ISRC='BKTOK2300021' and EnterpriseId=647322)), (select AudioId from AudioFiles where Filename='BKTOK2300021.flac' and ExternalUrl='https://www.dropbox.com/scl/fi/8fdjv0sx7uu2rl3bnc6z8/Estilo-Brazuca-821555943280.flac?rlkey=6odho3xa11nia9lk5dgfcpues&amp;st=d0cn5feo&amp;dl=1' and IsDownloadedFromExternalUrl=0), 2);
Insert into Track_TrackProperties values ((select max(TrackId) from Tracks where ISRC='BKTOK2300021' and EnterpriseId=647322),1);</v>
      </c>
      <c r="U50" s="28" t="str">
        <f>VLOOKUP(F50,'6) Track_Artist(s)'!A:A,1,0)</f>
        <v>BKTOK2300021</v>
      </c>
    </row>
    <row r="51">
      <c r="A51" s="156">
        <v>6.56464699153E11</v>
      </c>
      <c r="B51" s="116"/>
      <c r="C51" s="143" t="str">
        <f t="array" ref="C51">ifs(and(isblank($A51),isblank($B51)),"", not(iserror(vlookup($A51&amp;$B51,'3) Release_Label'!$D:$D&amp;'3) Release_Label'!$E:$E,1,0))),vlookup($A51&amp;$B51,{'3) Release_Label'!$D:$D&amp;'3) Release_Label'!$E:$E,'3) Release_Label'!$F:$F},2,0), or(and(not(isblank($B51)),$B51=#REF!,$A51&lt;&gt;#REF!),and(not(isblank($A51)),$A51=#REF!,$B51&lt;&gt;#REF!)),"ID LISTS UNALIGNED",and($A51&lt;&gt;"",countif('3) Release_Label'!$D:$D,$A51)=0),"NO UPC MATCH in Release_Label",and($B51&lt;&gt;"",countif('3) Release_Label'!$E:$E,$B51)=0),"NO CATALOG ID MATCH in Release_Label",iserror(vlookup($A51&amp;$B51,'3) Release_Label'!$D:$D&amp;'3) Release_Label'!$E:$E,1,0)),"NO UPC-CATALOG ID pair MATCH in Release_Label" )</f>
        <v>Flow Lampião</v>
      </c>
      <c r="D51" s="143" t="str">
        <f t="array" ref="D51">ifs(and(isblank($A51),isblank($B51)),"", not(iserror(vlookup($A51&amp;$B51,'3) Release_Label'!$D:$D&amp;'3) Release_Label'!$E:$E,1,0))),vlookup($A51&amp;$B51,{'3) Release_Label'!$D:$D&amp;'3) Release_Label'!$E:$E,'3) Release_Label'!$H:$H},2,0), or(and(not(isblank($B51)),$B51=#REF!,$A51&lt;&gt;#REF!),and(not(isblank($A51)),$A51=#REF!,$B51&lt;&gt;#REF!)),"ID LISTS UNALIGNED",and($A51&lt;&gt;"",countif('3) Release_Label'!$D:$D,$A51)=0),"NO UPC MATCH in Release_Label",and($B51&lt;&gt;"",countif('3) Release_Label'!$E:$E,$B51)=0),"NO CATALOG ID MATCH in Release_Label",iserror(vlookup($A51&amp;$B51,'3) Release_Label'!$D:$D&amp;'3) Release_Label'!$E:$E,1,0)),"NO UPC-CATALOG ID pair MATCH in Release_Label" )</f>
        <v/>
      </c>
      <c r="E51" s="157">
        <f t="shared" si="1"/>
        <v>1</v>
      </c>
      <c r="F51" s="8" t="s">
        <v>792</v>
      </c>
      <c r="G51" s="116"/>
      <c r="H51" s="158" t="s">
        <v>275</v>
      </c>
      <c r="J51" s="8" t="s">
        <v>180</v>
      </c>
      <c r="K51" s="159" t="s">
        <v>697</v>
      </c>
      <c r="L51" s="8" t="s">
        <v>698</v>
      </c>
      <c r="M51" s="90" t="s">
        <v>793</v>
      </c>
      <c r="N51" s="8" t="s">
        <v>700</v>
      </c>
      <c r="O51" s="20"/>
      <c r="P51" s="20"/>
      <c r="R51" s="44" t="str">
        <f t="shared" si="2"/>
        <v>insert into AudioFiles VALUES (NEWID(),'BKTOK2300025.flac', '.flac', getdate(), null, 0, null, 'https://www.dropbox.com/scl/fi/t2lih5xeccgo6hyohug0g/Flow-Lampi-o-656464699153.flac?rlkey=vj120cz83dpaw1i4mlybjiblg&amp;st=22wymhax&amp;dl=1', 0, null, null, null, null)</v>
      </c>
      <c r="S51" s="44" t="str">
        <f>"Insert into Tracks VALUES(N'"&amp;SUBSTITUTE(trim(H51),"'","''")&amp;"', 371631, "&amp;if(not(ISBLANK(A51)),"(select LabelId from Releases where UPC="&amp;A51&amp;" and EnterpriseId="&amp;EntId&amp;")","(select LabelId from Releases where Catalog='"&amp;SUBSTITUTE(trim(B51),"'","''")&amp;"' and EnterpriseId="&amp;EntId&amp;")")&amp;", "&amp;if(F51="", "null", "'"&amp;F51&amp;"'")&amp;", "&amp;if(I51="", "null","N'"&amp;SUBSTITUTE(trim(I51),"'","''")&amp;"'")&amp;", null, null, "&amp;if(G51="", "null","'"&amp;SUBSTITUTE(trim(G51),"'","''")&amp;"'")&amp;", null, null, null, "&amp;if(M51="","null",if(G51="","(select AudioId from AudioFiles where Filename='"&amp;F51&amp;".wav' and ExternalUrl='"&amp;SUBSTITUTE(trim(M51),"'","''")&amp;"' and IsDownloadedFromExternalUrl=0)","(select AudioId from AudioFiles where Filename='"&amp;G51&amp;".wav' and ExternalUrl='"&amp;SUBSTITUTE(trim(M51),"'","''")&amp;"' and IsDownloadedFromExternalUrl=0)"))&amp;", null, null, null, (select min(LanguageId) from Languages where LanguageName='"&amp;J51&amp;"' and IsValidMetadataLanguage=1), null, "&amp;if(K51="YES", 1,0)&amp;", getdate(), (select CreatedBy from Enterprises where EnterpriseId="&amp;EntId&amp;"), null, '34F4C88E-B410-461E-AD75-6C01536FDCD3', null, 0, null, null, null, null, "&amp;if(M51="","null",if(G51="","(select AudioId from AudioFiles where Filename='"&amp;F51&amp;".flac' and ExternalUrl='"&amp;SUBSTITUTE(trim(M51),"'","''")&amp;"' and IsDownloadedFromExternalUrl=0)","(select AudioId from AudioFiles where Filename='"&amp;G51&amp;".flac' and ExternalUrl='"&amp;SUBSTITUTE(trim(M51),"'","''")&amp;"' and IsDownloadedFromExternalUrl=0)"))&amp;", null, null, null, null, null, "&amp;if(not(ISBLANK(A51)),"(select PrimaryMusicStyleId from Releases where UPC="&amp;A51&amp;" and EnterpriseId="&amp;EntId&amp;")","(select PrimaryMusicStyleId from Releases where Catalog='"&amp;SUBSTITUTE(trim(B51),"'","''")&amp;"' and EnterpriseId="&amp;EntId&amp;")")&amp;", "&amp;if(not(ISBLANK(A51)),"(select SecondaryMusicStyleId from Releases where UPC="&amp;A51&amp;" and EnterpriseId="&amp;EntId&amp;")","(select SecondaryMusicStyleId from Releases where Catalog='"&amp;SUBSTITUTE(trim(B51),"'","''")&amp;"' and EnterpriseId="&amp;EntId&amp;")")&amp;", "&amp;IF(O51="","null",O51)&amp;", 0, null, (select id from internal_TrackTypes where description='"&amp;L51&amp;"'), null, null, null, null, (NEXT VALUE FOR [AssetIdSequence]), null, "&amp;TenantId&amp;", "&amp;EntId&amp;", "&amp;if(F51&lt;&gt;"",countif(F$5:F51,F51),countif(G$5:G51,G51))&amp;"); 
insert into Releases_Tracks values ( (select ReleaseId from Releases where "&amp;if(not(ISBLANK(A51)),"UPC="&amp;A51,"Catalog='"&amp;SUBSTITUTE(trim(B51),"'","''")&amp;"'")&amp;" and EnterpriseId="&amp;EntId&amp;"), (select max(TrackId) from Tracks where "&amp;if(trim(G51)="","ISRC='"&amp;F51&amp;"'","TrackVendorId='"&amp;SUBSTITUTE(trim(G51),"'","''")&amp;"'") &amp;" and EnterpriseId="&amp;EntId&amp;"), "&amp;E51&amp;", (NEXT VALUE FOR [AssetIdSequence]), null);
update Releases_Tracks set RevelatorExternalUsageTrackId=AssetId where TrackId=(select max(TrackId) from Tracks where "&amp;IF(F51="","TrackVendorId='"&amp;G51&amp;"'","ISRC='"&amp;F51&amp;"'")&amp;" and EnterpriseId="&amp;EntId&amp;");
Insert into TrackRecordingVersions values ((select max(TrackId) from Tracks where "&amp;IF(F51="","TrackVendorId='"&amp;G51&amp;"'","ISRC='"&amp;F51&amp;"'")&amp;" and EnterpriseId="&amp;EntId&amp;"),  "&amp;IF(F51="","null","'"&amp;F51&amp;"'")&amp;", 1, getdate());
Insert into TrackRecordingVersionsAudioFiles values ((select max(TrackRecordingVersionId) from TrackRecordingVersions where TrackId in (select max(TrackId) from Tracks where "&amp;IF(F51="","TrackVendorId='"&amp;G51&amp;"'","ISRC='"&amp;F51&amp;"'")&amp;" and EnterpriseId="&amp;EntId&amp;")), "&amp;if(M51="","null",if(G51="","(select AudioId from AudioFiles where Filename='"&amp;F51&amp;"."&amp;N51&amp;"' and ExternalUrl='"&amp;SUBSTITUTE(trim(M51),"'","''")&amp;"' and IsDownloadedFromExternalUrl=0)","(select AudioId from AudioFiles where Filename='"&amp;G51&amp;"."&amp;N51&amp;"' and ExternalUrl='"&amp;SUBSTITUTE(trim(M51),"'","''")&amp;"' and IsDownloadedFromExternalUrl=0)"))&amp;", "&amp;IFS(N51="","null",N51="wav","1",N51="flac","2")&amp;");
Insert into Track_TrackProperties values ((select max(TrackId) from Tracks where "&amp;IF(F51="","TrackVendorId='"&amp;G51&amp;"'","ISRC='"&amp;F51&amp;"'")&amp;" and EnterpriseId="&amp;EntId&amp;"),1);"</f>
        <v>Insert into Tracks VALUES(N'Flow Lampião', 371631, (select LabelId from Releases where UPC=656464699153 and EnterpriseId=647322), 'BKTOK2300025', null, null, null, null, null, null, null, (select AudioId from AudioFiles where Filename='BKTOK2300025.wav' and ExternalUrl='https://www.dropbox.com/scl/fi/t2lih5xeccgo6hyohug0g/Flow-Lampi-o-656464699153.flac?rlkey=vj120cz83dpaw1i4mlybjiblg&amp;st=22wymhax&amp;dl=1'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Filename='BKTOK2300025.flac' and ExternalUrl='https://www.dropbox.com/scl/fi/t2lih5xeccgo6hyohug0g/Flow-Lampi-o-656464699153.flac?rlkey=vj120cz83dpaw1i4mlybjiblg&amp;st=22wymhax&amp;dl=1' and IsDownloadedFromExternalUrl=0), null, null, null, null, null, (select PrimaryMusicStyleId from Releases where UPC=656464699153 and EnterpriseId=647322), (select SecondaryMusicStyleId from Releases where UPC=656464699153 and EnterpriseId=647322), null, 0, null, (select id from internal_TrackTypes where description='Original'), null, null, null, null, (NEXT VALUE FOR [AssetIdSequence]), null, 645898, 647322, 1); 
insert into Releases_Tracks values ( (select ReleaseId from Releases where UPC=656464699153 and EnterpriseId=647322), (select max(TrackId) from Tracks where ISRC='BKTOK2300025' and EnterpriseId=647322), 1, (NEXT VALUE FOR [AssetIdSequence]), null);
update Releases_Tracks set RevelatorExternalUsageTrackId=AssetId where TrackId=(select max(TrackId) from Tracks where ISRC='BKTOK2300025' and EnterpriseId=647322);
Insert into TrackRecordingVersions values ((select max(TrackId) from Tracks where ISRC='BKTOK2300025' and EnterpriseId=647322),  'BKTOK2300025', 1, getdate());
Insert into TrackRecordingVersionsAudioFiles values ((select max(TrackRecordingVersionId) from TrackRecordingVersions where TrackId in (select max(TrackId) from Tracks where ISRC='BKTOK2300025' and EnterpriseId=647322)), (select AudioId from AudioFiles where Filename='BKTOK2300025.flac' and ExternalUrl='https://www.dropbox.com/scl/fi/t2lih5xeccgo6hyohug0g/Flow-Lampi-o-656464699153.flac?rlkey=vj120cz83dpaw1i4mlybjiblg&amp;st=22wymhax&amp;dl=1' and IsDownloadedFromExternalUrl=0), 2);
Insert into Track_TrackProperties values ((select max(TrackId) from Tracks where ISRC='BKTOK2300025' and EnterpriseId=647322),1);</v>
      </c>
      <c r="U51" s="28" t="str">
        <f>VLOOKUP(F51,'6) Track_Artist(s)'!A:A,1,0)</f>
        <v>BKTOK2300025</v>
      </c>
    </row>
    <row r="52">
      <c r="A52" s="156">
        <v>6.56464696732E11</v>
      </c>
      <c r="B52" s="116"/>
      <c r="C52" s="143" t="str">
        <f t="array" ref="C52">ifs(and(isblank($A52),isblank($B52)),"", not(iserror(vlookup($A52&amp;$B52,'3) Release_Label'!$D:$D&amp;'3) Release_Label'!$E:$E,1,0))),vlookup($A52&amp;$B52,{'3) Release_Label'!$D:$D&amp;'3) Release_Label'!$E:$E,'3) Release_Label'!$F:$F},2,0), or(and(not(isblank($B52)),$B52=#REF!,$A52&lt;&gt;#REF!),and(not(isblank($A52)),$A52=#REF!,$B52&lt;&gt;#REF!)),"ID LISTS UNALIGNED",and($A52&lt;&gt;"",countif('3) Release_Label'!$D:$D,$A52)=0),"NO UPC MATCH in Release_Label",and($B52&lt;&gt;"",countif('3) Release_Label'!$E:$E,$B52)=0),"NO CATALOG ID MATCH in Release_Label",iserror(vlookup($A52&amp;$B52,'3) Release_Label'!$D:$D&amp;'3) Release_Label'!$E:$E,1,0)),"NO UPC-CATALOG ID pair MATCH in Release_Label" )</f>
        <v>Justiça (Kira Vs L)</v>
      </c>
      <c r="D52" s="143" t="str">
        <f t="array" ref="D52">ifs(and(isblank($A52),isblank($B52)),"", not(iserror(vlookup($A52&amp;$B52,'3) Release_Label'!$D:$D&amp;'3) Release_Label'!$E:$E,1,0))),vlookup($A52&amp;$B52,{'3) Release_Label'!$D:$D&amp;'3) Release_Label'!$E:$E,'3) Release_Label'!$H:$H},2,0), or(and(not(isblank($B52)),$B52=#REF!,$A52&lt;&gt;#REF!),and(not(isblank($A52)),$A52=#REF!,$B52&lt;&gt;#REF!)),"ID LISTS UNALIGNED",and($A52&lt;&gt;"",countif('3) Release_Label'!$D:$D,$A52)=0),"NO UPC MATCH in Release_Label",and($B52&lt;&gt;"",countif('3) Release_Label'!$E:$E,$B52)=0),"NO CATALOG ID MATCH in Release_Label",iserror(vlookup($A52&amp;$B52,'3) Release_Label'!$D:$D&amp;'3) Release_Label'!$E:$E,1,0)),"NO UPC-CATALOG ID pair MATCH in Release_Label" )</f>
        <v/>
      </c>
      <c r="E52" s="157">
        <f t="shared" si="1"/>
        <v>1</v>
      </c>
      <c r="F52" s="8" t="s">
        <v>794</v>
      </c>
      <c r="G52" s="116"/>
      <c r="H52" s="158" t="s">
        <v>277</v>
      </c>
      <c r="J52" s="8" t="s">
        <v>180</v>
      </c>
      <c r="K52" s="159" t="s">
        <v>697</v>
      </c>
      <c r="L52" s="8" t="s">
        <v>698</v>
      </c>
      <c r="M52" s="90" t="s">
        <v>795</v>
      </c>
      <c r="N52" s="8" t="s">
        <v>700</v>
      </c>
      <c r="O52" s="20"/>
      <c r="P52" s="20"/>
      <c r="R52" s="44" t="str">
        <f t="shared" si="2"/>
        <v>insert into AudioFiles VALUES (NEWID(),'QZMZ92360270.flac', '.flac', getdate(), null, 0, null, 'https://www.dropbox.com/scl/fi/rj3xy656i53bae1jxiu48/Justi-a-Kira-Vs-L-656464696732.flac?rlkey=so84s8rj1i8cv8a2tcrw6qqc9&amp;st=5hjr2q6j&amp;dl=1', 0, null, null, null, null)</v>
      </c>
      <c r="S52" s="44" t="str">
        <f>"Insert into Tracks VALUES(N'"&amp;SUBSTITUTE(trim(H52),"'","''")&amp;"', 371631, "&amp;if(not(ISBLANK(A52)),"(select LabelId from Releases where UPC="&amp;A52&amp;" and EnterpriseId="&amp;EntId&amp;")","(select LabelId from Releases where Catalog='"&amp;SUBSTITUTE(trim(B52),"'","''")&amp;"' and EnterpriseId="&amp;EntId&amp;")")&amp;", "&amp;if(F52="", "null", "'"&amp;F52&amp;"'")&amp;", "&amp;if(I52="", "null","N'"&amp;SUBSTITUTE(trim(I52),"'","''")&amp;"'")&amp;", null, null, "&amp;if(G52="", "null","'"&amp;SUBSTITUTE(trim(G52),"'","''")&amp;"'")&amp;", null, null, null, "&amp;if(M52="","null",if(G52="","(select AudioId from AudioFiles where Filename='"&amp;F52&amp;".wav' and ExternalUrl='"&amp;SUBSTITUTE(trim(M52),"'","''")&amp;"' and IsDownloadedFromExternalUrl=0)","(select AudioId from AudioFiles where Filename='"&amp;G52&amp;".wav' and ExternalUrl='"&amp;SUBSTITUTE(trim(M52),"'","''")&amp;"' and IsDownloadedFromExternalUrl=0)"))&amp;", null, null, null, (select min(LanguageId) from Languages where LanguageName='"&amp;J52&amp;"' and IsValidMetadataLanguage=1), null, "&amp;if(K52="YES", 1,0)&amp;", getdate(), (select CreatedBy from Enterprises where EnterpriseId="&amp;EntId&amp;"), null, '34F4C88E-B410-461E-AD75-6C01536FDCD3', null, 0, null, null, null, null, "&amp;if(M52="","null",if(G52="","(select AudioId from AudioFiles where Filename='"&amp;F52&amp;".flac' and ExternalUrl='"&amp;SUBSTITUTE(trim(M52),"'","''")&amp;"' and IsDownloadedFromExternalUrl=0)","(select AudioId from AudioFiles where Filename='"&amp;G52&amp;".flac' and ExternalUrl='"&amp;SUBSTITUTE(trim(M52),"'","''")&amp;"' and IsDownloadedFromExternalUrl=0)"))&amp;", null, null, null, null, null, "&amp;if(not(ISBLANK(A52)),"(select PrimaryMusicStyleId from Releases where UPC="&amp;A52&amp;" and EnterpriseId="&amp;EntId&amp;")","(select PrimaryMusicStyleId from Releases where Catalog='"&amp;SUBSTITUTE(trim(B52),"'","''")&amp;"' and EnterpriseId="&amp;EntId&amp;")")&amp;", "&amp;if(not(ISBLANK(A52)),"(select SecondaryMusicStyleId from Releases where UPC="&amp;A52&amp;" and EnterpriseId="&amp;EntId&amp;")","(select SecondaryMusicStyleId from Releases where Catalog='"&amp;SUBSTITUTE(trim(B52),"'","''")&amp;"' and EnterpriseId="&amp;EntId&amp;")")&amp;", "&amp;IF(O52="","null",O52)&amp;", 0, null, (select id from internal_TrackTypes where description='"&amp;L52&amp;"'), null, null, null, null, (NEXT VALUE FOR [AssetIdSequence]), null, "&amp;TenantId&amp;", "&amp;EntId&amp;", "&amp;if(F52&lt;&gt;"",countif(F$5:F52,F52),countif(G$5:G52,G52))&amp;"); 
insert into Releases_Tracks values ( (select ReleaseId from Releases where "&amp;if(not(ISBLANK(A52)),"UPC="&amp;A52,"Catalog='"&amp;SUBSTITUTE(trim(B52),"'","''")&amp;"'")&amp;" and EnterpriseId="&amp;EntId&amp;"), (select max(TrackId) from Tracks where "&amp;if(trim(G52)="","ISRC='"&amp;F52&amp;"'","TrackVendorId='"&amp;SUBSTITUTE(trim(G52),"'","''")&amp;"'") &amp;" and EnterpriseId="&amp;EntId&amp;"), "&amp;E52&amp;", (NEXT VALUE FOR [AssetIdSequence]), null);
update Releases_Tracks set RevelatorExternalUsageTrackId=AssetId where TrackId=(select max(TrackId) from Tracks where "&amp;IF(F52="","TrackVendorId='"&amp;G52&amp;"'","ISRC='"&amp;F52&amp;"'")&amp;" and EnterpriseId="&amp;EntId&amp;");
Insert into TrackRecordingVersions values ((select max(TrackId) from Tracks where "&amp;IF(F52="","TrackVendorId='"&amp;G52&amp;"'","ISRC='"&amp;F52&amp;"'")&amp;" and EnterpriseId="&amp;EntId&amp;"),  "&amp;IF(F52="","null","'"&amp;F52&amp;"'")&amp;", 1, getdate());
Insert into TrackRecordingVersionsAudioFiles values ((select max(TrackRecordingVersionId) from TrackRecordingVersions where TrackId in (select max(TrackId) from Tracks where "&amp;IF(F52="","TrackVendorId='"&amp;G52&amp;"'","ISRC='"&amp;F52&amp;"'")&amp;" and EnterpriseId="&amp;EntId&amp;")), "&amp;if(M52="","null",if(G52="","(select AudioId from AudioFiles where Filename='"&amp;F52&amp;"."&amp;N52&amp;"' and ExternalUrl='"&amp;SUBSTITUTE(trim(M52),"'","''")&amp;"' and IsDownloadedFromExternalUrl=0)","(select AudioId from AudioFiles where Filename='"&amp;G52&amp;"."&amp;N52&amp;"' and ExternalUrl='"&amp;SUBSTITUTE(trim(M52),"'","''")&amp;"' and IsDownloadedFromExternalUrl=0)"))&amp;", "&amp;IFS(N52="","null",N52="wav","1",N52="flac","2")&amp;");
Insert into Track_TrackProperties values ((select max(TrackId) from Tracks where "&amp;IF(F52="","TrackVendorId='"&amp;G52&amp;"'","ISRC='"&amp;F52&amp;"'")&amp;" and EnterpriseId="&amp;EntId&amp;"),1);"</f>
        <v>Insert into Tracks VALUES(N'Justiça (Kira Vs L)', 371631, (select LabelId from Releases where UPC=656464696732 and EnterpriseId=647322), 'QZMZ92360270', null, null, null, null, null, null, null, (select AudioId from AudioFiles where Filename='QZMZ92360270.wav' and ExternalUrl='https://www.dropbox.com/scl/fi/rj3xy656i53bae1jxiu48/Justi-a-Kira-Vs-L-656464696732.flac?rlkey=so84s8rj1i8cv8a2tcrw6qqc9&amp;st=5hjr2q6j&amp;dl=1'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Filename='QZMZ92360270.flac' and ExternalUrl='https://www.dropbox.com/scl/fi/rj3xy656i53bae1jxiu48/Justi-a-Kira-Vs-L-656464696732.flac?rlkey=so84s8rj1i8cv8a2tcrw6qqc9&amp;st=5hjr2q6j&amp;dl=1' and IsDownloadedFromExternalUrl=0), null, null, null, null, null, (select PrimaryMusicStyleId from Releases where UPC=656464696732 and EnterpriseId=647322), (select SecondaryMusicStyleId from Releases where UPC=656464696732 and EnterpriseId=647322), null, 0, null, (select id from internal_TrackTypes where description='Original'), null, null, null, null, (NEXT VALUE FOR [AssetIdSequence]), null, 645898, 647322, 1); 
insert into Releases_Tracks values ( (select ReleaseId from Releases where UPC=656464696732 and EnterpriseId=647322), (select max(TrackId) from Tracks where ISRC='QZMZ92360270' and EnterpriseId=647322), 1, (NEXT VALUE FOR [AssetIdSequence]), null);
update Releases_Tracks set RevelatorExternalUsageTrackId=AssetId where TrackId=(select max(TrackId) from Tracks where ISRC='QZMZ92360270' and EnterpriseId=647322);
Insert into TrackRecordingVersions values ((select max(TrackId) from Tracks where ISRC='QZMZ92360270' and EnterpriseId=647322),  'QZMZ92360270', 1, getdate());
Insert into TrackRecordingVersionsAudioFiles values ((select max(TrackRecordingVersionId) from TrackRecordingVersions where TrackId in (select max(TrackId) from Tracks where ISRC='QZMZ92360270' and EnterpriseId=647322)), (select AudioId from AudioFiles where Filename='QZMZ92360270.flac' and ExternalUrl='https://www.dropbox.com/scl/fi/rj3xy656i53bae1jxiu48/Justi-a-Kira-Vs-L-656464696732.flac?rlkey=so84s8rj1i8cv8a2tcrw6qqc9&amp;st=5hjr2q6j&amp;dl=1' and IsDownloadedFromExternalUrl=0), 2);
Insert into Track_TrackProperties values ((select max(TrackId) from Tracks where ISRC='QZMZ92360270' and EnterpriseId=647322),1);</v>
      </c>
      <c r="U52" s="28" t="str">
        <f>VLOOKUP(F52,'6) Track_Artist(s)'!A:A,1,0)</f>
        <v>QZMZ92360270</v>
      </c>
    </row>
    <row r="53">
      <c r="A53" s="156">
        <v>6.56464772467E11</v>
      </c>
      <c r="B53" s="116"/>
      <c r="C53" s="143" t="str">
        <f t="array" ref="C53">ifs(and(isblank($A53),isblank($B53)),"", not(iserror(vlookup($A53&amp;$B53,'3) Release_Label'!$D:$D&amp;'3) Release_Label'!$E:$E,1,0))),vlookup($A53&amp;$B53,{'3) Release_Label'!$D:$D&amp;'3) Release_Label'!$E:$E,'3) Release_Label'!$F:$F},2,0), or(and(not(isblank($B53)),$B53=$B52,$A53&lt;&gt;$A52),and(not(isblank($A53)),$A53=$A52,$B53&lt;&gt;$B52)),"ID LISTS UNALIGNED",and($A53&lt;&gt;"",countif('3) Release_Label'!$D:$D,$A53)=0),"NO UPC MATCH in Release_Label",and($B53&lt;&gt;"",countif('3) Release_Label'!$E:$E,$B53)=0),"NO CATALOG ID MATCH in Release_Label",iserror(vlookup($A53&amp;$B53,'3) Release_Label'!$D:$D&amp;'3) Release_Label'!$E:$E,1,0)),"NO UPC-CATALOG ID pair MATCH in Release_Label" )</f>
        <v>Maldições Vão Queimar</v>
      </c>
      <c r="D53" s="143" t="str">
        <f t="array" ref="D53">ifs(and(isblank($A53),isblank($B53)),"", not(iserror(vlookup($A53&amp;$B53,'3) Release_Label'!$D:$D&amp;'3) Release_Label'!$E:$E,1,0))),vlookup($A53&amp;$B53,{'3) Release_Label'!$D:$D&amp;'3) Release_Label'!$E:$E,'3) Release_Label'!$H:$H},2,0), or(and(not(isblank($B53)),$B53=$B52,$A53&lt;&gt;$A52),and(not(isblank($A53)),$A53=$A52,$B53&lt;&gt;$B52)),"ID LISTS UNALIGNED",and($A53&lt;&gt;"",countif('3) Release_Label'!$D:$D,$A53)=0),"NO UPC MATCH in Release_Label",and($B53&lt;&gt;"",countif('3) Release_Label'!$E:$E,$B53)=0),"NO CATALOG ID MATCH in Release_Label",iserror(vlookup($A53&amp;$B53,'3) Release_Label'!$D:$D&amp;'3) Release_Label'!$E:$E,1,0)),"NO UPC-CATALOG ID pair MATCH in Release_Label" )</f>
        <v/>
      </c>
      <c r="E53" s="157">
        <f t="shared" si="1"/>
        <v>1</v>
      </c>
      <c r="F53" s="8" t="s">
        <v>796</v>
      </c>
      <c r="G53" s="116"/>
      <c r="H53" s="158" t="s">
        <v>279</v>
      </c>
      <c r="J53" s="8" t="s">
        <v>180</v>
      </c>
      <c r="K53" s="159" t="s">
        <v>697</v>
      </c>
      <c r="L53" s="8" t="s">
        <v>698</v>
      </c>
      <c r="M53" s="90" t="s">
        <v>797</v>
      </c>
      <c r="N53" s="8" t="s">
        <v>700</v>
      </c>
      <c r="O53" s="20"/>
      <c r="P53" s="20"/>
      <c r="R53" s="44" t="str">
        <f t="shared" si="2"/>
        <v>insert into AudioFiles VALUES (NEWID(),'BKTOK2300029.flac', '.flac', getdate(), null, 0, null, 'https://www.dropbox.com/scl/fi/5i07zr5csrldpf09u0bnf/Maldi-es-V-o-Queimar-656464772467.flac?rlkey=txaz5o6vyn3edhfs71zh3xmvp&amp;st=aqkcyy3a&amp;dl=1', 0, null, null, null, null)</v>
      </c>
      <c r="S53" s="44" t="str">
        <f>"Insert into Tracks VALUES(N'"&amp;SUBSTITUTE(trim(H53),"'","''")&amp;"', 371631, "&amp;if(not(ISBLANK(A53)),"(select LabelId from Releases where UPC="&amp;A53&amp;" and EnterpriseId="&amp;EntId&amp;")","(select LabelId from Releases where Catalog='"&amp;SUBSTITUTE(trim(B53),"'","''")&amp;"' and EnterpriseId="&amp;EntId&amp;")")&amp;", "&amp;if(F53="", "null", "'"&amp;F53&amp;"'")&amp;", "&amp;if(I53="", "null","N'"&amp;SUBSTITUTE(trim(I53),"'","''")&amp;"'")&amp;", null, null, "&amp;if(G53="", "null","'"&amp;SUBSTITUTE(trim(G53),"'","''")&amp;"'")&amp;", null, null, null, "&amp;if(M53="","null",if(G53="","(select AudioId from AudioFiles where Filename='"&amp;F53&amp;".wav' and ExternalUrl='"&amp;SUBSTITUTE(trim(M53),"'","''")&amp;"' and IsDownloadedFromExternalUrl=0)","(select AudioId from AudioFiles where Filename='"&amp;G53&amp;".wav' and ExternalUrl='"&amp;SUBSTITUTE(trim(M53),"'","''")&amp;"' and IsDownloadedFromExternalUrl=0)"))&amp;", null, null, null, (select min(LanguageId) from Languages where LanguageName='"&amp;J53&amp;"' and IsValidMetadataLanguage=1), null, "&amp;if(K53="YES", 1,0)&amp;", getdate(), (select CreatedBy from Enterprises where EnterpriseId="&amp;EntId&amp;"), null, '34F4C88E-B410-461E-AD75-6C01536FDCD3', null, 0, null, null, null, null, "&amp;if(M53="","null",if(G53="","(select AudioId from AudioFiles where Filename='"&amp;F53&amp;".flac' and ExternalUrl='"&amp;SUBSTITUTE(trim(M53),"'","''")&amp;"' and IsDownloadedFromExternalUrl=0)","(select AudioId from AudioFiles where Filename='"&amp;G53&amp;".flac' and ExternalUrl='"&amp;SUBSTITUTE(trim(M53),"'","''")&amp;"' and IsDownloadedFromExternalUrl=0)"))&amp;", null, null, null, null, null, "&amp;if(not(ISBLANK(A53)),"(select PrimaryMusicStyleId from Releases where UPC="&amp;A53&amp;" and EnterpriseId="&amp;EntId&amp;")","(select PrimaryMusicStyleId from Releases where Catalog='"&amp;SUBSTITUTE(trim(B53),"'","''")&amp;"' and EnterpriseId="&amp;EntId&amp;")")&amp;", "&amp;if(not(ISBLANK(A53)),"(select SecondaryMusicStyleId from Releases where UPC="&amp;A53&amp;" and EnterpriseId="&amp;EntId&amp;")","(select SecondaryMusicStyleId from Releases where Catalog='"&amp;SUBSTITUTE(trim(B53),"'","''")&amp;"' and EnterpriseId="&amp;EntId&amp;")")&amp;", "&amp;IF(O53="","null",O53)&amp;", 0, null, (select id from internal_TrackTypes where description='"&amp;L53&amp;"'), null, null, null, null, (NEXT VALUE FOR [AssetIdSequence]), null, "&amp;TenantId&amp;", "&amp;EntId&amp;", "&amp;if(F53&lt;&gt;"",countif(F$5:F53,F53),countif(G$5:G53,G53))&amp;"); 
insert into Releases_Tracks values ( (select ReleaseId from Releases where "&amp;if(not(ISBLANK(A53)),"UPC="&amp;A53,"Catalog='"&amp;SUBSTITUTE(trim(B53),"'","''")&amp;"'")&amp;" and EnterpriseId="&amp;EntId&amp;"), (select max(TrackId) from Tracks where "&amp;if(trim(G53)="","ISRC='"&amp;F53&amp;"'","TrackVendorId='"&amp;SUBSTITUTE(trim(G53),"'","''")&amp;"'") &amp;" and EnterpriseId="&amp;EntId&amp;"), "&amp;E53&amp;", (NEXT VALUE FOR [AssetIdSequence]), null);
update Releases_Tracks set RevelatorExternalUsageTrackId=AssetId where TrackId=(select max(TrackId) from Tracks where "&amp;IF(F53="","TrackVendorId='"&amp;G53&amp;"'","ISRC='"&amp;F53&amp;"'")&amp;" and EnterpriseId="&amp;EntId&amp;");
Insert into TrackRecordingVersions values ((select max(TrackId) from Tracks where "&amp;IF(F53="","TrackVendorId='"&amp;G53&amp;"'","ISRC='"&amp;F53&amp;"'")&amp;" and EnterpriseId="&amp;EntId&amp;"),  "&amp;IF(F53="","null","'"&amp;F53&amp;"'")&amp;", 1, getdate());
Insert into TrackRecordingVersionsAudioFiles values ((select max(TrackRecordingVersionId) from TrackRecordingVersions where TrackId in (select max(TrackId) from Tracks where "&amp;IF(F53="","TrackVendorId='"&amp;G53&amp;"'","ISRC='"&amp;F53&amp;"'")&amp;" and EnterpriseId="&amp;EntId&amp;")), "&amp;if(M53="","null",if(G53="","(select AudioId from AudioFiles where Filename='"&amp;F53&amp;"."&amp;N53&amp;"' and ExternalUrl='"&amp;SUBSTITUTE(trim(M53),"'","''")&amp;"' and IsDownloadedFromExternalUrl=0)","(select AudioId from AudioFiles where Filename='"&amp;G53&amp;"."&amp;N53&amp;"' and ExternalUrl='"&amp;SUBSTITUTE(trim(M53),"'","''")&amp;"' and IsDownloadedFromExternalUrl=0)"))&amp;", "&amp;IFS(N53="","null",N53="wav","1",N53="flac","2")&amp;");
Insert into Track_TrackProperties values ((select max(TrackId) from Tracks where "&amp;IF(F53="","TrackVendorId='"&amp;G53&amp;"'","ISRC='"&amp;F53&amp;"'")&amp;" and EnterpriseId="&amp;EntId&amp;"),1);"</f>
        <v>Insert into Tracks VALUES(N'Maldições Vão Queimar', 371631, (select LabelId from Releases where UPC=656464772467 and EnterpriseId=647322), 'BKTOK2300029', null, null, null, null, null, null, null, (select AudioId from AudioFiles where Filename='BKTOK2300029.wav' and ExternalUrl='https://www.dropbox.com/scl/fi/5i07zr5csrldpf09u0bnf/Maldi-es-V-o-Queimar-656464772467.flac?rlkey=txaz5o6vyn3edhfs71zh3xmvp&amp;st=aqkcyy3a&amp;dl=1'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Filename='BKTOK2300029.flac' and ExternalUrl='https://www.dropbox.com/scl/fi/5i07zr5csrldpf09u0bnf/Maldi-es-V-o-Queimar-656464772467.flac?rlkey=txaz5o6vyn3edhfs71zh3xmvp&amp;st=aqkcyy3a&amp;dl=1' and IsDownloadedFromExternalUrl=0), null, null, null, null, null, (select PrimaryMusicStyleId from Releases where UPC=656464772467 and EnterpriseId=647322), (select SecondaryMusicStyleId from Releases where UPC=656464772467 and EnterpriseId=647322), null, 0, null, (select id from internal_TrackTypes where description='Original'), null, null, null, null, (NEXT VALUE FOR [AssetIdSequence]), null, 645898, 647322, 1); 
insert into Releases_Tracks values ( (select ReleaseId from Releases where UPC=656464772467 and EnterpriseId=647322), (select max(TrackId) from Tracks where ISRC='BKTOK2300029' and EnterpriseId=647322), 1, (NEXT VALUE FOR [AssetIdSequence]), null);
update Releases_Tracks set RevelatorExternalUsageTrackId=AssetId where TrackId=(select max(TrackId) from Tracks where ISRC='BKTOK2300029' and EnterpriseId=647322);
Insert into TrackRecordingVersions values ((select max(TrackId) from Tracks where ISRC='BKTOK2300029' and EnterpriseId=647322),  'BKTOK2300029', 1, getdate());
Insert into TrackRecordingVersionsAudioFiles values ((select max(TrackRecordingVersionId) from TrackRecordingVersions where TrackId in (select max(TrackId) from Tracks where ISRC='BKTOK2300029' and EnterpriseId=647322)), (select AudioId from AudioFiles where Filename='BKTOK2300029.flac' and ExternalUrl='https://www.dropbox.com/scl/fi/5i07zr5csrldpf09u0bnf/Maldi-es-V-o-Queimar-656464772467.flac?rlkey=txaz5o6vyn3edhfs71zh3xmvp&amp;st=aqkcyy3a&amp;dl=1' and IsDownloadedFromExternalUrl=0), 2);
Insert into Track_TrackProperties values ((select max(TrackId) from Tracks where ISRC='BKTOK2300029' and EnterpriseId=647322),1);</v>
      </c>
      <c r="U53" s="28" t="str">
        <f>VLOOKUP(F53,'6) Track_Artist(s)'!A:A,1,0)</f>
        <v>BKTOK2300029</v>
      </c>
    </row>
    <row r="54">
      <c r="A54" s="156">
        <v>6.56464820731E11</v>
      </c>
      <c r="B54" s="116"/>
      <c r="C54" s="143" t="str">
        <f t="array" ref="C54">ifs(and(isblank($A54),isblank($B54)),"", not(iserror(vlookup($A54&amp;$B54,'3) Release_Label'!$D:$D&amp;'3) Release_Label'!$E:$E,1,0))),vlookup($A54&amp;$B54,{'3) Release_Label'!$D:$D&amp;'3) Release_Label'!$E:$E,'3) Release_Label'!$F:$F},2,0), or(and(not(isblank($B54)),$B54=$B53,$A54&lt;&gt;$A53),and(not(isblank($A54)),$A54=$A53,$B54&lt;&gt;$B53)),"ID LISTS UNALIGNED",and($A54&lt;&gt;"",countif('3) Release_Label'!$D:$D,$A54)=0),"NO UPC MATCH in Release_Label",and($B54&lt;&gt;"",countif('3) Release_Label'!$E:$E,$B54)=0),"NO CATALOG ID MATCH in Release_Label",iserror(vlookup($A54&amp;$B54,'3) Release_Label'!$D:$D&amp;'3) Release_Label'!$E:$E,1,0)),"NO UPC-CATALOG ID pair MATCH in Release_Label" )</f>
        <v>Skin Sayajin</v>
      </c>
      <c r="D54" s="143" t="str">
        <f t="array" ref="D54">ifs(and(isblank($A54),isblank($B54)),"", not(iserror(vlookup($A54&amp;$B54,'3) Release_Label'!$D:$D&amp;'3) Release_Label'!$E:$E,1,0))),vlookup($A54&amp;$B54,{'3) Release_Label'!$D:$D&amp;'3) Release_Label'!$E:$E,'3) Release_Label'!$H:$H},2,0), or(and(not(isblank($B54)),$B54=$B53,$A54&lt;&gt;$A53),and(not(isblank($A54)),$A54=$A53,$B54&lt;&gt;$B53)),"ID LISTS UNALIGNED",and($A54&lt;&gt;"",countif('3) Release_Label'!$D:$D,$A54)=0),"NO UPC MATCH in Release_Label",and($B54&lt;&gt;"",countif('3) Release_Label'!$E:$E,$B54)=0),"NO CATALOG ID MATCH in Release_Label",iserror(vlookup($A54&amp;$B54,'3) Release_Label'!$D:$D&amp;'3) Release_Label'!$E:$E,1,0)),"NO UPC-CATALOG ID pair MATCH in Release_Label" )</f>
        <v/>
      </c>
      <c r="E54" s="157">
        <f t="shared" si="1"/>
        <v>1</v>
      </c>
      <c r="F54" s="8" t="s">
        <v>798</v>
      </c>
      <c r="G54" s="116"/>
      <c r="H54" s="158" t="s">
        <v>281</v>
      </c>
      <c r="J54" s="8" t="s">
        <v>180</v>
      </c>
      <c r="K54" s="159" t="s">
        <v>706</v>
      </c>
      <c r="L54" s="8" t="s">
        <v>698</v>
      </c>
      <c r="M54" s="90" t="s">
        <v>799</v>
      </c>
      <c r="N54" s="8" t="s">
        <v>700</v>
      </c>
      <c r="O54" s="20"/>
      <c r="P54" s="20"/>
      <c r="R54" s="44" t="str">
        <f t="shared" si="2"/>
        <v>insert into AudioFiles VALUES (NEWID(),'BKTOK2300030.flac', '.flac', getdate(), null, 0, null, 'https://www.dropbox.com/scl/fi/g61twbwqgpu9uwn9t0sd1/Skin-Sayajin-656464820731.flac?rlkey=lnich0uvrt2s2ebnzurly9oeo&amp;st=ruim0m2e&amp;dl=1', 0, null, null, null, null)</v>
      </c>
      <c r="S54" s="44" t="str">
        <f>"Insert into Tracks VALUES(N'"&amp;SUBSTITUTE(trim(H54),"'","''")&amp;"', 371631, "&amp;if(not(ISBLANK(A54)),"(select LabelId from Releases where UPC="&amp;A54&amp;" and EnterpriseId="&amp;EntId&amp;")","(select LabelId from Releases where Catalog='"&amp;SUBSTITUTE(trim(B54),"'","''")&amp;"' and EnterpriseId="&amp;EntId&amp;")")&amp;", "&amp;if(F54="", "null", "'"&amp;F54&amp;"'")&amp;", "&amp;if(I54="", "null","N'"&amp;SUBSTITUTE(trim(I54),"'","''")&amp;"'")&amp;", null, null, "&amp;if(G54="", "null","'"&amp;SUBSTITUTE(trim(G54),"'","''")&amp;"'")&amp;", null, null, null, "&amp;if(M54="","null",if(G54="","(select AudioId from AudioFiles where Filename='"&amp;F54&amp;".wav' and ExternalUrl='"&amp;SUBSTITUTE(trim(M54),"'","''")&amp;"' and IsDownloadedFromExternalUrl=0)","(select AudioId from AudioFiles where Filename='"&amp;G54&amp;".wav' and ExternalUrl='"&amp;SUBSTITUTE(trim(M54),"'","''")&amp;"' and IsDownloadedFromExternalUrl=0)"))&amp;", null, null, null, (select min(LanguageId) from Languages where LanguageName='"&amp;J54&amp;"' and IsValidMetadataLanguage=1), null, "&amp;if(K54="YES", 1,0)&amp;", getdate(), (select CreatedBy from Enterprises where EnterpriseId="&amp;EntId&amp;"), null, '34F4C88E-B410-461E-AD75-6C01536FDCD3', null, 0, null, null, null, null, "&amp;if(M54="","null",if(G54="","(select AudioId from AudioFiles where Filename='"&amp;F54&amp;".flac' and ExternalUrl='"&amp;SUBSTITUTE(trim(M54),"'","''")&amp;"' and IsDownloadedFromExternalUrl=0)","(select AudioId from AudioFiles where Filename='"&amp;G54&amp;".flac' and ExternalUrl='"&amp;SUBSTITUTE(trim(M54),"'","''")&amp;"' and IsDownloadedFromExternalUrl=0)"))&amp;", null, null, null, null, null, "&amp;if(not(ISBLANK(A54)),"(select PrimaryMusicStyleId from Releases where UPC="&amp;A54&amp;" and EnterpriseId="&amp;EntId&amp;")","(select PrimaryMusicStyleId from Releases where Catalog='"&amp;SUBSTITUTE(trim(B54),"'","''")&amp;"' and EnterpriseId="&amp;EntId&amp;")")&amp;", "&amp;if(not(ISBLANK(A54)),"(select SecondaryMusicStyleId from Releases where UPC="&amp;A54&amp;" and EnterpriseId="&amp;EntId&amp;")","(select SecondaryMusicStyleId from Releases where Catalog='"&amp;SUBSTITUTE(trim(B54),"'","''")&amp;"' and EnterpriseId="&amp;EntId&amp;")")&amp;", "&amp;IF(O54="","null",O54)&amp;", 0, null, (select id from internal_TrackTypes where description='"&amp;L54&amp;"'), null, null, null, null, (NEXT VALUE FOR [AssetIdSequence]), null, "&amp;TenantId&amp;", "&amp;EntId&amp;", "&amp;if(F54&lt;&gt;"",countif(F$5:F54,F54),countif(G$5:G54,G54))&amp;"); 
insert into Releases_Tracks values ( (select ReleaseId from Releases where "&amp;if(not(ISBLANK(A54)),"UPC="&amp;A54,"Catalog='"&amp;SUBSTITUTE(trim(B54),"'","''")&amp;"'")&amp;" and EnterpriseId="&amp;EntId&amp;"), (select max(TrackId) from Tracks where "&amp;if(trim(G54)="","ISRC='"&amp;F54&amp;"'","TrackVendorId='"&amp;SUBSTITUTE(trim(G54),"'","''")&amp;"'") &amp;" and EnterpriseId="&amp;EntId&amp;"), "&amp;E54&amp;", (NEXT VALUE FOR [AssetIdSequence]), null);
update Releases_Tracks set RevelatorExternalUsageTrackId=AssetId where TrackId=(select max(TrackId) from Tracks where "&amp;IF(F54="","TrackVendorId='"&amp;G54&amp;"'","ISRC='"&amp;F54&amp;"'")&amp;" and EnterpriseId="&amp;EntId&amp;");
Insert into TrackRecordingVersions values ((select max(TrackId) from Tracks where "&amp;IF(F54="","TrackVendorId='"&amp;G54&amp;"'","ISRC='"&amp;F54&amp;"'")&amp;" and EnterpriseId="&amp;EntId&amp;"),  "&amp;IF(F54="","null","'"&amp;F54&amp;"'")&amp;", 1, getdate());
Insert into TrackRecordingVersionsAudioFiles values ((select max(TrackRecordingVersionId) from TrackRecordingVersions where TrackId in (select max(TrackId) from Tracks where "&amp;IF(F54="","TrackVendorId='"&amp;G54&amp;"'","ISRC='"&amp;F54&amp;"'")&amp;" and EnterpriseId="&amp;EntId&amp;")), "&amp;if(M54="","null",if(G54="","(select AudioId from AudioFiles where Filename='"&amp;F54&amp;"."&amp;N54&amp;"' and ExternalUrl='"&amp;SUBSTITUTE(trim(M54),"'","''")&amp;"' and IsDownloadedFromExternalUrl=0)","(select AudioId from AudioFiles where Filename='"&amp;G54&amp;"."&amp;N54&amp;"' and ExternalUrl='"&amp;SUBSTITUTE(trim(M54),"'","''")&amp;"' and IsDownloadedFromExternalUrl=0)"))&amp;", "&amp;IFS(N54="","null",N54="wav","1",N54="flac","2")&amp;");
Insert into Track_TrackProperties values ((select max(TrackId) from Tracks where "&amp;IF(F54="","TrackVendorId='"&amp;G54&amp;"'","ISRC='"&amp;F54&amp;"'")&amp;" and EnterpriseId="&amp;EntId&amp;"),1);"</f>
        <v>Insert into Tracks VALUES(N'Skin Sayajin', 371631, (select LabelId from Releases where UPC=656464820731 and EnterpriseId=647322), 'BKTOK2300030', null, null, null, null, null, null, null, (select AudioId from AudioFiles where Filename='BKTOK2300030.wav' and ExternalUrl='https://www.dropbox.com/scl/fi/g61twbwqgpu9uwn9t0sd1/Skin-Sayajin-656464820731.flac?rlkey=lnich0uvrt2s2ebnzurly9oeo&amp;st=ruim0m2e&amp;dl=1'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Filename='BKTOK2300030.flac' and ExternalUrl='https://www.dropbox.com/scl/fi/g61twbwqgpu9uwn9t0sd1/Skin-Sayajin-656464820731.flac?rlkey=lnich0uvrt2s2ebnzurly9oeo&amp;st=ruim0m2e&amp;dl=1' and IsDownloadedFromExternalUrl=0), null, null, null, null, null, (select PrimaryMusicStyleId from Releases where UPC=656464820731 and EnterpriseId=647322), (select SecondaryMusicStyleId from Releases where UPC=656464820731 and EnterpriseId=647322), null, 0, null, (select id from internal_TrackTypes where description='Original'), null, null, null, null, (NEXT VALUE FOR [AssetIdSequence]), null, 645898, 647322, 1); 
insert into Releases_Tracks values ( (select ReleaseId from Releases where UPC=656464820731 and EnterpriseId=647322), (select max(TrackId) from Tracks where ISRC='BKTOK2300030' and EnterpriseId=647322), 1, (NEXT VALUE FOR [AssetIdSequence]), null);
update Releases_Tracks set RevelatorExternalUsageTrackId=AssetId where TrackId=(select max(TrackId) from Tracks where ISRC='BKTOK2300030' and EnterpriseId=647322);
Insert into TrackRecordingVersions values ((select max(TrackId) from Tracks where ISRC='BKTOK2300030' and EnterpriseId=647322),  'BKTOK2300030', 1, getdate());
Insert into TrackRecordingVersionsAudioFiles values ((select max(TrackRecordingVersionId) from TrackRecordingVersions where TrackId in (select max(TrackId) from Tracks where ISRC='BKTOK2300030' and EnterpriseId=647322)), (select AudioId from AudioFiles where Filename='BKTOK2300030.flac' and ExternalUrl='https://www.dropbox.com/scl/fi/g61twbwqgpu9uwn9t0sd1/Skin-Sayajin-656464820731.flac?rlkey=lnich0uvrt2s2ebnzurly9oeo&amp;st=ruim0m2e&amp;dl=1' and IsDownloadedFromExternalUrl=0), 2);
Insert into Track_TrackProperties values ((select max(TrackId) from Tracks where ISRC='BKTOK2300030' and EnterpriseId=647322),1);</v>
      </c>
      <c r="U54" s="28" t="str">
        <f>VLOOKUP(F54,'6) Track_Artist(s)'!A:A,1,0)</f>
        <v>BKTOK2300030</v>
      </c>
    </row>
    <row r="55">
      <c r="A55" s="156">
        <v>6.56464987823E11</v>
      </c>
      <c r="B55" s="116"/>
      <c r="C55" s="143" t="str">
        <f t="array" ref="C55">ifs(and(isblank($A55),isblank($B55)),"", not(iserror(vlookup($A55&amp;$B55,'3) Release_Label'!$D:$D&amp;'3) Release_Label'!$E:$E,1,0))),vlookup($A55&amp;$B55,{'3) Release_Label'!$D:$D&amp;'3) Release_Label'!$E:$E,'3) Release_Label'!$F:$F},2,0), or(and(not(isblank($B55)),$B55=#REF!,$A55&lt;&gt;#REF!),and(not(isblank($A55)),$A55=#REF!,$B55&lt;&gt;#REF!)),"ID LISTS UNALIGNED",and($A55&lt;&gt;"",countif('3) Release_Label'!$D:$D,$A55)=0),"NO UPC MATCH in Release_Label",and($B55&lt;&gt;"",countif('3) Release_Label'!$E:$E,$B55)=0),"NO CATALOG ID MATCH in Release_Label",iserror(vlookup($A55&amp;$B55,'3) Release_Label'!$D:$D&amp;'3) Release_Label'!$E:$E,1,0)),"NO UPC-CATALOG ID pair MATCH in Release_Label" )</f>
        <v>King Player (Kaiser)</v>
      </c>
      <c r="D55" s="143" t="str">
        <f t="array" ref="D55">ifs(and(isblank($A55),isblank($B55)),"", not(iserror(vlookup($A55&amp;$B55,'3) Release_Label'!$D:$D&amp;'3) Release_Label'!$E:$E,1,0))),vlookup($A55&amp;$B55,{'3) Release_Label'!$D:$D&amp;'3) Release_Label'!$E:$E,'3) Release_Label'!$H:$H},2,0), or(and(not(isblank($B55)),$B55=#REF!,$A55&lt;&gt;#REF!),and(not(isblank($A55)),$A55=#REF!,$B55&lt;&gt;#REF!)),"ID LISTS UNALIGNED",and($A55&lt;&gt;"",countif('3) Release_Label'!$D:$D,$A55)=0),"NO UPC MATCH in Release_Label",and($B55&lt;&gt;"",countif('3) Release_Label'!$E:$E,$B55)=0),"NO CATALOG ID MATCH in Release_Label",iserror(vlookup($A55&amp;$B55,'3) Release_Label'!$D:$D&amp;'3) Release_Label'!$E:$E,1,0)),"NO UPC-CATALOG ID pair MATCH in Release_Label" )</f>
        <v/>
      </c>
      <c r="E55" s="157">
        <f t="shared" si="1"/>
        <v>1</v>
      </c>
      <c r="F55" s="8" t="s">
        <v>800</v>
      </c>
      <c r="G55" s="116"/>
      <c r="H55" s="158" t="s">
        <v>283</v>
      </c>
      <c r="J55" s="8" t="s">
        <v>180</v>
      </c>
      <c r="K55" s="159" t="s">
        <v>697</v>
      </c>
      <c r="L55" s="8" t="s">
        <v>698</v>
      </c>
      <c r="M55" s="90" t="s">
        <v>801</v>
      </c>
      <c r="N55" s="8" t="s">
        <v>700</v>
      </c>
      <c r="O55" s="20"/>
      <c r="P55" s="20"/>
      <c r="R55" s="44" t="str">
        <f t="shared" si="2"/>
        <v>insert into AudioFiles VALUES (NEWID(),'QZMZ92399747.flac', '.flac', getdate(), null, 0, null, 'https://www.dropbox.com/scl/fi/lwfz6cb6tn8yvsgox563x/King-Player-Kaiser-656464987823.flac?rlkey=fdk337n1h31f942y8u605xpgg&amp;st=gkgtotta&amp;dl=1', 0, null, null, null, null)</v>
      </c>
      <c r="S55" s="44" t="str">
        <f>"Insert into Tracks VALUES(N'"&amp;SUBSTITUTE(trim(H55),"'","''")&amp;"', 371631, "&amp;if(not(ISBLANK(A55)),"(select LabelId from Releases where UPC="&amp;A55&amp;" and EnterpriseId="&amp;EntId&amp;")","(select LabelId from Releases where Catalog='"&amp;SUBSTITUTE(trim(B55),"'","''")&amp;"' and EnterpriseId="&amp;EntId&amp;")")&amp;", "&amp;if(F55="", "null", "'"&amp;F55&amp;"'")&amp;", "&amp;if(I55="", "null","N'"&amp;SUBSTITUTE(trim(I55),"'","''")&amp;"'")&amp;", null, null, "&amp;if(G55="", "null","'"&amp;SUBSTITUTE(trim(G55),"'","''")&amp;"'")&amp;", null, null, null, "&amp;if(M55="","null",if(G55="","(select AudioId from AudioFiles where Filename='"&amp;F55&amp;".wav' and ExternalUrl='"&amp;SUBSTITUTE(trim(M55),"'","''")&amp;"' and IsDownloadedFromExternalUrl=0)","(select AudioId from AudioFiles where Filename='"&amp;G55&amp;".wav' and ExternalUrl='"&amp;SUBSTITUTE(trim(M55),"'","''")&amp;"' and IsDownloadedFromExternalUrl=0)"))&amp;", null, null, null, (select min(LanguageId) from Languages where LanguageName='"&amp;J55&amp;"' and IsValidMetadataLanguage=1), null, "&amp;if(K55="YES", 1,0)&amp;", getdate(), (select CreatedBy from Enterprises where EnterpriseId="&amp;EntId&amp;"), null, '34F4C88E-B410-461E-AD75-6C01536FDCD3', null, 0, null, null, null, null, "&amp;if(M55="","null",if(G55="","(select AudioId from AudioFiles where Filename='"&amp;F55&amp;".flac' and ExternalUrl='"&amp;SUBSTITUTE(trim(M55),"'","''")&amp;"' and IsDownloadedFromExternalUrl=0)","(select AudioId from AudioFiles where Filename='"&amp;G55&amp;".flac' and ExternalUrl='"&amp;SUBSTITUTE(trim(M55),"'","''")&amp;"' and IsDownloadedFromExternalUrl=0)"))&amp;", null, null, null, null, null, "&amp;if(not(ISBLANK(A55)),"(select PrimaryMusicStyleId from Releases where UPC="&amp;A55&amp;" and EnterpriseId="&amp;EntId&amp;")","(select PrimaryMusicStyleId from Releases where Catalog='"&amp;SUBSTITUTE(trim(B55),"'","''")&amp;"' and EnterpriseId="&amp;EntId&amp;")")&amp;", "&amp;if(not(ISBLANK(A55)),"(select SecondaryMusicStyleId from Releases where UPC="&amp;A55&amp;" and EnterpriseId="&amp;EntId&amp;")","(select SecondaryMusicStyleId from Releases where Catalog='"&amp;SUBSTITUTE(trim(B55),"'","''")&amp;"' and EnterpriseId="&amp;EntId&amp;")")&amp;", "&amp;IF(O55="","null",O55)&amp;", 0, null, (select id from internal_TrackTypes where description='"&amp;L55&amp;"'), null, null, null, null, (NEXT VALUE FOR [AssetIdSequence]), null, "&amp;TenantId&amp;", "&amp;EntId&amp;", "&amp;if(F55&lt;&gt;"",countif(F$5:F55,F55),countif(G$5:G55,G55))&amp;"); 
insert into Releases_Tracks values ( (select ReleaseId from Releases where "&amp;if(not(ISBLANK(A55)),"UPC="&amp;A55,"Catalog='"&amp;SUBSTITUTE(trim(B55),"'","''")&amp;"'")&amp;" and EnterpriseId="&amp;EntId&amp;"), (select max(TrackId) from Tracks where "&amp;if(trim(G55)="","ISRC='"&amp;F55&amp;"'","TrackVendorId='"&amp;SUBSTITUTE(trim(G55),"'","''")&amp;"'") &amp;" and EnterpriseId="&amp;EntId&amp;"), "&amp;E55&amp;", (NEXT VALUE FOR [AssetIdSequence]), null);
update Releases_Tracks set RevelatorExternalUsageTrackId=AssetId where TrackId=(select max(TrackId) from Tracks where "&amp;IF(F55="","TrackVendorId='"&amp;G55&amp;"'","ISRC='"&amp;F55&amp;"'")&amp;" and EnterpriseId="&amp;EntId&amp;");
Insert into TrackRecordingVersions values ((select max(TrackId) from Tracks where "&amp;IF(F55="","TrackVendorId='"&amp;G55&amp;"'","ISRC='"&amp;F55&amp;"'")&amp;" and EnterpriseId="&amp;EntId&amp;"),  "&amp;IF(F55="","null","'"&amp;F55&amp;"'")&amp;", 1, getdate());
Insert into TrackRecordingVersionsAudioFiles values ((select max(TrackRecordingVersionId) from TrackRecordingVersions where TrackId in (select max(TrackId) from Tracks where "&amp;IF(F55="","TrackVendorId='"&amp;G55&amp;"'","ISRC='"&amp;F55&amp;"'")&amp;" and EnterpriseId="&amp;EntId&amp;")), "&amp;if(M55="","null",if(G55="","(select AudioId from AudioFiles where Filename='"&amp;F55&amp;"."&amp;N55&amp;"' and ExternalUrl='"&amp;SUBSTITUTE(trim(M55),"'","''")&amp;"' and IsDownloadedFromExternalUrl=0)","(select AudioId from AudioFiles where Filename='"&amp;G55&amp;"."&amp;N55&amp;"' and ExternalUrl='"&amp;SUBSTITUTE(trim(M55),"'","''")&amp;"' and IsDownloadedFromExternalUrl=0)"))&amp;", "&amp;IFS(N55="","null",N55="wav","1",N55="flac","2")&amp;");
Insert into Track_TrackProperties values ((select max(TrackId) from Tracks where "&amp;IF(F55="","TrackVendorId='"&amp;G55&amp;"'","ISRC='"&amp;F55&amp;"'")&amp;" and EnterpriseId="&amp;EntId&amp;"),1);"</f>
        <v>Insert into Tracks VALUES(N'King Player (Kaiser)', 371631, (select LabelId from Releases where UPC=656464987823 and EnterpriseId=647322), 'QZMZ92399747', null, null, null, null, null, null, null, (select AudioId from AudioFiles where Filename='QZMZ92399747.wav' and ExternalUrl='https://www.dropbox.com/scl/fi/lwfz6cb6tn8yvsgox563x/King-Player-Kaiser-656464987823.flac?rlkey=fdk337n1h31f942y8u605xpgg&amp;st=gkgtotta&amp;dl=1'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Filename='QZMZ92399747.flac' and ExternalUrl='https://www.dropbox.com/scl/fi/lwfz6cb6tn8yvsgox563x/King-Player-Kaiser-656464987823.flac?rlkey=fdk337n1h31f942y8u605xpgg&amp;st=gkgtotta&amp;dl=1' and IsDownloadedFromExternalUrl=0), null, null, null, null, null, (select PrimaryMusicStyleId from Releases where UPC=656464987823 and EnterpriseId=647322), (select SecondaryMusicStyleId from Releases where UPC=656464987823 and EnterpriseId=647322), null, 0, null, (select id from internal_TrackTypes where description='Original'), null, null, null, null, (NEXT VALUE FOR [AssetIdSequence]), null, 645898, 647322, 1); 
insert into Releases_Tracks values ( (select ReleaseId from Releases where UPC=656464987823 and EnterpriseId=647322), (select max(TrackId) from Tracks where ISRC='QZMZ92399747' and EnterpriseId=647322), 1, (NEXT VALUE FOR [AssetIdSequence]), null);
update Releases_Tracks set RevelatorExternalUsageTrackId=AssetId where TrackId=(select max(TrackId) from Tracks where ISRC='QZMZ92399747' and EnterpriseId=647322);
Insert into TrackRecordingVersions values ((select max(TrackId) from Tracks where ISRC='QZMZ92399747' and EnterpriseId=647322),  'QZMZ92399747', 1, getdate());
Insert into TrackRecordingVersionsAudioFiles values ((select max(TrackRecordingVersionId) from TrackRecordingVersions where TrackId in (select max(TrackId) from Tracks where ISRC='QZMZ92399747' and EnterpriseId=647322)), (select AudioId from AudioFiles where Filename='QZMZ92399747.flac' and ExternalUrl='https://www.dropbox.com/scl/fi/lwfz6cb6tn8yvsgox563x/King-Player-Kaiser-656464987823.flac?rlkey=fdk337n1h31f942y8u605xpgg&amp;st=gkgtotta&amp;dl=1' and IsDownloadedFromExternalUrl=0), 2);
Insert into Track_TrackProperties values ((select max(TrackId) from Tracks where ISRC='QZMZ92399747' and EnterpriseId=647322),1);</v>
      </c>
      <c r="U55" s="28" t="str">
        <f>VLOOKUP(F55,'6) Track_Artist(s)'!A:A,1,0)</f>
        <v>QZMZ92399747</v>
      </c>
    </row>
    <row r="56">
      <c r="A56" s="156">
        <v>7.07331676521E11</v>
      </c>
      <c r="B56" s="116"/>
      <c r="C56" s="143" t="str">
        <f t="array" ref="C56">ifs(and(isblank($A56),isblank($B56)),"", not(iserror(vlookup($A56&amp;$B56,'3) Release_Label'!$D:$D&amp;'3) Release_Label'!$E:$E,1,0))),vlookup($A56&amp;$B56,{'3) Release_Label'!$D:$D&amp;'3) Release_Label'!$E:$E,'3) Release_Label'!$F:$F},2,0), or(and(not(isblank($B56)),$B56=#REF!,$A56&lt;&gt;#REF!),and(not(isblank($A56)),$A56=#REF!,$B56&lt;&gt;#REF!)),"ID LISTS UNALIGNED",and($A56&lt;&gt;"",countif('3) Release_Label'!$D:$D,$A56)=0),"NO UPC MATCH in Release_Label",and($B56&lt;&gt;"",countif('3) Release_Label'!$E:$E,$B56)=0),"NO CATALOG ID MATCH in Release_Label",iserror(vlookup($A56&amp;$B56,'3) Release_Label'!$D:$D&amp;'3) Release_Label'!$E:$E,1,0)),"NO UPC-CATALOG ID pair MATCH in Release_Label" )</f>
        <v>Punch</v>
      </c>
      <c r="D56" s="143" t="str">
        <f t="array" ref="D56">ifs(and(isblank($A56),isblank($B56)),"", not(iserror(vlookup($A56&amp;$B56,'3) Release_Label'!$D:$D&amp;'3) Release_Label'!$E:$E,1,0))),vlookup($A56&amp;$B56,{'3) Release_Label'!$D:$D&amp;'3) Release_Label'!$E:$E,'3) Release_Label'!$H:$H},2,0), or(and(not(isblank($B56)),$B56=#REF!,$A56&lt;&gt;#REF!),and(not(isblank($A56)),$A56=#REF!,$B56&lt;&gt;#REF!)),"ID LISTS UNALIGNED",and($A56&lt;&gt;"",countif('3) Release_Label'!$D:$D,$A56)=0),"NO UPC MATCH in Release_Label",and($B56&lt;&gt;"",countif('3) Release_Label'!$E:$E,$B56)=0),"NO CATALOG ID MATCH in Release_Label",iserror(vlookup($A56&amp;$B56,'3) Release_Label'!$D:$D&amp;'3) Release_Label'!$E:$E,1,0)),"NO UPC-CATALOG ID pair MATCH in Release_Label" )</f>
        <v/>
      </c>
      <c r="E56" s="157">
        <f t="shared" si="1"/>
        <v>1</v>
      </c>
      <c r="F56" s="8" t="s">
        <v>802</v>
      </c>
      <c r="G56" s="116"/>
      <c r="H56" s="158" t="s">
        <v>285</v>
      </c>
      <c r="J56" s="8" t="s">
        <v>180</v>
      </c>
      <c r="K56" s="159" t="s">
        <v>697</v>
      </c>
      <c r="L56" s="8" t="s">
        <v>698</v>
      </c>
      <c r="M56" s="90" t="s">
        <v>803</v>
      </c>
      <c r="N56" s="8" t="s">
        <v>700</v>
      </c>
      <c r="O56" s="20"/>
      <c r="P56" s="20"/>
      <c r="R56" s="44" t="str">
        <f t="shared" si="2"/>
        <v>insert into AudioFiles VALUES (NEWID(),'QZNJV2325707.flac', '.flac', getdate(), null, 0, null, 'https://www.dropbox.com/scl/fi/6d8y7qm23jhqzicmtszk3/Punch-707331676521.flac?rlkey=g5srvr8iikx5bwsrj003ou261&amp;st=u3mor9i7&amp;dl=1', 0, null, null, null, null)</v>
      </c>
      <c r="S56" s="44" t="str">
        <f>"Insert into Tracks VALUES(N'"&amp;SUBSTITUTE(trim(H56),"'","''")&amp;"', 371631, "&amp;if(not(ISBLANK(A56)),"(select LabelId from Releases where UPC="&amp;A56&amp;" and EnterpriseId="&amp;EntId&amp;")","(select LabelId from Releases where Catalog='"&amp;SUBSTITUTE(trim(B56),"'","''")&amp;"' and EnterpriseId="&amp;EntId&amp;")")&amp;", "&amp;if(F56="", "null", "'"&amp;F56&amp;"'")&amp;", "&amp;if(I56="", "null","N'"&amp;SUBSTITUTE(trim(I56),"'","''")&amp;"'")&amp;", null, null, "&amp;if(G56="", "null","'"&amp;SUBSTITUTE(trim(G56),"'","''")&amp;"'")&amp;", null, null, null, "&amp;if(M56="","null",if(G56="","(select AudioId from AudioFiles where Filename='"&amp;F56&amp;".wav' and ExternalUrl='"&amp;SUBSTITUTE(trim(M56),"'","''")&amp;"' and IsDownloadedFromExternalUrl=0)","(select AudioId from AudioFiles where Filename='"&amp;G56&amp;".wav' and ExternalUrl='"&amp;SUBSTITUTE(trim(M56),"'","''")&amp;"' and IsDownloadedFromExternalUrl=0)"))&amp;", null, null, null, (select min(LanguageId) from Languages where LanguageName='"&amp;J56&amp;"' and IsValidMetadataLanguage=1), null, "&amp;if(K56="YES", 1,0)&amp;", getdate(), (select CreatedBy from Enterprises where EnterpriseId="&amp;EntId&amp;"), null, '34F4C88E-B410-461E-AD75-6C01536FDCD3', null, 0, null, null, null, null, "&amp;if(M56="","null",if(G56="","(select AudioId from AudioFiles where Filename='"&amp;F56&amp;".flac' and ExternalUrl='"&amp;SUBSTITUTE(trim(M56),"'","''")&amp;"' and IsDownloadedFromExternalUrl=0)","(select AudioId from AudioFiles where Filename='"&amp;G56&amp;".flac' and ExternalUrl='"&amp;SUBSTITUTE(trim(M56),"'","''")&amp;"' and IsDownloadedFromExternalUrl=0)"))&amp;", null, null, null, null, null, "&amp;if(not(ISBLANK(A56)),"(select PrimaryMusicStyleId from Releases where UPC="&amp;A56&amp;" and EnterpriseId="&amp;EntId&amp;")","(select PrimaryMusicStyleId from Releases where Catalog='"&amp;SUBSTITUTE(trim(B56),"'","''")&amp;"' and EnterpriseId="&amp;EntId&amp;")")&amp;", "&amp;if(not(ISBLANK(A56)),"(select SecondaryMusicStyleId from Releases where UPC="&amp;A56&amp;" and EnterpriseId="&amp;EntId&amp;")","(select SecondaryMusicStyleId from Releases where Catalog='"&amp;SUBSTITUTE(trim(B56),"'","''")&amp;"' and EnterpriseId="&amp;EntId&amp;")")&amp;", "&amp;IF(O56="","null",O56)&amp;", 0, null, (select id from internal_TrackTypes where description='"&amp;L56&amp;"'), null, null, null, null, (NEXT VALUE FOR [AssetIdSequence]), null, "&amp;TenantId&amp;", "&amp;EntId&amp;", "&amp;if(F56&lt;&gt;"",countif(F$5:F56,F56),countif(G$5:G56,G56))&amp;"); 
insert into Releases_Tracks values ( (select ReleaseId from Releases where "&amp;if(not(ISBLANK(A56)),"UPC="&amp;A56,"Catalog='"&amp;SUBSTITUTE(trim(B56),"'","''")&amp;"'")&amp;" and EnterpriseId="&amp;EntId&amp;"), (select max(TrackId) from Tracks where "&amp;if(trim(G56)="","ISRC='"&amp;F56&amp;"'","TrackVendorId='"&amp;SUBSTITUTE(trim(G56),"'","''")&amp;"'") &amp;" and EnterpriseId="&amp;EntId&amp;"), "&amp;E56&amp;", (NEXT VALUE FOR [AssetIdSequence]), null);
update Releases_Tracks set RevelatorExternalUsageTrackId=AssetId where TrackId=(select max(TrackId) from Tracks where "&amp;IF(F56="","TrackVendorId='"&amp;G56&amp;"'","ISRC='"&amp;F56&amp;"'")&amp;" and EnterpriseId="&amp;EntId&amp;");
Insert into TrackRecordingVersions values ((select max(TrackId) from Tracks where "&amp;IF(F56="","TrackVendorId='"&amp;G56&amp;"'","ISRC='"&amp;F56&amp;"'")&amp;" and EnterpriseId="&amp;EntId&amp;"),  "&amp;IF(F56="","null","'"&amp;F56&amp;"'")&amp;", 1, getdate());
Insert into TrackRecordingVersionsAudioFiles values ((select max(TrackRecordingVersionId) from TrackRecordingVersions where TrackId in (select max(TrackId) from Tracks where "&amp;IF(F56="","TrackVendorId='"&amp;G56&amp;"'","ISRC='"&amp;F56&amp;"'")&amp;" and EnterpriseId="&amp;EntId&amp;")), "&amp;if(M56="","null",if(G56="","(select AudioId from AudioFiles where Filename='"&amp;F56&amp;"."&amp;N56&amp;"' and ExternalUrl='"&amp;SUBSTITUTE(trim(M56),"'","''")&amp;"' and IsDownloadedFromExternalUrl=0)","(select AudioId from AudioFiles where Filename='"&amp;G56&amp;"."&amp;N56&amp;"' and ExternalUrl='"&amp;SUBSTITUTE(trim(M56),"'","''")&amp;"' and IsDownloadedFromExternalUrl=0)"))&amp;", "&amp;IFS(N56="","null",N56="wav","1",N56="flac","2")&amp;");
Insert into Track_TrackProperties values ((select max(TrackId) from Tracks where "&amp;IF(F56="","TrackVendorId='"&amp;G56&amp;"'","ISRC='"&amp;F56&amp;"'")&amp;" and EnterpriseId="&amp;EntId&amp;"),1);"</f>
        <v>Insert into Tracks VALUES(N'Punch', 371631, (select LabelId from Releases where UPC=707331676521 and EnterpriseId=647322), 'QZNJV2325707', null, null, null, null, null, null, null, (select AudioId from AudioFiles where Filename='QZNJV2325707.wav' and ExternalUrl='https://www.dropbox.com/scl/fi/6d8y7qm23jhqzicmtszk3/Punch-707331676521.flac?rlkey=g5srvr8iikx5bwsrj003ou261&amp;st=u3mor9i7&amp;dl=1'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Filename='QZNJV2325707.flac' and ExternalUrl='https://www.dropbox.com/scl/fi/6d8y7qm23jhqzicmtszk3/Punch-707331676521.flac?rlkey=g5srvr8iikx5bwsrj003ou261&amp;st=u3mor9i7&amp;dl=1' and IsDownloadedFromExternalUrl=0), null, null, null, null, null, (select PrimaryMusicStyleId from Releases where UPC=707331676521 and EnterpriseId=647322), (select SecondaryMusicStyleId from Releases where UPC=707331676521 and EnterpriseId=647322), null, 0, null, (select id from internal_TrackTypes where description='Original'), null, null, null, null, (NEXT VALUE FOR [AssetIdSequence]), null, 645898, 647322, 1); 
insert into Releases_Tracks values ( (select ReleaseId from Releases where UPC=707331676521 and EnterpriseId=647322), (select max(TrackId) from Tracks where ISRC='QZNJV2325707' and EnterpriseId=647322), 1, (NEXT VALUE FOR [AssetIdSequence]), null);
update Releases_Tracks set RevelatorExternalUsageTrackId=AssetId where TrackId=(select max(TrackId) from Tracks where ISRC='QZNJV2325707' and EnterpriseId=647322);
Insert into TrackRecordingVersions values ((select max(TrackId) from Tracks where ISRC='QZNJV2325707' and EnterpriseId=647322),  'QZNJV2325707', 1, getdate());
Insert into TrackRecordingVersionsAudioFiles values ((select max(TrackRecordingVersionId) from TrackRecordingVersions where TrackId in (select max(TrackId) from Tracks where ISRC='QZNJV2325707' and EnterpriseId=647322)), (select AudioId from AudioFiles where Filename='QZNJV2325707.flac' and ExternalUrl='https://www.dropbox.com/scl/fi/6d8y7qm23jhqzicmtszk3/Punch-707331676521.flac?rlkey=g5srvr8iikx5bwsrj003ou261&amp;st=u3mor9i7&amp;dl=1' and IsDownloadedFromExternalUrl=0), 2);
Insert into Track_TrackProperties values ((select max(TrackId) from Tracks where ISRC='QZNJV2325707' and EnterpriseId=647322),1);</v>
      </c>
      <c r="U56" s="28" t="str">
        <f>VLOOKUP(F56,'6) Track_Artist(s)'!A:A,1,0)</f>
        <v>QZNJV2325707</v>
      </c>
    </row>
    <row r="57">
      <c r="A57" s="156">
        <v>7.07331831982E11</v>
      </c>
      <c r="B57" s="116"/>
      <c r="C57" s="143" t="str">
        <f t="array" ref="C57">ifs(and(isblank($A57),isblank($B57)),"", not(iserror(vlookup($A57&amp;$B57,'3) Release_Label'!$D:$D&amp;'3) Release_Label'!$E:$E,1,0))),vlookup($A57&amp;$B57,{'3) Release_Label'!$D:$D&amp;'3) Release_Label'!$E:$E,'3) Release_Label'!$F:$F},2,0), or(and(not(isblank($B57)),$B57=#REF!,$A57&lt;&gt;#REF!),and(not(isblank($A57)),$A57=#REF!,$B57&lt;&gt;#REF!)),"ID LISTS UNALIGNED",and($A57&lt;&gt;"",countif('3) Release_Label'!$D:$D,$A57)=0),"NO UPC MATCH in Release_Label",and($B57&lt;&gt;"",countif('3) Release_Label'!$E:$E,$B57)=0),"NO CATALOG ID MATCH in Release_Label",iserror(vlookup($A57&amp;$B57,'3) Release_Label'!$D:$D&amp;'3) Release_Label'!$E:$E,1,0)),"NO UPC-CATALOG ID pair MATCH in Release_Label" )</f>
        <v>Anjo do Senhor</v>
      </c>
      <c r="D57" s="143" t="str">
        <f t="array" ref="D57">ifs(and(isblank($A57),isblank($B57)),"", not(iserror(vlookup($A57&amp;$B57,'3) Release_Label'!$D:$D&amp;'3) Release_Label'!$E:$E,1,0))),vlookup($A57&amp;$B57,{'3) Release_Label'!$D:$D&amp;'3) Release_Label'!$E:$E,'3) Release_Label'!$H:$H},2,0), or(and(not(isblank($B57)),$B57=#REF!,$A57&lt;&gt;#REF!),and(not(isblank($A57)),$A57=#REF!,$B57&lt;&gt;#REF!)),"ID LISTS UNALIGNED",and($A57&lt;&gt;"",countif('3) Release_Label'!$D:$D,$A57)=0),"NO UPC MATCH in Release_Label",and($B57&lt;&gt;"",countif('3) Release_Label'!$E:$E,$B57)=0),"NO CATALOG ID MATCH in Release_Label",iserror(vlookup($A57&amp;$B57,'3) Release_Label'!$D:$D&amp;'3) Release_Label'!$E:$E,1,0)),"NO UPC-CATALOG ID pair MATCH in Release_Label" )</f>
        <v/>
      </c>
      <c r="E57" s="157">
        <f t="shared" si="1"/>
        <v>1</v>
      </c>
      <c r="F57" s="8" t="s">
        <v>804</v>
      </c>
      <c r="G57" s="116"/>
      <c r="H57" s="158" t="s">
        <v>287</v>
      </c>
      <c r="J57" s="8" t="s">
        <v>180</v>
      </c>
      <c r="K57" s="159" t="s">
        <v>697</v>
      </c>
      <c r="L57" s="8" t="s">
        <v>698</v>
      </c>
      <c r="M57" s="90" t="s">
        <v>805</v>
      </c>
      <c r="N57" s="8" t="s">
        <v>700</v>
      </c>
      <c r="O57" s="20"/>
      <c r="P57" s="20"/>
      <c r="R57" s="44" t="str">
        <f t="shared" si="2"/>
        <v>insert into AudioFiles VALUES (NEWID(),'BKTOK2300038.flac', '.flac', getdate(), null, 0, null, 'https://www.dropbox.com/scl/fi/vi07jocp4671z8oyvl4xs/Anjo-do-Senhor-707331831982.flac?rlkey=lvaqnmjsxexh21otgjk9u2at4&amp;st=pkypishy&amp;dl=1', 0, null, null, null, null)</v>
      </c>
      <c r="S57" s="44" t="str">
        <f>"Insert into Tracks VALUES(N'"&amp;SUBSTITUTE(trim(H57),"'","''")&amp;"', 371631, "&amp;if(not(ISBLANK(A57)),"(select LabelId from Releases where UPC="&amp;A57&amp;" and EnterpriseId="&amp;EntId&amp;")","(select LabelId from Releases where Catalog='"&amp;SUBSTITUTE(trim(B57),"'","''")&amp;"' and EnterpriseId="&amp;EntId&amp;")")&amp;", "&amp;if(F57="", "null", "'"&amp;F57&amp;"'")&amp;", "&amp;if(I57="", "null","N'"&amp;SUBSTITUTE(trim(I57),"'","''")&amp;"'")&amp;", null, null, "&amp;if(G57="", "null","'"&amp;SUBSTITUTE(trim(G57),"'","''")&amp;"'")&amp;", null, null, null, "&amp;if(M57="","null",if(G57="","(select AudioId from AudioFiles where Filename='"&amp;F57&amp;".wav' and ExternalUrl='"&amp;SUBSTITUTE(trim(M57),"'","''")&amp;"' and IsDownloadedFromExternalUrl=0)","(select AudioId from AudioFiles where Filename='"&amp;G57&amp;".wav' and ExternalUrl='"&amp;SUBSTITUTE(trim(M57),"'","''")&amp;"' and IsDownloadedFromExternalUrl=0)"))&amp;", null, null, null, (select min(LanguageId) from Languages where LanguageName='"&amp;J57&amp;"' and IsValidMetadataLanguage=1), null, "&amp;if(K57="YES", 1,0)&amp;", getdate(), (select CreatedBy from Enterprises where EnterpriseId="&amp;EntId&amp;"), null, '34F4C88E-B410-461E-AD75-6C01536FDCD3', null, 0, null, null, null, null, "&amp;if(M57="","null",if(G57="","(select AudioId from AudioFiles where Filename='"&amp;F57&amp;".flac' and ExternalUrl='"&amp;SUBSTITUTE(trim(M57),"'","''")&amp;"' and IsDownloadedFromExternalUrl=0)","(select AudioId from AudioFiles where Filename='"&amp;G57&amp;".flac' and ExternalUrl='"&amp;SUBSTITUTE(trim(M57),"'","''")&amp;"' and IsDownloadedFromExternalUrl=0)"))&amp;", null, null, null, null, null, "&amp;if(not(ISBLANK(A57)),"(select PrimaryMusicStyleId from Releases where UPC="&amp;A57&amp;" and EnterpriseId="&amp;EntId&amp;")","(select PrimaryMusicStyleId from Releases where Catalog='"&amp;SUBSTITUTE(trim(B57),"'","''")&amp;"' and EnterpriseId="&amp;EntId&amp;")")&amp;", "&amp;if(not(ISBLANK(A57)),"(select SecondaryMusicStyleId from Releases where UPC="&amp;A57&amp;" and EnterpriseId="&amp;EntId&amp;")","(select SecondaryMusicStyleId from Releases where Catalog='"&amp;SUBSTITUTE(trim(B57),"'","''")&amp;"' and EnterpriseId="&amp;EntId&amp;")")&amp;", "&amp;IF(O57="","null",O57)&amp;", 0, null, (select id from internal_TrackTypes where description='"&amp;L57&amp;"'), null, null, null, null, (NEXT VALUE FOR [AssetIdSequence]), null, "&amp;TenantId&amp;", "&amp;EntId&amp;", "&amp;if(F57&lt;&gt;"",countif(F$5:F57,F57),countif(G$5:G57,G57))&amp;"); 
insert into Releases_Tracks values ( (select ReleaseId from Releases where "&amp;if(not(ISBLANK(A57)),"UPC="&amp;A57,"Catalog='"&amp;SUBSTITUTE(trim(B57),"'","''")&amp;"'")&amp;" and EnterpriseId="&amp;EntId&amp;"), (select max(TrackId) from Tracks where "&amp;if(trim(G57)="","ISRC='"&amp;F57&amp;"'","TrackVendorId='"&amp;SUBSTITUTE(trim(G57),"'","''")&amp;"'") &amp;" and EnterpriseId="&amp;EntId&amp;"), "&amp;E57&amp;", (NEXT VALUE FOR [AssetIdSequence]), null);
update Releases_Tracks set RevelatorExternalUsageTrackId=AssetId where TrackId=(select max(TrackId) from Tracks where "&amp;IF(F57="","TrackVendorId='"&amp;G57&amp;"'","ISRC='"&amp;F57&amp;"'")&amp;" and EnterpriseId="&amp;EntId&amp;");
Insert into TrackRecordingVersions values ((select max(TrackId) from Tracks where "&amp;IF(F57="","TrackVendorId='"&amp;G57&amp;"'","ISRC='"&amp;F57&amp;"'")&amp;" and EnterpriseId="&amp;EntId&amp;"),  "&amp;IF(F57="","null","'"&amp;F57&amp;"'")&amp;", 1, getdate());
Insert into TrackRecordingVersionsAudioFiles values ((select max(TrackRecordingVersionId) from TrackRecordingVersions where TrackId in (select max(TrackId) from Tracks where "&amp;IF(F57="","TrackVendorId='"&amp;G57&amp;"'","ISRC='"&amp;F57&amp;"'")&amp;" and EnterpriseId="&amp;EntId&amp;")), "&amp;if(M57="","null",if(G57="","(select AudioId from AudioFiles where Filename='"&amp;F57&amp;"."&amp;N57&amp;"' and ExternalUrl='"&amp;SUBSTITUTE(trim(M57),"'","''")&amp;"' and IsDownloadedFromExternalUrl=0)","(select AudioId from AudioFiles where Filename='"&amp;G57&amp;"."&amp;N57&amp;"' and ExternalUrl='"&amp;SUBSTITUTE(trim(M57),"'","''")&amp;"' and IsDownloadedFromExternalUrl=0)"))&amp;", "&amp;IFS(N57="","null",N57="wav","1",N57="flac","2")&amp;");
Insert into Track_TrackProperties values ((select max(TrackId) from Tracks where "&amp;IF(F57="","TrackVendorId='"&amp;G57&amp;"'","ISRC='"&amp;F57&amp;"'")&amp;" and EnterpriseId="&amp;EntId&amp;"),1);"</f>
        <v>Insert into Tracks VALUES(N'Anjo do Senhor', 371631, (select LabelId from Releases where UPC=707331831982 and EnterpriseId=647322), 'BKTOK2300038', null, null, null, null, null, null, null, (select AudioId from AudioFiles where Filename='BKTOK2300038.wav' and ExternalUrl='https://www.dropbox.com/scl/fi/vi07jocp4671z8oyvl4xs/Anjo-do-Senhor-707331831982.flac?rlkey=lvaqnmjsxexh21otgjk9u2at4&amp;st=pkypishy&amp;dl=1'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Filename='BKTOK2300038.flac' and ExternalUrl='https://www.dropbox.com/scl/fi/vi07jocp4671z8oyvl4xs/Anjo-do-Senhor-707331831982.flac?rlkey=lvaqnmjsxexh21otgjk9u2at4&amp;st=pkypishy&amp;dl=1' and IsDownloadedFromExternalUrl=0), null, null, null, null, null, (select PrimaryMusicStyleId from Releases where UPC=707331831982 and EnterpriseId=647322), (select SecondaryMusicStyleId from Releases where UPC=707331831982 and EnterpriseId=647322), null, 0, null, (select id from internal_TrackTypes where description='Original'), null, null, null, null, (NEXT VALUE FOR [AssetIdSequence]), null, 645898, 647322, 1); 
insert into Releases_Tracks values ( (select ReleaseId from Releases where UPC=707331831982 and EnterpriseId=647322), (select max(TrackId) from Tracks where ISRC='BKTOK2300038' and EnterpriseId=647322), 1, (NEXT VALUE FOR [AssetIdSequence]), null);
update Releases_Tracks set RevelatorExternalUsageTrackId=AssetId where TrackId=(select max(TrackId) from Tracks where ISRC='BKTOK2300038' and EnterpriseId=647322);
Insert into TrackRecordingVersions values ((select max(TrackId) from Tracks where ISRC='BKTOK2300038' and EnterpriseId=647322),  'BKTOK2300038', 1, getdate());
Insert into TrackRecordingVersionsAudioFiles values ((select max(TrackRecordingVersionId) from TrackRecordingVersions where TrackId in (select max(TrackId) from Tracks where ISRC='BKTOK2300038' and EnterpriseId=647322)), (select AudioId from AudioFiles where Filename='BKTOK2300038.flac' and ExternalUrl='https://www.dropbox.com/scl/fi/vi07jocp4671z8oyvl4xs/Anjo-do-Senhor-707331831982.flac?rlkey=lvaqnmjsxexh21otgjk9u2at4&amp;st=pkypishy&amp;dl=1' and IsDownloadedFromExternalUrl=0), 2);
Insert into Track_TrackProperties values ((select max(TrackId) from Tracks where ISRC='BKTOK2300038' and EnterpriseId=647322),1);</v>
      </c>
      <c r="U57" s="28" t="str">
        <f>VLOOKUP(F57,'6) Track_Artist(s)'!A:A,1,0)</f>
        <v>BKTOK2300038</v>
      </c>
    </row>
    <row r="58">
      <c r="A58" s="156">
        <v>7.07331872626E11</v>
      </c>
      <c r="B58" s="116"/>
      <c r="C58" s="143" t="str">
        <f t="array" ref="C58">ifs(and(isblank($A58),isblank($B58)),"", not(iserror(vlookup($A58&amp;$B58,'3) Release_Label'!$D:$D&amp;'3) Release_Label'!$E:$E,1,0))),vlookup($A58&amp;$B58,{'3) Release_Label'!$D:$D&amp;'3) Release_Label'!$E:$E,'3) Release_Label'!$F:$F},2,0), or(and(not(isblank($B58)),$B58=$B57,$A58&lt;&gt;$A57),and(not(isblank($A58)),$A58=$A57,$B58&lt;&gt;$B57)),"ID LISTS UNALIGNED",and($A58&lt;&gt;"",countif('3) Release_Label'!$D:$D,$A58)=0),"NO UPC MATCH in Release_Label",and($B58&lt;&gt;"",countif('3) Release_Label'!$E:$E,$B58)=0),"NO CATALOG ID MATCH in Release_Label",iserror(vlookup($A58&amp;$B58,'3) Release_Label'!$D:$D&amp;'3) Release_Label'!$E:$E,1,0)),"NO UPC-CATALOG ID pair MATCH in Release_Label" )</f>
        <v>Inosuke - Dupla Nichirin</v>
      </c>
      <c r="D58" s="143" t="str">
        <f t="array" ref="D58">ifs(and(isblank($A58),isblank($B58)),"", not(iserror(vlookup($A58&amp;$B58,'3) Release_Label'!$D:$D&amp;'3) Release_Label'!$E:$E,1,0))),vlookup($A58&amp;$B58,{'3) Release_Label'!$D:$D&amp;'3) Release_Label'!$E:$E,'3) Release_Label'!$H:$H},2,0), or(and(not(isblank($B58)),$B58=$B57,$A58&lt;&gt;$A57),and(not(isblank($A58)),$A58=$A57,$B58&lt;&gt;$B57)),"ID LISTS UNALIGNED",and($A58&lt;&gt;"",countif('3) Release_Label'!$D:$D,$A58)=0),"NO UPC MATCH in Release_Label",and($B58&lt;&gt;"",countif('3) Release_Label'!$E:$E,$B58)=0),"NO CATALOG ID MATCH in Release_Label",iserror(vlookup($A58&amp;$B58,'3) Release_Label'!$D:$D&amp;'3) Release_Label'!$E:$E,1,0)),"NO UPC-CATALOG ID pair MATCH in Release_Label" )</f>
        <v/>
      </c>
      <c r="E58" s="157">
        <f t="shared" si="1"/>
        <v>1</v>
      </c>
      <c r="F58" s="8" t="s">
        <v>806</v>
      </c>
      <c r="G58" s="116"/>
      <c r="H58" s="158" t="s">
        <v>289</v>
      </c>
      <c r="J58" s="8" t="s">
        <v>180</v>
      </c>
      <c r="K58" s="159" t="s">
        <v>706</v>
      </c>
      <c r="L58" s="8" t="s">
        <v>698</v>
      </c>
      <c r="M58" s="90" t="s">
        <v>807</v>
      </c>
      <c r="N58" s="8" t="s">
        <v>700</v>
      </c>
      <c r="O58" s="20"/>
      <c r="P58" s="20"/>
      <c r="R58" s="44" t="str">
        <f t="shared" si="2"/>
        <v>insert into AudioFiles VALUES (NEWID(),'BKTOK2300039.flac', '.flac', getdate(), null, 0, null, 'https://www.dropbox.com/scl/fi/fwmupj7u1eniftfa56i8f/Inosuke-Dupla-Nichirin-707331872626.flac?rlkey=ptrsv7ip7k0fztnbo2fguhbua&amp;st=eei9twde&amp;dl=1', 0, null, null, null, null)</v>
      </c>
      <c r="S58" s="44" t="str">
        <f>"Insert into Tracks VALUES(N'"&amp;SUBSTITUTE(trim(H58),"'","''")&amp;"', 371631, "&amp;if(not(ISBLANK(A58)),"(select LabelId from Releases where UPC="&amp;A58&amp;" and EnterpriseId="&amp;EntId&amp;")","(select LabelId from Releases where Catalog='"&amp;SUBSTITUTE(trim(B58),"'","''")&amp;"' and EnterpriseId="&amp;EntId&amp;")")&amp;", "&amp;if(F58="", "null", "'"&amp;F58&amp;"'")&amp;", "&amp;if(I58="", "null","N'"&amp;SUBSTITUTE(trim(I58),"'","''")&amp;"'")&amp;", null, null, "&amp;if(G58="", "null","'"&amp;SUBSTITUTE(trim(G58),"'","''")&amp;"'")&amp;", null, null, null, "&amp;if(M58="","null",if(G58="","(select AudioId from AudioFiles where Filename='"&amp;F58&amp;".wav' and ExternalUrl='"&amp;SUBSTITUTE(trim(M58),"'","''")&amp;"' and IsDownloadedFromExternalUrl=0)","(select AudioId from AudioFiles where Filename='"&amp;G58&amp;".wav' and ExternalUrl='"&amp;SUBSTITUTE(trim(M58),"'","''")&amp;"' and IsDownloadedFromExternalUrl=0)"))&amp;", null, null, null, (select min(LanguageId) from Languages where LanguageName='"&amp;J58&amp;"' and IsValidMetadataLanguage=1), null, "&amp;if(K58="YES", 1,0)&amp;", getdate(), (select CreatedBy from Enterprises where EnterpriseId="&amp;EntId&amp;"), null, '34F4C88E-B410-461E-AD75-6C01536FDCD3', null, 0, null, null, null, null, "&amp;if(M58="","null",if(G58="","(select AudioId from AudioFiles where Filename='"&amp;F58&amp;".flac' and ExternalUrl='"&amp;SUBSTITUTE(trim(M58),"'","''")&amp;"' and IsDownloadedFromExternalUrl=0)","(select AudioId from AudioFiles where Filename='"&amp;G58&amp;".flac' and ExternalUrl='"&amp;SUBSTITUTE(trim(M58),"'","''")&amp;"' and IsDownloadedFromExternalUrl=0)"))&amp;", null, null, null, null, null, "&amp;if(not(ISBLANK(A58)),"(select PrimaryMusicStyleId from Releases where UPC="&amp;A58&amp;" and EnterpriseId="&amp;EntId&amp;")","(select PrimaryMusicStyleId from Releases where Catalog='"&amp;SUBSTITUTE(trim(B58),"'","''")&amp;"' and EnterpriseId="&amp;EntId&amp;")")&amp;", "&amp;if(not(ISBLANK(A58)),"(select SecondaryMusicStyleId from Releases where UPC="&amp;A58&amp;" and EnterpriseId="&amp;EntId&amp;")","(select SecondaryMusicStyleId from Releases where Catalog='"&amp;SUBSTITUTE(trim(B58),"'","''")&amp;"' and EnterpriseId="&amp;EntId&amp;")")&amp;", "&amp;IF(O58="","null",O58)&amp;", 0, null, (select id from internal_TrackTypes where description='"&amp;L58&amp;"'), null, null, null, null, (NEXT VALUE FOR [AssetIdSequence]), null, "&amp;TenantId&amp;", "&amp;EntId&amp;", "&amp;if(F58&lt;&gt;"",countif(F$5:F58,F58),countif(G$5:G58,G58))&amp;"); 
insert into Releases_Tracks values ( (select ReleaseId from Releases where "&amp;if(not(ISBLANK(A58)),"UPC="&amp;A58,"Catalog='"&amp;SUBSTITUTE(trim(B58),"'","''")&amp;"'")&amp;" and EnterpriseId="&amp;EntId&amp;"), (select max(TrackId) from Tracks where "&amp;if(trim(G58)="","ISRC='"&amp;F58&amp;"'","TrackVendorId='"&amp;SUBSTITUTE(trim(G58),"'","''")&amp;"'") &amp;" and EnterpriseId="&amp;EntId&amp;"), "&amp;E58&amp;", (NEXT VALUE FOR [AssetIdSequence]), null);
update Releases_Tracks set RevelatorExternalUsageTrackId=AssetId where TrackId=(select max(TrackId) from Tracks where "&amp;IF(F58="","TrackVendorId='"&amp;G58&amp;"'","ISRC='"&amp;F58&amp;"'")&amp;" and EnterpriseId="&amp;EntId&amp;");
Insert into TrackRecordingVersions values ((select max(TrackId) from Tracks where "&amp;IF(F58="","TrackVendorId='"&amp;G58&amp;"'","ISRC='"&amp;F58&amp;"'")&amp;" and EnterpriseId="&amp;EntId&amp;"),  "&amp;IF(F58="","null","'"&amp;F58&amp;"'")&amp;", 1, getdate());
Insert into TrackRecordingVersionsAudioFiles values ((select max(TrackRecordingVersionId) from TrackRecordingVersions where TrackId in (select max(TrackId) from Tracks where "&amp;IF(F58="","TrackVendorId='"&amp;G58&amp;"'","ISRC='"&amp;F58&amp;"'")&amp;" and EnterpriseId="&amp;EntId&amp;")), "&amp;if(M58="","null",if(G58="","(select AudioId from AudioFiles where Filename='"&amp;F58&amp;"."&amp;N58&amp;"' and ExternalUrl='"&amp;SUBSTITUTE(trim(M58),"'","''")&amp;"' and IsDownloadedFromExternalUrl=0)","(select AudioId from AudioFiles where Filename='"&amp;G58&amp;"."&amp;N58&amp;"' and ExternalUrl='"&amp;SUBSTITUTE(trim(M58),"'","''")&amp;"' and IsDownloadedFromExternalUrl=0)"))&amp;", "&amp;IFS(N58="","null",N58="wav","1",N58="flac","2")&amp;");
Insert into Track_TrackProperties values ((select max(TrackId) from Tracks where "&amp;IF(F58="","TrackVendorId='"&amp;G58&amp;"'","ISRC='"&amp;F58&amp;"'")&amp;" and EnterpriseId="&amp;EntId&amp;"),1);"</f>
        <v>Insert into Tracks VALUES(N'Inosuke - Dupla Nichirin', 371631, (select LabelId from Releases where UPC=707331872626 and EnterpriseId=647322), 'BKTOK2300039', null, null, null, null, null, null, null, (select AudioId from AudioFiles where Filename='BKTOK2300039.wav' and ExternalUrl='https://www.dropbox.com/scl/fi/fwmupj7u1eniftfa56i8f/Inosuke-Dupla-Nichirin-707331872626.flac?rlkey=ptrsv7ip7k0fztnbo2fguhbua&amp;st=eei9twde&amp;dl=1'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Filename='BKTOK2300039.flac' and ExternalUrl='https://www.dropbox.com/scl/fi/fwmupj7u1eniftfa56i8f/Inosuke-Dupla-Nichirin-707331872626.flac?rlkey=ptrsv7ip7k0fztnbo2fguhbua&amp;st=eei9twde&amp;dl=1' and IsDownloadedFromExternalUrl=0), null, null, null, null, null, (select PrimaryMusicStyleId from Releases where UPC=707331872626 and EnterpriseId=647322), (select SecondaryMusicStyleId from Releases where UPC=707331872626 and EnterpriseId=647322), null, 0, null, (select id from internal_TrackTypes where description='Original'), null, null, null, null, (NEXT VALUE FOR [AssetIdSequence]), null, 645898, 647322, 1); 
insert into Releases_Tracks values ( (select ReleaseId from Releases where UPC=707331872626 and EnterpriseId=647322), (select max(TrackId) from Tracks where ISRC='BKTOK2300039' and EnterpriseId=647322), 1, (NEXT VALUE FOR [AssetIdSequence]), null);
update Releases_Tracks set RevelatorExternalUsageTrackId=AssetId where TrackId=(select max(TrackId) from Tracks where ISRC='BKTOK2300039' and EnterpriseId=647322);
Insert into TrackRecordingVersions values ((select max(TrackId) from Tracks where ISRC='BKTOK2300039' and EnterpriseId=647322),  'BKTOK2300039', 1, getdate());
Insert into TrackRecordingVersionsAudioFiles values ((select max(TrackRecordingVersionId) from TrackRecordingVersions where TrackId in (select max(TrackId) from Tracks where ISRC='BKTOK2300039' and EnterpriseId=647322)), (select AudioId from AudioFiles where Filename='BKTOK2300039.flac' and ExternalUrl='https://www.dropbox.com/scl/fi/fwmupj7u1eniftfa56i8f/Inosuke-Dupla-Nichirin-707331872626.flac?rlkey=ptrsv7ip7k0fztnbo2fguhbua&amp;st=eei9twde&amp;dl=1' and IsDownloadedFromExternalUrl=0), 2);
Insert into Track_TrackProperties values ((select max(TrackId) from Tracks where ISRC='BKTOK2300039' and EnterpriseId=647322),1);</v>
      </c>
      <c r="U58" s="28" t="str">
        <f>VLOOKUP(F58,'6) Track_Artist(s)'!A:A,1,0)</f>
        <v>BKTOK2300039</v>
      </c>
    </row>
    <row r="59">
      <c r="A59" s="156">
        <v>7.07331906413E11</v>
      </c>
      <c r="B59" s="116"/>
      <c r="C59" s="143" t="str">
        <f t="array" ref="C59">ifs(and(isblank($A59),isblank($B59)),"", not(iserror(vlookup($A59&amp;$B59,'3) Release_Label'!$D:$D&amp;'3) Release_Label'!$E:$E,1,0))),vlookup($A59&amp;$B59,{'3) Release_Label'!$D:$D&amp;'3) Release_Label'!$E:$E,'3) Release_Label'!$F:$F},2,0), or(and(not(isblank($B59)),$B59=$B58,$A59&lt;&gt;$A58),and(not(isblank($A59)),$A59=$A58,$B59&lt;&gt;$B58)),"ID LISTS UNALIGNED",and($A59&lt;&gt;"",countif('3) Release_Label'!$D:$D,$A59)=0),"NO UPC MATCH in Release_Label",and($B59&lt;&gt;"",countif('3) Release_Label'!$E:$E,$B59)=0),"NO CATALOG ID MATCH in Release_Label",iserror(vlookup($A59&amp;$B59,'3) Release_Label'!$D:$D&amp;'3) Release_Label'!$E:$E,1,0)),"NO UPC-CATALOG ID pair MATCH in Release_Label" )</f>
        <v>Mundo Sem Cor</v>
      </c>
      <c r="D59" s="143" t="str">
        <f t="array" ref="D59">ifs(and(isblank($A59),isblank($B59)),"", not(iserror(vlookup($A59&amp;$B59,'3) Release_Label'!$D:$D&amp;'3) Release_Label'!$E:$E,1,0))),vlookup($A59&amp;$B59,{'3) Release_Label'!$D:$D&amp;'3) Release_Label'!$E:$E,'3) Release_Label'!$H:$H},2,0), or(and(not(isblank($B59)),$B59=$B58,$A59&lt;&gt;$A58),and(not(isblank($A59)),$A59=$A58,$B59&lt;&gt;$B58)),"ID LISTS UNALIGNED",and($A59&lt;&gt;"",countif('3) Release_Label'!$D:$D,$A59)=0),"NO UPC MATCH in Release_Label",and($B59&lt;&gt;"",countif('3) Release_Label'!$E:$E,$B59)=0),"NO CATALOG ID MATCH in Release_Label",iserror(vlookup($A59&amp;$B59,'3) Release_Label'!$D:$D&amp;'3) Release_Label'!$E:$E,1,0)),"NO UPC-CATALOG ID pair MATCH in Release_Label" )</f>
        <v/>
      </c>
      <c r="E59" s="157">
        <f t="shared" si="1"/>
        <v>1</v>
      </c>
      <c r="F59" s="8" t="s">
        <v>808</v>
      </c>
      <c r="G59" s="116"/>
      <c r="H59" s="158" t="s">
        <v>291</v>
      </c>
      <c r="J59" s="8" t="s">
        <v>180</v>
      </c>
      <c r="K59" s="159" t="s">
        <v>706</v>
      </c>
      <c r="L59" s="8" t="s">
        <v>698</v>
      </c>
      <c r="M59" s="90" t="s">
        <v>809</v>
      </c>
      <c r="N59" s="8" t="s">
        <v>700</v>
      </c>
      <c r="O59" s="20"/>
      <c r="P59" s="20"/>
      <c r="R59" s="44" t="str">
        <f t="shared" si="2"/>
        <v>insert into AudioFiles VALUES (NEWID(),'BKTOK2300040.flac', '.flac', getdate(), null, 0, null, 'https://www.dropbox.com/scl/fi/5jo9flb8que2qcdq1eb5u/Mundo-Sem-Cor-707331906413.flac?rlkey=3fvp46x5w2ddbvmc955y57iuc&amp;st=khgbvl3f&amp;dl=1', 0, null, null, null, null)</v>
      </c>
      <c r="S59" s="44" t="str">
        <f>"Insert into Tracks VALUES(N'"&amp;SUBSTITUTE(trim(H59),"'","''")&amp;"', 371631, "&amp;if(not(ISBLANK(A59)),"(select LabelId from Releases where UPC="&amp;A59&amp;" and EnterpriseId="&amp;EntId&amp;")","(select LabelId from Releases where Catalog='"&amp;SUBSTITUTE(trim(B59),"'","''")&amp;"' and EnterpriseId="&amp;EntId&amp;")")&amp;", "&amp;if(F59="", "null", "'"&amp;F59&amp;"'")&amp;", "&amp;if(I59="", "null","N'"&amp;SUBSTITUTE(trim(I59),"'","''")&amp;"'")&amp;", null, null, "&amp;if(G59="", "null","'"&amp;SUBSTITUTE(trim(G59),"'","''")&amp;"'")&amp;", null, null, null, "&amp;if(M59="","null",if(G59="","(select AudioId from AudioFiles where Filename='"&amp;F59&amp;".wav' and ExternalUrl='"&amp;SUBSTITUTE(trim(M59),"'","''")&amp;"' and IsDownloadedFromExternalUrl=0)","(select AudioId from AudioFiles where Filename='"&amp;G59&amp;".wav' and ExternalUrl='"&amp;SUBSTITUTE(trim(M59),"'","''")&amp;"' and IsDownloadedFromExternalUrl=0)"))&amp;", null, null, null, (select min(LanguageId) from Languages where LanguageName='"&amp;J59&amp;"' and IsValidMetadataLanguage=1), null, "&amp;if(K59="YES", 1,0)&amp;", getdate(), (select CreatedBy from Enterprises where EnterpriseId="&amp;EntId&amp;"), null, '34F4C88E-B410-461E-AD75-6C01536FDCD3', null, 0, null, null, null, null, "&amp;if(M59="","null",if(G59="","(select AudioId from AudioFiles where Filename='"&amp;F59&amp;".flac' and ExternalUrl='"&amp;SUBSTITUTE(trim(M59),"'","''")&amp;"' and IsDownloadedFromExternalUrl=0)","(select AudioId from AudioFiles where Filename='"&amp;G59&amp;".flac' and ExternalUrl='"&amp;SUBSTITUTE(trim(M59),"'","''")&amp;"' and IsDownloadedFromExternalUrl=0)"))&amp;", null, null, null, null, null, "&amp;if(not(ISBLANK(A59)),"(select PrimaryMusicStyleId from Releases where UPC="&amp;A59&amp;" and EnterpriseId="&amp;EntId&amp;")","(select PrimaryMusicStyleId from Releases where Catalog='"&amp;SUBSTITUTE(trim(B59),"'","''")&amp;"' and EnterpriseId="&amp;EntId&amp;")")&amp;", "&amp;if(not(ISBLANK(A59)),"(select SecondaryMusicStyleId from Releases where UPC="&amp;A59&amp;" and EnterpriseId="&amp;EntId&amp;")","(select SecondaryMusicStyleId from Releases where Catalog='"&amp;SUBSTITUTE(trim(B59),"'","''")&amp;"' and EnterpriseId="&amp;EntId&amp;")")&amp;", "&amp;IF(O59="","null",O59)&amp;", 0, null, (select id from internal_TrackTypes where description='"&amp;L59&amp;"'), null, null, null, null, (NEXT VALUE FOR [AssetIdSequence]), null, "&amp;TenantId&amp;", "&amp;EntId&amp;", "&amp;if(F59&lt;&gt;"",countif(F$5:F59,F59),countif(G$5:G59,G59))&amp;"); 
insert into Releases_Tracks values ( (select ReleaseId from Releases where "&amp;if(not(ISBLANK(A59)),"UPC="&amp;A59,"Catalog='"&amp;SUBSTITUTE(trim(B59),"'","''")&amp;"'")&amp;" and EnterpriseId="&amp;EntId&amp;"), (select max(TrackId) from Tracks where "&amp;if(trim(G59)="","ISRC='"&amp;F59&amp;"'","TrackVendorId='"&amp;SUBSTITUTE(trim(G59),"'","''")&amp;"'") &amp;" and EnterpriseId="&amp;EntId&amp;"), "&amp;E59&amp;", (NEXT VALUE FOR [AssetIdSequence]), null);
update Releases_Tracks set RevelatorExternalUsageTrackId=AssetId where TrackId=(select max(TrackId) from Tracks where "&amp;IF(F59="","TrackVendorId='"&amp;G59&amp;"'","ISRC='"&amp;F59&amp;"'")&amp;" and EnterpriseId="&amp;EntId&amp;");
Insert into TrackRecordingVersions values ((select max(TrackId) from Tracks where "&amp;IF(F59="","TrackVendorId='"&amp;G59&amp;"'","ISRC='"&amp;F59&amp;"'")&amp;" and EnterpriseId="&amp;EntId&amp;"),  "&amp;IF(F59="","null","'"&amp;F59&amp;"'")&amp;", 1, getdate());
Insert into TrackRecordingVersionsAudioFiles values ((select max(TrackRecordingVersionId) from TrackRecordingVersions where TrackId in (select max(TrackId) from Tracks where "&amp;IF(F59="","TrackVendorId='"&amp;G59&amp;"'","ISRC='"&amp;F59&amp;"'")&amp;" and EnterpriseId="&amp;EntId&amp;")), "&amp;if(M59="","null",if(G59="","(select AudioId from AudioFiles where Filename='"&amp;F59&amp;"."&amp;N59&amp;"' and ExternalUrl='"&amp;SUBSTITUTE(trim(M59),"'","''")&amp;"' and IsDownloadedFromExternalUrl=0)","(select AudioId from AudioFiles where Filename='"&amp;G59&amp;"."&amp;N59&amp;"' and ExternalUrl='"&amp;SUBSTITUTE(trim(M59),"'","''")&amp;"' and IsDownloadedFromExternalUrl=0)"))&amp;", "&amp;IFS(N59="","null",N59="wav","1",N59="flac","2")&amp;");
Insert into Track_TrackProperties values ((select max(TrackId) from Tracks where "&amp;IF(F59="","TrackVendorId='"&amp;G59&amp;"'","ISRC='"&amp;F59&amp;"'")&amp;" and EnterpriseId="&amp;EntId&amp;"),1);"</f>
        <v>Insert into Tracks VALUES(N'Mundo Sem Cor', 371631, (select LabelId from Releases where UPC=707331906413 and EnterpriseId=647322), 'BKTOK2300040', null, null, null, null, null, null, null, (select AudioId from AudioFiles where Filename='BKTOK2300040.wav' and ExternalUrl='https://www.dropbox.com/scl/fi/5jo9flb8que2qcdq1eb5u/Mundo-Sem-Cor-707331906413.flac?rlkey=3fvp46x5w2ddbvmc955y57iuc&amp;st=khgbvl3f&amp;dl=1'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Filename='BKTOK2300040.flac' and ExternalUrl='https://www.dropbox.com/scl/fi/5jo9flb8que2qcdq1eb5u/Mundo-Sem-Cor-707331906413.flac?rlkey=3fvp46x5w2ddbvmc955y57iuc&amp;st=khgbvl3f&amp;dl=1' and IsDownloadedFromExternalUrl=0), null, null, null, null, null, (select PrimaryMusicStyleId from Releases where UPC=707331906413 and EnterpriseId=647322), (select SecondaryMusicStyleId from Releases where UPC=707331906413 and EnterpriseId=647322), null, 0, null, (select id from internal_TrackTypes where description='Original'), null, null, null, null, (NEXT VALUE FOR [AssetIdSequence]), null, 645898, 647322, 1); 
insert into Releases_Tracks values ( (select ReleaseId from Releases where UPC=707331906413 and EnterpriseId=647322), (select max(TrackId) from Tracks where ISRC='BKTOK2300040' and EnterpriseId=647322), 1, (NEXT VALUE FOR [AssetIdSequence]), null);
update Releases_Tracks set RevelatorExternalUsageTrackId=AssetId where TrackId=(select max(TrackId) from Tracks where ISRC='BKTOK2300040' and EnterpriseId=647322);
Insert into TrackRecordingVersions values ((select max(TrackId) from Tracks where ISRC='BKTOK2300040' and EnterpriseId=647322),  'BKTOK2300040', 1, getdate());
Insert into TrackRecordingVersionsAudioFiles values ((select max(TrackRecordingVersionId) from TrackRecordingVersions where TrackId in (select max(TrackId) from Tracks where ISRC='BKTOK2300040' and EnterpriseId=647322)), (select AudioId from AudioFiles where Filename='BKTOK2300040.flac' and ExternalUrl='https://www.dropbox.com/scl/fi/5jo9flb8que2qcdq1eb5u/Mundo-Sem-Cor-707331906413.flac?rlkey=3fvp46x5w2ddbvmc955y57iuc&amp;st=khgbvl3f&amp;dl=1' and IsDownloadedFromExternalUrl=0), 2);
Insert into Track_TrackProperties values ((select max(TrackId) from Tracks where ISRC='BKTOK2300040' and EnterpriseId=647322),1);</v>
      </c>
      <c r="U59" s="28" t="str">
        <f>VLOOKUP(F59,'6) Track_Artist(s)'!A:A,1,0)</f>
        <v>BKTOK2300040</v>
      </c>
    </row>
    <row r="60">
      <c r="A60" s="156">
        <v>7.07331915873E11</v>
      </c>
      <c r="B60" s="116"/>
      <c r="C60" s="143" t="str">
        <f t="array" ref="C60">ifs(and(isblank($A60),isblank($B60)),"", not(iserror(vlookup($A60&amp;$B60,'3) Release_Label'!$D:$D&amp;'3) Release_Label'!$E:$E,1,0))),vlookup($A60&amp;$B60,{'3) Release_Label'!$D:$D&amp;'3) Release_Label'!$E:$E,'3) Release_Label'!$F:$F},2,0), or(and(not(isblank($B60)),$B60=$B59,$A60&lt;&gt;$A59),and(not(isblank($A60)),$A60=$A59,$B60&lt;&gt;$B59)),"ID LISTS UNALIGNED",and($A60&lt;&gt;"",countif('3) Release_Label'!$D:$D,$A60)=0),"NO UPC MATCH in Release_Label",and($B60&lt;&gt;"",countif('3) Release_Label'!$E:$E,$B60)=0),"NO CATALOG ID MATCH in Release_Label",iserror(vlookup($A60&amp;$B60,'3) Release_Label'!$D:$D&amp;'3) Release_Label'!$E:$E,1,0)),"NO UPC-CATALOG ID pair MATCH in Release_Label" )</f>
        <v>Denji The Runner</v>
      </c>
      <c r="D60" s="143" t="str">
        <f t="array" ref="D60">ifs(and(isblank($A60),isblank($B60)),"", not(iserror(vlookup($A60&amp;$B60,'3) Release_Label'!$D:$D&amp;'3) Release_Label'!$E:$E,1,0))),vlookup($A60&amp;$B60,{'3) Release_Label'!$D:$D&amp;'3) Release_Label'!$E:$E,'3) Release_Label'!$H:$H},2,0), or(and(not(isblank($B60)),$B60=$B59,$A60&lt;&gt;$A59),and(not(isblank($A60)),$A60=$A59,$B60&lt;&gt;$B59)),"ID LISTS UNALIGNED",and($A60&lt;&gt;"",countif('3) Release_Label'!$D:$D,$A60)=0),"NO UPC MATCH in Release_Label",and($B60&lt;&gt;"",countif('3) Release_Label'!$E:$E,$B60)=0),"NO CATALOG ID MATCH in Release_Label",iserror(vlookup($A60&amp;$B60,'3) Release_Label'!$D:$D&amp;'3) Release_Label'!$E:$E,1,0)),"NO UPC-CATALOG ID pair MATCH in Release_Label" )</f>
        <v/>
      </c>
      <c r="E60" s="157">
        <f t="shared" si="1"/>
        <v>1</v>
      </c>
      <c r="F60" s="8" t="s">
        <v>810</v>
      </c>
      <c r="G60" s="116"/>
      <c r="H60" s="158" t="s">
        <v>293</v>
      </c>
      <c r="J60" s="8" t="s">
        <v>180</v>
      </c>
      <c r="K60" s="159" t="s">
        <v>697</v>
      </c>
      <c r="L60" s="8" t="s">
        <v>698</v>
      </c>
      <c r="M60" s="90" t="s">
        <v>811</v>
      </c>
      <c r="N60" s="8" t="s">
        <v>700</v>
      </c>
      <c r="O60" s="20"/>
      <c r="P60" s="20"/>
      <c r="R60" s="44" t="str">
        <f t="shared" si="2"/>
        <v>insert into AudioFiles VALUES (NEWID(),'BKTOK2300041.flac', '.flac', getdate(), null, 0, null, 'https://www.dropbox.com/scl/fi/jy003pl8we14vdh50z6rq/Denji-The-Runner-707331915873.flac?rlkey=xjpk1f8l9u8sdlve5s2209ta2&amp;st=u0ihr68g&amp;dl=1', 0, null, null, null, null)</v>
      </c>
      <c r="S60" s="44" t="str">
        <f>"Insert into Tracks VALUES(N'"&amp;SUBSTITUTE(trim(H60),"'","''")&amp;"', 371631, "&amp;if(not(ISBLANK(A60)),"(select LabelId from Releases where UPC="&amp;A60&amp;" and EnterpriseId="&amp;EntId&amp;")","(select LabelId from Releases where Catalog='"&amp;SUBSTITUTE(trim(B60),"'","''")&amp;"' and EnterpriseId="&amp;EntId&amp;")")&amp;", "&amp;if(F60="", "null", "'"&amp;F60&amp;"'")&amp;", "&amp;if(I60="", "null","N'"&amp;SUBSTITUTE(trim(I60),"'","''")&amp;"'")&amp;", null, null, "&amp;if(G60="", "null","'"&amp;SUBSTITUTE(trim(G60),"'","''")&amp;"'")&amp;", null, null, null, "&amp;if(M60="","null",if(G60="","(select AudioId from AudioFiles where Filename='"&amp;F60&amp;".wav' and ExternalUrl='"&amp;SUBSTITUTE(trim(M60),"'","''")&amp;"' and IsDownloadedFromExternalUrl=0)","(select AudioId from AudioFiles where Filename='"&amp;G60&amp;".wav' and ExternalUrl='"&amp;SUBSTITUTE(trim(M60),"'","''")&amp;"' and IsDownloadedFromExternalUrl=0)"))&amp;", null, null, null, (select min(LanguageId) from Languages where LanguageName='"&amp;J60&amp;"' and IsValidMetadataLanguage=1), null, "&amp;if(K60="YES", 1,0)&amp;", getdate(), (select CreatedBy from Enterprises where EnterpriseId="&amp;EntId&amp;"), null, '34F4C88E-B410-461E-AD75-6C01536FDCD3', null, 0, null, null, null, null, "&amp;if(M60="","null",if(G60="","(select AudioId from AudioFiles where Filename='"&amp;F60&amp;".flac' and ExternalUrl='"&amp;SUBSTITUTE(trim(M60),"'","''")&amp;"' and IsDownloadedFromExternalUrl=0)","(select AudioId from AudioFiles where Filename='"&amp;G60&amp;".flac' and ExternalUrl='"&amp;SUBSTITUTE(trim(M60),"'","''")&amp;"' and IsDownloadedFromExternalUrl=0)"))&amp;", null, null, null, null, null, "&amp;if(not(ISBLANK(A60)),"(select PrimaryMusicStyleId from Releases where UPC="&amp;A60&amp;" and EnterpriseId="&amp;EntId&amp;")","(select PrimaryMusicStyleId from Releases where Catalog='"&amp;SUBSTITUTE(trim(B60),"'","''")&amp;"' and EnterpriseId="&amp;EntId&amp;")")&amp;", "&amp;if(not(ISBLANK(A60)),"(select SecondaryMusicStyleId from Releases where UPC="&amp;A60&amp;" and EnterpriseId="&amp;EntId&amp;")","(select SecondaryMusicStyleId from Releases where Catalog='"&amp;SUBSTITUTE(trim(B60),"'","''")&amp;"' and EnterpriseId="&amp;EntId&amp;")")&amp;", "&amp;IF(O60="","null",O60)&amp;", 0, null, (select id from internal_TrackTypes where description='"&amp;L60&amp;"'), null, null, null, null, (NEXT VALUE FOR [AssetIdSequence]), null, "&amp;TenantId&amp;", "&amp;EntId&amp;", "&amp;if(F60&lt;&gt;"",countif(F$5:F60,F60),countif(G$5:G60,G60))&amp;"); 
insert into Releases_Tracks values ( (select ReleaseId from Releases where "&amp;if(not(ISBLANK(A60)),"UPC="&amp;A60,"Catalog='"&amp;SUBSTITUTE(trim(B60),"'","''")&amp;"'")&amp;" and EnterpriseId="&amp;EntId&amp;"), (select max(TrackId) from Tracks where "&amp;if(trim(G60)="","ISRC='"&amp;F60&amp;"'","TrackVendorId='"&amp;SUBSTITUTE(trim(G60),"'","''")&amp;"'") &amp;" and EnterpriseId="&amp;EntId&amp;"), "&amp;E60&amp;", (NEXT VALUE FOR [AssetIdSequence]), null);
update Releases_Tracks set RevelatorExternalUsageTrackId=AssetId where TrackId=(select max(TrackId) from Tracks where "&amp;IF(F60="","TrackVendorId='"&amp;G60&amp;"'","ISRC='"&amp;F60&amp;"'")&amp;" and EnterpriseId="&amp;EntId&amp;");
Insert into TrackRecordingVersions values ((select max(TrackId) from Tracks where "&amp;IF(F60="","TrackVendorId='"&amp;G60&amp;"'","ISRC='"&amp;F60&amp;"'")&amp;" and EnterpriseId="&amp;EntId&amp;"),  "&amp;IF(F60="","null","'"&amp;F60&amp;"'")&amp;", 1, getdate());
Insert into TrackRecordingVersionsAudioFiles values ((select max(TrackRecordingVersionId) from TrackRecordingVersions where TrackId in (select max(TrackId) from Tracks where "&amp;IF(F60="","TrackVendorId='"&amp;G60&amp;"'","ISRC='"&amp;F60&amp;"'")&amp;" and EnterpriseId="&amp;EntId&amp;")), "&amp;if(M60="","null",if(G60="","(select AudioId from AudioFiles where Filename='"&amp;F60&amp;"."&amp;N60&amp;"' and ExternalUrl='"&amp;SUBSTITUTE(trim(M60),"'","''")&amp;"' and IsDownloadedFromExternalUrl=0)","(select AudioId from AudioFiles where Filename='"&amp;G60&amp;"."&amp;N60&amp;"' and ExternalUrl='"&amp;SUBSTITUTE(trim(M60),"'","''")&amp;"' and IsDownloadedFromExternalUrl=0)"))&amp;", "&amp;IFS(N60="","null",N60="wav","1",N60="flac","2")&amp;");
Insert into Track_TrackProperties values ((select max(TrackId) from Tracks where "&amp;IF(F60="","TrackVendorId='"&amp;G60&amp;"'","ISRC='"&amp;F60&amp;"'")&amp;" and EnterpriseId="&amp;EntId&amp;"),1);"</f>
        <v>Insert into Tracks VALUES(N'Denji The Runner', 371631, (select LabelId from Releases where UPC=707331915873 and EnterpriseId=647322), 'BKTOK2300041', null, null, null, null, null, null, null, (select AudioId from AudioFiles where Filename='BKTOK2300041.wav' and ExternalUrl='https://www.dropbox.com/scl/fi/jy003pl8we14vdh50z6rq/Denji-The-Runner-707331915873.flac?rlkey=xjpk1f8l9u8sdlve5s2209ta2&amp;st=u0ihr68g&amp;dl=1'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Filename='BKTOK2300041.flac' and ExternalUrl='https://www.dropbox.com/scl/fi/jy003pl8we14vdh50z6rq/Denji-The-Runner-707331915873.flac?rlkey=xjpk1f8l9u8sdlve5s2209ta2&amp;st=u0ihr68g&amp;dl=1' and IsDownloadedFromExternalUrl=0), null, null, null, null, null, (select PrimaryMusicStyleId from Releases where UPC=707331915873 and EnterpriseId=647322), (select SecondaryMusicStyleId from Releases where UPC=707331915873 and EnterpriseId=647322), null, 0, null, (select id from internal_TrackTypes where description='Original'), null, null, null, null, (NEXT VALUE FOR [AssetIdSequence]), null, 645898, 647322, 1); 
insert into Releases_Tracks values ( (select ReleaseId from Releases where UPC=707331915873 and EnterpriseId=647322), (select max(TrackId) from Tracks where ISRC='BKTOK2300041' and EnterpriseId=647322), 1, (NEXT VALUE FOR [AssetIdSequence]), null);
update Releases_Tracks set RevelatorExternalUsageTrackId=AssetId where TrackId=(select max(TrackId) from Tracks where ISRC='BKTOK2300041' and EnterpriseId=647322);
Insert into TrackRecordingVersions values ((select max(TrackId) from Tracks where ISRC='BKTOK2300041' and EnterpriseId=647322),  'BKTOK2300041', 1, getdate());
Insert into TrackRecordingVersionsAudioFiles values ((select max(TrackRecordingVersionId) from TrackRecordingVersions where TrackId in (select max(TrackId) from Tracks where ISRC='BKTOK2300041' and EnterpriseId=647322)), (select AudioId from AudioFiles where Filename='BKTOK2300041.flac' and ExternalUrl='https://www.dropbox.com/scl/fi/jy003pl8we14vdh50z6rq/Denji-The-Runner-707331915873.flac?rlkey=xjpk1f8l9u8sdlve5s2209ta2&amp;st=u0ihr68g&amp;dl=1' and IsDownloadedFromExternalUrl=0), 2);
Insert into Track_TrackProperties values ((select max(TrackId) from Tracks where ISRC='BKTOK2300041' and EnterpriseId=647322),1);</v>
      </c>
      <c r="U60" s="28" t="str">
        <f>VLOOKUP(F60,'6) Track_Artist(s)'!A:A,1,0)</f>
        <v>BKTOK2300041</v>
      </c>
    </row>
    <row r="61">
      <c r="A61" s="156">
        <v>7.0733194701E11</v>
      </c>
      <c r="B61" s="116"/>
      <c r="C61" s="143" t="str">
        <f t="array" ref="C61">ifs(and(isblank($A61),isblank($B61)),"", not(iserror(vlookup($A61&amp;$B61,'3) Release_Label'!$D:$D&amp;'3) Release_Label'!$E:$E,1,0))),vlookup($A61&amp;$B61,{'3) Release_Label'!$D:$D&amp;'3) Release_Label'!$E:$E,'3) Release_Label'!$F:$F},2,0), or(and(not(isblank($B61)),$B61=$B60,$A61&lt;&gt;$A60),and(not(isblank($A61)),$A61=$A60,$B61&lt;&gt;$B60)),"ID LISTS UNALIGNED",and($A61&lt;&gt;"",countif('3) Release_Label'!$D:$D,$A61)=0),"NO UPC MATCH in Release_Label",and($B61&lt;&gt;"",countif('3) Release_Label'!$E:$E,$B61)=0),"NO CATALOG ID MATCH in Release_Label",iserror(vlookup($A61&amp;$B61,'3) Release_Label'!$D:$D&amp;'3) Release_Label'!$E:$E,1,0)),"NO UPC-CATALOG ID pair MATCH in Release_Label" )</f>
        <v>Yoriichi e Kokushibo - Sol e a Lua</v>
      </c>
      <c r="D61" s="143" t="str">
        <f t="array" ref="D61">ifs(and(isblank($A61),isblank($B61)),"", not(iserror(vlookup($A61&amp;$B61,'3) Release_Label'!$D:$D&amp;'3) Release_Label'!$E:$E,1,0))),vlookup($A61&amp;$B61,{'3) Release_Label'!$D:$D&amp;'3) Release_Label'!$E:$E,'3) Release_Label'!$H:$H},2,0), or(and(not(isblank($B61)),$B61=$B60,$A61&lt;&gt;$A60),and(not(isblank($A61)),$A61=$A60,$B61&lt;&gt;$B60)),"ID LISTS UNALIGNED",and($A61&lt;&gt;"",countif('3) Release_Label'!$D:$D,$A61)=0),"NO UPC MATCH in Release_Label",and($B61&lt;&gt;"",countif('3) Release_Label'!$E:$E,$B61)=0),"NO CATALOG ID MATCH in Release_Label",iserror(vlookup($A61&amp;$B61,'3) Release_Label'!$D:$D&amp;'3) Release_Label'!$E:$E,1,0)),"NO UPC-CATALOG ID pair MATCH in Release_Label" )</f>
        <v/>
      </c>
      <c r="E61" s="157">
        <f t="shared" si="1"/>
        <v>1</v>
      </c>
      <c r="F61" s="8" t="s">
        <v>812</v>
      </c>
      <c r="G61" s="116"/>
      <c r="H61" s="158" t="s">
        <v>295</v>
      </c>
      <c r="J61" s="8" t="s">
        <v>180</v>
      </c>
      <c r="K61" s="159" t="s">
        <v>697</v>
      </c>
      <c r="L61" s="8" t="s">
        <v>698</v>
      </c>
      <c r="M61" s="90" t="s">
        <v>813</v>
      </c>
      <c r="N61" s="8" t="s">
        <v>700</v>
      </c>
      <c r="O61" s="20"/>
      <c r="P61" s="20"/>
      <c r="R61" s="44" t="str">
        <f t="shared" si="2"/>
        <v>insert into AudioFiles VALUES (NEWID(),'BKTOK2300042.flac', '.flac', getdate(), null, 0, null, 'https://www.dropbox.com/scl/fi/xy3bq33mezpgvo07ajw09/Yoriichi-e-Kokushibo-Sol-e-a-Lua-707331947010.flac?rlkey=rfdxh28zpwer5kv6jq8yornj9&amp;st=p6ssw6uh&amp;dl=1', 0, null, null, null, null)</v>
      </c>
      <c r="S61" s="44" t="str">
        <f>"Insert into Tracks VALUES(N'"&amp;SUBSTITUTE(trim(H61),"'","''")&amp;"', 371631, "&amp;if(not(ISBLANK(A61)),"(select LabelId from Releases where UPC="&amp;A61&amp;" and EnterpriseId="&amp;EntId&amp;")","(select LabelId from Releases where Catalog='"&amp;SUBSTITUTE(trim(B61),"'","''")&amp;"' and EnterpriseId="&amp;EntId&amp;")")&amp;", "&amp;if(F61="", "null", "'"&amp;F61&amp;"'")&amp;", "&amp;if(I61="", "null","N'"&amp;SUBSTITUTE(trim(I61),"'","''")&amp;"'")&amp;", null, null, "&amp;if(G61="", "null","'"&amp;SUBSTITUTE(trim(G61),"'","''")&amp;"'")&amp;", null, null, null, "&amp;if(M61="","null",if(G61="","(select AudioId from AudioFiles where Filename='"&amp;F61&amp;".wav' and ExternalUrl='"&amp;SUBSTITUTE(trim(M61),"'","''")&amp;"' and IsDownloadedFromExternalUrl=0)","(select AudioId from AudioFiles where Filename='"&amp;G61&amp;".wav' and ExternalUrl='"&amp;SUBSTITUTE(trim(M61),"'","''")&amp;"' and IsDownloadedFromExternalUrl=0)"))&amp;", null, null, null, (select min(LanguageId) from Languages where LanguageName='"&amp;J61&amp;"' and IsValidMetadataLanguage=1), null, "&amp;if(K61="YES", 1,0)&amp;", getdate(), (select CreatedBy from Enterprises where EnterpriseId="&amp;EntId&amp;"), null, '34F4C88E-B410-461E-AD75-6C01536FDCD3', null, 0, null, null, null, null, "&amp;if(M61="","null",if(G61="","(select AudioId from AudioFiles where Filename='"&amp;F61&amp;".flac' and ExternalUrl='"&amp;SUBSTITUTE(trim(M61),"'","''")&amp;"' and IsDownloadedFromExternalUrl=0)","(select AudioId from AudioFiles where Filename='"&amp;G61&amp;".flac' and ExternalUrl='"&amp;SUBSTITUTE(trim(M61),"'","''")&amp;"' and IsDownloadedFromExternalUrl=0)"))&amp;", null, null, null, null, null, "&amp;if(not(ISBLANK(A61)),"(select PrimaryMusicStyleId from Releases where UPC="&amp;A61&amp;" and EnterpriseId="&amp;EntId&amp;")","(select PrimaryMusicStyleId from Releases where Catalog='"&amp;SUBSTITUTE(trim(B61),"'","''")&amp;"' and EnterpriseId="&amp;EntId&amp;")")&amp;", "&amp;if(not(ISBLANK(A61)),"(select SecondaryMusicStyleId from Releases where UPC="&amp;A61&amp;" and EnterpriseId="&amp;EntId&amp;")","(select SecondaryMusicStyleId from Releases where Catalog='"&amp;SUBSTITUTE(trim(B61),"'","''")&amp;"' and EnterpriseId="&amp;EntId&amp;")")&amp;", "&amp;IF(O61="","null",O61)&amp;", 0, null, (select id from internal_TrackTypes where description='"&amp;L61&amp;"'), null, null, null, null, (NEXT VALUE FOR [AssetIdSequence]), null, "&amp;TenantId&amp;", "&amp;EntId&amp;", "&amp;if(F61&lt;&gt;"",countif(F$5:F61,F61),countif(G$5:G61,G61))&amp;"); 
insert into Releases_Tracks values ( (select ReleaseId from Releases where "&amp;if(not(ISBLANK(A61)),"UPC="&amp;A61,"Catalog='"&amp;SUBSTITUTE(trim(B61),"'","''")&amp;"'")&amp;" and EnterpriseId="&amp;EntId&amp;"), (select max(TrackId) from Tracks where "&amp;if(trim(G61)="","ISRC='"&amp;F61&amp;"'","TrackVendorId='"&amp;SUBSTITUTE(trim(G61),"'","''")&amp;"'") &amp;" and EnterpriseId="&amp;EntId&amp;"), "&amp;E61&amp;", (NEXT VALUE FOR [AssetIdSequence]), null);
update Releases_Tracks set RevelatorExternalUsageTrackId=AssetId where TrackId=(select max(TrackId) from Tracks where "&amp;IF(F61="","TrackVendorId='"&amp;G61&amp;"'","ISRC='"&amp;F61&amp;"'")&amp;" and EnterpriseId="&amp;EntId&amp;");
Insert into TrackRecordingVersions values ((select max(TrackId) from Tracks where "&amp;IF(F61="","TrackVendorId='"&amp;G61&amp;"'","ISRC='"&amp;F61&amp;"'")&amp;" and EnterpriseId="&amp;EntId&amp;"),  "&amp;IF(F61="","null","'"&amp;F61&amp;"'")&amp;", 1, getdate());
Insert into TrackRecordingVersionsAudioFiles values ((select max(TrackRecordingVersionId) from TrackRecordingVersions where TrackId in (select max(TrackId) from Tracks where "&amp;IF(F61="","TrackVendorId='"&amp;G61&amp;"'","ISRC='"&amp;F61&amp;"'")&amp;" and EnterpriseId="&amp;EntId&amp;")), "&amp;if(M61="","null",if(G61="","(select AudioId from AudioFiles where Filename='"&amp;F61&amp;"."&amp;N61&amp;"' and ExternalUrl='"&amp;SUBSTITUTE(trim(M61),"'","''")&amp;"' and IsDownloadedFromExternalUrl=0)","(select AudioId from AudioFiles where Filename='"&amp;G61&amp;"."&amp;N61&amp;"' and ExternalUrl='"&amp;SUBSTITUTE(trim(M61),"'","''")&amp;"' and IsDownloadedFromExternalUrl=0)"))&amp;", "&amp;IFS(N61="","null",N61="wav","1",N61="flac","2")&amp;");
Insert into Track_TrackProperties values ((select max(TrackId) from Tracks where "&amp;IF(F61="","TrackVendorId='"&amp;G61&amp;"'","ISRC='"&amp;F61&amp;"'")&amp;" and EnterpriseId="&amp;EntId&amp;"),1);"</f>
        <v>Insert into Tracks VALUES(N'Yoriichi e Kokushibo - Sol e a Lua', 371631, (select LabelId from Releases where UPC=707331947010 and EnterpriseId=647322), 'BKTOK2300042', null, null, null, null, null, null, null, (select AudioId from AudioFiles where Filename='BKTOK2300042.wav' and ExternalUrl='https://www.dropbox.com/scl/fi/xy3bq33mezpgvo07ajw09/Yoriichi-e-Kokushibo-Sol-e-a-Lua-707331947010.flac?rlkey=rfdxh28zpwer5kv6jq8yornj9&amp;st=p6ssw6uh&amp;dl=1'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Filename='BKTOK2300042.flac' and ExternalUrl='https://www.dropbox.com/scl/fi/xy3bq33mezpgvo07ajw09/Yoriichi-e-Kokushibo-Sol-e-a-Lua-707331947010.flac?rlkey=rfdxh28zpwer5kv6jq8yornj9&amp;st=p6ssw6uh&amp;dl=1' and IsDownloadedFromExternalUrl=0), null, null, null, null, null, (select PrimaryMusicStyleId from Releases where UPC=707331947010 and EnterpriseId=647322), (select SecondaryMusicStyleId from Releases where UPC=707331947010 and EnterpriseId=647322), null, 0, null, (select id from internal_TrackTypes where description='Original'), null, null, null, null, (NEXT VALUE FOR [AssetIdSequence]), null, 645898, 647322, 1); 
insert into Releases_Tracks values ( (select ReleaseId from Releases where UPC=707331947010 and EnterpriseId=647322), (select max(TrackId) from Tracks where ISRC='BKTOK2300042' and EnterpriseId=647322), 1, (NEXT VALUE FOR [AssetIdSequence]), null);
update Releases_Tracks set RevelatorExternalUsageTrackId=AssetId where TrackId=(select max(TrackId) from Tracks where ISRC='BKTOK2300042' and EnterpriseId=647322);
Insert into TrackRecordingVersions values ((select max(TrackId) from Tracks where ISRC='BKTOK2300042' and EnterpriseId=647322),  'BKTOK2300042', 1, getdate());
Insert into TrackRecordingVersionsAudioFiles values ((select max(TrackRecordingVersionId) from TrackRecordingVersions where TrackId in (select max(TrackId) from Tracks where ISRC='BKTOK2300042' and EnterpriseId=647322)), (select AudioId from AudioFiles where Filename='BKTOK2300042.flac' and ExternalUrl='https://www.dropbox.com/scl/fi/xy3bq33mezpgvo07ajw09/Yoriichi-e-Kokushibo-Sol-e-a-Lua-707331947010.flac?rlkey=rfdxh28zpwer5kv6jq8yornj9&amp;st=p6ssw6uh&amp;dl=1' and IsDownloadedFromExternalUrl=0), 2);
Insert into Track_TrackProperties values ((select max(TrackId) from Tracks where ISRC='BKTOK2300042' and EnterpriseId=647322),1);</v>
      </c>
      <c r="U61" s="28" t="str">
        <f>VLOOKUP(F61,'6) Track_Artist(s)'!A:A,1,0)</f>
        <v>BKTOK2300042</v>
      </c>
    </row>
    <row r="62">
      <c r="A62" s="156">
        <v>7.18114547983E11</v>
      </c>
      <c r="B62" s="116"/>
      <c r="C62" s="143" t="str">
        <f t="array" ref="C62">ifs(and(isblank($A62),isblank($B62)),"", not(iserror(vlookup($A62&amp;$B62,'3) Release_Label'!$D:$D&amp;'3) Release_Label'!$E:$E,1,0))),vlookup($A62&amp;$B62,{'3) Release_Label'!$D:$D&amp;'3) Release_Label'!$E:$E,'3) Release_Label'!$F:$F},2,0), or(and(not(isblank($B62)),$B62=$B61,$A62&lt;&gt;$A61),and(not(isblank($A62)),$A62=$A61,$B62&lt;&gt;$B61)),"ID LISTS UNALIGNED",and($A62&lt;&gt;"",countif('3) Release_Label'!$D:$D,$A62)=0),"NO UPC MATCH in Release_Label",and($B62&lt;&gt;"",countif('3) Release_Label'!$E:$E,$B62)=0),"NO CATALOG ID MATCH in Release_Label",iserror(vlookup($A62&amp;$B62,'3) Release_Label'!$D:$D&amp;'3) Release_Label'!$E:$E,1,0)),"NO UPC-CATALOG ID pair MATCH in Release_Label" )</f>
        <v>Demônio do Futebol</v>
      </c>
      <c r="D62" s="143" t="str">
        <f t="array" ref="D62">ifs(and(isblank($A62),isblank($B62)),"", not(iserror(vlookup($A62&amp;$B62,'3) Release_Label'!$D:$D&amp;'3) Release_Label'!$E:$E,1,0))),vlookup($A62&amp;$B62,{'3) Release_Label'!$D:$D&amp;'3) Release_Label'!$E:$E,'3) Release_Label'!$H:$H},2,0), or(and(not(isblank($B62)),$B62=$B61,$A62&lt;&gt;$A61),and(not(isblank($A62)),$A62=$A61,$B62&lt;&gt;$B61)),"ID LISTS UNALIGNED",and($A62&lt;&gt;"",countif('3) Release_Label'!$D:$D,$A62)=0),"NO UPC MATCH in Release_Label",and($B62&lt;&gt;"",countif('3) Release_Label'!$E:$E,$B62)=0),"NO CATALOG ID MATCH in Release_Label",iserror(vlookup($A62&amp;$B62,'3) Release_Label'!$D:$D&amp;'3) Release_Label'!$E:$E,1,0)),"NO UPC-CATALOG ID pair MATCH in Release_Label" )</f>
        <v/>
      </c>
      <c r="E62" s="157">
        <f t="shared" si="1"/>
        <v>1</v>
      </c>
      <c r="F62" s="8" t="s">
        <v>814</v>
      </c>
      <c r="G62" s="116"/>
      <c r="H62" s="158" t="s">
        <v>297</v>
      </c>
      <c r="J62" s="8" t="s">
        <v>180</v>
      </c>
      <c r="K62" s="159" t="s">
        <v>706</v>
      </c>
      <c r="L62" s="8" t="s">
        <v>698</v>
      </c>
      <c r="M62" s="90" t="s">
        <v>815</v>
      </c>
      <c r="N62" s="8" t="s">
        <v>700</v>
      </c>
      <c r="O62" s="20"/>
      <c r="P62" s="20"/>
      <c r="R62" s="44" t="str">
        <f t="shared" si="2"/>
        <v>insert into AudioFiles VALUES (NEWID(),'BKTOK2300044.flac', '.flac', getdate(), null, 0, null, 'https://www.dropbox.com/scl/fi/9j9cr3tkhmr9y12xlp4oq/Dem-nio-do-Futebol-718114547983.flac?rlkey=10ko2l6by939rvbc8o11rczh8&amp;st=dqrdcj7q&amp;dl=1', 0, null, null, null, null)</v>
      </c>
      <c r="S62" s="44" t="str">
        <f>"Insert into Tracks VALUES(N'"&amp;SUBSTITUTE(trim(H62),"'","''")&amp;"', 371631, "&amp;if(not(ISBLANK(A62)),"(select LabelId from Releases where UPC="&amp;A62&amp;" and EnterpriseId="&amp;EntId&amp;")","(select LabelId from Releases where Catalog='"&amp;SUBSTITUTE(trim(B62),"'","''")&amp;"' and EnterpriseId="&amp;EntId&amp;")")&amp;", "&amp;if(F62="", "null", "'"&amp;F62&amp;"'")&amp;", "&amp;if(I62="", "null","N'"&amp;SUBSTITUTE(trim(I62),"'","''")&amp;"'")&amp;", null, null, "&amp;if(G62="", "null","'"&amp;SUBSTITUTE(trim(G62),"'","''")&amp;"'")&amp;", null, null, null, "&amp;if(M62="","null",if(G62="","(select AudioId from AudioFiles where Filename='"&amp;F62&amp;".wav' and ExternalUrl='"&amp;SUBSTITUTE(trim(M62),"'","''")&amp;"' and IsDownloadedFromExternalUrl=0)","(select AudioId from AudioFiles where Filename='"&amp;G62&amp;".wav' and ExternalUrl='"&amp;SUBSTITUTE(trim(M62),"'","''")&amp;"' and IsDownloadedFromExternalUrl=0)"))&amp;", null, null, null, (select min(LanguageId) from Languages where LanguageName='"&amp;J62&amp;"' and IsValidMetadataLanguage=1), null, "&amp;if(K62="YES", 1,0)&amp;", getdate(), (select CreatedBy from Enterprises where EnterpriseId="&amp;EntId&amp;"), null, '34F4C88E-B410-461E-AD75-6C01536FDCD3', null, 0, null, null, null, null, "&amp;if(M62="","null",if(G62="","(select AudioId from AudioFiles where Filename='"&amp;F62&amp;".flac' and ExternalUrl='"&amp;SUBSTITUTE(trim(M62),"'","''")&amp;"' and IsDownloadedFromExternalUrl=0)","(select AudioId from AudioFiles where Filename='"&amp;G62&amp;".flac' and ExternalUrl='"&amp;SUBSTITUTE(trim(M62),"'","''")&amp;"' and IsDownloadedFromExternalUrl=0)"))&amp;", null, null, null, null, null, "&amp;if(not(ISBLANK(A62)),"(select PrimaryMusicStyleId from Releases where UPC="&amp;A62&amp;" and EnterpriseId="&amp;EntId&amp;")","(select PrimaryMusicStyleId from Releases where Catalog='"&amp;SUBSTITUTE(trim(B62),"'","''")&amp;"' and EnterpriseId="&amp;EntId&amp;")")&amp;", "&amp;if(not(ISBLANK(A62)),"(select SecondaryMusicStyleId from Releases where UPC="&amp;A62&amp;" and EnterpriseId="&amp;EntId&amp;")","(select SecondaryMusicStyleId from Releases where Catalog='"&amp;SUBSTITUTE(trim(B62),"'","''")&amp;"' and EnterpriseId="&amp;EntId&amp;")")&amp;", "&amp;IF(O62="","null",O62)&amp;", 0, null, (select id from internal_TrackTypes where description='"&amp;L62&amp;"'), null, null, null, null, (NEXT VALUE FOR [AssetIdSequence]), null, "&amp;TenantId&amp;", "&amp;EntId&amp;", "&amp;if(F62&lt;&gt;"",countif(F$5:F62,F62),countif(G$5:G62,G62))&amp;"); 
insert into Releases_Tracks values ( (select ReleaseId from Releases where "&amp;if(not(ISBLANK(A62)),"UPC="&amp;A62,"Catalog='"&amp;SUBSTITUTE(trim(B62),"'","''")&amp;"'")&amp;" and EnterpriseId="&amp;EntId&amp;"), (select max(TrackId) from Tracks where "&amp;if(trim(G62)="","ISRC='"&amp;F62&amp;"'","TrackVendorId='"&amp;SUBSTITUTE(trim(G62),"'","''")&amp;"'") &amp;" and EnterpriseId="&amp;EntId&amp;"), "&amp;E62&amp;", (NEXT VALUE FOR [AssetIdSequence]), null);
update Releases_Tracks set RevelatorExternalUsageTrackId=AssetId where TrackId=(select max(TrackId) from Tracks where "&amp;IF(F62="","TrackVendorId='"&amp;G62&amp;"'","ISRC='"&amp;F62&amp;"'")&amp;" and EnterpriseId="&amp;EntId&amp;");
Insert into TrackRecordingVersions values ((select max(TrackId) from Tracks where "&amp;IF(F62="","TrackVendorId='"&amp;G62&amp;"'","ISRC='"&amp;F62&amp;"'")&amp;" and EnterpriseId="&amp;EntId&amp;"),  "&amp;IF(F62="","null","'"&amp;F62&amp;"'")&amp;", 1, getdate());
Insert into TrackRecordingVersionsAudioFiles values ((select max(TrackRecordingVersionId) from TrackRecordingVersions where TrackId in (select max(TrackId) from Tracks where "&amp;IF(F62="","TrackVendorId='"&amp;G62&amp;"'","ISRC='"&amp;F62&amp;"'")&amp;" and EnterpriseId="&amp;EntId&amp;")), "&amp;if(M62="","null",if(G62="","(select AudioId from AudioFiles where Filename='"&amp;F62&amp;"."&amp;N62&amp;"' and ExternalUrl='"&amp;SUBSTITUTE(trim(M62),"'","''")&amp;"' and IsDownloadedFromExternalUrl=0)","(select AudioId from AudioFiles where Filename='"&amp;G62&amp;"."&amp;N62&amp;"' and ExternalUrl='"&amp;SUBSTITUTE(trim(M62),"'","''")&amp;"' and IsDownloadedFromExternalUrl=0)"))&amp;", "&amp;IFS(N62="","null",N62="wav","1",N62="flac","2")&amp;");
Insert into Track_TrackProperties values ((select max(TrackId) from Tracks where "&amp;IF(F62="","TrackVendorId='"&amp;G62&amp;"'","ISRC='"&amp;F62&amp;"'")&amp;" and EnterpriseId="&amp;EntId&amp;"),1);"</f>
        <v>Insert into Tracks VALUES(N'Demônio do Futebol', 371631, (select LabelId from Releases where UPC=718114547983 and EnterpriseId=647322), 'BKTOK2300044', null, null, null, null, null, null, null, (select AudioId from AudioFiles where Filename='BKTOK2300044.wav' and ExternalUrl='https://www.dropbox.com/scl/fi/9j9cr3tkhmr9y12xlp4oq/Dem-nio-do-Futebol-718114547983.flac?rlkey=10ko2l6by939rvbc8o11rczh8&amp;st=dqrdcj7q&amp;dl=1'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Filename='BKTOK2300044.flac' and ExternalUrl='https://www.dropbox.com/scl/fi/9j9cr3tkhmr9y12xlp4oq/Dem-nio-do-Futebol-718114547983.flac?rlkey=10ko2l6by939rvbc8o11rczh8&amp;st=dqrdcj7q&amp;dl=1' and IsDownloadedFromExternalUrl=0), null, null, null, null, null, (select PrimaryMusicStyleId from Releases where UPC=718114547983 and EnterpriseId=647322), (select SecondaryMusicStyleId from Releases where UPC=718114547983 and EnterpriseId=647322), null, 0, null, (select id from internal_TrackTypes where description='Original'), null, null, null, null, (NEXT VALUE FOR [AssetIdSequence]), null, 645898, 647322, 1); 
insert into Releases_Tracks values ( (select ReleaseId from Releases where UPC=718114547983 and EnterpriseId=647322), (select max(TrackId) from Tracks where ISRC='BKTOK2300044' and EnterpriseId=647322), 1, (NEXT VALUE FOR [AssetIdSequence]), null);
update Releases_Tracks set RevelatorExternalUsageTrackId=AssetId where TrackId=(select max(TrackId) from Tracks where ISRC='BKTOK2300044' and EnterpriseId=647322);
Insert into TrackRecordingVersions values ((select max(TrackId) from Tracks where ISRC='BKTOK2300044' and EnterpriseId=647322),  'BKTOK2300044', 1, getdate());
Insert into TrackRecordingVersionsAudioFiles values ((select max(TrackRecordingVersionId) from TrackRecordingVersions where TrackId in (select max(TrackId) from Tracks where ISRC='BKTOK2300044' and EnterpriseId=647322)), (select AudioId from AudioFiles where Filename='BKTOK2300044.flac' and ExternalUrl='https://www.dropbox.com/scl/fi/9j9cr3tkhmr9y12xlp4oq/Dem-nio-do-Futebol-718114547983.flac?rlkey=10ko2l6by939rvbc8o11rczh8&amp;st=dqrdcj7q&amp;dl=1' and IsDownloadedFromExternalUrl=0), 2);
Insert into Track_TrackProperties values ((select max(TrackId) from Tracks where ISRC='BKTOK2300044' and EnterpriseId=647322),1);</v>
      </c>
      <c r="U62" s="28" t="str">
        <f>VLOOKUP(F62,'6) Track_Artist(s)'!A:A,1,0)</f>
        <v>BKTOK2300044</v>
      </c>
    </row>
    <row r="63">
      <c r="A63" s="156">
        <v>7.18114547075E11</v>
      </c>
      <c r="B63" s="116"/>
      <c r="C63" s="143" t="str">
        <f t="array" ref="C63">ifs(and(isblank($A63),isblank($B63)),"", not(iserror(vlookup($A63&amp;$B63,'3) Release_Label'!$D:$D&amp;'3) Release_Label'!$E:$E,1,0))),vlookup($A63&amp;$B63,{'3) Release_Label'!$D:$D&amp;'3) Release_Label'!$E:$E,'3) Release_Label'!$F:$F},2,0), or(and(not(isblank($B63)),$B63=#REF!,$A63&lt;&gt;#REF!),and(not(isblank($A63)),$A63=#REF!,$B63&lt;&gt;#REF!)),"ID LISTS UNALIGNED",and($A63&lt;&gt;"",countif('3) Release_Label'!$D:$D,$A63)=0),"NO UPC MATCH in Release_Label",and($B63&lt;&gt;"",countif('3) Release_Label'!$E:$E,$B63)=0),"NO CATALOG ID MATCH in Release_Label",iserror(vlookup($A63&amp;$B63,'3) Release_Label'!$D:$D&amp;'3) Release_Label'!$E:$E,1,0)),"NO UPC-CATALOG ID pair MATCH in Release_Label" )</f>
        <v>Detroid Smash</v>
      </c>
      <c r="D63" s="143" t="str">
        <f t="array" ref="D63">ifs(and(isblank($A63),isblank($B63)),"", not(iserror(vlookup($A63&amp;$B63,'3) Release_Label'!$D:$D&amp;'3) Release_Label'!$E:$E,1,0))),vlookup($A63&amp;$B63,{'3) Release_Label'!$D:$D&amp;'3) Release_Label'!$E:$E,'3) Release_Label'!$H:$H},2,0), or(and(not(isblank($B63)),$B63=#REF!,$A63&lt;&gt;#REF!),and(not(isblank($A63)),$A63=#REF!,$B63&lt;&gt;#REF!)),"ID LISTS UNALIGNED",and($A63&lt;&gt;"",countif('3) Release_Label'!$D:$D,$A63)=0),"NO UPC MATCH in Release_Label",and($B63&lt;&gt;"",countif('3) Release_Label'!$E:$E,$B63)=0),"NO CATALOG ID MATCH in Release_Label",iserror(vlookup($A63&amp;$B63,'3) Release_Label'!$D:$D&amp;'3) Release_Label'!$E:$E,1,0)),"NO UPC-CATALOG ID pair MATCH in Release_Label" )</f>
        <v/>
      </c>
      <c r="E63" s="157">
        <f t="shared" si="1"/>
        <v>1</v>
      </c>
      <c r="F63" s="8" t="s">
        <v>816</v>
      </c>
      <c r="G63" s="116"/>
      <c r="H63" s="158" t="s">
        <v>299</v>
      </c>
      <c r="J63" s="8" t="s">
        <v>180</v>
      </c>
      <c r="K63" s="159" t="s">
        <v>697</v>
      </c>
      <c r="L63" s="8" t="s">
        <v>698</v>
      </c>
      <c r="M63" s="90" t="s">
        <v>817</v>
      </c>
      <c r="N63" s="8" t="s">
        <v>700</v>
      </c>
      <c r="O63" s="20"/>
      <c r="P63" s="20"/>
      <c r="R63" s="44" t="str">
        <f t="shared" si="2"/>
        <v>insert into AudioFiles VALUES (NEWID(),'BKTOK2300049.flac', '.flac', getdate(), null, 0, null, 'https://www.dropbox.com/scl/fi/iex3824u2z0px6proesqr/Detroid-Smash-718114547075.flac?rlkey=p5frdgafsp23td96sa2zqibid&amp;st=mnd3qjuv&amp;dl=1', 0, null, null, null, null)</v>
      </c>
      <c r="S63" s="44" t="str">
        <f>"Insert into Tracks VALUES(N'"&amp;SUBSTITUTE(trim(H63),"'","''")&amp;"', 371631, "&amp;if(not(ISBLANK(A63)),"(select LabelId from Releases where UPC="&amp;A63&amp;" and EnterpriseId="&amp;EntId&amp;")","(select LabelId from Releases where Catalog='"&amp;SUBSTITUTE(trim(B63),"'","''")&amp;"' and EnterpriseId="&amp;EntId&amp;")")&amp;", "&amp;if(F63="", "null", "'"&amp;F63&amp;"'")&amp;", "&amp;if(I63="", "null","N'"&amp;SUBSTITUTE(trim(I63),"'","''")&amp;"'")&amp;", null, null, "&amp;if(G63="", "null","'"&amp;SUBSTITUTE(trim(G63),"'","''")&amp;"'")&amp;", null, null, null, "&amp;if(M63="","null",if(G63="","(select AudioId from AudioFiles where Filename='"&amp;F63&amp;".wav' and ExternalUrl='"&amp;SUBSTITUTE(trim(M63),"'","''")&amp;"' and IsDownloadedFromExternalUrl=0)","(select AudioId from AudioFiles where Filename='"&amp;G63&amp;".wav' and ExternalUrl='"&amp;SUBSTITUTE(trim(M63),"'","''")&amp;"' and IsDownloadedFromExternalUrl=0)"))&amp;", null, null, null, (select min(LanguageId) from Languages where LanguageName='"&amp;J63&amp;"' and IsValidMetadataLanguage=1), null, "&amp;if(K63="YES", 1,0)&amp;", getdate(), (select CreatedBy from Enterprises where EnterpriseId="&amp;EntId&amp;"), null, '34F4C88E-B410-461E-AD75-6C01536FDCD3', null, 0, null, null, null, null, "&amp;if(M63="","null",if(G63="","(select AudioId from AudioFiles where Filename='"&amp;F63&amp;".flac' and ExternalUrl='"&amp;SUBSTITUTE(trim(M63),"'","''")&amp;"' and IsDownloadedFromExternalUrl=0)","(select AudioId from AudioFiles where Filename='"&amp;G63&amp;".flac' and ExternalUrl='"&amp;SUBSTITUTE(trim(M63),"'","''")&amp;"' and IsDownloadedFromExternalUrl=0)"))&amp;", null, null, null, null, null, "&amp;if(not(ISBLANK(A63)),"(select PrimaryMusicStyleId from Releases where UPC="&amp;A63&amp;" and EnterpriseId="&amp;EntId&amp;")","(select PrimaryMusicStyleId from Releases where Catalog='"&amp;SUBSTITUTE(trim(B63),"'","''")&amp;"' and EnterpriseId="&amp;EntId&amp;")")&amp;", "&amp;if(not(ISBLANK(A63)),"(select SecondaryMusicStyleId from Releases where UPC="&amp;A63&amp;" and EnterpriseId="&amp;EntId&amp;")","(select SecondaryMusicStyleId from Releases where Catalog='"&amp;SUBSTITUTE(trim(B63),"'","''")&amp;"' and EnterpriseId="&amp;EntId&amp;")")&amp;", "&amp;IF(O63="","null",O63)&amp;", 0, null, (select id from internal_TrackTypes where description='"&amp;L63&amp;"'), null, null, null, null, (NEXT VALUE FOR [AssetIdSequence]), null, "&amp;TenantId&amp;", "&amp;EntId&amp;", "&amp;if(F63&lt;&gt;"",countif(F$5:F63,F63),countif(G$5:G63,G63))&amp;"); 
insert into Releases_Tracks values ( (select ReleaseId from Releases where "&amp;if(not(ISBLANK(A63)),"UPC="&amp;A63,"Catalog='"&amp;SUBSTITUTE(trim(B63),"'","''")&amp;"'")&amp;" and EnterpriseId="&amp;EntId&amp;"), (select max(TrackId) from Tracks where "&amp;if(trim(G63)="","ISRC='"&amp;F63&amp;"'","TrackVendorId='"&amp;SUBSTITUTE(trim(G63),"'","''")&amp;"'") &amp;" and EnterpriseId="&amp;EntId&amp;"), "&amp;E63&amp;", (NEXT VALUE FOR [AssetIdSequence]), null);
update Releases_Tracks set RevelatorExternalUsageTrackId=AssetId where TrackId=(select max(TrackId) from Tracks where "&amp;IF(F63="","TrackVendorId='"&amp;G63&amp;"'","ISRC='"&amp;F63&amp;"'")&amp;" and EnterpriseId="&amp;EntId&amp;");
Insert into TrackRecordingVersions values ((select max(TrackId) from Tracks where "&amp;IF(F63="","TrackVendorId='"&amp;G63&amp;"'","ISRC='"&amp;F63&amp;"'")&amp;" and EnterpriseId="&amp;EntId&amp;"),  "&amp;IF(F63="","null","'"&amp;F63&amp;"'")&amp;", 1, getdate());
Insert into TrackRecordingVersionsAudioFiles values ((select max(TrackRecordingVersionId) from TrackRecordingVersions where TrackId in (select max(TrackId) from Tracks where "&amp;IF(F63="","TrackVendorId='"&amp;G63&amp;"'","ISRC='"&amp;F63&amp;"'")&amp;" and EnterpriseId="&amp;EntId&amp;")), "&amp;if(M63="","null",if(G63="","(select AudioId from AudioFiles where Filename='"&amp;F63&amp;"."&amp;N63&amp;"' and ExternalUrl='"&amp;SUBSTITUTE(trim(M63),"'","''")&amp;"' and IsDownloadedFromExternalUrl=0)","(select AudioId from AudioFiles where Filename='"&amp;G63&amp;"."&amp;N63&amp;"' and ExternalUrl='"&amp;SUBSTITUTE(trim(M63),"'","''")&amp;"' and IsDownloadedFromExternalUrl=0)"))&amp;", "&amp;IFS(N63="","null",N63="wav","1",N63="flac","2")&amp;");
Insert into Track_TrackProperties values ((select max(TrackId) from Tracks where "&amp;IF(F63="","TrackVendorId='"&amp;G63&amp;"'","ISRC='"&amp;F63&amp;"'")&amp;" and EnterpriseId="&amp;EntId&amp;"),1);"</f>
        <v>Insert into Tracks VALUES(N'Detroid Smash', 371631, (select LabelId from Releases where UPC=718114547075 and EnterpriseId=647322), 'BKTOK2300049', null, null, null, null, null, null, null, (select AudioId from AudioFiles where Filename='BKTOK2300049.wav' and ExternalUrl='https://www.dropbox.com/scl/fi/iex3824u2z0px6proesqr/Detroid-Smash-718114547075.flac?rlkey=p5frdgafsp23td96sa2zqibid&amp;st=mnd3qjuv&amp;dl=1'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Filename='BKTOK2300049.flac' and ExternalUrl='https://www.dropbox.com/scl/fi/iex3824u2z0px6proesqr/Detroid-Smash-718114547075.flac?rlkey=p5frdgafsp23td96sa2zqibid&amp;st=mnd3qjuv&amp;dl=1' and IsDownloadedFromExternalUrl=0), null, null, null, null, null, (select PrimaryMusicStyleId from Releases where UPC=718114547075 and EnterpriseId=647322), (select SecondaryMusicStyleId from Releases where UPC=718114547075 and EnterpriseId=647322), null, 0, null, (select id from internal_TrackTypes where description='Original'), null, null, null, null, (NEXT VALUE FOR [AssetIdSequence]), null, 645898, 647322, 1); 
insert into Releases_Tracks values ( (select ReleaseId from Releases where UPC=718114547075 and EnterpriseId=647322), (select max(TrackId) from Tracks where ISRC='BKTOK2300049' and EnterpriseId=647322), 1, (NEXT VALUE FOR [AssetIdSequence]), null);
update Releases_Tracks set RevelatorExternalUsageTrackId=AssetId where TrackId=(select max(TrackId) from Tracks where ISRC='BKTOK2300049' and EnterpriseId=647322);
Insert into TrackRecordingVersions values ((select max(TrackId) from Tracks where ISRC='BKTOK2300049' and EnterpriseId=647322),  'BKTOK2300049', 1, getdate());
Insert into TrackRecordingVersionsAudioFiles values ((select max(TrackRecordingVersionId) from TrackRecordingVersions where TrackId in (select max(TrackId) from Tracks where ISRC='BKTOK2300049' and EnterpriseId=647322)), (select AudioId from AudioFiles where Filename='BKTOK2300049.flac' and ExternalUrl='https://www.dropbox.com/scl/fi/iex3824u2z0px6proesqr/Detroid-Smash-718114547075.flac?rlkey=p5frdgafsp23td96sa2zqibid&amp;st=mnd3qjuv&amp;dl=1' and IsDownloadedFromExternalUrl=0), 2);
Insert into Track_TrackProperties values ((select max(TrackId) from Tracks where ISRC='BKTOK2300049' and EnterpriseId=647322),1);</v>
      </c>
      <c r="U63" s="28" t="str">
        <f>VLOOKUP(F63,'6) Track_Artist(s)'!A:A,1,0)</f>
        <v>BKTOK2300049</v>
      </c>
    </row>
    <row r="64">
      <c r="A64" s="156">
        <v>7.18114635277E11</v>
      </c>
      <c r="B64" s="116"/>
      <c r="C64" s="143" t="str">
        <f t="array" ref="C64">ifs(and(isblank($A64),isblank($B64)),"", not(iserror(vlookup($A64&amp;$B64,'3) Release_Label'!$D:$D&amp;'3) Release_Label'!$E:$E,1,0))),vlookup($A64&amp;$B64,{'3) Release_Label'!$D:$D&amp;'3) Release_Label'!$E:$E,'3) Release_Label'!$F:$F},2,0), or(and(not(isblank($B64)),$B64=$B63,$A64&lt;&gt;$A63),and(not(isblank($A64)),$A64=$A63,$B64&lt;&gt;$B63)),"ID LISTS UNALIGNED",and($A64&lt;&gt;"",countif('3) Release_Label'!$D:$D,$A64)=0),"NO UPC MATCH in Release_Label",and($B64&lt;&gt;"",countif('3) Release_Label'!$E:$E,$B64)=0),"NO CATALOG ID MATCH in Release_Label",iserror(vlookup($A64&amp;$B64,'3) Release_Label'!$D:$D&amp;'3) Release_Label'!$E:$E,1,0)),"NO UPC-CATALOG ID pair MATCH in Release_Label" )</f>
        <v>Um Tiro - Genya Shinazugawa</v>
      </c>
      <c r="D64" s="143" t="str">
        <f t="array" ref="D64">ifs(and(isblank($A64),isblank($B64)),"", not(iserror(vlookup($A64&amp;$B64,'3) Release_Label'!$D:$D&amp;'3) Release_Label'!$E:$E,1,0))),vlookup($A64&amp;$B64,{'3) Release_Label'!$D:$D&amp;'3) Release_Label'!$E:$E,'3) Release_Label'!$H:$H},2,0), or(and(not(isblank($B64)),$B64=$B63,$A64&lt;&gt;$A63),and(not(isblank($A64)),$A64=$A63,$B64&lt;&gt;$B63)),"ID LISTS UNALIGNED",and($A64&lt;&gt;"",countif('3) Release_Label'!$D:$D,$A64)=0),"NO UPC MATCH in Release_Label",and($B64&lt;&gt;"",countif('3) Release_Label'!$E:$E,$B64)=0),"NO CATALOG ID MATCH in Release_Label",iserror(vlookup($A64&amp;$B64,'3) Release_Label'!$D:$D&amp;'3) Release_Label'!$E:$E,1,0)),"NO UPC-CATALOG ID pair MATCH in Release_Label" )</f>
        <v/>
      </c>
      <c r="E64" s="157">
        <f t="shared" si="1"/>
        <v>1</v>
      </c>
      <c r="F64" s="8" t="s">
        <v>818</v>
      </c>
      <c r="G64" s="116"/>
      <c r="H64" s="158" t="s">
        <v>301</v>
      </c>
      <c r="J64" s="8" t="s">
        <v>180</v>
      </c>
      <c r="K64" s="159" t="s">
        <v>706</v>
      </c>
      <c r="L64" s="8" t="s">
        <v>698</v>
      </c>
      <c r="M64" s="90" t="s">
        <v>819</v>
      </c>
      <c r="N64" s="8" t="s">
        <v>700</v>
      </c>
      <c r="O64" s="20"/>
      <c r="P64" s="20"/>
      <c r="R64" s="44" t="str">
        <f t="shared" si="2"/>
        <v>insert into AudioFiles VALUES (NEWID(),'BKTOK2300050.flac', '.flac', getdate(), null, 0, null, 'https://www.dropbox.com/scl/fi/3c3pdr4fickpeoys37sj6/Um-Tiro-Genya-Shinazugawa-718114635277.flac?rlkey=ru8g76sf2oj1v8s1viygxl64h&amp;st=jm3dcvc0&amp;dl=1', 0, null, null, null, null)</v>
      </c>
      <c r="S64" s="44" t="str">
        <f>"Insert into Tracks VALUES(N'"&amp;SUBSTITUTE(trim(H64),"'","''")&amp;"', 371631, "&amp;if(not(ISBLANK(A64)),"(select LabelId from Releases where UPC="&amp;A64&amp;" and EnterpriseId="&amp;EntId&amp;")","(select LabelId from Releases where Catalog='"&amp;SUBSTITUTE(trim(B64),"'","''")&amp;"' and EnterpriseId="&amp;EntId&amp;")")&amp;", "&amp;if(F64="", "null", "'"&amp;F64&amp;"'")&amp;", "&amp;if(I64="", "null","N'"&amp;SUBSTITUTE(trim(I64),"'","''")&amp;"'")&amp;", null, null, "&amp;if(G64="", "null","'"&amp;SUBSTITUTE(trim(G64),"'","''")&amp;"'")&amp;", null, null, null, "&amp;if(M64="","null",if(G64="","(select AudioId from AudioFiles where Filename='"&amp;F64&amp;".wav' and ExternalUrl='"&amp;SUBSTITUTE(trim(M64),"'","''")&amp;"' and IsDownloadedFromExternalUrl=0)","(select AudioId from AudioFiles where Filename='"&amp;G64&amp;".wav' and ExternalUrl='"&amp;SUBSTITUTE(trim(M64),"'","''")&amp;"' and IsDownloadedFromExternalUrl=0)"))&amp;", null, null, null, (select min(LanguageId) from Languages where LanguageName='"&amp;J64&amp;"' and IsValidMetadataLanguage=1), null, "&amp;if(K64="YES", 1,0)&amp;", getdate(), (select CreatedBy from Enterprises where EnterpriseId="&amp;EntId&amp;"), null, '34F4C88E-B410-461E-AD75-6C01536FDCD3', null, 0, null, null, null, null, "&amp;if(M64="","null",if(G64="","(select AudioId from AudioFiles where Filename='"&amp;F64&amp;".flac' and ExternalUrl='"&amp;SUBSTITUTE(trim(M64),"'","''")&amp;"' and IsDownloadedFromExternalUrl=0)","(select AudioId from AudioFiles where Filename='"&amp;G64&amp;".flac' and ExternalUrl='"&amp;SUBSTITUTE(trim(M64),"'","''")&amp;"' and IsDownloadedFromExternalUrl=0)"))&amp;", null, null, null, null, null, "&amp;if(not(ISBLANK(A64)),"(select PrimaryMusicStyleId from Releases where UPC="&amp;A64&amp;" and EnterpriseId="&amp;EntId&amp;")","(select PrimaryMusicStyleId from Releases where Catalog='"&amp;SUBSTITUTE(trim(B64),"'","''")&amp;"' and EnterpriseId="&amp;EntId&amp;")")&amp;", "&amp;if(not(ISBLANK(A64)),"(select SecondaryMusicStyleId from Releases where UPC="&amp;A64&amp;" and EnterpriseId="&amp;EntId&amp;")","(select SecondaryMusicStyleId from Releases where Catalog='"&amp;SUBSTITUTE(trim(B64),"'","''")&amp;"' and EnterpriseId="&amp;EntId&amp;")")&amp;", "&amp;IF(O64="","null",O64)&amp;", 0, null, (select id from internal_TrackTypes where description='"&amp;L64&amp;"'), null, null, null, null, (NEXT VALUE FOR [AssetIdSequence]), null, "&amp;TenantId&amp;", "&amp;EntId&amp;", "&amp;if(F64&lt;&gt;"",countif(F$5:F64,F64),countif(G$5:G64,G64))&amp;"); 
insert into Releases_Tracks values ( (select ReleaseId from Releases where "&amp;if(not(ISBLANK(A64)),"UPC="&amp;A64,"Catalog='"&amp;SUBSTITUTE(trim(B64),"'","''")&amp;"'")&amp;" and EnterpriseId="&amp;EntId&amp;"), (select max(TrackId) from Tracks where "&amp;if(trim(G64)="","ISRC='"&amp;F64&amp;"'","TrackVendorId='"&amp;SUBSTITUTE(trim(G64),"'","''")&amp;"'") &amp;" and EnterpriseId="&amp;EntId&amp;"), "&amp;E64&amp;", (NEXT VALUE FOR [AssetIdSequence]), null);
update Releases_Tracks set RevelatorExternalUsageTrackId=AssetId where TrackId=(select max(TrackId) from Tracks where "&amp;IF(F64="","TrackVendorId='"&amp;G64&amp;"'","ISRC='"&amp;F64&amp;"'")&amp;" and EnterpriseId="&amp;EntId&amp;");
Insert into TrackRecordingVersions values ((select max(TrackId) from Tracks where "&amp;IF(F64="","TrackVendorId='"&amp;G64&amp;"'","ISRC='"&amp;F64&amp;"'")&amp;" and EnterpriseId="&amp;EntId&amp;"),  "&amp;IF(F64="","null","'"&amp;F64&amp;"'")&amp;", 1, getdate());
Insert into TrackRecordingVersionsAudioFiles values ((select max(TrackRecordingVersionId) from TrackRecordingVersions where TrackId in (select max(TrackId) from Tracks where "&amp;IF(F64="","TrackVendorId='"&amp;G64&amp;"'","ISRC='"&amp;F64&amp;"'")&amp;" and EnterpriseId="&amp;EntId&amp;")), "&amp;if(M64="","null",if(G64="","(select AudioId from AudioFiles where Filename='"&amp;F64&amp;"."&amp;N64&amp;"' and ExternalUrl='"&amp;SUBSTITUTE(trim(M64),"'","''")&amp;"' and IsDownloadedFromExternalUrl=0)","(select AudioId from AudioFiles where Filename='"&amp;G64&amp;"."&amp;N64&amp;"' and ExternalUrl='"&amp;SUBSTITUTE(trim(M64),"'","''")&amp;"' and IsDownloadedFromExternalUrl=0)"))&amp;", "&amp;IFS(N64="","null",N64="wav","1",N64="flac","2")&amp;");
Insert into Track_TrackProperties values ((select max(TrackId) from Tracks where "&amp;IF(F64="","TrackVendorId='"&amp;G64&amp;"'","ISRC='"&amp;F64&amp;"'")&amp;" and EnterpriseId="&amp;EntId&amp;"),1);"</f>
        <v>Insert into Tracks VALUES(N'Um Tiro - Genya Shinazugawa', 371631, (select LabelId from Releases where UPC=718114635277 and EnterpriseId=647322), 'BKTOK2300050', null, null, null, null, null, null, null, (select AudioId from AudioFiles where Filename='BKTOK2300050.wav' and ExternalUrl='https://www.dropbox.com/scl/fi/3c3pdr4fickpeoys37sj6/Um-Tiro-Genya-Shinazugawa-718114635277.flac?rlkey=ru8g76sf2oj1v8s1viygxl64h&amp;st=jm3dcvc0&amp;dl=1'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Filename='BKTOK2300050.flac' and ExternalUrl='https://www.dropbox.com/scl/fi/3c3pdr4fickpeoys37sj6/Um-Tiro-Genya-Shinazugawa-718114635277.flac?rlkey=ru8g76sf2oj1v8s1viygxl64h&amp;st=jm3dcvc0&amp;dl=1' and IsDownloadedFromExternalUrl=0), null, null, null, null, null, (select PrimaryMusicStyleId from Releases where UPC=718114635277 and EnterpriseId=647322), (select SecondaryMusicStyleId from Releases where UPC=718114635277 and EnterpriseId=647322), null, 0, null, (select id from internal_TrackTypes where description='Original'), null, null, null, null, (NEXT VALUE FOR [AssetIdSequence]), null, 645898, 647322, 1); 
insert into Releases_Tracks values ( (select ReleaseId from Releases where UPC=718114635277 and EnterpriseId=647322), (select max(TrackId) from Tracks where ISRC='BKTOK2300050' and EnterpriseId=647322), 1, (NEXT VALUE FOR [AssetIdSequence]), null);
update Releases_Tracks set RevelatorExternalUsageTrackId=AssetId where TrackId=(select max(TrackId) from Tracks where ISRC='BKTOK2300050' and EnterpriseId=647322);
Insert into TrackRecordingVersions values ((select max(TrackId) from Tracks where ISRC='BKTOK2300050' and EnterpriseId=647322),  'BKTOK2300050', 1, getdate());
Insert into TrackRecordingVersionsAudioFiles values ((select max(TrackRecordingVersionId) from TrackRecordingVersions where TrackId in (select max(TrackId) from Tracks where ISRC='BKTOK2300050' and EnterpriseId=647322)), (select AudioId from AudioFiles where Filename='BKTOK2300050.flac' and ExternalUrl='https://www.dropbox.com/scl/fi/3c3pdr4fickpeoys37sj6/Um-Tiro-Genya-Shinazugawa-718114635277.flac?rlkey=ru8g76sf2oj1v8s1viygxl64h&amp;st=jm3dcvc0&amp;dl=1' and IsDownloadedFromExternalUrl=0), 2);
Insert into Track_TrackProperties values ((select max(TrackId) from Tracks where ISRC='BKTOK2300050' and EnterpriseId=647322),1);</v>
      </c>
      <c r="U64" s="28" t="str">
        <f>VLOOKUP(F64,'6) Track_Artist(s)'!A:A,1,0)</f>
        <v>BKTOK2300050</v>
      </c>
    </row>
    <row r="65">
      <c r="A65" s="156">
        <v>7.18114636397E11</v>
      </c>
      <c r="B65" s="116"/>
      <c r="C65" s="143" t="str">
        <f t="array" ref="C65">ifs(and(isblank($A65),isblank($B65)),"", not(iserror(vlookup($A65&amp;$B65,'3) Release_Label'!$D:$D&amp;'3) Release_Label'!$E:$E,1,0))),vlookup($A65&amp;$B65,{'3) Release_Label'!$D:$D&amp;'3) Release_Label'!$E:$E,'3) Release_Label'!$F:$F},2,0), or(and(not(isblank($B65)),$B65=$B64,$A65&lt;&gt;$A64),and(not(isblank($A65)),$A65=$A64,$B65&lt;&gt;$B64)),"ID LISTS UNALIGNED",and($A65&lt;&gt;"",countif('3) Release_Label'!$D:$D,$A65)=0),"NO UPC MATCH in Release_Label",and($B65&lt;&gt;"",countif('3) Release_Label'!$E:$E,$B65)=0),"NO CATALOG ID MATCH in Release_Label",iserror(vlookup($A65&amp;$B65,'3) Release_Label'!$D:$D&amp;'3) Release_Label'!$E:$E,1,0)),"NO UPC-CATALOG ID pair MATCH in Release_Label" )</f>
        <v>Incrível Velocidade</v>
      </c>
      <c r="D65" s="143" t="str">
        <f t="array" ref="D65">ifs(and(isblank($A65),isblank($B65)),"", not(iserror(vlookup($A65&amp;$B65,'3) Release_Label'!$D:$D&amp;'3) Release_Label'!$E:$E,1,0))),vlookup($A65&amp;$B65,{'3) Release_Label'!$D:$D&amp;'3) Release_Label'!$E:$E,'3) Release_Label'!$H:$H},2,0), or(and(not(isblank($B65)),$B65=$B64,$A65&lt;&gt;$A64),and(not(isblank($A65)),$A65=$A64,$B65&lt;&gt;$B64)),"ID LISTS UNALIGNED",and($A65&lt;&gt;"",countif('3) Release_Label'!$D:$D,$A65)=0),"NO UPC MATCH in Release_Label",and($B65&lt;&gt;"",countif('3) Release_Label'!$E:$E,$B65)=0),"NO CATALOG ID MATCH in Release_Label",iserror(vlookup($A65&amp;$B65,'3) Release_Label'!$D:$D&amp;'3) Release_Label'!$E:$E,1,0)),"NO UPC-CATALOG ID pair MATCH in Release_Label" )</f>
        <v/>
      </c>
      <c r="E65" s="157">
        <f t="shared" si="1"/>
        <v>1</v>
      </c>
      <c r="F65" s="8" t="s">
        <v>820</v>
      </c>
      <c r="G65" s="116"/>
      <c r="H65" s="158" t="s">
        <v>303</v>
      </c>
      <c r="J65" s="8" t="s">
        <v>180</v>
      </c>
      <c r="K65" s="159" t="s">
        <v>697</v>
      </c>
      <c r="L65" s="8" t="s">
        <v>698</v>
      </c>
      <c r="M65" s="90" t="s">
        <v>821</v>
      </c>
      <c r="N65" s="8" t="s">
        <v>700</v>
      </c>
      <c r="O65" s="20"/>
      <c r="P65" s="20"/>
      <c r="R65" s="44" t="str">
        <f t="shared" si="2"/>
        <v>insert into AudioFiles VALUES (NEWID(),'BKTOK2300051.flac', '.flac', getdate(), null, 0, null, 'https://www.dropbox.com/scl/fi/4d1petpn45hidcc8o1cy2/Incr-vel-Velocidade-718114636397.flac?rlkey=rg1qgxgsla5dmfnms1w7a4l1g&amp;st=2h647k2v&amp;dl=1', 0, null, null, null, null)</v>
      </c>
      <c r="S65" s="44" t="str">
        <f>"Insert into Tracks VALUES(N'"&amp;SUBSTITUTE(trim(H65),"'","''")&amp;"', 371631, "&amp;if(not(ISBLANK(A65)),"(select LabelId from Releases where UPC="&amp;A65&amp;" and EnterpriseId="&amp;EntId&amp;")","(select LabelId from Releases where Catalog='"&amp;SUBSTITUTE(trim(B65),"'","''")&amp;"' and EnterpriseId="&amp;EntId&amp;")")&amp;", "&amp;if(F65="", "null", "'"&amp;F65&amp;"'")&amp;", "&amp;if(I65="", "null","N'"&amp;SUBSTITUTE(trim(I65),"'","''")&amp;"'")&amp;", null, null, "&amp;if(G65="", "null","'"&amp;SUBSTITUTE(trim(G65),"'","''")&amp;"'")&amp;", null, null, null, "&amp;if(M65="","null",if(G65="","(select AudioId from AudioFiles where Filename='"&amp;F65&amp;".wav' and ExternalUrl='"&amp;SUBSTITUTE(trim(M65),"'","''")&amp;"' and IsDownloadedFromExternalUrl=0)","(select AudioId from AudioFiles where Filename='"&amp;G65&amp;".wav' and ExternalUrl='"&amp;SUBSTITUTE(trim(M65),"'","''")&amp;"' and IsDownloadedFromExternalUrl=0)"))&amp;", null, null, null, (select min(LanguageId) from Languages where LanguageName='"&amp;J65&amp;"' and IsValidMetadataLanguage=1), null, "&amp;if(K65="YES", 1,0)&amp;", getdate(), (select CreatedBy from Enterprises where EnterpriseId="&amp;EntId&amp;"), null, '34F4C88E-B410-461E-AD75-6C01536FDCD3', null, 0, null, null, null, null, "&amp;if(M65="","null",if(G65="","(select AudioId from AudioFiles where Filename='"&amp;F65&amp;".flac' and ExternalUrl='"&amp;SUBSTITUTE(trim(M65),"'","''")&amp;"' and IsDownloadedFromExternalUrl=0)","(select AudioId from AudioFiles where Filename='"&amp;G65&amp;".flac' and ExternalUrl='"&amp;SUBSTITUTE(trim(M65),"'","''")&amp;"' and IsDownloadedFromExternalUrl=0)"))&amp;", null, null, null, null, null, "&amp;if(not(ISBLANK(A65)),"(select PrimaryMusicStyleId from Releases where UPC="&amp;A65&amp;" and EnterpriseId="&amp;EntId&amp;")","(select PrimaryMusicStyleId from Releases where Catalog='"&amp;SUBSTITUTE(trim(B65),"'","''")&amp;"' and EnterpriseId="&amp;EntId&amp;")")&amp;", "&amp;if(not(ISBLANK(A65)),"(select SecondaryMusicStyleId from Releases where UPC="&amp;A65&amp;" and EnterpriseId="&amp;EntId&amp;")","(select SecondaryMusicStyleId from Releases where Catalog='"&amp;SUBSTITUTE(trim(B65),"'","''")&amp;"' and EnterpriseId="&amp;EntId&amp;")")&amp;", "&amp;IF(O65="","null",O65)&amp;", 0, null, (select id from internal_TrackTypes where description='"&amp;L65&amp;"'), null, null, null, null, (NEXT VALUE FOR [AssetIdSequence]), null, "&amp;TenantId&amp;", "&amp;EntId&amp;", "&amp;if(F65&lt;&gt;"",countif(F$5:F65,F65),countif(G$5:G65,G65))&amp;"); 
insert into Releases_Tracks values ( (select ReleaseId from Releases where "&amp;if(not(ISBLANK(A65)),"UPC="&amp;A65,"Catalog='"&amp;SUBSTITUTE(trim(B65),"'","''")&amp;"'")&amp;" and EnterpriseId="&amp;EntId&amp;"), (select max(TrackId) from Tracks where "&amp;if(trim(G65)="","ISRC='"&amp;F65&amp;"'","TrackVendorId='"&amp;SUBSTITUTE(trim(G65),"'","''")&amp;"'") &amp;" and EnterpriseId="&amp;EntId&amp;"), "&amp;E65&amp;", (NEXT VALUE FOR [AssetIdSequence]), null);
update Releases_Tracks set RevelatorExternalUsageTrackId=AssetId where TrackId=(select max(TrackId) from Tracks where "&amp;IF(F65="","TrackVendorId='"&amp;G65&amp;"'","ISRC='"&amp;F65&amp;"'")&amp;" and EnterpriseId="&amp;EntId&amp;");
Insert into TrackRecordingVersions values ((select max(TrackId) from Tracks where "&amp;IF(F65="","TrackVendorId='"&amp;G65&amp;"'","ISRC='"&amp;F65&amp;"'")&amp;" and EnterpriseId="&amp;EntId&amp;"),  "&amp;IF(F65="","null","'"&amp;F65&amp;"'")&amp;", 1, getdate());
Insert into TrackRecordingVersionsAudioFiles values ((select max(TrackRecordingVersionId) from TrackRecordingVersions where TrackId in (select max(TrackId) from Tracks where "&amp;IF(F65="","TrackVendorId='"&amp;G65&amp;"'","ISRC='"&amp;F65&amp;"'")&amp;" and EnterpriseId="&amp;EntId&amp;")), "&amp;if(M65="","null",if(G65="","(select AudioId from AudioFiles where Filename='"&amp;F65&amp;"."&amp;N65&amp;"' and ExternalUrl='"&amp;SUBSTITUTE(trim(M65),"'","''")&amp;"' and IsDownloadedFromExternalUrl=0)","(select AudioId from AudioFiles where Filename='"&amp;G65&amp;"."&amp;N65&amp;"' and ExternalUrl='"&amp;SUBSTITUTE(trim(M65),"'","''")&amp;"' and IsDownloadedFromExternalUrl=0)"))&amp;", "&amp;IFS(N65="","null",N65="wav","1",N65="flac","2")&amp;");
Insert into Track_TrackProperties values ((select max(TrackId) from Tracks where "&amp;IF(F65="","TrackVendorId='"&amp;G65&amp;"'","ISRC='"&amp;F65&amp;"'")&amp;" and EnterpriseId="&amp;EntId&amp;"),1);"</f>
        <v>Insert into Tracks VALUES(N'Incrível Velocidade', 371631, (select LabelId from Releases where UPC=718114636397 and EnterpriseId=647322), 'BKTOK2300051', null, null, null, null, null, null, null, (select AudioId from AudioFiles where Filename='BKTOK2300051.wav' and ExternalUrl='https://www.dropbox.com/scl/fi/4d1petpn45hidcc8o1cy2/Incr-vel-Velocidade-718114636397.flac?rlkey=rg1qgxgsla5dmfnms1w7a4l1g&amp;st=2h647k2v&amp;dl=1'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Filename='BKTOK2300051.flac' and ExternalUrl='https://www.dropbox.com/scl/fi/4d1petpn45hidcc8o1cy2/Incr-vel-Velocidade-718114636397.flac?rlkey=rg1qgxgsla5dmfnms1w7a4l1g&amp;st=2h647k2v&amp;dl=1' and IsDownloadedFromExternalUrl=0), null, null, null, null, null, (select PrimaryMusicStyleId from Releases where UPC=718114636397 and EnterpriseId=647322), (select SecondaryMusicStyleId from Releases where UPC=718114636397 and EnterpriseId=647322), null, 0, null, (select id from internal_TrackTypes where description='Original'), null, null, null, null, (NEXT VALUE FOR [AssetIdSequence]), null, 645898, 647322, 1); 
insert into Releases_Tracks values ( (select ReleaseId from Releases where UPC=718114636397 and EnterpriseId=647322), (select max(TrackId) from Tracks where ISRC='BKTOK2300051' and EnterpriseId=647322), 1, (NEXT VALUE FOR [AssetIdSequence]), null);
update Releases_Tracks set RevelatorExternalUsageTrackId=AssetId where TrackId=(select max(TrackId) from Tracks where ISRC='BKTOK2300051' and EnterpriseId=647322);
Insert into TrackRecordingVersions values ((select max(TrackId) from Tracks where ISRC='BKTOK2300051' and EnterpriseId=647322),  'BKTOK2300051', 1, getdate());
Insert into TrackRecordingVersionsAudioFiles values ((select max(TrackRecordingVersionId) from TrackRecordingVersions where TrackId in (select max(TrackId) from Tracks where ISRC='BKTOK2300051' and EnterpriseId=647322)), (select AudioId from AudioFiles where Filename='BKTOK2300051.flac' and ExternalUrl='https://www.dropbox.com/scl/fi/4d1petpn45hidcc8o1cy2/Incr-vel-Velocidade-718114636397.flac?rlkey=rg1qgxgsla5dmfnms1w7a4l1g&amp;st=2h647k2v&amp;dl=1' and IsDownloadedFromExternalUrl=0), 2);
Insert into Track_TrackProperties values ((select max(TrackId) from Tracks where ISRC='BKTOK2300051' and EnterpriseId=647322),1);</v>
      </c>
      <c r="U65" s="28" t="str">
        <f>VLOOKUP(F65,'6) Track_Artist(s)'!A:A,1,0)</f>
        <v>BKTOK2300051</v>
      </c>
    </row>
    <row r="66">
      <c r="A66" s="156">
        <v>7.44553564946E11</v>
      </c>
      <c r="B66" s="116"/>
      <c r="C66" s="143" t="str">
        <f t="array" ref="C66">ifs(and(isblank($A66),isblank($B66)),"", not(iserror(vlookup($A66&amp;$B66,'3) Release_Label'!$D:$D&amp;'3) Release_Label'!$E:$E,1,0))),vlookup($A66&amp;$B66,{'3) Release_Label'!$D:$D&amp;'3) Release_Label'!$E:$E,'3) Release_Label'!$F:$F},2,0), or(and(not(isblank($B66)),$B66=#REF!,$A66&lt;&gt;#REF!),and(not(isblank($A66)),$A66=#REF!,$B66&lt;&gt;#REF!)),"ID LISTS UNALIGNED",and($A66&lt;&gt;"",countif('3) Release_Label'!$D:$D,$A66)=0),"NO UPC MATCH in Release_Label",and($B66&lt;&gt;"",countif('3) Release_Label'!$E:$E,$B66)=0),"NO CATALOG ID MATCH in Release_Label",iserror(vlookup($A66&amp;$B66,'3) Release_Label'!$D:$D&amp;'3) Release_Label'!$E:$E,1,0)),"NO UPC-CATALOG ID pair MATCH in Release_Label" )</f>
        <v>O Meu Destino</v>
      </c>
      <c r="D66" s="143" t="str">
        <f t="array" ref="D66">ifs(and(isblank($A66),isblank($B66)),"", not(iserror(vlookup($A66&amp;$B66,'3) Release_Label'!$D:$D&amp;'3) Release_Label'!$E:$E,1,0))),vlookup($A66&amp;$B66,{'3) Release_Label'!$D:$D&amp;'3) Release_Label'!$E:$E,'3) Release_Label'!$H:$H},2,0), or(and(not(isblank($B66)),$B66=#REF!,$A66&lt;&gt;#REF!),and(not(isblank($A66)),$A66=#REF!,$B66&lt;&gt;#REF!)),"ID LISTS UNALIGNED",and($A66&lt;&gt;"",countif('3) Release_Label'!$D:$D,$A66)=0),"NO UPC MATCH in Release_Label",and($B66&lt;&gt;"",countif('3) Release_Label'!$E:$E,$B66)=0),"NO CATALOG ID MATCH in Release_Label",iserror(vlookup($A66&amp;$B66,'3) Release_Label'!$D:$D&amp;'3) Release_Label'!$E:$E,1,0)),"NO UPC-CATALOG ID pair MATCH in Release_Label" )</f>
        <v/>
      </c>
      <c r="E66" s="157">
        <f t="shared" si="1"/>
        <v>1</v>
      </c>
      <c r="F66" s="8" t="s">
        <v>822</v>
      </c>
      <c r="G66" s="116"/>
      <c r="H66" s="158" t="s">
        <v>305</v>
      </c>
      <c r="J66" s="8" t="s">
        <v>180</v>
      </c>
      <c r="K66" s="159" t="s">
        <v>697</v>
      </c>
      <c r="L66" s="8" t="s">
        <v>698</v>
      </c>
      <c r="M66" s="90" t="s">
        <v>823</v>
      </c>
      <c r="N66" s="8" t="s">
        <v>700</v>
      </c>
      <c r="O66" s="20"/>
      <c r="P66" s="20"/>
      <c r="R66" s="44" t="str">
        <f t="shared" si="2"/>
        <v>insert into AudioFiles VALUES (NEWID(),'BKTOK2300057.flac', '.flac', getdate(), null, 0, null, 'https://www.dropbox.com/scl/fi/yeejv4rxnkax9doyw9mdg/O-Meu-Destino-744553564946.flac?rlkey=tefsrty7ltff4szm8cp2ano1j&amp;st=jlkpk37h&amp;dl=1', 0, null, null, null, null)</v>
      </c>
      <c r="S66" s="44" t="str">
        <f>"Insert into Tracks VALUES(N'"&amp;SUBSTITUTE(trim(H66),"'","''")&amp;"', 371631, "&amp;if(not(ISBLANK(A66)),"(select LabelId from Releases where UPC="&amp;A66&amp;" and EnterpriseId="&amp;EntId&amp;")","(select LabelId from Releases where Catalog='"&amp;SUBSTITUTE(trim(B66),"'","''")&amp;"' and EnterpriseId="&amp;EntId&amp;")")&amp;", "&amp;if(F66="", "null", "'"&amp;F66&amp;"'")&amp;", "&amp;if(I66="", "null","N'"&amp;SUBSTITUTE(trim(I66),"'","''")&amp;"'")&amp;", null, null, "&amp;if(G66="", "null","'"&amp;SUBSTITUTE(trim(G66),"'","''")&amp;"'")&amp;", null, null, null, "&amp;if(M66="","null",if(G66="","(select AudioId from AudioFiles where Filename='"&amp;F66&amp;".wav' and ExternalUrl='"&amp;SUBSTITUTE(trim(M66),"'","''")&amp;"' and IsDownloadedFromExternalUrl=0)","(select AudioId from AudioFiles where Filename='"&amp;G66&amp;".wav' and ExternalUrl='"&amp;SUBSTITUTE(trim(M66),"'","''")&amp;"' and IsDownloadedFromExternalUrl=0)"))&amp;", null, null, null, (select min(LanguageId) from Languages where LanguageName='"&amp;J66&amp;"' and IsValidMetadataLanguage=1), null, "&amp;if(K66="YES", 1,0)&amp;", getdate(), (select CreatedBy from Enterprises where EnterpriseId="&amp;EntId&amp;"), null, '34F4C88E-B410-461E-AD75-6C01536FDCD3', null, 0, null, null, null, null, "&amp;if(M66="","null",if(G66="","(select AudioId from AudioFiles where Filename='"&amp;F66&amp;".flac' and ExternalUrl='"&amp;SUBSTITUTE(trim(M66),"'","''")&amp;"' and IsDownloadedFromExternalUrl=0)","(select AudioId from AudioFiles where Filename='"&amp;G66&amp;".flac' and ExternalUrl='"&amp;SUBSTITUTE(trim(M66),"'","''")&amp;"' and IsDownloadedFromExternalUrl=0)"))&amp;", null, null, null, null, null, "&amp;if(not(ISBLANK(A66)),"(select PrimaryMusicStyleId from Releases where UPC="&amp;A66&amp;" and EnterpriseId="&amp;EntId&amp;")","(select PrimaryMusicStyleId from Releases where Catalog='"&amp;SUBSTITUTE(trim(B66),"'","''")&amp;"' and EnterpriseId="&amp;EntId&amp;")")&amp;", "&amp;if(not(ISBLANK(A66)),"(select SecondaryMusicStyleId from Releases where UPC="&amp;A66&amp;" and EnterpriseId="&amp;EntId&amp;")","(select SecondaryMusicStyleId from Releases where Catalog='"&amp;SUBSTITUTE(trim(B66),"'","''")&amp;"' and EnterpriseId="&amp;EntId&amp;")")&amp;", "&amp;IF(O66="","null",O66)&amp;", 0, null, (select id from internal_TrackTypes where description='"&amp;L66&amp;"'), null, null, null, null, (NEXT VALUE FOR [AssetIdSequence]), null, "&amp;TenantId&amp;", "&amp;EntId&amp;", "&amp;if(F66&lt;&gt;"",countif(F$5:F66,F66),countif(G$5:G66,G66))&amp;"); 
insert into Releases_Tracks values ( (select ReleaseId from Releases where "&amp;if(not(ISBLANK(A66)),"UPC="&amp;A66,"Catalog='"&amp;SUBSTITUTE(trim(B66),"'","''")&amp;"'")&amp;" and EnterpriseId="&amp;EntId&amp;"), (select max(TrackId) from Tracks where "&amp;if(trim(G66)="","ISRC='"&amp;F66&amp;"'","TrackVendorId='"&amp;SUBSTITUTE(trim(G66),"'","''")&amp;"'") &amp;" and EnterpriseId="&amp;EntId&amp;"), "&amp;E66&amp;", (NEXT VALUE FOR [AssetIdSequence]), null);
update Releases_Tracks set RevelatorExternalUsageTrackId=AssetId where TrackId=(select max(TrackId) from Tracks where "&amp;IF(F66="","TrackVendorId='"&amp;G66&amp;"'","ISRC='"&amp;F66&amp;"'")&amp;" and EnterpriseId="&amp;EntId&amp;");
Insert into TrackRecordingVersions values ((select max(TrackId) from Tracks where "&amp;IF(F66="","TrackVendorId='"&amp;G66&amp;"'","ISRC='"&amp;F66&amp;"'")&amp;" and EnterpriseId="&amp;EntId&amp;"),  "&amp;IF(F66="","null","'"&amp;F66&amp;"'")&amp;", 1, getdate());
Insert into TrackRecordingVersionsAudioFiles values ((select max(TrackRecordingVersionId) from TrackRecordingVersions where TrackId in (select max(TrackId) from Tracks where "&amp;IF(F66="","TrackVendorId='"&amp;G66&amp;"'","ISRC='"&amp;F66&amp;"'")&amp;" and EnterpriseId="&amp;EntId&amp;")), "&amp;if(M66="","null",if(G66="","(select AudioId from AudioFiles where Filename='"&amp;F66&amp;"."&amp;N66&amp;"' and ExternalUrl='"&amp;SUBSTITUTE(trim(M66),"'","''")&amp;"' and IsDownloadedFromExternalUrl=0)","(select AudioId from AudioFiles where Filename='"&amp;G66&amp;"."&amp;N66&amp;"' and ExternalUrl='"&amp;SUBSTITUTE(trim(M66),"'","''")&amp;"' and IsDownloadedFromExternalUrl=0)"))&amp;", "&amp;IFS(N66="","null",N66="wav","1",N66="flac","2")&amp;");
Insert into Track_TrackProperties values ((select max(TrackId) from Tracks where "&amp;IF(F66="","TrackVendorId='"&amp;G66&amp;"'","ISRC='"&amp;F66&amp;"'")&amp;" and EnterpriseId="&amp;EntId&amp;"),1);"</f>
        <v>Insert into Tracks VALUES(N'O Meu Destino', 371631, (select LabelId from Releases where UPC=744553564946 and EnterpriseId=647322), 'BKTOK2300057', null, null, null, null, null, null, null, (select AudioId from AudioFiles where Filename='BKTOK2300057.wav' and ExternalUrl='https://www.dropbox.com/scl/fi/yeejv4rxnkax9doyw9mdg/O-Meu-Destino-744553564946.flac?rlkey=tefsrty7ltff4szm8cp2ano1j&amp;st=jlkpk37h&amp;dl=1'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Filename='BKTOK2300057.flac' and ExternalUrl='https://www.dropbox.com/scl/fi/yeejv4rxnkax9doyw9mdg/O-Meu-Destino-744553564946.flac?rlkey=tefsrty7ltff4szm8cp2ano1j&amp;st=jlkpk37h&amp;dl=1' and IsDownloadedFromExternalUrl=0), null, null, null, null, null, (select PrimaryMusicStyleId from Releases where UPC=744553564946 and EnterpriseId=647322), (select SecondaryMusicStyleId from Releases where UPC=744553564946 and EnterpriseId=647322), null, 0, null, (select id from internal_TrackTypes where description='Original'), null, null, null, null, (NEXT VALUE FOR [AssetIdSequence]), null, 645898, 647322, 1); 
insert into Releases_Tracks values ( (select ReleaseId from Releases where UPC=744553564946 and EnterpriseId=647322), (select max(TrackId) from Tracks where ISRC='BKTOK2300057' and EnterpriseId=647322), 1, (NEXT VALUE FOR [AssetIdSequence]), null);
update Releases_Tracks set RevelatorExternalUsageTrackId=AssetId where TrackId=(select max(TrackId) from Tracks where ISRC='BKTOK2300057' and EnterpriseId=647322);
Insert into TrackRecordingVersions values ((select max(TrackId) from Tracks where ISRC='BKTOK2300057' and EnterpriseId=647322),  'BKTOK2300057', 1, getdate());
Insert into TrackRecordingVersionsAudioFiles values ((select max(TrackRecordingVersionId) from TrackRecordingVersions where TrackId in (select max(TrackId) from Tracks where ISRC='BKTOK2300057' and EnterpriseId=647322)), (select AudioId from AudioFiles where Filename='BKTOK2300057.flac' and ExternalUrl='https://www.dropbox.com/scl/fi/yeejv4rxnkax9doyw9mdg/O-Meu-Destino-744553564946.flac?rlkey=tefsrty7ltff4szm8cp2ano1j&amp;st=jlkpk37h&amp;dl=1' and IsDownloadedFromExternalUrl=0), 2);
Insert into Track_TrackProperties values ((select max(TrackId) from Tracks where ISRC='BKTOK2300057' and EnterpriseId=647322),1);</v>
      </c>
      <c r="U66" s="28" t="str">
        <f>VLOOKUP(F66,'6) Track_Artist(s)'!A:A,1,0)</f>
        <v>BKTOK2300057</v>
      </c>
    </row>
    <row r="67">
      <c r="A67" s="156">
        <v>7.44553603836E11</v>
      </c>
      <c r="B67" s="116"/>
      <c r="C67" s="143" t="str">
        <f t="array" ref="C67">ifs(and(isblank($A67),isblank($B67)),"", not(iserror(vlookup($A67&amp;$B67,'3) Release_Label'!$D:$D&amp;'3) Release_Label'!$E:$E,1,0))),vlookup($A67&amp;$B67,{'3) Release_Label'!$D:$D&amp;'3) Release_Label'!$E:$E,'3) Release_Label'!$F:$F},2,0), or(and(not(isblank($B67)),$B67=$B66,$A67&lt;&gt;$A66),and(not(isblank($A67)),$A67=$A66,$B67&lt;&gt;$B66)),"ID LISTS UNALIGNED",and($A67&lt;&gt;"",countif('3) Release_Label'!$D:$D,$A67)=0),"NO UPC MATCH in Release_Label",and($B67&lt;&gt;"",countif('3) Release_Label'!$E:$E,$B67)=0),"NO CATALOG ID MATCH in Release_Label",iserror(vlookup($A67&amp;$B67,'3) Release_Label'!$D:$D&amp;'3) Release_Label'!$E:$E,1,0)),"NO UPC-CATALOG ID pair MATCH in Release_Label" )</f>
        <v>Sharkboy</v>
      </c>
      <c r="D67" s="143" t="str">
        <f t="array" ref="D67">ifs(and(isblank($A67),isblank($B67)),"", not(iserror(vlookup($A67&amp;$B67,'3) Release_Label'!$D:$D&amp;'3) Release_Label'!$E:$E,1,0))),vlookup($A67&amp;$B67,{'3) Release_Label'!$D:$D&amp;'3) Release_Label'!$E:$E,'3) Release_Label'!$H:$H},2,0), or(and(not(isblank($B67)),$B67=$B66,$A67&lt;&gt;$A66),and(not(isblank($A67)),$A67=$A66,$B67&lt;&gt;$B66)),"ID LISTS UNALIGNED",and($A67&lt;&gt;"",countif('3) Release_Label'!$D:$D,$A67)=0),"NO UPC MATCH in Release_Label",and($B67&lt;&gt;"",countif('3) Release_Label'!$E:$E,$B67)=0),"NO CATALOG ID MATCH in Release_Label",iserror(vlookup($A67&amp;$B67,'3) Release_Label'!$D:$D&amp;'3) Release_Label'!$E:$E,1,0)),"NO UPC-CATALOG ID pair MATCH in Release_Label" )</f>
        <v/>
      </c>
      <c r="E67" s="157">
        <f t="shared" si="1"/>
        <v>1</v>
      </c>
      <c r="F67" s="8" t="s">
        <v>824</v>
      </c>
      <c r="G67" s="116"/>
      <c r="H67" s="158" t="s">
        <v>307</v>
      </c>
      <c r="J67" s="8" t="s">
        <v>180</v>
      </c>
      <c r="K67" s="159" t="s">
        <v>697</v>
      </c>
      <c r="L67" s="8" t="s">
        <v>698</v>
      </c>
      <c r="M67" s="90" t="s">
        <v>825</v>
      </c>
      <c r="N67" s="8" t="s">
        <v>700</v>
      </c>
      <c r="O67" s="20"/>
      <c r="P67" s="20"/>
      <c r="R67" s="44" t="str">
        <f t="shared" si="2"/>
        <v>insert into AudioFiles VALUES (NEWID(),'BKTOK2300058.flac', '.flac', getdate(), null, 0, null, 'https://www.dropbox.com/scl/fi/tyns123ee9aarvjwd69kp/Sharkboy-744553603836.flac?rlkey=xp74icpfyb6zl689hp8b1je0t&amp;st=qafu5p8g&amp;dl=1', 0, null, null, null, null)</v>
      </c>
      <c r="S67" s="44" t="str">
        <f>"Insert into Tracks VALUES(N'"&amp;SUBSTITUTE(trim(H67),"'","''")&amp;"', 371631, "&amp;if(not(ISBLANK(A67)),"(select LabelId from Releases where UPC="&amp;A67&amp;" and EnterpriseId="&amp;EntId&amp;")","(select LabelId from Releases where Catalog='"&amp;SUBSTITUTE(trim(B67),"'","''")&amp;"' and EnterpriseId="&amp;EntId&amp;")")&amp;", "&amp;if(F67="", "null", "'"&amp;F67&amp;"'")&amp;", "&amp;if(I67="", "null","N'"&amp;SUBSTITUTE(trim(I67),"'","''")&amp;"'")&amp;", null, null, "&amp;if(G67="", "null","'"&amp;SUBSTITUTE(trim(G67),"'","''")&amp;"'")&amp;", null, null, null, "&amp;if(M67="","null",if(G67="","(select AudioId from AudioFiles where Filename='"&amp;F67&amp;".wav' and ExternalUrl='"&amp;SUBSTITUTE(trim(M67),"'","''")&amp;"' and IsDownloadedFromExternalUrl=0)","(select AudioId from AudioFiles where Filename='"&amp;G67&amp;".wav' and ExternalUrl='"&amp;SUBSTITUTE(trim(M67),"'","''")&amp;"' and IsDownloadedFromExternalUrl=0)"))&amp;", null, null, null, (select min(LanguageId) from Languages where LanguageName='"&amp;J67&amp;"' and IsValidMetadataLanguage=1), null, "&amp;if(K67="YES", 1,0)&amp;", getdate(), (select CreatedBy from Enterprises where EnterpriseId="&amp;EntId&amp;"), null, '34F4C88E-B410-461E-AD75-6C01536FDCD3', null, 0, null, null, null, null, "&amp;if(M67="","null",if(G67="","(select AudioId from AudioFiles where Filename='"&amp;F67&amp;".flac' and ExternalUrl='"&amp;SUBSTITUTE(trim(M67),"'","''")&amp;"' and IsDownloadedFromExternalUrl=0)","(select AudioId from AudioFiles where Filename='"&amp;G67&amp;".flac' and ExternalUrl='"&amp;SUBSTITUTE(trim(M67),"'","''")&amp;"' and IsDownloadedFromExternalUrl=0)"))&amp;", null, null, null, null, null, "&amp;if(not(ISBLANK(A67)),"(select PrimaryMusicStyleId from Releases where UPC="&amp;A67&amp;" and EnterpriseId="&amp;EntId&amp;")","(select PrimaryMusicStyleId from Releases where Catalog='"&amp;SUBSTITUTE(trim(B67),"'","''")&amp;"' and EnterpriseId="&amp;EntId&amp;")")&amp;", "&amp;if(not(ISBLANK(A67)),"(select SecondaryMusicStyleId from Releases where UPC="&amp;A67&amp;" and EnterpriseId="&amp;EntId&amp;")","(select SecondaryMusicStyleId from Releases where Catalog='"&amp;SUBSTITUTE(trim(B67),"'","''")&amp;"' and EnterpriseId="&amp;EntId&amp;")")&amp;", "&amp;IF(O67="","null",O67)&amp;", 0, null, (select id from internal_TrackTypes where description='"&amp;L67&amp;"'), null, null, null, null, (NEXT VALUE FOR [AssetIdSequence]), null, "&amp;TenantId&amp;", "&amp;EntId&amp;", "&amp;if(F67&lt;&gt;"",countif(F$5:F67,F67),countif(G$5:G67,G67))&amp;"); 
insert into Releases_Tracks values ( (select ReleaseId from Releases where "&amp;if(not(ISBLANK(A67)),"UPC="&amp;A67,"Catalog='"&amp;SUBSTITUTE(trim(B67),"'","''")&amp;"'")&amp;" and EnterpriseId="&amp;EntId&amp;"), (select max(TrackId) from Tracks where "&amp;if(trim(G67)="","ISRC='"&amp;F67&amp;"'","TrackVendorId='"&amp;SUBSTITUTE(trim(G67),"'","''")&amp;"'") &amp;" and EnterpriseId="&amp;EntId&amp;"), "&amp;E67&amp;", (NEXT VALUE FOR [AssetIdSequence]), null);
update Releases_Tracks set RevelatorExternalUsageTrackId=AssetId where TrackId=(select max(TrackId) from Tracks where "&amp;IF(F67="","TrackVendorId='"&amp;G67&amp;"'","ISRC='"&amp;F67&amp;"'")&amp;" and EnterpriseId="&amp;EntId&amp;");
Insert into TrackRecordingVersions values ((select max(TrackId) from Tracks where "&amp;IF(F67="","TrackVendorId='"&amp;G67&amp;"'","ISRC='"&amp;F67&amp;"'")&amp;" and EnterpriseId="&amp;EntId&amp;"),  "&amp;IF(F67="","null","'"&amp;F67&amp;"'")&amp;", 1, getdate());
Insert into TrackRecordingVersionsAudioFiles values ((select max(TrackRecordingVersionId) from TrackRecordingVersions where TrackId in (select max(TrackId) from Tracks where "&amp;IF(F67="","TrackVendorId='"&amp;G67&amp;"'","ISRC='"&amp;F67&amp;"'")&amp;" and EnterpriseId="&amp;EntId&amp;")), "&amp;if(M67="","null",if(G67="","(select AudioId from AudioFiles where Filename='"&amp;F67&amp;"."&amp;N67&amp;"' and ExternalUrl='"&amp;SUBSTITUTE(trim(M67),"'","''")&amp;"' and IsDownloadedFromExternalUrl=0)","(select AudioId from AudioFiles where Filename='"&amp;G67&amp;"."&amp;N67&amp;"' and ExternalUrl='"&amp;SUBSTITUTE(trim(M67),"'","''")&amp;"' and IsDownloadedFromExternalUrl=0)"))&amp;", "&amp;IFS(N67="","null",N67="wav","1",N67="flac","2")&amp;");
Insert into Track_TrackProperties values ((select max(TrackId) from Tracks where "&amp;IF(F67="","TrackVendorId='"&amp;G67&amp;"'","ISRC='"&amp;F67&amp;"'")&amp;" and EnterpriseId="&amp;EntId&amp;"),1);"</f>
        <v>Insert into Tracks VALUES(N'Sharkboy', 371631, (select LabelId from Releases where UPC=744553603836 and EnterpriseId=647322), 'BKTOK2300058', null, null, null, null, null, null, null, (select AudioId from AudioFiles where Filename='BKTOK2300058.wav' and ExternalUrl='https://www.dropbox.com/scl/fi/tyns123ee9aarvjwd69kp/Sharkboy-744553603836.flac?rlkey=xp74icpfyb6zl689hp8b1je0t&amp;st=qafu5p8g&amp;dl=1'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Filename='BKTOK2300058.flac' and ExternalUrl='https://www.dropbox.com/scl/fi/tyns123ee9aarvjwd69kp/Sharkboy-744553603836.flac?rlkey=xp74icpfyb6zl689hp8b1je0t&amp;st=qafu5p8g&amp;dl=1' and IsDownloadedFromExternalUrl=0), null, null, null, null, null, (select PrimaryMusicStyleId from Releases where UPC=744553603836 and EnterpriseId=647322), (select SecondaryMusicStyleId from Releases where UPC=744553603836 and EnterpriseId=647322), null, 0, null, (select id from internal_TrackTypes where description='Original'), null, null, null, null, (NEXT VALUE FOR [AssetIdSequence]), null, 645898, 647322, 1); 
insert into Releases_Tracks values ( (select ReleaseId from Releases where UPC=744553603836 and EnterpriseId=647322), (select max(TrackId) from Tracks where ISRC='BKTOK2300058' and EnterpriseId=647322), 1, (NEXT VALUE FOR [AssetIdSequence]), null);
update Releases_Tracks set RevelatorExternalUsageTrackId=AssetId where TrackId=(select max(TrackId) from Tracks where ISRC='BKTOK2300058' and EnterpriseId=647322);
Insert into TrackRecordingVersions values ((select max(TrackId) from Tracks where ISRC='BKTOK2300058' and EnterpriseId=647322),  'BKTOK2300058', 1, getdate());
Insert into TrackRecordingVersionsAudioFiles values ((select max(TrackRecordingVersionId) from TrackRecordingVersions where TrackId in (select max(TrackId) from Tracks where ISRC='BKTOK2300058' and EnterpriseId=647322)), (select AudioId from AudioFiles where Filename='BKTOK2300058.flac' and ExternalUrl='https://www.dropbox.com/scl/fi/tyns123ee9aarvjwd69kp/Sharkboy-744553603836.flac?rlkey=xp74icpfyb6zl689hp8b1je0t&amp;st=qafu5p8g&amp;dl=1' and IsDownloadedFromExternalUrl=0), 2);
Insert into Track_TrackProperties values ((select max(TrackId) from Tracks where ISRC='BKTOK2300058' and EnterpriseId=647322),1);</v>
      </c>
      <c r="U67" s="28" t="str">
        <f>VLOOKUP(F67,'6) Track_Artist(s)'!A:A,1,0)</f>
        <v>BKTOK2300058</v>
      </c>
    </row>
    <row r="68">
      <c r="A68" s="156">
        <v>7.44553773133E11</v>
      </c>
      <c r="B68" s="116"/>
      <c r="C68" s="143" t="str">
        <f t="array" ref="C68">ifs(and(isblank($A68),isblank($B68)),"", not(iserror(vlookup($A68&amp;$B68,'3) Release_Label'!$D:$D&amp;'3) Release_Label'!$E:$E,1,0))),vlookup($A68&amp;$B68,{'3) Release_Label'!$D:$D&amp;'3) Release_Label'!$E:$E,'3) Release_Label'!$F:$F},2,0), or(and(not(isblank($B68)),$B68=$B67,$A68&lt;&gt;$A67),and(not(isblank($A68)),$A68=$A67,$B68&lt;&gt;$B67)),"ID LISTS UNALIGNED",and($A68&lt;&gt;"",countif('3) Release_Label'!$D:$D,$A68)=0),"NO UPC MATCH in Release_Label",and($B68&lt;&gt;"",countif('3) Release_Label'!$E:$E,$B68)=0),"NO CATALOG ID MATCH in Release_Label",iserror(vlookup($A68&amp;$B68,'3) Release_Label'!$D:$D&amp;'3) Release_Label'!$E:$E,1,0)),"NO UPC-CATALOG ID pair MATCH in Release_Label" )</f>
        <v>Dark Village</v>
      </c>
      <c r="D68" s="143" t="str">
        <f t="array" ref="D68">ifs(and(isblank($A68),isblank($B68)),"", not(iserror(vlookup($A68&amp;$B68,'3) Release_Label'!$D:$D&amp;'3) Release_Label'!$E:$E,1,0))),vlookup($A68&amp;$B68,{'3) Release_Label'!$D:$D&amp;'3) Release_Label'!$E:$E,'3) Release_Label'!$H:$H},2,0), or(and(not(isblank($B68)),$B68=$B67,$A68&lt;&gt;$A67),and(not(isblank($A68)),$A68=$A67,$B68&lt;&gt;$B67)),"ID LISTS UNALIGNED",and($A68&lt;&gt;"",countif('3) Release_Label'!$D:$D,$A68)=0),"NO UPC MATCH in Release_Label",and($B68&lt;&gt;"",countif('3) Release_Label'!$E:$E,$B68)=0),"NO CATALOG ID MATCH in Release_Label",iserror(vlookup($A68&amp;$B68,'3) Release_Label'!$D:$D&amp;'3) Release_Label'!$E:$E,1,0)),"NO UPC-CATALOG ID pair MATCH in Release_Label" )</f>
        <v/>
      </c>
      <c r="E68" s="157">
        <f t="shared" si="1"/>
        <v>1</v>
      </c>
      <c r="F68" s="8" t="s">
        <v>826</v>
      </c>
      <c r="G68" s="116"/>
      <c r="H68" s="158" t="s">
        <v>309</v>
      </c>
      <c r="J68" s="8" t="s">
        <v>180</v>
      </c>
      <c r="K68" s="159" t="s">
        <v>697</v>
      </c>
      <c r="L68" s="8" t="s">
        <v>698</v>
      </c>
      <c r="M68" s="90" t="s">
        <v>827</v>
      </c>
      <c r="N68" s="8" t="s">
        <v>700</v>
      </c>
      <c r="O68" s="20"/>
      <c r="P68" s="20"/>
      <c r="R68" s="44" t="str">
        <f t="shared" si="2"/>
        <v>insert into AudioFiles VALUES (NEWID(),'BKTOK2300061.flac', '.flac', getdate(), null, 0, null, 'https://www.dropbox.com/scl/fi/1fif5d0v7lh681k9icdxo/Dark-Village-744553773133.flac?rlkey=7mhjrkaz2ib7jhgkbi4hle00t&amp;st=lg15kzl0&amp;dl=1', 0, null, null, null, null)</v>
      </c>
      <c r="S68" s="44" t="str">
        <f>"Insert into Tracks VALUES(N'"&amp;SUBSTITUTE(trim(H68),"'","''")&amp;"', 371631, "&amp;if(not(ISBLANK(A68)),"(select LabelId from Releases where UPC="&amp;A68&amp;" and EnterpriseId="&amp;EntId&amp;")","(select LabelId from Releases where Catalog='"&amp;SUBSTITUTE(trim(B68),"'","''")&amp;"' and EnterpriseId="&amp;EntId&amp;")")&amp;", "&amp;if(F68="", "null", "'"&amp;F68&amp;"'")&amp;", "&amp;if(I68="", "null","N'"&amp;SUBSTITUTE(trim(I68),"'","''")&amp;"'")&amp;", null, null, "&amp;if(G68="", "null","'"&amp;SUBSTITUTE(trim(G68),"'","''")&amp;"'")&amp;", null, null, null, "&amp;if(M68="","null",if(G68="","(select AudioId from AudioFiles where Filename='"&amp;F68&amp;".wav' and ExternalUrl='"&amp;SUBSTITUTE(trim(M68),"'","''")&amp;"' and IsDownloadedFromExternalUrl=0)","(select AudioId from AudioFiles where Filename='"&amp;G68&amp;".wav' and ExternalUrl='"&amp;SUBSTITUTE(trim(M68),"'","''")&amp;"' and IsDownloadedFromExternalUrl=0)"))&amp;", null, null, null, (select min(LanguageId) from Languages where LanguageName='"&amp;J68&amp;"' and IsValidMetadataLanguage=1), null, "&amp;if(K68="YES", 1,0)&amp;", getdate(), (select CreatedBy from Enterprises where EnterpriseId="&amp;EntId&amp;"), null, '34F4C88E-B410-461E-AD75-6C01536FDCD3', null, 0, null, null, null, null, "&amp;if(M68="","null",if(G68="","(select AudioId from AudioFiles where Filename='"&amp;F68&amp;".flac' and ExternalUrl='"&amp;SUBSTITUTE(trim(M68),"'","''")&amp;"' and IsDownloadedFromExternalUrl=0)","(select AudioId from AudioFiles where Filename='"&amp;G68&amp;".flac' and ExternalUrl='"&amp;SUBSTITUTE(trim(M68),"'","''")&amp;"' and IsDownloadedFromExternalUrl=0)"))&amp;", null, null, null, null, null, "&amp;if(not(ISBLANK(A68)),"(select PrimaryMusicStyleId from Releases where UPC="&amp;A68&amp;" and EnterpriseId="&amp;EntId&amp;")","(select PrimaryMusicStyleId from Releases where Catalog='"&amp;SUBSTITUTE(trim(B68),"'","''")&amp;"' and EnterpriseId="&amp;EntId&amp;")")&amp;", "&amp;if(not(ISBLANK(A68)),"(select SecondaryMusicStyleId from Releases where UPC="&amp;A68&amp;" and EnterpriseId="&amp;EntId&amp;")","(select SecondaryMusicStyleId from Releases where Catalog='"&amp;SUBSTITUTE(trim(B68),"'","''")&amp;"' and EnterpriseId="&amp;EntId&amp;")")&amp;", "&amp;IF(O68="","null",O68)&amp;", 0, null, (select id from internal_TrackTypes where description='"&amp;L68&amp;"'), null, null, null, null, (NEXT VALUE FOR [AssetIdSequence]), null, "&amp;TenantId&amp;", "&amp;EntId&amp;", "&amp;if(F68&lt;&gt;"",countif(F$5:F68,F68),countif(G$5:G68,G68))&amp;"); 
insert into Releases_Tracks values ( (select ReleaseId from Releases where "&amp;if(not(ISBLANK(A68)),"UPC="&amp;A68,"Catalog='"&amp;SUBSTITUTE(trim(B68),"'","''")&amp;"'")&amp;" and EnterpriseId="&amp;EntId&amp;"), (select max(TrackId) from Tracks where "&amp;if(trim(G68)="","ISRC='"&amp;F68&amp;"'","TrackVendorId='"&amp;SUBSTITUTE(trim(G68),"'","''")&amp;"'") &amp;" and EnterpriseId="&amp;EntId&amp;"), "&amp;E68&amp;", (NEXT VALUE FOR [AssetIdSequence]), null);
update Releases_Tracks set RevelatorExternalUsageTrackId=AssetId where TrackId=(select max(TrackId) from Tracks where "&amp;IF(F68="","TrackVendorId='"&amp;G68&amp;"'","ISRC='"&amp;F68&amp;"'")&amp;" and EnterpriseId="&amp;EntId&amp;");
Insert into TrackRecordingVersions values ((select max(TrackId) from Tracks where "&amp;IF(F68="","TrackVendorId='"&amp;G68&amp;"'","ISRC='"&amp;F68&amp;"'")&amp;" and EnterpriseId="&amp;EntId&amp;"),  "&amp;IF(F68="","null","'"&amp;F68&amp;"'")&amp;", 1, getdate());
Insert into TrackRecordingVersionsAudioFiles values ((select max(TrackRecordingVersionId) from TrackRecordingVersions where TrackId in (select max(TrackId) from Tracks where "&amp;IF(F68="","TrackVendorId='"&amp;G68&amp;"'","ISRC='"&amp;F68&amp;"'")&amp;" and EnterpriseId="&amp;EntId&amp;")), "&amp;if(M68="","null",if(G68="","(select AudioId from AudioFiles where Filename='"&amp;F68&amp;"."&amp;N68&amp;"' and ExternalUrl='"&amp;SUBSTITUTE(trim(M68),"'","''")&amp;"' and IsDownloadedFromExternalUrl=0)","(select AudioId from AudioFiles where Filename='"&amp;G68&amp;"."&amp;N68&amp;"' and ExternalUrl='"&amp;SUBSTITUTE(trim(M68),"'","''")&amp;"' and IsDownloadedFromExternalUrl=0)"))&amp;", "&amp;IFS(N68="","null",N68="wav","1",N68="flac","2")&amp;");
Insert into Track_TrackProperties values ((select max(TrackId) from Tracks where "&amp;IF(F68="","TrackVendorId='"&amp;G68&amp;"'","ISRC='"&amp;F68&amp;"'")&amp;" and EnterpriseId="&amp;EntId&amp;"),1);"</f>
        <v>Insert into Tracks VALUES(N'Dark Village', 371631, (select LabelId from Releases where UPC=744553773133 and EnterpriseId=647322), 'BKTOK2300061', null, null, null, null, null, null, null, (select AudioId from AudioFiles where Filename='BKTOK2300061.wav' and ExternalUrl='https://www.dropbox.com/scl/fi/1fif5d0v7lh681k9icdxo/Dark-Village-744553773133.flac?rlkey=7mhjrkaz2ib7jhgkbi4hle00t&amp;st=lg15kzl0&amp;dl=1'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Filename='BKTOK2300061.flac' and ExternalUrl='https://www.dropbox.com/scl/fi/1fif5d0v7lh681k9icdxo/Dark-Village-744553773133.flac?rlkey=7mhjrkaz2ib7jhgkbi4hle00t&amp;st=lg15kzl0&amp;dl=1' and IsDownloadedFromExternalUrl=0), null, null, null, null, null, (select PrimaryMusicStyleId from Releases where UPC=744553773133 and EnterpriseId=647322), (select SecondaryMusicStyleId from Releases where UPC=744553773133 and EnterpriseId=647322), null, 0, null, (select id from internal_TrackTypes where description='Original'), null, null, null, null, (NEXT VALUE FOR [AssetIdSequence]), null, 645898, 647322, 1); 
insert into Releases_Tracks values ( (select ReleaseId from Releases where UPC=744553773133 and EnterpriseId=647322), (select max(TrackId) from Tracks where ISRC='BKTOK2300061' and EnterpriseId=647322), 1, (NEXT VALUE FOR [AssetIdSequence]), null);
update Releases_Tracks set RevelatorExternalUsageTrackId=AssetId where TrackId=(select max(TrackId) from Tracks where ISRC='BKTOK2300061' and EnterpriseId=647322);
Insert into TrackRecordingVersions values ((select max(TrackId) from Tracks where ISRC='BKTOK2300061' and EnterpriseId=647322),  'BKTOK2300061', 1, getdate());
Insert into TrackRecordingVersionsAudioFiles values ((select max(TrackRecordingVersionId) from TrackRecordingVersions where TrackId in (select max(TrackId) from Tracks where ISRC='BKTOK2300061' and EnterpriseId=647322)), (select AudioId from AudioFiles where Filename='BKTOK2300061.flac' and ExternalUrl='https://www.dropbox.com/scl/fi/1fif5d0v7lh681k9icdxo/Dark-Village-744553773133.flac?rlkey=7mhjrkaz2ib7jhgkbi4hle00t&amp;st=lg15kzl0&amp;dl=1' and IsDownloadedFromExternalUrl=0), 2);
Insert into Track_TrackProperties values ((select max(TrackId) from Tracks where ISRC='BKTOK2300061' and EnterpriseId=647322),1);</v>
      </c>
      <c r="U68" s="28" t="str">
        <f>VLOOKUP(F68,'6) Track_Artist(s)'!A:A,1,0)</f>
        <v>BKTOK2300061</v>
      </c>
    </row>
    <row r="69">
      <c r="A69" s="156">
        <v>7.44553773041E11</v>
      </c>
      <c r="B69" s="116"/>
      <c r="C69" s="143" t="str">
        <f t="array" ref="C69">ifs(and(isblank($A69),isblank($B69)),"", not(iserror(vlookup($A69&amp;$B69,'3) Release_Label'!$D:$D&amp;'3) Release_Label'!$E:$E,1,0))),vlookup($A69&amp;$B69,{'3) Release_Label'!$D:$D&amp;'3) Release_Label'!$E:$E,'3) Release_Label'!$F:$F},2,0), or(and(not(isblank($B69)),$B69=$B68,$A69&lt;&gt;$A68),and(not(isblank($A69)),$A69=$A68,$B69&lt;&gt;$B68)),"ID LISTS UNALIGNED",and($A69&lt;&gt;"",countif('3) Release_Label'!$D:$D,$A69)=0),"NO UPC MATCH in Release_Label",and($B69&lt;&gt;"",countif('3) Release_Label'!$E:$E,$B69)=0),"NO CATALOG ID MATCH in Release_Label",iserror(vlookup($A69&amp;$B69,'3) Release_Label'!$D:$D&amp;'3) Release_Label'!$E:$E,1,0)),"NO UPC-CATALOG ID pair MATCH in Release_Label" )</f>
        <v>Rock Hero</v>
      </c>
      <c r="D69" s="143" t="str">
        <f t="array" ref="D69">ifs(and(isblank($A69),isblank($B69)),"", not(iserror(vlookup($A69&amp;$B69,'3) Release_Label'!$D:$D&amp;'3) Release_Label'!$E:$E,1,0))),vlookup($A69&amp;$B69,{'3) Release_Label'!$D:$D&amp;'3) Release_Label'!$E:$E,'3) Release_Label'!$H:$H},2,0), or(and(not(isblank($B69)),$B69=$B68,$A69&lt;&gt;$A68),and(not(isblank($A69)),$A69=$A68,$B69&lt;&gt;$B68)),"ID LISTS UNALIGNED",and($A69&lt;&gt;"",countif('3) Release_Label'!$D:$D,$A69)=0),"NO UPC MATCH in Release_Label",and($B69&lt;&gt;"",countif('3) Release_Label'!$E:$E,$B69)=0),"NO CATALOG ID MATCH in Release_Label",iserror(vlookup($A69&amp;$B69,'3) Release_Label'!$D:$D&amp;'3) Release_Label'!$E:$E,1,0)),"NO UPC-CATALOG ID pair MATCH in Release_Label" )</f>
        <v/>
      </c>
      <c r="E69" s="157">
        <f t="shared" si="1"/>
        <v>1</v>
      </c>
      <c r="F69" s="8" t="s">
        <v>828</v>
      </c>
      <c r="G69" s="116"/>
      <c r="H69" s="158" t="s">
        <v>311</v>
      </c>
      <c r="J69" s="8" t="s">
        <v>180</v>
      </c>
      <c r="K69" s="159" t="s">
        <v>697</v>
      </c>
      <c r="L69" s="8" t="s">
        <v>698</v>
      </c>
      <c r="M69" s="90" t="s">
        <v>829</v>
      </c>
      <c r="N69" s="8" t="s">
        <v>700</v>
      </c>
      <c r="O69" s="20"/>
      <c r="P69" s="20"/>
      <c r="R69" s="44" t="str">
        <f t="shared" si="2"/>
        <v>insert into AudioFiles VALUES (NEWID(),'BKTOK2300062.flac', '.flac', getdate(), null, 0, null, 'https://www.dropbox.com/scl/fi/yjhgegg5b1xey00gkow1s/Rock-Hero-744553773041.flac?rlkey=twl913bcxgihmdnwsp35aelkd&amp;st=1bdytrsu&amp;dl=1', 0, null, null, null, null)</v>
      </c>
      <c r="S69" s="44" t="str">
        <f>"Insert into Tracks VALUES(N'"&amp;SUBSTITUTE(trim(H69),"'","''")&amp;"', 371631, "&amp;if(not(ISBLANK(A69)),"(select LabelId from Releases where UPC="&amp;A69&amp;" and EnterpriseId="&amp;EntId&amp;")","(select LabelId from Releases where Catalog='"&amp;SUBSTITUTE(trim(B69),"'","''")&amp;"' and EnterpriseId="&amp;EntId&amp;")")&amp;", "&amp;if(F69="", "null", "'"&amp;F69&amp;"'")&amp;", "&amp;if(I69="", "null","N'"&amp;SUBSTITUTE(trim(I69),"'","''")&amp;"'")&amp;", null, null, "&amp;if(G69="", "null","'"&amp;SUBSTITUTE(trim(G69),"'","''")&amp;"'")&amp;", null, null, null, "&amp;if(M69="","null",if(G69="","(select AudioId from AudioFiles where Filename='"&amp;F69&amp;".wav' and ExternalUrl='"&amp;SUBSTITUTE(trim(M69),"'","''")&amp;"' and IsDownloadedFromExternalUrl=0)","(select AudioId from AudioFiles where Filename='"&amp;G69&amp;".wav' and ExternalUrl='"&amp;SUBSTITUTE(trim(M69),"'","''")&amp;"' and IsDownloadedFromExternalUrl=0)"))&amp;", null, null, null, (select min(LanguageId) from Languages where LanguageName='"&amp;J69&amp;"' and IsValidMetadataLanguage=1), null, "&amp;if(K69="YES", 1,0)&amp;", getdate(), (select CreatedBy from Enterprises where EnterpriseId="&amp;EntId&amp;"), null, '34F4C88E-B410-461E-AD75-6C01536FDCD3', null, 0, null, null, null, null, "&amp;if(M69="","null",if(G69="","(select AudioId from AudioFiles where Filename='"&amp;F69&amp;".flac' and ExternalUrl='"&amp;SUBSTITUTE(trim(M69),"'","''")&amp;"' and IsDownloadedFromExternalUrl=0)","(select AudioId from AudioFiles where Filename='"&amp;G69&amp;".flac' and ExternalUrl='"&amp;SUBSTITUTE(trim(M69),"'","''")&amp;"' and IsDownloadedFromExternalUrl=0)"))&amp;", null, null, null, null, null, "&amp;if(not(ISBLANK(A69)),"(select PrimaryMusicStyleId from Releases where UPC="&amp;A69&amp;" and EnterpriseId="&amp;EntId&amp;")","(select PrimaryMusicStyleId from Releases where Catalog='"&amp;SUBSTITUTE(trim(B69),"'","''")&amp;"' and EnterpriseId="&amp;EntId&amp;")")&amp;", "&amp;if(not(ISBLANK(A69)),"(select SecondaryMusicStyleId from Releases where UPC="&amp;A69&amp;" and EnterpriseId="&amp;EntId&amp;")","(select SecondaryMusicStyleId from Releases where Catalog='"&amp;SUBSTITUTE(trim(B69),"'","''")&amp;"' and EnterpriseId="&amp;EntId&amp;")")&amp;", "&amp;IF(O69="","null",O69)&amp;", 0, null, (select id from internal_TrackTypes where description='"&amp;L69&amp;"'), null, null, null, null, (NEXT VALUE FOR [AssetIdSequence]), null, "&amp;TenantId&amp;", "&amp;EntId&amp;", "&amp;if(F69&lt;&gt;"",countif(F$5:F69,F69),countif(G$5:G69,G69))&amp;"); 
insert into Releases_Tracks values ( (select ReleaseId from Releases where "&amp;if(not(ISBLANK(A69)),"UPC="&amp;A69,"Catalog='"&amp;SUBSTITUTE(trim(B69),"'","''")&amp;"'")&amp;" and EnterpriseId="&amp;EntId&amp;"), (select max(TrackId) from Tracks where "&amp;if(trim(G69)="","ISRC='"&amp;F69&amp;"'","TrackVendorId='"&amp;SUBSTITUTE(trim(G69),"'","''")&amp;"'") &amp;" and EnterpriseId="&amp;EntId&amp;"), "&amp;E69&amp;", (NEXT VALUE FOR [AssetIdSequence]), null);
update Releases_Tracks set RevelatorExternalUsageTrackId=AssetId where TrackId=(select max(TrackId) from Tracks where "&amp;IF(F69="","TrackVendorId='"&amp;G69&amp;"'","ISRC='"&amp;F69&amp;"'")&amp;" and EnterpriseId="&amp;EntId&amp;");
Insert into TrackRecordingVersions values ((select max(TrackId) from Tracks where "&amp;IF(F69="","TrackVendorId='"&amp;G69&amp;"'","ISRC='"&amp;F69&amp;"'")&amp;" and EnterpriseId="&amp;EntId&amp;"),  "&amp;IF(F69="","null","'"&amp;F69&amp;"'")&amp;", 1, getdate());
Insert into TrackRecordingVersionsAudioFiles values ((select max(TrackRecordingVersionId) from TrackRecordingVersions where TrackId in (select max(TrackId) from Tracks where "&amp;IF(F69="","TrackVendorId='"&amp;G69&amp;"'","ISRC='"&amp;F69&amp;"'")&amp;" and EnterpriseId="&amp;EntId&amp;")), "&amp;if(M69="","null",if(G69="","(select AudioId from AudioFiles where Filename='"&amp;F69&amp;"."&amp;N69&amp;"' and ExternalUrl='"&amp;SUBSTITUTE(trim(M69),"'","''")&amp;"' and IsDownloadedFromExternalUrl=0)","(select AudioId from AudioFiles where Filename='"&amp;G69&amp;"."&amp;N69&amp;"' and ExternalUrl='"&amp;SUBSTITUTE(trim(M69),"'","''")&amp;"' and IsDownloadedFromExternalUrl=0)"))&amp;", "&amp;IFS(N69="","null",N69="wav","1",N69="flac","2")&amp;");
Insert into Track_TrackProperties values ((select max(TrackId) from Tracks where "&amp;IF(F69="","TrackVendorId='"&amp;G69&amp;"'","ISRC='"&amp;F69&amp;"'")&amp;" and EnterpriseId="&amp;EntId&amp;"),1);"</f>
        <v>Insert into Tracks VALUES(N'Rock Hero', 371631, (select LabelId from Releases where UPC=744553773041 and EnterpriseId=647322), 'BKTOK2300062', null, null, null, null, null, null, null, (select AudioId from AudioFiles where Filename='BKTOK2300062.wav' and ExternalUrl='https://www.dropbox.com/scl/fi/yjhgegg5b1xey00gkow1s/Rock-Hero-744553773041.flac?rlkey=twl913bcxgihmdnwsp35aelkd&amp;st=1bdytrsu&amp;dl=1'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Filename='BKTOK2300062.flac' and ExternalUrl='https://www.dropbox.com/scl/fi/yjhgegg5b1xey00gkow1s/Rock-Hero-744553773041.flac?rlkey=twl913bcxgihmdnwsp35aelkd&amp;st=1bdytrsu&amp;dl=1' and IsDownloadedFromExternalUrl=0), null, null, null, null, null, (select PrimaryMusicStyleId from Releases where UPC=744553773041 and EnterpriseId=647322), (select SecondaryMusicStyleId from Releases where UPC=744553773041 and EnterpriseId=647322), null, 0, null, (select id from internal_TrackTypes where description='Original'), null, null, null, null, (NEXT VALUE FOR [AssetIdSequence]), null, 645898, 647322, 1); 
insert into Releases_Tracks values ( (select ReleaseId from Releases where UPC=744553773041 and EnterpriseId=647322), (select max(TrackId) from Tracks where ISRC='BKTOK2300062' and EnterpriseId=647322), 1, (NEXT VALUE FOR [AssetIdSequence]), null);
update Releases_Tracks set RevelatorExternalUsageTrackId=AssetId where TrackId=(select max(TrackId) from Tracks where ISRC='BKTOK2300062' and EnterpriseId=647322);
Insert into TrackRecordingVersions values ((select max(TrackId) from Tracks where ISRC='BKTOK2300062' and EnterpriseId=647322),  'BKTOK2300062', 1, getdate());
Insert into TrackRecordingVersionsAudioFiles values ((select max(TrackRecordingVersionId) from TrackRecordingVersions where TrackId in (select max(TrackId) from Tracks where ISRC='BKTOK2300062' and EnterpriseId=647322)), (select AudioId from AudioFiles where Filename='BKTOK2300062.flac' and ExternalUrl='https://www.dropbox.com/scl/fi/yjhgegg5b1xey00gkow1s/Rock-Hero-744553773041.flac?rlkey=twl913bcxgihmdnwsp35aelkd&amp;st=1bdytrsu&amp;dl=1' and IsDownloadedFromExternalUrl=0), 2);
Insert into Track_TrackProperties values ((select max(TrackId) from Tracks where ISRC='BKTOK2300062' and EnterpriseId=647322),1);</v>
      </c>
      <c r="U69" s="28" t="str">
        <f>VLOOKUP(F69,'6) Track_Artist(s)'!A:A,1,0)</f>
        <v>BKTOK2300062</v>
      </c>
    </row>
    <row r="70">
      <c r="A70" s="156">
        <v>7.44553772976E11</v>
      </c>
      <c r="B70" s="116"/>
      <c r="C70" s="143" t="str">
        <f t="array" ref="C70">ifs(and(isblank($A70),isblank($B70)),"", not(iserror(vlookup($A70&amp;$B70,'3) Release_Label'!$D:$D&amp;'3) Release_Label'!$E:$E,1,0))),vlookup($A70&amp;$B70,{'3) Release_Label'!$D:$D&amp;'3) Release_Label'!$E:$E,'3) Release_Label'!$F:$F},2,0), or(and(not(isblank($B70)),$B70=$B69,$A70&lt;&gt;$A69),and(not(isblank($A70)),$A70=$A69,$B70&lt;&gt;$B69)),"ID LISTS UNALIGNED",and($A70&lt;&gt;"",countif('3) Release_Label'!$D:$D,$A70)=0),"NO UPC MATCH in Release_Label",and($B70&lt;&gt;"",countif('3) Release_Label'!$E:$E,$B70)=0),"NO CATALOG ID MATCH in Release_Label",iserror(vlookup($A70&amp;$B70,'3) Release_Label'!$D:$D&amp;'3) Release_Label'!$E:$E,1,0)),"NO UPC-CATALOG ID pair MATCH in Release_Label" )</f>
        <v>Sacrifício do Pilar</v>
      </c>
      <c r="D70" s="143" t="str">
        <f t="array" ref="D70">ifs(and(isblank($A70),isblank($B70)),"", not(iserror(vlookup($A70&amp;$B70,'3) Release_Label'!$D:$D&amp;'3) Release_Label'!$E:$E,1,0))),vlookup($A70&amp;$B70,{'3) Release_Label'!$D:$D&amp;'3) Release_Label'!$E:$E,'3) Release_Label'!$H:$H},2,0), or(and(not(isblank($B70)),$B70=$B69,$A70&lt;&gt;$A69),and(not(isblank($A70)),$A70=$A69,$B70&lt;&gt;$B69)),"ID LISTS UNALIGNED",and($A70&lt;&gt;"",countif('3) Release_Label'!$D:$D,$A70)=0),"NO UPC MATCH in Release_Label",and($B70&lt;&gt;"",countif('3) Release_Label'!$E:$E,$B70)=0),"NO CATALOG ID MATCH in Release_Label",iserror(vlookup($A70&amp;$B70,'3) Release_Label'!$D:$D&amp;'3) Release_Label'!$E:$E,1,0)),"NO UPC-CATALOG ID pair MATCH in Release_Label" )</f>
        <v/>
      </c>
      <c r="E70" s="157">
        <f t="shared" si="1"/>
        <v>1</v>
      </c>
      <c r="F70" s="8" t="s">
        <v>830</v>
      </c>
      <c r="G70" s="116"/>
      <c r="H70" s="158" t="s">
        <v>313</v>
      </c>
      <c r="J70" s="8" t="s">
        <v>180</v>
      </c>
      <c r="K70" s="159" t="s">
        <v>697</v>
      </c>
      <c r="L70" s="8" t="s">
        <v>698</v>
      </c>
      <c r="M70" s="90" t="s">
        <v>831</v>
      </c>
      <c r="N70" s="8" t="s">
        <v>700</v>
      </c>
      <c r="O70" s="20"/>
      <c r="P70" s="20"/>
      <c r="R70" s="44" t="str">
        <f t="shared" si="2"/>
        <v>insert into AudioFiles VALUES (NEWID(),'BKTOK2300063.flac', '.flac', getdate(), null, 0, null, 'https://www.dropbox.com/scl/fi/xo6927l4staxa173290fy/Sacrif-cio-do-Pilar-744553772976.flac?rlkey=fv9mlovt7arvdogl6xlp5stn3&amp;st=4r4mir8m&amp;dl=1', 0, null, null, null, null)</v>
      </c>
      <c r="S70" s="44" t="str">
        <f>"Insert into Tracks VALUES(N'"&amp;SUBSTITUTE(trim(H70),"'","''")&amp;"', 371631, "&amp;if(not(ISBLANK(A70)),"(select LabelId from Releases where UPC="&amp;A70&amp;" and EnterpriseId="&amp;EntId&amp;")","(select LabelId from Releases where Catalog='"&amp;SUBSTITUTE(trim(B70),"'","''")&amp;"' and EnterpriseId="&amp;EntId&amp;")")&amp;", "&amp;if(F70="", "null", "'"&amp;F70&amp;"'")&amp;", "&amp;if(I70="", "null","N'"&amp;SUBSTITUTE(trim(I70),"'","''")&amp;"'")&amp;", null, null, "&amp;if(G70="", "null","'"&amp;SUBSTITUTE(trim(G70),"'","''")&amp;"'")&amp;", null, null, null, "&amp;if(M70="","null",if(G70="","(select AudioId from AudioFiles where Filename='"&amp;F70&amp;".wav' and ExternalUrl='"&amp;SUBSTITUTE(trim(M70),"'","''")&amp;"' and IsDownloadedFromExternalUrl=0)","(select AudioId from AudioFiles where Filename='"&amp;G70&amp;".wav' and ExternalUrl='"&amp;SUBSTITUTE(trim(M70),"'","''")&amp;"' and IsDownloadedFromExternalUrl=0)"))&amp;", null, null, null, (select min(LanguageId) from Languages where LanguageName='"&amp;J70&amp;"' and IsValidMetadataLanguage=1), null, "&amp;if(K70="YES", 1,0)&amp;", getdate(), (select CreatedBy from Enterprises where EnterpriseId="&amp;EntId&amp;"), null, '34F4C88E-B410-461E-AD75-6C01536FDCD3', null, 0, null, null, null, null, "&amp;if(M70="","null",if(G70="","(select AudioId from AudioFiles where Filename='"&amp;F70&amp;".flac' and ExternalUrl='"&amp;SUBSTITUTE(trim(M70),"'","''")&amp;"' and IsDownloadedFromExternalUrl=0)","(select AudioId from AudioFiles where Filename='"&amp;G70&amp;".flac' and ExternalUrl='"&amp;SUBSTITUTE(trim(M70),"'","''")&amp;"' and IsDownloadedFromExternalUrl=0)"))&amp;", null, null, null, null, null, "&amp;if(not(ISBLANK(A70)),"(select PrimaryMusicStyleId from Releases where UPC="&amp;A70&amp;" and EnterpriseId="&amp;EntId&amp;")","(select PrimaryMusicStyleId from Releases where Catalog='"&amp;SUBSTITUTE(trim(B70),"'","''")&amp;"' and EnterpriseId="&amp;EntId&amp;")")&amp;", "&amp;if(not(ISBLANK(A70)),"(select SecondaryMusicStyleId from Releases where UPC="&amp;A70&amp;" and EnterpriseId="&amp;EntId&amp;")","(select SecondaryMusicStyleId from Releases where Catalog='"&amp;SUBSTITUTE(trim(B70),"'","''")&amp;"' and EnterpriseId="&amp;EntId&amp;")")&amp;", "&amp;IF(O70="","null",O70)&amp;", 0, null, (select id from internal_TrackTypes where description='"&amp;L70&amp;"'), null, null, null, null, (NEXT VALUE FOR [AssetIdSequence]), null, "&amp;TenantId&amp;", "&amp;EntId&amp;", "&amp;if(F70&lt;&gt;"",countif(F$5:F70,F70),countif(G$5:G70,G70))&amp;"); 
insert into Releases_Tracks values ( (select ReleaseId from Releases where "&amp;if(not(ISBLANK(A70)),"UPC="&amp;A70,"Catalog='"&amp;SUBSTITUTE(trim(B70),"'","''")&amp;"'")&amp;" and EnterpriseId="&amp;EntId&amp;"), (select max(TrackId) from Tracks where "&amp;if(trim(G70)="","ISRC='"&amp;F70&amp;"'","TrackVendorId='"&amp;SUBSTITUTE(trim(G70),"'","''")&amp;"'") &amp;" and EnterpriseId="&amp;EntId&amp;"), "&amp;E70&amp;", (NEXT VALUE FOR [AssetIdSequence]), null);
update Releases_Tracks set RevelatorExternalUsageTrackId=AssetId where TrackId=(select max(TrackId) from Tracks where "&amp;IF(F70="","TrackVendorId='"&amp;G70&amp;"'","ISRC='"&amp;F70&amp;"'")&amp;" and EnterpriseId="&amp;EntId&amp;");
Insert into TrackRecordingVersions values ((select max(TrackId) from Tracks where "&amp;IF(F70="","TrackVendorId='"&amp;G70&amp;"'","ISRC='"&amp;F70&amp;"'")&amp;" and EnterpriseId="&amp;EntId&amp;"),  "&amp;IF(F70="","null","'"&amp;F70&amp;"'")&amp;", 1, getdate());
Insert into TrackRecordingVersionsAudioFiles values ((select max(TrackRecordingVersionId) from TrackRecordingVersions where TrackId in (select max(TrackId) from Tracks where "&amp;IF(F70="","TrackVendorId='"&amp;G70&amp;"'","ISRC='"&amp;F70&amp;"'")&amp;" and EnterpriseId="&amp;EntId&amp;")), "&amp;if(M70="","null",if(G70="","(select AudioId from AudioFiles where Filename='"&amp;F70&amp;"."&amp;N70&amp;"' and ExternalUrl='"&amp;SUBSTITUTE(trim(M70),"'","''")&amp;"' and IsDownloadedFromExternalUrl=0)","(select AudioId from AudioFiles where Filename='"&amp;G70&amp;"."&amp;N70&amp;"' and ExternalUrl='"&amp;SUBSTITUTE(trim(M70),"'","''")&amp;"' and IsDownloadedFromExternalUrl=0)"))&amp;", "&amp;IFS(N70="","null",N70="wav","1",N70="flac","2")&amp;");
Insert into Track_TrackProperties values ((select max(TrackId) from Tracks where "&amp;IF(F70="","TrackVendorId='"&amp;G70&amp;"'","ISRC='"&amp;F70&amp;"'")&amp;" and EnterpriseId="&amp;EntId&amp;"),1);"</f>
        <v>Insert into Tracks VALUES(N'Sacrifício do Pilar', 371631, (select LabelId from Releases where UPC=744553772976 and EnterpriseId=647322), 'BKTOK2300063', null, null, null, null, null, null, null, (select AudioId from AudioFiles where Filename='BKTOK2300063.wav' and ExternalUrl='https://www.dropbox.com/scl/fi/xo6927l4staxa173290fy/Sacrif-cio-do-Pilar-744553772976.flac?rlkey=fv9mlovt7arvdogl6xlp5stn3&amp;st=4r4mir8m&amp;dl=1'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Filename='BKTOK2300063.flac' and ExternalUrl='https://www.dropbox.com/scl/fi/xo6927l4staxa173290fy/Sacrif-cio-do-Pilar-744553772976.flac?rlkey=fv9mlovt7arvdogl6xlp5stn3&amp;st=4r4mir8m&amp;dl=1' and IsDownloadedFromExternalUrl=0), null, null, null, null, null, (select PrimaryMusicStyleId from Releases where UPC=744553772976 and EnterpriseId=647322), (select SecondaryMusicStyleId from Releases where UPC=744553772976 and EnterpriseId=647322), null, 0, null, (select id from internal_TrackTypes where description='Original'), null, null, null, null, (NEXT VALUE FOR [AssetIdSequence]), null, 645898, 647322, 1); 
insert into Releases_Tracks values ( (select ReleaseId from Releases where UPC=744553772976 and EnterpriseId=647322), (select max(TrackId) from Tracks where ISRC='BKTOK2300063' and EnterpriseId=647322), 1, (NEXT VALUE FOR [AssetIdSequence]), null);
update Releases_Tracks set RevelatorExternalUsageTrackId=AssetId where TrackId=(select max(TrackId) from Tracks where ISRC='BKTOK2300063' and EnterpriseId=647322);
Insert into TrackRecordingVersions values ((select max(TrackId) from Tracks where ISRC='BKTOK2300063' and EnterpriseId=647322),  'BKTOK2300063', 1, getdate());
Insert into TrackRecordingVersionsAudioFiles values ((select max(TrackRecordingVersionId) from TrackRecordingVersions where TrackId in (select max(TrackId) from Tracks where ISRC='BKTOK2300063' and EnterpriseId=647322)), (select AudioId from AudioFiles where Filename='BKTOK2300063.flac' and ExternalUrl='https://www.dropbox.com/scl/fi/xo6927l4staxa173290fy/Sacrif-cio-do-Pilar-744553772976.flac?rlkey=fv9mlovt7arvdogl6xlp5stn3&amp;st=4r4mir8m&amp;dl=1' and IsDownloadedFromExternalUrl=0), 2);
Insert into Track_TrackProperties values ((select max(TrackId) from Tracks where ISRC='BKTOK2300063' and EnterpriseId=647322),1);</v>
      </c>
      <c r="U70" s="28" t="str">
        <f>VLOOKUP(F70,'6) Track_Artist(s)'!A:A,1,0)</f>
        <v>BKTOK2300063</v>
      </c>
    </row>
    <row r="71">
      <c r="A71" s="156">
        <v>7.44553887472E11</v>
      </c>
      <c r="B71" s="116"/>
      <c r="C71" s="143" t="str">
        <f t="array" ref="C71">ifs(and(isblank($A71),isblank($B71)),"", not(iserror(vlookup($A71&amp;$B71,'3) Release_Label'!$D:$D&amp;'3) Release_Label'!$E:$E,1,0))),vlookup($A71&amp;$B71,{'3) Release_Label'!$D:$D&amp;'3) Release_Label'!$E:$E,'3) Release_Label'!$F:$F},2,0), or(and(not(isblank($B71)),$B71=#REF!,$A71&lt;&gt;#REF!),and(not(isblank($A71)),$A71=#REF!,$B71&lt;&gt;#REF!)),"ID LISTS UNALIGNED",and($A71&lt;&gt;"",countif('3) Release_Label'!$D:$D,$A71)=0),"NO UPC MATCH in Release_Label",and($B71&lt;&gt;"",countif('3) Release_Label'!$E:$E,$B71)=0),"NO CATALOG ID MATCH in Release_Label",iserror(vlookup($A71&amp;$B71,'3) Release_Label'!$D:$D&amp;'3) Release_Label'!$E:$E,1,0)),"NO UPC-CATALOG ID pair MATCH in Release_Label" )</f>
        <v>Frio</v>
      </c>
      <c r="D71" s="143" t="str">
        <f t="array" ref="D71">ifs(and(isblank($A71),isblank($B71)),"", not(iserror(vlookup($A71&amp;$B71,'3) Release_Label'!$D:$D&amp;'3) Release_Label'!$E:$E,1,0))),vlookup($A71&amp;$B71,{'3) Release_Label'!$D:$D&amp;'3) Release_Label'!$E:$E,'3) Release_Label'!$H:$H},2,0), or(and(not(isblank($B71)),$B71=#REF!,$A71&lt;&gt;#REF!),and(not(isblank($A71)),$A71=#REF!,$B71&lt;&gt;#REF!)),"ID LISTS UNALIGNED",and($A71&lt;&gt;"",countif('3) Release_Label'!$D:$D,$A71)=0),"NO UPC MATCH in Release_Label",and($B71&lt;&gt;"",countif('3) Release_Label'!$E:$E,$B71)=0),"NO CATALOG ID MATCH in Release_Label",iserror(vlookup($A71&amp;$B71,'3) Release_Label'!$D:$D&amp;'3) Release_Label'!$E:$E,1,0)),"NO UPC-CATALOG ID pair MATCH in Release_Label" )</f>
        <v/>
      </c>
      <c r="E71" s="157">
        <f t="shared" si="1"/>
        <v>1</v>
      </c>
      <c r="F71" s="8" t="s">
        <v>832</v>
      </c>
      <c r="G71" s="116"/>
      <c r="H71" s="158" t="s">
        <v>315</v>
      </c>
      <c r="J71" s="8" t="s">
        <v>180</v>
      </c>
      <c r="K71" s="159" t="s">
        <v>697</v>
      </c>
      <c r="L71" s="8" t="s">
        <v>698</v>
      </c>
      <c r="M71" s="90" t="s">
        <v>833</v>
      </c>
      <c r="N71" s="8" t="s">
        <v>700</v>
      </c>
      <c r="O71" s="20"/>
      <c r="P71" s="20"/>
      <c r="R71" s="44" t="str">
        <f t="shared" si="2"/>
        <v>insert into AudioFiles VALUES (NEWID(),'BKTOK2300066.flac', '.flac', getdate(), null, 0, null, 'https://www.dropbox.com/scl/fi/say5t3vwg9apcj6hsf0x6/Frio-744553887472.flac?rlkey=69ruaeevf3ipzyiyyfhp37jg6&amp;st=9a5aiejh&amp;dl=1', 0, null, null, null, null)</v>
      </c>
      <c r="S71" s="44" t="str">
        <f>"Insert into Tracks VALUES(N'"&amp;SUBSTITUTE(trim(H71),"'","''")&amp;"', 371631, "&amp;if(not(ISBLANK(A71)),"(select LabelId from Releases where UPC="&amp;A71&amp;" and EnterpriseId="&amp;EntId&amp;")","(select LabelId from Releases where Catalog='"&amp;SUBSTITUTE(trim(B71),"'","''")&amp;"' and EnterpriseId="&amp;EntId&amp;")")&amp;", "&amp;if(F71="", "null", "'"&amp;F71&amp;"'")&amp;", "&amp;if(I71="", "null","N'"&amp;SUBSTITUTE(trim(I71),"'","''")&amp;"'")&amp;", null, null, "&amp;if(G71="", "null","'"&amp;SUBSTITUTE(trim(G71),"'","''")&amp;"'")&amp;", null, null, null, "&amp;if(M71="","null",if(G71="","(select AudioId from AudioFiles where Filename='"&amp;F71&amp;".wav' and ExternalUrl='"&amp;SUBSTITUTE(trim(M71),"'","''")&amp;"' and IsDownloadedFromExternalUrl=0)","(select AudioId from AudioFiles where Filename='"&amp;G71&amp;".wav' and ExternalUrl='"&amp;SUBSTITUTE(trim(M71),"'","''")&amp;"' and IsDownloadedFromExternalUrl=0)"))&amp;", null, null, null, (select min(LanguageId) from Languages where LanguageName='"&amp;J71&amp;"' and IsValidMetadataLanguage=1), null, "&amp;if(K71="YES", 1,0)&amp;", getdate(), (select CreatedBy from Enterprises where EnterpriseId="&amp;EntId&amp;"), null, '34F4C88E-B410-461E-AD75-6C01536FDCD3', null, 0, null, null, null, null, "&amp;if(M71="","null",if(G71="","(select AudioId from AudioFiles where Filename='"&amp;F71&amp;".flac' and ExternalUrl='"&amp;SUBSTITUTE(trim(M71),"'","''")&amp;"' and IsDownloadedFromExternalUrl=0)","(select AudioId from AudioFiles where Filename='"&amp;G71&amp;".flac' and ExternalUrl='"&amp;SUBSTITUTE(trim(M71),"'","''")&amp;"' and IsDownloadedFromExternalUrl=0)"))&amp;", null, null, null, null, null, "&amp;if(not(ISBLANK(A71)),"(select PrimaryMusicStyleId from Releases where UPC="&amp;A71&amp;" and EnterpriseId="&amp;EntId&amp;")","(select PrimaryMusicStyleId from Releases where Catalog='"&amp;SUBSTITUTE(trim(B71),"'","''")&amp;"' and EnterpriseId="&amp;EntId&amp;")")&amp;", "&amp;if(not(ISBLANK(A71)),"(select SecondaryMusicStyleId from Releases where UPC="&amp;A71&amp;" and EnterpriseId="&amp;EntId&amp;")","(select SecondaryMusicStyleId from Releases where Catalog='"&amp;SUBSTITUTE(trim(B71),"'","''")&amp;"' and EnterpriseId="&amp;EntId&amp;")")&amp;", "&amp;IF(O71="","null",O71)&amp;", 0, null, (select id from internal_TrackTypes where description='"&amp;L71&amp;"'), null, null, null, null, (NEXT VALUE FOR [AssetIdSequence]), null, "&amp;TenantId&amp;", "&amp;EntId&amp;", "&amp;if(F71&lt;&gt;"",countif(F$5:F71,F71),countif(G$5:G71,G71))&amp;"); 
insert into Releases_Tracks values ( (select ReleaseId from Releases where "&amp;if(not(ISBLANK(A71)),"UPC="&amp;A71,"Catalog='"&amp;SUBSTITUTE(trim(B71),"'","''")&amp;"'")&amp;" and EnterpriseId="&amp;EntId&amp;"), (select max(TrackId) from Tracks where "&amp;if(trim(G71)="","ISRC='"&amp;F71&amp;"'","TrackVendorId='"&amp;SUBSTITUTE(trim(G71),"'","''")&amp;"'") &amp;" and EnterpriseId="&amp;EntId&amp;"), "&amp;E71&amp;", (NEXT VALUE FOR [AssetIdSequence]), null);
update Releases_Tracks set RevelatorExternalUsageTrackId=AssetId where TrackId=(select max(TrackId) from Tracks where "&amp;IF(F71="","TrackVendorId='"&amp;G71&amp;"'","ISRC='"&amp;F71&amp;"'")&amp;" and EnterpriseId="&amp;EntId&amp;");
Insert into TrackRecordingVersions values ((select max(TrackId) from Tracks where "&amp;IF(F71="","TrackVendorId='"&amp;G71&amp;"'","ISRC='"&amp;F71&amp;"'")&amp;" and EnterpriseId="&amp;EntId&amp;"),  "&amp;IF(F71="","null","'"&amp;F71&amp;"'")&amp;", 1, getdate());
Insert into TrackRecordingVersionsAudioFiles values ((select max(TrackRecordingVersionId) from TrackRecordingVersions where TrackId in (select max(TrackId) from Tracks where "&amp;IF(F71="","TrackVendorId='"&amp;G71&amp;"'","ISRC='"&amp;F71&amp;"'")&amp;" and EnterpriseId="&amp;EntId&amp;")), "&amp;if(M71="","null",if(G71="","(select AudioId from AudioFiles where Filename='"&amp;F71&amp;"."&amp;N71&amp;"' and ExternalUrl='"&amp;SUBSTITUTE(trim(M71),"'","''")&amp;"' and IsDownloadedFromExternalUrl=0)","(select AudioId from AudioFiles where Filename='"&amp;G71&amp;"."&amp;N71&amp;"' and ExternalUrl='"&amp;SUBSTITUTE(trim(M71),"'","''")&amp;"' and IsDownloadedFromExternalUrl=0)"))&amp;", "&amp;IFS(N71="","null",N71="wav","1",N71="flac","2")&amp;");
Insert into Track_TrackProperties values ((select max(TrackId) from Tracks where "&amp;IF(F71="","TrackVendorId='"&amp;G71&amp;"'","ISRC='"&amp;F71&amp;"'")&amp;" and EnterpriseId="&amp;EntId&amp;"),1);"</f>
        <v>Insert into Tracks VALUES(N'Frio', 371631, (select LabelId from Releases where UPC=744553887472 and EnterpriseId=647322), 'BKTOK2300066', null, null, null, null, null, null, null, (select AudioId from AudioFiles where Filename='BKTOK2300066.wav' and ExternalUrl='https://www.dropbox.com/scl/fi/say5t3vwg9apcj6hsf0x6/Frio-744553887472.flac?rlkey=69ruaeevf3ipzyiyyfhp37jg6&amp;st=9a5aiejh&amp;dl=1'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Filename='BKTOK2300066.flac' and ExternalUrl='https://www.dropbox.com/scl/fi/say5t3vwg9apcj6hsf0x6/Frio-744553887472.flac?rlkey=69ruaeevf3ipzyiyyfhp37jg6&amp;st=9a5aiejh&amp;dl=1' and IsDownloadedFromExternalUrl=0), null, null, null, null, null, (select PrimaryMusicStyleId from Releases where UPC=744553887472 and EnterpriseId=647322), (select SecondaryMusicStyleId from Releases where UPC=744553887472 and EnterpriseId=647322), null, 0, null, (select id from internal_TrackTypes where description='Original'), null, null, null, null, (NEXT VALUE FOR [AssetIdSequence]), null, 645898, 647322, 1); 
insert into Releases_Tracks values ( (select ReleaseId from Releases where UPC=744553887472 and EnterpriseId=647322), (select max(TrackId) from Tracks where ISRC='BKTOK2300066' and EnterpriseId=647322), 1, (NEXT VALUE FOR [AssetIdSequence]), null);
update Releases_Tracks set RevelatorExternalUsageTrackId=AssetId where TrackId=(select max(TrackId) from Tracks where ISRC='BKTOK2300066' and EnterpriseId=647322);
Insert into TrackRecordingVersions values ((select max(TrackId) from Tracks where ISRC='BKTOK2300066' and EnterpriseId=647322),  'BKTOK2300066', 1, getdate());
Insert into TrackRecordingVersionsAudioFiles values ((select max(TrackRecordingVersionId) from TrackRecordingVersions where TrackId in (select max(TrackId) from Tracks where ISRC='BKTOK2300066' and EnterpriseId=647322)), (select AudioId from AudioFiles where Filename='BKTOK2300066.flac' and ExternalUrl='https://www.dropbox.com/scl/fi/say5t3vwg9apcj6hsf0x6/Frio-744553887472.flac?rlkey=69ruaeevf3ipzyiyyfhp37jg6&amp;st=9a5aiejh&amp;dl=1' and IsDownloadedFromExternalUrl=0), 2);
Insert into Track_TrackProperties values ((select max(TrackId) from Tracks where ISRC='BKTOK2300066' and EnterpriseId=647322),1);</v>
      </c>
      <c r="U71" s="28" t="str">
        <f>VLOOKUP(F71,'6) Track_Artist(s)'!A:A,1,0)</f>
        <v>BKTOK2300066</v>
      </c>
    </row>
    <row r="72">
      <c r="A72" s="156">
        <v>7.44553943109E11</v>
      </c>
      <c r="B72" s="116"/>
      <c r="C72" s="143" t="str">
        <f t="array" ref="C72">ifs(and(isblank($A72),isblank($B72)),"", not(iserror(vlookup($A72&amp;$B72,'3) Release_Label'!$D:$D&amp;'3) Release_Label'!$E:$E,1,0))),vlookup($A72&amp;$B72,{'3) Release_Label'!$D:$D&amp;'3) Release_Label'!$E:$E,'3) Release_Label'!$F:$F},2,0), or(and(not(isblank($B72)),$B72=$B71,$A72&lt;&gt;$A71),and(not(isblank($A72)),$A72=$A71,$B72&lt;&gt;$B71)),"ID LISTS UNALIGNED",and($A72&lt;&gt;"",countif('3) Release_Label'!$D:$D,$A72)=0),"NO UPC MATCH in Release_Label",and($B72&lt;&gt;"",countif('3) Release_Label'!$E:$E,$B72)=0),"NO CATALOG ID MATCH in Release_Label",iserror(vlookup($A72&amp;$B72,'3) Release_Label'!$D:$D&amp;'3) Release_Label'!$E:$E,1,0)),"NO UPC-CATALOG ID pair MATCH in Release_Label" )</f>
        <v>Eu Te Vi Dançando</v>
      </c>
      <c r="D72" s="143" t="str">
        <f t="array" ref="D72">ifs(and(isblank($A72),isblank($B72)),"", not(iserror(vlookup($A72&amp;$B72,'3) Release_Label'!$D:$D&amp;'3) Release_Label'!$E:$E,1,0))),vlookup($A72&amp;$B72,{'3) Release_Label'!$D:$D&amp;'3) Release_Label'!$E:$E,'3) Release_Label'!$H:$H},2,0), or(and(not(isblank($B72)),$B72=$B71,$A72&lt;&gt;$A71),and(not(isblank($A72)),$A72=$A71,$B72&lt;&gt;$B71)),"ID LISTS UNALIGNED",and($A72&lt;&gt;"",countif('3) Release_Label'!$D:$D,$A72)=0),"NO UPC MATCH in Release_Label",and($B72&lt;&gt;"",countif('3) Release_Label'!$E:$E,$B72)=0),"NO CATALOG ID MATCH in Release_Label",iserror(vlookup($A72&amp;$B72,'3) Release_Label'!$D:$D&amp;'3) Release_Label'!$E:$E,1,0)),"NO UPC-CATALOG ID pair MATCH in Release_Label" )</f>
        <v/>
      </c>
      <c r="E72" s="157">
        <f t="shared" si="1"/>
        <v>1</v>
      </c>
      <c r="F72" s="8" t="s">
        <v>834</v>
      </c>
      <c r="G72" s="116"/>
      <c r="H72" s="158" t="s">
        <v>317</v>
      </c>
      <c r="J72" s="8" t="s">
        <v>180</v>
      </c>
      <c r="K72" s="159" t="s">
        <v>706</v>
      </c>
      <c r="L72" s="8" t="s">
        <v>698</v>
      </c>
      <c r="M72" s="90" t="s">
        <v>835</v>
      </c>
      <c r="N72" s="8" t="s">
        <v>700</v>
      </c>
      <c r="O72" s="20"/>
      <c r="P72" s="20"/>
      <c r="R72" s="44" t="str">
        <f t="shared" si="2"/>
        <v>insert into AudioFiles VALUES (NEWID(),'BKTOK2300067.flac', '.flac', getdate(), null, 0, null, 'https://www.dropbox.com/scl/fi/m8sj6spd12rfjb5w3sj0u/Eu-Te-Vi-Dan-ando-744553943109.flac?rlkey=9or7blyhsq9xxldwcje2wkeo1&amp;st=0myelaj9&amp;dl=1', 0, null, null, null, null)</v>
      </c>
      <c r="S72" s="44" t="str">
        <f>"Insert into Tracks VALUES(N'"&amp;SUBSTITUTE(trim(H72),"'","''")&amp;"', 371631, "&amp;if(not(ISBLANK(A72)),"(select LabelId from Releases where UPC="&amp;A72&amp;" and EnterpriseId="&amp;EntId&amp;")","(select LabelId from Releases where Catalog='"&amp;SUBSTITUTE(trim(B72),"'","''")&amp;"' and EnterpriseId="&amp;EntId&amp;")")&amp;", "&amp;if(F72="", "null", "'"&amp;F72&amp;"'")&amp;", "&amp;if(I72="", "null","N'"&amp;SUBSTITUTE(trim(I72),"'","''")&amp;"'")&amp;", null, null, "&amp;if(G72="", "null","'"&amp;SUBSTITUTE(trim(G72),"'","''")&amp;"'")&amp;", null, null, null, "&amp;if(M72="","null",if(G72="","(select AudioId from AudioFiles where Filename='"&amp;F72&amp;".wav' and ExternalUrl='"&amp;SUBSTITUTE(trim(M72),"'","''")&amp;"' and IsDownloadedFromExternalUrl=0)","(select AudioId from AudioFiles where Filename='"&amp;G72&amp;".wav' and ExternalUrl='"&amp;SUBSTITUTE(trim(M72),"'","''")&amp;"' and IsDownloadedFromExternalUrl=0)"))&amp;", null, null, null, (select min(LanguageId) from Languages where LanguageName='"&amp;J72&amp;"' and IsValidMetadataLanguage=1), null, "&amp;if(K72="YES", 1,0)&amp;", getdate(), (select CreatedBy from Enterprises where EnterpriseId="&amp;EntId&amp;"), null, '34F4C88E-B410-461E-AD75-6C01536FDCD3', null, 0, null, null, null, null, "&amp;if(M72="","null",if(G72="","(select AudioId from AudioFiles where Filename='"&amp;F72&amp;".flac' and ExternalUrl='"&amp;SUBSTITUTE(trim(M72),"'","''")&amp;"' and IsDownloadedFromExternalUrl=0)","(select AudioId from AudioFiles where Filename='"&amp;G72&amp;".flac' and ExternalUrl='"&amp;SUBSTITUTE(trim(M72),"'","''")&amp;"' and IsDownloadedFromExternalUrl=0)"))&amp;", null, null, null, null, null, "&amp;if(not(ISBLANK(A72)),"(select PrimaryMusicStyleId from Releases where UPC="&amp;A72&amp;" and EnterpriseId="&amp;EntId&amp;")","(select PrimaryMusicStyleId from Releases where Catalog='"&amp;SUBSTITUTE(trim(B72),"'","''")&amp;"' and EnterpriseId="&amp;EntId&amp;")")&amp;", "&amp;if(not(ISBLANK(A72)),"(select SecondaryMusicStyleId from Releases where UPC="&amp;A72&amp;" and EnterpriseId="&amp;EntId&amp;")","(select SecondaryMusicStyleId from Releases where Catalog='"&amp;SUBSTITUTE(trim(B72),"'","''")&amp;"' and EnterpriseId="&amp;EntId&amp;")")&amp;", "&amp;IF(O72="","null",O72)&amp;", 0, null, (select id from internal_TrackTypes where description='"&amp;L72&amp;"'), null, null, null, null, (NEXT VALUE FOR [AssetIdSequence]), null, "&amp;TenantId&amp;", "&amp;EntId&amp;", "&amp;if(F72&lt;&gt;"",countif(F$5:F72,F72),countif(G$5:G72,G72))&amp;"); 
insert into Releases_Tracks values ( (select ReleaseId from Releases where "&amp;if(not(ISBLANK(A72)),"UPC="&amp;A72,"Catalog='"&amp;SUBSTITUTE(trim(B72),"'","''")&amp;"'")&amp;" and EnterpriseId="&amp;EntId&amp;"), (select max(TrackId) from Tracks where "&amp;if(trim(G72)="","ISRC='"&amp;F72&amp;"'","TrackVendorId='"&amp;SUBSTITUTE(trim(G72),"'","''")&amp;"'") &amp;" and EnterpriseId="&amp;EntId&amp;"), "&amp;E72&amp;", (NEXT VALUE FOR [AssetIdSequence]), null);
update Releases_Tracks set RevelatorExternalUsageTrackId=AssetId where TrackId=(select max(TrackId) from Tracks where "&amp;IF(F72="","TrackVendorId='"&amp;G72&amp;"'","ISRC='"&amp;F72&amp;"'")&amp;" and EnterpriseId="&amp;EntId&amp;");
Insert into TrackRecordingVersions values ((select max(TrackId) from Tracks where "&amp;IF(F72="","TrackVendorId='"&amp;G72&amp;"'","ISRC='"&amp;F72&amp;"'")&amp;" and EnterpriseId="&amp;EntId&amp;"),  "&amp;IF(F72="","null","'"&amp;F72&amp;"'")&amp;", 1, getdate());
Insert into TrackRecordingVersionsAudioFiles values ((select max(TrackRecordingVersionId) from TrackRecordingVersions where TrackId in (select max(TrackId) from Tracks where "&amp;IF(F72="","TrackVendorId='"&amp;G72&amp;"'","ISRC='"&amp;F72&amp;"'")&amp;" and EnterpriseId="&amp;EntId&amp;")), "&amp;if(M72="","null",if(G72="","(select AudioId from AudioFiles where Filename='"&amp;F72&amp;"."&amp;N72&amp;"' and ExternalUrl='"&amp;SUBSTITUTE(trim(M72),"'","''")&amp;"' and IsDownloadedFromExternalUrl=0)","(select AudioId from AudioFiles where Filename='"&amp;G72&amp;"."&amp;N72&amp;"' and ExternalUrl='"&amp;SUBSTITUTE(trim(M72),"'","''")&amp;"' and IsDownloadedFromExternalUrl=0)"))&amp;", "&amp;IFS(N72="","null",N72="wav","1",N72="flac","2")&amp;");
Insert into Track_TrackProperties values ((select max(TrackId) from Tracks where "&amp;IF(F72="","TrackVendorId='"&amp;G72&amp;"'","ISRC='"&amp;F72&amp;"'")&amp;" and EnterpriseId="&amp;EntId&amp;"),1);"</f>
        <v>Insert into Tracks VALUES(N'Eu Te Vi Dançando', 371631, (select LabelId from Releases where UPC=744553943109 and EnterpriseId=647322), 'BKTOK2300067', null, null, null, null, null, null, null, (select AudioId from AudioFiles where Filename='BKTOK2300067.wav' and ExternalUrl='https://www.dropbox.com/scl/fi/m8sj6spd12rfjb5w3sj0u/Eu-Te-Vi-Dan-ando-744553943109.flac?rlkey=9or7blyhsq9xxldwcje2wkeo1&amp;st=0myelaj9&amp;dl=1'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Filename='BKTOK2300067.flac' and ExternalUrl='https://www.dropbox.com/scl/fi/m8sj6spd12rfjb5w3sj0u/Eu-Te-Vi-Dan-ando-744553943109.flac?rlkey=9or7blyhsq9xxldwcje2wkeo1&amp;st=0myelaj9&amp;dl=1' and IsDownloadedFromExternalUrl=0), null, null, null, null, null, (select PrimaryMusicStyleId from Releases where UPC=744553943109 and EnterpriseId=647322), (select SecondaryMusicStyleId from Releases where UPC=744553943109 and EnterpriseId=647322), null, 0, null, (select id from internal_TrackTypes where description='Original'), null, null, null, null, (NEXT VALUE FOR [AssetIdSequence]), null, 645898, 647322, 1); 
insert into Releases_Tracks values ( (select ReleaseId from Releases where UPC=744553943109 and EnterpriseId=647322), (select max(TrackId) from Tracks where ISRC='BKTOK2300067' and EnterpriseId=647322), 1, (NEXT VALUE FOR [AssetIdSequence]), null);
update Releases_Tracks set RevelatorExternalUsageTrackId=AssetId where TrackId=(select max(TrackId) from Tracks where ISRC='BKTOK2300067' and EnterpriseId=647322);
Insert into TrackRecordingVersions values ((select max(TrackId) from Tracks where ISRC='BKTOK2300067' and EnterpriseId=647322),  'BKTOK2300067', 1, getdate());
Insert into TrackRecordingVersionsAudioFiles values ((select max(TrackRecordingVersionId) from TrackRecordingVersions where TrackId in (select max(TrackId) from Tracks where ISRC='BKTOK2300067' and EnterpriseId=647322)), (select AudioId from AudioFiles where Filename='BKTOK2300067.flac' and ExternalUrl='https://www.dropbox.com/scl/fi/m8sj6spd12rfjb5w3sj0u/Eu-Te-Vi-Dan-ando-744553943109.flac?rlkey=9or7blyhsq9xxldwcje2wkeo1&amp;st=0myelaj9&amp;dl=1' and IsDownloadedFromExternalUrl=0), 2);
Insert into Track_TrackProperties values ((select max(TrackId) from Tracks where ISRC='BKTOK2300067' and EnterpriseId=647322),1);</v>
      </c>
      <c r="U72" s="28" t="str">
        <f>VLOOKUP(F72,'6) Track_Artist(s)'!A:A,1,0)</f>
        <v>BKTOK2300067</v>
      </c>
    </row>
    <row r="73">
      <c r="A73" s="156">
        <v>7.52503656092E11</v>
      </c>
      <c r="B73" s="116"/>
      <c r="C73" s="143" t="str">
        <f t="array" ref="C73">ifs(and(isblank($A73),isblank($B73)),"", not(iserror(vlookup($A73&amp;$B73,'3) Release_Label'!$D:$D&amp;'3) Release_Label'!$E:$E,1,0))),vlookup($A73&amp;$B73,{'3) Release_Label'!$D:$D&amp;'3) Release_Label'!$E:$E,'3) Release_Label'!$F:$F},2,0), or(and(not(isblank($B73)),$B73=#REF!,$A73&lt;&gt;#REF!),and(not(isblank($A73)),$A73=#REF!,$B73&lt;&gt;#REF!)),"ID LISTS UNALIGNED",and($A73&lt;&gt;"",countif('3) Release_Label'!$D:$D,$A73)=0),"NO UPC MATCH in Release_Label",and($B73&lt;&gt;"",countif('3) Release_Label'!$E:$E,$B73)=0),"NO CATALOG ID MATCH in Release_Label",iserror(vlookup($A73&amp;$B73,'3) Release_Label'!$D:$D&amp;'3) Release_Label'!$E:$E,1,0)),"NO UPC-CATALOG ID pair MATCH in Release_Label" )</f>
        <v>Carta pra Nasa</v>
      </c>
      <c r="D73" s="143" t="str">
        <f t="array" ref="D73">ifs(and(isblank($A73),isblank($B73)),"", not(iserror(vlookup($A73&amp;$B73,'3) Release_Label'!$D:$D&amp;'3) Release_Label'!$E:$E,1,0))),vlookup($A73&amp;$B73,{'3) Release_Label'!$D:$D&amp;'3) Release_Label'!$E:$E,'3) Release_Label'!$H:$H},2,0), or(and(not(isblank($B73)),$B73=#REF!,$A73&lt;&gt;#REF!),and(not(isblank($A73)),$A73=#REF!,$B73&lt;&gt;#REF!)),"ID LISTS UNALIGNED",and($A73&lt;&gt;"",countif('3) Release_Label'!$D:$D,$A73)=0),"NO UPC MATCH in Release_Label",and($B73&lt;&gt;"",countif('3) Release_Label'!$E:$E,$B73)=0),"NO CATALOG ID MATCH in Release_Label",iserror(vlookup($A73&amp;$B73,'3) Release_Label'!$D:$D&amp;'3) Release_Label'!$E:$E,1,0)),"NO UPC-CATALOG ID pair MATCH in Release_Label" )</f>
        <v/>
      </c>
      <c r="E73" s="157">
        <f t="shared" si="1"/>
        <v>1</v>
      </c>
      <c r="F73" s="8" t="s">
        <v>836</v>
      </c>
      <c r="G73" s="116"/>
      <c r="H73" s="158" t="s">
        <v>319</v>
      </c>
      <c r="J73" s="8" t="s">
        <v>180</v>
      </c>
      <c r="K73" s="159" t="s">
        <v>697</v>
      </c>
      <c r="L73" s="8" t="s">
        <v>698</v>
      </c>
      <c r="M73" s="90" t="s">
        <v>837</v>
      </c>
      <c r="N73" s="8" t="s">
        <v>700</v>
      </c>
      <c r="O73" s="20"/>
      <c r="P73" s="20"/>
      <c r="R73" s="44" t="str">
        <f t="shared" si="2"/>
        <v>insert into AudioFiles VALUES (NEWID(),'BKTOK2300073.flac', '.flac', getdate(), null, 0, null, 'https://www.dropbox.com/scl/fi/cw7ti8nzlngiy53ygzifg/Carta-pra-Nasa-752503656092.flac?rlkey=zoyqkq1cj1ki1awf6x07alcje&amp;st=jsodrxq3&amp;dl=1', 0, null, null, null, null)</v>
      </c>
      <c r="S73" s="44" t="str">
        <f>"Insert into Tracks VALUES(N'"&amp;SUBSTITUTE(trim(H73),"'","''")&amp;"', 371631, "&amp;if(not(ISBLANK(A73)),"(select LabelId from Releases where UPC="&amp;A73&amp;" and EnterpriseId="&amp;EntId&amp;")","(select LabelId from Releases where Catalog='"&amp;SUBSTITUTE(trim(B73),"'","''")&amp;"' and EnterpriseId="&amp;EntId&amp;")")&amp;", "&amp;if(F73="", "null", "'"&amp;F73&amp;"'")&amp;", "&amp;if(I73="", "null","N'"&amp;SUBSTITUTE(trim(I73),"'","''")&amp;"'")&amp;", null, null, "&amp;if(G73="", "null","'"&amp;SUBSTITUTE(trim(G73),"'","''")&amp;"'")&amp;", null, null, null, "&amp;if(M73="","null",if(G73="","(select AudioId from AudioFiles where Filename='"&amp;F73&amp;".wav' and ExternalUrl='"&amp;SUBSTITUTE(trim(M73),"'","''")&amp;"' and IsDownloadedFromExternalUrl=0)","(select AudioId from AudioFiles where Filename='"&amp;G73&amp;".wav' and ExternalUrl='"&amp;SUBSTITUTE(trim(M73),"'","''")&amp;"' and IsDownloadedFromExternalUrl=0)"))&amp;", null, null, null, (select min(LanguageId) from Languages where LanguageName='"&amp;J73&amp;"' and IsValidMetadataLanguage=1), null, "&amp;if(K73="YES", 1,0)&amp;", getdate(), (select CreatedBy from Enterprises where EnterpriseId="&amp;EntId&amp;"), null, '34F4C88E-B410-461E-AD75-6C01536FDCD3', null, 0, null, null, null, null, "&amp;if(M73="","null",if(G73="","(select AudioId from AudioFiles where Filename='"&amp;F73&amp;".flac' and ExternalUrl='"&amp;SUBSTITUTE(trim(M73),"'","''")&amp;"' and IsDownloadedFromExternalUrl=0)","(select AudioId from AudioFiles where Filename='"&amp;G73&amp;".flac' and ExternalUrl='"&amp;SUBSTITUTE(trim(M73),"'","''")&amp;"' and IsDownloadedFromExternalUrl=0)"))&amp;", null, null, null, null, null, "&amp;if(not(ISBLANK(A73)),"(select PrimaryMusicStyleId from Releases where UPC="&amp;A73&amp;" and EnterpriseId="&amp;EntId&amp;")","(select PrimaryMusicStyleId from Releases where Catalog='"&amp;SUBSTITUTE(trim(B73),"'","''")&amp;"' and EnterpriseId="&amp;EntId&amp;")")&amp;", "&amp;if(not(ISBLANK(A73)),"(select SecondaryMusicStyleId from Releases where UPC="&amp;A73&amp;" and EnterpriseId="&amp;EntId&amp;")","(select SecondaryMusicStyleId from Releases where Catalog='"&amp;SUBSTITUTE(trim(B73),"'","''")&amp;"' and EnterpriseId="&amp;EntId&amp;")")&amp;", "&amp;IF(O73="","null",O73)&amp;", 0, null, (select id from internal_TrackTypes where description='"&amp;L73&amp;"'), null, null, null, null, (NEXT VALUE FOR [AssetIdSequence]), null, "&amp;TenantId&amp;", "&amp;EntId&amp;", "&amp;if(F73&lt;&gt;"",countif(F$5:F73,F73),countif(G$5:G73,G73))&amp;"); 
insert into Releases_Tracks values ( (select ReleaseId from Releases where "&amp;if(not(ISBLANK(A73)),"UPC="&amp;A73,"Catalog='"&amp;SUBSTITUTE(trim(B73),"'","''")&amp;"'")&amp;" and EnterpriseId="&amp;EntId&amp;"), (select max(TrackId) from Tracks where "&amp;if(trim(G73)="","ISRC='"&amp;F73&amp;"'","TrackVendorId='"&amp;SUBSTITUTE(trim(G73),"'","''")&amp;"'") &amp;" and EnterpriseId="&amp;EntId&amp;"), "&amp;E73&amp;", (NEXT VALUE FOR [AssetIdSequence]), null);
update Releases_Tracks set RevelatorExternalUsageTrackId=AssetId where TrackId=(select max(TrackId) from Tracks where "&amp;IF(F73="","TrackVendorId='"&amp;G73&amp;"'","ISRC='"&amp;F73&amp;"'")&amp;" and EnterpriseId="&amp;EntId&amp;");
Insert into TrackRecordingVersions values ((select max(TrackId) from Tracks where "&amp;IF(F73="","TrackVendorId='"&amp;G73&amp;"'","ISRC='"&amp;F73&amp;"'")&amp;" and EnterpriseId="&amp;EntId&amp;"),  "&amp;IF(F73="","null","'"&amp;F73&amp;"'")&amp;", 1, getdate());
Insert into TrackRecordingVersionsAudioFiles values ((select max(TrackRecordingVersionId) from TrackRecordingVersions where TrackId in (select max(TrackId) from Tracks where "&amp;IF(F73="","TrackVendorId='"&amp;G73&amp;"'","ISRC='"&amp;F73&amp;"'")&amp;" and EnterpriseId="&amp;EntId&amp;")), "&amp;if(M73="","null",if(G73="","(select AudioId from AudioFiles where Filename='"&amp;F73&amp;"."&amp;N73&amp;"' and ExternalUrl='"&amp;SUBSTITUTE(trim(M73),"'","''")&amp;"' and IsDownloadedFromExternalUrl=0)","(select AudioId from AudioFiles where Filename='"&amp;G73&amp;"."&amp;N73&amp;"' and ExternalUrl='"&amp;SUBSTITUTE(trim(M73),"'","''")&amp;"' and IsDownloadedFromExternalUrl=0)"))&amp;", "&amp;IFS(N73="","null",N73="wav","1",N73="flac","2")&amp;");
Insert into Track_TrackProperties values ((select max(TrackId) from Tracks where "&amp;IF(F73="","TrackVendorId='"&amp;G73&amp;"'","ISRC='"&amp;F73&amp;"'")&amp;" and EnterpriseId="&amp;EntId&amp;"),1);"</f>
        <v>Insert into Tracks VALUES(N'Carta pra Nasa', 371631, (select LabelId from Releases where UPC=752503656092 and EnterpriseId=647322), 'BKTOK2300073', null, null, null, null, null, null, null, (select AudioId from AudioFiles where Filename='BKTOK2300073.wav' and ExternalUrl='https://www.dropbox.com/scl/fi/cw7ti8nzlngiy53ygzifg/Carta-pra-Nasa-752503656092.flac?rlkey=zoyqkq1cj1ki1awf6x07alcje&amp;st=jsodrxq3&amp;dl=1'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Filename='BKTOK2300073.flac' and ExternalUrl='https://www.dropbox.com/scl/fi/cw7ti8nzlngiy53ygzifg/Carta-pra-Nasa-752503656092.flac?rlkey=zoyqkq1cj1ki1awf6x07alcje&amp;st=jsodrxq3&amp;dl=1' and IsDownloadedFromExternalUrl=0), null, null, null, null, null, (select PrimaryMusicStyleId from Releases where UPC=752503656092 and EnterpriseId=647322), (select SecondaryMusicStyleId from Releases where UPC=752503656092 and EnterpriseId=647322), null, 0, null, (select id from internal_TrackTypes where description='Original'), null, null, null, null, (NEXT VALUE FOR [AssetIdSequence]), null, 645898, 647322, 1); 
insert into Releases_Tracks values ( (select ReleaseId from Releases where UPC=752503656092 and EnterpriseId=647322), (select max(TrackId) from Tracks where ISRC='BKTOK2300073' and EnterpriseId=647322), 1, (NEXT VALUE FOR [AssetIdSequence]), null);
update Releases_Tracks set RevelatorExternalUsageTrackId=AssetId where TrackId=(select max(TrackId) from Tracks where ISRC='BKTOK2300073' and EnterpriseId=647322);
Insert into TrackRecordingVersions values ((select max(TrackId) from Tracks where ISRC='BKTOK2300073' and EnterpriseId=647322),  'BKTOK2300073', 1, getdate());
Insert into TrackRecordingVersionsAudioFiles values ((select max(TrackRecordingVersionId) from TrackRecordingVersions where TrackId in (select max(TrackId) from Tracks where ISRC='BKTOK2300073' and EnterpriseId=647322)), (select AudioId from AudioFiles where Filename='BKTOK2300073.flac' and ExternalUrl='https://www.dropbox.com/scl/fi/cw7ti8nzlngiy53ygzifg/Carta-pra-Nasa-752503656092.flac?rlkey=zoyqkq1cj1ki1awf6x07alcje&amp;st=jsodrxq3&amp;dl=1' and IsDownloadedFromExternalUrl=0), 2);
Insert into Track_TrackProperties values ((select max(TrackId) from Tracks where ISRC='BKTOK2300073' and EnterpriseId=647322),1);</v>
      </c>
      <c r="U73" s="28" t="str">
        <f>VLOOKUP(F73,'6) Track_Artist(s)'!A:A,1,0)</f>
        <v>BKTOK2300073</v>
      </c>
    </row>
    <row r="74">
      <c r="A74" s="156">
        <v>7.52503698818E11</v>
      </c>
      <c r="B74" s="116"/>
      <c r="C74" s="143" t="str">
        <f t="array" ref="C74">ifs(and(isblank($A74),isblank($B74)),"", not(iserror(vlookup($A74&amp;$B74,'3) Release_Label'!$D:$D&amp;'3) Release_Label'!$E:$E,1,0))),vlookup($A74&amp;$B74,{'3) Release_Label'!$D:$D&amp;'3) Release_Label'!$E:$E,'3) Release_Label'!$F:$F},2,0), or(and(not(isblank($B74)),$B74=$B73,$A74&lt;&gt;$A73),and(not(isblank($A74)),$A74=$A73,$B74&lt;&gt;$B73)),"ID LISTS UNALIGNED",and($A74&lt;&gt;"",countif('3) Release_Label'!$D:$D,$A74)=0),"NO UPC MATCH in Release_Label",and($B74&lt;&gt;"",countif('3) Release_Label'!$E:$E,$B74)=0),"NO CATALOG ID MATCH in Release_Label",iserror(vlookup($A74&amp;$B74,'3) Release_Label'!$D:$D&amp;'3) Release_Label'!$E:$E,1,0)),"NO UPC-CATALOG ID pair MATCH in Release_Label" )</f>
        <v>Super Dragão Guerreiro</v>
      </c>
      <c r="D74" s="143" t="str">
        <f t="array" ref="D74">ifs(and(isblank($A74),isblank($B74)),"", not(iserror(vlookup($A74&amp;$B74,'3) Release_Label'!$D:$D&amp;'3) Release_Label'!$E:$E,1,0))),vlookup($A74&amp;$B74,{'3) Release_Label'!$D:$D&amp;'3) Release_Label'!$E:$E,'3) Release_Label'!$H:$H},2,0), or(and(not(isblank($B74)),$B74=$B73,$A74&lt;&gt;$A73),and(not(isblank($A74)),$A74=$A73,$B74&lt;&gt;$B73)),"ID LISTS UNALIGNED",and($A74&lt;&gt;"",countif('3) Release_Label'!$D:$D,$A74)=0),"NO UPC MATCH in Release_Label",and($B74&lt;&gt;"",countif('3) Release_Label'!$E:$E,$B74)=0),"NO CATALOG ID MATCH in Release_Label",iserror(vlookup($A74&amp;$B74,'3) Release_Label'!$D:$D&amp;'3) Release_Label'!$E:$E,1,0)),"NO UPC-CATALOG ID pair MATCH in Release_Label" )</f>
        <v/>
      </c>
      <c r="E74" s="157">
        <f t="shared" si="1"/>
        <v>1</v>
      </c>
      <c r="F74" s="8" t="s">
        <v>838</v>
      </c>
      <c r="G74" s="116"/>
      <c r="H74" s="158" t="s">
        <v>321</v>
      </c>
      <c r="J74" s="8" t="s">
        <v>180</v>
      </c>
      <c r="K74" s="159" t="s">
        <v>697</v>
      </c>
      <c r="L74" s="8" t="s">
        <v>698</v>
      </c>
      <c r="M74" s="90" t="s">
        <v>839</v>
      </c>
      <c r="N74" s="8" t="s">
        <v>700</v>
      </c>
      <c r="O74" s="20"/>
      <c r="P74" s="20"/>
      <c r="R74" s="44" t="str">
        <f t="shared" si="2"/>
        <v>insert into AudioFiles VALUES (NEWID(),'BKTOK2300074.flac', '.flac', getdate(), null, 0, null, 'https://www.dropbox.com/scl/fi/z2nm70tivu2166uel0yto/Super-Drag-o-Guerreiro-752503698818.flac?rlkey=5tued25inf5et40b8ftvqqdu4&amp;st=z1sxunwb&amp;dl=1', 0, null, null, null, null)</v>
      </c>
      <c r="S74" s="44" t="str">
        <f>"Insert into Tracks VALUES(N'"&amp;SUBSTITUTE(trim(H74),"'","''")&amp;"', 371631, "&amp;if(not(ISBLANK(A74)),"(select LabelId from Releases where UPC="&amp;A74&amp;" and EnterpriseId="&amp;EntId&amp;")","(select LabelId from Releases where Catalog='"&amp;SUBSTITUTE(trim(B74),"'","''")&amp;"' and EnterpriseId="&amp;EntId&amp;")")&amp;", "&amp;if(F74="", "null", "'"&amp;F74&amp;"'")&amp;", "&amp;if(I74="", "null","N'"&amp;SUBSTITUTE(trim(I74),"'","''")&amp;"'")&amp;", null, null, "&amp;if(G74="", "null","'"&amp;SUBSTITUTE(trim(G74),"'","''")&amp;"'")&amp;", null, null, null, "&amp;if(M74="","null",if(G74="","(select AudioId from AudioFiles where Filename='"&amp;F74&amp;".wav' and ExternalUrl='"&amp;SUBSTITUTE(trim(M74),"'","''")&amp;"' and IsDownloadedFromExternalUrl=0)","(select AudioId from AudioFiles where Filename='"&amp;G74&amp;".wav' and ExternalUrl='"&amp;SUBSTITUTE(trim(M74),"'","''")&amp;"' and IsDownloadedFromExternalUrl=0)"))&amp;", null, null, null, (select min(LanguageId) from Languages where LanguageName='"&amp;J74&amp;"' and IsValidMetadataLanguage=1), null, "&amp;if(K74="YES", 1,0)&amp;", getdate(), (select CreatedBy from Enterprises where EnterpriseId="&amp;EntId&amp;"), null, '34F4C88E-B410-461E-AD75-6C01536FDCD3', null, 0, null, null, null, null, "&amp;if(M74="","null",if(G74="","(select AudioId from AudioFiles where Filename='"&amp;F74&amp;".flac' and ExternalUrl='"&amp;SUBSTITUTE(trim(M74),"'","''")&amp;"' and IsDownloadedFromExternalUrl=0)","(select AudioId from AudioFiles where Filename='"&amp;G74&amp;".flac' and ExternalUrl='"&amp;SUBSTITUTE(trim(M74),"'","''")&amp;"' and IsDownloadedFromExternalUrl=0)"))&amp;", null, null, null, null, null, "&amp;if(not(ISBLANK(A74)),"(select PrimaryMusicStyleId from Releases where UPC="&amp;A74&amp;" and EnterpriseId="&amp;EntId&amp;")","(select PrimaryMusicStyleId from Releases where Catalog='"&amp;SUBSTITUTE(trim(B74),"'","''")&amp;"' and EnterpriseId="&amp;EntId&amp;")")&amp;", "&amp;if(not(ISBLANK(A74)),"(select SecondaryMusicStyleId from Releases where UPC="&amp;A74&amp;" and EnterpriseId="&amp;EntId&amp;")","(select SecondaryMusicStyleId from Releases where Catalog='"&amp;SUBSTITUTE(trim(B74),"'","''")&amp;"' and EnterpriseId="&amp;EntId&amp;")")&amp;", "&amp;IF(O74="","null",O74)&amp;", 0, null, (select id from internal_TrackTypes where description='"&amp;L74&amp;"'), null, null, null, null, (NEXT VALUE FOR [AssetIdSequence]), null, "&amp;TenantId&amp;", "&amp;EntId&amp;", "&amp;if(F74&lt;&gt;"",countif(F$5:F74,F74),countif(G$5:G74,G74))&amp;"); 
insert into Releases_Tracks values ( (select ReleaseId from Releases where "&amp;if(not(ISBLANK(A74)),"UPC="&amp;A74,"Catalog='"&amp;SUBSTITUTE(trim(B74),"'","''")&amp;"'")&amp;" and EnterpriseId="&amp;EntId&amp;"), (select max(TrackId) from Tracks where "&amp;if(trim(G74)="","ISRC='"&amp;F74&amp;"'","TrackVendorId='"&amp;SUBSTITUTE(trim(G74),"'","''")&amp;"'") &amp;" and EnterpriseId="&amp;EntId&amp;"), "&amp;E74&amp;", (NEXT VALUE FOR [AssetIdSequence]), null);
update Releases_Tracks set RevelatorExternalUsageTrackId=AssetId where TrackId=(select max(TrackId) from Tracks where "&amp;IF(F74="","TrackVendorId='"&amp;G74&amp;"'","ISRC='"&amp;F74&amp;"'")&amp;" and EnterpriseId="&amp;EntId&amp;");
Insert into TrackRecordingVersions values ((select max(TrackId) from Tracks where "&amp;IF(F74="","TrackVendorId='"&amp;G74&amp;"'","ISRC='"&amp;F74&amp;"'")&amp;" and EnterpriseId="&amp;EntId&amp;"),  "&amp;IF(F74="","null","'"&amp;F74&amp;"'")&amp;", 1, getdate());
Insert into TrackRecordingVersionsAudioFiles values ((select max(TrackRecordingVersionId) from TrackRecordingVersions where TrackId in (select max(TrackId) from Tracks where "&amp;IF(F74="","TrackVendorId='"&amp;G74&amp;"'","ISRC='"&amp;F74&amp;"'")&amp;" and EnterpriseId="&amp;EntId&amp;")), "&amp;if(M74="","null",if(G74="","(select AudioId from AudioFiles where Filename='"&amp;F74&amp;"."&amp;N74&amp;"' and ExternalUrl='"&amp;SUBSTITUTE(trim(M74),"'","''")&amp;"' and IsDownloadedFromExternalUrl=0)","(select AudioId from AudioFiles where Filename='"&amp;G74&amp;"."&amp;N74&amp;"' and ExternalUrl='"&amp;SUBSTITUTE(trim(M74),"'","''")&amp;"' and IsDownloadedFromExternalUrl=0)"))&amp;", "&amp;IFS(N74="","null",N74="wav","1",N74="flac","2")&amp;");
Insert into Track_TrackProperties values ((select max(TrackId) from Tracks where "&amp;IF(F74="","TrackVendorId='"&amp;G74&amp;"'","ISRC='"&amp;F74&amp;"'")&amp;" and EnterpriseId="&amp;EntId&amp;"),1);"</f>
        <v>Insert into Tracks VALUES(N'Super Dragão Guerreiro', 371631, (select LabelId from Releases where UPC=752503698818 and EnterpriseId=647322), 'BKTOK2300074', null, null, null, null, null, null, null, (select AudioId from AudioFiles where Filename='BKTOK2300074.wav' and ExternalUrl='https://www.dropbox.com/scl/fi/z2nm70tivu2166uel0yto/Super-Drag-o-Guerreiro-752503698818.flac?rlkey=5tued25inf5et40b8ftvqqdu4&amp;st=z1sxunwb&amp;dl=1'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Filename='BKTOK2300074.flac' and ExternalUrl='https://www.dropbox.com/scl/fi/z2nm70tivu2166uel0yto/Super-Drag-o-Guerreiro-752503698818.flac?rlkey=5tued25inf5et40b8ftvqqdu4&amp;st=z1sxunwb&amp;dl=1' and IsDownloadedFromExternalUrl=0), null, null, null, null, null, (select PrimaryMusicStyleId from Releases where UPC=752503698818 and EnterpriseId=647322), (select SecondaryMusicStyleId from Releases where UPC=752503698818 and EnterpriseId=647322), null, 0, null, (select id from internal_TrackTypes where description='Original'), null, null, null, null, (NEXT VALUE FOR [AssetIdSequence]), null, 645898, 647322, 1); 
insert into Releases_Tracks values ( (select ReleaseId from Releases where UPC=752503698818 and EnterpriseId=647322), (select max(TrackId) from Tracks where ISRC='BKTOK2300074' and EnterpriseId=647322), 1, (NEXT VALUE FOR [AssetIdSequence]), null);
update Releases_Tracks set RevelatorExternalUsageTrackId=AssetId where TrackId=(select max(TrackId) from Tracks where ISRC='BKTOK2300074' and EnterpriseId=647322);
Insert into TrackRecordingVersions values ((select max(TrackId) from Tracks where ISRC='BKTOK2300074' and EnterpriseId=647322),  'BKTOK2300074', 1, getdate());
Insert into TrackRecordingVersionsAudioFiles values ((select max(TrackRecordingVersionId) from TrackRecordingVersions where TrackId in (select max(TrackId) from Tracks where ISRC='BKTOK2300074' and EnterpriseId=647322)), (select AudioId from AudioFiles where Filename='BKTOK2300074.flac' and ExternalUrl='https://www.dropbox.com/scl/fi/z2nm70tivu2166uel0yto/Super-Drag-o-Guerreiro-752503698818.flac?rlkey=5tued25inf5et40b8ftvqqdu4&amp;st=z1sxunwb&amp;dl=1' and IsDownloadedFromExternalUrl=0), 2);
Insert into Track_TrackProperties values ((select max(TrackId) from Tracks where ISRC='BKTOK2300074' and EnterpriseId=647322),1);</v>
      </c>
      <c r="U74" s="28" t="str">
        <f>VLOOKUP(F74,'6) Track_Artist(s)'!A:A,1,0)</f>
        <v>BKTOK2300074</v>
      </c>
    </row>
    <row r="75">
      <c r="A75" s="156">
        <v>7.52503857345E11</v>
      </c>
      <c r="B75" s="116"/>
      <c r="C75" s="143" t="str">
        <f t="array" ref="C75">ifs(and(isblank($A75),isblank($B75)),"", not(iserror(vlookup($A75&amp;$B75,'3) Release_Label'!$D:$D&amp;'3) Release_Label'!$E:$E,1,0))),vlookup($A75&amp;$B75,{'3) Release_Label'!$D:$D&amp;'3) Release_Label'!$E:$E,'3) Release_Label'!$F:$F},2,0), or(and(not(isblank($B75)),$B75=$B74,$A75&lt;&gt;$A74),and(not(isblank($A75)),$A75=$A74,$B75&lt;&gt;$B74)),"ID LISTS UNALIGNED",and($A75&lt;&gt;"",countif('3) Release_Label'!$D:$D,$A75)=0),"NO UPC MATCH in Release_Label",and($B75&lt;&gt;"",countif('3) Release_Label'!$E:$E,$B75)=0),"NO CATALOG ID MATCH in Release_Label",iserror(vlookup($A75&amp;$B75,'3) Release_Label'!$D:$D&amp;'3) Release_Label'!$E:$E,1,0)),"NO UPC-CATALOG ID pair MATCH in Release_Label" )</f>
        <v>Eu Vou Vencer</v>
      </c>
      <c r="D75" s="143" t="str">
        <f t="array" ref="D75">ifs(and(isblank($A75),isblank($B75)),"", not(iserror(vlookup($A75&amp;$B75,'3) Release_Label'!$D:$D&amp;'3) Release_Label'!$E:$E,1,0))),vlookup($A75&amp;$B75,{'3) Release_Label'!$D:$D&amp;'3) Release_Label'!$E:$E,'3) Release_Label'!$H:$H},2,0), or(and(not(isblank($B75)),$B75=$B74,$A75&lt;&gt;$A74),and(not(isblank($A75)),$A75=$A74,$B75&lt;&gt;$B74)),"ID LISTS UNALIGNED",and($A75&lt;&gt;"",countif('3) Release_Label'!$D:$D,$A75)=0),"NO UPC MATCH in Release_Label",and($B75&lt;&gt;"",countif('3) Release_Label'!$E:$E,$B75)=0),"NO CATALOG ID MATCH in Release_Label",iserror(vlookup($A75&amp;$B75,'3) Release_Label'!$D:$D&amp;'3) Release_Label'!$E:$E,1,0)),"NO UPC-CATALOG ID pair MATCH in Release_Label" )</f>
        <v/>
      </c>
      <c r="E75" s="157">
        <f t="shared" si="1"/>
        <v>1</v>
      </c>
      <c r="F75" s="8" t="s">
        <v>840</v>
      </c>
      <c r="G75" s="116"/>
      <c r="H75" s="158" t="s">
        <v>323</v>
      </c>
      <c r="J75" s="8" t="s">
        <v>180</v>
      </c>
      <c r="K75" s="159" t="s">
        <v>697</v>
      </c>
      <c r="L75" s="8" t="s">
        <v>698</v>
      </c>
      <c r="M75" s="90" t="s">
        <v>841</v>
      </c>
      <c r="N75" s="8" t="s">
        <v>700</v>
      </c>
      <c r="O75" s="20"/>
      <c r="P75" s="20"/>
      <c r="R75" s="44" t="str">
        <f t="shared" si="2"/>
        <v>insert into AudioFiles VALUES (NEWID(),'BKTOK2300075.flac', '.flac', getdate(), null, 0, null, 'https://www.dropbox.com/scl/fi/za6zbxaj5yirzi4ozbbkm/Eu-Vou-Vencer-752503857345.flac?rlkey=nl7noxtibzihsa13ko4qa58t0&amp;st=k8bg5evf&amp;dl=1', 0, null, null, null, null)</v>
      </c>
      <c r="S75" s="44" t="str">
        <f>"Insert into Tracks VALUES(N'"&amp;SUBSTITUTE(trim(H75),"'","''")&amp;"', 371631, "&amp;if(not(ISBLANK(A75)),"(select LabelId from Releases where UPC="&amp;A75&amp;" and EnterpriseId="&amp;EntId&amp;")","(select LabelId from Releases where Catalog='"&amp;SUBSTITUTE(trim(B75),"'","''")&amp;"' and EnterpriseId="&amp;EntId&amp;")")&amp;", "&amp;if(F75="", "null", "'"&amp;F75&amp;"'")&amp;", "&amp;if(I75="", "null","N'"&amp;SUBSTITUTE(trim(I75),"'","''")&amp;"'")&amp;", null, null, "&amp;if(G75="", "null","'"&amp;SUBSTITUTE(trim(G75),"'","''")&amp;"'")&amp;", null, null, null, "&amp;if(M75="","null",if(G75="","(select AudioId from AudioFiles where Filename='"&amp;F75&amp;".wav' and ExternalUrl='"&amp;SUBSTITUTE(trim(M75),"'","''")&amp;"' and IsDownloadedFromExternalUrl=0)","(select AudioId from AudioFiles where Filename='"&amp;G75&amp;".wav' and ExternalUrl='"&amp;SUBSTITUTE(trim(M75),"'","''")&amp;"' and IsDownloadedFromExternalUrl=0)"))&amp;", null, null, null, (select min(LanguageId) from Languages where LanguageName='"&amp;J75&amp;"' and IsValidMetadataLanguage=1), null, "&amp;if(K75="YES", 1,0)&amp;", getdate(), (select CreatedBy from Enterprises where EnterpriseId="&amp;EntId&amp;"), null, '34F4C88E-B410-461E-AD75-6C01536FDCD3', null, 0, null, null, null, null, "&amp;if(M75="","null",if(G75="","(select AudioId from AudioFiles where Filename='"&amp;F75&amp;".flac' and ExternalUrl='"&amp;SUBSTITUTE(trim(M75),"'","''")&amp;"' and IsDownloadedFromExternalUrl=0)","(select AudioId from AudioFiles where Filename='"&amp;G75&amp;".flac' and ExternalUrl='"&amp;SUBSTITUTE(trim(M75),"'","''")&amp;"' and IsDownloadedFromExternalUrl=0)"))&amp;", null, null, null, null, null, "&amp;if(not(ISBLANK(A75)),"(select PrimaryMusicStyleId from Releases where UPC="&amp;A75&amp;" and EnterpriseId="&amp;EntId&amp;")","(select PrimaryMusicStyleId from Releases where Catalog='"&amp;SUBSTITUTE(trim(B75),"'","''")&amp;"' and EnterpriseId="&amp;EntId&amp;")")&amp;", "&amp;if(not(ISBLANK(A75)),"(select SecondaryMusicStyleId from Releases where UPC="&amp;A75&amp;" and EnterpriseId="&amp;EntId&amp;")","(select SecondaryMusicStyleId from Releases where Catalog='"&amp;SUBSTITUTE(trim(B75),"'","''")&amp;"' and EnterpriseId="&amp;EntId&amp;")")&amp;", "&amp;IF(O75="","null",O75)&amp;", 0, null, (select id from internal_TrackTypes where description='"&amp;L75&amp;"'), null, null, null, null, (NEXT VALUE FOR [AssetIdSequence]), null, "&amp;TenantId&amp;", "&amp;EntId&amp;", "&amp;if(F75&lt;&gt;"",countif(F$5:F75,F75),countif(G$5:G75,G75))&amp;"); 
insert into Releases_Tracks values ( (select ReleaseId from Releases where "&amp;if(not(ISBLANK(A75)),"UPC="&amp;A75,"Catalog='"&amp;SUBSTITUTE(trim(B75),"'","''")&amp;"'")&amp;" and EnterpriseId="&amp;EntId&amp;"), (select max(TrackId) from Tracks where "&amp;if(trim(G75)="","ISRC='"&amp;F75&amp;"'","TrackVendorId='"&amp;SUBSTITUTE(trim(G75),"'","''")&amp;"'") &amp;" and EnterpriseId="&amp;EntId&amp;"), "&amp;E75&amp;", (NEXT VALUE FOR [AssetIdSequence]), null);
update Releases_Tracks set RevelatorExternalUsageTrackId=AssetId where TrackId=(select max(TrackId) from Tracks where "&amp;IF(F75="","TrackVendorId='"&amp;G75&amp;"'","ISRC='"&amp;F75&amp;"'")&amp;" and EnterpriseId="&amp;EntId&amp;");
Insert into TrackRecordingVersions values ((select max(TrackId) from Tracks where "&amp;IF(F75="","TrackVendorId='"&amp;G75&amp;"'","ISRC='"&amp;F75&amp;"'")&amp;" and EnterpriseId="&amp;EntId&amp;"),  "&amp;IF(F75="","null","'"&amp;F75&amp;"'")&amp;", 1, getdate());
Insert into TrackRecordingVersionsAudioFiles values ((select max(TrackRecordingVersionId) from TrackRecordingVersions where TrackId in (select max(TrackId) from Tracks where "&amp;IF(F75="","TrackVendorId='"&amp;G75&amp;"'","ISRC='"&amp;F75&amp;"'")&amp;" and EnterpriseId="&amp;EntId&amp;")), "&amp;if(M75="","null",if(G75="","(select AudioId from AudioFiles where Filename='"&amp;F75&amp;"."&amp;N75&amp;"' and ExternalUrl='"&amp;SUBSTITUTE(trim(M75),"'","''")&amp;"' and IsDownloadedFromExternalUrl=0)","(select AudioId from AudioFiles where Filename='"&amp;G75&amp;"."&amp;N75&amp;"' and ExternalUrl='"&amp;SUBSTITUTE(trim(M75),"'","''")&amp;"' and IsDownloadedFromExternalUrl=0)"))&amp;", "&amp;IFS(N75="","null",N75="wav","1",N75="flac","2")&amp;");
Insert into Track_TrackProperties values ((select max(TrackId) from Tracks where "&amp;IF(F75="","TrackVendorId='"&amp;G75&amp;"'","ISRC='"&amp;F75&amp;"'")&amp;" and EnterpriseId="&amp;EntId&amp;"),1);"</f>
        <v>Insert into Tracks VALUES(N'Eu Vou Vencer', 371631, (select LabelId from Releases where UPC=752503857345 and EnterpriseId=647322), 'BKTOK2300075', null, null, null, null, null, null, null, (select AudioId from AudioFiles where Filename='BKTOK2300075.wav' and ExternalUrl='https://www.dropbox.com/scl/fi/za6zbxaj5yirzi4ozbbkm/Eu-Vou-Vencer-752503857345.flac?rlkey=nl7noxtibzihsa13ko4qa58t0&amp;st=k8bg5evf&amp;dl=1'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Filename='BKTOK2300075.flac' and ExternalUrl='https://www.dropbox.com/scl/fi/za6zbxaj5yirzi4ozbbkm/Eu-Vou-Vencer-752503857345.flac?rlkey=nl7noxtibzihsa13ko4qa58t0&amp;st=k8bg5evf&amp;dl=1' and IsDownloadedFromExternalUrl=0), null, null, null, null, null, (select PrimaryMusicStyleId from Releases where UPC=752503857345 and EnterpriseId=647322), (select SecondaryMusicStyleId from Releases where UPC=752503857345 and EnterpriseId=647322), null, 0, null, (select id from internal_TrackTypes where description='Original'), null, null, null, null, (NEXT VALUE FOR [AssetIdSequence]), null, 645898, 647322, 1); 
insert into Releases_Tracks values ( (select ReleaseId from Releases where UPC=752503857345 and EnterpriseId=647322), (select max(TrackId) from Tracks where ISRC='BKTOK2300075' and EnterpriseId=647322), 1, (NEXT VALUE FOR [AssetIdSequence]), null);
update Releases_Tracks set RevelatorExternalUsageTrackId=AssetId where TrackId=(select max(TrackId) from Tracks where ISRC='BKTOK2300075' and EnterpriseId=647322);
Insert into TrackRecordingVersions values ((select max(TrackId) from Tracks where ISRC='BKTOK2300075' and EnterpriseId=647322),  'BKTOK2300075', 1, getdate());
Insert into TrackRecordingVersionsAudioFiles values ((select max(TrackRecordingVersionId) from TrackRecordingVersions where TrackId in (select max(TrackId) from Tracks where ISRC='BKTOK2300075' and EnterpriseId=647322)), (select AudioId from AudioFiles where Filename='BKTOK2300075.flac' and ExternalUrl='https://www.dropbox.com/scl/fi/za6zbxaj5yirzi4ozbbkm/Eu-Vou-Vencer-752503857345.flac?rlkey=nl7noxtibzihsa13ko4qa58t0&amp;st=k8bg5evf&amp;dl=1' and IsDownloadedFromExternalUrl=0), 2);
Insert into Track_TrackProperties values ((select max(TrackId) from Tracks where ISRC='BKTOK2300075' and EnterpriseId=647322),1);</v>
      </c>
      <c r="U75" s="28" t="str">
        <f>VLOOKUP(F75,'6) Track_Artist(s)'!A:A,1,0)</f>
        <v>BKTOK2300075</v>
      </c>
    </row>
    <row r="76">
      <c r="A76" s="156">
        <v>7.17332519086E11</v>
      </c>
      <c r="B76" s="116"/>
      <c r="C76" s="143" t="str">
        <f t="array" ref="C76">ifs(and(isblank($A76),isblank($B76)),"", not(iserror(vlookup($A76&amp;$B76,'3) Release_Label'!$D:$D&amp;'3) Release_Label'!$E:$E,1,0))),vlookup($A76&amp;$B76,{'3) Release_Label'!$D:$D&amp;'3) Release_Label'!$E:$E,'3) Release_Label'!$F:$F},2,0), or(and(not(isblank($B76)),$B76=#REF!,$A76&lt;&gt;#REF!),and(not(isblank($A76)),$A76=#REF!,$B76&lt;&gt;#REF!)),"ID LISTS UNALIGNED",and($A76&lt;&gt;"",countif('3) Release_Label'!$D:$D,$A76)=0),"NO UPC MATCH in Release_Label",and($B76&lt;&gt;"",countif('3) Release_Label'!$E:$E,$B76)=0),"NO CATALOG ID MATCH in Release_Label",iserror(vlookup($A76&amp;$B76,'3) Release_Label'!$D:$D&amp;'3) Release_Label'!$E:$E,1,0)),"NO UPC-CATALOG ID pair MATCH in Release_Label" )</f>
        <v>Senpai</v>
      </c>
      <c r="D76" s="143" t="str">
        <f t="array" ref="D76">ifs(and(isblank($A76),isblank($B76)),"", not(iserror(vlookup($A76&amp;$B76,'3) Release_Label'!$D:$D&amp;'3) Release_Label'!$E:$E,1,0))),vlookup($A76&amp;$B76,{'3) Release_Label'!$D:$D&amp;'3) Release_Label'!$E:$E,'3) Release_Label'!$H:$H},2,0), or(and(not(isblank($B76)),$B76=#REF!,$A76&lt;&gt;#REF!),and(not(isblank($A76)),$A76=#REF!,$B76&lt;&gt;#REF!)),"ID LISTS UNALIGNED",and($A76&lt;&gt;"",countif('3) Release_Label'!$D:$D,$A76)=0),"NO UPC MATCH in Release_Label",and($B76&lt;&gt;"",countif('3) Release_Label'!$E:$E,$B76)=0),"NO CATALOG ID MATCH in Release_Label",iserror(vlookup($A76&amp;$B76,'3) Release_Label'!$D:$D&amp;'3) Release_Label'!$E:$E,1,0)),"NO UPC-CATALOG ID pair MATCH in Release_Label" )</f>
        <v/>
      </c>
      <c r="E76" s="157">
        <f t="shared" si="1"/>
        <v>1</v>
      </c>
      <c r="F76" s="8" t="s">
        <v>842</v>
      </c>
      <c r="G76" s="116"/>
      <c r="H76" s="158" t="s">
        <v>325</v>
      </c>
      <c r="J76" s="8" t="s">
        <v>180</v>
      </c>
      <c r="K76" s="159" t="s">
        <v>697</v>
      </c>
      <c r="L76" s="8" t="s">
        <v>698</v>
      </c>
      <c r="M76" s="90" t="s">
        <v>843</v>
      </c>
      <c r="N76" s="8" t="s">
        <v>700</v>
      </c>
      <c r="O76" s="20"/>
      <c r="P76" s="20"/>
      <c r="R76" s="44" t="str">
        <f t="shared" si="2"/>
        <v>insert into AudioFiles VALUES (NEWID(),'BKTOK2300079.flac', '.flac', getdate(), null, 0, null, 'https://www.dropbox.com/scl/fi/xhvjlvagbonpm7ki83fcf/Senpai-717332519086.flac?rlkey=vn253445zrorsno0to7a9hmn5&amp;st=v995hrcn&amp;dl=1', 0, null, null, null, null)</v>
      </c>
      <c r="S76" s="44" t="str">
        <f>"Insert into Tracks VALUES(N'"&amp;SUBSTITUTE(trim(H76),"'","''")&amp;"', 371631, "&amp;if(not(ISBLANK(A76)),"(select LabelId from Releases where UPC="&amp;A76&amp;" and EnterpriseId="&amp;EntId&amp;")","(select LabelId from Releases where Catalog='"&amp;SUBSTITUTE(trim(B76),"'","''")&amp;"' and EnterpriseId="&amp;EntId&amp;")")&amp;", "&amp;if(F76="", "null", "'"&amp;F76&amp;"'")&amp;", "&amp;if(I76="", "null","N'"&amp;SUBSTITUTE(trim(I76),"'","''")&amp;"'")&amp;", null, null, "&amp;if(G76="", "null","'"&amp;SUBSTITUTE(trim(G76),"'","''")&amp;"'")&amp;", null, null, null, "&amp;if(M76="","null",if(G76="","(select AudioId from AudioFiles where Filename='"&amp;F76&amp;".wav' and ExternalUrl='"&amp;SUBSTITUTE(trim(M76),"'","''")&amp;"' and IsDownloadedFromExternalUrl=0)","(select AudioId from AudioFiles where Filename='"&amp;G76&amp;".wav' and ExternalUrl='"&amp;SUBSTITUTE(trim(M76),"'","''")&amp;"' and IsDownloadedFromExternalUrl=0)"))&amp;", null, null, null, (select min(LanguageId) from Languages where LanguageName='"&amp;J76&amp;"' and IsValidMetadataLanguage=1), null, "&amp;if(K76="YES", 1,0)&amp;", getdate(), (select CreatedBy from Enterprises where EnterpriseId="&amp;EntId&amp;"), null, '34F4C88E-B410-461E-AD75-6C01536FDCD3', null, 0, null, null, null, null, "&amp;if(M76="","null",if(G76="","(select AudioId from AudioFiles where Filename='"&amp;F76&amp;".flac' and ExternalUrl='"&amp;SUBSTITUTE(trim(M76),"'","''")&amp;"' and IsDownloadedFromExternalUrl=0)","(select AudioId from AudioFiles where Filename='"&amp;G76&amp;".flac' and ExternalUrl='"&amp;SUBSTITUTE(trim(M76),"'","''")&amp;"' and IsDownloadedFromExternalUrl=0)"))&amp;", null, null, null, null, null, "&amp;if(not(ISBLANK(A76)),"(select PrimaryMusicStyleId from Releases where UPC="&amp;A76&amp;" and EnterpriseId="&amp;EntId&amp;")","(select PrimaryMusicStyleId from Releases where Catalog='"&amp;SUBSTITUTE(trim(B76),"'","''")&amp;"' and EnterpriseId="&amp;EntId&amp;")")&amp;", "&amp;if(not(ISBLANK(A76)),"(select SecondaryMusicStyleId from Releases where UPC="&amp;A76&amp;" and EnterpriseId="&amp;EntId&amp;")","(select SecondaryMusicStyleId from Releases where Catalog='"&amp;SUBSTITUTE(trim(B76),"'","''")&amp;"' and EnterpriseId="&amp;EntId&amp;")")&amp;", "&amp;IF(O76="","null",O76)&amp;", 0, null, (select id from internal_TrackTypes where description='"&amp;L76&amp;"'), null, null, null, null, (NEXT VALUE FOR [AssetIdSequence]), null, "&amp;TenantId&amp;", "&amp;EntId&amp;", "&amp;if(F76&lt;&gt;"",countif(F$5:F76,F76),countif(G$5:G76,G76))&amp;"); 
insert into Releases_Tracks values ( (select ReleaseId from Releases where "&amp;if(not(ISBLANK(A76)),"UPC="&amp;A76,"Catalog='"&amp;SUBSTITUTE(trim(B76),"'","''")&amp;"'")&amp;" and EnterpriseId="&amp;EntId&amp;"), (select max(TrackId) from Tracks where "&amp;if(trim(G76)="","ISRC='"&amp;F76&amp;"'","TrackVendorId='"&amp;SUBSTITUTE(trim(G76),"'","''")&amp;"'") &amp;" and EnterpriseId="&amp;EntId&amp;"), "&amp;E76&amp;", (NEXT VALUE FOR [AssetIdSequence]), null);
update Releases_Tracks set RevelatorExternalUsageTrackId=AssetId where TrackId=(select max(TrackId) from Tracks where "&amp;IF(F76="","TrackVendorId='"&amp;G76&amp;"'","ISRC='"&amp;F76&amp;"'")&amp;" and EnterpriseId="&amp;EntId&amp;");
Insert into TrackRecordingVersions values ((select max(TrackId) from Tracks where "&amp;IF(F76="","TrackVendorId='"&amp;G76&amp;"'","ISRC='"&amp;F76&amp;"'")&amp;" and EnterpriseId="&amp;EntId&amp;"),  "&amp;IF(F76="","null","'"&amp;F76&amp;"'")&amp;", 1, getdate());
Insert into TrackRecordingVersionsAudioFiles values ((select max(TrackRecordingVersionId) from TrackRecordingVersions where TrackId in (select max(TrackId) from Tracks where "&amp;IF(F76="","TrackVendorId='"&amp;G76&amp;"'","ISRC='"&amp;F76&amp;"'")&amp;" and EnterpriseId="&amp;EntId&amp;")), "&amp;if(M76="","null",if(G76="","(select AudioId from AudioFiles where Filename='"&amp;F76&amp;"."&amp;N76&amp;"' and ExternalUrl='"&amp;SUBSTITUTE(trim(M76),"'","''")&amp;"' and IsDownloadedFromExternalUrl=0)","(select AudioId from AudioFiles where Filename='"&amp;G76&amp;"."&amp;N76&amp;"' and ExternalUrl='"&amp;SUBSTITUTE(trim(M76),"'","''")&amp;"' and IsDownloadedFromExternalUrl=0)"))&amp;", "&amp;IFS(N76="","null",N76="wav","1",N76="flac","2")&amp;");
Insert into Track_TrackProperties values ((select max(TrackId) from Tracks where "&amp;IF(F76="","TrackVendorId='"&amp;G76&amp;"'","ISRC='"&amp;F76&amp;"'")&amp;" and EnterpriseId="&amp;EntId&amp;"),1);"</f>
        <v>Insert into Tracks VALUES(N'Senpai', 371631, (select LabelId from Releases where UPC=717332519086 and EnterpriseId=647322), 'BKTOK2300079', null, null, null, null, null, null, null, (select AudioId from AudioFiles where Filename='BKTOK2300079.wav' and ExternalUrl='https://www.dropbox.com/scl/fi/xhvjlvagbonpm7ki83fcf/Senpai-717332519086.flac?rlkey=vn253445zrorsno0to7a9hmn5&amp;st=v995hrcn&amp;dl=1'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Filename='BKTOK2300079.flac' and ExternalUrl='https://www.dropbox.com/scl/fi/xhvjlvagbonpm7ki83fcf/Senpai-717332519086.flac?rlkey=vn253445zrorsno0to7a9hmn5&amp;st=v995hrcn&amp;dl=1' and IsDownloadedFromExternalUrl=0), null, null, null, null, null, (select PrimaryMusicStyleId from Releases where UPC=717332519086 and EnterpriseId=647322), (select SecondaryMusicStyleId from Releases where UPC=717332519086 and EnterpriseId=647322), null, 0, null, (select id from internal_TrackTypes where description='Original'), null, null, null, null, (NEXT VALUE FOR [AssetIdSequence]), null, 645898, 647322, 1); 
insert into Releases_Tracks values ( (select ReleaseId from Releases where UPC=717332519086 and EnterpriseId=647322), (select max(TrackId) from Tracks where ISRC='BKTOK2300079' and EnterpriseId=647322), 1, (NEXT VALUE FOR [AssetIdSequence]), null);
update Releases_Tracks set RevelatorExternalUsageTrackId=AssetId where TrackId=(select max(TrackId) from Tracks where ISRC='BKTOK2300079' and EnterpriseId=647322);
Insert into TrackRecordingVersions values ((select max(TrackId) from Tracks where ISRC='BKTOK2300079' and EnterpriseId=647322),  'BKTOK2300079', 1, getdate());
Insert into TrackRecordingVersionsAudioFiles values ((select max(TrackRecordingVersionId) from TrackRecordingVersions where TrackId in (select max(TrackId) from Tracks where ISRC='BKTOK2300079' and EnterpriseId=647322)), (select AudioId from AudioFiles where Filename='BKTOK2300079.flac' and ExternalUrl='https://www.dropbox.com/scl/fi/xhvjlvagbonpm7ki83fcf/Senpai-717332519086.flac?rlkey=vn253445zrorsno0to7a9hmn5&amp;st=v995hrcn&amp;dl=1' and IsDownloadedFromExternalUrl=0), 2);
Insert into Track_TrackProperties values ((select max(TrackId) from Tracks where ISRC='BKTOK2300079' and EnterpriseId=647322),1);</v>
      </c>
      <c r="U76" s="28" t="str">
        <f>VLOOKUP(F76,'6) Track_Artist(s)'!A:A,1,0)</f>
        <v>BKTOK2300079</v>
      </c>
    </row>
    <row r="77">
      <c r="A77" s="156">
        <v>7.17332519079E11</v>
      </c>
      <c r="B77" s="116"/>
      <c r="C77" s="143" t="str">
        <f t="array" ref="C77">ifs(and(isblank($A77),isblank($B77)),"", not(iserror(vlookup($A77&amp;$B77,'3) Release_Label'!$D:$D&amp;'3) Release_Label'!$E:$E,1,0))),vlookup($A77&amp;$B77,{'3) Release_Label'!$D:$D&amp;'3) Release_Label'!$E:$E,'3) Release_Label'!$F:$F},2,0), or(and(not(isblank($B77)),$B77=$B76,$A77&lt;&gt;$A76),and(not(isblank($A77)),$A77=$A76,$B77&lt;&gt;$B76)),"ID LISTS UNALIGNED",and($A77&lt;&gt;"",countif('3) Release_Label'!$D:$D,$A77)=0),"NO UPC MATCH in Release_Label",and($B77&lt;&gt;"",countif('3) Release_Label'!$E:$E,$B77)=0),"NO CATALOG ID MATCH in Release_Label",iserror(vlookup($A77&amp;$B77,'3) Release_Label'!$D:$D&amp;'3) Release_Label'!$E:$E,1,0)),"NO UPC-CATALOG ID pair MATCH in Release_Label" )</f>
        <v>Mash - Visionário Divino</v>
      </c>
      <c r="D77" s="143" t="str">
        <f t="array" ref="D77">ifs(and(isblank($A77),isblank($B77)),"", not(iserror(vlookup($A77&amp;$B77,'3) Release_Label'!$D:$D&amp;'3) Release_Label'!$E:$E,1,0))),vlookup($A77&amp;$B77,{'3) Release_Label'!$D:$D&amp;'3) Release_Label'!$E:$E,'3) Release_Label'!$H:$H},2,0), or(and(not(isblank($B77)),$B77=$B76,$A77&lt;&gt;$A76),and(not(isblank($A77)),$A77=$A76,$B77&lt;&gt;$B76)),"ID LISTS UNALIGNED",and($A77&lt;&gt;"",countif('3) Release_Label'!$D:$D,$A77)=0),"NO UPC MATCH in Release_Label",and($B77&lt;&gt;"",countif('3) Release_Label'!$E:$E,$B77)=0),"NO CATALOG ID MATCH in Release_Label",iserror(vlookup($A77&amp;$B77,'3) Release_Label'!$D:$D&amp;'3) Release_Label'!$E:$E,1,0)),"NO UPC-CATALOG ID pair MATCH in Release_Label" )</f>
        <v/>
      </c>
      <c r="E77" s="157">
        <f t="shared" si="1"/>
        <v>1</v>
      </c>
      <c r="F77" s="8" t="s">
        <v>844</v>
      </c>
      <c r="G77" s="116"/>
      <c r="H77" s="158" t="s">
        <v>327</v>
      </c>
      <c r="J77" s="8" t="s">
        <v>180</v>
      </c>
      <c r="K77" s="159" t="s">
        <v>697</v>
      </c>
      <c r="L77" s="8" t="s">
        <v>698</v>
      </c>
      <c r="M77" s="90" t="s">
        <v>845</v>
      </c>
      <c r="N77" s="8" t="s">
        <v>700</v>
      </c>
      <c r="O77" s="20"/>
      <c r="P77" s="20"/>
      <c r="R77" s="44" t="str">
        <f t="shared" si="2"/>
        <v>insert into AudioFiles VALUES (NEWID(),'BKTOK2300080.flac', '.flac', getdate(), null, 0, null, 'https://www.dropbox.com/scl/fi/2p7covg1pw79cex4b844p/Mash-Vision-rio-Divino-717332519079.flac?rlkey=w1i5illivjelsxcopw94y573i&amp;st=oafwa0kn&amp;dl=1', 0, null, null, null, null)</v>
      </c>
      <c r="S77" s="44" t="str">
        <f>"Insert into Tracks VALUES(N'"&amp;SUBSTITUTE(trim(H77),"'","''")&amp;"', 371631, "&amp;if(not(ISBLANK(A77)),"(select LabelId from Releases where UPC="&amp;A77&amp;" and EnterpriseId="&amp;EntId&amp;")","(select LabelId from Releases where Catalog='"&amp;SUBSTITUTE(trim(B77),"'","''")&amp;"' and EnterpriseId="&amp;EntId&amp;")")&amp;", "&amp;if(F77="", "null", "'"&amp;F77&amp;"'")&amp;", "&amp;if(I77="", "null","N'"&amp;SUBSTITUTE(trim(I77),"'","''")&amp;"'")&amp;", null, null, "&amp;if(G77="", "null","'"&amp;SUBSTITUTE(trim(G77),"'","''")&amp;"'")&amp;", null, null, null, "&amp;if(M77="","null",if(G77="","(select AudioId from AudioFiles where Filename='"&amp;F77&amp;".wav' and ExternalUrl='"&amp;SUBSTITUTE(trim(M77),"'","''")&amp;"' and IsDownloadedFromExternalUrl=0)","(select AudioId from AudioFiles where Filename='"&amp;G77&amp;".wav' and ExternalUrl='"&amp;SUBSTITUTE(trim(M77),"'","''")&amp;"' and IsDownloadedFromExternalUrl=0)"))&amp;", null, null, null, (select min(LanguageId) from Languages where LanguageName='"&amp;J77&amp;"' and IsValidMetadataLanguage=1), null, "&amp;if(K77="YES", 1,0)&amp;", getdate(), (select CreatedBy from Enterprises where EnterpriseId="&amp;EntId&amp;"), null, '34F4C88E-B410-461E-AD75-6C01536FDCD3', null, 0, null, null, null, null, "&amp;if(M77="","null",if(G77="","(select AudioId from AudioFiles where Filename='"&amp;F77&amp;".flac' and ExternalUrl='"&amp;SUBSTITUTE(trim(M77),"'","''")&amp;"' and IsDownloadedFromExternalUrl=0)","(select AudioId from AudioFiles where Filename='"&amp;G77&amp;".flac' and ExternalUrl='"&amp;SUBSTITUTE(trim(M77),"'","''")&amp;"' and IsDownloadedFromExternalUrl=0)"))&amp;", null, null, null, null, null, "&amp;if(not(ISBLANK(A77)),"(select PrimaryMusicStyleId from Releases where UPC="&amp;A77&amp;" and EnterpriseId="&amp;EntId&amp;")","(select PrimaryMusicStyleId from Releases where Catalog='"&amp;SUBSTITUTE(trim(B77),"'","''")&amp;"' and EnterpriseId="&amp;EntId&amp;")")&amp;", "&amp;if(not(ISBLANK(A77)),"(select SecondaryMusicStyleId from Releases where UPC="&amp;A77&amp;" and EnterpriseId="&amp;EntId&amp;")","(select SecondaryMusicStyleId from Releases where Catalog='"&amp;SUBSTITUTE(trim(B77),"'","''")&amp;"' and EnterpriseId="&amp;EntId&amp;")")&amp;", "&amp;IF(O77="","null",O77)&amp;", 0, null, (select id from internal_TrackTypes where description='"&amp;L77&amp;"'), null, null, null, null, (NEXT VALUE FOR [AssetIdSequence]), null, "&amp;TenantId&amp;", "&amp;EntId&amp;", "&amp;if(F77&lt;&gt;"",countif(F$5:F77,F77),countif(G$5:G77,G77))&amp;"); 
insert into Releases_Tracks values ( (select ReleaseId from Releases where "&amp;if(not(ISBLANK(A77)),"UPC="&amp;A77,"Catalog='"&amp;SUBSTITUTE(trim(B77),"'","''")&amp;"'")&amp;" and EnterpriseId="&amp;EntId&amp;"), (select max(TrackId) from Tracks where "&amp;if(trim(G77)="","ISRC='"&amp;F77&amp;"'","TrackVendorId='"&amp;SUBSTITUTE(trim(G77),"'","''")&amp;"'") &amp;" and EnterpriseId="&amp;EntId&amp;"), "&amp;E77&amp;", (NEXT VALUE FOR [AssetIdSequence]), null);
update Releases_Tracks set RevelatorExternalUsageTrackId=AssetId where TrackId=(select max(TrackId) from Tracks where "&amp;IF(F77="","TrackVendorId='"&amp;G77&amp;"'","ISRC='"&amp;F77&amp;"'")&amp;" and EnterpriseId="&amp;EntId&amp;");
Insert into TrackRecordingVersions values ((select max(TrackId) from Tracks where "&amp;IF(F77="","TrackVendorId='"&amp;G77&amp;"'","ISRC='"&amp;F77&amp;"'")&amp;" and EnterpriseId="&amp;EntId&amp;"),  "&amp;IF(F77="","null","'"&amp;F77&amp;"'")&amp;", 1, getdate());
Insert into TrackRecordingVersionsAudioFiles values ((select max(TrackRecordingVersionId) from TrackRecordingVersions where TrackId in (select max(TrackId) from Tracks where "&amp;IF(F77="","TrackVendorId='"&amp;G77&amp;"'","ISRC='"&amp;F77&amp;"'")&amp;" and EnterpriseId="&amp;EntId&amp;")), "&amp;if(M77="","null",if(G77="","(select AudioId from AudioFiles where Filename='"&amp;F77&amp;"."&amp;N77&amp;"' and ExternalUrl='"&amp;SUBSTITUTE(trim(M77),"'","''")&amp;"' and IsDownloadedFromExternalUrl=0)","(select AudioId from AudioFiles where Filename='"&amp;G77&amp;"."&amp;N77&amp;"' and ExternalUrl='"&amp;SUBSTITUTE(trim(M77),"'","''")&amp;"' and IsDownloadedFromExternalUrl=0)"))&amp;", "&amp;IFS(N77="","null",N77="wav","1",N77="flac","2")&amp;");
Insert into Track_TrackProperties values ((select max(TrackId) from Tracks where "&amp;IF(F77="","TrackVendorId='"&amp;G77&amp;"'","ISRC='"&amp;F77&amp;"'")&amp;" and EnterpriseId="&amp;EntId&amp;"),1);"</f>
        <v>Insert into Tracks VALUES(N'Mash - Visionário Divino', 371631, (select LabelId from Releases where UPC=717332519079 and EnterpriseId=647322), 'BKTOK2300080', null, null, null, null, null, null, null, (select AudioId from AudioFiles where Filename='BKTOK2300080.wav' and ExternalUrl='https://www.dropbox.com/scl/fi/2p7covg1pw79cex4b844p/Mash-Vision-rio-Divino-717332519079.flac?rlkey=w1i5illivjelsxcopw94y573i&amp;st=oafwa0kn&amp;dl=1'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Filename='BKTOK2300080.flac' and ExternalUrl='https://www.dropbox.com/scl/fi/2p7covg1pw79cex4b844p/Mash-Vision-rio-Divino-717332519079.flac?rlkey=w1i5illivjelsxcopw94y573i&amp;st=oafwa0kn&amp;dl=1' and IsDownloadedFromExternalUrl=0), null, null, null, null, null, (select PrimaryMusicStyleId from Releases where UPC=717332519079 and EnterpriseId=647322), (select SecondaryMusicStyleId from Releases where UPC=717332519079 and EnterpriseId=647322), null, 0, null, (select id from internal_TrackTypes where description='Original'), null, null, null, null, (NEXT VALUE FOR [AssetIdSequence]), null, 645898, 647322, 1); 
insert into Releases_Tracks values ( (select ReleaseId from Releases where UPC=717332519079 and EnterpriseId=647322), (select max(TrackId) from Tracks where ISRC='BKTOK2300080' and EnterpriseId=647322), 1, (NEXT VALUE FOR [AssetIdSequence]), null);
update Releases_Tracks set RevelatorExternalUsageTrackId=AssetId where TrackId=(select max(TrackId) from Tracks where ISRC='BKTOK2300080' and EnterpriseId=647322);
Insert into TrackRecordingVersions values ((select max(TrackId) from Tracks where ISRC='BKTOK2300080' and EnterpriseId=647322),  'BKTOK2300080', 1, getdate());
Insert into TrackRecordingVersionsAudioFiles values ((select max(TrackRecordingVersionId) from TrackRecordingVersions where TrackId in (select max(TrackId) from Tracks where ISRC='BKTOK2300080' and EnterpriseId=647322)), (select AudioId from AudioFiles where Filename='BKTOK2300080.flac' and ExternalUrl='https://www.dropbox.com/scl/fi/2p7covg1pw79cex4b844p/Mash-Vision-rio-Divino-717332519079.flac?rlkey=w1i5illivjelsxcopw94y573i&amp;st=oafwa0kn&amp;dl=1' and IsDownloadedFromExternalUrl=0), 2);
Insert into Track_TrackProperties values ((select max(TrackId) from Tracks where ISRC='BKTOK2300080' and EnterpriseId=647322),1);</v>
      </c>
      <c r="U77" s="28" t="str">
        <f>VLOOKUP(F77,'6) Track_Artist(s)'!A:A,1,0)</f>
        <v>BKTOK2300080</v>
      </c>
    </row>
    <row r="78">
      <c r="A78" s="156">
        <v>7.17332654367E11</v>
      </c>
      <c r="B78" s="116"/>
      <c r="C78" s="143" t="str">
        <f t="array" ref="C78">ifs(and(isblank($A78),isblank($B78)),"", not(iserror(vlookup($A78&amp;$B78,'3) Release_Label'!$D:$D&amp;'3) Release_Label'!$E:$E,1,0))),vlookup($A78&amp;$B78,{'3) Release_Label'!$D:$D&amp;'3) Release_Label'!$E:$E,'3) Release_Label'!$F:$F},2,0), or(and(not(isblank($B78)),$B78=#REF!,$A78&lt;&gt;#REF!),and(not(isblank($A78)),$A78=#REF!,$B78&lt;&gt;#REF!)),"ID LISTS UNALIGNED",and($A78&lt;&gt;"",countif('3) Release_Label'!$D:$D,$A78)=0),"NO UPC MATCH in Release_Label",and($B78&lt;&gt;"",countif('3) Release_Label'!$E:$E,$B78)=0),"NO CATALOG ID MATCH in Release_Label",iserror(vlookup($A78&amp;$B78,'3) Release_Label'!$D:$D&amp;'3) Release_Label'!$E:$E,1,0)),"NO UPC-CATALOG ID pair MATCH in Release_Label" )</f>
        <v>Pétalas</v>
      </c>
      <c r="D78" s="143" t="str">
        <f t="array" ref="D78">ifs(and(isblank($A78),isblank($B78)),"", not(iserror(vlookup($A78&amp;$B78,'3) Release_Label'!$D:$D&amp;'3) Release_Label'!$E:$E,1,0))),vlookup($A78&amp;$B78,{'3) Release_Label'!$D:$D&amp;'3) Release_Label'!$E:$E,'3) Release_Label'!$H:$H},2,0), or(and(not(isblank($B78)),$B78=#REF!,$A78&lt;&gt;#REF!),and(not(isblank($A78)),$A78=#REF!,$B78&lt;&gt;#REF!)),"ID LISTS UNALIGNED",and($A78&lt;&gt;"",countif('3) Release_Label'!$D:$D,$A78)=0),"NO UPC MATCH in Release_Label",and($B78&lt;&gt;"",countif('3) Release_Label'!$E:$E,$B78)=0),"NO CATALOG ID MATCH in Release_Label",iserror(vlookup($A78&amp;$B78,'3) Release_Label'!$D:$D&amp;'3) Release_Label'!$E:$E,1,0)),"NO UPC-CATALOG ID pair MATCH in Release_Label" )</f>
        <v/>
      </c>
      <c r="E78" s="157">
        <f t="shared" si="1"/>
        <v>1</v>
      </c>
      <c r="F78" s="8" t="s">
        <v>846</v>
      </c>
      <c r="G78" s="116"/>
      <c r="H78" s="158" t="s">
        <v>329</v>
      </c>
      <c r="J78" s="8" t="s">
        <v>180</v>
      </c>
      <c r="K78" s="159" t="s">
        <v>697</v>
      </c>
      <c r="L78" s="8" t="s">
        <v>698</v>
      </c>
      <c r="M78" s="90" t="s">
        <v>847</v>
      </c>
      <c r="N78" s="8" t="s">
        <v>700</v>
      </c>
      <c r="O78" s="20"/>
      <c r="P78" s="20"/>
      <c r="R78" s="44" t="str">
        <f t="shared" si="2"/>
        <v>insert into AudioFiles VALUES (NEWID(),'BKTOK2300083.flac', '.flac', getdate(), null, 0, null, 'https://www.dropbox.com/scl/fi/ms305wpirz26koiq3eq1c/P-talas-717332654367.flac?rlkey=2k6f3i31zwgs9fwffxcz711u7&amp;st=9l1q3pxb&amp;dl=1', 0, null, null, null, null)</v>
      </c>
      <c r="S78" s="44" t="str">
        <f>"Insert into Tracks VALUES(N'"&amp;SUBSTITUTE(trim(H78),"'","''")&amp;"', 371631, "&amp;if(not(ISBLANK(A78)),"(select LabelId from Releases where UPC="&amp;A78&amp;" and EnterpriseId="&amp;EntId&amp;")","(select LabelId from Releases where Catalog='"&amp;SUBSTITUTE(trim(B78),"'","''")&amp;"' and EnterpriseId="&amp;EntId&amp;")")&amp;", "&amp;if(F78="", "null", "'"&amp;F78&amp;"'")&amp;", "&amp;if(I78="", "null","N'"&amp;SUBSTITUTE(trim(I78),"'","''")&amp;"'")&amp;", null, null, "&amp;if(G78="", "null","'"&amp;SUBSTITUTE(trim(G78),"'","''")&amp;"'")&amp;", null, null, null, "&amp;if(M78="","null",if(G78="","(select AudioId from AudioFiles where Filename='"&amp;F78&amp;".wav' and ExternalUrl='"&amp;SUBSTITUTE(trim(M78),"'","''")&amp;"' and IsDownloadedFromExternalUrl=0)","(select AudioId from AudioFiles where Filename='"&amp;G78&amp;".wav' and ExternalUrl='"&amp;SUBSTITUTE(trim(M78),"'","''")&amp;"' and IsDownloadedFromExternalUrl=0)"))&amp;", null, null, null, (select min(LanguageId) from Languages where LanguageName='"&amp;J78&amp;"' and IsValidMetadataLanguage=1), null, "&amp;if(K78="YES", 1,0)&amp;", getdate(), (select CreatedBy from Enterprises where EnterpriseId="&amp;EntId&amp;"), null, '34F4C88E-B410-461E-AD75-6C01536FDCD3', null, 0, null, null, null, null, "&amp;if(M78="","null",if(G78="","(select AudioId from AudioFiles where Filename='"&amp;F78&amp;".flac' and ExternalUrl='"&amp;SUBSTITUTE(trim(M78),"'","''")&amp;"' and IsDownloadedFromExternalUrl=0)","(select AudioId from AudioFiles where Filename='"&amp;G78&amp;".flac' and ExternalUrl='"&amp;SUBSTITUTE(trim(M78),"'","''")&amp;"' and IsDownloadedFromExternalUrl=0)"))&amp;", null, null, null, null, null, "&amp;if(not(ISBLANK(A78)),"(select PrimaryMusicStyleId from Releases where UPC="&amp;A78&amp;" and EnterpriseId="&amp;EntId&amp;")","(select PrimaryMusicStyleId from Releases where Catalog='"&amp;SUBSTITUTE(trim(B78),"'","''")&amp;"' and EnterpriseId="&amp;EntId&amp;")")&amp;", "&amp;if(not(ISBLANK(A78)),"(select SecondaryMusicStyleId from Releases where UPC="&amp;A78&amp;" and EnterpriseId="&amp;EntId&amp;")","(select SecondaryMusicStyleId from Releases where Catalog='"&amp;SUBSTITUTE(trim(B78),"'","''")&amp;"' and EnterpriseId="&amp;EntId&amp;")")&amp;", "&amp;IF(O78="","null",O78)&amp;", 0, null, (select id from internal_TrackTypes where description='"&amp;L78&amp;"'), null, null, null, null, (NEXT VALUE FOR [AssetIdSequence]), null, "&amp;TenantId&amp;", "&amp;EntId&amp;", "&amp;if(F78&lt;&gt;"",countif(F$5:F78,F78),countif(G$5:G78,G78))&amp;"); 
insert into Releases_Tracks values ( (select ReleaseId from Releases where "&amp;if(not(ISBLANK(A78)),"UPC="&amp;A78,"Catalog='"&amp;SUBSTITUTE(trim(B78),"'","''")&amp;"'")&amp;" and EnterpriseId="&amp;EntId&amp;"), (select max(TrackId) from Tracks where "&amp;if(trim(G78)="","ISRC='"&amp;F78&amp;"'","TrackVendorId='"&amp;SUBSTITUTE(trim(G78),"'","''")&amp;"'") &amp;" and EnterpriseId="&amp;EntId&amp;"), "&amp;E78&amp;", (NEXT VALUE FOR [AssetIdSequence]), null);
update Releases_Tracks set RevelatorExternalUsageTrackId=AssetId where TrackId=(select max(TrackId) from Tracks where "&amp;IF(F78="","TrackVendorId='"&amp;G78&amp;"'","ISRC='"&amp;F78&amp;"'")&amp;" and EnterpriseId="&amp;EntId&amp;");
Insert into TrackRecordingVersions values ((select max(TrackId) from Tracks where "&amp;IF(F78="","TrackVendorId='"&amp;G78&amp;"'","ISRC='"&amp;F78&amp;"'")&amp;" and EnterpriseId="&amp;EntId&amp;"),  "&amp;IF(F78="","null","'"&amp;F78&amp;"'")&amp;", 1, getdate());
Insert into TrackRecordingVersionsAudioFiles values ((select max(TrackRecordingVersionId) from TrackRecordingVersions where TrackId in (select max(TrackId) from Tracks where "&amp;IF(F78="","TrackVendorId='"&amp;G78&amp;"'","ISRC='"&amp;F78&amp;"'")&amp;" and EnterpriseId="&amp;EntId&amp;")), "&amp;if(M78="","null",if(G78="","(select AudioId from AudioFiles where Filename='"&amp;F78&amp;"."&amp;N78&amp;"' and ExternalUrl='"&amp;SUBSTITUTE(trim(M78),"'","''")&amp;"' and IsDownloadedFromExternalUrl=0)","(select AudioId from AudioFiles where Filename='"&amp;G78&amp;"."&amp;N78&amp;"' and ExternalUrl='"&amp;SUBSTITUTE(trim(M78),"'","''")&amp;"' and IsDownloadedFromExternalUrl=0)"))&amp;", "&amp;IFS(N78="","null",N78="wav","1",N78="flac","2")&amp;");
Insert into Track_TrackProperties values ((select max(TrackId) from Tracks where "&amp;IF(F78="","TrackVendorId='"&amp;G78&amp;"'","ISRC='"&amp;F78&amp;"'")&amp;" and EnterpriseId="&amp;EntId&amp;"),1);"</f>
        <v>Insert into Tracks VALUES(N'Pétalas', 371631, (select LabelId from Releases where UPC=717332654367 and EnterpriseId=647322), 'BKTOK2300083', null, null, null, null, null, null, null, (select AudioId from AudioFiles where Filename='BKTOK2300083.wav' and ExternalUrl='https://www.dropbox.com/scl/fi/ms305wpirz26koiq3eq1c/P-talas-717332654367.flac?rlkey=2k6f3i31zwgs9fwffxcz711u7&amp;st=9l1q3pxb&amp;dl=1'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Filename='BKTOK2300083.flac' and ExternalUrl='https://www.dropbox.com/scl/fi/ms305wpirz26koiq3eq1c/P-talas-717332654367.flac?rlkey=2k6f3i31zwgs9fwffxcz711u7&amp;st=9l1q3pxb&amp;dl=1' and IsDownloadedFromExternalUrl=0), null, null, null, null, null, (select PrimaryMusicStyleId from Releases where UPC=717332654367 and EnterpriseId=647322), (select SecondaryMusicStyleId from Releases where UPC=717332654367 and EnterpriseId=647322), null, 0, null, (select id from internal_TrackTypes where description='Original'), null, null, null, null, (NEXT VALUE FOR [AssetIdSequence]), null, 645898, 647322, 1); 
insert into Releases_Tracks values ( (select ReleaseId from Releases where UPC=717332654367 and EnterpriseId=647322), (select max(TrackId) from Tracks where ISRC='BKTOK2300083' and EnterpriseId=647322), 1, (NEXT VALUE FOR [AssetIdSequence]), null);
update Releases_Tracks set RevelatorExternalUsageTrackId=AssetId where TrackId=(select max(TrackId) from Tracks where ISRC='BKTOK2300083' and EnterpriseId=647322);
Insert into TrackRecordingVersions values ((select max(TrackId) from Tracks where ISRC='BKTOK2300083' and EnterpriseId=647322),  'BKTOK2300083', 1, getdate());
Insert into TrackRecordingVersionsAudioFiles values ((select max(TrackRecordingVersionId) from TrackRecordingVersions where TrackId in (select max(TrackId) from Tracks where ISRC='BKTOK2300083' and EnterpriseId=647322)), (select AudioId from AudioFiles where Filename='BKTOK2300083.flac' and ExternalUrl='https://www.dropbox.com/scl/fi/ms305wpirz26koiq3eq1c/P-talas-717332654367.flac?rlkey=2k6f3i31zwgs9fwffxcz711u7&amp;st=9l1q3pxb&amp;dl=1' and IsDownloadedFromExternalUrl=0), 2);
Insert into Track_TrackProperties values ((select max(TrackId) from Tracks where ISRC='BKTOK2300083' and EnterpriseId=647322),1);</v>
      </c>
      <c r="U78" s="28" t="str">
        <f>VLOOKUP(F78,'6) Track_Artist(s)'!A:A,1,0)</f>
        <v>BKTOK2300083</v>
      </c>
    </row>
    <row r="79">
      <c r="A79" s="156">
        <v>7.17332698316E11</v>
      </c>
      <c r="B79" s="116"/>
      <c r="C79" s="143" t="str">
        <f t="array" ref="C79">ifs(and(isblank($A79),isblank($B79)),"", not(iserror(vlookup($A79&amp;$B79,'3) Release_Label'!$D:$D&amp;'3) Release_Label'!$E:$E,1,0))),vlookup($A79&amp;$B79,{'3) Release_Label'!$D:$D&amp;'3) Release_Label'!$E:$E,'3) Release_Label'!$F:$F},2,0), or(and(not(isblank($B79)),$B79=$B78,$A79&lt;&gt;$A78),and(not(isblank($A79)),$A79=$A78,$B79&lt;&gt;$B78)),"ID LISTS UNALIGNED",and($A79&lt;&gt;"",countif('3) Release_Label'!$D:$D,$A79)=0),"NO UPC MATCH in Release_Label",and($B79&lt;&gt;"",countif('3) Release_Label'!$E:$E,$B79)=0),"NO CATALOG ID MATCH in Release_Label",iserror(vlookup($A79&amp;$B79,'3) Release_Label'!$D:$D&amp;'3) Release_Label'!$E:$E,1,0)),"NO UPC-CATALOG ID pair MATCH in Release_Label" )</f>
        <v>Pedra Lunar</v>
      </c>
      <c r="D79" s="143" t="str">
        <f t="array" ref="D79">ifs(and(isblank($A79),isblank($B79)),"", not(iserror(vlookup($A79&amp;$B79,'3) Release_Label'!$D:$D&amp;'3) Release_Label'!$E:$E,1,0))),vlookup($A79&amp;$B79,{'3) Release_Label'!$D:$D&amp;'3) Release_Label'!$E:$E,'3) Release_Label'!$H:$H},2,0), or(and(not(isblank($B79)),$B79=$B78,$A79&lt;&gt;$A78),and(not(isblank($A79)),$A79=$A78,$B79&lt;&gt;$B78)),"ID LISTS UNALIGNED",and($A79&lt;&gt;"",countif('3) Release_Label'!$D:$D,$A79)=0),"NO UPC MATCH in Release_Label",and($B79&lt;&gt;"",countif('3) Release_Label'!$E:$E,$B79)=0),"NO CATALOG ID MATCH in Release_Label",iserror(vlookup($A79&amp;$B79,'3) Release_Label'!$D:$D&amp;'3) Release_Label'!$E:$E,1,0)),"NO UPC-CATALOG ID pair MATCH in Release_Label" )</f>
        <v/>
      </c>
      <c r="E79" s="157">
        <f t="shared" si="1"/>
        <v>1</v>
      </c>
      <c r="F79" s="8" t="s">
        <v>848</v>
      </c>
      <c r="G79" s="116"/>
      <c r="H79" s="158" t="s">
        <v>331</v>
      </c>
      <c r="J79" s="8" t="s">
        <v>180</v>
      </c>
      <c r="K79" s="159" t="s">
        <v>697</v>
      </c>
      <c r="L79" s="8" t="s">
        <v>698</v>
      </c>
      <c r="M79" s="90" t="s">
        <v>849</v>
      </c>
      <c r="N79" s="8" t="s">
        <v>700</v>
      </c>
      <c r="O79" s="20"/>
      <c r="P79" s="20"/>
      <c r="R79" s="44" t="str">
        <f t="shared" si="2"/>
        <v>insert into AudioFiles VALUES (NEWID(),'BKTOK2300084.flac', '.flac', getdate(), null, 0, null, 'https://www.dropbox.com/scl/fi/2fuaayji1omu9v8be25ae/Pedra-Lunar-717332698316.flac?rlkey=vnqiiq5ez1mqfcpcoa964kizt&amp;st=1qyyotd2&amp;dl=1', 0, null, null, null, null)</v>
      </c>
      <c r="S79" s="44" t="str">
        <f>"Insert into Tracks VALUES(N'"&amp;SUBSTITUTE(trim(H79),"'","''")&amp;"', 371631, "&amp;if(not(ISBLANK(A79)),"(select LabelId from Releases where UPC="&amp;A79&amp;" and EnterpriseId="&amp;EntId&amp;")","(select LabelId from Releases where Catalog='"&amp;SUBSTITUTE(trim(B79),"'","''")&amp;"' and EnterpriseId="&amp;EntId&amp;")")&amp;", "&amp;if(F79="", "null", "'"&amp;F79&amp;"'")&amp;", "&amp;if(I79="", "null","N'"&amp;SUBSTITUTE(trim(I79),"'","''")&amp;"'")&amp;", null, null, "&amp;if(G79="", "null","'"&amp;SUBSTITUTE(trim(G79),"'","''")&amp;"'")&amp;", null, null, null, "&amp;if(M79="","null",if(G79="","(select AudioId from AudioFiles where Filename='"&amp;F79&amp;".wav' and ExternalUrl='"&amp;SUBSTITUTE(trim(M79),"'","''")&amp;"' and IsDownloadedFromExternalUrl=0)","(select AudioId from AudioFiles where Filename='"&amp;G79&amp;".wav' and ExternalUrl='"&amp;SUBSTITUTE(trim(M79),"'","''")&amp;"' and IsDownloadedFromExternalUrl=0)"))&amp;", null, null, null, (select min(LanguageId) from Languages where LanguageName='"&amp;J79&amp;"' and IsValidMetadataLanguage=1), null, "&amp;if(K79="YES", 1,0)&amp;", getdate(), (select CreatedBy from Enterprises where EnterpriseId="&amp;EntId&amp;"), null, '34F4C88E-B410-461E-AD75-6C01536FDCD3', null, 0, null, null, null, null, "&amp;if(M79="","null",if(G79="","(select AudioId from AudioFiles where Filename='"&amp;F79&amp;".flac' and ExternalUrl='"&amp;SUBSTITUTE(trim(M79),"'","''")&amp;"' and IsDownloadedFromExternalUrl=0)","(select AudioId from AudioFiles where Filename='"&amp;G79&amp;".flac' and ExternalUrl='"&amp;SUBSTITUTE(trim(M79),"'","''")&amp;"' and IsDownloadedFromExternalUrl=0)"))&amp;", null, null, null, null, null, "&amp;if(not(ISBLANK(A79)),"(select PrimaryMusicStyleId from Releases where UPC="&amp;A79&amp;" and EnterpriseId="&amp;EntId&amp;")","(select PrimaryMusicStyleId from Releases where Catalog='"&amp;SUBSTITUTE(trim(B79),"'","''")&amp;"' and EnterpriseId="&amp;EntId&amp;")")&amp;", "&amp;if(not(ISBLANK(A79)),"(select SecondaryMusicStyleId from Releases where UPC="&amp;A79&amp;" and EnterpriseId="&amp;EntId&amp;")","(select SecondaryMusicStyleId from Releases where Catalog='"&amp;SUBSTITUTE(trim(B79),"'","''")&amp;"' and EnterpriseId="&amp;EntId&amp;")")&amp;", "&amp;IF(O79="","null",O79)&amp;", 0, null, (select id from internal_TrackTypes where description='"&amp;L79&amp;"'), null, null, null, null, (NEXT VALUE FOR [AssetIdSequence]), null, "&amp;TenantId&amp;", "&amp;EntId&amp;", "&amp;if(F79&lt;&gt;"",countif(F$5:F79,F79),countif(G$5:G79,G79))&amp;"); 
insert into Releases_Tracks values ( (select ReleaseId from Releases where "&amp;if(not(ISBLANK(A79)),"UPC="&amp;A79,"Catalog='"&amp;SUBSTITUTE(trim(B79),"'","''")&amp;"'")&amp;" and EnterpriseId="&amp;EntId&amp;"), (select max(TrackId) from Tracks where "&amp;if(trim(G79)="","ISRC='"&amp;F79&amp;"'","TrackVendorId='"&amp;SUBSTITUTE(trim(G79),"'","''")&amp;"'") &amp;" and EnterpriseId="&amp;EntId&amp;"), "&amp;E79&amp;", (NEXT VALUE FOR [AssetIdSequence]), null);
update Releases_Tracks set RevelatorExternalUsageTrackId=AssetId where TrackId=(select max(TrackId) from Tracks where "&amp;IF(F79="","TrackVendorId='"&amp;G79&amp;"'","ISRC='"&amp;F79&amp;"'")&amp;" and EnterpriseId="&amp;EntId&amp;");
Insert into TrackRecordingVersions values ((select max(TrackId) from Tracks where "&amp;IF(F79="","TrackVendorId='"&amp;G79&amp;"'","ISRC='"&amp;F79&amp;"'")&amp;" and EnterpriseId="&amp;EntId&amp;"),  "&amp;IF(F79="","null","'"&amp;F79&amp;"'")&amp;", 1, getdate());
Insert into TrackRecordingVersionsAudioFiles values ((select max(TrackRecordingVersionId) from TrackRecordingVersions where TrackId in (select max(TrackId) from Tracks where "&amp;IF(F79="","TrackVendorId='"&amp;G79&amp;"'","ISRC='"&amp;F79&amp;"'")&amp;" and EnterpriseId="&amp;EntId&amp;")), "&amp;if(M79="","null",if(G79="","(select AudioId from AudioFiles where Filename='"&amp;F79&amp;"."&amp;N79&amp;"' and ExternalUrl='"&amp;SUBSTITUTE(trim(M79),"'","''")&amp;"' and IsDownloadedFromExternalUrl=0)","(select AudioId from AudioFiles where Filename='"&amp;G79&amp;"."&amp;N79&amp;"' and ExternalUrl='"&amp;SUBSTITUTE(trim(M79),"'","''")&amp;"' and IsDownloadedFromExternalUrl=0)"))&amp;", "&amp;IFS(N79="","null",N79="wav","1",N79="flac","2")&amp;");
Insert into Track_TrackProperties values ((select max(TrackId) from Tracks where "&amp;IF(F79="","TrackVendorId='"&amp;G79&amp;"'","ISRC='"&amp;F79&amp;"'")&amp;" and EnterpriseId="&amp;EntId&amp;"),1);"</f>
        <v>Insert into Tracks VALUES(N'Pedra Lunar', 371631, (select LabelId from Releases where UPC=717332698316 and EnterpriseId=647322), 'BKTOK2300084', null, null, null, null, null, null, null, (select AudioId from AudioFiles where Filename='BKTOK2300084.wav' and ExternalUrl='https://www.dropbox.com/scl/fi/2fuaayji1omu9v8be25ae/Pedra-Lunar-717332698316.flac?rlkey=vnqiiq5ez1mqfcpcoa964kizt&amp;st=1qyyotd2&amp;dl=1'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Filename='BKTOK2300084.flac' and ExternalUrl='https://www.dropbox.com/scl/fi/2fuaayji1omu9v8be25ae/Pedra-Lunar-717332698316.flac?rlkey=vnqiiq5ez1mqfcpcoa964kizt&amp;st=1qyyotd2&amp;dl=1' and IsDownloadedFromExternalUrl=0), null, null, null, null, null, (select PrimaryMusicStyleId from Releases where UPC=717332698316 and EnterpriseId=647322), (select SecondaryMusicStyleId from Releases where UPC=717332698316 and EnterpriseId=647322), null, 0, null, (select id from internal_TrackTypes where description='Original'), null, null, null, null, (NEXT VALUE FOR [AssetIdSequence]), null, 645898, 647322, 1); 
insert into Releases_Tracks values ( (select ReleaseId from Releases where UPC=717332698316 and EnterpriseId=647322), (select max(TrackId) from Tracks where ISRC='BKTOK2300084' and EnterpriseId=647322), 1, (NEXT VALUE FOR [AssetIdSequence]), null);
update Releases_Tracks set RevelatorExternalUsageTrackId=AssetId where TrackId=(select max(TrackId) from Tracks where ISRC='BKTOK2300084' and EnterpriseId=647322);
Insert into TrackRecordingVersions values ((select max(TrackId) from Tracks where ISRC='BKTOK2300084' and EnterpriseId=647322),  'BKTOK2300084', 1, getdate());
Insert into TrackRecordingVersionsAudioFiles values ((select max(TrackRecordingVersionId) from TrackRecordingVersions where TrackId in (select max(TrackId) from Tracks where ISRC='BKTOK2300084' and EnterpriseId=647322)), (select AudioId from AudioFiles where Filename='BKTOK2300084.flac' and ExternalUrl='https://www.dropbox.com/scl/fi/2fuaayji1omu9v8be25ae/Pedra-Lunar-717332698316.flac?rlkey=vnqiiq5ez1mqfcpcoa964kizt&amp;st=1qyyotd2&amp;dl=1' and IsDownloadedFromExternalUrl=0), 2);
Insert into Track_TrackProperties values ((select max(TrackId) from Tracks where ISRC='BKTOK2300084' and EnterpriseId=647322),1);</v>
      </c>
      <c r="U79" s="28" t="str">
        <f>VLOOKUP(F79,'6) Track_Artist(s)'!A:A,1,0)</f>
        <v>BKTOK2300084</v>
      </c>
    </row>
    <row r="80">
      <c r="A80" s="156">
        <v>7.17332698125E11</v>
      </c>
      <c r="B80" s="116"/>
      <c r="C80" s="143" t="str">
        <f t="array" ref="C80">ifs(and(isblank($A80),isblank($B80)),"", not(iserror(vlookup($A80&amp;$B80,'3) Release_Label'!$D:$D&amp;'3) Release_Label'!$E:$E,1,0))),vlookup($A80&amp;$B80,{'3) Release_Label'!$D:$D&amp;'3) Release_Label'!$E:$E,'3) Release_Label'!$F:$F},2,0), or(and(not(isblank($B80)),$B80=$B79,$A80&lt;&gt;$A79),and(not(isblank($A80)),$A80=$A79,$B80&lt;&gt;$B79)),"ID LISTS UNALIGNED",and($A80&lt;&gt;"",countif('3) Release_Label'!$D:$D,$A80)=0),"NO UPC MATCH in Release_Label",and($B80&lt;&gt;"",countif('3) Release_Label'!$E:$E,$B80)=0),"NO CATALOG ID MATCH in Release_Label",iserror(vlookup($A80&amp;$B80,'3) Release_Label'!$D:$D&amp;'3) Release_Label'!$E:$E,1,0)),"NO UPC-CATALOG ID pair MATCH in Release_Label" )</f>
        <v>Imperador</v>
      </c>
      <c r="D80" s="143" t="str">
        <f t="array" ref="D80">ifs(and(isblank($A80),isblank($B80)),"", not(iserror(vlookup($A80&amp;$B80,'3) Release_Label'!$D:$D&amp;'3) Release_Label'!$E:$E,1,0))),vlookup($A80&amp;$B80,{'3) Release_Label'!$D:$D&amp;'3) Release_Label'!$E:$E,'3) Release_Label'!$H:$H},2,0), or(and(not(isblank($B80)),$B80=$B79,$A80&lt;&gt;$A79),and(not(isblank($A80)),$A80=$A79,$B80&lt;&gt;$B79)),"ID LISTS UNALIGNED",and($A80&lt;&gt;"",countif('3) Release_Label'!$D:$D,$A80)=0),"NO UPC MATCH in Release_Label",and($B80&lt;&gt;"",countif('3) Release_Label'!$E:$E,$B80)=0),"NO CATALOG ID MATCH in Release_Label",iserror(vlookup($A80&amp;$B80,'3) Release_Label'!$D:$D&amp;'3) Release_Label'!$E:$E,1,0)),"NO UPC-CATALOG ID pair MATCH in Release_Label" )</f>
        <v/>
      </c>
      <c r="E80" s="157">
        <f t="shared" si="1"/>
        <v>1</v>
      </c>
      <c r="F80" s="8" t="s">
        <v>850</v>
      </c>
      <c r="G80" s="116"/>
      <c r="H80" s="158" t="s">
        <v>333</v>
      </c>
      <c r="J80" s="8" t="s">
        <v>180</v>
      </c>
      <c r="K80" s="159" t="s">
        <v>697</v>
      </c>
      <c r="L80" s="8" t="s">
        <v>698</v>
      </c>
      <c r="M80" s="90" t="s">
        <v>851</v>
      </c>
      <c r="N80" s="8" t="s">
        <v>700</v>
      </c>
      <c r="O80" s="20"/>
      <c r="P80" s="20"/>
      <c r="R80" s="44" t="str">
        <f t="shared" si="2"/>
        <v>insert into AudioFiles VALUES (NEWID(),'BKTOK2300085.flac', '.flac', getdate(), null, 0, null, 'https://www.dropbox.com/scl/fi/4bhlym192noiy7ungj2ml/Imperador-717332698125.flac?rlkey=u3r1ock5trbb9zblerkkckbpz&amp;st=oep2if57&amp;dl=1', 0, null, null, null, null)</v>
      </c>
      <c r="S80" s="44" t="str">
        <f>"Insert into Tracks VALUES(N'"&amp;SUBSTITUTE(trim(H80),"'","''")&amp;"', 371631, "&amp;if(not(ISBLANK(A80)),"(select LabelId from Releases where UPC="&amp;A80&amp;" and EnterpriseId="&amp;EntId&amp;")","(select LabelId from Releases where Catalog='"&amp;SUBSTITUTE(trim(B80),"'","''")&amp;"' and EnterpriseId="&amp;EntId&amp;")")&amp;", "&amp;if(F80="", "null", "'"&amp;F80&amp;"'")&amp;", "&amp;if(I80="", "null","N'"&amp;SUBSTITUTE(trim(I80),"'","''")&amp;"'")&amp;", null, null, "&amp;if(G80="", "null","'"&amp;SUBSTITUTE(trim(G80),"'","''")&amp;"'")&amp;", null, null, null, "&amp;if(M80="","null",if(G80="","(select AudioId from AudioFiles where Filename='"&amp;F80&amp;".wav' and ExternalUrl='"&amp;SUBSTITUTE(trim(M80),"'","''")&amp;"' and IsDownloadedFromExternalUrl=0)","(select AudioId from AudioFiles where Filename='"&amp;G80&amp;".wav' and ExternalUrl='"&amp;SUBSTITUTE(trim(M80),"'","''")&amp;"' and IsDownloadedFromExternalUrl=0)"))&amp;", null, null, null, (select min(LanguageId) from Languages where LanguageName='"&amp;J80&amp;"' and IsValidMetadataLanguage=1), null, "&amp;if(K80="YES", 1,0)&amp;", getdate(), (select CreatedBy from Enterprises where EnterpriseId="&amp;EntId&amp;"), null, '34F4C88E-B410-461E-AD75-6C01536FDCD3', null, 0, null, null, null, null, "&amp;if(M80="","null",if(G80="","(select AudioId from AudioFiles where Filename='"&amp;F80&amp;".flac' and ExternalUrl='"&amp;SUBSTITUTE(trim(M80),"'","''")&amp;"' and IsDownloadedFromExternalUrl=0)","(select AudioId from AudioFiles where Filename='"&amp;G80&amp;".flac' and ExternalUrl='"&amp;SUBSTITUTE(trim(M80),"'","''")&amp;"' and IsDownloadedFromExternalUrl=0)"))&amp;", null, null, null, null, null, "&amp;if(not(ISBLANK(A80)),"(select PrimaryMusicStyleId from Releases where UPC="&amp;A80&amp;" and EnterpriseId="&amp;EntId&amp;")","(select PrimaryMusicStyleId from Releases where Catalog='"&amp;SUBSTITUTE(trim(B80),"'","''")&amp;"' and EnterpriseId="&amp;EntId&amp;")")&amp;", "&amp;if(not(ISBLANK(A80)),"(select SecondaryMusicStyleId from Releases where UPC="&amp;A80&amp;" and EnterpriseId="&amp;EntId&amp;")","(select SecondaryMusicStyleId from Releases where Catalog='"&amp;SUBSTITUTE(trim(B80),"'","''")&amp;"' and EnterpriseId="&amp;EntId&amp;")")&amp;", "&amp;IF(O80="","null",O80)&amp;", 0, null, (select id from internal_TrackTypes where description='"&amp;L80&amp;"'), null, null, null, null, (NEXT VALUE FOR [AssetIdSequence]), null, "&amp;TenantId&amp;", "&amp;EntId&amp;", "&amp;if(F80&lt;&gt;"",countif(F$5:F80,F80),countif(G$5:G80,G80))&amp;"); 
insert into Releases_Tracks values ( (select ReleaseId from Releases where "&amp;if(not(ISBLANK(A80)),"UPC="&amp;A80,"Catalog='"&amp;SUBSTITUTE(trim(B80),"'","''")&amp;"'")&amp;" and EnterpriseId="&amp;EntId&amp;"), (select max(TrackId) from Tracks where "&amp;if(trim(G80)="","ISRC='"&amp;F80&amp;"'","TrackVendorId='"&amp;SUBSTITUTE(trim(G80),"'","''")&amp;"'") &amp;" and EnterpriseId="&amp;EntId&amp;"), "&amp;E80&amp;", (NEXT VALUE FOR [AssetIdSequence]), null);
update Releases_Tracks set RevelatorExternalUsageTrackId=AssetId where TrackId=(select max(TrackId) from Tracks where "&amp;IF(F80="","TrackVendorId='"&amp;G80&amp;"'","ISRC='"&amp;F80&amp;"'")&amp;" and EnterpriseId="&amp;EntId&amp;");
Insert into TrackRecordingVersions values ((select max(TrackId) from Tracks where "&amp;IF(F80="","TrackVendorId='"&amp;G80&amp;"'","ISRC='"&amp;F80&amp;"'")&amp;" and EnterpriseId="&amp;EntId&amp;"),  "&amp;IF(F80="","null","'"&amp;F80&amp;"'")&amp;", 1, getdate());
Insert into TrackRecordingVersionsAudioFiles values ((select max(TrackRecordingVersionId) from TrackRecordingVersions where TrackId in (select max(TrackId) from Tracks where "&amp;IF(F80="","TrackVendorId='"&amp;G80&amp;"'","ISRC='"&amp;F80&amp;"'")&amp;" and EnterpriseId="&amp;EntId&amp;")), "&amp;if(M80="","null",if(G80="","(select AudioId from AudioFiles where Filename='"&amp;F80&amp;"."&amp;N80&amp;"' and ExternalUrl='"&amp;SUBSTITUTE(trim(M80),"'","''")&amp;"' and IsDownloadedFromExternalUrl=0)","(select AudioId from AudioFiles where Filename='"&amp;G80&amp;"."&amp;N80&amp;"' and ExternalUrl='"&amp;SUBSTITUTE(trim(M80),"'","''")&amp;"' and IsDownloadedFromExternalUrl=0)"))&amp;", "&amp;IFS(N80="","null",N80="wav","1",N80="flac","2")&amp;");
Insert into Track_TrackProperties values ((select max(TrackId) from Tracks where "&amp;IF(F80="","TrackVendorId='"&amp;G80&amp;"'","ISRC='"&amp;F80&amp;"'")&amp;" and EnterpriseId="&amp;EntId&amp;"),1);"</f>
        <v>Insert into Tracks VALUES(N'Imperador', 371631, (select LabelId from Releases where UPC=717332698125 and EnterpriseId=647322), 'BKTOK2300085', null, null, null, null, null, null, null, (select AudioId from AudioFiles where Filename='BKTOK2300085.wav' and ExternalUrl='https://www.dropbox.com/scl/fi/4bhlym192noiy7ungj2ml/Imperador-717332698125.flac?rlkey=u3r1ock5trbb9zblerkkckbpz&amp;st=oep2if57&amp;dl=1'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Filename='BKTOK2300085.flac' and ExternalUrl='https://www.dropbox.com/scl/fi/4bhlym192noiy7ungj2ml/Imperador-717332698125.flac?rlkey=u3r1ock5trbb9zblerkkckbpz&amp;st=oep2if57&amp;dl=1' and IsDownloadedFromExternalUrl=0), null, null, null, null, null, (select PrimaryMusicStyleId from Releases where UPC=717332698125 and EnterpriseId=647322), (select SecondaryMusicStyleId from Releases where UPC=717332698125 and EnterpriseId=647322), null, 0, null, (select id from internal_TrackTypes where description='Original'), null, null, null, null, (NEXT VALUE FOR [AssetIdSequence]), null, 645898, 647322, 1); 
insert into Releases_Tracks values ( (select ReleaseId from Releases where UPC=717332698125 and EnterpriseId=647322), (select max(TrackId) from Tracks where ISRC='BKTOK2300085' and EnterpriseId=647322), 1, (NEXT VALUE FOR [AssetIdSequence]), null);
update Releases_Tracks set RevelatorExternalUsageTrackId=AssetId where TrackId=(select max(TrackId) from Tracks where ISRC='BKTOK2300085' and EnterpriseId=647322);
Insert into TrackRecordingVersions values ((select max(TrackId) from Tracks where ISRC='BKTOK2300085' and EnterpriseId=647322),  'BKTOK2300085', 1, getdate());
Insert into TrackRecordingVersionsAudioFiles values ((select max(TrackRecordingVersionId) from TrackRecordingVersions where TrackId in (select max(TrackId) from Tracks where ISRC='BKTOK2300085' and EnterpriseId=647322)), (select AudioId from AudioFiles where Filename='BKTOK2300085.flac' and ExternalUrl='https://www.dropbox.com/scl/fi/4bhlym192noiy7ungj2ml/Imperador-717332698125.flac?rlkey=u3r1ock5trbb9zblerkkckbpz&amp;st=oep2if57&amp;dl=1' and IsDownloadedFromExternalUrl=0), 2);
Insert into Track_TrackProperties values ((select max(TrackId) from Tracks where ISRC='BKTOK2300085' and EnterpriseId=647322),1);</v>
      </c>
      <c r="U80" s="28" t="str">
        <f>VLOOKUP(F80,'6) Track_Artist(s)'!A:A,1,0)</f>
        <v>BKTOK2300085</v>
      </c>
    </row>
    <row r="81">
      <c r="A81" s="156">
        <v>7.17332698002E11</v>
      </c>
      <c r="B81" s="116"/>
      <c r="C81" s="143" t="str">
        <f t="array" ref="C81">ifs(and(isblank($A81),isblank($B81)),"", not(iserror(vlookup($A81&amp;$B81,'3) Release_Label'!$D:$D&amp;'3) Release_Label'!$E:$E,1,0))),vlookup($A81&amp;$B81,{'3) Release_Label'!$D:$D&amp;'3) Release_Label'!$E:$E,'3) Release_Label'!$F:$F},2,0), or(and(not(isblank($B81)),$B81=$B80,$A81&lt;&gt;$A80),and(not(isblank($A81)),$A81=$A80,$B81&lt;&gt;$B80)),"ID LISTS UNALIGNED",and($A81&lt;&gt;"",countif('3) Release_Label'!$D:$D,$A81)=0),"NO UPC MATCH in Release_Label",and($B81&lt;&gt;"",countif('3) Release_Label'!$E:$E,$B81)=0),"NO CATALOG ID MATCH in Release_Label",iserror(vlookup($A81&amp;$B81,'3) Release_Label'!$D:$D&amp;'3) Release_Label'!$E:$E,1,0)),"NO UPC-CATALOG ID pair MATCH in Release_Label" )</f>
        <v>Rindou</v>
      </c>
      <c r="D81" s="143" t="str">
        <f t="array" ref="D81">ifs(and(isblank($A81),isblank($B81)),"", not(iserror(vlookup($A81&amp;$B81,'3) Release_Label'!$D:$D&amp;'3) Release_Label'!$E:$E,1,0))),vlookup($A81&amp;$B81,{'3) Release_Label'!$D:$D&amp;'3) Release_Label'!$E:$E,'3) Release_Label'!$H:$H},2,0), or(and(not(isblank($B81)),$B81=$B80,$A81&lt;&gt;$A80),and(not(isblank($A81)),$A81=$A80,$B81&lt;&gt;$B80)),"ID LISTS UNALIGNED",and($A81&lt;&gt;"",countif('3) Release_Label'!$D:$D,$A81)=0),"NO UPC MATCH in Release_Label",and($B81&lt;&gt;"",countif('3) Release_Label'!$E:$E,$B81)=0),"NO CATALOG ID MATCH in Release_Label",iserror(vlookup($A81&amp;$B81,'3) Release_Label'!$D:$D&amp;'3) Release_Label'!$E:$E,1,0)),"NO UPC-CATALOG ID pair MATCH in Release_Label" )</f>
        <v/>
      </c>
      <c r="E81" s="157">
        <f t="shared" si="1"/>
        <v>1</v>
      </c>
      <c r="F81" s="8" t="s">
        <v>852</v>
      </c>
      <c r="G81" s="116"/>
      <c r="H81" s="158" t="s">
        <v>335</v>
      </c>
      <c r="J81" s="8" t="s">
        <v>180</v>
      </c>
      <c r="K81" s="159" t="s">
        <v>706</v>
      </c>
      <c r="L81" s="8" t="s">
        <v>698</v>
      </c>
      <c r="M81" s="90" t="s">
        <v>853</v>
      </c>
      <c r="N81" s="8" t="s">
        <v>700</v>
      </c>
      <c r="O81" s="20"/>
      <c r="P81" s="20"/>
      <c r="R81" s="44" t="str">
        <f t="shared" si="2"/>
        <v>insert into AudioFiles VALUES (NEWID(),'BKTOK2300086.flac', '.flac', getdate(), null, 0, null, 'https://www.dropbox.com/scl/fi/vlvbz7k4gboo3h5sin1ni/Rindou-717332698002.flac?rlkey=on0a1t4hupeecaen3kpxczfpr&amp;st=s7tsemjk&amp;dl=1', 0, null, null, null, null)</v>
      </c>
      <c r="S81" s="44" t="str">
        <f>"Insert into Tracks VALUES(N'"&amp;SUBSTITUTE(trim(H81),"'","''")&amp;"', 371631, "&amp;if(not(ISBLANK(A81)),"(select LabelId from Releases where UPC="&amp;A81&amp;" and EnterpriseId="&amp;EntId&amp;")","(select LabelId from Releases where Catalog='"&amp;SUBSTITUTE(trim(B81),"'","''")&amp;"' and EnterpriseId="&amp;EntId&amp;")")&amp;", "&amp;if(F81="", "null", "'"&amp;F81&amp;"'")&amp;", "&amp;if(I81="", "null","N'"&amp;SUBSTITUTE(trim(I81),"'","''")&amp;"'")&amp;", null, null, "&amp;if(G81="", "null","'"&amp;SUBSTITUTE(trim(G81),"'","''")&amp;"'")&amp;", null, null, null, "&amp;if(M81="","null",if(G81="","(select AudioId from AudioFiles where Filename='"&amp;F81&amp;".wav' and ExternalUrl='"&amp;SUBSTITUTE(trim(M81),"'","''")&amp;"' and IsDownloadedFromExternalUrl=0)","(select AudioId from AudioFiles where Filename='"&amp;G81&amp;".wav' and ExternalUrl='"&amp;SUBSTITUTE(trim(M81),"'","''")&amp;"' and IsDownloadedFromExternalUrl=0)"))&amp;", null, null, null, (select min(LanguageId) from Languages where LanguageName='"&amp;J81&amp;"' and IsValidMetadataLanguage=1), null, "&amp;if(K81="YES", 1,0)&amp;", getdate(), (select CreatedBy from Enterprises where EnterpriseId="&amp;EntId&amp;"), null, '34F4C88E-B410-461E-AD75-6C01536FDCD3', null, 0, null, null, null, null, "&amp;if(M81="","null",if(G81="","(select AudioId from AudioFiles where Filename='"&amp;F81&amp;".flac' and ExternalUrl='"&amp;SUBSTITUTE(trim(M81),"'","''")&amp;"' and IsDownloadedFromExternalUrl=0)","(select AudioId from AudioFiles where Filename='"&amp;G81&amp;".flac' and ExternalUrl='"&amp;SUBSTITUTE(trim(M81),"'","''")&amp;"' and IsDownloadedFromExternalUrl=0)"))&amp;", null, null, null, null, null, "&amp;if(not(ISBLANK(A81)),"(select PrimaryMusicStyleId from Releases where UPC="&amp;A81&amp;" and EnterpriseId="&amp;EntId&amp;")","(select PrimaryMusicStyleId from Releases where Catalog='"&amp;SUBSTITUTE(trim(B81),"'","''")&amp;"' and EnterpriseId="&amp;EntId&amp;")")&amp;", "&amp;if(not(ISBLANK(A81)),"(select SecondaryMusicStyleId from Releases where UPC="&amp;A81&amp;" and EnterpriseId="&amp;EntId&amp;")","(select SecondaryMusicStyleId from Releases where Catalog='"&amp;SUBSTITUTE(trim(B81),"'","''")&amp;"' and EnterpriseId="&amp;EntId&amp;")")&amp;", "&amp;IF(O81="","null",O81)&amp;", 0, null, (select id from internal_TrackTypes where description='"&amp;L81&amp;"'), null, null, null, null, (NEXT VALUE FOR [AssetIdSequence]), null, "&amp;TenantId&amp;", "&amp;EntId&amp;", "&amp;if(F81&lt;&gt;"",countif(F$5:F81,F81),countif(G$5:G81,G81))&amp;"); 
insert into Releases_Tracks values ( (select ReleaseId from Releases where "&amp;if(not(ISBLANK(A81)),"UPC="&amp;A81,"Catalog='"&amp;SUBSTITUTE(trim(B81),"'","''")&amp;"'")&amp;" and EnterpriseId="&amp;EntId&amp;"), (select max(TrackId) from Tracks where "&amp;if(trim(G81)="","ISRC='"&amp;F81&amp;"'","TrackVendorId='"&amp;SUBSTITUTE(trim(G81),"'","''")&amp;"'") &amp;" and EnterpriseId="&amp;EntId&amp;"), "&amp;E81&amp;", (NEXT VALUE FOR [AssetIdSequence]), null);
update Releases_Tracks set RevelatorExternalUsageTrackId=AssetId where TrackId=(select max(TrackId) from Tracks where "&amp;IF(F81="","TrackVendorId='"&amp;G81&amp;"'","ISRC='"&amp;F81&amp;"'")&amp;" and EnterpriseId="&amp;EntId&amp;");
Insert into TrackRecordingVersions values ((select max(TrackId) from Tracks where "&amp;IF(F81="","TrackVendorId='"&amp;G81&amp;"'","ISRC='"&amp;F81&amp;"'")&amp;" and EnterpriseId="&amp;EntId&amp;"),  "&amp;IF(F81="","null","'"&amp;F81&amp;"'")&amp;", 1, getdate());
Insert into TrackRecordingVersionsAudioFiles values ((select max(TrackRecordingVersionId) from TrackRecordingVersions where TrackId in (select max(TrackId) from Tracks where "&amp;IF(F81="","TrackVendorId='"&amp;G81&amp;"'","ISRC='"&amp;F81&amp;"'")&amp;" and EnterpriseId="&amp;EntId&amp;")), "&amp;if(M81="","null",if(G81="","(select AudioId from AudioFiles where Filename='"&amp;F81&amp;"."&amp;N81&amp;"' and ExternalUrl='"&amp;SUBSTITUTE(trim(M81),"'","''")&amp;"' and IsDownloadedFromExternalUrl=0)","(select AudioId from AudioFiles where Filename='"&amp;G81&amp;"."&amp;N81&amp;"' and ExternalUrl='"&amp;SUBSTITUTE(trim(M81),"'","''")&amp;"' and IsDownloadedFromExternalUrl=0)"))&amp;", "&amp;IFS(N81="","null",N81="wav","1",N81="flac","2")&amp;");
Insert into Track_TrackProperties values ((select max(TrackId) from Tracks where "&amp;IF(F81="","TrackVendorId='"&amp;G81&amp;"'","ISRC='"&amp;F81&amp;"'")&amp;" and EnterpriseId="&amp;EntId&amp;"),1);"</f>
        <v>Insert into Tracks VALUES(N'Rindou', 371631, (select LabelId from Releases where UPC=717332698002 and EnterpriseId=647322), 'BKTOK2300086', null, null, null, null, null, null, null, (select AudioId from AudioFiles where Filename='BKTOK2300086.wav' and ExternalUrl='https://www.dropbox.com/scl/fi/vlvbz7k4gboo3h5sin1ni/Rindou-717332698002.flac?rlkey=on0a1t4hupeecaen3kpxczfpr&amp;st=s7tsemjk&amp;dl=1'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Filename='BKTOK2300086.flac' and ExternalUrl='https://www.dropbox.com/scl/fi/vlvbz7k4gboo3h5sin1ni/Rindou-717332698002.flac?rlkey=on0a1t4hupeecaen3kpxczfpr&amp;st=s7tsemjk&amp;dl=1' and IsDownloadedFromExternalUrl=0), null, null, null, null, null, (select PrimaryMusicStyleId from Releases where UPC=717332698002 and EnterpriseId=647322), (select SecondaryMusicStyleId from Releases where UPC=717332698002 and EnterpriseId=647322), null, 0, null, (select id from internal_TrackTypes where description='Original'), null, null, null, null, (NEXT VALUE FOR [AssetIdSequence]), null, 645898, 647322, 1); 
insert into Releases_Tracks values ( (select ReleaseId from Releases where UPC=717332698002 and EnterpriseId=647322), (select max(TrackId) from Tracks where ISRC='BKTOK2300086' and EnterpriseId=647322), 1, (NEXT VALUE FOR [AssetIdSequence]), null);
update Releases_Tracks set RevelatorExternalUsageTrackId=AssetId where TrackId=(select max(TrackId) from Tracks where ISRC='BKTOK2300086' and EnterpriseId=647322);
Insert into TrackRecordingVersions values ((select max(TrackId) from Tracks where ISRC='BKTOK2300086' and EnterpriseId=647322),  'BKTOK2300086', 1, getdate());
Insert into TrackRecordingVersionsAudioFiles values ((select max(TrackRecordingVersionId) from TrackRecordingVersions where TrackId in (select max(TrackId) from Tracks where ISRC='BKTOK2300086' and EnterpriseId=647322)), (select AudioId from AudioFiles where Filename='BKTOK2300086.flac' and ExternalUrl='https://www.dropbox.com/scl/fi/vlvbz7k4gboo3h5sin1ni/Rindou-717332698002.flac?rlkey=on0a1t4hupeecaen3kpxczfpr&amp;st=s7tsemjk&amp;dl=1' and IsDownloadedFromExternalUrl=0), 2);
Insert into Track_TrackProperties values ((select max(TrackId) from Tracks where ISRC='BKTOK2300086' and EnterpriseId=647322),1);</v>
      </c>
      <c r="U81" s="28" t="str">
        <f>VLOOKUP(F81,'6) Track_Artist(s)'!A:A,1,0)</f>
        <v>BKTOK2300086</v>
      </c>
    </row>
    <row r="82">
      <c r="A82" s="156">
        <v>7.1733273579E11</v>
      </c>
      <c r="B82" s="116"/>
      <c r="C82" s="143" t="str">
        <f t="array" ref="C82">ifs(and(isblank($A82),isblank($B82)),"", not(iserror(vlookup($A82&amp;$B82,'3) Release_Label'!$D:$D&amp;'3) Release_Label'!$E:$E,1,0))),vlookup($A82&amp;$B82,{'3) Release_Label'!$D:$D&amp;'3) Release_Label'!$E:$E,'3) Release_Label'!$F:$F},2,0), or(and(not(isblank($B82)),$B82=$B81,$A82&lt;&gt;$A81),and(not(isblank($A82)),$A82=$A81,$B82&lt;&gt;$B81)),"ID LISTS UNALIGNED",and($A82&lt;&gt;"",countif('3) Release_Label'!$D:$D,$A82)=0),"NO UPC MATCH in Release_Label",and($B82&lt;&gt;"",countif('3) Release_Label'!$E:$E,$B82)=0),"NO CATALOG ID MATCH in Release_Label",iserror(vlookup($A82&amp;$B82,'3) Release_Label'!$D:$D&amp;'3) Release_Label'!$E:$E,1,0)),"NO UPC-CATALOG ID pair MATCH in Release_Label" )</f>
        <v>Herói do Escudo</v>
      </c>
      <c r="D82" s="143" t="str">
        <f t="array" ref="D82">ifs(and(isblank($A82),isblank($B82)),"", not(iserror(vlookup($A82&amp;$B82,'3) Release_Label'!$D:$D&amp;'3) Release_Label'!$E:$E,1,0))),vlookup($A82&amp;$B82,{'3) Release_Label'!$D:$D&amp;'3) Release_Label'!$E:$E,'3) Release_Label'!$H:$H},2,0), or(and(not(isblank($B82)),$B82=$B81,$A82&lt;&gt;$A81),and(not(isblank($A82)),$A82=$A81,$B82&lt;&gt;$B81)),"ID LISTS UNALIGNED",and($A82&lt;&gt;"",countif('3) Release_Label'!$D:$D,$A82)=0),"NO UPC MATCH in Release_Label",and($B82&lt;&gt;"",countif('3) Release_Label'!$E:$E,$B82)=0),"NO CATALOG ID MATCH in Release_Label",iserror(vlookup($A82&amp;$B82,'3) Release_Label'!$D:$D&amp;'3) Release_Label'!$E:$E,1,0)),"NO UPC-CATALOG ID pair MATCH in Release_Label" )</f>
        <v/>
      </c>
      <c r="E82" s="157">
        <f t="shared" si="1"/>
        <v>1</v>
      </c>
      <c r="F82" s="8" t="s">
        <v>854</v>
      </c>
      <c r="G82" s="116"/>
      <c r="H82" s="158" t="s">
        <v>337</v>
      </c>
      <c r="J82" s="8" t="s">
        <v>180</v>
      </c>
      <c r="K82" s="159" t="s">
        <v>697</v>
      </c>
      <c r="L82" s="8" t="s">
        <v>698</v>
      </c>
      <c r="M82" s="90" t="s">
        <v>855</v>
      </c>
      <c r="N82" s="8" t="s">
        <v>700</v>
      </c>
      <c r="O82" s="20"/>
      <c r="P82" s="20"/>
      <c r="R82" s="44" t="str">
        <f t="shared" si="2"/>
        <v>insert into AudioFiles VALUES (NEWID(),'BKTOK2300087.flac', '.flac', getdate(), null, 0, null, 'https://www.dropbox.com/scl/fi/4dbmvm0wac46nfc3ewo42/Her-i-do-Escudo-717332735790.flac?rlkey=jlq5ftseqxd98xq6ksm9b58fm&amp;st=jbf4459y&amp;dl=1', 0, null, null, null, null)</v>
      </c>
      <c r="S82" s="44" t="str">
        <f>"Insert into Tracks VALUES(N'"&amp;SUBSTITUTE(trim(H82),"'","''")&amp;"', 371631, "&amp;if(not(ISBLANK(A82)),"(select LabelId from Releases where UPC="&amp;A82&amp;" and EnterpriseId="&amp;EntId&amp;")","(select LabelId from Releases where Catalog='"&amp;SUBSTITUTE(trim(B82),"'","''")&amp;"' and EnterpriseId="&amp;EntId&amp;")")&amp;", "&amp;if(F82="", "null", "'"&amp;F82&amp;"'")&amp;", "&amp;if(I82="", "null","N'"&amp;SUBSTITUTE(trim(I82),"'","''")&amp;"'")&amp;", null, null, "&amp;if(G82="", "null","'"&amp;SUBSTITUTE(trim(G82),"'","''")&amp;"'")&amp;", null, null, null, "&amp;if(M82="","null",if(G82="","(select AudioId from AudioFiles where Filename='"&amp;F82&amp;".wav' and ExternalUrl='"&amp;SUBSTITUTE(trim(M82),"'","''")&amp;"' and IsDownloadedFromExternalUrl=0)","(select AudioId from AudioFiles where Filename='"&amp;G82&amp;".wav' and ExternalUrl='"&amp;SUBSTITUTE(trim(M82),"'","''")&amp;"' and IsDownloadedFromExternalUrl=0)"))&amp;", null, null, null, (select min(LanguageId) from Languages where LanguageName='"&amp;J82&amp;"' and IsValidMetadataLanguage=1), null, "&amp;if(K82="YES", 1,0)&amp;", getdate(), (select CreatedBy from Enterprises where EnterpriseId="&amp;EntId&amp;"), null, '34F4C88E-B410-461E-AD75-6C01536FDCD3', null, 0, null, null, null, null, "&amp;if(M82="","null",if(G82="","(select AudioId from AudioFiles where Filename='"&amp;F82&amp;".flac' and ExternalUrl='"&amp;SUBSTITUTE(trim(M82),"'","''")&amp;"' and IsDownloadedFromExternalUrl=0)","(select AudioId from AudioFiles where Filename='"&amp;G82&amp;".flac' and ExternalUrl='"&amp;SUBSTITUTE(trim(M82),"'","''")&amp;"' and IsDownloadedFromExternalUrl=0)"))&amp;", null, null, null, null, null, "&amp;if(not(ISBLANK(A82)),"(select PrimaryMusicStyleId from Releases where UPC="&amp;A82&amp;" and EnterpriseId="&amp;EntId&amp;")","(select PrimaryMusicStyleId from Releases where Catalog='"&amp;SUBSTITUTE(trim(B82),"'","''")&amp;"' and EnterpriseId="&amp;EntId&amp;")")&amp;", "&amp;if(not(ISBLANK(A82)),"(select SecondaryMusicStyleId from Releases where UPC="&amp;A82&amp;" and EnterpriseId="&amp;EntId&amp;")","(select SecondaryMusicStyleId from Releases where Catalog='"&amp;SUBSTITUTE(trim(B82),"'","''")&amp;"' and EnterpriseId="&amp;EntId&amp;")")&amp;", "&amp;IF(O82="","null",O82)&amp;", 0, null, (select id from internal_TrackTypes where description='"&amp;L82&amp;"'), null, null, null, null, (NEXT VALUE FOR [AssetIdSequence]), null, "&amp;TenantId&amp;", "&amp;EntId&amp;", "&amp;if(F82&lt;&gt;"",countif(F$5:F82,F82),countif(G$5:G82,G82))&amp;"); 
insert into Releases_Tracks values ( (select ReleaseId from Releases where "&amp;if(not(ISBLANK(A82)),"UPC="&amp;A82,"Catalog='"&amp;SUBSTITUTE(trim(B82),"'","''")&amp;"'")&amp;" and EnterpriseId="&amp;EntId&amp;"), (select max(TrackId) from Tracks where "&amp;if(trim(G82)="","ISRC='"&amp;F82&amp;"'","TrackVendorId='"&amp;SUBSTITUTE(trim(G82),"'","''")&amp;"'") &amp;" and EnterpriseId="&amp;EntId&amp;"), "&amp;E82&amp;", (NEXT VALUE FOR [AssetIdSequence]), null);
update Releases_Tracks set RevelatorExternalUsageTrackId=AssetId where TrackId=(select max(TrackId) from Tracks where "&amp;IF(F82="","TrackVendorId='"&amp;G82&amp;"'","ISRC='"&amp;F82&amp;"'")&amp;" and EnterpriseId="&amp;EntId&amp;");
Insert into TrackRecordingVersions values ((select max(TrackId) from Tracks where "&amp;IF(F82="","TrackVendorId='"&amp;G82&amp;"'","ISRC='"&amp;F82&amp;"'")&amp;" and EnterpriseId="&amp;EntId&amp;"),  "&amp;IF(F82="","null","'"&amp;F82&amp;"'")&amp;", 1, getdate());
Insert into TrackRecordingVersionsAudioFiles values ((select max(TrackRecordingVersionId) from TrackRecordingVersions where TrackId in (select max(TrackId) from Tracks where "&amp;IF(F82="","TrackVendorId='"&amp;G82&amp;"'","ISRC='"&amp;F82&amp;"'")&amp;" and EnterpriseId="&amp;EntId&amp;")), "&amp;if(M82="","null",if(G82="","(select AudioId from AudioFiles where Filename='"&amp;F82&amp;"."&amp;N82&amp;"' and ExternalUrl='"&amp;SUBSTITUTE(trim(M82),"'","''")&amp;"' and IsDownloadedFromExternalUrl=0)","(select AudioId from AudioFiles where Filename='"&amp;G82&amp;"."&amp;N82&amp;"' and ExternalUrl='"&amp;SUBSTITUTE(trim(M82),"'","''")&amp;"' and IsDownloadedFromExternalUrl=0)"))&amp;", "&amp;IFS(N82="","null",N82="wav","1",N82="flac","2")&amp;");
Insert into Track_TrackProperties values ((select max(TrackId) from Tracks where "&amp;IF(F82="","TrackVendorId='"&amp;G82&amp;"'","ISRC='"&amp;F82&amp;"'")&amp;" and EnterpriseId="&amp;EntId&amp;"),1);"</f>
        <v>Insert into Tracks VALUES(N'Herói do Escudo', 371631, (select LabelId from Releases where UPC=717332735790 and EnterpriseId=647322), 'BKTOK2300087', null, null, null, null, null, null, null, (select AudioId from AudioFiles where Filename='BKTOK2300087.wav' and ExternalUrl='https://www.dropbox.com/scl/fi/4dbmvm0wac46nfc3ewo42/Her-i-do-Escudo-717332735790.flac?rlkey=jlq5ftseqxd98xq6ksm9b58fm&amp;st=jbf4459y&amp;dl=1'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Filename='BKTOK2300087.flac' and ExternalUrl='https://www.dropbox.com/scl/fi/4dbmvm0wac46nfc3ewo42/Her-i-do-Escudo-717332735790.flac?rlkey=jlq5ftseqxd98xq6ksm9b58fm&amp;st=jbf4459y&amp;dl=1' and IsDownloadedFromExternalUrl=0), null, null, null, null, null, (select PrimaryMusicStyleId from Releases where UPC=717332735790 and EnterpriseId=647322), (select SecondaryMusicStyleId from Releases where UPC=717332735790 and EnterpriseId=647322), null, 0, null, (select id from internal_TrackTypes where description='Original'), null, null, null, null, (NEXT VALUE FOR [AssetIdSequence]), null, 645898, 647322, 1); 
insert into Releases_Tracks values ( (select ReleaseId from Releases where UPC=717332735790 and EnterpriseId=647322), (select max(TrackId) from Tracks where ISRC='BKTOK2300087' and EnterpriseId=647322), 1, (NEXT VALUE FOR [AssetIdSequence]), null);
update Releases_Tracks set RevelatorExternalUsageTrackId=AssetId where TrackId=(select max(TrackId) from Tracks where ISRC='BKTOK2300087' and EnterpriseId=647322);
Insert into TrackRecordingVersions values ((select max(TrackId) from Tracks where ISRC='BKTOK2300087' and EnterpriseId=647322),  'BKTOK2300087', 1, getdate());
Insert into TrackRecordingVersionsAudioFiles values ((select max(TrackRecordingVersionId) from TrackRecordingVersions where TrackId in (select max(TrackId) from Tracks where ISRC='BKTOK2300087' and EnterpriseId=647322)), (select AudioId from AudioFiles where Filename='BKTOK2300087.flac' and ExternalUrl='https://www.dropbox.com/scl/fi/4dbmvm0wac46nfc3ewo42/Her-i-do-Escudo-717332735790.flac?rlkey=jlq5ftseqxd98xq6ksm9b58fm&amp;st=jbf4459y&amp;dl=1' and IsDownloadedFromExternalUrl=0), 2);
Insert into Track_TrackProperties values ((select max(TrackId) from Tracks where ISRC='BKTOK2300087' and EnterpriseId=647322),1);</v>
      </c>
      <c r="U82" s="28" t="str">
        <f>VLOOKUP(F82,'6) Track_Artist(s)'!A:A,1,0)</f>
        <v>BKTOK2300087</v>
      </c>
    </row>
    <row r="83">
      <c r="A83" s="156">
        <v>7.17332794544E11</v>
      </c>
      <c r="B83" s="116"/>
      <c r="C83" s="143" t="str">
        <f t="array" ref="C83">ifs(and(isblank($A83),isblank($B83)),"", not(iserror(vlookup($A83&amp;$B83,'3) Release_Label'!$D:$D&amp;'3) Release_Label'!$E:$E,1,0))),vlookup($A83&amp;$B83,{'3) Release_Label'!$D:$D&amp;'3) Release_Label'!$E:$E,'3) Release_Label'!$F:$F},2,0), or(and(not(isblank($B83)),$B83=$B82,$A83&lt;&gt;$A82),and(not(isblank($A83)),$A83=$A82,$B83&lt;&gt;$B82)),"ID LISTS UNALIGNED",and($A83&lt;&gt;"",countif('3) Release_Label'!$D:$D,$A83)=0),"NO UPC MATCH in Release_Label",and($B83&lt;&gt;"",countif('3) Release_Label'!$E:$E,$B83)=0),"NO CATALOG ID MATCH in Release_Label",iserror(vlookup($A83&amp;$B83,'3) Release_Label'!$D:$D&amp;'3) Release_Label'!$E:$E,1,0)),"NO UPC-CATALOG ID pair MATCH in Release_Label" )</f>
        <v>Toxicidade</v>
      </c>
      <c r="D83" s="143" t="str">
        <f t="array" ref="D83">ifs(and(isblank($A83),isblank($B83)),"", not(iserror(vlookup($A83&amp;$B83,'3) Release_Label'!$D:$D&amp;'3) Release_Label'!$E:$E,1,0))),vlookup($A83&amp;$B83,{'3) Release_Label'!$D:$D&amp;'3) Release_Label'!$E:$E,'3) Release_Label'!$H:$H},2,0), or(and(not(isblank($B83)),$B83=$B82,$A83&lt;&gt;$A82),and(not(isblank($A83)),$A83=$A82,$B83&lt;&gt;$B82)),"ID LISTS UNALIGNED",and($A83&lt;&gt;"",countif('3) Release_Label'!$D:$D,$A83)=0),"NO UPC MATCH in Release_Label",and($B83&lt;&gt;"",countif('3) Release_Label'!$E:$E,$B83)=0),"NO CATALOG ID MATCH in Release_Label",iserror(vlookup($A83&amp;$B83,'3) Release_Label'!$D:$D&amp;'3) Release_Label'!$E:$E,1,0)),"NO UPC-CATALOG ID pair MATCH in Release_Label" )</f>
        <v/>
      </c>
      <c r="E83" s="157">
        <f t="shared" si="1"/>
        <v>1</v>
      </c>
      <c r="F83" s="8" t="s">
        <v>856</v>
      </c>
      <c r="G83" s="116"/>
      <c r="H83" s="158" t="s">
        <v>339</v>
      </c>
      <c r="J83" s="8" t="s">
        <v>180</v>
      </c>
      <c r="K83" s="159" t="s">
        <v>697</v>
      </c>
      <c r="L83" s="8" t="s">
        <v>698</v>
      </c>
      <c r="M83" s="90" t="s">
        <v>857</v>
      </c>
      <c r="N83" s="8" t="s">
        <v>700</v>
      </c>
      <c r="O83" s="20"/>
      <c r="P83" s="20"/>
      <c r="R83" s="44" t="str">
        <f t="shared" si="2"/>
        <v>insert into AudioFiles VALUES (NEWID(),'BKTOK2300088.flac', '.flac', getdate(), null, 0, null, 'https://www.dropbox.com/scl/fi/8zlt6muri8jyb6immbjet/Toxicidade-717332794544.flac?rlkey=qlbt3azqma6flh6ohradyoy8z&amp;st=i31sikja&amp;dl=1', 0, null, null, null, null)</v>
      </c>
      <c r="S83" s="44" t="str">
        <f>"Insert into Tracks VALUES(N'"&amp;SUBSTITUTE(trim(H83),"'","''")&amp;"', 371631, "&amp;if(not(ISBLANK(A83)),"(select LabelId from Releases where UPC="&amp;A83&amp;" and EnterpriseId="&amp;EntId&amp;")","(select LabelId from Releases where Catalog='"&amp;SUBSTITUTE(trim(B83),"'","''")&amp;"' and EnterpriseId="&amp;EntId&amp;")")&amp;", "&amp;if(F83="", "null", "'"&amp;F83&amp;"'")&amp;", "&amp;if(I83="", "null","N'"&amp;SUBSTITUTE(trim(I83),"'","''")&amp;"'")&amp;", null, null, "&amp;if(G83="", "null","'"&amp;SUBSTITUTE(trim(G83),"'","''")&amp;"'")&amp;", null, null, null, "&amp;if(M83="","null",if(G83="","(select AudioId from AudioFiles where Filename='"&amp;F83&amp;".wav' and ExternalUrl='"&amp;SUBSTITUTE(trim(M83),"'","''")&amp;"' and IsDownloadedFromExternalUrl=0)","(select AudioId from AudioFiles where Filename='"&amp;G83&amp;".wav' and ExternalUrl='"&amp;SUBSTITUTE(trim(M83),"'","''")&amp;"' and IsDownloadedFromExternalUrl=0)"))&amp;", null, null, null, (select min(LanguageId) from Languages where LanguageName='"&amp;J83&amp;"' and IsValidMetadataLanguage=1), null, "&amp;if(K83="YES", 1,0)&amp;", getdate(), (select CreatedBy from Enterprises where EnterpriseId="&amp;EntId&amp;"), null, '34F4C88E-B410-461E-AD75-6C01536FDCD3', null, 0, null, null, null, null, "&amp;if(M83="","null",if(G83="","(select AudioId from AudioFiles where Filename='"&amp;F83&amp;".flac' and ExternalUrl='"&amp;SUBSTITUTE(trim(M83),"'","''")&amp;"' and IsDownloadedFromExternalUrl=0)","(select AudioId from AudioFiles where Filename='"&amp;G83&amp;".flac' and ExternalUrl='"&amp;SUBSTITUTE(trim(M83),"'","''")&amp;"' and IsDownloadedFromExternalUrl=0)"))&amp;", null, null, null, null, null, "&amp;if(not(ISBLANK(A83)),"(select PrimaryMusicStyleId from Releases where UPC="&amp;A83&amp;" and EnterpriseId="&amp;EntId&amp;")","(select PrimaryMusicStyleId from Releases where Catalog='"&amp;SUBSTITUTE(trim(B83),"'","''")&amp;"' and EnterpriseId="&amp;EntId&amp;")")&amp;", "&amp;if(not(ISBLANK(A83)),"(select SecondaryMusicStyleId from Releases where UPC="&amp;A83&amp;" and EnterpriseId="&amp;EntId&amp;")","(select SecondaryMusicStyleId from Releases where Catalog='"&amp;SUBSTITUTE(trim(B83),"'","''")&amp;"' and EnterpriseId="&amp;EntId&amp;")")&amp;", "&amp;IF(O83="","null",O83)&amp;", 0, null, (select id from internal_TrackTypes where description='"&amp;L83&amp;"'), null, null, null, null, (NEXT VALUE FOR [AssetIdSequence]), null, "&amp;TenantId&amp;", "&amp;EntId&amp;", "&amp;if(F83&lt;&gt;"",countif(F$5:F83,F83),countif(G$5:G83,G83))&amp;"); 
insert into Releases_Tracks values ( (select ReleaseId from Releases where "&amp;if(not(ISBLANK(A83)),"UPC="&amp;A83,"Catalog='"&amp;SUBSTITUTE(trim(B83),"'","''")&amp;"'")&amp;" and EnterpriseId="&amp;EntId&amp;"), (select max(TrackId) from Tracks where "&amp;if(trim(G83)="","ISRC='"&amp;F83&amp;"'","TrackVendorId='"&amp;SUBSTITUTE(trim(G83),"'","''")&amp;"'") &amp;" and EnterpriseId="&amp;EntId&amp;"), "&amp;E83&amp;", (NEXT VALUE FOR [AssetIdSequence]), null);
update Releases_Tracks set RevelatorExternalUsageTrackId=AssetId where TrackId=(select max(TrackId) from Tracks where "&amp;IF(F83="","TrackVendorId='"&amp;G83&amp;"'","ISRC='"&amp;F83&amp;"'")&amp;" and EnterpriseId="&amp;EntId&amp;");
Insert into TrackRecordingVersions values ((select max(TrackId) from Tracks where "&amp;IF(F83="","TrackVendorId='"&amp;G83&amp;"'","ISRC='"&amp;F83&amp;"'")&amp;" and EnterpriseId="&amp;EntId&amp;"),  "&amp;IF(F83="","null","'"&amp;F83&amp;"'")&amp;", 1, getdate());
Insert into TrackRecordingVersionsAudioFiles values ((select max(TrackRecordingVersionId) from TrackRecordingVersions where TrackId in (select max(TrackId) from Tracks where "&amp;IF(F83="","TrackVendorId='"&amp;G83&amp;"'","ISRC='"&amp;F83&amp;"'")&amp;" and EnterpriseId="&amp;EntId&amp;")), "&amp;if(M83="","null",if(G83="","(select AudioId from AudioFiles where Filename='"&amp;F83&amp;"."&amp;N83&amp;"' and ExternalUrl='"&amp;SUBSTITUTE(trim(M83),"'","''")&amp;"' and IsDownloadedFromExternalUrl=0)","(select AudioId from AudioFiles where Filename='"&amp;G83&amp;"."&amp;N83&amp;"' and ExternalUrl='"&amp;SUBSTITUTE(trim(M83),"'","''")&amp;"' and IsDownloadedFromExternalUrl=0)"))&amp;", "&amp;IFS(N83="","null",N83="wav","1",N83="flac","2")&amp;");
Insert into Track_TrackProperties values ((select max(TrackId) from Tracks where "&amp;IF(F83="","TrackVendorId='"&amp;G83&amp;"'","ISRC='"&amp;F83&amp;"'")&amp;" and EnterpriseId="&amp;EntId&amp;"),1);"</f>
        <v>Insert into Tracks VALUES(N'Toxicidade', 371631, (select LabelId from Releases where UPC=717332794544 and EnterpriseId=647322), 'BKTOK2300088', null, null, null, null, null, null, null, (select AudioId from AudioFiles where Filename='BKTOK2300088.wav' and ExternalUrl='https://www.dropbox.com/scl/fi/8zlt6muri8jyb6immbjet/Toxicidade-717332794544.flac?rlkey=qlbt3azqma6flh6ohradyoy8z&amp;st=i31sikja&amp;dl=1'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Filename='BKTOK2300088.flac' and ExternalUrl='https://www.dropbox.com/scl/fi/8zlt6muri8jyb6immbjet/Toxicidade-717332794544.flac?rlkey=qlbt3azqma6flh6ohradyoy8z&amp;st=i31sikja&amp;dl=1' and IsDownloadedFromExternalUrl=0), null, null, null, null, null, (select PrimaryMusicStyleId from Releases where UPC=717332794544 and EnterpriseId=647322), (select SecondaryMusicStyleId from Releases where UPC=717332794544 and EnterpriseId=647322), null, 0, null, (select id from internal_TrackTypes where description='Original'), null, null, null, null, (NEXT VALUE FOR [AssetIdSequence]), null, 645898, 647322, 1); 
insert into Releases_Tracks values ( (select ReleaseId from Releases where UPC=717332794544 and EnterpriseId=647322), (select max(TrackId) from Tracks where ISRC='BKTOK2300088' and EnterpriseId=647322), 1, (NEXT VALUE FOR [AssetIdSequence]), null);
update Releases_Tracks set RevelatorExternalUsageTrackId=AssetId where TrackId=(select max(TrackId) from Tracks where ISRC='BKTOK2300088' and EnterpriseId=647322);
Insert into TrackRecordingVersions values ((select max(TrackId) from Tracks where ISRC='BKTOK2300088' and EnterpriseId=647322),  'BKTOK2300088', 1, getdate());
Insert into TrackRecordingVersionsAudioFiles values ((select max(TrackRecordingVersionId) from TrackRecordingVersions where TrackId in (select max(TrackId) from Tracks where ISRC='BKTOK2300088' and EnterpriseId=647322)), (select AudioId from AudioFiles where Filename='BKTOK2300088.flac' and ExternalUrl='https://www.dropbox.com/scl/fi/8zlt6muri8jyb6immbjet/Toxicidade-717332794544.flac?rlkey=qlbt3azqma6flh6ohradyoy8z&amp;st=i31sikja&amp;dl=1' and IsDownloadedFromExternalUrl=0), 2);
Insert into Track_TrackProperties values ((select max(TrackId) from Tracks where ISRC='BKTOK2300088' and EnterpriseId=647322),1);</v>
      </c>
      <c r="U83" s="28" t="str">
        <f>VLOOKUP(F83,'6) Track_Artist(s)'!A:A,1,0)</f>
        <v>BKTOK2300088</v>
      </c>
    </row>
    <row r="84">
      <c r="A84" s="156">
        <v>7.17332807091E11</v>
      </c>
      <c r="B84" s="116"/>
      <c r="C84" s="143" t="str">
        <f t="array" ref="C84">ifs(and(isblank($A84),isblank($B84)),"", not(iserror(vlookup($A84&amp;$B84,'3) Release_Label'!$D:$D&amp;'3) Release_Label'!$E:$E,1,0))),vlookup($A84&amp;$B84,{'3) Release_Label'!$D:$D&amp;'3) Release_Label'!$E:$E,'3) Release_Label'!$F:$F},2,0), or(and(not(isblank($B84)),$B84=#REF!,$A84&lt;&gt;#REF!),and(not(isblank($A84)),$A84=#REF!,$B84&lt;&gt;#REF!)),"ID LISTS UNALIGNED",and($A84&lt;&gt;"",countif('3) Release_Label'!$D:$D,$A84)=0),"NO UPC MATCH in Release_Label",and($B84&lt;&gt;"",countif('3) Release_Label'!$E:$E,$B84)=0),"NO CATALOG ID MATCH in Release_Label",iserror(vlookup($A84&amp;$B84,'3) Release_Label'!$D:$D&amp;'3) Release_Label'!$E:$E,1,0)),"NO UPC-CATALOG ID pair MATCH in Release_Label" )</f>
        <v>Sem Erros</v>
      </c>
      <c r="D84" s="143" t="str">
        <f t="array" ref="D84">ifs(and(isblank($A84),isblank($B84)),"", not(iserror(vlookup($A84&amp;$B84,'3) Release_Label'!$D:$D&amp;'3) Release_Label'!$E:$E,1,0))),vlookup($A84&amp;$B84,{'3) Release_Label'!$D:$D&amp;'3) Release_Label'!$E:$E,'3) Release_Label'!$H:$H},2,0), or(and(not(isblank($B84)),$B84=#REF!,$A84&lt;&gt;#REF!),and(not(isblank($A84)),$A84=#REF!,$B84&lt;&gt;#REF!)),"ID LISTS UNALIGNED",and($A84&lt;&gt;"",countif('3) Release_Label'!$D:$D,$A84)=0),"NO UPC MATCH in Release_Label",and($B84&lt;&gt;"",countif('3) Release_Label'!$E:$E,$B84)=0),"NO CATALOG ID MATCH in Release_Label",iserror(vlookup($A84&amp;$B84,'3) Release_Label'!$D:$D&amp;'3) Release_Label'!$E:$E,1,0)),"NO UPC-CATALOG ID pair MATCH in Release_Label" )</f>
        <v/>
      </c>
      <c r="E84" s="157">
        <f t="shared" si="1"/>
        <v>1</v>
      </c>
      <c r="F84" s="8" t="s">
        <v>858</v>
      </c>
      <c r="G84" s="116"/>
      <c r="H84" s="158" t="s">
        <v>341</v>
      </c>
      <c r="J84" s="8" t="s">
        <v>180</v>
      </c>
      <c r="K84" s="159" t="s">
        <v>697</v>
      </c>
      <c r="L84" s="8" t="s">
        <v>698</v>
      </c>
      <c r="M84" s="90" t="s">
        <v>859</v>
      </c>
      <c r="N84" s="8" t="s">
        <v>700</v>
      </c>
      <c r="O84" s="20"/>
      <c r="P84" s="20"/>
      <c r="R84" s="44" t="str">
        <f t="shared" si="2"/>
        <v>insert into AudioFiles VALUES (NEWID(),'BKTOK2300091.flac', '.flac', getdate(), null, 0, null, 'https://www.dropbox.com/scl/fi/be0xk6mctvipz74n90cpn/Sem-Erros-717332807091.flac?rlkey=gwi3ser8oe54cy2q8g6z3biu7&amp;st=urpfj3vg&amp;dl=1', 0, null, null, null, null)</v>
      </c>
      <c r="S84" s="44" t="str">
        <f>"Insert into Tracks VALUES(N'"&amp;SUBSTITUTE(trim(H84),"'","''")&amp;"', 371631, "&amp;if(not(ISBLANK(A84)),"(select LabelId from Releases where UPC="&amp;A84&amp;" and EnterpriseId="&amp;EntId&amp;")","(select LabelId from Releases where Catalog='"&amp;SUBSTITUTE(trim(B84),"'","''")&amp;"' and EnterpriseId="&amp;EntId&amp;")")&amp;", "&amp;if(F84="", "null", "'"&amp;F84&amp;"'")&amp;", "&amp;if(I84="", "null","N'"&amp;SUBSTITUTE(trim(I84),"'","''")&amp;"'")&amp;", null, null, "&amp;if(G84="", "null","'"&amp;SUBSTITUTE(trim(G84),"'","''")&amp;"'")&amp;", null, null, null, "&amp;if(M84="","null",if(G84="","(select AudioId from AudioFiles where Filename='"&amp;F84&amp;".wav' and ExternalUrl='"&amp;SUBSTITUTE(trim(M84),"'","''")&amp;"' and IsDownloadedFromExternalUrl=0)","(select AudioId from AudioFiles where Filename='"&amp;G84&amp;".wav' and ExternalUrl='"&amp;SUBSTITUTE(trim(M84),"'","''")&amp;"' and IsDownloadedFromExternalUrl=0)"))&amp;", null, null, null, (select min(LanguageId) from Languages where LanguageName='"&amp;J84&amp;"' and IsValidMetadataLanguage=1), null, "&amp;if(K84="YES", 1,0)&amp;", getdate(), (select CreatedBy from Enterprises where EnterpriseId="&amp;EntId&amp;"), null, '34F4C88E-B410-461E-AD75-6C01536FDCD3', null, 0, null, null, null, null, "&amp;if(M84="","null",if(G84="","(select AudioId from AudioFiles where Filename='"&amp;F84&amp;".flac' and ExternalUrl='"&amp;SUBSTITUTE(trim(M84),"'","''")&amp;"' and IsDownloadedFromExternalUrl=0)","(select AudioId from AudioFiles where Filename='"&amp;G84&amp;".flac' and ExternalUrl='"&amp;SUBSTITUTE(trim(M84),"'","''")&amp;"' and IsDownloadedFromExternalUrl=0)"))&amp;", null, null, null, null, null, "&amp;if(not(ISBLANK(A84)),"(select PrimaryMusicStyleId from Releases where UPC="&amp;A84&amp;" and EnterpriseId="&amp;EntId&amp;")","(select PrimaryMusicStyleId from Releases where Catalog='"&amp;SUBSTITUTE(trim(B84),"'","''")&amp;"' and EnterpriseId="&amp;EntId&amp;")")&amp;", "&amp;if(not(ISBLANK(A84)),"(select SecondaryMusicStyleId from Releases where UPC="&amp;A84&amp;" and EnterpriseId="&amp;EntId&amp;")","(select SecondaryMusicStyleId from Releases where Catalog='"&amp;SUBSTITUTE(trim(B84),"'","''")&amp;"' and EnterpriseId="&amp;EntId&amp;")")&amp;", "&amp;IF(O84="","null",O84)&amp;", 0, null, (select id from internal_TrackTypes where description='"&amp;L84&amp;"'), null, null, null, null, (NEXT VALUE FOR [AssetIdSequence]), null, "&amp;TenantId&amp;", "&amp;EntId&amp;", "&amp;if(F84&lt;&gt;"",countif(F$5:F84,F84),countif(G$5:G84,G84))&amp;"); 
insert into Releases_Tracks values ( (select ReleaseId from Releases where "&amp;if(not(ISBLANK(A84)),"UPC="&amp;A84,"Catalog='"&amp;SUBSTITUTE(trim(B84),"'","''")&amp;"'")&amp;" and EnterpriseId="&amp;EntId&amp;"), (select max(TrackId) from Tracks where "&amp;if(trim(G84)="","ISRC='"&amp;F84&amp;"'","TrackVendorId='"&amp;SUBSTITUTE(trim(G84),"'","''")&amp;"'") &amp;" and EnterpriseId="&amp;EntId&amp;"), "&amp;E84&amp;", (NEXT VALUE FOR [AssetIdSequence]), null);
update Releases_Tracks set RevelatorExternalUsageTrackId=AssetId where TrackId=(select max(TrackId) from Tracks where "&amp;IF(F84="","TrackVendorId='"&amp;G84&amp;"'","ISRC='"&amp;F84&amp;"'")&amp;" and EnterpriseId="&amp;EntId&amp;");
Insert into TrackRecordingVersions values ((select max(TrackId) from Tracks where "&amp;IF(F84="","TrackVendorId='"&amp;G84&amp;"'","ISRC='"&amp;F84&amp;"'")&amp;" and EnterpriseId="&amp;EntId&amp;"),  "&amp;IF(F84="","null","'"&amp;F84&amp;"'")&amp;", 1, getdate());
Insert into TrackRecordingVersionsAudioFiles values ((select max(TrackRecordingVersionId) from TrackRecordingVersions where TrackId in (select max(TrackId) from Tracks where "&amp;IF(F84="","TrackVendorId='"&amp;G84&amp;"'","ISRC='"&amp;F84&amp;"'")&amp;" and EnterpriseId="&amp;EntId&amp;")), "&amp;if(M84="","null",if(G84="","(select AudioId from AudioFiles where Filename='"&amp;F84&amp;"."&amp;N84&amp;"' and ExternalUrl='"&amp;SUBSTITUTE(trim(M84),"'","''")&amp;"' and IsDownloadedFromExternalUrl=0)","(select AudioId from AudioFiles where Filename='"&amp;G84&amp;"."&amp;N84&amp;"' and ExternalUrl='"&amp;SUBSTITUTE(trim(M84),"'","''")&amp;"' and IsDownloadedFromExternalUrl=0)"))&amp;", "&amp;IFS(N84="","null",N84="wav","1",N84="flac","2")&amp;");
Insert into Track_TrackProperties values ((select max(TrackId) from Tracks where "&amp;IF(F84="","TrackVendorId='"&amp;G84&amp;"'","ISRC='"&amp;F84&amp;"'")&amp;" and EnterpriseId="&amp;EntId&amp;"),1);"</f>
        <v>Insert into Tracks VALUES(N'Sem Erros', 371631, (select LabelId from Releases where UPC=717332807091 and EnterpriseId=647322), 'BKTOK2300091', null, null, null, null, null, null, null, (select AudioId from AudioFiles where Filename='BKTOK2300091.wav' and ExternalUrl='https://www.dropbox.com/scl/fi/be0xk6mctvipz74n90cpn/Sem-Erros-717332807091.flac?rlkey=gwi3ser8oe54cy2q8g6z3biu7&amp;st=urpfj3vg&amp;dl=1'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Filename='BKTOK2300091.flac' and ExternalUrl='https://www.dropbox.com/scl/fi/be0xk6mctvipz74n90cpn/Sem-Erros-717332807091.flac?rlkey=gwi3ser8oe54cy2q8g6z3biu7&amp;st=urpfj3vg&amp;dl=1' and IsDownloadedFromExternalUrl=0), null, null, null, null, null, (select PrimaryMusicStyleId from Releases where UPC=717332807091 and EnterpriseId=647322), (select SecondaryMusicStyleId from Releases where UPC=717332807091 and EnterpriseId=647322), null, 0, null, (select id from internal_TrackTypes where description='Original'), null, null, null, null, (NEXT VALUE FOR [AssetIdSequence]), null, 645898, 647322, 1); 
insert into Releases_Tracks values ( (select ReleaseId from Releases where UPC=717332807091 and EnterpriseId=647322), (select max(TrackId) from Tracks where ISRC='BKTOK2300091' and EnterpriseId=647322), 1, (NEXT VALUE FOR [AssetIdSequence]), null);
update Releases_Tracks set RevelatorExternalUsageTrackId=AssetId where TrackId=(select max(TrackId) from Tracks where ISRC='BKTOK2300091' and EnterpriseId=647322);
Insert into TrackRecordingVersions values ((select max(TrackId) from Tracks where ISRC='BKTOK2300091' and EnterpriseId=647322),  'BKTOK2300091', 1, getdate());
Insert into TrackRecordingVersionsAudioFiles values ((select max(TrackRecordingVersionId) from TrackRecordingVersions where TrackId in (select max(TrackId) from Tracks where ISRC='BKTOK2300091' and EnterpriseId=647322)), (select AudioId from AudioFiles where Filename='BKTOK2300091.flac' and ExternalUrl='https://www.dropbox.com/scl/fi/be0xk6mctvipz74n90cpn/Sem-Erros-717332807091.flac?rlkey=gwi3ser8oe54cy2q8g6z3biu7&amp;st=urpfj3vg&amp;dl=1' and IsDownloadedFromExternalUrl=0), 2);
Insert into Track_TrackProperties values ((select max(TrackId) from Tracks where ISRC='BKTOK2300091' and EnterpriseId=647322),1);</v>
      </c>
      <c r="U84" s="28" t="str">
        <f>VLOOKUP(F84,'6) Track_Artist(s)'!A:A,1,0)</f>
        <v>BKTOK2300091</v>
      </c>
    </row>
    <row r="85">
      <c r="A85" s="156">
        <v>7.11709661521E11</v>
      </c>
      <c r="B85" s="116"/>
      <c r="C85" s="143" t="str">
        <f t="array" ref="C85">ifs(and(isblank($A85),isblank($B85)),"", not(iserror(vlookup($A85&amp;$B85,'3) Release_Label'!$D:$D&amp;'3) Release_Label'!$E:$E,1,0))),vlookup($A85&amp;$B85,{'3) Release_Label'!$D:$D&amp;'3) Release_Label'!$E:$E,'3) Release_Label'!$F:$F},2,0), or(and(not(isblank($B85)),$B85=$B84,$A85&lt;&gt;$A84),and(not(isblank($A85)),$A85=$A84,$B85&lt;&gt;$B84)),"ID LISTS UNALIGNED",and($A85&lt;&gt;"",countif('3) Release_Label'!$D:$D,$A85)=0),"NO UPC MATCH in Release_Label",and($B85&lt;&gt;"",countif('3) Release_Label'!$E:$E,$B85)=0),"NO CATALOG ID MATCH in Release_Label",iserror(vlookup($A85&amp;$B85,'3) Release_Label'!$D:$D&amp;'3) Release_Label'!$E:$E,1,0)),"NO UPC-CATALOG ID pair MATCH in Release_Label" )</f>
        <v>Respiração do Vento</v>
      </c>
      <c r="D85" s="143" t="str">
        <f t="array" ref="D85">ifs(and(isblank($A85),isblank($B85)),"", not(iserror(vlookup($A85&amp;$B85,'3) Release_Label'!$D:$D&amp;'3) Release_Label'!$E:$E,1,0))),vlookup($A85&amp;$B85,{'3) Release_Label'!$D:$D&amp;'3) Release_Label'!$E:$E,'3) Release_Label'!$H:$H},2,0), or(and(not(isblank($B85)),$B85=$B84,$A85&lt;&gt;$A84),and(not(isblank($A85)),$A85=$A84,$B85&lt;&gt;$B84)),"ID LISTS UNALIGNED",and($A85&lt;&gt;"",countif('3) Release_Label'!$D:$D,$A85)=0),"NO UPC MATCH in Release_Label",and($B85&lt;&gt;"",countif('3) Release_Label'!$E:$E,$B85)=0),"NO CATALOG ID MATCH in Release_Label",iserror(vlookup($A85&amp;$B85,'3) Release_Label'!$D:$D&amp;'3) Release_Label'!$E:$E,1,0)),"NO UPC-CATALOG ID pair MATCH in Release_Label" )</f>
        <v/>
      </c>
      <c r="E85" s="157">
        <f t="shared" si="1"/>
        <v>1</v>
      </c>
      <c r="F85" s="8" t="s">
        <v>860</v>
      </c>
      <c r="G85" s="116"/>
      <c r="H85" s="158" t="s">
        <v>343</v>
      </c>
      <c r="J85" s="8" t="s">
        <v>180</v>
      </c>
      <c r="K85" s="159" t="s">
        <v>706</v>
      </c>
      <c r="L85" s="8" t="s">
        <v>698</v>
      </c>
      <c r="M85" s="90" t="s">
        <v>861</v>
      </c>
      <c r="N85" s="8" t="s">
        <v>700</v>
      </c>
      <c r="O85" s="20"/>
      <c r="P85" s="20"/>
      <c r="R85" s="44" t="str">
        <f t="shared" si="2"/>
        <v>insert into AudioFiles VALUES (NEWID(),'BKTOK2300092.flac', '.flac', getdate(), null, 0, null, 'https://www.dropbox.com/scl/fi/ugwyjru9seatvbdow3s7p/Respira-o-do-Vento-711709661521.flac?rlkey=xiooxmoihhrcualeilyehxdqy&amp;st=fys21xmb&amp;dl=1', 0, null, null, null, null)</v>
      </c>
      <c r="S85" s="44" t="str">
        <f>"Insert into Tracks VALUES(N'"&amp;SUBSTITUTE(trim(H85),"'","''")&amp;"', 371631, "&amp;if(not(ISBLANK(A85)),"(select LabelId from Releases where UPC="&amp;A85&amp;" and EnterpriseId="&amp;EntId&amp;")","(select LabelId from Releases where Catalog='"&amp;SUBSTITUTE(trim(B85),"'","''")&amp;"' and EnterpriseId="&amp;EntId&amp;")")&amp;", "&amp;if(F85="", "null", "'"&amp;F85&amp;"'")&amp;", "&amp;if(I85="", "null","N'"&amp;SUBSTITUTE(trim(I85),"'","''")&amp;"'")&amp;", null, null, "&amp;if(G85="", "null","'"&amp;SUBSTITUTE(trim(G85),"'","''")&amp;"'")&amp;", null, null, null, "&amp;if(M85="","null",if(G85="","(select AudioId from AudioFiles where Filename='"&amp;F85&amp;".wav' and ExternalUrl='"&amp;SUBSTITUTE(trim(M85),"'","''")&amp;"' and IsDownloadedFromExternalUrl=0)","(select AudioId from AudioFiles where Filename='"&amp;G85&amp;".wav' and ExternalUrl='"&amp;SUBSTITUTE(trim(M85),"'","''")&amp;"' and IsDownloadedFromExternalUrl=0)"))&amp;", null, null, null, (select min(LanguageId) from Languages where LanguageName='"&amp;J85&amp;"' and IsValidMetadataLanguage=1), null, "&amp;if(K85="YES", 1,0)&amp;", getdate(), (select CreatedBy from Enterprises where EnterpriseId="&amp;EntId&amp;"), null, '34F4C88E-B410-461E-AD75-6C01536FDCD3', null, 0, null, null, null, null, "&amp;if(M85="","null",if(G85="","(select AudioId from AudioFiles where Filename='"&amp;F85&amp;".flac' and ExternalUrl='"&amp;SUBSTITUTE(trim(M85),"'","''")&amp;"' and IsDownloadedFromExternalUrl=0)","(select AudioId from AudioFiles where Filename='"&amp;G85&amp;".flac' and ExternalUrl='"&amp;SUBSTITUTE(trim(M85),"'","''")&amp;"' and IsDownloadedFromExternalUrl=0)"))&amp;", null, null, null, null, null, "&amp;if(not(ISBLANK(A85)),"(select PrimaryMusicStyleId from Releases where UPC="&amp;A85&amp;" and EnterpriseId="&amp;EntId&amp;")","(select PrimaryMusicStyleId from Releases where Catalog='"&amp;SUBSTITUTE(trim(B85),"'","''")&amp;"' and EnterpriseId="&amp;EntId&amp;")")&amp;", "&amp;if(not(ISBLANK(A85)),"(select SecondaryMusicStyleId from Releases where UPC="&amp;A85&amp;" and EnterpriseId="&amp;EntId&amp;")","(select SecondaryMusicStyleId from Releases where Catalog='"&amp;SUBSTITUTE(trim(B85),"'","''")&amp;"' and EnterpriseId="&amp;EntId&amp;")")&amp;", "&amp;IF(O85="","null",O85)&amp;", 0, null, (select id from internal_TrackTypes where description='"&amp;L85&amp;"'), null, null, null, null, (NEXT VALUE FOR [AssetIdSequence]), null, "&amp;TenantId&amp;", "&amp;EntId&amp;", "&amp;if(F85&lt;&gt;"",countif(F$5:F85,F85),countif(G$5:G85,G85))&amp;"); 
insert into Releases_Tracks values ( (select ReleaseId from Releases where "&amp;if(not(ISBLANK(A85)),"UPC="&amp;A85,"Catalog='"&amp;SUBSTITUTE(trim(B85),"'","''")&amp;"'")&amp;" and EnterpriseId="&amp;EntId&amp;"), (select max(TrackId) from Tracks where "&amp;if(trim(G85)="","ISRC='"&amp;F85&amp;"'","TrackVendorId='"&amp;SUBSTITUTE(trim(G85),"'","''")&amp;"'") &amp;" and EnterpriseId="&amp;EntId&amp;"), "&amp;E85&amp;", (NEXT VALUE FOR [AssetIdSequence]), null);
update Releases_Tracks set RevelatorExternalUsageTrackId=AssetId where TrackId=(select max(TrackId) from Tracks where "&amp;IF(F85="","TrackVendorId='"&amp;G85&amp;"'","ISRC='"&amp;F85&amp;"'")&amp;" and EnterpriseId="&amp;EntId&amp;");
Insert into TrackRecordingVersions values ((select max(TrackId) from Tracks where "&amp;IF(F85="","TrackVendorId='"&amp;G85&amp;"'","ISRC='"&amp;F85&amp;"'")&amp;" and EnterpriseId="&amp;EntId&amp;"),  "&amp;IF(F85="","null","'"&amp;F85&amp;"'")&amp;", 1, getdate());
Insert into TrackRecordingVersionsAudioFiles values ((select max(TrackRecordingVersionId) from TrackRecordingVersions where TrackId in (select max(TrackId) from Tracks where "&amp;IF(F85="","TrackVendorId='"&amp;G85&amp;"'","ISRC='"&amp;F85&amp;"'")&amp;" and EnterpriseId="&amp;EntId&amp;")), "&amp;if(M85="","null",if(G85="","(select AudioId from AudioFiles where Filename='"&amp;F85&amp;"."&amp;N85&amp;"' and ExternalUrl='"&amp;SUBSTITUTE(trim(M85),"'","''")&amp;"' and IsDownloadedFromExternalUrl=0)","(select AudioId from AudioFiles where Filename='"&amp;G85&amp;"."&amp;N85&amp;"' and ExternalUrl='"&amp;SUBSTITUTE(trim(M85),"'","''")&amp;"' and IsDownloadedFromExternalUrl=0)"))&amp;", "&amp;IFS(N85="","null",N85="wav","1",N85="flac","2")&amp;");
Insert into Track_TrackProperties values ((select max(TrackId) from Tracks where "&amp;IF(F85="","TrackVendorId='"&amp;G85&amp;"'","ISRC='"&amp;F85&amp;"'")&amp;" and EnterpriseId="&amp;EntId&amp;"),1);"</f>
        <v>Insert into Tracks VALUES(N'Respiração do Vento', 371631, (select LabelId from Releases where UPC=711709661521 and EnterpriseId=647322), 'BKTOK2300092', null, null, null, null, null, null, null, (select AudioId from AudioFiles where Filename='BKTOK2300092.wav' and ExternalUrl='https://www.dropbox.com/scl/fi/ugwyjru9seatvbdow3s7p/Respira-o-do-Vento-711709661521.flac?rlkey=xiooxmoihhrcualeilyehxdqy&amp;st=fys21xmb&amp;dl=1'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Filename='BKTOK2300092.flac' and ExternalUrl='https://www.dropbox.com/scl/fi/ugwyjru9seatvbdow3s7p/Respira-o-do-Vento-711709661521.flac?rlkey=xiooxmoihhrcualeilyehxdqy&amp;st=fys21xmb&amp;dl=1' and IsDownloadedFromExternalUrl=0), null, null, null, null, null, (select PrimaryMusicStyleId from Releases where UPC=711709661521 and EnterpriseId=647322), (select SecondaryMusicStyleId from Releases where UPC=711709661521 and EnterpriseId=647322), null, 0, null, (select id from internal_TrackTypes where description='Original'), null, null, null, null, (NEXT VALUE FOR [AssetIdSequence]), null, 645898, 647322, 1); 
insert into Releases_Tracks values ( (select ReleaseId from Releases where UPC=711709661521 and EnterpriseId=647322), (select max(TrackId) from Tracks where ISRC='BKTOK2300092' and EnterpriseId=647322), 1, (NEXT VALUE FOR [AssetIdSequence]), null);
update Releases_Tracks set RevelatorExternalUsageTrackId=AssetId where TrackId=(select max(TrackId) from Tracks where ISRC='BKTOK2300092' and EnterpriseId=647322);
Insert into TrackRecordingVersions values ((select max(TrackId) from Tracks where ISRC='BKTOK2300092' and EnterpriseId=647322),  'BKTOK2300092', 1, getdate());
Insert into TrackRecordingVersionsAudioFiles values ((select max(TrackRecordingVersionId) from TrackRecordingVersions where TrackId in (select max(TrackId) from Tracks where ISRC='BKTOK2300092' and EnterpriseId=647322)), (select AudioId from AudioFiles where Filename='BKTOK2300092.flac' and ExternalUrl='https://www.dropbox.com/scl/fi/ugwyjru9seatvbdow3s7p/Respira-o-do-Vento-711709661521.flac?rlkey=xiooxmoihhrcualeilyehxdqy&amp;st=fys21xmb&amp;dl=1' and IsDownloadedFromExternalUrl=0), 2);
Insert into Track_TrackProperties values ((select max(TrackId) from Tracks where ISRC='BKTOK2300092' and EnterpriseId=647322),1);</v>
      </c>
      <c r="U85" s="28" t="str">
        <f>VLOOKUP(F85,'6) Track_Artist(s)'!A:A,1,0)</f>
        <v>BKTOK2300092</v>
      </c>
    </row>
    <row r="86">
      <c r="A86" s="156">
        <v>7.17332976827E11</v>
      </c>
      <c r="B86" s="116"/>
      <c r="C86" s="143" t="str">
        <f t="array" ref="C86">ifs(and(isblank($A86),isblank($B86)),"", not(iserror(vlookup($A86&amp;$B86,'3) Release_Label'!$D:$D&amp;'3) Release_Label'!$E:$E,1,0))),vlookup($A86&amp;$B86,{'3) Release_Label'!$D:$D&amp;'3) Release_Label'!$E:$E,'3) Release_Label'!$F:$F},2,0), or(and(not(isblank($B86)),$B86=$B85,$A86&lt;&gt;$A85),and(not(isblank($A86)),$A86=$A85,$B86&lt;&gt;$B85)),"ID LISTS UNALIGNED",and($A86&lt;&gt;"",countif('3) Release_Label'!$D:$D,$A86)=0),"NO UPC MATCH in Release_Label",and($B86&lt;&gt;"",countif('3) Release_Label'!$E:$E,$B86)=0),"NO CATALOG ID MATCH in Release_Label",iserror(vlookup($A86&amp;$B86,'3) Release_Label'!$D:$D&amp;'3) Release_Label'!$E:$E,1,0)),"NO UPC-CATALOG ID pair MATCH in Release_Label" )</f>
        <v>Areia de Ferro</v>
      </c>
      <c r="D86" s="143" t="str">
        <f t="array" ref="D86">ifs(and(isblank($A86),isblank($B86)),"", not(iserror(vlookup($A86&amp;$B86,'3) Release_Label'!$D:$D&amp;'3) Release_Label'!$E:$E,1,0))),vlookup($A86&amp;$B86,{'3) Release_Label'!$D:$D&amp;'3) Release_Label'!$E:$E,'3) Release_Label'!$H:$H},2,0), or(and(not(isblank($B86)),$B86=$B85,$A86&lt;&gt;$A85),and(not(isblank($A86)),$A86=$A85,$B86&lt;&gt;$B85)),"ID LISTS UNALIGNED",and($A86&lt;&gt;"",countif('3) Release_Label'!$D:$D,$A86)=0),"NO UPC MATCH in Release_Label",and($B86&lt;&gt;"",countif('3) Release_Label'!$E:$E,$B86)=0),"NO CATALOG ID MATCH in Release_Label",iserror(vlookup($A86&amp;$B86,'3) Release_Label'!$D:$D&amp;'3) Release_Label'!$E:$E,1,0)),"NO UPC-CATALOG ID pair MATCH in Release_Label" )</f>
        <v/>
      </c>
      <c r="E86" s="157">
        <f t="shared" si="1"/>
        <v>1</v>
      </c>
      <c r="F86" s="8" t="s">
        <v>862</v>
      </c>
      <c r="G86" s="116"/>
      <c r="H86" s="158" t="s">
        <v>345</v>
      </c>
      <c r="J86" s="8" t="s">
        <v>180</v>
      </c>
      <c r="K86" s="159" t="s">
        <v>697</v>
      </c>
      <c r="L86" s="8" t="s">
        <v>698</v>
      </c>
      <c r="M86" s="90" t="s">
        <v>863</v>
      </c>
      <c r="N86" s="8" t="s">
        <v>700</v>
      </c>
      <c r="O86" s="20"/>
      <c r="P86" s="20"/>
      <c r="R86" s="44" t="str">
        <f t="shared" si="2"/>
        <v>insert into AudioFiles VALUES (NEWID(),'BKTOK2300093.flac', '.flac', getdate(), null, 0, null, 'https://www.dropbox.com/scl/fi/ubuly3igo2vc82tjsrxlq/Areia-de-Ferro-717332976827.flac?rlkey=an846bdh8hfem0bf7khxladvq&amp;st=7exnwwq6&amp;dl=1', 0, null, null, null, null)</v>
      </c>
      <c r="S86" s="44" t="str">
        <f>"Insert into Tracks VALUES(N'"&amp;SUBSTITUTE(trim(H86),"'","''")&amp;"', 371631, "&amp;if(not(ISBLANK(A86)),"(select LabelId from Releases where UPC="&amp;A86&amp;" and EnterpriseId="&amp;EntId&amp;")","(select LabelId from Releases where Catalog='"&amp;SUBSTITUTE(trim(B86),"'","''")&amp;"' and EnterpriseId="&amp;EntId&amp;")")&amp;", "&amp;if(F86="", "null", "'"&amp;F86&amp;"'")&amp;", "&amp;if(I86="", "null","N'"&amp;SUBSTITUTE(trim(I86),"'","''")&amp;"'")&amp;", null, null, "&amp;if(G86="", "null","'"&amp;SUBSTITUTE(trim(G86),"'","''")&amp;"'")&amp;", null, null, null, "&amp;if(M86="","null",if(G86="","(select AudioId from AudioFiles where Filename='"&amp;F86&amp;".wav' and ExternalUrl='"&amp;SUBSTITUTE(trim(M86),"'","''")&amp;"' and IsDownloadedFromExternalUrl=0)","(select AudioId from AudioFiles where Filename='"&amp;G86&amp;".wav' and ExternalUrl='"&amp;SUBSTITUTE(trim(M86),"'","''")&amp;"' and IsDownloadedFromExternalUrl=0)"))&amp;", null, null, null, (select min(LanguageId) from Languages where LanguageName='"&amp;J86&amp;"' and IsValidMetadataLanguage=1), null, "&amp;if(K86="YES", 1,0)&amp;", getdate(), (select CreatedBy from Enterprises where EnterpriseId="&amp;EntId&amp;"), null, '34F4C88E-B410-461E-AD75-6C01536FDCD3', null, 0, null, null, null, null, "&amp;if(M86="","null",if(G86="","(select AudioId from AudioFiles where Filename='"&amp;F86&amp;".flac' and ExternalUrl='"&amp;SUBSTITUTE(trim(M86),"'","''")&amp;"' and IsDownloadedFromExternalUrl=0)","(select AudioId from AudioFiles where Filename='"&amp;G86&amp;".flac' and ExternalUrl='"&amp;SUBSTITUTE(trim(M86),"'","''")&amp;"' and IsDownloadedFromExternalUrl=0)"))&amp;", null, null, null, null, null, "&amp;if(not(ISBLANK(A86)),"(select PrimaryMusicStyleId from Releases where UPC="&amp;A86&amp;" and EnterpriseId="&amp;EntId&amp;")","(select PrimaryMusicStyleId from Releases where Catalog='"&amp;SUBSTITUTE(trim(B86),"'","''")&amp;"' and EnterpriseId="&amp;EntId&amp;")")&amp;", "&amp;if(not(ISBLANK(A86)),"(select SecondaryMusicStyleId from Releases where UPC="&amp;A86&amp;" and EnterpriseId="&amp;EntId&amp;")","(select SecondaryMusicStyleId from Releases where Catalog='"&amp;SUBSTITUTE(trim(B86),"'","''")&amp;"' and EnterpriseId="&amp;EntId&amp;")")&amp;", "&amp;IF(O86="","null",O86)&amp;", 0, null, (select id from internal_TrackTypes where description='"&amp;L86&amp;"'), null, null, null, null, (NEXT VALUE FOR [AssetIdSequence]), null, "&amp;TenantId&amp;", "&amp;EntId&amp;", "&amp;if(F86&lt;&gt;"",countif(F$5:F86,F86),countif(G$5:G86,G86))&amp;"); 
insert into Releases_Tracks values ( (select ReleaseId from Releases where "&amp;if(not(ISBLANK(A86)),"UPC="&amp;A86,"Catalog='"&amp;SUBSTITUTE(trim(B86),"'","''")&amp;"'")&amp;" and EnterpriseId="&amp;EntId&amp;"), (select max(TrackId) from Tracks where "&amp;if(trim(G86)="","ISRC='"&amp;F86&amp;"'","TrackVendorId='"&amp;SUBSTITUTE(trim(G86),"'","''")&amp;"'") &amp;" and EnterpriseId="&amp;EntId&amp;"), "&amp;E86&amp;", (NEXT VALUE FOR [AssetIdSequence]), null);
update Releases_Tracks set RevelatorExternalUsageTrackId=AssetId where TrackId=(select max(TrackId) from Tracks where "&amp;IF(F86="","TrackVendorId='"&amp;G86&amp;"'","ISRC='"&amp;F86&amp;"'")&amp;" and EnterpriseId="&amp;EntId&amp;");
Insert into TrackRecordingVersions values ((select max(TrackId) from Tracks where "&amp;IF(F86="","TrackVendorId='"&amp;G86&amp;"'","ISRC='"&amp;F86&amp;"'")&amp;" and EnterpriseId="&amp;EntId&amp;"),  "&amp;IF(F86="","null","'"&amp;F86&amp;"'")&amp;", 1, getdate());
Insert into TrackRecordingVersionsAudioFiles values ((select max(TrackRecordingVersionId) from TrackRecordingVersions where TrackId in (select max(TrackId) from Tracks where "&amp;IF(F86="","TrackVendorId='"&amp;G86&amp;"'","ISRC='"&amp;F86&amp;"'")&amp;" and EnterpriseId="&amp;EntId&amp;")), "&amp;if(M86="","null",if(G86="","(select AudioId from AudioFiles where Filename='"&amp;F86&amp;"."&amp;N86&amp;"' and ExternalUrl='"&amp;SUBSTITUTE(trim(M86),"'","''")&amp;"' and IsDownloadedFromExternalUrl=0)","(select AudioId from AudioFiles where Filename='"&amp;G86&amp;"."&amp;N86&amp;"' and ExternalUrl='"&amp;SUBSTITUTE(trim(M86),"'","''")&amp;"' and IsDownloadedFromExternalUrl=0)"))&amp;", "&amp;IFS(N86="","null",N86="wav","1",N86="flac","2")&amp;");
Insert into Track_TrackProperties values ((select max(TrackId) from Tracks where "&amp;IF(F86="","TrackVendorId='"&amp;G86&amp;"'","ISRC='"&amp;F86&amp;"'")&amp;" and EnterpriseId="&amp;EntId&amp;"),1);"</f>
        <v>Insert into Tracks VALUES(N'Areia de Ferro', 371631, (select LabelId from Releases where UPC=717332976827 and EnterpriseId=647322), 'BKTOK2300093', null, null, null, null, null, null, null, (select AudioId from AudioFiles where Filename='BKTOK2300093.wav' and ExternalUrl='https://www.dropbox.com/scl/fi/ubuly3igo2vc82tjsrxlq/Areia-de-Ferro-717332976827.flac?rlkey=an846bdh8hfem0bf7khxladvq&amp;st=7exnwwq6&amp;dl=1'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Filename='BKTOK2300093.flac' and ExternalUrl='https://www.dropbox.com/scl/fi/ubuly3igo2vc82tjsrxlq/Areia-de-Ferro-717332976827.flac?rlkey=an846bdh8hfem0bf7khxladvq&amp;st=7exnwwq6&amp;dl=1' and IsDownloadedFromExternalUrl=0), null, null, null, null, null, (select PrimaryMusicStyleId from Releases where UPC=717332976827 and EnterpriseId=647322), (select SecondaryMusicStyleId from Releases where UPC=717332976827 and EnterpriseId=647322), null, 0, null, (select id from internal_TrackTypes where description='Original'), null, null, null, null, (NEXT VALUE FOR [AssetIdSequence]), null, 645898, 647322, 1); 
insert into Releases_Tracks values ( (select ReleaseId from Releases where UPC=717332976827 and EnterpriseId=647322), (select max(TrackId) from Tracks where ISRC='BKTOK2300093' and EnterpriseId=647322), 1, (NEXT VALUE FOR [AssetIdSequence]), null);
update Releases_Tracks set RevelatorExternalUsageTrackId=AssetId where TrackId=(select max(TrackId) from Tracks where ISRC='BKTOK2300093' and EnterpriseId=647322);
Insert into TrackRecordingVersions values ((select max(TrackId) from Tracks where ISRC='BKTOK2300093' and EnterpriseId=647322),  'BKTOK2300093', 1, getdate());
Insert into TrackRecordingVersionsAudioFiles values ((select max(TrackRecordingVersionId) from TrackRecordingVersions where TrackId in (select max(TrackId) from Tracks where ISRC='BKTOK2300093' and EnterpriseId=647322)), (select AudioId from AudioFiles where Filename='BKTOK2300093.flac' and ExternalUrl='https://www.dropbox.com/scl/fi/ubuly3igo2vc82tjsrxlq/Areia-de-Ferro-717332976827.flac?rlkey=an846bdh8hfem0bf7khxladvq&amp;st=7exnwwq6&amp;dl=1' and IsDownloadedFromExternalUrl=0), 2);
Insert into Track_TrackProperties values ((select max(TrackId) from Tracks where ISRC='BKTOK2300093' and EnterpriseId=647322),1);</v>
      </c>
      <c r="U86" s="28" t="str">
        <f>VLOOKUP(F86,'6) Track_Artist(s)'!A:A,1,0)</f>
        <v>BKTOK2300093</v>
      </c>
    </row>
    <row r="87">
      <c r="A87" s="156">
        <v>7.17332908132E11</v>
      </c>
      <c r="B87" s="116"/>
      <c r="C87" s="143" t="str">
        <f t="array" ref="C87">ifs(and(isblank($A87),isblank($B87)),"", not(iserror(vlookup($A87&amp;$B87,'3) Release_Label'!$D:$D&amp;'3) Release_Label'!$E:$E,1,0))),vlookup($A87&amp;$B87,{'3) Release_Label'!$D:$D&amp;'3) Release_Label'!$E:$E,'3) Release_Label'!$F:$F},2,0), or(and(not(isblank($B87)),$B87=$B86,$A87&lt;&gt;$A86),and(not(isblank($A87)),$A87=$A86,$B87&lt;&gt;$B86)),"ID LISTS UNALIGNED",and($A87&lt;&gt;"",countif('3) Release_Label'!$D:$D,$A87)=0),"NO UPC MATCH in Release_Label",and($B87&lt;&gt;"",countif('3) Release_Label'!$E:$E,$B87)=0),"NO CATALOG ID MATCH in Release_Label",iserror(vlookup($A87&amp;$B87,'3) Release_Label'!$D:$D&amp;'3) Release_Label'!$E:$E,1,0)),"NO UPC-CATALOG ID pair MATCH in Release_Label" )</f>
        <v>Cobra Kai</v>
      </c>
      <c r="D87" s="143" t="str">
        <f t="array" ref="D87">ifs(and(isblank($A87),isblank($B87)),"", not(iserror(vlookup($A87&amp;$B87,'3) Release_Label'!$D:$D&amp;'3) Release_Label'!$E:$E,1,0))),vlookup($A87&amp;$B87,{'3) Release_Label'!$D:$D&amp;'3) Release_Label'!$E:$E,'3) Release_Label'!$H:$H},2,0), or(and(not(isblank($B87)),$B87=$B86,$A87&lt;&gt;$A86),and(not(isblank($A87)),$A87=$A86,$B87&lt;&gt;$B86)),"ID LISTS UNALIGNED",and($A87&lt;&gt;"",countif('3) Release_Label'!$D:$D,$A87)=0),"NO UPC MATCH in Release_Label",and($B87&lt;&gt;"",countif('3) Release_Label'!$E:$E,$B87)=0),"NO CATALOG ID MATCH in Release_Label",iserror(vlookup($A87&amp;$B87,'3) Release_Label'!$D:$D&amp;'3) Release_Label'!$E:$E,1,0)),"NO UPC-CATALOG ID pair MATCH in Release_Label" )</f>
        <v/>
      </c>
      <c r="E87" s="157">
        <f t="shared" si="1"/>
        <v>1</v>
      </c>
      <c r="F87" s="8" t="s">
        <v>864</v>
      </c>
      <c r="G87" s="116"/>
      <c r="H87" s="158" t="s">
        <v>347</v>
      </c>
      <c r="J87" s="8" t="s">
        <v>180</v>
      </c>
      <c r="K87" s="159" t="s">
        <v>697</v>
      </c>
      <c r="L87" s="8" t="s">
        <v>698</v>
      </c>
      <c r="M87" s="90" t="s">
        <v>865</v>
      </c>
      <c r="N87" s="8" t="s">
        <v>700</v>
      </c>
      <c r="O87" s="20"/>
      <c r="P87" s="20"/>
      <c r="R87" s="44" t="str">
        <f t="shared" si="2"/>
        <v>insert into AudioFiles VALUES (NEWID(),'BKTOK2300094.flac', '.flac', getdate(), null, 0, null, 'https://www.dropbox.com/scl/fi/uqf1khsss4b9fmi1hymta/Cobra-Kai-717332908132.flac?rlkey=o33b0f3apetcd70a7wmdzl4gt&amp;st=t1o6hmnd&amp;dl=1', 0, null, null, null, null)</v>
      </c>
      <c r="S87" s="44" t="str">
        <f>"Insert into Tracks VALUES(N'"&amp;SUBSTITUTE(trim(H87),"'","''")&amp;"', 371631, "&amp;if(not(ISBLANK(A87)),"(select LabelId from Releases where UPC="&amp;A87&amp;" and EnterpriseId="&amp;EntId&amp;")","(select LabelId from Releases where Catalog='"&amp;SUBSTITUTE(trim(B87),"'","''")&amp;"' and EnterpriseId="&amp;EntId&amp;")")&amp;", "&amp;if(F87="", "null", "'"&amp;F87&amp;"'")&amp;", "&amp;if(I87="", "null","N'"&amp;SUBSTITUTE(trim(I87),"'","''")&amp;"'")&amp;", null, null, "&amp;if(G87="", "null","'"&amp;SUBSTITUTE(trim(G87),"'","''")&amp;"'")&amp;", null, null, null, "&amp;if(M87="","null",if(G87="","(select AudioId from AudioFiles where Filename='"&amp;F87&amp;".wav' and ExternalUrl='"&amp;SUBSTITUTE(trim(M87),"'","''")&amp;"' and IsDownloadedFromExternalUrl=0)","(select AudioId from AudioFiles where Filename='"&amp;G87&amp;".wav' and ExternalUrl='"&amp;SUBSTITUTE(trim(M87),"'","''")&amp;"' and IsDownloadedFromExternalUrl=0)"))&amp;", null, null, null, (select min(LanguageId) from Languages where LanguageName='"&amp;J87&amp;"' and IsValidMetadataLanguage=1), null, "&amp;if(K87="YES", 1,0)&amp;", getdate(), (select CreatedBy from Enterprises where EnterpriseId="&amp;EntId&amp;"), null, '34F4C88E-B410-461E-AD75-6C01536FDCD3', null, 0, null, null, null, null, "&amp;if(M87="","null",if(G87="","(select AudioId from AudioFiles where Filename='"&amp;F87&amp;".flac' and ExternalUrl='"&amp;SUBSTITUTE(trim(M87),"'","''")&amp;"' and IsDownloadedFromExternalUrl=0)","(select AudioId from AudioFiles where Filename='"&amp;G87&amp;".flac' and ExternalUrl='"&amp;SUBSTITUTE(trim(M87),"'","''")&amp;"' and IsDownloadedFromExternalUrl=0)"))&amp;", null, null, null, null, null, "&amp;if(not(ISBLANK(A87)),"(select PrimaryMusicStyleId from Releases where UPC="&amp;A87&amp;" and EnterpriseId="&amp;EntId&amp;")","(select PrimaryMusicStyleId from Releases where Catalog='"&amp;SUBSTITUTE(trim(B87),"'","''")&amp;"' and EnterpriseId="&amp;EntId&amp;")")&amp;", "&amp;if(not(ISBLANK(A87)),"(select SecondaryMusicStyleId from Releases where UPC="&amp;A87&amp;" and EnterpriseId="&amp;EntId&amp;")","(select SecondaryMusicStyleId from Releases where Catalog='"&amp;SUBSTITUTE(trim(B87),"'","''")&amp;"' and EnterpriseId="&amp;EntId&amp;")")&amp;", "&amp;IF(O87="","null",O87)&amp;", 0, null, (select id from internal_TrackTypes where description='"&amp;L87&amp;"'), null, null, null, null, (NEXT VALUE FOR [AssetIdSequence]), null, "&amp;TenantId&amp;", "&amp;EntId&amp;", "&amp;if(F87&lt;&gt;"",countif(F$5:F87,F87),countif(G$5:G87,G87))&amp;"); 
insert into Releases_Tracks values ( (select ReleaseId from Releases where "&amp;if(not(ISBLANK(A87)),"UPC="&amp;A87,"Catalog='"&amp;SUBSTITUTE(trim(B87),"'","''")&amp;"'")&amp;" and EnterpriseId="&amp;EntId&amp;"), (select max(TrackId) from Tracks where "&amp;if(trim(G87)="","ISRC='"&amp;F87&amp;"'","TrackVendorId='"&amp;SUBSTITUTE(trim(G87),"'","''")&amp;"'") &amp;" and EnterpriseId="&amp;EntId&amp;"), "&amp;E87&amp;", (NEXT VALUE FOR [AssetIdSequence]), null);
update Releases_Tracks set RevelatorExternalUsageTrackId=AssetId where TrackId=(select max(TrackId) from Tracks where "&amp;IF(F87="","TrackVendorId='"&amp;G87&amp;"'","ISRC='"&amp;F87&amp;"'")&amp;" and EnterpriseId="&amp;EntId&amp;");
Insert into TrackRecordingVersions values ((select max(TrackId) from Tracks where "&amp;IF(F87="","TrackVendorId='"&amp;G87&amp;"'","ISRC='"&amp;F87&amp;"'")&amp;" and EnterpriseId="&amp;EntId&amp;"),  "&amp;IF(F87="","null","'"&amp;F87&amp;"'")&amp;", 1, getdate());
Insert into TrackRecordingVersionsAudioFiles values ((select max(TrackRecordingVersionId) from TrackRecordingVersions where TrackId in (select max(TrackId) from Tracks where "&amp;IF(F87="","TrackVendorId='"&amp;G87&amp;"'","ISRC='"&amp;F87&amp;"'")&amp;" and EnterpriseId="&amp;EntId&amp;")), "&amp;if(M87="","null",if(G87="","(select AudioId from AudioFiles where Filename='"&amp;F87&amp;"."&amp;N87&amp;"' and ExternalUrl='"&amp;SUBSTITUTE(trim(M87),"'","''")&amp;"' and IsDownloadedFromExternalUrl=0)","(select AudioId from AudioFiles where Filename='"&amp;G87&amp;"."&amp;N87&amp;"' and ExternalUrl='"&amp;SUBSTITUTE(trim(M87),"'","''")&amp;"' and IsDownloadedFromExternalUrl=0)"))&amp;", "&amp;IFS(N87="","null",N87="wav","1",N87="flac","2")&amp;");
Insert into Track_TrackProperties values ((select max(TrackId) from Tracks where "&amp;IF(F87="","TrackVendorId='"&amp;G87&amp;"'","ISRC='"&amp;F87&amp;"'")&amp;" and EnterpriseId="&amp;EntId&amp;"),1);"</f>
        <v>Insert into Tracks VALUES(N'Cobra Kai', 371631, (select LabelId from Releases where UPC=717332908132 and EnterpriseId=647322), 'BKTOK2300094', null, null, null, null, null, null, null, (select AudioId from AudioFiles where Filename='BKTOK2300094.wav' and ExternalUrl='https://www.dropbox.com/scl/fi/uqf1khsss4b9fmi1hymta/Cobra-Kai-717332908132.flac?rlkey=o33b0f3apetcd70a7wmdzl4gt&amp;st=t1o6hmnd&amp;dl=1'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Filename='BKTOK2300094.flac' and ExternalUrl='https://www.dropbox.com/scl/fi/uqf1khsss4b9fmi1hymta/Cobra-Kai-717332908132.flac?rlkey=o33b0f3apetcd70a7wmdzl4gt&amp;st=t1o6hmnd&amp;dl=1' and IsDownloadedFromExternalUrl=0), null, null, null, null, null, (select PrimaryMusicStyleId from Releases where UPC=717332908132 and EnterpriseId=647322), (select SecondaryMusicStyleId from Releases where UPC=717332908132 and EnterpriseId=647322), null, 0, null, (select id from internal_TrackTypes where description='Original'), null, null, null, null, (NEXT VALUE FOR [AssetIdSequence]), null, 645898, 647322, 1); 
insert into Releases_Tracks values ( (select ReleaseId from Releases where UPC=717332908132 and EnterpriseId=647322), (select max(TrackId) from Tracks where ISRC='BKTOK2300094' and EnterpriseId=647322), 1, (NEXT VALUE FOR [AssetIdSequence]), null);
update Releases_Tracks set RevelatorExternalUsageTrackId=AssetId where TrackId=(select max(TrackId) from Tracks where ISRC='BKTOK2300094' and EnterpriseId=647322);
Insert into TrackRecordingVersions values ((select max(TrackId) from Tracks where ISRC='BKTOK2300094' and EnterpriseId=647322),  'BKTOK2300094', 1, getdate());
Insert into TrackRecordingVersionsAudioFiles values ((select max(TrackRecordingVersionId) from TrackRecordingVersions where TrackId in (select max(TrackId) from Tracks where ISRC='BKTOK2300094' and EnterpriseId=647322)), (select AudioId from AudioFiles where Filename='BKTOK2300094.flac' and ExternalUrl='https://www.dropbox.com/scl/fi/uqf1khsss4b9fmi1hymta/Cobra-Kai-717332908132.flac?rlkey=o33b0f3apetcd70a7wmdzl4gt&amp;st=t1o6hmnd&amp;dl=1' and IsDownloadedFromExternalUrl=0), 2);
Insert into Track_TrackProperties values ((select max(TrackId) from Tracks where ISRC='BKTOK2300094' and EnterpriseId=647322),1);</v>
      </c>
      <c r="U87" s="28" t="str">
        <f>VLOOKUP(F87,'6) Track_Artist(s)'!A:A,1,0)</f>
        <v>BKTOK2300094</v>
      </c>
    </row>
    <row r="88">
      <c r="A88" s="156">
        <v>7.17332908026E11</v>
      </c>
      <c r="B88" s="116"/>
      <c r="C88" s="143" t="str">
        <f t="array" ref="C88">ifs(and(isblank($A88),isblank($B88)),"", not(iserror(vlookup($A88&amp;$B88,'3) Release_Label'!$D:$D&amp;'3) Release_Label'!$E:$E,1,0))),vlookup($A88&amp;$B88,{'3) Release_Label'!$D:$D&amp;'3) Release_Label'!$E:$E,'3) Release_Label'!$F:$F},2,0), or(and(not(isblank($B88)),$B88=$B87,$A88&lt;&gt;$A87),and(not(isblank($A88)),$A88=$A87,$B88&lt;&gt;$B87)),"ID LISTS UNALIGNED",and($A88&lt;&gt;"",countif('3) Release_Label'!$D:$D,$A88)=0),"NO UPC MATCH in Release_Label",and($B88&lt;&gt;"",countif('3) Release_Label'!$E:$E,$B88)=0),"NO CATALOG ID MATCH in Release_Label",iserror(vlookup($A88&amp;$B88,'3) Release_Label'!$D:$D&amp;'3) Release_Label'!$E:$E,1,0)),"NO UPC-CATALOG ID pair MATCH in Release_Label" )</f>
        <v>Nosso Amor</v>
      </c>
      <c r="D88" s="143" t="str">
        <f t="array" ref="D88">ifs(and(isblank($A88),isblank($B88)),"", not(iserror(vlookup($A88&amp;$B88,'3) Release_Label'!$D:$D&amp;'3) Release_Label'!$E:$E,1,0))),vlookup($A88&amp;$B88,{'3) Release_Label'!$D:$D&amp;'3) Release_Label'!$E:$E,'3) Release_Label'!$H:$H},2,0), or(and(not(isblank($B88)),$B88=$B87,$A88&lt;&gt;$A87),and(not(isblank($A88)),$A88=$A87,$B88&lt;&gt;$B87)),"ID LISTS UNALIGNED",and($A88&lt;&gt;"",countif('3) Release_Label'!$D:$D,$A88)=0),"NO UPC MATCH in Release_Label",and($B88&lt;&gt;"",countif('3) Release_Label'!$E:$E,$B88)=0),"NO CATALOG ID MATCH in Release_Label",iserror(vlookup($A88&amp;$B88,'3) Release_Label'!$D:$D&amp;'3) Release_Label'!$E:$E,1,0)),"NO UPC-CATALOG ID pair MATCH in Release_Label" )</f>
        <v/>
      </c>
      <c r="E88" s="157">
        <f t="shared" si="1"/>
        <v>1</v>
      </c>
      <c r="F88" s="8" t="s">
        <v>866</v>
      </c>
      <c r="G88" s="116"/>
      <c r="H88" s="158" t="s">
        <v>349</v>
      </c>
      <c r="J88" s="8" t="s">
        <v>180</v>
      </c>
      <c r="K88" s="159" t="s">
        <v>697</v>
      </c>
      <c r="L88" s="8" t="s">
        <v>698</v>
      </c>
      <c r="M88" s="90" t="s">
        <v>867</v>
      </c>
      <c r="N88" s="8" t="s">
        <v>700</v>
      </c>
      <c r="O88" s="20"/>
      <c r="P88" s="20"/>
      <c r="R88" s="44" t="str">
        <f t="shared" si="2"/>
        <v>insert into AudioFiles VALUES (NEWID(),'BKTOK2300095.flac', '.flac', getdate(), null, 0, null, 'https://www.dropbox.com/scl/fi/4drkjhd4sktitsxr6ozir/Nosso-Amor-717332908026.flac?rlkey=hme5f2o2ikcmmznibraqae7dr&amp;st=64u0vilj&amp;dl=1', 0, null, null, null, null)</v>
      </c>
      <c r="S88" s="44" t="str">
        <f>"Insert into Tracks VALUES(N'"&amp;SUBSTITUTE(trim(H88),"'","''")&amp;"', 371631, "&amp;if(not(ISBLANK(A88)),"(select LabelId from Releases where UPC="&amp;A88&amp;" and EnterpriseId="&amp;EntId&amp;")","(select LabelId from Releases where Catalog='"&amp;SUBSTITUTE(trim(B88),"'","''")&amp;"' and EnterpriseId="&amp;EntId&amp;")")&amp;", "&amp;if(F88="", "null", "'"&amp;F88&amp;"'")&amp;", "&amp;if(I88="", "null","N'"&amp;SUBSTITUTE(trim(I88),"'","''")&amp;"'")&amp;", null, null, "&amp;if(G88="", "null","'"&amp;SUBSTITUTE(trim(G88),"'","''")&amp;"'")&amp;", null, null, null, "&amp;if(M88="","null",if(G88="","(select AudioId from AudioFiles where Filename='"&amp;F88&amp;".wav' and ExternalUrl='"&amp;SUBSTITUTE(trim(M88),"'","''")&amp;"' and IsDownloadedFromExternalUrl=0)","(select AudioId from AudioFiles where Filename='"&amp;G88&amp;".wav' and ExternalUrl='"&amp;SUBSTITUTE(trim(M88),"'","''")&amp;"' and IsDownloadedFromExternalUrl=0)"))&amp;", null, null, null, (select min(LanguageId) from Languages where LanguageName='"&amp;J88&amp;"' and IsValidMetadataLanguage=1), null, "&amp;if(K88="YES", 1,0)&amp;", getdate(), (select CreatedBy from Enterprises where EnterpriseId="&amp;EntId&amp;"), null, '34F4C88E-B410-461E-AD75-6C01536FDCD3', null, 0, null, null, null, null, "&amp;if(M88="","null",if(G88="","(select AudioId from AudioFiles where Filename='"&amp;F88&amp;".flac' and ExternalUrl='"&amp;SUBSTITUTE(trim(M88),"'","''")&amp;"' and IsDownloadedFromExternalUrl=0)","(select AudioId from AudioFiles where Filename='"&amp;G88&amp;".flac' and ExternalUrl='"&amp;SUBSTITUTE(trim(M88),"'","''")&amp;"' and IsDownloadedFromExternalUrl=0)"))&amp;", null, null, null, null, null, "&amp;if(not(ISBLANK(A88)),"(select PrimaryMusicStyleId from Releases where UPC="&amp;A88&amp;" and EnterpriseId="&amp;EntId&amp;")","(select PrimaryMusicStyleId from Releases where Catalog='"&amp;SUBSTITUTE(trim(B88),"'","''")&amp;"' and EnterpriseId="&amp;EntId&amp;")")&amp;", "&amp;if(not(ISBLANK(A88)),"(select SecondaryMusicStyleId from Releases where UPC="&amp;A88&amp;" and EnterpriseId="&amp;EntId&amp;")","(select SecondaryMusicStyleId from Releases where Catalog='"&amp;SUBSTITUTE(trim(B88),"'","''")&amp;"' and EnterpriseId="&amp;EntId&amp;")")&amp;", "&amp;IF(O88="","null",O88)&amp;", 0, null, (select id from internal_TrackTypes where description='"&amp;L88&amp;"'), null, null, null, null, (NEXT VALUE FOR [AssetIdSequence]), null, "&amp;TenantId&amp;", "&amp;EntId&amp;", "&amp;if(F88&lt;&gt;"",countif(F$5:F88,F88),countif(G$5:G88,G88))&amp;"); 
insert into Releases_Tracks values ( (select ReleaseId from Releases where "&amp;if(not(ISBLANK(A88)),"UPC="&amp;A88,"Catalog='"&amp;SUBSTITUTE(trim(B88),"'","''")&amp;"'")&amp;" and EnterpriseId="&amp;EntId&amp;"), (select max(TrackId) from Tracks where "&amp;if(trim(G88)="","ISRC='"&amp;F88&amp;"'","TrackVendorId='"&amp;SUBSTITUTE(trim(G88),"'","''")&amp;"'") &amp;" and EnterpriseId="&amp;EntId&amp;"), "&amp;E88&amp;", (NEXT VALUE FOR [AssetIdSequence]), null);
update Releases_Tracks set RevelatorExternalUsageTrackId=AssetId where TrackId=(select max(TrackId) from Tracks where "&amp;IF(F88="","TrackVendorId='"&amp;G88&amp;"'","ISRC='"&amp;F88&amp;"'")&amp;" and EnterpriseId="&amp;EntId&amp;");
Insert into TrackRecordingVersions values ((select max(TrackId) from Tracks where "&amp;IF(F88="","TrackVendorId='"&amp;G88&amp;"'","ISRC='"&amp;F88&amp;"'")&amp;" and EnterpriseId="&amp;EntId&amp;"),  "&amp;IF(F88="","null","'"&amp;F88&amp;"'")&amp;", 1, getdate());
Insert into TrackRecordingVersionsAudioFiles values ((select max(TrackRecordingVersionId) from TrackRecordingVersions where TrackId in (select max(TrackId) from Tracks where "&amp;IF(F88="","TrackVendorId='"&amp;G88&amp;"'","ISRC='"&amp;F88&amp;"'")&amp;" and EnterpriseId="&amp;EntId&amp;")), "&amp;if(M88="","null",if(G88="","(select AudioId from AudioFiles where Filename='"&amp;F88&amp;"."&amp;N88&amp;"' and ExternalUrl='"&amp;SUBSTITUTE(trim(M88),"'","''")&amp;"' and IsDownloadedFromExternalUrl=0)","(select AudioId from AudioFiles where Filename='"&amp;G88&amp;"."&amp;N88&amp;"' and ExternalUrl='"&amp;SUBSTITUTE(trim(M88),"'","''")&amp;"' and IsDownloadedFromExternalUrl=0)"))&amp;", "&amp;IFS(N88="","null",N88="wav","1",N88="flac","2")&amp;");
Insert into Track_TrackProperties values ((select max(TrackId) from Tracks where "&amp;IF(F88="","TrackVendorId='"&amp;G88&amp;"'","ISRC='"&amp;F88&amp;"'")&amp;" and EnterpriseId="&amp;EntId&amp;"),1);"</f>
        <v>Insert into Tracks VALUES(N'Nosso Amor', 371631, (select LabelId from Releases where UPC=717332908026 and EnterpriseId=647322), 'BKTOK2300095', null, null, null, null, null, null, null, (select AudioId from AudioFiles where Filename='BKTOK2300095.wav' and ExternalUrl='https://www.dropbox.com/scl/fi/4drkjhd4sktitsxr6ozir/Nosso-Amor-717332908026.flac?rlkey=hme5f2o2ikcmmznibraqae7dr&amp;st=64u0vilj&amp;dl=1'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Filename='BKTOK2300095.flac' and ExternalUrl='https://www.dropbox.com/scl/fi/4drkjhd4sktitsxr6ozir/Nosso-Amor-717332908026.flac?rlkey=hme5f2o2ikcmmznibraqae7dr&amp;st=64u0vilj&amp;dl=1' and IsDownloadedFromExternalUrl=0), null, null, null, null, null, (select PrimaryMusicStyleId from Releases where UPC=717332908026 and EnterpriseId=647322), (select SecondaryMusicStyleId from Releases where UPC=717332908026 and EnterpriseId=647322), null, 0, null, (select id from internal_TrackTypes where description='Original'), null, null, null, null, (NEXT VALUE FOR [AssetIdSequence]), null, 645898, 647322, 1); 
insert into Releases_Tracks values ( (select ReleaseId from Releases where UPC=717332908026 and EnterpriseId=647322), (select max(TrackId) from Tracks where ISRC='BKTOK2300095' and EnterpriseId=647322), 1, (NEXT VALUE FOR [AssetIdSequence]), null);
update Releases_Tracks set RevelatorExternalUsageTrackId=AssetId where TrackId=(select max(TrackId) from Tracks where ISRC='BKTOK2300095' and EnterpriseId=647322);
Insert into TrackRecordingVersions values ((select max(TrackId) from Tracks where ISRC='BKTOK2300095' and EnterpriseId=647322),  'BKTOK2300095', 1, getdate());
Insert into TrackRecordingVersionsAudioFiles values ((select max(TrackRecordingVersionId) from TrackRecordingVersions where TrackId in (select max(TrackId) from Tracks where ISRC='BKTOK2300095' and EnterpriseId=647322)), (select AudioId from AudioFiles where Filename='BKTOK2300095.flac' and ExternalUrl='https://www.dropbox.com/scl/fi/4drkjhd4sktitsxr6ozir/Nosso-Amor-717332908026.flac?rlkey=hme5f2o2ikcmmznibraqae7dr&amp;st=64u0vilj&amp;dl=1' and IsDownloadedFromExternalUrl=0), 2);
Insert into Track_TrackProperties values ((select max(TrackId) from Tracks where ISRC='BKTOK2300095' and EnterpriseId=647322),1);</v>
      </c>
      <c r="U88" s="28" t="str">
        <f>VLOOKUP(F88,'6) Track_Artist(s)'!A:A,1,0)</f>
        <v>BKTOK2300095</v>
      </c>
    </row>
    <row r="89">
      <c r="A89" s="156">
        <v>7.17332907975E11</v>
      </c>
      <c r="B89" s="116"/>
      <c r="C89" s="143" t="str">
        <f t="array" ref="C89">ifs(and(isblank($A89),isblank($B89)),"", not(iserror(vlookup($A89&amp;$B89,'3) Release_Label'!$D:$D&amp;'3) Release_Label'!$E:$E,1,0))),vlookup($A89&amp;$B89,{'3) Release_Label'!$D:$D&amp;'3) Release_Label'!$E:$E,'3) Release_Label'!$F:$F},2,0), or(and(not(isblank($B89)),$B89=$B88,$A89&lt;&gt;$A88),and(not(isblank($A89)),$A89=$A88,$B89&lt;&gt;$B88)),"ID LISTS UNALIGNED",and($A89&lt;&gt;"",countif('3) Release_Label'!$D:$D,$A89)=0),"NO UPC MATCH in Release_Label",and($B89&lt;&gt;"",countif('3) Release_Label'!$E:$E,$B89)=0),"NO CATALOG ID MATCH in Release_Label",iserror(vlookup($A89&amp;$B89,'3) Release_Label'!$D:$D&amp;'3) Release_Label'!$E:$E,1,0)),"NO UPC-CATALOG ID pair MATCH in Release_Label" )</f>
        <v>Animes Hype 2</v>
      </c>
      <c r="D89" s="143" t="str">
        <f t="array" ref="D89">ifs(and(isblank($A89),isblank($B89)),"", not(iserror(vlookup($A89&amp;$B89,'3) Release_Label'!$D:$D&amp;'3) Release_Label'!$E:$E,1,0))),vlookup($A89&amp;$B89,{'3) Release_Label'!$D:$D&amp;'3) Release_Label'!$E:$E,'3) Release_Label'!$H:$H},2,0), or(and(not(isblank($B89)),$B89=$B88,$A89&lt;&gt;$A88),and(not(isblank($A89)),$A89=$A88,$B89&lt;&gt;$B88)),"ID LISTS UNALIGNED",and($A89&lt;&gt;"",countif('3) Release_Label'!$D:$D,$A89)=0),"NO UPC MATCH in Release_Label",and($B89&lt;&gt;"",countif('3) Release_Label'!$E:$E,$B89)=0),"NO CATALOG ID MATCH in Release_Label",iserror(vlookup($A89&amp;$B89,'3) Release_Label'!$D:$D&amp;'3) Release_Label'!$E:$E,1,0)),"NO UPC-CATALOG ID pair MATCH in Release_Label" )</f>
        <v/>
      </c>
      <c r="E89" s="157">
        <f t="shared" si="1"/>
        <v>1</v>
      </c>
      <c r="F89" s="8" t="s">
        <v>868</v>
      </c>
      <c r="G89" s="116"/>
      <c r="H89" s="158" t="s">
        <v>351</v>
      </c>
      <c r="J89" s="8" t="s">
        <v>180</v>
      </c>
      <c r="K89" s="159" t="s">
        <v>697</v>
      </c>
      <c r="L89" s="8" t="s">
        <v>698</v>
      </c>
      <c r="M89" s="90" t="s">
        <v>869</v>
      </c>
      <c r="N89" s="8" t="s">
        <v>700</v>
      </c>
      <c r="O89" s="20"/>
      <c r="P89" s="20"/>
      <c r="R89" s="44" t="str">
        <f t="shared" si="2"/>
        <v>insert into AudioFiles VALUES (NEWID(),'BKTOK2300096.flac', '.flac', getdate(), null, 0, null, 'https://www.dropbox.com/scl/fi/qyuykuvy802cpkqqm80ux/Animes-Hype-2-717332907975.flac?rlkey=0m1tmq3cemhauhzzfyrlbf08a&amp;st=dt9th6dk&amp;dl=1', 0, null, null, null, null)</v>
      </c>
      <c r="S89" s="44" t="str">
        <f>"Insert into Tracks VALUES(N'"&amp;SUBSTITUTE(trim(H89),"'","''")&amp;"', 371631, "&amp;if(not(ISBLANK(A89)),"(select LabelId from Releases where UPC="&amp;A89&amp;" and EnterpriseId="&amp;EntId&amp;")","(select LabelId from Releases where Catalog='"&amp;SUBSTITUTE(trim(B89),"'","''")&amp;"' and EnterpriseId="&amp;EntId&amp;")")&amp;", "&amp;if(F89="", "null", "'"&amp;F89&amp;"'")&amp;", "&amp;if(I89="", "null","N'"&amp;SUBSTITUTE(trim(I89),"'","''")&amp;"'")&amp;", null, null, "&amp;if(G89="", "null","'"&amp;SUBSTITUTE(trim(G89),"'","''")&amp;"'")&amp;", null, null, null, "&amp;if(M89="","null",if(G89="","(select AudioId from AudioFiles where Filename='"&amp;F89&amp;".wav' and ExternalUrl='"&amp;SUBSTITUTE(trim(M89),"'","''")&amp;"' and IsDownloadedFromExternalUrl=0)","(select AudioId from AudioFiles where Filename='"&amp;G89&amp;".wav' and ExternalUrl='"&amp;SUBSTITUTE(trim(M89),"'","''")&amp;"' and IsDownloadedFromExternalUrl=0)"))&amp;", null, null, null, (select min(LanguageId) from Languages where LanguageName='"&amp;J89&amp;"' and IsValidMetadataLanguage=1), null, "&amp;if(K89="YES", 1,0)&amp;", getdate(), (select CreatedBy from Enterprises where EnterpriseId="&amp;EntId&amp;"), null, '34F4C88E-B410-461E-AD75-6C01536FDCD3', null, 0, null, null, null, null, "&amp;if(M89="","null",if(G89="","(select AudioId from AudioFiles where Filename='"&amp;F89&amp;".flac' and ExternalUrl='"&amp;SUBSTITUTE(trim(M89),"'","''")&amp;"' and IsDownloadedFromExternalUrl=0)","(select AudioId from AudioFiles where Filename='"&amp;G89&amp;".flac' and ExternalUrl='"&amp;SUBSTITUTE(trim(M89),"'","''")&amp;"' and IsDownloadedFromExternalUrl=0)"))&amp;", null, null, null, null, null, "&amp;if(not(ISBLANK(A89)),"(select PrimaryMusicStyleId from Releases where UPC="&amp;A89&amp;" and EnterpriseId="&amp;EntId&amp;")","(select PrimaryMusicStyleId from Releases where Catalog='"&amp;SUBSTITUTE(trim(B89),"'","''")&amp;"' and EnterpriseId="&amp;EntId&amp;")")&amp;", "&amp;if(not(ISBLANK(A89)),"(select SecondaryMusicStyleId from Releases where UPC="&amp;A89&amp;" and EnterpriseId="&amp;EntId&amp;")","(select SecondaryMusicStyleId from Releases where Catalog='"&amp;SUBSTITUTE(trim(B89),"'","''")&amp;"' and EnterpriseId="&amp;EntId&amp;")")&amp;", "&amp;IF(O89="","null",O89)&amp;", 0, null, (select id from internal_TrackTypes where description='"&amp;L89&amp;"'), null, null, null, null, (NEXT VALUE FOR [AssetIdSequence]), null, "&amp;TenantId&amp;", "&amp;EntId&amp;", "&amp;if(F89&lt;&gt;"",countif(F$5:F89,F89),countif(G$5:G89,G89))&amp;"); 
insert into Releases_Tracks values ( (select ReleaseId from Releases where "&amp;if(not(ISBLANK(A89)),"UPC="&amp;A89,"Catalog='"&amp;SUBSTITUTE(trim(B89),"'","''")&amp;"'")&amp;" and EnterpriseId="&amp;EntId&amp;"), (select max(TrackId) from Tracks where "&amp;if(trim(G89)="","ISRC='"&amp;F89&amp;"'","TrackVendorId='"&amp;SUBSTITUTE(trim(G89),"'","''")&amp;"'") &amp;" and EnterpriseId="&amp;EntId&amp;"), "&amp;E89&amp;", (NEXT VALUE FOR [AssetIdSequence]), null);
update Releases_Tracks set RevelatorExternalUsageTrackId=AssetId where TrackId=(select max(TrackId) from Tracks where "&amp;IF(F89="","TrackVendorId='"&amp;G89&amp;"'","ISRC='"&amp;F89&amp;"'")&amp;" and EnterpriseId="&amp;EntId&amp;");
Insert into TrackRecordingVersions values ((select max(TrackId) from Tracks where "&amp;IF(F89="","TrackVendorId='"&amp;G89&amp;"'","ISRC='"&amp;F89&amp;"'")&amp;" and EnterpriseId="&amp;EntId&amp;"),  "&amp;IF(F89="","null","'"&amp;F89&amp;"'")&amp;", 1, getdate());
Insert into TrackRecordingVersionsAudioFiles values ((select max(TrackRecordingVersionId) from TrackRecordingVersions where TrackId in (select max(TrackId) from Tracks where "&amp;IF(F89="","TrackVendorId='"&amp;G89&amp;"'","ISRC='"&amp;F89&amp;"'")&amp;" and EnterpriseId="&amp;EntId&amp;")), "&amp;if(M89="","null",if(G89="","(select AudioId from AudioFiles where Filename='"&amp;F89&amp;"."&amp;N89&amp;"' and ExternalUrl='"&amp;SUBSTITUTE(trim(M89),"'","''")&amp;"' and IsDownloadedFromExternalUrl=0)","(select AudioId from AudioFiles where Filename='"&amp;G89&amp;"."&amp;N89&amp;"' and ExternalUrl='"&amp;SUBSTITUTE(trim(M89),"'","''")&amp;"' and IsDownloadedFromExternalUrl=0)"))&amp;", "&amp;IFS(N89="","null",N89="wav","1",N89="flac","2")&amp;");
Insert into Track_TrackProperties values ((select max(TrackId) from Tracks where "&amp;IF(F89="","TrackVendorId='"&amp;G89&amp;"'","ISRC='"&amp;F89&amp;"'")&amp;" and EnterpriseId="&amp;EntId&amp;"),1);"</f>
        <v>Insert into Tracks VALUES(N'Animes Hype 2', 371631, (select LabelId from Releases where UPC=717332907975 and EnterpriseId=647322), 'BKTOK2300096', null, null, null, null, null, null, null, (select AudioId from AudioFiles where Filename='BKTOK2300096.wav' and ExternalUrl='https://www.dropbox.com/scl/fi/qyuykuvy802cpkqqm80ux/Animes-Hype-2-717332907975.flac?rlkey=0m1tmq3cemhauhzzfyrlbf08a&amp;st=dt9th6dk&amp;dl=1'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Filename='BKTOK2300096.flac' and ExternalUrl='https://www.dropbox.com/scl/fi/qyuykuvy802cpkqqm80ux/Animes-Hype-2-717332907975.flac?rlkey=0m1tmq3cemhauhzzfyrlbf08a&amp;st=dt9th6dk&amp;dl=1' and IsDownloadedFromExternalUrl=0), null, null, null, null, null, (select PrimaryMusicStyleId from Releases where UPC=717332907975 and EnterpriseId=647322), (select SecondaryMusicStyleId from Releases where UPC=717332907975 and EnterpriseId=647322), null, 0, null, (select id from internal_TrackTypes where description='Original'), null, null, null, null, (NEXT VALUE FOR [AssetIdSequence]), null, 645898, 647322, 1); 
insert into Releases_Tracks values ( (select ReleaseId from Releases where UPC=717332907975 and EnterpriseId=647322), (select max(TrackId) from Tracks where ISRC='BKTOK2300096' and EnterpriseId=647322), 1, (NEXT VALUE FOR [AssetIdSequence]), null);
update Releases_Tracks set RevelatorExternalUsageTrackId=AssetId where TrackId=(select max(TrackId) from Tracks where ISRC='BKTOK2300096' and EnterpriseId=647322);
Insert into TrackRecordingVersions values ((select max(TrackId) from Tracks where ISRC='BKTOK2300096' and EnterpriseId=647322),  'BKTOK2300096', 1, getdate());
Insert into TrackRecordingVersionsAudioFiles values ((select max(TrackRecordingVersionId) from TrackRecordingVersions where TrackId in (select max(TrackId) from Tracks where ISRC='BKTOK2300096' and EnterpriseId=647322)), (select AudioId from AudioFiles where Filename='BKTOK2300096.flac' and ExternalUrl='https://www.dropbox.com/scl/fi/qyuykuvy802cpkqqm80ux/Animes-Hype-2-717332907975.flac?rlkey=0m1tmq3cemhauhzzfyrlbf08a&amp;st=dt9th6dk&amp;dl=1' and IsDownloadedFromExternalUrl=0), 2);
Insert into Track_TrackProperties values ((select max(TrackId) from Tracks where ISRC='BKTOK2300096' and EnterpriseId=647322),1);</v>
      </c>
      <c r="U89" s="28" t="str">
        <f>VLOOKUP(F89,'6) Track_Artist(s)'!A:A,1,0)</f>
        <v>BKTOK2300096</v>
      </c>
    </row>
    <row r="90">
      <c r="A90" s="156">
        <v>7.17332976674E11</v>
      </c>
      <c r="B90" s="116"/>
      <c r="C90" s="143" t="str">
        <f t="array" ref="C90">ifs(and(isblank($A90),isblank($B90)),"", not(iserror(vlookup($A90&amp;$B90,'3) Release_Label'!$D:$D&amp;'3) Release_Label'!$E:$E,1,0))),vlookup($A90&amp;$B90,{'3) Release_Label'!$D:$D&amp;'3) Release_Label'!$E:$E,'3) Release_Label'!$F:$F},2,0), or(and(not(isblank($B90)),$B90=$B89,$A90&lt;&gt;$A89),and(not(isblank($A90)),$A90=$A89,$B90&lt;&gt;$B89)),"ID LISTS UNALIGNED",and($A90&lt;&gt;"",countif('3) Release_Label'!$D:$D,$A90)=0),"NO UPC MATCH in Release_Label",and($B90&lt;&gt;"",countif('3) Release_Label'!$E:$E,$B90)=0),"NO CATALOG ID MATCH in Release_Label",iserror(vlookup($A90&amp;$B90,'3) Release_Label'!$D:$D&amp;'3) Release_Label'!$E:$E,1,0)),"NO UPC-CATALOG ID pair MATCH in Release_Label" )</f>
        <v>Mitsuya e Taiju</v>
      </c>
      <c r="D90" s="143" t="str">
        <f t="array" ref="D90">ifs(and(isblank($A90),isblank($B90)),"", not(iserror(vlookup($A90&amp;$B90,'3) Release_Label'!$D:$D&amp;'3) Release_Label'!$E:$E,1,0))),vlookup($A90&amp;$B90,{'3) Release_Label'!$D:$D&amp;'3) Release_Label'!$E:$E,'3) Release_Label'!$H:$H},2,0), or(and(not(isblank($B90)),$B90=$B89,$A90&lt;&gt;$A89),and(not(isblank($A90)),$A90=$A89,$B90&lt;&gt;$B89)),"ID LISTS UNALIGNED",and($A90&lt;&gt;"",countif('3) Release_Label'!$D:$D,$A90)=0),"NO UPC MATCH in Release_Label",and($B90&lt;&gt;"",countif('3) Release_Label'!$E:$E,$B90)=0),"NO CATALOG ID MATCH in Release_Label",iserror(vlookup($A90&amp;$B90,'3) Release_Label'!$D:$D&amp;'3) Release_Label'!$E:$E,1,0)),"NO UPC-CATALOG ID pair MATCH in Release_Label" )</f>
        <v/>
      </c>
      <c r="E90" s="157">
        <f t="shared" si="1"/>
        <v>1</v>
      </c>
      <c r="F90" s="8" t="s">
        <v>870</v>
      </c>
      <c r="G90" s="116"/>
      <c r="H90" s="158" t="s">
        <v>353</v>
      </c>
      <c r="J90" s="8" t="s">
        <v>180</v>
      </c>
      <c r="K90" s="159" t="s">
        <v>697</v>
      </c>
      <c r="L90" s="8" t="s">
        <v>698</v>
      </c>
      <c r="M90" s="90" t="s">
        <v>871</v>
      </c>
      <c r="N90" s="8" t="s">
        <v>700</v>
      </c>
      <c r="O90" s="20"/>
      <c r="P90" s="20"/>
      <c r="R90" s="44" t="str">
        <f t="shared" si="2"/>
        <v>insert into AudioFiles VALUES (NEWID(),'BKTOK2300097.flac', '.flac', getdate(), null, 0, null, 'https://www.dropbox.com/scl/fi/vupawodsxqb09wgg77ykl/Mitsuya-e-Taiju-717332976674.flac?rlkey=rjlc6q2xhfbxh1y75lupfznt9&amp;st=8trkhwqr&amp;dl=1', 0, null, null, null, null)</v>
      </c>
      <c r="S90" s="44" t="str">
        <f>"Insert into Tracks VALUES(N'"&amp;SUBSTITUTE(trim(H90),"'","''")&amp;"', 371631, "&amp;if(not(ISBLANK(A90)),"(select LabelId from Releases where UPC="&amp;A90&amp;" and EnterpriseId="&amp;EntId&amp;")","(select LabelId from Releases where Catalog='"&amp;SUBSTITUTE(trim(B90),"'","''")&amp;"' and EnterpriseId="&amp;EntId&amp;")")&amp;", "&amp;if(F90="", "null", "'"&amp;F90&amp;"'")&amp;", "&amp;if(I90="", "null","N'"&amp;SUBSTITUTE(trim(I90),"'","''")&amp;"'")&amp;", null, null, "&amp;if(G90="", "null","'"&amp;SUBSTITUTE(trim(G90),"'","''")&amp;"'")&amp;", null, null, null, "&amp;if(M90="","null",if(G90="","(select AudioId from AudioFiles where Filename='"&amp;F90&amp;".wav' and ExternalUrl='"&amp;SUBSTITUTE(trim(M90),"'","''")&amp;"' and IsDownloadedFromExternalUrl=0)","(select AudioId from AudioFiles where Filename='"&amp;G90&amp;".wav' and ExternalUrl='"&amp;SUBSTITUTE(trim(M90),"'","''")&amp;"' and IsDownloadedFromExternalUrl=0)"))&amp;", null, null, null, (select min(LanguageId) from Languages where LanguageName='"&amp;J90&amp;"' and IsValidMetadataLanguage=1), null, "&amp;if(K90="YES", 1,0)&amp;", getdate(), (select CreatedBy from Enterprises where EnterpriseId="&amp;EntId&amp;"), null, '34F4C88E-B410-461E-AD75-6C01536FDCD3', null, 0, null, null, null, null, "&amp;if(M90="","null",if(G90="","(select AudioId from AudioFiles where Filename='"&amp;F90&amp;".flac' and ExternalUrl='"&amp;SUBSTITUTE(trim(M90),"'","''")&amp;"' and IsDownloadedFromExternalUrl=0)","(select AudioId from AudioFiles where Filename='"&amp;G90&amp;".flac' and ExternalUrl='"&amp;SUBSTITUTE(trim(M90),"'","''")&amp;"' and IsDownloadedFromExternalUrl=0)"))&amp;", null, null, null, null, null, "&amp;if(not(ISBLANK(A90)),"(select PrimaryMusicStyleId from Releases where UPC="&amp;A90&amp;" and EnterpriseId="&amp;EntId&amp;")","(select PrimaryMusicStyleId from Releases where Catalog='"&amp;SUBSTITUTE(trim(B90),"'","''")&amp;"' and EnterpriseId="&amp;EntId&amp;")")&amp;", "&amp;if(not(ISBLANK(A90)),"(select SecondaryMusicStyleId from Releases where UPC="&amp;A90&amp;" and EnterpriseId="&amp;EntId&amp;")","(select SecondaryMusicStyleId from Releases where Catalog='"&amp;SUBSTITUTE(trim(B90),"'","''")&amp;"' and EnterpriseId="&amp;EntId&amp;")")&amp;", "&amp;IF(O90="","null",O90)&amp;", 0, null, (select id from internal_TrackTypes where description='"&amp;L90&amp;"'), null, null, null, null, (NEXT VALUE FOR [AssetIdSequence]), null, "&amp;TenantId&amp;", "&amp;EntId&amp;", "&amp;if(F90&lt;&gt;"",countif(F$5:F90,F90),countif(G$5:G90,G90))&amp;"); 
insert into Releases_Tracks values ( (select ReleaseId from Releases where "&amp;if(not(ISBLANK(A90)),"UPC="&amp;A90,"Catalog='"&amp;SUBSTITUTE(trim(B90),"'","''")&amp;"'")&amp;" and EnterpriseId="&amp;EntId&amp;"), (select max(TrackId) from Tracks where "&amp;if(trim(G90)="","ISRC='"&amp;F90&amp;"'","TrackVendorId='"&amp;SUBSTITUTE(trim(G90),"'","''")&amp;"'") &amp;" and EnterpriseId="&amp;EntId&amp;"), "&amp;E90&amp;", (NEXT VALUE FOR [AssetIdSequence]), null);
update Releases_Tracks set RevelatorExternalUsageTrackId=AssetId where TrackId=(select max(TrackId) from Tracks where "&amp;IF(F90="","TrackVendorId='"&amp;G90&amp;"'","ISRC='"&amp;F90&amp;"'")&amp;" and EnterpriseId="&amp;EntId&amp;");
Insert into TrackRecordingVersions values ((select max(TrackId) from Tracks where "&amp;IF(F90="","TrackVendorId='"&amp;G90&amp;"'","ISRC='"&amp;F90&amp;"'")&amp;" and EnterpriseId="&amp;EntId&amp;"),  "&amp;IF(F90="","null","'"&amp;F90&amp;"'")&amp;", 1, getdate());
Insert into TrackRecordingVersionsAudioFiles values ((select max(TrackRecordingVersionId) from TrackRecordingVersions where TrackId in (select max(TrackId) from Tracks where "&amp;IF(F90="","TrackVendorId='"&amp;G90&amp;"'","ISRC='"&amp;F90&amp;"'")&amp;" and EnterpriseId="&amp;EntId&amp;")), "&amp;if(M90="","null",if(G90="","(select AudioId from AudioFiles where Filename='"&amp;F90&amp;"."&amp;N90&amp;"' and ExternalUrl='"&amp;SUBSTITUTE(trim(M90),"'","''")&amp;"' and IsDownloadedFromExternalUrl=0)","(select AudioId from AudioFiles where Filename='"&amp;G90&amp;"."&amp;N90&amp;"' and ExternalUrl='"&amp;SUBSTITUTE(trim(M90),"'","''")&amp;"' and IsDownloadedFromExternalUrl=0)"))&amp;", "&amp;IFS(N90="","null",N90="wav","1",N90="flac","2")&amp;");
Insert into Track_TrackProperties values ((select max(TrackId) from Tracks where "&amp;IF(F90="","TrackVendorId='"&amp;G90&amp;"'","ISRC='"&amp;F90&amp;"'")&amp;" and EnterpriseId="&amp;EntId&amp;"),1);"</f>
        <v>Insert into Tracks VALUES(N'Mitsuya e Taiju', 371631, (select LabelId from Releases where UPC=717332976674 and EnterpriseId=647322), 'BKTOK2300097', null, null, null, null, null, null, null, (select AudioId from AudioFiles where Filename='BKTOK2300097.wav' and ExternalUrl='https://www.dropbox.com/scl/fi/vupawodsxqb09wgg77ykl/Mitsuya-e-Taiju-717332976674.flac?rlkey=rjlc6q2xhfbxh1y75lupfznt9&amp;st=8trkhwqr&amp;dl=1'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Filename='BKTOK2300097.flac' and ExternalUrl='https://www.dropbox.com/scl/fi/vupawodsxqb09wgg77ykl/Mitsuya-e-Taiju-717332976674.flac?rlkey=rjlc6q2xhfbxh1y75lupfznt9&amp;st=8trkhwqr&amp;dl=1' and IsDownloadedFromExternalUrl=0), null, null, null, null, null, (select PrimaryMusicStyleId from Releases where UPC=717332976674 and EnterpriseId=647322), (select SecondaryMusicStyleId from Releases where UPC=717332976674 and EnterpriseId=647322), null, 0, null, (select id from internal_TrackTypes where description='Original'), null, null, null, null, (NEXT VALUE FOR [AssetIdSequence]), null, 645898, 647322, 1); 
insert into Releases_Tracks values ( (select ReleaseId from Releases where UPC=717332976674 and EnterpriseId=647322), (select max(TrackId) from Tracks where ISRC='BKTOK2300097' and EnterpriseId=647322), 1, (NEXT VALUE FOR [AssetIdSequence]), null);
update Releases_Tracks set RevelatorExternalUsageTrackId=AssetId where TrackId=(select max(TrackId) from Tracks where ISRC='BKTOK2300097' and EnterpriseId=647322);
Insert into TrackRecordingVersions values ((select max(TrackId) from Tracks where ISRC='BKTOK2300097' and EnterpriseId=647322),  'BKTOK2300097', 1, getdate());
Insert into TrackRecordingVersionsAudioFiles values ((select max(TrackRecordingVersionId) from TrackRecordingVersions where TrackId in (select max(TrackId) from Tracks where ISRC='BKTOK2300097' and EnterpriseId=647322)), (select AudioId from AudioFiles where Filename='BKTOK2300097.flac' and ExternalUrl='https://www.dropbox.com/scl/fi/vupawodsxqb09wgg77ykl/Mitsuya-e-Taiju-717332976674.flac?rlkey=rjlc6q2xhfbxh1y75lupfznt9&amp;st=8trkhwqr&amp;dl=1' and IsDownloadedFromExternalUrl=0), 2);
Insert into Track_TrackProperties values ((select max(TrackId) from Tracks where ISRC='BKTOK2300097' and EnterpriseId=647322),1);</v>
      </c>
      <c r="U90" s="28" t="str">
        <f>VLOOKUP(F90,'6) Track_Artist(s)'!A:A,1,0)</f>
        <v>BKTOK2300097</v>
      </c>
    </row>
    <row r="91">
      <c r="A91" s="156">
        <v>7.61861542268E11</v>
      </c>
      <c r="B91" s="116"/>
      <c r="C91" s="143" t="str">
        <f t="array" ref="C91">ifs(and(isblank($A91),isblank($B91)),"", not(iserror(vlookup($A91&amp;$B91,'3) Release_Label'!$D:$D&amp;'3) Release_Label'!$E:$E,1,0))),vlookup($A91&amp;$B91,{'3) Release_Label'!$D:$D&amp;'3) Release_Label'!$E:$E,'3) Release_Label'!$F:$F},2,0), or(and(not(isblank($B91)),$B91=#REF!,$A91&lt;&gt;#REF!),and(not(isblank($A91)),$A91=#REF!,$B91&lt;&gt;#REF!)),"ID LISTS UNALIGNED",and($A91&lt;&gt;"",countif('3) Release_Label'!$D:$D,$A91)=0),"NO UPC MATCH in Release_Label",and($B91&lt;&gt;"",countif('3) Release_Label'!$E:$E,$B91)=0),"NO CATALOG ID MATCH in Release_Label",iserror(vlookup($A91&amp;$B91,'3) Release_Label'!$D:$D&amp;'3) Release_Label'!$E:$E,1,0)),"NO UPC-CATALOG ID pair MATCH in Release_Label" )</f>
        <v>Jumanji</v>
      </c>
      <c r="D91" s="143" t="str">
        <f t="array" ref="D91">ifs(and(isblank($A91),isblank($B91)),"", not(iserror(vlookup($A91&amp;$B91,'3) Release_Label'!$D:$D&amp;'3) Release_Label'!$E:$E,1,0))),vlookup($A91&amp;$B91,{'3) Release_Label'!$D:$D&amp;'3) Release_Label'!$E:$E,'3) Release_Label'!$H:$H},2,0), or(and(not(isblank($B91)),$B91=#REF!,$A91&lt;&gt;#REF!),and(not(isblank($A91)),$A91=#REF!,$B91&lt;&gt;#REF!)),"ID LISTS UNALIGNED",and($A91&lt;&gt;"",countif('3) Release_Label'!$D:$D,$A91)=0),"NO UPC MATCH in Release_Label",and($B91&lt;&gt;"",countif('3) Release_Label'!$E:$E,$B91)=0),"NO CATALOG ID MATCH in Release_Label",iserror(vlookup($A91&amp;$B91,'3) Release_Label'!$D:$D&amp;'3) Release_Label'!$E:$E,1,0)),"NO UPC-CATALOG ID pair MATCH in Release_Label" )</f>
        <v/>
      </c>
      <c r="E91" s="157">
        <f t="shared" si="1"/>
        <v>1</v>
      </c>
      <c r="F91" s="8" t="s">
        <v>872</v>
      </c>
      <c r="G91" s="116"/>
      <c r="H91" s="158" t="s">
        <v>355</v>
      </c>
      <c r="J91" s="8" t="s">
        <v>180</v>
      </c>
      <c r="K91" s="159" t="s">
        <v>706</v>
      </c>
      <c r="L91" s="8" t="s">
        <v>698</v>
      </c>
      <c r="M91" s="90" t="s">
        <v>873</v>
      </c>
      <c r="N91" s="8" t="s">
        <v>700</v>
      </c>
      <c r="O91" s="20"/>
      <c r="P91" s="20"/>
      <c r="R91" s="44" t="str">
        <f t="shared" si="2"/>
        <v>insert into AudioFiles VALUES (NEWID(),'BKTOK2300100.flac', '.flac', getdate(), null, 0, null, 'https://www.dropbox.com/scl/fi/h1b2k1m4krz7wyy2anll6/Jumanji-761861542268.flac?rlkey=u9h9ttw11taf63m83gme6og60&amp;st=6w1mvrbx&amp;dl=1', 0, null, null, null, null)</v>
      </c>
      <c r="S91" s="44" t="str">
        <f>"Insert into Tracks VALUES(N'"&amp;SUBSTITUTE(trim(H91),"'","''")&amp;"', 371631, "&amp;if(not(ISBLANK(A91)),"(select LabelId from Releases where UPC="&amp;A91&amp;" and EnterpriseId="&amp;EntId&amp;")","(select LabelId from Releases where Catalog='"&amp;SUBSTITUTE(trim(B91),"'","''")&amp;"' and EnterpriseId="&amp;EntId&amp;")")&amp;", "&amp;if(F91="", "null", "'"&amp;F91&amp;"'")&amp;", "&amp;if(I91="", "null","N'"&amp;SUBSTITUTE(trim(I91),"'","''")&amp;"'")&amp;", null, null, "&amp;if(G91="", "null","'"&amp;SUBSTITUTE(trim(G91),"'","''")&amp;"'")&amp;", null, null, null, "&amp;if(M91="","null",if(G91="","(select AudioId from AudioFiles where Filename='"&amp;F91&amp;".wav' and ExternalUrl='"&amp;SUBSTITUTE(trim(M91),"'","''")&amp;"' and IsDownloadedFromExternalUrl=0)","(select AudioId from AudioFiles where Filename='"&amp;G91&amp;".wav' and ExternalUrl='"&amp;SUBSTITUTE(trim(M91),"'","''")&amp;"' and IsDownloadedFromExternalUrl=0)"))&amp;", null, null, null, (select min(LanguageId) from Languages where LanguageName='"&amp;J91&amp;"' and IsValidMetadataLanguage=1), null, "&amp;if(K91="YES", 1,0)&amp;", getdate(), (select CreatedBy from Enterprises where EnterpriseId="&amp;EntId&amp;"), null, '34F4C88E-B410-461E-AD75-6C01536FDCD3', null, 0, null, null, null, null, "&amp;if(M91="","null",if(G91="","(select AudioId from AudioFiles where Filename='"&amp;F91&amp;".flac' and ExternalUrl='"&amp;SUBSTITUTE(trim(M91),"'","''")&amp;"' and IsDownloadedFromExternalUrl=0)","(select AudioId from AudioFiles where Filename='"&amp;G91&amp;".flac' and ExternalUrl='"&amp;SUBSTITUTE(trim(M91),"'","''")&amp;"' and IsDownloadedFromExternalUrl=0)"))&amp;", null, null, null, null, null, "&amp;if(not(ISBLANK(A91)),"(select PrimaryMusicStyleId from Releases where UPC="&amp;A91&amp;" and EnterpriseId="&amp;EntId&amp;")","(select PrimaryMusicStyleId from Releases where Catalog='"&amp;SUBSTITUTE(trim(B91),"'","''")&amp;"' and EnterpriseId="&amp;EntId&amp;")")&amp;", "&amp;if(not(ISBLANK(A91)),"(select SecondaryMusicStyleId from Releases where UPC="&amp;A91&amp;" and EnterpriseId="&amp;EntId&amp;")","(select SecondaryMusicStyleId from Releases where Catalog='"&amp;SUBSTITUTE(trim(B91),"'","''")&amp;"' and EnterpriseId="&amp;EntId&amp;")")&amp;", "&amp;IF(O91="","null",O91)&amp;", 0, null, (select id from internal_TrackTypes where description='"&amp;L91&amp;"'), null, null, null, null, (NEXT VALUE FOR [AssetIdSequence]), null, "&amp;TenantId&amp;", "&amp;EntId&amp;", "&amp;if(F91&lt;&gt;"",countif(F$5:F91,F91),countif(G$5:G91,G91))&amp;"); 
insert into Releases_Tracks values ( (select ReleaseId from Releases where "&amp;if(not(ISBLANK(A91)),"UPC="&amp;A91,"Catalog='"&amp;SUBSTITUTE(trim(B91),"'","''")&amp;"'")&amp;" and EnterpriseId="&amp;EntId&amp;"), (select max(TrackId) from Tracks where "&amp;if(trim(G91)="","ISRC='"&amp;F91&amp;"'","TrackVendorId='"&amp;SUBSTITUTE(trim(G91),"'","''")&amp;"'") &amp;" and EnterpriseId="&amp;EntId&amp;"), "&amp;E91&amp;", (NEXT VALUE FOR [AssetIdSequence]), null);
update Releases_Tracks set RevelatorExternalUsageTrackId=AssetId where TrackId=(select max(TrackId) from Tracks where "&amp;IF(F91="","TrackVendorId='"&amp;G91&amp;"'","ISRC='"&amp;F91&amp;"'")&amp;" and EnterpriseId="&amp;EntId&amp;");
Insert into TrackRecordingVersions values ((select max(TrackId) from Tracks where "&amp;IF(F91="","TrackVendorId='"&amp;G91&amp;"'","ISRC='"&amp;F91&amp;"'")&amp;" and EnterpriseId="&amp;EntId&amp;"),  "&amp;IF(F91="","null","'"&amp;F91&amp;"'")&amp;", 1, getdate());
Insert into TrackRecordingVersionsAudioFiles values ((select max(TrackRecordingVersionId) from TrackRecordingVersions where TrackId in (select max(TrackId) from Tracks where "&amp;IF(F91="","TrackVendorId='"&amp;G91&amp;"'","ISRC='"&amp;F91&amp;"'")&amp;" and EnterpriseId="&amp;EntId&amp;")), "&amp;if(M91="","null",if(G91="","(select AudioId from AudioFiles where Filename='"&amp;F91&amp;"."&amp;N91&amp;"' and ExternalUrl='"&amp;SUBSTITUTE(trim(M91),"'","''")&amp;"' and IsDownloadedFromExternalUrl=0)","(select AudioId from AudioFiles where Filename='"&amp;G91&amp;"."&amp;N91&amp;"' and ExternalUrl='"&amp;SUBSTITUTE(trim(M91),"'","''")&amp;"' and IsDownloadedFromExternalUrl=0)"))&amp;", "&amp;IFS(N91="","null",N91="wav","1",N91="flac","2")&amp;");
Insert into Track_TrackProperties values ((select max(TrackId) from Tracks where "&amp;IF(F91="","TrackVendorId='"&amp;G91&amp;"'","ISRC='"&amp;F91&amp;"'")&amp;" and EnterpriseId="&amp;EntId&amp;"),1);"</f>
        <v>Insert into Tracks VALUES(N'Jumanji', 371631, (select LabelId from Releases where UPC=761861542268 and EnterpriseId=647322), 'BKTOK2300100', null, null, null, null, null, null, null, (select AudioId from AudioFiles where Filename='BKTOK2300100.wav' and ExternalUrl='https://www.dropbox.com/scl/fi/h1b2k1m4krz7wyy2anll6/Jumanji-761861542268.flac?rlkey=u9h9ttw11taf63m83gme6og60&amp;st=6w1mvrbx&amp;dl=1'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Filename='BKTOK2300100.flac' and ExternalUrl='https://www.dropbox.com/scl/fi/h1b2k1m4krz7wyy2anll6/Jumanji-761861542268.flac?rlkey=u9h9ttw11taf63m83gme6og60&amp;st=6w1mvrbx&amp;dl=1' and IsDownloadedFromExternalUrl=0), null, null, null, null, null, (select PrimaryMusicStyleId from Releases where UPC=761861542268 and EnterpriseId=647322), (select SecondaryMusicStyleId from Releases where UPC=761861542268 and EnterpriseId=647322), null, 0, null, (select id from internal_TrackTypes where description='Original'), null, null, null, null, (NEXT VALUE FOR [AssetIdSequence]), null, 645898, 647322, 1); 
insert into Releases_Tracks values ( (select ReleaseId from Releases where UPC=761861542268 and EnterpriseId=647322), (select max(TrackId) from Tracks where ISRC='BKTOK2300100' and EnterpriseId=647322), 1, (NEXT VALUE FOR [AssetIdSequence]), null);
update Releases_Tracks set RevelatorExternalUsageTrackId=AssetId where TrackId=(select max(TrackId) from Tracks where ISRC='BKTOK2300100' and EnterpriseId=647322);
Insert into TrackRecordingVersions values ((select max(TrackId) from Tracks where ISRC='BKTOK2300100' and EnterpriseId=647322),  'BKTOK2300100', 1, getdate());
Insert into TrackRecordingVersionsAudioFiles values ((select max(TrackRecordingVersionId) from TrackRecordingVersions where TrackId in (select max(TrackId) from Tracks where ISRC='BKTOK2300100' and EnterpriseId=647322)), (select AudioId from AudioFiles where Filename='BKTOK2300100.flac' and ExternalUrl='https://www.dropbox.com/scl/fi/h1b2k1m4krz7wyy2anll6/Jumanji-761861542268.flac?rlkey=u9h9ttw11taf63m83gme6og60&amp;st=6w1mvrbx&amp;dl=1' and IsDownloadedFromExternalUrl=0), 2);
Insert into Track_TrackProperties values ((select max(TrackId) from Tracks where ISRC='BKTOK2300100' and EnterpriseId=647322),1);</v>
      </c>
      <c r="U91" s="28" t="str">
        <f>VLOOKUP(F91,'6) Track_Artist(s)'!A:A,1,0)</f>
        <v>BKTOK2300100</v>
      </c>
    </row>
    <row r="92">
      <c r="A92" s="156">
        <v>7.61861542176E11</v>
      </c>
      <c r="B92" s="116"/>
      <c r="C92" s="143" t="str">
        <f t="array" ref="C92">ifs(and(isblank($A92),isblank($B92)),"", not(iserror(vlookup($A92&amp;$B92,'3) Release_Label'!$D:$D&amp;'3) Release_Label'!$E:$E,1,0))),vlookup($A92&amp;$B92,{'3) Release_Label'!$D:$D&amp;'3) Release_Label'!$E:$E,'3) Release_Label'!$F:$F},2,0), or(and(not(isblank($B92)),$B92=$B91,$A92&lt;&gt;$A91),and(not(isblank($A92)),$A92=$A91,$B92&lt;&gt;$B91)),"ID LISTS UNALIGNED",and($A92&lt;&gt;"",countif('3) Release_Label'!$D:$D,$A92)=0),"NO UPC MATCH in Release_Label",and($B92&lt;&gt;"",countif('3) Release_Label'!$E:$E,$B92)=0),"NO CATALOG ID MATCH in Release_Label",iserror(vlookup($A92&amp;$B92,'3) Release_Label'!$D:$D&amp;'3) Release_Label'!$E:$E,1,0)),"NO UPC-CATALOG ID pair MATCH in Release_Label" )</f>
        <v>Apenas um Show</v>
      </c>
      <c r="D92" s="143" t="str">
        <f t="array" ref="D92">ifs(and(isblank($A92),isblank($B92)),"", not(iserror(vlookup($A92&amp;$B92,'3) Release_Label'!$D:$D&amp;'3) Release_Label'!$E:$E,1,0))),vlookup($A92&amp;$B92,{'3) Release_Label'!$D:$D&amp;'3) Release_Label'!$E:$E,'3) Release_Label'!$H:$H},2,0), or(and(not(isblank($B92)),$B92=$B91,$A92&lt;&gt;$A91),and(not(isblank($A92)),$A92=$A91,$B92&lt;&gt;$B91)),"ID LISTS UNALIGNED",and($A92&lt;&gt;"",countif('3) Release_Label'!$D:$D,$A92)=0),"NO UPC MATCH in Release_Label",and($B92&lt;&gt;"",countif('3) Release_Label'!$E:$E,$B92)=0),"NO CATALOG ID MATCH in Release_Label",iserror(vlookup($A92&amp;$B92,'3) Release_Label'!$D:$D&amp;'3) Release_Label'!$E:$E,1,0)),"NO UPC-CATALOG ID pair MATCH in Release_Label" )</f>
        <v/>
      </c>
      <c r="E92" s="157">
        <f t="shared" si="1"/>
        <v>1</v>
      </c>
      <c r="F92" s="8" t="s">
        <v>874</v>
      </c>
      <c r="G92" s="116"/>
      <c r="H92" s="158" t="s">
        <v>357</v>
      </c>
      <c r="J92" s="8" t="s">
        <v>180</v>
      </c>
      <c r="K92" s="159" t="s">
        <v>697</v>
      </c>
      <c r="L92" s="8" t="s">
        <v>698</v>
      </c>
      <c r="M92" s="90" t="s">
        <v>875</v>
      </c>
      <c r="N92" s="8" t="s">
        <v>700</v>
      </c>
      <c r="O92" s="20"/>
      <c r="P92" s="20"/>
      <c r="R92" s="44" t="str">
        <f t="shared" si="2"/>
        <v>insert into AudioFiles VALUES (NEWID(),'BKTOK2300101.flac', '.flac', getdate(), null, 0, null, 'https://www.dropbox.com/scl/fi/2og0tab2svs4j1ye11dqb/Apenas-um-Show-761861542176.flac?rlkey=foesey19r71s8tqixt0jnilk0&amp;st=z3bw85d6&amp;dl=1', 0, null, null, null, null)</v>
      </c>
      <c r="S92" s="44" t="str">
        <f>"Insert into Tracks VALUES(N'"&amp;SUBSTITUTE(trim(H92),"'","''")&amp;"', 371631, "&amp;if(not(ISBLANK(A92)),"(select LabelId from Releases where UPC="&amp;A92&amp;" and EnterpriseId="&amp;EntId&amp;")","(select LabelId from Releases where Catalog='"&amp;SUBSTITUTE(trim(B92),"'","''")&amp;"' and EnterpriseId="&amp;EntId&amp;")")&amp;", "&amp;if(F92="", "null", "'"&amp;F92&amp;"'")&amp;", "&amp;if(I92="", "null","N'"&amp;SUBSTITUTE(trim(I92),"'","''")&amp;"'")&amp;", null, null, "&amp;if(G92="", "null","'"&amp;SUBSTITUTE(trim(G92),"'","''")&amp;"'")&amp;", null, null, null, "&amp;if(M92="","null",if(G92="","(select AudioId from AudioFiles where Filename='"&amp;F92&amp;".wav' and ExternalUrl='"&amp;SUBSTITUTE(trim(M92),"'","''")&amp;"' and IsDownloadedFromExternalUrl=0)","(select AudioId from AudioFiles where Filename='"&amp;G92&amp;".wav' and ExternalUrl='"&amp;SUBSTITUTE(trim(M92),"'","''")&amp;"' and IsDownloadedFromExternalUrl=0)"))&amp;", null, null, null, (select min(LanguageId) from Languages where LanguageName='"&amp;J92&amp;"' and IsValidMetadataLanguage=1), null, "&amp;if(K92="YES", 1,0)&amp;", getdate(), (select CreatedBy from Enterprises where EnterpriseId="&amp;EntId&amp;"), null, '34F4C88E-B410-461E-AD75-6C01536FDCD3', null, 0, null, null, null, null, "&amp;if(M92="","null",if(G92="","(select AudioId from AudioFiles where Filename='"&amp;F92&amp;".flac' and ExternalUrl='"&amp;SUBSTITUTE(trim(M92),"'","''")&amp;"' and IsDownloadedFromExternalUrl=0)","(select AudioId from AudioFiles where Filename='"&amp;G92&amp;".flac' and ExternalUrl='"&amp;SUBSTITUTE(trim(M92),"'","''")&amp;"' and IsDownloadedFromExternalUrl=0)"))&amp;", null, null, null, null, null, "&amp;if(not(ISBLANK(A92)),"(select PrimaryMusicStyleId from Releases where UPC="&amp;A92&amp;" and EnterpriseId="&amp;EntId&amp;")","(select PrimaryMusicStyleId from Releases where Catalog='"&amp;SUBSTITUTE(trim(B92),"'","''")&amp;"' and EnterpriseId="&amp;EntId&amp;")")&amp;", "&amp;if(not(ISBLANK(A92)),"(select SecondaryMusicStyleId from Releases where UPC="&amp;A92&amp;" and EnterpriseId="&amp;EntId&amp;")","(select SecondaryMusicStyleId from Releases where Catalog='"&amp;SUBSTITUTE(trim(B92),"'","''")&amp;"' and EnterpriseId="&amp;EntId&amp;")")&amp;", "&amp;IF(O92="","null",O92)&amp;", 0, null, (select id from internal_TrackTypes where description='"&amp;L92&amp;"'), null, null, null, null, (NEXT VALUE FOR [AssetIdSequence]), null, "&amp;TenantId&amp;", "&amp;EntId&amp;", "&amp;if(F92&lt;&gt;"",countif(F$5:F92,F92),countif(G$5:G92,G92))&amp;"); 
insert into Releases_Tracks values ( (select ReleaseId from Releases where "&amp;if(not(ISBLANK(A92)),"UPC="&amp;A92,"Catalog='"&amp;SUBSTITUTE(trim(B92),"'","''")&amp;"'")&amp;" and EnterpriseId="&amp;EntId&amp;"), (select max(TrackId) from Tracks where "&amp;if(trim(G92)="","ISRC='"&amp;F92&amp;"'","TrackVendorId='"&amp;SUBSTITUTE(trim(G92),"'","''")&amp;"'") &amp;" and EnterpriseId="&amp;EntId&amp;"), "&amp;E92&amp;", (NEXT VALUE FOR [AssetIdSequence]), null);
update Releases_Tracks set RevelatorExternalUsageTrackId=AssetId where TrackId=(select max(TrackId) from Tracks where "&amp;IF(F92="","TrackVendorId='"&amp;G92&amp;"'","ISRC='"&amp;F92&amp;"'")&amp;" and EnterpriseId="&amp;EntId&amp;");
Insert into TrackRecordingVersions values ((select max(TrackId) from Tracks where "&amp;IF(F92="","TrackVendorId='"&amp;G92&amp;"'","ISRC='"&amp;F92&amp;"'")&amp;" and EnterpriseId="&amp;EntId&amp;"),  "&amp;IF(F92="","null","'"&amp;F92&amp;"'")&amp;", 1, getdate());
Insert into TrackRecordingVersionsAudioFiles values ((select max(TrackRecordingVersionId) from TrackRecordingVersions where TrackId in (select max(TrackId) from Tracks where "&amp;IF(F92="","TrackVendorId='"&amp;G92&amp;"'","ISRC='"&amp;F92&amp;"'")&amp;" and EnterpriseId="&amp;EntId&amp;")), "&amp;if(M92="","null",if(G92="","(select AudioId from AudioFiles where Filename='"&amp;F92&amp;"."&amp;N92&amp;"' and ExternalUrl='"&amp;SUBSTITUTE(trim(M92),"'","''")&amp;"' and IsDownloadedFromExternalUrl=0)","(select AudioId from AudioFiles where Filename='"&amp;G92&amp;"."&amp;N92&amp;"' and ExternalUrl='"&amp;SUBSTITUTE(trim(M92),"'","''")&amp;"' and IsDownloadedFromExternalUrl=0)"))&amp;", "&amp;IFS(N92="","null",N92="wav","1",N92="flac","2")&amp;");
Insert into Track_TrackProperties values ((select max(TrackId) from Tracks where "&amp;IF(F92="","TrackVendorId='"&amp;G92&amp;"'","ISRC='"&amp;F92&amp;"'")&amp;" and EnterpriseId="&amp;EntId&amp;"),1);"</f>
        <v>Insert into Tracks VALUES(N'Apenas um Show', 371631, (select LabelId from Releases where UPC=761861542176 and EnterpriseId=647322), 'BKTOK2300101', null, null, null, null, null, null, null, (select AudioId from AudioFiles where Filename='BKTOK2300101.wav' and ExternalUrl='https://www.dropbox.com/scl/fi/2og0tab2svs4j1ye11dqb/Apenas-um-Show-761861542176.flac?rlkey=foesey19r71s8tqixt0jnilk0&amp;st=z3bw85d6&amp;dl=1'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Filename='BKTOK2300101.flac' and ExternalUrl='https://www.dropbox.com/scl/fi/2og0tab2svs4j1ye11dqb/Apenas-um-Show-761861542176.flac?rlkey=foesey19r71s8tqixt0jnilk0&amp;st=z3bw85d6&amp;dl=1' and IsDownloadedFromExternalUrl=0), null, null, null, null, null, (select PrimaryMusicStyleId from Releases where UPC=761861542176 and EnterpriseId=647322), (select SecondaryMusicStyleId from Releases where UPC=761861542176 and EnterpriseId=647322), null, 0, null, (select id from internal_TrackTypes where description='Original'), null, null, null, null, (NEXT VALUE FOR [AssetIdSequence]), null, 645898, 647322, 1); 
insert into Releases_Tracks values ( (select ReleaseId from Releases where UPC=761861542176 and EnterpriseId=647322), (select max(TrackId) from Tracks where ISRC='BKTOK2300101' and EnterpriseId=647322), 1, (NEXT VALUE FOR [AssetIdSequence]), null);
update Releases_Tracks set RevelatorExternalUsageTrackId=AssetId where TrackId=(select max(TrackId) from Tracks where ISRC='BKTOK2300101' and EnterpriseId=647322);
Insert into TrackRecordingVersions values ((select max(TrackId) from Tracks where ISRC='BKTOK2300101' and EnterpriseId=647322),  'BKTOK2300101', 1, getdate());
Insert into TrackRecordingVersionsAudioFiles values ((select max(TrackRecordingVersionId) from TrackRecordingVersions where TrackId in (select max(TrackId) from Tracks where ISRC='BKTOK2300101' and EnterpriseId=647322)), (select AudioId from AudioFiles where Filename='BKTOK2300101.flac' and ExternalUrl='https://www.dropbox.com/scl/fi/2og0tab2svs4j1ye11dqb/Apenas-um-Show-761861542176.flac?rlkey=foesey19r71s8tqixt0jnilk0&amp;st=z3bw85d6&amp;dl=1' and IsDownloadedFromExternalUrl=0), 2);
Insert into Track_TrackProperties values ((select max(TrackId) from Tracks where ISRC='BKTOK2300101' and EnterpriseId=647322),1);</v>
      </c>
      <c r="U92" s="28" t="str">
        <f>VLOOKUP(F92,'6) Track_Artist(s)'!A:A,1,0)</f>
        <v>BKTOK2300101</v>
      </c>
    </row>
    <row r="93">
      <c r="A93" s="156">
        <v>7.61861562518E11</v>
      </c>
      <c r="B93" s="116"/>
      <c r="C93" s="143" t="str">
        <f t="array" ref="C93">ifs(and(isblank($A93),isblank($B93)),"", not(iserror(vlookup($A93&amp;$B93,'3) Release_Label'!$D:$D&amp;'3) Release_Label'!$E:$E,1,0))),vlookup($A93&amp;$B93,{'3) Release_Label'!$D:$D&amp;'3) Release_Label'!$E:$E,'3) Release_Label'!$F:$F},2,0), or(and(not(isblank($B93)),$B93=$B92,$A93&lt;&gt;$A92),and(not(isblank($A93)),$A93=$A92,$B93&lt;&gt;$B92)),"ID LISTS UNALIGNED",and($A93&lt;&gt;"",countif('3) Release_Label'!$D:$D,$A93)=0),"NO UPC MATCH in Release_Label",and($B93&lt;&gt;"",countif('3) Release_Label'!$E:$E,$B93)=0),"NO CATALOG ID MATCH in Release_Label",iserror(vlookup($A93&amp;$B93,'3) Release_Label'!$D:$D&amp;'3) Release_Label'!$E:$E,1,0)),"NO UPC-CATALOG ID pair MATCH in Release_Label" )</f>
        <v>Gold Experience Réquiem</v>
      </c>
      <c r="D93" s="143" t="str">
        <f t="array" ref="D93">ifs(and(isblank($A93),isblank($B93)),"", not(iserror(vlookup($A93&amp;$B93,'3) Release_Label'!$D:$D&amp;'3) Release_Label'!$E:$E,1,0))),vlookup($A93&amp;$B93,{'3) Release_Label'!$D:$D&amp;'3) Release_Label'!$E:$E,'3) Release_Label'!$H:$H},2,0), or(and(not(isblank($B93)),$B93=$B92,$A93&lt;&gt;$A92),and(not(isblank($A93)),$A93=$A92,$B93&lt;&gt;$B92)),"ID LISTS UNALIGNED",and($A93&lt;&gt;"",countif('3) Release_Label'!$D:$D,$A93)=0),"NO UPC MATCH in Release_Label",and($B93&lt;&gt;"",countif('3) Release_Label'!$E:$E,$B93)=0),"NO CATALOG ID MATCH in Release_Label",iserror(vlookup($A93&amp;$B93,'3) Release_Label'!$D:$D&amp;'3) Release_Label'!$E:$E,1,0)),"NO UPC-CATALOG ID pair MATCH in Release_Label" )</f>
        <v/>
      </c>
      <c r="E93" s="157">
        <f t="shared" si="1"/>
        <v>1</v>
      </c>
      <c r="F93" s="8" t="s">
        <v>876</v>
      </c>
      <c r="G93" s="116"/>
      <c r="H93" s="158" t="s">
        <v>359</v>
      </c>
      <c r="J93" s="8" t="s">
        <v>180</v>
      </c>
      <c r="K93" s="159" t="s">
        <v>697</v>
      </c>
      <c r="L93" s="8" t="s">
        <v>698</v>
      </c>
      <c r="M93" s="90" t="s">
        <v>877</v>
      </c>
      <c r="N93" s="8" t="s">
        <v>700</v>
      </c>
      <c r="O93" s="20"/>
      <c r="P93" s="20"/>
      <c r="R93" s="44" t="str">
        <f t="shared" si="2"/>
        <v>insert into AudioFiles VALUES (NEWID(),'BKTOK2300102.flac', '.flac', getdate(), null, 0, null, 'https://www.dropbox.com/scl/fi/bhsymiw7qxv7kiak485ob/Gold-Experience-R-quiem-761861562518.flac?rlkey=l67fjqduaw47rzijy9fhia6bc&amp;st=xdp9ai8c&amp;dl=1', 0, null, null, null, null)</v>
      </c>
      <c r="S93" s="44" t="str">
        <f>"Insert into Tracks VALUES(N'"&amp;SUBSTITUTE(trim(H93),"'","''")&amp;"', 371631, "&amp;if(not(ISBLANK(A93)),"(select LabelId from Releases where UPC="&amp;A93&amp;" and EnterpriseId="&amp;EntId&amp;")","(select LabelId from Releases where Catalog='"&amp;SUBSTITUTE(trim(B93),"'","''")&amp;"' and EnterpriseId="&amp;EntId&amp;")")&amp;", "&amp;if(F93="", "null", "'"&amp;F93&amp;"'")&amp;", "&amp;if(I93="", "null","N'"&amp;SUBSTITUTE(trim(I93),"'","''")&amp;"'")&amp;", null, null, "&amp;if(G93="", "null","'"&amp;SUBSTITUTE(trim(G93),"'","''")&amp;"'")&amp;", null, null, null, "&amp;if(M93="","null",if(G93="","(select AudioId from AudioFiles where Filename='"&amp;F93&amp;".wav' and ExternalUrl='"&amp;SUBSTITUTE(trim(M93),"'","''")&amp;"' and IsDownloadedFromExternalUrl=0)","(select AudioId from AudioFiles where Filename='"&amp;G93&amp;".wav' and ExternalUrl='"&amp;SUBSTITUTE(trim(M93),"'","''")&amp;"' and IsDownloadedFromExternalUrl=0)"))&amp;", null, null, null, (select min(LanguageId) from Languages where LanguageName='"&amp;J93&amp;"' and IsValidMetadataLanguage=1), null, "&amp;if(K93="YES", 1,0)&amp;", getdate(), (select CreatedBy from Enterprises where EnterpriseId="&amp;EntId&amp;"), null, '34F4C88E-B410-461E-AD75-6C01536FDCD3', null, 0, null, null, null, null, "&amp;if(M93="","null",if(G93="","(select AudioId from AudioFiles where Filename='"&amp;F93&amp;".flac' and ExternalUrl='"&amp;SUBSTITUTE(trim(M93),"'","''")&amp;"' and IsDownloadedFromExternalUrl=0)","(select AudioId from AudioFiles where Filename='"&amp;G93&amp;".flac' and ExternalUrl='"&amp;SUBSTITUTE(trim(M93),"'","''")&amp;"' and IsDownloadedFromExternalUrl=0)"))&amp;", null, null, null, null, null, "&amp;if(not(ISBLANK(A93)),"(select PrimaryMusicStyleId from Releases where UPC="&amp;A93&amp;" and EnterpriseId="&amp;EntId&amp;")","(select PrimaryMusicStyleId from Releases where Catalog='"&amp;SUBSTITUTE(trim(B93),"'","''")&amp;"' and EnterpriseId="&amp;EntId&amp;")")&amp;", "&amp;if(not(ISBLANK(A93)),"(select SecondaryMusicStyleId from Releases where UPC="&amp;A93&amp;" and EnterpriseId="&amp;EntId&amp;")","(select SecondaryMusicStyleId from Releases where Catalog='"&amp;SUBSTITUTE(trim(B93),"'","''")&amp;"' and EnterpriseId="&amp;EntId&amp;")")&amp;", "&amp;IF(O93="","null",O93)&amp;", 0, null, (select id from internal_TrackTypes where description='"&amp;L93&amp;"'), null, null, null, null, (NEXT VALUE FOR [AssetIdSequence]), null, "&amp;TenantId&amp;", "&amp;EntId&amp;", "&amp;if(F93&lt;&gt;"",countif(F$5:F93,F93),countif(G$5:G93,G93))&amp;"); 
insert into Releases_Tracks values ( (select ReleaseId from Releases where "&amp;if(not(ISBLANK(A93)),"UPC="&amp;A93,"Catalog='"&amp;SUBSTITUTE(trim(B93),"'","''")&amp;"'")&amp;" and EnterpriseId="&amp;EntId&amp;"), (select max(TrackId) from Tracks where "&amp;if(trim(G93)="","ISRC='"&amp;F93&amp;"'","TrackVendorId='"&amp;SUBSTITUTE(trim(G93),"'","''")&amp;"'") &amp;" and EnterpriseId="&amp;EntId&amp;"), "&amp;E93&amp;", (NEXT VALUE FOR [AssetIdSequence]), null);
update Releases_Tracks set RevelatorExternalUsageTrackId=AssetId where TrackId=(select max(TrackId) from Tracks where "&amp;IF(F93="","TrackVendorId='"&amp;G93&amp;"'","ISRC='"&amp;F93&amp;"'")&amp;" and EnterpriseId="&amp;EntId&amp;");
Insert into TrackRecordingVersions values ((select max(TrackId) from Tracks where "&amp;IF(F93="","TrackVendorId='"&amp;G93&amp;"'","ISRC='"&amp;F93&amp;"'")&amp;" and EnterpriseId="&amp;EntId&amp;"),  "&amp;IF(F93="","null","'"&amp;F93&amp;"'")&amp;", 1, getdate());
Insert into TrackRecordingVersionsAudioFiles values ((select max(TrackRecordingVersionId) from TrackRecordingVersions where TrackId in (select max(TrackId) from Tracks where "&amp;IF(F93="","TrackVendorId='"&amp;G93&amp;"'","ISRC='"&amp;F93&amp;"'")&amp;" and EnterpriseId="&amp;EntId&amp;")), "&amp;if(M93="","null",if(G93="","(select AudioId from AudioFiles where Filename='"&amp;F93&amp;"."&amp;N93&amp;"' and ExternalUrl='"&amp;SUBSTITUTE(trim(M93),"'","''")&amp;"' and IsDownloadedFromExternalUrl=0)","(select AudioId from AudioFiles where Filename='"&amp;G93&amp;"."&amp;N93&amp;"' and ExternalUrl='"&amp;SUBSTITUTE(trim(M93),"'","''")&amp;"' and IsDownloadedFromExternalUrl=0)"))&amp;", "&amp;IFS(N93="","null",N93="wav","1",N93="flac","2")&amp;");
Insert into Track_TrackProperties values ((select max(TrackId) from Tracks where "&amp;IF(F93="","TrackVendorId='"&amp;G93&amp;"'","ISRC='"&amp;F93&amp;"'")&amp;" and EnterpriseId="&amp;EntId&amp;"),1);"</f>
        <v>Insert into Tracks VALUES(N'Gold Experience Réquiem', 371631, (select LabelId from Releases where UPC=761861562518 and EnterpriseId=647322), 'BKTOK2300102', null, null, null, null, null, null, null, (select AudioId from AudioFiles where Filename='BKTOK2300102.wav' and ExternalUrl='https://www.dropbox.com/scl/fi/bhsymiw7qxv7kiak485ob/Gold-Experience-R-quiem-761861562518.flac?rlkey=l67fjqduaw47rzijy9fhia6bc&amp;st=xdp9ai8c&amp;dl=1'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Filename='BKTOK2300102.flac' and ExternalUrl='https://www.dropbox.com/scl/fi/bhsymiw7qxv7kiak485ob/Gold-Experience-R-quiem-761861562518.flac?rlkey=l67fjqduaw47rzijy9fhia6bc&amp;st=xdp9ai8c&amp;dl=1' and IsDownloadedFromExternalUrl=0), null, null, null, null, null, (select PrimaryMusicStyleId from Releases where UPC=761861562518 and EnterpriseId=647322), (select SecondaryMusicStyleId from Releases where UPC=761861562518 and EnterpriseId=647322), null, 0, null, (select id from internal_TrackTypes where description='Original'), null, null, null, null, (NEXT VALUE FOR [AssetIdSequence]), null, 645898, 647322, 1); 
insert into Releases_Tracks values ( (select ReleaseId from Releases where UPC=761861562518 and EnterpriseId=647322), (select max(TrackId) from Tracks where ISRC='BKTOK2300102' and EnterpriseId=647322), 1, (NEXT VALUE FOR [AssetIdSequence]), null);
update Releases_Tracks set RevelatorExternalUsageTrackId=AssetId where TrackId=(select max(TrackId) from Tracks where ISRC='BKTOK2300102' and EnterpriseId=647322);
Insert into TrackRecordingVersions values ((select max(TrackId) from Tracks where ISRC='BKTOK2300102' and EnterpriseId=647322),  'BKTOK2300102', 1, getdate());
Insert into TrackRecordingVersionsAudioFiles values ((select max(TrackRecordingVersionId) from TrackRecordingVersions where TrackId in (select max(TrackId) from Tracks where ISRC='BKTOK2300102' and EnterpriseId=647322)), (select AudioId from AudioFiles where Filename='BKTOK2300102.flac' and ExternalUrl='https://www.dropbox.com/scl/fi/bhsymiw7qxv7kiak485ob/Gold-Experience-R-quiem-761861562518.flac?rlkey=l67fjqduaw47rzijy9fhia6bc&amp;st=xdp9ai8c&amp;dl=1' and IsDownloadedFromExternalUrl=0), 2);
Insert into Track_TrackProperties values ((select max(TrackId) from Tracks where ISRC='BKTOK2300102' and EnterpriseId=647322),1);</v>
      </c>
      <c r="U93" s="28" t="str">
        <f>VLOOKUP(F93,'6) Track_Artist(s)'!A:A,1,0)</f>
        <v>BKTOK2300102</v>
      </c>
    </row>
    <row r="94">
      <c r="A94" s="156">
        <v>7.11709708288E11</v>
      </c>
      <c r="B94" s="116"/>
      <c r="C94" s="143" t="str">
        <f t="array" ref="C94">ifs(and(isblank($A94),isblank($B94)),"", not(iserror(vlookup($A94&amp;$B94,'3) Release_Label'!$D:$D&amp;'3) Release_Label'!$E:$E,1,0))),vlookup($A94&amp;$B94,{'3) Release_Label'!$D:$D&amp;'3) Release_Label'!$E:$E,'3) Release_Label'!$F:$F},2,0), or(and(not(isblank($B94)),$B94=#REF!,$A94&lt;&gt;#REF!),and(not(isblank($A94)),$A94=#REF!,$B94&lt;&gt;#REF!)),"ID LISTS UNALIGNED",and($A94&lt;&gt;"",countif('3) Release_Label'!$D:$D,$A94)=0),"NO UPC MATCH in Release_Label",and($B94&lt;&gt;"",countif('3) Release_Label'!$E:$E,$B94)=0),"NO CATALOG ID MATCH in Release_Label",iserror(vlookup($A94&amp;$B94,'3) Release_Label'!$D:$D&amp;'3) Release_Label'!$E:$E,1,0)),"NO UPC-CATALOG ID pair MATCH in Release_Label" )</f>
        <v>Style Nika</v>
      </c>
      <c r="D94" s="143" t="str">
        <f t="array" ref="D94">ifs(and(isblank($A94),isblank($B94)),"", not(iserror(vlookup($A94&amp;$B94,'3) Release_Label'!$D:$D&amp;'3) Release_Label'!$E:$E,1,0))),vlookup($A94&amp;$B94,{'3) Release_Label'!$D:$D&amp;'3) Release_Label'!$E:$E,'3) Release_Label'!$H:$H},2,0), or(and(not(isblank($B94)),$B94=#REF!,$A94&lt;&gt;#REF!),and(not(isblank($A94)),$A94=#REF!,$B94&lt;&gt;#REF!)),"ID LISTS UNALIGNED",and($A94&lt;&gt;"",countif('3) Release_Label'!$D:$D,$A94)=0),"NO UPC MATCH in Release_Label",and($B94&lt;&gt;"",countif('3) Release_Label'!$E:$E,$B94)=0),"NO CATALOG ID MATCH in Release_Label",iserror(vlookup($A94&amp;$B94,'3) Release_Label'!$D:$D&amp;'3) Release_Label'!$E:$E,1,0)),"NO UPC-CATALOG ID pair MATCH in Release_Label" )</f>
        <v/>
      </c>
      <c r="E94" s="157">
        <f t="shared" si="1"/>
        <v>1</v>
      </c>
      <c r="F94" s="8" t="s">
        <v>878</v>
      </c>
      <c r="G94" s="116"/>
      <c r="H94" s="158" t="s">
        <v>361</v>
      </c>
      <c r="J94" s="8" t="s">
        <v>180</v>
      </c>
      <c r="K94" s="159" t="s">
        <v>706</v>
      </c>
      <c r="L94" s="8" t="s">
        <v>698</v>
      </c>
      <c r="M94" s="90" t="s">
        <v>879</v>
      </c>
      <c r="N94" s="8" t="s">
        <v>700</v>
      </c>
      <c r="O94" s="20"/>
      <c r="P94" s="20"/>
      <c r="R94" s="44" t="str">
        <f t="shared" si="2"/>
        <v>insert into AudioFiles VALUES (NEWID(),'BKTOK2300107.flac', '.flac', getdate(), null, 0, null, 'https://www.dropbox.com/scl/fi/h45tvo7bn6v2nn1q2dxdy/Style-Nika-711709708288.flac?rlkey=9ssl7i89658s91i8e1lo9i437&amp;st=td1jnkdg&amp;dl=1', 0, null, null, null, null)</v>
      </c>
      <c r="S94" s="44" t="str">
        <f>"Insert into Tracks VALUES(N'"&amp;SUBSTITUTE(trim(H94),"'","''")&amp;"', 371631, "&amp;if(not(ISBLANK(A94)),"(select LabelId from Releases where UPC="&amp;A94&amp;" and EnterpriseId="&amp;EntId&amp;")","(select LabelId from Releases where Catalog='"&amp;SUBSTITUTE(trim(B94),"'","''")&amp;"' and EnterpriseId="&amp;EntId&amp;")")&amp;", "&amp;if(F94="", "null", "'"&amp;F94&amp;"'")&amp;", "&amp;if(I94="", "null","N'"&amp;SUBSTITUTE(trim(I94),"'","''")&amp;"'")&amp;", null, null, "&amp;if(G94="", "null","'"&amp;SUBSTITUTE(trim(G94),"'","''")&amp;"'")&amp;", null, null, null, "&amp;if(M94="","null",if(G94="","(select AudioId from AudioFiles where Filename='"&amp;F94&amp;".wav' and ExternalUrl='"&amp;SUBSTITUTE(trim(M94),"'","''")&amp;"' and IsDownloadedFromExternalUrl=0)","(select AudioId from AudioFiles where Filename='"&amp;G94&amp;".wav' and ExternalUrl='"&amp;SUBSTITUTE(trim(M94),"'","''")&amp;"' and IsDownloadedFromExternalUrl=0)"))&amp;", null, null, null, (select min(LanguageId) from Languages where LanguageName='"&amp;J94&amp;"' and IsValidMetadataLanguage=1), null, "&amp;if(K94="YES", 1,0)&amp;", getdate(), (select CreatedBy from Enterprises where EnterpriseId="&amp;EntId&amp;"), null, '34F4C88E-B410-461E-AD75-6C01536FDCD3', null, 0, null, null, null, null, "&amp;if(M94="","null",if(G94="","(select AudioId from AudioFiles where Filename='"&amp;F94&amp;".flac' and ExternalUrl='"&amp;SUBSTITUTE(trim(M94),"'","''")&amp;"' and IsDownloadedFromExternalUrl=0)","(select AudioId from AudioFiles where Filename='"&amp;G94&amp;".flac' and ExternalUrl='"&amp;SUBSTITUTE(trim(M94),"'","''")&amp;"' and IsDownloadedFromExternalUrl=0)"))&amp;", null, null, null, null, null, "&amp;if(not(ISBLANK(A94)),"(select PrimaryMusicStyleId from Releases where UPC="&amp;A94&amp;" and EnterpriseId="&amp;EntId&amp;")","(select PrimaryMusicStyleId from Releases where Catalog='"&amp;SUBSTITUTE(trim(B94),"'","''")&amp;"' and EnterpriseId="&amp;EntId&amp;")")&amp;", "&amp;if(not(ISBLANK(A94)),"(select SecondaryMusicStyleId from Releases where UPC="&amp;A94&amp;" and EnterpriseId="&amp;EntId&amp;")","(select SecondaryMusicStyleId from Releases where Catalog='"&amp;SUBSTITUTE(trim(B94),"'","''")&amp;"' and EnterpriseId="&amp;EntId&amp;")")&amp;", "&amp;IF(O94="","null",O94)&amp;", 0, null, (select id from internal_TrackTypes where description='"&amp;L94&amp;"'), null, null, null, null, (NEXT VALUE FOR [AssetIdSequence]), null, "&amp;TenantId&amp;", "&amp;EntId&amp;", "&amp;if(F94&lt;&gt;"",countif(F$5:F94,F94),countif(G$5:G94,G94))&amp;"); 
insert into Releases_Tracks values ( (select ReleaseId from Releases where "&amp;if(not(ISBLANK(A94)),"UPC="&amp;A94,"Catalog='"&amp;SUBSTITUTE(trim(B94),"'","''")&amp;"'")&amp;" and EnterpriseId="&amp;EntId&amp;"), (select max(TrackId) from Tracks where "&amp;if(trim(G94)="","ISRC='"&amp;F94&amp;"'","TrackVendorId='"&amp;SUBSTITUTE(trim(G94),"'","''")&amp;"'") &amp;" and EnterpriseId="&amp;EntId&amp;"), "&amp;E94&amp;", (NEXT VALUE FOR [AssetIdSequence]), null);
update Releases_Tracks set RevelatorExternalUsageTrackId=AssetId where TrackId=(select max(TrackId) from Tracks where "&amp;IF(F94="","TrackVendorId='"&amp;G94&amp;"'","ISRC='"&amp;F94&amp;"'")&amp;" and EnterpriseId="&amp;EntId&amp;");
Insert into TrackRecordingVersions values ((select max(TrackId) from Tracks where "&amp;IF(F94="","TrackVendorId='"&amp;G94&amp;"'","ISRC='"&amp;F94&amp;"'")&amp;" and EnterpriseId="&amp;EntId&amp;"),  "&amp;IF(F94="","null","'"&amp;F94&amp;"'")&amp;", 1, getdate());
Insert into TrackRecordingVersionsAudioFiles values ((select max(TrackRecordingVersionId) from TrackRecordingVersions where TrackId in (select max(TrackId) from Tracks where "&amp;IF(F94="","TrackVendorId='"&amp;G94&amp;"'","ISRC='"&amp;F94&amp;"'")&amp;" and EnterpriseId="&amp;EntId&amp;")), "&amp;if(M94="","null",if(G94="","(select AudioId from AudioFiles where Filename='"&amp;F94&amp;"."&amp;N94&amp;"' and ExternalUrl='"&amp;SUBSTITUTE(trim(M94),"'","''")&amp;"' and IsDownloadedFromExternalUrl=0)","(select AudioId from AudioFiles where Filename='"&amp;G94&amp;"."&amp;N94&amp;"' and ExternalUrl='"&amp;SUBSTITUTE(trim(M94),"'","''")&amp;"' and IsDownloadedFromExternalUrl=0)"))&amp;", "&amp;IFS(N94="","null",N94="wav","1",N94="flac","2")&amp;");
Insert into Track_TrackProperties values ((select max(TrackId) from Tracks where "&amp;IF(F94="","TrackVendorId='"&amp;G94&amp;"'","ISRC='"&amp;F94&amp;"'")&amp;" and EnterpriseId="&amp;EntId&amp;"),1);"</f>
        <v>Insert into Tracks VALUES(N'Style Nika', 371631, (select LabelId from Releases where UPC=711709708288 and EnterpriseId=647322), 'BKTOK2300107', null, null, null, null, null, null, null, (select AudioId from AudioFiles where Filename='BKTOK2300107.wav' and ExternalUrl='https://www.dropbox.com/scl/fi/h45tvo7bn6v2nn1q2dxdy/Style-Nika-711709708288.flac?rlkey=9ssl7i89658s91i8e1lo9i437&amp;st=td1jnkdg&amp;dl=1'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Filename='BKTOK2300107.flac' and ExternalUrl='https://www.dropbox.com/scl/fi/h45tvo7bn6v2nn1q2dxdy/Style-Nika-711709708288.flac?rlkey=9ssl7i89658s91i8e1lo9i437&amp;st=td1jnkdg&amp;dl=1' and IsDownloadedFromExternalUrl=0), null, null, null, null, null, (select PrimaryMusicStyleId from Releases where UPC=711709708288 and EnterpriseId=647322), (select SecondaryMusicStyleId from Releases where UPC=711709708288 and EnterpriseId=647322), null, 0, null, (select id from internal_TrackTypes where description='Original'), null, null, null, null, (NEXT VALUE FOR [AssetIdSequence]), null, 645898, 647322, 1); 
insert into Releases_Tracks values ( (select ReleaseId from Releases where UPC=711709708288 and EnterpriseId=647322), (select max(TrackId) from Tracks where ISRC='BKTOK2300107' and EnterpriseId=647322), 1, (NEXT VALUE FOR [AssetIdSequence]), null);
update Releases_Tracks set RevelatorExternalUsageTrackId=AssetId where TrackId=(select max(TrackId) from Tracks where ISRC='BKTOK2300107' and EnterpriseId=647322);
Insert into TrackRecordingVersions values ((select max(TrackId) from Tracks where ISRC='BKTOK2300107' and EnterpriseId=647322),  'BKTOK2300107', 1, getdate());
Insert into TrackRecordingVersionsAudioFiles values ((select max(TrackRecordingVersionId) from TrackRecordingVersions where TrackId in (select max(TrackId) from Tracks where ISRC='BKTOK2300107' and EnterpriseId=647322)), (select AudioId from AudioFiles where Filename='BKTOK2300107.flac' and ExternalUrl='https://www.dropbox.com/scl/fi/h45tvo7bn6v2nn1q2dxdy/Style-Nika-711709708288.flac?rlkey=9ssl7i89658s91i8e1lo9i437&amp;st=td1jnkdg&amp;dl=1' and IsDownloadedFromExternalUrl=0), 2);
Insert into Track_TrackProperties values ((select max(TrackId) from Tracks where ISRC='BKTOK2300107' and EnterpriseId=647322),1);</v>
      </c>
      <c r="U94" s="28" t="str">
        <f>VLOOKUP(F94,'6) Track_Artist(s)'!A:A,1,0)</f>
        <v>BKTOK2300107</v>
      </c>
    </row>
    <row r="95">
      <c r="A95" s="156">
        <v>7.11709708158E11</v>
      </c>
      <c r="B95" s="116"/>
      <c r="C95" s="143" t="str">
        <f t="array" ref="C95">ifs(and(isblank($A95),isblank($B95)),"", not(iserror(vlookup($A95&amp;$B95,'3) Release_Label'!$D:$D&amp;'3) Release_Label'!$E:$E,1,0))),vlookup($A95&amp;$B95,{'3) Release_Label'!$D:$D&amp;'3) Release_Label'!$E:$E,'3) Release_Label'!$F:$F},2,0), or(and(not(isblank($B95)),$B95=$B94,$A95&lt;&gt;$A94),and(not(isblank($A95)),$A95=$A94,$B95&lt;&gt;$B94)),"ID LISTS UNALIGNED",and($A95&lt;&gt;"",countif('3) Release_Label'!$D:$D,$A95)=0),"NO UPC MATCH in Release_Label",and($B95&lt;&gt;"",countif('3) Release_Label'!$E:$E,$B95)=0),"NO CATALOG ID MATCH in Release_Label",iserror(vlookup($A95&amp;$B95,'3) Release_Label'!$D:$D&amp;'3) Release_Label'!$E:$E,1,0)),"NO UPC-CATALOG ID pair MATCH in Release_Label" )</f>
        <v>Carburando</v>
      </c>
      <c r="D95" s="143" t="str">
        <f t="array" ref="D95">ifs(and(isblank($A95),isblank($B95)),"", not(iserror(vlookup($A95&amp;$B95,'3) Release_Label'!$D:$D&amp;'3) Release_Label'!$E:$E,1,0))),vlookup($A95&amp;$B95,{'3) Release_Label'!$D:$D&amp;'3) Release_Label'!$E:$E,'3) Release_Label'!$H:$H},2,0), or(and(not(isblank($B95)),$B95=$B94,$A95&lt;&gt;$A94),and(not(isblank($A95)),$A95=$A94,$B95&lt;&gt;$B94)),"ID LISTS UNALIGNED",and($A95&lt;&gt;"",countif('3) Release_Label'!$D:$D,$A95)=0),"NO UPC MATCH in Release_Label",and($B95&lt;&gt;"",countif('3) Release_Label'!$E:$E,$B95)=0),"NO CATALOG ID MATCH in Release_Label",iserror(vlookup($A95&amp;$B95,'3) Release_Label'!$D:$D&amp;'3) Release_Label'!$E:$E,1,0)),"NO UPC-CATALOG ID pair MATCH in Release_Label" )</f>
        <v/>
      </c>
      <c r="E95" s="157">
        <f t="shared" si="1"/>
        <v>1</v>
      </c>
      <c r="F95" s="8" t="s">
        <v>880</v>
      </c>
      <c r="G95" s="116"/>
      <c r="H95" s="158" t="s">
        <v>363</v>
      </c>
      <c r="J95" s="8" t="s">
        <v>180</v>
      </c>
      <c r="K95" s="159" t="s">
        <v>706</v>
      </c>
      <c r="L95" s="8" t="s">
        <v>698</v>
      </c>
      <c r="M95" s="90" t="s">
        <v>881</v>
      </c>
      <c r="N95" s="8" t="s">
        <v>700</v>
      </c>
      <c r="O95" s="20"/>
      <c r="P95" s="20"/>
      <c r="R95" s="44" t="str">
        <f t="shared" si="2"/>
        <v>insert into AudioFiles VALUES (NEWID(),'BKTOK2300108.flac', '.flac', getdate(), null, 0, null, 'https://www.dropbox.com/scl/fi/bxfpp7h2qoqf5uoz2c1lz/Carburando-711709708158.flac?rlkey=t7h4gdbugxioc1aenh3obdrrq&amp;st=rou581jw&amp;dl=1', 0, null, null, null, null)</v>
      </c>
      <c r="S95" s="44" t="str">
        <f>"Insert into Tracks VALUES(N'"&amp;SUBSTITUTE(trim(H95),"'","''")&amp;"', 371631, "&amp;if(not(ISBLANK(A95)),"(select LabelId from Releases where UPC="&amp;A95&amp;" and EnterpriseId="&amp;EntId&amp;")","(select LabelId from Releases where Catalog='"&amp;SUBSTITUTE(trim(B95),"'","''")&amp;"' and EnterpriseId="&amp;EntId&amp;")")&amp;", "&amp;if(F95="", "null", "'"&amp;F95&amp;"'")&amp;", "&amp;if(I95="", "null","N'"&amp;SUBSTITUTE(trim(I95),"'","''")&amp;"'")&amp;", null, null, "&amp;if(G95="", "null","'"&amp;SUBSTITUTE(trim(G95),"'","''")&amp;"'")&amp;", null, null, null, "&amp;if(M95="","null",if(G95="","(select AudioId from AudioFiles where Filename='"&amp;F95&amp;".wav' and ExternalUrl='"&amp;SUBSTITUTE(trim(M95),"'","''")&amp;"' and IsDownloadedFromExternalUrl=0)","(select AudioId from AudioFiles where Filename='"&amp;G95&amp;".wav' and ExternalUrl='"&amp;SUBSTITUTE(trim(M95),"'","''")&amp;"' and IsDownloadedFromExternalUrl=0)"))&amp;", null, null, null, (select min(LanguageId) from Languages where LanguageName='"&amp;J95&amp;"' and IsValidMetadataLanguage=1), null, "&amp;if(K95="YES", 1,0)&amp;", getdate(), (select CreatedBy from Enterprises where EnterpriseId="&amp;EntId&amp;"), null, '34F4C88E-B410-461E-AD75-6C01536FDCD3', null, 0, null, null, null, null, "&amp;if(M95="","null",if(G95="","(select AudioId from AudioFiles where Filename='"&amp;F95&amp;".flac' and ExternalUrl='"&amp;SUBSTITUTE(trim(M95),"'","''")&amp;"' and IsDownloadedFromExternalUrl=0)","(select AudioId from AudioFiles where Filename='"&amp;G95&amp;".flac' and ExternalUrl='"&amp;SUBSTITUTE(trim(M95),"'","''")&amp;"' and IsDownloadedFromExternalUrl=0)"))&amp;", null, null, null, null, null, "&amp;if(not(ISBLANK(A95)),"(select PrimaryMusicStyleId from Releases where UPC="&amp;A95&amp;" and EnterpriseId="&amp;EntId&amp;")","(select PrimaryMusicStyleId from Releases where Catalog='"&amp;SUBSTITUTE(trim(B95),"'","''")&amp;"' and EnterpriseId="&amp;EntId&amp;")")&amp;", "&amp;if(not(ISBLANK(A95)),"(select SecondaryMusicStyleId from Releases where UPC="&amp;A95&amp;" and EnterpriseId="&amp;EntId&amp;")","(select SecondaryMusicStyleId from Releases where Catalog='"&amp;SUBSTITUTE(trim(B95),"'","''")&amp;"' and EnterpriseId="&amp;EntId&amp;")")&amp;", "&amp;IF(O95="","null",O95)&amp;", 0, null, (select id from internal_TrackTypes where description='"&amp;L95&amp;"'), null, null, null, null, (NEXT VALUE FOR [AssetIdSequence]), null, "&amp;TenantId&amp;", "&amp;EntId&amp;", "&amp;if(F95&lt;&gt;"",countif(F$5:F95,F95),countif(G$5:G95,G95))&amp;"); 
insert into Releases_Tracks values ( (select ReleaseId from Releases where "&amp;if(not(ISBLANK(A95)),"UPC="&amp;A95,"Catalog='"&amp;SUBSTITUTE(trim(B95),"'","''")&amp;"'")&amp;" and EnterpriseId="&amp;EntId&amp;"), (select max(TrackId) from Tracks where "&amp;if(trim(G95)="","ISRC='"&amp;F95&amp;"'","TrackVendorId='"&amp;SUBSTITUTE(trim(G95),"'","''")&amp;"'") &amp;" and EnterpriseId="&amp;EntId&amp;"), "&amp;E95&amp;", (NEXT VALUE FOR [AssetIdSequence]), null);
update Releases_Tracks set RevelatorExternalUsageTrackId=AssetId where TrackId=(select max(TrackId) from Tracks where "&amp;IF(F95="","TrackVendorId='"&amp;G95&amp;"'","ISRC='"&amp;F95&amp;"'")&amp;" and EnterpriseId="&amp;EntId&amp;");
Insert into TrackRecordingVersions values ((select max(TrackId) from Tracks where "&amp;IF(F95="","TrackVendorId='"&amp;G95&amp;"'","ISRC='"&amp;F95&amp;"'")&amp;" and EnterpriseId="&amp;EntId&amp;"),  "&amp;IF(F95="","null","'"&amp;F95&amp;"'")&amp;", 1, getdate());
Insert into TrackRecordingVersionsAudioFiles values ((select max(TrackRecordingVersionId) from TrackRecordingVersions where TrackId in (select max(TrackId) from Tracks where "&amp;IF(F95="","TrackVendorId='"&amp;G95&amp;"'","ISRC='"&amp;F95&amp;"'")&amp;" and EnterpriseId="&amp;EntId&amp;")), "&amp;if(M95="","null",if(G95="","(select AudioId from AudioFiles where Filename='"&amp;F95&amp;"."&amp;N95&amp;"' and ExternalUrl='"&amp;SUBSTITUTE(trim(M95),"'","''")&amp;"' and IsDownloadedFromExternalUrl=0)","(select AudioId from AudioFiles where Filename='"&amp;G95&amp;"."&amp;N95&amp;"' and ExternalUrl='"&amp;SUBSTITUTE(trim(M95),"'","''")&amp;"' and IsDownloadedFromExternalUrl=0)"))&amp;", "&amp;IFS(N95="","null",N95="wav","1",N95="flac","2")&amp;");
Insert into Track_TrackProperties values ((select max(TrackId) from Tracks where "&amp;IF(F95="","TrackVendorId='"&amp;G95&amp;"'","ISRC='"&amp;F95&amp;"'")&amp;" and EnterpriseId="&amp;EntId&amp;"),1);"</f>
        <v>Insert into Tracks VALUES(N'Carburando', 371631, (select LabelId from Releases where UPC=711709708158 and EnterpriseId=647322), 'BKTOK2300108', null, null, null, null, null, null, null, (select AudioId from AudioFiles where Filename='BKTOK2300108.wav' and ExternalUrl='https://www.dropbox.com/scl/fi/bxfpp7h2qoqf5uoz2c1lz/Carburando-711709708158.flac?rlkey=t7h4gdbugxioc1aenh3obdrrq&amp;st=rou581jw&amp;dl=1'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Filename='BKTOK2300108.flac' and ExternalUrl='https://www.dropbox.com/scl/fi/bxfpp7h2qoqf5uoz2c1lz/Carburando-711709708158.flac?rlkey=t7h4gdbugxioc1aenh3obdrrq&amp;st=rou581jw&amp;dl=1' and IsDownloadedFromExternalUrl=0), null, null, null, null, null, (select PrimaryMusicStyleId from Releases where UPC=711709708158 and EnterpriseId=647322), (select SecondaryMusicStyleId from Releases where UPC=711709708158 and EnterpriseId=647322), null, 0, null, (select id from internal_TrackTypes where description='Original'), null, null, null, null, (NEXT VALUE FOR [AssetIdSequence]), null, 645898, 647322, 1); 
insert into Releases_Tracks values ( (select ReleaseId from Releases where UPC=711709708158 and EnterpriseId=647322), (select max(TrackId) from Tracks where ISRC='BKTOK2300108' and EnterpriseId=647322), 1, (NEXT VALUE FOR [AssetIdSequence]), null);
update Releases_Tracks set RevelatorExternalUsageTrackId=AssetId where TrackId=(select max(TrackId) from Tracks where ISRC='BKTOK2300108' and EnterpriseId=647322);
Insert into TrackRecordingVersions values ((select max(TrackId) from Tracks where ISRC='BKTOK2300108' and EnterpriseId=647322),  'BKTOK2300108', 1, getdate());
Insert into TrackRecordingVersionsAudioFiles values ((select max(TrackRecordingVersionId) from TrackRecordingVersions where TrackId in (select max(TrackId) from Tracks where ISRC='BKTOK2300108' and EnterpriseId=647322)), (select AudioId from AudioFiles where Filename='BKTOK2300108.flac' and ExternalUrl='https://www.dropbox.com/scl/fi/bxfpp7h2qoqf5uoz2c1lz/Carburando-711709708158.flac?rlkey=t7h4gdbugxioc1aenh3obdrrq&amp;st=rou581jw&amp;dl=1' and IsDownloadedFromExternalUrl=0), 2);
Insert into Track_TrackProperties values ((select max(TrackId) from Tracks where ISRC='BKTOK2300108' and EnterpriseId=647322),1);</v>
      </c>
      <c r="U95" s="28" t="str">
        <f>VLOOKUP(F95,'6) Track_Artist(s)'!A:A,1,0)</f>
        <v>BKTOK2300108</v>
      </c>
    </row>
    <row r="96">
      <c r="A96" s="156">
        <v>7.11709823097E11</v>
      </c>
      <c r="B96" s="116"/>
      <c r="C96" s="143" t="str">
        <f t="array" ref="C96">ifs(and(isblank($A96),isblank($B96)),"", not(iserror(vlookup($A96&amp;$B96,'3) Release_Label'!$D:$D&amp;'3) Release_Label'!$E:$E,1,0))),vlookup($A96&amp;$B96,{'3) Release_Label'!$D:$D&amp;'3) Release_Label'!$E:$E,'3) Release_Label'!$F:$F},2,0), or(and(not(isblank($B96)),$B96=$B95,$A96&lt;&gt;$A95),and(not(isblank($A96)),$A96=$A95,$B96&lt;&gt;$B95)),"ID LISTS UNALIGNED",and($A96&lt;&gt;"",countif('3) Release_Label'!$D:$D,$A96)=0),"NO UPC MATCH in Release_Label",and($B96&lt;&gt;"",countif('3) Release_Label'!$E:$E,$B96)=0),"NO CATALOG ID MATCH in Release_Label",iserror(vlookup($A96&amp;$B96,'3) Release_Label'!$D:$D&amp;'3) Release_Label'!$E:$E,1,0)),"NO UPC-CATALOG ID pair MATCH in Release_Label" )</f>
        <v>Nó de Ligação</v>
      </c>
      <c r="D96" s="143" t="str">
        <f t="array" ref="D96">ifs(and(isblank($A96),isblank($B96)),"", not(iserror(vlookup($A96&amp;$B96,'3) Release_Label'!$D:$D&amp;'3) Release_Label'!$E:$E,1,0))),vlookup($A96&amp;$B96,{'3) Release_Label'!$D:$D&amp;'3) Release_Label'!$E:$E,'3) Release_Label'!$H:$H},2,0), or(and(not(isblank($B96)),$B96=$B95,$A96&lt;&gt;$A95),and(not(isblank($A96)),$A96=$A95,$B96&lt;&gt;$B95)),"ID LISTS UNALIGNED",and($A96&lt;&gt;"",countif('3) Release_Label'!$D:$D,$A96)=0),"NO UPC MATCH in Release_Label",and($B96&lt;&gt;"",countif('3) Release_Label'!$E:$E,$B96)=0),"NO CATALOG ID MATCH in Release_Label",iserror(vlookup($A96&amp;$B96,'3) Release_Label'!$D:$D&amp;'3) Release_Label'!$E:$E,1,0)),"NO UPC-CATALOG ID pair MATCH in Release_Label" )</f>
        <v/>
      </c>
      <c r="E96" s="157">
        <f t="shared" si="1"/>
        <v>1</v>
      </c>
      <c r="F96" s="8" t="s">
        <v>882</v>
      </c>
      <c r="G96" s="116"/>
      <c r="H96" s="158" t="s">
        <v>365</v>
      </c>
      <c r="J96" s="8" t="s">
        <v>180</v>
      </c>
      <c r="K96" s="159" t="s">
        <v>706</v>
      </c>
      <c r="L96" s="8" t="s">
        <v>698</v>
      </c>
      <c r="M96" s="90" t="s">
        <v>883</v>
      </c>
      <c r="N96" s="8" t="s">
        <v>700</v>
      </c>
      <c r="O96" s="20"/>
      <c r="P96" s="20"/>
      <c r="R96" s="44" t="str">
        <f t="shared" si="2"/>
        <v>insert into AudioFiles VALUES (NEWID(),'BKTOK2300109.flac', '.flac', getdate(), null, 0, null, 'https://www.dropbox.com/scl/fi/g4fkvf8dhky87w3x1fbg9/N-de-Liga-o-711709823097.flac?rlkey=ziwvbqcgdpvcfeiowynzdjv1r&amp;st=zems303w&amp;dl=1', 0, null, null, null, null)</v>
      </c>
      <c r="S96" s="44" t="str">
        <f>"Insert into Tracks VALUES(N'"&amp;SUBSTITUTE(trim(H96),"'","''")&amp;"', 371631, "&amp;if(not(ISBLANK(A96)),"(select LabelId from Releases where UPC="&amp;A96&amp;" and EnterpriseId="&amp;EntId&amp;")","(select LabelId from Releases where Catalog='"&amp;SUBSTITUTE(trim(B96),"'","''")&amp;"' and EnterpriseId="&amp;EntId&amp;")")&amp;", "&amp;if(F96="", "null", "'"&amp;F96&amp;"'")&amp;", "&amp;if(I96="", "null","N'"&amp;SUBSTITUTE(trim(I96),"'","''")&amp;"'")&amp;", null, null, "&amp;if(G96="", "null","'"&amp;SUBSTITUTE(trim(G96),"'","''")&amp;"'")&amp;", null, null, null, "&amp;if(M96="","null",if(G96="","(select AudioId from AudioFiles where Filename='"&amp;F96&amp;".wav' and ExternalUrl='"&amp;SUBSTITUTE(trim(M96),"'","''")&amp;"' and IsDownloadedFromExternalUrl=0)","(select AudioId from AudioFiles where Filename='"&amp;G96&amp;".wav' and ExternalUrl='"&amp;SUBSTITUTE(trim(M96),"'","''")&amp;"' and IsDownloadedFromExternalUrl=0)"))&amp;", null, null, null, (select min(LanguageId) from Languages where LanguageName='"&amp;J96&amp;"' and IsValidMetadataLanguage=1), null, "&amp;if(K96="YES", 1,0)&amp;", getdate(), (select CreatedBy from Enterprises where EnterpriseId="&amp;EntId&amp;"), null, '34F4C88E-B410-461E-AD75-6C01536FDCD3', null, 0, null, null, null, null, "&amp;if(M96="","null",if(G96="","(select AudioId from AudioFiles where Filename='"&amp;F96&amp;".flac' and ExternalUrl='"&amp;SUBSTITUTE(trim(M96),"'","''")&amp;"' and IsDownloadedFromExternalUrl=0)","(select AudioId from AudioFiles where Filename='"&amp;G96&amp;".flac' and ExternalUrl='"&amp;SUBSTITUTE(trim(M96),"'","''")&amp;"' and IsDownloadedFromExternalUrl=0)"))&amp;", null, null, null, null, null, "&amp;if(not(ISBLANK(A96)),"(select PrimaryMusicStyleId from Releases where UPC="&amp;A96&amp;" and EnterpriseId="&amp;EntId&amp;")","(select PrimaryMusicStyleId from Releases where Catalog='"&amp;SUBSTITUTE(trim(B96),"'","''")&amp;"' and EnterpriseId="&amp;EntId&amp;")")&amp;", "&amp;if(not(ISBLANK(A96)),"(select SecondaryMusicStyleId from Releases where UPC="&amp;A96&amp;" and EnterpriseId="&amp;EntId&amp;")","(select SecondaryMusicStyleId from Releases where Catalog='"&amp;SUBSTITUTE(trim(B96),"'","''")&amp;"' and EnterpriseId="&amp;EntId&amp;")")&amp;", "&amp;IF(O96="","null",O96)&amp;", 0, null, (select id from internal_TrackTypes where description='"&amp;L96&amp;"'), null, null, null, null, (NEXT VALUE FOR [AssetIdSequence]), null, "&amp;TenantId&amp;", "&amp;EntId&amp;", "&amp;if(F96&lt;&gt;"",countif(F$5:F96,F96),countif(G$5:G96,G96))&amp;"); 
insert into Releases_Tracks values ( (select ReleaseId from Releases where "&amp;if(not(ISBLANK(A96)),"UPC="&amp;A96,"Catalog='"&amp;SUBSTITUTE(trim(B96),"'","''")&amp;"'")&amp;" and EnterpriseId="&amp;EntId&amp;"), (select max(TrackId) from Tracks where "&amp;if(trim(G96)="","ISRC='"&amp;F96&amp;"'","TrackVendorId='"&amp;SUBSTITUTE(trim(G96),"'","''")&amp;"'") &amp;" and EnterpriseId="&amp;EntId&amp;"), "&amp;E96&amp;", (NEXT VALUE FOR [AssetIdSequence]), null);
update Releases_Tracks set RevelatorExternalUsageTrackId=AssetId where TrackId=(select max(TrackId) from Tracks where "&amp;IF(F96="","TrackVendorId='"&amp;G96&amp;"'","ISRC='"&amp;F96&amp;"'")&amp;" and EnterpriseId="&amp;EntId&amp;");
Insert into TrackRecordingVersions values ((select max(TrackId) from Tracks where "&amp;IF(F96="","TrackVendorId='"&amp;G96&amp;"'","ISRC='"&amp;F96&amp;"'")&amp;" and EnterpriseId="&amp;EntId&amp;"),  "&amp;IF(F96="","null","'"&amp;F96&amp;"'")&amp;", 1, getdate());
Insert into TrackRecordingVersionsAudioFiles values ((select max(TrackRecordingVersionId) from TrackRecordingVersions where TrackId in (select max(TrackId) from Tracks where "&amp;IF(F96="","TrackVendorId='"&amp;G96&amp;"'","ISRC='"&amp;F96&amp;"'")&amp;" and EnterpriseId="&amp;EntId&amp;")), "&amp;if(M96="","null",if(G96="","(select AudioId from AudioFiles where Filename='"&amp;F96&amp;"."&amp;N96&amp;"' and ExternalUrl='"&amp;SUBSTITUTE(trim(M96),"'","''")&amp;"' and IsDownloadedFromExternalUrl=0)","(select AudioId from AudioFiles where Filename='"&amp;G96&amp;"."&amp;N96&amp;"' and ExternalUrl='"&amp;SUBSTITUTE(trim(M96),"'","''")&amp;"' and IsDownloadedFromExternalUrl=0)"))&amp;", "&amp;IFS(N96="","null",N96="wav","1",N96="flac","2")&amp;");
Insert into Track_TrackProperties values ((select max(TrackId) from Tracks where "&amp;IF(F96="","TrackVendorId='"&amp;G96&amp;"'","ISRC='"&amp;F96&amp;"'")&amp;" and EnterpriseId="&amp;EntId&amp;"),1);"</f>
        <v>Insert into Tracks VALUES(N'Nó de Ligação', 371631, (select LabelId from Releases where UPC=711709823097 and EnterpriseId=647322), 'BKTOK2300109', null, null, null, null, null, null, null, (select AudioId from AudioFiles where Filename='BKTOK2300109.wav' and ExternalUrl='https://www.dropbox.com/scl/fi/g4fkvf8dhky87w3x1fbg9/N-de-Liga-o-711709823097.flac?rlkey=ziwvbqcgdpvcfeiowynzdjv1r&amp;st=zems303w&amp;dl=1'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Filename='BKTOK2300109.flac' and ExternalUrl='https://www.dropbox.com/scl/fi/g4fkvf8dhky87w3x1fbg9/N-de-Liga-o-711709823097.flac?rlkey=ziwvbqcgdpvcfeiowynzdjv1r&amp;st=zems303w&amp;dl=1' and IsDownloadedFromExternalUrl=0), null, null, null, null, null, (select PrimaryMusicStyleId from Releases where UPC=711709823097 and EnterpriseId=647322), (select SecondaryMusicStyleId from Releases where UPC=711709823097 and EnterpriseId=647322), null, 0, null, (select id from internal_TrackTypes where description='Original'), null, null, null, null, (NEXT VALUE FOR [AssetIdSequence]), null, 645898, 647322, 1); 
insert into Releases_Tracks values ( (select ReleaseId from Releases where UPC=711709823097 and EnterpriseId=647322), (select max(TrackId) from Tracks where ISRC='BKTOK2300109' and EnterpriseId=647322), 1, (NEXT VALUE FOR [AssetIdSequence]), null);
update Releases_Tracks set RevelatorExternalUsageTrackId=AssetId where TrackId=(select max(TrackId) from Tracks where ISRC='BKTOK2300109' and EnterpriseId=647322);
Insert into TrackRecordingVersions values ((select max(TrackId) from Tracks where ISRC='BKTOK2300109' and EnterpriseId=647322),  'BKTOK2300109', 1, getdate());
Insert into TrackRecordingVersionsAudioFiles values ((select max(TrackRecordingVersionId) from TrackRecordingVersions where TrackId in (select max(TrackId) from Tracks where ISRC='BKTOK2300109' and EnterpriseId=647322)), (select AudioId from AudioFiles where Filename='BKTOK2300109.flac' and ExternalUrl='https://www.dropbox.com/scl/fi/g4fkvf8dhky87w3x1fbg9/N-de-Liga-o-711709823097.flac?rlkey=ziwvbqcgdpvcfeiowynzdjv1r&amp;st=zems303w&amp;dl=1' and IsDownloadedFromExternalUrl=0), 2);
Insert into Track_TrackProperties values ((select max(TrackId) from Tracks where ISRC='BKTOK2300109' and EnterpriseId=647322),1);</v>
      </c>
      <c r="U96" s="28" t="str">
        <f>VLOOKUP(F96,'6) Track_Artist(s)'!A:A,1,0)</f>
        <v>BKTOK2300109</v>
      </c>
    </row>
    <row r="97">
      <c r="A97" s="156">
        <v>7.11709821642E11</v>
      </c>
      <c r="B97" s="116"/>
      <c r="C97" s="143" t="str">
        <f t="array" ref="C97">ifs(and(isblank($A97),isblank($B97)),"", not(iserror(vlookup($A97&amp;$B97,'3) Release_Label'!$D:$D&amp;'3) Release_Label'!$E:$E,1,0))),vlookup($A97&amp;$B97,{'3) Release_Label'!$D:$D&amp;'3) Release_Label'!$E:$E,'3) Release_Label'!$F:$F},2,0), or(and(not(isblank($B97)),$B97=$B96,$A97&lt;&gt;$A96),and(not(isblank($A97)),$A97=$A96,$B97&lt;&gt;$B96)),"ID LISTS UNALIGNED",and($A97&lt;&gt;"",countif('3) Release_Label'!$D:$D,$A97)=0),"NO UPC MATCH in Release_Label",and($B97&lt;&gt;"",countif('3) Release_Label'!$E:$E,$B97)=0),"NO CATALOG ID MATCH in Release_Label",iserror(vlookup($A97&amp;$B97,'3) Release_Label'!$D:$D&amp;'3) Release_Label'!$E:$E,1,0)),"NO UPC-CATALOG ID pair MATCH in Release_Label" )</f>
        <v>Eu Sou o Anjo Caído</v>
      </c>
      <c r="D97" s="143" t="str">
        <f t="array" ref="D97">ifs(and(isblank($A97),isblank($B97)),"", not(iserror(vlookup($A97&amp;$B97,'3) Release_Label'!$D:$D&amp;'3) Release_Label'!$E:$E,1,0))),vlookup($A97&amp;$B97,{'3) Release_Label'!$D:$D&amp;'3) Release_Label'!$E:$E,'3) Release_Label'!$H:$H},2,0), or(and(not(isblank($B97)),$B97=$B96,$A97&lt;&gt;$A96),and(not(isblank($A97)),$A97=$A96,$B97&lt;&gt;$B96)),"ID LISTS UNALIGNED",and($A97&lt;&gt;"",countif('3) Release_Label'!$D:$D,$A97)=0),"NO UPC MATCH in Release_Label",and($B97&lt;&gt;"",countif('3) Release_Label'!$E:$E,$B97)=0),"NO CATALOG ID MATCH in Release_Label",iserror(vlookup($A97&amp;$B97,'3) Release_Label'!$D:$D&amp;'3) Release_Label'!$E:$E,1,0)),"NO UPC-CATALOG ID pair MATCH in Release_Label" )</f>
        <v/>
      </c>
      <c r="E97" s="157">
        <f t="shared" si="1"/>
        <v>1</v>
      </c>
      <c r="F97" s="8" t="s">
        <v>884</v>
      </c>
      <c r="G97" s="116"/>
      <c r="H97" s="158" t="s">
        <v>367</v>
      </c>
      <c r="J97" s="8" t="s">
        <v>180</v>
      </c>
      <c r="K97" s="159" t="s">
        <v>697</v>
      </c>
      <c r="L97" s="8" t="s">
        <v>698</v>
      </c>
      <c r="M97" s="90" t="s">
        <v>885</v>
      </c>
      <c r="N97" s="8" t="s">
        <v>700</v>
      </c>
      <c r="O97" s="20"/>
      <c r="P97" s="20"/>
      <c r="R97" s="44" t="str">
        <f t="shared" si="2"/>
        <v>insert into AudioFiles VALUES (NEWID(),'BKTOK2300110.flac', '.flac', getdate(), null, 0, null, 'https://www.dropbox.com/scl/fi/kthufkctqvvtu8kqw1ifl/Eu-Sou-o-Anjo-Ca-do-711709821642.flac?rlkey=vb9g91vqfneoihisbecv5cabj&amp;st=v9d6hnkw&amp;dl=1', 0, null, null, null, null)</v>
      </c>
      <c r="S97" s="44" t="str">
        <f>"Insert into Tracks VALUES(N'"&amp;SUBSTITUTE(trim(H97),"'","''")&amp;"', 371631, "&amp;if(not(ISBLANK(A97)),"(select LabelId from Releases where UPC="&amp;A97&amp;" and EnterpriseId="&amp;EntId&amp;")","(select LabelId from Releases where Catalog='"&amp;SUBSTITUTE(trim(B97),"'","''")&amp;"' and EnterpriseId="&amp;EntId&amp;")")&amp;", "&amp;if(F97="", "null", "'"&amp;F97&amp;"'")&amp;", "&amp;if(I97="", "null","N'"&amp;SUBSTITUTE(trim(I97),"'","''")&amp;"'")&amp;", null, null, "&amp;if(G97="", "null","'"&amp;SUBSTITUTE(trim(G97),"'","''")&amp;"'")&amp;", null, null, null, "&amp;if(M97="","null",if(G97="","(select AudioId from AudioFiles where Filename='"&amp;F97&amp;".wav' and ExternalUrl='"&amp;SUBSTITUTE(trim(M97),"'","''")&amp;"' and IsDownloadedFromExternalUrl=0)","(select AudioId from AudioFiles where Filename='"&amp;G97&amp;".wav' and ExternalUrl='"&amp;SUBSTITUTE(trim(M97),"'","''")&amp;"' and IsDownloadedFromExternalUrl=0)"))&amp;", null, null, null, (select min(LanguageId) from Languages where LanguageName='"&amp;J97&amp;"' and IsValidMetadataLanguage=1), null, "&amp;if(K97="YES", 1,0)&amp;", getdate(), (select CreatedBy from Enterprises where EnterpriseId="&amp;EntId&amp;"), null, '34F4C88E-B410-461E-AD75-6C01536FDCD3', null, 0, null, null, null, null, "&amp;if(M97="","null",if(G97="","(select AudioId from AudioFiles where Filename='"&amp;F97&amp;".flac' and ExternalUrl='"&amp;SUBSTITUTE(trim(M97),"'","''")&amp;"' and IsDownloadedFromExternalUrl=0)","(select AudioId from AudioFiles where Filename='"&amp;G97&amp;".flac' and ExternalUrl='"&amp;SUBSTITUTE(trim(M97),"'","''")&amp;"' and IsDownloadedFromExternalUrl=0)"))&amp;", null, null, null, null, null, "&amp;if(not(ISBLANK(A97)),"(select PrimaryMusicStyleId from Releases where UPC="&amp;A97&amp;" and EnterpriseId="&amp;EntId&amp;")","(select PrimaryMusicStyleId from Releases where Catalog='"&amp;SUBSTITUTE(trim(B97),"'","''")&amp;"' and EnterpriseId="&amp;EntId&amp;")")&amp;", "&amp;if(not(ISBLANK(A97)),"(select SecondaryMusicStyleId from Releases where UPC="&amp;A97&amp;" and EnterpriseId="&amp;EntId&amp;")","(select SecondaryMusicStyleId from Releases where Catalog='"&amp;SUBSTITUTE(trim(B97),"'","''")&amp;"' and EnterpriseId="&amp;EntId&amp;")")&amp;", "&amp;IF(O97="","null",O97)&amp;", 0, null, (select id from internal_TrackTypes where description='"&amp;L97&amp;"'), null, null, null, null, (NEXT VALUE FOR [AssetIdSequence]), null, "&amp;TenantId&amp;", "&amp;EntId&amp;", "&amp;if(F97&lt;&gt;"",countif(F$5:F97,F97),countif(G$5:G97,G97))&amp;"); 
insert into Releases_Tracks values ( (select ReleaseId from Releases where "&amp;if(not(ISBLANK(A97)),"UPC="&amp;A97,"Catalog='"&amp;SUBSTITUTE(trim(B97),"'","''")&amp;"'")&amp;" and EnterpriseId="&amp;EntId&amp;"), (select max(TrackId) from Tracks where "&amp;if(trim(G97)="","ISRC='"&amp;F97&amp;"'","TrackVendorId='"&amp;SUBSTITUTE(trim(G97),"'","''")&amp;"'") &amp;" and EnterpriseId="&amp;EntId&amp;"), "&amp;E97&amp;", (NEXT VALUE FOR [AssetIdSequence]), null);
update Releases_Tracks set RevelatorExternalUsageTrackId=AssetId where TrackId=(select max(TrackId) from Tracks where "&amp;IF(F97="","TrackVendorId='"&amp;G97&amp;"'","ISRC='"&amp;F97&amp;"'")&amp;" and EnterpriseId="&amp;EntId&amp;");
Insert into TrackRecordingVersions values ((select max(TrackId) from Tracks where "&amp;IF(F97="","TrackVendorId='"&amp;G97&amp;"'","ISRC='"&amp;F97&amp;"'")&amp;" and EnterpriseId="&amp;EntId&amp;"),  "&amp;IF(F97="","null","'"&amp;F97&amp;"'")&amp;", 1, getdate());
Insert into TrackRecordingVersionsAudioFiles values ((select max(TrackRecordingVersionId) from TrackRecordingVersions where TrackId in (select max(TrackId) from Tracks where "&amp;IF(F97="","TrackVendorId='"&amp;G97&amp;"'","ISRC='"&amp;F97&amp;"'")&amp;" and EnterpriseId="&amp;EntId&amp;")), "&amp;if(M97="","null",if(G97="","(select AudioId from AudioFiles where Filename='"&amp;F97&amp;"."&amp;N97&amp;"' and ExternalUrl='"&amp;SUBSTITUTE(trim(M97),"'","''")&amp;"' and IsDownloadedFromExternalUrl=0)","(select AudioId from AudioFiles where Filename='"&amp;G97&amp;"."&amp;N97&amp;"' and ExternalUrl='"&amp;SUBSTITUTE(trim(M97),"'","''")&amp;"' and IsDownloadedFromExternalUrl=0)"))&amp;", "&amp;IFS(N97="","null",N97="wav","1",N97="flac","2")&amp;");
Insert into Track_TrackProperties values ((select max(TrackId) from Tracks where "&amp;IF(F97="","TrackVendorId='"&amp;G97&amp;"'","ISRC='"&amp;F97&amp;"'")&amp;" and EnterpriseId="&amp;EntId&amp;"),1);"</f>
        <v>Insert into Tracks VALUES(N'Eu Sou o Anjo Caído', 371631, (select LabelId from Releases where UPC=711709821642 and EnterpriseId=647322), 'BKTOK2300110', null, null, null, null, null, null, null, (select AudioId from AudioFiles where Filename='BKTOK2300110.wav' and ExternalUrl='https://www.dropbox.com/scl/fi/kthufkctqvvtu8kqw1ifl/Eu-Sou-o-Anjo-Ca-do-711709821642.flac?rlkey=vb9g91vqfneoihisbecv5cabj&amp;st=v9d6hnkw&amp;dl=1'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Filename='BKTOK2300110.flac' and ExternalUrl='https://www.dropbox.com/scl/fi/kthufkctqvvtu8kqw1ifl/Eu-Sou-o-Anjo-Ca-do-711709821642.flac?rlkey=vb9g91vqfneoihisbecv5cabj&amp;st=v9d6hnkw&amp;dl=1' and IsDownloadedFromExternalUrl=0), null, null, null, null, null, (select PrimaryMusicStyleId from Releases where UPC=711709821642 and EnterpriseId=647322), (select SecondaryMusicStyleId from Releases where UPC=711709821642 and EnterpriseId=647322), null, 0, null, (select id from internal_TrackTypes where description='Original'), null, null, null, null, (NEXT VALUE FOR [AssetIdSequence]), null, 645898, 647322, 1); 
insert into Releases_Tracks values ( (select ReleaseId from Releases where UPC=711709821642 and EnterpriseId=647322), (select max(TrackId) from Tracks where ISRC='BKTOK2300110' and EnterpriseId=647322), 1, (NEXT VALUE FOR [AssetIdSequence]), null);
update Releases_Tracks set RevelatorExternalUsageTrackId=AssetId where TrackId=(select max(TrackId) from Tracks where ISRC='BKTOK2300110' and EnterpriseId=647322);
Insert into TrackRecordingVersions values ((select max(TrackId) from Tracks where ISRC='BKTOK2300110' and EnterpriseId=647322),  'BKTOK2300110', 1, getdate());
Insert into TrackRecordingVersionsAudioFiles values ((select max(TrackRecordingVersionId) from TrackRecordingVersions where TrackId in (select max(TrackId) from Tracks where ISRC='BKTOK2300110' and EnterpriseId=647322)), (select AudioId from AudioFiles where Filename='BKTOK2300110.flac' and ExternalUrl='https://www.dropbox.com/scl/fi/kthufkctqvvtu8kqw1ifl/Eu-Sou-o-Anjo-Ca-do-711709821642.flac?rlkey=vb9g91vqfneoihisbecv5cabj&amp;st=v9d6hnkw&amp;dl=1' and IsDownloadedFromExternalUrl=0), 2);
Insert into Track_TrackProperties values ((select max(TrackId) from Tracks where ISRC='BKTOK2300110' and EnterpriseId=647322),1);</v>
      </c>
      <c r="U97" s="28" t="str">
        <f>VLOOKUP(F97,'6) Track_Artist(s)'!A:A,1,0)</f>
        <v>BKTOK2300110</v>
      </c>
    </row>
    <row r="98">
      <c r="A98" s="156">
        <v>7.17931601021E11</v>
      </c>
      <c r="B98" s="116"/>
      <c r="C98" s="143" t="str">
        <f t="array" ref="C98">ifs(and(isblank($A98),isblank($B98)),"", not(iserror(vlookup($A98&amp;$B98,'3) Release_Label'!$D:$D&amp;'3) Release_Label'!$E:$E,1,0))),vlookup($A98&amp;$B98,{'3) Release_Label'!$D:$D&amp;'3) Release_Label'!$E:$E,'3) Release_Label'!$F:$F},2,0), or(and(not(isblank($B98)),$B98=$B97,$A98&lt;&gt;$A97),and(not(isblank($A98)),$A98=$A97,$B98&lt;&gt;$B97)),"ID LISTS UNALIGNED",and($A98&lt;&gt;"",countif('3) Release_Label'!$D:$D,$A98)=0),"NO UPC MATCH in Release_Label",and($B98&lt;&gt;"",countif('3) Release_Label'!$E:$E,$B98)=0),"NO CATALOG ID MATCH in Release_Label",iserror(vlookup($A98&amp;$B98,'3) Release_Label'!$D:$D&amp;'3) Release_Label'!$E:$E,1,0)),"NO UPC-CATALOG ID pair MATCH in Release_Label" )</f>
        <v>Jimmy Hopkins</v>
      </c>
      <c r="D98" s="143" t="str">
        <f t="array" ref="D98">ifs(and(isblank($A98),isblank($B98)),"", not(iserror(vlookup($A98&amp;$B98,'3) Release_Label'!$D:$D&amp;'3) Release_Label'!$E:$E,1,0))),vlookup($A98&amp;$B98,{'3) Release_Label'!$D:$D&amp;'3) Release_Label'!$E:$E,'3) Release_Label'!$H:$H},2,0), or(and(not(isblank($B98)),$B98=$B97,$A98&lt;&gt;$A97),and(not(isblank($A98)),$A98=$A97,$B98&lt;&gt;$B97)),"ID LISTS UNALIGNED",and($A98&lt;&gt;"",countif('3) Release_Label'!$D:$D,$A98)=0),"NO UPC MATCH in Release_Label",and($B98&lt;&gt;"",countif('3) Release_Label'!$E:$E,$B98)=0),"NO CATALOG ID MATCH in Release_Label",iserror(vlookup($A98&amp;$B98,'3) Release_Label'!$D:$D&amp;'3) Release_Label'!$E:$E,1,0)),"NO UPC-CATALOG ID pair MATCH in Release_Label" )</f>
        <v/>
      </c>
      <c r="E98" s="157">
        <f t="shared" si="1"/>
        <v>1</v>
      </c>
      <c r="F98" s="8" t="s">
        <v>886</v>
      </c>
      <c r="G98" s="116"/>
      <c r="H98" s="158" t="s">
        <v>369</v>
      </c>
      <c r="J98" s="8" t="s">
        <v>180</v>
      </c>
      <c r="K98" s="159" t="s">
        <v>697</v>
      </c>
      <c r="L98" s="8" t="s">
        <v>698</v>
      </c>
      <c r="M98" s="90" t="s">
        <v>887</v>
      </c>
      <c r="N98" s="8" t="s">
        <v>700</v>
      </c>
      <c r="O98" s="20"/>
      <c r="P98" s="20"/>
      <c r="R98" s="44" t="str">
        <f t="shared" si="2"/>
        <v>insert into AudioFiles VALUES (NEWID(),'BKTOK2300111.flac', '.flac', getdate(), null, 0, null, 'https://www.dropbox.com/scl/fi/0hpfvahyia2kt2ggtsdx6/Jimmy-Hopkins-717931601021.flac?rlkey=fh19y6c7obfem5j522hg0hjz0&amp;st=5m9vivbt&amp;dl=1', 0, null, null, null, null)</v>
      </c>
      <c r="S98" s="44" t="str">
        <f>"Insert into Tracks VALUES(N'"&amp;SUBSTITUTE(trim(H98),"'","''")&amp;"', 371631, "&amp;if(not(ISBLANK(A98)),"(select LabelId from Releases where UPC="&amp;A98&amp;" and EnterpriseId="&amp;EntId&amp;")","(select LabelId from Releases where Catalog='"&amp;SUBSTITUTE(trim(B98),"'","''")&amp;"' and EnterpriseId="&amp;EntId&amp;")")&amp;", "&amp;if(F98="", "null", "'"&amp;F98&amp;"'")&amp;", "&amp;if(I98="", "null","N'"&amp;SUBSTITUTE(trim(I98),"'","''")&amp;"'")&amp;", null, null, "&amp;if(G98="", "null","'"&amp;SUBSTITUTE(trim(G98),"'","''")&amp;"'")&amp;", null, null, null, "&amp;if(M98="","null",if(G98="","(select AudioId from AudioFiles where Filename='"&amp;F98&amp;".wav' and ExternalUrl='"&amp;SUBSTITUTE(trim(M98),"'","''")&amp;"' and IsDownloadedFromExternalUrl=0)","(select AudioId from AudioFiles where Filename='"&amp;G98&amp;".wav' and ExternalUrl='"&amp;SUBSTITUTE(trim(M98),"'","''")&amp;"' and IsDownloadedFromExternalUrl=0)"))&amp;", null, null, null, (select min(LanguageId) from Languages where LanguageName='"&amp;J98&amp;"' and IsValidMetadataLanguage=1), null, "&amp;if(K98="YES", 1,0)&amp;", getdate(), (select CreatedBy from Enterprises where EnterpriseId="&amp;EntId&amp;"), null, '34F4C88E-B410-461E-AD75-6C01536FDCD3', null, 0, null, null, null, null, "&amp;if(M98="","null",if(G98="","(select AudioId from AudioFiles where Filename='"&amp;F98&amp;".flac' and ExternalUrl='"&amp;SUBSTITUTE(trim(M98),"'","''")&amp;"' and IsDownloadedFromExternalUrl=0)","(select AudioId from AudioFiles where Filename='"&amp;G98&amp;".flac' and ExternalUrl='"&amp;SUBSTITUTE(trim(M98),"'","''")&amp;"' and IsDownloadedFromExternalUrl=0)"))&amp;", null, null, null, null, null, "&amp;if(not(ISBLANK(A98)),"(select PrimaryMusicStyleId from Releases where UPC="&amp;A98&amp;" and EnterpriseId="&amp;EntId&amp;")","(select PrimaryMusicStyleId from Releases where Catalog='"&amp;SUBSTITUTE(trim(B98),"'","''")&amp;"' and EnterpriseId="&amp;EntId&amp;")")&amp;", "&amp;if(not(ISBLANK(A98)),"(select SecondaryMusicStyleId from Releases where UPC="&amp;A98&amp;" and EnterpriseId="&amp;EntId&amp;")","(select SecondaryMusicStyleId from Releases where Catalog='"&amp;SUBSTITUTE(trim(B98),"'","''")&amp;"' and EnterpriseId="&amp;EntId&amp;")")&amp;", "&amp;IF(O98="","null",O98)&amp;", 0, null, (select id from internal_TrackTypes where description='"&amp;L98&amp;"'), null, null, null, null, (NEXT VALUE FOR [AssetIdSequence]), null, "&amp;TenantId&amp;", "&amp;EntId&amp;", "&amp;if(F98&lt;&gt;"",countif(F$5:F98,F98),countif(G$5:G98,G98))&amp;"); 
insert into Releases_Tracks values ( (select ReleaseId from Releases where "&amp;if(not(ISBLANK(A98)),"UPC="&amp;A98,"Catalog='"&amp;SUBSTITUTE(trim(B98),"'","''")&amp;"'")&amp;" and EnterpriseId="&amp;EntId&amp;"), (select max(TrackId) from Tracks where "&amp;if(trim(G98)="","ISRC='"&amp;F98&amp;"'","TrackVendorId='"&amp;SUBSTITUTE(trim(G98),"'","''")&amp;"'") &amp;" and EnterpriseId="&amp;EntId&amp;"), "&amp;E98&amp;", (NEXT VALUE FOR [AssetIdSequence]), null);
update Releases_Tracks set RevelatorExternalUsageTrackId=AssetId where TrackId=(select max(TrackId) from Tracks where "&amp;IF(F98="","TrackVendorId='"&amp;G98&amp;"'","ISRC='"&amp;F98&amp;"'")&amp;" and EnterpriseId="&amp;EntId&amp;");
Insert into TrackRecordingVersions values ((select max(TrackId) from Tracks where "&amp;IF(F98="","TrackVendorId='"&amp;G98&amp;"'","ISRC='"&amp;F98&amp;"'")&amp;" and EnterpriseId="&amp;EntId&amp;"),  "&amp;IF(F98="","null","'"&amp;F98&amp;"'")&amp;", 1, getdate());
Insert into TrackRecordingVersionsAudioFiles values ((select max(TrackRecordingVersionId) from TrackRecordingVersions where TrackId in (select max(TrackId) from Tracks where "&amp;IF(F98="","TrackVendorId='"&amp;G98&amp;"'","ISRC='"&amp;F98&amp;"'")&amp;" and EnterpriseId="&amp;EntId&amp;")), "&amp;if(M98="","null",if(G98="","(select AudioId from AudioFiles where Filename='"&amp;F98&amp;"."&amp;N98&amp;"' and ExternalUrl='"&amp;SUBSTITUTE(trim(M98),"'","''")&amp;"' and IsDownloadedFromExternalUrl=0)","(select AudioId from AudioFiles where Filename='"&amp;G98&amp;"."&amp;N98&amp;"' and ExternalUrl='"&amp;SUBSTITUTE(trim(M98),"'","''")&amp;"' and IsDownloadedFromExternalUrl=0)"))&amp;", "&amp;IFS(N98="","null",N98="wav","1",N98="flac","2")&amp;");
Insert into Track_TrackProperties values ((select max(TrackId) from Tracks where "&amp;IF(F98="","TrackVendorId='"&amp;G98&amp;"'","ISRC='"&amp;F98&amp;"'")&amp;" and EnterpriseId="&amp;EntId&amp;"),1);"</f>
        <v>Insert into Tracks VALUES(N'Jimmy Hopkins', 371631, (select LabelId from Releases where UPC=717931601021 and EnterpriseId=647322), 'BKTOK2300111', null, null, null, null, null, null, null, (select AudioId from AudioFiles where Filename='BKTOK2300111.wav' and ExternalUrl='https://www.dropbox.com/scl/fi/0hpfvahyia2kt2ggtsdx6/Jimmy-Hopkins-717931601021.flac?rlkey=fh19y6c7obfem5j522hg0hjz0&amp;st=5m9vivbt&amp;dl=1'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Filename='BKTOK2300111.flac' and ExternalUrl='https://www.dropbox.com/scl/fi/0hpfvahyia2kt2ggtsdx6/Jimmy-Hopkins-717931601021.flac?rlkey=fh19y6c7obfem5j522hg0hjz0&amp;st=5m9vivbt&amp;dl=1' and IsDownloadedFromExternalUrl=0), null, null, null, null, null, (select PrimaryMusicStyleId from Releases where UPC=717931601021 and EnterpriseId=647322), (select SecondaryMusicStyleId from Releases where UPC=717931601021 and EnterpriseId=647322), null, 0, null, (select id from internal_TrackTypes where description='Original'), null, null, null, null, (NEXT VALUE FOR [AssetIdSequence]), null, 645898, 647322, 1); 
insert into Releases_Tracks values ( (select ReleaseId from Releases where UPC=717931601021 and EnterpriseId=647322), (select max(TrackId) from Tracks where ISRC='BKTOK2300111' and EnterpriseId=647322), 1, (NEXT VALUE FOR [AssetIdSequence]), null);
update Releases_Tracks set RevelatorExternalUsageTrackId=AssetId where TrackId=(select max(TrackId) from Tracks where ISRC='BKTOK2300111' and EnterpriseId=647322);
Insert into TrackRecordingVersions values ((select max(TrackId) from Tracks where ISRC='BKTOK2300111' and EnterpriseId=647322),  'BKTOK2300111', 1, getdate());
Insert into TrackRecordingVersionsAudioFiles values ((select max(TrackRecordingVersionId) from TrackRecordingVersions where TrackId in (select max(TrackId) from Tracks where ISRC='BKTOK2300111' and EnterpriseId=647322)), (select AudioId from AudioFiles where Filename='BKTOK2300111.flac' and ExternalUrl='https://www.dropbox.com/scl/fi/0hpfvahyia2kt2ggtsdx6/Jimmy-Hopkins-717931601021.flac?rlkey=fh19y6c7obfem5j522hg0hjz0&amp;st=5m9vivbt&amp;dl=1' and IsDownloadedFromExternalUrl=0), 2);
Insert into Track_TrackProperties values ((select max(TrackId) from Tracks where ISRC='BKTOK2300111' and EnterpriseId=647322),1);</v>
      </c>
      <c r="U98" s="28" t="str">
        <f>VLOOKUP(F98,'6) Track_Artist(s)'!A:A,1,0)</f>
        <v>BKTOK2300111</v>
      </c>
    </row>
    <row r="99">
      <c r="A99" s="156">
        <v>7.17931735344E11</v>
      </c>
      <c r="B99" s="116"/>
      <c r="C99" s="143" t="str">
        <f t="array" ref="C99">ifs(and(isblank($A99),isblank($B99)),"", not(iserror(vlookup($A99&amp;$B99,'3) Release_Label'!$D:$D&amp;'3) Release_Label'!$E:$E,1,0))),vlookup($A99&amp;$B99,{'3) Release_Label'!$D:$D&amp;'3) Release_Label'!$E:$E,'3) Release_Label'!$F:$F},2,0), or(and(not(isblank($B99)),$B99=#REF!,$A99&lt;&gt;#REF!),and(not(isblank($A99)),$A99=#REF!,$B99&lt;&gt;#REF!)),"ID LISTS UNALIGNED",and($A99&lt;&gt;"",countif('3) Release_Label'!$D:$D,$A99)=0),"NO UPC MATCH in Release_Label",and($B99&lt;&gt;"",countif('3) Release_Label'!$E:$E,$B99)=0),"NO CATALOG ID MATCH in Release_Label",iserror(vlookup($A99&amp;$B99,'3) Release_Label'!$D:$D&amp;'3) Release_Label'!$E:$E,1,0)),"NO UPC-CATALOG ID pair MATCH in Release_Label" )</f>
        <v>O Vazio</v>
      </c>
      <c r="D99" s="143" t="str">
        <f t="array" ref="D99">ifs(and(isblank($A99),isblank($B99)),"", not(iserror(vlookup($A99&amp;$B99,'3) Release_Label'!$D:$D&amp;'3) Release_Label'!$E:$E,1,0))),vlookup($A99&amp;$B99,{'3) Release_Label'!$D:$D&amp;'3) Release_Label'!$E:$E,'3) Release_Label'!$H:$H},2,0), or(and(not(isblank($B99)),$B99=#REF!,$A99&lt;&gt;#REF!),and(not(isblank($A99)),$A99=#REF!,$B99&lt;&gt;#REF!)),"ID LISTS UNALIGNED",and($A99&lt;&gt;"",countif('3) Release_Label'!$D:$D,$A99)=0),"NO UPC MATCH in Release_Label",and($B99&lt;&gt;"",countif('3) Release_Label'!$E:$E,$B99)=0),"NO CATALOG ID MATCH in Release_Label",iserror(vlookup($A99&amp;$B99,'3) Release_Label'!$D:$D&amp;'3) Release_Label'!$E:$E,1,0)),"NO UPC-CATALOG ID pair MATCH in Release_Label" )</f>
        <v/>
      </c>
      <c r="E99" s="157">
        <f t="shared" si="1"/>
        <v>1</v>
      </c>
      <c r="F99" s="8" t="s">
        <v>888</v>
      </c>
      <c r="G99" s="116"/>
      <c r="H99" s="158" t="s">
        <v>371</v>
      </c>
      <c r="J99" s="8" t="s">
        <v>180</v>
      </c>
      <c r="K99" s="159" t="s">
        <v>697</v>
      </c>
      <c r="L99" s="8" t="s">
        <v>698</v>
      </c>
      <c r="M99" s="90" t="s">
        <v>889</v>
      </c>
      <c r="N99" s="8" t="s">
        <v>700</v>
      </c>
      <c r="O99" s="20"/>
      <c r="P99" s="20"/>
      <c r="R99" s="44" t="str">
        <f t="shared" si="2"/>
        <v>insert into AudioFiles VALUES (NEWID(),'BKTOK2300114.flac', '.flac', getdate(), null, 0, null, 'https://www.dropbox.com/scl/fi/scu2vfip1r5d3remol0hq/O-Vazio-717931735344.flac?rlkey=ufu0t2syvrj5xc3brywp85gcs&amp;st=r6zc1490&amp;dl=1', 0, null, null, null, null)</v>
      </c>
      <c r="S99" s="44" t="str">
        <f>"Insert into Tracks VALUES(N'"&amp;SUBSTITUTE(trim(H99),"'","''")&amp;"', 371631, "&amp;if(not(ISBLANK(A99)),"(select LabelId from Releases where UPC="&amp;A99&amp;" and EnterpriseId="&amp;EntId&amp;")","(select LabelId from Releases where Catalog='"&amp;SUBSTITUTE(trim(B99),"'","''")&amp;"' and EnterpriseId="&amp;EntId&amp;")")&amp;", "&amp;if(F99="", "null", "'"&amp;F99&amp;"'")&amp;", "&amp;if(I99="", "null","N'"&amp;SUBSTITUTE(trim(I99),"'","''")&amp;"'")&amp;", null, null, "&amp;if(G99="", "null","'"&amp;SUBSTITUTE(trim(G99),"'","''")&amp;"'")&amp;", null, null, null, "&amp;if(M99="","null",if(G99="","(select AudioId from AudioFiles where Filename='"&amp;F99&amp;".wav' and ExternalUrl='"&amp;SUBSTITUTE(trim(M99),"'","''")&amp;"' and IsDownloadedFromExternalUrl=0)","(select AudioId from AudioFiles where Filename='"&amp;G99&amp;".wav' and ExternalUrl='"&amp;SUBSTITUTE(trim(M99),"'","''")&amp;"' and IsDownloadedFromExternalUrl=0)"))&amp;", null, null, null, (select min(LanguageId) from Languages where LanguageName='"&amp;J99&amp;"' and IsValidMetadataLanguage=1), null, "&amp;if(K99="YES", 1,0)&amp;", getdate(), (select CreatedBy from Enterprises where EnterpriseId="&amp;EntId&amp;"), null, '34F4C88E-B410-461E-AD75-6C01536FDCD3', null, 0, null, null, null, null, "&amp;if(M99="","null",if(G99="","(select AudioId from AudioFiles where Filename='"&amp;F99&amp;".flac' and ExternalUrl='"&amp;SUBSTITUTE(trim(M99),"'","''")&amp;"' and IsDownloadedFromExternalUrl=0)","(select AudioId from AudioFiles where Filename='"&amp;G99&amp;".flac' and ExternalUrl='"&amp;SUBSTITUTE(trim(M99),"'","''")&amp;"' and IsDownloadedFromExternalUrl=0)"))&amp;", null, null, null, null, null, "&amp;if(not(ISBLANK(A99)),"(select PrimaryMusicStyleId from Releases where UPC="&amp;A99&amp;" and EnterpriseId="&amp;EntId&amp;")","(select PrimaryMusicStyleId from Releases where Catalog='"&amp;SUBSTITUTE(trim(B99),"'","''")&amp;"' and EnterpriseId="&amp;EntId&amp;")")&amp;", "&amp;if(not(ISBLANK(A99)),"(select SecondaryMusicStyleId from Releases where UPC="&amp;A99&amp;" and EnterpriseId="&amp;EntId&amp;")","(select SecondaryMusicStyleId from Releases where Catalog='"&amp;SUBSTITUTE(trim(B99),"'","''")&amp;"' and EnterpriseId="&amp;EntId&amp;")")&amp;", "&amp;IF(O99="","null",O99)&amp;", 0, null, (select id from internal_TrackTypes where description='"&amp;L99&amp;"'), null, null, null, null, (NEXT VALUE FOR [AssetIdSequence]), null, "&amp;TenantId&amp;", "&amp;EntId&amp;", "&amp;if(F99&lt;&gt;"",countif(F$5:F99,F99),countif(G$5:G99,G99))&amp;"); 
insert into Releases_Tracks values ( (select ReleaseId from Releases where "&amp;if(not(ISBLANK(A99)),"UPC="&amp;A99,"Catalog='"&amp;SUBSTITUTE(trim(B99),"'","''")&amp;"'")&amp;" and EnterpriseId="&amp;EntId&amp;"), (select max(TrackId) from Tracks where "&amp;if(trim(G99)="","ISRC='"&amp;F99&amp;"'","TrackVendorId='"&amp;SUBSTITUTE(trim(G99),"'","''")&amp;"'") &amp;" and EnterpriseId="&amp;EntId&amp;"), "&amp;E99&amp;", (NEXT VALUE FOR [AssetIdSequence]), null);
update Releases_Tracks set RevelatorExternalUsageTrackId=AssetId where TrackId=(select max(TrackId) from Tracks where "&amp;IF(F99="","TrackVendorId='"&amp;G99&amp;"'","ISRC='"&amp;F99&amp;"'")&amp;" and EnterpriseId="&amp;EntId&amp;");
Insert into TrackRecordingVersions values ((select max(TrackId) from Tracks where "&amp;IF(F99="","TrackVendorId='"&amp;G99&amp;"'","ISRC='"&amp;F99&amp;"'")&amp;" and EnterpriseId="&amp;EntId&amp;"),  "&amp;IF(F99="","null","'"&amp;F99&amp;"'")&amp;", 1, getdate());
Insert into TrackRecordingVersionsAudioFiles values ((select max(TrackRecordingVersionId) from TrackRecordingVersions where TrackId in (select max(TrackId) from Tracks where "&amp;IF(F99="","TrackVendorId='"&amp;G99&amp;"'","ISRC='"&amp;F99&amp;"'")&amp;" and EnterpriseId="&amp;EntId&amp;")), "&amp;if(M99="","null",if(G99="","(select AudioId from AudioFiles where Filename='"&amp;F99&amp;"."&amp;N99&amp;"' and ExternalUrl='"&amp;SUBSTITUTE(trim(M99),"'","''")&amp;"' and IsDownloadedFromExternalUrl=0)","(select AudioId from AudioFiles where Filename='"&amp;G99&amp;"."&amp;N99&amp;"' and ExternalUrl='"&amp;SUBSTITUTE(trim(M99),"'","''")&amp;"' and IsDownloadedFromExternalUrl=0)"))&amp;", "&amp;IFS(N99="","null",N99="wav","1",N99="flac","2")&amp;");
Insert into Track_TrackProperties values ((select max(TrackId) from Tracks where "&amp;IF(F99="","TrackVendorId='"&amp;G99&amp;"'","ISRC='"&amp;F99&amp;"'")&amp;" and EnterpriseId="&amp;EntId&amp;"),1);"</f>
        <v>Insert into Tracks VALUES(N'O Vazio', 371631, (select LabelId from Releases where UPC=717931735344 and EnterpriseId=647322), 'BKTOK2300114', null, null, null, null, null, null, null, (select AudioId from AudioFiles where Filename='BKTOK2300114.wav' and ExternalUrl='https://www.dropbox.com/scl/fi/scu2vfip1r5d3remol0hq/O-Vazio-717931735344.flac?rlkey=ufu0t2syvrj5xc3brywp85gcs&amp;st=r6zc1490&amp;dl=1'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Filename='BKTOK2300114.flac' and ExternalUrl='https://www.dropbox.com/scl/fi/scu2vfip1r5d3remol0hq/O-Vazio-717931735344.flac?rlkey=ufu0t2syvrj5xc3brywp85gcs&amp;st=r6zc1490&amp;dl=1' and IsDownloadedFromExternalUrl=0), null, null, null, null, null, (select PrimaryMusicStyleId from Releases where UPC=717931735344 and EnterpriseId=647322), (select SecondaryMusicStyleId from Releases where UPC=717931735344 and EnterpriseId=647322), null, 0, null, (select id from internal_TrackTypes where description='Original'), null, null, null, null, (NEXT VALUE FOR [AssetIdSequence]), null, 645898, 647322, 1); 
insert into Releases_Tracks values ( (select ReleaseId from Releases where UPC=717931735344 and EnterpriseId=647322), (select max(TrackId) from Tracks where ISRC='BKTOK2300114' and EnterpriseId=647322), 1, (NEXT VALUE FOR [AssetIdSequence]), null);
update Releases_Tracks set RevelatorExternalUsageTrackId=AssetId where TrackId=(select max(TrackId) from Tracks where ISRC='BKTOK2300114' and EnterpriseId=647322);
Insert into TrackRecordingVersions values ((select max(TrackId) from Tracks where ISRC='BKTOK2300114' and EnterpriseId=647322),  'BKTOK2300114', 1, getdate());
Insert into TrackRecordingVersionsAudioFiles values ((select max(TrackRecordingVersionId) from TrackRecordingVersions where TrackId in (select max(TrackId) from Tracks where ISRC='BKTOK2300114' and EnterpriseId=647322)), (select AudioId from AudioFiles where Filename='BKTOK2300114.flac' and ExternalUrl='https://www.dropbox.com/scl/fi/scu2vfip1r5d3remol0hq/O-Vazio-717931735344.flac?rlkey=ufu0t2syvrj5xc3brywp85gcs&amp;st=r6zc1490&amp;dl=1' and IsDownloadedFromExternalUrl=0), 2);
Insert into Track_TrackProperties values ((select max(TrackId) from Tracks where ISRC='BKTOK2300114' and EnterpriseId=647322),1);</v>
      </c>
      <c r="U99" s="28" t="str">
        <f>VLOOKUP(F99,'6) Track_Artist(s)'!A:A,1,0)</f>
        <v>BKTOK2300114</v>
      </c>
    </row>
    <row r="100">
      <c r="A100" s="156">
        <v>7.17931735313E11</v>
      </c>
      <c r="B100" s="116"/>
      <c r="C100" s="143" t="str">
        <f t="array" ref="C100">ifs(and(isblank($A100),isblank($B100)),"", not(iserror(vlookup($A100&amp;$B100,'3) Release_Label'!$D:$D&amp;'3) Release_Label'!$E:$E,1,0))),vlookup($A100&amp;$B100,{'3) Release_Label'!$D:$D&amp;'3) Release_Label'!$E:$E,'3) Release_Label'!$F:$F},2,0), or(and(not(isblank($B100)),$B100=$B99,$A100&lt;&gt;$A99),and(not(isblank($A100)),$A100=$A99,$B100&lt;&gt;$B99)),"ID LISTS UNALIGNED",and($A100&lt;&gt;"",countif('3) Release_Label'!$D:$D,$A100)=0),"NO UPC MATCH in Release_Label",and($B100&lt;&gt;"",countif('3) Release_Label'!$E:$E,$B100)=0),"NO CATALOG ID MATCH in Release_Label",iserror(vlookup($A100&amp;$B100,'3) Release_Label'!$D:$D&amp;'3) Release_Label'!$E:$E,1,0)),"NO UPC-CATALOG ID pair MATCH in Release_Label" )</f>
        <v>A Verdadeira Quinta Marcha</v>
      </c>
      <c r="D100" s="143" t="str">
        <f t="array" ref="D100">ifs(and(isblank($A100),isblank($B100)),"", not(iserror(vlookup($A100&amp;$B100,'3) Release_Label'!$D:$D&amp;'3) Release_Label'!$E:$E,1,0))),vlookup($A100&amp;$B100,{'3) Release_Label'!$D:$D&amp;'3) Release_Label'!$E:$E,'3) Release_Label'!$H:$H},2,0), or(and(not(isblank($B100)),$B100=$B99,$A100&lt;&gt;$A99),and(not(isblank($A100)),$A100=$A99,$B100&lt;&gt;$B99)),"ID LISTS UNALIGNED",and($A100&lt;&gt;"",countif('3) Release_Label'!$D:$D,$A100)=0),"NO UPC MATCH in Release_Label",and($B100&lt;&gt;"",countif('3) Release_Label'!$E:$E,$B100)=0),"NO CATALOG ID MATCH in Release_Label",iserror(vlookup($A100&amp;$B100,'3) Release_Label'!$D:$D&amp;'3) Release_Label'!$E:$E,1,0)),"NO UPC-CATALOG ID pair MATCH in Release_Label" )</f>
        <v/>
      </c>
      <c r="E100" s="157">
        <f t="shared" si="1"/>
        <v>1</v>
      </c>
      <c r="F100" s="8" t="s">
        <v>890</v>
      </c>
      <c r="G100" s="116"/>
      <c r="H100" s="158" t="s">
        <v>373</v>
      </c>
      <c r="J100" s="8" t="s">
        <v>180</v>
      </c>
      <c r="K100" s="159" t="s">
        <v>697</v>
      </c>
      <c r="L100" s="8" t="s">
        <v>698</v>
      </c>
      <c r="M100" s="90" t="s">
        <v>891</v>
      </c>
      <c r="N100" s="8" t="s">
        <v>700</v>
      </c>
      <c r="O100" s="20"/>
      <c r="P100" s="20"/>
      <c r="R100" s="44" t="str">
        <f t="shared" si="2"/>
        <v>insert into AudioFiles VALUES (NEWID(),'BKTOK2300115.flac', '.flac', getdate(), null, 0, null, 'https://www.dropbox.com/scl/fi/k9cu0x2hmapw5sanf7o0t/A-Verdadeira-Quinta-Marcha-717931735313.flac?rlkey=oby0m46i5sopmy4se4smdnfc8&amp;st=u9tc12ly&amp;dl=1', 0, null, null, null, null)</v>
      </c>
      <c r="S100" s="44" t="str">
        <f>"Insert into Tracks VALUES(N'"&amp;SUBSTITUTE(trim(H100),"'","''")&amp;"', 371631, "&amp;if(not(ISBLANK(A100)),"(select LabelId from Releases where UPC="&amp;A100&amp;" and EnterpriseId="&amp;EntId&amp;")","(select LabelId from Releases where Catalog='"&amp;SUBSTITUTE(trim(B100),"'","''")&amp;"' and EnterpriseId="&amp;EntId&amp;")")&amp;", "&amp;if(F100="", "null", "'"&amp;F100&amp;"'")&amp;", "&amp;if(I100="", "null","N'"&amp;SUBSTITUTE(trim(I100),"'","''")&amp;"'")&amp;", null, null, "&amp;if(G100="", "null","'"&amp;SUBSTITUTE(trim(G100),"'","''")&amp;"'")&amp;", null, null, null, "&amp;if(M100="","null",if(G100="","(select AudioId from AudioFiles where Filename='"&amp;F100&amp;".wav' and ExternalUrl='"&amp;SUBSTITUTE(trim(M100),"'","''")&amp;"' and IsDownloadedFromExternalUrl=0)","(select AudioId from AudioFiles where Filename='"&amp;G100&amp;".wav' and ExternalUrl='"&amp;SUBSTITUTE(trim(M100),"'","''")&amp;"' and IsDownloadedFromExternalUrl=0)"))&amp;", null, null, null, (select min(LanguageId) from Languages where LanguageName='"&amp;J100&amp;"' and IsValidMetadataLanguage=1), null, "&amp;if(K100="YES", 1,0)&amp;", getdate(), (select CreatedBy from Enterprises where EnterpriseId="&amp;EntId&amp;"), null, '34F4C88E-B410-461E-AD75-6C01536FDCD3', null, 0, null, null, null, null, "&amp;if(M100="","null",if(G100="","(select AudioId from AudioFiles where Filename='"&amp;F100&amp;".flac' and ExternalUrl='"&amp;SUBSTITUTE(trim(M100),"'","''")&amp;"' and IsDownloadedFromExternalUrl=0)","(select AudioId from AudioFiles where Filename='"&amp;G100&amp;".flac' and ExternalUrl='"&amp;SUBSTITUTE(trim(M100),"'","''")&amp;"' and IsDownloadedFromExternalUrl=0)"))&amp;", null, null, null, null, null, "&amp;if(not(ISBLANK(A100)),"(select PrimaryMusicStyleId from Releases where UPC="&amp;A100&amp;" and EnterpriseId="&amp;EntId&amp;")","(select PrimaryMusicStyleId from Releases where Catalog='"&amp;SUBSTITUTE(trim(B100),"'","''")&amp;"' and EnterpriseId="&amp;EntId&amp;")")&amp;", "&amp;if(not(ISBLANK(A100)),"(select SecondaryMusicStyleId from Releases where UPC="&amp;A100&amp;" and EnterpriseId="&amp;EntId&amp;")","(select SecondaryMusicStyleId from Releases where Catalog='"&amp;SUBSTITUTE(trim(B100),"'","''")&amp;"' and EnterpriseId="&amp;EntId&amp;")")&amp;", "&amp;IF(O100="","null",O100)&amp;", 0, null, (select id from internal_TrackTypes where description='"&amp;L100&amp;"'), null, null, null, null, (NEXT VALUE FOR [AssetIdSequence]), null, "&amp;TenantId&amp;", "&amp;EntId&amp;", "&amp;if(F100&lt;&gt;"",countif(F$5:F100,F100),countif(G$5:G100,G100))&amp;"); 
insert into Releases_Tracks values ( (select ReleaseId from Releases where "&amp;if(not(ISBLANK(A100)),"UPC="&amp;A100,"Catalog='"&amp;SUBSTITUTE(trim(B100),"'","''")&amp;"'")&amp;" and EnterpriseId="&amp;EntId&amp;"), (select max(TrackId) from Tracks where "&amp;if(trim(G100)="","ISRC='"&amp;F100&amp;"'","TrackVendorId='"&amp;SUBSTITUTE(trim(G100),"'","''")&amp;"'") &amp;" and EnterpriseId="&amp;EntId&amp;"), "&amp;E100&amp;", (NEXT VALUE FOR [AssetIdSequence]), null);
update Releases_Tracks set RevelatorExternalUsageTrackId=AssetId where TrackId=(select max(TrackId) from Tracks where "&amp;IF(F100="","TrackVendorId='"&amp;G100&amp;"'","ISRC='"&amp;F100&amp;"'")&amp;" and EnterpriseId="&amp;EntId&amp;");
Insert into TrackRecordingVersions values ((select max(TrackId) from Tracks where "&amp;IF(F100="","TrackVendorId='"&amp;G100&amp;"'","ISRC='"&amp;F100&amp;"'")&amp;" and EnterpriseId="&amp;EntId&amp;"),  "&amp;IF(F100="","null","'"&amp;F100&amp;"'")&amp;", 1, getdate());
Insert into TrackRecordingVersionsAudioFiles values ((select max(TrackRecordingVersionId) from TrackRecordingVersions where TrackId in (select max(TrackId) from Tracks where "&amp;IF(F100="","TrackVendorId='"&amp;G100&amp;"'","ISRC='"&amp;F100&amp;"'")&amp;" and EnterpriseId="&amp;EntId&amp;")), "&amp;if(M100="","null",if(G100="","(select AudioId from AudioFiles where Filename='"&amp;F100&amp;"."&amp;N100&amp;"' and ExternalUrl='"&amp;SUBSTITUTE(trim(M100),"'","''")&amp;"' and IsDownloadedFromExternalUrl=0)","(select AudioId from AudioFiles where Filename='"&amp;G100&amp;"."&amp;N100&amp;"' and ExternalUrl='"&amp;SUBSTITUTE(trim(M100),"'","''")&amp;"' and IsDownloadedFromExternalUrl=0)"))&amp;", "&amp;IFS(N100="","null",N100="wav","1",N100="flac","2")&amp;");
Insert into Track_TrackProperties values ((select max(TrackId) from Tracks where "&amp;IF(F100="","TrackVendorId='"&amp;G100&amp;"'","ISRC='"&amp;F100&amp;"'")&amp;" and EnterpriseId="&amp;EntId&amp;"),1);"</f>
        <v>Insert into Tracks VALUES(N'A Verdadeira Quinta Marcha', 371631, (select LabelId from Releases where UPC=717931735313 and EnterpriseId=647322), 'BKTOK2300115', null, null, null, null, null, null, null, (select AudioId from AudioFiles where Filename='BKTOK2300115.wav' and ExternalUrl='https://www.dropbox.com/scl/fi/k9cu0x2hmapw5sanf7o0t/A-Verdadeira-Quinta-Marcha-717931735313.flac?rlkey=oby0m46i5sopmy4se4smdnfc8&amp;st=u9tc12ly&amp;dl=1'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Filename='BKTOK2300115.flac' and ExternalUrl='https://www.dropbox.com/scl/fi/k9cu0x2hmapw5sanf7o0t/A-Verdadeira-Quinta-Marcha-717931735313.flac?rlkey=oby0m46i5sopmy4se4smdnfc8&amp;st=u9tc12ly&amp;dl=1' and IsDownloadedFromExternalUrl=0), null, null, null, null, null, (select PrimaryMusicStyleId from Releases where UPC=717931735313 and EnterpriseId=647322), (select SecondaryMusicStyleId from Releases where UPC=717931735313 and EnterpriseId=647322), null, 0, null, (select id from internal_TrackTypes where description='Original'), null, null, null, null, (NEXT VALUE FOR [AssetIdSequence]), null, 645898, 647322, 1); 
insert into Releases_Tracks values ( (select ReleaseId from Releases where UPC=717931735313 and EnterpriseId=647322), (select max(TrackId) from Tracks where ISRC='BKTOK2300115' and EnterpriseId=647322), 1, (NEXT VALUE FOR [AssetIdSequence]), null);
update Releases_Tracks set RevelatorExternalUsageTrackId=AssetId where TrackId=(select max(TrackId) from Tracks where ISRC='BKTOK2300115' and EnterpriseId=647322);
Insert into TrackRecordingVersions values ((select max(TrackId) from Tracks where ISRC='BKTOK2300115' and EnterpriseId=647322),  'BKTOK2300115', 1, getdate());
Insert into TrackRecordingVersionsAudioFiles values ((select max(TrackRecordingVersionId) from TrackRecordingVersions where TrackId in (select max(TrackId) from Tracks where ISRC='BKTOK2300115' and EnterpriseId=647322)), (select AudioId from AudioFiles where Filename='BKTOK2300115.flac' and ExternalUrl='https://www.dropbox.com/scl/fi/k9cu0x2hmapw5sanf7o0t/A-Verdadeira-Quinta-Marcha-717931735313.flac?rlkey=oby0m46i5sopmy4se4smdnfc8&amp;st=u9tc12ly&amp;dl=1' and IsDownloadedFromExternalUrl=0), 2);
Insert into Track_TrackProperties values ((select max(TrackId) from Tracks where ISRC='BKTOK2300115' and EnterpriseId=647322),1);</v>
      </c>
      <c r="U100" s="28" t="str">
        <f>VLOOKUP(F100,'6) Track_Artist(s)'!A:A,1,0)</f>
        <v>BKTOK2300115</v>
      </c>
    </row>
    <row r="101">
      <c r="A101" s="156">
        <v>7.17931735252E11</v>
      </c>
      <c r="B101" s="116"/>
      <c r="C101" s="143" t="str">
        <f t="array" ref="C101">ifs(and(isblank($A101),isblank($B101)),"", not(iserror(vlookup($A101&amp;$B101,'3) Release_Label'!$D:$D&amp;'3) Release_Label'!$E:$E,1,0))),vlookup($A101&amp;$B101,{'3) Release_Label'!$D:$D&amp;'3) Release_Label'!$E:$E,'3) Release_Label'!$F:$F},2,0), or(and(not(isblank($B101)),$B101=$B100,$A101&lt;&gt;$A100),and(not(isblank($A101)),$A101=$A100,$B101&lt;&gt;$B100)),"ID LISTS UNALIGNED",and($A101&lt;&gt;"",countif('3) Release_Label'!$D:$D,$A101)=0),"NO UPC MATCH in Release_Label",and($B101&lt;&gt;"",countif('3) Release_Label'!$E:$E,$B101)=0),"NO CATALOG ID MATCH in Release_Label",iserror(vlookup($A101&amp;$B101,'3) Release_Label'!$D:$D&amp;'3) Release_Label'!$E:$E,1,0)),"NO UPC-CATALOG ID pair MATCH in Release_Label" )</f>
        <v>Slim Shine</v>
      </c>
      <c r="D101" s="143" t="str">
        <f t="array" ref="D101">ifs(and(isblank($A101),isblank($B101)),"", not(iserror(vlookup($A101&amp;$B101,'3) Release_Label'!$D:$D&amp;'3) Release_Label'!$E:$E,1,0))),vlookup($A101&amp;$B101,{'3) Release_Label'!$D:$D&amp;'3) Release_Label'!$E:$E,'3) Release_Label'!$H:$H},2,0), or(and(not(isblank($B101)),$B101=$B100,$A101&lt;&gt;$A100),and(not(isblank($A101)),$A101=$A100,$B101&lt;&gt;$B100)),"ID LISTS UNALIGNED",and($A101&lt;&gt;"",countif('3) Release_Label'!$D:$D,$A101)=0),"NO UPC MATCH in Release_Label",and($B101&lt;&gt;"",countif('3) Release_Label'!$E:$E,$B101)=0),"NO CATALOG ID MATCH in Release_Label",iserror(vlookup($A101&amp;$B101,'3) Release_Label'!$D:$D&amp;'3) Release_Label'!$E:$E,1,0)),"NO UPC-CATALOG ID pair MATCH in Release_Label" )</f>
        <v/>
      </c>
      <c r="E101" s="157">
        <f t="shared" si="1"/>
        <v>1</v>
      </c>
      <c r="F101" s="8" t="s">
        <v>892</v>
      </c>
      <c r="G101" s="116"/>
      <c r="H101" s="158" t="s">
        <v>375</v>
      </c>
      <c r="J101" s="8" t="s">
        <v>180</v>
      </c>
      <c r="K101" s="159" t="s">
        <v>697</v>
      </c>
      <c r="L101" s="8" t="s">
        <v>698</v>
      </c>
      <c r="M101" s="90" t="s">
        <v>893</v>
      </c>
      <c r="N101" s="8" t="s">
        <v>700</v>
      </c>
      <c r="O101" s="20"/>
      <c r="P101" s="20"/>
      <c r="R101" s="44" t="str">
        <f t="shared" si="2"/>
        <v>insert into AudioFiles VALUES (NEWID(),'BKTOK2300116.flac', '.flac', getdate(), null, 0, null, 'https://www.dropbox.com/scl/fi/rz5zm281edusjnmdwhge2/Slim-Shine-717931735252.flac?rlkey=hs7x5ubugtavhgyyj8wldpq9q&amp;st=b954z0wq&amp;dl=1', 0, null, null, null, null)</v>
      </c>
      <c r="S101" s="44" t="str">
        <f>"Insert into Tracks VALUES(N'"&amp;SUBSTITUTE(trim(H101),"'","''")&amp;"', 371631, "&amp;if(not(ISBLANK(A101)),"(select LabelId from Releases where UPC="&amp;A101&amp;" and EnterpriseId="&amp;EntId&amp;")","(select LabelId from Releases where Catalog='"&amp;SUBSTITUTE(trim(B101),"'","''")&amp;"' and EnterpriseId="&amp;EntId&amp;")")&amp;", "&amp;if(F101="", "null", "'"&amp;F101&amp;"'")&amp;", "&amp;if(I101="", "null","N'"&amp;SUBSTITUTE(trim(I101),"'","''")&amp;"'")&amp;", null, null, "&amp;if(G101="", "null","'"&amp;SUBSTITUTE(trim(G101),"'","''")&amp;"'")&amp;", null, null, null, "&amp;if(M101="","null",if(G101="","(select AudioId from AudioFiles where Filename='"&amp;F101&amp;".wav' and ExternalUrl='"&amp;SUBSTITUTE(trim(M101),"'","''")&amp;"' and IsDownloadedFromExternalUrl=0)","(select AudioId from AudioFiles where Filename='"&amp;G101&amp;".wav' and ExternalUrl='"&amp;SUBSTITUTE(trim(M101),"'","''")&amp;"' and IsDownloadedFromExternalUrl=0)"))&amp;", null, null, null, (select min(LanguageId) from Languages where LanguageName='"&amp;J101&amp;"' and IsValidMetadataLanguage=1), null, "&amp;if(K101="YES", 1,0)&amp;", getdate(), (select CreatedBy from Enterprises where EnterpriseId="&amp;EntId&amp;"), null, '34F4C88E-B410-461E-AD75-6C01536FDCD3', null, 0, null, null, null, null, "&amp;if(M101="","null",if(G101="","(select AudioId from AudioFiles where Filename='"&amp;F101&amp;".flac' and ExternalUrl='"&amp;SUBSTITUTE(trim(M101),"'","''")&amp;"' and IsDownloadedFromExternalUrl=0)","(select AudioId from AudioFiles where Filename='"&amp;G101&amp;".flac' and ExternalUrl='"&amp;SUBSTITUTE(trim(M101),"'","''")&amp;"' and IsDownloadedFromExternalUrl=0)"))&amp;", null, null, null, null, null, "&amp;if(not(ISBLANK(A101)),"(select PrimaryMusicStyleId from Releases where UPC="&amp;A101&amp;" and EnterpriseId="&amp;EntId&amp;")","(select PrimaryMusicStyleId from Releases where Catalog='"&amp;SUBSTITUTE(trim(B101),"'","''")&amp;"' and EnterpriseId="&amp;EntId&amp;")")&amp;", "&amp;if(not(ISBLANK(A101)),"(select SecondaryMusicStyleId from Releases where UPC="&amp;A101&amp;" and EnterpriseId="&amp;EntId&amp;")","(select SecondaryMusicStyleId from Releases where Catalog='"&amp;SUBSTITUTE(trim(B101),"'","''")&amp;"' and EnterpriseId="&amp;EntId&amp;")")&amp;", "&amp;IF(O101="","null",O101)&amp;", 0, null, (select id from internal_TrackTypes where description='"&amp;L101&amp;"'), null, null, null, null, (NEXT VALUE FOR [AssetIdSequence]), null, "&amp;TenantId&amp;", "&amp;EntId&amp;", "&amp;if(F101&lt;&gt;"",countif(F$5:F101,F101),countif(G$5:G101,G101))&amp;"); 
insert into Releases_Tracks values ( (select ReleaseId from Releases where "&amp;if(not(ISBLANK(A101)),"UPC="&amp;A101,"Catalog='"&amp;SUBSTITUTE(trim(B101),"'","''")&amp;"'")&amp;" and EnterpriseId="&amp;EntId&amp;"), (select max(TrackId) from Tracks where "&amp;if(trim(G101)="","ISRC='"&amp;F101&amp;"'","TrackVendorId='"&amp;SUBSTITUTE(trim(G101),"'","''")&amp;"'") &amp;" and EnterpriseId="&amp;EntId&amp;"), "&amp;E101&amp;", (NEXT VALUE FOR [AssetIdSequence]), null);
update Releases_Tracks set RevelatorExternalUsageTrackId=AssetId where TrackId=(select max(TrackId) from Tracks where "&amp;IF(F101="","TrackVendorId='"&amp;G101&amp;"'","ISRC='"&amp;F101&amp;"'")&amp;" and EnterpriseId="&amp;EntId&amp;");
Insert into TrackRecordingVersions values ((select max(TrackId) from Tracks where "&amp;IF(F101="","TrackVendorId='"&amp;G101&amp;"'","ISRC='"&amp;F101&amp;"'")&amp;" and EnterpriseId="&amp;EntId&amp;"),  "&amp;IF(F101="","null","'"&amp;F101&amp;"'")&amp;", 1, getdate());
Insert into TrackRecordingVersionsAudioFiles values ((select max(TrackRecordingVersionId) from TrackRecordingVersions where TrackId in (select max(TrackId) from Tracks where "&amp;IF(F101="","TrackVendorId='"&amp;G101&amp;"'","ISRC='"&amp;F101&amp;"'")&amp;" and EnterpriseId="&amp;EntId&amp;")), "&amp;if(M101="","null",if(G101="","(select AudioId from AudioFiles where Filename='"&amp;F101&amp;"."&amp;N101&amp;"' and ExternalUrl='"&amp;SUBSTITUTE(trim(M101),"'","''")&amp;"' and IsDownloadedFromExternalUrl=0)","(select AudioId from AudioFiles where Filename='"&amp;G101&amp;"."&amp;N101&amp;"' and ExternalUrl='"&amp;SUBSTITUTE(trim(M101),"'","''")&amp;"' and IsDownloadedFromExternalUrl=0)"))&amp;", "&amp;IFS(N101="","null",N101="wav","1",N101="flac","2")&amp;");
Insert into Track_TrackProperties values ((select max(TrackId) from Tracks where "&amp;IF(F101="","TrackVendorId='"&amp;G101&amp;"'","ISRC='"&amp;F101&amp;"'")&amp;" and EnterpriseId="&amp;EntId&amp;"),1);"</f>
        <v>Insert into Tracks VALUES(N'Slim Shine', 371631, (select LabelId from Releases where UPC=717931735252 and EnterpriseId=647322), 'BKTOK2300116', null, null, null, null, null, null, null, (select AudioId from AudioFiles where Filename='BKTOK2300116.wav' and ExternalUrl='https://www.dropbox.com/scl/fi/rz5zm281edusjnmdwhge2/Slim-Shine-717931735252.flac?rlkey=hs7x5ubugtavhgyyj8wldpq9q&amp;st=b954z0wq&amp;dl=1'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Filename='BKTOK2300116.flac' and ExternalUrl='https://www.dropbox.com/scl/fi/rz5zm281edusjnmdwhge2/Slim-Shine-717931735252.flac?rlkey=hs7x5ubugtavhgyyj8wldpq9q&amp;st=b954z0wq&amp;dl=1' and IsDownloadedFromExternalUrl=0), null, null, null, null, null, (select PrimaryMusicStyleId from Releases where UPC=717931735252 and EnterpriseId=647322), (select SecondaryMusicStyleId from Releases where UPC=717931735252 and EnterpriseId=647322), null, 0, null, (select id from internal_TrackTypes where description='Original'), null, null, null, null, (NEXT VALUE FOR [AssetIdSequence]), null, 645898, 647322, 1); 
insert into Releases_Tracks values ( (select ReleaseId from Releases where UPC=717931735252 and EnterpriseId=647322), (select max(TrackId) from Tracks where ISRC='BKTOK2300116' and EnterpriseId=647322), 1, (NEXT VALUE FOR [AssetIdSequence]), null);
update Releases_Tracks set RevelatorExternalUsageTrackId=AssetId where TrackId=(select max(TrackId) from Tracks where ISRC='BKTOK2300116' and EnterpriseId=647322);
Insert into TrackRecordingVersions values ((select max(TrackId) from Tracks where ISRC='BKTOK2300116' and EnterpriseId=647322),  'BKTOK2300116', 1, getdate());
Insert into TrackRecordingVersionsAudioFiles values ((select max(TrackRecordingVersionId) from TrackRecordingVersions where TrackId in (select max(TrackId) from Tracks where ISRC='BKTOK2300116' and EnterpriseId=647322)), (select AudioId from AudioFiles where Filename='BKTOK2300116.flac' and ExternalUrl='https://www.dropbox.com/scl/fi/rz5zm281edusjnmdwhge2/Slim-Shine-717931735252.flac?rlkey=hs7x5ubugtavhgyyj8wldpq9q&amp;st=b954z0wq&amp;dl=1' and IsDownloadedFromExternalUrl=0), 2);
Insert into Track_TrackProperties values ((select max(TrackId) from Tracks where ISRC='BKTOK2300116' and EnterpriseId=647322),1);</v>
      </c>
      <c r="U101" s="28" t="str">
        <f>VLOOKUP(F101,'6) Track_Artist(s)'!A:A,1,0)</f>
        <v>BKTOK2300116</v>
      </c>
    </row>
    <row r="102">
      <c r="A102" s="156">
        <v>7.17931999302E11</v>
      </c>
      <c r="B102" s="116"/>
      <c r="C102" s="143" t="str">
        <f t="array" ref="C102">ifs(and(isblank($A102),isblank($B102)),"", not(iserror(vlookup($A102&amp;$B102,'3) Release_Label'!$D:$D&amp;'3) Release_Label'!$E:$E,1,0))),vlookup($A102&amp;$B102,{'3) Release_Label'!$D:$D&amp;'3) Release_Label'!$E:$E,'3) Release_Label'!$F:$F},2,0), or(and(not(isblank($B102)),$B102=#REF!,$A102&lt;&gt;#REF!),and(not(isblank($A102)),$A102=#REF!,$B102&lt;&gt;#REF!)),"ID LISTS UNALIGNED",and($A102&lt;&gt;"",countif('3) Release_Label'!$D:$D,$A102)=0),"NO UPC MATCH in Release_Label",and($B102&lt;&gt;"",countif('3) Release_Label'!$E:$E,$B102)=0),"NO CATALOG ID MATCH in Release_Label",iserror(vlookup($A102&amp;$B102,'3) Release_Label'!$D:$D&amp;'3) Release_Label'!$E:$E,1,0)),"NO UPC-CATALOG ID pair MATCH in Release_Label" )</f>
        <v>Zaraki Kenpachi (Bleach) - Minha Bankai</v>
      </c>
      <c r="D102" s="143" t="str">
        <f t="array" ref="D102">ifs(and(isblank($A102),isblank($B102)),"", not(iserror(vlookup($A102&amp;$B102,'3) Release_Label'!$D:$D&amp;'3) Release_Label'!$E:$E,1,0))),vlookup($A102&amp;$B102,{'3) Release_Label'!$D:$D&amp;'3) Release_Label'!$E:$E,'3) Release_Label'!$H:$H},2,0), or(and(not(isblank($B102)),$B102=#REF!,$A102&lt;&gt;#REF!),and(not(isblank($A102)),$A102=#REF!,$B102&lt;&gt;#REF!)),"ID LISTS UNALIGNED",and($A102&lt;&gt;"",countif('3) Release_Label'!$D:$D,$A102)=0),"NO UPC MATCH in Release_Label",and($B102&lt;&gt;"",countif('3) Release_Label'!$E:$E,$B102)=0),"NO CATALOG ID MATCH in Release_Label",iserror(vlookup($A102&amp;$B102,'3) Release_Label'!$D:$D&amp;'3) Release_Label'!$E:$E,1,0)),"NO UPC-CATALOG ID pair MATCH in Release_Label" )</f>
        <v/>
      </c>
      <c r="E102" s="157">
        <f t="shared" si="1"/>
        <v>1</v>
      </c>
      <c r="F102" s="8" t="s">
        <v>894</v>
      </c>
      <c r="G102" s="116"/>
      <c r="H102" s="158" t="s">
        <v>377</v>
      </c>
      <c r="J102" s="8" t="s">
        <v>180</v>
      </c>
      <c r="K102" s="159" t="s">
        <v>697</v>
      </c>
      <c r="L102" s="8" t="s">
        <v>698</v>
      </c>
      <c r="M102" s="90" t="s">
        <v>895</v>
      </c>
      <c r="N102" s="8" t="s">
        <v>700</v>
      </c>
      <c r="O102" s="20"/>
      <c r="P102" s="20"/>
      <c r="R102" s="44" t="str">
        <f t="shared" si="2"/>
        <v>insert into AudioFiles VALUES (NEWID(),'BKTOK2300119.flac', '.flac', getdate(), null, 0, null, 'https://www.dropbox.com/scl/fi/hap55r58cea4cohs39avc/Zaraki-Kenpachi-Bleach-Minha-Bankai-717931999302.flac?rlkey=wub2rioxni1ertknjmywqok2g&amp;st=xfk7mo9h&amp;dl=1', 0, null, null, null, null)</v>
      </c>
      <c r="S102" s="44" t="str">
        <f>"Insert into Tracks VALUES(N'"&amp;SUBSTITUTE(trim(H102),"'","''")&amp;"', 371631, "&amp;if(not(ISBLANK(A102)),"(select LabelId from Releases where UPC="&amp;A102&amp;" and EnterpriseId="&amp;EntId&amp;")","(select LabelId from Releases where Catalog='"&amp;SUBSTITUTE(trim(B102),"'","''")&amp;"' and EnterpriseId="&amp;EntId&amp;")")&amp;", "&amp;if(F102="", "null", "'"&amp;F102&amp;"'")&amp;", "&amp;if(I102="", "null","N'"&amp;SUBSTITUTE(trim(I102),"'","''")&amp;"'")&amp;", null, null, "&amp;if(G102="", "null","'"&amp;SUBSTITUTE(trim(G102),"'","''")&amp;"'")&amp;", null, null, null, "&amp;if(M102="","null",if(G102="","(select AudioId from AudioFiles where Filename='"&amp;F102&amp;".wav' and ExternalUrl='"&amp;SUBSTITUTE(trim(M102),"'","''")&amp;"' and IsDownloadedFromExternalUrl=0)","(select AudioId from AudioFiles where Filename='"&amp;G102&amp;".wav' and ExternalUrl='"&amp;SUBSTITUTE(trim(M102),"'","''")&amp;"' and IsDownloadedFromExternalUrl=0)"))&amp;", null, null, null, (select min(LanguageId) from Languages where LanguageName='"&amp;J102&amp;"' and IsValidMetadataLanguage=1), null, "&amp;if(K102="YES", 1,0)&amp;", getdate(), (select CreatedBy from Enterprises where EnterpriseId="&amp;EntId&amp;"), null, '34F4C88E-B410-461E-AD75-6C01536FDCD3', null, 0, null, null, null, null, "&amp;if(M102="","null",if(G102="","(select AudioId from AudioFiles where Filename='"&amp;F102&amp;".flac' and ExternalUrl='"&amp;SUBSTITUTE(trim(M102),"'","''")&amp;"' and IsDownloadedFromExternalUrl=0)","(select AudioId from AudioFiles where Filename='"&amp;G102&amp;".flac' and ExternalUrl='"&amp;SUBSTITUTE(trim(M102),"'","''")&amp;"' and IsDownloadedFromExternalUrl=0)"))&amp;", null, null, null, null, null, "&amp;if(not(ISBLANK(A102)),"(select PrimaryMusicStyleId from Releases where UPC="&amp;A102&amp;" and EnterpriseId="&amp;EntId&amp;")","(select PrimaryMusicStyleId from Releases where Catalog='"&amp;SUBSTITUTE(trim(B102),"'","''")&amp;"' and EnterpriseId="&amp;EntId&amp;")")&amp;", "&amp;if(not(ISBLANK(A102)),"(select SecondaryMusicStyleId from Releases where UPC="&amp;A102&amp;" and EnterpriseId="&amp;EntId&amp;")","(select SecondaryMusicStyleId from Releases where Catalog='"&amp;SUBSTITUTE(trim(B102),"'","''")&amp;"' and EnterpriseId="&amp;EntId&amp;")")&amp;", "&amp;IF(O102="","null",O102)&amp;", 0, null, (select id from internal_TrackTypes where description='"&amp;L102&amp;"'), null, null, null, null, (NEXT VALUE FOR [AssetIdSequence]), null, "&amp;TenantId&amp;", "&amp;EntId&amp;", "&amp;if(F102&lt;&gt;"",countif(F$5:F102,F102),countif(G$5:G102,G102))&amp;"); 
insert into Releases_Tracks values ( (select ReleaseId from Releases where "&amp;if(not(ISBLANK(A102)),"UPC="&amp;A102,"Catalog='"&amp;SUBSTITUTE(trim(B102),"'","''")&amp;"'")&amp;" and EnterpriseId="&amp;EntId&amp;"), (select max(TrackId) from Tracks where "&amp;if(trim(G102)="","ISRC='"&amp;F102&amp;"'","TrackVendorId='"&amp;SUBSTITUTE(trim(G102),"'","''")&amp;"'") &amp;" and EnterpriseId="&amp;EntId&amp;"), "&amp;E102&amp;", (NEXT VALUE FOR [AssetIdSequence]), null);
update Releases_Tracks set RevelatorExternalUsageTrackId=AssetId where TrackId=(select max(TrackId) from Tracks where "&amp;IF(F102="","TrackVendorId='"&amp;G102&amp;"'","ISRC='"&amp;F102&amp;"'")&amp;" and EnterpriseId="&amp;EntId&amp;");
Insert into TrackRecordingVersions values ((select max(TrackId) from Tracks where "&amp;IF(F102="","TrackVendorId='"&amp;G102&amp;"'","ISRC='"&amp;F102&amp;"'")&amp;" and EnterpriseId="&amp;EntId&amp;"),  "&amp;IF(F102="","null","'"&amp;F102&amp;"'")&amp;", 1, getdate());
Insert into TrackRecordingVersionsAudioFiles values ((select max(TrackRecordingVersionId) from TrackRecordingVersions where TrackId in (select max(TrackId) from Tracks where "&amp;IF(F102="","TrackVendorId='"&amp;G102&amp;"'","ISRC='"&amp;F102&amp;"'")&amp;" and EnterpriseId="&amp;EntId&amp;")), "&amp;if(M102="","null",if(G102="","(select AudioId from AudioFiles where Filename='"&amp;F102&amp;"."&amp;N102&amp;"' and ExternalUrl='"&amp;SUBSTITUTE(trim(M102),"'","''")&amp;"' and IsDownloadedFromExternalUrl=0)","(select AudioId from AudioFiles where Filename='"&amp;G102&amp;"."&amp;N102&amp;"' and ExternalUrl='"&amp;SUBSTITUTE(trim(M102),"'","''")&amp;"' and IsDownloadedFromExternalUrl=0)"))&amp;", "&amp;IFS(N102="","null",N102="wav","1",N102="flac","2")&amp;");
Insert into Track_TrackProperties values ((select max(TrackId) from Tracks where "&amp;IF(F102="","TrackVendorId='"&amp;G102&amp;"'","ISRC='"&amp;F102&amp;"'")&amp;" and EnterpriseId="&amp;EntId&amp;"),1);"</f>
        <v>Insert into Tracks VALUES(N'Zaraki Kenpachi (Bleach) - Minha Bankai', 371631, (select LabelId from Releases where UPC=717931999302 and EnterpriseId=647322), 'BKTOK2300119', null, null, null, null, null, null, null, (select AudioId from AudioFiles where Filename='BKTOK2300119.wav' and ExternalUrl='https://www.dropbox.com/scl/fi/hap55r58cea4cohs39avc/Zaraki-Kenpachi-Bleach-Minha-Bankai-717931999302.flac?rlkey=wub2rioxni1ertknjmywqok2g&amp;st=xfk7mo9h&amp;dl=1'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Filename='BKTOK2300119.flac' and ExternalUrl='https://www.dropbox.com/scl/fi/hap55r58cea4cohs39avc/Zaraki-Kenpachi-Bleach-Minha-Bankai-717931999302.flac?rlkey=wub2rioxni1ertknjmywqok2g&amp;st=xfk7mo9h&amp;dl=1' and IsDownloadedFromExternalUrl=0), null, null, null, null, null, (select PrimaryMusicStyleId from Releases where UPC=717931999302 and EnterpriseId=647322), (select SecondaryMusicStyleId from Releases where UPC=717931999302 and EnterpriseId=647322), null, 0, null, (select id from internal_TrackTypes where description='Original'), null, null, null, null, (NEXT VALUE FOR [AssetIdSequence]), null, 645898, 647322, 1); 
insert into Releases_Tracks values ( (select ReleaseId from Releases where UPC=717931999302 and EnterpriseId=647322), (select max(TrackId) from Tracks where ISRC='BKTOK2300119' and EnterpriseId=647322), 1, (NEXT VALUE FOR [AssetIdSequence]), null);
update Releases_Tracks set RevelatorExternalUsageTrackId=AssetId where TrackId=(select max(TrackId) from Tracks where ISRC='BKTOK2300119' and EnterpriseId=647322);
Insert into TrackRecordingVersions values ((select max(TrackId) from Tracks where ISRC='BKTOK2300119' and EnterpriseId=647322),  'BKTOK2300119', 1, getdate());
Insert into TrackRecordingVersionsAudioFiles values ((select max(TrackRecordingVersionId) from TrackRecordingVersions where TrackId in (select max(TrackId) from Tracks where ISRC='BKTOK2300119' and EnterpriseId=647322)), (select AudioId from AudioFiles where Filename='BKTOK2300119.flac' and ExternalUrl='https://www.dropbox.com/scl/fi/hap55r58cea4cohs39avc/Zaraki-Kenpachi-Bleach-Minha-Bankai-717931999302.flac?rlkey=wub2rioxni1ertknjmywqok2g&amp;st=xfk7mo9h&amp;dl=1' and IsDownloadedFromExternalUrl=0), 2);
Insert into Track_TrackProperties values ((select max(TrackId) from Tracks where ISRC='BKTOK2300119' and EnterpriseId=647322),1);</v>
      </c>
      <c r="U102" s="28" t="str">
        <f>VLOOKUP(F102,'6) Track_Artist(s)'!A:A,1,0)</f>
        <v>BKTOK2300119</v>
      </c>
    </row>
    <row r="103">
      <c r="A103" s="156">
        <v>7.61861016776E11</v>
      </c>
      <c r="B103" s="116"/>
      <c r="C103" s="143" t="str">
        <f t="array" ref="C103">ifs(and(isblank($A103),isblank($B103)),"", not(iserror(vlookup($A103&amp;$B103,'3) Release_Label'!$D:$D&amp;'3) Release_Label'!$E:$E,1,0))),vlookup($A103&amp;$B103,{'3) Release_Label'!$D:$D&amp;'3) Release_Label'!$E:$E,'3) Release_Label'!$F:$F},2,0), or(and(not(isblank($B103)),$B103=#REF!,$A103&lt;&gt;#REF!),and(not(isblank($A103)),$A103=#REF!,$B103&lt;&gt;#REF!)),"ID LISTS UNALIGNED",and($A103&lt;&gt;"",countif('3) Release_Label'!$D:$D,$A103)=0),"NO UPC MATCH in Release_Label",and($B103&lt;&gt;"",countif('3) Release_Label'!$E:$E,$B103)=0),"NO CATALOG ID MATCH in Release_Label",iserror(vlookup($A103&amp;$B103,'3) Release_Label'!$D:$D&amp;'3) Release_Label'!$E:$E,1,0)),"NO UPC-CATALOG ID pair MATCH in Release_Label" )</f>
        <v>The Ghost Mixtape</v>
      </c>
      <c r="D103" s="143" t="str">
        <f t="array" ref="D103">ifs(and(isblank($A103),isblank($B103)),"", not(iserror(vlookup($A103&amp;$B103,'3) Release_Label'!$D:$D&amp;'3) Release_Label'!$E:$E,1,0))),vlookup($A103&amp;$B103,{'3) Release_Label'!$D:$D&amp;'3) Release_Label'!$E:$E,'3) Release_Label'!$H:$H},2,0), or(and(not(isblank($B103)),$B103=#REF!,$A103&lt;&gt;#REF!),and(not(isblank($A103)),$A103=#REF!,$B103&lt;&gt;#REF!)),"ID LISTS UNALIGNED",and($A103&lt;&gt;"",countif('3) Release_Label'!$D:$D,$A103)=0),"NO UPC MATCH in Release_Label",and($B103&lt;&gt;"",countif('3) Release_Label'!$E:$E,$B103)=0),"NO CATALOG ID MATCH in Release_Label",iserror(vlookup($A103&amp;$B103,'3) Release_Label'!$D:$D&amp;'3) Release_Label'!$E:$E,1,0)),"NO UPC-CATALOG ID pair MATCH in Release_Label" )</f>
        <v/>
      </c>
      <c r="E103" s="157">
        <f t="shared" si="1"/>
        <v>1</v>
      </c>
      <c r="F103" s="8" t="s">
        <v>896</v>
      </c>
      <c r="G103" s="116"/>
      <c r="H103" s="158" t="s">
        <v>897</v>
      </c>
      <c r="J103" s="8" t="s">
        <v>180</v>
      </c>
      <c r="K103" s="159" t="s">
        <v>697</v>
      </c>
      <c r="L103" s="8" t="s">
        <v>698</v>
      </c>
      <c r="M103" s="90" t="s">
        <v>898</v>
      </c>
      <c r="N103" s="8" t="s">
        <v>700</v>
      </c>
      <c r="O103" s="20"/>
      <c r="P103" s="20"/>
      <c r="R103" s="44" t="str">
        <f t="shared" si="2"/>
        <v>insert into AudioFiles VALUES (NEWID(),'BKTOK2300124.flac', '.flac', getdate(), null, 0, null, 'https://www.dropbox.com/scl/fi/wlg2bmfeksdbe8ghoowpe/The-Ghost-Mixtape-761861016776-BKTOK2300124-gengar.flac?rlkey=njcq5ty3w9cnwytrrfimr3law&amp;st=45cjlpgz&amp;dl=1', 0, null, null, null, null)</v>
      </c>
      <c r="S103" s="44" t="str">
        <f>"Insert into Tracks VALUES(N'"&amp;SUBSTITUTE(trim(H103),"'","''")&amp;"', 371631, "&amp;if(not(ISBLANK(A103)),"(select LabelId from Releases where UPC="&amp;A103&amp;" and EnterpriseId="&amp;EntId&amp;")","(select LabelId from Releases where Catalog='"&amp;SUBSTITUTE(trim(B103),"'","''")&amp;"' and EnterpriseId="&amp;EntId&amp;")")&amp;", "&amp;if(F103="", "null", "'"&amp;F103&amp;"'")&amp;", "&amp;if(I103="", "null","N'"&amp;SUBSTITUTE(trim(I103),"'","''")&amp;"'")&amp;", null, null, "&amp;if(G103="", "null","'"&amp;SUBSTITUTE(trim(G103),"'","''")&amp;"'")&amp;", null, null, null, "&amp;if(M103="","null",if(G103="","(select AudioId from AudioFiles where Filename='"&amp;F103&amp;".wav' and ExternalUrl='"&amp;SUBSTITUTE(trim(M103),"'","''")&amp;"' and IsDownloadedFromExternalUrl=0)","(select AudioId from AudioFiles where Filename='"&amp;G103&amp;".wav' and ExternalUrl='"&amp;SUBSTITUTE(trim(M103),"'","''")&amp;"' and IsDownloadedFromExternalUrl=0)"))&amp;", null, null, null, (select min(LanguageId) from Languages where LanguageName='"&amp;J103&amp;"' and IsValidMetadataLanguage=1), null, "&amp;if(K103="YES", 1,0)&amp;", getdate(), (select CreatedBy from Enterprises where EnterpriseId="&amp;EntId&amp;"), null, '34F4C88E-B410-461E-AD75-6C01536FDCD3', null, 0, null, null, null, null, "&amp;if(M103="","null",if(G103="","(select AudioId from AudioFiles where Filename='"&amp;F103&amp;".flac' and ExternalUrl='"&amp;SUBSTITUTE(trim(M103),"'","''")&amp;"' and IsDownloadedFromExternalUrl=0)","(select AudioId from AudioFiles where Filename='"&amp;G103&amp;".flac' and ExternalUrl='"&amp;SUBSTITUTE(trim(M103),"'","''")&amp;"' and IsDownloadedFromExternalUrl=0)"))&amp;", null, null, null, null, null, "&amp;if(not(ISBLANK(A103)),"(select PrimaryMusicStyleId from Releases where UPC="&amp;A103&amp;" and EnterpriseId="&amp;EntId&amp;")","(select PrimaryMusicStyleId from Releases where Catalog='"&amp;SUBSTITUTE(trim(B103),"'","''")&amp;"' and EnterpriseId="&amp;EntId&amp;")")&amp;", "&amp;if(not(ISBLANK(A103)),"(select SecondaryMusicStyleId from Releases where UPC="&amp;A103&amp;" and EnterpriseId="&amp;EntId&amp;")","(select SecondaryMusicStyleId from Releases where Catalog='"&amp;SUBSTITUTE(trim(B103),"'","''")&amp;"' and EnterpriseId="&amp;EntId&amp;")")&amp;", "&amp;IF(O103="","null",O103)&amp;", 0, null, (select id from internal_TrackTypes where description='"&amp;L103&amp;"'), null, null, null, null, (NEXT VALUE FOR [AssetIdSequence]), null, "&amp;TenantId&amp;", "&amp;EntId&amp;", "&amp;if(F103&lt;&gt;"",countif(F$5:F103,F103),countif(G$5:G103,G103))&amp;"); 
insert into Releases_Tracks values ( (select ReleaseId from Releases where "&amp;if(not(ISBLANK(A103)),"UPC="&amp;A103,"Catalog='"&amp;SUBSTITUTE(trim(B103),"'","''")&amp;"'")&amp;" and EnterpriseId="&amp;EntId&amp;"), (select max(TrackId) from Tracks where "&amp;if(trim(G103)="","ISRC='"&amp;F103&amp;"'","TrackVendorId='"&amp;SUBSTITUTE(trim(G103),"'","''")&amp;"'") &amp;" and EnterpriseId="&amp;EntId&amp;"), "&amp;E103&amp;", (NEXT VALUE FOR [AssetIdSequence]), null);
update Releases_Tracks set RevelatorExternalUsageTrackId=AssetId where TrackId=(select max(TrackId) from Tracks where "&amp;IF(F103="","TrackVendorId='"&amp;G103&amp;"'","ISRC='"&amp;F103&amp;"'")&amp;" and EnterpriseId="&amp;EntId&amp;");
Insert into TrackRecordingVersions values ((select max(TrackId) from Tracks where "&amp;IF(F103="","TrackVendorId='"&amp;G103&amp;"'","ISRC='"&amp;F103&amp;"'")&amp;" and EnterpriseId="&amp;EntId&amp;"),  "&amp;IF(F103="","null","'"&amp;F103&amp;"'")&amp;", 1, getdate());
Insert into TrackRecordingVersionsAudioFiles values ((select max(TrackRecordingVersionId) from TrackRecordingVersions where TrackId in (select max(TrackId) from Tracks where "&amp;IF(F103="","TrackVendorId='"&amp;G103&amp;"'","ISRC='"&amp;F103&amp;"'")&amp;" and EnterpriseId="&amp;EntId&amp;")), "&amp;if(M103="","null",if(G103="","(select AudioId from AudioFiles where Filename='"&amp;F103&amp;"."&amp;N103&amp;"' and ExternalUrl='"&amp;SUBSTITUTE(trim(M103),"'","''")&amp;"' and IsDownloadedFromExternalUrl=0)","(select AudioId from AudioFiles where Filename='"&amp;G103&amp;"."&amp;N103&amp;"' and ExternalUrl='"&amp;SUBSTITUTE(trim(M103),"'","''")&amp;"' and IsDownloadedFromExternalUrl=0)"))&amp;", "&amp;IFS(N103="","null",N103="wav","1",N103="flac","2")&amp;");
Insert into Track_TrackProperties values ((select max(TrackId) from Tracks where "&amp;IF(F103="","TrackVendorId='"&amp;G103&amp;"'","ISRC='"&amp;F103&amp;"'")&amp;" and EnterpriseId="&amp;EntId&amp;"),1);"</f>
        <v>Insert into Tracks VALUES(N'Gengar', 371631, (select LabelId from Releases where UPC=761861016776 and EnterpriseId=647322), 'BKTOK2300124', null, null, null, null, null, null, null, (select AudioId from AudioFiles where Filename='BKTOK2300124.wav' and ExternalUrl='https://www.dropbox.com/scl/fi/wlg2bmfeksdbe8ghoowpe/The-Ghost-Mixtape-761861016776-BKTOK2300124-gengar.flac?rlkey=njcq5ty3w9cnwytrrfimr3law&amp;st=45cjlpgz&amp;dl=1'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Filename='BKTOK2300124.flac' and ExternalUrl='https://www.dropbox.com/scl/fi/wlg2bmfeksdbe8ghoowpe/The-Ghost-Mixtape-761861016776-BKTOK2300124-gengar.flac?rlkey=njcq5ty3w9cnwytrrfimr3law&amp;st=45cjlpgz&amp;dl=1' and IsDownloadedFromExternalUrl=0), null, null, null, null, null, (select PrimaryMusicStyleId from Releases where UPC=761861016776 and EnterpriseId=647322), (select SecondaryMusicStyleId from Releases where UPC=761861016776 and EnterpriseId=647322), null, 0, null, (select id from internal_TrackTypes where description='Original'), null, null, null, null, (NEXT VALUE FOR [AssetIdSequence]), null, 645898, 647322, 1); 
insert into Releases_Tracks values ( (select ReleaseId from Releases where UPC=761861016776 and EnterpriseId=647322), (select max(TrackId) from Tracks where ISRC='BKTOK2300124' and EnterpriseId=647322), 1, (NEXT VALUE FOR [AssetIdSequence]), null);
update Releases_Tracks set RevelatorExternalUsageTrackId=AssetId where TrackId=(select max(TrackId) from Tracks where ISRC='BKTOK2300124' and EnterpriseId=647322);
Insert into TrackRecordingVersions values ((select max(TrackId) from Tracks where ISRC='BKTOK2300124' and EnterpriseId=647322),  'BKTOK2300124', 1, getdate());
Insert into TrackRecordingVersionsAudioFiles values ((select max(TrackRecordingVersionId) from TrackRecordingVersions where TrackId in (select max(TrackId) from Tracks where ISRC='BKTOK2300124' and EnterpriseId=647322)), (select AudioId from AudioFiles where Filename='BKTOK2300124.flac' and ExternalUrl='https://www.dropbox.com/scl/fi/wlg2bmfeksdbe8ghoowpe/The-Ghost-Mixtape-761861016776-BKTOK2300124-gengar.flac?rlkey=njcq5ty3w9cnwytrrfimr3law&amp;st=45cjlpgz&amp;dl=1' and IsDownloadedFromExternalUrl=0), 2);
Insert into Track_TrackProperties values ((select max(TrackId) from Tracks where ISRC='BKTOK2300124' and EnterpriseId=647322),1);</v>
      </c>
      <c r="U103" s="28" t="str">
        <f>VLOOKUP(F103,'6) Track_Artist(s)'!A:A,1,0)</f>
        <v>BKTOK2300124</v>
      </c>
    </row>
    <row r="104">
      <c r="A104" s="156">
        <v>7.61861016776E11</v>
      </c>
      <c r="B104" s="116"/>
      <c r="C104" s="143" t="str">
        <f t="array" ref="C104">ifs(and(isblank($A104),isblank($B104)),"", not(iserror(vlookup($A104&amp;$B104,'3) Release_Label'!$D:$D&amp;'3) Release_Label'!$E:$E,1,0))),vlookup($A104&amp;$B104,{'3) Release_Label'!$D:$D&amp;'3) Release_Label'!$E:$E,'3) Release_Label'!$F:$F},2,0), or(and(not(isblank($B104)),$B104=$B103,$A104&lt;&gt;$A103),and(not(isblank($A104)),$A104=$A103,$B104&lt;&gt;$B103)),"ID LISTS UNALIGNED",and($A104&lt;&gt;"",countif('3) Release_Label'!$D:$D,$A104)=0),"NO UPC MATCH in Release_Label",and($B104&lt;&gt;"",countif('3) Release_Label'!$E:$E,$B104)=0),"NO CATALOG ID MATCH in Release_Label",iserror(vlookup($A104&amp;$B104,'3) Release_Label'!$D:$D&amp;'3) Release_Label'!$E:$E,1,0)),"NO UPC-CATALOG ID pair MATCH in Release_Label" )</f>
        <v>The Ghost Mixtape</v>
      </c>
      <c r="D104" s="143" t="str">
        <f t="array" ref="D104">ifs(and(isblank($A104),isblank($B104)),"", not(iserror(vlookup($A104&amp;$B104,'3) Release_Label'!$D:$D&amp;'3) Release_Label'!$E:$E,1,0))),vlookup($A104&amp;$B104,{'3) Release_Label'!$D:$D&amp;'3) Release_Label'!$E:$E,'3) Release_Label'!$H:$H},2,0), or(and(not(isblank($B104)),$B104=$B103,$A104&lt;&gt;$A103),and(not(isblank($A104)),$A104=$A103,$B104&lt;&gt;$B103)),"ID LISTS UNALIGNED",and($A104&lt;&gt;"",countif('3) Release_Label'!$D:$D,$A104)=0),"NO UPC MATCH in Release_Label",and($B104&lt;&gt;"",countif('3) Release_Label'!$E:$E,$B104)=0),"NO CATALOG ID MATCH in Release_Label",iserror(vlookup($A104&amp;$B104,'3) Release_Label'!$D:$D&amp;'3) Release_Label'!$E:$E,1,0)),"NO UPC-CATALOG ID pair MATCH in Release_Label" )</f>
        <v/>
      </c>
      <c r="E104" s="157">
        <f t="shared" si="1"/>
        <v>2</v>
      </c>
      <c r="F104" s="8" t="s">
        <v>899</v>
      </c>
      <c r="G104" s="116"/>
      <c r="H104" s="158" t="s">
        <v>900</v>
      </c>
      <c r="J104" s="8" t="s">
        <v>180</v>
      </c>
      <c r="K104" s="159" t="s">
        <v>697</v>
      </c>
      <c r="L104" s="8" t="s">
        <v>698</v>
      </c>
      <c r="M104" s="90" t="s">
        <v>901</v>
      </c>
      <c r="N104" s="8" t="s">
        <v>700</v>
      </c>
      <c r="O104" s="20"/>
      <c r="P104" s="20"/>
      <c r="R104" s="44" t="str">
        <f t="shared" si="2"/>
        <v>insert into AudioFiles VALUES (NEWID(),'BKTOK2300125.flac', '.flac', getdate(), null, 0, null, 'https://www.dropbox.com/scl/fi/9j6hrjnp0tmq51p6i4tc5/The-Ghost-Mixtape-761861016776-BKTOK2300125-Danny-Phantom.flac?rlkey=mrui2byqrehkaaq7u7tybn61h&amp;st=38j15xgs&amp;dl=1', 0, null, null, null, null)</v>
      </c>
      <c r="S104" s="44" t="str">
        <f>"Insert into Tracks VALUES(N'"&amp;SUBSTITUTE(trim(H104),"'","''")&amp;"', 371631, "&amp;if(not(ISBLANK(A104)),"(select LabelId from Releases where UPC="&amp;A104&amp;" and EnterpriseId="&amp;EntId&amp;")","(select LabelId from Releases where Catalog='"&amp;SUBSTITUTE(trim(B104),"'","''")&amp;"' and EnterpriseId="&amp;EntId&amp;")")&amp;", "&amp;if(F104="", "null", "'"&amp;F104&amp;"'")&amp;", "&amp;if(I104="", "null","N'"&amp;SUBSTITUTE(trim(I104),"'","''")&amp;"'")&amp;", null, null, "&amp;if(G104="", "null","'"&amp;SUBSTITUTE(trim(G104),"'","''")&amp;"'")&amp;", null, null, null, "&amp;if(M104="","null",if(G104="","(select AudioId from AudioFiles where Filename='"&amp;F104&amp;".wav' and ExternalUrl='"&amp;SUBSTITUTE(trim(M104),"'","''")&amp;"' and IsDownloadedFromExternalUrl=0)","(select AudioId from AudioFiles where Filename='"&amp;G104&amp;".wav' and ExternalUrl='"&amp;SUBSTITUTE(trim(M104),"'","''")&amp;"' and IsDownloadedFromExternalUrl=0)"))&amp;", null, null, null, (select min(LanguageId) from Languages where LanguageName='"&amp;J104&amp;"' and IsValidMetadataLanguage=1), null, "&amp;if(K104="YES", 1,0)&amp;", getdate(), (select CreatedBy from Enterprises where EnterpriseId="&amp;EntId&amp;"), null, '34F4C88E-B410-461E-AD75-6C01536FDCD3', null, 0, null, null, null, null, "&amp;if(M104="","null",if(G104="","(select AudioId from AudioFiles where Filename='"&amp;F104&amp;".flac' and ExternalUrl='"&amp;SUBSTITUTE(trim(M104),"'","''")&amp;"' and IsDownloadedFromExternalUrl=0)","(select AudioId from AudioFiles where Filename='"&amp;G104&amp;".flac' and ExternalUrl='"&amp;SUBSTITUTE(trim(M104),"'","''")&amp;"' and IsDownloadedFromExternalUrl=0)"))&amp;", null, null, null, null, null, "&amp;if(not(ISBLANK(A104)),"(select PrimaryMusicStyleId from Releases where UPC="&amp;A104&amp;" and EnterpriseId="&amp;EntId&amp;")","(select PrimaryMusicStyleId from Releases where Catalog='"&amp;SUBSTITUTE(trim(B104),"'","''")&amp;"' and EnterpriseId="&amp;EntId&amp;")")&amp;", "&amp;if(not(ISBLANK(A104)),"(select SecondaryMusicStyleId from Releases where UPC="&amp;A104&amp;" and EnterpriseId="&amp;EntId&amp;")","(select SecondaryMusicStyleId from Releases where Catalog='"&amp;SUBSTITUTE(trim(B104),"'","''")&amp;"' and EnterpriseId="&amp;EntId&amp;")")&amp;", "&amp;IF(O104="","null",O104)&amp;", 0, null, (select id from internal_TrackTypes where description='"&amp;L104&amp;"'), null, null, null, null, (NEXT VALUE FOR [AssetIdSequence]), null, "&amp;TenantId&amp;", "&amp;EntId&amp;", "&amp;if(F104&lt;&gt;"",countif(F$5:F104,F104),countif(G$5:G104,G104))&amp;"); 
insert into Releases_Tracks values ( (select ReleaseId from Releases where "&amp;if(not(ISBLANK(A104)),"UPC="&amp;A104,"Catalog='"&amp;SUBSTITUTE(trim(B104),"'","''")&amp;"'")&amp;" and EnterpriseId="&amp;EntId&amp;"), (select max(TrackId) from Tracks where "&amp;if(trim(G104)="","ISRC='"&amp;F104&amp;"'","TrackVendorId='"&amp;SUBSTITUTE(trim(G104),"'","''")&amp;"'") &amp;" and EnterpriseId="&amp;EntId&amp;"), "&amp;E104&amp;", (NEXT VALUE FOR [AssetIdSequence]), null);
update Releases_Tracks set RevelatorExternalUsageTrackId=AssetId where TrackId=(select max(TrackId) from Tracks where "&amp;IF(F104="","TrackVendorId='"&amp;G104&amp;"'","ISRC='"&amp;F104&amp;"'")&amp;" and EnterpriseId="&amp;EntId&amp;");
Insert into TrackRecordingVersions values ((select max(TrackId) from Tracks where "&amp;IF(F104="","TrackVendorId='"&amp;G104&amp;"'","ISRC='"&amp;F104&amp;"'")&amp;" and EnterpriseId="&amp;EntId&amp;"),  "&amp;IF(F104="","null","'"&amp;F104&amp;"'")&amp;", 1, getdate());
Insert into TrackRecordingVersionsAudioFiles values ((select max(TrackRecordingVersionId) from TrackRecordingVersions where TrackId in (select max(TrackId) from Tracks where "&amp;IF(F104="","TrackVendorId='"&amp;G104&amp;"'","ISRC='"&amp;F104&amp;"'")&amp;" and EnterpriseId="&amp;EntId&amp;")), "&amp;if(M104="","null",if(G104="","(select AudioId from AudioFiles where Filename='"&amp;F104&amp;"."&amp;N104&amp;"' and ExternalUrl='"&amp;SUBSTITUTE(trim(M104),"'","''")&amp;"' and IsDownloadedFromExternalUrl=0)","(select AudioId from AudioFiles where Filename='"&amp;G104&amp;"."&amp;N104&amp;"' and ExternalUrl='"&amp;SUBSTITUTE(trim(M104),"'","''")&amp;"' and IsDownloadedFromExternalUrl=0)"))&amp;", "&amp;IFS(N104="","null",N104="wav","1",N104="flac","2")&amp;");
Insert into Track_TrackProperties values ((select max(TrackId) from Tracks where "&amp;IF(F104="","TrackVendorId='"&amp;G104&amp;"'","ISRC='"&amp;F104&amp;"'")&amp;" and EnterpriseId="&amp;EntId&amp;"),1);"</f>
        <v>Insert into Tracks VALUES(N'Danny Phantom', 371631, (select LabelId from Releases where UPC=761861016776 and EnterpriseId=647322), 'BKTOK2300125', null, null, null, null, null, null, null, (select AudioId from AudioFiles where Filename='BKTOK2300125.wav' and ExternalUrl='https://www.dropbox.com/scl/fi/9j6hrjnp0tmq51p6i4tc5/The-Ghost-Mixtape-761861016776-BKTOK2300125-Danny-Phantom.flac?rlkey=mrui2byqrehkaaq7u7tybn61h&amp;st=38j15xgs&amp;dl=1'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Filename='BKTOK2300125.flac' and ExternalUrl='https://www.dropbox.com/scl/fi/9j6hrjnp0tmq51p6i4tc5/The-Ghost-Mixtape-761861016776-BKTOK2300125-Danny-Phantom.flac?rlkey=mrui2byqrehkaaq7u7tybn61h&amp;st=38j15xgs&amp;dl=1' and IsDownloadedFromExternalUrl=0), null, null, null, null, null, (select PrimaryMusicStyleId from Releases where UPC=761861016776 and EnterpriseId=647322), (select SecondaryMusicStyleId from Releases where UPC=761861016776 and EnterpriseId=647322), null, 0, null, (select id from internal_TrackTypes where description='Original'), null, null, null, null, (NEXT VALUE FOR [AssetIdSequence]), null, 645898, 647322, 1); 
insert into Releases_Tracks values ( (select ReleaseId from Releases where UPC=761861016776 and EnterpriseId=647322), (select max(TrackId) from Tracks where ISRC='BKTOK2300125' and EnterpriseId=647322), 2, (NEXT VALUE FOR [AssetIdSequence]), null);
update Releases_Tracks set RevelatorExternalUsageTrackId=AssetId where TrackId=(select max(TrackId) from Tracks where ISRC='BKTOK2300125' and EnterpriseId=647322);
Insert into TrackRecordingVersions values ((select max(TrackId) from Tracks where ISRC='BKTOK2300125' and EnterpriseId=647322),  'BKTOK2300125', 1, getdate());
Insert into TrackRecordingVersionsAudioFiles values ((select max(TrackRecordingVersionId) from TrackRecordingVersions where TrackId in (select max(TrackId) from Tracks where ISRC='BKTOK2300125' and EnterpriseId=647322)), (select AudioId from AudioFiles where Filename='BKTOK2300125.flac' and ExternalUrl='https://www.dropbox.com/scl/fi/9j6hrjnp0tmq51p6i4tc5/The-Ghost-Mixtape-761861016776-BKTOK2300125-Danny-Phantom.flac?rlkey=mrui2byqrehkaaq7u7tybn61h&amp;st=38j15xgs&amp;dl=1' and IsDownloadedFromExternalUrl=0), 2);
Insert into Track_TrackProperties values ((select max(TrackId) from Tracks where ISRC='BKTOK2300125' and EnterpriseId=647322),1);</v>
      </c>
      <c r="U104" s="28" t="str">
        <f>VLOOKUP(F104,'6) Track_Artist(s)'!A:A,1,0)</f>
        <v>BKTOK2300125</v>
      </c>
    </row>
    <row r="105">
      <c r="A105" s="156">
        <v>7.61861016776E11</v>
      </c>
      <c r="B105" s="116"/>
      <c r="C105" s="143" t="str">
        <f t="array" ref="C105">ifs(and(isblank($A105),isblank($B105)),"", not(iserror(vlookup($A105&amp;$B105,'3) Release_Label'!$D:$D&amp;'3) Release_Label'!$E:$E,1,0))),vlookup($A105&amp;$B105,{'3) Release_Label'!$D:$D&amp;'3) Release_Label'!$E:$E,'3) Release_Label'!$F:$F},2,0), or(and(not(isblank($B105)),$B105=$B104,$A105&lt;&gt;$A104),and(not(isblank($A105)),$A105=$A104,$B105&lt;&gt;$B104)),"ID LISTS UNALIGNED",and($A105&lt;&gt;"",countif('3) Release_Label'!$D:$D,$A105)=0),"NO UPC MATCH in Release_Label",and($B105&lt;&gt;"",countif('3) Release_Label'!$E:$E,$B105)=0),"NO CATALOG ID MATCH in Release_Label",iserror(vlookup($A105&amp;$B105,'3) Release_Label'!$D:$D&amp;'3) Release_Label'!$E:$E,1,0)),"NO UPC-CATALOG ID pair MATCH in Release_Label" )</f>
        <v>The Ghost Mixtape</v>
      </c>
      <c r="D105" s="143" t="str">
        <f t="array" ref="D105">ifs(and(isblank($A105),isblank($B105)),"", not(iserror(vlookup($A105&amp;$B105,'3) Release_Label'!$D:$D&amp;'3) Release_Label'!$E:$E,1,0))),vlookup($A105&amp;$B105,{'3) Release_Label'!$D:$D&amp;'3) Release_Label'!$E:$E,'3) Release_Label'!$H:$H},2,0), or(and(not(isblank($B105)),$B105=$B104,$A105&lt;&gt;$A104),and(not(isblank($A105)),$A105=$A104,$B105&lt;&gt;$B104)),"ID LISTS UNALIGNED",and($A105&lt;&gt;"",countif('3) Release_Label'!$D:$D,$A105)=0),"NO UPC MATCH in Release_Label",and($B105&lt;&gt;"",countif('3) Release_Label'!$E:$E,$B105)=0),"NO CATALOG ID MATCH in Release_Label",iserror(vlookup($A105&amp;$B105,'3) Release_Label'!$D:$D&amp;'3) Release_Label'!$E:$E,1,0)),"NO UPC-CATALOG ID pair MATCH in Release_Label" )</f>
        <v/>
      </c>
      <c r="E105" s="157">
        <f t="shared" si="1"/>
        <v>3</v>
      </c>
      <c r="F105" s="8" t="s">
        <v>902</v>
      </c>
      <c r="G105" s="116"/>
      <c r="H105" s="158" t="s">
        <v>903</v>
      </c>
      <c r="J105" s="8" t="s">
        <v>180</v>
      </c>
      <c r="K105" s="159" t="s">
        <v>706</v>
      </c>
      <c r="L105" s="8" t="s">
        <v>698</v>
      </c>
      <c r="M105" s="90" t="s">
        <v>904</v>
      </c>
      <c r="N105" s="8" t="s">
        <v>700</v>
      </c>
      <c r="O105" s="20"/>
      <c r="P105" s="20"/>
      <c r="R105" s="44" t="str">
        <f t="shared" si="2"/>
        <v>insert into AudioFiles VALUES (NEWID(),'BKTOK2300126.flac', '.flac', getdate(), null, 0, null, 'https://www.dropbox.com/scl/fi/xxwj37mzbfhplwr5r9r2y/The-Ghost-Mixtape-761861016776-BKTOK2300126-Ghost-Ride.flac?rlkey=rmhyvyl4wm83i6ifwz4nmhk82&amp;st=q6t59xyt&amp;dl=1', 0, null, null, null, null)</v>
      </c>
      <c r="S105" s="44" t="str">
        <f>"Insert into Tracks VALUES(N'"&amp;SUBSTITUTE(trim(H105),"'","''")&amp;"', 371631, "&amp;if(not(ISBLANK(A105)),"(select LabelId from Releases where UPC="&amp;A105&amp;" and EnterpriseId="&amp;EntId&amp;")","(select LabelId from Releases where Catalog='"&amp;SUBSTITUTE(trim(B105),"'","''")&amp;"' and EnterpriseId="&amp;EntId&amp;")")&amp;", "&amp;if(F105="", "null", "'"&amp;F105&amp;"'")&amp;", "&amp;if(I105="", "null","N'"&amp;SUBSTITUTE(trim(I105),"'","''")&amp;"'")&amp;", null, null, "&amp;if(G105="", "null","'"&amp;SUBSTITUTE(trim(G105),"'","''")&amp;"'")&amp;", null, null, null, "&amp;if(M105="","null",if(G105="","(select AudioId from AudioFiles where Filename='"&amp;F105&amp;".wav' and ExternalUrl='"&amp;SUBSTITUTE(trim(M105),"'","''")&amp;"' and IsDownloadedFromExternalUrl=0)","(select AudioId from AudioFiles where Filename='"&amp;G105&amp;".wav' and ExternalUrl='"&amp;SUBSTITUTE(trim(M105),"'","''")&amp;"' and IsDownloadedFromExternalUrl=0)"))&amp;", null, null, null, (select min(LanguageId) from Languages where LanguageName='"&amp;J105&amp;"' and IsValidMetadataLanguage=1), null, "&amp;if(K105="YES", 1,0)&amp;", getdate(), (select CreatedBy from Enterprises where EnterpriseId="&amp;EntId&amp;"), null, '34F4C88E-B410-461E-AD75-6C01536FDCD3', null, 0, null, null, null, null, "&amp;if(M105="","null",if(G105="","(select AudioId from AudioFiles where Filename='"&amp;F105&amp;".flac' and ExternalUrl='"&amp;SUBSTITUTE(trim(M105),"'","''")&amp;"' and IsDownloadedFromExternalUrl=0)","(select AudioId from AudioFiles where Filename='"&amp;G105&amp;".flac' and ExternalUrl='"&amp;SUBSTITUTE(trim(M105),"'","''")&amp;"' and IsDownloadedFromExternalUrl=0)"))&amp;", null, null, null, null, null, "&amp;if(not(ISBLANK(A105)),"(select PrimaryMusicStyleId from Releases where UPC="&amp;A105&amp;" and EnterpriseId="&amp;EntId&amp;")","(select PrimaryMusicStyleId from Releases where Catalog='"&amp;SUBSTITUTE(trim(B105),"'","''")&amp;"' and EnterpriseId="&amp;EntId&amp;")")&amp;", "&amp;if(not(ISBLANK(A105)),"(select SecondaryMusicStyleId from Releases where UPC="&amp;A105&amp;" and EnterpriseId="&amp;EntId&amp;")","(select SecondaryMusicStyleId from Releases where Catalog='"&amp;SUBSTITUTE(trim(B105),"'","''")&amp;"' and EnterpriseId="&amp;EntId&amp;")")&amp;", "&amp;IF(O105="","null",O105)&amp;", 0, null, (select id from internal_TrackTypes where description='"&amp;L105&amp;"'), null, null, null, null, (NEXT VALUE FOR [AssetIdSequence]), null, "&amp;TenantId&amp;", "&amp;EntId&amp;", "&amp;if(F105&lt;&gt;"",countif(F$5:F105,F105),countif(G$5:G105,G105))&amp;"); 
insert into Releases_Tracks values ( (select ReleaseId from Releases where "&amp;if(not(ISBLANK(A105)),"UPC="&amp;A105,"Catalog='"&amp;SUBSTITUTE(trim(B105),"'","''")&amp;"'")&amp;" and EnterpriseId="&amp;EntId&amp;"), (select max(TrackId) from Tracks where "&amp;if(trim(G105)="","ISRC='"&amp;F105&amp;"'","TrackVendorId='"&amp;SUBSTITUTE(trim(G105),"'","''")&amp;"'") &amp;" and EnterpriseId="&amp;EntId&amp;"), "&amp;E105&amp;", (NEXT VALUE FOR [AssetIdSequence]), null);
update Releases_Tracks set RevelatorExternalUsageTrackId=AssetId where TrackId=(select max(TrackId) from Tracks where "&amp;IF(F105="","TrackVendorId='"&amp;G105&amp;"'","ISRC='"&amp;F105&amp;"'")&amp;" and EnterpriseId="&amp;EntId&amp;");
Insert into TrackRecordingVersions values ((select max(TrackId) from Tracks where "&amp;IF(F105="","TrackVendorId='"&amp;G105&amp;"'","ISRC='"&amp;F105&amp;"'")&amp;" and EnterpriseId="&amp;EntId&amp;"),  "&amp;IF(F105="","null","'"&amp;F105&amp;"'")&amp;", 1, getdate());
Insert into TrackRecordingVersionsAudioFiles values ((select max(TrackRecordingVersionId) from TrackRecordingVersions where TrackId in (select max(TrackId) from Tracks where "&amp;IF(F105="","TrackVendorId='"&amp;G105&amp;"'","ISRC='"&amp;F105&amp;"'")&amp;" and EnterpriseId="&amp;EntId&amp;")), "&amp;if(M105="","null",if(G105="","(select AudioId from AudioFiles where Filename='"&amp;F105&amp;"."&amp;N105&amp;"' and ExternalUrl='"&amp;SUBSTITUTE(trim(M105),"'","''")&amp;"' and IsDownloadedFromExternalUrl=0)","(select AudioId from AudioFiles where Filename='"&amp;G105&amp;"."&amp;N105&amp;"' and ExternalUrl='"&amp;SUBSTITUTE(trim(M105),"'","''")&amp;"' and IsDownloadedFromExternalUrl=0)"))&amp;", "&amp;IFS(N105="","null",N105="wav","1",N105="flac","2")&amp;");
Insert into Track_TrackProperties values ((select max(TrackId) from Tracks where "&amp;IF(F105="","TrackVendorId='"&amp;G105&amp;"'","ISRC='"&amp;F105&amp;"'")&amp;" and EnterpriseId="&amp;EntId&amp;"),1);"</f>
        <v>Insert into Tracks VALUES(N'Ghost Ride', 371631, (select LabelId from Releases where UPC=761861016776 and EnterpriseId=647322), 'BKTOK2300126', null, null, null, null, null, null, null, (select AudioId from AudioFiles where Filename='BKTOK2300126.wav' and ExternalUrl='https://www.dropbox.com/scl/fi/xxwj37mzbfhplwr5r9r2y/The-Ghost-Mixtape-761861016776-BKTOK2300126-Ghost-Ride.flac?rlkey=rmhyvyl4wm83i6ifwz4nmhk82&amp;st=q6t59xyt&amp;dl=1'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Filename='BKTOK2300126.flac' and ExternalUrl='https://www.dropbox.com/scl/fi/xxwj37mzbfhplwr5r9r2y/The-Ghost-Mixtape-761861016776-BKTOK2300126-Ghost-Ride.flac?rlkey=rmhyvyl4wm83i6ifwz4nmhk82&amp;st=q6t59xyt&amp;dl=1' and IsDownloadedFromExternalUrl=0), null, null, null, null, null, (select PrimaryMusicStyleId from Releases where UPC=761861016776 and EnterpriseId=647322), (select SecondaryMusicStyleId from Releases where UPC=761861016776 and EnterpriseId=647322), null, 0, null, (select id from internal_TrackTypes where description='Original'), null, null, null, null, (NEXT VALUE FOR [AssetIdSequence]), null, 645898, 647322, 1); 
insert into Releases_Tracks values ( (select ReleaseId from Releases where UPC=761861016776 and EnterpriseId=647322), (select max(TrackId) from Tracks where ISRC='BKTOK2300126' and EnterpriseId=647322), 3, (NEXT VALUE FOR [AssetIdSequence]), null);
update Releases_Tracks set RevelatorExternalUsageTrackId=AssetId where TrackId=(select max(TrackId) from Tracks where ISRC='BKTOK2300126' and EnterpriseId=647322);
Insert into TrackRecordingVersions values ((select max(TrackId) from Tracks where ISRC='BKTOK2300126' and EnterpriseId=647322),  'BKTOK2300126', 1, getdate());
Insert into TrackRecordingVersionsAudioFiles values ((select max(TrackRecordingVersionId) from TrackRecordingVersions where TrackId in (select max(TrackId) from Tracks where ISRC='BKTOK2300126' and EnterpriseId=647322)), (select AudioId from AudioFiles where Filename='BKTOK2300126.flac' and ExternalUrl='https://www.dropbox.com/scl/fi/xxwj37mzbfhplwr5r9r2y/The-Ghost-Mixtape-761861016776-BKTOK2300126-Ghost-Ride.flac?rlkey=rmhyvyl4wm83i6ifwz4nmhk82&amp;st=q6t59xyt&amp;dl=1' and IsDownloadedFromExternalUrl=0), 2);
Insert into Track_TrackProperties values ((select max(TrackId) from Tracks where ISRC='BKTOK2300126' and EnterpriseId=647322),1);</v>
      </c>
      <c r="U105" s="28" t="str">
        <f>VLOOKUP(F105,'6) Track_Artist(s)'!A:A,1,0)</f>
        <v>BKTOK2300126</v>
      </c>
    </row>
    <row r="106">
      <c r="A106" s="156">
        <v>7.28204629321E11</v>
      </c>
      <c r="B106" s="116"/>
      <c r="C106" s="143" t="str">
        <f t="array" ref="C106">ifs(and(isblank($A106),isblank($B106)),"", not(iserror(vlookup($A106&amp;$B106,'3) Release_Label'!$D:$D&amp;'3) Release_Label'!$E:$E,1,0))),vlookup($A106&amp;$B106,{'3) Release_Label'!$D:$D&amp;'3) Release_Label'!$E:$E,'3) Release_Label'!$F:$F},2,0), or(and(not(isblank($B106)),$B106=$B105,$A106&lt;&gt;$A105),and(not(isblank($A106)),$A106=$A105,$B106&lt;&gt;$B105)),"ID LISTS UNALIGNED",and($A106&lt;&gt;"",countif('3) Release_Label'!$D:$D,$A106)=0),"NO UPC MATCH in Release_Label",and($B106&lt;&gt;"",countif('3) Release_Label'!$E:$E,$B106)=0),"NO CATALOG ID MATCH in Release_Label",iserror(vlookup($A106&amp;$B106,'3) Release_Label'!$D:$D&amp;'3) Release_Label'!$E:$E,1,0)),"NO UPC-CATALOG ID pair MATCH in Release_Label" )</f>
        <v>Call Me Baby</v>
      </c>
      <c r="D106" s="143" t="str">
        <f t="array" ref="D106">ifs(and(isblank($A106),isblank($B106)),"", not(iserror(vlookup($A106&amp;$B106,'3) Release_Label'!$D:$D&amp;'3) Release_Label'!$E:$E,1,0))),vlookup($A106&amp;$B106,{'3) Release_Label'!$D:$D&amp;'3) Release_Label'!$E:$E,'3) Release_Label'!$H:$H},2,0), or(and(not(isblank($B106)),$B106=$B105,$A106&lt;&gt;$A105),and(not(isblank($A106)),$A106=$A105,$B106&lt;&gt;$B105)),"ID LISTS UNALIGNED",and($A106&lt;&gt;"",countif('3) Release_Label'!$D:$D,$A106)=0),"NO UPC MATCH in Release_Label",and($B106&lt;&gt;"",countif('3) Release_Label'!$E:$E,$B106)=0),"NO CATALOG ID MATCH in Release_Label",iserror(vlookup($A106&amp;$B106,'3) Release_Label'!$D:$D&amp;'3) Release_Label'!$E:$E,1,0)),"NO UPC-CATALOG ID pair MATCH in Release_Label" )</f>
        <v/>
      </c>
      <c r="E106" s="157">
        <f t="shared" si="1"/>
        <v>1</v>
      </c>
      <c r="F106" s="8" t="s">
        <v>905</v>
      </c>
      <c r="G106" s="116"/>
      <c r="H106" s="158" t="s">
        <v>381</v>
      </c>
      <c r="J106" s="8" t="s">
        <v>180</v>
      </c>
      <c r="K106" s="159" t="s">
        <v>697</v>
      </c>
      <c r="L106" s="8" t="s">
        <v>698</v>
      </c>
      <c r="M106" s="90" t="s">
        <v>906</v>
      </c>
      <c r="N106" s="8" t="s">
        <v>700</v>
      </c>
      <c r="O106" s="20"/>
      <c r="P106" s="20"/>
      <c r="R106" s="44" t="str">
        <f t="shared" si="2"/>
        <v>insert into AudioFiles VALUES (NEWID(),'BKTOK2300127.flac', '.flac', getdate(), null, 0, null, 'https://www.dropbox.com/scl/fi/6t28w3sx76tsw65lv6gtw/Call-Me-Baby-728204629321.flac?rlkey=209wap1qzy3pizdda25y1kos7&amp;st=jsev6stc&amp;dl=1', 0, null, null, null, null)</v>
      </c>
      <c r="S106" s="44" t="str">
        <f>"Insert into Tracks VALUES(N'"&amp;SUBSTITUTE(trim(H106),"'","''")&amp;"', 371631, "&amp;if(not(ISBLANK(A106)),"(select LabelId from Releases where UPC="&amp;A106&amp;" and EnterpriseId="&amp;EntId&amp;")","(select LabelId from Releases where Catalog='"&amp;SUBSTITUTE(trim(B106),"'","''")&amp;"' and EnterpriseId="&amp;EntId&amp;")")&amp;", "&amp;if(F106="", "null", "'"&amp;F106&amp;"'")&amp;", "&amp;if(I106="", "null","N'"&amp;SUBSTITUTE(trim(I106),"'","''")&amp;"'")&amp;", null, null, "&amp;if(G106="", "null","'"&amp;SUBSTITUTE(trim(G106),"'","''")&amp;"'")&amp;", null, null, null, "&amp;if(M106="","null",if(G106="","(select AudioId from AudioFiles where Filename='"&amp;F106&amp;".wav' and ExternalUrl='"&amp;SUBSTITUTE(trim(M106),"'","''")&amp;"' and IsDownloadedFromExternalUrl=0)","(select AudioId from AudioFiles where Filename='"&amp;G106&amp;".wav' and ExternalUrl='"&amp;SUBSTITUTE(trim(M106),"'","''")&amp;"' and IsDownloadedFromExternalUrl=0)"))&amp;", null, null, null, (select min(LanguageId) from Languages where LanguageName='"&amp;J106&amp;"' and IsValidMetadataLanguage=1), null, "&amp;if(K106="YES", 1,0)&amp;", getdate(), (select CreatedBy from Enterprises where EnterpriseId="&amp;EntId&amp;"), null, '34F4C88E-B410-461E-AD75-6C01536FDCD3', null, 0, null, null, null, null, "&amp;if(M106="","null",if(G106="","(select AudioId from AudioFiles where Filename='"&amp;F106&amp;".flac' and ExternalUrl='"&amp;SUBSTITUTE(trim(M106),"'","''")&amp;"' and IsDownloadedFromExternalUrl=0)","(select AudioId from AudioFiles where Filename='"&amp;G106&amp;".flac' and ExternalUrl='"&amp;SUBSTITUTE(trim(M106),"'","''")&amp;"' and IsDownloadedFromExternalUrl=0)"))&amp;", null, null, null, null, null, "&amp;if(not(ISBLANK(A106)),"(select PrimaryMusicStyleId from Releases where UPC="&amp;A106&amp;" and EnterpriseId="&amp;EntId&amp;")","(select PrimaryMusicStyleId from Releases where Catalog='"&amp;SUBSTITUTE(trim(B106),"'","''")&amp;"' and EnterpriseId="&amp;EntId&amp;")")&amp;", "&amp;if(not(ISBLANK(A106)),"(select SecondaryMusicStyleId from Releases where UPC="&amp;A106&amp;" and EnterpriseId="&amp;EntId&amp;")","(select SecondaryMusicStyleId from Releases where Catalog='"&amp;SUBSTITUTE(trim(B106),"'","''")&amp;"' and EnterpriseId="&amp;EntId&amp;")")&amp;", "&amp;IF(O106="","null",O106)&amp;", 0, null, (select id from internal_TrackTypes where description='"&amp;L106&amp;"'), null, null, null, null, (NEXT VALUE FOR [AssetIdSequence]), null, "&amp;TenantId&amp;", "&amp;EntId&amp;", "&amp;if(F106&lt;&gt;"",countif(F$5:F106,F106),countif(G$5:G106,G106))&amp;"); 
insert into Releases_Tracks values ( (select ReleaseId from Releases where "&amp;if(not(ISBLANK(A106)),"UPC="&amp;A106,"Catalog='"&amp;SUBSTITUTE(trim(B106),"'","''")&amp;"'")&amp;" and EnterpriseId="&amp;EntId&amp;"), (select max(TrackId) from Tracks where "&amp;if(trim(G106)="","ISRC='"&amp;F106&amp;"'","TrackVendorId='"&amp;SUBSTITUTE(trim(G106),"'","''")&amp;"'") &amp;" and EnterpriseId="&amp;EntId&amp;"), "&amp;E106&amp;", (NEXT VALUE FOR [AssetIdSequence]), null);
update Releases_Tracks set RevelatorExternalUsageTrackId=AssetId where TrackId=(select max(TrackId) from Tracks where "&amp;IF(F106="","TrackVendorId='"&amp;G106&amp;"'","ISRC='"&amp;F106&amp;"'")&amp;" and EnterpriseId="&amp;EntId&amp;");
Insert into TrackRecordingVersions values ((select max(TrackId) from Tracks where "&amp;IF(F106="","TrackVendorId='"&amp;G106&amp;"'","ISRC='"&amp;F106&amp;"'")&amp;" and EnterpriseId="&amp;EntId&amp;"),  "&amp;IF(F106="","null","'"&amp;F106&amp;"'")&amp;", 1, getdate());
Insert into TrackRecordingVersionsAudioFiles values ((select max(TrackRecordingVersionId) from TrackRecordingVersions where TrackId in (select max(TrackId) from Tracks where "&amp;IF(F106="","TrackVendorId='"&amp;G106&amp;"'","ISRC='"&amp;F106&amp;"'")&amp;" and EnterpriseId="&amp;EntId&amp;")), "&amp;if(M106="","null",if(G106="","(select AudioId from AudioFiles where Filename='"&amp;F106&amp;"."&amp;N106&amp;"' and ExternalUrl='"&amp;SUBSTITUTE(trim(M106),"'","''")&amp;"' and IsDownloadedFromExternalUrl=0)","(select AudioId from AudioFiles where Filename='"&amp;G106&amp;"."&amp;N106&amp;"' and ExternalUrl='"&amp;SUBSTITUTE(trim(M106),"'","''")&amp;"' and IsDownloadedFromExternalUrl=0)"))&amp;", "&amp;IFS(N106="","null",N106="wav","1",N106="flac","2")&amp;");
Insert into Track_TrackProperties values ((select max(TrackId) from Tracks where "&amp;IF(F106="","TrackVendorId='"&amp;G106&amp;"'","ISRC='"&amp;F106&amp;"'")&amp;" and EnterpriseId="&amp;EntId&amp;"),1);"</f>
        <v>Insert into Tracks VALUES(N'Call Me Baby', 371631, (select LabelId from Releases where UPC=728204629321 and EnterpriseId=647322), 'BKTOK2300127', null, null, null, null, null, null, null, (select AudioId from AudioFiles where Filename='BKTOK2300127.wav' and ExternalUrl='https://www.dropbox.com/scl/fi/6t28w3sx76tsw65lv6gtw/Call-Me-Baby-728204629321.flac?rlkey=209wap1qzy3pizdda25y1kos7&amp;st=jsev6stc&amp;dl=1'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Filename='BKTOK2300127.flac' and ExternalUrl='https://www.dropbox.com/scl/fi/6t28w3sx76tsw65lv6gtw/Call-Me-Baby-728204629321.flac?rlkey=209wap1qzy3pizdda25y1kos7&amp;st=jsev6stc&amp;dl=1' and IsDownloadedFromExternalUrl=0), null, null, null, null, null, (select PrimaryMusicStyleId from Releases where UPC=728204629321 and EnterpriseId=647322), (select SecondaryMusicStyleId from Releases where UPC=728204629321 and EnterpriseId=647322), null, 0, null, (select id from internal_TrackTypes where description='Original'), null, null, null, null, (NEXT VALUE FOR [AssetIdSequence]), null, 645898, 647322, 1); 
insert into Releases_Tracks values ( (select ReleaseId from Releases where UPC=728204629321 and EnterpriseId=647322), (select max(TrackId) from Tracks where ISRC='BKTOK2300127' and EnterpriseId=647322), 1, (NEXT VALUE FOR [AssetIdSequence]), null);
update Releases_Tracks set RevelatorExternalUsageTrackId=AssetId where TrackId=(select max(TrackId) from Tracks where ISRC='BKTOK2300127' and EnterpriseId=647322);
Insert into TrackRecordingVersions values ((select max(TrackId) from Tracks where ISRC='BKTOK2300127' and EnterpriseId=647322),  'BKTOK2300127', 1, getdate());
Insert into TrackRecordingVersionsAudioFiles values ((select max(TrackRecordingVersionId) from TrackRecordingVersions where TrackId in (select max(TrackId) from Tracks where ISRC='BKTOK2300127' and EnterpriseId=647322)), (select AudioId from AudioFiles where Filename='BKTOK2300127.flac' and ExternalUrl='https://www.dropbox.com/scl/fi/6t28w3sx76tsw65lv6gtw/Call-Me-Baby-728204629321.flac?rlkey=209wap1qzy3pizdda25y1kos7&amp;st=jsev6stc&amp;dl=1' and IsDownloadedFromExternalUrl=0), 2);
Insert into Track_TrackProperties values ((select max(TrackId) from Tracks where ISRC='BKTOK2300127' and EnterpriseId=647322),1);</v>
      </c>
      <c r="U106" s="28" t="str">
        <f>VLOOKUP(F106,'6) Track_Artist(s)'!A:A,1,0)</f>
        <v>BKTOK2300127</v>
      </c>
    </row>
    <row r="107">
      <c r="A107" s="156">
        <v>7.28204703038E11</v>
      </c>
      <c r="B107" s="116"/>
      <c r="C107" s="143" t="str">
        <f t="array" ref="C107">ifs(and(isblank($A107),isblank($B107)),"", not(iserror(vlookup($A107&amp;$B107,'3) Release_Label'!$D:$D&amp;'3) Release_Label'!$E:$E,1,0))),vlookup($A107&amp;$B107,{'3) Release_Label'!$D:$D&amp;'3) Release_Label'!$E:$E,'3) Release_Label'!$F:$F},2,0), or(and(not(isblank($B107)),$B107=$B106,$A107&lt;&gt;$A106),and(not(isblank($A107)),$A107=$A106,$B107&lt;&gt;$B106)),"ID LISTS UNALIGNED",and($A107&lt;&gt;"",countif('3) Release_Label'!$D:$D,$A107)=0),"NO UPC MATCH in Release_Label",and($B107&lt;&gt;"",countif('3) Release_Label'!$E:$E,$B107)=0),"NO CATALOG ID MATCH in Release_Label",iserror(vlookup($A107&amp;$B107,'3) Release_Label'!$D:$D&amp;'3) Release_Label'!$E:$E,1,0)),"NO UPC-CATALOG ID pair MATCH in Release_Label" )</f>
        <v>Freddy: O Pesadelo Sem Fim</v>
      </c>
      <c r="D107" s="143" t="str">
        <f t="array" ref="D107">ifs(and(isblank($A107),isblank($B107)),"", not(iserror(vlookup($A107&amp;$B107,'3) Release_Label'!$D:$D&amp;'3) Release_Label'!$E:$E,1,0))),vlookup($A107&amp;$B107,{'3) Release_Label'!$D:$D&amp;'3) Release_Label'!$E:$E,'3) Release_Label'!$H:$H},2,0), or(and(not(isblank($B107)),$B107=$B106,$A107&lt;&gt;$A106),and(not(isblank($A107)),$A107=$A106,$B107&lt;&gt;$B106)),"ID LISTS UNALIGNED",and($A107&lt;&gt;"",countif('3) Release_Label'!$D:$D,$A107)=0),"NO UPC MATCH in Release_Label",and($B107&lt;&gt;"",countif('3) Release_Label'!$E:$E,$B107)=0),"NO CATALOG ID MATCH in Release_Label",iserror(vlookup($A107&amp;$B107,'3) Release_Label'!$D:$D&amp;'3) Release_Label'!$E:$E,1,0)),"NO UPC-CATALOG ID pair MATCH in Release_Label" )</f>
        <v/>
      </c>
      <c r="E107" s="157">
        <f t="shared" si="1"/>
        <v>1</v>
      </c>
      <c r="F107" s="8" t="s">
        <v>907</v>
      </c>
      <c r="G107" s="116"/>
      <c r="H107" s="158" t="s">
        <v>383</v>
      </c>
      <c r="J107" s="8" t="s">
        <v>180</v>
      </c>
      <c r="K107" s="159" t="s">
        <v>697</v>
      </c>
      <c r="L107" s="8" t="s">
        <v>698</v>
      </c>
      <c r="M107" s="90" t="s">
        <v>908</v>
      </c>
      <c r="N107" s="8" t="s">
        <v>700</v>
      </c>
      <c r="O107" s="20"/>
      <c r="P107" s="20"/>
      <c r="R107" s="44" t="str">
        <f t="shared" si="2"/>
        <v>insert into AudioFiles VALUES (NEWID(),'BKTOK2300128.flac', '.flac', getdate(), null, 0, null, 'https://www.dropbox.com/scl/fi/uj0epqwetinmrgzr8l7d3/Freddy-O-Pesadelo-Sem-Fim-728204703038.flac?rlkey=68e266zt3np5zp47nffll6okf&amp;st=ha2t3hx1&amp;dl=1', 0, null, null, null, null)</v>
      </c>
      <c r="S107" s="44" t="str">
        <f>"Insert into Tracks VALUES(N'"&amp;SUBSTITUTE(trim(H107),"'","''")&amp;"', 371631, "&amp;if(not(ISBLANK(A107)),"(select LabelId from Releases where UPC="&amp;A107&amp;" and EnterpriseId="&amp;EntId&amp;")","(select LabelId from Releases where Catalog='"&amp;SUBSTITUTE(trim(B107),"'","''")&amp;"' and EnterpriseId="&amp;EntId&amp;")")&amp;", "&amp;if(F107="", "null", "'"&amp;F107&amp;"'")&amp;", "&amp;if(I107="", "null","N'"&amp;SUBSTITUTE(trim(I107),"'","''")&amp;"'")&amp;", null, null, "&amp;if(G107="", "null","'"&amp;SUBSTITUTE(trim(G107),"'","''")&amp;"'")&amp;", null, null, null, "&amp;if(M107="","null",if(G107="","(select AudioId from AudioFiles where Filename='"&amp;F107&amp;".wav' and ExternalUrl='"&amp;SUBSTITUTE(trim(M107),"'","''")&amp;"' and IsDownloadedFromExternalUrl=0)","(select AudioId from AudioFiles where Filename='"&amp;G107&amp;".wav' and ExternalUrl='"&amp;SUBSTITUTE(trim(M107),"'","''")&amp;"' and IsDownloadedFromExternalUrl=0)"))&amp;", null, null, null, (select min(LanguageId) from Languages where LanguageName='"&amp;J107&amp;"' and IsValidMetadataLanguage=1), null, "&amp;if(K107="YES", 1,0)&amp;", getdate(), (select CreatedBy from Enterprises where EnterpriseId="&amp;EntId&amp;"), null, '34F4C88E-B410-461E-AD75-6C01536FDCD3', null, 0, null, null, null, null, "&amp;if(M107="","null",if(G107="","(select AudioId from AudioFiles where Filename='"&amp;F107&amp;".flac' and ExternalUrl='"&amp;SUBSTITUTE(trim(M107),"'","''")&amp;"' and IsDownloadedFromExternalUrl=0)","(select AudioId from AudioFiles where Filename='"&amp;G107&amp;".flac' and ExternalUrl='"&amp;SUBSTITUTE(trim(M107),"'","''")&amp;"' and IsDownloadedFromExternalUrl=0)"))&amp;", null, null, null, null, null, "&amp;if(not(ISBLANK(A107)),"(select PrimaryMusicStyleId from Releases where UPC="&amp;A107&amp;" and EnterpriseId="&amp;EntId&amp;")","(select PrimaryMusicStyleId from Releases where Catalog='"&amp;SUBSTITUTE(trim(B107),"'","''")&amp;"' and EnterpriseId="&amp;EntId&amp;")")&amp;", "&amp;if(not(ISBLANK(A107)),"(select SecondaryMusicStyleId from Releases where UPC="&amp;A107&amp;" and EnterpriseId="&amp;EntId&amp;")","(select SecondaryMusicStyleId from Releases where Catalog='"&amp;SUBSTITUTE(trim(B107),"'","''")&amp;"' and EnterpriseId="&amp;EntId&amp;")")&amp;", "&amp;IF(O107="","null",O107)&amp;", 0, null, (select id from internal_TrackTypes where description='"&amp;L107&amp;"'), null, null, null, null, (NEXT VALUE FOR [AssetIdSequence]), null, "&amp;TenantId&amp;", "&amp;EntId&amp;", "&amp;if(F107&lt;&gt;"",countif(F$5:F107,F107),countif(G$5:G107,G107))&amp;"); 
insert into Releases_Tracks values ( (select ReleaseId from Releases where "&amp;if(not(ISBLANK(A107)),"UPC="&amp;A107,"Catalog='"&amp;SUBSTITUTE(trim(B107),"'","''")&amp;"'")&amp;" and EnterpriseId="&amp;EntId&amp;"), (select max(TrackId) from Tracks where "&amp;if(trim(G107)="","ISRC='"&amp;F107&amp;"'","TrackVendorId='"&amp;SUBSTITUTE(trim(G107),"'","''")&amp;"'") &amp;" and EnterpriseId="&amp;EntId&amp;"), "&amp;E107&amp;", (NEXT VALUE FOR [AssetIdSequence]), null);
update Releases_Tracks set RevelatorExternalUsageTrackId=AssetId where TrackId=(select max(TrackId) from Tracks where "&amp;IF(F107="","TrackVendorId='"&amp;G107&amp;"'","ISRC='"&amp;F107&amp;"'")&amp;" and EnterpriseId="&amp;EntId&amp;");
Insert into TrackRecordingVersions values ((select max(TrackId) from Tracks where "&amp;IF(F107="","TrackVendorId='"&amp;G107&amp;"'","ISRC='"&amp;F107&amp;"'")&amp;" and EnterpriseId="&amp;EntId&amp;"),  "&amp;IF(F107="","null","'"&amp;F107&amp;"'")&amp;", 1, getdate());
Insert into TrackRecordingVersionsAudioFiles values ((select max(TrackRecordingVersionId) from TrackRecordingVersions where TrackId in (select max(TrackId) from Tracks where "&amp;IF(F107="","TrackVendorId='"&amp;G107&amp;"'","ISRC='"&amp;F107&amp;"'")&amp;" and EnterpriseId="&amp;EntId&amp;")), "&amp;if(M107="","null",if(G107="","(select AudioId from AudioFiles where Filename='"&amp;F107&amp;"."&amp;N107&amp;"' and ExternalUrl='"&amp;SUBSTITUTE(trim(M107),"'","''")&amp;"' and IsDownloadedFromExternalUrl=0)","(select AudioId from AudioFiles where Filename='"&amp;G107&amp;"."&amp;N107&amp;"' and ExternalUrl='"&amp;SUBSTITUTE(trim(M107),"'","''")&amp;"' and IsDownloadedFromExternalUrl=0)"))&amp;", "&amp;IFS(N107="","null",N107="wav","1",N107="flac","2")&amp;");
Insert into Track_TrackProperties values ((select max(TrackId) from Tracks where "&amp;IF(F107="","TrackVendorId='"&amp;G107&amp;"'","ISRC='"&amp;F107&amp;"'")&amp;" and EnterpriseId="&amp;EntId&amp;"),1);"</f>
        <v>Insert into Tracks VALUES(N'Freddy: O Pesadelo Sem Fim', 371631, (select LabelId from Releases where UPC=728204703038 and EnterpriseId=647322), 'BKTOK2300128', null, null, null, null, null, null, null, (select AudioId from AudioFiles where Filename='BKTOK2300128.wav' and ExternalUrl='https://www.dropbox.com/scl/fi/uj0epqwetinmrgzr8l7d3/Freddy-O-Pesadelo-Sem-Fim-728204703038.flac?rlkey=68e266zt3np5zp47nffll6okf&amp;st=ha2t3hx1&amp;dl=1'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Filename='BKTOK2300128.flac' and ExternalUrl='https://www.dropbox.com/scl/fi/uj0epqwetinmrgzr8l7d3/Freddy-O-Pesadelo-Sem-Fim-728204703038.flac?rlkey=68e266zt3np5zp47nffll6okf&amp;st=ha2t3hx1&amp;dl=1' and IsDownloadedFromExternalUrl=0), null, null, null, null, null, (select PrimaryMusicStyleId from Releases where UPC=728204703038 and EnterpriseId=647322), (select SecondaryMusicStyleId from Releases where UPC=728204703038 and EnterpriseId=647322), null, 0, null, (select id from internal_TrackTypes where description='Original'), null, null, null, null, (NEXT VALUE FOR [AssetIdSequence]), null, 645898, 647322, 1); 
insert into Releases_Tracks values ( (select ReleaseId from Releases where UPC=728204703038 and EnterpriseId=647322), (select max(TrackId) from Tracks where ISRC='BKTOK2300128' and EnterpriseId=647322), 1, (NEXT VALUE FOR [AssetIdSequence]), null);
update Releases_Tracks set RevelatorExternalUsageTrackId=AssetId where TrackId=(select max(TrackId) from Tracks where ISRC='BKTOK2300128' and EnterpriseId=647322);
Insert into TrackRecordingVersions values ((select max(TrackId) from Tracks where ISRC='BKTOK2300128' and EnterpriseId=647322),  'BKTOK2300128', 1, getdate());
Insert into TrackRecordingVersionsAudioFiles values ((select max(TrackRecordingVersionId) from TrackRecordingVersions where TrackId in (select max(TrackId) from Tracks where ISRC='BKTOK2300128' and EnterpriseId=647322)), (select AudioId from AudioFiles where Filename='BKTOK2300128.flac' and ExternalUrl='https://www.dropbox.com/scl/fi/uj0epqwetinmrgzr8l7d3/Freddy-O-Pesadelo-Sem-Fim-728204703038.flac?rlkey=68e266zt3np5zp47nffll6okf&amp;st=ha2t3hx1&amp;dl=1' and IsDownloadedFromExternalUrl=0), 2);
Insert into Track_TrackProperties values ((select max(TrackId) from Tracks where ISRC='BKTOK2300128' and EnterpriseId=647322),1);</v>
      </c>
      <c r="U107" s="28" t="str">
        <f>VLOOKUP(F107,'6) Track_Artist(s)'!A:A,1,0)</f>
        <v>BKTOK2300128</v>
      </c>
    </row>
    <row r="108">
      <c r="A108" s="156">
        <v>7.28204981061E11</v>
      </c>
      <c r="B108" s="116"/>
      <c r="C108" s="143" t="str">
        <f t="array" ref="C108">ifs(and(isblank($A108),isblank($B108)),"", not(iserror(vlookup($A108&amp;$B108,'3) Release_Label'!$D:$D&amp;'3) Release_Label'!$E:$E,1,0))),vlookup($A108&amp;$B108,{'3) Release_Label'!$D:$D&amp;'3) Release_Label'!$E:$E,'3) Release_Label'!$F:$F},2,0), or(and(not(isblank($B108)),$B108=#REF!,$A108&lt;&gt;#REF!),and(not(isblank($A108)),$A108=#REF!,$B108&lt;&gt;#REF!)),"ID LISTS UNALIGNED",and($A108&lt;&gt;"",countif('3) Release_Label'!$D:$D,$A108)=0),"NO UPC MATCH in Release_Label",and($B108&lt;&gt;"",countif('3) Release_Label'!$E:$E,$B108)=0),"NO CATALOG ID MATCH in Release_Label",iserror(vlookup($A108&amp;$B108,'3) Release_Label'!$D:$D&amp;'3) Release_Label'!$E:$E,1,0)),"NO UPC-CATALOG ID pair MATCH in Release_Label" )</f>
        <v>Zom 100</v>
      </c>
      <c r="D108" s="143" t="str">
        <f t="array" ref="D108">ifs(and(isblank($A108),isblank($B108)),"", not(iserror(vlookup($A108&amp;$B108,'3) Release_Label'!$D:$D&amp;'3) Release_Label'!$E:$E,1,0))),vlookup($A108&amp;$B108,{'3) Release_Label'!$D:$D&amp;'3) Release_Label'!$E:$E,'3) Release_Label'!$H:$H},2,0), or(and(not(isblank($B108)),$B108=#REF!,$A108&lt;&gt;#REF!),and(not(isblank($A108)),$A108=#REF!,$B108&lt;&gt;#REF!)),"ID LISTS UNALIGNED",and($A108&lt;&gt;"",countif('3) Release_Label'!$D:$D,$A108)=0),"NO UPC MATCH in Release_Label",and($B108&lt;&gt;"",countif('3) Release_Label'!$E:$E,$B108)=0),"NO CATALOG ID MATCH in Release_Label",iserror(vlookup($A108&amp;$B108,'3) Release_Label'!$D:$D&amp;'3) Release_Label'!$E:$E,1,0)),"NO UPC-CATALOG ID pair MATCH in Release_Label" )</f>
        <v/>
      </c>
      <c r="E108" s="157">
        <f t="shared" si="1"/>
        <v>1</v>
      </c>
      <c r="F108" s="8" t="s">
        <v>909</v>
      </c>
      <c r="G108" s="116"/>
      <c r="H108" s="158" t="s">
        <v>385</v>
      </c>
      <c r="J108" s="8" t="s">
        <v>180</v>
      </c>
      <c r="K108" s="159" t="s">
        <v>697</v>
      </c>
      <c r="L108" s="8" t="s">
        <v>698</v>
      </c>
      <c r="M108" s="90" t="s">
        <v>910</v>
      </c>
      <c r="N108" s="8" t="s">
        <v>700</v>
      </c>
      <c r="O108" s="20"/>
      <c r="P108" s="20"/>
      <c r="R108" s="44" t="str">
        <f t="shared" si="2"/>
        <v>insert into AudioFiles VALUES (NEWID(),'BKTOK2300133.flac', '.flac', getdate(), null, 0, null, 'https://www.dropbox.com/scl/fi/xc7usvv4t28s1ys7lug11/Zom-100-728204981061.flac?rlkey=s3cau15by8wik9pp75hgrcumo&amp;st=cc0p58th&amp;dl=1', 0, null, null, null, null)</v>
      </c>
      <c r="S108" s="44" t="str">
        <f>"Insert into Tracks VALUES(N'"&amp;SUBSTITUTE(trim(H108),"'","''")&amp;"', 371631, "&amp;if(not(ISBLANK(A108)),"(select LabelId from Releases where UPC="&amp;A108&amp;" and EnterpriseId="&amp;EntId&amp;")","(select LabelId from Releases where Catalog='"&amp;SUBSTITUTE(trim(B108),"'","''")&amp;"' and EnterpriseId="&amp;EntId&amp;")")&amp;", "&amp;if(F108="", "null", "'"&amp;F108&amp;"'")&amp;", "&amp;if(I108="", "null","N'"&amp;SUBSTITUTE(trim(I108),"'","''")&amp;"'")&amp;", null, null, "&amp;if(G108="", "null","'"&amp;SUBSTITUTE(trim(G108),"'","''")&amp;"'")&amp;", null, null, null, "&amp;if(M108="","null",if(G108="","(select AudioId from AudioFiles where Filename='"&amp;F108&amp;".wav' and ExternalUrl='"&amp;SUBSTITUTE(trim(M108),"'","''")&amp;"' and IsDownloadedFromExternalUrl=0)","(select AudioId from AudioFiles where Filename='"&amp;G108&amp;".wav' and ExternalUrl='"&amp;SUBSTITUTE(trim(M108),"'","''")&amp;"' and IsDownloadedFromExternalUrl=0)"))&amp;", null, null, null, (select min(LanguageId) from Languages where LanguageName='"&amp;J108&amp;"' and IsValidMetadataLanguage=1), null, "&amp;if(K108="YES", 1,0)&amp;", getdate(), (select CreatedBy from Enterprises where EnterpriseId="&amp;EntId&amp;"), null, '34F4C88E-B410-461E-AD75-6C01536FDCD3', null, 0, null, null, null, null, "&amp;if(M108="","null",if(G108="","(select AudioId from AudioFiles where Filename='"&amp;F108&amp;".flac' and ExternalUrl='"&amp;SUBSTITUTE(trim(M108),"'","''")&amp;"' and IsDownloadedFromExternalUrl=0)","(select AudioId from AudioFiles where Filename='"&amp;G108&amp;".flac' and ExternalUrl='"&amp;SUBSTITUTE(trim(M108),"'","''")&amp;"' and IsDownloadedFromExternalUrl=0)"))&amp;", null, null, null, null, null, "&amp;if(not(ISBLANK(A108)),"(select PrimaryMusicStyleId from Releases where UPC="&amp;A108&amp;" and EnterpriseId="&amp;EntId&amp;")","(select PrimaryMusicStyleId from Releases where Catalog='"&amp;SUBSTITUTE(trim(B108),"'","''")&amp;"' and EnterpriseId="&amp;EntId&amp;")")&amp;", "&amp;if(not(ISBLANK(A108)),"(select SecondaryMusicStyleId from Releases where UPC="&amp;A108&amp;" and EnterpriseId="&amp;EntId&amp;")","(select SecondaryMusicStyleId from Releases where Catalog='"&amp;SUBSTITUTE(trim(B108),"'","''")&amp;"' and EnterpriseId="&amp;EntId&amp;")")&amp;", "&amp;IF(O108="","null",O108)&amp;", 0, null, (select id from internal_TrackTypes where description='"&amp;L108&amp;"'), null, null, null, null, (NEXT VALUE FOR [AssetIdSequence]), null, "&amp;TenantId&amp;", "&amp;EntId&amp;", "&amp;if(F108&lt;&gt;"",countif(F$5:F108,F108),countif(G$5:G108,G108))&amp;"); 
insert into Releases_Tracks values ( (select ReleaseId from Releases where "&amp;if(not(ISBLANK(A108)),"UPC="&amp;A108,"Catalog='"&amp;SUBSTITUTE(trim(B108),"'","''")&amp;"'")&amp;" and EnterpriseId="&amp;EntId&amp;"), (select max(TrackId) from Tracks where "&amp;if(trim(G108)="","ISRC='"&amp;F108&amp;"'","TrackVendorId='"&amp;SUBSTITUTE(trim(G108),"'","''")&amp;"'") &amp;" and EnterpriseId="&amp;EntId&amp;"), "&amp;E108&amp;", (NEXT VALUE FOR [AssetIdSequence]), null);
update Releases_Tracks set RevelatorExternalUsageTrackId=AssetId where TrackId=(select max(TrackId) from Tracks where "&amp;IF(F108="","TrackVendorId='"&amp;G108&amp;"'","ISRC='"&amp;F108&amp;"'")&amp;" and EnterpriseId="&amp;EntId&amp;");
Insert into TrackRecordingVersions values ((select max(TrackId) from Tracks where "&amp;IF(F108="","TrackVendorId='"&amp;G108&amp;"'","ISRC='"&amp;F108&amp;"'")&amp;" and EnterpriseId="&amp;EntId&amp;"),  "&amp;IF(F108="","null","'"&amp;F108&amp;"'")&amp;", 1, getdate());
Insert into TrackRecordingVersionsAudioFiles values ((select max(TrackRecordingVersionId) from TrackRecordingVersions where TrackId in (select max(TrackId) from Tracks where "&amp;IF(F108="","TrackVendorId='"&amp;G108&amp;"'","ISRC='"&amp;F108&amp;"'")&amp;" and EnterpriseId="&amp;EntId&amp;")), "&amp;if(M108="","null",if(G108="","(select AudioId from AudioFiles where Filename='"&amp;F108&amp;"."&amp;N108&amp;"' and ExternalUrl='"&amp;SUBSTITUTE(trim(M108),"'","''")&amp;"' and IsDownloadedFromExternalUrl=0)","(select AudioId from AudioFiles where Filename='"&amp;G108&amp;"."&amp;N108&amp;"' and ExternalUrl='"&amp;SUBSTITUTE(trim(M108),"'","''")&amp;"' and IsDownloadedFromExternalUrl=0)"))&amp;", "&amp;IFS(N108="","null",N108="wav","1",N108="flac","2")&amp;");
Insert into Track_TrackProperties values ((select max(TrackId) from Tracks where "&amp;IF(F108="","TrackVendorId='"&amp;G108&amp;"'","ISRC='"&amp;F108&amp;"'")&amp;" and EnterpriseId="&amp;EntId&amp;"),1);"</f>
        <v>Insert into Tracks VALUES(N'Zom 100', 371631, (select LabelId from Releases where UPC=728204981061 and EnterpriseId=647322), 'BKTOK2300133', null, null, null, null, null, null, null, (select AudioId from AudioFiles where Filename='BKTOK2300133.wav' and ExternalUrl='https://www.dropbox.com/scl/fi/xc7usvv4t28s1ys7lug11/Zom-100-728204981061.flac?rlkey=s3cau15by8wik9pp75hgrcumo&amp;st=cc0p58th&amp;dl=1'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Filename='BKTOK2300133.flac' and ExternalUrl='https://www.dropbox.com/scl/fi/xc7usvv4t28s1ys7lug11/Zom-100-728204981061.flac?rlkey=s3cau15by8wik9pp75hgrcumo&amp;st=cc0p58th&amp;dl=1' and IsDownloadedFromExternalUrl=0), null, null, null, null, null, (select PrimaryMusicStyleId from Releases where UPC=728204981061 and EnterpriseId=647322), (select SecondaryMusicStyleId from Releases where UPC=728204981061 and EnterpriseId=647322), null, 0, null, (select id from internal_TrackTypes where description='Original'), null, null, null, null, (NEXT VALUE FOR [AssetIdSequence]), null, 645898, 647322, 1); 
insert into Releases_Tracks values ( (select ReleaseId from Releases where UPC=728204981061 and EnterpriseId=647322), (select max(TrackId) from Tracks where ISRC='BKTOK2300133' and EnterpriseId=647322), 1, (NEXT VALUE FOR [AssetIdSequence]), null);
update Releases_Tracks set RevelatorExternalUsageTrackId=AssetId where TrackId=(select max(TrackId) from Tracks where ISRC='BKTOK2300133' and EnterpriseId=647322);
Insert into TrackRecordingVersions values ((select max(TrackId) from Tracks where ISRC='BKTOK2300133' and EnterpriseId=647322),  'BKTOK2300133', 1, getdate());
Insert into TrackRecordingVersionsAudioFiles values ((select max(TrackRecordingVersionId) from TrackRecordingVersions where TrackId in (select max(TrackId) from Tracks where ISRC='BKTOK2300133' and EnterpriseId=647322)), (select AudioId from AudioFiles where Filename='BKTOK2300133.flac' and ExternalUrl='https://www.dropbox.com/scl/fi/xc7usvv4t28s1ys7lug11/Zom-100-728204981061.flac?rlkey=s3cau15by8wik9pp75hgrcumo&amp;st=cc0p58th&amp;dl=1' and IsDownloadedFromExternalUrl=0), 2);
Insert into Track_TrackProperties values ((select max(TrackId) from Tracks where ISRC='BKTOK2300133' and EnterpriseId=647322),1);</v>
      </c>
      <c r="U108" s="28" t="str">
        <f>VLOOKUP(F108,'6) Track_Artist(s)'!A:A,1,0)</f>
        <v>BKTOK2300133</v>
      </c>
    </row>
    <row r="109">
      <c r="A109" s="156">
        <v>7.61861043987E11</v>
      </c>
      <c r="B109" s="116"/>
      <c r="C109" s="143" t="str">
        <f t="array" ref="C109">ifs(and(isblank($A109),isblank($B109)),"", not(iserror(vlookup($A109&amp;$B109,'3) Release_Label'!$D:$D&amp;'3) Release_Label'!$E:$E,1,0))),vlookup($A109&amp;$B109,{'3) Release_Label'!$D:$D&amp;'3) Release_Label'!$E:$E,'3) Release_Label'!$F:$F},2,0), or(and(not(isblank($B109)),$B109=$B108,$A109&lt;&gt;$A108),and(not(isblank($A109)),$A109=$A108,$B109&lt;&gt;$B108)),"ID LISTS UNALIGNED",and($A109&lt;&gt;"",countif('3) Release_Label'!$D:$D,$A109)=0),"NO UPC MATCH in Release_Label",and($B109&lt;&gt;"",countif('3) Release_Label'!$E:$E,$B109)=0),"NO CATALOG ID MATCH in Release_Label",iserror(vlookup($A109&amp;$B109,'3) Release_Label'!$D:$D&amp;'3) Release_Label'!$E:$E,1,0)),"NO UPC-CATALOG ID pair MATCH in Release_Label" )</f>
        <v>Maldição e Feiticeiro</v>
      </c>
      <c r="D109" s="143" t="str">
        <f t="array" ref="D109">ifs(and(isblank($A109),isblank($B109)),"", not(iserror(vlookup($A109&amp;$B109,'3) Release_Label'!$D:$D&amp;'3) Release_Label'!$E:$E,1,0))),vlookup($A109&amp;$B109,{'3) Release_Label'!$D:$D&amp;'3) Release_Label'!$E:$E,'3) Release_Label'!$H:$H},2,0), or(and(not(isblank($B109)),$B109=$B108,$A109&lt;&gt;$A108),and(not(isblank($A109)),$A109=$A108,$B109&lt;&gt;$B108)),"ID LISTS UNALIGNED",and($A109&lt;&gt;"",countif('3) Release_Label'!$D:$D,$A109)=0),"NO UPC MATCH in Release_Label",and($B109&lt;&gt;"",countif('3) Release_Label'!$E:$E,$B109)=0),"NO CATALOG ID MATCH in Release_Label",iserror(vlookup($A109&amp;$B109,'3) Release_Label'!$D:$D&amp;'3) Release_Label'!$E:$E,1,0)),"NO UPC-CATALOG ID pair MATCH in Release_Label" )</f>
        <v/>
      </c>
      <c r="E109" s="157">
        <f t="shared" si="1"/>
        <v>1</v>
      </c>
      <c r="F109" s="8" t="s">
        <v>911</v>
      </c>
      <c r="G109" s="116"/>
      <c r="H109" s="158" t="s">
        <v>387</v>
      </c>
      <c r="J109" s="8" t="s">
        <v>180</v>
      </c>
      <c r="K109" s="159" t="s">
        <v>697</v>
      </c>
      <c r="L109" s="8" t="s">
        <v>698</v>
      </c>
      <c r="M109" s="90" t="s">
        <v>912</v>
      </c>
      <c r="N109" s="8" t="s">
        <v>700</v>
      </c>
      <c r="O109" s="20"/>
      <c r="P109" s="20"/>
      <c r="R109" s="44" t="str">
        <f t="shared" si="2"/>
        <v>insert into AudioFiles VALUES (NEWID(),'BKTOK2300134.flac', '.flac', getdate(), null, 0, null, 'https://www.dropbox.com/scl/fi/7i27sk8lnvi1qv9eiaz2f/Maldi-o-e-Feiticeiro-761861043987.flac?rlkey=kow8nuwq7sridbemt5y6v5qw2&amp;st=c9ubhf41&amp;dl=1', 0, null, null, null, null)</v>
      </c>
      <c r="S109" s="44" t="str">
        <f>"Insert into Tracks VALUES(N'"&amp;SUBSTITUTE(trim(H109),"'","''")&amp;"', 371631, "&amp;if(not(ISBLANK(A109)),"(select LabelId from Releases where UPC="&amp;A109&amp;" and EnterpriseId="&amp;EntId&amp;")","(select LabelId from Releases where Catalog='"&amp;SUBSTITUTE(trim(B109),"'","''")&amp;"' and EnterpriseId="&amp;EntId&amp;")")&amp;", "&amp;if(F109="", "null", "'"&amp;F109&amp;"'")&amp;", "&amp;if(I109="", "null","N'"&amp;SUBSTITUTE(trim(I109),"'","''")&amp;"'")&amp;", null, null, "&amp;if(G109="", "null","'"&amp;SUBSTITUTE(trim(G109),"'","''")&amp;"'")&amp;", null, null, null, "&amp;if(M109="","null",if(G109="","(select AudioId from AudioFiles where Filename='"&amp;F109&amp;".wav' and ExternalUrl='"&amp;SUBSTITUTE(trim(M109),"'","''")&amp;"' and IsDownloadedFromExternalUrl=0)","(select AudioId from AudioFiles where Filename='"&amp;G109&amp;".wav' and ExternalUrl='"&amp;SUBSTITUTE(trim(M109),"'","''")&amp;"' and IsDownloadedFromExternalUrl=0)"))&amp;", null, null, null, (select min(LanguageId) from Languages where LanguageName='"&amp;J109&amp;"' and IsValidMetadataLanguage=1), null, "&amp;if(K109="YES", 1,0)&amp;", getdate(), (select CreatedBy from Enterprises where EnterpriseId="&amp;EntId&amp;"), null, '34F4C88E-B410-461E-AD75-6C01536FDCD3', null, 0, null, null, null, null, "&amp;if(M109="","null",if(G109="","(select AudioId from AudioFiles where Filename='"&amp;F109&amp;".flac' and ExternalUrl='"&amp;SUBSTITUTE(trim(M109),"'","''")&amp;"' and IsDownloadedFromExternalUrl=0)","(select AudioId from AudioFiles where Filename='"&amp;G109&amp;".flac' and ExternalUrl='"&amp;SUBSTITUTE(trim(M109),"'","''")&amp;"' and IsDownloadedFromExternalUrl=0)"))&amp;", null, null, null, null, null, "&amp;if(not(ISBLANK(A109)),"(select PrimaryMusicStyleId from Releases where UPC="&amp;A109&amp;" and EnterpriseId="&amp;EntId&amp;")","(select PrimaryMusicStyleId from Releases where Catalog='"&amp;SUBSTITUTE(trim(B109),"'","''")&amp;"' and EnterpriseId="&amp;EntId&amp;")")&amp;", "&amp;if(not(ISBLANK(A109)),"(select SecondaryMusicStyleId from Releases where UPC="&amp;A109&amp;" and EnterpriseId="&amp;EntId&amp;")","(select SecondaryMusicStyleId from Releases where Catalog='"&amp;SUBSTITUTE(trim(B109),"'","''")&amp;"' and EnterpriseId="&amp;EntId&amp;")")&amp;", "&amp;IF(O109="","null",O109)&amp;", 0, null, (select id from internal_TrackTypes where description='"&amp;L109&amp;"'), null, null, null, null, (NEXT VALUE FOR [AssetIdSequence]), null, "&amp;TenantId&amp;", "&amp;EntId&amp;", "&amp;if(F109&lt;&gt;"",countif(F$5:F109,F109),countif(G$5:G109,G109))&amp;"); 
insert into Releases_Tracks values ( (select ReleaseId from Releases where "&amp;if(not(ISBLANK(A109)),"UPC="&amp;A109,"Catalog='"&amp;SUBSTITUTE(trim(B109),"'","''")&amp;"'")&amp;" and EnterpriseId="&amp;EntId&amp;"), (select max(TrackId) from Tracks where "&amp;if(trim(G109)="","ISRC='"&amp;F109&amp;"'","TrackVendorId='"&amp;SUBSTITUTE(trim(G109),"'","''")&amp;"'") &amp;" and EnterpriseId="&amp;EntId&amp;"), "&amp;E109&amp;", (NEXT VALUE FOR [AssetIdSequence]), null);
update Releases_Tracks set RevelatorExternalUsageTrackId=AssetId where TrackId=(select max(TrackId) from Tracks where "&amp;IF(F109="","TrackVendorId='"&amp;G109&amp;"'","ISRC='"&amp;F109&amp;"'")&amp;" and EnterpriseId="&amp;EntId&amp;");
Insert into TrackRecordingVersions values ((select max(TrackId) from Tracks where "&amp;IF(F109="","TrackVendorId='"&amp;G109&amp;"'","ISRC='"&amp;F109&amp;"'")&amp;" and EnterpriseId="&amp;EntId&amp;"),  "&amp;IF(F109="","null","'"&amp;F109&amp;"'")&amp;", 1, getdate());
Insert into TrackRecordingVersionsAudioFiles values ((select max(TrackRecordingVersionId) from TrackRecordingVersions where TrackId in (select max(TrackId) from Tracks where "&amp;IF(F109="","TrackVendorId='"&amp;G109&amp;"'","ISRC='"&amp;F109&amp;"'")&amp;" and EnterpriseId="&amp;EntId&amp;")), "&amp;if(M109="","null",if(G109="","(select AudioId from AudioFiles where Filename='"&amp;F109&amp;"."&amp;N109&amp;"' and ExternalUrl='"&amp;SUBSTITUTE(trim(M109),"'","''")&amp;"' and IsDownloadedFromExternalUrl=0)","(select AudioId from AudioFiles where Filename='"&amp;G109&amp;"."&amp;N109&amp;"' and ExternalUrl='"&amp;SUBSTITUTE(trim(M109),"'","''")&amp;"' and IsDownloadedFromExternalUrl=0)"))&amp;", "&amp;IFS(N109="","null",N109="wav","1",N109="flac","2")&amp;");
Insert into Track_TrackProperties values ((select max(TrackId) from Tracks where "&amp;IF(F109="","TrackVendorId='"&amp;G109&amp;"'","ISRC='"&amp;F109&amp;"'")&amp;" and EnterpriseId="&amp;EntId&amp;"),1);"</f>
        <v>Insert into Tracks VALUES(N'Maldição e Feiticeiro', 371631, (select LabelId from Releases where UPC=761861043987 and EnterpriseId=647322), 'BKTOK2300134', null, null, null, null, null, null, null, (select AudioId from AudioFiles where Filename='BKTOK2300134.wav' and ExternalUrl='https://www.dropbox.com/scl/fi/7i27sk8lnvi1qv9eiaz2f/Maldi-o-e-Feiticeiro-761861043987.flac?rlkey=kow8nuwq7sridbemt5y6v5qw2&amp;st=c9ubhf41&amp;dl=1'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Filename='BKTOK2300134.flac' and ExternalUrl='https://www.dropbox.com/scl/fi/7i27sk8lnvi1qv9eiaz2f/Maldi-o-e-Feiticeiro-761861043987.flac?rlkey=kow8nuwq7sridbemt5y6v5qw2&amp;st=c9ubhf41&amp;dl=1' and IsDownloadedFromExternalUrl=0), null, null, null, null, null, (select PrimaryMusicStyleId from Releases where UPC=761861043987 and EnterpriseId=647322), (select SecondaryMusicStyleId from Releases where UPC=761861043987 and EnterpriseId=647322), null, 0, null, (select id from internal_TrackTypes where description='Original'), null, null, null, null, (NEXT VALUE FOR [AssetIdSequence]), null, 645898, 647322, 1); 
insert into Releases_Tracks values ( (select ReleaseId from Releases where UPC=761861043987 and EnterpriseId=647322), (select max(TrackId) from Tracks where ISRC='BKTOK2300134' and EnterpriseId=647322), 1, (NEXT VALUE FOR [AssetIdSequence]), null);
update Releases_Tracks set RevelatorExternalUsageTrackId=AssetId where TrackId=(select max(TrackId) from Tracks where ISRC='BKTOK2300134' and EnterpriseId=647322);
Insert into TrackRecordingVersions values ((select max(TrackId) from Tracks where ISRC='BKTOK2300134' and EnterpriseId=647322),  'BKTOK2300134', 1, getdate());
Insert into TrackRecordingVersionsAudioFiles values ((select max(TrackRecordingVersionId) from TrackRecordingVersions where TrackId in (select max(TrackId) from Tracks where ISRC='BKTOK2300134' and EnterpriseId=647322)), (select AudioId from AudioFiles where Filename='BKTOK2300134.flac' and ExternalUrl='https://www.dropbox.com/scl/fi/7i27sk8lnvi1qv9eiaz2f/Maldi-o-e-Feiticeiro-761861043987.flac?rlkey=kow8nuwq7sridbemt5y6v5qw2&amp;st=c9ubhf41&amp;dl=1' and IsDownloadedFromExternalUrl=0), 2);
Insert into Track_TrackProperties values ((select max(TrackId) from Tracks where ISRC='BKTOK2300134' and EnterpriseId=647322),1);</v>
      </c>
      <c r="U109" s="28" t="str">
        <f>VLOOKUP(F109,'6) Track_Artist(s)'!A:A,1,0)</f>
        <v>BKTOK2300134</v>
      </c>
    </row>
    <row r="110">
      <c r="A110" s="156">
        <v>7.61861262272E11</v>
      </c>
      <c r="B110" s="116"/>
      <c r="C110" s="143" t="str">
        <f t="array" ref="C110">ifs(and(isblank($A110),isblank($B110)),"", not(iserror(vlookup($A110&amp;$B110,'3) Release_Label'!$D:$D&amp;'3) Release_Label'!$E:$E,1,0))),vlookup($A110&amp;$B110,{'3) Release_Label'!$D:$D&amp;'3) Release_Label'!$E:$E,'3) Release_Label'!$F:$F},2,0), or(and(not(isblank($B110)),$B110=$B109,$A110&lt;&gt;$A109),and(not(isblank($A110)),$A110=$A109,$B110&lt;&gt;$B109)),"ID LISTS UNALIGNED",and($A110&lt;&gt;"",countif('3) Release_Label'!$D:$D,$A110)=0),"NO UPC MATCH in Release_Label",and($B110&lt;&gt;"",countif('3) Release_Label'!$E:$E,$B110)=0),"NO CATALOG ID MATCH in Release_Label",iserror(vlookup($A110&amp;$B110,'3) Release_Label'!$D:$D&amp;'3) Release_Label'!$E:$E,1,0)),"NO UPC-CATALOG ID pair MATCH in Release_Label" )</f>
        <v>Patolino: Mago Implacável</v>
      </c>
      <c r="D110" s="143" t="str">
        <f t="array" ref="D110">ifs(and(isblank($A110),isblank($B110)),"", not(iserror(vlookup($A110&amp;$B110,'3) Release_Label'!$D:$D&amp;'3) Release_Label'!$E:$E,1,0))),vlookup($A110&amp;$B110,{'3) Release_Label'!$D:$D&amp;'3) Release_Label'!$E:$E,'3) Release_Label'!$H:$H},2,0), or(and(not(isblank($B110)),$B110=$B109,$A110&lt;&gt;$A109),and(not(isblank($A110)),$A110=$A109,$B110&lt;&gt;$B109)),"ID LISTS UNALIGNED",and($A110&lt;&gt;"",countif('3) Release_Label'!$D:$D,$A110)=0),"NO UPC MATCH in Release_Label",and($B110&lt;&gt;"",countif('3) Release_Label'!$E:$E,$B110)=0),"NO CATALOG ID MATCH in Release_Label",iserror(vlookup($A110&amp;$B110,'3) Release_Label'!$D:$D&amp;'3) Release_Label'!$E:$E,1,0)),"NO UPC-CATALOG ID pair MATCH in Release_Label" )</f>
        <v/>
      </c>
      <c r="E110" s="157">
        <f t="shared" si="1"/>
        <v>1</v>
      </c>
      <c r="F110" s="8" t="s">
        <v>913</v>
      </c>
      <c r="G110" s="116"/>
      <c r="H110" s="158" t="s">
        <v>389</v>
      </c>
      <c r="J110" s="8" t="s">
        <v>180</v>
      </c>
      <c r="K110" s="159" t="s">
        <v>697</v>
      </c>
      <c r="L110" s="8" t="s">
        <v>698</v>
      </c>
      <c r="M110" s="90" t="s">
        <v>914</v>
      </c>
      <c r="N110" s="8" t="s">
        <v>700</v>
      </c>
      <c r="O110" s="20"/>
      <c r="P110" s="20"/>
      <c r="R110" s="44" t="str">
        <f t="shared" si="2"/>
        <v>insert into AudioFiles VALUES (NEWID(),'BKTOK2300135.flac', '.flac', getdate(), null, 0, null, 'https://www.dropbox.com/scl/fi/vc2eqiyess2qk5bm3jrji/Patolino-Mago-Implac-vel-761861262272.flac?rlkey=r6k827v4om3cihnuf2in4lsm8&amp;st=3p4cetls&amp;dl=1', 0, null, null, null, null)</v>
      </c>
      <c r="S110" s="44" t="str">
        <f>"Insert into Tracks VALUES(N'"&amp;SUBSTITUTE(trim(H110),"'","''")&amp;"', 371631, "&amp;if(not(ISBLANK(A110)),"(select LabelId from Releases where UPC="&amp;A110&amp;" and EnterpriseId="&amp;EntId&amp;")","(select LabelId from Releases where Catalog='"&amp;SUBSTITUTE(trim(B110),"'","''")&amp;"' and EnterpriseId="&amp;EntId&amp;")")&amp;", "&amp;if(F110="", "null", "'"&amp;F110&amp;"'")&amp;", "&amp;if(I110="", "null","N'"&amp;SUBSTITUTE(trim(I110),"'","''")&amp;"'")&amp;", null, null, "&amp;if(G110="", "null","'"&amp;SUBSTITUTE(trim(G110),"'","''")&amp;"'")&amp;", null, null, null, "&amp;if(M110="","null",if(G110="","(select AudioId from AudioFiles where Filename='"&amp;F110&amp;".wav' and ExternalUrl='"&amp;SUBSTITUTE(trim(M110),"'","''")&amp;"' and IsDownloadedFromExternalUrl=0)","(select AudioId from AudioFiles where Filename='"&amp;G110&amp;".wav' and ExternalUrl='"&amp;SUBSTITUTE(trim(M110),"'","''")&amp;"' and IsDownloadedFromExternalUrl=0)"))&amp;", null, null, null, (select min(LanguageId) from Languages where LanguageName='"&amp;J110&amp;"' and IsValidMetadataLanguage=1), null, "&amp;if(K110="YES", 1,0)&amp;", getdate(), (select CreatedBy from Enterprises where EnterpriseId="&amp;EntId&amp;"), null, '34F4C88E-B410-461E-AD75-6C01536FDCD3', null, 0, null, null, null, null, "&amp;if(M110="","null",if(G110="","(select AudioId from AudioFiles where Filename='"&amp;F110&amp;".flac' and ExternalUrl='"&amp;SUBSTITUTE(trim(M110),"'","''")&amp;"' and IsDownloadedFromExternalUrl=0)","(select AudioId from AudioFiles where Filename='"&amp;G110&amp;".flac' and ExternalUrl='"&amp;SUBSTITUTE(trim(M110),"'","''")&amp;"' and IsDownloadedFromExternalUrl=0)"))&amp;", null, null, null, null, null, "&amp;if(not(ISBLANK(A110)),"(select PrimaryMusicStyleId from Releases where UPC="&amp;A110&amp;" and EnterpriseId="&amp;EntId&amp;")","(select PrimaryMusicStyleId from Releases where Catalog='"&amp;SUBSTITUTE(trim(B110),"'","''")&amp;"' and EnterpriseId="&amp;EntId&amp;")")&amp;", "&amp;if(not(ISBLANK(A110)),"(select SecondaryMusicStyleId from Releases where UPC="&amp;A110&amp;" and EnterpriseId="&amp;EntId&amp;")","(select SecondaryMusicStyleId from Releases where Catalog='"&amp;SUBSTITUTE(trim(B110),"'","''")&amp;"' and EnterpriseId="&amp;EntId&amp;")")&amp;", "&amp;IF(O110="","null",O110)&amp;", 0, null, (select id from internal_TrackTypes where description='"&amp;L110&amp;"'), null, null, null, null, (NEXT VALUE FOR [AssetIdSequence]), null, "&amp;TenantId&amp;", "&amp;EntId&amp;", "&amp;if(F110&lt;&gt;"",countif(F$5:F110,F110),countif(G$5:G110,G110))&amp;"); 
insert into Releases_Tracks values ( (select ReleaseId from Releases where "&amp;if(not(ISBLANK(A110)),"UPC="&amp;A110,"Catalog='"&amp;SUBSTITUTE(trim(B110),"'","''")&amp;"'")&amp;" and EnterpriseId="&amp;EntId&amp;"), (select max(TrackId) from Tracks where "&amp;if(trim(G110)="","ISRC='"&amp;F110&amp;"'","TrackVendorId='"&amp;SUBSTITUTE(trim(G110),"'","''")&amp;"'") &amp;" and EnterpriseId="&amp;EntId&amp;"), "&amp;E110&amp;", (NEXT VALUE FOR [AssetIdSequence]), null);
update Releases_Tracks set RevelatorExternalUsageTrackId=AssetId where TrackId=(select max(TrackId) from Tracks where "&amp;IF(F110="","TrackVendorId='"&amp;G110&amp;"'","ISRC='"&amp;F110&amp;"'")&amp;" and EnterpriseId="&amp;EntId&amp;");
Insert into TrackRecordingVersions values ((select max(TrackId) from Tracks where "&amp;IF(F110="","TrackVendorId='"&amp;G110&amp;"'","ISRC='"&amp;F110&amp;"'")&amp;" and EnterpriseId="&amp;EntId&amp;"),  "&amp;IF(F110="","null","'"&amp;F110&amp;"'")&amp;", 1, getdate());
Insert into TrackRecordingVersionsAudioFiles values ((select max(TrackRecordingVersionId) from TrackRecordingVersions where TrackId in (select max(TrackId) from Tracks where "&amp;IF(F110="","TrackVendorId='"&amp;G110&amp;"'","ISRC='"&amp;F110&amp;"'")&amp;" and EnterpriseId="&amp;EntId&amp;")), "&amp;if(M110="","null",if(G110="","(select AudioId from AudioFiles where Filename='"&amp;F110&amp;"."&amp;N110&amp;"' and ExternalUrl='"&amp;SUBSTITUTE(trim(M110),"'","''")&amp;"' and IsDownloadedFromExternalUrl=0)","(select AudioId from AudioFiles where Filename='"&amp;G110&amp;"."&amp;N110&amp;"' and ExternalUrl='"&amp;SUBSTITUTE(trim(M110),"'","''")&amp;"' and IsDownloadedFromExternalUrl=0)"))&amp;", "&amp;IFS(N110="","null",N110="wav","1",N110="flac","2")&amp;");
Insert into Track_TrackProperties values ((select max(TrackId) from Tracks where "&amp;IF(F110="","TrackVendorId='"&amp;G110&amp;"'","ISRC='"&amp;F110&amp;"'")&amp;" and EnterpriseId="&amp;EntId&amp;"),1);"</f>
        <v>Insert into Tracks VALUES(N'Patolino: Mago Implacável', 371631, (select LabelId from Releases where UPC=761861262272 and EnterpriseId=647322), 'BKTOK2300135', null, null, null, null, null, null, null, (select AudioId from AudioFiles where Filename='BKTOK2300135.wav' and ExternalUrl='https://www.dropbox.com/scl/fi/vc2eqiyess2qk5bm3jrji/Patolino-Mago-Implac-vel-761861262272.flac?rlkey=r6k827v4om3cihnuf2in4lsm8&amp;st=3p4cetls&amp;dl=1'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Filename='BKTOK2300135.flac' and ExternalUrl='https://www.dropbox.com/scl/fi/vc2eqiyess2qk5bm3jrji/Patolino-Mago-Implac-vel-761861262272.flac?rlkey=r6k827v4om3cihnuf2in4lsm8&amp;st=3p4cetls&amp;dl=1' and IsDownloadedFromExternalUrl=0), null, null, null, null, null, (select PrimaryMusicStyleId from Releases where UPC=761861262272 and EnterpriseId=647322), (select SecondaryMusicStyleId from Releases where UPC=761861262272 and EnterpriseId=647322), null, 0, null, (select id from internal_TrackTypes where description='Original'), null, null, null, null, (NEXT VALUE FOR [AssetIdSequence]), null, 645898, 647322, 1); 
insert into Releases_Tracks values ( (select ReleaseId from Releases where UPC=761861262272 and EnterpriseId=647322), (select max(TrackId) from Tracks where ISRC='BKTOK2300135' and EnterpriseId=647322), 1, (NEXT VALUE FOR [AssetIdSequence]), null);
update Releases_Tracks set RevelatorExternalUsageTrackId=AssetId where TrackId=(select max(TrackId) from Tracks where ISRC='BKTOK2300135' and EnterpriseId=647322);
Insert into TrackRecordingVersions values ((select max(TrackId) from Tracks where ISRC='BKTOK2300135' and EnterpriseId=647322),  'BKTOK2300135', 1, getdate());
Insert into TrackRecordingVersionsAudioFiles values ((select max(TrackRecordingVersionId) from TrackRecordingVersions where TrackId in (select max(TrackId) from Tracks where ISRC='BKTOK2300135' and EnterpriseId=647322)), (select AudioId from AudioFiles where Filename='BKTOK2300135.flac' and ExternalUrl='https://www.dropbox.com/scl/fi/vc2eqiyess2qk5bm3jrji/Patolino-Mago-Implac-vel-761861262272.flac?rlkey=r6k827v4om3cihnuf2in4lsm8&amp;st=3p4cetls&amp;dl=1' and IsDownloadedFromExternalUrl=0), 2);
Insert into Track_TrackProperties values ((select max(TrackId) from Tracks where ISRC='BKTOK2300135' and EnterpriseId=647322),1);</v>
      </c>
      <c r="U110" s="28" t="str">
        <f>VLOOKUP(F110,'6) Track_Artist(s)'!A:A,1,0)</f>
        <v>BKTOK2300135</v>
      </c>
    </row>
    <row r="111">
      <c r="A111" s="156">
        <v>7.61861480478E11</v>
      </c>
      <c r="B111" s="116"/>
      <c r="C111" s="143" t="str">
        <f t="array" ref="C111">ifs(and(isblank($A111),isblank($B111)),"", not(iserror(vlookup($A111&amp;$B111,'3) Release_Label'!$D:$D&amp;'3) Release_Label'!$E:$E,1,0))),vlookup($A111&amp;$B111,{'3) Release_Label'!$D:$D&amp;'3) Release_Label'!$E:$E,'3) Release_Label'!$F:$F},2,0), or(and(not(isblank($B111)),$B111=#REF!,$A111&lt;&gt;#REF!),and(not(isblank($A111)),$A111=#REF!,$B111&lt;&gt;#REF!)),"ID LISTS UNALIGNED",and($A111&lt;&gt;"",countif('3) Release_Label'!$D:$D,$A111)=0),"NO UPC MATCH in Release_Label",and($B111&lt;&gt;"",countif('3) Release_Label'!$E:$E,$B111)=0),"NO CATALOG ID MATCH in Release_Label",iserror(vlookup($A111&amp;$B111,'3) Release_Label'!$D:$D&amp;'3) Release_Label'!$E:$E,1,0)),"NO UPC-CATALOG ID pair MATCH in Release_Label" )</f>
        <v>Assassino de Xamãs</v>
      </c>
      <c r="D111" s="143" t="str">
        <f t="array" ref="D111">ifs(and(isblank($A111),isblank($B111)),"", not(iserror(vlookup($A111&amp;$B111,'3) Release_Label'!$D:$D&amp;'3) Release_Label'!$E:$E,1,0))),vlookup($A111&amp;$B111,{'3) Release_Label'!$D:$D&amp;'3) Release_Label'!$E:$E,'3) Release_Label'!$H:$H},2,0), or(and(not(isblank($B111)),$B111=#REF!,$A111&lt;&gt;#REF!),and(not(isblank($A111)),$A111=#REF!,$B111&lt;&gt;#REF!)),"ID LISTS UNALIGNED",and($A111&lt;&gt;"",countif('3) Release_Label'!$D:$D,$A111)=0),"NO UPC MATCH in Release_Label",and($B111&lt;&gt;"",countif('3) Release_Label'!$E:$E,$B111)=0),"NO CATALOG ID MATCH in Release_Label",iserror(vlookup($A111&amp;$B111,'3) Release_Label'!$D:$D&amp;'3) Release_Label'!$E:$E,1,0)),"NO UPC-CATALOG ID pair MATCH in Release_Label" )</f>
        <v/>
      </c>
      <c r="E111" s="157">
        <f t="shared" si="1"/>
        <v>1</v>
      </c>
      <c r="F111" s="8" t="s">
        <v>915</v>
      </c>
      <c r="G111" s="116"/>
      <c r="H111" s="158" t="s">
        <v>391</v>
      </c>
      <c r="J111" s="8" t="s">
        <v>180</v>
      </c>
      <c r="K111" s="159" t="s">
        <v>697</v>
      </c>
      <c r="L111" s="8" t="s">
        <v>698</v>
      </c>
      <c r="M111" s="90" t="s">
        <v>916</v>
      </c>
      <c r="N111" s="8" t="s">
        <v>700</v>
      </c>
      <c r="O111" s="20"/>
      <c r="P111" s="20"/>
      <c r="R111" s="44" t="str">
        <f t="shared" si="2"/>
        <v>insert into AudioFiles VALUES (NEWID(),'BKTOK2300138.flac', '.flac', getdate(), null, 0, null, 'https://www.dropbox.com/scl/fi/2zhnd12bakghidhdu24mc/Assassino-de-Xam-s-761861480478.flac?rlkey=sqs5c7utk503n5f6ojqi5h3p2&amp;st=m1wccpxf&amp;dl=1', 0, null, null, null, null)</v>
      </c>
      <c r="S111" s="44" t="str">
        <f>"Insert into Tracks VALUES(N'"&amp;SUBSTITUTE(trim(H111),"'","''")&amp;"', 371631, "&amp;if(not(ISBLANK(A111)),"(select LabelId from Releases where UPC="&amp;A111&amp;" and EnterpriseId="&amp;EntId&amp;")","(select LabelId from Releases where Catalog='"&amp;SUBSTITUTE(trim(B111),"'","''")&amp;"' and EnterpriseId="&amp;EntId&amp;")")&amp;", "&amp;if(F111="", "null", "'"&amp;F111&amp;"'")&amp;", "&amp;if(I111="", "null","N'"&amp;SUBSTITUTE(trim(I111),"'","''")&amp;"'")&amp;", null, null, "&amp;if(G111="", "null","'"&amp;SUBSTITUTE(trim(G111),"'","''")&amp;"'")&amp;", null, null, null, "&amp;if(M111="","null",if(G111="","(select AudioId from AudioFiles where Filename='"&amp;F111&amp;".wav' and ExternalUrl='"&amp;SUBSTITUTE(trim(M111),"'","''")&amp;"' and IsDownloadedFromExternalUrl=0)","(select AudioId from AudioFiles where Filename='"&amp;G111&amp;".wav' and ExternalUrl='"&amp;SUBSTITUTE(trim(M111),"'","''")&amp;"' and IsDownloadedFromExternalUrl=0)"))&amp;", null, null, null, (select min(LanguageId) from Languages where LanguageName='"&amp;J111&amp;"' and IsValidMetadataLanguage=1), null, "&amp;if(K111="YES", 1,0)&amp;", getdate(), (select CreatedBy from Enterprises where EnterpriseId="&amp;EntId&amp;"), null, '34F4C88E-B410-461E-AD75-6C01536FDCD3', null, 0, null, null, null, null, "&amp;if(M111="","null",if(G111="","(select AudioId from AudioFiles where Filename='"&amp;F111&amp;".flac' and ExternalUrl='"&amp;SUBSTITUTE(trim(M111),"'","''")&amp;"' and IsDownloadedFromExternalUrl=0)","(select AudioId from AudioFiles where Filename='"&amp;G111&amp;".flac' and ExternalUrl='"&amp;SUBSTITUTE(trim(M111),"'","''")&amp;"' and IsDownloadedFromExternalUrl=0)"))&amp;", null, null, null, null, null, "&amp;if(not(ISBLANK(A111)),"(select PrimaryMusicStyleId from Releases where UPC="&amp;A111&amp;" and EnterpriseId="&amp;EntId&amp;")","(select PrimaryMusicStyleId from Releases where Catalog='"&amp;SUBSTITUTE(trim(B111),"'","''")&amp;"' and EnterpriseId="&amp;EntId&amp;")")&amp;", "&amp;if(not(ISBLANK(A111)),"(select SecondaryMusicStyleId from Releases where UPC="&amp;A111&amp;" and EnterpriseId="&amp;EntId&amp;")","(select SecondaryMusicStyleId from Releases where Catalog='"&amp;SUBSTITUTE(trim(B111),"'","''")&amp;"' and EnterpriseId="&amp;EntId&amp;")")&amp;", "&amp;IF(O111="","null",O111)&amp;", 0, null, (select id from internal_TrackTypes where description='"&amp;L111&amp;"'), null, null, null, null, (NEXT VALUE FOR [AssetIdSequence]), null, "&amp;TenantId&amp;", "&amp;EntId&amp;", "&amp;if(F111&lt;&gt;"",countif(F$5:F111,F111),countif(G$5:G111,G111))&amp;"); 
insert into Releases_Tracks values ( (select ReleaseId from Releases where "&amp;if(not(ISBLANK(A111)),"UPC="&amp;A111,"Catalog='"&amp;SUBSTITUTE(trim(B111),"'","''")&amp;"'")&amp;" and EnterpriseId="&amp;EntId&amp;"), (select max(TrackId) from Tracks where "&amp;if(trim(G111)="","ISRC='"&amp;F111&amp;"'","TrackVendorId='"&amp;SUBSTITUTE(trim(G111),"'","''")&amp;"'") &amp;" and EnterpriseId="&amp;EntId&amp;"), "&amp;E111&amp;", (NEXT VALUE FOR [AssetIdSequence]), null);
update Releases_Tracks set RevelatorExternalUsageTrackId=AssetId where TrackId=(select max(TrackId) from Tracks where "&amp;IF(F111="","TrackVendorId='"&amp;G111&amp;"'","ISRC='"&amp;F111&amp;"'")&amp;" and EnterpriseId="&amp;EntId&amp;");
Insert into TrackRecordingVersions values ((select max(TrackId) from Tracks where "&amp;IF(F111="","TrackVendorId='"&amp;G111&amp;"'","ISRC='"&amp;F111&amp;"'")&amp;" and EnterpriseId="&amp;EntId&amp;"),  "&amp;IF(F111="","null","'"&amp;F111&amp;"'")&amp;", 1, getdate());
Insert into TrackRecordingVersionsAudioFiles values ((select max(TrackRecordingVersionId) from TrackRecordingVersions where TrackId in (select max(TrackId) from Tracks where "&amp;IF(F111="","TrackVendorId='"&amp;G111&amp;"'","ISRC='"&amp;F111&amp;"'")&amp;" and EnterpriseId="&amp;EntId&amp;")), "&amp;if(M111="","null",if(G111="","(select AudioId from AudioFiles where Filename='"&amp;F111&amp;"."&amp;N111&amp;"' and ExternalUrl='"&amp;SUBSTITUTE(trim(M111),"'","''")&amp;"' and IsDownloadedFromExternalUrl=0)","(select AudioId from AudioFiles where Filename='"&amp;G111&amp;"."&amp;N111&amp;"' and ExternalUrl='"&amp;SUBSTITUTE(trim(M111),"'","''")&amp;"' and IsDownloadedFromExternalUrl=0)"))&amp;", "&amp;IFS(N111="","null",N111="wav","1",N111="flac","2")&amp;");
Insert into Track_TrackProperties values ((select max(TrackId) from Tracks where "&amp;IF(F111="","TrackVendorId='"&amp;G111&amp;"'","ISRC='"&amp;F111&amp;"'")&amp;" and EnterpriseId="&amp;EntId&amp;"),1);"</f>
        <v>Insert into Tracks VALUES(N'Assassino de Xamãs', 371631, (select LabelId from Releases where UPC=761861480478 and EnterpriseId=647322), 'BKTOK2300138', null, null, null, null, null, null, null, (select AudioId from AudioFiles where Filename='BKTOK2300138.wav' and ExternalUrl='https://www.dropbox.com/scl/fi/2zhnd12bakghidhdu24mc/Assassino-de-Xam-s-761861480478.flac?rlkey=sqs5c7utk503n5f6ojqi5h3p2&amp;st=m1wccpxf&amp;dl=1'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Filename='BKTOK2300138.flac' and ExternalUrl='https://www.dropbox.com/scl/fi/2zhnd12bakghidhdu24mc/Assassino-de-Xam-s-761861480478.flac?rlkey=sqs5c7utk503n5f6ojqi5h3p2&amp;st=m1wccpxf&amp;dl=1' and IsDownloadedFromExternalUrl=0), null, null, null, null, null, (select PrimaryMusicStyleId from Releases where UPC=761861480478 and EnterpriseId=647322), (select SecondaryMusicStyleId from Releases where UPC=761861480478 and EnterpriseId=647322), null, 0, null, (select id from internal_TrackTypes where description='Original'), null, null, null, null, (NEXT VALUE FOR [AssetIdSequence]), null, 645898, 647322, 1); 
insert into Releases_Tracks values ( (select ReleaseId from Releases where UPC=761861480478 and EnterpriseId=647322), (select max(TrackId) from Tracks where ISRC='BKTOK2300138' and EnterpriseId=647322), 1, (NEXT VALUE FOR [AssetIdSequence]), null);
update Releases_Tracks set RevelatorExternalUsageTrackId=AssetId where TrackId=(select max(TrackId) from Tracks where ISRC='BKTOK2300138' and EnterpriseId=647322);
Insert into TrackRecordingVersions values ((select max(TrackId) from Tracks where ISRC='BKTOK2300138' and EnterpriseId=647322),  'BKTOK2300138', 1, getdate());
Insert into TrackRecordingVersionsAudioFiles values ((select max(TrackRecordingVersionId) from TrackRecordingVersions where TrackId in (select max(TrackId) from Tracks where ISRC='BKTOK2300138' and EnterpriseId=647322)), (select AudioId from AudioFiles where Filename='BKTOK2300138.flac' and ExternalUrl='https://www.dropbox.com/scl/fi/2zhnd12bakghidhdu24mc/Assassino-de-Xam-s-761861480478.flac?rlkey=sqs5c7utk503n5f6ojqi5h3p2&amp;st=m1wccpxf&amp;dl=1' and IsDownloadedFromExternalUrl=0), 2);
Insert into Track_TrackProperties values ((select max(TrackId) from Tracks where ISRC='BKTOK2300138' and EnterpriseId=647322),1);</v>
      </c>
      <c r="U111" s="28" t="str">
        <f>VLOOKUP(F111,'6) Track_Artist(s)'!A:A,1,0)</f>
        <v>BKTOK2300138</v>
      </c>
    </row>
    <row r="112">
      <c r="A112" s="156">
        <v>7.61861891991E11</v>
      </c>
      <c r="B112" s="116"/>
      <c r="C112" s="143" t="str">
        <f t="array" ref="C112">ifs(and(isblank($A112),isblank($B112)),"", not(iserror(vlookup($A112&amp;$B112,'3) Release_Label'!$D:$D&amp;'3) Release_Label'!$E:$E,1,0))),vlookup($A112&amp;$B112,{'3) Release_Label'!$D:$D&amp;'3) Release_Label'!$E:$E,'3) Release_Label'!$F:$F},2,0), or(and(not(isblank($B112)),$B112=#REF!,$A112&lt;&gt;#REF!),and(not(isblank($A112)),$A112=#REF!,$B112&lt;&gt;#REF!)),"ID LISTS UNALIGNED",and($A112&lt;&gt;"",countif('3) Release_Label'!$D:$D,$A112)=0),"NO UPC MATCH in Release_Label",and($B112&lt;&gt;"",countif('3) Release_Label'!$E:$E,$B112)=0),"NO CATALOG ID MATCH in Release_Label",iserror(vlookup($A112&amp;$B112,'3) Release_Label'!$D:$D&amp;'3) Release_Label'!$E:$E,1,0)),"NO UPC-CATALOG ID pair MATCH in Release_Label" )</f>
        <v>Gojo: Rei das Maldições</v>
      </c>
      <c r="D112" s="143" t="str">
        <f t="array" ref="D112">ifs(and(isblank($A112),isblank($B112)),"", not(iserror(vlookup($A112&amp;$B112,'3) Release_Label'!$D:$D&amp;'3) Release_Label'!$E:$E,1,0))),vlookup($A112&amp;$B112,{'3) Release_Label'!$D:$D&amp;'3) Release_Label'!$E:$E,'3) Release_Label'!$H:$H},2,0), or(and(not(isblank($B112)),$B112=#REF!,$A112&lt;&gt;#REF!),and(not(isblank($A112)),$A112=#REF!,$B112&lt;&gt;#REF!)),"ID LISTS UNALIGNED",and($A112&lt;&gt;"",countif('3) Release_Label'!$D:$D,$A112)=0),"NO UPC MATCH in Release_Label",and($B112&lt;&gt;"",countif('3) Release_Label'!$E:$E,$B112)=0),"NO CATALOG ID MATCH in Release_Label",iserror(vlookup($A112&amp;$B112,'3) Release_Label'!$D:$D&amp;'3) Release_Label'!$E:$E,1,0)),"NO UPC-CATALOG ID pair MATCH in Release_Label" )</f>
        <v/>
      </c>
      <c r="E112" s="157">
        <f t="shared" si="1"/>
        <v>1</v>
      </c>
      <c r="F112" s="8" t="s">
        <v>917</v>
      </c>
      <c r="G112" s="116"/>
      <c r="H112" s="158" t="s">
        <v>393</v>
      </c>
      <c r="J112" s="8" t="s">
        <v>180</v>
      </c>
      <c r="K112" s="159" t="s">
        <v>706</v>
      </c>
      <c r="L112" s="8" t="s">
        <v>698</v>
      </c>
      <c r="M112" s="90" t="s">
        <v>918</v>
      </c>
      <c r="N112" s="8" t="s">
        <v>700</v>
      </c>
      <c r="O112" s="20"/>
      <c r="P112" s="20"/>
      <c r="R112" s="44" t="str">
        <f t="shared" si="2"/>
        <v>insert into AudioFiles VALUES (NEWID(),'BKTOK2300141.flac', '.flac', getdate(), null, 0, null, 'https://www.dropbox.com/scl/fi/kjp8dk29dqdleb8lxby3e/Gojo-Rei-das-Maldi-es-761861891991.flac?rlkey=70avd3ddb0rpnz43ak5twa3lx&amp;st=6zyzpwbq&amp;dl=1', 0, null, null, null, null)</v>
      </c>
      <c r="S112" s="44" t="str">
        <f>"Insert into Tracks VALUES(N'"&amp;SUBSTITUTE(trim(H112),"'","''")&amp;"', 371631, "&amp;if(not(ISBLANK(A112)),"(select LabelId from Releases where UPC="&amp;A112&amp;" and EnterpriseId="&amp;EntId&amp;")","(select LabelId from Releases where Catalog='"&amp;SUBSTITUTE(trim(B112),"'","''")&amp;"' and EnterpriseId="&amp;EntId&amp;")")&amp;", "&amp;if(F112="", "null", "'"&amp;F112&amp;"'")&amp;", "&amp;if(I112="", "null","N'"&amp;SUBSTITUTE(trim(I112),"'","''")&amp;"'")&amp;", null, null, "&amp;if(G112="", "null","'"&amp;SUBSTITUTE(trim(G112),"'","''")&amp;"'")&amp;", null, null, null, "&amp;if(M112="","null",if(G112="","(select AudioId from AudioFiles where Filename='"&amp;F112&amp;".wav' and ExternalUrl='"&amp;SUBSTITUTE(trim(M112),"'","''")&amp;"' and IsDownloadedFromExternalUrl=0)","(select AudioId from AudioFiles where Filename='"&amp;G112&amp;".wav' and ExternalUrl='"&amp;SUBSTITUTE(trim(M112),"'","''")&amp;"' and IsDownloadedFromExternalUrl=0)"))&amp;", null, null, null, (select min(LanguageId) from Languages where LanguageName='"&amp;J112&amp;"' and IsValidMetadataLanguage=1), null, "&amp;if(K112="YES", 1,0)&amp;", getdate(), (select CreatedBy from Enterprises where EnterpriseId="&amp;EntId&amp;"), null, '34F4C88E-B410-461E-AD75-6C01536FDCD3', null, 0, null, null, null, null, "&amp;if(M112="","null",if(G112="","(select AudioId from AudioFiles where Filename='"&amp;F112&amp;".flac' and ExternalUrl='"&amp;SUBSTITUTE(trim(M112),"'","''")&amp;"' and IsDownloadedFromExternalUrl=0)","(select AudioId from AudioFiles where Filename='"&amp;G112&amp;".flac' and ExternalUrl='"&amp;SUBSTITUTE(trim(M112),"'","''")&amp;"' and IsDownloadedFromExternalUrl=0)"))&amp;", null, null, null, null, null, "&amp;if(not(ISBLANK(A112)),"(select PrimaryMusicStyleId from Releases where UPC="&amp;A112&amp;" and EnterpriseId="&amp;EntId&amp;")","(select PrimaryMusicStyleId from Releases where Catalog='"&amp;SUBSTITUTE(trim(B112),"'","''")&amp;"' and EnterpriseId="&amp;EntId&amp;")")&amp;", "&amp;if(not(ISBLANK(A112)),"(select SecondaryMusicStyleId from Releases where UPC="&amp;A112&amp;" and EnterpriseId="&amp;EntId&amp;")","(select SecondaryMusicStyleId from Releases where Catalog='"&amp;SUBSTITUTE(trim(B112),"'","''")&amp;"' and EnterpriseId="&amp;EntId&amp;")")&amp;", "&amp;IF(O112="","null",O112)&amp;", 0, null, (select id from internal_TrackTypes where description='"&amp;L112&amp;"'), null, null, null, null, (NEXT VALUE FOR [AssetIdSequence]), null, "&amp;TenantId&amp;", "&amp;EntId&amp;", "&amp;if(F112&lt;&gt;"",countif(F$5:F112,F112),countif(G$5:G112,G112))&amp;"); 
insert into Releases_Tracks values ( (select ReleaseId from Releases where "&amp;if(not(ISBLANK(A112)),"UPC="&amp;A112,"Catalog='"&amp;SUBSTITUTE(trim(B112),"'","''")&amp;"'")&amp;" and EnterpriseId="&amp;EntId&amp;"), (select max(TrackId) from Tracks where "&amp;if(trim(G112)="","ISRC='"&amp;F112&amp;"'","TrackVendorId='"&amp;SUBSTITUTE(trim(G112),"'","''")&amp;"'") &amp;" and EnterpriseId="&amp;EntId&amp;"), "&amp;E112&amp;", (NEXT VALUE FOR [AssetIdSequence]), null);
update Releases_Tracks set RevelatorExternalUsageTrackId=AssetId where TrackId=(select max(TrackId) from Tracks where "&amp;IF(F112="","TrackVendorId='"&amp;G112&amp;"'","ISRC='"&amp;F112&amp;"'")&amp;" and EnterpriseId="&amp;EntId&amp;");
Insert into TrackRecordingVersions values ((select max(TrackId) from Tracks where "&amp;IF(F112="","TrackVendorId='"&amp;G112&amp;"'","ISRC='"&amp;F112&amp;"'")&amp;" and EnterpriseId="&amp;EntId&amp;"),  "&amp;IF(F112="","null","'"&amp;F112&amp;"'")&amp;", 1, getdate());
Insert into TrackRecordingVersionsAudioFiles values ((select max(TrackRecordingVersionId) from TrackRecordingVersions where TrackId in (select max(TrackId) from Tracks where "&amp;IF(F112="","TrackVendorId='"&amp;G112&amp;"'","ISRC='"&amp;F112&amp;"'")&amp;" and EnterpriseId="&amp;EntId&amp;")), "&amp;if(M112="","null",if(G112="","(select AudioId from AudioFiles where Filename='"&amp;F112&amp;"."&amp;N112&amp;"' and ExternalUrl='"&amp;SUBSTITUTE(trim(M112),"'","''")&amp;"' and IsDownloadedFromExternalUrl=0)","(select AudioId from AudioFiles where Filename='"&amp;G112&amp;"."&amp;N112&amp;"' and ExternalUrl='"&amp;SUBSTITUTE(trim(M112),"'","''")&amp;"' and IsDownloadedFromExternalUrl=0)"))&amp;", "&amp;IFS(N112="","null",N112="wav","1",N112="flac","2")&amp;");
Insert into Track_TrackProperties values ((select max(TrackId) from Tracks where "&amp;IF(F112="","TrackVendorId='"&amp;G112&amp;"'","ISRC='"&amp;F112&amp;"'")&amp;" and EnterpriseId="&amp;EntId&amp;"),1);"</f>
        <v>Insert into Tracks VALUES(N'Gojo: Rei das Maldições', 371631, (select LabelId from Releases where UPC=761861891991 and EnterpriseId=647322), 'BKTOK2300141', null, null, null, null, null, null, null, (select AudioId from AudioFiles where Filename='BKTOK2300141.wav' and ExternalUrl='https://www.dropbox.com/scl/fi/kjp8dk29dqdleb8lxby3e/Gojo-Rei-das-Maldi-es-761861891991.flac?rlkey=70avd3ddb0rpnz43ak5twa3lx&amp;st=6zyzpwbq&amp;dl=1'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Filename='BKTOK2300141.flac' and ExternalUrl='https://www.dropbox.com/scl/fi/kjp8dk29dqdleb8lxby3e/Gojo-Rei-das-Maldi-es-761861891991.flac?rlkey=70avd3ddb0rpnz43ak5twa3lx&amp;st=6zyzpwbq&amp;dl=1' and IsDownloadedFromExternalUrl=0), null, null, null, null, null, (select PrimaryMusicStyleId from Releases where UPC=761861891991 and EnterpriseId=647322), (select SecondaryMusicStyleId from Releases where UPC=761861891991 and EnterpriseId=647322), null, 0, null, (select id from internal_TrackTypes where description='Original'), null, null, null, null, (NEXT VALUE FOR [AssetIdSequence]), null, 645898, 647322, 1); 
insert into Releases_Tracks values ( (select ReleaseId from Releases where UPC=761861891991 and EnterpriseId=647322), (select max(TrackId) from Tracks where ISRC='BKTOK2300141' and EnterpriseId=647322), 1, (NEXT VALUE FOR [AssetIdSequence]), null);
update Releases_Tracks set RevelatorExternalUsageTrackId=AssetId where TrackId=(select max(TrackId) from Tracks where ISRC='BKTOK2300141' and EnterpriseId=647322);
Insert into TrackRecordingVersions values ((select max(TrackId) from Tracks where ISRC='BKTOK2300141' and EnterpriseId=647322),  'BKTOK2300141', 1, getdate());
Insert into TrackRecordingVersionsAudioFiles values ((select max(TrackRecordingVersionId) from TrackRecordingVersions where TrackId in (select max(TrackId) from Tracks where ISRC='BKTOK2300141' and EnterpriseId=647322)), (select AudioId from AudioFiles where Filename='BKTOK2300141.flac' and ExternalUrl='https://www.dropbox.com/scl/fi/kjp8dk29dqdleb8lxby3e/Gojo-Rei-das-Maldi-es-761861891991.flac?rlkey=70avd3ddb0rpnz43ak5twa3lx&amp;st=6zyzpwbq&amp;dl=1' and IsDownloadedFromExternalUrl=0), 2);
Insert into Track_TrackProperties values ((select max(TrackId) from Tracks where ISRC='BKTOK2300141' and EnterpriseId=647322),1);</v>
      </c>
      <c r="U112" s="28" t="str">
        <f>VLOOKUP(F112,'6) Track_Artist(s)'!A:A,1,0)</f>
        <v>BKTOK2300141</v>
      </c>
    </row>
    <row r="113">
      <c r="A113" s="156">
        <v>7.83385158794E11</v>
      </c>
      <c r="B113" s="116"/>
      <c r="C113" s="143" t="str">
        <f t="array" ref="C113">ifs(and(isblank($A113),isblank($B113)),"", not(iserror(vlookup($A113&amp;$B113,'3) Release_Label'!$D:$D&amp;'3) Release_Label'!$E:$E,1,0))),vlookup($A113&amp;$B113,{'3) Release_Label'!$D:$D&amp;'3) Release_Label'!$E:$E,'3) Release_Label'!$F:$F},2,0), or(and(not(isblank($B113)),$B113=#REF!,$A113&lt;&gt;#REF!),and(not(isblank($A113)),$A113=#REF!,$B113&lt;&gt;#REF!)),"ID LISTS UNALIGNED",and($A113&lt;&gt;"",countif('3) Release_Label'!$D:$D,$A113)=0),"NO UPC MATCH in Release_Label",and($B113&lt;&gt;"",countif('3) Release_Label'!$E:$E,$B113)=0),"NO CATALOG ID MATCH in Release_Label",iserror(vlookup($A113&amp;$B113,'3) Release_Label'!$D:$D&amp;'3) Release_Label'!$E:$E,1,0)),"NO UPC-CATALOG ID pair MATCH in Release_Label" )</f>
        <v>Rei das Maldições</v>
      </c>
      <c r="D113" s="143" t="str">
        <f t="array" ref="D113">ifs(and(isblank($A113),isblank($B113)),"", not(iserror(vlookup($A113&amp;$B113,'3) Release_Label'!$D:$D&amp;'3) Release_Label'!$E:$E,1,0))),vlookup($A113&amp;$B113,{'3) Release_Label'!$D:$D&amp;'3) Release_Label'!$E:$E,'3) Release_Label'!$H:$H},2,0), or(and(not(isblank($B113)),$B113=#REF!,$A113&lt;&gt;#REF!),and(not(isblank($A113)),$A113=#REF!,$B113&lt;&gt;#REF!)),"ID LISTS UNALIGNED",and($A113&lt;&gt;"",countif('3) Release_Label'!$D:$D,$A113)=0),"NO UPC MATCH in Release_Label",and($B113&lt;&gt;"",countif('3) Release_Label'!$E:$E,$B113)=0),"NO CATALOG ID MATCH in Release_Label",iserror(vlookup($A113&amp;$B113,'3) Release_Label'!$D:$D&amp;'3) Release_Label'!$E:$E,1,0)),"NO UPC-CATALOG ID pair MATCH in Release_Label" )</f>
        <v/>
      </c>
      <c r="E113" s="157">
        <f t="shared" si="1"/>
        <v>1</v>
      </c>
      <c r="F113" s="8" t="s">
        <v>919</v>
      </c>
      <c r="G113" s="116"/>
      <c r="H113" s="158" t="s">
        <v>395</v>
      </c>
      <c r="J113" s="8" t="s">
        <v>180</v>
      </c>
      <c r="K113" s="159" t="s">
        <v>706</v>
      </c>
      <c r="L113" s="8" t="s">
        <v>698</v>
      </c>
      <c r="M113" s="90" t="s">
        <v>920</v>
      </c>
      <c r="N113" s="8" t="s">
        <v>700</v>
      </c>
      <c r="O113" s="20"/>
      <c r="P113" s="20"/>
      <c r="R113" s="44" t="str">
        <f t="shared" si="2"/>
        <v>insert into AudioFiles VALUES (NEWID(),'BKTOK2300147.flac', '.flac', getdate(), null, 0, null, 'https://www.dropbox.com/scl/fi/hvqcdktc90mejku2fqtb5/Rei-das-Maldi-es-783385158794.flac?rlkey=4fxesdnq44rh0afpjgdgnpfpk&amp;st=48ns97au&amp;dl=1', 0, null, null, null, null)</v>
      </c>
      <c r="S113" s="44" t="str">
        <f>"Insert into Tracks VALUES(N'"&amp;SUBSTITUTE(trim(H113),"'","''")&amp;"', 371631, "&amp;if(not(ISBLANK(A113)),"(select LabelId from Releases where UPC="&amp;A113&amp;" and EnterpriseId="&amp;EntId&amp;")","(select LabelId from Releases where Catalog='"&amp;SUBSTITUTE(trim(B113),"'","''")&amp;"' and EnterpriseId="&amp;EntId&amp;")")&amp;", "&amp;if(F113="", "null", "'"&amp;F113&amp;"'")&amp;", "&amp;if(I113="", "null","N'"&amp;SUBSTITUTE(trim(I113),"'","''")&amp;"'")&amp;", null, null, "&amp;if(G113="", "null","'"&amp;SUBSTITUTE(trim(G113),"'","''")&amp;"'")&amp;", null, null, null, "&amp;if(M113="","null",if(G113="","(select AudioId from AudioFiles where Filename='"&amp;F113&amp;".wav' and ExternalUrl='"&amp;SUBSTITUTE(trim(M113),"'","''")&amp;"' and IsDownloadedFromExternalUrl=0)","(select AudioId from AudioFiles where Filename='"&amp;G113&amp;".wav' and ExternalUrl='"&amp;SUBSTITUTE(trim(M113),"'","''")&amp;"' and IsDownloadedFromExternalUrl=0)"))&amp;", null, null, null, (select min(LanguageId) from Languages where LanguageName='"&amp;J113&amp;"' and IsValidMetadataLanguage=1), null, "&amp;if(K113="YES", 1,0)&amp;", getdate(), (select CreatedBy from Enterprises where EnterpriseId="&amp;EntId&amp;"), null, '34F4C88E-B410-461E-AD75-6C01536FDCD3', null, 0, null, null, null, null, "&amp;if(M113="","null",if(G113="","(select AudioId from AudioFiles where Filename='"&amp;F113&amp;".flac' and ExternalUrl='"&amp;SUBSTITUTE(trim(M113),"'","''")&amp;"' and IsDownloadedFromExternalUrl=0)","(select AudioId from AudioFiles where Filename='"&amp;G113&amp;".flac' and ExternalUrl='"&amp;SUBSTITUTE(trim(M113),"'","''")&amp;"' and IsDownloadedFromExternalUrl=0)"))&amp;", null, null, null, null, null, "&amp;if(not(ISBLANK(A113)),"(select PrimaryMusicStyleId from Releases where UPC="&amp;A113&amp;" and EnterpriseId="&amp;EntId&amp;")","(select PrimaryMusicStyleId from Releases where Catalog='"&amp;SUBSTITUTE(trim(B113),"'","''")&amp;"' and EnterpriseId="&amp;EntId&amp;")")&amp;", "&amp;if(not(ISBLANK(A113)),"(select SecondaryMusicStyleId from Releases where UPC="&amp;A113&amp;" and EnterpriseId="&amp;EntId&amp;")","(select SecondaryMusicStyleId from Releases where Catalog='"&amp;SUBSTITUTE(trim(B113),"'","''")&amp;"' and EnterpriseId="&amp;EntId&amp;")")&amp;", "&amp;IF(O113="","null",O113)&amp;", 0, null, (select id from internal_TrackTypes where description='"&amp;L113&amp;"'), null, null, null, null, (NEXT VALUE FOR [AssetIdSequence]), null, "&amp;TenantId&amp;", "&amp;EntId&amp;", "&amp;if(F113&lt;&gt;"",countif(F$5:F113,F113),countif(G$5:G113,G113))&amp;"); 
insert into Releases_Tracks values ( (select ReleaseId from Releases where "&amp;if(not(ISBLANK(A113)),"UPC="&amp;A113,"Catalog='"&amp;SUBSTITUTE(trim(B113),"'","''")&amp;"'")&amp;" and EnterpriseId="&amp;EntId&amp;"), (select max(TrackId) from Tracks where "&amp;if(trim(G113)="","ISRC='"&amp;F113&amp;"'","TrackVendorId='"&amp;SUBSTITUTE(trim(G113),"'","''")&amp;"'") &amp;" and EnterpriseId="&amp;EntId&amp;"), "&amp;E113&amp;", (NEXT VALUE FOR [AssetIdSequence]), null);
update Releases_Tracks set RevelatorExternalUsageTrackId=AssetId where TrackId=(select max(TrackId) from Tracks where "&amp;IF(F113="","TrackVendorId='"&amp;G113&amp;"'","ISRC='"&amp;F113&amp;"'")&amp;" and EnterpriseId="&amp;EntId&amp;");
Insert into TrackRecordingVersions values ((select max(TrackId) from Tracks where "&amp;IF(F113="","TrackVendorId='"&amp;G113&amp;"'","ISRC='"&amp;F113&amp;"'")&amp;" and EnterpriseId="&amp;EntId&amp;"),  "&amp;IF(F113="","null","'"&amp;F113&amp;"'")&amp;", 1, getdate());
Insert into TrackRecordingVersionsAudioFiles values ((select max(TrackRecordingVersionId) from TrackRecordingVersions where TrackId in (select max(TrackId) from Tracks where "&amp;IF(F113="","TrackVendorId='"&amp;G113&amp;"'","ISRC='"&amp;F113&amp;"'")&amp;" and EnterpriseId="&amp;EntId&amp;")), "&amp;if(M113="","null",if(G113="","(select AudioId from AudioFiles where Filename='"&amp;F113&amp;"."&amp;N113&amp;"' and ExternalUrl='"&amp;SUBSTITUTE(trim(M113),"'","''")&amp;"' and IsDownloadedFromExternalUrl=0)","(select AudioId from AudioFiles where Filename='"&amp;G113&amp;"."&amp;N113&amp;"' and ExternalUrl='"&amp;SUBSTITUTE(trim(M113),"'","''")&amp;"' and IsDownloadedFromExternalUrl=0)"))&amp;", "&amp;IFS(N113="","null",N113="wav","1",N113="flac","2")&amp;");
Insert into Track_TrackProperties values ((select max(TrackId) from Tracks where "&amp;IF(F113="","TrackVendorId='"&amp;G113&amp;"'","ISRC='"&amp;F113&amp;"'")&amp;" and EnterpriseId="&amp;EntId&amp;"),1);"</f>
        <v>Insert into Tracks VALUES(N'Rei das Maldições', 371631, (select LabelId from Releases where UPC=783385158794 and EnterpriseId=647322), 'BKTOK2300147', null, null, null, null, null, null, null, (select AudioId from AudioFiles where Filename='BKTOK2300147.wav' and ExternalUrl='https://www.dropbox.com/scl/fi/hvqcdktc90mejku2fqtb5/Rei-das-Maldi-es-783385158794.flac?rlkey=4fxesdnq44rh0afpjgdgnpfpk&amp;st=48ns97au&amp;dl=1'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Filename='BKTOK2300147.flac' and ExternalUrl='https://www.dropbox.com/scl/fi/hvqcdktc90mejku2fqtb5/Rei-das-Maldi-es-783385158794.flac?rlkey=4fxesdnq44rh0afpjgdgnpfpk&amp;st=48ns97au&amp;dl=1' and IsDownloadedFromExternalUrl=0), null, null, null, null, null, (select PrimaryMusicStyleId from Releases where UPC=783385158794 and EnterpriseId=647322), (select SecondaryMusicStyleId from Releases where UPC=783385158794 and EnterpriseId=647322), null, 0, null, (select id from internal_TrackTypes where description='Original'), null, null, null, null, (NEXT VALUE FOR [AssetIdSequence]), null, 645898, 647322, 1); 
insert into Releases_Tracks values ( (select ReleaseId from Releases where UPC=783385158794 and EnterpriseId=647322), (select max(TrackId) from Tracks where ISRC='BKTOK2300147' and EnterpriseId=647322), 1, (NEXT VALUE FOR [AssetIdSequence]), null);
update Releases_Tracks set RevelatorExternalUsageTrackId=AssetId where TrackId=(select max(TrackId) from Tracks where ISRC='BKTOK2300147' and EnterpriseId=647322);
Insert into TrackRecordingVersions values ((select max(TrackId) from Tracks where ISRC='BKTOK2300147' and EnterpriseId=647322),  'BKTOK2300147', 1, getdate());
Insert into TrackRecordingVersionsAudioFiles values ((select max(TrackRecordingVersionId) from TrackRecordingVersions where TrackId in (select max(TrackId) from Tracks where ISRC='BKTOK2300147' and EnterpriseId=647322)), (select AudioId from AudioFiles where Filename='BKTOK2300147.flac' and ExternalUrl='https://www.dropbox.com/scl/fi/hvqcdktc90mejku2fqtb5/Rei-das-Maldi-es-783385158794.flac?rlkey=4fxesdnq44rh0afpjgdgnpfpk&amp;st=48ns97au&amp;dl=1' and IsDownloadedFromExternalUrl=0), 2);
Insert into Track_TrackProperties values ((select max(TrackId) from Tracks where ISRC='BKTOK2300147' and EnterpriseId=647322),1);</v>
      </c>
      <c r="U113" s="28" t="str">
        <f>VLOOKUP(F113,'6) Track_Artist(s)'!A:A,1,0)</f>
        <v>BKTOK2300147</v>
      </c>
    </row>
    <row r="114">
      <c r="A114" s="156">
        <v>7.83385159258E11</v>
      </c>
      <c r="B114" s="116"/>
      <c r="C114" s="143" t="str">
        <f t="array" ref="C114">ifs(and(isblank($A114),isblank($B114)),"", not(iserror(vlookup($A114&amp;$B114,'3) Release_Label'!$D:$D&amp;'3) Release_Label'!$E:$E,1,0))),vlookup($A114&amp;$B114,{'3) Release_Label'!$D:$D&amp;'3) Release_Label'!$E:$E,'3) Release_Label'!$F:$F},2,0), or(and(not(isblank($B114)),$B114=$B113,$A114&lt;&gt;$A113),and(not(isblank($A114)),$A114=$A113,$B114&lt;&gt;$B113)),"ID LISTS UNALIGNED",and($A114&lt;&gt;"",countif('3) Release_Label'!$D:$D,$A114)=0),"NO UPC MATCH in Release_Label",and($B114&lt;&gt;"",countif('3) Release_Label'!$E:$E,$B114)=0),"NO CATALOG ID MATCH in Release_Label",iserror(vlookup($A114&amp;$B114,'3) Release_Label'!$D:$D&amp;'3) Release_Label'!$E:$E,1,0)),"NO UPC-CATALOG ID pair MATCH in Release_Label" )</f>
        <v>Rock Lee: Punho da Besta</v>
      </c>
      <c r="D114" s="143" t="str">
        <f t="array" ref="D114">ifs(and(isblank($A114),isblank($B114)),"", not(iserror(vlookup($A114&amp;$B114,'3) Release_Label'!$D:$D&amp;'3) Release_Label'!$E:$E,1,0))),vlookup($A114&amp;$B114,{'3) Release_Label'!$D:$D&amp;'3) Release_Label'!$E:$E,'3) Release_Label'!$H:$H},2,0), or(and(not(isblank($B114)),$B114=$B113,$A114&lt;&gt;$A113),and(not(isblank($A114)),$A114=$A113,$B114&lt;&gt;$B113)),"ID LISTS UNALIGNED",and($A114&lt;&gt;"",countif('3) Release_Label'!$D:$D,$A114)=0),"NO UPC MATCH in Release_Label",and($B114&lt;&gt;"",countif('3) Release_Label'!$E:$E,$B114)=0),"NO CATALOG ID MATCH in Release_Label",iserror(vlookup($A114&amp;$B114,'3) Release_Label'!$D:$D&amp;'3) Release_Label'!$E:$E,1,0)),"NO UPC-CATALOG ID pair MATCH in Release_Label" )</f>
        <v/>
      </c>
      <c r="E114" s="157">
        <f t="shared" si="1"/>
        <v>1</v>
      </c>
      <c r="F114" s="8" t="s">
        <v>921</v>
      </c>
      <c r="G114" s="116"/>
      <c r="H114" s="158" t="s">
        <v>397</v>
      </c>
      <c r="J114" s="8" t="s">
        <v>180</v>
      </c>
      <c r="K114" s="159" t="s">
        <v>697</v>
      </c>
      <c r="L114" s="8" t="s">
        <v>698</v>
      </c>
      <c r="M114" s="90" t="s">
        <v>922</v>
      </c>
      <c r="N114" s="8" t="s">
        <v>700</v>
      </c>
      <c r="O114" s="20"/>
      <c r="P114" s="20"/>
      <c r="R114" s="44" t="str">
        <f t="shared" si="2"/>
        <v>insert into AudioFiles VALUES (NEWID(),'BKTOK2300146.flac', '.flac', getdate(), null, 0, null, 'https://www.dropbox.com/scl/fi/y0fldigqnfwd7px97kad2/Rock-Lee-Punho-da-Besta-783385159258.flac?rlkey=2wcgxb6zc4qna7m46edyprhoy&amp;st=g43hrxgs&amp;dl=1', 0, null, null, null, null)</v>
      </c>
      <c r="S114" s="44" t="str">
        <f>"Insert into Tracks VALUES(N'"&amp;SUBSTITUTE(trim(H114),"'","''")&amp;"', 371631, "&amp;if(not(ISBLANK(A114)),"(select LabelId from Releases where UPC="&amp;A114&amp;" and EnterpriseId="&amp;EntId&amp;")","(select LabelId from Releases where Catalog='"&amp;SUBSTITUTE(trim(B114),"'","''")&amp;"' and EnterpriseId="&amp;EntId&amp;")")&amp;", "&amp;if(F114="", "null", "'"&amp;F114&amp;"'")&amp;", "&amp;if(I114="", "null","N'"&amp;SUBSTITUTE(trim(I114),"'","''")&amp;"'")&amp;", null, null, "&amp;if(G114="", "null","'"&amp;SUBSTITUTE(trim(G114),"'","''")&amp;"'")&amp;", null, null, null, "&amp;if(M114="","null",if(G114="","(select AudioId from AudioFiles where Filename='"&amp;F114&amp;".wav' and ExternalUrl='"&amp;SUBSTITUTE(trim(M114),"'","''")&amp;"' and IsDownloadedFromExternalUrl=0)","(select AudioId from AudioFiles where Filename='"&amp;G114&amp;".wav' and ExternalUrl='"&amp;SUBSTITUTE(trim(M114),"'","''")&amp;"' and IsDownloadedFromExternalUrl=0)"))&amp;", null, null, null, (select min(LanguageId) from Languages where LanguageName='"&amp;J114&amp;"' and IsValidMetadataLanguage=1), null, "&amp;if(K114="YES", 1,0)&amp;", getdate(), (select CreatedBy from Enterprises where EnterpriseId="&amp;EntId&amp;"), null, '34F4C88E-B410-461E-AD75-6C01536FDCD3', null, 0, null, null, null, null, "&amp;if(M114="","null",if(G114="","(select AudioId from AudioFiles where Filename='"&amp;F114&amp;".flac' and ExternalUrl='"&amp;SUBSTITUTE(trim(M114),"'","''")&amp;"' and IsDownloadedFromExternalUrl=0)","(select AudioId from AudioFiles where Filename='"&amp;G114&amp;".flac' and ExternalUrl='"&amp;SUBSTITUTE(trim(M114),"'","''")&amp;"' and IsDownloadedFromExternalUrl=0)"))&amp;", null, null, null, null, null, "&amp;if(not(ISBLANK(A114)),"(select PrimaryMusicStyleId from Releases where UPC="&amp;A114&amp;" and EnterpriseId="&amp;EntId&amp;")","(select PrimaryMusicStyleId from Releases where Catalog='"&amp;SUBSTITUTE(trim(B114),"'","''")&amp;"' and EnterpriseId="&amp;EntId&amp;")")&amp;", "&amp;if(not(ISBLANK(A114)),"(select SecondaryMusicStyleId from Releases where UPC="&amp;A114&amp;" and EnterpriseId="&amp;EntId&amp;")","(select SecondaryMusicStyleId from Releases where Catalog='"&amp;SUBSTITUTE(trim(B114),"'","''")&amp;"' and EnterpriseId="&amp;EntId&amp;")")&amp;", "&amp;IF(O114="","null",O114)&amp;", 0, null, (select id from internal_TrackTypes where description='"&amp;L114&amp;"'), null, null, null, null, (NEXT VALUE FOR [AssetIdSequence]), null, "&amp;TenantId&amp;", "&amp;EntId&amp;", "&amp;if(F114&lt;&gt;"",countif(F$5:F114,F114),countif(G$5:G114,G114))&amp;"); 
insert into Releases_Tracks values ( (select ReleaseId from Releases where "&amp;if(not(ISBLANK(A114)),"UPC="&amp;A114,"Catalog='"&amp;SUBSTITUTE(trim(B114),"'","''")&amp;"'")&amp;" and EnterpriseId="&amp;EntId&amp;"), (select max(TrackId) from Tracks where "&amp;if(trim(G114)="","ISRC='"&amp;F114&amp;"'","TrackVendorId='"&amp;SUBSTITUTE(trim(G114),"'","''")&amp;"'") &amp;" and EnterpriseId="&amp;EntId&amp;"), "&amp;E114&amp;", (NEXT VALUE FOR [AssetIdSequence]), null);
update Releases_Tracks set RevelatorExternalUsageTrackId=AssetId where TrackId=(select max(TrackId) from Tracks where "&amp;IF(F114="","TrackVendorId='"&amp;G114&amp;"'","ISRC='"&amp;F114&amp;"'")&amp;" and EnterpriseId="&amp;EntId&amp;");
Insert into TrackRecordingVersions values ((select max(TrackId) from Tracks where "&amp;IF(F114="","TrackVendorId='"&amp;G114&amp;"'","ISRC='"&amp;F114&amp;"'")&amp;" and EnterpriseId="&amp;EntId&amp;"),  "&amp;IF(F114="","null","'"&amp;F114&amp;"'")&amp;", 1, getdate());
Insert into TrackRecordingVersionsAudioFiles values ((select max(TrackRecordingVersionId) from TrackRecordingVersions where TrackId in (select max(TrackId) from Tracks where "&amp;IF(F114="","TrackVendorId='"&amp;G114&amp;"'","ISRC='"&amp;F114&amp;"'")&amp;" and EnterpriseId="&amp;EntId&amp;")), "&amp;if(M114="","null",if(G114="","(select AudioId from AudioFiles where Filename='"&amp;F114&amp;"."&amp;N114&amp;"' and ExternalUrl='"&amp;SUBSTITUTE(trim(M114),"'","''")&amp;"' and IsDownloadedFromExternalUrl=0)","(select AudioId from AudioFiles where Filename='"&amp;G114&amp;"."&amp;N114&amp;"' and ExternalUrl='"&amp;SUBSTITUTE(trim(M114),"'","''")&amp;"' and IsDownloadedFromExternalUrl=0)"))&amp;", "&amp;IFS(N114="","null",N114="wav","1",N114="flac","2")&amp;");
Insert into Track_TrackProperties values ((select max(TrackId) from Tracks where "&amp;IF(F114="","TrackVendorId='"&amp;G114&amp;"'","ISRC='"&amp;F114&amp;"'")&amp;" and EnterpriseId="&amp;EntId&amp;"),1);"</f>
        <v>Insert into Tracks VALUES(N'Rock Lee: Punho da Besta', 371631, (select LabelId from Releases where UPC=783385159258 and EnterpriseId=647322), 'BKTOK2300146', null, null, null, null, null, null, null, (select AudioId from AudioFiles where Filename='BKTOK2300146.wav' and ExternalUrl='https://www.dropbox.com/scl/fi/y0fldigqnfwd7px97kad2/Rock-Lee-Punho-da-Besta-783385159258.flac?rlkey=2wcgxb6zc4qna7m46edyprhoy&amp;st=g43hrxgs&amp;dl=1'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Filename='BKTOK2300146.flac' and ExternalUrl='https://www.dropbox.com/scl/fi/y0fldigqnfwd7px97kad2/Rock-Lee-Punho-da-Besta-783385159258.flac?rlkey=2wcgxb6zc4qna7m46edyprhoy&amp;st=g43hrxgs&amp;dl=1' and IsDownloadedFromExternalUrl=0), null, null, null, null, null, (select PrimaryMusicStyleId from Releases where UPC=783385159258 and EnterpriseId=647322), (select SecondaryMusicStyleId from Releases where UPC=783385159258 and EnterpriseId=647322), null, 0, null, (select id from internal_TrackTypes where description='Original'), null, null, null, null, (NEXT VALUE FOR [AssetIdSequence]), null, 645898, 647322, 1); 
insert into Releases_Tracks values ( (select ReleaseId from Releases where UPC=783385159258 and EnterpriseId=647322), (select max(TrackId) from Tracks where ISRC='BKTOK2300146' and EnterpriseId=647322), 1, (NEXT VALUE FOR [AssetIdSequence]), null);
update Releases_Tracks set RevelatorExternalUsageTrackId=AssetId where TrackId=(select max(TrackId) from Tracks where ISRC='BKTOK2300146' and EnterpriseId=647322);
Insert into TrackRecordingVersions values ((select max(TrackId) from Tracks where ISRC='BKTOK2300146' and EnterpriseId=647322),  'BKTOK2300146', 1, getdate());
Insert into TrackRecordingVersionsAudioFiles values ((select max(TrackRecordingVersionId) from TrackRecordingVersions where TrackId in (select max(TrackId) from Tracks where ISRC='BKTOK2300146' and EnterpriseId=647322)), (select AudioId from AudioFiles where Filename='BKTOK2300146.flac' and ExternalUrl='https://www.dropbox.com/scl/fi/y0fldigqnfwd7px97kad2/Rock-Lee-Punho-da-Besta-783385159258.flac?rlkey=2wcgxb6zc4qna7m46edyprhoy&amp;st=g43hrxgs&amp;dl=1' and IsDownloadedFromExternalUrl=0), 2);
Insert into Track_TrackProperties values ((select max(TrackId) from Tracks where ISRC='BKTOK2300146' and EnterpriseId=647322),1);</v>
      </c>
      <c r="U114" s="28" t="str">
        <f>VLOOKUP(F114,'6) Track_Artist(s)'!A:A,1,0)</f>
        <v>BKTOK2300146</v>
      </c>
    </row>
    <row r="115">
      <c r="A115" s="156">
        <v>7.0733756332E11</v>
      </c>
      <c r="B115" s="116"/>
      <c r="C115" s="143" t="str">
        <f t="array" ref="C115">ifs(and(isblank($A115),isblank($B115)),"", not(iserror(vlookup($A115&amp;$B115,'3) Release_Label'!$D:$D&amp;'3) Release_Label'!$E:$E,1,0))),vlookup($A115&amp;$B115,{'3) Release_Label'!$D:$D&amp;'3) Release_Label'!$E:$E,'3) Release_Label'!$F:$F},2,0), or(and(not(isblank($B115)),$B115=#REF!,$A115&lt;&gt;#REF!),and(not(isblank($A115)),$A115=#REF!,$B115&lt;&gt;#REF!)),"ID LISTS UNALIGNED",and($A115&lt;&gt;"",countif('3) Release_Label'!$D:$D,$A115)=0),"NO UPC MATCH in Release_Label",and($B115&lt;&gt;"",countif('3) Release_Label'!$E:$E,$B115)=0),"NO CATALOG ID MATCH in Release_Label",iserror(vlookup($A115&amp;$B115,'3) Release_Label'!$D:$D&amp;'3) Release_Label'!$E:$E,1,0)),"NO UPC-CATALOG ID pair MATCH in Release_Label" )</f>
        <v>Apolo: Deus Do Sol</v>
      </c>
      <c r="D115" s="143" t="str">
        <f t="array" ref="D115">ifs(and(isblank($A115),isblank($B115)),"", not(iserror(vlookup($A115&amp;$B115,'3) Release_Label'!$D:$D&amp;'3) Release_Label'!$E:$E,1,0))),vlookup($A115&amp;$B115,{'3) Release_Label'!$D:$D&amp;'3) Release_Label'!$E:$E,'3) Release_Label'!$H:$H},2,0), or(and(not(isblank($B115)),$B115=#REF!,$A115&lt;&gt;#REF!),and(not(isblank($A115)),$A115=#REF!,$B115&lt;&gt;#REF!)),"ID LISTS UNALIGNED",and($A115&lt;&gt;"",countif('3) Release_Label'!$D:$D,$A115)=0),"NO UPC MATCH in Release_Label",and($B115&lt;&gt;"",countif('3) Release_Label'!$E:$E,$B115)=0),"NO CATALOG ID MATCH in Release_Label",iserror(vlookup($A115&amp;$B115,'3) Release_Label'!$D:$D&amp;'3) Release_Label'!$E:$E,1,0)),"NO UPC-CATALOG ID pair MATCH in Release_Label" )</f>
        <v/>
      </c>
      <c r="E115" s="157">
        <f t="shared" si="1"/>
        <v>1</v>
      </c>
      <c r="F115" s="8" t="s">
        <v>923</v>
      </c>
      <c r="G115" s="116"/>
      <c r="H115" s="158" t="s">
        <v>924</v>
      </c>
      <c r="J115" s="8" t="s">
        <v>180</v>
      </c>
      <c r="K115" s="159" t="s">
        <v>697</v>
      </c>
      <c r="L115" s="8" t="s">
        <v>698</v>
      </c>
      <c r="M115" s="90" t="s">
        <v>925</v>
      </c>
      <c r="N115" s="8" t="s">
        <v>700</v>
      </c>
      <c r="O115" s="20"/>
      <c r="P115" s="20"/>
      <c r="R115" s="44" t="str">
        <f t="shared" si="2"/>
        <v>insert into AudioFiles VALUES (NEWID(),'BKTOK2300152.flac', '.flac', getdate(), null, 0, null, 'https://www.dropbox.com/scl/fi/fe0tpdz974b43pn4vs8f1/Apolo-Deus-Do-Sol-707337563320.flac?rlkey=ce39djm3oxxjzvzdnj56aalc5&amp;st=ucuywj8p&amp;dl=1', 0, null, null, null, null)</v>
      </c>
      <c r="S115" s="44" t="str">
        <f>"Insert into Tracks VALUES(N'"&amp;SUBSTITUTE(trim(H115),"'","''")&amp;"', 371631, "&amp;if(not(ISBLANK(A115)),"(select LabelId from Releases where UPC="&amp;A115&amp;" and EnterpriseId="&amp;EntId&amp;")","(select LabelId from Releases where Catalog='"&amp;SUBSTITUTE(trim(B115),"'","''")&amp;"' and EnterpriseId="&amp;EntId&amp;")")&amp;", "&amp;if(F115="", "null", "'"&amp;F115&amp;"'")&amp;", "&amp;if(I115="", "null","N'"&amp;SUBSTITUTE(trim(I115),"'","''")&amp;"'")&amp;", null, null, "&amp;if(G115="", "null","'"&amp;SUBSTITUTE(trim(G115),"'","''")&amp;"'")&amp;", null, null, null, "&amp;if(M115="","null",if(G115="","(select AudioId from AudioFiles where Filename='"&amp;F115&amp;".wav' and ExternalUrl='"&amp;SUBSTITUTE(trim(M115),"'","''")&amp;"' and IsDownloadedFromExternalUrl=0)","(select AudioId from AudioFiles where Filename='"&amp;G115&amp;".wav' and ExternalUrl='"&amp;SUBSTITUTE(trim(M115),"'","''")&amp;"' and IsDownloadedFromExternalUrl=0)"))&amp;", null, null, null, (select min(LanguageId) from Languages where LanguageName='"&amp;J115&amp;"' and IsValidMetadataLanguage=1), null, "&amp;if(K115="YES", 1,0)&amp;", getdate(), (select CreatedBy from Enterprises where EnterpriseId="&amp;EntId&amp;"), null, '34F4C88E-B410-461E-AD75-6C01536FDCD3', null, 0, null, null, null, null, "&amp;if(M115="","null",if(G115="","(select AudioId from AudioFiles where Filename='"&amp;F115&amp;".flac' and ExternalUrl='"&amp;SUBSTITUTE(trim(M115),"'","''")&amp;"' and IsDownloadedFromExternalUrl=0)","(select AudioId from AudioFiles where Filename='"&amp;G115&amp;".flac' and ExternalUrl='"&amp;SUBSTITUTE(trim(M115),"'","''")&amp;"' and IsDownloadedFromExternalUrl=0)"))&amp;", null, null, null, null, null, "&amp;if(not(ISBLANK(A115)),"(select PrimaryMusicStyleId from Releases where UPC="&amp;A115&amp;" and EnterpriseId="&amp;EntId&amp;")","(select PrimaryMusicStyleId from Releases where Catalog='"&amp;SUBSTITUTE(trim(B115),"'","''")&amp;"' and EnterpriseId="&amp;EntId&amp;")")&amp;", "&amp;if(not(ISBLANK(A115)),"(select SecondaryMusicStyleId from Releases where UPC="&amp;A115&amp;" and EnterpriseId="&amp;EntId&amp;")","(select SecondaryMusicStyleId from Releases where Catalog='"&amp;SUBSTITUTE(trim(B115),"'","''")&amp;"' and EnterpriseId="&amp;EntId&amp;")")&amp;", "&amp;IF(O115="","null",O115)&amp;", 0, null, (select id from internal_TrackTypes where description='"&amp;L115&amp;"'), null, null, null, null, (NEXT VALUE FOR [AssetIdSequence]), null, "&amp;TenantId&amp;", "&amp;EntId&amp;", "&amp;if(F115&lt;&gt;"",countif(F$5:F115,F115),countif(G$5:G115,G115))&amp;"); 
insert into Releases_Tracks values ( (select ReleaseId from Releases where "&amp;if(not(ISBLANK(A115)),"UPC="&amp;A115,"Catalog='"&amp;SUBSTITUTE(trim(B115),"'","''")&amp;"'")&amp;" and EnterpriseId="&amp;EntId&amp;"), (select max(TrackId) from Tracks where "&amp;if(trim(G115)="","ISRC='"&amp;F115&amp;"'","TrackVendorId='"&amp;SUBSTITUTE(trim(G115),"'","''")&amp;"'") &amp;" and EnterpriseId="&amp;EntId&amp;"), "&amp;E115&amp;", (NEXT VALUE FOR [AssetIdSequence]), null);
update Releases_Tracks set RevelatorExternalUsageTrackId=AssetId where TrackId=(select max(TrackId) from Tracks where "&amp;IF(F115="","TrackVendorId='"&amp;G115&amp;"'","ISRC='"&amp;F115&amp;"'")&amp;" and EnterpriseId="&amp;EntId&amp;");
Insert into TrackRecordingVersions values ((select max(TrackId) from Tracks where "&amp;IF(F115="","TrackVendorId='"&amp;G115&amp;"'","ISRC='"&amp;F115&amp;"'")&amp;" and EnterpriseId="&amp;EntId&amp;"),  "&amp;IF(F115="","null","'"&amp;F115&amp;"'")&amp;", 1, getdate());
Insert into TrackRecordingVersionsAudioFiles values ((select max(TrackRecordingVersionId) from TrackRecordingVersions where TrackId in (select max(TrackId) from Tracks where "&amp;IF(F115="","TrackVendorId='"&amp;G115&amp;"'","ISRC='"&amp;F115&amp;"'")&amp;" and EnterpriseId="&amp;EntId&amp;")), "&amp;if(M115="","null",if(G115="","(select AudioId from AudioFiles where Filename='"&amp;F115&amp;"."&amp;N115&amp;"' and ExternalUrl='"&amp;SUBSTITUTE(trim(M115),"'","''")&amp;"' and IsDownloadedFromExternalUrl=0)","(select AudioId from AudioFiles where Filename='"&amp;G115&amp;"."&amp;N115&amp;"' and ExternalUrl='"&amp;SUBSTITUTE(trim(M115),"'","''")&amp;"' and IsDownloadedFromExternalUrl=0)"))&amp;", "&amp;IFS(N115="","null",N115="wav","1",N115="flac","2")&amp;");
Insert into Track_TrackProperties values ((select max(TrackId) from Tracks where "&amp;IF(F115="","TrackVendorId='"&amp;G115&amp;"'","ISRC='"&amp;F115&amp;"'")&amp;" and EnterpriseId="&amp;EntId&amp;"),1);"</f>
        <v>Insert into Tracks VALUES(N'Apolo: Deus Do Sol', 371631, (select LabelId from Releases where UPC=707337563320 and EnterpriseId=647322), 'BKTOK2300152', null, null, null, null, null, null, null, (select AudioId from AudioFiles where Filename='BKTOK2300152.wav' and ExternalUrl='https://www.dropbox.com/scl/fi/fe0tpdz974b43pn4vs8f1/Apolo-Deus-Do-Sol-707337563320.flac?rlkey=ce39djm3oxxjzvzdnj56aalc5&amp;st=ucuywj8p&amp;dl=1'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Filename='BKTOK2300152.flac' and ExternalUrl='https://www.dropbox.com/scl/fi/fe0tpdz974b43pn4vs8f1/Apolo-Deus-Do-Sol-707337563320.flac?rlkey=ce39djm3oxxjzvzdnj56aalc5&amp;st=ucuywj8p&amp;dl=1' and IsDownloadedFromExternalUrl=0), null, null, null, null, null, (select PrimaryMusicStyleId from Releases where UPC=707337563320 and EnterpriseId=647322), (select SecondaryMusicStyleId from Releases where UPC=707337563320 and EnterpriseId=647322), null, 0, null, (select id from internal_TrackTypes where description='Original'), null, null, null, null, (NEXT VALUE FOR [AssetIdSequence]), null, 645898, 647322, 1); 
insert into Releases_Tracks values ( (select ReleaseId from Releases where UPC=707337563320 and EnterpriseId=647322), (select max(TrackId) from Tracks where ISRC='BKTOK2300152' and EnterpriseId=647322), 1, (NEXT VALUE FOR [AssetIdSequence]), null);
update Releases_Tracks set RevelatorExternalUsageTrackId=AssetId where TrackId=(select max(TrackId) from Tracks where ISRC='BKTOK2300152' and EnterpriseId=647322);
Insert into TrackRecordingVersions values ((select max(TrackId) from Tracks where ISRC='BKTOK2300152' and EnterpriseId=647322),  'BKTOK2300152', 1, getdate());
Insert into TrackRecordingVersionsAudioFiles values ((select max(TrackRecordingVersionId) from TrackRecordingVersions where TrackId in (select max(TrackId) from Tracks where ISRC='BKTOK2300152' and EnterpriseId=647322)), (select AudioId from AudioFiles where Filename='BKTOK2300152.flac' and ExternalUrl='https://www.dropbox.com/scl/fi/fe0tpdz974b43pn4vs8f1/Apolo-Deus-Do-Sol-707337563320.flac?rlkey=ce39djm3oxxjzvzdnj56aalc5&amp;st=ucuywj8p&amp;dl=1' and IsDownloadedFromExternalUrl=0), 2);
Insert into Track_TrackProperties values ((select max(TrackId) from Tracks where ISRC='BKTOK2300152' and EnterpriseId=647322),1);</v>
      </c>
      <c r="U115" s="28" t="str">
        <f>VLOOKUP(F115,'6) Track_Artist(s)'!A:A,1,0)</f>
        <v>BKTOK2300152</v>
      </c>
    </row>
    <row r="116">
      <c r="A116" s="156">
        <v>7.07337660678E11</v>
      </c>
      <c r="B116" s="116"/>
      <c r="C116" s="143" t="str">
        <f t="array" ref="C116">ifs(and(isblank($A116),isblank($B116)),"", not(iserror(vlookup($A116&amp;$B116,'3) Release_Label'!$D:$D&amp;'3) Release_Label'!$E:$E,1,0))),vlookup($A116&amp;$B116,{'3) Release_Label'!$D:$D&amp;'3) Release_Label'!$E:$E,'3) Release_Label'!$F:$F},2,0), or(and(not(isblank($B116)),$B116=$B115,$A116&lt;&gt;$A115),and(not(isblank($A116)),$A116=$A115,$B116&lt;&gt;$B115)),"ID LISTS UNALIGNED",and($A116&lt;&gt;"",countif('3) Release_Label'!$D:$D,$A116)=0),"NO UPC MATCH in Release_Label",and($B116&lt;&gt;"",countif('3) Release_Label'!$E:$E,$B116)=0),"NO CATALOG ID MATCH in Release_Label",iserror(vlookup($A116&amp;$B116,'3) Release_Label'!$D:$D&amp;'3) Release_Label'!$E:$E,1,0)),"NO UPC-CATALOG ID pair MATCH in Release_Label" )</f>
        <v>Ruas</v>
      </c>
      <c r="D116" s="143" t="str">
        <f t="array" ref="D116">ifs(and(isblank($A116),isblank($B116)),"", not(iserror(vlookup($A116&amp;$B116,'3) Release_Label'!$D:$D&amp;'3) Release_Label'!$E:$E,1,0))),vlookup($A116&amp;$B116,{'3) Release_Label'!$D:$D&amp;'3) Release_Label'!$E:$E,'3) Release_Label'!$H:$H},2,0), or(and(not(isblank($B116)),$B116=$B115,$A116&lt;&gt;$A115),and(not(isblank($A116)),$A116=$A115,$B116&lt;&gt;$B115)),"ID LISTS UNALIGNED",and($A116&lt;&gt;"",countif('3) Release_Label'!$D:$D,$A116)=0),"NO UPC MATCH in Release_Label",and($B116&lt;&gt;"",countif('3) Release_Label'!$E:$E,$B116)=0),"NO CATALOG ID MATCH in Release_Label",iserror(vlookup($A116&amp;$B116,'3) Release_Label'!$D:$D&amp;'3) Release_Label'!$E:$E,1,0)),"NO UPC-CATALOG ID pair MATCH in Release_Label" )</f>
        <v/>
      </c>
      <c r="E116" s="157">
        <f t="shared" si="1"/>
        <v>1</v>
      </c>
      <c r="F116" s="8" t="s">
        <v>926</v>
      </c>
      <c r="G116" s="116"/>
      <c r="H116" s="158" t="s">
        <v>401</v>
      </c>
      <c r="J116" s="8" t="s">
        <v>180</v>
      </c>
      <c r="K116" s="159" t="s">
        <v>697</v>
      </c>
      <c r="L116" s="8" t="s">
        <v>698</v>
      </c>
      <c r="M116" s="90" t="s">
        <v>927</v>
      </c>
      <c r="N116" s="8" t="s">
        <v>700</v>
      </c>
      <c r="O116" s="20"/>
      <c r="P116" s="20"/>
      <c r="R116" s="44" t="str">
        <f t="shared" si="2"/>
        <v>insert into AudioFiles VALUES (NEWID(),'BKTOK2300153.flac', '.flac', getdate(), null, 0, null, 'https://www.dropbox.com/scl/fi/zht065vge8cmwjagiid4h/Ruas-707337660678.flac?rlkey=0zjoqxivsxpy9l6szxt3f9gab&amp;st=vyexpblr&amp;dl=1', 0, null, null, null, null)</v>
      </c>
      <c r="S116" s="44" t="str">
        <f>"Insert into Tracks VALUES(N'"&amp;SUBSTITUTE(trim(H116),"'","''")&amp;"', 371631, "&amp;if(not(ISBLANK(A116)),"(select LabelId from Releases where UPC="&amp;A116&amp;" and EnterpriseId="&amp;EntId&amp;")","(select LabelId from Releases where Catalog='"&amp;SUBSTITUTE(trim(B116),"'","''")&amp;"' and EnterpriseId="&amp;EntId&amp;")")&amp;", "&amp;if(F116="", "null", "'"&amp;F116&amp;"'")&amp;", "&amp;if(I116="", "null","N'"&amp;SUBSTITUTE(trim(I116),"'","''")&amp;"'")&amp;", null, null, "&amp;if(G116="", "null","'"&amp;SUBSTITUTE(trim(G116),"'","''")&amp;"'")&amp;", null, null, null, "&amp;if(M116="","null",if(G116="","(select AudioId from AudioFiles where Filename='"&amp;F116&amp;".wav' and ExternalUrl='"&amp;SUBSTITUTE(trim(M116),"'","''")&amp;"' and IsDownloadedFromExternalUrl=0)","(select AudioId from AudioFiles where Filename='"&amp;G116&amp;".wav' and ExternalUrl='"&amp;SUBSTITUTE(trim(M116),"'","''")&amp;"' and IsDownloadedFromExternalUrl=0)"))&amp;", null, null, null, (select min(LanguageId) from Languages where LanguageName='"&amp;J116&amp;"' and IsValidMetadataLanguage=1), null, "&amp;if(K116="YES", 1,0)&amp;", getdate(), (select CreatedBy from Enterprises where EnterpriseId="&amp;EntId&amp;"), null, '34F4C88E-B410-461E-AD75-6C01536FDCD3', null, 0, null, null, null, null, "&amp;if(M116="","null",if(G116="","(select AudioId from AudioFiles where Filename='"&amp;F116&amp;".flac' and ExternalUrl='"&amp;SUBSTITUTE(trim(M116),"'","''")&amp;"' and IsDownloadedFromExternalUrl=0)","(select AudioId from AudioFiles where Filename='"&amp;G116&amp;".flac' and ExternalUrl='"&amp;SUBSTITUTE(trim(M116),"'","''")&amp;"' and IsDownloadedFromExternalUrl=0)"))&amp;", null, null, null, null, null, "&amp;if(not(ISBLANK(A116)),"(select PrimaryMusicStyleId from Releases where UPC="&amp;A116&amp;" and EnterpriseId="&amp;EntId&amp;")","(select PrimaryMusicStyleId from Releases where Catalog='"&amp;SUBSTITUTE(trim(B116),"'","''")&amp;"' and EnterpriseId="&amp;EntId&amp;")")&amp;", "&amp;if(not(ISBLANK(A116)),"(select SecondaryMusicStyleId from Releases where UPC="&amp;A116&amp;" and EnterpriseId="&amp;EntId&amp;")","(select SecondaryMusicStyleId from Releases where Catalog='"&amp;SUBSTITUTE(trim(B116),"'","''")&amp;"' and EnterpriseId="&amp;EntId&amp;")")&amp;", "&amp;IF(O116="","null",O116)&amp;", 0, null, (select id from internal_TrackTypes where description='"&amp;L116&amp;"'), null, null, null, null, (NEXT VALUE FOR [AssetIdSequence]), null, "&amp;TenantId&amp;", "&amp;EntId&amp;", "&amp;if(F116&lt;&gt;"",countif(F$5:F116,F116),countif(G$5:G116,G116))&amp;"); 
insert into Releases_Tracks values ( (select ReleaseId from Releases where "&amp;if(not(ISBLANK(A116)),"UPC="&amp;A116,"Catalog='"&amp;SUBSTITUTE(trim(B116),"'","''")&amp;"'")&amp;" and EnterpriseId="&amp;EntId&amp;"), (select max(TrackId) from Tracks where "&amp;if(trim(G116)="","ISRC='"&amp;F116&amp;"'","TrackVendorId='"&amp;SUBSTITUTE(trim(G116),"'","''")&amp;"'") &amp;" and EnterpriseId="&amp;EntId&amp;"), "&amp;E116&amp;", (NEXT VALUE FOR [AssetIdSequence]), null);
update Releases_Tracks set RevelatorExternalUsageTrackId=AssetId where TrackId=(select max(TrackId) from Tracks where "&amp;IF(F116="","TrackVendorId='"&amp;G116&amp;"'","ISRC='"&amp;F116&amp;"'")&amp;" and EnterpriseId="&amp;EntId&amp;");
Insert into TrackRecordingVersions values ((select max(TrackId) from Tracks where "&amp;IF(F116="","TrackVendorId='"&amp;G116&amp;"'","ISRC='"&amp;F116&amp;"'")&amp;" and EnterpriseId="&amp;EntId&amp;"),  "&amp;IF(F116="","null","'"&amp;F116&amp;"'")&amp;", 1, getdate());
Insert into TrackRecordingVersionsAudioFiles values ((select max(TrackRecordingVersionId) from TrackRecordingVersions where TrackId in (select max(TrackId) from Tracks where "&amp;IF(F116="","TrackVendorId='"&amp;G116&amp;"'","ISRC='"&amp;F116&amp;"'")&amp;" and EnterpriseId="&amp;EntId&amp;")), "&amp;if(M116="","null",if(G116="","(select AudioId from AudioFiles where Filename='"&amp;F116&amp;"."&amp;N116&amp;"' and ExternalUrl='"&amp;SUBSTITUTE(trim(M116),"'","''")&amp;"' and IsDownloadedFromExternalUrl=0)","(select AudioId from AudioFiles where Filename='"&amp;G116&amp;"."&amp;N116&amp;"' and ExternalUrl='"&amp;SUBSTITUTE(trim(M116),"'","''")&amp;"' and IsDownloadedFromExternalUrl=0)"))&amp;", "&amp;IFS(N116="","null",N116="wav","1",N116="flac","2")&amp;");
Insert into Track_TrackProperties values ((select max(TrackId) from Tracks where "&amp;IF(F116="","TrackVendorId='"&amp;G116&amp;"'","ISRC='"&amp;F116&amp;"'")&amp;" and EnterpriseId="&amp;EntId&amp;"),1);"</f>
        <v>Insert into Tracks VALUES(N'Ruas', 371631, (select LabelId from Releases where UPC=707337660678 and EnterpriseId=647322), 'BKTOK2300153', null, null, null, null, null, null, null, (select AudioId from AudioFiles where Filename='BKTOK2300153.wav' and ExternalUrl='https://www.dropbox.com/scl/fi/zht065vge8cmwjagiid4h/Ruas-707337660678.flac?rlkey=0zjoqxivsxpy9l6szxt3f9gab&amp;st=vyexpblr&amp;dl=1'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Filename='BKTOK2300153.flac' and ExternalUrl='https://www.dropbox.com/scl/fi/zht065vge8cmwjagiid4h/Ruas-707337660678.flac?rlkey=0zjoqxivsxpy9l6szxt3f9gab&amp;st=vyexpblr&amp;dl=1' and IsDownloadedFromExternalUrl=0), null, null, null, null, null, (select PrimaryMusicStyleId from Releases where UPC=707337660678 and EnterpriseId=647322), (select SecondaryMusicStyleId from Releases where UPC=707337660678 and EnterpriseId=647322), null, 0, null, (select id from internal_TrackTypes where description='Original'), null, null, null, null, (NEXT VALUE FOR [AssetIdSequence]), null, 645898, 647322, 1); 
insert into Releases_Tracks values ( (select ReleaseId from Releases where UPC=707337660678 and EnterpriseId=647322), (select max(TrackId) from Tracks where ISRC='BKTOK2300153' and EnterpriseId=647322), 1, (NEXT VALUE FOR [AssetIdSequence]), null);
update Releases_Tracks set RevelatorExternalUsageTrackId=AssetId where TrackId=(select max(TrackId) from Tracks where ISRC='BKTOK2300153' and EnterpriseId=647322);
Insert into TrackRecordingVersions values ((select max(TrackId) from Tracks where ISRC='BKTOK2300153' and EnterpriseId=647322),  'BKTOK2300153', 1, getdate());
Insert into TrackRecordingVersionsAudioFiles values ((select max(TrackRecordingVersionId) from TrackRecordingVersions where TrackId in (select max(TrackId) from Tracks where ISRC='BKTOK2300153' and EnterpriseId=647322)), (select AudioId from AudioFiles where Filename='BKTOK2300153.flac' and ExternalUrl='https://www.dropbox.com/scl/fi/zht065vge8cmwjagiid4h/Ruas-707337660678.flac?rlkey=0zjoqxivsxpy9l6szxt3f9gab&amp;st=vyexpblr&amp;dl=1' and IsDownloadedFromExternalUrl=0), 2);
Insert into Track_TrackProperties values ((select max(TrackId) from Tracks where ISRC='BKTOK2300153' and EnterpriseId=647322),1);</v>
      </c>
      <c r="U116" s="28" t="str">
        <f>VLOOKUP(F116,'6) Track_Artist(s)'!A:A,1,0)</f>
        <v>BKTOK2300153</v>
      </c>
    </row>
    <row r="117">
      <c r="A117" s="156">
        <v>7.07337692785E11</v>
      </c>
      <c r="B117" s="116"/>
      <c r="C117" s="143" t="str">
        <f t="array" ref="C117">ifs(and(isblank($A117),isblank($B117)),"", not(iserror(vlookup($A117&amp;$B117,'3) Release_Label'!$D:$D&amp;'3) Release_Label'!$E:$E,1,0))),vlookup($A117&amp;$B117,{'3) Release_Label'!$D:$D&amp;'3) Release_Label'!$E:$E,'3) Release_Label'!$F:$F},2,0), or(and(not(isblank($B117)),$B117=$B116,$A117&lt;&gt;$A116),and(not(isblank($A117)),$A117=$A116,$B117&lt;&gt;$B116)),"ID LISTS UNALIGNED",and($A117&lt;&gt;"",countif('3) Release_Label'!$D:$D,$A117)=0),"NO UPC MATCH in Release_Label",and($B117&lt;&gt;"",countif('3) Release_Label'!$E:$E,$B117)=0),"NO CATALOG ID MATCH in Release_Label",iserror(vlookup($A117&amp;$B117,'3) Release_Label'!$D:$D&amp;'3) Release_Label'!$E:$E,1,0)),"NO UPC-CATALOG ID pair MATCH in Release_Label" )</f>
        <v>Leônidas: This Is Sparta</v>
      </c>
      <c r="D117" s="143" t="str">
        <f t="array" ref="D117">ifs(and(isblank($A117),isblank($B117)),"", not(iserror(vlookup($A117&amp;$B117,'3) Release_Label'!$D:$D&amp;'3) Release_Label'!$E:$E,1,0))),vlookup($A117&amp;$B117,{'3) Release_Label'!$D:$D&amp;'3) Release_Label'!$E:$E,'3) Release_Label'!$H:$H},2,0), or(and(not(isblank($B117)),$B117=$B116,$A117&lt;&gt;$A116),and(not(isblank($A117)),$A117=$A116,$B117&lt;&gt;$B116)),"ID LISTS UNALIGNED",and($A117&lt;&gt;"",countif('3) Release_Label'!$D:$D,$A117)=0),"NO UPC MATCH in Release_Label",and($B117&lt;&gt;"",countif('3) Release_Label'!$E:$E,$B117)=0),"NO CATALOG ID MATCH in Release_Label",iserror(vlookup($A117&amp;$B117,'3) Release_Label'!$D:$D&amp;'3) Release_Label'!$E:$E,1,0)),"NO UPC-CATALOG ID pair MATCH in Release_Label" )</f>
        <v/>
      </c>
      <c r="E117" s="157">
        <f t="shared" si="1"/>
        <v>1</v>
      </c>
      <c r="F117" s="8" t="s">
        <v>928</v>
      </c>
      <c r="G117" s="116"/>
      <c r="H117" s="158" t="s">
        <v>403</v>
      </c>
      <c r="J117" s="8" t="s">
        <v>180</v>
      </c>
      <c r="K117" s="159" t="s">
        <v>697</v>
      </c>
      <c r="L117" s="8" t="s">
        <v>698</v>
      </c>
      <c r="M117" s="90" t="s">
        <v>929</v>
      </c>
      <c r="N117" s="8" t="s">
        <v>700</v>
      </c>
      <c r="O117" s="20"/>
      <c r="P117" s="20"/>
      <c r="R117" s="44" t="str">
        <f t="shared" si="2"/>
        <v>insert into AudioFiles VALUES (NEWID(),'QZW9K2370773.flac', '.flac', getdate(), null, 0, null, 'https://www.dropbox.com/scl/fi/d83564sf9ro03uvq1e7tz/Le-nidas-This-Is-Sparta-707337692785.flac?rlkey=1tvzhg1mwkz3lf9mouog2tfym&amp;st=n8ignrmh&amp;dl=1', 0, null, null, null, null)</v>
      </c>
      <c r="S117" s="44" t="str">
        <f>"Insert into Tracks VALUES(N'"&amp;SUBSTITUTE(trim(H117),"'","''")&amp;"', 371631, "&amp;if(not(ISBLANK(A117)),"(select LabelId from Releases where UPC="&amp;A117&amp;" and EnterpriseId="&amp;EntId&amp;")","(select LabelId from Releases where Catalog='"&amp;SUBSTITUTE(trim(B117),"'","''")&amp;"' and EnterpriseId="&amp;EntId&amp;")")&amp;", "&amp;if(F117="", "null", "'"&amp;F117&amp;"'")&amp;", "&amp;if(I117="", "null","N'"&amp;SUBSTITUTE(trim(I117),"'","''")&amp;"'")&amp;", null, null, "&amp;if(G117="", "null","'"&amp;SUBSTITUTE(trim(G117),"'","''")&amp;"'")&amp;", null, null, null, "&amp;if(M117="","null",if(G117="","(select AudioId from AudioFiles where Filename='"&amp;F117&amp;".wav' and ExternalUrl='"&amp;SUBSTITUTE(trim(M117),"'","''")&amp;"' and IsDownloadedFromExternalUrl=0)","(select AudioId from AudioFiles where Filename='"&amp;G117&amp;".wav' and ExternalUrl='"&amp;SUBSTITUTE(trim(M117),"'","''")&amp;"' and IsDownloadedFromExternalUrl=0)"))&amp;", null, null, null, (select min(LanguageId) from Languages where LanguageName='"&amp;J117&amp;"' and IsValidMetadataLanguage=1), null, "&amp;if(K117="YES", 1,0)&amp;", getdate(), (select CreatedBy from Enterprises where EnterpriseId="&amp;EntId&amp;"), null, '34F4C88E-B410-461E-AD75-6C01536FDCD3', null, 0, null, null, null, null, "&amp;if(M117="","null",if(G117="","(select AudioId from AudioFiles where Filename='"&amp;F117&amp;".flac' and ExternalUrl='"&amp;SUBSTITUTE(trim(M117),"'","''")&amp;"' and IsDownloadedFromExternalUrl=0)","(select AudioId from AudioFiles where Filename='"&amp;G117&amp;".flac' and ExternalUrl='"&amp;SUBSTITUTE(trim(M117),"'","''")&amp;"' and IsDownloadedFromExternalUrl=0)"))&amp;", null, null, null, null, null, "&amp;if(not(ISBLANK(A117)),"(select PrimaryMusicStyleId from Releases where UPC="&amp;A117&amp;" and EnterpriseId="&amp;EntId&amp;")","(select PrimaryMusicStyleId from Releases where Catalog='"&amp;SUBSTITUTE(trim(B117),"'","''")&amp;"' and EnterpriseId="&amp;EntId&amp;")")&amp;", "&amp;if(not(ISBLANK(A117)),"(select SecondaryMusicStyleId from Releases where UPC="&amp;A117&amp;" and EnterpriseId="&amp;EntId&amp;")","(select SecondaryMusicStyleId from Releases where Catalog='"&amp;SUBSTITUTE(trim(B117),"'","''")&amp;"' and EnterpriseId="&amp;EntId&amp;")")&amp;", "&amp;IF(O117="","null",O117)&amp;", 0, null, (select id from internal_TrackTypes where description='"&amp;L117&amp;"'), null, null, null, null, (NEXT VALUE FOR [AssetIdSequence]), null, "&amp;TenantId&amp;", "&amp;EntId&amp;", "&amp;if(F117&lt;&gt;"",countif(F$5:F117,F117),countif(G$5:G117,G117))&amp;"); 
insert into Releases_Tracks values ( (select ReleaseId from Releases where "&amp;if(not(ISBLANK(A117)),"UPC="&amp;A117,"Catalog='"&amp;SUBSTITUTE(trim(B117),"'","''")&amp;"'")&amp;" and EnterpriseId="&amp;EntId&amp;"), (select max(TrackId) from Tracks where "&amp;if(trim(G117)="","ISRC='"&amp;F117&amp;"'","TrackVendorId='"&amp;SUBSTITUTE(trim(G117),"'","''")&amp;"'") &amp;" and EnterpriseId="&amp;EntId&amp;"), "&amp;E117&amp;", (NEXT VALUE FOR [AssetIdSequence]), null);
update Releases_Tracks set RevelatorExternalUsageTrackId=AssetId where TrackId=(select max(TrackId) from Tracks where "&amp;IF(F117="","TrackVendorId='"&amp;G117&amp;"'","ISRC='"&amp;F117&amp;"'")&amp;" and EnterpriseId="&amp;EntId&amp;");
Insert into TrackRecordingVersions values ((select max(TrackId) from Tracks where "&amp;IF(F117="","TrackVendorId='"&amp;G117&amp;"'","ISRC='"&amp;F117&amp;"'")&amp;" and EnterpriseId="&amp;EntId&amp;"),  "&amp;IF(F117="","null","'"&amp;F117&amp;"'")&amp;", 1, getdate());
Insert into TrackRecordingVersionsAudioFiles values ((select max(TrackRecordingVersionId) from TrackRecordingVersions where TrackId in (select max(TrackId) from Tracks where "&amp;IF(F117="","TrackVendorId='"&amp;G117&amp;"'","ISRC='"&amp;F117&amp;"'")&amp;" and EnterpriseId="&amp;EntId&amp;")), "&amp;if(M117="","null",if(G117="","(select AudioId from AudioFiles where Filename='"&amp;F117&amp;"."&amp;N117&amp;"' and ExternalUrl='"&amp;SUBSTITUTE(trim(M117),"'","''")&amp;"' and IsDownloadedFromExternalUrl=0)","(select AudioId from AudioFiles where Filename='"&amp;G117&amp;"."&amp;N117&amp;"' and ExternalUrl='"&amp;SUBSTITUTE(trim(M117),"'","''")&amp;"' and IsDownloadedFromExternalUrl=0)"))&amp;", "&amp;IFS(N117="","null",N117="wav","1",N117="flac","2")&amp;");
Insert into Track_TrackProperties values ((select max(TrackId) from Tracks where "&amp;IF(F117="","TrackVendorId='"&amp;G117&amp;"'","ISRC='"&amp;F117&amp;"'")&amp;" and EnterpriseId="&amp;EntId&amp;"),1);"</f>
        <v>Insert into Tracks VALUES(N'Leônidas: This Is Sparta', 371631, (select LabelId from Releases where UPC=707337692785 and EnterpriseId=647322), 'QZW9K2370773', null, null, null, null, null, null, null, (select AudioId from AudioFiles where Filename='QZW9K2370773.wav' and ExternalUrl='https://www.dropbox.com/scl/fi/d83564sf9ro03uvq1e7tz/Le-nidas-This-Is-Sparta-707337692785.flac?rlkey=1tvzhg1mwkz3lf9mouog2tfym&amp;st=n8ignrmh&amp;dl=1'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Filename='QZW9K2370773.flac' and ExternalUrl='https://www.dropbox.com/scl/fi/d83564sf9ro03uvq1e7tz/Le-nidas-This-Is-Sparta-707337692785.flac?rlkey=1tvzhg1mwkz3lf9mouog2tfym&amp;st=n8ignrmh&amp;dl=1' and IsDownloadedFromExternalUrl=0), null, null, null, null, null, (select PrimaryMusicStyleId from Releases where UPC=707337692785 and EnterpriseId=647322), (select SecondaryMusicStyleId from Releases where UPC=707337692785 and EnterpriseId=647322), null, 0, null, (select id from internal_TrackTypes where description='Original'), null, null, null, null, (NEXT VALUE FOR [AssetIdSequence]), null, 645898, 647322, 1); 
insert into Releases_Tracks values ( (select ReleaseId from Releases where UPC=707337692785 and EnterpriseId=647322), (select max(TrackId) from Tracks where ISRC='QZW9K2370773' and EnterpriseId=647322), 1, (NEXT VALUE FOR [AssetIdSequence]), null);
update Releases_Tracks set RevelatorExternalUsageTrackId=AssetId where TrackId=(select max(TrackId) from Tracks where ISRC='QZW9K2370773' and EnterpriseId=647322);
Insert into TrackRecordingVersions values ((select max(TrackId) from Tracks where ISRC='QZW9K2370773' and EnterpriseId=647322),  'QZW9K2370773', 1, getdate());
Insert into TrackRecordingVersionsAudioFiles values ((select max(TrackRecordingVersionId) from TrackRecordingVersions where TrackId in (select max(TrackId) from Tracks where ISRC='QZW9K2370773' and EnterpriseId=647322)), (select AudioId from AudioFiles where Filename='QZW9K2370773.flac' and ExternalUrl='https://www.dropbox.com/scl/fi/d83564sf9ro03uvq1e7tz/Le-nidas-This-Is-Sparta-707337692785.flac?rlkey=1tvzhg1mwkz3lf9mouog2tfym&amp;st=n8ignrmh&amp;dl=1' and IsDownloadedFromExternalUrl=0), 2);
Insert into Track_TrackProperties values ((select max(TrackId) from Tracks where ISRC='QZW9K2370773' and EnterpriseId=647322),1);</v>
      </c>
      <c r="U117" s="28" t="str">
        <f>VLOOKUP(F117,'6) Track_Artist(s)'!A:A,1,0)</f>
        <v>QZW9K2370773</v>
      </c>
    </row>
    <row r="118">
      <c r="A118" s="156">
        <v>7.07337694352E11</v>
      </c>
      <c r="B118" s="116"/>
      <c r="C118" s="143" t="str">
        <f t="array" ref="C118">ifs(and(isblank($A118),isblank($B118)),"", not(iserror(vlookup($A118&amp;$B118,'3) Release_Label'!$D:$D&amp;'3) Release_Label'!$E:$E,1,0))),vlookup($A118&amp;$B118,{'3) Release_Label'!$D:$D&amp;'3) Release_Label'!$E:$E,'3) Release_Label'!$F:$F},2,0), or(and(not(isblank($B118)),$B118=$B117,$A118&lt;&gt;$A117),and(not(isblank($A118)),$A118=$A117,$B118&lt;&gt;$B117)),"ID LISTS UNALIGNED",and($A118&lt;&gt;"",countif('3) Release_Label'!$D:$D,$A118)=0),"NO UPC MATCH in Release_Label",and($B118&lt;&gt;"",countif('3) Release_Label'!$E:$E,$B118)=0),"NO CATALOG ID MATCH in Release_Label",iserror(vlookup($A118&amp;$B118,'3) Release_Label'!$D:$D&amp;'3) Release_Label'!$E:$E,1,0)),"NO UPC-CATALOG ID pair MATCH in Release_Label" )</f>
        <v>Feiticeiro Imortal</v>
      </c>
      <c r="D118" s="143" t="str">
        <f t="array" ref="D118">ifs(and(isblank($A118),isblank($B118)),"", not(iserror(vlookup($A118&amp;$B118,'3) Release_Label'!$D:$D&amp;'3) Release_Label'!$E:$E,1,0))),vlookup($A118&amp;$B118,{'3) Release_Label'!$D:$D&amp;'3) Release_Label'!$E:$E,'3) Release_Label'!$H:$H},2,0), or(and(not(isblank($B118)),$B118=$B117,$A118&lt;&gt;$A117),and(not(isblank($A118)),$A118=$A117,$B118&lt;&gt;$B117)),"ID LISTS UNALIGNED",and($A118&lt;&gt;"",countif('3) Release_Label'!$D:$D,$A118)=0),"NO UPC MATCH in Release_Label",and($B118&lt;&gt;"",countif('3) Release_Label'!$E:$E,$B118)=0),"NO CATALOG ID MATCH in Release_Label",iserror(vlookup($A118&amp;$B118,'3) Release_Label'!$D:$D&amp;'3) Release_Label'!$E:$E,1,0)),"NO UPC-CATALOG ID pair MATCH in Release_Label" )</f>
        <v/>
      </c>
      <c r="E118" s="157">
        <f t="shared" si="1"/>
        <v>1</v>
      </c>
      <c r="F118" s="8" t="s">
        <v>930</v>
      </c>
      <c r="G118" s="116"/>
      <c r="H118" s="158" t="s">
        <v>405</v>
      </c>
      <c r="J118" s="8" t="s">
        <v>180</v>
      </c>
      <c r="K118" s="159" t="s">
        <v>697</v>
      </c>
      <c r="L118" s="8" t="s">
        <v>698</v>
      </c>
      <c r="M118" s="90" t="s">
        <v>931</v>
      </c>
      <c r="N118" s="8" t="s">
        <v>700</v>
      </c>
      <c r="O118" s="20"/>
      <c r="P118" s="20"/>
      <c r="R118" s="44" t="str">
        <f t="shared" si="2"/>
        <v>insert into AudioFiles VALUES (NEWID(),'QZW9K2370986.flac', '.flac', getdate(), null, 0, null, 'https://www.dropbox.com/scl/fi/41qjt8kah92qrixn6v9do/Feiticeiro-Imortal-707337694352.flac?rlkey=s2fue54slh0mw096s19dmy8nx&amp;st=c6k41jsp&amp;dl=1', 0, null, null, null, null)</v>
      </c>
      <c r="S118" s="44" t="str">
        <f>"Insert into Tracks VALUES(N'"&amp;SUBSTITUTE(trim(H118),"'","''")&amp;"', 371631, "&amp;if(not(ISBLANK(A118)),"(select LabelId from Releases where UPC="&amp;A118&amp;" and EnterpriseId="&amp;EntId&amp;")","(select LabelId from Releases where Catalog='"&amp;SUBSTITUTE(trim(B118),"'","''")&amp;"' and EnterpriseId="&amp;EntId&amp;")")&amp;", "&amp;if(F118="", "null", "'"&amp;F118&amp;"'")&amp;", "&amp;if(I118="", "null","N'"&amp;SUBSTITUTE(trim(I118),"'","''")&amp;"'")&amp;", null, null, "&amp;if(G118="", "null","'"&amp;SUBSTITUTE(trim(G118),"'","''")&amp;"'")&amp;", null, null, null, "&amp;if(M118="","null",if(G118="","(select AudioId from AudioFiles where Filename='"&amp;F118&amp;".wav' and ExternalUrl='"&amp;SUBSTITUTE(trim(M118),"'","''")&amp;"' and IsDownloadedFromExternalUrl=0)","(select AudioId from AudioFiles where Filename='"&amp;G118&amp;".wav' and ExternalUrl='"&amp;SUBSTITUTE(trim(M118),"'","''")&amp;"' and IsDownloadedFromExternalUrl=0)"))&amp;", null, null, null, (select min(LanguageId) from Languages where LanguageName='"&amp;J118&amp;"' and IsValidMetadataLanguage=1), null, "&amp;if(K118="YES", 1,0)&amp;", getdate(), (select CreatedBy from Enterprises where EnterpriseId="&amp;EntId&amp;"), null, '34F4C88E-B410-461E-AD75-6C01536FDCD3', null, 0, null, null, null, null, "&amp;if(M118="","null",if(G118="","(select AudioId from AudioFiles where Filename='"&amp;F118&amp;".flac' and ExternalUrl='"&amp;SUBSTITUTE(trim(M118),"'","''")&amp;"' and IsDownloadedFromExternalUrl=0)","(select AudioId from AudioFiles where Filename='"&amp;G118&amp;".flac' and ExternalUrl='"&amp;SUBSTITUTE(trim(M118),"'","''")&amp;"' and IsDownloadedFromExternalUrl=0)"))&amp;", null, null, null, null, null, "&amp;if(not(ISBLANK(A118)),"(select PrimaryMusicStyleId from Releases where UPC="&amp;A118&amp;" and EnterpriseId="&amp;EntId&amp;")","(select PrimaryMusicStyleId from Releases where Catalog='"&amp;SUBSTITUTE(trim(B118),"'","''")&amp;"' and EnterpriseId="&amp;EntId&amp;")")&amp;", "&amp;if(not(ISBLANK(A118)),"(select SecondaryMusicStyleId from Releases where UPC="&amp;A118&amp;" and EnterpriseId="&amp;EntId&amp;")","(select SecondaryMusicStyleId from Releases where Catalog='"&amp;SUBSTITUTE(trim(B118),"'","''")&amp;"' and EnterpriseId="&amp;EntId&amp;")")&amp;", "&amp;IF(O118="","null",O118)&amp;", 0, null, (select id from internal_TrackTypes where description='"&amp;L118&amp;"'), null, null, null, null, (NEXT VALUE FOR [AssetIdSequence]), null, "&amp;TenantId&amp;", "&amp;EntId&amp;", "&amp;if(F118&lt;&gt;"",countif(F$5:F118,F118),countif(G$5:G118,G118))&amp;"); 
insert into Releases_Tracks values ( (select ReleaseId from Releases where "&amp;if(not(ISBLANK(A118)),"UPC="&amp;A118,"Catalog='"&amp;SUBSTITUTE(trim(B118),"'","''")&amp;"'")&amp;" and EnterpriseId="&amp;EntId&amp;"), (select max(TrackId) from Tracks where "&amp;if(trim(G118)="","ISRC='"&amp;F118&amp;"'","TrackVendorId='"&amp;SUBSTITUTE(trim(G118),"'","''")&amp;"'") &amp;" and EnterpriseId="&amp;EntId&amp;"), "&amp;E118&amp;", (NEXT VALUE FOR [AssetIdSequence]), null);
update Releases_Tracks set RevelatorExternalUsageTrackId=AssetId where TrackId=(select max(TrackId) from Tracks where "&amp;IF(F118="","TrackVendorId='"&amp;G118&amp;"'","ISRC='"&amp;F118&amp;"'")&amp;" and EnterpriseId="&amp;EntId&amp;");
Insert into TrackRecordingVersions values ((select max(TrackId) from Tracks where "&amp;IF(F118="","TrackVendorId='"&amp;G118&amp;"'","ISRC='"&amp;F118&amp;"'")&amp;" and EnterpriseId="&amp;EntId&amp;"),  "&amp;IF(F118="","null","'"&amp;F118&amp;"'")&amp;", 1, getdate());
Insert into TrackRecordingVersionsAudioFiles values ((select max(TrackRecordingVersionId) from TrackRecordingVersions where TrackId in (select max(TrackId) from Tracks where "&amp;IF(F118="","TrackVendorId='"&amp;G118&amp;"'","ISRC='"&amp;F118&amp;"'")&amp;" and EnterpriseId="&amp;EntId&amp;")), "&amp;if(M118="","null",if(G118="","(select AudioId from AudioFiles where Filename='"&amp;F118&amp;"."&amp;N118&amp;"' and ExternalUrl='"&amp;SUBSTITUTE(trim(M118),"'","''")&amp;"' and IsDownloadedFromExternalUrl=0)","(select AudioId from AudioFiles where Filename='"&amp;G118&amp;"."&amp;N118&amp;"' and ExternalUrl='"&amp;SUBSTITUTE(trim(M118),"'","''")&amp;"' and IsDownloadedFromExternalUrl=0)"))&amp;", "&amp;IFS(N118="","null",N118="wav","1",N118="flac","2")&amp;");
Insert into Track_TrackProperties values ((select max(TrackId) from Tracks where "&amp;IF(F118="","TrackVendorId='"&amp;G118&amp;"'","ISRC='"&amp;F118&amp;"'")&amp;" and EnterpriseId="&amp;EntId&amp;"),1);"</f>
        <v>Insert into Tracks VALUES(N'Feiticeiro Imortal', 371631, (select LabelId from Releases where UPC=707337694352 and EnterpriseId=647322), 'QZW9K2370986', null, null, null, null, null, null, null, (select AudioId from AudioFiles where Filename='QZW9K2370986.wav' and ExternalUrl='https://www.dropbox.com/scl/fi/41qjt8kah92qrixn6v9do/Feiticeiro-Imortal-707337694352.flac?rlkey=s2fue54slh0mw096s19dmy8nx&amp;st=c6k41jsp&amp;dl=1'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Filename='QZW9K2370986.flac' and ExternalUrl='https://www.dropbox.com/scl/fi/41qjt8kah92qrixn6v9do/Feiticeiro-Imortal-707337694352.flac?rlkey=s2fue54slh0mw096s19dmy8nx&amp;st=c6k41jsp&amp;dl=1' and IsDownloadedFromExternalUrl=0), null, null, null, null, null, (select PrimaryMusicStyleId from Releases where UPC=707337694352 and EnterpriseId=647322), (select SecondaryMusicStyleId from Releases where UPC=707337694352 and EnterpriseId=647322), null, 0, null, (select id from internal_TrackTypes where description='Original'), null, null, null, null, (NEXT VALUE FOR [AssetIdSequence]), null, 645898, 647322, 1); 
insert into Releases_Tracks values ( (select ReleaseId from Releases where UPC=707337694352 and EnterpriseId=647322), (select max(TrackId) from Tracks where ISRC='QZW9K2370986' and EnterpriseId=647322), 1, (NEXT VALUE FOR [AssetIdSequence]), null);
update Releases_Tracks set RevelatorExternalUsageTrackId=AssetId where TrackId=(select max(TrackId) from Tracks where ISRC='QZW9K2370986' and EnterpriseId=647322);
Insert into TrackRecordingVersions values ((select max(TrackId) from Tracks where ISRC='QZW9K2370986' and EnterpriseId=647322),  'QZW9K2370986', 1, getdate());
Insert into TrackRecordingVersionsAudioFiles values ((select max(TrackRecordingVersionId) from TrackRecordingVersions where TrackId in (select max(TrackId) from Tracks where ISRC='QZW9K2370986' and EnterpriseId=647322)), (select AudioId from AudioFiles where Filename='QZW9K2370986.flac' and ExternalUrl='https://www.dropbox.com/scl/fi/41qjt8kah92qrixn6v9do/Feiticeiro-Imortal-707337694352.flac?rlkey=s2fue54slh0mw096s19dmy8nx&amp;st=c6k41jsp&amp;dl=1' and IsDownloadedFromExternalUrl=0), 2);
Insert into Track_TrackProperties values ((select max(TrackId) from Tracks where ISRC='QZW9K2370986' and EnterpriseId=647322),1);</v>
      </c>
      <c r="U118" s="28" t="str">
        <f>VLOOKUP(F118,'6) Track_Artist(s)'!A:A,1,0)</f>
        <v>QZW9K2370986</v>
      </c>
    </row>
    <row r="119">
      <c r="A119" s="156">
        <v>7.07337694413E11</v>
      </c>
      <c r="B119" s="116"/>
      <c r="C119" s="143" t="str">
        <f t="array" ref="C119">ifs(and(isblank($A119),isblank($B119)),"", not(iserror(vlookup($A119&amp;$B119,'3) Release_Label'!$D:$D&amp;'3) Release_Label'!$E:$E,1,0))),vlookup($A119&amp;$B119,{'3) Release_Label'!$D:$D&amp;'3) Release_Label'!$E:$E,'3) Release_Label'!$F:$F},2,0), or(and(not(isblank($B119)),$B119=$B118,$A119&lt;&gt;$A118),and(not(isblank($A119)),$A119=$A118,$B119&lt;&gt;$B118)),"ID LISTS UNALIGNED",and($A119&lt;&gt;"",countif('3) Release_Label'!$D:$D,$A119)=0),"NO UPC MATCH in Release_Label",and($B119&lt;&gt;"",countif('3) Release_Label'!$E:$E,$B119)=0),"NO CATALOG ID MATCH in Release_Label",iserror(vlookup($A119&amp;$B119,'3) Release_Label'!$D:$D&amp;'3) Release_Label'!$E:$E,1,0)),"NO UPC-CATALOG ID pair MATCH in Release_Label" )</f>
        <v>Hare Baba</v>
      </c>
      <c r="D119" s="143" t="str">
        <f t="array" ref="D119">ifs(and(isblank($A119),isblank($B119)),"", not(iserror(vlookup($A119&amp;$B119,'3) Release_Label'!$D:$D&amp;'3) Release_Label'!$E:$E,1,0))),vlookup($A119&amp;$B119,{'3) Release_Label'!$D:$D&amp;'3) Release_Label'!$E:$E,'3) Release_Label'!$H:$H},2,0), or(and(not(isblank($B119)),$B119=$B118,$A119&lt;&gt;$A118),and(not(isblank($A119)),$A119=$A118,$B119&lt;&gt;$B118)),"ID LISTS UNALIGNED",and($A119&lt;&gt;"",countif('3) Release_Label'!$D:$D,$A119)=0),"NO UPC MATCH in Release_Label",and($B119&lt;&gt;"",countif('3) Release_Label'!$E:$E,$B119)=0),"NO CATALOG ID MATCH in Release_Label",iserror(vlookup($A119&amp;$B119,'3) Release_Label'!$D:$D&amp;'3) Release_Label'!$E:$E,1,0)),"NO UPC-CATALOG ID pair MATCH in Release_Label" )</f>
        <v/>
      </c>
      <c r="E119" s="157">
        <f t="shared" si="1"/>
        <v>1</v>
      </c>
      <c r="F119" s="8" t="s">
        <v>932</v>
      </c>
      <c r="G119" s="116"/>
      <c r="H119" s="158" t="s">
        <v>407</v>
      </c>
      <c r="J119" s="8" t="s">
        <v>180</v>
      </c>
      <c r="K119" s="159" t="s">
        <v>697</v>
      </c>
      <c r="L119" s="8" t="s">
        <v>698</v>
      </c>
      <c r="M119" s="90" t="s">
        <v>933</v>
      </c>
      <c r="N119" s="8" t="s">
        <v>700</v>
      </c>
      <c r="O119" s="20"/>
      <c r="P119" s="20"/>
      <c r="R119" s="44" t="str">
        <f t="shared" si="2"/>
        <v>insert into AudioFiles VALUES (NEWID(),'QZW9K2370992.flac', '.flac', getdate(), null, 0, null, 'https://www.dropbox.com/scl/fi/ntbyac4qdhlzjkcim9gq3/Hare-Baba-707337694413.flac?rlkey=akutekcne5x59ya44r3o2eqf8&amp;st=7gw8vv34&amp;dl=1', 0, null, null, null, null)</v>
      </c>
      <c r="S119" s="44" t="str">
        <f>"Insert into Tracks VALUES(N'"&amp;SUBSTITUTE(trim(H119),"'","''")&amp;"', 371631, "&amp;if(not(ISBLANK(A119)),"(select LabelId from Releases where UPC="&amp;A119&amp;" and EnterpriseId="&amp;EntId&amp;")","(select LabelId from Releases where Catalog='"&amp;SUBSTITUTE(trim(B119),"'","''")&amp;"' and EnterpriseId="&amp;EntId&amp;")")&amp;", "&amp;if(F119="", "null", "'"&amp;F119&amp;"'")&amp;", "&amp;if(I119="", "null","N'"&amp;SUBSTITUTE(trim(I119),"'","''")&amp;"'")&amp;", null, null, "&amp;if(G119="", "null","'"&amp;SUBSTITUTE(trim(G119),"'","''")&amp;"'")&amp;", null, null, null, "&amp;if(M119="","null",if(G119="","(select AudioId from AudioFiles where Filename='"&amp;F119&amp;".wav' and ExternalUrl='"&amp;SUBSTITUTE(trim(M119),"'","''")&amp;"' and IsDownloadedFromExternalUrl=0)","(select AudioId from AudioFiles where Filename='"&amp;G119&amp;".wav' and ExternalUrl='"&amp;SUBSTITUTE(trim(M119),"'","''")&amp;"' and IsDownloadedFromExternalUrl=0)"))&amp;", null, null, null, (select min(LanguageId) from Languages where LanguageName='"&amp;J119&amp;"' and IsValidMetadataLanguage=1), null, "&amp;if(K119="YES", 1,0)&amp;", getdate(), (select CreatedBy from Enterprises where EnterpriseId="&amp;EntId&amp;"), null, '34F4C88E-B410-461E-AD75-6C01536FDCD3', null, 0, null, null, null, null, "&amp;if(M119="","null",if(G119="","(select AudioId from AudioFiles where Filename='"&amp;F119&amp;".flac' and ExternalUrl='"&amp;SUBSTITUTE(trim(M119),"'","''")&amp;"' and IsDownloadedFromExternalUrl=0)","(select AudioId from AudioFiles where Filename='"&amp;G119&amp;".flac' and ExternalUrl='"&amp;SUBSTITUTE(trim(M119),"'","''")&amp;"' and IsDownloadedFromExternalUrl=0)"))&amp;", null, null, null, null, null, "&amp;if(not(ISBLANK(A119)),"(select PrimaryMusicStyleId from Releases where UPC="&amp;A119&amp;" and EnterpriseId="&amp;EntId&amp;")","(select PrimaryMusicStyleId from Releases where Catalog='"&amp;SUBSTITUTE(trim(B119),"'","''")&amp;"' and EnterpriseId="&amp;EntId&amp;")")&amp;", "&amp;if(not(ISBLANK(A119)),"(select SecondaryMusicStyleId from Releases where UPC="&amp;A119&amp;" and EnterpriseId="&amp;EntId&amp;")","(select SecondaryMusicStyleId from Releases where Catalog='"&amp;SUBSTITUTE(trim(B119),"'","''")&amp;"' and EnterpriseId="&amp;EntId&amp;")")&amp;", "&amp;IF(O119="","null",O119)&amp;", 0, null, (select id from internal_TrackTypes where description='"&amp;L119&amp;"'), null, null, null, null, (NEXT VALUE FOR [AssetIdSequence]), null, "&amp;TenantId&amp;", "&amp;EntId&amp;", "&amp;if(F119&lt;&gt;"",countif(F$5:F119,F119),countif(G$5:G119,G119))&amp;"); 
insert into Releases_Tracks values ( (select ReleaseId from Releases where "&amp;if(not(ISBLANK(A119)),"UPC="&amp;A119,"Catalog='"&amp;SUBSTITUTE(trim(B119),"'","''")&amp;"'")&amp;" and EnterpriseId="&amp;EntId&amp;"), (select max(TrackId) from Tracks where "&amp;if(trim(G119)="","ISRC='"&amp;F119&amp;"'","TrackVendorId='"&amp;SUBSTITUTE(trim(G119),"'","''")&amp;"'") &amp;" and EnterpriseId="&amp;EntId&amp;"), "&amp;E119&amp;", (NEXT VALUE FOR [AssetIdSequence]), null);
update Releases_Tracks set RevelatorExternalUsageTrackId=AssetId where TrackId=(select max(TrackId) from Tracks where "&amp;IF(F119="","TrackVendorId='"&amp;G119&amp;"'","ISRC='"&amp;F119&amp;"'")&amp;" and EnterpriseId="&amp;EntId&amp;");
Insert into TrackRecordingVersions values ((select max(TrackId) from Tracks where "&amp;IF(F119="","TrackVendorId='"&amp;G119&amp;"'","ISRC='"&amp;F119&amp;"'")&amp;" and EnterpriseId="&amp;EntId&amp;"),  "&amp;IF(F119="","null","'"&amp;F119&amp;"'")&amp;", 1, getdate());
Insert into TrackRecordingVersionsAudioFiles values ((select max(TrackRecordingVersionId) from TrackRecordingVersions where TrackId in (select max(TrackId) from Tracks where "&amp;IF(F119="","TrackVendorId='"&amp;G119&amp;"'","ISRC='"&amp;F119&amp;"'")&amp;" and EnterpriseId="&amp;EntId&amp;")), "&amp;if(M119="","null",if(G119="","(select AudioId from AudioFiles where Filename='"&amp;F119&amp;"."&amp;N119&amp;"' and ExternalUrl='"&amp;SUBSTITUTE(trim(M119),"'","''")&amp;"' and IsDownloadedFromExternalUrl=0)","(select AudioId from AudioFiles where Filename='"&amp;G119&amp;"."&amp;N119&amp;"' and ExternalUrl='"&amp;SUBSTITUTE(trim(M119),"'","''")&amp;"' and IsDownloadedFromExternalUrl=0)"))&amp;", "&amp;IFS(N119="","null",N119="wav","1",N119="flac","2")&amp;");
Insert into Track_TrackProperties values ((select max(TrackId) from Tracks where "&amp;IF(F119="","TrackVendorId='"&amp;G119&amp;"'","ISRC='"&amp;F119&amp;"'")&amp;" and EnterpriseId="&amp;EntId&amp;"),1);"</f>
        <v>Insert into Tracks VALUES(N'Hare Baba', 371631, (select LabelId from Releases where UPC=707337694413 and EnterpriseId=647322), 'QZW9K2370992', null, null, null, null, null, null, null, (select AudioId from AudioFiles where Filename='QZW9K2370992.wav' and ExternalUrl='https://www.dropbox.com/scl/fi/ntbyac4qdhlzjkcim9gq3/Hare-Baba-707337694413.flac?rlkey=akutekcne5x59ya44r3o2eqf8&amp;st=7gw8vv34&amp;dl=1'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Filename='QZW9K2370992.flac' and ExternalUrl='https://www.dropbox.com/scl/fi/ntbyac4qdhlzjkcim9gq3/Hare-Baba-707337694413.flac?rlkey=akutekcne5x59ya44r3o2eqf8&amp;st=7gw8vv34&amp;dl=1' and IsDownloadedFromExternalUrl=0), null, null, null, null, null, (select PrimaryMusicStyleId from Releases where UPC=707337694413 and EnterpriseId=647322), (select SecondaryMusicStyleId from Releases where UPC=707337694413 and EnterpriseId=647322), null, 0, null, (select id from internal_TrackTypes where description='Original'), null, null, null, null, (NEXT VALUE FOR [AssetIdSequence]), null, 645898, 647322, 1); 
insert into Releases_Tracks values ( (select ReleaseId from Releases where UPC=707337694413 and EnterpriseId=647322), (select max(TrackId) from Tracks where ISRC='QZW9K2370992' and EnterpriseId=647322), 1, (NEXT VALUE FOR [AssetIdSequence]), null);
update Releases_Tracks set RevelatorExternalUsageTrackId=AssetId where TrackId=(select max(TrackId) from Tracks where ISRC='QZW9K2370992' and EnterpriseId=647322);
Insert into TrackRecordingVersions values ((select max(TrackId) from Tracks where ISRC='QZW9K2370992' and EnterpriseId=647322),  'QZW9K2370992', 1, getdate());
Insert into TrackRecordingVersionsAudioFiles values ((select max(TrackRecordingVersionId) from TrackRecordingVersions where TrackId in (select max(TrackId) from Tracks where ISRC='QZW9K2370992' and EnterpriseId=647322)), (select AudioId from AudioFiles where Filename='QZW9K2370992.flac' and ExternalUrl='https://www.dropbox.com/scl/fi/ntbyac4qdhlzjkcim9gq3/Hare-Baba-707337694413.flac?rlkey=akutekcne5x59ya44r3o2eqf8&amp;st=7gw8vv34&amp;dl=1' and IsDownloadedFromExternalUrl=0), 2);
Insert into Track_TrackProperties values ((select max(TrackId) from Tracks where ISRC='QZW9K2370992' and EnterpriseId=647322),1);</v>
      </c>
      <c r="U119" s="28" t="str">
        <f>VLOOKUP(F119,'6) Track_Artist(s)'!A:A,1,0)</f>
        <v>QZW9K2370992</v>
      </c>
    </row>
    <row r="120">
      <c r="A120" s="156">
        <v>7.07337995527E11</v>
      </c>
      <c r="B120" s="116"/>
      <c r="C120" s="143" t="str">
        <f t="array" ref="C120">ifs(and(isblank($A120),isblank($B120)),"", not(iserror(vlookup($A120&amp;$B120,'3) Release_Label'!$D:$D&amp;'3) Release_Label'!$E:$E,1,0))),vlookup($A120&amp;$B120,{'3) Release_Label'!$D:$D&amp;'3) Release_Label'!$E:$E,'3) Release_Label'!$F:$F},2,0), or(and(not(isblank($B120)),$B120=#REF!,$A120&lt;&gt;#REF!),and(not(isblank($A120)),$A120=#REF!,$B120&lt;&gt;#REF!)),"ID LISTS UNALIGNED",and($A120&lt;&gt;"",countif('3) Release_Label'!$D:$D,$A120)=0),"NO UPC MATCH in Release_Label",and($B120&lt;&gt;"",countif('3) Release_Label'!$E:$E,$B120)=0),"NO CATALOG ID MATCH in Release_Label",iserror(vlookup($A120&amp;$B120,'3) Release_Label'!$D:$D&amp;'3) Release_Label'!$E:$E,1,0)),"NO UPC-CATALOG ID pair MATCH in Release_Label" )</f>
        <v>Deus do Sol e Rei de Esparta</v>
      </c>
      <c r="D120" s="143" t="str">
        <f t="array" ref="D120">ifs(and(isblank($A120),isblank($B120)),"", not(iserror(vlookup($A120&amp;$B120,'3) Release_Label'!$D:$D&amp;'3) Release_Label'!$E:$E,1,0))),vlookup($A120&amp;$B120,{'3) Release_Label'!$D:$D&amp;'3) Release_Label'!$E:$E,'3) Release_Label'!$H:$H},2,0), or(and(not(isblank($B120)),$B120=#REF!,$A120&lt;&gt;#REF!),and(not(isblank($A120)),$A120=#REF!,$B120&lt;&gt;#REF!)),"ID LISTS UNALIGNED",and($A120&lt;&gt;"",countif('3) Release_Label'!$D:$D,$A120)=0),"NO UPC MATCH in Release_Label",and($B120&lt;&gt;"",countif('3) Release_Label'!$E:$E,$B120)=0),"NO CATALOG ID MATCH in Release_Label",iserror(vlookup($A120&amp;$B120,'3) Release_Label'!$D:$D&amp;'3) Release_Label'!$E:$E,1,0)),"NO UPC-CATALOG ID pair MATCH in Release_Label" )</f>
        <v/>
      </c>
      <c r="E120" s="157">
        <f t="shared" si="1"/>
        <v>1</v>
      </c>
      <c r="F120" s="8" t="s">
        <v>934</v>
      </c>
      <c r="G120" s="116"/>
      <c r="H120" s="158" t="s">
        <v>409</v>
      </c>
      <c r="J120" s="8" t="s">
        <v>180</v>
      </c>
      <c r="K120" s="159" t="s">
        <v>697</v>
      </c>
      <c r="L120" s="8" t="s">
        <v>698</v>
      </c>
      <c r="M120" s="90" t="s">
        <v>935</v>
      </c>
      <c r="N120" s="8" t="s">
        <v>700</v>
      </c>
      <c r="O120" s="20"/>
      <c r="P120" s="20"/>
      <c r="R120" s="44" t="str">
        <f t="shared" si="2"/>
        <v>insert into AudioFiles VALUES (NEWID(),'BKTOK2300156.flac', '.flac', getdate(), null, 0, null, 'https://www.dropbox.com/scl/fi/pxi875mrkzm589791b1sr/Isso-Esparta-707337995527.flac?rlkey=m10dsjov5seme6u8qqnhikneb&amp;st=93glt6gr&amp;dl=1', 0, null, null, null, null)</v>
      </c>
      <c r="S120" s="44" t="str">
        <f>"Insert into Tracks VALUES(N'"&amp;SUBSTITUTE(trim(H120),"'","''")&amp;"', 371631, "&amp;if(not(ISBLANK(A120)),"(select LabelId from Releases where UPC="&amp;A120&amp;" and EnterpriseId="&amp;EntId&amp;")","(select LabelId from Releases where Catalog='"&amp;SUBSTITUTE(trim(B120),"'","''")&amp;"' and EnterpriseId="&amp;EntId&amp;")")&amp;", "&amp;if(F120="", "null", "'"&amp;F120&amp;"'")&amp;", "&amp;if(I120="", "null","N'"&amp;SUBSTITUTE(trim(I120),"'","''")&amp;"'")&amp;", null, null, "&amp;if(G120="", "null","'"&amp;SUBSTITUTE(trim(G120),"'","''")&amp;"'")&amp;", null, null, null, "&amp;if(M120="","null",if(G120="","(select AudioId from AudioFiles where Filename='"&amp;F120&amp;".wav' and ExternalUrl='"&amp;SUBSTITUTE(trim(M120),"'","''")&amp;"' and IsDownloadedFromExternalUrl=0)","(select AudioId from AudioFiles where Filename='"&amp;G120&amp;".wav' and ExternalUrl='"&amp;SUBSTITUTE(trim(M120),"'","''")&amp;"' and IsDownloadedFromExternalUrl=0)"))&amp;", null, null, null, (select min(LanguageId) from Languages where LanguageName='"&amp;J120&amp;"' and IsValidMetadataLanguage=1), null, "&amp;if(K120="YES", 1,0)&amp;", getdate(), (select CreatedBy from Enterprises where EnterpriseId="&amp;EntId&amp;"), null, '34F4C88E-B410-461E-AD75-6C01536FDCD3', null, 0, null, null, null, null, "&amp;if(M120="","null",if(G120="","(select AudioId from AudioFiles where Filename='"&amp;F120&amp;".flac' and ExternalUrl='"&amp;SUBSTITUTE(trim(M120),"'","''")&amp;"' and IsDownloadedFromExternalUrl=0)","(select AudioId from AudioFiles where Filename='"&amp;G120&amp;".flac' and ExternalUrl='"&amp;SUBSTITUTE(trim(M120),"'","''")&amp;"' and IsDownloadedFromExternalUrl=0)"))&amp;", null, null, null, null, null, "&amp;if(not(ISBLANK(A120)),"(select PrimaryMusicStyleId from Releases where UPC="&amp;A120&amp;" and EnterpriseId="&amp;EntId&amp;")","(select PrimaryMusicStyleId from Releases where Catalog='"&amp;SUBSTITUTE(trim(B120),"'","''")&amp;"' and EnterpriseId="&amp;EntId&amp;")")&amp;", "&amp;if(not(ISBLANK(A120)),"(select SecondaryMusicStyleId from Releases where UPC="&amp;A120&amp;" and EnterpriseId="&amp;EntId&amp;")","(select SecondaryMusicStyleId from Releases where Catalog='"&amp;SUBSTITUTE(trim(B120),"'","''")&amp;"' and EnterpriseId="&amp;EntId&amp;")")&amp;", "&amp;IF(O120="","null",O120)&amp;", 0, null, (select id from internal_TrackTypes where description='"&amp;L120&amp;"'), null, null, null, null, (NEXT VALUE FOR [AssetIdSequence]), null, "&amp;TenantId&amp;", "&amp;EntId&amp;", "&amp;if(F120&lt;&gt;"",countif(F$5:F120,F120),countif(G$5:G120,G120))&amp;"); 
insert into Releases_Tracks values ( (select ReleaseId from Releases where "&amp;if(not(ISBLANK(A120)),"UPC="&amp;A120,"Catalog='"&amp;SUBSTITUTE(trim(B120),"'","''")&amp;"'")&amp;" and EnterpriseId="&amp;EntId&amp;"), (select max(TrackId) from Tracks where "&amp;if(trim(G120)="","ISRC='"&amp;F120&amp;"'","TrackVendorId='"&amp;SUBSTITUTE(trim(G120),"'","''")&amp;"'") &amp;" and EnterpriseId="&amp;EntId&amp;"), "&amp;E120&amp;", (NEXT VALUE FOR [AssetIdSequence]), null);
update Releases_Tracks set RevelatorExternalUsageTrackId=AssetId where TrackId=(select max(TrackId) from Tracks where "&amp;IF(F120="","TrackVendorId='"&amp;G120&amp;"'","ISRC='"&amp;F120&amp;"'")&amp;" and EnterpriseId="&amp;EntId&amp;");
Insert into TrackRecordingVersions values ((select max(TrackId) from Tracks where "&amp;IF(F120="","TrackVendorId='"&amp;G120&amp;"'","ISRC='"&amp;F120&amp;"'")&amp;" and EnterpriseId="&amp;EntId&amp;"),  "&amp;IF(F120="","null","'"&amp;F120&amp;"'")&amp;", 1, getdate());
Insert into TrackRecordingVersionsAudioFiles values ((select max(TrackRecordingVersionId) from TrackRecordingVersions where TrackId in (select max(TrackId) from Tracks where "&amp;IF(F120="","TrackVendorId='"&amp;G120&amp;"'","ISRC='"&amp;F120&amp;"'")&amp;" and EnterpriseId="&amp;EntId&amp;")), "&amp;if(M120="","null",if(G120="","(select AudioId from AudioFiles where Filename='"&amp;F120&amp;"."&amp;N120&amp;"' and ExternalUrl='"&amp;SUBSTITUTE(trim(M120),"'","''")&amp;"' and IsDownloadedFromExternalUrl=0)","(select AudioId from AudioFiles where Filename='"&amp;G120&amp;"."&amp;N120&amp;"' and ExternalUrl='"&amp;SUBSTITUTE(trim(M120),"'","''")&amp;"' and IsDownloadedFromExternalUrl=0)"))&amp;", "&amp;IFS(N120="","null",N120="wav","1",N120="flac","2")&amp;");
Insert into Track_TrackProperties values ((select max(TrackId) from Tracks where "&amp;IF(F120="","TrackVendorId='"&amp;G120&amp;"'","ISRC='"&amp;F120&amp;"'")&amp;" and EnterpriseId="&amp;EntId&amp;"),1);"</f>
        <v>Insert into Tracks VALUES(N'Deus do Sol e Rei de Esparta', 371631, (select LabelId from Releases where UPC=707337995527 and EnterpriseId=647322), 'BKTOK2300156', null, null, null, null, null, null, null, (select AudioId from AudioFiles where Filename='BKTOK2300156.wav' and ExternalUrl='https://www.dropbox.com/scl/fi/pxi875mrkzm589791b1sr/Isso-Esparta-707337995527.flac?rlkey=m10dsjov5seme6u8qqnhikneb&amp;st=93glt6gr&amp;dl=1'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Filename='BKTOK2300156.flac' and ExternalUrl='https://www.dropbox.com/scl/fi/pxi875mrkzm589791b1sr/Isso-Esparta-707337995527.flac?rlkey=m10dsjov5seme6u8qqnhikneb&amp;st=93glt6gr&amp;dl=1' and IsDownloadedFromExternalUrl=0), null, null, null, null, null, (select PrimaryMusicStyleId from Releases where UPC=707337995527 and EnterpriseId=647322), (select SecondaryMusicStyleId from Releases where UPC=707337995527 and EnterpriseId=647322), null, 0, null, (select id from internal_TrackTypes where description='Original'), null, null, null, null, (NEXT VALUE FOR [AssetIdSequence]), null, 645898, 647322, 1); 
insert into Releases_Tracks values ( (select ReleaseId from Releases where UPC=707337995527 and EnterpriseId=647322), (select max(TrackId) from Tracks where ISRC='BKTOK2300156' and EnterpriseId=647322), 1, (NEXT VALUE FOR [AssetIdSequence]), null);
update Releases_Tracks set RevelatorExternalUsageTrackId=AssetId where TrackId=(select max(TrackId) from Tracks where ISRC='BKTOK2300156' and EnterpriseId=647322);
Insert into TrackRecordingVersions values ((select max(TrackId) from Tracks where ISRC='BKTOK2300156' and EnterpriseId=647322),  'BKTOK2300156', 1, getdate());
Insert into TrackRecordingVersionsAudioFiles values ((select max(TrackRecordingVersionId) from TrackRecordingVersions where TrackId in (select max(TrackId) from Tracks where ISRC='BKTOK2300156' and EnterpriseId=647322)), (select AudioId from AudioFiles where Filename='BKTOK2300156.flac' and ExternalUrl='https://www.dropbox.com/scl/fi/pxi875mrkzm589791b1sr/Isso-Esparta-707337995527.flac?rlkey=m10dsjov5seme6u8qqnhikneb&amp;st=93glt6gr&amp;dl=1' and IsDownloadedFromExternalUrl=0), 2);
Insert into Track_TrackProperties values ((select max(TrackId) from Tracks where ISRC='BKTOK2300156' and EnterpriseId=647322),1);</v>
      </c>
      <c r="U120" s="28" t="str">
        <f>VLOOKUP(F120,'6) Track_Artist(s)'!A:A,1,0)</f>
        <v>BKTOK2300156</v>
      </c>
    </row>
    <row r="121">
      <c r="A121" s="156">
        <v>7.07337995206E11</v>
      </c>
      <c r="B121" s="116"/>
      <c r="C121" s="143" t="str">
        <f t="array" ref="C121">ifs(and(isblank($A121),isblank($B121)),"", not(iserror(vlookup($A121&amp;$B121,'3) Release_Label'!$D:$D&amp;'3) Release_Label'!$E:$E,1,0))),vlookup($A121&amp;$B121,{'3) Release_Label'!$D:$D&amp;'3) Release_Label'!$E:$E,'3) Release_Label'!$F:$F},2,0), or(and(not(isblank($B121)),$B121=$B120,$A121&lt;&gt;$A120),and(not(isblank($A121)),$A121=$A120,$B121&lt;&gt;$B120)),"ID LISTS UNALIGNED",and($A121&lt;&gt;"",countif('3) Release_Label'!$D:$D,$A121)=0),"NO UPC MATCH in Release_Label",and($B121&lt;&gt;"",countif('3) Release_Label'!$E:$E,$B121)=0),"NO CATALOG ID MATCH in Release_Label",iserror(vlookup($A121&amp;$B121,'3) Release_Label'!$D:$D&amp;'3) Release_Label'!$E:$E,1,0)),"NO UPC-CATALOG ID pair MATCH in Release_Label" )</f>
        <v>Isso É Esparta</v>
      </c>
      <c r="D121" s="143" t="str">
        <f t="array" ref="D121">ifs(and(isblank($A121),isblank($B121)),"", not(iserror(vlookup($A121&amp;$B121,'3) Release_Label'!$D:$D&amp;'3) Release_Label'!$E:$E,1,0))),vlookup($A121&amp;$B121,{'3) Release_Label'!$D:$D&amp;'3) Release_Label'!$E:$E,'3) Release_Label'!$H:$H},2,0), or(and(not(isblank($B121)),$B121=$B120,$A121&lt;&gt;$A120),and(not(isblank($A121)),$A121=$A120,$B121&lt;&gt;$B120)),"ID LISTS UNALIGNED",and($A121&lt;&gt;"",countif('3) Release_Label'!$D:$D,$A121)=0),"NO UPC MATCH in Release_Label",and($B121&lt;&gt;"",countif('3) Release_Label'!$E:$E,$B121)=0),"NO CATALOG ID MATCH in Release_Label",iserror(vlookup($A121&amp;$B121,'3) Release_Label'!$D:$D&amp;'3) Release_Label'!$E:$E,1,0)),"NO UPC-CATALOG ID pair MATCH in Release_Label" )</f>
        <v/>
      </c>
      <c r="E121" s="157">
        <f t="shared" si="1"/>
        <v>1</v>
      </c>
      <c r="F121" s="8" t="s">
        <v>936</v>
      </c>
      <c r="G121" s="116"/>
      <c r="H121" s="158" t="s">
        <v>411</v>
      </c>
      <c r="J121" s="8" t="s">
        <v>180</v>
      </c>
      <c r="K121" s="159" t="s">
        <v>697</v>
      </c>
      <c r="L121" s="8" t="s">
        <v>698</v>
      </c>
      <c r="M121" s="90" t="s">
        <v>937</v>
      </c>
      <c r="N121" s="8" t="s">
        <v>700</v>
      </c>
      <c r="O121" s="20"/>
      <c r="P121" s="20"/>
      <c r="R121" s="44" t="str">
        <f t="shared" si="2"/>
        <v>insert into AudioFiles VALUES (NEWID(),'BKTOK2300159.flac', '.flac', getdate(), null, 0, null, 'https://www.dropbox.com/scl/fi/gh85zequ12wdvmuxsc7nk/Isso-Esparta.flac?rlkey=5crcnh13av81cgcpr6o9416fg&amp;st=onkvt29i&amp;dl=1', 0, null, null, null, null)</v>
      </c>
      <c r="S121" s="44" t="str">
        <f>"Insert into Tracks VALUES(N'"&amp;SUBSTITUTE(trim(H121),"'","''")&amp;"', 371631, "&amp;if(not(ISBLANK(A121)),"(select LabelId from Releases where UPC="&amp;A121&amp;" and EnterpriseId="&amp;EntId&amp;")","(select LabelId from Releases where Catalog='"&amp;SUBSTITUTE(trim(B121),"'","''")&amp;"' and EnterpriseId="&amp;EntId&amp;")")&amp;", "&amp;if(F121="", "null", "'"&amp;F121&amp;"'")&amp;", "&amp;if(I121="", "null","N'"&amp;SUBSTITUTE(trim(I121),"'","''")&amp;"'")&amp;", null, null, "&amp;if(G121="", "null","'"&amp;SUBSTITUTE(trim(G121),"'","''")&amp;"'")&amp;", null, null, null, "&amp;if(M121="","null",if(G121="","(select AudioId from AudioFiles where Filename='"&amp;F121&amp;".wav' and ExternalUrl='"&amp;SUBSTITUTE(trim(M121),"'","''")&amp;"' and IsDownloadedFromExternalUrl=0)","(select AudioId from AudioFiles where Filename='"&amp;G121&amp;".wav' and ExternalUrl='"&amp;SUBSTITUTE(trim(M121),"'","''")&amp;"' and IsDownloadedFromExternalUrl=0)"))&amp;", null, null, null, (select min(LanguageId) from Languages where LanguageName='"&amp;J121&amp;"' and IsValidMetadataLanguage=1), null, "&amp;if(K121="YES", 1,0)&amp;", getdate(), (select CreatedBy from Enterprises where EnterpriseId="&amp;EntId&amp;"), null, '34F4C88E-B410-461E-AD75-6C01536FDCD3', null, 0, null, null, null, null, "&amp;if(M121="","null",if(G121="","(select AudioId from AudioFiles where Filename='"&amp;F121&amp;".flac' and ExternalUrl='"&amp;SUBSTITUTE(trim(M121),"'","''")&amp;"' and IsDownloadedFromExternalUrl=0)","(select AudioId from AudioFiles where Filename='"&amp;G121&amp;".flac' and ExternalUrl='"&amp;SUBSTITUTE(trim(M121),"'","''")&amp;"' and IsDownloadedFromExternalUrl=0)"))&amp;", null, null, null, null, null, "&amp;if(not(ISBLANK(A121)),"(select PrimaryMusicStyleId from Releases where UPC="&amp;A121&amp;" and EnterpriseId="&amp;EntId&amp;")","(select PrimaryMusicStyleId from Releases where Catalog='"&amp;SUBSTITUTE(trim(B121),"'","''")&amp;"' and EnterpriseId="&amp;EntId&amp;")")&amp;", "&amp;if(not(ISBLANK(A121)),"(select SecondaryMusicStyleId from Releases where UPC="&amp;A121&amp;" and EnterpriseId="&amp;EntId&amp;")","(select SecondaryMusicStyleId from Releases where Catalog='"&amp;SUBSTITUTE(trim(B121),"'","''")&amp;"' and EnterpriseId="&amp;EntId&amp;")")&amp;", "&amp;IF(O121="","null",O121)&amp;", 0, null, (select id from internal_TrackTypes where description='"&amp;L121&amp;"'), null, null, null, null, (NEXT VALUE FOR [AssetIdSequence]), null, "&amp;TenantId&amp;", "&amp;EntId&amp;", "&amp;if(F121&lt;&gt;"",countif(F$5:F121,F121),countif(G$5:G121,G121))&amp;"); 
insert into Releases_Tracks values ( (select ReleaseId from Releases where "&amp;if(not(ISBLANK(A121)),"UPC="&amp;A121,"Catalog='"&amp;SUBSTITUTE(trim(B121),"'","''")&amp;"'")&amp;" and EnterpriseId="&amp;EntId&amp;"), (select max(TrackId) from Tracks where "&amp;if(trim(G121)="","ISRC='"&amp;F121&amp;"'","TrackVendorId='"&amp;SUBSTITUTE(trim(G121),"'","''")&amp;"'") &amp;" and EnterpriseId="&amp;EntId&amp;"), "&amp;E121&amp;", (NEXT VALUE FOR [AssetIdSequence]), null);
update Releases_Tracks set RevelatorExternalUsageTrackId=AssetId where TrackId=(select max(TrackId) from Tracks where "&amp;IF(F121="","TrackVendorId='"&amp;G121&amp;"'","ISRC='"&amp;F121&amp;"'")&amp;" and EnterpriseId="&amp;EntId&amp;");
Insert into TrackRecordingVersions values ((select max(TrackId) from Tracks where "&amp;IF(F121="","TrackVendorId='"&amp;G121&amp;"'","ISRC='"&amp;F121&amp;"'")&amp;" and EnterpriseId="&amp;EntId&amp;"),  "&amp;IF(F121="","null","'"&amp;F121&amp;"'")&amp;", 1, getdate());
Insert into TrackRecordingVersionsAudioFiles values ((select max(TrackRecordingVersionId) from TrackRecordingVersions where TrackId in (select max(TrackId) from Tracks where "&amp;IF(F121="","TrackVendorId='"&amp;G121&amp;"'","ISRC='"&amp;F121&amp;"'")&amp;" and EnterpriseId="&amp;EntId&amp;")), "&amp;if(M121="","null",if(G121="","(select AudioId from AudioFiles where Filename='"&amp;F121&amp;"."&amp;N121&amp;"' and ExternalUrl='"&amp;SUBSTITUTE(trim(M121),"'","''")&amp;"' and IsDownloadedFromExternalUrl=0)","(select AudioId from AudioFiles where Filename='"&amp;G121&amp;"."&amp;N121&amp;"' and ExternalUrl='"&amp;SUBSTITUTE(trim(M121),"'","''")&amp;"' and IsDownloadedFromExternalUrl=0)"))&amp;", "&amp;IFS(N121="","null",N121="wav","1",N121="flac","2")&amp;");
Insert into Track_TrackProperties values ((select max(TrackId) from Tracks where "&amp;IF(F121="","TrackVendorId='"&amp;G121&amp;"'","ISRC='"&amp;F121&amp;"'")&amp;" and EnterpriseId="&amp;EntId&amp;"),1);"</f>
        <v>Insert into Tracks VALUES(N'Isso É Esparta', 371631, (select LabelId from Releases where UPC=707337995206 and EnterpriseId=647322), 'BKTOK2300159', null, null, null, null, null, null, null, (select AudioId from AudioFiles where Filename='BKTOK2300159.wav' and ExternalUrl='https://www.dropbox.com/scl/fi/gh85zequ12wdvmuxsc7nk/Isso-Esparta.flac?rlkey=5crcnh13av81cgcpr6o9416fg&amp;st=onkvt29i&amp;dl=1'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Filename='BKTOK2300159.flac' and ExternalUrl='https://www.dropbox.com/scl/fi/gh85zequ12wdvmuxsc7nk/Isso-Esparta.flac?rlkey=5crcnh13av81cgcpr6o9416fg&amp;st=onkvt29i&amp;dl=1' and IsDownloadedFromExternalUrl=0), null, null, null, null, null, (select PrimaryMusicStyleId from Releases where UPC=707337995206 and EnterpriseId=647322), (select SecondaryMusicStyleId from Releases where UPC=707337995206 and EnterpriseId=647322), null, 0, null, (select id from internal_TrackTypes where description='Original'), null, null, null, null, (NEXT VALUE FOR [AssetIdSequence]), null, 645898, 647322, 1); 
insert into Releases_Tracks values ( (select ReleaseId from Releases where UPC=707337995206 and EnterpriseId=647322), (select max(TrackId) from Tracks where ISRC='BKTOK2300159' and EnterpriseId=647322), 1, (NEXT VALUE FOR [AssetIdSequence]), null);
update Releases_Tracks set RevelatorExternalUsageTrackId=AssetId where TrackId=(select max(TrackId) from Tracks where ISRC='BKTOK2300159' and EnterpriseId=647322);
Insert into TrackRecordingVersions values ((select max(TrackId) from Tracks where ISRC='BKTOK2300159' and EnterpriseId=647322),  'BKTOK2300159', 1, getdate());
Insert into TrackRecordingVersionsAudioFiles values ((select max(TrackRecordingVersionId) from TrackRecordingVersions where TrackId in (select max(TrackId) from Tracks where ISRC='BKTOK2300159' and EnterpriseId=647322)), (select AudioId from AudioFiles where Filename='BKTOK2300159.flac' and ExternalUrl='https://www.dropbox.com/scl/fi/gh85zequ12wdvmuxsc7nk/Isso-Esparta.flac?rlkey=5crcnh13av81cgcpr6o9416fg&amp;st=onkvt29i&amp;dl=1' and IsDownloadedFromExternalUrl=0), 2);
Insert into Track_TrackProperties values ((select max(TrackId) from Tracks where ISRC='BKTOK2300159' and EnterpriseId=647322),1);</v>
      </c>
      <c r="U121" s="28" t="str">
        <f>VLOOKUP(F121,'6) Track_Artist(s)'!A:A,1,0)</f>
        <v>BKTOK2300159</v>
      </c>
    </row>
    <row r="122">
      <c r="A122" s="156">
        <v>7.13317738589E11</v>
      </c>
      <c r="B122" s="116"/>
      <c r="C122" s="143" t="str">
        <f t="array" ref="C122">ifs(and(isblank($A122),isblank($B122)),"", not(iserror(vlookup($A122&amp;$B122,'3) Release_Label'!$D:$D&amp;'3) Release_Label'!$E:$E,1,0))),vlookup($A122&amp;$B122,{'3) Release_Label'!$D:$D&amp;'3) Release_Label'!$E:$E,'3) Release_Label'!$F:$F},2,0), or(and(not(isblank($B122)),$B122=#REF!,$A122&lt;&gt;#REF!),and(not(isblank($A122)),$A122=#REF!,$B122&lt;&gt;#REF!)),"ID LISTS UNALIGNED",and($A122&lt;&gt;"",countif('3) Release_Label'!$D:$D,$A122)=0),"NO UPC MATCH in Release_Label",and($B122&lt;&gt;"",countif('3) Release_Label'!$E:$E,$B122)=0),"NO CATALOG ID MATCH in Release_Label",iserror(vlookup($A122&amp;$B122,'3) Release_Label'!$D:$D&amp;'3) Release_Label'!$E:$E,1,0)),"NO UPC-CATALOG ID pair MATCH in Release_Label" )</f>
        <v>Dias Depois de Diamantes</v>
      </c>
      <c r="D122" s="143" t="str">
        <f t="array" ref="D122">ifs(and(isblank($A122),isblank($B122)),"", not(iserror(vlookup($A122&amp;$B122,'3) Release_Label'!$D:$D&amp;'3) Release_Label'!$E:$E,1,0))),vlookup($A122&amp;$B122,{'3) Release_Label'!$D:$D&amp;'3) Release_Label'!$E:$E,'3) Release_Label'!$H:$H},2,0), or(and(not(isblank($B122)),$B122=#REF!,$A122&lt;&gt;#REF!),and(not(isblank($A122)),$A122=#REF!,$B122&lt;&gt;#REF!)),"ID LISTS UNALIGNED",and($A122&lt;&gt;"",countif('3) Release_Label'!$D:$D,$A122)=0),"NO UPC MATCH in Release_Label",and($B122&lt;&gt;"",countif('3) Release_Label'!$E:$E,$B122)=0),"NO CATALOG ID MATCH in Release_Label",iserror(vlookup($A122&amp;$B122,'3) Release_Label'!$D:$D&amp;'3) Release_Label'!$E:$E,1,0)),"NO UPC-CATALOG ID pair MATCH in Release_Label" )</f>
        <v/>
      </c>
      <c r="E122" s="157">
        <f t="shared" si="1"/>
        <v>1</v>
      </c>
      <c r="F122" s="8" t="s">
        <v>938</v>
      </c>
      <c r="G122" s="116"/>
      <c r="H122" s="158" t="s">
        <v>939</v>
      </c>
      <c r="J122" s="8" t="s">
        <v>180</v>
      </c>
      <c r="K122" s="159" t="s">
        <v>697</v>
      </c>
      <c r="L122" s="8" t="s">
        <v>698</v>
      </c>
      <c r="M122" s="90" t="s">
        <v>940</v>
      </c>
      <c r="N122" s="8" t="s">
        <v>700</v>
      </c>
      <c r="O122" s="20"/>
      <c r="P122" s="20"/>
      <c r="R122" s="44" t="str">
        <f t="shared" si="2"/>
        <v>insert into AudioFiles VALUES (NEWID(),'BKTOK2300162.flac', '.flac', getdate(), null, 0, null, 'https://www.dropbox.com/scl/fi/a7ziluhgtczp5nam39f6e/Dias-Depois-de-Diamantes-713317738589-BKTOK2300162-aposta.flac?rlkey=leor6a3063l0zviwmxghzcr5y&amp;st=42ce4s6y&amp;dl=1', 0, null, null, null, null)</v>
      </c>
      <c r="S122" s="44" t="str">
        <f>"Insert into Tracks VALUES(N'"&amp;SUBSTITUTE(trim(H122),"'","''")&amp;"', 371631, "&amp;if(not(ISBLANK(A122)),"(select LabelId from Releases where UPC="&amp;A122&amp;" and EnterpriseId="&amp;EntId&amp;")","(select LabelId from Releases where Catalog='"&amp;SUBSTITUTE(trim(B122),"'","''")&amp;"' and EnterpriseId="&amp;EntId&amp;")")&amp;", "&amp;if(F122="", "null", "'"&amp;F122&amp;"'")&amp;", "&amp;if(I122="", "null","N'"&amp;SUBSTITUTE(trim(I122),"'","''")&amp;"'")&amp;", null, null, "&amp;if(G122="", "null","'"&amp;SUBSTITUTE(trim(G122),"'","''")&amp;"'")&amp;", null, null, null, "&amp;if(M122="","null",if(G122="","(select AudioId from AudioFiles where Filename='"&amp;F122&amp;".wav' and ExternalUrl='"&amp;SUBSTITUTE(trim(M122),"'","''")&amp;"' and IsDownloadedFromExternalUrl=0)","(select AudioId from AudioFiles where Filename='"&amp;G122&amp;".wav' and ExternalUrl='"&amp;SUBSTITUTE(trim(M122),"'","''")&amp;"' and IsDownloadedFromExternalUrl=0)"))&amp;", null, null, null, (select min(LanguageId) from Languages where LanguageName='"&amp;J122&amp;"' and IsValidMetadataLanguage=1), null, "&amp;if(K122="YES", 1,0)&amp;", getdate(), (select CreatedBy from Enterprises where EnterpriseId="&amp;EntId&amp;"), null, '34F4C88E-B410-461E-AD75-6C01536FDCD3', null, 0, null, null, null, null, "&amp;if(M122="","null",if(G122="","(select AudioId from AudioFiles where Filename='"&amp;F122&amp;".flac' and ExternalUrl='"&amp;SUBSTITUTE(trim(M122),"'","''")&amp;"' and IsDownloadedFromExternalUrl=0)","(select AudioId from AudioFiles where Filename='"&amp;G122&amp;".flac' and ExternalUrl='"&amp;SUBSTITUTE(trim(M122),"'","''")&amp;"' and IsDownloadedFromExternalUrl=0)"))&amp;", null, null, null, null, null, "&amp;if(not(ISBLANK(A122)),"(select PrimaryMusicStyleId from Releases where UPC="&amp;A122&amp;" and EnterpriseId="&amp;EntId&amp;")","(select PrimaryMusicStyleId from Releases where Catalog='"&amp;SUBSTITUTE(trim(B122),"'","''")&amp;"' and EnterpriseId="&amp;EntId&amp;")")&amp;", "&amp;if(not(ISBLANK(A122)),"(select SecondaryMusicStyleId from Releases where UPC="&amp;A122&amp;" and EnterpriseId="&amp;EntId&amp;")","(select SecondaryMusicStyleId from Releases where Catalog='"&amp;SUBSTITUTE(trim(B122),"'","''")&amp;"' and EnterpriseId="&amp;EntId&amp;")")&amp;", "&amp;IF(O122="","null",O122)&amp;", 0, null, (select id from internal_TrackTypes where description='"&amp;L122&amp;"'), null, null, null, null, (NEXT VALUE FOR [AssetIdSequence]), null, "&amp;TenantId&amp;", "&amp;EntId&amp;", "&amp;if(F122&lt;&gt;"",countif(F$5:F122,F122),countif(G$5:G122,G122))&amp;"); 
insert into Releases_Tracks values ( (select ReleaseId from Releases where "&amp;if(not(ISBLANK(A122)),"UPC="&amp;A122,"Catalog='"&amp;SUBSTITUTE(trim(B122),"'","''")&amp;"'")&amp;" and EnterpriseId="&amp;EntId&amp;"), (select max(TrackId) from Tracks where "&amp;if(trim(G122)="","ISRC='"&amp;F122&amp;"'","TrackVendorId='"&amp;SUBSTITUTE(trim(G122),"'","''")&amp;"'") &amp;" and EnterpriseId="&amp;EntId&amp;"), "&amp;E122&amp;", (NEXT VALUE FOR [AssetIdSequence]), null);
update Releases_Tracks set RevelatorExternalUsageTrackId=AssetId where TrackId=(select max(TrackId) from Tracks where "&amp;IF(F122="","TrackVendorId='"&amp;G122&amp;"'","ISRC='"&amp;F122&amp;"'")&amp;" and EnterpriseId="&amp;EntId&amp;");
Insert into TrackRecordingVersions values ((select max(TrackId) from Tracks where "&amp;IF(F122="","TrackVendorId='"&amp;G122&amp;"'","ISRC='"&amp;F122&amp;"'")&amp;" and EnterpriseId="&amp;EntId&amp;"),  "&amp;IF(F122="","null","'"&amp;F122&amp;"'")&amp;", 1, getdate());
Insert into TrackRecordingVersionsAudioFiles values ((select max(TrackRecordingVersionId) from TrackRecordingVersions where TrackId in (select max(TrackId) from Tracks where "&amp;IF(F122="","TrackVendorId='"&amp;G122&amp;"'","ISRC='"&amp;F122&amp;"'")&amp;" and EnterpriseId="&amp;EntId&amp;")), "&amp;if(M122="","null",if(G122="","(select AudioId from AudioFiles where Filename='"&amp;F122&amp;"."&amp;N122&amp;"' and ExternalUrl='"&amp;SUBSTITUTE(trim(M122),"'","''")&amp;"' and IsDownloadedFromExternalUrl=0)","(select AudioId from AudioFiles where Filename='"&amp;G122&amp;"."&amp;N122&amp;"' and ExternalUrl='"&amp;SUBSTITUTE(trim(M122),"'","''")&amp;"' and IsDownloadedFromExternalUrl=0)"))&amp;", "&amp;IFS(N122="","null",N122="wav","1",N122="flac","2")&amp;");
Insert into Track_TrackProperties values ((select max(TrackId) from Tracks where "&amp;IF(F122="","TrackVendorId='"&amp;G122&amp;"'","ISRC='"&amp;F122&amp;"'")&amp;" and EnterpriseId="&amp;EntId&amp;"),1);"</f>
        <v>Insert into Tracks VALUES(N'Aposta', 371631, (select LabelId from Releases where UPC=713317738589 and EnterpriseId=647322), 'BKTOK2300162', null, null, null, null, null, null, null, (select AudioId from AudioFiles where Filename='BKTOK2300162.wav' and ExternalUrl='https://www.dropbox.com/scl/fi/a7ziluhgtczp5nam39f6e/Dias-Depois-de-Diamantes-713317738589-BKTOK2300162-aposta.flac?rlkey=leor6a3063l0zviwmxghzcr5y&amp;st=42ce4s6y&amp;dl=1'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Filename='BKTOK2300162.flac' and ExternalUrl='https://www.dropbox.com/scl/fi/a7ziluhgtczp5nam39f6e/Dias-Depois-de-Diamantes-713317738589-BKTOK2300162-aposta.flac?rlkey=leor6a3063l0zviwmxghzcr5y&amp;st=42ce4s6y&amp;dl=1'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ISRC='BKTOK2300162' and EnterpriseId=647322), 1, (NEXT VALUE FOR [AssetIdSequence]), null);
update Releases_Tracks set RevelatorExternalUsageTrackId=AssetId where TrackId=(select max(TrackId) from Tracks where ISRC='BKTOK2300162' and EnterpriseId=647322);
Insert into TrackRecordingVersions values ((select max(TrackId) from Tracks where ISRC='BKTOK2300162' and EnterpriseId=647322),  'BKTOK2300162', 1, getdate());
Insert into TrackRecordingVersionsAudioFiles values ((select max(TrackRecordingVersionId) from TrackRecordingVersions where TrackId in (select max(TrackId) from Tracks where ISRC='BKTOK2300162' and EnterpriseId=647322)), (select AudioId from AudioFiles where Filename='BKTOK2300162.flac' and ExternalUrl='https://www.dropbox.com/scl/fi/a7ziluhgtczp5nam39f6e/Dias-Depois-de-Diamantes-713317738589-BKTOK2300162-aposta.flac?rlkey=leor6a3063l0zviwmxghzcr5y&amp;st=42ce4s6y&amp;dl=1' and IsDownloadedFromExternalUrl=0), 2);
Insert into Track_TrackProperties values ((select max(TrackId) from Tracks where ISRC='BKTOK2300162' and EnterpriseId=647322),1);</v>
      </c>
      <c r="U122" s="28" t="str">
        <f>VLOOKUP(F122,'6) Track_Artist(s)'!A:A,1,0)</f>
        <v>BKTOK2300162</v>
      </c>
    </row>
    <row r="123">
      <c r="A123" s="156">
        <v>7.13317738589E11</v>
      </c>
      <c r="B123" s="116"/>
      <c r="C123" s="143" t="str">
        <f t="array" ref="C123">ifs(and(isblank($A123),isblank($B123)),"", not(iserror(vlookup($A123&amp;$B123,'3) Release_Label'!$D:$D&amp;'3) Release_Label'!$E:$E,1,0))),vlookup($A123&amp;$B123,{'3) Release_Label'!$D:$D&amp;'3) Release_Label'!$E:$E,'3) Release_Label'!$F:$F},2,0), or(and(not(isblank($B123)),$B123=$B122,$A123&lt;&gt;$A122),and(not(isblank($A123)),$A123=$A122,$B123&lt;&gt;$B122)),"ID LISTS UNALIGNED",and($A123&lt;&gt;"",countif('3) Release_Label'!$D:$D,$A123)=0),"NO UPC MATCH in Release_Label",and($B123&lt;&gt;"",countif('3) Release_Label'!$E:$E,$B123)=0),"NO CATALOG ID MATCH in Release_Label",iserror(vlookup($A123&amp;$B123,'3) Release_Label'!$D:$D&amp;'3) Release_Label'!$E:$E,1,0)),"NO UPC-CATALOG ID pair MATCH in Release_Label" )</f>
        <v>Dias Depois de Diamantes</v>
      </c>
      <c r="D123" s="143" t="str">
        <f t="array" ref="D123">ifs(and(isblank($A123),isblank($B123)),"", not(iserror(vlookup($A123&amp;$B123,'3) Release_Label'!$D:$D&amp;'3) Release_Label'!$E:$E,1,0))),vlookup($A123&amp;$B123,{'3) Release_Label'!$D:$D&amp;'3) Release_Label'!$E:$E,'3) Release_Label'!$H:$H},2,0), or(and(not(isblank($B123)),$B123=$B122,$A123&lt;&gt;$A122),and(not(isblank($A123)),$A123=$A122,$B123&lt;&gt;$B122)),"ID LISTS UNALIGNED",and($A123&lt;&gt;"",countif('3) Release_Label'!$D:$D,$A123)=0),"NO UPC MATCH in Release_Label",and($B123&lt;&gt;"",countif('3) Release_Label'!$E:$E,$B123)=0),"NO CATALOG ID MATCH in Release_Label",iserror(vlookup($A123&amp;$B123,'3) Release_Label'!$D:$D&amp;'3) Release_Label'!$E:$E,1,0)),"NO UPC-CATALOG ID pair MATCH in Release_Label" )</f>
        <v/>
      </c>
      <c r="E123" s="157">
        <f t="shared" si="1"/>
        <v>2</v>
      </c>
      <c r="F123" s="8" t="s">
        <v>941</v>
      </c>
      <c r="G123" s="116"/>
      <c r="H123" s="158" t="s">
        <v>942</v>
      </c>
      <c r="J123" s="8" t="s">
        <v>180</v>
      </c>
      <c r="K123" s="159" t="s">
        <v>697</v>
      </c>
      <c r="L123" s="8" t="s">
        <v>698</v>
      </c>
      <c r="M123" s="90" t="s">
        <v>943</v>
      </c>
      <c r="N123" s="8" t="s">
        <v>700</v>
      </c>
      <c r="O123" s="20"/>
      <c r="P123" s="20"/>
      <c r="R123" s="44" t="str">
        <f t="shared" si="2"/>
        <v>insert into AudioFiles VALUES (NEWID(),'BKTOK2300163.flac', '.flac', getdate(), null, 0, null, 'https://www.dropbox.com/scl/fi/9kshc9myonrxptnkr0amd/Dias-Depois-de-Diamantes-713317738589-BKTOK2300163-diamantes-2.flac?rlkey=oxymtnfpnq4at51yt2ulc20da&amp;st=bo8ly8sh&amp;dl=1', 0, null, null, null, null)</v>
      </c>
      <c r="S123" s="44" t="str">
        <f>"Insert into Tracks VALUES(N'"&amp;SUBSTITUTE(trim(H123),"'","''")&amp;"', 371631, "&amp;if(not(ISBLANK(A123)),"(select LabelId from Releases where UPC="&amp;A123&amp;" and EnterpriseId="&amp;EntId&amp;")","(select LabelId from Releases where Catalog='"&amp;SUBSTITUTE(trim(B123),"'","''")&amp;"' and EnterpriseId="&amp;EntId&amp;")")&amp;", "&amp;if(F123="", "null", "'"&amp;F123&amp;"'")&amp;", "&amp;if(I123="", "null","N'"&amp;SUBSTITUTE(trim(I123),"'","''")&amp;"'")&amp;", null, null, "&amp;if(G123="", "null","'"&amp;SUBSTITUTE(trim(G123),"'","''")&amp;"'")&amp;", null, null, null, "&amp;if(M123="","null",if(G123="","(select AudioId from AudioFiles where Filename='"&amp;F123&amp;".wav' and ExternalUrl='"&amp;SUBSTITUTE(trim(M123),"'","''")&amp;"' and IsDownloadedFromExternalUrl=0)","(select AudioId from AudioFiles where Filename='"&amp;G123&amp;".wav' and ExternalUrl='"&amp;SUBSTITUTE(trim(M123),"'","''")&amp;"' and IsDownloadedFromExternalUrl=0)"))&amp;", null, null, null, (select min(LanguageId) from Languages where LanguageName='"&amp;J123&amp;"' and IsValidMetadataLanguage=1), null, "&amp;if(K123="YES", 1,0)&amp;", getdate(), (select CreatedBy from Enterprises where EnterpriseId="&amp;EntId&amp;"), null, '34F4C88E-B410-461E-AD75-6C01536FDCD3', null, 0, null, null, null, null, "&amp;if(M123="","null",if(G123="","(select AudioId from AudioFiles where Filename='"&amp;F123&amp;".flac' and ExternalUrl='"&amp;SUBSTITUTE(trim(M123),"'","''")&amp;"' and IsDownloadedFromExternalUrl=0)","(select AudioId from AudioFiles where Filename='"&amp;G123&amp;".flac' and ExternalUrl='"&amp;SUBSTITUTE(trim(M123),"'","''")&amp;"' and IsDownloadedFromExternalUrl=0)"))&amp;", null, null, null, null, null, "&amp;if(not(ISBLANK(A123)),"(select PrimaryMusicStyleId from Releases where UPC="&amp;A123&amp;" and EnterpriseId="&amp;EntId&amp;")","(select PrimaryMusicStyleId from Releases where Catalog='"&amp;SUBSTITUTE(trim(B123),"'","''")&amp;"' and EnterpriseId="&amp;EntId&amp;")")&amp;", "&amp;if(not(ISBLANK(A123)),"(select SecondaryMusicStyleId from Releases where UPC="&amp;A123&amp;" and EnterpriseId="&amp;EntId&amp;")","(select SecondaryMusicStyleId from Releases where Catalog='"&amp;SUBSTITUTE(trim(B123),"'","''")&amp;"' and EnterpriseId="&amp;EntId&amp;")")&amp;", "&amp;IF(O123="","null",O123)&amp;", 0, null, (select id from internal_TrackTypes where description='"&amp;L123&amp;"'), null, null, null, null, (NEXT VALUE FOR [AssetIdSequence]), null, "&amp;TenantId&amp;", "&amp;EntId&amp;", "&amp;if(F123&lt;&gt;"",countif(F$5:F123,F123),countif(G$5:G123,G123))&amp;"); 
insert into Releases_Tracks values ( (select ReleaseId from Releases where "&amp;if(not(ISBLANK(A123)),"UPC="&amp;A123,"Catalog='"&amp;SUBSTITUTE(trim(B123),"'","''")&amp;"'")&amp;" and EnterpriseId="&amp;EntId&amp;"), (select max(TrackId) from Tracks where "&amp;if(trim(G123)="","ISRC='"&amp;F123&amp;"'","TrackVendorId='"&amp;SUBSTITUTE(trim(G123),"'","''")&amp;"'") &amp;" and EnterpriseId="&amp;EntId&amp;"), "&amp;E123&amp;", (NEXT VALUE FOR [AssetIdSequence]), null);
update Releases_Tracks set RevelatorExternalUsageTrackId=AssetId where TrackId=(select max(TrackId) from Tracks where "&amp;IF(F123="","TrackVendorId='"&amp;G123&amp;"'","ISRC='"&amp;F123&amp;"'")&amp;" and EnterpriseId="&amp;EntId&amp;");
Insert into TrackRecordingVersions values ((select max(TrackId) from Tracks where "&amp;IF(F123="","TrackVendorId='"&amp;G123&amp;"'","ISRC='"&amp;F123&amp;"'")&amp;" and EnterpriseId="&amp;EntId&amp;"),  "&amp;IF(F123="","null","'"&amp;F123&amp;"'")&amp;", 1, getdate());
Insert into TrackRecordingVersionsAudioFiles values ((select max(TrackRecordingVersionId) from TrackRecordingVersions where TrackId in (select max(TrackId) from Tracks where "&amp;IF(F123="","TrackVendorId='"&amp;G123&amp;"'","ISRC='"&amp;F123&amp;"'")&amp;" and EnterpriseId="&amp;EntId&amp;")), "&amp;if(M123="","null",if(G123="","(select AudioId from AudioFiles where Filename='"&amp;F123&amp;"."&amp;N123&amp;"' and ExternalUrl='"&amp;SUBSTITUTE(trim(M123),"'","''")&amp;"' and IsDownloadedFromExternalUrl=0)","(select AudioId from AudioFiles where Filename='"&amp;G123&amp;"."&amp;N123&amp;"' and ExternalUrl='"&amp;SUBSTITUTE(trim(M123),"'","''")&amp;"' and IsDownloadedFromExternalUrl=0)"))&amp;", "&amp;IFS(N123="","null",N123="wav","1",N123="flac","2")&amp;");
Insert into Track_TrackProperties values ((select max(TrackId) from Tracks where "&amp;IF(F123="","TrackVendorId='"&amp;G123&amp;"'","ISRC='"&amp;F123&amp;"'")&amp;" and EnterpriseId="&amp;EntId&amp;"),1);"</f>
        <v>Insert into Tracks VALUES(N'Diamantes 2', 371631, (select LabelId from Releases where UPC=713317738589 and EnterpriseId=647322), 'BKTOK2300163', null, null, null, null, null, null, null, (select AudioId from AudioFiles where Filename='BKTOK2300163.wav' and ExternalUrl='https://www.dropbox.com/scl/fi/9kshc9myonrxptnkr0amd/Dias-Depois-de-Diamantes-713317738589-BKTOK2300163-diamantes-2.flac?rlkey=oxymtnfpnq4at51yt2ulc20da&amp;st=bo8ly8sh&amp;dl=1'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Filename='BKTOK2300163.flac' and ExternalUrl='https://www.dropbox.com/scl/fi/9kshc9myonrxptnkr0amd/Dias-Depois-de-Diamantes-713317738589-BKTOK2300163-diamantes-2.flac?rlkey=oxymtnfpnq4at51yt2ulc20da&amp;st=bo8ly8sh&amp;dl=1'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ISRC='BKTOK2300163' and EnterpriseId=647322), 2, (NEXT VALUE FOR [AssetIdSequence]), null);
update Releases_Tracks set RevelatorExternalUsageTrackId=AssetId where TrackId=(select max(TrackId) from Tracks where ISRC='BKTOK2300163' and EnterpriseId=647322);
Insert into TrackRecordingVersions values ((select max(TrackId) from Tracks where ISRC='BKTOK2300163' and EnterpriseId=647322),  'BKTOK2300163', 1, getdate());
Insert into TrackRecordingVersionsAudioFiles values ((select max(TrackRecordingVersionId) from TrackRecordingVersions where TrackId in (select max(TrackId) from Tracks where ISRC='BKTOK2300163' and EnterpriseId=647322)), (select AudioId from AudioFiles where Filename='BKTOK2300163.flac' and ExternalUrl='https://www.dropbox.com/scl/fi/9kshc9myonrxptnkr0amd/Dias-Depois-de-Diamantes-713317738589-BKTOK2300163-diamantes-2.flac?rlkey=oxymtnfpnq4at51yt2ulc20da&amp;st=bo8ly8sh&amp;dl=1' and IsDownloadedFromExternalUrl=0), 2);
Insert into Track_TrackProperties values ((select max(TrackId) from Tracks where ISRC='BKTOK2300163' and EnterpriseId=647322),1);</v>
      </c>
      <c r="U123" s="28" t="str">
        <f>VLOOKUP(F123,'6) Track_Artist(s)'!A:A,1,0)</f>
        <v>BKTOK2300163</v>
      </c>
    </row>
    <row r="124">
      <c r="A124" s="156">
        <v>7.13317738589E11</v>
      </c>
      <c r="B124" s="116"/>
      <c r="C124" s="143" t="str">
        <f t="array" ref="C124">ifs(and(isblank($A124),isblank($B124)),"", not(iserror(vlookup($A124&amp;$B124,'3) Release_Label'!$D:$D&amp;'3) Release_Label'!$E:$E,1,0))),vlookup($A124&amp;$B124,{'3) Release_Label'!$D:$D&amp;'3) Release_Label'!$E:$E,'3) Release_Label'!$F:$F},2,0), or(and(not(isblank($B124)),$B124=$B123,$A124&lt;&gt;$A123),and(not(isblank($A124)),$A124=$A123,$B124&lt;&gt;$B123)),"ID LISTS UNALIGNED",and($A124&lt;&gt;"",countif('3) Release_Label'!$D:$D,$A124)=0),"NO UPC MATCH in Release_Label",and($B124&lt;&gt;"",countif('3) Release_Label'!$E:$E,$B124)=0),"NO CATALOG ID MATCH in Release_Label",iserror(vlookup($A124&amp;$B124,'3) Release_Label'!$D:$D&amp;'3) Release_Label'!$E:$E,1,0)),"NO UPC-CATALOG ID pair MATCH in Release_Label" )</f>
        <v>Dias Depois de Diamantes</v>
      </c>
      <c r="D124" s="143" t="str">
        <f t="array" ref="D124">ifs(and(isblank($A124),isblank($B124)),"", not(iserror(vlookup($A124&amp;$B124,'3) Release_Label'!$D:$D&amp;'3) Release_Label'!$E:$E,1,0))),vlookup($A124&amp;$B124,{'3) Release_Label'!$D:$D&amp;'3) Release_Label'!$E:$E,'3) Release_Label'!$H:$H},2,0), or(and(not(isblank($B124)),$B124=$B123,$A124&lt;&gt;$A123),and(not(isblank($A124)),$A124=$A123,$B124&lt;&gt;$B123)),"ID LISTS UNALIGNED",and($A124&lt;&gt;"",countif('3) Release_Label'!$D:$D,$A124)=0),"NO UPC MATCH in Release_Label",and($B124&lt;&gt;"",countif('3) Release_Label'!$E:$E,$B124)=0),"NO CATALOG ID MATCH in Release_Label",iserror(vlookup($A124&amp;$B124,'3) Release_Label'!$D:$D&amp;'3) Release_Label'!$E:$E,1,0)),"NO UPC-CATALOG ID pair MATCH in Release_Label" )</f>
        <v/>
      </c>
      <c r="E124" s="157">
        <f t="shared" si="1"/>
        <v>3</v>
      </c>
      <c r="F124" s="8" t="s">
        <v>944</v>
      </c>
      <c r="G124" s="116"/>
      <c r="H124" s="158" t="s">
        <v>945</v>
      </c>
      <c r="J124" s="8" t="s">
        <v>180</v>
      </c>
      <c r="K124" s="159" t="s">
        <v>697</v>
      </c>
      <c r="L124" s="8" t="s">
        <v>698</v>
      </c>
      <c r="M124" s="90" t="s">
        <v>946</v>
      </c>
      <c r="N124" s="8" t="s">
        <v>700</v>
      </c>
      <c r="O124" s="20"/>
      <c r="P124" s="20"/>
      <c r="R124" s="44" t="str">
        <f t="shared" si="2"/>
        <v>insert into AudioFiles VALUES (NEWID(),'BKTOK2300164.flac', '.flac', getdate(), null, 0, null, 'https://www.dropbox.com/scl/fi/x9320w4xhgylm3l8zljab/Dias-Depois-de-Diamantes-713317738589-BKTOK2300164-fast-gang.flac?rlkey=sm50r9a4lkl26ndx5cn4fdvac&amp;st=04f0mepp&amp;dl=1', 0, null, null, null, null)</v>
      </c>
      <c r="S124" s="44" t="str">
        <f>"Insert into Tracks VALUES(N'"&amp;SUBSTITUTE(trim(H124),"'","''")&amp;"', 371631, "&amp;if(not(ISBLANK(A124)),"(select LabelId from Releases where UPC="&amp;A124&amp;" and EnterpriseId="&amp;EntId&amp;")","(select LabelId from Releases where Catalog='"&amp;SUBSTITUTE(trim(B124),"'","''")&amp;"' and EnterpriseId="&amp;EntId&amp;")")&amp;", "&amp;if(F124="", "null", "'"&amp;F124&amp;"'")&amp;", "&amp;if(I124="", "null","N'"&amp;SUBSTITUTE(trim(I124),"'","''")&amp;"'")&amp;", null, null, "&amp;if(G124="", "null","'"&amp;SUBSTITUTE(trim(G124),"'","''")&amp;"'")&amp;", null, null, null, "&amp;if(M124="","null",if(G124="","(select AudioId from AudioFiles where Filename='"&amp;F124&amp;".wav' and ExternalUrl='"&amp;SUBSTITUTE(trim(M124),"'","''")&amp;"' and IsDownloadedFromExternalUrl=0)","(select AudioId from AudioFiles where Filename='"&amp;G124&amp;".wav' and ExternalUrl='"&amp;SUBSTITUTE(trim(M124),"'","''")&amp;"' and IsDownloadedFromExternalUrl=0)"))&amp;", null, null, null, (select min(LanguageId) from Languages where LanguageName='"&amp;J124&amp;"' and IsValidMetadataLanguage=1), null, "&amp;if(K124="YES", 1,0)&amp;", getdate(), (select CreatedBy from Enterprises where EnterpriseId="&amp;EntId&amp;"), null, '34F4C88E-B410-461E-AD75-6C01536FDCD3', null, 0, null, null, null, null, "&amp;if(M124="","null",if(G124="","(select AudioId from AudioFiles where Filename='"&amp;F124&amp;".flac' and ExternalUrl='"&amp;SUBSTITUTE(trim(M124),"'","''")&amp;"' and IsDownloadedFromExternalUrl=0)","(select AudioId from AudioFiles where Filename='"&amp;G124&amp;".flac' and ExternalUrl='"&amp;SUBSTITUTE(trim(M124),"'","''")&amp;"' and IsDownloadedFromExternalUrl=0)"))&amp;", null, null, null, null, null, "&amp;if(not(ISBLANK(A124)),"(select PrimaryMusicStyleId from Releases where UPC="&amp;A124&amp;" and EnterpriseId="&amp;EntId&amp;")","(select PrimaryMusicStyleId from Releases where Catalog='"&amp;SUBSTITUTE(trim(B124),"'","''")&amp;"' and EnterpriseId="&amp;EntId&amp;")")&amp;", "&amp;if(not(ISBLANK(A124)),"(select SecondaryMusicStyleId from Releases where UPC="&amp;A124&amp;" and EnterpriseId="&amp;EntId&amp;")","(select SecondaryMusicStyleId from Releases where Catalog='"&amp;SUBSTITUTE(trim(B124),"'","''")&amp;"' and EnterpriseId="&amp;EntId&amp;")")&amp;", "&amp;IF(O124="","null",O124)&amp;", 0, null, (select id from internal_TrackTypes where description='"&amp;L124&amp;"'), null, null, null, null, (NEXT VALUE FOR [AssetIdSequence]), null, "&amp;TenantId&amp;", "&amp;EntId&amp;", "&amp;if(F124&lt;&gt;"",countif(F$5:F124,F124),countif(G$5:G124,G124))&amp;"); 
insert into Releases_Tracks values ( (select ReleaseId from Releases where "&amp;if(not(ISBLANK(A124)),"UPC="&amp;A124,"Catalog='"&amp;SUBSTITUTE(trim(B124),"'","''")&amp;"'")&amp;" and EnterpriseId="&amp;EntId&amp;"), (select max(TrackId) from Tracks where "&amp;if(trim(G124)="","ISRC='"&amp;F124&amp;"'","TrackVendorId='"&amp;SUBSTITUTE(trim(G124),"'","''")&amp;"'") &amp;" and EnterpriseId="&amp;EntId&amp;"), "&amp;E124&amp;", (NEXT VALUE FOR [AssetIdSequence]), null);
update Releases_Tracks set RevelatorExternalUsageTrackId=AssetId where TrackId=(select max(TrackId) from Tracks where "&amp;IF(F124="","TrackVendorId='"&amp;G124&amp;"'","ISRC='"&amp;F124&amp;"'")&amp;" and EnterpriseId="&amp;EntId&amp;");
Insert into TrackRecordingVersions values ((select max(TrackId) from Tracks where "&amp;IF(F124="","TrackVendorId='"&amp;G124&amp;"'","ISRC='"&amp;F124&amp;"'")&amp;" and EnterpriseId="&amp;EntId&amp;"),  "&amp;IF(F124="","null","'"&amp;F124&amp;"'")&amp;", 1, getdate());
Insert into TrackRecordingVersionsAudioFiles values ((select max(TrackRecordingVersionId) from TrackRecordingVersions where TrackId in (select max(TrackId) from Tracks where "&amp;IF(F124="","TrackVendorId='"&amp;G124&amp;"'","ISRC='"&amp;F124&amp;"'")&amp;" and EnterpriseId="&amp;EntId&amp;")), "&amp;if(M124="","null",if(G124="","(select AudioId from AudioFiles where Filename='"&amp;F124&amp;"."&amp;N124&amp;"' and ExternalUrl='"&amp;SUBSTITUTE(trim(M124),"'","''")&amp;"' and IsDownloadedFromExternalUrl=0)","(select AudioId from AudioFiles where Filename='"&amp;G124&amp;"."&amp;N124&amp;"' and ExternalUrl='"&amp;SUBSTITUTE(trim(M124),"'","''")&amp;"' and IsDownloadedFromExternalUrl=0)"))&amp;", "&amp;IFS(N124="","null",N124="wav","1",N124="flac","2")&amp;");
Insert into Track_TrackProperties values ((select max(TrackId) from Tracks where "&amp;IF(F124="","TrackVendorId='"&amp;G124&amp;"'","ISRC='"&amp;F124&amp;"'")&amp;" and EnterpriseId="&amp;EntId&amp;"),1);"</f>
        <v>Insert into Tracks VALUES(N'Fast Gang', 371631, (select LabelId from Releases where UPC=713317738589 and EnterpriseId=647322), 'BKTOK2300164', null, null, null, null, null, null, null, (select AudioId from AudioFiles where Filename='BKTOK2300164.wav' and ExternalUrl='https://www.dropbox.com/scl/fi/x9320w4xhgylm3l8zljab/Dias-Depois-de-Diamantes-713317738589-BKTOK2300164-fast-gang.flac?rlkey=sm50r9a4lkl26ndx5cn4fdvac&amp;st=04f0mepp&amp;dl=1'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Filename='BKTOK2300164.flac' and ExternalUrl='https://www.dropbox.com/scl/fi/x9320w4xhgylm3l8zljab/Dias-Depois-de-Diamantes-713317738589-BKTOK2300164-fast-gang.flac?rlkey=sm50r9a4lkl26ndx5cn4fdvac&amp;st=04f0mepp&amp;dl=1'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ISRC='BKTOK2300164' and EnterpriseId=647322), 3, (NEXT VALUE FOR [AssetIdSequence]), null);
update Releases_Tracks set RevelatorExternalUsageTrackId=AssetId where TrackId=(select max(TrackId) from Tracks where ISRC='BKTOK2300164' and EnterpriseId=647322);
Insert into TrackRecordingVersions values ((select max(TrackId) from Tracks where ISRC='BKTOK2300164' and EnterpriseId=647322),  'BKTOK2300164', 1, getdate());
Insert into TrackRecordingVersionsAudioFiles values ((select max(TrackRecordingVersionId) from TrackRecordingVersions where TrackId in (select max(TrackId) from Tracks where ISRC='BKTOK2300164' and EnterpriseId=647322)), (select AudioId from AudioFiles where Filename='BKTOK2300164.flac' and ExternalUrl='https://www.dropbox.com/scl/fi/x9320w4xhgylm3l8zljab/Dias-Depois-de-Diamantes-713317738589-BKTOK2300164-fast-gang.flac?rlkey=sm50r9a4lkl26ndx5cn4fdvac&amp;st=04f0mepp&amp;dl=1' and IsDownloadedFromExternalUrl=0), 2);
Insert into Track_TrackProperties values ((select max(TrackId) from Tracks where ISRC='BKTOK2300164' and EnterpriseId=647322),1);</v>
      </c>
      <c r="U124" s="28" t="str">
        <f>VLOOKUP(F124,'6) Track_Artist(s)'!A:A,1,0)</f>
        <v>BKTOK2300164</v>
      </c>
    </row>
    <row r="125">
      <c r="A125" s="156">
        <v>7.13317738589E11</v>
      </c>
      <c r="B125" s="116"/>
      <c r="C125" s="143" t="str">
        <f t="array" ref="C125">ifs(and(isblank($A125),isblank($B125)),"", not(iserror(vlookup($A125&amp;$B125,'3) Release_Label'!$D:$D&amp;'3) Release_Label'!$E:$E,1,0))),vlookup($A125&amp;$B125,{'3) Release_Label'!$D:$D&amp;'3) Release_Label'!$E:$E,'3) Release_Label'!$F:$F},2,0), or(and(not(isblank($B125)),$B125=$B124,$A125&lt;&gt;$A124),and(not(isblank($A125)),$A125=$A124,$B125&lt;&gt;$B124)),"ID LISTS UNALIGNED",and($A125&lt;&gt;"",countif('3) Release_Label'!$D:$D,$A125)=0),"NO UPC MATCH in Release_Label",and($B125&lt;&gt;"",countif('3) Release_Label'!$E:$E,$B125)=0),"NO CATALOG ID MATCH in Release_Label",iserror(vlookup($A125&amp;$B125,'3) Release_Label'!$D:$D&amp;'3) Release_Label'!$E:$E,1,0)),"NO UPC-CATALOG ID pair MATCH in Release_Label" )</f>
        <v>Dias Depois de Diamantes</v>
      </c>
      <c r="D125" s="143" t="str">
        <f t="array" ref="D125">ifs(and(isblank($A125),isblank($B125)),"", not(iserror(vlookup($A125&amp;$B125,'3) Release_Label'!$D:$D&amp;'3) Release_Label'!$E:$E,1,0))),vlookup($A125&amp;$B125,{'3) Release_Label'!$D:$D&amp;'3) Release_Label'!$E:$E,'3) Release_Label'!$H:$H},2,0), or(and(not(isblank($B125)),$B125=$B124,$A125&lt;&gt;$A124),and(not(isblank($A125)),$A125=$A124,$B125&lt;&gt;$B124)),"ID LISTS UNALIGNED",and($A125&lt;&gt;"",countif('3) Release_Label'!$D:$D,$A125)=0),"NO UPC MATCH in Release_Label",and($B125&lt;&gt;"",countif('3) Release_Label'!$E:$E,$B125)=0),"NO CATALOG ID MATCH in Release_Label",iserror(vlookup($A125&amp;$B125,'3) Release_Label'!$D:$D&amp;'3) Release_Label'!$E:$E,1,0)),"NO UPC-CATALOG ID pair MATCH in Release_Label" )</f>
        <v/>
      </c>
      <c r="E125" s="157">
        <f t="shared" si="1"/>
        <v>4</v>
      </c>
      <c r="F125" s="8" t="s">
        <v>947</v>
      </c>
      <c r="G125" s="116"/>
      <c r="H125" s="158" t="s">
        <v>948</v>
      </c>
      <c r="J125" s="8" t="s">
        <v>180</v>
      </c>
      <c r="K125" s="159" t="s">
        <v>697</v>
      </c>
      <c r="L125" s="8" t="s">
        <v>698</v>
      </c>
      <c r="M125" s="90" t="s">
        <v>949</v>
      </c>
      <c r="N125" s="8" t="s">
        <v>700</v>
      </c>
      <c r="O125" s="20"/>
      <c r="P125" s="20"/>
      <c r="R125" s="44" t="str">
        <f t="shared" si="2"/>
        <v>insert into AudioFiles VALUES (NEWID(),'BKTOK2300165.flac', '.flac', getdate(), null, 0, null, 'https://www.dropbox.com/scl/fi/vprcfa3gsmdg4bhlxeya8/Dias-Depois-de-Diamantes-713317738589-BKTOK2300165-forever-life.flac?rlkey=6whc6cctu4iecw426kr6dpqs0&amp;st=960g9hbc&amp;dl=1', 0, null, null, null, null)</v>
      </c>
      <c r="S125" s="44" t="str">
        <f>"Insert into Tracks VALUES(N'"&amp;SUBSTITUTE(trim(H125),"'","''")&amp;"', 371631, "&amp;if(not(ISBLANK(A125)),"(select LabelId from Releases where UPC="&amp;A125&amp;" and EnterpriseId="&amp;EntId&amp;")","(select LabelId from Releases where Catalog='"&amp;SUBSTITUTE(trim(B125),"'","''")&amp;"' and EnterpriseId="&amp;EntId&amp;")")&amp;", "&amp;if(F125="", "null", "'"&amp;F125&amp;"'")&amp;", "&amp;if(I125="", "null","N'"&amp;SUBSTITUTE(trim(I125),"'","''")&amp;"'")&amp;", null, null, "&amp;if(G125="", "null","'"&amp;SUBSTITUTE(trim(G125),"'","''")&amp;"'")&amp;", null, null, null, "&amp;if(M125="","null",if(G125="","(select AudioId from AudioFiles where Filename='"&amp;F125&amp;".wav' and ExternalUrl='"&amp;SUBSTITUTE(trim(M125),"'","''")&amp;"' and IsDownloadedFromExternalUrl=0)","(select AudioId from AudioFiles where Filename='"&amp;G125&amp;".wav' and ExternalUrl='"&amp;SUBSTITUTE(trim(M125),"'","''")&amp;"' and IsDownloadedFromExternalUrl=0)"))&amp;", null, null, null, (select min(LanguageId) from Languages where LanguageName='"&amp;J125&amp;"' and IsValidMetadataLanguage=1), null, "&amp;if(K125="YES", 1,0)&amp;", getdate(), (select CreatedBy from Enterprises where EnterpriseId="&amp;EntId&amp;"), null, '34F4C88E-B410-461E-AD75-6C01536FDCD3', null, 0, null, null, null, null, "&amp;if(M125="","null",if(G125="","(select AudioId from AudioFiles where Filename='"&amp;F125&amp;".flac' and ExternalUrl='"&amp;SUBSTITUTE(trim(M125),"'","''")&amp;"' and IsDownloadedFromExternalUrl=0)","(select AudioId from AudioFiles where Filename='"&amp;G125&amp;".flac' and ExternalUrl='"&amp;SUBSTITUTE(trim(M125),"'","''")&amp;"' and IsDownloadedFromExternalUrl=0)"))&amp;", null, null, null, null, null, "&amp;if(not(ISBLANK(A125)),"(select PrimaryMusicStyleId from Releases where UPC="&amp;A125&amp;" and EnterpriseId="&amp;EntId&amp;")","(select PrimaryMusicStyleId from Releases where Catalog='"&amp;SUBSTITUTE(trim(B125),"'","''")&amp;"' and EnterpriseId="&amp;EntId&amp;")")&amp;", "&amp;if(not(ISBLANK(A125)),"(select SecondaryMusicStyleId from Releases where UPC="&amp;A125&amp;" and EnterpriseId="&amp;EntId&amp;")","(select SecondaryMusicStyleId from Releases where Catalog='"&amp;SUBSTITUTE(trim(B125),"'","''")&amp;"' and EnterpriseId="&amp;EntId&amp;")")&amp;", "&amp;IF(O125="","null",O125)&amp;", 0, null, (select id from internal_TrackTypes where description='"&amp;L125&amp;"'), null, null, null, null, (NEXT VALUE FOR [AssetIdSequence]), null, "&amp;TenantId&amp;", "&amp;EntId&amp;", "&amp;if(F125&lt;&gt;"",countif(F$5:F125,F125),countif(G$5:G125,G125))&amp;"); 
insert into Releases_Tracks values ( (select ReleaseId from Releases where "&amp;if(not(ISBLANK(A125)),"UPC="&amp;A125,"Catalog='"&amp;SUBSTITUTE(trim(B125),"'","''")&amp;"'")&amp;" and EnterpriseId="&amp;EntId&amp;"), (select max(TrackId) from Tracks where "&amp;if(trim(G125)="","ISRC='"&amp;F125&amp;"'","TrackVendorId='"&amp;SUBSTITUTE(trim(G125),"'","''")&amp;"'") &amp;" and EnterpriseId="&amp;EntId&amp;"), "&amp;E125&amp;", (NEXT VALUE FOR [AssetIdSequence]), null);
update Releases_Tracks set RevelatorExternalUsageTrackId=AssetId where TrackId=(select max(TrackId) from Tracks where "&amp;IF(F125="","TrackVendorId='"&amp;G125&amp;"'","ISRC='"&amp;F125&amp;"'")&amp;" and EnterpriseId="&amp;EntId&amp;");
Insert into TrackRecordingVersions values ((select max(TrackId) from Tracks where "&amp;IF(F125="","TrackVendorId='"&amp;G125&amp;"'","ISRC='"&amp;F125&amp;"'")&amp;" and EnterpriseId="&amp;EntId&amp;"),  "&amp;IF(F125="","null","'"&amp;F125&amp;"'")&amp;", 1, getdate());
Insert into TrackRecordingVersionsAudioFiles values ((select max(TrackRecordingVersionId) from TrackRecordingVersions where TrackId in (select max(TrackId) from Tracks where "&amp;IF(F125="","TrackVendorId='"&amp;G125&amp;"'","ISRC='"&amp;F125&amp;"'")&amp;" and EnterpriseId="&amp;EntId&amp;")), "&amp;if(M125="","null",if(G125="","(select AudioId from AudioFiles where Filename='"&amp;F125&amp;"."&amp;N125&amp;"' and ExternalUrl='"&amp;SUBSTITUTE(trim(M125),"'","''")&amp;"' and IsDownloadedFromExternalUrl=0)","(select AudioId from AudioFiles where Filename='"&amp;G125&amp;"."&amp;N125&amp;"' and ExternalUrl='"&amp;SUBSTITUTE(trim(M125),"'","''")&amp;"' and IsDownloadedFromExternalUrl=0)"))&amp;", "&amp;IFS(N125="","null",N125="wav","1",N125="flac","2")&amp;");
Insert into Track_TrackProperties values ((select max(TrackId) from Tracks where "&amp;IF(F125="","TrackVendorId='"&amp;G125&amp;"'","ISRC='"&amp;F125&amp;"'")&amp;" and EnterpriseId="&amp;EntId&amp;"),1);"</f>
        <v>Insert into Tracks VALUES(N'Forever Life', 371631, (select LabelId from Releases where UPC=713317738589 and EnterpriseId=647322), 'BKTOK2300165', null, null, null, null, null, null, null, (select AudioId from AudioFiles where Filename='BKTOK2300165.wav' and ExternalUrl='https://www.dropbox.com/scl/fi/vprcfa3gsmdg4bhlxeya8/Dias-Depois-de-Diamantes-713317738589-BKTOK2300165-forever-life.flac?rlkey=6whc6cctu4iecw426kr6dpqs0&amp;st=960g9hbc&amp;dl=1'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Filename='BKTOK2300165.flac' and ExternalUrl='https://www.dropbox.com/scl/fi/vprcfa3gsmdg4bhlxeya8/Dias-Depois-de-Diamantes-713317738589-BKTOK2300165-forever-life.flac?rlkey=6whc6cctu4iecw426kr6dpqs0&amp;st=960g9hbc&amp;dl=1'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ISRC='BKTOK2300165' and EnterpriseId=647322), 4, (NEXT VALUE FOR [AssetIdSequence]), null);
update Releases_Tracks set RevelatorExternalUsageTrackId=AssetId where TrackId=(select max(TrackId) from Tracks where ISRC='BKTOK2300165' and EnterpriseId=647322);
Insert into TrackRecordingVersions values ((select max(TrackId) from Tracks where ISRC='BKTOK2300165' and EnterpriseId=647322),  'BKTOK2300165', 1, getdate());
Insert into TrackRecordingVersionsAudioFiles values ((select max(TrackRecordingVersionId) from TrackRecordingVersions where TrackId in (select max(TrackId) from Tracks where ISRC='BKTOK2300165' and EnterpriseId=647322)), (select AudioId from AudioFiles where Filename='BKTOK2300165.flac' and ExternalUrl='https://www.dropbox.com/scl/fi/vprcfa3gsmdg4bhlxeya8/Dias-Depois-de-Diamantes-713317738589-BKTOK2300165-forever-life.flac?rlkey=6whc6cctu4iecw426kr6dpqs0&amp;st=960g9hbc&amp;dl=1' and IsDownloadedFromExternalUrl=0), 2);
Insert into Track_TrackProperties values ((select max(TrackId) from Tracks where ISRC='BKTOK2300165' and EnterpriseId=647322),1);</v>
      </c>
      <c r="U125" s="28" t="str">
        <f>VLOOKUP(F125,'6) Track_Artist(s)'!A:A,1,0)</f>
        <v>BKTOK2300165</v>
      </c>
    </row>
    <row r="126">
      <c r="A126" s="156">
        <v>7.13317738589E11</v>
      </c>
      <c r="B126" s="116"/>
      <c r="C126" s="143" t="str">
        <f t="array" ref="C126">ifs(and(isblank($A126),isblank($B126)),"", not(iserror(vlookup($A126&amp;$B126,'3) Release_Label'!$D:$D&amp;'3) Release_Label'!$E:$E,1,0))),vlookup($A126&amp;$B126,{'3) Release_Label'!$D:$D&amp;'3) Release_Label'!$E:$E,'3) Release_Label'!$F:$F},2,0), or(and(not(isblank($B126)),$B126=$B125,$A126&lt;&gt;$A125),and(not(isblank($A126)),$A126=$A125,$B126&lt;&gt;$B125)),"ID LISTS UNALIGNED",and($A126&lt;&gt;"",countif('3) Release_Label'!$D:$D,$A126)=0),"NO UPC MATCH in Release_Label",and($B126&lt;&gt;"",countif('3) Release_Label'!$E:$E,$B126)=0),"NO CATALOG ID MATCH in Release_Label",iserror(vlookup($A126&amp;$B126,'3) Release_Label'!$D:$D&amp;'3) Release_Label'!$E:$E,1,0)),"NO UPC-CATALOG ID pair MATCH in Release_Label" )</f>
        <v>Dias Depois de Diamantes</v>
      </c>
      <c r="D126" s="143" t="str">
        <f t="array" ref="D126">ifs(and(isblank($A126),isblank($B126)),"", not(iserror(vlookup($A126&amp;$B126,'3) Release_Label'!$D:$D&amp;'3) Release_Label'!$E:$E,1,0))),vlookup($A126&amp;$B126,{'3) Release_Label'!$D:$D&amp;'3) Release_Label'!$E:$E,'3) Release_Label'!$H:$H},2,0), or(and(not(isblank($B126)),$B126=$B125,$A126&lt;&gt;$A125),and(not(isblank($A126)),$A126=$A125,$B126&lt;&gt;$B125)),"ID LISTS UNALIGNED",and($A126&lt;&gt;"",countif('3) Release_Label'!$D:$D,$A126)=0),"NO UPC MATCH in Release_Label",and($B126&lt;&gt;"",countif('3) Release_Label'!$E:$E,$B126)=0),"NO CATALOG ID MATCH in Release_Label",iserror(vlookup($A126&amp;$B126,'3) Release_Label'!$D:$D&amp;'3) Release_Label'!$E:$E,1,0)),"NO UPC-CATALOG ID pair MATCH in Release_Label" )</f>
        <v/>
      </c>
      <c r="E126" s="157">
        <f t="shared" si="1"/>
        <v>5</v>
      </c>
      <c r="F126" s="8" t="s">
        <v>950</v>
      </c>
      <c r="G126" s="116"/>
      <c r="H126" s="158" t="s">
        <v>951</v>
      </c>
      <c r="J126" s="8" t="s">
        <v>180</v>
      </c>
      <c r="K126" s="159" t="s">
        <v>697</v>
      </c>
      <c r="L126" s="8" t="s">
        <v>698</v>
      </c>
      <c r="M126" s="90" t="s">
        <v>952</v>
      </c>
      <c r="N126" s="8" t="s">
        <v>700</v>
      </c>
      <c r="O126" s="20"/>
      <c r="P126" s="20"/>
      <c r="R126" s="44" t="str">
        <f t="shared" si="2"/>
        <v>insert into AudioFiles VALUES (NEWID(),'BKTOK2300168.flac', '.flac', getdate(), null, 0, null, 'https://www.dropbox.com/scl/fi/njkwnlcizj3cuhp7sdwh7/Dias-Depois-de-Diamantes-713317738589-BKTOK2300168-pentakill.flac?rlkey=jwjj2z6ugsafhdzbrf2f31tzq&amp;st=tauvdylx&amp;dl=1', 0, null, null, null, null)</v>
      </c>
      <c r="S126" s="44" t="str">
        <f>"Insert into Tracks VALUES(N'"&amp;SUBSTITUTE(trim(H126),"'","''")&amp;"', 371631, "&amp;if(not(ISBLANK(A126)),"(select LabelId from Releases where UPC="&amp;A126&amp;" and EnterpriseId="&amp;EntId&amp;")","(select LabelId from Releases where Catalog='"&amp;SUBSTITUTE(trim(B126),"'","''")&amp;"' and EnterpriseId="&amp;EntId&amp;")")&amp;", "&amp;if(F126="", "null", "'"&amp;F126&amp;"'")&amp;", "&amp;if(I126="", "null","N'"&amp;SUBSTITUTE(trim(I126),"'","''")&amp;"'")&amp;", null, null, "&amp;if(G126="", "null","'"&amp;SUBSTITUTE(trim(G126),"'","''")&amp;"'")&amp;", null, null, null, "&amp;if(M126="","null",if(G126="","(select AudioId from AudioFiles where Filename='"&amp;F126&amp;".wav' and ExternalUrl='"&amp;SUBSTITUTE(trim(M126),"'","''")&amp;"' and IsDownloadedFromExternalUrl=0)","(select AudioId from AudioFiles where Filename='"&amp;G126&amp;".wav' and ExternalUrl='"&amp;SUBSTITUTE(trim(M126),"'","''")&amp;"' and IsDownloadedFromExternalUrl=0)"))&amp;", null, null, null, (select min(LanguageId) from Languages where LanguageName='"&amp;J126&amp;"' and IsValidMetadataLanguage=1), null, "&amp;if(K126="YES", 1,0)&amp;", getdate(), (select CreatedBy from Enterprises where EnterpriseId="&amp;EntId&amp;"), null, '34F4C88E-B410-461E-AD75-6C01536FDCD3', null, 0, null, null, null, null, "&amp;if(M126="","null",if(G126="","(select AudioId from AudioFiles where Filename='"&amp;F126&amp;".flac' and ExternalUrl='"&amp;SUBSTITUTE(trim(M126),"'","''")&amp;"' and IsDownloadedFromExternalUrl=0)","(select AudioId from AudioFiles where Filename='"&amp;G126&amp;".flac' and ExternalUrl='"&amp;SUBSTITUTE(trim(M126),"'","''")&amp;"' and IsDownloadedFromExternalUrl=0)"))&amp;", null, null, null, null, null, "&amp;if(not(ISBLANK(A126)),"(select PrimaryMusicStyleId from Releases where UPC="&amp;A126&amp;" and EnterpriseId="&amp;EntId&amp;")","(select PrimaryMusicStyleId from Releases where Catalog='"&amp;SUBSTITUTE(trim(B126),"'","''")&amp;"' and EnterpriseId="&amp;EntId&amp;")")&amp;", "&amp;if(not(ISBLANK(A126)),"(select SecondaryMusicStyleId from Releases where UPC="&amp;A126&amp;" and EnterpriseId="&amp;EntId&amp;")","(select SecondaryMusicStyleId from Releases where Catalog='"&amp;SUBSTITUTE(trim(B126),"'","''")&amp;"' and EnterpriseId="&amp;EntId&amp;")")&amp;", "&amp;IF(O126="","null",O126)&amp;", 0, null, (select id from internal_TrackTypes where description='"&amp;L126&amp;"'), null, null, null, null, (NEXT VALUE FOR [AssetIdSequence]), null, "&amp;TenantId&amp;", "&amp;EntId&amp;", "&amp;if(F126&lt;&gt;"",countif(F$5:F126,F126),countif(G$5:G126,G126))&amp;"); 
insert into Releases_Tracks values ( (select ReleaseId from Releases where "&amp;if(not(ISBLANK(A126)),"UPC="&amp;A126,"Catalog='"&amp;SUBSTITUTE(trim(B126),"'","''")&amp;"'")&amp;" and EnterpriseId="&amp;EntId&amp;"), (select max(TrackId) from Tracks where "&amp;if(trim(G126)="","ISRC='"&amp;F126&amp;"'","TrackVendorId='"&amp;SUBSTITUTE(trim(G126),"'","''")&amp;"'") &amp;" and EnterpriseId="&amp;EntId&amp;"), "&amp;E126&amp;", (NEXT VALUE FOR [AssetIdSequence]), null);
update Releases_Tracks set RevelatorExternalUsageTrackId=AssetId where TrackId=(select max(TrackId) from Tracks where "&amp;IF(F126="","TrackVendorId='"&amp;G126&amp;"'","ISRC='"&amp;F126&amp;"'")&amp;" and EnterpriseId="&amp;EntId&amp;");
Insert into TrackRecordingVersions values ((select max(TrackId) from Tracks where "&amp;IF(F126="","TrackVendorId='"&amp;G126&amp;"'","ISRC='"&amp;F126&amp;"'")&amp;" and EnterpriseId="&amp;EntId&amp;"),  "&amp;IF(F126="","null","'"&amp;F126&amp;"'")&amp;", 1, getdate());
Insert into TrackRecordingVersionsAudioFiles values ((select max(TrackRecordingVersionId) from TrackRecordingVersions where TrackId in (select max(TrackId) from Tracks where "&amp;IF(F126="","TrackVendorId='"&amp;G126&amp;"'","ISRC='"&amp;F126&amp;"'")&amp;" and EnterpriseId="&amp;EntId&amp;")), "&amp;if(M126="","null",if(G126="","(select AudioId from AudioFiles where Filename='"&amp;F126&amp;"."&amp;N126&amp;"' and ExternalUrl='"&amp;SUBSTITUTE(trim(M126),"'","''")&amp;"' and IsDownloadedFromExternalUrl=0)","(select AudioId from AudioFiles where Filename='"&amp;G126&amp;"."&amp;N126&amp;"' and ExternalUrl='"&amp;SUBSTITUTE(trim(M126),"'","''")&amp;"' and IsDownloadedFromExternalUrl=0)"))&amp;", "&amp;IFS(N126="","null",N126="wav","1",N126="flac","2")&amp;");
Insert into Track_TrackProperties values ((select max(TrackId) from Tracks where "&amp;IF(F126="","TrackVendorId='"&amp;G126&amp;"'","ISRC='"&amp;F126&amp;"'")&amp;" and EnterpriseId="&amp;EntId&amp;"),1);"</f>
        <v>Insert into Tracks VALUES(N'Pentakill', 371631, (select LabelId from Releases where UPC=713317738589 and EnterpriseId=647322), 'BKTOK2300168', null, null, null, null, null, null, null, (select AudioId from AudioFiles where Filename='BKTOK2300168.wav' and ExternalUrl='https://www.dropbox.com/scl/fi/njkwnlcizj3cuhp7sdwh7/Dias-Depois-de-Diamantes-713317738589-BKTOK2300168-pentakill.flac?rlkey=jwjj2z6ugsafhdzbrf2f31tzq&amp;st=tauvdylx&amp;dl=1'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Filename='BKTOK2300168.flac' and ExternalUrl='https://www.dropbox.com/scl/fi/njkwnlcizj3cuhp7sdwh7/Dias-Depois-de-Diamantes-713317738589-BKTOK2300168-pentakill.flac?rlkey=jwjj2z6ugsafhdzbrf2f31tzq&amp;st=tauvdylx&amp;dl=1'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ISRC='BKTOK2300168' and EnterpriseId=647322), 5, (NEXT VALUE FOR [AssetIdSequence]), null);
update Releases_Tracks set RevelatorExternalUsageTrackId=AssetId where TrackId=(select max(TrackId) from Tracks where ISRC='BKTOK2300168' and EnterpriseId=647322);
Insert into TrackRecordingVersions values ((select max(TrackId) from Tracks where ISRC='BKTOK2300168' and EnterpriseId=647322),  'BKTOK2300168', 1, getdate());
Insert into TrackRecordingVersionsAudioFiles values ((select max(TrackRecordingVersionId) from TrackRecordingVersions where TrackId in (select max(TrackId) from Tracks where ISRC='BKTOK2300168' and EnterpriseId=647322)), (select AudioId from AudioFiles where Filename='BKTOK2300168.flac' and ExternalUrl='https://www.dropbox.com/scl/fi/njkwnlcizj3cuhp7sdwh7/Dias-Depois-de-Diamantes-713317738589-BKTOK2300168-pentakill.flac?rlkey=jwjj2z6ugsafhdzbrf2f31tzq&amp;st=tauvdylx&amp;dl=1' and IsDownloadedFromExternalUrl=0), 2);
Insert into Track_TrackProperties values ((select max(TrackId) from Tracks where ISRC='BKTOK2300168' and EnterpriseId=647322),1);</v>
      </c>
      <c r="U126" s="28" t="str">
        <f>VLOOKUP(F126,'6) Track_Artist(s)'!A:A,1,0)</f>
        <v>BKTOK2300168</v>
      </c>
    </row>
    <row r="127">
      <c r="A127" s="156">
        <v>7.13317738589E11</v>
      </c>
      <c r="B127" s="116"/>
      <c r="C127" s="143" t="str">
        <f t="array" ref="C127">ifs(and(isblank($A127),isblank($B127)),"", not(iserror(vlookup($A127&amp;$B127,'3) Release_Label'!$D:$D&amp;'3) Release_Label'!$E:$E,1,0))),vlookup($A127&amp;$B127,{'3) Release_Label'!$D:$D&amp;'3) Release_Label'!$E:$E,'3) Release_Label'!$F:$F},2,0), or(and(not(isblank($B127)),$B127=$B126,$A127&lt;&gt;$A126),and(not(isblank($A127)),$A127=$A126,$B127&lt;&gt;$B126)),"ID LISTS UNALIGNED",and($A127&lt;&gt;"",countif('3) Release_Label'!$D:$D,$A127)=0),"NO UPC MATCH in Release_Label",and($B127&lt;&gt;"",countif('3) Release_Label'!$E:$E,$B127)=0),"NO CATALOG ID MATCH in Release_Label",iserror(vlookup($A127&amp;$B127,'3) Release_Label'!$D:$D&amp;'3) Release_Label'!$E:$E,1,0)),"NO UPC-CATALOG ID pair MATCH in Release_Label" )</f>
        <v>Dias Depois de Diamantes</v>
      </c>
      <c r="D127" s="143" t="str">
        <f t="array" ref="D127">ifs(and(isblank($A127),isblank($B127)),"", not(iserror(vlookup($A127&amp;$B127,'3) Release_Label'!$D:$D&amp;'3) Release_Label'!$E:$E,1,0))),vlookup($A127&amp;$B127,{'3) Release_Label'!$D:$D&amp;'3) Release_Label'!$E:$E,'3) Release_Label'!$H:$H},2,0), or(and(not(isblank($B127)),$B127=$B126,$A127&lt;&gt;$A126),and(not(isblank($A127)),$A127=$A126,$B127&lt;&gt;$B126)),"ID LISTS UNALIGNED",and($A127&lt;&gt;"",countif('3) Release_Label'!$D:$D,$A127)=0),"NO UPC MATCH in Release_Label",and($B127&lt;&gt;"",countif('3) Release_Label'!$E:$E,$B127)=0),"NO CATALOG ID MATCH in Release_Label",iserror(vlookup($A127&amp;$B127,'3) Release_Label'!$D:$D&amp;'3) Release_Label'!$E:$E,1,0)),"NO UPC-CATALOG ID pair MATCH in Release_Label" )</f>
        <v/>
      </c>
      <c r="E127" s="157">
        <f t="shared" si="1"/>
        <v>6</v>
      </c>
      <c r="F127" s="8" t="s">
        <v>953</v>
      </c>
      <c r="G127" s="116"/>
      <c r="H127" s="158" t="s">
        <v>954</v>
      </c>
      <c r="J127" s="8" t="s">
        <v>180</v>
      </c>
      <c r="K127" s="159" t="s">
        <v>697</v>
      </c>
      <c r="L127" s="8" t="s">
        <v>698</v>
      </c>
      <c r="M127" s="90" t="s">
        <v>955</v>
      </c>
      <c r="N127" s="8" t="s">
        <v>700</v>
      </c>
      <c r="O127" s="20"/>
      <c r="P127" s="20"/>
      <c r="R127" s="44" t="str">
        <f t="shared" si="2"/>
        <v>insert into AudioFiles VALUES (NEWID(),'BKTOK2300166.flac', '.flac', getdate(), null, 0, null, 'https://www.dropbox.com/scl/fi/t5yxr7f9d27cbge08d5we/Dias-Depois-de-Diamantes-713317738589-BKTOK2300166-grove-street.flac?rlkey=9m850hwiqhvb2aidwmceuk3la&amp;st=84692r6l&amp;dl=1', 0, null, null, null, null)</v>
      </c>
      <c r="S127" s="44" t="str">
        <f>"Insert into Tracks VALUES(N'"&amp;SUBSTITUTE(trim(H127),"'","''")&amp;"', 371631, "&amp;if(not(ISBLANK(A127)),"(select LabelId from Releases where UPC="&amp;A127&amp;" and EnterpriseId="&amp;EntId&amp;")","(select LabelId from Releases where Catalog='"&amp;SUBSTITUTE(trim(B127),"'","''")&amp;"' and EnterpriseId="&amp;EntId&amp;")")&amp;", "&amp;if(F127="", "null", "'"&amp;F127&amp;"'")&amp;", "&amp;if(I127="", "null","N'"&amp;SUBSTITUTE(trim(I127),"'","''")&amp;"'")&amp;", null, null, "&amp;if(G127="", "null","'"&amp;SUBSTITUTE(trim(G127),"'","''")&amp;"'")&amp;", null, null, null, "&amp;if(M127="","null",if(G127="","(select AudioId from AudioFiles where Filename='"&amp;F127&amp;".wav' and ExternalUrl='"&amp;SUBSTITUTE(trim(M127),"'","''")&amp;"' and IsDownloadedFromExternalUrl=0)","(select AudioId from AudioFiles where Filename='"&amp;G127&amp;".wav' and ExternalUrl='"&amp;SUBSTITUTE(trim(M127),"'","''")&amp;"' and IsDownloadedFromExternalUrl=0)"))&amp;", null, null, null, (select min(LanguageId) from Languages where LanguageName='"&amp;J127&amp;"' and IsValidMetadataLanguage=1), null, "&amp;if(K127="YES", 1,0)&amp;", getdate(), (select CreatedBy from Enterprises where EnterpriseId="&amp;EntId&amp;"), null, '34F4C88E-B410-461E-AD75-6C01536FDCD3', null, 0, null, null, null, null, "&amp;if(M127="","null",if(G127="","(select AudioId from AudioFiles where Filename='"&amp;F127&amp;".flac' and ExternalUrl='"&amp;SUBSTITUTE(trim(M127),"'","''")&amp;"' and IsDownloadedFromExternalUrl=0)","(select AudioId from AudioFiles where Filename='"&amp;G127&amp;".flac' and ExternalUrl='"&amp;SUBSTITUTE(trim(M127),"'","''")&amp;"' and IsDownloadedFromExternalUrl=0)"))&amp;", null, null, null, null, null, "&amp;if(not(ISBLANK(A127)),"(select PrimaryMusicStyleId from Releases where UPC="&amp;A127&amp;" and EnterpriseId="&amp;EntId&amp;")","(select PrimaryMusicStyleId from Releases where Catalog='"&amp;SUBSTITUTE(trim(B127),"'","''")&amp;"' and EnterpriseId="&amp;EntId&amp;")")&amp;", "&amp;if(not(ISBLANK(A127)),"(select SecondaryMusicStyleId from Releases where UPC="&amp;A127&amp;" and EnterpriseId="&amp;EntId&amp;")","(select SecondaryMusicStyleId from Releases where Catalog='"&amp;SUBSTITUTE(trim(B127),"'","''")&amp;"' and EnterpriseId="&amp;EntId&amp;")")&amp;", "&amp;IF(O127="","null",O127)&amp;", 0, null, (select id from internal_TrackTypes where description='"&amp;L127&amp;"'), null, null, null, null, (NEXT VALUE FOR [AssetIdSequence]), null, "&amp;TenantId&amp;", "&amp;EntId&amp;", "&amp;if(F127&lt;&gt;"",countif(F$5:F127,F127),countif(G$5:G127,G127))&amp;"); 
insert into Releases_Tracks values ( (select ReleaseId from Releases where "&amp;if(not(ISBLANK(A127)),"UPC="&amp;A127,"Catalog='"&amp;SUBSTITUTE(trim(B127),"'","''")&amp;"'")&amp;" and EnterpriseId="&amp;EntId&amp;"), (select max(TrackId) from Tracks where "&amp;if(trim(G127)="","ISRC='"&amp;F127&amp;"'","TrackVendorId='"&amp;SUBSTITUTE(trim(G127),"'","''")&amp;"'") &amp;" and EnterpriseId="&amp;EntId&amp;"), "&amp;E127&amp;", (NEXT VALUE FOR [AssetIdSequence]), null);
update Releases_Tracks set RevelatorExternalUsageTrackId=AssetId where TrackId=(select max(TrackId) from Tracks where "&amp;IF(F127="","TrackVendorId='"&amp;G127&amp;"'","ISRC='"&amp;F127&amp;"'")&amp;" and EnterpriseId="&amp;EntId&amp;");
Insert into TrackRecordingVersions values ((select max(TrackId) from Tracks where "&amp;IF(F127="","TrackVendorId='"&amp;G127&amp;"'","ISRC='"&amp;F127&amp;"'")&amp;" and EnterpriseId="&amp;EntId&amp;"),  "&amp;IF(F127="","null","'"&amp;F127&amp;"'")&amp;", 1, getdate());
Insert into TrackRecordingVersionsAudioFiles values ((select max(TrackRecordingVersionId) from TrackRecordingVersions where TrackId in (select max(TrackId) from Tracks where "&amp;IF(F127="","TrackVendorId='"&amp;G127&amp;"'","ISRC='"&amp;F127&amp;"'")&amp;" and EnterpriseId="&amp;EntId&amp;")), "&amp;if(M127="","null",if(G127="","(select AudioId from AudioFiles where Filename='"&amp;F127&amp;"."&amp;N127&amp;"' and ExternalUrl='"&amp;SUBSTITUTE(trim(M127),"'","''")&amp;"' and IsDownloadedFromExternalUrl=0)","(select AudioId from AudioFiles where Filename='"&amp;G127&amp;"."&amp;N127&amp;"' and ExternalUrl='"&amp;SUBSTITUTE(trim(M127),"'","''")&amp;"' and IsDownloadedFromExternalUrl=0)"))&amp;", "&amp;IFS(N127="","null",N127="wav","1",N127="flac","2")&amp;");
Insert into Track_TrackProperties values ((select max(TrackId) from Tracks where "&amp;IF(F127="","TrackVendorId='"&amp;G127&amp;"'","ISRC='"&amp;F127&amp;"'")&amp;" and EnterpriseId="&amp;EntId&amp;"),1);"</f>
        <v>Insert into Tracks VALUES(N'Groove Street', 371631, (select LabelId from Releases where UPC=713317738589 and EnterpriseId=647322), 'BKTOK2300166', null, null, null, null, null, null, null, (select AudioId from AudioFiles where Filename='BKTOK2300166.wav' and ExternalUrl='https://www.dropbox.com/scl/fi/t5yxr7f9d27cbge08d5we/Dias-Depois-de-Diamantes-713317738589-BKTOK2300166-grove-street.flac?rlkey=9m850hwiqhvb2aidwmceuk3la&amp;st=84692r6l&amp;dl=1'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Filename='BKTOK2300166.flac' and ExternalUrl='https://www.dropbox.com/scl/fi/t5yxr7f9d27cbge08d5we/Dias-Depois-de-Diamantes-713317738589-BKTOK2300166-grove-street.flac?rlkey=9m850hwiqhvb2aidwmceuk3la&amp;st=84692r6l&amp;dl=1'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ISRC='BKTOK2300166' and EnterpriseId=647322), 6, (NEXT VALUE FOR [AssetIdSequence]), null);
update Releases_Tracks set RevelatorExternalUsageTrackId=AssetId where TrackId=(select max(TrackId) from Tracks where ISRC='BKTOK2300166' and EnterpriseId=647322);
Insert into TrackRecordingVersions values ((select max(TrackId) from Tracks where ISRC='BKTOK2300166' and EnterpriseId=647322),  'BKTOK2300166', 1, getdate());
Insert into TrackRecordingVersionsAudioFiles values ((select max(TrackRecordingVersionId) from TrackRecordingVersions where TrackId in (select max(TrackId) from Tracks where ISRC='BKTOK2300166' and EnterpriseId=647322)), (select AudioId from AudioFiles where Filename='BKTOK2300166.flac' and ExternalUrl='https://www.dropbox.com/scl/fi/t5yxr7f9d27cbge08d5we/Dias-Depois-de-Diamantes-713317738589-BKTOK2300166-grove-street.flac?rlkey=9m850hwiqhvb2aidwmceuk3la&amp;st=84692r6l&amp;dl=1' and IsDownloadedFromExternalUrl=0), 2);
Insert into Track_TrackProperties values ((select max(TrackId) from Tracks where ISRC='BKTOK2300166' and EnterpriseId=647322),1);</v>
      </c>
      <c r="U127" s="28" t="str">
        <f>VLOOKUP(F127,'6) Track_Artist(s)'!A:A,1,0)</f>
        <v>BKTOK2300166</v>
      </c>
    </row>
    <row r="128">
      <c r="A128" s="156">
        <v>7.13317738589E11</v>
      </c>
      <c r="B128" s="116"/>
      <c r="C128" s="143" t="str">
        <f t="array" ref="C128">ifs(and(isblank($A128),isblank($B128)),"", not(iserror(vlookup($A128&amp;$B128,'3) Release_Label'!$D:$D&amp;'3) Release_Label'!$E:$E,1,0))),vlookup($A128&amp;$B128,{'3) Release_Label'!$D:$D&amp;'3) Release_Label'!$E:$E,'3) Release_Label'!$F:$F},2,0), or(and(not(isblank($B128)),$B128=$B127,$A128&lt;&gt;$A127),and(not(isblank($A128)),$A128=$A127,$B128&lt;&gt;$B127)),"ID LISTS UNALIGNED",and($A128&lt;&gt;"",countif('3) Release_Label'!$D:$D,$A128)=0),"NO UPC MATCH in Release_Label",and($B128&lt;&gt;"",countif('3) Release_Label'!$E:$E,$B128)=0),"NO CATALOG ID MATCH in Release_Label",iserror(vlookup($A128&amp;$B128,'3) Release_Label'!$D:$D&amp;'3) Release_Label'!$E:$E,1,0)),"NO UPC-CATALOG ID pair MATCH in Release_Label" )</f>
        <v>Dias Depois de Diamantes</v>
      </c>
      <c r="D128" s="143" t="str">
        <f t="array" ref="D128">ifs(and(isblank($A128),isblank($B128)),"", not(iserror(vlookup($A128&amp;$B128,'3) Release_Label'!$D:$D&amp;'3) Release_Label'!$E:$E,1,0))),vlookup($A128&amp;$B128,{'3) Release_Label'!$D:$D&amp;'3) Release_Label'!$E:$E,'3) Release_Label'!$H:$H},2,0), or(and(not(isblank($B128)),$B128=$B127,$A128&lt;&gt;$A127),and(not(isblank($A128)),$A128=$A127,$B128&lt;&gt;$B127)),"ID LISTS UNALIGNED",and($A128&lt;&gt;"",countif('3) Release_Label'!$D:$D,$A128)=0),"NO UPC MATCH in Release_Label",and($B128&lt;&gt;"",countif('3) Release_Label'!$E:$E,$B128)=0),"NO CATALOG ID MATCH in Release_Label",iserror(vlookup($A128&amp;$B128,'3) Release_Label'!$D:$D&amp;'3) Release_Label'!$E:$E,1,0)),"NO UPC-CATALOG ID pair MATCH in Release_Label" )</f>
        <v/>
      </c>
      <c r="E128" s="157">
        <f t="shared" si="1"/>
        <v>7</v>
      </c>
      <c r="F128" s="8" t="s">
        <v>956</v>
      </c>
      <c r="G128" s="116"/>
      <c r="H128" s="158" t="s">
        <v>957</v>
      </c>
      <c r="J128" s="8" t="s">
        <v>180</v>
      </c>
      <c r="K128" s="159" t="s">
        <v>697</v>
      </c>
      <c r="L128" s="8" t="s">
        <v>698</v>
      </c>
      <c r="M128" s="90" t="s">
        <v>958</v>
      </c>
      <c r="N128" s="8" t="s">
        <v>700</v>
      </c>
      <c r="O128" s="20"/>
      <c r="P128" s="20"/>
      <c r="R128" s="44" t="str">
        <f t="shared" si="2"/>
        <v>insert into AudioFiles VALUES (NEWID(),'BKTOK2300169.flac', '.flac', getdate(), null, 0, null, 'https://www.dropbox.com/scl/fi/xcunh8ttab83tuft3kfaa/Dias-Depois-de-Diamantes-713317738589-BKTOK2300169-mcflurry.flac?rlkey=ll98yx5uct0ls3jj5fvtwsiug&amp;st=c3fehgev&amp;dl=1', 0, null, null, null, null)</v>
      </c>
      <c r="S128" s="44" t="str">
        <f>"Insert into Tracks VALUES(N'"&amp;SUBSTITUTE(trim(H128),"'","''")&amp;"', 371631, "&amp;if(not(ISBLANK(A128)),"(select LabelId from Releases where UPC="&amp;A128&amp;" and EnterpriseId="&amp;EntId&amp;")","(select LabelId from Releases where Catalog='"&amp;SUBSTITUTE(trim(B128),"'","''")&amp;"' and EnterpriseId="&amp;EntId&amp;")")&amp;", "&amp;if(F128="", "null", "'"&amp;F128&amp;"'")&amp;", "&amp;if(I128="", "null","N'"&amp;SUBSTITUTE(trim(I128),"'","''")&amp;"'")&amp;", null, null, "&amp;if(G128="", "null","'"&amp;SUBSTITUTE(trim(G128),"'","''")&amp;"'")&amp;", null, null, null, "&amp;if(M128="","null",if(G128="","(select AudioId from AudioFiles where Filename='"&amp;F128&amp;".wav' and ExternalUrl='"&amp;SUBSTITUTE(trim(M128),"'","''")&amp;"' and IsDownloadedFromExternalUrl=0)","(select AudioId from AudioFiles where Filename='"&amp;G128&amp;".wav' and ExternalUrl='"&amp;SUBSTITUTE(trim(M128),"'","''")&amp;"' and IsDownloadedFromExternalUrl=0)"))&amp;", null, null, null, (select min(LanguageId) from Languages where LanguageName='"&amp;J128&amp;"' and IsValidMetadataLanguage=1), null, "&amp;if(K128="YES", 1,0)&amp;", getdate(), (select CreatedBy from Enterprises where EnterpriseId="&amp;EntId&amp;"), null, '34F4C88E-B410-461E-AD75-6C01536FDCD3', null, 0, null, null, null, null, "&amp;if(M128="","null",if(G128="","(select AudioId from AudioFiles where Filename='"&amp;F128&amp;".flac' and ExternalUrl='"&amp;SUBSTITUTE(trim(M128),"'","''")&amp;"' and IsDownloadedFromExternalUrl=0)","(select AudioId from AudioFiles where Filename='"&amp;G128&amp;".flac' and ExternalUrl='"&amp;SUBSTITUTE(trim(M128),"'","''")&amp;"' and IsDownloadedFromExternalUrl=0)"))&amp;", null, null, null, null, null, "&amp;if(not(ISBLANK(A128)),"(select PrimaryMusicStyleId from Releases where UPC="&amp;A128&amp;" and EnterpriseId="&amp;EntId&amp;")","(select PrimaryMusicStyleId from Releases where Catalog='"&amp;SUBSTITUTE(trim(B128),"'","''")&amp;"' and EnterpriseId="&amp;EntId&amp;")")&amp;", "&amp;if(not(ISBLANK(A128)),"(select SecondaryMusicStyleId from Releases where UPC="&amp;A128&amp;" and EnterpriseId="&amp;EntId&amp;")","(select SecondaryMusicStyleId from Releases where Catalog='"&amp;SUBSTITUTE(trim(B128),"'","''")&amp;"' and EnterpriseId="&amp;EntId&amp;")")&amp;", "&amp;IF(O128="","null",O128)&amp;", 0, null, (select id from internal_TrackTypes where description='"&amp;L128&amp;"'), null, null, null, null, (NEXT VALUE FOR [AssetIdSequence]), null, "&amp;TenantId&amp;", "&amp;EntId&amp;", "&amp;if(F128&lt;&gt;"",countif(F$5:F128,F128),countif(G$5:G128,G128))&amp;"); 
insert into Releases_Tracks values ( (select ReleaseId from Releases where "&amp;if(not(ISBLANK(A128)),"UPC="&amp;A128,"Catalog='"&amp;SUBSTITUTE(trim(B128),"'","''")&amp;"'")&amp;" and EnterpriseId="&amp;EntId&amp;"), (select max(TrackId) from Tracks where "&amp;if(trim(G128)="","ISRC='"&amp;F128&amp;"'","TrackVendorId='"&amp;SUBSTITUTE(trim(G128),"'","''")&amp;"'") &amp;" and EnterpriseId="&amp;EntId&amp;"), "&amp;E128&amp;", (NEXT VALUE FOR [AssetIdSequence]), null);
update Releases_Tracks set RevelatorExternalUsageTrackId=AssetId where TrackId=(select max(TrackId) from Tracks where "&amp;IF(F128="","TrackVendorId='"&amp;G128&amp;"'","ISRC='"&amp;F128&amp;"'")&amp;" and EnterpriseId="&amp;EntId&amp;");
Insert into TrackRecordingVersions values ((select max(TrackId) from Tracks where "&amp;IF(F128="","TrackVendorId='"&amp;G128&amp;"'","ISRC='"&amp;F128&amp;"'")&amp;" and EnterpriseId="&amp;EntId&amp;"),  "&amp;IF(F128="","null","'"&amp;F128&amp;"'")&amp;", 1, getdate());
Insert into TrackRecordingVersionsAudioFiles values ((select max(TrackRecordingVersionId) from TrackRecordingVersions where TrackId in (select max(TrackId) from Tracks where "&amp;IF(F128="","TrackVendorId='"&amp;G128&amp;"'","ISRC='"&amp;F128&amp;"'")&amp;" and EnterpriseId="&amp;EntId&amp;")), "&amp;if(M128="","null",if(G128="","(select AudioId from AudioFiles where Filename='"&amp;F128&amp;"."&amp;N128&amp;"' and ExternalUrl='"&amp;SUBSTITUTE(trim(M128),"'","''")&amp;"' and IsDownloadedFromExternalUrl=0)","(select AudioId from AudioFiles where Filename='"&amp;G128&amp;"."&amp;N128&amp;"' and ExternalUrl='"&amp;SUBSTITUTE(trim(M128),"'","''")&amp;"' and IsDownloadedFromExternalUrl=0)"))&amp;", "&amp;IFS(N128="","null",N128="wav","1",N128="flac","2")&amp;");
Insert into Track_TrackProperties values ((select max(TrackId) from Tracks where "&amp;IF(F128="","TrackVendorId='"&amp;G128&amp;"'","ISRC='"&amp;F128&amp;"'")&amp;" and EnterpriseId="&amp;EntId&amp;"),1);"</f>
        <v>Insert into Tracks VALUES(N'Mcflurry', 371631, (select LabelId from Releases where UPC=713317738589 and EnterpriseId=647322), 'BKTOK2300169', null, null, null, null, null, null, null, (select AudioId from AudioFiles where Filename='BKTOK2300169.wav' and ExternalUrl='https://www.dropbox.com/scl/fi/xcunh8ttab83tuft3kfaa/Dias-Depois-de-Diamantes-713317738589-BKTOK2300169-mcflurry.flac?rlkey=ll98yx5uct0ls3jj5fvtwsiug&amp;st=c3fehgev&amp;dl=1'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Filename='BKTOK2300169.flac' and ExternalUrl='https://www.dropbox.com/scl/fi/xcunh8ttab83tuft3kfaa/Dias-Depois-de-Diamantes-713317738589-BKTOK2300169-mcflurry.flac?rlkey=ll98yx5uct0ls3jj5fvtwsiug&amp;st=c3fehgev&amp;dl=1'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ISRC='BKTOK2300169' and EnterpriseId=647322), 7, (NEXT VALUE FOR [AssetIdSequence]), null);
update Releases_Tracks set RevelatorExternalUsageTrackId=AssetId where TrackId=(select max(TrackId) from Tracks where ISRC='BKTOK2300169' and EnterpriseId=647322);
Insert into TrackRecordingVersions values ((select max(TrackId) from Tracks where ISRC='BKTOK2300169' and EnterpriseId=647322),  'BKTOK2300169', 1, getdate());
Insert into TrackRecordingVersionsAudioFiles values ((select max(TrackRecordingVersionId) from TrackRecordingVersions where TrackId in (select max(TrackId) from Tracks where ISRC='BKTOK2300169' and EnterpriseId=647322)), (select AudioId from AudioFiles where Filename='BKTOK2300169.flac' and ExternalUrl='https://www.dropbox.com/scl/fi/xcunh8ttab83tuft3kfaa/Dias-Depois-de-Diamantes-713317738589-BKTOK2300169-mcflurry.flac?rlkey=ll98yx5uct0ls3jj5fvtwsiug&amp;st=c3fehgev&amp;dl=1' and IsDownloadedFromExternalUrl=0), 2);
Insert into Track_TrackProperties values ((select max(TrackId) from Tracks where ISRC='BKTOK2300169' and EnterpriseId=647322),1);</v>
      </c>
      <c r="U128" s="28" t="str">
        <f>VLOOKUP(F128,'6) Track_Artist(s)'!A:A,1,0)</f>
        <v>BKTOK2300169</v>
      </c>
    </row>
    <row r="129">
      <c r="A129" s="156">
        <v>7.13317738589E11</v>
      </c>
      <c r="B129" s="116"/>
      <c r="C129" s="143" t="str">
        <f t="array" ref="C129">ifs(and(isblank($A129),isblank($B129)),"", not(iserror(vlookup($A129&amp;$B129,'3) Release_Label'!$D:$D&amp;'3) Release_Label'!$E:$E,1,0))),vlookup($A129&amp;$B129,{'3) Release_Label'!$D:$D&amp;'3) Release_Label'!$E:$E,'3) Release_Label'!$F:$F},2,0), or(and(not(isblank($B129)),$B129=$B128,$A129&lt;&gt;$A128),and(not(isblank($A129)),$A129=$A128,$B129&lt;&gt;$B128)),"ID LISTS UNALIGNED",and($A129&lt;&gt;"",countif('3) Release_Label'!$D:$D,$A129)=0),"NO UPC MATCH in Release_Label",and($B129&lt;&gt;"",countif('3) Release_Label'!$E:$E,$B129)=0),"NO CATALOG ID MATCH in Release_Label",iserror(vlookup($A129&amp;$B129,'3) Release_Label'!$D:$D&amp;'3) Release_Label'!$E:$E,1,0)),"NO UPC-CATALOG ID pair MATCH in Release_Label" )</f>
        <v>Dias Depois de Diamantes</v>
      </c>
      <c r="D129" s="143" t="str">
        <f t="array" ref="D129">ifs(and(isblank($A129),isblank($B129)),"", not(iserror(vlookup($A129&amp;$B129,'3) Release_Label'!$D:$D&amp;'3) Release_Label'!$E:$E,1,0))),vlookup($A129&amp;$B129,{'3) Release_Label'!$D:$D&amp;'3) Release_Label'!$E:$E,'3) Release_Label'!$H:$H},2,0), or(and(not(isblank($B129)),$B129=$B128,$A129&lt;&gt;$A128),and(not(isblank($A129)),$A129=$A128,$B129&lt;&gt;$B128)),"ID LISTS UNALIGNED",and($A129&lt;&gt;"",countif('3) Release_Label'!$D:$D,$A129)=0),"NO UPC MATCH in Release_Label",and($B129&lt;&gt;"",countif('3) Release_Label'!$E:$E,$B129)=0),"NO CATALOG ID MATCH in Release_Label",iserror(vlookup($A129&amp;$B129,'3) Release_Label'!$D:$D&amp;'3) Release_Label'!$E:$E,1,0)),"NO UPC-CATALOG ID pair MATCH in Release_Label" )</f>
        <v/>
      </c>
      <c r="E129" s="157">
        <f t="shared" si="1"/>
        <v>8</v>
      </c>
      <c r="F129" s="8" t="s">
        <v>959</v>
      </c>
      <c r="G129" s="116"/>
      <c r="H129" s="158" t="s">
        <v>960</v>
      </c>
      <c r="J129" s="8" t="s">
        <v>180</v>
      </c>
      <c r="K129" s="159" t="s">
        <v>697</v>
      </c>
      <c r="L129" s="8" t="s">
        <v>698</v>
      </c>
      <c r="M129" s="90" t="s">
        <v>961</v>
      </c>
      <c r="N129" s="8" t="s">
        <v>700</v>
      </c>
      <c r="O129" s="20"/>
      <c r="P129" s="20"/>
      <c r="R129" s="44" t="str">
        <f t="shared" si="2"/>
        <v>insert into AudioFiles VALUES (NEWID(),'BKTOK2300170.flac', '.flac', getdate(), null, 0, null, 'https://www.dropbox.com/scl/fi/u0vmp8adwse4pr2dcs8wh/Dias-Depois-de-Diamantes-713317738589-BKTOK2300170-facetime.flac?rlkey=a1iuj6f2wao1qpw01uynxcdh6&amp;st=exggljfv&amp;dl=1', 0, null, null, null, null)</v>
      </c>
      <c r="S129" s="44" t="str">
        <f>"Insert into Tracks VALUES(N'"&amp;SUBSTITUTE(trim(H129),"'","''")&amp;"', 371631, "&amp;if(not(ISBLANK(A129)),"(select LabelId from Releases where UPC="&amp;A129&amp;" and EnterpriseId="&amp;EntId&amp;")","(select LabelId from Releases where Catalog='"&amp;SUBSTITUTE(trim(B129),"'","''")&amp;"' and EnterpriseId="&amp;EntId&amp;")")&amp;", "&amp;if(F129="", "null", "'"&amp;F129&amp;"'")&amp;", "&amp;if(I129="", "null","N'"&amp;SUBSTITUTE(trim(I129),"'","''")&amp;"'")&amp;", null, null, "&amp;if(G129="", "null","'"&amp;SUBSTITUTE(trim(G129),"'","''")&amp;"'")&amp;", null, null, null, "&amp;if(M129="","null",if(G129="","(select AudioId from AudioFiles where Filename='"&amp;F129&amp;".wav' and ExternalUrl='"&amp;SUBSTITUTE(trim(M129),"'","''")&amp;"' and IsDownloadedFromExternalUrl=0)","(select AudioId from AudioFiles where Filename='"&amp;G129&amp;".wav' and ExternalUrl='"&amp;SUBSTITUTE(trim(M129),"'","''")&amp;"' and IsDownloadedFromExternalUrl=0)"))&amp;", null, null, null, (select min(LanguageId) from Languages where LanguageName='"&amp;J129&amp;"' and IsValidMetadataLanguage=1), null, "&amp;if(K129="YES", 1,0)&amp;", getdate(), (select CreatedBy from Enterprises where EnterpriseId="&amp;EntId&amp;"), null, '34F4C88E-B410-461E-AD75-6C01536FDCD3', null, 0, null, null, null, null, "&amp;if(M129="","null",if(G129="","(select AudioId from AudioFiles where Filename='"&amp;F129&amp;".flac' and ExternalUrl='"&amp;SUBSTITUTE(trim(M129),"'","''")&amp;"' and IsDownloadedFromExternalUrl=0)","(select AudioId from AudioFiles where Filename='"&amp;G129&amp;".flac' and ExternalUrl='"&amp;SUBSTITUTE(trim(M129),"'","''")&amp;"' and IsDownloadedFromExternalUrl=0)"))&amp;", null, null, null, null, null, "&amp;if(not(ISBLANK(A129)),"(select PrimaryMusicStyleId from Releases where UPC="&amp;A129&amp;" and EnterpriseId="&amp;EntId&amp;")","(select PrimaryMusicStyleId from Releases where Catalog='"&amp;SUBSTITUTE(trim(B129),"'","''")&amp;"' and EnterpriseId="&amp;EntId&amp;")")&amp;", "&amp;if(not(ISBLANK(A129)),"(select SecondaryMusicStyleId from Releases where UPC="&amp;A129&amp;" and EnterpriseId="&amp;EntId&amp;")","(select SecondaryMusicStyleId from Releases where Catalog='"&amp;SUBSTITUTE(trim(B129),"'","''")&amp;"' and EnterpriseId="&amp;EntId&amp;")")&amp;", "&amp;IF(O129="","null",O129)&amp;", 0, null, (select id from internal_TrackTypes where description='"&amp;L129&amp;"'), null, null, null, null, (NEXT VALUE FOR [AssetIdSequence]), null, "&amp;TenantId&amp;", "&amp;EntId&amp;", "&amp;if(F129&lt;&gt;"",countif(F$5:F129,F129),countif(G$5:G129,G129))&amp;"); 
insert into Releases_Tracks values ( (select ReleaseId from Releases where "&amp;if(not(ISBLANK(A129)),"UPC="&amp;A129,"Catalog='"&amp;SUBSTITUTE(trim(B129),"'","''")&amp;"'")&amp;" and EnterpriseId="&amp;EntId&amp;"), (select max(TrackId) from Tracks where "&amp;if(trim(G129)="","ISRC='"&amp;F129&amp;"'","TrackVendorId='"&amp;SUBSTITUTE(trim(G129),"'","''")&amp;"'") &amp;" and EnterpriseId="&amp;EntId&amp;"), "&amp;E129&amp;", (NEXT VALUE FOR [AssetIdSequence]), null);
update Releases_Tracks set RevelatorExternalUsageTrackId=AssetId where TrackId=(select max(TrackId) from Tracks where "&amp;IF(F129="","TrackVendorId='"&amp;G129&amp;"'","ISRC='"&amp;F129&amp;"'")&amp;" and EnterpriseId="&amp;EntId&amp;");
Insert into TrackRecordingVersions values ((select max(TrackId) from Tracks where "&amp;IF(F129="","TrackVendorId='"&amp;G129&amp;"'","ISRC='"&amp;F129&amp;"'")&amp;" and EnterpriseId="&amp;EntId&amp;"),  "&amp;IF(F129="","null","'"&amp;F129&amp;"'")&amp;", 1, getdate());
Insert into TrackRecordingVersionsAudioFiles values ((select max(TrackRecordingVersionId) from TrackRecordingVersions where TrackId in (select max(TrackId) from Tracks where "&amp;IF(F129="","TrackVendorId='"&amp;G129&amp;"'","ISRC='"&amp;F129&amp;"'")&amp;" and EnterpriseId="&amp;EntId&amp;")), "&amp;if(M129="","null",if(G129="","(select AudioId from AudioFiles where Filename='"&amp;F129&amp;"."&amp;N129&amp;"' and ExternalUrl='"&amp;SUBSTITUTE(trim(M129),"'","''")&amp;"' and IsDownloadedFromExternalUrl=0)","(select AudioId from AudioFiles where Filename='"&amp;G129&amp;"."&amp;N129&amp;"' and ExternalUrl='"&amp;SUBSTITUTE(trim(M129),"'","''")&amp;"' and IsDownloadedFromExternalUrl=0)"))&amp;", "&amp;IFS(N129="","null",N129="wav","1",N129="flac","2")&amp;");
Insert into Track_TrackProperties values ((select max(TrackId) from Tracks where "&amp;IF(F129="","TrackVendorId='"&amp;G129&amp;"'","ISRC='"&amp;F129&amp;"'")&amp;" and EnterpriseId="&amp;EntId&amp;"),1);"</f>
        <v>Insert into Tracks VALUES(N'Facetime', 371631, (select LabelId from Releases where UPC=713317738589 and EnterpriseId=647322), 'BKTOK2300170', null, null, null, null, null, null, null, (select AudioId from AudioFiles where Filename='BKTOK2300170.wav' and ExternalUrl='https://www.dropbox.com/scl/fi/u0vmp8adwse4pr2dcs8wh/Dias-Depois-de-Diamantes-713317738589-BKTOK2300170-facetime.flac?rlkey=a1iuj6f2wao1qpw01uynxcdh6&amp;st=exggljfv&amp;dl=1'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Filename='BKTOK2300170.flac' and ExternalUrl='https://www.dropbox.com/scl/fi/u0vmp8adwse4pr2dcs8wh/Dias-Depois-de-Diamantes-713317738589-BKTOK2300170-facetime.flac?rlkey=a1iuj6f2wao1qpw01uynxcdh6&amp;st=exggljfv&amp;dl=1' and IsDownloadedFromExternalUrl=0), null, null, null, null, null, (select PrimaryMusicStyleId from Releases where UPC=713317738589 and EnterpriseId=647322), (select SecondaryMusicStyleId from Releases where UPC=713317738589 and EnterpriseId=647322), null, 0, null, (select id from internal_TrackTypes where description='Original'), null, null, null, null, (NEXT VALUE FOR [AssetIdSequence]), null, 645898, 647322, 1); 
insert into Releases_Tracks values ( (select ReleaseId from Releases where UPC=713317738589 and EnterpriseId=647322), (select max(TrackId) from Tracks where ISRC='BKTOK2300170' and EnterpriseId=647322), 8, (NEXT VALUE FOR [AssetIdSequence]), null);
update Releases_Tracks set RevelatorExternalUsageTrackId=AssetId where TrackId=(select max(TrackId) from Tracks where ISRC='BKTOK2300170' and EnterpriseId=647322);
Insert into TrackRecordingVersions values ((select max(TrackId) from Tracks where ISRC='BKTOK2300170' and EnterpriseId=647322),  'BKTOK2300170', 1, getdate());
Insert into TrackRecordingVersionsAudioFiles values ((select max(TrackRecordingVersionId) from TrackRecordingVersions where TrackId in (select max(TrackId) from Tracks where ISRC='BKTOK2300170' and EnterpriseId=647322)), (select AudioId from AudioFiles where Filename='BKTOK2300170.flac' and ExternalUrl='https://www.dropbox.com/scl/fi/u0vmp8adwse4pr2dcs8wh/Dias-Depois-de-Diamantes-713317738589-BKTOK2300170-facetime.flac?rlkey=a1iuj6f2wao1qpw01uynxcdh6&amp;st=exggljfv&amp;dl=1' and IsDownloadedFromExternalUrl=0), 2);
Insert into Track_TrackProperties values ((select max(TrackId) from Tracks where ISRC='BKTOK2300170' and EnterpriseId=647322),1);</v>
      </c>
      <c r="U129" s="28" t="str">
        <f>VLOOKUP(F129,'6) Track_Artist(s)'!A:A,1,0)</f>
        <v>BKTOK2300170</v>
      </c>
    </row>
    <row r="130">
      <c r="A130" s="156">
        <v>7.13317749837E11</v>
      </c>
      <c r="B130" s="116"/>
      <c r="C130" s="143" t="str">
        <f t="array" ref="C130">ifs(and(isblank($A130),isblank($B130)),"", not(iserror(vlookup($A130&amp;$B130,'3) Release_Label'!$D:$D&amp;'3) Release_Label'!$E:$E,1,0))),vlookup($A130&amp;$B130,{'3) Release_Label'!$D:$D&amp;'3) Release_Label'!$E:$E,'3) Release_Label'!$F:$F},2,0), or(and(not(isblank($B130)),$B130=$B129,$A130&lt;&gt;$A129),and(not(isblank($A130)),$A130=$A129,$B130&lt;&gt;$B129)),"ID LISTS UNALIGNED",and($A130&lt;&gt;"",countif('3) Release_Label'!$D:$D,$A130)=0),"NO UPC MATCH in Release_Label",and($B130&lt;&gt;"",countif('3) Release_Label'!$E:$E,$B130)=0),"NO CATALOG ID MATCH in Release_Label",iserror(vlookup($A130&amp;$B130,'3) Release_Label'!$D:$D&amp;'3) Release_Label'!$E:$E,1,0)),"NO UPC-CATALOG ID pair MATCH in Release_Label" )</f>
        <v>Gravidade Luar</v>
      </c>
      <c r="D130" s="143" t="str">
        <f t="array" ref="D130">ifs(and(isblank($A130),isblank($B130)),"", not(iserror(vlookup($A130&amp;$B130,'3) Release_Label'!$D:$D&amp;'3) Release_Label'!$E:$E,1,0))),vlookup($A130&amp;$B130,{'3) Release_Label'!$D:$D&amp;'3) Release_Label'!$E:$E,'3) Release_Label'!$H:$H},2,0), or(and(not(isblank($B130)),$B130=$B129,$A130&lt;&gt;$A129),and(not(isblank($A130)),$A130=$A129,$B130&lt;&gt;$B129)),"ID LISTS UNALIGNED",and($A130&lt;&gt;"",countif('3) Release_Label'!$D:$D,$A130)=0),"NO UPC MATCH in Release_Label",and($B130&lt;&gt;"",countif('3) Release_Label'!$E:$E,$B130)=0),"NO CATALOG ID MATCH in Release_Label",iserror(vlookup($A130&amp;$B130,'3) Release_Label'!$D:$D&amp;'3) Release_Label'!$E:$E,1,0)),"NO UPC-CATALOG ID pair MATCH in Release_Label" )</f>
        <v/>
      </c>
      <c r="E130" s="157">
        <f t="shared" si="1"/>
        <v>1</v>
      </c>
      <c r="F130" s="8" t="s">
        <v>962</v>
      </c>
      <c r="G130" s="116"/>
      <c r="H130" s="158" t="s">
        <v>416</v>
      </c>
      <c r="J130" s="8" t="s">
        <v>180</v>
      </c>
      <c r="K130" s="159" t="s">
        <v>697</v>
      </c>
      <c r="L130" s="8" t="s">
        <v>698</v>
      </c>
      <c r="M130" s="90" t="s">
        <v>963</v>
      </c>
      <c r="N130" s="8" t="s">
        <v>700</v>
      </c>
      <c r="O130" s="20"/>
      <c r="P130" s="20"/>
      <c r="R130" s="44" t="str">
        <f t="shared" si="2"/>
        <v>insert into AudioFiles VALUES (NEWID(),'BKTOK2300171.flac', '.flac', getdate(), null, 0, null, 'https://www.dropbox.com/scl/fi/88q1e3lx6n8hahg3kbyx3/Gravidade-Luar-713317749837.flac?rlkey=0ot9n4zokm9wvzv8thl3jfyrf&amp;st=23edi9oa&amp;dl=1', 0, null, null, null, null)</v>
      </c>
      <c r="S130" s="44" t="str">
        <f>"Insert into Tracks VALUES(N'"&amp;SUBSTITUTE(trim(H130),"'","''")&amp;"', 371631, "&amp;if(not(ISBLANK(A130)),"(select LabelId from Releases where UPC="&amp;A130&amp;" and EnterpriseId="&amp;EntId&amp;")","(select LabelId from Releases where Catalog='"&amp;SUBSTITUTE(trim(B130),"'","''")&amp;"' and EnterpriseId="&amp;EntId&amp;")")&amp;", "&amp;if(F130="", "null", "'"&amp;F130&amp;"'")&amp;", "&amp;if(I130="", "null","N'"&amp;SUBSTITUTE(trim(I130),"'","''")&amp;"'")&amp;", null, null, "&amp;if(G130="", "null","'"&amp;SUBSTITUTE(trim(G130),"'","''")&amp;"'")&amp;", null, null, null, "&amp;if(M130="","null",if(G130="","(select AudioId from AudioFiles where Filename='"&amp;F130&amp;".wav' and ExternalUrl='"&amp;SUBSTITUTE(trim(M130),"'","''")&amp;"' and IsDownloadedFromExternalUrl=0)","(select AudioId from AudioFiles where Filename='"&amp;G130&amp;".wav' and ExternalUrl='"&amp;SUBSTITUTE(trim(M130),"'","''")&amp;"' and IsDownloadedFromExternalUrl=0)"))&amp;", null, null, null, (select min(LanguageId) from Languages where LanguageName='"&amp;J130&amp;"' and IsValidMetadataLanguage=1), null, "&amp;if(K130="YES", 1,0)&amp;", getdate(), (select CreatedBy from Enterprises where EnterpriseId="&amp;EntId&amp;"), null, '34F4C88E-B410-461E-AD75-6C01536FDCD3', null, 0, null, null, null, null, "&amp;if(M130="","null",if(G130="","(select AudioId from AudioFiles where Filename='"&amp;F130&amp;".flac' and ExternalUrl='"&amp;SUBSTITUTE(trim(M130),"'","''")&amp;"' and IsDownloadedFromExternalUrl=0)","(select AudioId from AudioFiles where Filename='"&amp;G130&amp;".flac' and ExternalUrl='"&amp;SUBSTITUTE(trim(M130),"'","''")&amp;"' and IsDownloadedFromExternalUrl=0)"))&amp;", null, null, null, null, null, "&amp;if(not(ISBLANK(A130)),"(select PrimaryMusicStyleId from Releases where UPC="&amp;A130&amp;" and EnterpriseId="&amp;EntId&amp;")","(select PrimaryMusicStyleId from Releases where Catalog='"&amp;SUBSTITUTE(trim(B130),"'","''")&amp;"' and EnterpriseId="&amp;EntId&amp;")")&amp;", "&amp;if(not(ISBLANK(A130)),"(select SecondaryMusicStyleId from Releases where UPC="&amp;A130&amp;" and EnterpriseId="&amp;EntId&amp;")","(select SecondaryMusicStyleId from Releases where Catalog='"&amp;SUBSTITUTE(trim(B130),"'","''")&amp;"' and EnterpriseId="&amp;EntId&amp;")")&amp;", "&amp;IF(O130="","null",O130)&amp;", 0, null, (select id from internal_TrackTypes where description='"&amp;L130&amp;"'), null, null, null, null, (NEXT VALUE FOR [AssetIdSequence]), null, "&amp;TenantId&amp;", "&amp;EntId&amp;", "&amp;if(F130&lt;&gt;"",countif(F$5:F130,F130),countif(G$5:G130,G130))&amp;"); 
insert into Releases_Tracks values ( (select ReleaseId from Releases where "&amp;if(not(ISBLANK(A130)),"UPC="&amp;A130,"Catalog='"&amp;SUBSTITUTE(trim(B130),"'","''")&amp;"'")&amp;" and EnterpriseId="&amp;EntId&amp;"), (select max(TrackId) from Tracks where "&amp;if(trim(G130)="","ISRC='"&amp;F130&amp;"'","TrackVendorId='"&amp;SUBSTITUTE(trim(G130),"'","''")&amp;"'") &amp;" and EnterpriseId="&amp;EntId&amp;"), "&amp;E130&amp;", (NEXT VALUE FOR [AssetIdSequence]), null);
update Releases_Tracks set RevelatorExternalUsageTrackId=AssetId where TrackId=(select max(TrackId) from Tracks where "&amp;IF(F130="","TrackVendorId='"&amp;G130&amp;"'","ISRC='"&amp;F130&amp;"'")&amp;" and EnterpriseId="&amp;EntId&amp;");
Insert into TrackRecordingVersions values ((select max(TrackId) from Tracks where "&amp;IF(F130="","TrackVendorId='"&amp;G130&amp;"'","ISRC='"&amp;F130&amp;"'")&amp;" and EnterpriseId="&amp;EntId&amp;"),  "&amp;IF(F130="","null","'"&amp;F130&amp;"'")&amp;", 1, getdate());
Insert into TrackRecordingVersionsAudioFiles values ((select max(TrackRecordingVersionId) from TrackRecordingVersions where TrackId in (select max(TrackId) from Tracks where "&amp;IF(F130="","TrackVendorId='"&amp;G130&amp;"'","ISRC='"&amp;F130&amp;"'")&amp;" and EnterpriseId="&amp;EntId&amp;")), "&amp;if(M130="","null",if(G130="","(select AudioId from AudioFiles where Filename='"&amp;F130&amp;"."&amp;N130&amp;"' and ExternalUrl='"&amp;SUBSTITUTE(trim(M130),"'","''")&amp;"' and IsDownloadedFromExternalUrl=0)","(select AudioId from AudioFiles where Filename='"&amp;G130&amp;"."&amp;N130&amp;"' and ExternalUrl='"&amp;SUBSTITUTE(trim(M130),"'","''")&amp;"' and IsDownloadedFromExternalUrl=0)"))&amp;", "&amp;IFS(N130="","null",N130="wav","1",N130="flac","2")&amp;");
Insert into Track_TrackProperties values ((select max(TrackId) from Tracks where "&amp;IF(F130="","TrackVendorId='"&amp;G130&amp;"'","ISRC='"&amp;F130&amp;"'")&amp;" and EnterpriseId="&amp;EntId&amp;"),1);"</f>
        <v>Insert into Tracks VALUES(N'Gravidade Luar', 371631, (select LabelId from Releases where UPC=713317749837 and EnterpriseId=647322), 'BKTOK2300171', null, null, null, null, null, null, null, (select AudioId from AudioFiles where Filename='BKTOK2300171.wav' and ExternalUrl='https://www.dropbox.com/scl/fi/88q1e3lx6n8hahg3kbyx3/Gravidade-Luar-713317749837.flac?rlkey=0ot9n4zokm9wvzv8thl3jfyrf&amp;st=23edi9oa&amp;dl=1'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Filename='BKTOK2300171.flac' and ExternalUrl='https://www.dropbox.com/scl/fi/88q1e3lx6n8hahg3kbyx3/Gravidade-Luar-713317749837.flac?rlkey=0ot9n4zokm9wvzv8thl3jfyrf&amp;st=23edi9oa&amp;dl=1' and IsDownloadedFromExternalUrl=0), null, null, null, null, null, (select PrimaryMusicStyleId from Releases where UPC=713317749837 and EnterpriseId=647322), (select SecondaryMusicStyleId from Releases where UPC=713317749837 and EnterpriseId=647322), null, 0, null, (select id from internal_TrackTypes where description='Original'), null, null, null, null, (NEXT VALUE FOR [AssetIdSequence]), null, 645898, 647322, 1); 
insert into Releases_Tracks values ( (select ReleaseId from Releases where UPC=713317749837 and EnterpriseId=647322), (select max(TrackId) from Tracks where ISRC='BKTOK2300171' and EnterpriseId=647322), 1, (NEXT VALUE FOR [AssetIdSequence]), null);
update Releases_Tracks set RevelatorExternalUsageTrackId=AssetId where TrackId=(select max(TrackId) from Tracks where ISRC='BKTOK2300171' and EnterpriseId=647322);
Insert into TrackRecordingVersions values ((select max(TrackId) from Tracks where ISRC='BKTOK2300171' and EnterpriseId=647322),  'BKTOK2300171', 1, getdate());
Insert into TrackRecordingVersionsAudioFiles values ((select max(TrackRecordingVersionId) from TrackRecordingVersions where TrackId in (select max(TrackId) from Tracks where ISRC='BKTOK2300171' and EnterpriseId=647322)), (select AudioId from AudioFiles where Filename='BKTOK2300171.flac' and ExternalUrl='https://www.dropbox.com/scl/fi/88q1e3lx6n8hahg3kbyx3/Gravidade-Luar-713317749837.flac?rlkey=0ot9n4zokm9wvzv8thl3jfyrf&amp;st=23edi9oa&amp;dl=1' and IsDownloadedFromExternalUrl=0), 2);
Insert into Track_TrackProperties values ((select max(TrackId) from Tracks where ISRC='BKTOK2300171' and EnterpriseId=647322),1);</v>
      </c>
      <c r="U130" s="28" t="str">
        <f>VLOOKUP(F130,'6) Track_Artist(s)'!A:A,1,0)</f>
        <v>BKTOK2300171</v>
      </c>
    </row>
    <row r="131">
      <c r="A131" s="156">
        <v>7.13317816775E11</v>
      </c>
      <c r="B131" s="116"/>
      <c r="C131" s="143" t="str">
        <f t="array" ref="C131">ifs(and(isblank($A131),isblank($B131)),"", not(iserror(vlookup($A131&amp;$B131,'3) Release_Label'!$D:$D&amp;'3) Release_Label'!$E:$E,1,0))),vlookup($A131&amp;$B131,{'3) Release_Label'!$D:$D&amp;'3) Release_Label'!$E:$E,'3) Release_Label'!$F:$F},2,0), or(and(not(isblank($B131)),$B131=#REF!,$A131&lt;&gt;#REF!),and(not(isblank($A131)),$A131=#REF!,$B131&lt;&gt;#REF!)),"ID LISTS UNALIGNED",and($A131&lt;&gt;"",countif('3) Release_Label'!$D:$D,$A131)=0),"NO UPC MATCH in Release_Label",and($B131&lt;&gt;"",countif('3) Release_Label'!$E:$E,$B131)=0),"NO CATALOG ID MATCH in Release_Label",iserror(vlookup($A131&amp;$B131,'3) Release_Label'!$D:$D&amp;'3) Release_Label'!$E:$E,1,0)),"NO UPC-CATALOG ID pair MATCH in Release_Label" )</f>
        <v>Sonic: Eu Sou um Deus</v>
      </c>
      <c r="D131" s="143" t="str">
        <f t="array" ref="D131">ifs(and(isblank($A131),isblank($B131)),"", not(iserror(vlookup($A131&amp;$B131,'3) Release_Label'!$D:$D&amp;'3) Release_Label'!$E:$E,1,0))),vlookup($A131&amp;$B131,{'3) Release_Label'!$D:$D&amp;'3) Release_Label'!$E:$E,'3) Release_Label'!$H:$H},2,0), or(and(not(isblank($B131)),$B131=#REF!,$A131&lt;&gt;#REF!),and(not(isblank($A131)),$A131=#REF!,$B131&lt;&gt;#REF!)),"ID LISTS UNALIGNED",and($A131&lt;&gt;"",countif('3) Release_Label'!$D:$D,$A131)=0),"NO UPC MATCH in Release_Label",and($B131&lt;&gt;"",countif('3) Release_Label'!$E:$E,$B131)=0),"NO CATALOG ID MATCH in Release_Label",iserror(vlookup($A131&amp;$B131,'3) Release_Label'!$D:$D&amp;'3) Release_Label'!$E:$E,1,0)),"NO UPC-CATALOG ID pair MATCH in Release_Label" )</f>
        <v/>
      </c>
      <c r="E131" s="157">
        <f t="shared" si="1"/>
        <v>1</v>
      </c>
      <c r="F131" s="8" t="s">
        <v>964</v>
      </c>
      <c r="G131" s="116"/>
      <c r="H131" s="158" t="s">
        <v>418</v>
      </c>
      <c r="J131" s="8" t="s">
        <v>180</v>
      </c>
      <c r="K131" s="159" t="s">
        <v>706</v>
      </c>
      <c r="L131" s="8" t="s">
        <v>698</v>
      </c>
      <c r="M131" s="90" t="s">
        <v>965</v>
      </c>
      <c r="N131" s="8" t="s">
        <v>700</v>
      </c>
      <c r="O131" s="20"/>
      <c r="P131" s="20"/>
      <c r="R131" s="44" t="str">
        <f t="shared" si="2"/>
        <v>insert into AudioFiles VALUES (NEWID(),'BKTOK2300174.flac', '.flac', getdate(), null, 0, null, 'https://www.dropbox.com/scl/fi/n5vzqz7yw827swdwhfr2t/Sonic-Eu-Sou-um-Deus-713317816775.flac?rlkey=2o7rmbig1a7c90gubgau0vj26&amp;st=l9jpko4b&amp;dl=1', 0, null, null, null, null)</v>
      </c>
      <c r="S131" s="44" t="str">
        <f>"Insert into Tracks VALUES(N'"&amp;SUBSTITUTE(trim(H131),"'","''")&amp;"', 371631, "&amp;if(not(ISBLANK(A131)),"(select LabelId from Releases where UPC="&amp;A131&amp;" and EnterpriseId="&amp;EntId&amp;")","(select LabelId from Releases where Catalog='"&amp;SUBSTITUTE(trim(B131),"'","''")&amp;"' and EnterpriseId="&amp;EntId&amp;")")&amp;", "&amp;if(F131="", "null", "'"&amp;F131&amp;"'")&amp;", "&amp;if(I131="", "null","N'"&amp;SUBSTITUTE(trim(I131),"'","''")&amp;"'")&amp;", null, null, "&amp;if(G131="", "null","'"&amp;SUBSTITUTE(trim(G131),"'","''")&amp;"'")&amp;", null, null, null, "&amp;if(M131="","null",if(G131="","(select AudioId from AudioFiles where Filename='"&amp;F131&amp;".wav' and ExternalUrl='"&amp;SUBSTITUTE(trim(M131),"'","''")&amp;"' and IsDownloadedFromExternalUrl=0)","(select AudioId from AudioFiles where Filename='"&amp;G131&amp;".wav' and ExternalUrl='"&amp;SUBSTITUTE(trim(M131),"'","''")&amp;"' and IsDownloadedFromExternalUrl=0)"))&amp;", null, null, null, (select min(LanguageId) from Languages where LanguageName='"&amp;J131&amp;"' and IsValidMetadataLanguage=1), null, "&amp;if(K131="YES", 1,0)&amp;", getdate(), (select CreatedBy from Enterprises where EnterpriseId="&amp;EntId&amp;"), null, '34F4C88E-B410-461E-AD75-6C01536FDCD3', null, 0, null, null, null, null, "&amp;if(M131="","null",if(G131="","(select AudioId from AudioFiles where Filename='"&amp;F131&amp;".flac' and ExternalUrl='"&amp;SUBSTITUTE(trim(M131),"'","''")&amp;"' and IsDownloadedFromExternalUrl=0)","(select AudioId from AudioFiles where Filename='"&amp;G131&amp;".flac' and ExternalUrl='"&amp;SUBSTITUTE(trim(M131),"'","''")&amp;"' and IsDownloadedFromExternalUrl=0)"))&amp;", null, null, null, null, null, "&amp;if(not(ISBLANK(A131)),"(select PrimaryMusicStyleId from Releases where UPC="&amp;A131&amp;" and EnterpriseId="&amp;EntId&amp;")","(select PrimaryMusicStyleId from Releases where Catalog='"&amp;SUBSTITUTE(trim(B131),"'","''")&amp;"' and EnterpriseId="&amp;EntId&amp;")")&amp;", "&amp;if(not(ISBLANK(A131)),"(select SecondaryMusicStyleId from Releases where UPC="&amp;A131&amp;" and EnterpriseId="&amp;EntId&amp;")","(select SecondaryMusicStyleId from Releases where Catalog='"&amp;SUBSTITUTE(trim(B131),"'","''")&amp;"' and EnterpriseId="&amp;EntId&amp;")")&amp;", "&amp;IF(O131="","null",O131)&amp;", 0, null, (select id from internal_TrackTypes where description='"&amp;L131&amp;"'), null, null, null, null, (NEXT VALUE FOR [AssetIdSequence]), null, "&amp;TenantId&amp;", "&amp;EntId&amp;", "&amp;if(F131&lt;&gt;"",countif(F$5:F131,F131),countif(G$5:G131,G131))&amp;"); 
insert into Releases_Tracks values ( (select ReleaseId from Releases where "&amp;if(not(ISBLANK(A131)),"UPC="&amp;A131,"Catalog='"&amp;SUBSTITUTE(trim(B131),"'","''")&amp;"'")&amp;" and EnterpriseId="&amp;EntId&amp;"), (select max(TrackId) from Tracks where "&amp;if(trim(G131)="","ISRC='"&amp;F131&amp;"'","TrackVendorId='"&amp;SUBSTITUTE(trim(G131),"'","''")&amp;"'") &amp;" and EnterpriseId="&amp;EntId&amp;"), "&amp;E131&amp;", (NEXT VALUE FOR [AssetIdSequence]), null);
update Releases_Tracks set RevelatorExternalUsageTrackId=AssetId where TrackId=(select max(TrackId) from Tracks where "&amp;IF(F131="","TrackVendorId='"&amp;G131&amp;"'","ISRC='"&amp;F131&amp;"'")&amp;" and EnterpriseId="&amp;EntId&amp;");
Insert into TrackRecordingVersions values ((select max(TrackId) from Tracks where "&amp;IF(F131="","TrackVendorId='"&amp;G131&amp;"'","ISRC='"&amp;F131&amp;"'")&amp;" and EnterpriseId="&amp;EntId&amp;"),  "&amp;IF(F131="","null","'"&amp;F131&amp;"'")&amp;", 1, getdate());
Insert into TrackRecordingVersionsAudioFiles values ((select max(TrackRecordingVersionId) from TrackRecordingVersions where TrackId in (select max(TrackId) from Tracks where "&amp;IF(F131="","TrackVendorId='"&amp;G131&amp;"'","ISRC='"&amp;F131&amp;"'")&amp;" and EnterpriseId="&amp;EntId&amp;")), "&amp;if(M131="","null",if(G131="","(select AudioId from AudioFiles where Filename='"&amp;F131&amp;"."&amp;N131&amp;"' and ExternalUrl='"&amp;SUBSTITUTE(trim(M131),"'","''")&amp;"' and IsDownloadedFromExternalUrl=0)","(select AudioId from AudioFiles where Filename='"&amp;G131&amp;"."&amp;N131&amp;"' and ExternalUrl='"&amp;SUBSTITUTE(trim(M131),"'","''")&amp;"' and IsDownloadedFromExternalUrl=0)"))&amp;", "&amp;IFS(N131="","null",N131="wav","1",N131="flac","2")&amp;");
Insert into Track_TrackProperties values ((select max(TrackId) from Tracks where "&amp;IF(F131="","TrackVendorId='"&amp;G131&amp;"'","ISRC='"&amp;F131&amp;"'")&amp;" and EnterpriseId="&amp;EntId&amp;"),1);"</f>
        <v>Insert into Tracks VALUES(N'Sonic: Eu Sou um Deus', 371631, (select LabelId from Releases where UPC=713317816775 and EnterpriseId=647322), 'BKTOK2300174', null, null, null, null, null, null, null, (select AudioId from AudioFiles where Filename='BKTOK2300174.wav' and ExternalUrl='https://www.dropbox.com/scl/fi/n5vzqz7yw827swdwhfr2t/Sonic-Eu-Sou-um-Deus-713317816775.flac?rlkey=2o7rmbig1a7c90gubgau0vj26&amp;st=l9jpko4b&amp;dl=1'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Filename='BKTOK2300174.flac' and ExternalUrl='https://www.dropbox.com/scl/fi/n5vzqz7yw827swdwhfr2t/Sonic-Eu-Sou-um-Deus-713317816775.flac?rlkey=2o7rmbig1a7c90gubgau0vj26&amp;st=l9jpko4b&amp;dl=1' and IsDownloadedFromExternalUrl=0), null, null, null, null, null, (select PrimaryMusicStyleId from Releases where UPC=713317816775 and EnterpriseId=647322), (select SecondaryMusicStyleId from Releases where UPC=713317816775 and EnterpriseId=647322), null, 0, null, (select id from internal_TrackTypes where description='Original'), null, null, null, null, (NEXT VALUE FOR [AssetIdSequence]), null, 645898, 647322, 1); 
insert into Releases_Tracks values ( (select ReleaseId from Releases where UPC=713317816775 and EnterpriseId=647322), (select max(TrackId) from Tracks where ISRC='BKTOK2300174' and EnterpriseId=647322), 1, (NEXT VALUE FOR [AssetIdSequence]), null);
update Releases_Tracks set RevelatorExternalUsageTrackId=AssetId where TrackId=(select max(TrackId) from Tracks where ISRC='BKTOK2300174' and EnterpriseId=647322);
Insert into TrackRecordingVersions values ((select max(TrackId) from Tracks where ISRC='BKTOK2300174' and EnterpriseId=647322),  'BKTOK2300174', 1, getdate());
Insert into TrackRecordingVersionsAudioFiles values ((select max(TrackRecordingVersionId) from TrackRecordingVersions where TrackId in (select max(TrackId) from Tracks where ISRC='BKTOK2300174' and EnterpriseId=647322)), (select AudioId from AudioFiles where Filename='BKTOK2300174.flac' and ExternalUrl='https://www.dropbox.com/scl/fi/n5vzqz7yw827swdwhfr2t/Sonic-Eu-Sou-um-Deus-713317816775.flac?rlkey=2o7rmbig1a7c90gubgau0vj26&amp;st=l9jpko4b&amp;dl=1' and IsDownloadedFromExternalUrl=0), 2);
Insert into Track_TrackProperties values ((select max(TrackId) from Tracks where ISRC='BKTOK2300174' and EnterpriseId=647322),1);</v>
      </c>
      <c r="U131" s="28" t="str">
        <f>VLOOKUP(F131,'6) Track_Artist(s)'!A:A,1,0)</f>
        <v>BKTOK2300174</v>
      </c>
    </row>
    <row r="132">
      <c r="A132" s="156">
        <v>7.1331780062E11</v>
      </c>
      <c r="B132" s="116"/>
      <c r="C132" s="143" t="str">
        <f t="array" ref="C132">ifs(and(isblank($A132),isblank($B132)),"", not(iserror(vlookup($A132&amp;$B132,'3) Release_Label'!$D:$D&amp;'3) Release_Label'!$E:$E,1,0))),vlookup($A132&amp;$B132,{'3) Release_Label'!$D:$D&amp;'3) Release_Label'!$E:$E,'3) Release_Label'!$F:$F},2,0), or(and(not(isblank($B132)),$B132=$B131,$A132&lt;&gt;$A131),and(not(isblank($A132)),$A132=$A131,$B132&lt;&gt;$B131)),"ID LISTS UNALIGNED",and($A132&lt;&gt;"",countif('3) Release_Label'!$D:$D,$A132)=0),"NO UPC MATCH in Release_Label",and($B132&lt;&gt;"",countif('3) Release_Label'!$E:$E,$B132)=0),"NO CATALOG ID MATCH in Release_Label",iserror(vlookup($A132&amp;$B132,'3) Release_Label'!$D:$D&amp;'3) Release_Label'!$E:$E,1,0)),"NO UPC-CATALOG ID pair MATCH in Release_Label" )</f>
        <v>Kratos e Leônidas: Ira de Esparta</v>
      </c>
      <c r="D132" s="143" t="str">
        <f t="array" ref="D132">ifs(and(isblank($A132),isblank($B132)),"", not(iserror(vlookup($A132&amp;$B132,'3) Release_Label'!$D:$D&amp;'3) Release_Label'!$E:$E,1,0))),vlookup($A132&amp;$B132,{'3) Release_Label'!$D:$D&amp;'3) Release_Label'!$E:$E,'3) Release_Label'!$H:$H},2,0), or(and(not(isblank($B132)),$B132=$B131,$A132&lt;&gt;$A131),and(not(isblank($A132)),$A132=$A131,$B132&lt;&gt;$B131)),"ID LISTS UNALIGNED",and($A132&lt;&gt;"",countif('3) Release_Label'!$D:$D,$A132)=0),"NO UPC MATCH in Release_Label",and($B132&lt;&gt;"",countif('3) Release_Label'!$E:$E,$B132)=0),"NO CATALOG ID MATCH in Release_Label",iserror(vlookup($A132&amp;$B132,'3) Release_Label'!$D:$D&amp;'3) Release_Label'!$E:$E,1,0)),"NO UPC-CATALOG ID pair MATCH in Release_Label" )</f>
        <v/>
      </c>
      <c r="E132" s="157">
        <f t="shared" si="1"/>
        <v>1</v>
      </c>
      <c r="F132" s="8" t="s">
        <v>966</v>
      </c>
      <c r="G132" s="116"/>
      <c r="H132" s="158" t="s">
        <v>420</v>
      </c>
      <c r="J132" s="8" t="s">
        <v>180</v>
      </c>
      <c r="K132" s="159" t="s">
        <v>697</v>
      </c>
      <c r="L132" s="8" t="s">
        <v>698</v>
      </c>
      <c r="M132" s="90" t="s">
        <v>967</v>
      </c>
      <c r="N132" s="8" t="s">
        <v>700</v>
      </c>
      <c r="O132" s="20"/>
      <c r="P132" s="20"/>
      <c r="R132" s="44" t="str">
        <f t="shared" si="2"/>
        <v>insert into AudioFiles VALUES (NEWID(),'BKTOK2300175.flac', '.flac', getdate(), null, 0, null, 'https://www.dropbox.com/scl/fi/s63h7kzmxemr12wxyhczg/Kratos-e-Le-nidas-Ira-de-Esparta-713317800620.flac?rlkey=aev4d2d3fscynz6qtyrkt5xii&amp;st=g1uq4zup&amp;dl=1', 0, null, null, null, null)</v>
      </c>
      <c r="S132" s="44" t="str">
        <f>"Insert into Tracks VALUES(N'"&amp;SUBSTITUTE(trim(H132),"'","''")&amp;"', 371631, "&amp;if(not(ISBLANK(A132)),"(select LabelId from Releases where UPC="&amp;A132&amp;" and EnterpriseId="&amp;EntId&amp;")","(select LabelId from Releases where Catalog='"&amp;SUBSTITUTE(trim(B132),"'","''")&amp;"' and EnterpriseId="&amp;EntId&amp;")")&amp;", "&amp;if(F132="", "null", "'"&amp;F132&amp;"'")&amp;", "&amp;if(I132="", "null","N'"&amp;SUBSTITUTE(trim(I132),"'","''")&amp;"'")&amp;", null, null, "&amp;if(G132="", "null","'"&amp;SUBSTITUTE(trim(G132),"'","''")&amp;"'")&amp;", null, null, null, "&amp;if(M132="","null",if(G132="","(select AudioId from AudioFiles where Filename='"&amp;F132&amp;".wav' and ExternalUrl='"&amp;SUBSTITUTE(trim(M132),"'","''")&amp;"' and IsDownloadedFromExternalUrl=0)","(select AudioId from AudioFiles where Filename='"&amp;G132&amp;".wav' and ExternalUrl='"&amp;SUBSTITUTE(trim(M132),"'","''")&amp;"' and IsDownloadedFromExternalUrl=0)"))&amp;", null, null, null, (select min(LanguageId) from Languages where LanguageName='"&amp;J132&amp;"' and IsValidMetadataLanguage=1), null, "&amp;if(K132="YES", 1,0)&amp;", getdate(), (select CreatedBy from Enterprises where EnterpriseId="&amp;EntId&amp;"), null, '34F4C88E-B410-461E-AD75-6C01536FDCD3', null, 0, null, null, null, null, "&amp;if(M132="","null",if(G132="","(select AudioId from AudioFiles where Filename='"&amp;F132&amp;".flac' and ExternalUrl='"&amp;SUBSTITUTE(trim(M132),"'","''")&amp;"' and IsDownloadedFromExternalUrl=0)","(select AudioId from AudioFiles where Filename='"&amp;G132&amp;".flac' and ExternalUrl='"&amp;SUBSTITUTE(trim(M132),"'","''")&amp;"' and IsDownloadedFromExternalUrl=0)"))&amp;", null, null, null, null, null, "&amp;if(not(ISBLANK(A132)),"(select PrimaryMusicStyleId from Releases where UPC="&amp;A132&amp;" and EnterpriseId="&amp;EntId&amp;")","(select PrimaryMusicStyleId from Releases where Catalog='"&amp;SUBSTITUTE(trim(B132),"'","''")&amp;"' and EnterpriseId="&amp;EntId&amp;")")&amp;", "&amp;if(not(ISBLANK(A132)),"(select SecondaryMusicStyleId from Releases where UPC="&amp;A132&amp;" and EnterpriseId="&amp;EntId&amp;")","(select SecondaryMusicStyleId from Releases where Catalog='"&amp;SUBSTITUTE(trim(B132),"'","''")&amp;"' and EnterpriseId="&amp;EntId&amp;")")&amp;", "&amp;IF(O132="","null",O132)&amp;", 0, null, (select id from internal_TrackTypes where description='"&amp;L132&amp;"'), null, null, null, null, (NEXT VALUE FOR [AssetIdSequence]), null, "&amp;TenantId&amp;", "&amp;EntId&amp;", "&amp;if(F132&lt;&gt;"",countif(F$5:F132,F132),countif(G$5:G132,G132))&amp;"); 
insert into Releases_Tracks values ( (select ReleaseId from Releases where "&amp;if(not(ISBLANK(A132)),"UPC="&amp;A132,"Catalog='"&amp;SUBSTITUTE(trim(B132),"'","''")&amp;"'")&amp;" and EnterpriseId="&amp;EntId&amp;"), (select max(TrackId) from Tracks where "&amp;if(trim(G132)="","ISRC='"&amp;F132&amp;"'","TrackVendorId='"&amp;SUBSTITUTE(trim(G132),"'","''")&amp;"'") &amp;" and EnterpriseId="&amp;EntId&amp;"), "&amp;E132&amp;", (NEXT VALUE FOR [AssetIdSequence]), null);
update Releases_Tracks set RevelatorExternalUsageTrackId=AssetId where TrackId=(select max(TrackId) from Tracks where "&amp;IF(F132="","TrackVendorId='"&amp;G132&amp;"'","ISRC='"&amp;F132&amp;"'")&amp;" and EnterpriseId="&amp;EntId&amp;");
Insert into TrackRecordingVersions values ((select max(TrackId) from Tracks where "&amp;IF(F132="","TrackVendorId='"&amp;G132&amp;"'","ISRC='"&amp;F132&amp;"'")&amp;" and EnterpriseId="&amp;EntId&amp;"),  "&amp;IF(F132="","null","'"&amp;F132&amp;"'")&amp;", 1, getdate());
Insert into TrackRecordingVersionsAudioFiles values ((select max(TrackRecordingVersionId) from TrackRecordingVersions where TrackId in (select max(TrackId) from Tracks where "&amp;IF(F132="","TrackVendorId='"&amp;G132&amp;"'","ISRC='"&amp;F132&amp;"'")&amp;" and EnterpriseId="&amp;EntId&amp;")), "&amp;if(M132="","null",if(G132="","(select AudioId from AudioFiles where Filename='"&amp;F132&amp;"."&amp;N132&amp;"' and ExternalUrl='"&amp;SUBSTITUTE(trim(M132),"'","''")&amp;"' and IsDownloadedFromExternalUrl=0)","(select AudioId from AudioFiles where Filename='"&amp;G132&amp;"."&amp;N132&amp;"' and ExternalUrl='"&amp;SUBSTITUTE(trim(M132),"'","''")&amp;"' and IsDownloadedFromExternalUrl=0)"))&amp;", "&amp;IFS(N132="","null",N132="wav","1",N132="flac","2")&amp;");
Insert into Track_TrackProperties values ((select max(TrackId) from Tracks where "&amp;IF(F132="","TrackVendorId='"&amp;G132&amp;"'","ISRC='"&amp;F132&amp;"'")&amp;" and EnterpriseId="&amp;EntId&amp;"),1);"</f>
        <v>Insert into Tracks VALUES(N'Kratos e Leônidas: Ira de Esparta', 371631, (select LabelId from Releases where UPC=713317800620 and EnterpriseId=647322), 'BKTOK2300175', null, null, null, null, null, null, null, (select AudioId from AudioFiles where Filename='BKTOK2300175.wav' and ExternalUrl='https://www.dropbox.com/scl/fi/s63h7kzmxemr12wxyhczg/Kratos-e-Le-nidas-Ira-de-Esparta-713317800620.flac?rlkey=aev4d2d3fscynz6qtyrkt5xii&amp;st=g1uq4zup&amp;dl=1'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Filename='BKTOK2300175.flac' and ExternalUrl='https://www.dropbox.com/scl/fi/s63h7kzmxemr12wxyhczg/Kratos-e-Le-nidas-Ira-de-Esparta-713317800620.flac?rlkey=aev4d2d3fscynz6qtyrkt5xii&amp;st=g1uq4zup&amp;dl=1' and IsDownloadedFromExternalUrl=0), null, null, null, null, null, (select PrimaryMusicStyleId from Releases where UPC=713317800620 and EnterpriseId=647322), (select SecondaryMusicStyleId from Releases where UPC=713317800620 and EnterpriseId=647322), null, 0, null, (select id from internal_TrackTypes where description='Original'), null, null, null, null, (NEXT VALUE FOR [AssetIdSequence]), null, 645898, 647322, 1); 
insert into Releases_Tracks values ( (select ReleaseId from Releases where UPC=713317800620 and EnterpriseId=647322), (select max(TrackId) from Tracks where ISRC='BKTOK2300175' and EnterpriseId=647322), 1, (NEXT VALUE FOR [AssetIdSequence]), null);
update Releases_Tracks set RevelatorExternalUsageTrackId=AssetId where TrackId=(select max(TrackId) from Tracks where ISRC='BKTOK2300175' and EnterpriseId=647322);
Insert into TrackRecordingVersions values ((select max(TrackId) from Tracks where ISRC='BKTOK2300175' and EnterpriseId=647322),  'BKTOK2300175', 1, getdate());
Insert into TrackRecordingVersionsAudioFiles values ((select max(TrackRecordingVersionId) from TrackRecordingVersions where TrackId in (select max(TrackId) from Tracks where ISRC='BKTOK2300175' and EnterpriseId=647322)), (select AudioId from AudioFiles where Filename='BKTOK2300175.flac' and ExternalUrl='https://www.dropbox.com/scl/fi/s63h7kzmxemr12wxyhczg/Kratos-e-Le-nidas-Ira-de-Esparta-713317800620.flac?rlkey=aev4d2d3fscynz6qtyrkt5xii&amp;st=g1uq4zup&amp;dl=1' and IsDownloadedFromExternalUrl=0), 2);
Insert into Track_TrackProperties values ((select max(TrackId) from Tracks where ISRC='BKTOK2300175' and EnterpriseId=647322),1);</v>
      </c>
      <c r="U132" s="28" t="str">
        <f>VLOOKUP(F132,'6) Track_Artist(s)'!A:A,1,0)</f>
        <v>BKTOK2300175</v>
      </c>
    </row>
    <row r="133">
      <c r="A133" s="156">
        <v>7.13317947936E11</v>
      </c>
      <c r="B133" s="116"/>
      <c r="C133" s="143" t="str">
        <f t="array" ref="C133">ifs(and(isblank($A133),isblank($B133)),"", not(iserror(vlookup($A133&amp;$B133,'3) Release_Label'!$D:$D&amp;'3) Release_Label'!$E:$E,1,0))),vlookup($A133&amp;$B133,{'3) Release_Label'!$D:$D&amp;'3) Release_Label'!$E:$E,'3) Release_Label'!$F:$F},2,0), or(and(not(isblank($B133)),$B133=#REF!,$A133&lt;&gt;#REF!),and(not(isblank($A133)),$A133=#REF!,$B133&lt;&gt;#REF!)),"ID LISTS UNALIGNED",and($A133&lt;&gt;"",countif('3) Release_Label'!$D:$D,$A133)=0),"NO UPC MATCH in Release_Label",and($B133&lt;&gt;"",countif('3) Release_Label'!$E:$E,$B133)=0),"NO CATALOG ID MATCH in Release_Label",iserror(vlookup($A133&amp;$B133,'3) Release_Label'!$D:$D&amp;'3) Release_Label'!$E:$E,1,0)),"NO UPC-CATALOG ID pair MATCH in Release_Label" )</f>
        <v>Da Folha</v>
      </c>
      <c r="D133" s="143" t="str">
        <f t="array" ref="D133">ifs(and(isblank($A133),isblank($B133)),"", not(iserror(vlookup($A133&amp;$B133,'3) Release_Label'!$D:$D&amp;'3) Release_Label'!$E:$E,1,0))),vlookup($A133&amp;$B133,{'3) Release_Label'!$D:$D&amp;'3) Release_Label'!$E:$E,'3) Release_Label'!$H:$H},2,0), or(and(not(isblank($B133)),$B133=#REF!,$A133&lt;&gt;#REF!),and(not(isblank($A133)),$A133=#REF!,$B133&lt;&gt;#REF!)),"ID LISTS UNALIGNED",and($A133&lt;&gt;"",countif('3) Release_Label'!$D:$D,$A133)=0),"NO UPC MATCH in Release_Label",and($B133&lt;&gt;"",countif('3) Release_Label'!$E:$E,$B133)=0),"NO CATALOG ID MATCH in Release_Label",iserror(vlookup($A133&amp;$B133,'3) Release_Label'!$D:$D&amp;'3) Release_Label'!$E:$E,1,0)),"NO UPC-CATALOG ID pair MATCH in Release_Label" )</f>
        <v/>
      </c>
      <c r="E133" s="157">
        <f t="shared" si="1"/>
        <v>1</v>
      </c>
      <c r="F133" s="8" t="s">
        <v>968</v>
      </c>
      <c r="G133" s="116"/>
      <c r="H133" s="158" t="s">
        <v>422</v>
      </c>
      <c r="J133" s="8" t="s">
        <v>180</v>
      </c>
      <c r="K133" s="159" t="s">
        <v>706</v>
      </c>
      <c r="L133" s="8" t="s">
        <v>698</v>
      </c>
      <c r="M133" s="90" t="s">
        <v>969</v>
      </c>
      <c r="N133" s="8" t="s">
        <v>700</v>
      </c>
      <c r="O133" s="20"/>
      <c r="P133" s="20"/>
      <c r="R133" s="44" t="str">
        <f t="shared" si="2"/>
        <v>insert into AudioFiles VALUES (NEWID(),'BKTOK2300178.flac', '.flac', getdate(), null, 0, null, 'https://www.dropbox.com/scl/fi/ogx92hu9o5bw6brb1gpeg/Da-Folha-713317947936.flac?rlkey=6lymuesnlddzodat6cgy1woee&amp;st=s9rq8aqd&amp;dl=1', 0, null, null, null, null)</v>
      </c>
      <c r="S133" s="44" t="str">
        <f>"Insert into Tracks VALUES(N'"&amp;SUBSTITUTE(trim(H133),"'","''")&amp;"', 371631, "&amp;if(not(ISBLANK(A133)),"(select LabelId from Releases where UPC="&amp;A133&amp;" and EnterpriseId="&amp;EntId&amp;")","(select LabelId from Releases where Catalog='"&amp;SUBSTITUTE(trim(B133),"'","''")&amp;"' and EnterpriseId="&amp;EntId&amp;")")&amp;", "&amp;if(F133="", "null", "'"&amp;F133&amp;"'")&amp;", "&amp;if(I133="", "null","N'"&amp;SUBSTITUTE(trim(I133),"'","''")&amp;"'")&amp;", null, null, "&amp;if(G133="", "null","'"&amp;SUBSTITUTE(trim(G133),"'","''")&amp;"'")&amp;", null, null, null, "&amp;if(M133="","null",if(G133="","(select AudioId from AudioFiles where Filename='"&amp;F133&amp;".wav' and ExternalUrl='"&amp;SUBSTITUTE(trim(M133),"'","''")&amp;"' and IsDownloadedFromExternalUrl=0)","(select AudioId from AudioFiles where Filename='"&amp;G133&amp;".wav' and ExternalUrl='"&amp;SUBSTITUTE(trim(M133),"'","''")&amp;"' and IsDownloadedFromExternalUrl=0)"))&amp;", null, null, null, (select min(LanguageId) from Languages where LanguageName='"&amp;J133&amp;"' and IsValidMetadataLanguage=1), null, "&amp;if(K133="YES", 1,0)&amp;", getdate(), (select CreatedBy from Enterprises where EnterpriseId="&amp;EntId&amp;"), null, '34F4C88E-B410-461E-AD75-6C01536FDCD3', null, 0, null, null, null, null, "&amp;if(M133="","null",if(G133="","(select AudioId from AudioFiles where Filename='"&amp;F133&amp;".flac' and ExternalUrl='"&amp;SUBSTITUTE(trim(M133),"'","''")&amp;"' and IsDownloadedFromExternalUrl=0)","(select AudioId from AudioFiles where Filename='"&amp;G133&amp;".flac' and ExternalUrl='"&amp;SUBSTITUTE(trim(M133),"'","''")&amp;"' and IsDownloadedFromExternalUrl=0)"))&amp;", null, null, null, null, null, "&amp;if(not(ISBLANK(A133)),"(select PrimaryMusicStyleId from Releases where UPC="&amp;A133&amp;" and EnterpriseId="&amp;EntId&amp;")","(select PrimaryMusicStyleId from Releases where Catalog='"&amp;SUBSTITUTE(trim(B133),"'","''")&amp;"' and EnterpriseId="&amp;EntId&amp;")")&amp;", "&amp;if(not(ISBLANK(A133)),"(select SecondaryMusicStyleId from Releases where UPC="&amp;A133&amp;" and EnterpriseId="&amp;EntId&amp;")","(select SecondaryMusicStyleId from Releases where Catalog='"&amp;SUBSTITUTE(trim(B133),"'","''")&amp;"' and EnterpriseId="&amp;EntId&amp;")")&amp;", "&amp;IF(O133="","null",O133)&amp;", 0, null, (select id from internal_TrackTypes where description='"&amp;L133&amp;"'), null, null, null, null, (NEXT VALUE FOR [AssetIdSequence]), null, "&amp;TenantId&amp;", "&amp;EntId&amp;", "&amp;if(F133&lt;&gt;"",countif(F$5:F133,F133),countif(G$5:G133,G133))&amp;"); 
insert into Releases_Tracks values ( (select ReleaseId from Releases where "&amp;if(not(ISBLANK(A133)),"UPC="&amp;A133,"Catalog='"&amp;SUBSTITUTE(trim(B133),"'","''")&amp;"'")&amp;" and EnterpriseId="&amp;EntId&amp;"), (select max(TrackId) from Tracks where "&amp;if(trim(G133)="","ISRC='"&amp;F133&amp;"'","TrackVendorId='"&amp;SUBSTITUTE(trim(G133),"'","''")&amp;"'") &amp;" and EnterpriseId="&amp;EntId&amp;"), "&amp;E133&amp;", (NEXT VALUE FOR [AssetIdSequence]), null);
update Releases_Tracks set RevelatorExternalUsageTrackId=AssetId where TrackId=(select max(TrackId) from Tracks where "&amp;IF(F133="","TrackVendorId='"&amp;G133&amp;"'","ISRC='"&amp;F133&amp;"'")&amp;" and EnterpriseId="&amp;EntId&amp;");
Insert into TrackRecordingVersions values ((select max(TrackId) from Tracks where "&amp;IF(F133="","TrackVendorId='"&amp;G133&amp;"'","ISRC='"&amp;F133&amp;"'")&amp;" and EnterpriseId="&amp;EntId&amp;"),  "&amp;IF(F133="","null","'"&amp;F133&amp;"'")&amp;", 1, getdate());
Insert into TrackRecordingVersionsAudioFiles values ((select max(TrackRecordingVersionId) from TrackRecordingVersions where TrackId in (select max(TrackId) from Tracks where "&amp;IF(F133="","TrackVendorId='"&amp;G133&amp;"'","ISRC='"&amp;F133&amp;"'")&amp;" and EnterpriseId="&amp;EntId&amp;")), "&amp;if(M133="","null",if(G133="","(select AudioId from AudioFiles where Filename='"&amp;F133&amp;"."&amp;N133&amp;"' and ExternalUrl='"&amp;SUBSTITUTE(trim(M133),"'","''")&amp;"' and IsDownloadedFromExternalUrl=0)","(select AudioId from AudioFiles where Filename='"&amp;G133&amp;"."&amp;N133&amp;"' and ExternalUrl='"&amp;SUBSTITUTE(trim(M133),"'","''")&amp;"' and IsDownloadedFromExternalUrl=0)"))&amp;", "&amp;IFS(N133="","null",N133="wav","1",N133="flac","2")&amp;");
Insert into Track_TrackProperties values ((select max(TrackId) from Tracks where "&amp;IF(F133="","TrackVendorId='"&amp;G133&amp;"'","ISRC='"&amp;F133&amp;"'")&amp;" and EnterpriseId="&amp;EntId&amp;"),1);"</f>
        <v>Insert into Tracks VALUES(N'Da Folha', 371631, (select LabelId from Releases where UPC=713317947936 and EnterpriseId=647322), 'BKTOK2300178', null, null, null, null, null, null, null, (select AudioId from AudioFiles where Filename='BKTOK2300178.wav' and ExternalUrl='https://www.dropbox.com/scl/fi/ogx92hu9o5bw6brb1gpeg/Da-Folha-713317947936.flac?rlkey=6lymuesnlddzodat6cgy1woee&amp;st=s9rq8aqd&amp;dl=1'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Filename='BKTOK2300178.flac' and ExternalUrl='https://www.dropbox.com/scl/fi/ogx92hu9o5bw6brb1gpeg/Da-Folha-713317947936.flac?rlkey=6lymuesnlddzodat6cgy1woee&amp;st=s9rq8aqd&amp;dl=1' and IsDownloadedFromExternalUrl=0), null, null, null, null, null, (select PrimaryMusicStyleId from Releases where UPC=713317947936 and EnterpriseId=647322), (select SecondaryMusicStyleId from Releases where UPC=713317947936 and EnterpriseId=647322), null, 0, null, (select id from internal_TrackTypes where description='Original'), null, null, null, null, (NEXT VALUE FOR [AssetIdSequence]), null, 645898, 647322, 1); 
insert into Releases_Tracks values ( (select ReleaseId from Releases where UPC=713317947936 and EnterpriseId=647322), (select max(TrackId) from Tracks where ISRC='BKTOK2300178' and EnterpriseId=647322), 1, (NEXT VALUE FOR [AssetIdSequence]), null);
update Releases_Tracks set RevelatorExternalUsageTrackId=AssetId where TrackId=(select max(TrackId) from Tracks where ISRC='BKTOK2300178' and EnterpriseId=647322);
Insert into TrackRecordingVersions values ((select max(TrackId) from Tracks where ISRC='BKTOK2300178' and EnterpriseId=647322),  'BKTOK2300178', 1, getdate());
Insert into TrackRecordingVersionsAudioFiles values ((select max(TrackRecordingVersionId) from TrackRecordingVersions where TrackId in (select max(TrackId) from Tracks where ISRC='BKTOK2300178' and EnterpriseId=647322)), (select AudioId from AudioFiles where Filename='BKTOK2300178.flac' and ExternalUrl='https://www.dropbox.com/scl/fi/ogx92hu9o5bw6brb1gpeg/Da-Folha-713317947936.flac?rlkey=6lymuesnlddzodat6cgy1woee&amp;st=s9rq8aqd&amp;dl=1' and IsDownloadedFromExternalUrl=0), 2);
Insert into Track_TrackProperties values ((select max(TrackId) from Tracks where ISRC='BKTOK2300178' and EnterpriseId=647322),1);</v>
      </c>
      <c r="U133" s="28" t="str">
        <f>VLOOKUP(F133,'6) Track_Artist(s)'!A:A,1,0)</f>
        <v>BKTOK2300178</v>
      </c>
    </row>
    <row r="134">
      <c r="A134" s="156">
        <v>7.20167026704E11</v>
      </c>
      <c r="B134" s="116"/>
      <c r="C134" s="143" t="str">
        <f t="array" ref="C134">ifs(and(isblank($A134),isblank($B134)),"", not(iserror(vlookup($A134&amp;$B134,'3) Release_Label'!$D:$D&amp;'3) Release_Label'!$E:$E,1,0))),vlookup($A134&amp;$B134,{'3) Release_Label'!$D:$D&amp;'3) Release_Label'!$E:$E,'3) Release_Label'!$F:$F},2,0), or(and(not(isblank($B134)),$B134=$B133,$A134&lt;&gt;$A133),and(not(isblank($A134)),$A134=$A133,$B134&lt;&gt;$B133)),"ID LISTS UNALIGNED",and($A134&lt;&gt;"",countif('3) Release_Label'!$D:$D,$A134)=0),"NO UPC MATCH in Release_Label",and($B134&lt;&gt;"",countif('3) Release_Label'!$E:$E,$B134)=0),"NO CATALOG ID MATCH in Release_Label",iserror(vlookup($A134&amp;$B134,'3) Release_Label'!$D:$D&amp;'3) Release_Label'!$E:$E,1,0)),"NO UPC-CATALOG ID pair MATCH in Release_Label" )</f>
        <v>Guy: A Besta Vermelha 2</v>
      </c>
      <c r="D134" s="143" t="str">
        <f t="array" ref="D134">ifs(and(isblank($A134),isblank($B134)),"", not(iserror(vlookup($A134&amp;$B134,'3) Release_Label'!$D:$D&amp;'3) Release_Label'!$E:$E,1,0))),vlookup($A134&amp;$B134,{'3) Release_Label'!$D:$D&amp;'3) Release_Label'!$E:$E,'3) Release_Label'!$H:$H},2,0), or(and(not(isblank($B134)),$B134=$B133,$A134&lt;&gt;$A133),and(not(isblank($A134)),$A134=$A133,$B134&lt;&gt;$B133)),"ID LISTS UNALIGNED",and($A134&lt;&gt;"",countif('3) Release_Label'!$D:$D,$A134)=0),"NO UPC MATCH in Release_Label",and($B134&lt;&gt;"",countif('3) Release_Label'!$E:$E,$B134)=0),"NO CATALOG ID MATCH in Release_Label",iserror(vlookup($A134&amp;$B134,'3) Release_Label'!$D:$D&amp;'3) Release_Label'!$E:$E,1,0)),"NO UPC-CATALOG ID pair MATCH in Release_Label" )</f>
        <v/>
      </c>
      <c r="E134" s="157">
        <f t="shared" si="1"/>
        <v>1</v>
      </c>
      <c r="F134" s="8" t="s">
        <v>970</v>
      </c>
      <c r="G134" s="116"/>
      <c r="H134" s="158" t="s">
        <v>424</v>
      </c>
      <c r="J134" s="8" t="s">
        <v>180</v>
      </c>
      <c r="K134" s="159" t="s">
        <v>706</v>
      </c>
      <c r="L134" s="8" t="s">
        <v>698</v>
      </c>
      <c r="M134" s="90" t="s">
        <v>971</v>
      </c>
      <c r="N134" s="8" t="s">
        <v>700</v>
      </c>
      <c r="O134" s="20"/>
      <c r="P134" s="20"/>
      <c r="R134" s="44" t="str">
        <f t="shared" si="2"/>
        <v>insert into AudioFiles VALUES (NEWID(),'BKTOK2300179.flac', '.flac', getdate(), null, 0, null, 'https://www.dropbox.com/scl/fi/mx5eg7ezl8kmb31hd5f1n/Guy-A-Besta-Vermelha-2-720167026704.flac?rlkey=cy74kp1xugx2o501ko3ksyqxs&amp;st=8iih242f&amp;dl=1', 0, null, null, null, null)</v>
      </c>
      <c r="S134" s="44" t="str">
        <f>"Insert into Tracks VALUES(N'"&amp;SUBSTITUTE(trim(H134),"'","''")&amp;"', 371631, "&amp;if(not(ISBLANK(A134)),"(select LabelId from Releases where UPC="&amp;A134&amp;" and EnterpriseId="&amp;EntId&amp;")","(select LabelId from Releases where Catalog='"&amp;SUBSTITUTE(trim(B134),"'","''")&amp;"' and EnterpriseId="&amp;EntId&amp;")")&amp;", "&amp;if(F134="", "null", "'"&amp;F134&amp;"'")&amp;", "&amp;if(I134="", "null","N'"&amp;SUBSTITUTE(trim(I134),"'","''")&amp;"'")&amp;", null, null, "&amp;if(G134="", "null","'"&amp;SUBSTITUTE(trim(G134),"'","''")&amp;"'")&amp;", null, null, null, "&amp;if(M134="","null",if(G134="","(select AudioId from AudioFiles where Filename='"&amp;F134&amp;".wav' and ExternalUrl='"&amp;SUBSTITUTE(trim(M134),"'","''")&amp;"' and IsDownloadedFromExternalUrl=0)","(select AudioId from AudioFiles where Filename='"&amp;G134&amp;".wav' and ExternalUrl='"&amp;SUBSTITUTE(trim(M134),"'","''")&amp;"' and IsDownloadedFromExternalUrl=0)"))&amp;", null, null, null, (select min(LanguageId) from Languages where LanguageName='"&amp;J134&amp;"' and IsValidMetadataLanguage=1), null, "&amp;if(K134="YES", 1,0)&amp;", getdate(), (select CreatedBy from Enterprises where EnterpriseId="&amp;EntId&amp;"), null, '34F4C88E-B410-461E-AD75-6C01536FDCD3', null, 0, null, null, null, null, "&amp;if(M134="","null",if(G134="","(select AudioId from AudioFiles where Filename='"&amp;F134&amp;".flac' and ExternalUrl='"&amp;SUBSTITUTE(trim(M134),"'","''")&amp;"' and IsDownloadedFromExternalUrl=0)","(select AudioId from AudioFiles where Filename='"&amp;G134&amp;".flac' and ExternalUrl='"&amp;SUBSTITUTE(trim(M134),"'","''")&amp;"' and IsDownloadedFromExternalUrl=0)"))&amp;", null, null, null, null, null, "&amp;if(not(ISBLANK(A134)),"(select PrimaryMusicStyleId from Releases where UPC="&amp;A134&amp;" and EnterpriseId="&amp;EntId&amp;")","(select PrimaryMusicStyleId from Releases where Catalog='"&amp;SUBSTITUTE(trim(B134),"'","''")&amp;"' and EnterpriseId="&amp;EntId&amp;")")&amp;", "&amp;if(not(ISBLANK(A134)),"(select SecondaryMusicStyleId from Releases where UPC="&amp;A134&amp;" and EnterpriseId="&amp;EntId&amp;")","(select SecondaryMusicStyleId from Releases where Catalog='"&amp;SUBSTITUTE(trim(B134),"'","''")&amp;"' and EnterpriseId="&amp;EntId&amp;")")&amp;", "&amp;IF(O134="","null",O134)&amp;", 0, null, (select id from internal_TrackTypes where description='"&amp;L134&amp;"'), null, null, null, null, (NEXT VALUE FOR [AssetIdSequence]), null, "&amp;TenantId&amp;", "&amp;EntId&amp;", "&amp;if(F134&lt;&gt;"",countif(F$5:F134,F134),countif(G$5:G134,G134))&amp;"); 
insert into Releases_Tracks values ( (select ReleaseId from Releases where "&amp;if(not(ISBLANK(A134)),"UPC="&amp;A134,"Catalog='"&amp;SUBSTITUTE(trim(B134),"'","''")&amp;"'")&amp;" and EnterpriseId="&amp;EntId&amp;"), (select max(TrackId) from Tracks where "&amp;if(trim(G134)="","ISRC='"&amp;F134&amp;"'","TrackVendorId='"&amp;SUBSTITUTE(trim(G134),"'","''")&amp;"'") &amp;" and EnterpriseId="&amp;EntId&amp;"), "&amp;E134&amp;", (NEXT VALUE FOR [AssetIdSequence]), null);
update Releases_Tracks set RevelatorExternalUsageTrackId=AssetId where TrackId=(select max(TrackId) from Tracks where "&amp;IF(F134="","TrackVendorId='"&amp;G134&amp;"'","ISRC='"&amp;F134&amp;"'")&amp;" and EnterpriseId="&amp;EntId&amp;");
Insert into TrackRecordingVersions values ((select max(TrackId) from Tracks where "&amp;IF(F134="","TrackVendorId='"&amp;G134&amp;"'","ISRC='"&amp;F134&amp;"'")&amp;" and EnterpriseId="&amp;EntId&amp;"),  "&amp;IF(F134="","null","'"&amp;F134&amp;"'")&amp;", 1, getdate());
Insert into TrackRecordingVersionsAudioFiles values ((select max(TrackRecordingVersionId) from TrackRecordingVersions where TrackId in (select max(TrackId) from Tracks where "&amp;IF(F134="","TrackVendorId='"&amp;G134&amp;"'","ISRC='"&amp;F134&amp;"'")&amp;" and EnterpriseId="&amp;EntId&amp;")), "&amp;if(M134="","null",if(G134="","(select AudioId from AudioFiles where Filename='"&amp;F134&amp;"."&amp;N134&amp;"' and ExternalUrl='"&amp;SUBSTITUTE(trim(M134),"'","''")&amp;"' and IsDownloadedFromExternalUrl=0)","(select AudioId from AudioFiles where Filename='"&amp;G134&amp;"."&amp;N134&amp;"' and ExternalUrl='"&amp;SUBSTITUTE(trim(M134),"'","''")&amp;"' and IsDownloadedFromExternalUrl=0)"))&amp;", "&amp;IFS(N134="","null",N134="wav","1",N134="flac","2")&amp;");
Insert into Track_TrackProperties values ((select max(TrackId) from Tracks where "&amp;IF(F134="","TrackVendorId='"&amp;G134&amp;"'","ISRC='"&amp;F134&amp;"'")&amp;" and EnterpriseId="&amp;EntId&amp;"),1);"</f>
        <v>Insert into Tracks VALUES(N'Guy: A Besta Vermelha 2', 371631, (select LabelId from Releases where UPC=720167026704 and EnterpriseId=647322), 'BKTOK2300179', null, null, null, null, null, null, null, (select AudioId from AudioFiles where Filename='BKTOK2300179.wav' and ExternalUrl='https://www.dropbox.com/scl/fi/mx5eg7ezl8kmb31hd5f1n/Guy-A-Besta-Vermelha-2-720167026704.flac?rlkey=cy74kp1xugx2o501ko3ksyqxs&amp;st=8iih242f&amp;dl=1'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Filename='BKTOK2300179.flac' and ExternalUrl='https://www.dropbox.com/scl/fi/mx5eg7ezl8kmb31hd5f1n/Guy-A-Besta-Vermelha-2-720167026704.flac?rlkey=cy74kp1xugx2o501ko3ksyqxs&amp;st=8iih242f&amp;dl=1' and IsDownloadedFromExternalUrl=0), null, null, null, null, null, (select PrimaryMusicStyleId from Releases where UPC=720167026704 and EnterpriseId=647322), (select SecondaryMusicStyleId from Releases where UPC=720167026704 and EnterpriseId=647322), null, 0, null, (select id from internal_TrackTypes where description='Original'), null, null, null, null, (NEXT VALUE FOR [AssetIdSequence]), null, 645898, 647322, 1); 
insert into Releases_Tracks values ( (select ReleaseId from Releases where UPC=720167026704 and EnterpriseId=647322), (select max(TrackId) from Tracks where ISRC='BKTOK2300179' and EnterpriseId=647322), 1, (NEXT VALUE FOR [AssetIdSequence]), null);
update Releases_Tracks set RevelatorExternalUsageTrackId=AssetId where TrackId=(select max(TrackId) from Tracks where ISRC='BKTOK2300179' and EnterpriseId=647322);
Insert into TrackRecordingVersions values ((select max(TrackId) from Tracks where ISRC='BKTOK2300179' and EnterpriseId=647322),  'BKTOK2300179', 1, getdate());
Insert into TrackRecordingVersionsAudioFiles values ((select max(TrackRecordingVersionId) from TrackRecordingVersions where TrackId in (select max(TrackId) from Tracks where ISRC='BKTOK2300179' and EnterpriseId=647322)), (select AudioId from AudioFiles where Filename='BKTOK2300179.flac' and ExternalUrl='https://www.dropbox.com/scl/fi/mx5eg7ezl8kmb31hd5f1n/Guy-A-Besta-Vermelha-2-720167026704.flac?rlkey=cy74kp1xugx2o501ko3ksyqxs&amp;st=8iih242f&amp;dl=1' and IsDownloadedFromExternalUrl=0), 2);
Insert into Track_TrackProperties values ((select max(TrackId) from Tracks where ISRC='BKTOK2300179' and EnterpriseId=647322),1);</v>
      </c>
      <c r="U134" s="28" t="str">
        <f>VLOOKUP(F134,'6) Track_Artist(s)'!A:A,1,0)</f>
        <v>BKTOK2300179</v>
      </c>
    </row>
    <row r="135">
      <c r="A135" s="156">
        <v>7.20167218642E11</v>
      </c>
      <c r="B135" s="116"/>
      <c r="C135" s="143" t="str">
        <f t="array" ref="C135">ifs(and(isblank($A135),isblank($B135)),"", not(iserror(vlookup($A135&amp;$B135,'3) Release_Label'!$D:$D&amp;'3) Release_Label'!$E:$E,1,0))),vlookup($A135&amp;$B135,{'3) Release_Label'!$D:$D&amp;'3) Release_Label'!$E:$E,'3) Release_Label'!$F:$F},2,0), or(and(not(isblank($B135)),$B135=$B134,$A135&lt;&gt;$A134),and(not(isblank($A135)),$A135=$A134,$B135&lt;&gt;$B134)),"ID LISTS UNALIGNED",and($A135&lt;&gt;"",countif('3) Release_Label'!$D:$D,$A135)=0),"NO UPC MATCH in Release_Label",and($B135&lt;&gt;"",countif('3) Release_Label'!$E:$E,$B135)=0),"NO CATALOG ID MATCH in Release_Label",iserror(vlookup($A135&amp;$B135,'3) Release_Label'!$D:$D&amp;'3) Release_Label'!$E:$E,1,0)),"NO UPC-CATALOG ID pair MATCH in Release_Label" )</f>
        <v>Tempestade Sombria</v>
      </c>
      <c r="D135" s="143" t="str">
        <f t="array" ref="D135">ifs(and(isblank($A135),isblank($B135)),"", not(iserror(vlookup($A135&amp;$B135,'3) Release_Label'!$D:$D&amp;'3) Release_Label'!$E:$E,1,0))),vlookup($A135&amp;$B135,{'3) Release_Label'!$D:$D&amp;'3) Release_Label'!$E:$E,'3) Release_Label'!$H:$H},2,0), or(and(not(isblank($B135)),$B135=$B134,$A135&lt;&gt;$A134),and(not(isblank($A135)),$A135=$A134,$B135&lt;&gt;$B134)),"ID LISTS UNALIGNED",and($A135&lt;&gt;"",countif('3) Release_Label'!$D:$D,$A135)=0),"NO UPC MATCH in Release_Label",and($B135&lt;&gt;"",countif('3) Release_Label'!$E:$E,$B135)=0),"NO CATALOG ID MATCH in Release_Label",iserror(vlookup($A135&amp;$B135,'3) Release_Label'!$D:$D&amp;'3) Release_Label'!$E:$E,1,0)),"NO UPC-CATALOG ID pair MATCH in Release_Label" )</f>
        <v/>
      </c>
      <c r="E135" s="157">
        <f t="shared" si="1"/>
        <v>1</v>
      </c>
      <c r="F135" s="8" t="s">
        <v>972</v>
      </c>
      <c r="G135" s="116"/>
      <c r="H135" s="158" t="s">
        <v>426</v>
      </c>
      <c r="J135" s="8" t="s">
        <v>180</v>
      </c>
      <c r="K135" s="159" t="s">
        <v>697</v>
      </c>
      <c r="L135" s="8" t="s">
        <v>698</v>
      </c>
      <c r="M135" s="90" t="s">
        <v>973</v>
      </c>
      <c r="N135" s="8" t="s">
        <v>700</v>
      </c>
      <c r="O135" s="20"/>
      <c r="P135" s="20"/>
      <c r="R135" s="44" t="str">
        <f t="shared" si="2"/>
        <v>insert into AudioFiles VALUES (NEWID(),'BKTOK2300180.flac', '.flac', getdate(), null, 0, null, 'https://www.dropbox.com/scl/fi/l1mofohbhnrsdxbhtsshh/Tempestade-Sombria-720167218642.flac?rlkey=urin01vz9i8wgqh3tysayyume&amp;st=vsixbkrj&amp;dl=1', 0, null, null, null, null)</v>
      </c>
      <c r="S135" s="44" t="str">
        <f>"Insert into Tracks VALUES(N'"&amp;SUBSTITUTE(trim(H135),"'","''")&amp;"', 371631, "&amp;if(not(ISBLANK(A135)),"(select LabelId from Releases where UPC="&amp;A135&amp;" and EnterpriseId="&amp;EntId&amp;")","(select LabelId from Releases where Catalog='"&amp;SUBSTITUTE(trim(B135),"'","''")&amp;"' and EnterpriseId="&amp;EntId&amp;")")&amp;", "&amp;if(F135="", "null", "'"&amp;F135&amp;"'")&amp;", "&amp;if(I135="", "null","N'"&amp;SUBSTITUTE(trim(I135),"'","''")&amp;"'")&amp;", null, null, "&amp;if(G135="", "null","'"&amp;SUBSTITUTE(trim(G135),"'","''")&amp;"'")&amp;", null, null, null, "&amp;if(M135="","null",if(G135="","(select AudioId from AudioFiles where Filename='"&amp;F135&amp;".wav' and ExternalUrl='"&amp;SUBSTITUTE(trim(M135),"'","''")&amp;"' and IsDownloadedFromExternalUrl=0)","(select AudioId from AudioFiles where Filename='"&amp;G135&amp;".wav' and ExternalUrl='"&amp;SUBSTITUTE(trim(M135),"'","''")&amp;"' and IsDownloadedFromExternalUrl=0)"))&amp;", null, null, null, (select min(LanguageId) from Languages where LanguageName='"&amp;J135&amp;"' and IsValidMetadataLanguage=1), null, "&amp;if(K135="YES", 1,0)&amp;", getdate(), (select CreatedBy from Enterprises where EnterpriseId="&amp;EntId&amp;"), null, '34F4C88E-B410-461E-AD75-6C01536FDCD3', null, 0, null, null, null, null, "&amp;if(M135="","null",if(G135="","(select AudioId from AudioFiles where Filename='"&amp;F135&amp;".flac' and ExternalUrl='"&amp;SUBSTITUTE(trim(M135),"'","''")&amp;"' and IsDownloadedFromExternalUrl=0)","(select AudioId from AudioFiles where Filename='"&amp;G135&amp;".flac' and ExternalUrl='"&amp;SUBSTITUTE(trim(M135),"'","''")&amp;"' and IsDownloadedFromExternalUrl=0)"))&amp;", null, null, null, null, null, "&amp;if(not(ISBLANK(A135)),"(select PrimaryMusicStyleId from Releases where UPC="&amp;A135&amp;" and EnterpriseId="&amp;EntId&amp;")","(select PrimaryMusicStyleId from Releases where Catalog='"&amp;SUBSTITUTE(trim(B135),"'","''")&amp;"' and EnterpriseId="&amp;EntId&amp;")")&amp;", "&amp;if(not(ISBLANK(A135)),"(select SecondaryMusicStyleId from Releases where UPC="&amp;A135&amp;" and EnterpriseId="&amp;EntId&amp;")","(select SecondaryMusicStyleId from Releases where Catalog='"&amp;SUBSTITUTE(trim(B135),"'","''")&amp;"' and EnterpriseId="&amp;EntId&amp;")")&amp;", "&amp;IF(O135="","null",O135)&amp;", 0, null, (select id from internal_TrackTypes where description='"&amp;L135&amp;"'), null, null, null, null, (NEXT VALUE FOR [AssetIdSequence]), null, "&amp;TenantId&amp;", "&amp;EntId&amp;", "&amp;if(F135&lt;&gt;"",countif(F$5:F135,F135),countif(G$5:G135,G135))&amp;"); 
insert into Releases_Tracks values ( (select ReleaseId from Releases where "&amp;if(not(ISBLANK(A135)),"UPC="&amp;A135,"Catalog='"&amp;SUBSTITUTE(trim(B135),"'","''")&amp;"'")&amp;" and EnterpriseId="&amp;EntId&amp;"), (select max(TrackId) from Tracks where "&amp;if(trim(G135)="","ISRC='"&amp;F135&amp;"'","TrackVendorId='"&amp;SUBSTITUTE(trim(G135),"'","''")&amp;"'") &amp;" and EnterpriseId="&amp;EntId&amp;"), "&amp;E135&amp;", (NEXT VALUE FOR [AssetIdSequence]), null);
update Releases_Tracks set RevelatorExternalUsageTrackId=AssetId where TrackId=(select max(TrackId) from Tracks where "&amp;IF(F135="","TrackVendorId='"&amp;G135&amp;"'","ISRC='"&amp;F135&amp;"'")&amp;" and EnterpriseId="&amp;EntId&amp;");
Insert into TrackRecordingVersions values ((select max(TrackId) from Tracks where "&amp;IF(F135="","TrackVendorId='"&amp;G135&amp;"'","ISRC='"&amp;F135&amp;"'")&amp;" and EnterpriseId="&amp;EntId&amp;"),  "&amp;IF(F135="","null","'"&amp;F135&amp;"'")&amp;", 1, getdate());
Insert into TrackRecordingVersionsAudioFiles values ((select max(TrackRecordingVersionId) from TrackRecordingVersions where TrackId in (select max(TrackId) from Tracks where "&amp;IF(F135="","TrackVendorId='"&amp;G135&amp;"'","ISRC='"&amp;F135&amp;"'")&amp;" and EnterpriseId="&amp;EntId&amp;")), "&amp;if(M135="","null",if(G135="","(select AudioId from AudioFiles where Filename='"&amp;F135&amp;"."&amp;N135&amp;"' and ExternalUrl='"&amp;SUBSTITUTE(trim(M135),"'","''")&amp;"' and IsDownloadedFromExternalUrl=0)","(select AudioId from AudioFiles where Filename='"&amp;G135&amp;"."&amp;N135&amp;"' and ExternalUrl='"&amp;SUBSTITUTE(trim(M135),"'","''")&amp;"' and IsDownloadedFromExternalUrl=0)"))&amp;", "&amp;IFS(N135="","null",N135="wav","1",N135="flac","2")&amp;");
Insert into Track_TrackProperties values ((select max(TrackId) from Tracks where "&amp;IF(F135="","TrackVendorId='"&amp;G135&amp;"'","ISRC='"&amp;F135&amp;"'")&amp;" and EnterpriseId="&amp;EntId&amp;"),1);"</f>
        <v>Insert into Tracks VALUES(N'Tempestade Sombria', 371631, (select LabelId from Releases where UPC=720167218642 and EnterpriseId=647322), 'BKTOK2300180', null, null, null, null, null, null, null, (select AudioId from AudioFiles where Filename='BKTOK2300180.wav' and ExternalUrl='https://www.dropbox.com/scl/fi/l1mofohbhnrsdxbhtsshh/Tempestade-Sombria-720167218642.flac?rlkey=urin01vz9i8wgqh3tysayyume&amp;st=vsixbkrj&amp;dl=1'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Filename='BKTOK2300180.flac' and ExternalUrl='https://www.dropbox.com/scl/fi/l1mofohbhnrsdxbhtsshh/Tempestade-Sombria-720167218642.flac?rlkey=urin01vz9i8wgqh3tysayyume&amp;st=vsixbkrj&amp;dl=1' and IsDownloadedFromExternalUrl=0), null, null, null, null, null, (select PrimaryMusicStyleId from Releases where UPC=720167218642 and EnterpriseId=647322), (select SecondaryMusicStyleId from Releases where UPC=720167218642 and EnterpriseId=647322), null, 0, null, (select id from internal_TrackTypes where description='Original'), null, null, null, null, (NEXT VALUE FOR [AssetIdSequence]), null, 645898, 647322, 1); 
insert into Releases_Tracks values ( (select ReleaseId from Releases where UPC=720167218642 and EnterpriseId=647322), (select max(TrackId) from Tracks where ISRC='BKTOK2300180' and EnterpriseId=647322), 1, (NEXT VALUE FOR [AssetIdSequence]), null);
update Releases_Tracks set RevelatorExternalUsageTrackId=AssetId where TrackId=(select max(TrackId) from Tracks where ISRC='BKTOK2300180' and EnterpriseId=647322);
Insert into TrackRecordingVersions values ((select max(TrackId) from Tracks where ISRC='BKTOK2300180' and EnterpriseId=647322),  'BKTOK2300180', 1, getdate());
Insert into TrackRecordingVersionsAudioFiles values ((select max(TrackRecordingVersionId) from TrackRecordingVersions where TrackId in (select max(TrackId) from Tracks where ISRC='BKTOK2300180' and EnterpriseId=647322)), (select AudioId from AudioFiles where Filename='BKTOK2300180.flac' and ExternalUrl='https://www.dropbox.com/scl/fi/l1mofohbhnrsdxbhtsshh/Tempestade-Sombria-720167218642.flac?rlkey=urin01vz9i8wgqh3tysayyume&amp;st=vsixbkrj&amp;dl=1' and IsDownloadedFromExternalUrl=0), 2);
Insert into Track_TrackProperties values ((select max(TrackId) from Tracks where ISRC='BKTOK2300180' and EnterpriseId=647322),1);</v>
      </c>
      <c r="U135" s="28" t="str">
        <f>VLOOKUP(F135,'6) Track_Artist(s)'!A:A,1,0)</f>
        <v>BKTOK2300180</v>
      </c>
    </row>
    <row r="136">
      <c r="A136" s="156">
        <v>7.20167407398E11</v>
      </c>
      <c r="B136" s="116"/>
      <c r="C136" s="143" t="str">
        <f t="array" ref="C136">ifs(and(isblank($A136),isblank($B136)),"", not(iserror(vlookup($A136&amp;$B136,'3) Release_Label'!$D:$D&amp;'3) Release_Label'!$E:$E,1,0))),vlookup($A136&amp;$B136,{'3) Release_Label'!$D:$D&amp;'3) Release_Label'!$E:$E,'3) Release_Label'!$F:$F},2,0), or(and(not(isblank($B136)),$B136=$B135,$A136&lt;&gt;$A135),and(not(isblank($A136)),$A136=$A135,$B136&lt;&gt;$B135)),"ID LISTS UNALIGNED",and($A136&lt;&gt;"",countif('3) Release_Label'!$D:$D,$A136)=0),"NO UPC MATCH in Release_Label",and($B136&lt;&gt;"",countif('3) Release_Label'!$E:$E,$B136)=0),"NO CATALOG ID MATCH in Release_Label",iserror(vlookup($A136&amp;$B136,'3) Release_Label'!$D:$D&amp;'3) Release_Label'!$E:$E,1,0)),"NO UPC-CATALOG ID pair MATCH in Release_Label" )</f>
        <v>Hajime: Volts</v>
      </c>
      <c r="D136" s="143" t="str">
        <f t="array" ref="D136">ifs(and(isblank($A136),isblank($B136)),"", not(iserror(vlookup($A136&amp;$B136,'3) Release_Label'!$D:$D&amp;'3) Release_Label'!$E:$E,1,0))),vlookup($A136&amp;$B136,{'3) Release_Label'!$D:$D&amp;'3) Release_Label'!$E:$E,'3) Release_Label'!$H:$H},2,0), or(and(not(isblank($B136)),$B136=$B135,$A136&lt;&gt;$A135),and(not(isblank($A136)),$A136=$A135,$B136&lt;&gt;$B135)),"ID LISTS UNALIGNED",and($A136&lt;&gt;"",countif('3) Release_Label'!$D:$D,$A136)=0),"NO UPC MATCH in Release_Label",and($B136&lt;&gt;"",countif('3) Release_Label'!$E:$E,$B136)=0),"NO CATALOG ID MATCH in Release_Label",iserror(vlookup($A136&amp;$B136,'3) Release_Label'!$D:$D&amp;'3) Release_Label'!$E:$E,1,0)),"NO UPC-CATALOG ID pair MATCH in Release_Label" )</f>
        <v/>
      </c>
      <c r="E136" s="157">
        <f t="shared" si="1"/>
        <v>1</v>
      </c>
      <c r="F136" s="8" t="s">
        <v>974</v>
      </c>
      <c r="G136" s="116"/>
      <c r="H136" s="158" t="s">
        <v>428</v>
      </c>
      <c r="J136" s="8" t="s">
        <v>180</v>
      </c>
      <c r="K136" s="159" t="s">
        <v>697</v>
      </c>
      <c r="L136" s="8" t="s">
        <v>698</v>
      </c>
      <c r="M136" s="90" t="s">
        <v>975</v>
      </c>
      <c r="N136" s="8" t="s">
        <v>700</v>
      </c>
      <c r="O136" s="20"/>
      <c r="P136" s="20"/>
      <c r="R136" s="44" t="str">
        <f t="shared" si="2"/>
        <v>insert into AudioFiles VALUES (NEWID(),'BKTOK2300181.flac', '.flac', getdate(), null, 0, null, 'https://www.dropbox.com/scl/fi/ovga06huu0gbxeb3wonea/Hajime-Volts-720167407398.flac?rlkey=z1mbcncazcou14q94shb2969j&amp;st=0001w70u&amp;dl=1', 0, null, null, null, null)</v>
      </c>
      <c r="S136" s="44" t="str">
        <f>"Insert into Tracks VALUES(N'"&amp;SUBSTITUTE(trim(H136),"'","''")&amp;"', 371631, "&amp;if(not(ISBLANK(A136)),"(select LabelId from Releases where UPC="&amp;A136&amp;" and EnterpriseId="&amp;EntId&amp;")","(select LabelId from Releases where Catalog='"&amp;SUBSTITUTE(trim(B136),"'","''")&amp;"' and EnterpriseId="&amp;EntId&amp;")")&amp;", "&amp;if(F136="", "null", "'"&amp;F136&amp;"'")&amp;", "&amp;if(I136="", "null","N'"&amp;SUBSTITUTE(trim(I136),"'","''")&amp;"'")&amp;", null, null, "&amp;if(G136="", "null","'"&amp;SUBSTITUTE(trim(G136),"'","''")&amp;"'")&amp;", null, null, null, "&amp;if(M136="","null",if(G136="","(select AudioId from AudioFiles where Filename='"&amp;F136&amp;".wav' and ExternalUrl='"&amp;SUBSTITUTE(trim(M136),"'","''")&amp;"' and IsDownloadedFromExternalUrl=0)","(select AudioId from AudioFiles where Filename='"&amp;G136&amp;".wav' and ExternalUrl='"&amp;SUBSTITUTE(trim(M136),"'","''")&amp;"' and IsDownloadedFromExternalUrl=0)"))&amp;", null, null, null, (select min(LanguageId) from Languages where LanguageName='"&amp;J136&amp;"' and IsValidMetadataLanguage=1), null, "&amp;if(K136="YES", 1,0)&amp;", getdate(), (select CreatedBy from Enterprises where EnterpriseId="&amp;EntId&amp;"), null, '34F4C88E-B410-461E-AD75-6C01536FDCD3', null, 0, null, null, null, null, "&amp;if(M136="","null",if(G136="","(select AudioId from AudioFiles where Filename='"&amp;F136&amp;".flac' and ExternalUrl='"&amp;SUBSTITUTE(trim(M136),"'","''")&amp;"' and IsDownloadedFromExternalUrl=0)","(select AudioId from AudioFiles where Filename='"&amp;G136&amp;".flac' and ExternalUrl='"&amp;SUBSTITUTE(trim(M136),"'","''")&amp;"' and IsDownloadedFromExternalUrl=0)"))&amp;", null, null, null, null, null, "&amp;if(not(ISBLANK(A136)),"(select PrimaryMusicStyleId from Releases where UPC="&amp;A136&amp;" and EnterpriseId="&amp;EntId&amp;")","(select PrimaryMusicStyleId from Releases where Catalog='"&amp;SUBSTITUTE(trim(B136),"'","''")&amp;"' and EnterpriseId="&amp;EntId&amp;")")&amp;", "&amp;if(not(ISBLANK(A136)),"(select SecondaryMusicStyleId from Releases where UPC="&amp;A136&amp;" and EnterpriseId="&amp;EntId&amp;")","(select SecondaryMusicStyleId from Releases where Catalog='"&amp;SUBSTITUTE(trim(B136),"'","''")&amp;"' and EnterpriseId="&amp;EntId&amp;")")&amp;", "&amp;IF(O136="","null",O136)&amp;", 0, null, (select id from internal_TrackTypes where description='"&amp;L136&amp;"'), null, null, null, null, (NEXT VALUE FOR [AssetIdSequence]), null, "&amp;TenantId&amp;", "&amp;EntId&amp;", "&amp;if(F136&lt;&gt;"",countif(F$5:F136,F136),countif(G$5:G136,G136))&amp;"); 
insert into Releases_Tracks values ( (select ReleaseId from Releases where "&amp;if(not(ISBLANK(A136)),"UPC="&amp;A136,"Catalog='"&amp;SUBSTITUTE(trim(B136),"'","''")&amp;"'")&amp;" and EnterpriseId="&amp;EntId&amp;"), (select max(TrackId) from Tracks where "&amp;if(trim(G136)="","ISRC='"&amp;F136&amp;"'","TrackVendorId='"&amp;SUBSTITUTE(trim(G136),"'","''")&amp;"'") &amp;" and EnterpriseId="&amp;EntId&amp;"), "&amp;E136&amp;", (NEXT VALUE FOR [AssetIdSequence]), null);
update Releases_Tracks set RevelatorExternalUsageTrackId=AssetId where TrackId=(select max(TrackId) from Tracks where "&amp;IF(F136="","TrackVendorId='"&amp;G136&amp;"'","ISRC='"&amp;F136&amp;"'")&amp;" and EnterpriseId="&amp;EntId&amp;");
Insert into TrackRecordingVersions values ((select max(TrackId) from Tracks where "&amp;IF(F136="","TrackVendorId='"&amp;G136&amp;"'","ISRC='"&amp;F136&amp;"'")&amp;" and EnterpriseId="&amp;EntId&amp;"),  "&amp;IF(F136="","null","'"&amp;F136&amp;"'")&amp;", 1, getdate());
Insert into TrackRecordingVersionsAudioFiles values ((select max(TrackRecordingVersionId) from TrackRecordingVersions where TrackId in (select max(TrackId) from Tracks where "&amp;IF(F136="","TrackVendorId='"&amp;G136&amp;"'","ISRC='"&amp;F136&amp;"'")&amp;" and EnterpriseId="&amp;EntId&amp;")), "&amp;if(M136="","null",if(G136="","(select AudioId from AudioFiles where Filename='"&amp;F136&amp;"."&amp;N136&amp;"' and ExternalUrl='"&amp;SUBSTITUTE(trim(M136),"'","''")&amp;"' and IsDownloadedFromExternalUrl=0)","(select AudioId from AudioFiles where Filename='"&amp;G136&amp;"."&amp;N136&amp;"' and ExternalUrl='"&amp;SUBSTITUTE(trim(M136),"'","''")&amp;"' and IsDownloadedFromExternalUrl=0)"))&amp;", "&amp;IFS(N136="","null",N136="wav","1",N136="flac","2")&amp;");
Insert into Track_TrackProperties values ((select max(TrackId) from Tracks where "&amp;IF(F136="","TrackVendorId='"&amp;G136&amp;"'","ISRC='"&amp;F136&amp;"'")&amp;" and EnterpriseId="&amp;EntId&amp;"),1);"</f>
        <v>Insert into Tracks VALUES(N'Hajime: Volts', 371631, (select LabelId from Releases where UPC=720167407398 and EnterpriseId=647322), 'BKTOK2300181', null, null, null, null, null, null, null, (select AudioId from AudioFiles where Filename='BKTOK2300181.wav' and ExternalUrl='https://www.dropbox.com/scl/fi/ovga06huu0gbxeb3wonea/Hajime-Volts-720167407398.flac?rlkey=z1mbcncazcou14q94shb2969j&amp;st=0001w70u&amp;dl=1'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Filename='BKTOK2300181.flac' and ExternalUrl='https://www.dropbox.com/scl/fi/ovga06huu0gbxeb3wonea/Hajime-Volts-720167407398.flac?rlkey=z1mbcncazcou14q94shb2969j&amp;st=0001w70u&amp;dl=1' and IsDownloadedFromExternalUrl=0), null, null, null, null, null, (select PrimaryMusicStyleId from Releases where UPC=720167407398 and EnterpriseId=647322), (select SecondaryMusicStyleId from Releases where UPC=720167407398 and EnterpriseId=647322), null, 0, null, (select id from internal_TrackTypes where description='Original'), null, null, null, null, (NEXT VALUE FOR [AssetIdSequence]), null, 645898, 647322, 1); 
insert into Releases_Tracks values ( (select ReleaseId from Releases where UPC=720167407398 and EnterpriseId=647322), (select max(TrackId) from Tracks where ISRC='BKTOK2300181' and EnterpriseId=647322), 1, (NEXT VALUE FOR [AssetIdSequence]), null);
update Releases_Tracks set RevelatorExternalUsageTrackId=AssetId where TrackId=(select max(TrackId) from Tracks where ISRC='BKTOK2300181' and EnterpriseId=647322);
Insert into TrackRecordingVersions values ((select max(TrackId) from Tracks where ISRC='BKTOK2300181' and EnterpriseId=647322),  'BKTOK2300181', 1, getdate());
Insert into TrackRecordingVersionsAudioFiles values ((select max(TrackRecordingVersionId) from TrackRecordingVersions where TrackId in (select max(TrackId) from Tracks where ISRC='BKTOK2300181' and EnterpriseId=647322)), (select AudioId from AudioFiles where Filename='BKTOK2300181.flac' and ExternalUrl='https://www.dropbox.com/scl/fi/ovga06huu0gbxeb3wonea/Hajime-Volts-720167407398.flac?rlkey=z1mbcncazcou14q94shb2969j&amp;st=0001w70u&amp;dl=1' and IsDownloadedFromExternalUrl=0), 2);
Insert into Track_TrackProperties values ((select max(TrackId) from Tracks where ISRC='BKTOK2300181' and EnterpriseId=647322),1);</v>
      </c>
      <c r="U136" s="28" t="str">
        <f>VLOOKUP(F136,'6) Track_Artist(s)'!A:A,1,0)</f>
        <v>BKTOK2300181</v>
      </c>
    </row>
    <row r="137">
      <c r="A137" s="156">
        <v>7.26665122153E11</v>
      </c>
      <c r="B137" s="116"/>
      <c r="C137" s="143" t="str">
        <f t="array" ref="C137">ifs(and(isblank($A137),isblank($B137)),"", not(iserror(vlookup($A137&amp;$B137,'3) Release_Label'!$D:$D&amp;'3) Release_Label'!$E:$E,1,0))),vlookup($A137&amp;$B137,{'3) Release_Label'!$D:$D&amp;'3) Release_Label'!$E:$E,'3) Release_Label'!$F:$F},2,0), or(and(not(isblank($B137)),$B137=#REF!,$A137&lt;&gt;#REF!),and(not(isblank($A137)),$A137=#REF!,$B137&lt;&gt;#REF!)),"ID LISTS UNALIGNED",and($A137&lt;&gt;"",countif('3) Release_Label'!$D:$D,$A137)=0),"NO UPC MATCH in Release_Label",and($B137&lt;&gt;"",countif('3) Release_Label'!$E:$E,$B137)=0),"NO CATALOG ID MATCH in Release_Label",iserror(vlookup($A137&amp;$B137,'3) Release_Label'!$D:$D&amp;'3) Release_Label'!$E:$E,1,0)),"NO UPC-CATALOG ID pair MATCH in Release_Label" )</f>
        <v>Jesus: Luz da Humanidade</v>
      </c>
      <c r="D137" s="143" t="str">
        <f t="array" ref="D137">ifs(and(isblank($A137),isblank($B137)),"", not(iserror(vlookup($A137&amp;$B137,'3) Release_Label'!$D:$D&amp;'3) Release_Label'!$E:$E,1,0))),vlookup($A137&amp;$B137,{'3) Release_Label'!$D:$D&amp;'3) Release_Label'!$E:$E,'3) Release_Label'!$H:$H},2,0), or(and(not(isblank($B137)),$B137=#REF!,$A137&lt;&gt;#REF!),and(not(isblank($A137)),$A137=#REF!,$B137&lt;&gt;#REF!)),"ID LISTS UNALIGNED",and($A137&lt;&gt;"",countif('3) Release_Label'!$D:$D,$A137)=0),"NO UPC MATCH in Release_Label",and($B137&lt;&gt;"",countif('3) Release_Label'!$E:$E,$B137)=0),"NO CATALOG ID MATCH in Release_Label",iserror(vlookup($A137&amp;$B137,'3) Release_Label'!$D:$D&amp;'3) Release_Label'!$E:$E,1,0)),"NO UPC-CATALOG ID pair MATCH in Release_Label" )</f>
        <v/>
      </c>
      <c r="E137" s="157">
        <f t="shared" si="1"/>
        <v>1</v>
      </c>
      <c r="F137" s="8" t="s">
        <v>976</v>
      </c>
      <c r="G137" s="116"/>
      <c r="H137" s="158" t="s">
        <v>430</v>
      </c>
      <c r="J137" s="8" t="s">
        <v>180</v>
      </c>
      <c r="K137" s="159" t="s">
        <v>697</v>
      </c>
      <c r="L137" s="8" t="s">
        <v>698</v>
      </c>
      <c r="M137" s="90" t="s">
        <v>977</v>
      </c>
      <c r="N137" s="8" t="s">
        <v>700</v>
      </c>
      <c r="O137" s="20"/>
      <c r="P137" s="20"/>
      <c r="R137" s="44" t="str">
        <f t="shared" si="2"/>
        <v>insert into AudioFiles VALUES (NEWID(),'BKTOK2300184.flac', '.flac', getdate(), null, 0, null, 'https://www.dropbox.com/scl/fi/jpgacfbrmx8iqqiej029g/Jesus-Luz-da-Humanidade-726665122153.flac?rlkey=btd0t01n004sl2rqorrwrqh5z&amp;st=qsgd402j&amp;dl=1', 0, null, null, null, null)</v>
      </c>
      <c r="S137" s="44" t="str">
        <f>"Insert into Tracks VALUES(N'"&amp;SUBSTITUTE(trim(H137),"'","''")&amp;"', 371631, "&amp;if(not(ISBLANK(A137)),"(select LabelId from Releases where UPC="&amp;A137&amp;" and EnterpriseId="&amp;EntId&amp;")","(select LabelId from Releases where Catalog='"&amp;SUBSTITUTE(trim(B137),"'","''")&amp;"' and EnterpriseId="&amp;EntId&amp;")")&amp;", "&amp;if(F137="", "null", "'"&amp;F137&amp;"'")&amp;", "&amp;if(I137="", "null","N'"&amp;SUBSTITUTE(trim(I137),"'","''")&amp;"'")&amp;", null, null, "&amp;if(G137="", "null","'"&amp;SUBSTITUTE(trim(G137),"'","''")&amp;"'")&amp;", null, null, null, "&amp;if(M137="","null",if(G137="","(select AudioId from AudioFiles where Filename='"&amp;F137&amp;".wav' and ExternalUrl='"&amp;SUBSTITUTE(trim(M137),"'","''")&amp;"' and IsDownloadedFromExternalUrl=0)","(select AudioId from AudioFiles where Filename='"&amp;G137&amp;".wav' and ExternalUrl='"&amp;SUBSTITUTE(trim(M137),"'","''")&amp;"' and IsDownloadedFromExternalUrl=0)"))&amp;", null, null, null, (select min(LanguageId) from Languages where LanguageName='"&amp;J137&amp;"' and IsValidMetadataLanguage=1), null, "&amp;if(K137="YES", 1,0)&amp;", getdate(), (select CreatedBy from Enterprises where EnterpriseId="&amp;EntId&amp;"), null, '34F4C88E-B410-461E-AD75-6C01536FDCD3', null, 0, null, null, null, null, "&amp;if(M137="","null",if(G137="","(select AudioId from AudioFiles where Filename='"&amp;F137&amp;".flac' and ExternalUrl='"&amp;SUBSTITUTE(trim(M137),"'","''")&amp;"' and IsDownloadedFromExternalUrl=0)","(select AudioId from AudioFiles where Filename='"&amp;G137&amp;".flac' and ExternalUrl='"&amp;SUBSTITUTE(trim(M137),"'","''")&amp;"' and IsDownloadedFromExternalUrl=0)"))&amp;", null, null, null, null, null, "&amp;if(not(ISBLANK(A137)),"(select PrimaryMusicStyleId from Releases where UPC="&amp;A137&amp;" and EnterpriseId="&amp;EntId&amp;")","(select PrimaryMusicStyleId from Releases where Catalog='"&amp;SUBSTITUTE(trim(B137),"'","''")&amp;"' and EnterpriseId="&amp;EntId&amp;")")&amp;", "&amp;if(not(ISBLANK(A137)),"(select SecondaryMusicStyleId from Releases where UPC="&amp;A137&amp;" and EnterpriseId="&amp;EntId&amp;")","(select SecondaryMusicStyleId from Releases where Catalog='"&amp;SUBSTITUTE(trim(B137),"'","''")&amp;"' and EnterpriseId="&amp;EntId&amp;")")&amp;", "&amp;IF(O137="","null",O137)&amp;", 0, null, (select id from internal_TrackTypes where description='"&amp;L137&amp;"'), null, null, null, null, (NEXT VALUE FOR [AssetIdSequence]), null, "&amp;TenantId&amp;", "&amp;EntId&amp;", "&amp;if(F137&lt;&gt;"",countif(F$5:F137,F137),countif(G$5:G137,G137))&amp;"); 
insert into Releases_Tracks values ( (select ReleaseId from Releases where "&amp;if(not(ISBLANK(A137)),"UPC="&amp;A137,"Catalog='"&amp;SUBSTITUTE(trim(B137),"'","''")&amp;"'")&amp;" and EnterpriseId="&amp;EntId&amp;"), (select max(TrackId) from Tracks where "&amp;if(trim(G137)="","ISRC='"&amp;F137&amp;"'","TrackVendorId='"&amp;SUBSTITUTE(trim(G137),"'","''")&amp;"'") &amp;" and EnterpriseId="&amp;EntId&amp;"), "&amp;E137&amp;", (NEXT VALUE FOR [AssetIdSequence]), null);
update Releases_Tracks set RevelatorExternalUsageTrackId=AssetId where TrackId=(select max(TrackId) from Tracks where "&amp;IF(F137="","TrackVendorId='"&amp;G137&amp;"'","ISRC='"&amp;F137&amp;"'")&amp;" and EnterpriseId="&amp;EntId&amp;");
Insert into TrackRecordingVersions values ((select max(TrackId) from Tracks where "&amp;IF(F137="","TrackVendorId='"&amp;G137&amp;"'","ISRC='"&amp;F137&amp;"'")&amp;" and EnterpriseId="&amp;EntId&amp;"),  "&amp;IF(F137="","null","'"&amp;F137&amp;"'")&amp;", 1, getdate());
Insert into TrackRecordingVersionsAudioFiles values ((select max(TrackRecordingVersionId) from TrackRecordingVersions where TrackId in (select max(TrackId) from Tracks where "&amp;IF(F137="","TrackVendorId='"&amp;G137&amp;"'","ISRC='"&amp;F137&amp;"'")&amp;" and EnterpriseId="&amp;EntId&amp;")), "&amp;if(M137="","null",if(G137="","(select AudioId from AudioFiles where Filename='"&amp;F137&amp;"."&amp;N137&amp;"' and ExternalUrl='"&amp;SUBSTITUTE(trim(M137),"'","''")&amp;"' and IsDownloadedFromExternalUrl=0)","(select AudioId from AudioFiles where Filename='"&amp;G137&amp;"."&amp;N137&amp;"' and ExternalUrl='"&amp;SUBSTITUTE(trim(M137),"'","''")&amp;"' and IsDownloadedFromExternalUrl=0)"))&amp;", "&amp;IFS(N137="","null",N137="wav","1",N137="flac","2")&amp;");
Insert into Track_TrackProperties values ((select max(TrackId) from Tracks where "&amp;IF(F137="","TrackVendorId='"&amp;G137&amp;"'","ISRC='"&amp;F137&amp;"'")&amp;" and EnterpriseId="&amp;EntId&amp;"),1);"</f>
        <v>Insert into Tracks VALUES(N'Jesus: Luz da Humanidade', 371631, (select LabelId from Releases where UPC=726665122153 and EnterpriseId=647322), 'BKTOK2300184', null, null, null, null, null, null, null, (select AudioId from AudioFiles where Filename='BKTOK2300184.wav' and ExternalUrl='https://www.dropbox.com/scl/fi/jpgacfbrmx8iqqiej029g/Jesus-Luz-da-Humanidade-726665122153.flac?rlkey=btd0t01n004sl2rqorrwrqh5z&amp;st=qsgd402j&amp;dl=1'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Filename='BKTOK2300184.flac' and ExternalUrl='https://www.dropbox.com/scl/fi/jpgacfbrmx8iqqiej029g/Jesus-Luz-da-Humanidade-726665122153.flac?rlkey=btd0t01n004sl2rqorrwrqh5z&amp;st=qsgd402j&amp;dl=1' and IsDownloadedFromExternalUrl=0), null, null, null, null, null, (select PrimaryMusicStyleId from Releases where UPC=726665122153 and EnterpriseId=647322), (select SecondaryMusicStyleId from Releases where UPC=726665122153 and EnterpriseId=647322), null, 0, null, (select id from internal_TrackTypes where description='Original'), null, null, null, null, (NEXT VALUE FOR [AssetIdSequence]), null, 645898, 647322, 1); 
insert into Releases_Tracks values ( (select ReleaseId from Releases where UPC=726665122153 and EnterpriseId=647322), (select max(TrackId) from Tracks where ISRC='BKTOK2300184' and EnterpriseId=647322), 1, (NEXT VALUE FOR [AssetIdSequence]), null);
update Releases_Tracks set RevelatorExternalUsageTrackId=AssetId where TrackId=(select max(TrackId) from Tracks where ISRC='BKTOK2300184' and EnterpriseId=647322);
Insert into TrackRecordingVersions values ((select max(TrackId) from Tracks where ISRC='BKTOK2300184' and EnterpriseId=647322),  'BKTOK2300184', 1, getdate());
Insert into TrackRecordingVersionsAudioFiles values ((select max(TrackRecordingVersionId) from TrackRecordingVersions where TrackId in (select max(TrackId) from Tracks where ISRC='BKTOK2300184' and EnterpriseId=647322)), (select AudioId from AudioFiles where Filename='BKTOK2300184.flac' and ExternalUrl='https://www.dropbox.com/scl/fi/jpgacfbrmx8iqqiej029g/Jesus-Luz-da-Humanidade-726665122153.flac?rlkey=btd0t01n004sl2rqorrwrqh5z&amp;st=qsgd402j&amp;dl=1' and IsDownloadedFromExternalUrl=0), 2);
Insert into Track_TrackProperties values ((select max(TrackId) from Tracks where ISRC='BKTOK2300184' and EnterpriseId=647322),1);</v>
      </c>
      <c r="U137" s="28" t="str">
        <f>VLOOKUP(F137,'6) Track_Artist(s)'!A:A,1,0)</f>
        <v>BKTOK2300184</v>
      </c>
    </row>
    <row r="138">
      <c r="A138" s="156">
        <v>7.26665218672E11</v>
      </c>
      <c r="B138" s="116"/>
      <c r="C138" s="143" t="str">
        <f t="array" ref="C138">ifs(and(isblank($A138),isblank($B138)),"", not(iserror(vlookup($A138&amp;$B138,'3) Release_Label'!$D:$D&amp;'3) Release_Label'!$E:$E,1,0))),vlookup($A138&amp;$B138,{'3) Release_Label'!$D:$D&amp;'3) Release_Label'!$E:$E,'3) Release_Label'!$F:$F},2,0), or(and(not(isblank($B138)),$B138=$B137,$A138&lt;&gt;$A137),and(not(isblank($A138)),$A138=$A137,$B138&lt;&gt;$B137)),"ID LISTS UNALIGNED",and($A138&lt;&gt;"",countif('3) Release_Label'!$D:$D,$A138)=0),"NO UPC MATCH in Release_Label",and($B138&lt;&gt;"",countif('3) Release_Label'!$E:$E,$B138)=0),"NO CATALOG ID MATCH in Release_Label",iserror(vlookup($A138&amp;$B138,'3) Release_Label'!$D:$D&amp;'3) Release_Label'!$E:$E,1,0)),"NO UPC-CATALOG ID pair MATCH in Release_Label" )</f>
        <v>Pickle - Demônio Selvagem</v>
      </c>
      <c r="D138" s="143" t="str">
        <f t="array" ref="D138">ifs(and(isblank($A138),isblank($B138)),"", not(iserror(vlookup($A138&amp;$B138,'3) Release_Label'!$D:$D&amp;'3) Release_Label'!$E:$E,1,0))),vlookup($A138&amp;$B138,{'3) Release_Label'!$D:$D&amp;'3) Release_Label'!$E:$E,'3) Release_Label'!$H:$H},2,0), or(and(not(isblank($B138)),$B138=$B137,$A138&lt;&gt;$A137),and(not(isblank($A138)),$A138=$A137,$B138&lt;&gt;$B137)),"ID LISTS UNALIGNED",and($A138&lt;&gt;"",countif('3) Release_Label'!$D:$D,$A138)=0),"NO UPC MATCH in Release_Label",and($B138&lt;&gt;"",countif('3) Release_Label'!$E:$E,$B138)=0),"NO CATALOG ID MATCH in Release_Label",iserror(vlookup($A138&amp;$B138,'3) Release_Label'!$D:$D&amp;'3) Release_Label'!$E:$E,1,0)),"NO UPC-CATALOG ID pair MATCH in Release_Label" )</f>
        <v/>
      </c>
      <c r="E138" s="157">
        <f t="shared" si="1"/>
        <v>1</v>
      </c>
      <c r="F138" s="8" t="s">
        <v>978</v>
      </c>
      <c r="G138" s="116"/>
      <c r="H138" s="158" t="s">
        <v>432</v>
      </c>
      <c r="J138" s="8" t="s">
        <v>180</v>
      </c>
      <c r="K138" s="159" t="s">
        <v>697</v>
      </c>
      <c r="L138" s="8" t="s">
        <v>698</v>
      </c>
      <c r="M138" s="90" t="s">
        <v>979</v>
      </c>
      <c r="N138" s="8" t="s">
        <v>700</v>
      </c>
      <c r="O138" s="20"/>
      <c r="P138" s="20"/>
      <c r="R138" s="44" t="str">
        <f t="shared" si="2"/>
        <v>insert into AudioFiles VALUES (NEWID(),'BKTOK2400002.flac', '.flac', getdate(), null, 0, null, 'https://www.dropbox.com/scl/fi/te5hw9qyk8o86quibukw5/Pickle-Dem-nio-Selvagem-726665218672.flac?rlkey=yom1a422o6ffi8soqw39b5mrm&amp;st=07cffnvc&amp;dl=1', 0, null, null, null, null)</v>
      </c>
      <c r="S138" s="44" t="str">
        <f>"Insert into Tracks VALUES(N'"&amp;SUBSTITUTE(trim(H138),"'","''")&amp;"', 371631, "&amp;if(not(ISBLANK(A138)),"(select LabelId from Releases where UPC="&amp;A138&amp;" and EnterpriseId="&amp;EntId&amp;")","(select LabelId from Releases where Catalog='"&amp;SUBSTITUTE(trim(B138),"'","''")&amp;"' and EnterpriseId="&amp;EntId&amp;")")&amp;", "&amp;if(F138="", "null", "'"&amp;F138&amp;"'")&amp;", "&amp;if(I138="", "null","N'"&amp;SUBSTITUTE(trim(I138),"'","''")&amp;"'")&amp;", null, null, "&amp;if(G138="", "null","'"&amp;SUBSTITUTE(trim(G138),"'","''")&amp;"'")&amp;", null, null, null, "&amp;if(M138="","null",if(G138="","(select AudioId from AudioFiles where Filename='"&amp;F138&amp;".wav' and ExternalUrl='"&amp;SUBSTITUTE(trim(M138),"'","''")&amp;"' and IsDownloadedFromExternalUrl=0)","(select AudioId from AudioFiles where Filename='"&amp;G138&amp;".wav' and ExternalUrl='"&amp;SUBSTITUTE(trim(M138),"'","''")&amp;"' and IsDownloadedFromExternalUrl=0)"))&amp;", null, null, null, (select min(LanguageId) from Languages where LanguageName='"&amp;J138&amp;"' and IsValidMetadataLanguage=1), null, "&amp;if(K138="YES", 1,0)&amp;", getdate(), (select CreatedBy from Enterprises where EnterpriseId="&amp;EntId&amp;"), null, '34F4C88E-B410-461E-AD75-6C01536FDCD3', null, 0, null, null, null, null, "&amp;if(M138="","null",if(G138="","(select AudioId from AudioFiles where Filename='"&amp;F138&amp;".flac' and ExternalUrl='"&amp;SUBSTITUTE(trim(M138),"'","''")&amp;"' and IsDownloadedFromExternalUrl=0)","(select AudioId from AudioFiles where Filename='"&amp;G138&amp;".flac' and ExternalUrl='"&amp;SUBSTITUTE(trim(M138),"'","''")&amp;"' and IsDownloadedFromExternalUrl=0)"))&amp;", null, null, null, null, null, "&amp;if(not(ISBLANK(A138)),"(select PrimaryMusicStyleId from Releases where UPC="&amp;A138&amp;" and EnterpriseId="&amp;EntId&amp;")","(select PrimaryMusicStyleId from Releases where Catalog='"&amp;SUBSTITUTE(trim(B138),"'","''")&amp;"' and EnterpriseId="&amp;EntId&amp;")")&amp;", "&amp;if(not(ISBLANK(A138)),"(select SecondaryMusicStyleId from Releases where UPC="&amp;A138&amp;" and EnterpriseId="&amp;EntId&amp;")","(select SecondaryMusicStyleId from Releases where Catalog='"&amp;SUBSTITUTE(trim(B138),"'","''")&amp;"' and EnterpriseId="&amp;EntId&amp;")")&amp;", "&amp;IF(O138="","null",O138)&amp;", 0, null, (select id from internal_TrackTypes where description='"&amp;L138&amp;"'), null, null, null, null, (NEXT VALUE FOR [AssetIdSequence]), null, "&amp;TenantId&amp;", "&amp;EntId&amp;", "&amp;if(F138&lt;&gt;"",countif(F$5:F138,F138),countif(G$5:G138,G138))&amp;"); 
insert into Releases_Tracks values ( (select ReleaseId from Releases where "&amp;if(not(ISBLANK(A138)),"UPC="&amp;A138,"Catalog='"&amp;SUBSTITUTE(trim(B138),"'","''")&amp;"'")&amp;" and EnterpriseId="&amp;EntId&amp;"), (select max(TrackId) from Tracks where "&amp;if(trim(G138)="","ISRC='"&amp;F138&amp;"'","TrackVendorId='"&amp;SUBSTITUTE(trim(G138),"'","''")&amp;"'") &amp;" and EnterpriseId="&amp;EntId&amp;"), "&amp;E138&amp;", (NEXT VALUE FOR [AssetIdSequence]), null);
update Releases_Tracks set RevelatorExternalUsageTrackId=AssetId where TrackId=(select max(TrackId) from Tracks where "&amp;IF(F138="","TrackVendorId='"&amp;G138&amp;"'","ISRC='"&amp;F138&amp;"'")&amp;" and EnterpriseId="&amp;EntId&amp;");
Insert into TrackRecordingVersions values ((select max(TrackId) from Tracks where "&amp;IF(F138="","TrackVendorId='"&amp;G138&amp;"'","ISRC='"&amp;F138&amp;"'")&amp;" and EnterpriseId="&amp;EntId&amp;"),  "&amp;IF(F138="","null","'"&amp;F138&amp;"'")&amp;", 1, getdate());
Insert into TrackRecordingVersionsAudioFiles values ((select max(TrackRecordingVersionId) from TrackRecordingVersions where TrackId in (select max(TrackId) from Tracks where "&amp;IF(F138="","TrackVendorId='"&amp;G138&amp;"'","ISRC='"&amp;F138&amp;"'")&amp;" and EnterpriseId="&amp;EntId&amp;")), "&amp;if(M138="","null",if(G138="","(select AudioId from AudioFiles where Filename='"&amp;F138&amp;"."&amp;N138&amp;"' and ExternalUrl='"&amp;SUBSTITUTE(trim(M138),"'","''")&amp;"' and IsDownloadedFromExternalUrl=0)","(select AudioId from AudioFiles where Filename='"&amp;G138&amp;"."&amp;N138&amp;"' and ExternalUrl='"&amp;SUBSTITUTE(trim(M138),"'","''")&amp;"' and IsDownloadedFromExternalUrl=0)"))&amp;", "&amp;IFS(N138="","null",N138="wav","1",N138="flac","2")&amp;");
Insert into Track_TrackProperties values ((select max(TrackId) from Tracks where "&amp;IF(F138="","TrackVendorId='"&amp;G138&amp;"'","ISRC='"&amp;F138&amp;"'")&amp;" and EnterpriseId="&amp;EntId&amp;"),1);"</f>
        <v>Insert into Tracks VALUES(N'Pickle - Demônio Selvagem', 371631, (select LabelId from Releases where UPC=726665218672 and EnterpriseId=647322), 'BKTOK2400002', null, null, null, null, null, null, null, (select AudioId from AudioFiles where Filename='BKTOK2400002.wav' and ExternalUrl='https://www.dropbox.com/scl/fi/te5hw9qyk8o86quibukw5/Pickle-Dem-nio-Selvagem-726665218672.flac?rlkey=yom1a422o6ffi8soqw39b5mrm&amp;st=07cffnvc&amp;dl=1'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Filename='BKTOK2400002.flac' and ExternalUrl='https://www.dropbox.com/scl/fi/te5hw9qyk8o86quibukw5/Pickle-Dem-nio-Selvagem-726665218672.flac?rlkey=yom1a422o6ffi8soqw39b5mrm&amp;st=07cffnvc&amp;dl=1' and IsDownloadedFromExternalUrl=0), null, null, null, null, null, (select PrimaryMusicStyleId from Releases where UPC=726665218672 and EnterpriseId=647322), (select SecondaryMusicStyleId from Releases where UPC=726665218672 and EnterpriseId=647322), null, 0, null, (select id from internal_TrackTypes where description='Original'), null, null, null, null, (NEXT VALUE FOR [AssetIdSequence]), null, 645898, 647322, 1); 
insert into Releases_Tracks values ( (select ReleaseId from Releases where UPC=726665218672 and EnterpriseId=647322), (select max(TrackId) from Tracks where ISRC='BKTOK2400002' and EnterpriseId=647322), 1, (NEXT VALUE FOR [AssetIdSequence]), null);
update Releases_Tracks set RevelatorExternalUsageTrackId=AssetId where TrackId=(select max(TrackId) from Tracks where ISRC='BKTOK2400002' and EnterpriseId=647322);
Insert into TrackRecordingVersions values ((select max(TrackId) from Tracks where ISRC='BKTOK2400002' and EnterpriseId=647322),  'BKTOK2400002', 1, getdate());
Insert into TrackRecordingVersionsAudioFiles values ((select max(TrackRecordingVersionId) from TrackRecordingVersions where TrackId in (select max(TrackId) from Tracks where ISRC='BKTOK2400002' and EnterpriseId=647322)), (select AudioId from AudioFiles where Filename='BKTOK2400002.flac' and ExternalUrl='https://www.dropbox.com/scl/fi/te5hw9qyk8o86quibukw5/Pickle-Dem-nio-Selvagem-726665218672.flac?rlkey=yom1a422o6ffi8soqw39b5mrm&amp;st=07cffnvc&amp;dl=1' and IsDownloadedFromExternalUrl=0), 2);
Insert into Track_TrackProperties values ((select max(TrackId) from Tracks where ISRC='BKTOK2400002' and EnterpriseId=647322),1);</v>
      </c>
      <c r="U138" s="28" t="str">
        <f>VLOOKUP(F138,'6) Track_Artist(s)'!A:A,1,0)</f>
        <v>BKTOK2400002</v>
      </c>
    </row>
    <row r="139">
      <c r="A139" s="156">
        <v>7.26665218658E11</v>
      </c>
      <c r="B139" s="116"/>
      <c r="C139" s="143" t="str">
        <f t="array" ref="C139">ifs(and(isblank($A139),isblank($B139)),"", not(iserror(vlookup($A139&amp;$B139,'3) Release_Label'!$D:$D&amp;'3) Release_Label'!$E:$E,1,0))),vlookup($A139&amp;$B139,{'3) Release_Label'!$D:$D&amp;'3) Release_Label'!$E:$E,'3) Release_Label'!$F:$F},2,0), or(and(not(isblank($B139)),$B139=$B138,$A139&lt;&gt;$A138),and(not(isblank($A139)),$A139=$A138,$B139&lt;&gt;$B138)),"ID LISTS UNALIGNED",and($A139&lt;&gt;"",countif('3) Release_Label'!$D:$D,$A139)=0),"NO UPC MATCH in Release_Label",and($B139&lt;&gt;"",countif('3) Release_Label'!$E:$E,$B139)=0),"NO CATALOG ID MATCH in Release_Label",iserror(vlookup($A139&amp;$B139,'3) Release_Label'!$D:$D&amp;'3) Release_Label'!$E:$E,1,0)),"NO UPC-CATALOG ID pair MATCH in Release_Label" )</f>
        <v>Pomnie: Sanidade Mental</v>
      </c>
      <c r="D139" s="143" t="str">
        <f t="array" ref="D139">ifs(and(isblank($A139),isblank($B139)),"", not(iserror(vlookup($A139&amp;$B139,'3) Release_Label'!$D:$D&amp;'3) Release_Label'!$E:$E,1,0))),vlookup($A139&amp;$B139,{'3) Release_Label'!$D:$D&amp;'3) Release_Label'!$E:$E,'3) Release_Label'!$H:$H},2,0), or(and(not(isblank($B139)),$B139=$B138,$A139&lt;&gt;$A138),and(not(isblank($A139)),$A139=$A138,$B139&lt;&gt;$B138)),"ID LISTS UNALIGNED",and($A139&lt;&gt;"",countif('3) Release_Label'!$D:$D,$A139)=0),"NO UPC MATCH in Release_Label",and($B139&lt;&gt;"",countif('3) Release_Label'!$E:$E,$B139)=0),"NO CATALOG ID MATCH in Release_Label",iserror(vlookup($A139&amp;$B139,'3) Release_Label'!$D:$D&amp;'3) Release_Label'!$E:$E,1,0)),"NO UPC-CATALOG ID pair MATCH in Release_Label" )</f>
        <v/>
      </c>
      <c r="E139" s="157">
        <f t="shared" si="1"/>
        <v>1</v>
      </c>
      <c r="F139" s="8" t="s">
        <v>980</v>
      </c>
      <c r="G139" s="116"/>
      <c r="H139" s="158" t="s">
        <v>434</v>
      </c>
      <c r="J139" s="8" t="s">
        <v>180</v>
      </c>
      <c r="K139" s="159" t="s">
        <v>697</v>
      </c>
      <c r="L139" s="8" t="s">
        <v>698</v>
      </c>
      <c r="M139" s="90" t="s">
        <v>981</v>
      </c>
      <c r="N139" s="8" t="s">
        <v>700</v>
      </c>
      <c r="O139" s="20"/>
      <c r="P139" s="20"/>
      <c r="R139" s="44" t="str">
        <f t="shared" si="2"/>
        <v>insert into AudioFiles VALUES (NEWID(),'BKTOK2400001.flac', '.flac', getdate(), null, 0, null, 'https://www.dropbox.com/scl/fi/o56ia8wnyj6degbl07zpz/Pomnie-Sanidade-Mental-726665218658.flac?rlkey=y8japphny943eamw5u5id97ma&amp;st=yzepuwuq&amp;dl=1', 0, null, null, null, null)</v>
      </c>
      <c r="S139" s="44" t="str">
        <f>"Insert into Tracks VALUES(N'"&amp;SUBSTITUTE(trim(H139),"'","''")&amp;"', 371631, "&amp;if(not(ISBLANK(A139)),"(select LabelId from Releases where UPC="&amp;A139&amp;" and EnterpriseId="&amp;EntId&amp;")","(select LabelId from Releases where Catalog='"&amp;SUBSTITUTE(trim(B139),"'","''")&amp;"' and EnterpriseId="&amp;EntId&amp;")")&amp;", "&amp;if(F139="", "null", "'"&amp;F139&amp;"'")&amp;", "&amp;if(I139="", "null","N'"&amp;SUBSTITUTE(trim(I139),"'","''")&amp;"'")&amp;", null, null, "&amp;if(G139="", "null","'"&amp;SUBSTITUTE(trim(G139),"'","''")&amp;"'")&amp;", null, null, null, "&amp;if(M139="","null",if(G139="","(select AudioId from AudioFiles where Filename='"&amp;F139&amp;".wav' and ExternalUrl='"&amp;SUBSTITUTE(trim(M139),"'","''")&amp;"' and IsDownloadedFromExternalUrl=0)","(select AudioId from AudioFiles where Filename='"&amp;G139&amp;".wav' and ExternalUrl='"&amp;SUBSTITUTE(trim(M139),"'","''")&amp;"' and IsDownloadedFromExternalUrl=0)"))&amp;", null, null, null, (select min(LanguageId) from Languages where LanguageName='"&amp;J139&amp;"' and IsValidMetadataLanguage=1), null, "&amp;if(K139="YES", 1,0)&amp;", getdate(), (select CreatedBy from Enterprises where EnterpriseId="&amp;EntId&amp;"), null, '34F4C88E-B410-461E-AD75-6C01536FDCD3', null, 0, null, null, null, null, "&amp;if(M139="","null",if(G139="","(select AudioId from AudioFiles where Filename='"&amp;F139&amp;".flac' and ExternalUrl='"&amp;SUBSTITUTE(trim(M139),"'","''")&amp;"' and IsDownloadedFromExternalUrl=0)","(select AudioId from AudioFiles where Filename='"&amp;G139&amp;".flac' and ExternalUrl='"&amp;SUBSTITUTE(trim(M139),"'","''")&amp;"' and IsDownloadedFromExternalUrl=0)"))&amp;", null, null, null, null, null, "&amp;if(not(ISBLANK(A139)),"(select PrimaryMusicStyleId from Releases where UPC="&amp;A139&amp;" and EnterpriseId="&amp;EntId&amp;")","(select PrimaryMusicStyleId from Releases where Catalog='"&amp;SUBSTITUTE(trim(B139),"'","''")&amp;"' and EnterpriseId="&amp;EntId&amp;")")&amp;", "&amp;if(not(ISBLANK(A139)),"(select SecondaryMusicStyleId from Releases where UPC="&amp;A139&amp;" and EnterpriseId="&amp;EntId&amp;")","(select SecondaryMusicStyleId from Releases where Catalog='"&amp;SUBSTITUTE(trim(B139),"'","''")&amp;"' and EnterpriseId="&amp;EntId&amp;")")&amp;", "&amp;IF(O139="","null",O139)&amp;", 0, null, (select id from internal_TrackTypes where description='"&amp;L139&amp;"'), null, null, null, null, (NEXT VALUE FOR [AssetIdSequence]), null, "&amp;TenantId&amp;", "&amp;EntId&amp;", "&amp;if(F139&lt;&gt;"",countif(F$5:F139,F139),countif(G$5:G139,G139))&amp;"); 
insert into Releases_Tracks values ( (select ReleaseId from Releases where "&amp;if(not(ISBLANK(A139)),"UPC="&amp;A139,"Catalog='"&amp;SUBSTITUTE(trim(B139),"'","''")&amp;"'")&amp;" and EnterpriseId="&amp;EntId&amp;"), (select max(TrackId) from Tracks where "&amp;if(trim(G139)="","ISRC='"&amp;F139&amp;"'","TrackVendorId='"&amp;SUBSTITUTE(trim(G139),"'","''")&amp;"'") &amp;" and EnterpriseId="&amp;EntId&amp;"), "&amp;E139&amp;", (NEXT VALUE FOR [AssetIdSequence]), null);
update Releases_Tracks set RevelatorExternalUsageTrackId=AssetId where TrackId=(select max(TrackId) from Tracks where "&amp;IF(F139="","TrackVendorId='"&amp;G139&amp;"'","ISRC='"&amp;F139&amp;"'")&amp;" and EnterpriseId="&amp;EntId&amp;");
Insert into TrackRecordingVersions values ((select max(TrackId) from Tracks where "&amp;IF(F139="","TrackVendorId='"&amp;G139&amp;"'","ISRC='"&amp;F139&amp;"'")&amp;" and EnterpriseId="&amp;EntId&amp;"),  "&amp;IF(F139="","null","'"&amp;F139&amp;"'")&amp;", 1, getdate());
Insert into TrackRecordingVersionsAudioFiles values ((select max(TrackRecordingVersionId) from TrackRecordingVersions where TrackId in (select max(TrackId) from Tracks where "&amp;IF(F139="","TrackVendorId='"&amp;G139&amp;"'","ISRC='"&amp;F139&amp;"'")&amp;" and EnterpriseId="&amp;EntId&amp;")), "&amp;if(M139="","null",if(G139="","(select AudioId from AudioFiles where Filename='"&amp;F139&amp;"."&amp;N139&amp;"' and ExternalUrl='"&amp;SUBSTITUTE(trim(M139),"'","''")&amp;"' and IsDownloadedFromExternalUrl=0)","(select AudioId from AudioFiles where Filename='"&amp;G139&amp;"."&amp;N139&amp;"' and ExternalUrl='"&amp;SUBSTITUTE(trim(M139),"'","''")&amp;"' and IsDownloadedFromExternalUrl=0)"))&amp;", "&amp;IFS(N139="","null",N139="wav","1",N139="flac","2")&amp;");
Insert into Track_TrackProperties values ((select max(TrackId) from Tracks where "&amp;IF(F139="","TrackVendorId='"&amp;G139&amp;"'","ISRC='"&amp;F139&amp;"'")&amp;" and EnterpriseId="&amp;EntId&amp;"),1);"</f>
        <v>Insert into Tracks VALUES(N'Pomnie: Sanidade Mental', 371631, (select LabelId from Releases where UPC=726665218658 and EnterpriseId=647322), 'BKTOK2400001', null, null, null, null, null, null, null, (select AudioId from AudioFiles where Filename='BKTOK2400001.wav' and ExternalUrl='https://www.dropbox.com/scl/fi/o56ia8wnyj6degbl07zpz/Pomnie-Sanidade-Mental-726665218658.flac?rlkey=y8japphny943eamw5u5id97ma&amp;st=yzepuwuq&amp;dl=1'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Filename='BKTOK2400001.flac' and ExternalUrl='https://www.dropbox.com/scl/fi/o56ia8wnyj6degbl07zpz/Pomnie-Sanidade-Mental-726665218658.flac?rlkey=y8japphny943eamw5u5id97ma&amp;st=yzepuwuq&amp;dl=1' and IsDownloadedFromExternalUrl=0), null, null, null, null, null, (select PrimaryMusicStyleId from Releases where UPC=726665218658 and EnterpriseId=647322), (select SecondaryMusicStyleId from Releases where UPC=726665218658 and EnterpriseId=647322), null, 0, null, (select id from internal_TrackTypes where description='Original'), null, null, null, null, (NEXT VALUE FOR [AssetIdSequence]), null, 645898, 647322, 1); 
insert into Releases_Tracks values ( (select ReleaseId from Releases where UPC=726665218658 and EnterpriseId=647322), (select max(TrackId) from Tracks where ISRC='BKTOK2400001' and EnterpriseId=647322), 1, (NEXT VALUE FOR [AssetIdSequence]), null);
update Releases_Tracks set RevelatorExternalUsageTrackId=AssetId where TrackId=(select max(TrackId) from Tracks where ISRC='BKTOK2400001' and EnterpriseId=647322);
Insert into TrackRecordingVersions values ((select max(TrackId) from Tracks where ISRC='BKTOK2400001' and EnterpriseId=647322),  'BKTOK2400001', 1, getdate());
Insert into TrackRecordingVersionsAudioFiles values ((select max(TrackRecordingVersionId) from TrackRecordingVersions where TrackId in (select max(TrackId) from Tracks where ISRC='BKTOK2400001' and EnterpriseId=647322)), (select AudioId from AudioFiles where Filename='BKTOK2400001.flac' and ExternalUrl='https://www.dropbox.com/scl/fi/o56ia8wnyj6degbl07zpz/Pomnie-Sanidade-Mental-726665218658.flac?rlkey=y8japphny943eamw5u5id97ma&amp;st=yzepuwuq&amp;dl=1' and IsDownloadedFromExternalUrl=0), 2);
Insert into Track_TrackProperties values ((select max(TrackId) from Tracks where ISRC='BKTOK2400001' and EnterpriseId=647322),1);</v>
      </c>
      <c r="U139" s="28" t="str">
        <f>VLOOKUP(F139,'6) Track_Artist(s)'!A:A,1,0)</f>
        <v>BKTOK2400001</v>
      </c>
    </row>
    <row r="140">
      <c r="A140" s="156">
        <v>7.62795505183E11</v>
      </c>
      <c r="B140" s="116"/>
      <c r="C140" s="143" t="str">
        <f t="array" ref="C140">ifs(and(isblank($A140),isblank($B140)),"", not(iserror(vlookup($A140&amp;$B140,'3) Release_Label'!$D:$D&amp;'3) Release_Label'!$E:$E,1,0))),vlookup($A140&amp;$B140,{'3) Release_Label'!$D:$D&amp;'3) Release_Label'!$E:$E,'3) Release_Label'!$F:$F},2,0), or(and(not(isblank($B140)),$B140=#REF!,$A140&lt;&gt;#REF!),and(not(isblank($A140)),$A140=#REF!,$B140&lt;&gt;#REF!)),"ID LISTS UNALIGNED",and($A140&lt;&gt;"",countif('3) Release_Label'!$D:$D,$A140)=0),"NO UPC MATCH in Release_Label",and($B140&lt;&gt;"",countif('3) Release_Label'!$E:$E,$B140)=0),"NO CATALOG ID MATCH in Release_Label",iserror(vlookup($A140&amp;$B140,'3) Release_Label'!$D:$D&amp;'3) Release_Label'!$E:$E,1,0)),"NO UPC-CATALOG ID pair MATCH in Release_Label" )</f>
        <v>Moisés: Quando o Mar Se Abrir</v>
      </c>
      <c r="D140" s="143" t="str">
        <f t="array" ref="D140">ifs(and(isblank($A140),isblank($B140)),"", not(iserror(vlookup($A140&amp;$B140,'3) Release_Label'!$D:$D&amp;'3) Release_Label'!$E:$E,1,0))),vlookup($A140&amp;$B140,{'3) Release_Label'!$D:$D&amp;'3) Release_Label'!$E:$E,'3) Release_Label'!$H:$H},2,0), or(and(not(isblank($B140)),$B140=#REF!,$A140&lt;&gt;#REF!),and(not(isblank($A140)),$A140=#REF!,$B140&lt;&gt;#REF!)),"ID LISTS UNALIGNED",and($A140&lt;&gt;"",countif('3) Release_Label'!$D:$D,$A140)=0),"NO UPC MATCH in Release_Label",and($B140&lt;&gt;"",countif('3) Release_Label'!$E:$E,$B140)=0),"NO CATALOG ID MATCH in Release_Label",iserror(vlookup($A140&amp;$B140,'3) Release_Label'!$D:$D&amp;'3) Release_Label'!$E:$E,1,0)),"NO UPC-CATALOG ID pair MATCH in Release_Label" )</f>
        <v/>
      </c>
      <c r="E140" s="157">
        <f t="shared" si="1"/>
        <v>1</v>
      </c>
      <c r="F140" s="8" t="s">
        <v>982</v>
      </c>
      <c r="G140" s="116"/>
      <c r="H140" s="158" t="s">
        <v>436</v>
      </c>
      <c r="J140" s="8" t="s">
        <v>180</v>
      </c>
      <c r="K140" s="159" t="s">
        <v>697</v>
      </c>
      <c r="L140" s="8" t="s">
        <v>698</v>
      </c>
      <c r="M140" s="90" t="s">
        <v>983</v>
      </c>
      <c r="N140" s="8" t="s">
        <v>700</v>
      </c>
      <c r="O140" s="20"/>
      <c r="P140" s="20"/>
      <c r="R140" s="44" t="str">
        <f t="shared" si="2"/>
        <v>insert into AudioFiles VALUES (NEWID(),'BKTOK2400004.flac', '.flac', getdate(), null, 0, null, 'https://www.dropbox.com/scl/fi/o4l4rtlcrx7vqk2sszq14/Mois-s-Quando-o-Mar-Se-Abrir-762795505183.flac?rlkey=vl73qvmpoycisn0s6eguwjqet&amp;st=ziihbda7&amp;dl=1', 0, null, null, null, null)</v>
      </c>
      <c r="S140" s="44" t="str">
        <f>"Insert into Tracks VALUES(N'"&amp;SUBSTITUTE(trim(H140),"'","''")&amp;"', 371631, "&amp;if(not(ISBLANK(A140)),"(select LabelId from Releases where UPC="&amp;A140&amp;" and EnterpriseId="&amp;EntId&amp;")","(select LabelId from Releases where Catalog='"&amp;SUBSTITUTE(trim(B140),"'","''")&amp;"' and EnterpriseId="&amp;EntId&amp;")")&amp;", "&amp;if(F140="", "null", "'"&amp;F140&amp;"'")&amp;", "&amp;if(I140="", "null","N'"&amp;SUBSTITUTE(trim(I140),"'","''")&amp;"'")&amp;", null, null, "&amp;if(G140="", "null","'"&amp;SUBSTITUTE(trim(G140),"'","''")&amp;"'")&amp;", null, null, null, "&amp;if(M140="","null",if(G140="","(select AudioId from AudioFiles where Filename='"&amp;F140&amp;".wav' and ExternalUrl='"&amp;SUBSTITUTE(trim(M140),"'","''")&amp;"' and IsDownloadedFromExternalUrl=0)","(select AudioId from AudioFiles where Filename='"&amp;G140&amp;".wav' and ExternalUrl='"&amp;SUBSTITUTE(trim(M140),"'","''")&amp;"' and IsDownloadedFromExternalUrl=0)"))&amp;", null, null, null, (select min(LanguageId) from Languages where LanguageName='"&amp;J140&amp;"' and IsValidMetadataLanguage=1), null, "&amp;if(K140="YES", 1,0)&amp;", getdate(), (select CreatedBy from Enterprises where EnterpriseId="&amp;EntId&amp;"), null, '34F4C88E-B410-461E-AD75-6C01536FDCD3', null, 0, null, null, null, null, "&amp;if(M140="","null",if(G140="","(select AudioId from AudioFiles where Filename='"&amp;F140&amp;".flac' and ExternalUrl='"&amp;SUBSTITUTE(trim(M140),"'","''")&amp;"' and IsDownloadedFromExternalUrl=0)","(select AudioId from AudioFiles where Filename='"&amp;G140&amp;".flac' and ExternalUrl='"&amp;SUBSTITUTE(trim(M140),"'","''")&amp;"' and IsDownloadedFromExternalUrl=0)"))&amp;", null, null, null, null, null, "&amp;if(not(ISBLANK(A140)),"(select PrimaryMusicStyleId from Releases where UPC="&amp;A140&amp;" and EnterpriseId="&amp;EntId&amp;")","(select PrimaryMusicStyleId from Releases where Catalog='"&amp;SUBSTITUTE(trim(B140),"'","''")&amp;"' and EnterpriseId="&amp;EntId&amp;")")&amp;", "&amp;if(not(ISBLANK(A140)),"(select SecondaryMusicStyleId from Releases where UPC="&amp;A140&amp;" and EnterpriseId="&amp;EntId&amp;")","(select SecondaryMusicStyleId from Releases where Catalog='"&amp;SUBSTITUTE(trim(B140),"'","''")&amp;"' and EnterpriseId="&amp;EntId&amp;")")&amp;", "&amp;IF(O140="","null",O140)&amp;", 0, null, (select id from internal_TrackTypes where description='"&amp;L140&amp;"'), null, null, null, null, (NEXT VALUE FOR [AssetIdSequence]), null, "&amp;TenantId&amp;", "&amp;EntId&amp;", "&amp;if(F140&lt;&gt;"",countif(F$5:F140,F140),countif(G$5:G140,G140))&amp;"); 
insert into Releases_Tracks values ( (select ReleaseId from Releases where "&amp;if(not(ISBLANK(A140)),"UPC="&amp;A140,"Catalog='"&amp;SUBSTITUTE(trim(B140),"'","''")&amp;"'")&amp;" and EnterpriseId="&amp;EntId&amp;"), (select max(TrackId) from Tracks where "&amp;if(trim(G140)="","ISRC='"&amp;F140&amp;"'","TrackVendorId='"&amp;SUBSTITUTE(trim(G140),"'","''")&amp;"'") &amp;" and EnterpriseId="&amp;EntId&amp;"), "&amp;E140&amp;", (NEXT VALUE FOR [AssetIdSequence]), null);
update Releases_Tracks set RevelatorExternalUsageTrackId=AssetId where TrackId=(select max(TrackId) from Tracks where "&amp;IF(F140="","TrackVendorId='"&amp;G140&amp;"'","ISRC='"&amp;F140&amp;"'")&amp;" and EnterpriseId="&amp;EntId&amp;");
Insert into TrackRecordingVersions values ((select max(TrackId) from Tracks where "&amp;IF(F140="","TrackVendorId='"&amp;G140&amp;"'","ISRC='"&amp;F140&amp;"'")&amp;" and EnterpriseId="&amp;EntId&amp;"),  "&amp;IF(F140="","null","'"&amp;F140&amp;"'")&amp;", 1, getdate());
Insert into TrackRecordingVersionsAudioFiles values ((select max(TrackRecordingVersionId) from TrackRecordingVersions where TrackId in (select max(TrackId) from Tracks where "&amp;IF(F140="","TrackVendorId='"&amp;G140&amp;"'","ISRC='"&amp;F140&amp;"'")&amp;" and EnterpriseId="&amp;EntId&amp;")), "&amp;if(M140="","null",if(G140="","(select AudioId from AudioFiles where Filename='"&amp;F140&amp;"."&amp;N140&amp;"' and ExternalUrl='"&amp;SUBSTITUTE(trim(M140),"'","''")&amp;"' and IsDownloadedFromExternalUrl=0)","(select AudioId from AudioFiles where Filename='"&amp;G140&amp;"."&amp;N140&amp;"' and ExternalUrl='"&amp;SUBSTITUTE(trim(M140),"'","''")&amp;"' and IsDownloadedFromExternalUrl=0)"))&amp;", "&amp;IFS(N140="","null",N140="wav","1",N140="flac","2")&amp;");
Insert into Track_TrackProperties values ((select max(TrackId) from Tracks where "&amp;IF(F140="","TrackVendorId='"&amp;G140&amp;"'","ISRC='"&amp;F140&amp;"'")&amp;" and EnterpriseId="&amp;EntId&amp;"),1);"</f>
        <v>Insert into Tracks VALUES(N'Moisés: Quando o Mar Se Abrir', 371631, (select LabelId from Releases where UPC=762795505183 and EnterpriseId=647322), 'BKTOK2400004', null, null, null, null, null, null, null, (select AudioId from AudioFiles where Filename='BKTOK2400004.wav' and ExternalUrl='https://www.dropbox.com/scl/fi/o4l4rtlcrx7vqk2sszq14/Mois-s-Quando-o-Mar-Se-Abrir-762795505183.flac?rlkey=vl73qvmpoycisn0s6eguwjqet&amp;st=ziihbda7&amp;dl=1'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Filename='BKTOK2400004.flac' and ExternalUrl='https://www.dropbox.com/scl/fi/o4l4rtlcrx7vqk2sszq14/Mois-s-Quando-o-Mar-Se-Abrir-762795505183.flac?rlkey=vl73qvmpoycisn0s6eguwjqet&amp;st=ziihbda7&amp;dl=1' and IsDownloadedFromExternalUrl=0), null, null, null, null, null, (select PrimaryMusicStyleId from Releases where UPC=762795505183 and EnterpriseId=647322), (select SecondaryMusicStyleId from Releases where UPC=762795505183 and EnterpriseId=647322), null, 0, null, (select id from internal_TrackTypes where description='Original'), null, null, null, null, (NEXT VALUE FOR [AssetIdSequence]), null, 645898, 647322, 1); 
insert into Releases_Tracks values ( (select ReleaseId from Releases where UPC=762795505183 and EnterpriseId=647322), (select max(TrackId) from Tracks where ISRC='BKTOK2400004' and EnterpriseId=647322), 1, (NEXT VALUE FOR [AssetIdSequence]), null);
update Releases_Tracks set RevelatorExternalUsageTrackId=AssetId where TrackId=(select max(TrackId) from Tracks where ISRC='BKTOK2400004' and EnterpriseId=647322);
Insert into TrackRecordingVersions values ((select max(TrackId) from Tracks where ISRC='BKTOK2400004' and EnterpriseId=647322),  'BKTOK2400004', 1, getdate());
Insert into TrackRecordingVersionsAudioFiles values ((select max(TrackRecordingVersionId) from TrackRecordingVersions where TrackId in (select max(TrackId) from Tracks where ISRC='BKTOK2400004' and EnterpriseId=647322)), (select AudioId from AudioFiles where Filename='BKTOK2400004.flac' and ExternalUrl='https://www.dropbox.com/scl/fi/o4l4rtlcrx7vqk2sszq14/Mois-s-Quando-o-Mar-Se-Abrir-762795505183.flac?rlkey=vl73qvmpoycisn0s6eguwjqet&amp;st=ziihbda7&amp;dl=1' and IsDownloadedFromExternalUrl=0), 2);
Insert into Track_TrackProperties values ((select max(TrackId) from Tracks where ISRC='BKTOK2400004' and EnterpriseId=647322),1);</v>
      </c>
      <c r="U140" s="28" t="str">
        <f>VLOOKUP(F140,'6) Track_Artist(s)'!A:A,1,0)</f>
        <v>BKTOK2400004</v>
      </c>
    </row>
    <row r="141">
      <c r="A141" s="156">
        <v>7.62795506593E11</v>
      </c>
      <c r="B141" s="116"/>
      <c r="C141" s="143" t="str">
        <f t="array" ref="C141">ifs(and(isblank($A141),isblank($B141)),"", not(iserror(vlookup($A141&amp;$B141,'3) Release_Label'!$D:$D&amp;'3) Release_Label'!$E:$E,1,0))),vlookup($A141&amp;$B141,{'3) Release_Label'!$D:$D&amp;'3) Release_Label'!$E:$E,'3) Release_Label'!$F:$F},2,0), or(and(not(isblank($B141)),$B141=$B140,$A141&lt;&gt;$A140),and(not(isblank($A141)),$A141=$A140,$B141&lt;&gt;$B140)),"ID LISTS UNALIGNED",and($A141&lt;&gt;"",countif('3) Release_Label'!$D:$D,$A141)=0),"NO UPC MATCH in Release_Label",and($B141&lt;&gt;"",countif('3) Release_Label'!$E:$E,$B141)=0),"NO CATALOG ID MATCH in Release_Label",iserror(vlookup($A141&amp;$B141,'3) Release_Label'!$D:$D&amp;'3) Release_Label'!$E:$E,1,0)),"NO UPC-CATALOG ID pair MATCH in Release_Label" )</f>
        <v>Wake Up</v>
      </c>
      <c r="D141" s="143" t="str">
        <f t="array" ref="D141">ifs(and(isblank($A141),isblank($B141)),"", not(iserror(vlookup($A141&amp;$B141,'3) Release_Label'!$D:$D&amp;'3) Release_Label'!$E:$E,1,0))),vlookup($A141&amp;$B141,{'3) Release_Label'!$D:$D&amp;'3) Release_Label'!$E:$E,'3) Release_Label'!$H:$H},2,0), or(and(not(isblank($B141)),$B141=$B140,$A141&lt;&gt;$A140),and(not(isblank($A141)),$A141=$A140,$B141&lt;&gt;$B140)),"ID LISTS UNALIGNED",and($A141&lt;&gt;"",countif('3) Release_Label'!$D:$D,$A141)=0),"NO UPC MATCH in Release_Label",and($B141&lt;&gt;"",countif('3) Release_Label'!$E:$E,$B141)=0),"NO CATALOG ID MATCH in Release_Label",iserror(vlookup($A141&amp;$B141,'3) Release_Label'!$D:$D&amp;'3) Release_Label'!$E:$E,1,0)),"NO UPC-CATALOG ID pair MATCH in Release_Label" )</f>
        <v/>
      </c>
      <c r="E141" s="157">
        <f t="shared" si="1"/>
        <v>1</v>
      </c>
      <c r="F141" s="8" t="s">
        <v>984</v>
      </c>
      <c r="G141" s="116"/>
      <c r="H141" s="158" t="s">
        <v>438</v>
      </c>
      <c r="J141" s="8" t="s">
        <v>180</v>
      </c>
      <c r="K141" s="159" t="s">
        <v>697</v>
      </c>
      <c r="L141" s="8" t="s">
        <v>698</v>
      </c>
      <c r="M141" s="91" t="s">
        <v>985</v>
      </c>
      <c r="N141" s="8" t="s">
        <v>700</v>
      </c>
      <c r="O141" s="20"/>
      <c r="P141" s="20"/>
      <c r="R141" s="44" t="str">
        <f t="shared" si="2"/>
        <v>insert into AudioFiles VALUES (NEWID(),'BKTOK2300003.flac', '.flac', getdate(), null, 0, null, 'https://www.dropbox.com/scl/fi/0adkubth8cuh04lhtd40s/Wake-Up-762795506593.flac?rlkey=vkkogeahgwkpobvovd1i8m9xi&amp;st=dzs1oefb&amp;dl=1', 0, null, null, null, null)</v>
      </c>
      <c r="S141" s="44" t="str">
        <f>"Insert into Tracks VALUES(N'"&amp;SUBSTITUTE(trim(H141),"'","''")&amp;"', 371631, "&amp;if(not(ISBLANK(A141)),"(select LabelId from Releases where UPC="&amp;A141&amp;" and EnterpriseId="&amp;EntId&amp;")","(select LabelId from Releases where Catalog='"&amp;SUBSTITUTE(trim(B141),"'","''")&amp;"' and EnterpriseId="&amp;EntId&amp;")")&amp;", "&amp;if(F141="", "null", "'"&amp;F141&amp;"'")&amp;", "&amp;if(I141="", "null","N'"&amp;SUBSTITUTE(trim(I141),"'","''")&amp;"'")&amp;", null, null, "&amp;if(G141="", "null","'"&amp;SUBSTITUTE(trim(G141),"'","''")&amp;"'")&amp;", null, null, null, "&amp;if(M141="","null",if(G141="","(select AudioId from AudioFiles where Filename='"&amp;F141&amp;".wav' and ExternalUrl='"&amp;SUBSTITUTE(trim(M141),"'","''")&amp;"' and IsDownloadedFromExternalUrl=0)","(select AudioId from AudioFiles where Filename='"&amp;G141&amp;".wav' and ExternalUrl='"&amp;SUBSTITUTE(trim(M141),"'","''")&amp;"' and IsDownloadedFromExternalUrl=0)"))&amp;", null, null, null, (select min(LanguageId) from Languages where LanguageName='"&amp;J141&amp;"' and IsValidMetadataLanguage=1), null, "&amp;if(K141="YES", 1,0)&amp;", getdate(), (select CreatedBy from Enterprises where EnterpriseId="&amp;EntId&amp;"), null, '34F4C88E-B410-461E-AD75-6C01536FDCD3', null, 0, null, null, null, null, "&amp;if(M141="","null",if(G141="","(select AudioId from AudioFiles where Filename='"&amp;F141&amp;".flac' and ExternalUrl='"&amp;SUBSTITUTE(trim(M141),"'","''")&amp;"' and IsDownloadedFromExternalUrl=0)","(select AudioId from AudioFiles where Filename='"&amp;G141&amp;".flac' and ExternalUrl='"&amp;SUBSTITUTE(trim(M141),"'","''")&amp;"' and IsDownloadedFromExternalUrl=0)"))&amp;", null, null, null, null, null, "&amp;if(not(ISBLANK(A141)),"(select PrimaryMusicStyleId from Releases where UPC="&amp;A141&amp;" and EnterpriseId="&amp;EntId&amp;")","(select PrimaryMusicStyleId from Releases where Catalog='"&amp;SUBSTITUTE(trim(B141),"'","''")&amp;"' and EnterpriseId="&amp;EntId&amp;")")&amp;", "&amp;if(not(ISBLANK(A141)),"(select SecondaryMusicStyleId from Releases where UPC="&amp;A141&amp;" and EnterpriseId="&amp;EntId&amp;")","(select SecondaryMusicStyleId from Releases where Catalog='"&amp;SUBSTITUTE(trim(B141),"'","''")&amp;"' and EnterpriseId="&amp;EntId&amp;")")&amp;", "&amp;IF(O141="","null",O141)&amp;", 0, null, (select id from internal_TrackTypes where description='"&amp;L141&amp;"'), null, null, null, null, (NEXT VALUE FOR [AssetIdSequence]), null, "&amp;TenantId&amp;", "&amp;EntId&amp;", "&amp;if(F141&lt;&gt;"",countif(F$5:F141,F141),countif(G$5:G141,G141))&amp;"); 
insert into Releases_Tracks values ( (select ReleaseId from Releases where "&amp;if(not(ISBLANK(A141)),"UPC="&amp;A141,"Catalog='"&amp;SUBSTITUTE(trim(B141),"'","''")&amp;"'")&amp;" and EnterpriseId="&amp;EntId&amp;"), (select max(TrackId) from Tracks where "&amp;if(trim(G141)="","ISRC='"&amp;F141&amp;"'","TrackVendorId='"&amp;SUBSTITUTE(trim(G141),"'","''")&amp;"'") &amp;" and EnterpriseId="&amp;EntId&amp;"), "&amp;E141&amp;", (NEXT VALUE FOR [AssetIdSequence]), null);
update Releases_Tracks set RevelatorExternalUsageTrackId=AssetId where TrackId=(select max(TrackId) from Tracks where "&amp;IF(F141="","TrackVendorId='"&amp;G141&amp;"'","ISRC='"&amp;F141&amp;"'")&amp;" and EnterpriseId="&amp;EntId&amp;");
Insert into TrackRecordingVersions values ((select max(TrackId) from Tracks where "&amp;IF(F141="","TrackVendorId='"&amp;G141&amp;"'","ISRC='"&amp;F141&amp;"'")&amp;" and EnterpriseId="&amp;EntId&amp;"),  "&amp;IF(F141="","null","'"&amp;F141&amp;"'")&amp;", 1, getdate());
Insert into TrackRecordingVersionsAudioFiles values ((select max(TrackRecordingVersionId) from TrackRecordingVersions where TrackId in (select max(TrackId) from Tracks where "&amp;IF(F141="","TrackVendorId='"&amp;G141&amp;"'","ISRC='"&amp;F141&amp;"'")&amp;" and EnterpriseId="&amp;EntId&amp;")), "&amp;if(M141="","null",if(G141="","(select AudioId from AudioFiles where Filename='"&amp;F141&amp;"."&amp;N141&amp;"' and ExternalUrl='"&amp;SUBSTITUTE(trim(M141),"'","''")&amp;"' and IsDownloadedFromExternalUrl=0)","(select AudioId from AudioFiles where Filename='"&amp;G141&amp;"."&amp;N141&amp;"' and ExternalUrl='"&amp;SUBSTITUTE(trim(M141),"'","''")&amp;"' and IsDownloadedFromExternalUrl=0)"))&amp;", "&amp;IFS(N141="","null",N141="wav","1",N141="flac","2")&amp;");
Insert into Track_TrackProperties values ((select max(TrackId) from Tracks where "&amp;IF(F141="","TrackVendorId='"&amp;G141&amp;"'","ISRC='"&amp;F141&amp;"'")&amp;" and EnterpriseId="&amp;EntId&amp;"),1);"</f>
        <v>Insert into Tracks VALUES(N'Wake Up', 371631, (select LabelId from Releases where UPC=762795506593 and EnterpriseId=647322), 'BKTOK2300003', null, null, null, null, null, null, null, (select AudioId from AudioFiles where Filename='BKTOK2300003.wav' and ExternalUrl='https://www.dropbox.com/scl/fi/0adkubth8cuh04lhtd40s/Wake-Up-762795506593.flac?rlkey=vkkogeahgwkpobvovd1i8m9xi&amp;st=dzs1oefb&amp;dl=1'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Filename='BKTOK2300003.flac' and ExternalUrl='https://www.dropbox.com/scl/fi/0adkubth8cuh04lhtd40s/Wake-Up-762795506593.flac?rlkey=vkkogeahgwkpobvovd1i8m9xi&amp;st=dzs1oefb&amp;dl=1' and IsDownloadedFromExternalUrl=0), null, null, null, null, null, (select PrimaryMusicStyleId from Releases where UPC=762795506593 and EnterpriseId=647322), (select SecondaryMusicStyleId from Releases where UPC=762795506593 and EnterpriseId=647322), null, 0, null, (select id from internal_TrackTypes where description='Original'), null, null, null, null, (NEXT VALUE FOR [AssetIdSequence]), null, 645898, 647322, 1); 
insert into Releases_Tracks values ( (select ReleaseId from Releases where UPC=762795506593 and EnterpriseId=647322), (select max(TrackId) from Tracks where ISRC='BKTOK2300003' and EnterpriseId=647322), 1, (NEXT VALUE FOR [AssetIdSequence]), null);
update Releases_Tracks set RevelatorExternalUsageTrackId=AssetId where TrackId=(select max(TrackId) from Tracks where ISRC='BKTOK2300003' and EnterpriseId=647322);
Insert into TrackRecordingVersions values ((select max(TrackId) from Tracks where ISRC='BKTOK2300003' and EnterpriseId=647322),  'BKTOK2300003', 1, getdate());
Insert into TrackRecordingVersionsAudioFiles values ((select max(TrackRecordingVersionId) from TrackRecordingVersions where TrackId in (select max(TrackId) from Tracks where ISRC='BKTOK2300003' and EnterpriseId=647322)), (select AudioId from AudioFiles where Filename='BKTOK2300003.flac' and ExternalUrl='https://www.dropbox.com/scl/fi/0adkubth8cuh04lhtd40s/Wake-Up-762795506593.flac?rlkey=vkkogeahgwkpobvovd1i8m9xi&amp;st=dzs1oefb&amp;dl=1' and IsDownloadedFromExternalUrl=0), 2);
Insert into Track_TrackProperties values ((select max(TrackId) from Tracks where ISRC='BKTOK2300003' and EnterpriseId=647322),1);</v>
      </c>
      <c r="U141" s="28" t="str">
        <f>VLOOKUP(F141,'6) Track_Artist(s)'!A:A,1,0)</f>
        <v>BKTOK2300003</v>
      </c>
    </row>
    <row r="142">
      <c r="A142" s="156">
        <v>7.62795744285E11</v>
      </c>
      <c r="B142" s="116"/>
      <c r="C142" s="143" t="str">
        <f t="array" ref="C142">ifs(and(isblank($A142),isblank($B142)),"", not(iserror(vlookup($A142&amp;$B142,'3) Release_Label'!$D:$D&amp;'3) Release_Label'!$E:$E,1,0))),vlookup($A142&amp;$B142,{'3) Release_Label'!$D:$D&amp;'3) Release_Label'!$E:$E,'3) Release_Label'!$F:$F},2,0), or(and(not(isblank($B142)),$B142=$B141,$A142&lt;&gt;$A141),and(not(isblank($A142)),$A142=$A141,$B142&lt;&gt;$B141)),"ID LISTS UNALIGNED",and($A142&lt;&gt;"",countif('3) Release_Label'!$D:$D,$A142)=0),"NO UPC MATCH in Release_Label",and($B142&lt;&gt;"",countif('3) Release_Label'!$E:$E,$B142)=0),"NO CATALOG ID MATCH in Release_Label",iserror(vlookup($A142&amp;$B142,'3) Release_Label'!$D:$D&amp;'3) Release_Label'!$E:$E,1,0)),"NO UPC-CATALOG ID pair MATCH in Release_Label" )</f>
        <v>Dentro da Zona</v>
      </c>
      <c r="D142" s="143" t="str">
        <f t="array" ref="D142">ifs(and(isblank($A142),isblank($B142)),"", not(iserror(vlookup($A142&amp;$B142,'3) Release_Label'!$D:$D&amp;'3) Release_Label'!$E:$E,1,0))),vlookup($A142&amp;$B142,{'3) Release_Label'!$D:$D&amp;'3) Release_Label'!$E:$E,'3) Release_Label'!$H:$H},2,0), or(and(not(isblank($B142)),$B142=$B141,$A142&lt;&gt;$A141),and(not(isblank($A142)),$A142=$A141,$B142&lt;&gt;$B141)),"ID LISTS UNALIGNED",and($A142&lt;&gt;"",countif('3) Release_Label'!$D:$D,$A142)=0),"NO UPC MATCH in Release_Label",and($B142&lt;&gt;"",countif('3) Release_Label'!$E:$E,$B142)=0),"NO CATALOG ID MATCH in Release_Label",iserror(vlookup($A142&amp;$B142,'3) Release_Label'!$D:$D&amp;'3) Release_Label'!$E:$E,1,0)),"NO UPC-CATALOG ID pair MATCH in Release_Label" )</f>
        <v/>
      </c>
      <c r="E142" s="157">
        <f t="shared" si="1"/>
        <v>1</v>
      </c>
      <c r="F142" s="8" t="s">
        <v>986</v>
      </c>
      <c r="G142" s="116"/>
      <c r="H142" s="158" t="s">
        <v>440</v>
      </c>
      <c r="J142" s="8" t="s">
        <v>180</v>
      </c>
      <c r="K142" s="159" t="s">
        <v>697</v>
      </c>
      <c r="L142" s="8" t="s">
        <v>698</v>
      </c>
      <c r="M142" s="90" t="s">
        <v>987</v>
      </c>
      <c r="N142" s="8" t="s">
        <v>700</v>
      </c>
      <c r="O142" s="20"/>
      <c r="P142" s="20"/>
      <c r="R142" s="44" t="str">
        <f t="shared" si="2"/>
        <v>insert into AudioFiles VALUES (NEWID(),'BKTOK2400005.flac', '.flac', getdate(), null, 0, null, 'https://www.dropbox.com/scl/fi/fdhxz9v3ttjj8va4llqzi/Dentro-da-Zona-762795744285.flac?rlkey=uy9mvm2bxolwdjy98jtakwg0a&amp;st=35hs82ng&amp;dl=1', 0, null, null, null, null)</v>
      </c>
      <c r="S142" s="44" t="str">
        <f>"Insert into Tracks VALUES(N'"&amp;SUBSTITUTE(trim(H142),"'","''")&amp;"', 371631, "&amp;if(not(ISBLANK(A142)),"(select LabelId from Releases where UPC="&amp;A142&amp;" and EnterpriseId="&amp;EntId&amp;")","(select LabelId from Releases where Catalog='"&amp;SUBSTITUTE(trim(B142),"'","''")&amp;"' and EnterpriseId="&amp;EntId&amp;")")&amp;", "&amp;if(F142="", "null", "'"&amp;F142&amp;"'")&amp;", "&amp;if(I142="", "null","N'"&amp;SUBSTITUTE(trim(I142),"'","''")&amp;"'")&amp;", null, null, "&amp;if(G142="", "null","'"&amp;SUBSTITUTE(trim(G142),"'","''")&amp;"'")&amp;", null, null, null, "&amp;if(M142="","null",if(G142="","(select AudioId from AudioFiles where Filename='"&amp;F142&amp;".wav' and ExternalUrl='"&amp;SUBSTITUTE(trim(M142),"'","''")&amp;"' and IsDownloadedFromExternalUrl=0)","(select AudioId from AudioFiles where Filename='"&amp;G142&amp;".wav' and ExternalUrl='"&amp;SUBSTITUTE(trim(M142),"'","''")&amp;"' and IsDownloadedFromExternalUrl=0)"))&amp;", null, null, null, (select min(LanguageId) from Languages where LanguageName='"&amp;J142&amp;"' and IsValidMetadataLanguage=1), null, "&amp;if(K142="YES", 1,0)&amp;", getdate(), (select CreatedBy from Enterprises where EnterpriseId="&amp;EntId&amp;"), null, '34F4C88E-B410-461E-AD75-6C01536FDCD3', null, 0, null, null, null, null, "&amp;if(M142="","null",if(G142="","(select AudioId from AudioFiles where Filename='"&amp;F142&amp;".flac' and ExternalUrl='"&amp;SUBSTITUTE(trim(M142),"'","''")&amp;"' and IsDownloadedFromExternalUrl=0)","(select AudioId from AudioFiles where Filename='"&amp;G142&amp;".flac' and ExternalUrl='"&amp;SUBSTITUTE(trim(M142),"'","''")&amp;"' and IsDownloadedFromExternalUrl=0)"))&amp;", null, null, null, null, null, "&amp;if(not(ISBLANK(A142)),"(select PrimaryMusicStyleId from Releases where UPC="&amp;A142&amp;" and EnterpriseId="&amp;EntId&amp;")","(select PrimaryMusicStyleId from Releases where Catalog='"&amp;SUBSTITUTE(trim(B142),"'","''")&amp;"' and EnterpriseId="&amp;EntId&amp;")")&amp;", "&amp;if(not(ISBLANK(A142)),"(select SecondaryMusicStyleId from Releases where UPC="&amp;A142&amp;" and EnterpriseId="&amp;EntId&amp;")","(select SecondaryMusicStyleId from Releases where Catalog='"&amp;SUBSTITUTE(trim(B142),"'","''")&amp;"' and EnterpriseId="&amp;EntId&amp;")")&amp;", "&amp;IF(O142="","null",O142)&amp;", 0, null, (select id from internal_TrackTypes where description='"&amp;L142&amp;"'), null, null, null, null, (NEXT VALUE FOR [AssetIdSequence]), null, "&amp;TenantId&amp;", "&amp;EntId&amp;", "&amp;if(F142&lt;&gt;"",countif(F$5:F142,F142),countif(G$5:G142,G142))&amp;"); 
insert into Releases_Tracks values ( (select ReleaseId from Releases where "&amp;if(not(ISBLANK(A142)),"UPC="&amp;A142,"Catalog='"&amp;SUBSTITUTE(trim(B142),"'","''")&amp;"'")&amp;" and EnterpriseId="&amp;EntId&amp;"), (select max(TrackId) from Tracks where "&amp;if(trim(G142)="","ISRC='"&amp;F142&amp;"'","TrackVendorId='"&amp;SUBSTITUTE(trim(G142),"'","''")&amp;"'") &amp;" and EnterpriseId="&amp;EntId&amp;"), "&amp;E142&amp;", (NEXT VALUE FOR [AssetIdSequence]), null);
update Releases_Tracks set RevelatorExternalUsageTrackId=AssetId where TrackId=(select max(TrackId) from Tracks where "&amp;IF(F142="","TrackVendorId='"&amp;G142&amp;"'","ISRC='"&amp;F142&amp;"'")&amp;" and EnterpriseId="&amp;EntId&amp;");
Insert into TrackRecordingVersions values ((select max(TrackId) from Tracks where "&amp;IF(F142="","TrackVendorId='"&amp;G142&amp;"'","ISRC='"&amp;F142&amp;"'")&amp;" and EnterpriseId="&amp;EntId&amp;"),  "&amp;IF(F142="","null","'"&amp;F142&amp;"'")&amp;", 1, getdate());
Insert into TrackRecordingVersionsAudioFiles values ((select max(TrackRecordingVersionId) from TrackRecordingVersions where TrackId in (select max(TrackId) from Tracks where "&amp;IF(F142="","TrackVendorId='"&amp;G142&amp;"'","ISRC='"&amp;F142&amp;"'")&amp;" and EnterpriseId="&amp;EntId&amp;")), "&amp;if(M142="","null",if(G142="","(select AudioId from AudioFiles where Filename='"&amp;F142&amp;"."&amp;N142&amp;"' and ExternalUrl='"&amp;SUBSTITUTE(trim(M142),"'","''")&amp;"' and IsDownloadedFromExternalUrl=0)","(select AudioId from AudioFiles where Filename='"&amp;G142&amp;"."&amp;N142&amp;"' and ExternalUrl='"&amp;SUBSTITUTE(trim(M142),"'","''")&amp;"' and IsDownloadedFromExternalUrl=0)"))&amp;", "&amp;IFS(N142="","null",N142="wav","1",N142="flac","2")&amp;");
Insert into Track_TrackProperties values ((select max(TrackId) from Tracks where "&amp;IF(F142="","TrackVendorId='"&amp;G142&amp;"'","ISRC='"&amp;F142&amp;"'")&amp;" and EnterpriseId="&amp;EntId&amp;"),1);"</f>
        <v>Insert into Tracks VALUES(N'Dentro da Zona', 371631, (select LabelId from Releases where UPC=762795744285 and EnterpriseId=647322), 'BKTOK2400005', null, null, null, null, null, null, null, (select AudioId from AudioFiles where Filename='BKTOK2400005.wav' and ExternalUrl='https://www.dropbox.com/scl/fi/fdhxz9v3ttjj8va4llqzi/Dentro-da-Zona-762795744285.flac?rlkey=uy9mvm2bxolwdjy98jtakwg0a&amp;st=35hs82ng&amp;dl=1'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Filename='BKTOK2400005.flac' and ExternalUrl='https://www.dropbox.com/scl/fi/fdhxz9v3ttjj8va4llqzi/Dentro-da-Zona-762795744285.flac?rlkey=uy9mvm2bxolwdjy98jtakwg0a&amp;st=35hs82ng&amp;dl=1' and IsDownloadedFromExternalUrl=0), null, null, null, null, null, (select PrimaryMusicStyleId from Releases where UPC=762795744285 and EnterpriseId=647322), (select SecondaryMusicStyleId from Releases where UPC=762795744285 and EnterpriseId=647322), null, 0, null, (select id from internal_TrackTypes where description='Original'), null, null, null, null, (NEXT VALUE FOR [AssetIdSequence]), null, 645898, 647322, 1); 
insert into Releases_Tracks values ( (select ReleaseId from Releases where UPC=762795744285 and EnterpriseId=647322), (select max(TrackId) from Tracks where ISRC='BKTOK2400005' and EnterpriseId=647322), 1, (NEXT VALUE FOR [AssetIdSequence]), null);
update Releases_Tracks set RevelatorExternalUsageTrackId=AssetId where TrackId=(select max(TrackId) from Tracks where ISRC='BKTOK2400005' and EnterpriseId=647322);
Insert into TrackRecordingVersions values ((select max(TrackId) from Tracks where ISRC='BKTOK2400005' and EnterpriseId=647322),  'BKTOK2400005', 1, getdate());
Insert into TrackRecordingVersionsAudioFiles values ((select max(TrackRecordingVersionId) from TrackRecordingVersions where TrackId in (select max(TrackId) from Tracks where ISRC='BKTOK2400005' and EnterpriseId=647322)), (select AudioId from AudioFiles where Filename='BKTOK2400005.flac' and ExternalUrl='https://www.dropbox.com/scl/fi/fdhxz9v3ttjj8va4llqzi/Dentro-da-Zona-762795744285.flac?rlkey=uy9mvm2bxolwdjy98jtakwg0a&amp;st=35hs82ng&amp;dl=1' and IsDownloadedFromExternalUrl=0), 2);
Insert into Track_TrackProperties values ((select max(TrackId) from Tracks where ISRC='BKTOK2400005' and EnterpriseId=647322),1);</v>
      </c>
      <c r="U142" s="28" t="str">
        <f>VLOOKUP(F142,'6) Track_Artist(s)'!A:A,1,0)</f>
        <v>BKTOK2400005</v>
      </c>
    </row>
    <row r="143">
      <c r="A143" s="156">
        <v>7.627959575E11</v>
      </c>
      <c r="B143" s="116"/>
      <c r="C143" s="143" t="str">
        <f t="array" ref="C143">ifs(and(isblank($A143),isblank($B143)),"", not(iserror(vlookup($A143&amp;$B143,'3) Release_Label'!$D:$D&amp;'3) Release_Label'!$E:$E,1,0))),vlookup($A143&amp;$B143,{'3) Release_Label'!$D:$D&amp;'3) Release_Label'!$E:$E,'3) Release_Label'!$F:$F},2,0), or(and(not(isblank($B143)),$B143=#REF!,$A143&lt;&gt;#REF!),and(not(isblank($A143)),$A143=#REF!,$B143&lt;&gt;#REF!)),"ID LISTS UNALIGNED",and($A143&lt;&gt;"",countif('3) Release_Label'!$D:$D,$A143)=0),"NO UPC MATCH in Release_Label",and($B143&lt;&gt;"",countif('3) Release_Label'!$E:$E,$B143)=0),"NO CATALOG ID MATCH in Release_Label",iserror(vlookup($A143&amp;$B143,'3) Release_Label'!$D:$D&amp;'3) Release_Label'!$E:$E,1,0)),"NO UPC-CATALOG ID pair MATCH in Release_Label" )</f>
        <v>Kaboom</v>
      </c>
      <c r="D143" s="143" t="str">
        <f t="array" ref="D143">ifs(and(isblank($A143),isblank($B143)),"", not(iserror(vlookup($A143&amp;$B143,'3) Release_Label'!$D:$D&amp;'3) Release_Label'!$E:$E,1,0))),vlookup($A143&amp;$B143,{'3) Release_Label'!$D:$D&amp;'3) Release_Label'!$E:$E,'3) Release_Label'!$H:$H},2,0), or(and(not(isblank($B143)),$B143=#REF!,$A143&lt;&gt;#REF!),and(not(isblank($A143)),$A143=#REF!,$B143&lt;&gt;#REF!)),"ID LISTS UNALIGNED",and($A143&lt;&gt;"",countif('3) Release_Label'!$D:$D,$A143)=0),"NO UPC MATCH in Release_Label",and($B143&lt;&gt;"",countif('3) Release_Label'!$E:$E,$B143)=0),"NO CATALOG ID MATCH in Release_Label",iserror(vlookup($A143&amp;$B143,'3) Release_Label'!$D:$D&amp;'3) Release_Label'!$E:$E,1,0)),"NO UPC-CATALOG ID pair MATCH in Release_Label" )</f>
        <v/>
      </c>
      <c r="E143" s="157">
        <f t="shared" si="1"/>
        <v>1</v>
      </c>
      <c r="F143" s="8" t="s">
        <v>988</v>
      </c>
      <c r="G143" s="116"/>
      <c r="H143" s="158" t="s">
        <v>442</v>
      </c>
      <c r="J143" s="8" t="s">
        <v>180</v>
      </c>
      <c r="K143" s="159" t="s">
        <v>706</v>
      </c>
      <c r="L143" s="8" t="s">
        <v>698</v>
      </c>
      <c r="M143" s="90" t="s">
        <v>989</v>
      </c>
      <c r="N143" s="8" t="s">
        <v>700</v>
      </c>
      <c r="O143" s="20"/>
      <c r="P143" s="20"/>
      <c r="R143" s="44" t="str">
        <f t="shared" si="2"/>
        <v>insert into AudioFiles VALUES (NEWID(),'BKTOK2400009.flac', '.flac', getdate(), null, 0, null, 'https://www.dropbox.com/scl/fi/e9kcl2vbrqxdplf9bkpju/Kaboom-762795957500.flac?rlkey=dgzgij3lht3dpi1cv60n7lb7o&amp;st=ve30cbxp&amp;dl=1', 0, null, null, null, null)</v>
      </c>
      <c r="S143" s="44" t="str">
        <f>"Insert into Tracks VALUES(N'"&amp;SUBSTITUTE(trim(H143),"'","''")&amp;"', 371631, "&amp;if(not(ISBLANK(A143)),"(select LabelId from Releases where UPC="&amp;A143&amp;" and EnterpriseId="&amp;EntId&amp;")","(select LabelId from Releases where Catalog='"&amp;SUBSTITUTE(trim(B143),"'","''")&amp;"' and EnterpriseId="&amp;EntId&amp;")")&amp;", "&amp;if(F143="", "null", "'"&amp;F143&amp;"'")&amp;", "&amp;if(I143="", "null","N'"&amp;SUBSTITUTE(trim(I143),"'","''")&amp;"'")&amp;", null, null, "&amp;if(G143="", "null","'"&amp;SUBSTITUTE(trim(G143),"'","''")&amp;"'")&amp;", null, null, null, "&amp;if(M143="","null",if(G143="","(select AudioId from AudioFiles where Filename='"&amp;F143&amp;".wav' and ExternalUrl='"&amp;SUBSTITUTE(trim(M143),"'","''")&amp;"' and IsDownloadedFromExternalUrl=0)","(select AudioId from AudioFiles where Filename='"&amp;G143&amp;".wav' and ExternalUrl='"&amp;SUBSTITUTE(trim(M143),"'","''")&amp;"' and IsDownloadedFromExternalUrl=0)"))&amp;", null, null, null, (select min(LanguageId) from Languages where LanguageName='"&amp;J143&amp;"' and IsValidMetadataLanguage=1), null, "&amp;if(K143="YES", 1,0)&amp;", getdate(), (select CreatedBy from Enterprises where EnterpriseId="&amp;EntId&amp;"), null, '34F4C88E-B410-461E-AD75-6C01536FDCD3', null, 0, null, null, null, null, "&amp;if(M143="","null",if(G143="","(select AudioId from AudioFiles where Filename='"&amp;F143&amp;".flac' and ExternalUrl='"&amp;SUBSTITUTE(trim(M143),"'","''")&amp;"' and IsDownloadedFromExternalUrl=0)","(select AudioId from AudioFiles where Filename='"&amp;G143&amp;".flac' and ExternalUrl='"&amp;SUBSTITUTE(trim(M143),"'","''")&amp;"' and IsDownloadedFromExternalUrl=0)"))&amp;", null, null, null, null, null, "&amp;if(not(ISBLANK(A143)),"(select PrimaryMusicStyleId from Releases where UPC="&amp;A143&amp;" and EnterpriseId="&amp;EntId&amp;")","(select PrimaryMusicStyleId from Releases where Catalog='"&amp;SUBSTITUTE(trim(B143),"'","''")&amp;"' and EnterpriseId="&amp;EntId&amp;")")&amp;", "&amp;if(not(ISBLANK(A143)),"(select SecondaryMusicStyleId from Releases where UPC="&amp;A143&amp;" and EnterpriseId="&amp;EntId&amp;")","(select SecondaryMusicStyleId from Releases where Catalog='"&amp;SUBSTITUTE(trim(B143),"'","''")&amp;"' and EnterpriseId="&amp;EntId&amp;")")&amp;", "&amp;IF(O143="","null",O143)&amp;", 0, null, (select id from internal_TrackTypes where description='"&amp;L143&amp;"'), null, null, null, null, (NEXT VALUE FOR [AssetIdSequence]), null, "&amp;TenantId&amp;", "&amp;EntId&amp;", "&amp;if(F143&lt;&gt;"",countif(F$5:F143,F143),countif(G$5:G143,G143))&amp;"); 
insert into Releases_Tracks values ( (select ReleaseId from Releases where "&amp;if(not(ISBLANK(A143)),"UPC="&amp;A143,"Catalog='"&amp;SUBSTITUTE(trim(B143),"'","''")&amp;"'")&amp;" and EnterpriseId="&amp;EntId&amp;"), (select max(TrackId) from Tracks where "&amp;if(trim(G143)="","ISRC='"&amp;F143&amp;"'","TrackVendorId='"&amp;SUBSTITUTE(trim(G143),"'","''")&amp;"'") &amp;" and EnterpriseId="&amp;EntId&amp;"), "&amp;E143&amp;", (NEXT VALUE FOR [AssetIdSequence]), null);
update Releases_Tracks set RevelatorExternalUsageTrackId=AssetId where TrackId=(select max(TrackId) from Tracks where "&amp;IF(F143="","TrackVendorId='"&amp;G143&amp;"'","ISRC='"&amp;F143&amp;"'")&amp;" and EnterpriseId="&amp;EntId&amp;");
Insert into TrackRecordingVersions values ((select max(TrackId) from Tracks where "&amp;IF(F143="","TrackVendorId='"&amp;G143&amp;"'","ISRC='"&amp;F143&amp;"'")&amp;" and EnterpriseId="&amp;EntId&amp;"),  "&amp;IF(F143="","null","'"&amp;F143&amp;"'")&amp;", 1, getdate());
Insert into TrackRecordingVersionsAudioFiles values ((select max(TrackRecordingVersionId) from TrackRecordingVersions where TrackId in (select max(TrackId) from Tracks where "&amp;IF(F143="","TrackVendorId='"&amp;G143&amp;"'","ISRC='"&amp;F143&amp;"'")&amp;" and EnterpriseId="&amp;EntId&amp;")), "&amp;if(M143="","null",if(G143="","(select AudioId from AudioFiles where Filename='"&amp;F143&amp;"."&amp;N143&amp;"' and ExternalUrl='"&amp;SUBSTITUTE(trim(M143),"'","''")&amp;"' and IsDownloadedFromExternalUrl=0)","(select AudioId from AudioFiles where Filename='"&amp;G143&amp;"."&amp;N143&amp;"' and ExternalUrl='"&amp;SUBSTITUTE(trim(M143),"'","''")&amp;"' and IsDownloadedFromExternalUrl=0)"))&amp;", "&amp;IFS(N143="","null",N143="wav","1",N143="flac","2")&amp;");
Insert into Track_TrackProperties values ((select max(TrackId) from Tracks where "&amp;IF(F143="","TrackVendorId='"&amp;G143&amp;"'","ISRC='"&amp;F143&amp;"'")&amp;" and EnterpriseId="&amp;EntId&amp;"),1);"</f>
        <v>Insert into Tracks VALUES(N'Kaboom', 371631, (select LabelId from Releases where UPC=762795957500 and EnterpriseId=647322), 'BKTOK2400009', null, null, null, null, null, null, null, (select AudioId from AudioFiles where Filename='BKTOK2400009.wav' and ExternalUrl='https://www.dropbox.com/scl/fi/e9kcl2vbrqxdplf9bkpju/Kaboom-762795957500.flac?rlkey=dgzgij3lht3dpi1cv60n7lb7o&amp;st=ve30cbxp&amp;dl=1'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Filename='BKTOK2400009.flac' and ExternalUrl='https://www.dropbox.com/scl/fi/e9kcl2vbrqxdplf9bkpju/Kaboom-762795957500.flac?rlkey=dgzgij3lht3dpi1cv60n7lb7o&amp;st=ve30cbxp&amp;dl=1' and IsDownloadedFromExternalUrl=0), null, null, null, null, null, (select PrimaryMusicStyleId from Releases where UPC=762795957500 and EnterpriseId=647322), (select SecondaryMusicStyleId from Releases where UPC=762795957500 and EnterpriseId=647322), null, 0, null, (select id from internal_TrackTypes where description='Original'), null, null, null, null, (NEXT VALUE FOR [AssetIdSequence]), null, 645898, 647322, 1); 
insert into Releases_Tracks values ( (select ReleaseId from Releases where UPC=762795957500 and EnterpriseId=647322), (select max(TrackId) from Tracks where ISRC='BKTOK2400009' and EnterpriseId=647322), 1, (NEXT VALUE FOR [AssetIdSequence]), null);
update Releases_Tracks set RevelatorExternalUsageTrackId=AssetId where TrackId=(select max(TrackId) from Tracks where ISRC='BKTOK2400009' and EnterpriseId=647322);
Insert into TrackRecordingVersions values ((select max(TrackId) from Tracks where ISRC='BKTOK2400009' and EnterpriseId=647322),  'BKTOK2400009', 1, getdate());
Insert into TrackRecordingVersionsAudioFiles values ((select max(TrackRecordingVersionId) from TrackRecordingVersions where TrackId in (select max(TrackId) from Tracks where ISRC='BKTOK2400009' and EnterpriseId=647322)), (select AudioId from AudioFiles where Filename='BKTOK2400009.flac' and ExternalUrl='https://www.dropbox.com/scl/fi/e9kcl2vbrqxdplf9bkpju/Kaboom-762795957500.flac?rlkey=dgzgij3lht3dpi1cv60n7lb7o&amp;st=ve30cbxp&amp;dl=1' and IsDownloadedFromExternalUrl=0), 2);
Insert into Track_TrackProperties values ((select max(TrackId) from Tracks where ISRC='BKTOK2400009' and EnterpriseId=647322),1);</v>
      </c>
      <c r="U143" s="28" t="str">
        <f>VLOOKUP(F143,'6) Track_Artist(s)'!A:A,1,0)</f>
        <v>BKTOK2400009</v>
      </c>
    </row>
    <row r="144">
      <c r="A144" s="156">
        <v>7.62795957388E11</v>
      </c>
      <c r="B144" s="116"/>
      <c r="C144" s="143" t="str">
        <f t="array" ref="C144">ifs(and(isblank($A144),isblank($B144)),"", not(iserror(vlookup($A144&amp;$B144,'3) Release_Label'!$D:$D&amp;'3) Release_Label'!$E:$E,1,0))),vlookup($A144&amp;$B144,{'3) Release_Label'!$D:$D&amp;'3) Release_Label'!$E:$E,'3) Release_Label'!$F:$F},2,0), or(and(not(isblank($B144)),$B144=$B143,$A144&lt;&gt;$A143),and(not(isblank($A144)),$A144=$A143,$B144&lt;&gt;$B143)),"ID LISTS UNALIGNED",and($A144&lt;&gt;"",countif('3) Release_Label'!$D:$D,$A144)=0),"NO UPC MATCH in Release_Label",and($B144&lt;&gt;"",countif('3) Release_Label'!$E:$E,$B144)=0),"NO CATALOG ID MATCH in Release_Label",iserror(vlookup($A144&amp;$B144,'3) Release_Label'!$D:$D&amp;'3) Release_Label'!$E:$E,1,0)),"NO UPC-CATALOG ID pair MATCH in Release_Label" )</f>
        <v>Tai Lung</v>
      </c>
      <c r="D144" s="143" t="str">
        <f t="array" ref="D144">ifs(and(isblank($A144),isblank($B144)),"", not(iserror(vlookup($A144&amp;$B144,'3) Release_Label'!$D:$D&amp;'3) Release_Label'!$E:$E,1,0))),vlookup($A144&amp;$B144,{'3) Release_Label'!$D:$D&amp;'3) Release_Label'!$E:$E,'3) Release_Label'!$H:$H},2,0), or(and(not(isblank($B144)),$B144=$B143,$A144&lt;&gt;$A143),and(not(isblank($A144)),$A144=$A143,$B144&lt;&gt;$B143)),"ID LISTS UNALIGNED",and($A144&lt;&gt;"",countif('3) Release_Label'!$D:$D,$A144)=0),"NO UPC MATCH in Release_Label",and($B144&lt;&gt;"",countif('3) Release_Label'!$E:$E,$B144)=0),"NO CATALOG ID MATCH in Release_Label",iserror(vlookup($A144&amp;$B144,'3) Release_Label'!$D:$D&amp;'3) Release_Label'!$E:$E,1,0)),"NO UPC-CATALOG ID pair MATCH in Release_Label" )</f>
        <v/>
      </c>
      <c r="E144" s="157">
        <f t="shared" si="1"/>
        <v>1</v>
      </c>
      <c r="F144" s="8" t="s">
        <v>990</v>
      </c>
      <c r="G144" s="116"/>
      <c r="H144" s="158" t="s">
        <v>444</v>
      </c>
      <c r="J144" s="8" t="s">
        <v>180</v>
      </c>
      <c r="K144" s="159" t="s">
        <v>697</v>
      </c>
      <c r="L144" s="8" t="s">
        <v>698</v>
      </c>
      <c r="M144" s="90" t="s">
        <v>991</v>
      </c>
      <c r="N144" s="8" t="s">
        <v>700</v>
      </c>
      <c r="O144" s="20"/>
      <c r="P144" s="20"/>
      <c r="R144" s="44" t="str">
        <f t="shared" si="2"/>
        <v>insert into AudioFiles VALUES (NEWID(),'BKTOK2400010.flac', '.flac', getdate(), null, 0, null, 'https://www.dropbox.com/scl/fi/111wmilmyzs392obfxcdu/Tai-Lung-762795957388.flac?rlkey=86fyzei5hxrup4wlc3rjrhozp&amp;st=0ujqu644&amp;dl=1', 0, null, null, null, null)</v>
      </c>
      <c r="S144" s="44" t="str">
        <f>"Insert into Tracks VALUES(N'"&amp;SUBSTITUTE(trim(H144),"'","''")&amp;"', 371631, "&amp;if(not(ISBLANK(A144)),"(select LabelId from Releases where UPC="&amp;A144&amp;" and EnterpriseId="&amp;EntId&amp;")","(select LabelId from Releases where Catalog='"&amp;SUBSTITUTE(trim(B144),"'","''")&amp;"' and EnterpriseId="&amp;EntId&amp;")")&amp;", "&amp;if(F144="", "null", "'"&amp;F144&amp;"'")&amp;", "&amp;if(I144="", "null","N'"&amp;SUBSTITUTE(trim(I144),"'","''")&amp;"'")&amp;", null, null, "&amp;if(G144="", "null","'"&amp;SUBSTITUTE(trim(G144),"'","''")&amp;"'")&amp;", null, null, null, "&amp;if(M144="","null",if(G144="","(select AudioId from AudioFiles where Filename='"&amp;F144&amp;".wav' and ExternalUrl='"&amp;SUBSTITUTE(trim(M144),"'","''")&amp;"' and IsDownloadedFromExternalUrl=0)","(select AudioId from AudioFiles where Filename='"&amp;G144&amp;".wav' and ExternalUrl='"&amp;SUBSTITUTE(trim(M144),"'","''")&amp;"' and IsDownloadedFromExternalUrl=0)"))&amp;", null, null, null, (select min(LanguageId) from Languages where LanguageName='"&amp;J144&amp;"' and IsValidMetadataLanguage=1), null, "&amp;if(K144="YES", 1,0)&amp;", getdate(), (select CreatedBy from Enterprises where EnterpriseId="&amp;EntId&amp;"), null, '34F4C88E-B410-461E-AD75-6C01536FDCD3', null, 0, null, null, null, null, "&amp;if(M144="","null",if(G144="","(select AudioId from AudioFiles where Filename='"&amp;F144&amp;".flac' and ExternalUrl='"&amp;SUBSTITUTE(trim(M144),"'","''")&amp;"' and IsDownloadedFromExternalUrl=0)","(select AudioId from AudioFiles where Filename='"&amp;G144&amp;".flac' and ExternalUrl='"&amp;SUBSTITUTE(trim(M144),"'","''")&amp;"' and IsDownloadedFromExternalUrl=0)"))&amp;", null, null, null, null, null, "&amp;if(not(ISBLANK(A144)),"(select PrimaryMusicStyleId from Releases where UPC="&amp;A144&amp;" and EnterpriseId="&amp;EntId&amp;")","(select PrimaryMusicStyleId from Releases where Catalog='"&amp;SUBSTITUTE(trim(B144),"'","''")&amp;"' and EnterpriseId="&amp;EntId&amp;")")&amp;", "&amp;if(not(ISBLANK(A144)),"(select SecondaryMusicStyleId from Releases where UPC="&amp;A144&amp;" and EnterpriseId="&amp;EntId&amp;")","(select SecondaryMusicStyleId from Releases where Catalog='"&amp;SUBSTITUTE(trim(B144),"'","''")&amp;"' and EnterpriseId="&amp;EntId&amp;")")&amp;", "&amp;IF(O144="","null",O144)&amp;", 0, null, (select id from internal_TrackTypes where description='"&amp;L144&amp;"'), null, null, null, null, (NEXT VALUE FOR [AssetIdSequence]), null, "&amp;TenantId&amp;", "&amp;EntId&amp;", "&amp;if(F144&lt;&gt;"",countif(F$5:F144,F144),countif(G$5:G144,G144))&amp;"); 
insert into Releases_Tracks values ( (select ReleaseId from Releases where "&amp;if(not(ISBLANK(A144)),"UPC="&amp;A144,"Catalog='"&amp;SUBSTITUTE(trim(B144),"'","''")&amp;"'")&amp;" and EnterpriseId="&amp;EntId&amp;"), (select max(TrackId) from Tracks where "&amp;if(trim(G144)="","ISRC='"&amp;F144&amp;"'","TrackVendorId='"&amp;SUBSTITUTE(trim(G144),"'","''")&amp;"'") &amp;" and EnterpriseId="&amp;EntId&amp;"), "&amp;E144&amp;", (NEXT VALUE FOR [AssetIdSequence]), null);
update Releases_Tracks set RevelatorExternalUsageTrackId=AssetId where TrackId=(select max(TrackId) from Tracks where "&amp;IF(F144="","TrackVendorId='"&amp;G144&amp;"'","ISRC='"&amp;F144&amp;"'")&amp;" and EnterpriseId="&amp;EntId&amp;");
Insert into TrackRecordingVersions values ((select max(TrackId) from Tracks where "&amp;IF(F144="","TrackVendorId='"&amp;G144&amp;"'","ISRC='"&amp;F144&amp;"'")&amp;" and EnterpriseId="&amp;EntId&amp;"),  "&amp;IF(F144="","null","'"&amp;F144&amp;"'")&amp;", 1, getdate());
Insert into TrackRecordingVersionsAudioFiles values ((select max(TrackRecordingVersionId) from TrackRecordingVersions where TrackId in (select max(TrackId) from Tracks where "&amp;IF(F144="","TrackVendorId='"&amp;G144&amp;"'","ISRC='"&amp;F144&amp;"'")&amp;" and EnterpriseId="&amp;EntId&amp;")), "&amp;if(M144="","null",if(G144="","(select AudioId from AudioFiles where Filename='"&amp;F144&amp;"."&amp;N144&amp;"' and ExternalUrl='"&amp;SUBSTITUTE(trim(M144),"'","''")&amp;"' and IsDownloadedFromExternalUrl=0)","(select AudioId from AudioFiles where Filename='"&amp;G144&amp;"."&amp;N144&amp;"' and ExternalUrl='"&amp;SUBSTITUTE(trim(M144),"'","''")&amp;"' and IsDownloadedFromExternalUrl=0)"))&amp;", "&amp;IFS(N144="","null",N144="wav","1",N144="flac","2")&amp;");
Insert into Track_TrackProperties values ((select max(TrackId) from Tracks where "&amp;IF(F144="","TrackVendorId='"&amp;G144&amp;"'","ISRC='"&amp;F144&amp;"'")&amp;" and EnterpriseId="&amp;EntId&amp;"),1);"</f>
        <v>Insert into Tracks VALUES(N'Tai Lung', 371631, (select LabelId from Releases where UPC=762795957388 and EnterpriseId=647322), 'BKTOK2400010', null, null, null, null, null, null, null, (select AudioId from AudioFiles where Filename='BKTOK2400010.wav' and ExternalUrl='https://www.dropbox.com/scl/fi/111wmilmyzs392obfxcdu/Tai-Lung-762795957388.flac?rlkey=86fyzei5hxrup4wlc3rjrhozp&amp;st=0ujqu644&amp;dl=1'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Filename='BKTOK2400010.flac' and ExternalUrl='https://www.dropbox.com/scl/fi/111wmilmyzs392obfxcdu/Tai-Lung-762795957388.flac?rlkey=86fyzei5hxrup4wlc3rjrhozp&amp;st=0ujqu644&amp;dl=1' and IsDownloadedFromExternalUrl=0), null, null, null, null, null, (select PrimaryMusicStyleId from Releases where UPC=762795957388 and EnterpriseId=647322), (select SecondaryMusicStyleId from Releases where UPC=762795957388 and EnterpriseId=647322), null, 0, null, (select id from internal_TrackTypes where description='Original'), null, null, null, null, (NEXT VALUE FOR [AssetIdSequence]), null, 645898, 647322, 1); 
insert into Releases_Tracks values ( (select ReleaseId from Releases where UPC=762795957388 and EnterpriseId=647322), (select max(TrackId) from Tracks where ISRC='BKTOK2400010' and EnterpriseId=647322), 1, (NEXT VALUE FOR [AssetIdSequence]), null);
update Releases_Tracks set RevelatorExternalUsageTrackId=AssetId where TrackId=(select max(TrackId) from Tracks where ISRC='BKTOK2400010' and EnterpriseId=647322);
Insert into TrackRecordingVersions values ((select max(TrackId) from Tracks where ISRC='BKTOK2400010' and EnterpriseId=647322),  'BKTOK2400010', 1, getdate());
Insert into TrackRecordingVersionsAudioFiles values ((select max(TrackRecordingVersionId) from TrackRecordingVersions where TrackId in (select max(TrackId) from Tracks where ISRC='BKTOK2400010' and EnterpriseId=647322)), (select AudioId from AudioFiles where Filename='BKTOK2400010.flac' and ExternalUrl='https://www.dropbox.com/scl/fi/111wmilmyzs392obfxcdu/Tai-Lung-762795957388.flac?rlkey=86fyzei5hxrup4wlc3rjrhozp&amp;st=0ujqu644&amp;dl=1' and IsDownloadedFromExternalUrl=0), 2);
Insert into Track_TrackProperties values ((select max(TrackId) from Tracks where ISRC='BKTOK2400010' and EnterpriseId=647322),1);</v>
      </c>
      <c r="U144" s="28" t="str">
        <f>VLOOKUP(F144,'6) Track_Artist(s)'!A:A,1,0)</f>
        <v>BKTOK2400010</v>
      </c>
    </row>
    <row r="145">
      <c r="A145" s="156">
        <v>7.98239503484E11</v>
      </c>
      <c r="B145" s="116"/>
      <c r="C145" s="143" t="str">
        <f t="array" ref="C145">ifs(and(isblank($A145),isblank($B145)),"", not(iserror(vlookup($A145&amp;$B145,'3) Release_Label'!$D:$D&amp;'3) Release_Label'!$E:$E,1,0))),vlookup($A145&amp;$B145,{'3) Release_Label'!$D:$D&amp;'3) Release_Label'!$E:$E,'3) Release_Label'!$F:$F},2,0), or(and(not(isblank($B145)),$B145=$B144,$A145&lt;&gt;$A144),and(not(isblank($A145)),$A145=$A144,$B145&lt;&gt;$B144)),"ID LISTS UNALIGNED",and($A145&lt;&gt;"",countif('3) Release_Label'!$D:$D,$A145)=0),"NO UPC MATCH in Release_Label",and($B145&lt;&gt;"",countif('3) Release_Label'!$E:$E,$B145)=0),"NO CATALOG ID MATCH in Release_Label",iserror(vlookup($A145&amp;$B145,'3) Release_Label'!$D:$D&amp;'3) Release_Label'!$E:$E,1,0)),"NO UPC-CATALOG ID pair MATCH in Release_Label" )</f>
        <v>Dean: Caçador Demônio</v>
      </c>
      <c r="D145" s="143" t="str">
        <f t="array" ref="D145">ifs(and(isblank($A145),isblank($B145)),"", not(iserror(vlookup($A145&amp;$B145,'3) Release_Label'!$D:$D&amp;'3) Release_Label'!$E:$E,1,0))),vlookup($A145&amp;$B145,{'3) Release_Label'!$D:$D&amp;'3) Release_Label'!$E:$E,'3) Release_Label'!$H:$H},2,0), or(and(not(isblank($B145)),$B145=$B144,$A145&lt;&gt;$A144),and(not(isblank($A145)),$A145=$A144,$B145&lt;&gt;$B144)),"ID LISTS UNALIGNED",and($A145&lt;&gt;"",countif('3) Release_Label'!$D:$D,$A145)=0),"NO UPC MATCH in Release_Label",and($B145&lt;&gt;"",countif('3) Release_Label'!$E:$E,$B145)=0),"NO CATALOG ID MATCH in Release_Label",iserror(vlookup($A145&amp;$B145,'3) Release_Label'!$D:$D&amp;'3) Release_Label'!$E:$E,1,0)),"NO UPC-CATALOG ID pair MATCH in Release_Label" )</f>
        <v/>
      </c>
      <c r="E145" s="157">
        <f t="shared" si="1"/>
        <v>1</v>
      </c>
      <c r="F145" s="8" t="s">
        <v>992</v>
      </c>
      <c r="G145" s="116"/>
      <c r="H145" s="158" t="s">
        <v>446</v>
      </c>
      <c r="J145" s="8" t="s">
        <v>180</v>
      </c>
      <c r="K145" s="159" t="s">
        <v>697</v>
      </c>
      <c r="L145" s="8" t="s">
        <v>698</v>
      </c>
      <c r="M145" s="90" t="s">
        <v>993</v>
      </c>
      <c r="N145" s="8" t="s">
        <v>700</v>
      </c>
      <c r="O145" s="20"/>
      <c r="P145" s="20"/>
      <c r="R145" s="44" t="str">
        <f t="shared" si="2"/>
        <v>insert into AudioFiles VALUES (NEWID(),'BKTOK2400013.flac', '.flac', getdate(), null, 0, null, 'https://www.dropbox.com/scl/fi/alttsek09s22ai6bnltmd/Dean-Ca-ador-Dem-nio-798239503484.flac?rlkey=y7zqi1htwsmmov1f7gtk9op9u&amp;st=mt2n5bem&amp;dl=1', 0, null, null, null, null)</v>
      </c>
      <c r="S145" s="44" t="str">
        <f>"Insert into Tracks VALUES(N'"&amp;SUBSTITUTE(trim(H145),"'","''")&amp;"', 371631, "&amp;if(not(ISBLANK(A145)),"(select LabelId from Releases where UPC="&amp;A145&amp;" and EnterpriseId="&amp;EntId&amp;")","(select LabelId from Releases where Catalog='"&amp;SUBSTITUTE(trim(B145),"'","''")&amp;"' and EnterpriseId="&amp;EntId&amp;")")&amp;", "&amp;if(F145="", "null", "'"&amp;F145&amp;"'")&amp;", "&amp;if(I145="", "null","N'"&amp;SUBSTITUTE(trim(I145),"'","''")&amp;"'")&amp;", null, null, "&amp;if(G145="", "null","'"&amp;SUBSTITUTE(trim(G145),"'","''")&amp;"'")&amp;", null, null, null, "&amp;if(M145="","null",if(G145="","(select AudioId from AudioFiles where Filename='"&amp;F145&amp;".wav' and ExternalUrl='"&amp;SUBSTITUTE(trim(M145),"'","''")&amp;"' and IsDownloadedFromExternalUrl=0)","(select AudioId from AudioFiles where Filename='"&amp;G145&amp;".wav' and ExternalUrl='"&amp;SUBSTITUTE(trim(M145),"'","''")&amp;"' and IsDownloadedFromExternalUrl=0)"))&amp;", null, null, null, (select min(LanguageId) from Languages where LanguageName='"&amp;J145&amp;"' and IsValidMetadataLanguage=1), null, "&amp;if(K145="YES", 1,0)&amp;", getdate(), (select CreatedBy from Enterprises where EnterpriseId="&amp;EntId&amp;"), null, '34F4C88E-B410-461E-AD75-6C01536FDCD3', null, 0, null, null, null, null, "&amp;if(M145="","null",if(G145="","(select AudioId from AudioFiles where Filename='"&amp;F145&amp;".flac' and ExternalUrl='"&amp;SUBSTITUTE(trim(M145),"'","''")&amp;"' and IsDownloadedFromExternalUrl=0)","(select AudioId from AudioFiles where Filename='"&amp;G145&amp;".flac' and ExternalUrl='"&amp;SUBSTITUTE(trim(M145),"'","''")&amp;"' and IsDownloadedFromExternalUrl=0)"))&amp;", null, null, null, null, null, "&amp;if(not(ISBLANK(A145)),"(select PrimaryMusicStyleId from Releases where UPC="&amp;A145&amp;" and EnterpriseId="&amp;EntId&amp;")","(select PrimaryMusicStyleId from Releases where Catalog='"&amp;SUBSTITUTE(trim(B145),"'","''")&amp;"' and EnterpriseId="&amp;EntId&amp;")")&amp;", "&amp;if(not(ISBLANK(A145)),"(select SecondaryMusicStyleId from Releases where UPC="&amp;A145&amp;" and EnterpriseId="&amp;EntId&amp;")","(select SecondaryMusicStyleId from Releases where Catalog='"&amp;SUBSTITUTE(trim(B145),"'","''")&amp;"' and EnterpriseId="&amp;EntId&amp;")")&amp;", "&amp;IF(O145="","null",O145)&amp;", 0, null, (select id from internal_TrackTypes where description='"&amp;L145&amp;"'), null, null, null, null, (NEXT VALUE FOR [AssetIdSequence]), null, "&amp;TenantId&amp;", "&amp;EntId&amp;", "&amp;if(F145&lt;&gt;"",countif(F$5:F145,F145),countif(G$5:G145,G145))&amp;"); 
insert into Releases_Tracks values ( (select ReleaseId from Releases where "&amp;if(not(ISBLANK(A145)),"UPC="&amp;A145,"Catalog='"&amp;SUBSTITUTE(trim(B145),"'","''")&amp;"'")&amp;" and EnterpriseId="&amp;EntId&amp;"), (select max(TrackId) from Tracks where "&amp;if(trim(G145)="","ISRC='"&amp;F145&amp;"'","TrackVendorId='"&amp;SUBSTITUTE(trim(G145),"'","''")&amp;"'") &amp;" and EnterpriseId="&amp;EntId&amp;"), "&amp;E145&amp;", (NEXT VALUE FOR [AssetIdSequence]), null);
update Releases_Tracks set RevelatorExternalUsageTrackId=AssetId where TrackId=(select max(TrackId) from Tracks where "&amp;IF(F145="","TrackVendorId='"&amp;G145&amp;"'","ISRC='"&amp;F145&amp;"'")&amp;" and EnterpriseId="&amp;EntId&amp;");
Insert into TrackRecordingVersions values ((select max(TrackId) from Tracks where "&amp;IF(F145="","TrackVendorId='"&amp;G145&amp;"'","ISRC='"&amp;F145&amp;"'")&amp;" and EnterpriseId="&amp;EntId&amp;"),  "&amp;IF(F145="","null","'"&amp;F145&amp;"'")&amp;", 1, getdate());
Insert into TrackRecordingVersionsAudioFiles values ((select max(TrackRecordingVersionId) from TrackRecordingVersions where TrackId in (select max(TrackId) from Tracks where "&amp;IF(F145="","TrackVendorId='"&amp;G145&amp;"'","ISRC='"&amp;F145&amp;"'")&amp;" and EnterpriseId="&amp;EntId&amp;")), "&amp;if(M145="","null",if(G145="","(select AudioId from AudioFiles where Filename='"&amp;F145&amp;"."&amp;N145&amp;"' and ExternalUrl='"&amp;SUBSTITUTE(trim(M145),"'","''")&amp;"' and IsDownloadedFromExternalUrl=0)","(select AudioId from AudioFiles where Filename='"&amp;G145&amp;"."&amp;N145&amp;"' and ExternalUrl='"&amp;SUBSTITUTE(trim(M145),"'","''")&amp;"' and IsDownloadedFromExternalUrl=0)"))&amp;", "&amp;IFS(N145="","null",N145="wav","1",N145="flac","2")&amp;");
Insert into Track_TrackProperties values ((select max(TrackId) from Tracks where "&amp;IF(F145="","TrackVendorId='"&amp;G145&amp;"'","ISRC='"&amp;F145&amp;"'")&amp;" and EnterpriseId="&amp;EntId&amp;"),1);"</f>
        <v>Insert into Tracks VALUES(N'Dean: Caçador Demônio', 371631, (select LabelId from Releases where UPC=798239503484 and EnterpriseId=647322), 'BKTOK2400013', null, null, null, null, null, null, null, (select AudioId from AudioFiles where Filename='BKTOK2400013.wav' and ExternalUrl='https://www.dropbox.com/scl/fi/alttsek09s22ai6bnltmd/Dean-Ca-ador-Dem-nio-798239503484.flac?rlkey=y7zqi1htwsmmov1f7gtk9op9u&amp;st=mt2n5bem&amp;dl=1'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Filename='BKTOK2400013.flac' and ExternalUrl='https://www.dropbox.com/scl/fi/alttsek09s22ai6bnltmd/Dean-Ca-ador-Dem-nio-798239503484.flac?rlkey=y7zqi1htwsmmov1f7gtk9op9u&amp;st=mt2n5bem&amp;dl=1' and IsDownloadedFromExternalUrl=0), null, null, null, null, null, (select PrimaryMusicStyleId from Releases where UPC=798239503484 and EnterpriseId=647322), (select SecondaryMusicStyleId from Releases where UPC=798239503484 and EnterpriseId=647322), null, 0, null, (select id from internal_TrackTypes where description='Original'), null, null, null, null, (NEXT VALUE FOR [AssetIdSequence]), null, 645898, 647322, 1); 
insert into Releases_Tracks values ( (select ReleaseId from Releases where UPC=798239503484 and EnterpriseId=647322), (select max(TrackId) from Tracks where ISRC='BKTOK2400013' and EnterpriseId=647322), 1, (NEXT VALUE FOR [AssetIdSequence]), null);
update Releases_Tracks set RevelatorExternalUsageTrackId=AssetId where TrackId=(select max(TrackId) from Tracks where ISRC='BKTOK2400013' and EnterpriseId=647322);
Insert into TrackRecordingVersions values ((select max(TrackId) from Tracks where ISRC='BKTOK2400013' and EnterpriseId=647322),  'BKTOK2400013', 1, getdate());
Insert into TrackRecordingVersionsAudioFiles values ((select max(TrackRecordingVersionId) from TrackRecordingVersions where TrackId in (select max(TrackId) from Tracks where ISRC='BKTOK2400013' and EnterpriseId=647322)), (select AudioId from AudioFiles where Filename='BKTOK2400013.flac' and ExternalUrl='https://www.dropbox.com/scl/fi/alttsek09s22ai6bnltmd/Dean-Ca-ador-Dem-nio-798239503484.flac?rlkey=y7zqi1htwsmmov1f7gtk9op9u&amp;st=mt2n5bem&amp;dl=1' and IsDownloadedFromExternalUrl=0), 2);
Insert into Track_TrackProperties values ((select max(TrackId) from Tracks where ISRC='BKTOK2400013' and EnterpriseId=647322),1);</v>
      </c>
      <c r="U145" s="28" t="str">
        <f>VLOOKUP(F145,'6) Track_Artist(s)'!A:A,1,0)</f>
        <v>BKTOK2400013</v>
      </c>
    </row>
    <row r="146">
      <c r="A146" s="156">
        <v>7.98239938347E11</v>
      </c>
      <c r="B146" s="116"/>
      <c r="C146" s="143" t="str">
        <f t="array" ref="C146">ifs(and(isblank($A146),isblank($B146)),"", not(iserror(vlookup($A146&amp;$B146,'3) Release_Label'!$D:$D&amp;'3) Release_Label'!$E:$E,1,0))),vlookup($A146&amp;$B146,{'3) Release_Label'!$D:$D&amp;'3) Release_Label'!$E:$E,'3) Release_Label'!$F:$F},2,0), or(and(not(isblank($B146)),$B146=#REF!,$A146&lt;&gt;#REF!),and(not(isblank($A146)),$A146=#REF!,$B146&lt;&gt;#REF!)),"ID LISTS UNALIGNED",and($A146&lt;&gt;"",countif('3) Release_Label'!$D:$D,$A146)=0),"NO UPC MATCH in Release_Label",and($B146&lt;&gt;"",countif('3) Release_Label'!$E:$E,$B146)=0),"NO CATALOG ID MATCH in Release_Label",iserror(vlookup($A146&amp;$B146,'3) Release_Label'!$D:$D&amp;'3) Release_Label'!$E:$E,1,0)),"NO UPC-CATALOG ID pair MATCH in Release_Label" )</f>
        <v>Speedlord 6 - Eletricidade</v>
      </c>
      <c r="D146" s="143" t="str">
        <f t="array" ref="D146">ifs(and(isblank($A146),isblank($B146)),"", not(iserror(vlookup($A146&amp;$B146,'3) Release_Label'!$D:$D&amp;'3) Release_Label'!$E:$E,1,0))),vlookup($A146&amp;$B146,{'3) Release_Label'!$D:$D&amp;'3) Release_Label'!$E:$E,'3) Release_Label'!$H:$H},2,0), or(and(not(isblank($B146)),$B146=#REF!,$A146&lt;&gt;#REF!),and(not(isblank($A146)),$A146=#REF!,$B146&lt;&gt;#REF!)),"ID LISTS UNALIGNED",and($A146&lt;&gt;"",countif('3) Release_Label'!$D:$D,$A146)=0),"NO UPC MATCH in Release_Label",and($B146&lt;&gt;"",countif('3) Release_Label'!$E:$E,$B146)=0),"NO CATALOG ID MATCH in Release_Label",iserror(vlookup($A146&amp;$B146,'3) Release_Label'!$D:$D&amp;'3) Release_Label'!$E:$E,1,0)),"NO UPC-CATALOG ID pair MATCH in Release_Label" )</f>
        <v/>
      </c>
      <c r="E146" s="157">
        <f t="shared" si="1"/>
        <v>1</v>
      </c>
      <c r="F146" s="8" t="s">
        <v>994</v>
      </c>
      <c r="G146" s="116"/>
      <c r="H146" s="158" t="s">
        <v>448</v>
      </c>
      <c r="J146" s="8" t="s">
        <v>180</v>
      </c>
      <c r="K146" s="159" t="s">
        <v>697</v>
      </c>
      <c r="L146" s="8" t="s">
        <v>698</v>
      </c>
      <c r="M146" s="90" t="s">
        <v>995</v>
      </c>
      <c r="N146" s="8" t="s">
        <v>700</v>
      </c>
      <c r="O146" s="20"/>
      <c r="P146" s="20"/>
      <c r="R146" s="44" t="str">
        <f t="shared" si="2"/>
        <v>insert into AudioFiles VALUES (NEWID(),'BKTOK2400015.flac', '.flac', getdate(), null, 0, null, 'https://www.dropbox.com/scl/fi/h4k67ztu9x6avwawpxat7/Speedlord-6-Eletricidade-798239938347.flac?rlkey=q86e1436yv20n5n6butun9t7o&amp;st=oi6t9m7i&amp;dl=1', 0, null, null, null, null)</v>
      </c>
      <c r="S146" s="44" t="str">
        <f>"Insert into Tracks VALUES(N'"&amp;SUBSTITUTE(trim(H146),"'","''")&amp;"', 371631, "&amp;if(not(ISBLANK(A146)),"(select LabelId from Releases where UPC="&amp;A146&amp;" and EnterpriseId="&amp;EntId&amp;")","(select LabelId from Releases where Catalog='"&amp;SUBSTITUTE(trim(B146),"'","''")&amp;"' and EnterpriseId="&amp;EntId&amp;")")&amp;", "&amp;if(F146="", "null", "'"&amp;F146&amp;"'")&amp;", "&amp;if(I146="", "null","N'"&amp;SUBSTITUTE(trim(I146),"'","''")&amp;"'")&amp;", null, null, "&amp;if(G146="", "null","'"&amp;SUBSTITUTE(trim(G146),"'","''")&amp;"'")&amp;", null, null, null, "&amp;if(M146="","null",if(G146="","(select AudioId from AudioFiles where Filename='"&amp;F146&amp;".wav' and ExternalUrl='"&amp;SUBSTITUTE(trim(M146),"'","''")&amp;"' and IsDownloadedFromExternalUrl=0)","(select AudioId from AudioFiles where Filename='"&amp;G146&amp;".wav' and ExternalUrl='"&amp;SUBSTITUTE(trim(M146),"'","''")&amp;"' and IsDownloadedFromExternalUrl=0)"))&amp;", null, null, null, (select min(LanguageId) from Languages where LanguageName='"&amp;J146&amp;"' and IsValidMetadataLanguage=1), null, "&amp;if(K146="YES", 1,0)&amp;", getdate(), (select CreatedBy from Enterprises where EnterpriseId="&amp;EntId&amp;"), null, '34F4C88E-B410-461E-AD75-6C01536FDCD3', null, 0, null, null, null, null, "&amp;if(M146="","null",if(G146="","(select AudioId from AudioFiles where Filename='"&amp;F146&amp;".flac' and ExternalUrl='"&amp;SUBSTITUTE(trim(M146),"'","''")&amp;"' and IsDownloadedFromExternalUrl=0)","(select AudioId from AudioFiles where Filename='"&amp;G146&amp;".flac' and ExternalUrl='"&amp;SUBSTITUTE(trim(M146),"'","''")&amp;"' and IsDownloadedFromExternalUrl=0)"))&amp;", null, null, null, null, null, "&amp;if(not(ISBLANK(A146)),"(select PrimaryMusicStyleId from Releases where UPC="&amp;A146&amp;" and EnterpriseId="&amp;EntId&amp;")","(select PrimaryMusicStyleId from Releases where Catalog='"&amp;SUBSTITUTE(trim(B146),"'","''")&amp;"' and EnterpriseId="&amp;EntId&amp;")")&amp;", "&amp;if(not(ISBLANK(A146)),"(select SecondaryMusicStyleId from Releases where UPC="&amp;A146&amp;" and EnterpriseId="&amp;EntId&amp;")","(select SecondaryMusicStyleId from Releases where Catalog='"&amp;SUBSTITUTE(trim(B146),"'","''")&amp;"' and EnterpriseId="&amp;EntId&amp;")")&amp;", "&amp;IF(O146="","null",O146)&amp;", 0, null, (select id from internal_TrackTypes where description='"&amp;L146&amp;"'), null, null, null, null, (NEXT VALUE FOR [AssetIdSequence]), null, "&amp;TenantId&amp;", "&amp;EntId&amp;", "&amp;if(F146&lt;&gt;"",countif(F$5:F146,F146),countif(G$5:G146,G146))&amp;"); 
insert into Releases_Tracks values ( (select ReleaseId from Releases where "&amp;if(not(ISBLANK(A146)),"UPC="&amp;A146,"Catalog='"&amp;SUBSTITUTE(trim(B146),"'","''")&amp;"'")&amp;" and EnterpriseId="&amp;EntId&amp;"), (select max(TrackId) from Tracks where "&amp;if(trim(G146)="","ISRC='"&amp;F146&amp;"'","TrackVendorId='"&amp;SUBSTITUTE(trim(G146),"'","''")&amp;"'") &amp;" and EnterpriseId="&amp;EntId&amp;"), "&amp;E146&amp;", (NEXT VALUE FOR [AssetIdSequence]), null);
update Releases_Tracks set RevelatorExternalUsageTrackId=AssetId where TrackId=(select max(TrackId) from Tracks where "&amp;IF(F146="","TrackVendorId='"&amp;G146&amp;"'","ISRC='"&amp;F146&amp;"'")&amp;" and EnterpriseId="&amp;EntId&amp;");
Insert into TrackRecordingVersions values ((select max(TrackId) from Tracks where "&amp;IF(F146="","TrackVendorId='"&amp;G146&amp;"'","ISRC='"&amp;F146&amp;"'")&amp;" and EnterpriseId="&amp;EntId&amp;"),  "&amp;IF(F146="","null","'"&amp;F146&amp;"'")&amp;", 1, getdate());
Insert into TrackRecordingVersionsAudioFiles values ((select max(TrackRecordingVersionId) from TrackRecordingVersions where TrackId in (select max(TrackId) from Tracks where "&amp;IF(F146="","TrackVendorId='"&amp;G146&amp;"'","ISRC='"&amp;F146&amp;"'")&amp;" and EnterpriseId="&amp;EntId&amp;")), "&amp;if(M146="","null",if(G146="","(select AudioId from AudioFiles where Filename='"&amp;F146&amp;"."&amp;N146&amp;"' and ExternalUrl='"&amp;SUBSTITUTE(trim(M146),"'","''")&amp;"' and IsDownloadedFromExternalUrl=0)","(select AudioId from AudioFiles where Filename='"&amp;G146&amp;"."&amp;N146&amp;"' and ExternalUrl='"&amp;SUBSTITUTE(trim(M146),"'","''")&amp;"' and IsDownloadedFromExternalUrl=0)"))&amp;", "&amp;IFS(N146="","null",N146="wav","1",N146="flac","2")&amp;");
Insert into Track_TrackProperties values ((select max(TrackId) from Tracks where "&amp;IF(F146="","TrackVendorId='"&amp;G146&amp;"'","ISRC='"&amp;F146&amp;"'")&amp;" and EnterpriseId="&amp;EntId&amp;"),1);"</f>
        <v>Insert into Tracks VALUES(N'Speedlord 6 - Eletricidade', 371631, (select LabelId from Releases where UPC=798239938347 and EnterpriseId=647322), 'BKTOK2400015', null, null, null, null, null, null, null, (select AudioId from AudioFiles where Filename='BKTOK2400015.wav' and ExternalUrl='https://www.dropbox.com/scl/fi/h4k67ztu9x6avwawpxat7/Speedlord-6-Eletricidade-798239938347.flac?rlkey=q86e1436yv20n5n6butun9t7o&amp;st=oi6t9m7i&amp;dl=1'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Filename='BKTOK2400015.flac' and ExternalUrl='https://www.dropbox.com/scl/fi/h4k67ztu9x6avwawpxat7/Speedlord-6-Eletricidade-798239938347.flac?rlkey=q86e1436yv20n5n6butun9t7o&amp;st=oi6t9m7i&amp;dl=1' and IsDownloadedFromExternalUrl=0), null, null, null, null, null, (select PrimaryMusicStyleId from Releases where UPC=798239938347 and EnterpriseId=647322), (select SecondaryMusicStyleId from Releases where UPC=798239938347 and EnterpriseId=647322), null, 0, null, (select id from internal_TrackTypes where description='Original'), null, null, null, null, (NEXT VALUE FOR [AssetIdSequence]), null, 645898, 647322, 1); 
insert into Releases_Tracks values ( (select ReleaseId from Releases where UPC=798239938347 and EnterpriseId=647322), (select max(TrackId) from Tracks where ISRC='BKTOK2400015' and EnterpriseId=647322), 1, (NEXT VALUE FOR [AssetIdSequence]), null);
update Releases_Tracks set RevelatorExternalUsageTrackId=AssetId where TrackId=(select max(TrackId) from Tracks where ISRC='BKTOK2400015' and EnterpriseId=647322);
Insert into TrackRecordingVersions values ((select max(TrackId) from Tracks where ISRC='BKTOK2400015' and EnterpriseId=647322),  'BKTOK2400015', 1, getdate());
Insert into TrackRecordingVersionsAudioFiles values ((select max(TrackRecordingVersionId) from TrackRecordingVersions where TrackId in (select max(TrackId) from Tracks where ISRC='BKTOK2400015' and EnterpriseId=647322)), (select AudioId from AudioFiles where Filename='BKTOK2400015.flac' and ExternalUrl='https://www.dropbox.com/scl/fi/h4k67ztu9x6avwawpxat7/Speedlord-6-Eletricidade-798239938347.flac?rlkey=q86e1436yv20n5n6butun9t7o&amp;st=oi6t9m7i&amp;dl=1' and IsDownloadedFromExternalUrl=0), 2);
Insert into Track_TrackProperties values ((select max(TrackId) from Tracks where ISRC='BKTOK2400015' and EnterpriseId=647322),1);</v>
      </c>
      <c r="U146" s="28" t="str">
        <f>VLOOKUP(F146,'6) Track_Artist(s)'!A:A,1,0)</f>
        <v>BKTOK2400015</v>
      </c>
    </row>
    <row r="147">
      <c r="A147" s="156">
        <v>7.98239938521E11</v>
      </c>
      <c r="B147" s="116"/>
      <c r="C147" s="143" t="str">
        <f t="array" ref="C147">ifs(and(isblank($A147),isblank($B147)),"", not(iserror(vlookup($A147&amp;$B147,'3) Release_Label'!$D:$D&amp;'3) Release_Label'!$E:$E,1,0))),vlookup($A147&amp;$B147,{'3) Release_Label'!$D:$D&amp;'3) Release_Label'!$E:$E,'3) Release_Label'!$F:$F},2,0), or(and(not(isblank($B147)),$B147=$B146,$A147&lt;&gt;$A146),and(not(isblank($A147)),$A147=$A146,$B147&lt;&gt;$B146)),"ID LISTS UNALIGNED",and($A147&lt;&gt;"",countif('3) Release_Label'!$D:$D,$A147)=0),"NO UPC MATCH in Release_Label",and($B147&lt;&gt;"",countif('3) Release_Label'!$E:$E,$B147)=0),"NO CATALOG ID MATCH in Release_Label",iserror(vlookup($A147&amp;$B147,'3) Release_Label'!$D:$D&amp;'3) Release_Label'!$E:$E,1,0)),"NO UPC-CATALOG ID pair MATCH in Release_Label" )</f>
        <v>Fantoche</v>
      </c>
      <c r="D147" s="143" t="str">
        <f t="array" ref="D147">ifs(and(isblank($A147),isblank($B147)),"", not(iserror(vlookup($A147&amp;$B147,'3) Release_Label'!$D:$D&amp;'3) Release_Label'!$E:$E,1,0))),vlookup($A147&amp;$B147,{'3) Release_Label'!$D:$D&amp;'3) Release_Label'!$E:$E,'3) Release_Label'!$H:$H},2,0), or(and(not(isblank($B147)),$B147=$B146,$A147&lt;&gt;$A146),and(not(isblank($A147)),$A147=$A146,$B147&lt;&gt;$B146)),"ID LISTS UNALIGNED",and($A147&lt;&gt;"",countif('3) Release_Label'!$D:$D,$A147)=0),"NO UPC MATCH in Release_Label",and($B147&lt;&gt;"",countif('3) Release_Label'!$E:$E,$B147)=0),"NO CATALOG ID MATCH in Release_Label",iserror(vlookup($A147&amp;$B147,'3) Release_Label'!$D:$D&amp;'3) Release_Label'!$E:$E,1,0)),"NO UPC-CATALOG ID pair MATCH in Release_Label" )</f>
        <v/>
      </c>
      <c r="E147" s="157">
        <f t="shared" si="1"/>
        <v>1</v>
      </c>
      <c r="F147" s="8" t="s">
        <v>996</v>
      </c>
      <c r="G147" s="116"/>
      <c r="H147" s="158" t="s">
        <v>450</v>
      </c>
      <c r="J147" s="8" t="s">
        <v>180</v>
      </c>
      <c r="K147" s="159" t="s">
        <v>697</v>
      </c>
      <c r="L147" s="8" t="s">
        <v>698</v>
      </c>
      <c r="M147" s="90" t="s">
        <v>997</v>
      </c>
      <c r="N147" s="8" t="s">
        <v>700</v>
      </c>
      <c r="O147" s="20"/>
      <c r="P147" s="20"/>
      <c r="R147" s="44" t="str">
        <f t="shared" si="2"/>
        <v>insert into AudioFiles VALUES (NEWID(),'BKTOK2400016.flac', '.flac', getdate(), null, 0, null, 'https://www.dropbox.com/scl/fi/at8hhnad0yt72lr20e5ud/Fantoche-798239938521.flac?rlkey=p060puzi4ltwwqrpt70qvcqbe&amp;st=8o5ttrwj&amp;dl=1', 0, null, null, null, null)</v>
      </c>
      <c r="S147" s="44" t="str">
        <f>"Insert into Tracks VALUES(N'"&amp;SUBSTITUTE(trim(H147),"'","''")&amp;"', 371631, "&amp;if(not(ISBLANK(A147)),"(select LabelId from Releases where UPC="&amp;A147&amp;" and EnterpriseId="&amp;EntId&amp;")","(select LabelId from Releases where Catalog='"&amp;SUBSTITUTE(trim(B147),"'","''")&amp;"' and EnterpriseId="&amp;EntId&amp;")")&amp;", "&amp;if(F147="", "null", "'"&amp;F147&amp;"'")&amp;", "&amp;if(I147="", "null","N'"&amp;SUBSTITUTE(trim(I147),"'","''")&amp;"'")&amp;", null, null, "&amp;if(G147="", "null","'"&amp;SUBSTITUTE(trim(G147),"'","''")&amp;"'")&amp;", null, null, null, "&amp;if(M147="","null",if(G147="","(select AudioId from AudioFiles where Filename='"&amp;F147&amp;".wav' and ExternalUrl='"&amp;SUBSTITUTE(trim(M147),"'","''")&amp;"' and IsDownloadedFromExternalUrl=0)","(select AudioId from AudioFiles where Filename='"&amp;G147&amp;".wav' and ExternalUrl='"&amp;SUBSTITUTE(trim(M147),"'","''")&amp;"' and IsDownloadedFromExternalUrl=0)"))&amp;", null, null, null, (select min(LanguageId) from Languages where LanguageName='"&amp;J147&amp;"' and IsValidMetadataLanguage=1), null, "&amp;if(K147="YES", 1,0)&amp;", getdate(), (select CreatedBy from Enterprises where EnterpriseId="&amp;EntId&amp;"), null, '34F4C88E-B410-461E-AD75-6C01536FDCD3', null, 0, null, null, null, null, "&amp;if(M147="","null",if(G147="","(select AudioId from AudioFiles where Filename='"&amp;F147&amp;".flac' and ExternalUrl='"&amp;SUBSTITUTE(trim(M147),"'","''")&amp;"' and IsDownloadedFromExternalUrl=0)","(select AudioId from AudioFiles where Filename='"&amp;G147&amp;".flac' and ExternalUrl='"&amp;SUBSTITUTE(trim(M147),"'","''")&amp;"' and IsDownloadedFromExternalUrl=0)"))&amp;", null, null, null, null, null, "&amp;if(not(ISBLANK(A147)),"(select PrimaryMusicStyleId from Releases where UPC="&amp;A147&amp;" and EnterpriseId="&amp;EntId&amp;")","(select PrimaryMusicStyleId from Releases where Catalog='"&amp;SUBSTITUTE(trim(B147),"'","''")&amp;"' and EnterpriseId="&amp;EntId&amp;")")&amp;", "&amp;if(not(ISBLANK(A147)),"(select SecondaryMusicStyleId from Releases where UPC="&amp;A147&amp;" and EnterpriseId="&amp;EntId&amp;")","(select SecondaryMusicStyleId from Releases where Catalog='"&amp;SUBSTITUTE(trim(B147),"'","''")&amp;"' and EnterpriseId="&amp;EntId&amp;")")&amp;", "&amp;IF(O147="","null",O147)&amp;", 0, null, (select id from internal_TrackTypes where description='"&amp;L147&amp;"'), null, null, null, null, (NEXT VALUE FOR [AssetIdSequence]), null, "&amp;TenantId&amp;", "&amp;EntId&amp;", "&amp;if(F147&lt;&gt;"",countif(F$5:F147,F147),countif(G$5:G147,G147))&amp;"); 
insert into Releases_Tracks values ( (select ReleaseId from Releases where "&amp;if(not(ISBLANK(A147)),"UPC="&amp;A147,"Catalog='"&amp;SUBSTITUTE(trim(B147),"'","''")&amp;"'")&amp;" and EnterpriseId="&amp;EntId&amp;"), (select max(TrackId) from Tracks where "&amp;if(trim(G147)="","ISRC='"&amp;F147&amp;"'","TrackVendorId='"&amp;SUBSTITUTE(trim(G147),"'","''")&amp;"'") &amp;" and EnterpriseId="&amp;EntId&amp;"), "&amp;E147&amp;", (NEXT VALUE FOR [AssetIdSequence]), null);
update Releases_Tracks set RevelatorExternalUsageTrackId=AssetId where TrackId=(select max(TrackId) from Tracks where "&amp;IF(F147="","TrackVendorId='"&amp;G147&amp;"'","ISRC='"&amp;F147&amp;"'")&amp;" and EnterpriseId="&amp;EntId&amp;");
Insert into TrackRecordingVersions values ((select max(TrackId) from Tracks where "&amp;IF(F147="","TrackVendorId='"&amp;G147&amp;"'","ISRC='"&amp;F147&amp;"'")&amp;" and EnterpriseId="&amp;EntId&amp;"),  "&amp;IF(F147="","null","'"&amp;F147&amp;"'")&amp;", 1, getdate());
Insert into TrackRecordingVersionsAudioFiles values ((select max(TrackRecordingVersionId) from TrackRecordingVersions where TrackId in (select max(TrackId) from Tracks where "&amp;IF(F147="","TrackVendorId='"&amp;G147&amp;"'","ISRC='"&amp;F147&amp;"'")&amp;" and EnterpriseId="&amp;EntId&amp;")), "&amp;if(M147="","null",if(G147="","(select AudioId from AudioFiles where Filename='"&amp;F147&amp;"."&amp;N147&amp;"' and ExternalUrl='"&amp;SUBSTITUTE(trim(M147),"'","''")&amp;"' and IsDownloadedFromExternalUrl=0)","(select AudioId from AudioFiles where Filename='"&amp;G147&amp;"."&amp;N147&amp;"' and ExternalUrl='"&amp;SUBSTITUTE(trim(M147),"'","''")&amp;"' and IsDownloadedFromExternalUrl=0)"))&amp;", "&amp;IFS(N147="","null",N147="wav","1",N147="flac","2")&amp;");
Insert into Track_TrackProperties values ((select max(TrackId) from Tracks where "&amp;IF(F147="","TrackVendorId='"&amp;G147&amp;"'","ISRC='"&amp;F147&amp;"'")&amp;" and EnterpriseId="&amp;EntId&amp;"),1);"</f>
        <v>Insert into Tracks VALUES(N'Fantoche', 371631, (select LabelId from Releases where UPC=798239938521 and EnterpriseId=647322), 'BKTOK2400016', null, null, null, null, null, null, null, (select AudioId from AudioFiles where Filename='BKTOK2400016.wav' and ExternalUrl='https://www.dropbox.com/scl/fi/at8hhnad0yt72lr20e5ud/Fantoche-798239938521.flac?rlkey=p060puzi4ltwwqrpt70qvcqbe&amp;st=8o5ttrwj&amp;dl=1'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Filename='BKTOK2400016.flac' and ExternalUrl='https://www.dropbox.com/scl/fi/at8hhnad0yt72lr20e5ud/Fantoche-798239938521.flac?rlkey=p060puzi4ltwwqrpt70qvcqbe&amp;st=8o5ttrwj&amp;dl=1' and IsDownloadedFromExternalUrl=0), null, null, null, null, null, (select PrimaryMusicStyleId from Releases where UPC=798239938521 and EnterpriseId=647322), (select SecondaryMusicStyleId from Releases where UPC=798239938521 and EnterpriseId=647322), null, 0, null, (select id from internal_TrackTypes where description='Original'), null, null, null, null, (NEXT VALUE FOR [AssetIdSequence]), null, 645898, 647322, 1); 
insert into Releases_Tracks values ( (select ReleaseId from Releases where UPC=798239938521 and EnterpriseId=647322), (select max(TrackId) from Tracks where ISRC='BKTOK2400016' and EnterpriseId=647322), 1, (NEXT VALUE FOR [AssetIdSequence]), null);
update Releases_Tracks set RevelatorExternalUsageTrackId=AssetId where TrackId=(select max(TrackId) from Tracks where ISRC='BKTOK2400016' and EnterpriseId=647322);
Insert into TrackRecordingVersions values ((select max(TrackId) from Tracks where ISRC='BKTOK2400016' and EnterpriseId=647322),  'BKTOK2400016', 1, getdate());
Insert into TrackRecordingVersionsAudioFiles values ((select max(TrackRecordingVersionId) from TrackRecordingVersions where TrackId in (select max(TrackId) from Tracks where ISRC='BKTOK2400016' and EnterpriseId=647322)), (select AudioId from AudioFiles where Filename='BKTOK2400016.flac' and ExternalUrl='https://www.dropbox.com/scl/fi/at8hhnad0yt72lr20e5ud/Fantoche-798239938521.flac?rlkey=p060puzi4ltwwqrpt70qvcqbe&amp;st=8o5ttrwj&amp;dl=1' and IsDownloadedFromExternalUrl=0), 2);
Insert into Track_TrackProperties values ((select max(TrackId) from Tracks where ISRC='BKTOK2400016' and EnterpriseId=647322),1);</v>
      </c>
      <c r="U147" s="28" t="str">
        <f>VLOOKUP(F147,'6) Track_Artist(s)'!A:A,1,0)</f>
        <v>BKTOK2400016</v>
      </c>
    </row>
    <row r="148">
      <c r="A148" s="156">
        <v>7.98239979241E11</v>
      </c>
      <c r="B148" s="116"/>
      <c r="C148" s="143" t="str">
        <f t="array" ref="C148">ifs(and(isblank($A148),isblank($B148)),"", not(iserror(vlookup($A148&amp;$B148,'3) Release_Label'!$D:$D&amp;'3) Release_Label'!$E:$E,1,0))),vlookup($A148&amp;$B148,{'3) Release_Label'!$D:$D&amp;'3) Release_Label'!$E:$E,'3) Release_Label'!$F:$F},2,0), or(and(not(isblank($B148)),$B148=#REF!,$A148&lt;&gt;#REF!),and(not(isblank($A148)),$A148=#REF!,$B148&lt;&gt;#REF!)),"ID LISTS UNALIGNED",and($A148&lt;&gt;"",countif('3) Release_Label'!$D:$D,$A148)=0),"NO UPC MATCH in Release_Label",and($B148&lt;&gt;"",countif('3) Release_Label'!$E:$E,$B148)=0),"NO CATALOG ID MATCH in Release_Label",iserror(vlookup($A148&amp;$B148,'3) Release_Label'!$D:$D&amp;'3) Release_Label'!$E:$E,1,0)),"NO UPC-CATALOG ID pair MATCH in Release_Label" )</f>
        <v>As Nodt
</v>
      </c>
      <c r="D148" s="143" t="str">
        <f t="array" ref="D148">ifs(and(isblank($A148),isblank($B148)),"", not(iserror(vlookup($A148&amp;$B148,'3) Release_Label'!$D:$D&amp;'3) Release_Label'!$E:$E,1,0))),vlookup($A148&amp;$B148,{'3) Release_Label'!$D:$D&amp;'3) Release_Label'!$E:$E,'3) Release_Label'!$H:$H},2,0), or(and(not(isblank($B148)),$B148=#REF!,$A148&lt;&gt;#REF!),and(not(isblank($A148)),$A148=#REF!,$B148&lt;&gt;#REF!)),"ID LISTS UNALIGNED",and($A148&lt;&gt;"",countif('3) Release_Label'!$D:$D,$A148)=0),"NO UPC MATCH in Release_Label",and($B148&lt;&gt;"",countif('3) Release_Label'!$E:$E,$B148)=0),"NO CATALOG ID MATCH in Release_Label",iserror(vlookup($A148&amp;$B148,'3) Release_Label'!$D:$D&amp;'3) Release_Label'!$E:$E,1,0)),"NO UPC-CATALOG ID pair MATCH in Release_Label" )</f>
        <v/>
      </c>
      <c r="E148" s="157">
        <f>if(and(isblank($A148),isblank($B148)),"",if(not(iserror(find("MATCH in ",D148))),D148,if(or(and(not(isblank($B148)),$B148=$B153,$A148&lt;&gt;$A153),and(not(isblank($A148)),$A148=$A153,$B148&lt;&gt;$B153)),"ID LISTS UNALIGNED",if(not(isblank($A148)),if($A148=$A153,1+E153,1),if($B148=$B153,1+E153,1)))))</f>
        <v>1</v>
      </c>
      <c r="F148" s="8" t="s">
        <v>998</v>
      </c>
      <c r="G148" s="116"/>
      <c r="H148" s="163" t="s">
        <v>462</v>
      </c>
      <c r="J148" s="8" t="s">
        <v>180</v>
      </c>
      <c r="K148" s="159" t="s">
        <v>697</v>
      </c>
      <c r="L148" s="8" t="s">
        <v>698</v>
      </c>
      <c r="M148" s="90" t="s">
        <v>999</v>
      </c>
      <c r="N148" s="8" t="s">
        <v>700</v>
      </c>
      <c r="O148" s="20"/>
      <c r="P148" s="20"/>
      <c r="R148" s="44" t="str">
        <f t="shared" si="2"/>
        <v>insert into AudioFiles VALUES (NEWID(),'BKTOK2400017.flac', '.flac', getdate(), null, 0, null, 'https://www.dropbox.com/scl/fi/9s45qqouvrgzy4lgnne10/As-Nodt-798239979241.flac?rlkey=w4mwap2kmnko3i9rkwg3ufm1c&amp;st=5k9w2igx&amp;dl=1', 0, null, null, null, null)</v>
      </c>
      <c r="S148" s="44" t="str">
        <f>"Insert into Tracks VALUES(N'"&amp;SUBSTITUTE(trim(H148),"'","''")&amp;"', 371631, "&amp;if(not(ISBLANK(A148)),"(select LabelId from Releases where UPC="&amp;A148&amp;" and EnterpriseId="&amp;EntId&amp;")","(select LabelId from Releases where Catalog='"&amp;SUBSTITUTE(trim(B148),"'","''")&amp;"' and EnterpriseId="&amp;EntId&amp;")")&amp;", "&amp;if(F148="", "null", "'"&amp;F148&amp;"'")&amp;", "&amp;if(I148="", "null","N'"&amp;SUBSTITUTE(trim(I148),"'","''")&amp;"'")&amp;", null, null, "&amp;if(G148="", "null","'"&amp;SUBSTITUTE(trim(G148),"'","''")&amp;"'")&amp;", null, null, null, "&amp;if(M148="","null",if(G148="","(select AudioId from AudioFiles where Filename='"&amp;F148&amp;".wav' and ExternalUrl='"&amp;SUBSTITUTE(trim(M148),"'","''")&amp;"' and IsDownloadedFromExternalUrl=0)","(select AudioId from AudioFiles where Filename='"&amp;G148&amp;".wav' and ExternalUrl='"&amp;SUBSTITUTE(trim(M148),"'","''")&amp;"' and IsDownloadedFromExternalUrl=0)"))&amp;", null, null, null, (select min(LanguageId) from Languages where LanguageName='"&amp;J148&amp;"' and IsValidMetadataLanguage=1), null, "&amp;if(K148="YES", 1,0)&amp;", getdate(), (select CreatedBy from Enterprises where EnterpriseId="&amp;EntId&amp;"), null, '34F4C88E-B410-461E-AD75-6C01536FDCD3', null, 0, null, null, null, null, "&amp;if(M148="","null",if(G148="","(select AudioId from AudioFiles where Filename='"&amp;F148&amp;".flac' and ExternalUrl='"&amp;SUBSTITUTE(trim(M148),"'","''")&amp;"' and IsDownloadedFromExternalUrl=0)","(select AudioId from AudioFiles where Filename='"&amp;G148&amp;".flac' and ExternalUrl='"&amp;SUBSTITUTE(trim(M148),"'","''")&amp;"' and IsDownloadedFromExternalUrl=0)"))&amp;", null, null, null, null, null, "&amp;if(not(ISBLANK(A148)),"(select PrimaryMusicStyleId from Releases where UPC="&amp;A148&amp;" and EnterpriseId="&amp;EntId&amp;")","(select PrimaryMusicStyleId from Releases where Catalog='"&amp;SUBSTITUTE(trim(B148),"'","''")&amp;"' and EnterpriseId="&amp;EntId&amp;")")&amp;", "&amp;if(not(ISBLANK(A148)),"(select SecondaryMusicStyleId from Releases where UPC="&amp;A148&amp;" and EnterpriseId="&amp;EntId&amp;")","(select SecondaryMusicStyleId from Releases where Catalog='"&amp;SUBSTITUTE(trim(B148),"'","''")&amp;"' and EnterpriseId="&amp;EntId&amp;")")&amp;", "&amp;IF(O148="","null",O148)&amp;", 0, null, (select id from internal_TrackTypes where description='"&amp;L148&amp;"'), null, null, null, null, (NEXT VALUE FOR [AssetIdSequence]), null, "&amp;TenantId&amp;", "&amp;EntId&amp;", "&amp;if(F148&lt;&gt;"",countif(F$5:F148,F148),countif(G$5:G148,G148))&amp;"); 
insert into Releases_Tracks values ( (select ReleaseId from Releases where "&amp;if(not(ISBLANK(A148)),"UPC="&amp;A148,"Catalog='"&amp;SUBSTITUTE(trim(B148),"'","''")&amp;"'")&amp;" and EnterpriseId="&amp;EntId&amp;"), (select max(TrackId) from Tracks where "&amp;if(trim(G148)="","ISRC='"&amp;F148&amp;"'","TrackVendorId='"&amp;SUBSTITUTE(trim(G148),"'","''")&amp;"'") &amp;" and EnterpriseId="&amp;EntId&amp;"), "&amp;E148&amp;", (NEXT VALUE FOR [AssetIdSequence]), null);
update Releases_Tracks set RevelatorExternalUsageTrackId=AssetId where TrackId=(select max(TrackId) from Tracks where "&amp;IF(F148="","TrackVendorId='"&amp;G148&amp;"'","ISRC='"&amp;F148&amp;"'")&amp;" and EnterpriseId="&amp;EntId&amp;");
Insert into TrackRecordingVersions values ((select max(TrackId) from Tracks where "&amp;IF(F148="","TrackVendorId='"&amp;G148&amp;"'","ISRC='"&amp;F148&amp;"'")&amp;" and EnterpriseId="&amp;EntId&amp;"),  "&amp;IF(F148="","null","'"&amp;F148&amp;"'")&amp;", 1, getdate());
Insert into TrackRecordingVersionsAudioFiles values ((select max(TrackRecordingVersionId) from TrackRecordingVersions where TrackId in (select max(TrackId) from Tracks where "&amp;IF(F148="","TrackVendorId='"&amp;G148&amp;"'","ISRC='"&amp;F148&amp;"'")&amp;" and EnterpriseId="&amp;EntId&amp;")), "&amp;if(M148="","null",if(G148="","(select AudioId from AudioFiles where Filename='"&amp;F148&amp;"."&amp;N148&amp;"' and ExternalUrl='"&amp;SUBSTITUTE(trim(M148),"'","''")&amp;"' and IsDownloadedFromExternalUrl=0)","(select AudioId from AudioFiles where Filename='"&amp;G148&amp;"."&amp;N148&amp;"' and ExternalUrl='"&amp;SUBSTITUTE(trim(M148),"'","''")&amp;"' and IsDownloadedFromExternalUrl=0)"))&amp;", "&amp;IFS(N148="","null",N148="wav","1",N148="flac","2")&amp;");
Insert into Track_TrackProperties values ((select max(TrackId) from Tracks where "&amp;IF(F148="","TrackVendorId='"&amp;G148&amp;"'","ISRC='"&amp;F148&amp;"'")&amp;" and EnterpriseId="&amp;EntId&amp;"),1);"</f>
        <v>Insert into Tracks VALUES(N'As Nodt', 371631, (select LabelId from Releases where UPC=798239979241 and EnterpriseId=647322), 'BKTOK2400017', null, null, null, null, null, null, null, (select AudioId from AudioFiles where Filename='BKTOK2400017.wav' and ExternalUrl='https://www.dropbox.com/scl/fi/9s45qqouvrgzy4lgnne10/As-Nodt-798239979241.flac?rlkey=w4mwap2kmnko3i9rkwg3ufm1c&amp;st=5k9w2igx&amp;dl=1'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Filename='BKTOK2400017.flac' and ExternalUrl='https://www.dropbox.com/scl/fi/9s45qqouvrgzy4lgnne10/As-Nodt-798239979241.flac?rlkey=w4mwap2kmnko3i9rkwg3ufm1c&amp;st=5k9w2igx&amp;dl=1' and IsDownloadedFromExternalUrl=0), null, null, null, null, null, (select PrimaryMusicStyleId from Releases where UPC=798239979241 and EnterpriseId=647322), (select SecondaryMusicStyleId from Releases where UPC=798239979241 and EnterpriseId=647322), null, 0, null, (select id from internal_TrackTypes where description='Original'), null, null, null, null, (NEXT VALUE FOR [AssetIdSequence]), null, 645898, 647322, 1); 
insert into Releases_Tracks values ( (select ReleaseId from Releases where UPC=798239979241 and EnterpriseId=647322), (select max(TrackId) from Tracks where ISRC='BKTOK2400017' and EnterpriseId=647322), 1, (NEXT VALUE FOR [AssetIdSequence]), null);
update Releases_Tracks set RevelatorExternalUsageTrackId=AssetId where TrackId=(select max(TrackId) from Tracks where ISRC='BKTOK2400017' and EnterpriseId=647322);
Insert into TrackRecordingVersions values ((select max(TrackId) from Tracks where ISRC='BKTOK2400017' and EnterpriseId=647322),  'BKTOK2400017', 1, getdate());
Insert into TrackRecordingVersionsAudioFiles values ((select max(TrackRecordingVersionId) from TrackRecordingVersions where TrackId in (select max(TrackId) from Tracks where ISRC='BKTOK2400017' and EnterpriseId=647322)), (select AudioId from AudioFiles where Filename='BKTOK2400017.flac' and ExternalUrl='https://www.dropbox.com/scl/fi/9s45qqouvrgzy4lgnne10/As-Nodt-798239979241.flac?rlkey=w4mwap2kmnko3i9rkwg3ufm1c&amp;st=5k9w2igx&amp;dl=1' and IsDownloadedFromExternalUrl=0), 2);
Insert into Track_TrackProperties values ((select max(TrackId) from Tracks where ISRC='BKTOK2400017' and EnterpriseId=647322),1);</v>
      </c>
      <c r="U148" s="28" t="str">
        <f>VLOOKUP(F148,'6) Track_Artist(s)'!A:A,1,0)</f>
        <v>BKTOK2400017</v>
      </c>
    </row>
    <row r="149">
      <c r="A149" s="156">
        <v>7.37558419854E11</v>
      </c>
      <c r="B149" s="116"/>
      <c r="C149" s="143" t="str">
        <f t="array" ref="C149">ifs(and(isblank($A149),isblank($B149)),"", not(iserror(vlookup($A149&amp;$B149,'3) Release_Label'!$D:$D&amp;'3) Release_Label'!$E:$E,1,0))),vlookup($A149&amp;$B149,{'3) Release_Label'!$D:$D&amp;'3) Release_Label'!$E:$E,'3) Release_Label'!$F:$F},2,0), or(and(not(isblank($B149)),$B149=#REF!,$A149&lt;&gt;#REF!),and(not(isblank($A149)),$A149=#REF!,$B149&lt;&gt;#REF!)),"ID LISTS UNALIGNED",and($A149&lt;&gt;"",countif('3) Release_Label'!$D:$D,$A149)=0),"NO UPC MATCH in Release_Label",and($B149&lt;&gt;"",countif('3) Release_Label'!$E:$E,$B149)=0),"NO CATALOG ID MATCH in Release_Label",iserror(vlookup($A149&amp;$B149,'3) Release_Label'!$D:$D&amp;'3) Release_Label'!$E:$E,1,0)),"NO UPC-CATALOG ID pair MATCH in Release_Label" )</f>
        <v>Silver: Dinossauro Imparável</v>
      </c>
      <c r="D149" s="143" t="str">
        <f t="array" ref="D149">ifs(and(isblank($A149),isblank($B149)),"", not(iserror(vlookup($A149&amp;$B149,'3) Release_Label'!$D:$D&amp;'3) Release_Label'!$E:$E,1,0))),vlookup($A149&amp;$B149,{'3) Release_Label'!$D:$D&amp;'3) Release_Label'!$E:$E,'3) Release_Label'!$H:$H},2,0), or(and(not(isblank($B149)),$B149=#REF!,$A149&lt;&gt;#REF!),and(not(isblank($A149)),$A149=#REF!,$B149&lt;&gt;#REF!)),"ID LISTS UNALIGNED",and($A149&lt;&gt;"",countif('3) Release_Label'!$D:$D,$A149)=0),"NO UPC MATCH in Release_Label",and($B149&lt;&gt;"",countif('3) Release_Label'!$E:$E,$B149)=0),"NO CATALOG ID MATCH in Release_Label",iserror(vlookup($A149&amp;$B149,'3) Release_Label'!$D:$D&amp;'3) Release_Label'!$E:$E,1,0)),"NO UPC-CATALOG ID pair MATCH in Release_Label" )</f>
        <v/>
      </c>
      <c r="E149" s="157">
        <f>if(and(isblank($A149),isblank($B149)),"",if(not(iserror(find("MATCH in ",D149))),D149,if(or(and(not(isblank($B149)),$B149=$B147,$A149&lt;&gt;$A147),and(not(isblank($A149)),$A149=$A147,$B149&lt;&gt;$B147)),"ID LISTS UNALIGNED",if(not(isblank($A149)),if($A149=$A147,1+E147,1),if($B149=$B147,1+E147,1)))))</f>
        <v>1</v>
      </c>
      <c r="F149" s="8" t="s">
        <v>1000</v>
      </c>
      <c r="G149" s="116"/>
      <c r="H149" s="158" t="s">
        <v>452</v>
      </c>
      <c r="J149" s="8" t="s">
        <v>180</v>
      </c>
      <c r="K149" s="159" t="s">
        <v>697</v>
      </c>
      <c r="L149" s="8" t="s">
        <v>698</v>
      </c>
      <c r="M149" s="90" t="s">
        <v>1001</v>
      </c>
      <c r="N149" s="8" t="s">
        <v>700</v>
      </c>
      <c r="O149" s="20"/>
      <c r="P149" s="20"/>
      <c r="R149" s="44" t="str">
        <f t="shared" si="2"/>
        <v>insert into AudioFiles VALUES (NEWID(),'BKTOK2400020.flac', '.flac', getdate(), null, 0, null, 'https://www.dropbox.com/scl/fi/gihz99a2ms46vdxjafm91/Silver-Dinossauro-Impar-vel-737558419854.flac?rlkey=9s86e1hk452gjsff9ztitbi1i&amp;st=jamgr4f8&amp;dl=1', 0, null, null, null, null)</v>
      </c>
      <c r="S149" s="44" t="str">
        <f>"Insert into Tracks VALUES(N'"&amp;SUBSTITUTE(trim(H149),"'","''")&amp;"', 371631, "&amp;if(not(ISBLANK(A149)),"(select LabelId from Releases where UPC="&amp;A149&amp;" and EnterpriseId="&amp;EntId&amp;")","(select LabelId from Releases where Catalog='"&amp;SUBSTITUTE(trim(B149),"'","''")&amp;"' and EnterpriseId="&amp;EntId&amp;")")&amp;", "&amp;if(F149="", "null", "'"&amp;F149&amp;"'")&amp;", "&amp;if(I149="", "null","N'"&amp;SUBSTITUTE(trim(I149),"'","''")&amp;"'")&amp;", null, null, "&amp;if(G149="", "null","'"&amp;SUBSTITUTE(trim(G149),"'","''")&amp;"'")&amp;", null, null, null, "&amp;if(M149="","null",if(G149="","(select AudioId from AudioFiles where Filename='"&amp;F149&amp;".wav' and ExternalUrl='"&amp;SUBSTITUTE(trim(M149),"'","''")&amp;"' and IsDownloadedFromExternalUrl=0)","(select AudioId from AudioFiles where Filename='"&amp;G149&amp;".wav' and ExternalUrl='"&amp;SUBSTITUTE(trim(M149),"'","''")&amp;"' and IsDownloadedFromExternalUrl=0)"))&amp;", null, null, null, (select min(LanguageId) from Languages where LanguageName='"&amp;J149&amp;"' and IsValidMetadataLanguage=1), null, "&amp;if(K149="YES", 1,0)&amp;", getdate(), (select CreatedBy from Enterprises where EnterpriseId="&amp;EntId&amp;"), null, '34F4C88E-B410-461E-AD75-6C01536FDCD3', null, 0, null, null, null, null, "&amp;if(M149="","null",if(G149="","(select AudioId from AudioFiles where Filename='"&amp;F149&amp;".flac' and ExternalUrl='"&amp;SUBSTITUTE(trim(M149),"'","''")&amp;"' and IsDownloadedFromExternalUrl=0)","(select AudioId from AudioFiles where Filename='"&amp;G149&amp;".flac' and ExternalUrl='"&amp;SUBSTITUTE(trim(M149),"'","''")&amp;"' and IsDownloadedFromExternalUrl=0)"))&amp;", null, null, null, null, null, "&amp;if(not(ISBLANK(A149)),"(select PrimaryMusicStyleId from Releases where UPC="&amp;A149&amp;" and EnterpriseId="&amp;EntId&amp;")","(select PrimaryMusicStyleId from Releases where Catalog='"&amp;SUBSTITUTE(trim(B149),"'","''")&amp;"' and EnterpriseId="&amp;EntId&amp;")")&amp;", "&amp;if(not(ISBLANK(A149)),"(select SecondaryMusicStyleId from Releases where UPC="&amp;A149&amp;" and EnterpriseId="&amp;EntId&amp;")","(select SecondaryMusicStyleId from Releases where Catalog='"&amp;SUBSTITUTE(trim(B149),"'","''")&amp;"' and EnterpriseId="&amp;EntId&amp;")")&amp;", "&amp;IF(O149="","null",O149)&amp;", 0, null, (select id from internal_TrackTypes where description='"&amp;L149&amp;"'), null, null, null, null, (NEXT VALUE FOR [AssetIdSequence]), null, "&amp;TenantId&amp;", "&amp;EntId&amp;", "&amp;if(F149&lt;&gt;"",countif(F$5:F149,F149),countif(G$5:G149,G149))&amp;"); 
insert into Releases_Tracks values ( (select ReleaseId from Releases where "&amp;if(not(ISBLANK(A149)),"UPC="&amp;A149,"Catalog='"&amp;SUBSTITUTE(trim(B149),"'","''")&amp;"'")&amp;" and EnterpriseId="&amp;EntId&amp;"), (select max(TrackId) from Tracks where "&amp;if(trim(G149)="","ISRC='"&amp;F149&amp;"'","TrackVendorId='"&amp;SUBSTITUTE(trim(G149),"'","''")&amp;"'") &amp;" and EnterpriseId="&amp;EntId&amp;"), "&amp;E149&amp;", (NEXT VALUE FOR [AssetIdSequence]), null);
update Releases_Tracks set RevelatorExternalUsageTrackId=AssetId where TrackId=(select max(TrackId) from Tracks where "&amp;IF(F149="","TrackVendorId='"&amp;G149&amp;"'","ISRC='"&amp;F149&amp;"'")&amp;" and EnterpriseId="&amp;EntId&amp;");
Insert into TrackRecordingVersions values ((select max(TrackId) from Tracks where "&amp;IF(F149="","TrackVendorId='"&amp;G149&amp;"'","ISRC='"&amp;F149&amp;"'")&amp;" and EnterpriseId="&amp;EntId&amp;"),  "&amp;IF(F149="","null","'"&amp;F149&amp;"'")&amp;", 1, getdate());
Insert into TrackRecordingVersionsAudioFiles values ((select max(TrackRecordingVersionId) from TrackRecordingVersions where TrackId in (select max(TrackId) from Tracks where "&amp;IF(F149="","TrackVendorId='"&amp;G149&amp;"'","ISRC='"&amp;F149&amp;"'")&amp;" and EnterpriseId="&amp;EntId&amp;")), "&amp;if(M149="","null",if(G149="","(select AudioId from AudioFiles where Filename='"&amp;F149&amp;"."&amp;N149&amp;"' and ExternalUrl='"&amp;SUBSTITUTE(trim(M149),"'","''")&amp;"' and IsDownloadedFromExternalUrl=0)","(select AudioId from AudioFiles where Filename='"&amp;G149&amp;"."&amp;N149&amp;"' and ExternalUrl='"&amp;SUBSTITUTE(trim(M149),"'","''")&amp;"' and IsDownloadedFromExternalUrl=0)"))&amp;", "&amp;IFS(N149="","null",N149="wav","1",N149="flac","2")&amp;");
Insert into Track_TrackProperties values ((select max(TrackId) from Tracks where "&amp;IF(F149="","TrackVendorId='"&amp;G149&amp;"'","ISRC='"&amp;F149&amp;"'")&amp;" and EnterpriseId="&amp;EntId&amp;"),1);"</f>
        <v>Insert into Tracks VALUES(N'Silver: Dinossauro Imparável', 371631, (select LabelId from Releases where UPC=737558419854 and EnterpriseId=647322), 'BKTOK2400020', null, null, null, null, null, null, null, (select AudioId from AudioFiles where Filename='BKTOK2400020.wav' and ExternalUrl='https://www.dropbox.com/scl/fi/gihz99a2ms46vdxjafm91/Silver-Dinossauro-Impar-vel-737558419854.flac?rlkey=9s86e1hk452gjsff9ztitbi1i&amp;st=jamgr4f8&amp;dl=1'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Filename='BKTOK2400020.flac' and ExternalUrl='https://www.dropbox.com/scl/fi/gihz99a2ms46vdxjafm91/Silver-Dinossauro-Impar-vel-737558419854.flac?rlkey=9s86e1hk452gjsff9ztitbi1i&amp;st=jamgr4f8&amp;dl=1' and IsDownloadedFromExternalUrl=0), null, null, null, null, null, (select PrimaryMusicStyleId from Releases where UPC=737558419854 and EnterpriseId=647322), (select SecondaryMusicStyleId from Releases where UPC=737558419854 and EnterpriseId=647322), null, 0, null, (select id from internal_TrackTypes where description='Original'), null, null, null, null, (NEXT VALUE FOR [AssetIdSequence]), null, 645898, 647322, 1); 
insert into Releases_Tracks values ( (select ReleaseId from Releases where UPC=737558419854 and EnterpriseId=647322), (select max(TrackId) from Tracks where ISRC='BKTOK2400020' and EnterpriseId=647322), 1, (NEXT VALUE FOR [AssetIdSequence]), null);
update Releases_Tracks set RevelatorExternalUsageTrackId=AssetId where TrackId=(select max(TrackId) from Tracks where ISRC='BKTOK2400020' and EnterpriseId=647322);
Insert into TrackRecordingVersions values ((select max(TrackId) from Tracks where ISRC='BKTOK2400020' and EnterpriseId=647322),  'BKTOK2400020', 1, getdate());
Insert into TrackRecordingVersionsAudioFiles values ((select max(TrackRecordingVersionId) from TrackRecordingVersions where TrackId in (select max(TrackId) from Tracks where ISRC='BKTOK2400020' and EnterpriseId=647322)), (select AudioId from AudioFiles where Filename='BKTOK2400020.flac' and ExternalUrl='https://www.dropbox.com/scl/fi/gihz99a2ms46vdxjafm91/Silver-Dinossauro-Impar-vel-737558419854.flac?rlkey=9s86e1hk452gjsff9ztitbi1i&amp;st=jamgr4f8&amp;dl=1' and IsDownloadedFromExternalUrl=0), 2);
Insert into Track_TrackProperties values ((select max(TrackId) from Tracks where ISRC='BKTOK2400020' and EnterpriseId=647322),1);</v>
      </c>
      <c r="U149" s="28" t="str">
        <f>VLOOKUP(F149,'6) Track_Artist(s)'!A:A,1,0)</f>
        <v>BKTOK2400020</v>
      </c>
    </row>
    <row r="150">
      <c r="A150" s="156">
        <v>7.42526296047E11</v>
      </c>
      <c r="B150" s="116"/>
      <c r="C150" s="143" t="str">
        <f t="array" ref="C150">ifs(and(isblank($A150),isblank($B150)),"", not(iserror(vlookup($A150&amp;$B150,'3) Release_Label'!$D:$D&amp;'3) Release_Label'!$E:$E,1,0))),vlookup($A150&amp;$B150,{'3) Release_Label'!$D:$D&amp;'3) Release_Label'!$E:$E,'3) Release_Label'!$F:$F},2,0), or(and(not(isblank($B150)),$B150=#REF!,$A150&lt;&gt;#REF!),and(not(isblank($A150)),$A150=#REF!,$B150&lt;&gt;#REF!)),"ID LISTS UNALIGNED",and($A150&lt;&gt;"",countif('3) Release_Label'!$D:$D,$A150)=0),"NO UPC MATCH in Release_Label",and($B150&lt;&gt;"",countif('3) Release_Label'!$E:$E,$B150)=0),"NO CATALOG ID MATCH in Release_Label",iserror(vlookup($A150&amp;$B150,'3) Release_Label'!$D:$D&amp;'3) Release_Label'!$E:$E,1,0)),"NO UPC-CATALOG ID pair MATCH in Release_Label" )</f>
        <v>Qin Shi Huang: Humano Mais Forte</v>
      </c>
      <c r="D150" s="143" t="str">
        <f t="array" ref="D150">ifs(and(isblank($A150),isblank($B150)),"", not(iserror(vlookup($A150&amp;$B150,'3) Release_Label'!$D:$D&amp;'3) Release_Label'!$E:$E,1,0))),vlookup($A150&amp;$B150,{'3) Release_Label'!$D:$D&amp;'3) Release_Label'!$E:$E,'3) Release_Label'!$H:$H},2,0), or(and(not(isblank($B150)),$B150=#REF!,$A150&lt;&gt;#REF!),and(not(isblank($A150)),$A150=#REF!,$B150&lt;&gt;#REF!)),"ID LISTS UNALIGNED",and($A150&lt;&gt;"",countif('3) Release_Label'!$D:$D,$A150)=0),"NO UPC MATCH in Release_Label",and($B150&lt;&gt;"",countif('3) Release_Label'!$E:$E,$B150)=0),"NO CATALOG ID MATCH in Release_Label",iserror(vlookup($A150&amp;$B150,'3) Release_Label'!$D:$D&amp;'3) Release_Label'!$E:$E,1,0)),"NO UPC-CATALOG ID pair MATCH in Release_Label" )</f>
        <v/>
      </c>
      <c r="E150" s="157">
        <f>if(and(isblank($A150),isblank($B150)),"",if(not(iserror(find("MATCH in ",D150))),D150,if(or(and(not(isblank($B150)),$B150=$B149,$A150&lt;&gt;$A149),and(not(isblank($A150)),$A150=$A149,$B150&lt;&gt;$B149)),"ID LISTS UNALIGNED",if(not(isblank($A150)),if($A150=$A149,1+E149,1),if($B150=$B149,1+E149,1)))))</f>
        <v>1</v>
      </c>
      <c r="F150" s="8" t="s">
        <v>1002</v>
      </c>
      <c r="G150" s="116"/>
      <c r="H150" s="158" t="s">
        <v>1003</v>
      </c>
      <c r="J150" s="8" t="s">
        <v>180</v>
      </c>
      <c r="K150" s="159" t="s">
        <v>697</v>
      </c>
      <c r="L150" s="8" t="s">
        <v>698</v>
      </c>
      <c r="M150" s="90" t="s">
        <v>1004</v>
      </c>
      <c r="N150" s="8" t="s">
        <v>700</v>
      </c>
      <c r="O150" s="20"/>
      <c r="P150" s="20"/>
      <c r="R150" s="44" t="str">
        <f t="shared" si="2"/>
        <v>insert into AudioFiles VALUES (NEWID(),'BKTOK2400023.flac', '.flac', getdate(), null, 0, null, 'https://www.dropbox.com/scl/fi/imixl0e0reao2n010v7jk/Qin-Shi-Huang_-Humano-Mais-Forte.flac?rlkey=w66kbeykx6p5eu7ksmh9tbqoo&amp;st=z0w59hrz&amp;dl=1', 0, null, null, null, null)</v>
      </c>
      <c r="S150" s="44" t="str">
        <f>"Insert into Tracks VALUES(N'"&amp;SUBSTITUTE(trim(H150),"'","''")&amp;"', 371631, "&amp;if(not(ISBLANK(A150)),"(select LabelId from Releases where UPC="&amp;A150&amp;" and EnterpriseId="&amp;EntId&amp;")","(select LabelId from Releases where Catalog='"&amp;SUBSTITUTE(trim(B150),"'","''")&amp;"' and EnterpriseId="&amp;EntId&amp;")")&amp;", "&amp;if(F150="", "null", "'"&amp;F150&amp;"'")&amp;", "&amp;if(I150="", "null","N'"&amp;SUBSTITUTE(trim(I150),"'","''")&amp;"'")&amp;", null, null, "&amp;if(G150="", "null","'"&amp;SUBSTITUTE(trim(G150),"'","''")&amp;"'")&amp;", null, null, null, "&amp;if(M150="","null",if(G150="","(select AudioId from AudioFiles where Filename='"&amp;F150&amp;".wav' and ExternalUrl='"&amp;SUBSTITUTE(trim(M150),"'","''")&amp;"' and IsDownloadedFromExternalUrl=0)","(select AudioId from AudioFiles where Filename='"&amp;G150&amp;".wav' and ExternalUrl='"&amp;SUBSTITUTE(trim(M150),"'","''")&amp;"' and IsDownloadedFromExternalUrl=0)"))&amp;", null, null, null, (select min(LanguageId) from Languages where LanguageName='"&amp;J150&amp;"' and IsValidMetadataLanguage=1), null, "&amp;if(K150="YES", 1,0)&amp;", getdate(), (select CreatedBy from Enterprises where EnterpriseId="&amp;EntId&amp;"), null, '34F4C88E-B410-461E-AD75-6C01536FDCD3', null, 0, null, null, null, null, "&amp;if(M150="","null",if(G150="","(select AudioId from AudioFiles where Filename='"&amp;F150&amp;".flac' and ExternalUrl='"&amp;SUBSTITUTE(trim(M150),"'","''")&amp;"' and IsDownloadedFromExternalUrl=0)","(select AudioId from AudioFiles where Filename='"&amp;G150&amp;".flac' and ExternalUrl='"&amp;SUBSTITUTE(trim(M150),"'","''")&amp;"' and IsDownloadedFromExternalUrl=0)"))&amp;", null, null, null, null, null, "&amp;if(not(ISBLANK(A150)),"(select PrimaryMusicStyleId from Releases where UPC="&amp;A150&amp;" and EnterpriseId="&amp;EntId&amp;")","(select PrimaryMusicStyleId from Releases where Catalog='"&amp;SUBSTITUTE(trim(B150),"'","''")&amp;"' and EnterpriseId="&amp;EntId&amp;")")&amp;", "&amp;if(not(ISBLANK(A150)),"(select SecondaryMusicStyleId from Releases where UPC="&amp;A150&amp;" and EnterpriseId="&amp;EntId&amp;")","(select SecondaryMusicStyleId from Releases where Catalog='"&amp;SUBSTITUTE(trim(B150),"'","''")&amp;"' and EnterpriseId="&amp;EntId&amp;")")&amp;", "&amp;IF(O150="","null",O150)&amp;", 0, null, (select id from internal_TrackTypes where description='"&amp;L150&amp;"'), null, null, null, null, (NEXT VALUE FOR [AssetIdSequence]), null, "&amp;TenantId&amp;", "&amp;EntId&amp;", "&amp;if(F150&lt;&gt;"",countif(F$5:F150,F150),countif(G$5:G150,G150))&amp;"); 
insert into Releases_Tracks values ( (select ReleaseId from Releases where "&amp;if(not(ISBLANK(A150)),"UPC="&amp;A150,"Catalog='"&amp;SUBSTITUTE(trim(B150),"'","''")&amp;"'")&amp;" and EnterpriseId="&amp;EntId&amp;"), (select max(TrackId) from Tracks where "&amp;if(trim(G150)="","ISRC='"&amp;F150&amp;"'","TrackVendorId='"&amp;SUBSTITUTE(trim(G150),"'","''")&amp;"'") &amp;" and EnterpriseId="&amp;EntId&amp;"), "&amp;E150&amp;", (NEXT VALUE FOR [AssetIdSequence]), null);
update Releases_Tracks set RevelatorExternalUsageTrackId=AssetId where TrackId=(select max(TrackId) from Tracks where "&amp;IF(F150="","TrackVendorId='"&amp;G150&amp;"'","ISRC='"&amp;F150&amp;"'")&amp;" and EnterpriseId="&amp;EntId&amp;");
Insert into TrackRecordingVersions values ((select max(TrackId) from Tracks where "&amp;IF(F150="","TrackVendorId='"&amp;G150&amp;"'","ISRC='"&amp;F150&amp;"'")&amp;" and EnterpriseId="&amp;EntId&amp;"),  "&amp;IF(F150="","null","'"&amp;F150&amp;"'")&amp;", 1, getdate());
Insert into TrackRecordingVersionsAudioFiles values ((select max(TrackRecordingVersionId) from TrackRecordingVersions where TrackId in (select max(TrackId) from Tracks where "&amp;IF(F150="","TrackVendorId='"&amp;G150&amp;"'","ISRC='"&amp;F150&amp;"'")&amp;" and EnterpriseId="&amp;EntId&amp;")), "&amp;if(M150="","null",if(G150="","(select AudioId from AudioFiles where Filename='"&amp;F150&amp;"."&amp;N150&amp;"' and ExternalUrl='"&amp;SUBSTITUTE(trim(M150),"'","''")&amp;"' and IsDownloadedFromExternalUrl=0)","(select AudioId from AudioFiles where Filename='"&amp;G150&amp;"."&amp;N150&amp;"' and ExternalUrl='"&amp;SUBSTITUTE(trim(M150),"'","''")&amp;"' and IsDownloadedFromExternalUrl=0)"))&amp;", "&amp;IFS(N150="","null",N150="wav","1",N150="flac","2")&amp;");
Insert into Track_TrackProperties values ((select max(TrackId) from Tracks where "&amp;IF(F150="","TrackVendorId='"&amp;G150&amp;"'","ISRC='"&amp;F150&amp;"'")&amp;" and EnterpriseId="&amp;EntId&amp;"),1);"</f>
        <v>Insert into Tracks VALUES(N'Qin Shi Huang: Humano Mais Forte', 371631, (select LabelId from Releases where UPC=742526296047 and EnterpriseId=647322), 'BKTOK2400023', null, null, null, null, null, null, null, (select AudioId from AudioFiles where Filename='BKTOK2400023.wav' and ExternalUrl='https://www.dropbox.com/scl/fi/imixl0e0reao2n010v7jk/Qin-Shi-Huang_-Humano-Mais-Forte.flac?rlkey=w66kbeykx6p5eu7ksmh9tbqoo&amp;st=z0w59hrz&amp;dl=1'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Filename='BKTOK2400023.flac' and ExternalUrl='https://www.dropbox.com/scl/fi/imixl0e0reao2n010v7jk/Qin-Shi-Huang_-Humano-Mais-Forte.flac?rlkey=w66kbeykx6p5eu7ksmh9tbqoo&amp;st=z0w59hrz&amp;dl=1' and IsDownloadedFromExternalUrl=0), null, null, null, null, null, (select PrimaryMusicStyleId from Releases where UPC=742526296047 and EnterpriseId=647322), (select SecondaryMusicStyleId from Releases where UPC=742526296047 and EnterpriseId=647322), null, 0, null, (select id from internal_TrackTypes where description='Original'), null, null, null, null, (NEXT VALUE FOR [AssetIdSequence]), null, 645898, 647322, 1); 
insert into Releases_Tracks values ( (select ReleaseId from Releases where UPC=742526296047 and EnterpriseId=647322), (select max(TrackId) from Tracks where ISRC='BKTOK2400023' and EnterpriseId=647322), 1, (NEXT VALUE FOR [AssetIdSequence]), null);
update Releases_Tracks set RevelatorExternalUsageTrackId=AssetId where TrackId=(select max(TrackId) from Tracks where ISRC='BKTOK2400023' and EnterpriseId=647322);
Insert into TrackRecordingVersions values ((select max(TrackId) from Tracks where ISRC='BKTOK2400023' and EnterpriseId=647322),  'BKTOK2400023', 1, getdate());
Insert into TrackRecordingVersionsAudioFiles values ((select max(TrackRecordingVersionId) from TrackRecordingVersions where TrackId in (select max(TrackId) from Tracks where ISRC='BKTOK2400023' and EnterpriseId=647322)), (select AudioId from AudioFiles where Filename='BKTOK2400023.flac' and ExternalUrl='https://www.dropbox.com/scl/fi/imixl0e0reao2n010v7jk/Qin-Shi-Huang_-Humano-Mais-Forte.flac?rlkey=w66kbeykx6p5eu7ksmh9tbqoo&amp;st=z0w59hrz&amp;dl=1' and IsDownloadedFromExternalUrl=0), 2);
Insert into Track_TrackProperties values ((select max(TrackId) from Tracks where ISRC='BKTOK2400023' and EnterpriseId=647322),1);</v>
      </c>
      <c r="U150" s="28" t="str">
        <f>VLOOKUP(F150,'6) Track_Artist(s)'!A:A,1,0)</f>
        <v>BKTOK2400023</v>
      </c>
    </row>
    <row r="151">
      <c r="A151" s="156">
        <v>7.42526296122E11</v>
      </c>
      <c r="B151" s="116"/>
      <c r="C151" s="143" t="str">
        <f t="array" ref="C151">ifs(and(isblank($A151),isblank($B151)),"", not(iserror(vlookup($A151&amp;$B151,'3) Release_Label'!$D:$D&amp;'3) Release_Label'!$E:$E,1,0))),vlookup($A151&amp;$B151,{'3) Release_Label'!$D:$D&amp;'3) Release_Label'!$E:$E,'3) Release_Label'!$F:$F},2,0), or(and(not(isblank($B151)),$B151=$B148,$A151&lt;&gt;$A148),and(not(isblank($A151)),$A151=$A148,$B151&lt;&gt;$B148)),"ID LISTS UNALIGNED",and($A151&lt;&gt;"",countif('3) Release_Label'!$D:$D,$A151)=0),"NO UPC MATCH in Release_Label",and($B151&lt;&gt;"",countif('3) Release_Label'!$E:$E,$B151)=0),"NO CATALOG ID MATCH in Release_Label",iserror(vlookup($A151&amp;$B151,'3) Release_Label'!$D:$D&amp;'3) Release_Label'!$E:$E,1,0)),"NO UPC-CATALOG ID pair MATCH in Release_Label" )</f>
        <v>Poema
</v>
      </c>
      <c r="D151" s="143" t="str">
        <f t="array" ref="D151">ifs(and(isblank($A151),isblank($B151)),"", not(iserror(vlookup($A151&amp;$B151,'3) Release_Label'!$D:$D&amp;'3) Release_Label'!$E:$E,1,0))),vlookup($A151&amp;$B151,{'3) Release_Label'!$D:$D&amp;'3) Release_Label'!$E:$E,'3) Release_Label'!$H:$H},2,0), or(and(not(isblank($B151)),$B151=$B148,$A151&lt;&gt;$A148),and(not(isblank($A151)),$A151=$A148,$B151&lt;&gt;$B148)),"ID LISTS UNALIGNED",and($A151&lt;&gt;"",countif('3) Release_Label'!$D:$D,$A151)=0),"NO UPC MATCH in Release_Label",and($B151&lt;&gt;"",countif('3) Release_Label'!$E:$E,$B151)=0),"NO CATALOG ID MATCH in Release_Label",iserror(vlookup($A151&amp;$B151,'3) Release_Label'!$D:$D&amp;'3) Release_Label'!$E:$E,1,0)),"NO UPC-CATALOG ID pair MATCH in Release_Label" )</f>
        <v/>
      </c>
      <c r="E151" s="157">
        <f>if(and(isblank($A151),isblank($B151)),"",if(not(iserror(find("MATCH in ",D151))),D151,if(or(and(not(isblank($B151)),$B151=$B148,$A151&lt;&gt;$A148),and(not(isblank($A151)),$A151=$A148,$B151&lt;&gt;$B148)),"ID LISTS UNALIGNED",if(not(isblank($A151)),if($A151=$A148,1+E148,1),if($B151=$B148,1+E148,1)))))</f>
        <v>1</v>
      </c>
      <c r="F151" s="8" t="s">
        <v>1005</v>
      </c>
      <c r="G151" s="116"/>
      <c r="H151" s="163" t="s">
        <v>460</v>
      </c>
      <c r="J151" s="8" t="s">
        <v>180</v>
      </c>
      <c r="K151" s="159" t="s">
        <v>697</v>
      </c>
      <c r="L151" s="8" t="s">
        <v>698</v>
      </c>
      <c r="M151" s="90" t="s">
        <v>1006</v>
      </c>
      <c r="N151" s="8" t="s">
        <v>700</v>
      </c>
      <c r="O151" s="20"/>
      <c r="P151" s="20"/>
      <c r="R151" s="44" t="str">
        <f t="shared" si="2"/>
        <v>insert into AudioFiles VALUES (NEWID(),'BKTOK2400024.flac', '.flac', getdate(), null, 0, null, 'https://www.dropbox.com/scl/fi/rp0cn96p18et0r6l5ro8r/Poema-742526296122.flac?rlkey=wqjswxgo7qbyekzhkdti7dvmt&amp;st=87vsz4n7&amp;dl=1', 0, null, null, null, null)</v>
      </c>
      <c r="S151" s="44" t="str">
        <f>"Insert into Tracks VALUES(N'"&amp;SUBSTITUTE(trim(H151),"'","''")&amp;"', 371631, "&amp;if(not(ISBLANK(A151)),"(select LabelId from Releases where UPC="&amp;A151&amp;" and EnterpriseId="&amp;EntId&amp;")","(select LabelId from Releases where Catalog='"&amp;SUBSTITUTE(trim(B151),"'","''")&amp;"' and EnterpriseId="&amp;EntId&amp;")")&amp;", "&amp;if(F151="", "null", "'"&amp;F151&amp;"'")&amp;", "&amp;if(I151="", "null","N'"&amp;SUBSTITUTE(trim(I151),"'","''")&amp;"'")&amp;", null, null, "&amp;if(G151="", "null","'"&amp;SUBSTITUTE(trim(G151),"'","''")&amp;"'")&amp;", null, null, null, "&amp;if(M151="","null",if(G151="","(select AudioId from AudioFiles where Filename='"&amp;F151&amp;".wav' and ExternalUrl='"&amp;SUBSTITUTE(trim(M151),"'","''")&amp;"' and IsDownloadedFromExternalUrl=0)","(select AudioId from AudioFiles where Filename='"&amp;G151&amp;".wav' and ExternalUrl='"&amp;SUBSTITUTE(trim(M151),"'","''")&amp;"' and IsDownloadedFromExternalUrl=0)"))&amp;", null, null, null, (select min(LanguageId) from Languages where LanguageName='"&amp;J151&amp;"' and IsValidMetadataLanguage=1), null, "&amp;if(K151="YES", 1,0)&amp;", getdate(), (select CreatedBy from Enterprises where EnterpriseId="&amp;EntId&amp;"), null, '34F4C88E-B410-461E-AD75-6C01536FDCD3', null, 0, null, null, null, null, "&amp;if(M151="","null",if(G151="","(select AudioId from AudioFiles where Filename='"&amp;F151&amp;".flac' and ExternalUrl='"&amp;SUBSTITUTE(trim(M151),"'","''")&amp;"' and IsDownloadedFromExternalUrl=0)","(select AudioId from AudioFiles where Filename='"&amp;G151&amp;".flac' and ExternalUrl='"&amp;SUBSTITUTE(trim(M151),"'","''")&amp;"' and IsDownloadedFromExternalUrl=0)"))&amp;", null, null, null, null, null, "&amp;if(not(ISBLANK(A151)),"(select PrimaryMusicStyleId from Releases where UPC="&amp;A151&amp;" and EnterpriseId="&amp;EntId&amp;")","(select PrimaryMusicStyleId from Releases where Catalog='"&amp;SUBSTITUTE(trim(B151),"'","''")&amp;"' and EnterpriseId="&amp;EntId&amp;")")&amp;", "&amp;if(not(ISBLANK(A151)),"(select SecondaryMusicStyleId from Releases where UPC="&amp;A151&amp;" and EnterpriseId="&amp;EntId&amp;")","(select SecondaryMusicStyleId from Releases where Catalog='"&amp;SUBSTITUTE(trim(B151),"'","''")&amp;"' and EnterpriseId="&amp;EntId&amp;")")&amp;", "&amp;IF(O151="","null",O151)&amp;", 0, null, (select id from internal_TrackTypes where description='"&amp;L151&amp;"'), null, null, null, null, (NEXT VALUE FOR [AssetIdSequence]), null, "&amp;TenantId&amp;", "&amp;EntId&amp;", "&amp;if(F151&lt;&gt;"",countif(F$5:F151,F151),countif(G$5:G151,G151))&amp;"); 
insert into Releases_Tracks values ( (select ReleaseId from Releases where "&amp;if(not(ISBLANK(A151)),"UPC="&amp;A151,"Catalog='"&amp;SUBSTITUTE(trim(B151),"'","''")&amp;"'")&amp;" and EnterpriseId="&amp;EntId&amp;"), (select max(TrackId) from Tracks where "&amp;if(trim(G151)="","ISRC='"&amp;F151&amp;"'","TrackVendorId='"&amp;SUBSTITUTE(trim(G151),"'","''")&amp;"'") &amp;" and EnterpriseId="&amp;EntId&amp;"), "&amp;E151&amp;", (NEXT VALUE FOR [AssetIdSequence]), null);
update Releases_Tracks set RevelatorExternalUsageTrackId=AssetId where TrackId=(select max(TrackId) from Tracks where "&amp;IF(F151="","TrackVendorId='"&amp;G151&amp;"'","ISRC='"&amp;F151&amp;"'")&amp;" and EnterpriseId="&amp;EntId&amp;");
Insert into TrackRecordingVersions values ((select max(TrackId) from Tracks where "&amp;IF(F151="","TrackVendorId='"&amp;G151&amp;"'","ISRC='"&amp;F151&amp;"'")&amp;" and EnterpriseId="&amp;EntId&amp;"),  "&amp;IF(F151="","null","'"&amp;F151&amp;"'")&amp;", 1, getdate());
Insert into TrackRecordingVersionsAudioFiles values ((select max(TrackRecordingVersionId) from TrackRecordingVersions where TrackId in (select max(TrackId) from Tracks where "&amp;IF(F151="","TrackVendorId='"&amp;G151&amp;"'","ISRC='"&amp;F151&amp;"'")&amp;" and EnterpriseId="&amp;EntId&amp;")), "&amp;if(M151="","null",if(G151="","(select AudioId from AudioFiles where Filename='"&amp;F151&amp;"."&amp;N151&amp;"' and ExternalUrl='"&amp;SUBSTITUTE(trim(M151),"'","''")&amp;"' and IsDownloadedFromExternalUrl=0)","(select AudioId from AudioFiles where Filename='"&amp;G151&amp;"."&amp;N151&amp;"' and ExternalUrl='"&amp;SUBSTITUTE(trim(M151),"'","''")&amp;"' and IsDownloadedFromExternalUrl=0)"))&amp;", "&amp;IFS(N151="","null",N151="wav","1",N151="flac","2")&amp;");
Insert into Track_TrackProperties values ((select max(TrackId) from Tracks where "&amp;IF(F151="","TrackVendorId='"&amp;G151&amp;"'","ISRC='"&amp;F151&amp;"'")&amp;" and EnterpriseId="&amp;EntId&amp;"),1);"</f>
        <v>Insert into Tracks VALUES(N'Poema', 371631, (select LabelId from Releases where UPC=742526296122 and EnterpriseId=647322), 'BKTOK2400024', null, null, null, null, null, null, null, (select AudioId from AudioFiles where Filename='BKTOK2400024.wav' and ExternalUrl='https://www.dropbox.com/scl/fi/rp0cn96p18et0r6l5ro8r/Poema-742526296122.flac?rlkey=wqjswxgo7qbyekzhkdti7dvmt&amp;st=87vsz4n7&amp;dl=1'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Filename='BKTOK2400024.flac' and ExternalUrl='https://www.dropbox.com/scl/fi/rp0cn96p18et0r6l5ro8r/Poema-742526296122.flac?rlkey=wqjswxgo7qbyekzhkdti7dvmt&amp;st=87vsz4n7&amp;dl=1' and IsDownloadedFromExternalUrl=0), null, null, null, null, null, (select PrimaryMusicStyleId from Releases where UPC=742526296122 and EnterpriseId=647322), (select SecondaryMusicStyleId from Releases where UPC=742526296122 and EnterpriseId=647322), null, 0, null, (select id from internal_TrackTypes where description='Original'), null, null, null, null, (NEXT VALUE FOR [AssetIdSequence]), null, 645898, 647322, 1); 
insert into Releases_Tracks values ( (select ReleaseId from Releases where UPC=742526296122 and EnterpriseId=647322), (select max(TrackId) from Tracks where ISRC='BKTOK2400024' and EnterpriseId=647322), 1, (NEXT VALUE FOR [AssetIdSequence]), null);
update Releases_Tracks set RevelatorExternalUsageTrackId=AssetId where TrackId=(select max(TrackId) from Tracks where ISRC='BKTOK2400024' and EnterpriseId=647322);
Insert into TrackRecordingVersions values ((select max(TrackId) from Tracks where ISRC='BKTOK2400024' and EnterpriseId=647322),  'BKTOK2400024', 1, getdate());
Insert into TrackRecordingVersionsAudioFiles values ((select max(TrackRecordingVersionId) from TrackRecordingVersions where TrackId in (select max(TrackId) from Tracks where ISRC='BKTOK2400024' and EnterpriseId=647322)), (select AudioId from AudioFiles where Filename='BKTOK2400024.flac' and ExternalUrl='https://www.dropbox.com/scl/fi/rp0cn96p18et0r6l5ro8r/Poema-742526296122.flac?rlkey=wqjswxgo7qbyekzhkdti7dvmt&amp;st=87vsz4n7&amp;dl=1' and IsDownloadedFromExternalUrl=0), 2);
Insert into Track_TrackProperties values ((select max(TrackId) from Tracks where ISRC='BKTOK2400024' and EnterpriseId=647322),1);</v>
      </c>
      <c r="U151" s="28" t="str">
        <f>VLOOKUP(F151,'6) Track_Artist(s)'!A:A,1,0)</f>
        <v>BKTOK2400024</v>
      </c>
    </row>
    <row r="152">
      <c r="A152" s="156">
        <v>7.42526295026E11</v>
      </c>
      <c r="B152" s="116"/>
      <c r="C152" s="143" t="str">
        <f t="array" ref="C152">ifs(and(isblank($A152),isblank($B152)),"", not(iserror(vlookup($A152&amp;$B152,'3) Release_Label'!$D:$D&amp;'3) Release_Label'!$E:$E,1,0))),vlookup($A152&amp;$B152,{'3) Release_Label'!$D:$D&amp;'3) Release_Label'!$E:$E,'3) Release_Label'!$F:$F},2,0), or(and(not(isblank($B152)),$B152=#REF!,$A152&lt;&gt;#REF!),and(not(isblank($A152)),$A152=#REF!,$B152&lt;&gt;#REF!)),"ID LISTS UNALIGNED",and($A152&lt;&gt;"",countif('3) Release_Label'!$D:$D,$A152)=0),"NO UPC MATCH in Release_Label",and($B152&lt;&gt;"",countif('3) Release_Label'!$E:$E,$B152)=0),"NO CATALOG ID MATCH in Release_Label",iserror(vlookup($A152&amp;$B152,'3) Release_Label'!$D:$D&amp;'3) Release_Label'!$E:$E,1,0)),"NO UPC-CATALOG ID pair MATCH in Release_Label" )</f>
        <v>Tentando Esquecer</v>
      </c>
      <c r="D152" s="143" t="str">
        <f t="array" ref="D152">ifs(and(isblank($A152),isblank($B152)),"", not(iserror(vlookup($A152&amp;$B152,'3) Release_Label'!$D:$D&amp;'3) Release_Label'!$E:$E,1,0))),vlookup($A152&amp;$B152,{'3) Release_Label'!$D:$D&amp;'3) Release_Label'!$E:$E,'3) Release_Label'!$H:$H},2,0), or(and(not(isblank($B152)),$B152=#REF!,$A152&lt;&gt;#REF!),and(not(isblank($A152)),$A152=#REF!,$B152&lt;&gt;#REF!)),"ID LISTS UNALIGNED",and($A152&lt;&gt;"",countif('3) Release_Label'!$D:$D,$A152)=0),"NO UPC MATCH in Release_Label",and($B152&lt;&gt;"",countif('3) Release_Label'!$E:$E,$B152)=0),"NO CATALOG ID MATCH in Release_Label",iserror(vlookup($A152&amp;$B152,'3) Release_Label'!$D:$D&amp;'3) Release_Label'!$E:$E,1,0)),"NO UPC-CATALOG ID pair MATCH in Release_Label" )</f>
        <v/>
      </c>
      <c r="E152" s="157">
        <f>if(and(isblank($A152),isblank($B152)),"",if(not(iserror(find("MATCH in ",D152))),D152,if(or(and(not(isblank($B152)),$B152=$B150,$A152&lt;&gt;$A150),and(not(isblank($A152)),$A152=$A150,$B152&lt;&gt;$B150)),"ID LISTS UNALIGNED",if(not(isblank($A152)),if($A152=$A150,1+E150,1),if($B152=$B150,1+E150,1)))))</f>
        <v>1</v>
      </c>
      <c r="F152" s="8" t="s">
        <v>1007</v>
      </c>
      <c r="G152" s="116"/>
      <c r="H152" s="158" t="s">
        <v>456</v>
      </c>
      <c r="J152" s="8" t="s">
        <v>180</v>
      </c>
      <c r="K152" s="159" t="s">
        <v>697</v>
      </c>
      <c r="L152" s="8" t="s">
        <v>698</v>
      </c>
      <c r="M152" s="90" t="s">
        <v>1008</v>
      </c>
      <c r="N152" s="8" t="s">
        <v>700</v>
      </c>
      <c r="O152" s="20"/>
      <c r="P152" s="20"/>
      <c r="R152" s="44" t="str">
        <f t="shared" si="2"/>
        <v>insert into AudioFiles VALUES (NEWID(),'BC6GH2400001.flac', '.flac', getdate(), null, 0, null, 'https://www.dropbox.com/scl/fi/tenr11780m7g14390a7st/Tentando-Esquecer-742526295026.flac?rlkey=qibllrcbb6bzei6wndn626e3n&amp;st=bdbi20u0&amp;dl=1', 0, null, null, null, null)</v>
      </c>
      <c r="S152" s="44" t="str">
        <f>"Insert into Tracks VALUES(N'"&amp;SUBSTITUTE(trim(H152),"'","''")&amp;"', 371631, "&amp;if(not(ISBLANK(A152)),"(select LabelId from Releases where UPC="&amp;A152&amp;" and EnterpriseId="&amp;EntId&amp;")","(select LabelId from Releases where Catalog='"&amp;SUBSTITUTE(trim(B152),"'","''")&amp;"' and EnterpriseId="&amp;EntId&amp;")")&amp;", "&amp;if(F152="", "null", "'"&amp;F152&amp;"'")&amp;", "&amp;if(I152="", "null","N'"&amp;SUBSTITUTE(trim(I152),"'","''")&amp;"'")&amp;", null, null, "&amp;if(G152="", "null","'"&amp;SUBSTITUTE(trim(G152),"'","''")&amp;"'")&amp;", null, null, null, "&amp;if(M152="","null",if(G152="","(select AudioId from AudioFiles where Filename='"&amp;F152&amp;".wav' and ExternalUrl='"&amp;SUBSTITUTE(trim(M152),"'","''")&amp;"' and IsDownloadedFromExternalUrl=0)","(select AudioId from AudioFiles where Filename='"&amp;G152&amp;".wav' and ExternalUrl='"&amp;SUBSTITUTE(trim(M152),"'","''")&amp;"' and IsDownloadedFromExternalUrl=0)"))&amp;", null, null, null, (select min(LanguageId) from Languages where LanguageName='"&amp;J152&amp;"' and IsValidMetadataLanguage=1), null, "&amp;if(K152="YES", 1,0)&amp;", getdate(), (select CreatedBy from Enterprises where EnterpriseId="&amp;EntId&amp;"), null, '34F4C88E-B410-461E-AD75-6C01536FDCD3', null, 0, null, null, null, null, "&amp;if(M152="","null",if(G152="","(select AudioId from AudioFiles where Filename='"&amp;F152&amp;".flac' and ExternalUrl='"&amp;SUBSTITUTE(trim(M152),"'","''")&amp;"' and IsDownloadedFromExternalUrl=0)","(select AudioId from AudioFiles where Filename='"&amp;G152&amp;".flac' and ExternalUrl='"&amp;SUBSTITUTE(trim(M152),"'","''")&amp;"' and IsDownloadedFromExternalUrl=0)"))&amp;", null, null, null, null, null, "&amp;if(not(ISBLANK(A152)),"(select PrimaryMusicStyleId from Releases where UPC="&amp;A152&amp;" and EnterpriseId="&amp;EntId&amp;")","(select PrimaryMusicStyleId from Releases where Catalog='"&amp;SUBSTITUTE(trim(B152),"'","''")&amp;"' and EnterpriseId="&amp;EntId&amp;")")&amp;", "&amp;if(not(ISBLANK(A152)),"(select SecondaryMusicStyleId from Releases where UPC="&amp;A152&amp;" and EnterpriseId="&amp;EntId&amp;")","(select SecondaryMusicStyleId from Releases where Catalog='"&amp;SUBSTITUTE(trim(B152),"'","''")&amp;"' and EnterpriseId="&amp;EntId&amp;")")&amp;", "&amp;IF(O152="","null",O152)&amp;", 0, null, (select id from internal_TrackTypes where description='"&amp;L152&amp;"'), null, null, null, null, (NEXT VALUE FOR [AssetIdSequence]), null, "&amp;TenantId&amp;", "&amp;EntId&amp;", "&amp;if(F152&lt;&gt;"",countif(F$5:F152,F152),countif(G$5:G152,G152))&amp;"); 
insert into Releases_Tracks values ( (select ReleaseId from Releases where "&amp;if(not(ISBLANK(A152)),"UPC="&amp;A152,"Catalog='"&amp;SUBSTITUTE(trim(B152),"'","''")&amp;"'")&amp;" and EnterpriseId="&amp;EntId&amp;"), (select max(TrackId) from Tracks where "&amp;if(trim(G152)="","ISRC='"&amp;F152&amp;"'","TrackVendorId='"&amp;SUBSTITUTE(trim(G152),"'","''")&amp;"'") &amp;" and EnterpriseId="&amp;EntId&amp;"), "&amp;E152&amp;", (NEXT VALUE FOR [AssetIdSequence]), null);
update Releases_Tracks set RevelatorExternalUsageTrackId=AssetId where TrackId=(select max(TrackId) from Tracks where "&amp;IF(F152="","TrackVendorId='"&amp;G152&amp;"'","ISRC='"&amp;F152&amp;"'")&amp;" and EnterpriseId="&amp;EntId&amp;");
Insert into TrackRecordingVersions values ((select max(TrackId) from Tracks where "&amp;IF(F152="","TrackVendorId='"&amp;G152&amp;"'","ISRC='"&amp;F152&amp;"'")&amp;" and EnterpriseId="&amp;EntId&amp;"),  "&amp;IF(F152="","null","'"&amp;F152&amp;"'")&amp;", 1, getdate());
Insert into TrackRecordingVersionsAudioFiles values ((select max(TrackRecordingVersionId) from TrackRecordingVersions where TrackId in (select max(TrackId) from Tracks where "&amp;IF(F152="","TrackVendorId='"&amp;G152&amp;"'","ISRC='"&amp;F152&amp;"'")&amp;" and EnterpriseId="&amp;EntId&amp;")), "&amp;if(M152="","null",if(G152="","(select AudioId from AudioFiles where Filename='"&amp;F152&amp;"."&amp;N152&amp;"' and ExternalUrl='"&amp;SUBSTITUTE(trim(M152),"'","''")&amp;"' and IsDownloadedFromExternalUrl=0)","(select AudioId from AudioFiles where Filename='"&amp;G152&amp;"."&amp;N152&amp;"' and ExternalUrl='"&amp;SUBSTITUTE(trim(M152),"'","''")&amp;"' and IsDownloadedFromExternalUrl=0)"))&amp;", "&amp;IFS(N152="","null",N152="wav","1",N152="flac","2")&amp;");
Insert into Track_TrackProperties values ((select max(TrackId) from Tracks where "&amp;IF(F152="","TrackVendorId='"&amp;G152&amp;"'","ISRC='"&amp;F152&amp;"'")&amp;" and EnterpriseId="&amp;EntId&amp;"),1);"</f>
        <v>Insert into Tracks VALUES(N'Tentando Esquecer', 371631, (select LabelId from Releases where UPC=742526295026 and EnterpriseId=647322), 'BC6GH2400001', null, null, null, null, null, null, null, (select AudioId from AudioFiles where Filename='BC6GH2400001.wav' and ExternalUrl='https://www.dropbox.com/scl/fi/tenr11780m7g14390a7st/Tentando-Esquecer-742526295026.flac?rlkey=qibllrcbb6bzei6wndn626e3n&amp;st=bdbi20u0&amp;dl=1'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Filename='BC6GH2400001.flac' and ExternalUrl='https://www.dropbox.com/scl/fi/tenr11780m7g14390a7st/Tentando-Esquecer-742526295026.flac?rlkey=qibllrcbb6bzei6wndn626e3n&amp;st=bdbi20u0&amp;dl=1' and IsDownloadedFromExternalUrl=0), null, null, null, null, null, (select PrimaryMusicStyleId from Releases where UPC=742526295026 and EnterpriseId=647322), (select SecondaryMusicStyleId from Releases where UPC=742526295026 and EnterpriseId=647322), null, 0, null, (select id from internal_TrackTypes where description='Original'), null, null, null, null, (NEXT VALUE FOR [AssetIdSequence]), null, 645898, 647322, 1); 
insert into Releases_Tracks values ( (select ReleaseId from Releases where UPC=742526295026 and EnterpriseId=647322), (select max(TrackId) from Tracks where ISRC='BC6GH2400001' and EnterpriseId=647322), 1, (NEXT VALUE FOR [AssetIdSequence]), null);
update Releases_Tracks set RevelatorExternalUsageTrackId=AssetId where TrackId=(select max(TrackId) from Tracks where ISRC='BC6GH2400001' and EnterpriseId=647322);
Insert into TrackRecordingVersions values ((select max(TrackId) from Tracks where ISRC='BC6GH2400001' and EnterpriseId=647322),  'BC6GH2400001', 1, getdate());
Insert into TrackRecordingVersionsAudioFiles values ((select max(TrackRecordingVersionId) from TrackRecordingVersions where TrackId in (select max(TrackId) from Tracks where ISRC='BC6GH2400001' and EnterpriseId=647322)), (select AudioId from AudioFiles where Filename='BC6GH2400001.flac' and ExternalUrl='https://www.dropbox.com/scl/fi/tenr11780m7g14390a7st/Tentando-Esquecer-742526295026.flac?rlkey=qibllrcbb6bzei6wndn626e3n&amp;st=bdbi20u0&amp;dl=1' and IsDownloadedFromExternalUrl=0), 2);
Insert into Track_TrackProperties values ((select max(TrackId) from Tracks where ISRC='BC6GH2400001' and EnterpriseId=647322),1);</v>
      </c>
      <c r="U152" s="28" t="str">
        <f>VLOOKUP(F152,'6) Track_Artist(s)'!A:A,1,0)</f>
        <v>BC6GH2400001</v>
      </c>
    </row>
    <row r="153">
      <c r="A153" s="156">
        <v>7.42526765314E11</v>
      </c>
      <c r="B153" s="116"/>
      <c r="C153" s="143" t="str">
        <f t="array" ref="C153">ifs(and(isblank($A153),isblank($B153)),"", not(iserror(vlookup($A153&amp;$B153,'3) Release_Label'!$D:$D&amp;'3) Release_Label'!$E:$E,1,0))),vlookup($A153&amp;$B153,{'3) Release_Label'!$D:$D&amp;'3) Release_Label'!$E:$E,'3) Release_Label'!$F:$F},2,0), or(and(not(isblank($B153)),$B153=#REF!,$A153&lt;&gt;#REF!),and(not(isblank($A153)),$A153=#REF!,$B153&lt;&gt;#REF!)),"ID LISTS UNALIGNED",and($A153&lt;&gt;"",countif('3) Release_Label'!$D:$D,$A153)=0),"NO UPC MATCH in Release_Label",and($B153&lt;&gt;"",countif('3) Release_Label'!$E:$E,$B153)=0),"NO CATALOG ID MATCH in Release_Label",iserror(vlookup($A153&amp;$B153,'3) Release_Label'!$D:$D&amp;'3) Release_Label'!$E:$E,1,0)),"NO UPC-CATALOG ID pair MATCH in Release_Label" )</f>
        <v>Aomine Daiki</v>
      </c>
      <c r="D153" s="143" t="str">
        <f t="array" ref="D153">ifs(and(isblank($A153),isblank($B153)),"", not(iserror(vlookup($A153&amp;$B153,'3) Release_Label'!$D:$D&amp;'3) Release_Label'!$E:$E,1,0))),vlookup($A153&amp;$B153,{'3) Release_Label'!$D:$D&amp;'3) Release_Label'!$E:$E,'3) Release_Label'!$H:$H},2,0), or(and(not(isblank($B153)),$B153=#REF!,$A153&lt;&gt;#REF!),and(not(isblank($A153)),$A153=#REF!,$B153&lt;&gt;#REF!)),"ID LISTS UNALIGNED",and($A153&lt;&gt;"",countif('3) Release_Label'!$D:$D,$A153)=0),"NO UPC MATCH in Release_Label",and($B153&lt;&gt;"",countif('3) Release_Label'!$E:$E,$B153)=0),"NO CATALOG ID MATCH in Release_Label",iserror(vlookup($A153&amp;$B153,'3) Release_Label'!$D:$D&amp;'3) Release_Label'!$E:$E,1,0)),"NO UPC-CATALOG ID pair MATCH in Release_Label" )</f>
        <v/>
      </c>
      <c r="E153" s="157">
        <f t="shared" ref="E153:E882" si="3">if(and(isblank($A153),isblank($B153)),"",if(not(iserror(find("MATCH in ",D153))),D153,if(or(and(not(isblank($B153)),$B153=$B152,$A153&lt;&gt;$A152),and(not(isblank($A153)),$A153=$A152,$B153&lt;&gt;$B152)),"ID LISTS UNALIGNED",if(not(isblank($A153)),if($A153=$A152,1+E152,1),if($B153=$B152,1+E152,1)))))</f>
        <v>1</v>
      </c>
      <c r="F153" s="8" t="s">
        <v>1009</v>
      </c>
      <c r="G153" s="116"/>
      <c r="H153" s="158" t="s">
        <v>458</v>
      </c>
      <c r="J153" s="8" t="s">
        <v>180</v>
      </c>
      <c r="K153" s="159" t="s">
        <v>697</v>
      </c>
      <c r="L153" s="8" t="s">
        <v>698</v>
      </c>
      <c r="M153" s="90" t="s">
        <v>1010</v>
      </c>
      <c r="N153" s="8" t="s">
        <v>700</v>
      </c>
      <c r="O153" s="20"/>
      <c r="P153" s="20"/>
      <c r="R153" s="44" t="str">
        <f t="shared" si="2"/>
        <v>insert into AudioFiles VALUES (NEWID(),'BKTOK2400027.flac', '.flac', getdate(), null, 0, null, 'https://www.dropbox.com/scl/fi/c0syt6uehva2cmk6vph41/Aomine-Daiki-742526765314.flac?rlkey=j5bewtopv82oc4x8nxjtutvi9&amp;st=j5hfd1cf&amp;dl=1', 0, null, null, null, null)</v>
      </c>
      <c r="S153" s="44" t="str">
        <f>"Insert into Tracks VALUES(N'"&amp;SUBSTITUTE(trim(H153),"'","''")&amp;"', 371631, "&amp;if(not(ISBLANK(A153)),"(select LabelId from Releases where UPC="&amp;A153&amp;" and EnterpriseId="&amp;EntId&amp;")","(select LabelId from Releases where Catalog='"&amp;SUBSTITUTE(trim(B153),"'","''")&amp;"' and EnterpriseId="&amp;EntId&amp;")")&amp;", "&amp;if(F153="", "null", "'"&amp;F153&amp;"'")&amp;", "&amp;if(I153="", "null","N'"&amp;SUBSTITUTE(trim(I153),"'","''")&amp;"'")&amp;", null, null, "&amp;if(G153="", "null","'"&amp;SUBSTITUTE(trim(G153),"'","''")&amp;"'")&amp;", null, null, null, "&amp;if(M153="","null",if(G153="","(select AudioId from AudioFiles where Filename='"&amp;F153&amp;".wav' and ExternalUrl='"&amp;SUBSTITUTE(trim(M153),"'","''")&amp;"' and IsDownloadedFromExternalUrl=0)","(select AudioId from AudioFiles where Filename='"&amp;G153&amp;".wav' and ExternalUrl='"&amp;SUBSTITUTE(trim(M153),"'","''")&amp;"' and IsDownloadedFromExternalUrl=0)"))&amp;", null, null, null, (select min(LanguageId) from Languages where LanguageName='"&amp;J153&amp;"' and IsValidMetadataLanguage=1), null, "&amp;if(K153="YES", 1,0)&amp;", getdate(), (select CreatedBy from Enterprises where EnterpriseId="&amp;EntId&amp;"), null, '34F4C88E-B410-461E-AD75-6C01536FDCD3', null, 0, null, null, null, null, "&amp;if(M153="","null",if(G153="","(select AudioId from AudioFiles where Filename='"&amp;F153&amp;".flac' and ExternalUrl='"&amp;SUBSTITUTE(trim(M153),"'","''")&amp;"' and IsDownloadedFromExternalUrl=0)","(select AudioId from AudioFiles where Filename='"&amp;G153&amp;".flac' and ExternalUrl='"&amp;SUBSTITUTE(trim(M153),"'","''")&amp;"' and IsDownloadedFromExternalUrl=0)"))&amp;", null, null, null, null, null, "&amp;if(not(ISBLANK(A153)),"(select PrimaryMusicStyleId from Releases where UPC="&amp;A153&amp;" and EnterpriseId="&amp;EntId&amp;")","(select PrimaryMusicStyleId from Releases where Catalog='"&amp;SUBSTITUTE(trim(B153),"'","''")&amp;"' and EnterpriseId="&amp;EntId&amp;")")&amp;", "&amp;if(not(ISBLANK(A153)),"(select SecondaryMusicStyleId from Releases where UPC="&amp;A153&amp;" and EnterpriseId="&amp;EntId&amp;")","(select SecondaryMusicStyleId from Releases where Catalog='"&amp;SUBSTITUTE(trim(B153),"'","''")&amp;"' and EnterpriseId="&amp;EntId&amp;")")&amp;", "&amp;IF(O153="","null",O153)&amp;", 0, null, (select id from internal_TrackTypes where description='"&amp;L153&amp;"'), null, null, null, null, (NEXT VALUE FOR [AssetIdSequence]), null, "&amp;TenantId&amp;", "&amp;EntId&amp;", "&amp;if(F153&lt;&gt;"",countif(F$5:F153,F153),countif(G$5:G153,G153))&amp;"); 
insert into Releases_Tracks values ( (select ReleaseId from Releases where "&amp;if(not(ISBLANK(A153)),"UPC="&amp;A153,"Catalog='"&amp;SUBSTITUTE(trim(B153),"'","''")&amp;"'")&amp;" and EnterpriseId="&amp;EntId&amp;"), (select max(TrackId) from Tracks where "&amp;if(trim(G153)="","ISRC='"&amp;F153&amp;"'","TrackVendorId='"&amp;SUBSTITUTE(trim(G153),"'","''")&amp;"'") &amp;" and EnterpriseId="&amp;EntId&amp;"), "&amp;E153&amp;", (NEXT VALUE FOR [AssetIdSequence]), null);
update Releases_Tracks set RevelatorExternalUsageTrackId=AssetId where TrackId=(select max(TrackId) from Tracks where "&amp;IF(F153="","TrackVendorId='"&amp;G153&amp;"'","ISRC='"&amp;F153&amp;"'")&amp;" and EnterpriseId="&amp;EntId&amp;");
Insert into TrackRecordingVersions values ((select max(TrackId) from Tracks where "&amp;IF(F153="","TrackVendorId='"&amp;G153&amp;"'","ISRC='"&amp;F153&amp;"'")&amp;" and EnterpriseId="&amp;EntId&amp;"),  "&amp;IF(F153="","null","'"&amp;F153&amp;"'")&amp;", 1, getdate());
Insert into TrackRecordingVersionsAudioFiles values ((select max(TrackRecordingVersionId) from TrackRecordingVersions where TrackId in (select max(TrackId) from Tracks where "&amp;IF(F153="","TrackVendorId='"&amp;G153&amp;"'","ISRC='"&amp;F153&amp;"'")&amp;" and EnterpriseId="&amp;EntId&amp;")), "&amp;if(M153="","null",if(G153="","(select AudioId from AudioFiles where Filename='"&amp;F153&amp;"."&amp;N153&amp;"' and ExternalUrl='"&amp;SUBSTITUTE(trim(M153),"'","''")&amp;"' and IsDownloadedFromExternalUrl=0)","(select AudioId from AudioFiles where Filename='"&amp;G153&amp;"."&amp;N153&amp;"' and ExternalUrl='"&amp;SUBSTITUTE(trim(M153),"'","''")&amp;"' and IsDownloadedFromExternalUrl=0)"))&amp;", "&amp;IFS(N153="","null",N153="wav","1",N153="flac","2")&amp;");
Insert into Track_TrackProperties values ((select max(TrackId) from Tracks where "&amp;IF(F153="","TrackVendorId='"&amp;G153&amp;"'","ISRC='"&amp;F153&amp;"'")&amp;" and EnterpriseId="&amp;EntId&amp;"),1);"</f>
        <v>Insert into Tracks VALUES(N'Aomine Daiki', 371631, (select LabelId from Releases where UPC=742526765314 and EnterpriseId=647322), 'BKTOK2400027', null, null, null, null, null, null, null, (select AudioId from AudioFiles where Filename='BKTOK2400027.wav' and ExternalUrl='https://www.dropbox.com/scl/fi/c0syt6uehva2cmk6vph41/Aomine-Daiki-742526765314.flac?rlkey=j5bewtopv82oc4x8nxjtutvi9&amp;st=j5hfd1cf&amp;dl=1'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Filename='BKTOK2400027.flac' and ExternalUrl='https://www.dropbox.com/scl/fi/c0syt6uehva2cmk6vph41/Aomine-Daiki-742526765314.flac?rlkey=j5bewtopv82oc4x8nxjtutvi9&amp;st=j5hfd1cf&amp;dl=1' and IsDownloadedFromExternalUrl=0), null, null, null, null, null, (select PrimaryMusicStyleId from Releases where UPC=742526765314 and EnterpriseId=647322), (select SecondaryMusicStyleId from Releases where UPC=742526765314 and EnterpriseId=647322), null, 0, null, (select id from internal_TrackTypes where description='Original'), null, null, null, null, (NEXT VALUE FOR [AssetIdSequence]), null, 645898, 647322, 1); 
insert into Releases_Tracks values ( (select ReleaseId from Releases where UPC=742526765314 and EnterpriseId=647322), (select max(TrackId) from Tracks where ISRC='BKTOK2400027' and EnterpriseId=647322), 1, (NEXT VALUE FOR [AssetIdSequence]), null);
update Releases_Tracks set RevelatorExternalUsageTrackId=AssetId where TrackId=(select max(TrackId) from Tracks where ISRC='BKTOK2400027' and EnterpriseId=647322);
Insert into TrackRecordingVersions values ((select max(TrackId) from Tracks where ISRC='BKTOK2400027' and EnterpriseId=647322),  'BKTOK2400027', 1, getdate());
Insert into TrackRecordingVersionsAudioFiles values ((select max(TrackRecordingVersionId) from TrackRecordingVersions where TrackId in (select max(TrackId) from Tracks where ISRC='BKTOK2400027' and EnterpriseId=647322)), (select AudioId from AudioFiles where Filename='BKTOK2400027.flac' and ExternalUrl='https://www.dropbox.com/scl/fi/c0syt6uehva2cmk6vph41/Aomine-Daiki-742526765314.flac?rlkey=j5bewtopv82oc4x8nxjtutvi9&amp;st=j5hfd1cf&amp;dl=1' and IsDownloadedFromExternalUrl=0), 2);
Insert into Track_TrackProperties values ((select max(TrackId) from Tracks where ISRC='BKTOK2400027' and EnterpriseId=647322),1);</v>
      </c>
      <c r="U153" s="28" t="str">
        <f>VLOOKUP(F153,'6) Track_Artist(s)'!A:A,1,0)</f>
        <v>BKTOK2400027</v>
      </c>
    </row>
    <row r="154">
      <c r="A154" s="110">
        <v>7.50667091469E11</v>
      </c>
      <c r="B154" s="84"/>
      <c r="C154" s="164" t="str">
        <f t="array" ref="C154">ifs(and(isblank($A154),isblank($B154)),"", not(iserror(vlookup($A154&amp;$B154,'3) Release_Label'!$D:$D&amp;'3) Release_Label'!$E:$E,1,0))),vlookup($A154&amp;$B154,{'3) Release_Label'!$D:$D&amp;'3) Release_Label'!$E:$E,'3) Release_Label'!$F:$F},2,0), or(and(not(isblank($B154)),$B154=$B153,$A154&lt;&gt;$A153),and(not(isblank($A154)),$A154=$A153,$B154&lt;&gt;$B153)),"ID LISTS UNALIGNED",and($A154&lt;&gt;"",countif('3) Release_Label'!$D:$D,$A154)=0),"NO UPC MATCH in Release_Label",and($B154&lt;&gt;"",countif('3) Release_Label'!$E:$E,$B154)=0),"NO CATALOG ID MATCH in Release_Label",iserror(vlookup($A154&amp;$B154,'3) Release_Label'!$D:$D&amp;'3) Release_Label'!$E:$E,1,0)),"NO UPC-CATALOG ID pair MATCH in Release_Label" )</f>
        <v>Poesia Geek #3: Magia</v>
      </c>
      <c r="D154" s="134" t="str">
        <f t="array" ref="D154">ifs(and(isblank($A154),isblank($B154)),"", not(iserror(vlookup($A154&amp;$B154,'3) Release_Label'!$D:$D&amp;'3) Release_Label'!$E:$E,1,0))),vlookup($A154&amp;$B154,{'3) Release_Label'!$D:$D&amp;'3) Release_Label'!$E:$E,'3) Release_Label'!$H:$H},2,0), or(and(not(isblank($B154)),$B154=$B153,$A154&lt;&gt;$A153),and(not(isblank($A154)),$A154=$A153,$B154&lt;&gt;$B153)),"ID LISTS UNALIGNED",and($A154&lt;&gt;"",countif('3) Release_Label'!$D:$D,$A154)=0),"NO UPC MATCH in Release_Label",and($B154&lt;&gt;"",countif('3) Release_Label'!$E:$E,$B154)=0),"NO CATALOG ID MATCH in Release_Label",iserror(vlookup($A154&amp;$B154,'3) Release_Label'!$D:$D&amp;'3) Release_Label'!$E:$E,1,0)),"NO UPC-CATALOG ID pair MATCH in Release_Label" )</f>
        <v/>
      </c>
      <c r="E154" s="164">
        <f t="shared" si="3"/>
        <v>1</v>
      </c>
      <c r="F154" s="34" t="s">
        <v>1011</v>
      </c>
      <c r="G154" s="84"/>
      <c r="H154" s="45" t="s">
        <v>1012</v>
      </c>
      <c r="I154" s="34"/>
      <c r="J154" s="34" t="s">
        <v>180</v>
      </c>
      <c r="K154" s="93" t="s">
        <v>697</v>
      </c>
      <c r="L154" s="34" t="s">
        <v>698</v>
      </c>
      <c r="M154" s="165" t="s">
        <v>1013</v>
      </c>
      <c r="N154" s="34" t="s">
        <v>700</v>
      </c>
      <c r="O154" s="20"/>
      <c r="P154" s="20"/>
      <c r="R154" s="44" t="str">
        <f t="shared" si="2"/>
        <v>insert into AudioFiles VALUES (NEWID(),'QZNJY2154701
.flac', '.flac', getdate(), null, 0, null, 'https://www.dropbox.com/scl/fi/wc56xi0iarij9m456b7cu/Poesia-Geek-3_-Magia-750667091469-UPC.flac?rlkey=wd7bbv664gixk6svbv5d9no35&amp;st=8p9paq39&amp;dl=1', 0, null, null, null, null)</v>
      </c>
      <c r="S154" s="44" t="str">
        <f>"Insert into Tracks VALUES(N'"&amp;SUBSTITUTE(trim(H154),"'","''")&amp;"', 371631, "&amp;if(not(ISBLANK(A154)),"(select LabelId from Releases where UPC="&amp;A154&amp;" and EnterpriseId="&amp;EntId&amp;")","(select LabelId from Releases where Catalog='"&amp;SUBSTITUTE(trim(B154),"'","''")&amp;"' and EnterpriseId="&amp;EntId&amp;")")&amp;", "&amp;if(F154="", "null", "'"&amp;F154&amp;"'")&amp;", "&amp;if(I154="", "null","N'"&amp;SUBSTITUTE(trim(I154),"'","''")&amp;"'")&amp;", null, null, "&amp;if(G154="", "null","'"&amp;SUBSTITUTE(trim(G154),"'","''")&amp;"'")&amp;", null, null, null, "&amp;if(M154="","null",if(G154="","(select AudioId from AudioFiles where Filename='"&amp;F154&amp;".wav' and ExternalUrl='"&amp;SUBSTITUTE(trim(M154),"'","''")&amp;"' and IsDownloadedFromExternalUrl=0)","(select AudioId from AudioFiles where Filename='"&amp;G154&amp;".wav' and ExternalUrl='"&amp;SUBSTITUTE(trim(M154),"'","''")&amp;"' and IsDownloadedFromExternalUrl=0)"))&amp;", null, null, null, (select min(LanguageId) from Languages where LanguageName='"&amp;J154&amp;"' and IsValidMetadataLanguage=1), null, "&amp;if(K154="YES", 1,0)&amp;", getdate(), (select CreatedBy from Enterprises where EnterpriseId="&amp;EntId&amp;"), null, '34F4C88E-B410-461E-AD75-6C01536FDCD3', null, 0, null, null, null, null, "&amp;if(M154="","null",if(G154="","(select AudioId from AudioFiles where Filename='"&amp;F154&amp;".flac' and ExternalUrl='"&amp;SUBSTITUTE(trim(M154),"'","''")&amp;"' and IsDownloadedFromExternalUrl=0)","(select AudioId from AudioFiles where Filename='"&amp;G154&amp;".flac' and ExternalUrl='"&amp;SUBSTITUTE(trim(M154),"'","''")&amp;"' and IsDownloadedFromExternalUrl=0)"))&amp;", null, null, null, null, null, "&amp;if(not(ISBLANK(A154)),"(select PrimaryMusicStyleId from Releases where UPC="&amp;A154&amp;" and EnterpriseId="&amp;EntId&amp;")","(select PrimaryMusicStyleId from Releases where Catalog='"&amp;SUBSTITUTE(trim(B154),"'","''")&amp;"' and EnterpriseId="&amp;EntId&amp;")")&amp;", "&amp;if(not(ISBLANK(A154)),"(select SecondaryMusicStyleId from Releases where UPC="&amp;A154&amp;" and EnterpriseId="&amp;EntId&amp;")","(select SecondaryMusicStyleId from Releases where Catalog='"&amp;SUBSTITUTE(trim(B154),"'","''")&amp;"' and EnterpriseId="&amp;EntId&amp;")")&amp;", "&amp;IF(O154="","null",O154)&amp;", 0, null, (select id from internal_TrackTypes where description='"&amp;L154&amp;"'), null, null, null, null, (NEXT VALUE FOR [AssetIdSequence]), null, "&amp;TenantId&amp;", "&amp;EntId&amp;", "&amp;if(F154&lt;&gt;"",countif(F$5:F154,F154),countif(G$5:G154,G154))&amp;"); 
insert into Releases_Tracks values ( (select ReleaseId from Releases where "&amp;if(not(ISBLANK(A154)),"UPC="&amp;A154,"Catalog='"&amp;SUBSTITUTE(trim(B154),"'","''")&amp;"'")&amp;" and EnterpriseId="&amp;EntId&amp;"), (select max(TrackId) from Tracks where "&amp;if(trim(G154)="","ISRC='"&amp;F154&amp;"'","TrackVendorId='"&amp;SUBSTITUTE(trim(G154),"'","''")&amp;"'") &amp;" and EnterpriseId="&amp;EntId&amp;"), "&amp;E154&amp;", (NEXT VALUE FOR [AssetIdSequence]), null);
update Releases_Tracks set RevelatorExternalUsageTrackId=AssetId where TrackId=(select max(TrackId) from Tracks where "&amp;IF(F154="","TrackVendorId='"&amp;G154&amp;"'","ISRC='"&amp;F154&amp;"'")&amp;" and EnterpriseId="&amp;EntId&amp;");
Insert into TrackRecordingVersions values ((select max(TrackId) from Tracks where "&amp;IF(F154="","TrackVendorId='"&amp;G154&amp;"'","ISRC='"&amp;F154&amp;"'")&amp;" and EnterpriseId="&amp;EntId&amp;"),  "&amp;IF(F154="","null","'"&amp;F154&amp;"'")&amp;", 1, getdate());
Insert into TrackRecordingVersionsAudioFiles values ((select max(TrackRecordingVersionId) from TrackRecordingVersions where TrackId in (select max(TrackId) from Tracks where "&amp;IF(F154="","TrackVendorId='"&amp;G154&amp;"'","ISRC='"&amp;F154&amp;"'")&amp;" and EnterpriseId="&amp;EntId&amp;")), "&amp;if(M154="","null",if(G154="","(select AudioId from AudioFiles where Filename='"&amp;F154&amp;"."&amp;N154&amp;"' and ExternalUrl='"&amp;SUBSTITUTE(trim(M154),"'","''")&amp;"' and IsDownloadedFromExternalUrl=0)","(select AudioId from AudioFiles where Filename='"&amp;G154&amp;"."&amp;N154&amp;"' and ExternalUrl='"&amp;SUBSTITUTE(trim(M154),"'","''")&amp;"' and IsDownloadedFromExternalUrl=0)"))&amp;", "&amp;IFS(N154="","null",N154="wav","1",N154="flac","2")&amp;");
Insert into Track_TrackProperties values ((select max(TrackId) from Tracks where "&amp;IF(F154="","TrackVendorId='"&amp;G154&amp;"'","ISRC='"&amp;F154&amp;"'")&amp;" and EnterpriseId="&amp;EntId&amp;"),1);"</f>
        <v>Insert into Tracks VALUES(N'Poesia Geek #3: Magia', 371631, (select LabelId from Releases where UPC=750667091469 and EnterpriseId=647322), 'QZNJY2154701
', null, null, null, null, null, null, null, (select AudioId from AudioFiles where Filename='QZNJY2154701
.wav' and ExternalUrl='https://www.dropbox.com/scl/fi/wc56xi0iarij9m456b7cu/Poesia-Geek-3_-Magia-750667091469-UPC.flac?rlkey=wd7bbv664gixk6svbv5d9no35&amp;st=8p9paq39&amp;dl=1'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Filename='QZNJY2154701
.flac' and ExternalUrl='https://www.dropbox.com/scl/fi/wc56xi0iarij9m456b7cu/Poesia-Geek-3_-Magia-750667091469-UPC.flac?rlkey=wd7bbv664gixk6svbv5d9no35&amp;st=8p9paq39&amp;dl=1' and IsDownloadedFromExternalUrl=0), null, null, null, null, null, (select PrimaryMusicStyleId from Releases where UPC=750667091469 and EnterpriseId=647322), (select SecondaryMusicStyleId from Releases where UPC=750667091469 and EnterpriseId=647322), null, 0, null, (select id from internal_TrackTypes where description='Original'), null, null, null, null, (NEXT VALUE FOR [AssetIdSequence]), null, 645898, 647322, 1); 
insert into Releases_Tracks values ( (select ReleaseId from Releases where UPC=750667091469 and EnterpriseId=647322), (select max(TrackId) from Tracks where ISRC='QZNJY2154701
' and EnterpriseId=647322), 1, (NEXT VALUE FOR [AssetIdSequence]), null);
update Releases_Tracks set RevelatorExternalUsageTrackId=AssetId where TrackId=(select max(TrackId) from Tracks where ISRC='QZNJY2154701
' and EnterpriseId=647322);
Insert into TrackRecordingVersions values ((select max(TrackId) from Tracks where ISRC='QZNJY2154701
' and EnterpriseId=647322),  'QZNJY2154701
', 1, getdate());
Insert into TrackRecordingVersionsAudioFiles values ((select max(TrackRecordingVersionId) from TrackRecordingVersions where TrackId in (select max(TrackId) from Tracks where ISRC='QZNJY2154701
' and EnterpriseId=647322)), (select AudioId from AudioFiles where Filename='QZNJY2154701
.flac' and ExternalUrl='https://www.dropbox.com/scl/fi/wc56xi0iarij9m456b7cu/Poesia-Geek-3_-Magia-750667091469-UPC.flac?rlkey=wd7bbv664gixk6svbv5d9no35&amp;st=8p9paq39&amp;dl=1' and IsDownloadedFromExternalUrl=0), 2);
Insert into Track_TrackProperties values ((select max(TrackId) from Tracks where ISRC='QZNJY2154701
' and EnterpriseId=647322),1);</v>
      </c>
    </row>
    <row r="155">
      <c r="A155" s="110">
        <v>7.89294822498E11</v>
      </c>
      <c r="B155" s="84"/>
      <c r="C155" s="164" t="str">
        <f t="array" ref="C155">ifs(and(isblank($A155),isblank($B155)),"", not(iserror(vlookup($A155&amp;$B155,'3) Release_Label'!$D:$D&amp;'3) Release_Label'!$E:$E,1,0))),vlookup($A155&amp;$B155,{'3) Release_Label'!$D:$D&amp;'3) Release_Label'!$E:$E,'3) Release_Label'!$F:$F},2,0), or(and(not(isblank($B155)),$B155=$B154,$A155&lt;&gt;$A154),and(not(isblank($A155)),$A155=$A154,$B155&lt;&gt;$B154)),"ID LISTS UNALIGNED",and($A155&lt;&gt;"",countif('3) Release_Label'!$D:$D,$A155)=0),"NO UPC MATCH in Release_Label",and($B155&lt;&gt;"",countif('3) Release_Label'!$E:$E,$B155)=0),"NO CATALOG ID MATCH in Release_Label",iserror(vlookup($A155&amp;$B155,'3) Release_Label'!$D:$D&amp;'3) Release_Label'!$E:$E,1,0)),"NO UPC-CATALOG ID pair MATCH in Release_Label" )</f>
        <v>Tokyo Future</v>
      </c>
      <c r="D155" s="134" t="str">
        <f t="array" ref="D155">ifs(and(isblank($A155),isblank($B155)),"", not(iserror(vlookup($A155&amp;$B155,'3) Release_Label'!$D:$D&amp;'3) Release_Label'!$E:$E,1,0))),vlookup($A155&amp;$B155,{'3) Release_Label'!$D:$D&amp;'3) Release_Label'!$E:$E,'3) Release_Label'!$H:$H},2,0), or(and(not(isblank($B155)),$B155=$B154,$A155&lt;&gt;$A154),and(not(isblank($A155)),$A155=$A154,$B155&lt;&gt;$B154)),"ID LISTS UNALIGNED",and($A155&lt;&gt;"",countif('3) Release_Label'!$D:$D,$A155)=0),"NO UPC MATCH in Release_Label",and($B155&lt;&gt;"",countif('3) Release_Label'!$E:$E,$B155)=0),"NO CATALOG ID MATCH in Release_Label",iserror(vlookup($A155&amp;$B155,'3) Release_Label'!$D:$D&amp;'3) Release_Label'!$E:$E,1,0)),"NO UPC-CATALOG ID pair MATCH in Release_Label" )</f>
        <v/>
      </c>
      <c r="E155" s="164">
        <f t="shared" si="3"/>
        <v>1</v>
      </c>
      <c r="F155" s="34" t="s">
        <v>1014</v>
      </c>
      <c r="G155" s="84"/>
      <c r="H155" s="45" t="s">
        <v>467</v>
      </c>
      <c r="I155" s="34"/>
      <c r="J155" s="34" t="s">
        <v>180</v>
      </c>
      <c r="K155" s="93" t="s">
        <v>706</v>
      </c>
      <c r="L155" s="34" t="s">
        <v>698</v>
      </c>
      <c r="M155" s="165" t="s">
        <v>1015</v>
      </c>
      <c r="N155" s="34" t="s">
        <v>700</v>
      </c>
      <c r="O155" s="20"/>
      <c r="P155" s="20"/>
      <c r="R155" s="44" t="str">
        <f t="shared" si="2"/>
        <v>insert into AudioFiles VALUES (NEWID(),'QZW9M2217686.flac', '.flac', getdate(), null, 0, null, 'https://www.dropbox.com/scl/fi/y64tpuegetcz9fpb0czvd/Tokyo-Future-789294822498-UPC.flac?rlkey=4gmwzav9fg6nf0rlyvrligoae&amp;st=gn69u5si&amp;dl=1', 0, null, null, null, null)</v>
      </c>
      <c r="S155" s="44" t="str">
        <f>"Insert into Tracks VALUES(N'"&amp;SUBSTITUTE(trim(H155),"'","''")&amp;"', 371631, "&amp;if(not(ISBLANK(A155)),"(select LabelId from Releases where UPC="&amp;A155&amp;" and EnterpriseId="&amp;EntId&amp;")","(select LabelId from Releases where Catalog='"&amp;SUBSTITUTE(trim(B155),"'","''")&amp;"' and EnterpriseId="&amp;EntId&amp;")")&amp;", "&amp;if(F155="", "null", "'"&amp;F155&amp;"'")&amp;", "&amp;if(I155="", "null","N'"&amp;SUBSTITUTE(trim(I155),"'","''")&amp;"'")&amp;", null, null, "&amp;if(G155="", "null","'"&amp;SUBSTITUTE(trim(G155),"'","''")&amp;"'")&amp;", null, null, null, "&amp;if(M155="","null",if(G155="","(select AudioId from AudioFiles where Filename='"&amp;F155&amp;".wav' and ExternalUrl='"&amp;SUBSTITUTE(trim(M155),"'","''")&amp;"' and IsDownloadedFromExternalUrl=0)","(select AudioId from AudioFiles where Filename='"&amp;G155&amp;".wav' and ExternalUrl='"&amp;SUBSTITUTE(trim(M155),"'","''")&amp;"' and IsDownloadedFromExternalUrl=0)"))&amp;", null, null, null, (select min(LanguageId) from Languages where LanguageName='"&amp;J155&amp;"' and IsValidMetadataLanguage=1), null, "&amp;if(K155="YES", 1,0)&amp;", getdate(), (select CreatedBy from Enterprises where EnterpriseId="&amp;EntId&amp;"), null, '34F4C88E-B410-461E-AD75-6C01536FDCD3', null, 0, null, null, null, null, "&amp;if(M155="","null",if(G155="","(select AudioId from AudioFiles where Filename='"&amp;F155&amp;".flac' and ExternalUrl='"&amp;SUBSTITUTE(trim(M155),"'","''")&amp;"' and IsDownloadedFromExternalUrl=0)","(select AudioId from AudioFiles where Filename='"&amp;G155&amp;".flac' and ExternalUrl='"&amp;SUBSTITUTE(trim(M155),"'","''")&amp;"' and IsDownloadedFromExternalUrl=0)"))&amp;", null, null, null, null, null, "&amp;if(not(ISBLANK(A155)),"(select PrimaryMusicStyleId from Releases where UPC="&amp;A155&amp;" and EnterpriseId="&amp;EntId&amp;")","(select PrimaryMusicStyleId from Releases where Catalog='"&amp;SUBSTITUTE(trim(B155),"'","''")&amp;"' and EnterpriseId="&amp;EntId&amp;")")&amp;", "&amp;if(not(ISBLANK(A155)),"(select SecondaryMusicStyleId from Releases where UPC="&amp;A155&amp;" and EnterpriseId="&amp;EntId&amp;")","(select SecondaryMusicStyleId from Releases where Catalog='"&amp;SUBSTITUTE(trim(B155),"'","''")&amp;"' and EnterpriseId="&amp;EntId&amp;")")&amp;", "&amp;IF(O155="","null",O155)&amp;", 0, null, (select id from internal_TrackTypes where description='"&amp;L155&amp;"'), null, null, null, null, (NEXT VALUE FOR [AssetIdSequence]), null, "&amp;TenantId&amp;", "&amp;EntId&amp;", "&amp;if(F155&lt;&gt;"",countif(F$5:F155,F155),countif(G$5:G155,G155))&amp;"); 
insert into Releases_Tracks values ( (select ReleaseId from Releases where "&amp;if(not(ISBLANK(A155)),"UPC="&amp;A155,"Catalog='"&amp;SUBSTITUTE(trim(B155),"'","''")&amp;"'")&amp;" and EnterpriseId="&amp;EntId&amp;"), (select max(TrackId) from Tracks where "&amp;if(trim(G155)="","ISRC='"&amp;F155&amp;"'","TrackVendorId='"&amp;SUBSTITUTE(trim(G155),"'","''")&amp;"'") &amp;" and EnterpriseId="&amp;EntId&amp;"), "&amp;E155&amp;", (NEXT VALUE FOR [AssetIdSequence]), null);
update Releases_Tracks set RevelatorExternalUsageTrackId=AssetId where TrackId=(select max(TrackId) from Tracks where "&amp;IF(F155="","TrackVendorId='"&amp;G155&amp;"'","ISRC='"&amp;F155&amp;"'")&amp;" and EnterpriseId="&amp;EntId&amp;");
Insert into TrackRecordingVersions values ((select max(TrackId) from Tracks where "&amp;IF(F155="","TrackVendorId='"&amp;G155&amp;"'","ISRC='"&amp;F155&amp;"'")&amp;" and EnterpriseId="&amp;EntId&amp;"),  "&amp;IF(F155="","null","'"&amp;F155&amp;"'")&amp;", 1, getdate());
Insert into TrackRecordingVersionsAudioFiles values ((select max(TrackRecordingVersionId) from TrackRecordingVersions where TrackId in (select max(TrackId) from Tracks where "&amp;IF(F155="","TrackVendorId='"&amp;G155&amp;"'","ISRC='"&amp;F155&amp;"'")&amp;" and EnterpriseId="&amp;EntId&amp;")), "&amp;if(M155="","null",if(G155="","(select AudioId from AudioFiles where Filename='"&amp;F155&amp;"."&amp;N155&amp;"' and ExternalUrl='"&amp;SUBSTITUTE(trim(M155),"'","''")&amp;"' and IsDownloadedFromExternalUrl=0)","(select AudioId from AudioFiles where Filename='"&amp;G155&amp;"."&amp;N155&amp;"' and ExternalUrl='"&amp;SUBSTITUTE(trim(M155),"'","''")&amp;"' and IsDownloadedFromExternalUrl=0)"))&amp;", "&amp;IFS(N155="","null",N155="wav","1",N155="flac","2")&amp;");
Insert into Track_TrackProperties values ((select max(TrackId) from Tracks where "&amp;IF(F155="","TrackVendorId='"&amp;G155&amp;"'","ISRC='"&amp;F155&amp;"'")&amp;" and EnterpriseId="&amp;EntId&amp;"),1);"</f>
        <v>Insert into Tracks VALUES(N'Tokyo Future', 371631, (select LabelId from Releases where UPC=789294822498 and EnterpriseId=647322), 'QZW9M2217686', null, null, null, null, null, null, null, (select AudioId from AudioFiles where Filename='QZW9M2217686.wav' and ExternalUrl='https://www.dropbox.com/scl/fi/y64tpuegetcz9fpb0czvd/Tokyo-Future-789294822498-UPC.flac?rlkey=4gmwzav9fg6nf0rlyvrligoae&amp;st=gn69u5si&amp;dl=1'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Filename='QZW9M2217686.flac' and ExternalUrl='https://www.dropbox.com/scl/fi/y64tpuegetcz9fpb0czvd/Tokyo-Future-789294822498-UPC.flac?rlkey=4gmwzav9fg6nf0rlyvrligoae&amp;st=gn69u5si&amp;dl=1' and IsDownloadedFromExternalUrl=0), null, null, null, null, null, (select PrimaryMusicStyleId from Releases where UPC=789294822498 and EnterpriseId=647322), (select SecondaryMusicStyleId from Releases where UPC=789294822498 and EnterpriseId=647322), null, 0, null, (select id from internal_TrackTypes where description='Original'), null, null, null, null, (NEXT VALUE FOR [AssetIdSequence]), null, 645898, 647322, 1); 
insert into Releases_Tracks values ( (select ReleaseId from Releases where UPC=789294822498 and EnterpriseId=647322), (select max(TrackId) from Tracks where ISRC='QZW9M2217686' and EnterpriseId=647322), 1, (NEXT VALUE FOR [AssetIdSequence]), null);
update Releases_Tracks set RevelatorExternalUsageTrackId=AssetId where TrackId=(select max(TrackId) from Tracks where ISRC='QZW9M2217686' and EnterpriseId=647322);
Insert into TrackRecordingVersions values ((select max(TrackId) from Tracks where ISRC='QZW9M2217686' and EnterpriseId=647322),  'QZW9M2217686', 1, getdate());
Insert into TrackRecordingVersionsAudioFiles values ((select max(TrackRecordingVersionId) from TrackRecordingVersions where TrackId in (select max(TrackId) from Tracks where ISRC='QZW9M2217686' and EnterpriseId=647322)), (select AudioId from AudioFiles where Filename='QZW9M2217686.flac' and ExternalUrl='https://www.dropbox.com/scl/fi/y64tpuegetcz9fpb0czvd/Tokyo-Future-789294822498-UPC.flac?rlkey=4gmwzav9fg6nf0rlyvrligoae&amp;st=gn69u5si&amp;dl=1' and IsDownloadedFromExternalUrl=0), 2);
Insert into Track_TrackProperties values ((select max(TrackId) from Tracks where ISRC='QZW9M2217686' and EnterpriseId=647322),1);</v>
      </c>
    </row>
    <row r="156">
      <c r="A156" s="110">
        <v>7.92268563464E11</v>
      </c>
      <c r="B156" s="103"/>
      <c r="C156" s="164" t="str">
        <f t="array" ref="C156">ifs(and(isblank($A156),isblank($B156)),"", not(iserror(vlookup($A156&amp;$B156,'3) Release_Label'!$D:$D&amp;'3) Release_Label'!$E:$E,1,0))),vlookup($A156&amp;$B156,{'3) Release_Label'!$D:$D&amp;'3) Release_Label'!$E:$E,'3) Release_Label'!$F:$F},2,0), or(and(not(isblank($B156)),$B156=$B155,$A156&lt;&gt;$A155),and(not(isblank($A156)),$A156=$A155,$B156&lt;&gt;$B155)),"ID LISTS UNALIGNED",and($A156&lt;&gt;"",countif('3) Release_Label'!$D:$D,$A156)=0),"NO UPC MATCH in Release_Label",and($B156&lt;&gt;"",countif('3) Release_Label'!$E:$E,$B156)=0),"NO CATALOG ID MATCH in Release_Label",iserror(vlookup($A156&amp;$B156,'3) Release_Label'!$D:$D&amp;'3) Release_Label'!$E:$E,1,0)),"NO UPC-CATALOG ID pair MATCH in Release_Label" )</f>
        <v>Japan World</v>
      </c>
      <c r="D156" s="134" t="str">
        <f t="array" ref="D156">ifs(and(isblank($A156),isblank($B156)),"", not(iserror(vlookup($A156&amp;$B156,'3) Release_Label'!$D:$D&amp;'3) Release_Label'!$E:$E,1,0))),vlookup($A156&amp;$B156,{'3) Release_Label'!$D:$D&amp;'3) Release_Label'!$E:$E,'3) Release_Label'!$H:$H},2,0), or(and(not(isblank($B156)),$B156=$B155,$A156&lt;&gt;$A155),and(not(isblank($A156)),$A156=$A155,$B156&lt;&gt;$B155)),"ID LISTS UNALIGNED",and($A156&lt;&gt;"",countif('3) Release_Label'!$D:$D,$A156)=0),"NO UPC MATCH in Release_Label",and($B156&lt;&gt;"",countif('3) Release_Label'!$E:$E,$B156)=0),"NO CATALOG ID MATCH in Release_Label",iserror(vlookup($A156&amp;$B156,'3) Release_Label'!$D:$D&amp;'3) Release_Label'!$E:$E,1,0)),"NO UPC-CATALOG ID pair MATCH in Release_Label" )</f>
        <v/>
      </c>
      <c r="E156" s="164">
        <f t="shared" si="3"/>
        <v>1</v>
      </c>
      <c r="F156" s="34" t="s">
        <v>1016</v>
      </c>
      <c r="G156" s="103"/>
      <c r="H156" s="45" t="s">
        <v>469</v>
      </c>
      <c r="I156" s="100"/>
      <c r="J156" s="34" t="s">
        <v>180</v>
      </c>
      <c r="K156" s="93" t="s">
        <v>697</v>
      </c>
      <c r="L156" s="34" t="s">
        <v>698</v>
      </c>
      <c r="M156" s="99" t="s">
        <v>1017</v>
      </c>
      <c r="N156" s="34" t="s">
        <v>700</v>
      </c>
      <c r="O156" s="20"/>
      <c r="P156" s="20"/>
      <c r="R156" s="44" t="str">
        <f t="shared" si="2"/>
        <v>insert into AudioFiles VALUES (NEWID(),'QZW9M2250907.flac', '.flac', getdate(), null, 0, null, 'https://www.dropbox.com/scl/fi/1xjbmx7ucwwdixe5wcj13/Japan-World-792268563464.flac?rlkey=xomnpxsxz2p4fvug6guc0mntb&amp;st=h9cmqlz7&amp;dl=1', 0, null, null, null, null)</v>
      </c>
      <c r="S156" s="44" t="str">
        <f>"Insert into Tracks VALUES(N'"&amp;SUBSTITUTE(trim(H156),"'","''")&amp;"', 371631, "&amp;if(not(ISBLANK(A156)),"(select LabelId from Releases where UPC="&amp;A156&amp;" and EnterpriseId="&amp;EntId&amp;")","(select LabelId from Releases where Catalog='"&amp;SUBSTITUTE(trim(B156),"'","''")&amp;"' and EnterpriseId="&amp;EntId&amp;")")&amp;", "&amp;if(F156="", "null", "'"&amp;F156&amp;"'")&amp;", "&amp;if(I156="", "null","N'"&amp;SUBSTITUTE(trim(I156),"'","''")&amp;"'")&amp;", null, null, "&amp;if(G156="", "null","'"&amp;SUBSTITUTE(trim(G156),"'","''")&amp;"'")&amp;", null, null, null, "&amp;if(M156="","null",if(G156="","(select AudioId from AudioFiles where Filename='"&amp;F156&amp;".wav' and ExternalUrl='"&amp;SUBSTITUTE(trim(M156),"'","''")&amp;"' and IsDownloadedFromExternalUrl=0)","(select AudioId from AudioFiles where Filename='"&amp;G156&amp;".wav' and ExternalUrl='"&amp;SUBSTITUTE(trim(M156),"'","''")&amp;"' and IsDownloadedFromExternalUrl=0)"))&amp;", null, null, null, (select min(LanguageId) from Languages where LanguageName='"&amp;J156&amp;"' and IsValidMetadataLanguage=1), null, "&amp;if(K156="YES", 1,0)&amp;", getdate(), (select CreatedBy from Enterprises where EnterpriseId="&amp;EntId&amp;"), null, '34F4C88E-B410-461E-AD75-6C01536FDCD3', null, 0, null, null, null, null, "&amp;if(M156="","null",if(G156="","(select AudioId from AudioFiles where Filename='"&amp;F156&amp;".flac' and ExternalUrl='"&amp;SUBSTITUTE(trim(M156),"'","''")&amp;"' and IsDownloadedFromExternalUrl=0)","(select AudioId from AudioFiles where Filename='"&amp;G156&amp;".flac' and ExternalUrl='"&amp;SUBSTITUTE(trim(M156),"'","''")&amp;"' and IsDownloadedFromExternalUrl=0)"))&amp;", null, null, null, null, null, "&amp;if(not(ISBLANK(A156)),"(select PrimaryMusicStyleId from Releases where UPC="&amp;A156&amp;" and EnterpriseId="&amp;EntId&amp;")","(select PrimaryMusicStyleId from Releases where Catalog='"&amp;SUBSTITUTE(trim(B156),"'","''")&amp;"' and EnterpriseId="&amp;EntId&amp;")")&amp;", "&amp;if(not(ISBLANK(A156)),"(select SecondaryMusicStyleId from Releases where UPC="&amp;A156&amp;" and EnterpriseId="&amp;EntId&amp;")","(select SecondaryMusicStyleId from Releases where Catalog='"&amp;SUBSTITUTE(trim(B156),"'","''")&amp;"' and EnterpriseId="&amp;EntId&amp;")")&amp;", "&amp;IF(O156="","null",O156)&amp;", 0, null, (select id from internal_TrackTypes where description='"&amp;L156&amp;"'), null, null, null, null, (NEXT VALUE FOR [AssetIdSequence]), null, "&amp;TenantId&amp;", "&amp;EntId&amp;", "&amp;if(F156&lt;&gt;"",countif(F$5:F156,F156),countif(G$5:G156,G156))&amp;"); 
insert into Releases_Tracks values ( (select ReleaseId from Releases where "&amp;if(not(ISBLANK(A156)),"UPC="&amp;A156,"Catalog='"&amp;SUBSTITUTE(trim(B156),"'","''")&amp;"'")&amp;" and EnterpriseId="&amp;EntId&amp;"), (select max(TrackId) from Tracks where "&amp;if(trim(G156)="","ISRC='"&amp;F156&amp;"'","TrackVendorId='"&amp;SUBSTITUTE(trim(G156),"'","''")&amp;"'") &amp;" and EnterpriseId="&amp;EntId&amp;"), "&amp;E156&amp;", (NEXT VALUE FOR [AssetIdSequence]), null);
update Releases_Tracks set RevelatorExternalUsageTrackId=AssetId where TrackId=(select max(TrackId) from Tracks where "&amp;IF(F156="","TrackVendorId='"&amp;G156&amp;"'","ISRC='"&amp;F156&amp;"'")&amp;" and EnterpriseId="&amp;EntId&amp;");
Insert into TrackRecordingVersions values ((select max(TrackId) from Tracks where "&amp;IF(F156="","TrackVendorId='"&amp;G156&amp;"'","ISRC='"&amp;F156&amp;"'")&amp;" and EnterpriseId="&amp;EntId&amp;"),  "&amp;IF(F156="","null","'"&amp;F156&amp;"'")&amp;", 1, getdate());
Insert into TrackRecordingVersionsAudioFiles values ((select max(TrackRecordingVersionId) from TrackRecordingVersions where TrackId in (select max(TrackId) from Tracks where "&amp;IF(F156="","TrackVendorId='"&amp;G156&amp;"'","ISRC='"&amp;F156&amp;"'")&amp;" and EnterpriseId="&amp;EntId&amp;")), "&amp;if(M156="","null",if(G156="","(select AudioId from AudioFiles where Filename='"&amp;F156&amp;"."&amp;N156&amp;"' and ExternalUrl='"&amp;SUBSTITUTE(trim(M156),"'","''")&amp;"' and IsDownloadedFromExternalUrl=0)","(select AudioId from AudioFiles where Filename='"&amp;G156&amp;"."&amp;N156&amp;"' and ExternalUrl='"&amp;SUBSTITUTE(trim(M156),"'","''")&amp;"' and IsDownloadedFromExternalUrl=0)"))&amp;", "&amp;IFS(N156="","null",N156="wav","1",N156="flac","2")&amp;");
Insert into Track_TrackProperties values ((select max(TrackId) from Tracks where "&amp;IF(F156="","TrackVendorId='"&amp;G156&amp;"'","ISRC='"&amp;F156&amp;"'")&amp;" and EnterpriseId="&amp;EntId&amp;"),1);"</f>
        <v>Insert into Tracks VALUES(N'Japan World', 371631, (select LabelId from Releases where UPC=792268563464 and EnterpriseId=647322), 'QZW9M2250907', null, null, null, null, null, null, null, (select AudioId from AudioFiles where Filename='QZW9M2250907.wav' and ExternalUrl='https://www.dropbox.com/scl/fi/1xjbmx7ucwwdixe5wcj13/Japan-World-792268563464.flac?rlkey=xomnpxsxz2p4fvug6guc0mntb&amp;st=h9cmqlz7&amp;dl=1'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Filename='QZW9M2250907.flac' and ExternalUrl='https://www.dropbox.com/scl/fi/1xjbmx7ucwwdixe5wcj13/Japan-World-792268563464.flac?rlkey=xomnpxsxz2p4fvug6guc0mntb&amp;st=h9cmqlz7&amp;dl=1' and IsDownloadedFromExternalUrl=0), null, null, null, null, null, (select PrimaryMusicStyleId from Releases where UPC=792268563464 and EnterpriseId=647322), (select SecondaryMusicStyleId from Releases where UPC=792268563464 and EnterpriseId=647322), null, 0, null, (select id from internal_TrackTypes where description='Original'), null, null, null, null, (NEXT VALUE FOR [AssetIdSequence]), null, 645898, 647322, 1); 
insert into Releases_Tracks values ( (select ReleaseId from Releases where UPC=792268563464 and EnterpriseId=647322), (select max(TrackId) from Tracks where ISRC='QZW9M2250907' and EnterpriseId=647322), 1, (NEXT VALUE FOR [AssetIdSequence]), null);
update Releases_Tracks set RevelatorExternalUsageTrackId=AssetId where TrackId=(select max(TrackId) from Tracks where ISRC='QZW9M2250907' and EnterpriseId=647322);
Insert into TrackRecordingVersions values ((select max(TrackId) from Tracks where ISRC='QZW9M2250907' and EnterpriseId=647322),  'QZW9M2250907', 1, getdate());
Insert into TrackRecordingVersionsAudioFiles values ((select max(TrackRecordingVersionId) from TrackRecordingVersions where TrackId in (select max(TrackId) from Tracks where ISRC='QZW9M2250907' and EnterpriseId=647322)), (select AudioId from AudioFiles where Filename='QZW9M2250907.flac' and ExternalUrl='https://www.dropbox.com/scl/fi/1xjbmx7ucwwdixe5wcj13/Japan-World-792268563464.flac?rlkey=xomnpxsxz2p4fvug6guc0mntb&amp;st=h9cmqlz7&amp;dl=1' and IsDownloadedFromExternalUrl=0), 2);
Insert into Track_TrackProperties values ((select max(TrackId) from Tracks where ISRC='QZW9M2250907' and EnterpriseId=647322),1);</v>
      </c>
    </row>
    <row r="157">
      <c r="A157" s="110">
        <v>7.92268806912E11</v>
      </c>
      <c r="B157" s="103"/>
      <c r="C157" s="164" t="str">
        <f t="array" ref="C157">ifs(and(isblank($A157),isblank($B157)),"", not(iserror(vlookup($A157&amp;$B157,'3) Release_Label'!$D:$D&amp;'3) Release_Label'!$E:$E,1,0))),vlookup($A157&amp;$B157,{'3) Release_Label'!$D:$D&amp;'3) Release_Label'!$E:$E,'3) Release_Label'!$F:$F},2,0), or(and(not(isblank($B157)),$B157=$B156,$A157&lt;&gt;$A156),and(not(isblank($A157)),$A157=$A156,$B157&lt;&gt;$B156)),"ID LISTS UNALIGNED",and($A157&lt;&gt;"",countif('3) Release_Label'!$D:$D,$A157)=0),"NO UPC MATCH in Release_Label",and($B157&lt;&gt;"",countif('3) Release_Label'!$E:$E,$B157)=0),"NO CATALOG ID MATCH in Release_Label",iserror(vlookup($A157&amp;$B157,'3) Release_Label'!$D:$D&amp;'3) Release_Label'!$E:$E,1,0)),"NO UPC-CATALOG ID pair MATCH in Release_Label" )</f>
        <v>Draven do Brtt</v>
      </c>
      <c r="D157" s="134" t="str">
        <f t="array" ref="D157">ifs(and(isblank($A157),isblank($B157)),"", not(iserror(vlookup($A157&amp;$B157,'3) Release_Label'!$D:$D&amp;'3) Release_Label'!$E:$E,1,0))),vlookup($A157&amp;$B157,{'3) Release_Label'!$D:$D&amp;'3) Release_Label'!$E:$E,'3) Release_Label'!$H:$H},2,0), or(and(not(isblank($B157)),$B157=$B156,$A157&lt;&gt;$A156),and(not(isblank($A157)),$A157=$A156,$B157&lt;&gt;$B156)),"ID LISTS UNALIGNED",and($A157&lt;&gt;"",countif('3) Release_Label'!$D:$D,$A157)=0),"NO UPC MATCH in Release_Label",and($B157&lt;&gt;"",countif('3) Release_Label'!$E:$E,$B157)=0),"NO CATALOG ID MATCH in Release_Label",iserror(vlookup($A157&amp;$B157,'3) Release_Label'!$D:$D&amp;'3) Release_Label'!$E:$E,1,0)),"NO UPC-CATALOG ID pair MATCH in Release_Label" )</f>
        <v/>
      </c>
      <c r="E157" s="164">
        <f t="shared" si="3"/>
        <v>1</v>
      </c>
      <c r="F157" s="34" t="s">
        <v>1018</v>
      </c>
      <c r="G157" s="103"/>
      <c r="H157" s="45" t="s">
        <v>471</v>
      </c>
      <c r="I157" s="100"/>
      <c r="J157" s="34" t="s">
        <v>180</v>
      </c>
      <c r="K157" s="93" t="s">
        <v>706</v>
      </c>
      <c r="L157" s="34" t="s">
        <v>698</v>
      </c>
      <c r="M157" s="99" t="s">
        <v>1019</v>
      </c>
      <c r="N157" s="34" t="s">
        <v>700</v>
      </c>
      <c r="O157" s="20"/>
      <c r="P157" s="20"/>
      <c r="R157" s="44" t="str">
        <f t="shared" si="2"/>
        <v>insert into AudioFiles VALUES (NEWID(),'QZW9M2286003.flac', '.flac', getdate(), null, 0, null, 'https://www.dropbox.com/scl/fi/jnrzvut49h0p0zxjnzmvw/Draven-do-Brtt-792268806912.flac?rlkey=o3melni6duf1g7zzh1txbtcax&amp;st=op5vdauo&amp;dl=1', 0, null, null, null, null)</v>
      </c>
      <c r="S157" s="44" t="str">
        <f>"Insert into Tracks VALUES(N'"&amp;SUBSTITUTE(trim(H157),"'","''")&amp;"', 371631, "&amp;if(not(ISBLANK(A157)),"(select LabelId from Releases where UPC="&amp;A157&amp;" and EnterpriseId="&amp;EntId&amp;")","(select LabelId from Releases where Catalog='"&amp;SUBSTITUTE(trim(B157),"'","''")&amp;"' and EnterpriseId="&amp;EntId&amp;")")&amp;", "&amp;if(F157="", "null", "'"&amp;F157&amp;"'")&amp;", "&amp;if(I157="", "null","N'"&amp;SUBSTITUTE(trim(I157),"'","''")&amp;"'")&amp;", null, null, "&amp;if(G157="", "null","'"&amp;SUBSTITUTE(trim(G157),"'","''")&amp;"'")&amp;", null, null, null, "&amp;if(M157="","null",if(G157="","(select AudioId from AudioFiles where Filename='"&amp;F157&amp;".wav' and ExternalUrl='"&amp;SUBSTITUTE(trim(M157),"'","''")&amp;"' and IsDownloadedFromExternalUrl=0)","(select AudioId from AudioFiles where Filename='"&amp;G157&amp;".wav' and ExternalUrl='"&amp;SUBSTITUTE(trim(M157),"'","''")&amp;"' and IsDownloadedFromExternalUrl=0)"))&amp;", null, null, null, (select min(LanguageId) from Languages where LanguageName='"&amp;J157&amp;"' and IsValidMetadataLanguage=1), null, "&amp;if(K157="YES", 1,0)&amp;", getdate(), (select CreatedBy from Enterprises where EnterpriseId="&amp;EntId&amp;"), null, '34F4C88E-B410-461E-AD75-6C01536FDCD3', null, 0, null, null, null, null, "&amp;if(M157="","null",if(G157="","(select AudioId from AudioFiles where Filename='"&amp;F157&amp;".flac' and ExternalUrl='"&amp;SUBSTITUTE(trim(M157),"'","''")&amp;"' and IsDownloadedFromExternalUrl=0)","(select AudioId from AudioFiles where Filename='"&amp;G157&amp;".flac' and ExternalUrl='"&amp;SUBSTITUTE(trim(M157),"'","''")&amp;"' and IsDownloadedFromExternalUrl=0)"))&amp;", null, null, null, null, null, "&amp;if(not(ISBLANK(A157)),"(select PrimaryMusicStyleId from Releases where UPC="&amp;A157&amp;" and EnterpriseId="&amp;EntId&amp;")","(select PrimaryMusicStyleId from Releases where Catalog='"&amp;SUBSTITUTE(trim(B157),"'","''")&amp;"' and EnterpriseId="&amp;EntId&amp;")")&amp;", "&amp;if(not(ISBLANK(A157)),"(select SecondaryMusicStyleId from Releases where UPC="&amp;A157&amp;" and EnterpriseId="&amp;EntId&amp;")","(select SecondaryMusicStyleId from Releases where Catalog='"&amp;SUBSTITUTE(trim(B157),"'","''")&amp;"' and EnterpriseId="&amp;EntId&amp;")")&amp;", "&amp;IF(O157="","null",O157)&amp;", 0, null, (select id from internal_TrackTypes where description='"&amp;L157&amp;"'), null, null, null, null, (NEXT VALUE FOR [AssetIdSequence]), null, "&amp;TenantId&amp;", "&amp;EntId&amp;", "&amp;if(F157&lt;&gt;"",countif(F$5:F157,F157),countif(G$5:G157,G157))&amp;"); 
insert into Releases_Tracks values ( (select ReleaseId from Releases where "&amp;if(not(ISBLANK(A157)),"UPC="&amp;A157,"Catalog='"&amp;SUBSTITUTE(trim(B157),"'","''")&amp;"'")&amp;" and EnterpriseId="&amp;EntId&amp;"), (select max(TrackId) from Tracks where "&amp;if(trim(G157)="","ISRC='"&amp;F157&amp;"'","TrackVendorId='"&amp;SUBSTITUTE(trim(G157),"'","''")&amp;"'") &amp;" and EnterpriseId="&amp;EntId&amp;"), "&amp;E157&amp;", (NEXT VALUE FOR [AssetIdSequence]), null);
update Releases_Tracks set RevelatorExternalUsageTrackId=AssetId where TrackId=(select max(TrackId) from Tracks where "&amp;IF(F157="","TrackVendorId='"&amp;G157&amp;"'","ISRC='"&amp;F157&amp;"'")&amp;" and EnterpriseId="&amp;EntId&amp;");
Insert into TrackRecordingVersions values ((select max(TrackId) from Tracks where "&amp;IF(F157="","TrackVendorId='"&amp;G157&amp;"'","ISRC='"&amp;F157&amp;"'")&amp;" and EnterpriseId="&amp;EntId&amp;"),  "&amp;IF(F157="","null","'"&amp;F157&amp;"'")&amp;", 1, getdate());
Insert into TrackRecordingVersionsAudioFiles values ((select max(TrackRecordingVersionId) from TrackRecordingVersions where TrackId in (select max(TrackId) from Tracks where "&amp;IF(F157="","TrackVendorId='"&amp;G157&amp;"'","ISRC='"&amp;F157&amp;"'")&amp;" and EnterpriseId="&amp;EntId&amp;")), "&amp;if(M157="","null",if(G157="","(select AudioId from AudioFiles where Filename='"&amp;F157&amp;"."&amp;N157&amp;"' and ExternalUrl='"&amp;SUBSTITUTE(trim(M157),"'","''")&amp;"' and IsDownloadedFromExternalUrl=0)","(select AudioId from AudioFiles where Filename='"&amp;G157&amp;"."&amp;N157&amp;"' and ExternalUrl='"&amp;SUBSTITUTE(trim(M157),"'","''")&amp;"' and IsDownloadedFromExternalUrl=0)"))&amp;", "&amp;IFS(N157="","null",N157="wav","1",N157="flac","2")&amp;");
Insert into Track_TrackProperties values ((select max(TrackId) from Tracks where "&amp;IF(F157="","TrackVendorId='"&amp;G157&amp;"'","ISRC='"&amp;F157&amp;"'")&amp;" and EnterpriseId="&amp;EntId&amp;"),1);"</f>
        <v>Insert into Tracks VALUES(N'Draven do Brtt', 371631, (select LabelId from Releases where UPC=792268806912 and EnterpriseId=647322), 'QZW9M2286003', null, null, null, null, null, null, null, (select AudioId from AudioFiles where Filename='QZW9M2286003.wav' and ExternalUrl='https://www.dropbox.com/scl/fi/jnrzvut49h0p0zxjnzmvw/Draven-do-Brtt-792268806912.flac?rlkey=o3melni6duf1g7zzh1txbtcax&amp;st=op5vdauo&amp;dl=1'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Filename='QZW9M2286003.flac' and ExternalUrl='https://www.dropbox.com/scl/fi/jnrzvut49h0p0zxjnzmvw/Draven-do-Brtt-792268806912.flac?rlkey=o3melni6duf1g7zzh1txbtcax&amp;st=op5vdauo&amp;dl=1' and IsDownloadedFromExternalUrl=0), null, null, null, null, null, (select PrimaryMusicStyleId from Releases where UPC=792268806912 and EnterpriseId=647322), (select SecondaryMusicStyleId from Releases where UPC=792268806912 and EnterpriseId=647322), null, 0, null, (select id from internal_TrackTypes where description='Original'), null, null, null, null, (NEXT VALUE FOR [AssetIdSequence]), null, 645898, 647322, 1); 
insert into Releases_Tracks values ( (select ReleaseId from Releases where UPC=792268806912 and EnterpriseId=647322), (select max(TrackId) from Tracks where ISRC='QZW9M2286003' and EnterpriseId=647322), 1, (NEXT VALUE FOR [AssetIdSequence]), null);
update Releases_Tracks set RevelatorExternalUsageTrackId=AssetId where TrackId=(select max(TrackId) from Tracks where ISRC='QZW9M2286003' and EnterpriseId=647322);
Insert into TrackRecordingVersions values ((select max(TrackId) from Tracks where ISRC='QZW9M2286003' and EnterpriseId=647322),  'QZW9M2286003', 1, getdate());
Insert into TrackRecordingVersionsAudioFiles values ((select max(TrackRecordingVersionId) from TrackRecordingVersions where TrackId in (select max(TrackId) from Tracks where ISRC='QZW9M2286003' and EnterpriseId=647322)), (select AudioId from AudioFiles where Filename='QZW9M2286003.flac' and ExternalUrl='https://www.dropbox.com/scl/fi/jnrzvut49h0p0zxjnzmvw/Draven-do-Brtt-792268806912.flac?rlkey=o3melni6duf1g7zzh1txbtcax&amp;st=op5vdauo&amp;dl=1' and IsDownloadedFromExternalUrl=0), 2);
Insert into Track_TrackProperties values ((select max(TrackId) from Tracks where ISRC='QZW9M2286003' and EnterpriseId=647322),1);</v>
      </c>
    </row>
    <row r="158">
      <c r="A158" s="110">
        <v>7.89550641856E11</v>
      </c>
      <c r="B158" s="103"/>
      <c r="C158" s="164" t="str">
        <f t="array" ref="C158">ifs(and(isblank($A158),isblank($B158)),"", not(iserror(vlookup($A158&amp;$B158,'3) Release_Label'!$D:$D&amp;'3) Release_Label'!$E:$E,1,0))),vlookup($A158&amp;$B158,{'3) Release_Label'!$D:$D&amp;'3) Release_Label'!$E:$E,'3) Release_Label'!$F:$F},2,0), or(and(not(isblank($B158)),$B158=$B157,$A158&lt;&gt;$A157),and(not(isblank($A158)),$A158=$A157,$B158&lt;&gt;$B157)),"ID LISTS UNALIGNED",and($A158&lt;&gt;"",countif('3) Release_Label'!$D:$D,$A158)=0),"NO UPC MATCH in Release_Label",and($B158&lt;&gt;"",countif('3) Release_Label'!$E:$E,$B158)=0),"NO CATALOG ID MATCH in Release_Label",iserror(vlookup($A158&amp;$B158,'3) Release_Label'!$D:$D&amp;'3) Release_Label'!$E:$E,1,0)),"NO UPC-CATALOG ID pair MATCH in Release_Label" )</f>
        <v>Revolucionário</v>
      </c>
      <c r="D158" s="134" t="str">
        <f t="array" ref="D158">ifs(and(isblank($A158),isblank($B158)),"", not(iserror(vlookup($A158&amp;$B158,'3) Release_Label'!$D:$D&amp;'3) Release_Label'!$E:$E,1,0))),vlookup($A158&amp;$B158,{'3) Release_Label'!$D:$D&amp;'3) Release_Label'!$E:$E,'3) Release_Label'!$H:$H},2,0), or(and(not(isblank($B158)),$B158=$B157,$A158&lt;&gt;$A157),and(not(isblank($A158)),$A158=$A157,$B158&lt;&gt;$B157)),"ID LISTS UNALIGNED",and($A158&lt;&gt;"",countif('3) Release_Label'!$D:$D,$A158)=0),"NO UPC MATCH in Release_Label",and($B158&lt;&gt;"",countif('3) Release_Label'!$E:$E,$B158)=0),"NO CATALOG ID MATCH in Release_Label",iserror(vlookup($A158&amp;$B158,'3) Release_Label'!$D:$D&amp;'3) Release_Label'!$E:$E,1,0)),"NO UPC-CATALOG ID pair MATCH in Release_Label" )</f>
        <v/>
      </c>
      <c r="E158" s="164">
        <f t="shared" si="3"/>
        <v>1</v>
      </c>
      <c r="F158" s="34" t="s">
        <v>1020</v>
      </c>
      <c r="G158" s="103"/>
      <c r="H158" s="45" t="s">
        <v>656</v>
      </c>
      <c r="I158" s="34"/>
      <c r="J158" s="34" t="s">
        <v>180</v>
      </c>
      <c r="K158" s="93" t="s">
        <v>697</v>
      </c>
      <c r="L158" s="34" t="s">
        <v>698</v>
      </c>
      <c r="M158" s="92" t="s">
        <v>1021</v>
      </c>
      <c r="N158" s="34" t="s">
        <v>700</v>
      </c>
      <c r="O158" s="20"/>
      <c r="P158" s="20"/>
      <c r="R158" s="44" t="str">
        <f t="shared" si="2"/>
        <v>insert into AudioFiles VALUES (NEWID(),'QZW9N2232061.flac', '.flac', getdate(), null, 0, null, 'https://www.dropbox.com/scl/fi/8t5pt44bcyh9oei0f87t3/Rei-de-Tokyo-789550641795.flac?rlkey=1npaakcr4eqv3ap3ske9f6jkj&amp;st=4wjn8c47&amp;dl=1', 0, null, null, null, null)</v>
      </c>
      <c r="S158" s="44" t="str">
        <f>"Insert into Tracks VALUES(N'"&amp;SUBSTITUTE(trim(H158),"'","''")&amp;"', 371631, "&amp;if(not(ISBLANK(A158)),"(select LabelId from Releases where UPC="&amp;A158&amp;" and EnterpriseId="&amp;EntId&amp;")","(select LabelId from Releases where Catalog='"&amp;SUBSTITUTE(trim(B158),"'","''")&amp;"' and EnterpriseId="&amp;EntId&amp;")")&amp;", "&amp;if(F158="", "null", "'"&amp;F158&amp;"'")&amp;", "&amp;if(I158="", "null","N'"&amp;SUBSTITUTE(trim(I158),"'","''")&amp;"'")&amp;", null, null, "&amp;if(G158="", "null","'"&amp;SUBSTITUTE(trim(G158),"'","''")&amp;"'")&amp;", null, null, null, "&amp;if(M158="","null",if(G158="","(select AudioId from AudioFiles where Filename='"&amp;F158&amp;".wav' and ExternalUrl='"&amp;SUBSTITUTE(trim(M158),"'","''")&amp;"' and IsDownloadedFromExternalUrl=0)","(select AudioId from AudioFiles where Filename='"&amp;G158&amp;".wav' and ExternalUrl='"&amp;SUBSTITUTE(trim(M158),"'","''")&amp;"' and IsDownloadedFromExternalUrl=0)"))&amp;", null, null, null, (select min(LanguageId) from Languages where LanguageName='"&amp;J158&amp;"' and IsValidMetadataLanguage=1), null, "&amp;if(K158="YES", 1,0)&amp;", getdate(), (select CreatedBy from Enterprises where EnterpriseId="&amp;EntId&amp;"), null, '34F4C88E-B410-461E-AD75-6C01536FDCD3', null, 0, null, null, null, null, "&amp;if(M158="","null",if(G158="","(select AudioId from AudioFiles where Filename='"&amp;F158&amp;".flac' and ExternalUrl='"&amp;SUBSTITUTE(trim(M158),"'","''")&amp;"' and IsDownloadedFromExternalUrl=0)","(select AudioId from AudioFiles where Filename='"&amp;G158&amp;".flac' and ExternalUrl='"&amp;SUBSTITUTE(trim(M158),"'","''")&amp;"' and IsDownloadedFromExternalUrl=0)"))&amp;", null, null, null, null, null, "&amp;if(not(ISBLANK(A158)),"(select PrimaryMusicStyleId from Releases where UPC="&amp;A158&amp;" and EnterpriseId="&amp;EntId&amp;")","(select PrimaryMusicStyleId from Releases where Catalog='"&amp;SUBSTITUTE(trim(B158),"'","''")&amp;"' and EnterpriseId="&amp;EntId&amp;")")&amp;", "&amp;if(not(ISBLANK(A158)),"(select SecondaryMusicStyleId from Releases where UPC="&amp;A158&amp;" and EnterpriseId="&amp;EntId&amp;")","(select SecondaryMusicStyleId from Releases where Catalog='"&amp;SUBSTITUTE(trim(B158),"'","''")&amp;"' and EnterpriseId="&amp;EntId&amp;")")&amp;", "&amp;IF(O158="","null",O158)&amp;", 0, null, (select id from internal_TrackTypes where description='"&amp;L158&amp;"'), null, null, null, null, (NEXT VALUE FOR [AssetIdSequence]), null, "&amp;TenantId&amp;", "&amp;EntId&amp;", "&amp;if(F158&lt;&gt;"",countif(F$5:F158,F158),countif(G$5:G158,G158))&amp;"); 
insert into Releases_Tracks values ( (select ReleaseId from Releases where "&amp;if(not(ISBLANK(A158)),"UPC="&amp;A158,"Catalog='"&amp;SUBSTITUTE(trim(B158),"'","''")&amp;"'")&amp;" and EnterpriseId="&amp;EntId&amp;"), (select max(TrackId) from Tracks where "&amp;if(trim(G158)="","ISRC='"&amp;F158&amp;"'","TrackVendorId='"&amp;SUBSTITUTE(trim(G158),"'","''")&amp;"'") &amp;" and EnterpriseId="&amp;EntId&amp;"), "&amp;E158&amp;", (NEXT VALUE FOR [AssetIdSequence]), null);
update Releases_Tracks set RevelatorExternalUsageTrackId=AssetId where TrackId=(select max(TrackId) from Tracks where "&amp;IF(F158="","TrackVendorId='"&amp;G158&amp;"'","ISRC='"&amp;F158&amp;"'")&amp;" and EnterpriseId="&amp;EntId&amp;");
Insert into TrackRecordingVersions values ((select max(TrackId) from Tracks where "&amp;IF(F158="","TrackVendorId='"&amp;G158&amp;"'","ISRC='"&amp;F158&amp;"'")&amp;" and EnterpriseId="&amp;EntId&amp;"),  "&amp;IF(F158="","null","'"&amp;F158&amp;"'")&amp;", 1, getdate());
Insert into TrackRecordingVersionsAudioFiles values ((select max(TrackRecordingVersionId) from TrackRecordingVersions where TrackId in (select max(TrackId) from Tracks where "&amp;IF(F158="","TrackVendorId='"&amp;G158&amp;"'","ISRC='"&amp;F158&amp;"'")&amp;" and EnterpriseId="&amp;EntId&amp;")), "&amp;if(M158="","null",if(G158="","(select AudioId from AudioFiles where Filename='"&amp;F158&amp;"."&amp;N158&amp;"' and ExternalUrl='"&amp;SUBSTITUTE(trim(M158),"'","''")&amp;"' and IsDownloadedFromExternalUrl=0)","(select AudioId from AudioFiles where Filename='"&amp;G158&amp;"."&amp;N158&amp;"' and ExternalUrl='"&amp;SUBSTITUTE(trim(M158),"'","''")&amp;"' and IsDownloadedFromExternalUrl=0)"))&amp;", "&amp;IFS(N158="","null",N158="wav","1",N158="flac","2")&amp;");
Insert into Track_TrackProperties values ((select max(TrackId) from Tracks where "&amp;IF(F158="","TrackVendorId='"&amp;G158&amp;"'","ISRC='"&amp;F158&amp;"'")&amp;" and EnterpriseId="&amp;EntId&amp;"),1);"</f>
        <v>Insert into Tracks VALUES(N'Rei de Tokyo', 371631, (select LabelId from Releases where UPC=789550641856 and EnterpriseId=647322), 'QZW9N2232061', null, null, null, null, null, null, null, (select AudioId from AudioFiles where Filename='QZW9N2232061.wav' and ExternalUrl='https://www.dropbox.com/scl/fi/8t5pt44bcyh9oei0f87t3/Rei-de-Tokyo-789550641795.flac?rlkey=1npaakcr4eqv3ap3ske9f6jkj&amp;st=4wjn8c47&amp;dl=1'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Filename='QZW9N2232061.flac' and ExternalUrl='https://www.dropbox.com/scl/fi/8t5pt44bcyh9oei0f87t3/Rei-de-Tokyo-789550641795.flac?rlkey=1npaakcr4eqv3ap3ske9f6jkj&amp;st=4wjn8c47&amp;dl=1' and IsDownloadedFromExternalUrl=0), null, null, null, null, null, (select PrimaryMusicStyleId from Releases where UPC=789550641856 and EnterpriseId=647322), (select SecondaryMusicStyleId from Releases where UPC=789550641856 and EnterpriseId=647322), null, 0, null, (select id from internal_TrackTypes where description='Original'), null, null, null, null, (NEXT VALUE FOR [AssetIdSequence]), null, 645898, 647322, 1); 
insert into Releases_Tracks values ( (select ReleaseId from Releases where UPC=789550641856 and EnterpriseId=647322), (select max(TrackId) from Tracks where ISRC='QZW9N2232061' and EnterpriseId=647322), 1, (NEXT VALUE FOR [AssetIdSequence]), null);
update Releases_Tracks set RevelatorExternalUsageTrackId=AssetId where TrackId=(select max(TrackId) from Tracks where ISRC='QZW9N2232061' and EnterpriseId=647322);
Insert into TrackRecordingVersions values ((select max(TrackId) from Tracks where ISRC='QZW9N2232061' and EnterpriseId=647322),  'QZW9N2232061', 1, getdate());
Insert into TrackRecordingVersionsAudioFiles values ((select max(TrackRecordingVersionId) from TrackRecordingVersions where TrackId in (select max(TrackId) from Tracks where ISRC='QZW9N2232061' and EnterpriseId=647322)), (select AudioId from AudioFiles where Filename='QZW9N2232061.flac' and ExternalUrl='https://www.dropbox.com/scl/fi/8t5pt44bcyh9oei0f87t3/Rei-de-Tokyo-789550641795.flac?rlkey=1npaakcr4eqv3ap3ske9f6jkj&amp;st=4wjn8c47&amp;dl=1' and IsDownloadedFromExternalUrl=0), 2);
Insert into Track_TrackProperties values ((select max(TrackId) from Tracks where ISRC='QZW9N2232061' and EnterpriseId=647322),1);</v>
      </c>
    </row>
    <row r="159">
      <c r="A159" s="110">
        <v>7.89550654306E11</v>
      </c>
      <c r="B159" s="103"/>
      <c r="C159" s="164" t="str">
        <f t="array" ref="C159">ifs(and(isblank($A159),isblank($B159)),"", not(iserror(vlookup($A159&amp;$B159,'3) Release_Label'!$D:$D&amp;'3) Release_Label'!$E:$E,1,0))),vlookup($A159&amp;$B159,{'3) Release_Label'!$D:$D&amp;'3) Release_Label'!$E:$E,'3) Release_Label'!$F:$F},2,0), or(and(not(isblank($B159)),$B159=$B158,$A159&lt;&gt;$A158),and(not(isblank($A159)),$A159=$A158,$B159&lt;&gt;$B158)),"ID LISTS UNALIGNED",and($A159&lt;&gt;"",countif('3) Release_Label'!$D:$D,$A159)=0),"NO UPC MATCH in Release_Label",and($B159&lt;&gt;"",countif('3) Release_Label'!$E:$E,$B159)=0),"NO CATALOG ID MATCH in Release_Label",iserror(vlookup($A159&amp;$B159,'3) Release_Label'!$D:$D&amp;'3) Release_Label'!$E:$E,1,0)),"NO UPC-CATALOG ID pair MATCH in Release_Label" )</f>
        <v>Pilar da Água</v>
      </c>
      <c r="D159" s="134" t="str">
        <f t="array" ref="D159">ifs(and(isblank($A159),isblank($B159)),"", not(iserror(vlookup($A159&amp;$B159,'3) Release_Label'!$D:$D&amp;'3) Release_Label'!$E:$E,1,0))),vlookup($A159&amp;$B159,{'3) Release_Label'!$D:$D&amp;'3) Release_Label'!$E:$E,'3) Release_Label'!$H:$H},2,0), or(and(not(isblank($B159)),$B159=$B158,$A159&lt;&gt;$A158),and(not(isblank($A159)),$A159=$A158,$B159&lt;&gt;$B158)),"ID LISTS UNALIGNED",and($A159&lt;&gt;"",countif('3) Release_Label'!$D:$D,$A159)=0),"NO UPC MATCH in Release_Label",and($B159&lt;&gt;"",countif('3) Release_Label'!$E:$E,$B159)=0),"NO CATALOG ID MATCH in Release_Label",iserror(vlookup($A159&amp;$B159,'3) Release_Label'!$D:$D&amp;'3) Release_Label'!$E:$E,1,0)),"NO UPC-CATALOG ID pair MATCH in Release_Label" )</f>
        <v/>
      </c>
      <c r="E159" s="164">
        <f t="shared" si="3"/>
        <v>1</v>
      </c>
      <c r="F159" s="34" t="s">
        <v>1022</v>
      </c>
      <c r="G159" s="103"/>
      <c r="H159" s="45" t="s">
        <v>475</v>
      </c>
      <c r="I159" s="34"/>
      <c r="J159" s="34" t="s">
        <v>180</v>
      </c>
      <c r="K159" s="93" t="s">
        <v>697</v>
      </c>
      <c r="L159" s="34" t="s">
        <v>698</v>
      </c>
      <c r="M159" s="92" t="s">
        <v>1023</v>
      </c>
      <c r="N159" s="34" t="s">
        <v>700</v>
      </c>
      <c r="O159" s="20"/>
      <c r="P159" s="20"/>
      <c r="R159" s="44" t="str">
        <f t="shared" si="2"/>
        <v>insert into AudioFiles VALUES (NEWID(),'QZW9N2233804.flac', '.flac', getdate(), null, 0, null, 'https://www.dropbox.com/scl/fi/k3kgvckxspekzkldn0a5f/Pilar-da-gua-789550654306.flac?rlkey=vxohe9sxeibhcbut21g8vkj8b&amp;st=om0o52j1&amp;dl=1', 0, null, null, null, null)</v>
      </c>
      <c r="S159" s="44" t="str">
        <f>"Insert into Tracks VALUES(N'"&amp;SUBSTITUTE(trim(H159),"'","''")&amp;"', 371631, "&amp;if(not(ISBLANK(A159)),"(select LabelId from Releases where UPC="&amp;A159&amp;" and EnterpriseId="&amp;EntId&amp;")","(select LabelId from Releases where Catalog='"&amp;SUBSTITUTE(trim(B159),"'","''")&amp;"' and EnterpriseId="&amp;EntId&amp;")")&amp;", "&amp;if(F159="", "null", "'"&amp;F159&amp;"'")&amp;", "&amp;if(I159="", "null","N'"&amp;SUBSTITUTE(trim(I159),"'","''")&amp;"'")&amp;", null, null, "&amp;if(G159="", "null","'"&amp;SUBSTITUTE(trim(G159),"'","''")&amp;"'")&amp;", null, null, null, "&amp;if(M159="","null",if(G159="","(select AudioId from AudioFiles where Filename='"&amp;F159&amp;".wav' and ExternalUrl='"&amp;SUBSTITUTE(trim(M159),"'","''")&amp;"' and IsDownloadedFromExternalUrl=0)","(select AudioId from AudioFiles where Filename='"&amp;G159&amp;".wav' and ExternalUrl='"&amp;SUBSTITUTE(trim(M159),"'","''")&amp;"' and IsDownloadedFromExternalUrl=0)"))&amp;", null, null, null, (select min(LanguageId) from Languages where LanguageName='"&amp;J159&amp;"' and IsValidMetadataLanguage=1), null, "&amp;if(K159="YES", 1,0)&amp;", getdate(), (select CreatedBy from Enterprises where EnterpriseId="&amp;EntId&amp;"), null, '34F4C88E-B410-461E-AD75-6C01536FDCD3', null, 0, null, null, null, null, "&amp;if(M159="","null",if(G159="","(select AudioId from AudioFiles where Filename='"&amp;F159&amp;".flac' and ExternalUrl='"&amp;SUBSTITUTE(trim(M159),"'","''")&amp;"' and IsDownloadedFromExternalUrl=0)","(select AudioId from AudioFiles where Filename='"&amp;G159&amp;".flac' and ExternalUrl='"&amp;SUBSTITUTE(trim(M159),"'","''")&amp;"' and IsDownloadedFromExternalUrl=0)"))&amp;", null, null, null, null, null, "&amp;if(not(ISBLANK(A159)),"(select PrimaryMusicStyleId from Releases where UPC="&amp;A159&amp;" and EnterpriseId="&amp;EntId&amp;")","(select PrimaryMusicStyleId from Releases where Catalog='"&amp;SUBSTITUTE(trim(B159),"'","''")&amp;"' and EnterpriseId="&amp;EntId&amp;")")&amp;", "&amp;if(not(ISBLANK(A159)),"(select SecondaryMusicStyleId from Releases where UPC="&amp;A159&amp;" and EnterpriseId="&amp;EntId&amp;")","(select SecondaryMusicStyleId from Releases where Catalog='"&amp;SUBSTITUTE(trim(B159),"'","''")&amp;"' and EnterpriseId="&amp;EntId&amp;")")&amp;", "&amp;IF(O159="","null",O159)&amp;", 0, null, (select id from internal_TrackTypes where description='"&amp;L159&amp;"'), null, null, null, null, (NEXT VALUE FOR [AssetIdSequence]), null, "&amp;TenantId&amp;", "&amp;EntId&amp;", "&amp;if(F159&lt;&gt;"",countif(F$5:F159,F159),countif(G$5:G159,G159))&amp;"); 
insert into Releases_Tracks values ( (select ReleaseId from Releases where "&amp;if(not(ISBLANK(A159)),"UPC="&amp;A159,"Catalog='"&amp;SUBSTITUTE(trim(B159),"'","''")&amp;"'")&amp;" and EnterpriseId="&amp;EntId&amp;"), (select max(TrackId) from Tracks where "&amp;if(trim(G159)="","ISRC='"&amp;F159&amp;"'","TrackVendorId='"&amp;SUBSTITUTE(trim(G159),"'","''")&amp;"'") &amp;" and EnterpriseId="&amp;EntId&amp;"), "&amp;E159&amp;", (NEXT VALUE FOR [AssetIdSequence]), null);
update Releases_Tracks set RevelatorExternalUsageTrackId=AssetId where TrackId=(select max(TrackId) from Tracks where "&amp;IF(F159="","TrackVendorId='"&amp;G159&amp;"'","ISRC='"&amp;F159&amp;"'")&amp;" and EnterpriseId="&amp;EntId&amp;");
Insert into TrackRecordingVersions values ((select max(TrackId) from Tracks where "&amp;IF(F159="","TrackVendorId='"&amp;G159&amp;"'","ISRC='"&amp;F159&amp;"'")&amp;" and EnterpriseId="&amp;EntId&amp;"),  "&amp;IF(F159="","null","'"&amp;F159&amp;"'")&amp;", 1, getdate());
Insert into TrackRecordingVersionsAudioFiles values ((select max(TrackRecordingVersionId) from TrackRecordingVersions where TrackId in (select max(TrackId) from Tracks where "&amp;IF(F159="","TrackVendorId='"&amp;G159&amp;"'","ISRC='"&amp;F159&amp;"'")&amp;" and EnterpriseId="&amp;EntId&amp;")), "&amp;if(M159="","null",if(G159="","(select AudioId from AudioFiles where Filename='"&amp;F159&amp;"."&amp;N159&amp;"' and ExternalUrl='"&amp;SUBSTITUTE(trim(M159),"'","''")&amp;"' and IsDownloadedFromExternalUrl=0)","(select AudioId from AudioFiles where Filename='"&amp;G159&amp;"."&amp;N159&amp;"' and ExternalUrl='"&amp;SUBSTITUTE(trim(M159),"'","''")&amp;"' and IsDownloadedFromExternalUrl=0)"))&amp;", "&amp;IFS(N159="","null",N159="wav","1",N159="flac","2")&amp;");
Insert into Track_TrackProperties values ((select max(TrackId) from Tracks where "&amp;IF(F159="","TrackVendorId='"&amp;G159&amp;"'","ISRC='"&amp;F159&amp;"'")&amp;" and EnterpriseId="&amp;EntId&amp;"),1);"</f>
        <v>Insert into Tracks VALUES(N'Pilar da Água', 371631, (select LabelId from Releases where UPC=789550654306 and EnterpriseId=647322), 'QZW9N2233804', null, null, null, null, null, null, null, (select AudioId from AudioFiles where Filename='QZW9N2233804.wav' and ExternalUrl='https://www.dropbox.com/scl/fi/k3kgvckxspekzkldn0a5f/Pilar-da-gua-789550654306.flac?rlkey=vxohe9sxeibhcbut21g8vkj8b&amp;st=om0o52j1&amp;dl=1'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Filename='QZW9N2233804.flac' and ExternalUrl='https://www.dropbox.com/scl/fi/k3kgvckxspekzkldn0a5f/Pilar-da-gua-789550654306.flac?rlkey=vxohe9sxeibhcbut21g8vkj8b&amp;st=om0o52j1&amp;dl=1' and IsDownloadedFromExternalUrl=0), null, null, null, null, null, (select PrimaryMusicStyleId from Releases where UPC=789550654306 and EnterpriseId=647322), (select SecondaryMusicStyleId from Releases where UPC=789550654306 and EnterpriseId=647322), null, 0, null, (select id from internal_TrackTypes where description='Original'), null, null, null, null, (NEXT VALUE FOR [AssetIdSequence]), null, 645898, 647322, 1); 
insert into Releases_Tracks values ( (select ReleaseId from Releases where UPC=789550654306 and EnterpriseId=647322), (select max(TrackId) from Tracks where ISRC='QZW9N2233804' and EnterpriseId=647322), 1, (NEXT VALUE FOR [AssetIdSequence]), null);
update Releases_Tracks set RevelatorExternalUsageTrackId=AssetId where TrackId=(select max(TrackId) from Tracks where ISRC='QZW9N2233804' and EnterpriseId=647322);
Insert into TrackRecordingVersions values ((select max(TrackId) from Tracks where ISRC='QZW9N2233804' and EnterpriseId=647322),  'QZW9N2233804', 1, getdate());
Insert into TrackRecordingVersionsAudioFiles values ((select max(TrackRecordingVersionId) from TrackRecordingVersions where TrackId in (select max(TrackId) from Tracks where ISRC='QZW9N2233804' and EnterpriseId=647322)), (select AudioId from AudioFiles where Filename='QZW9N2233804.flac' and ExternalUrl='https://www.dropbox.com/scl/fi/k3kgvckxspekzkldn0a5f/Pilar-da-gua-789550654306.flac?rlkey=vxohe9sxeibhcbut21g8vkj8b&amp;st=om0o52j1&amp;dl=1' and IsDownloadedFromExternalUrl=0), 2);
Insert into Track_TrackProperties values ((select max(TrackId) from Tracks where ISRC='QZW9N2233804' and EnterpriseId=647322),1);</v>
      </c>
    </row>
    <row r="160">
      <c r="A160" s="108">
        <v>7.89550732523E11</v>
      </c>
      <c r="B160" s="103"/>
      <c r="C160" s="164" t="str">
        <f t="array" ref="C160">ifs(and(isblank($A160),isblank($B160)),"", not(iserror(vlookup($A160&amp;$B160,'3) Release_Label'!$D:$D&amp;'3) Release_Label'!$E:$E,1,0))),vlookup($A160&amp;$B160,{'3) Release_Label'!$D:$D&amp;'3) Release_Label'!$E:$E,'3) Release_Label'!$F:$F},2,0), or(and(not(isblank($B160)),$B160=$B159,$A160&lt;&gt;$A159),and(not(isblank($A160)),$A160=$A159,$B160&lt;&gt;$B159)),"ID LISTS UNALIGNED",and($A160&lt;&gt;"",countif('3) Release_Label'!$D:$D,$A160)=0),"NO UPC MATCH in Release_Label",and($B160&lt;&gt;"",countif('3) Release_Label'!$E:$E,$B160)=0),"NO CATALOG ID MATCH in Release_Label",iserror(vlookup($A160&amp;$B160,'3) Release_Label'!$D:$D&amp;'3) Release_Label'!$E:$E,1,0)),"NO UPC-CATALOG ID pair MATCH in Release_Label" )</f>
        <v>Cria de Tokyo</v>
      </c>
      <c r="D160" s="134" t="str">
        <f t="array" ref="D160">ifs(and(isblank($A160),isblank($B160)),"", not(iserror(vlookup($A160&amp;$B160,'3) Release_Label'!$D:$D&amp;'3) Release_Label'!$E:$E,1,0))),vlookup($A160&amp;$B160,{'3) Release_Label'!$D:$D&amp;'3) Release_Label'!$E:$E,'3) Release_Label'!$H:$H},2,0), or(and(not(isblank($B160)),$B160=$B159,$A160&lt;&gt;$A159),and(not(isblank($A160)),$A160=$A159,$B160&lt;&gt;$B159)),"ID LISTS UNALIGNED",and($A160&lt;&gt;"",countif('3) Release_Label'!$D:$D,$A160)=0),"NO UPC MATCH in Release_Label",and($B160&lt;&gt;"",countif('3) Release_Label'!$E:$E,$B160)=0),"NO CATALOG ID MATCH in Release_Label",iserror(vlookup($A160&amp;$B160,'3) Release_Label'!$D:$D&amp;'3) Release_Label'!$E:$E,1,0)),"NO UPC-CATALOG ID pair MATCH in Release_Label" )</f>
        <v/>
      </c>
      <c r="E160" s="164">
        <f t="shared" si="3"/>
        <v>1</v>
      </c>
      <c r="F160" s="34" t="s">
        <v>1024</v>
      </c>
      <c r="G160" s="103"/>
      <c r="H160" s="45" t="s">
        <v>477</v>
      </c>
      <c r="I160" s="34"/>
      <c r="J160" s="34" t="s">
        <v>180</v>
      </c>
      <c r="K160" s="93" t="s">
        <v>706</v>
      </c>
      <c r="L160" s="34" t="s">
        <v>698</v>
      </c>
      <c r="M160" s="92" t="s">
        <v>1025</v>
      </c>
      <c r="N160" s="34" t="s">
        <v>700</v>
      </c>
      <c r="O160" s="20"/>
      <c r="P160" s="20"/>
      <c r="R160" s="44" t="str">
        <f t="shared" si="2"/>
        <v>insert into AudioFiles VALUES (NEWID(),'QZW9N2245437.flac', '.flac', getdate(), null, 0, null, 'https://www.dropbox.com/scl/fi/rhlmnqj35d0n6k73j0nnj/Cria-de-Tokyo-789550732523.flac?rlkey=v2x3k6iw7vd2ootptn7z8kejv&amp;st=rpkuj0q5&amp;dl=1', 0, null, null, null, null)</v>
      </c>
      <c r="S160" s="44" t="str">
        <f>"Insert into Tracks VALUES(N'"&amp;SUBSTITUTE(trim(H160),"'","''")&amp;"', 371631, "&amp;if(not(ISBLANK(A160)),"(select LabelId from Releases where UPC="&amp;A160&amp;" and EnterpriseId="&amp;EntId&amp;")","(select LabelId from Releases where Catalog='"&amp;SUBSTITUTE(trim(B160),"'","''")&amp;"' and EnterpriseId="&amp;EntId&amp;")")&amp;", "&amp;if(F160="", "null", "'"&amp;F160&amp;"'")&amp;", "&amp;if(I160="", "null","N'"&amp;SUBSTITUTE(trim(I160),"'","''")&amp;"'")&amp;", null, null, "&amp;if(G160="", "null","'"&amp;SUBSTITUTE(trim(G160),"'","''")&amp;"'")&amp;", null, null, null, "&amp;if(M160="","null",if(G160="","(select AudioId from AudioFiles where Filename='"&amp;F160&amp;".wav' and ExternalUrl='"&amp;SUBSTITUTE(trim(M160),"'","''")&amp;"' and IsDownloadedFromExternalUrl=0)","(select AudioId from AudioFiles where Filename='"&amp;G160&amp;".wav' and ExternalUrl='"&amp;SUBSTITUTE(trim(M160),"'","''")&amp;"' and IsDownloadedFromExternalUrl=0)"))&amp;", null, null, null, (select min(LanguageId) from Languages where LanguageName='"&amp;J160&amp;"' and IsValidMetadataLanguage=1), null, "&amp;if(K160="YES", 1,0)&amp;", getdate(), (select CreatedBy from Enterprises where EnterpriseId="&amp;EntId&amp;"), null, '34F4C88E-B410-461E-AD75-6C01536FDCD3', null, 0, null, null, null, null, "&amp;if(M160="","null",if(G160="","(select AudioId from AudioFiles where Filename='"&amp;F160&amp;".flac' and ExternalUrl='"&amp;SUBSTITUTE(trim(M160),"'","''")&amp;"' and IsDownloadedFromExternalUrl=0)","(select AudioId from AudioFiles where Filename='"&amp;G160&amp;".flac' and ExternalUrl='"&amp;SUBSTITUTE(trim(M160),"'","''")&amp;"' and IsDownloadedFromExternalUrl=0)"))&amp;", null, null, null, null, null, "&amp;if(not(ISBLANK(A160)),"(select PrimaryMusicStyleId from Releases where UPC="&amp;A160&amp;" and EnterpriseId="&amp;EntId&amp;")","(select PrimaryMusicStyleId from Releases where Catalog='"&amp;SUBSTITUTE(trim(B160),"'","''")&amp;"' and EnterpriseId="&amp;EntId&amp;")")&amp;", "&amp;if(not(ISBLANK(A160)),"(select SecondaryMusicStyleId from Releases where UPC="&amp;A160&amp;" and EnterpriseId="&amp;EntId&amp;")","(select SecondaryMusicStyleId from Releases where Catalog='"&amp;SUBSTITUTE(trim(B160),"'","''")&amp;"' and EnterpriseId="&amp;EntId&amp;")")&amp;", "&amp;IF(O160="","null",O160)&amp;", 0, null, (select id from internal_TrackTypes where description='"&amp;L160&amp;"'), null, null, null, null, (NEXT VALUE FOR [AssetIdSequence]), null, "&amp;TenantId&amp;", "&amp;EntId&amp;", "&amp;if(F160&lt;&gt;"",countif(F$5:F160,F160),countif(G$5:G160,G160))&amp;"); 
insert into Releases_Tracks values ( (select ReleaseId from Releases where "&amp;if(not(ISBLANK(A160)),"UPC="&amp;A160,"Catalog='"&amp;SUBSTITUTE(trim(B160),"'","''")&amp;"'")&amp;" and EnterpriseId="&amp;EntId&amp;"), (select max(TrackId) from Tracks where "&amp;if(trim(G160)="","ISRC='"&amp;F160&amp;"'","TrackVendorId='"&amp;SUBSTITUTE(trim(G160),"'","''")&amp;"'") &amp;" and EnterpriseId="&amp;EntId&amp;"), "&amp;E160&amp;", (NEXT VALUE FOR [AssetIdSequence]), null);
update Releases_Tracks set RevelatorExternalUsageTrackId=AssetId where TrackId=(select max(TrackId) from Tracks where "&amp;IF(F160="","TrackVendorId='"&amp;G160&amp;"'","ISRC='"&amp;F160&amp;"'")&amp;" and EnterpriseId="&amp;EntId&amp;");
Insert into TrackRecordingVersions values ((select max(TrackId) from Tracks where "&amp;IF(F160="","TrackVendorId='"&amp;G160&amp;"'","ISRC='"&amp;F160&amp;"'")&amp;" and EnterpriseId="&amp;EntId&amp;"),  "&amp;IF(F160="","null","'"&amp;F160&amp;"'")&amp;", 1, getdate());
Insert into TrackRecordingVersionsAudioFiles values ((select max(TrackRecordingVersionId) from TrackRecordingVersions where TrackId in (select max(TrackId) from Tracks where "&amp;IF(F160="","TrackVendorId='"&amp;G160&amp;"'","ISRC='"&amp;F160&amp;"'")&amp;" and EnterpriseId="&amp;EntId&amp;")), "&amp;if(M160="","null",if(G160="","(select AudioId from AudioFiles where Filename='"&amp;F160&amp;"."&amp;N160&amp;"' and ExternalUrl='"&amp;SUBSTITUTE(trim(M160),"'","''")&amp;"' and IsDownloadedFromExternalUrl=0)","(select AudioId from AudioFiles where Filename='"&amp;G160&amp;"."&amp;N160&amp;"' and ExternalUrl='"&amp;SUBSTITUTE(trim(M160),"'","''")&amp;"' and IsDownloadedFromExternalUrl=0)"))&amp;", "&amp;IFS(N160="","null",N160="wav","1",N160="flac","2")&amp;");
Insert into Track_TrackProperties values ((select max(TrackId) from Tracks where "&amp;IF(F160="","TrackVendorId='"&amp;G160&amp;"'","ISRC='"&amp;F160&amp;"'")&amp;" and EnterpriseId="&amp;EntId&amp;"),1);"</f>
        <v>Insert into Tracks VALUES(N'Cria de Tokyo', 371631, (select LabelId from Releases where UPC=789550732523 and EnterpriseId=647322), 'QZW9N2245437', null, null, null, null, null, null, null, (select AudioId from AudioFiles where Filename='QZW9N2245437.wav' and ExternalUrl='https://www.dropbox.com/scl/fi/rhlmnqj35d0n6k73j0nnj/Cria-de-Tokyo-789550732523.flac?rlkey=v2x3k6iw7vd2ootptn7z8kejv&amp;st=rpkuj0q5&amp;dl=1'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Filename='QZW9N2245437.flac' and ExternalUrl='https://www.dropbox.com/scl/fi/rhlmnqj35d0n6k73j0nnj/Cria-de-Tokyo-789550732523.flac?rlkey=v2x3k6iw7vd2ootptn7z8kejv&amp;st=rpkuj0q5&amp;dl=1' and IsDownloadedFromExternalUrl=0), null, null, null, null, null, (select PrimaryMusicStyleId from Releases where UPC=789550732523 and EnterpriseId=647322), (select SecondaryMusicStyleId from Releases where UPC=789550732523 and EnterpriseId=647322), null, 0, null, (select id from internal_TrackTypes where description='Original'), null, null, null, null, (NEXT VALUE FOR [AssetIdSequence]), null, 645898, 647322, 1); 
insert into Releases_Tracks values ( (select ReleaseId from Releases where UPC=789550732523 and EnterpriseId=647322), (select max(TrackId) from Tracks where ISRC='QZW9N2245437' and EnterpriseId=647322), 1, (NEXT VALUE FOR [AssetIdSequence]), null);
update Releases_Tracks set RevelatorExternalUsageTrackId=AssetId where TrackId=(select max(TrackId) from Tracks where ISRC='QZW9N2245437' and EnterpriseId=647322);
Insert into TrackRecordingVersions values ((select max(TrackId) from Tracks where ISRC='QZW9N2245437' and EnterpriseId=647322),  'QZW9N2245437', 1, getdate());
Insert into TrackRecordingVersionsAudioFiles values ((select max(TrackRecordingVersionId) from TrackRecordingVersions where TrackId in (select max(TrackId) from Tracks where ISRC='QZW9N2245437' and EnterpriseId=647322)), (select AudioId from AudioFiles where Filename='QZW9N2245437.flac' and ExternalUrl='https://www.dropbox.com/scl/fi/rhlmnqj35d0n6k73j0nnj/Cria-de-Tokyo-789550732523.flac?rlkey=v2x3k6iw7vd2ootptn7z8kejv&amp;st=rpkuj0q5&amp;dl=1' and IsDownloadedFromExternalUrl=0), 2);
Insert into Track_TrackProperties values ((select max(TrackId) from Tracks where ISRC='QZW9N2245437' and EnterpriseId=647322),1);</v>
      </c>
    </row>
    <row r="161">
      <c r="A161" s="108">
        <v>7.89550780425E11</v>
      </c>
      <c r="B161" s="103"/>
      <c r="C161" s="164" t="str">
        <f t="array" ref="C161">ifs(and(isblank($A161),isblank($B161)),"", not(iserror(vlookup($A161&amp;$B161,'3) Release_Label'!$D:$D&amp;'3) Release_Label'!$E:$E,1,0))),vlookup($A161&amp;$B161,{'3) Release_Label'!$D:$D&amp;'3) Release_Label'!$E:$E,'3) Release_Label'!$F:$F},2,0), or(and(not(isblank($B161)),$B161=$B160,$A161&lt;&gt;$A160),and(not(isblank($A161)),$A161=$A160,$B161&lt;&gt;$B160)),"ID LISTS UNALIGNED",and($A161&lt;&gt;"",countif('3) Release_Label'!$D:$D,$A161)=0),"NO UPC MATCH in Release_Label",and($B161&lt;&gt;"",countif('3) Release_Label'!$E:$E,$B161)=0),"NO CATALOG ID MATCH in Release_Label",iserror(vlookup($A161&amp;$B161,'3) Release_Label'!$D:$D&amp;'3) Release_Label'!$E:$E,1,0)),"NO UPC-CATALOG ID pair MATCH in Release_Label" )</f>
        <v>Cria de Tokyo</v>
      </c>
      <c r="D161" s="164" t="str">
        <f t="array" ref="D161">ifs(and(isblank($A161),isblank($B161)),"", not(iserror(vlookup($A161&amp;$B161,'3) Release_Label'!$D:$D&amp;'3) Release_Label'!$E:$E,1,0))),vlookup($A161&amp;$B161,{'3) Release_Label'!$D:$D&amp;'3) Release_Label'!$E:$E,'3) Release_Label'!$H:$H},2,0), or(and(not(isblank($B161)),$B161=$B160,$A161&lt;&gt;$A160),and(not(isblank($A161)),$A161=$A160,$B161&lt;&gt;$B160)),"ID LISTS UNALIGNED",and($A161&lt;&gt;"",countif('3) Release_Label'!$D:$D,$A161)=0),"NO UPC MATCH in Release_Label",and($B161&lt;&gt;"",countif('3) Release_Label'!$E:$E,$B161)=0),"NO CATALOG ID MATCH in Release_Label",iserror(vlookup($A161&amp;$B161,'3) Release_Label'!$D:$D&amp;'3) Release_Label'!$E:$E,1,0)),"NO UPC-CATALOG ID pair MATCH in Release_Label" )</f>
        <v>Speed Up</v>
      </c>
      <c r="E161" s="164">
        <f t="shared" si="3"/>
        <v>1</v>
      </c>
      <c r="F161" s="34" t="s">
        <v>1026</v>
      </c>
      <c r="G161" s="103"/>
      <c r="H161" s="45" t="s">
        <v>477</v>
      </c>
      <c r="I161" s="34" t="s">
        <v>222</v>
      </c>
      <c r="J161" s="34" t="s">
        <v>180</v>
      </c>
      <c r="K161" s="93" t="s">
        <v>706</v>
      </c>
      <c r="L161" s="34" t="s">
        <v>698</v>
      </c>
      <c r="M161" s="92" t="s">
        <v>1027</v>
      </c>
      <c r="N161" s="34" t="s">
        <v>700</v>
      </c>
      <c r="O161" s="20"/>
      <c r="P161" s="20"/>
      <c r="R161" s="44" t="str">
        <f t="shared" si="2"/>
        <v>insert into AudioFiles VALUES (NEWID(),'QZW9N2253478.flac', '.flac', getdate(), null, 0, null, 'https://www.dropbox.com/scl/fi/3cra7ayl2exximfny3xjo/Cria-de-Tokyo-Speed-Up-789550780425.flac?rlkey=l8qsqqxp0iiu46he9zqf7ox44&amp;st=uixxz25t&amp;dl=1', 0, null, null, null, null)</v>
      </c>
      <c r="S161" s="44" t="str">
        <f>"Insert into Tracks VALUES(N'"&amp;SUBSTITUTE(trim(H161),"'","''")&amp;"', 371631, "&amp;if(not(ISBLANK(A161)),"(select LabelId from Releases where UPC="&amp;A161&amp;" and EnterpriseId="&amp;EntId&amp;")","(select LabelId from Releases where Catalog='"&amp;SUBSTITUTE(trim(B161),"'","''")&amp;"' and EnterpriseId="&amp;EntId&amp;")")&amp;", "&amp;if(F161="", "null", "'"&amp;F161&amp;"'")&amp;", "&amp;if(I161="", "null","N'"&amp;SUBSTITUTE(trim(I161),"'","''")&amp;"'")&amp;", null, null, "&amp;if(G161="", "null","'"&amp;SUBSTITUTE(trim(G161),"'","''")&amp;"'")&amp;", null, null, null, "&amp;if(M161="","null",if(G161="","(select AudioId from AudioFiles where Filename='"&amp;F161&amp;".wav' and ExternalUrl='"&amp;SUBSTITUTE(trim(M161),"'","''")&amp;"' and IsDownloadedFromExternalUrl=0)","(select AudioId from AudioFiles where Filename='"&amp;G161&amp;".wav' and ExternalUrl='"&amp;SUBSTITUTE(trim(M161),"'","''")&amp;"' and IsDownloadedFromExternalUrl=0)"))&amp;", null, null, null, (select min(LanguageId) from Languages where LanguageName='"&amp;J161&amp;"' and IsValidMetadataLanguage=1), null, "&amp;if(K161="YES", 1,0)&amp;", getdate(), (select CreatedBy from Enterprises where EnterpriseId="&amp;EntId&amp;"), null, '34F4C88E-B410-461E-AD75-6C01536FDCD3', null, 0, null, null, null, null, "&amp;if(M161="","null",if(G161="","(select AudioId from AudioFiles where Filename='"&amp;F161&amp;".flac' and ExternalUrl='"&amp;SUBSTITUTE(trim(M161),"'","''")&amp;"' and IsDownloadedFromExternalUrl=0)","(select AudioId from AudioFiles where Filename='"&amp;G161&amp;".flac' and ExternalUrl='"&amp;SUBSTITUTE(trim(M161),"'","''")&amp;"' and IsDownloadedFromExternalUrl=0)"))&amp;", null, null, null, null, null, "&amp;if(not(ISBLANK(A161)),"(select PrimaryMusicStyleId from Releases where UPC="&amp;A161&amp;" and EnterpriseId="&amp;EntId&amp;")","(select PrimaryMusicStyleId from Releases where Catalog='"&amp;SUBSTITUTE(trim(B161),"'","''")&amp;"' and EnterpriseId="&amp;EntId&amp;")")&amp;", "&amp;if(not(ISBLANK(A161)),"(select SecondaryMusicStyleId from Releases where UPC="&amp;A161&amp;" and EnterpriseId="&amp;EntId&amp;")","(select SecondaryMusicStyleId from Releases where Catalog='"&amp;SUBSTITUTE(trim(B161),"'","''")&amp;"' and EnterpriseId="&amp;EntId&amp;")")&amp;", "&amp;IF(O161="","null",O161)&amp;", 0, null, (select id from internal_TrackTypes where description='"&amp;L161&amp;"'), null, null, null, null, (NEXT VALUE FOR [AssetIdSequence]), null, "&amp;TenantId&amp;", "&amp;EntId&amp;", "&amp;if(F161&lt;&gt;"",countif(F$5:F161,F161),countif(G$5:G161,G161))&amp;"); 
insert into Releases_Tracks values ( (select ReleaseId from Releases where "&amp;if(not(ISBLANK(A161)),"UPC="&amp;A161,"Catalog='"&amp;SUBSTITUTE(trim(B161),"'","''")&amp;"'")&amp;" and EnterpriseId="&amp;EntId&amp;"), (select max(TrackId) from Tracks where "&amp;if(trim(G161)="","ISRC='"&amp;F161&amp;"'","TrackVendorId='"&amp;SUBSTITUTE(trim(G161),"'","''")&amp;"'") &amp;" and EnterpriseId="&amp;EntId&amp;"), "&amp;E161&amp;", (NEXT VALUE FOR [AssetIdSequence]), null);
update Releases_Tracks set RevelatorExternalUsageTrackId=AssetId where TrackId=(select max(TrackId) from Tracks where "&amp;IF(F161="","TrackVendorId='"&amp;G161&amp;"'","ISRC='"&amp;F161&amp;"'")&amp;" and EnterpriseId="&amp;EntId&amp;");
Insert into TrackRecordingVersions values ((select max(TrackId) from Tracks where "&amp;IF(F161="","TrackVendorId='"&amp;G161&amp;"'","ISRC='"&amp;F161&amp;"'")&amp;" and EnterpriseId="&amp;EntId&amp;"),  "&amp;IF(F161="","null","'"&amp;F161&amp;"'")&amp;", 1, getdate());
Insert into TrackRecordingVersionsAudioFiles values ((select max(TrackRecordingVersionId) from TrackRecordingVersions where TrackId in (select max(TrackId) from Tracks where "&amp;IF(F161="","TrackVendorId='"&amp;G161&amp;"'","ISRC='"&amp;F161&amp;"'")&amp;" and EnterpriseId="&amp;EntId&amp;")), "&amp;if(M161="","null",if(G161="","(select AudioId from AudioFiles where Filename='"&amp;F161&amp;"."&amp;N161&amp;"' and ExternalUrl='"&amp;SUBSTITUTE(trim(M161),"'","''")&amp;"' and IsDownloadedFromExternalUrl=0)","(select AudioId from AudioFiles where Filename='"&amp;G161&amp;"."&amp;N161&amp;"' and ExternalUrl='"&amp;SUBSTITUTE(trim(M161),"'","''")&amp;"' and IsDownloadedFromExternalUrl=0)"))&amp;", "&amp;IFS(N161="","null",N161="wav","1",N161="flac","2")&amp;");
Insert into Track_TrackProperties values ((select max(TrackId) from Tracks where "&amp;IF(F161="","TrackVendorId='"&amp;G161&amp;"'","ISRC='"&amp;F161&amp;"'")&amp;" and EnterpriseId="&amp;EntId&amp;"),1);"</f>
        <v>Insert into Tracks VALUES(N'Cria de Tokyo', 371631, (select LabelId from Releases where UPC=789550780425 and EnterpriseId=647322), 'QZW9N2253478', N'Speed Up', null, null, null, null, null, null, (select AudioId from AudioFiles where Filename='QZW9N2253478.wav' and ExternalUrl='https://www.dropbox.com/scl/fi/3cra7ayl2exximfny3xjo/Cria-de-Tokyo-Speed-Up-789550780425.flac?rlkey=l8qsqqxp0iiu46he9zqf7ox44&amp;st=uixxz25t&amp;dl=1'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Filename='QZW9N2253478.flac' and ExternalUrl='https://www.dropbox.com/scl/fi/3cra7ayl2exximfny3xjo/Cria-de-Tokyo-Speed-Up-789550780425.flac?rlkey=l8qsqqxp0iiu46he9zqf7ox44&amp;st=uixxz25t&amp;dl=1' and IsDownloadedFromExternalUrl=0), null, null, null, null, null, (select PrimaryMusicStyleId from Releases where UPC=789550780425 and EnterpriseId=647322), (select SecondaryMusicStyleId from Releases where UPC=789550780425 and EnterpriseId=647322), null, 0, null, (select id from internal_TrackTypes where description='Original'), null, null, null, null, (NEXT VALUE FOR [AssetIdSequence]), null, 645898, 647322, 1); 
insert into Releases_Tracks values ( (select ReleaseId from Releases where UPC=789550780425 and EnterpriseId=647322), (select max(TrackId) from Tracks where ISRC='QZW9N2253478' and EnterpriseId=647322), 1, (NEXT VALUE FOR [AssetIdSequence]), null);
update Releases_Tracks set RevelatorExternalUsageTrackId=AssetId where TrackId=(select max(TrackId) from Tracks where ISRC='QZW9N2253478' and EnterpriseId=647322);
Insert into TrackRecordingVersions values ((select max(TrackId) from Tracks where ISRC='QZW9N2253478' and EnterpriseId=647322),  'QZW9N2253478', 1, getdate());
Insert into TrackRecordingVersionsAudioFiles values ((select max(TrackRecordingVersionId) from TrackRecordingVersions where TrackId in (select max(TrackId) from Tracks where ISRC='QZW9N2253478' and EnterpriseId=647322)), (select AudioId from AudioFiles where Filename='QZW9N2253478.flac' and ExternalUrl='https://www.dropbox.com/scl/fi/3cra7ayl2exximfny3xjo/Cria-de-Tokyo-Speed-Up-789550780425.flac?rlkey=l8qsqqxp0iiu46he9zqf7ox44&amp;st=uixxz25t&amp;dl=1' and IsDownloadedFromExternalUrl=0), 2);
Insert into Track_TrackProperties values ((select max(TrackId) from Tracks where ISRC='QZW9N2253478' and EnterpriseId=647322),1);</v>
      </c>
    </row>
    <row r="162">
      <c r="A162" s="110">
        <v>7.89550872748E11</v>
      </c>
      <c r="B162" s="103"/>
      <c r="C162" s="164" t="str">
        <f t="array" ref="C162">ifs(and(isblank($A162),isblank($B162)),"", not(iserror(vlookup($A162&amp;$B162,'3) Release_Label'!$D:$D&amp;'3) Release_Label'!$E:$E,1,0))),vlookup($A162&amp;$B162,{'3) Release_Label'!$D:$D&amp;'3) Release_Label'!$E:$E,'3) Release_Label'!$F:$F},2,0), or(and(not(isblank($B162)),$B162=$B161,$A162&lt;&gt;$A161),and(not(isblank($A162)),$A162=$A161,$B162&lt;&gt;$B161)),"ID LISTS UNALIGNED",and($A162&lt;&gt;"",countif('3) Release_Label'!$D:$D,$A162)=0),"NO UPC MATCH in Release_Label",and($B162&lt;&gt;"",countif('3) Release_Label'!$E:$E,$B162)=0),"NO CATALOG ID MATCH in Release_Label",iserror(vlookup($A162&amp;$B162,'3) Release_Label'!$D:$D&amp;'3) Release_Label'!$E:$E,1,0)),"NO UPC-CATALOG ID pair MATCH in Release_Label" )</f>
        <v>Rei de Paris</v>
      </c>
      <c r="D162" s="134" t="str">
        <f t="array" ref="D162">ifs(and(isblank($A162),isblank($B162)),"", not(iserror(vlookup($A162&amp;$B162,'3) Release_Label'!$D:$D&amp;'3) Release_Label'!$E:$E,1,0))),vlookup($A162&amp;$B162,{'3) Release_Label'!$D:$D&amp;'3) Release_Label'!$E:$E,'3) Release_Label'!$H:$H},2,0), or(and(not(isblank($B162)),$B162=$B161,$A162&lt;&gt;$A161),and(not(isblank($A162)),$A162=$A161,$B162&lt;&gt;$B161)),"ID LISTS UNALIGNED",and($A162&lt;&gt;"",countif('3) Release_Label'!$D:$D,$A162)=0),"NO UPC MATCH in Release_Label",and($B162&lt;&gt;"",countif('3) Release_Label'!$E:$E,$B162)=0),"NO CATALOG ID MATCH in Release_Label",iserror(vlookup($A162&amp;$B162,'3) Release_Label'!$D:$D&amp;'3) Release_Label'!$E:$E,1,0)),"NO UPC-CATALOG ID pair MATCH in Release_Label" )</f>
        <v/>
      </c>
      <c r="E162" s="164">
        <f t="shared" si="3"/>
        <v>1</v>
      </c>
      <c r="F162" s="34" t="s">
        <v>1028</v>
      </c>
      <c r="G162" s="103"/>
      <c r="H162" s="45" t="s">
        <v>480</v>
      </c>
      <c r="I162" s="34"/>
      <c r="J162" s="34" t="s">
        <v>180</v>
      </c>
      <c r="K162" s="93" t="s">
        <v>706</v>
      </c>
      <c r="L162" s="34" t="s">
        <v>698</v>
      </c>
      <c r="M162" s="92" t="s">
        <v>1029</v>
      </c>
      <c r="N162" s="34" t="s">
        <v>700</v>
      </c>
      <c r="O162" s="20"/>
      <c r="P162" s="20"/>
      <c r="R162" s="44" t="str">
        <f t="shared" si="2"/>
        <v>insert into AudioFiles VALUES (NEWID(),'QZW9N2268927.flac', '.flac', getdate(), null, 0, null, 'https://www.dropbox.com/scl/fi/z82fa5hm8k1l7sxz8oaj5/Rei-de-Paris-789550872748.flac?rlkey=qz6df6vpgiizf4v25vdmldwrp&amp;st=vvgo45f8&amp;dl=1', 0, null, null, null, null)</v>
      </c>
      <c r="S162" s="44" t="str">
        <f>"Insert into Tracks VALUES(N'"&amp;SUBSTITUTE(trim(H162),"'","''")&amp;"', 371631, "&amp;if(not(ISBLANK(A162)),"(select LabelId from Releases where UPC="&amp;A162&amp;" and EnterpriseId="&amp;EntId&amp;")","(select LabelId from Releases where Catalog='"&amp;SUBSTITUTE(trim(B162),"'","''")&amp;"' and EnterpriseId="&amp;EntId&amp;")")&amp;", "&amp;if(F162="", "null", "'"&amp;F162&amp;"'")&amp;", "&amp;if(I162="", "null","N'"&amp;SUBSTITUTE(trim(I162),"'","''")&amp;"'")&amp;", null, null, "&amp;if(G162="", "null","'"&amp;SUBSTITUTE(trim(G162),"'","''")&amp;"'")&amp;", null, null, null, "&amp;if(M162="","null",if(G162="","(select AudioId from AudioFiles where Filename='"&amp;F162&amp;".wav' and ExternalUrl='"&amp;SUBSTITUTE(trim(M162),"'","''")&amp;"' and IsDownloadedFromExternalUrl=0)","(select AudioId from AudioFiles where Filename='"&amp;G162&amp;".wav' and ExternalUrl='"&amp;SUBSTITUTE(trim(M162),"'","''")&amp;"' and IsDownloadedFromExternalUrl=0)"))&amp;", null, null, null, (select min(LanguageId) from Languages where LanguageName='"&amp;J162&amp;"' and IsValidMetadataLanguage=1), null, "&amp;if(K162="YES", 1,0)&amp;", getdate(), (select CreatedBy from Enterprises where EnterpriseId="&amp;EntId&amp;"), null, '34F4C88E-B410-461E-AD75-6C01536FDCD3', null, 0, null, null, null, null, "&amp;if(M162="","null",if(G162="","(select AudioId from AudioFiles where Filename='"&amp;F162&amp;".flac' and ExternalUrl='"&amp;SUBSTITUTE(trim(M162),"'","''")&amp;"' and IsDownloadedFromExternalUrl=0)","(select AudioId from AudioFiles where Filename='"&amp;G162&amp;".flac' and ExternalUrl='"&amp;SUBSTITUTE(trim(M162),"'","''")&amp;"' and IsDownloadedFromExternalUrl=0)"))&amp;", null, null, null, null, null, "&amp;if(not(ISBLANK(A162)),"(select PrimaryMusicStyleId from Releases where UPC="&amp;A162&amp;" and EnterpriseId="&amp;EntId&amp;")","(select PrimaryMusicStyleId from Releases where Catalog='"&amp;SUBSTITUTE(trim(B162),"'","''")&amp;"' and EnterpriseId="&amp;EntId&amp;")")&amp;", "&amp;if(not(ISBLANK(A162)),"(select SecondaryMusicStyleId from Releases where UPC="&amp;A162&amp;" and EnterpriseId="&amp;EntId&amp;")","(select SecondaryMusicStyleId from Releases where Catalog='"&amp;SUBSTITUTE(trim(B162),"'","''")&amp;"' and EnterpriseId="&amp;EntId&amp;")")&amp;", "&amp;IF(O162="","null",O162)&amp;", 0, null, (select id from internal_TrackTypes where description='"&amp;L162&amp;"'), null, null, null, null, (NEXT VALUE FOR [AssetIdSequence]), null, "&amp;TenantId&amp;", "&amp;EntId&amp;", "&amp;if(F162&lt;&gt;"",countif(F$5:F162,F162),countif(G$5:G162,G162))&amp;"); 
insert into Releases_Tracks values ( (select ReleaseId from Releases where "&amp;if(not(ISBLANK(A162)),"UPC="&amp;A162,"Catalog='"&amp;SUBSTITUTE(trim(B162),"'","''")&amp;"'")&amp;" and EnterpriseId="&amp;EntId&amp;"), (select max(TrackId) from Tracks where "&amp;if(trim(G162)="","ISRC='"&amp;F162&amp;"'","TrackVendorId='"&amp;SUBSTITUTE(trim(G162),"'","''")&amp;"'") &amp;" and EnterpriseId="&amp;EntId&amp;"), "&amp;E162&amp;", (NEXT VALUE FOR [AssetIdSequence]), null);
update Releases_Tracks set RevelatorExternalUsageTrackId=AssetId where TrackId=(select max(TrackId) from Tracks where "&amp;IF(F162="","TrackVendorId='"&amp;G162&amp;"'","ISRC='"&amp;F162&amp;"'")&amp;" and EnterpriseId="&amp;EntId&amp;");
Insert into TrackRecordingVersions values ((select max(TrackId) from Tracks where "&amp;IF(F162="","TrackVendorId='"&amp;G162&amp;"'","ISRC='"&amp;F162&amp;"'")&amp;" and EnterpriseId="&amp;EntId&amp;"),  "&amp;IF(F162="","null","'"&amp;F162&amp;"'")&amp;", 1, getdate());
Insert into TrackRecordingVersionsAudioFiles values ((select max(TrackRecordingVersionId) from TrackRecordingVersions where TrackId in (select max(TrackId) from Tracks where "&amp;IF(F162="","TrackVendorId='"&amp;G162&amp;"'","ISRC='"&amp;F162&amp;"'")&amp;" and EnterpriseId="&amp;EntId&amp;")), "&amp;if(M162="","null",if(G162="","(select AudioId from AudioFiles where Filename='"&amp;F162&amp;"."&amp;N162&amp;"' and ExternalUrl='"&amp;SUBSTITUTE(trim(M162),"'","''")&amp;"' and IsDownloadedFromExternalUrl=0)","(select AudioId from AudioFiles where Filename='"&amp;G162&amp;"."&amp;N162&amp;"' and ExternalUrl='"&amp;SUBSTITUTE(trim(M162),"'","''")&amp;"' and IsDownloadedFromExternalUrl=0)"))&amp;", "&amp;IFS(N162="","null",N162="wav","1",N162="flac","2")&amp;");
Insert into Track_TrackProperties values ((select max(TrackId) from Tracks where "&amp;IF(F162="","TrackVendorId='"&amp;G162&amp;"'","ISRC='"&amp;F162&amp;"'")&amp;" and EnterpriseId="&amp;EntId&amp;"),1);"</f>
        <v>Insert into Tracks VALUES(N'Rei de Paris', 371631, (select LabelId from Releases where UPC=789550872748 and EnterpriseId=647322), 'QZW9N2268927', null, null, null, null, null, null, null, (select AudioId from AudioFiles where Filename='QZW9N2268927.wav' and ExternalUrl='https://www.dropbox.com/scl/fi/z82fa5hm8k1l7sxz8oaj5/Rei-de-Paris-789550872748.flac?rlkey=qz6df6vpgiizf4v25vdmldwrp&amp;st=vvgo45f8&amp;dl=1'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Filename='QZW9N2268927.flac' and ExternalUrl='https://www.dropbox.com/scl/fi/z82fa5hm8k1l7sxz8oaj5/Rei-de-Paris-789550872748.flac?rlkey=qz6df6vpgiizf4v25vdmldwrp&amp;st=vvgo45f8&amp;dl=1' and IsDownloadedFromExternalUrl=0), null, null, null, null, null, (select PrimaryMusicStyleId from Releases where UPC=789550872748 and EnterpriseId=647322), (select SecondaryMusicStyleId from Releases where UPC=789550872748 and EnterpriseId=647322), null, 0, null, (select id from internal_TrackTypes where description='Original'), null, null, null, null, (NEXT VALUE FOR [AssetIdSequence]), null, 645898, 647322, 1); 
insert into Releases_Tracks values ( (select ReleaseId from Releases where UPC=789550872748 and EnterpriseId=647322), (select max(TrackId) from Tracks where ISRC='QZW9N2268927' and EnterpriseId=647322), 1, (NEXT VALUE FOR [AssetIdSequence]), null);
update Releases_Tracks set RevelatorExternalUsageTrackId=AssetId where TrackId=(select max(TrackId) from Tracks where ISRC='QZW9N2268927' and EnterpriseId=647322);
Insert into TrackRecordingVersions values ((select max(TrackId) from Tracks where ISRC='QZW9N2268927' and EnterpriseId=647322),  'QZW9N2268927', 1, getdate());
Insert into TrackRecordingVersionsAudioFiles values ((select max(TrackRecordingVersionId) from TrackRecordingVersions where TrackId in (select max(TrackId) from Tracks where ISRC='QZW9N2268927' and EnterpriseId=647322)), (select AudioId from AudioFiles where Filename='QZW9N2268927.flac' and ExternalUrl='https://www.dropbox.com/scl/fi/z82fa5hm8k1l7sxz8oaj5/Rei-de-Paris-789550872748.flac?rlkey=qz6df6vpgiizf4v25vdmldwrp&amp;st=vvgo45f8&amp;dl=1' and IsDownloadedFromExternalUrl=0), 2);
Insert into Track_TrackProperties values ((select max(TrackId) from Tracks where ISRC='QZW9N2268927' and EnterpriseId=647322),1);</v>
      </c>
    </row>
    <row r="163">
      <c r="A163" s="110">
        <v>7.89550872663E11</v>
      </c>
      <c r="B163" s="103"/>
      <c r="C163" s="164" t="str">
        <f t="array" ref="C163">ifs(and(isblank($A163),isblank($B163)),"", not(iserror(vlookup($A163&amp;$B163,'3) Release_Label'!$D:$D&amp;'3) Release_Label'!$E:$E,1,0))),vlookup($A163&amp;$B163,{'3) Release_Label'!$D:$D&amp;'3) Release_Label'!$E:$E,'3) Release_Label'!$F:$F},2,0), or(and(not(isblank($B163)),$B163=$B162,$A163&lt;&gt;$A162),and(not(isblank($A163)),$A163=$A162,$B163&lt;&gt;$B162)),"ID LISTS UNALIGNED",and($A163&lt;&gt;"",countif('3) Release_Label'!$D:$D,$A163)=0),"NO UPC MATCH in Release_Label",and($B163&lt;&gt;"",countif('3) Release_Label'!$E:$E,$B163)=0),"NO CATALOG ID MATCH in Release_Label",iserror(vlookup($A163&amp;$B163,'3) Release_Label'!$D:$D&amp;'3) Release_Label'!$E:$E,1,0)),"NO UPC-CATALOG ID pair MATCH in Release_Label" )</f>
        <v>Rei de Paris</v>
      </c>
      <c r="D163" s="164" t="str">
        <f t="array" ref="D163">ifs(and(isblank($A163),isblank($B163)),"", not(iserror(vlookup($A163&amp;$B163,'3) Release_Label'!$D:$D&amp;'3) Release_Label'!$E:$E,1,0))),vlookup($A163&amp;$B163,{'3) Release_Label'!$D:$D&amp;'3) Release_Label'!$E:$E,'3) Release_Label'!$H:$H},2,0), or(and(not(isblank($B163)),$B163=$B162,$A163&lt;&gt;$A162),and(not(isblank($A163)),$A163=$A162,$B163&lt;&gt;$B162)),"ID LISTS UNALIGNED",and($A163&lt;&gt;"",countif('3) Release_Label'!$D:$D,$A163)=0),"NO UPC MATCH in Release_Label",and($B163&lt;&gt;"",countif('3) Release_Label'!$E:$E,$B163)=0),"NO CATALOG ID MATCH in Release_Label",iserror(vlookup($A163&amp;$B163,'3) Release_Label'!$D:$D&amp;'3) Release_Label'!$E:$E,1,0)),"NO UPC-CATALOG ID pair MATCH in Release_Label" )</f>
        <v>Speed Up</v>
      </c>
      <c r="E163" s="164">
        <f t="shared" si="3"/>
        <v>1</v>
      </c>
      <c r="F163" s="34" t="s">
        <v>1030</v>
      </c>
      <c r="G163" s="103"/>
      <c r="H163" s="45" t="s">
        <v>480</v>
      </c>
      <c r="I163" s="34" t="s">
        <v>222</v>
      </c>
      <c r="J163" s="34" t="s">
        <v>180</v>
      </c>
      <c r="K163" s="93" t="s">
        <v>706</v>
      </c>
      <c r="L163" s="34" t="s">
        <v>698</v>
      </c>
      <c r="M163" s="92" t="s">
        <v>1031</v>
      </c>
      <c r="N163" s="34" t="s">
        <v>700</v>
      </c>
      <c r="O163" s="20"/>
      <c r="P163" s="20"/>
      <c r="R163" s="44" t="str">
        <f t="shared" si="2"/>
        <v>insert into AudioFiles VALUES (NEWID(),'QZW9N2268919.flac', '.flac', getdate(), null, 0, null, 'https://www.dropbox.com/scl/fi/e0yv6lkhxei9z36bfu3vd/Rei-de-Paris-Speed-Up-789550872663.flac?rlkey=zs8auqmkoly76zruwu5hoq64v&amp;st=a58zmkmg&amp;dl=1', 0, null, null, null, null)</v>
      </c>
      <c r="S163" s="44" t="str">
        <f>"Insert into Tracks VALUES(N'"&amp;SUBSTITUTE(trim(H163),"'","''")&amp;"', 371631, "&amp;if(not(ISBLANK(A163)),"(select LabelId from Releases where UPC="&amp;A163&amp;" and EnterpriseId="&amp;EntId&amp;")","(select LabelId from Releases where Catalog='"&amp;SUBSTITUTE(trim(B163),"'","''")&amp;"' and EnterpriseId="&amp;EntId&amp;")")&amp;", "&amp;if(F163="", "null", "'"&amp;F163&amp;"'")&amp;", "&amp;if(I163="", "null","N'"&amp;SUBSTITUTE(trim(I163),"'","''")&amp;"'")&amp;", null, null, "&amp;if(G163="", "null","'"&amp;SUBSTITUTE(trim(G163),"'","''")&amp;"'")&amp;", null, null, null, "&amp;if(M163="","null",if(G163="","(select AudioId from AudioFiles where Filename='"&amp;F163&amp;".wav' and ExternalUrl='"&amp;SUBSTITUTE(trim(M163),"'","''")&amp;"' and IsDownloadedFromExternalUrl=0)","(select AudioId from AudioFiles where Filename='"&amp;G163&amp;".wav' and ExternalUrl='"&amp;SUBSTITUTE(trim(M163),"'","''")&amp;"' and IsDownloadedFromExternalUrl=0)"))&amp;", null, null, null, (select min(LanguageId) from Languages where LanguageName='"&amp;J163&amp;"' and IsValidMetadataLanguage=1), null, "&amp;if(K163="YES", 1,0)&amp;", getdate(), (select CreatedBy from Enterprises where EnterpriseId="&amp;EntId&amp;"), null, '34F4C88E-B410-461E-AD75-6C01536FDCD3', null, 0, null, null, null, null, "&amp;if(M163="","null",if(G163="","(select AudioId from AudioFiles where Filename='"&amp;F163&amp;".flac' and ExternalUrl='"&amp;SUBSTITUTE(trim(M163),"'","''")&amp;"' and IsDownloadedFromExternalUrl=0)","(select AudioId from AudioFiles where Filename='"&amp;G163&amp;".flac' and ExternalUrl='"&amp;SUBSTITUTE(trim(M163),"'","''")&amp;"' and IsDownloadedFromExternalUrl=0)"))&amp;", null, null, null, null, null, "&amp;if(not(ISBLANK(A163)),"(select PrimaryMusicStyleId from Releases where UPC="&amp;A163&amp;" and EnterpriseId="&amp;EntId&amp;")","(select PrimaryMusicStyleId from Releases where Catalog='"&amp;SUBSTITUTE(trim(B163),"'","''")&amp;"' and EnterpriseId="&amp;EntId&amp;")")&amp;", "&amp;if(not(ISBLANK(A163)),"(select SecondaryMusicStyleId from Releases where UPC="&amp;A163&amp;" and EnterpriseId="&amp;EntId&amp;")","(select SecondaryMusicStyleId from Releases where Catalog='"&amp;SUBSTITUTE(trim(B163),"'","''")&amp;"' and EnterpriseId="&amp;EntId&amp;")")&amp;", "&amp;IF(O163="","null",O163)&amp;", 0, null, (select id from internal_TrackTypes where description='"&amp;L163&amp;"'), null, null, null, null, (NEXT VALUE FOR [AssetIdSequence]), null, "&amp;TenantId&amp;", "&amp;EntId&amp;", "&amp;if(F163&lt;&gt;"",countif(F$5:F163,F163),countif(G$5:G163,G163))&amp;"); 
insert into Releases_Tracks values ( (select ReleaseId from Releases where "&amp;if(not(ISBLANK(A163)),"UPC="&amp;A163,"Catalog='"&amp;SUBSTITUTE(trim(B163),"'","''")&amp;"'")&amp;" and EnterpriseId="&amp;EntId&amp;"), (select max(TrackId) from Tracks where "&amp;if(trim(G163)="","ISRC='"&amp;F163&amp;"'","TrackVendorId='"&amp;SUBSTITUTE(trim(G163),"'","''")&amp;"'") &amp;" and EnterpriseId="&amp;EntId&amp;"), "&amp;E163&amp;", (NEXT VALUE FOR [AssetIdSequence]), null);
update Releases_Tracks set RevelatorExternalUsageTrackId=AssetId where TrackId=(select max(TrackId) from Tracks where "&amp;IF(F163="","TrackVendorId='"&amp;G163&amp;"'","ISRC='"&amp;F163&amp;"'")&amp;" and EnterpriseId="&amp;EntId&amp;");
Insert into TrackRecordingVersions values ((select max(TrackId) from Tracks where "&amp;IF(F163="","TrackVendorId='"&amp;G163&amp;"'","ISRC='"&amp;F163&amp;"'")&amp;" and EnterpriseId="&amp;EntId&amp;"),  "&amp;IF(F163="","null","'"&amp;F163&amp;"'")&amp;", 1, getdate());
Insert into TrackRecordingVersionsAudioFiles values ((select max(TrackRecordingVersionId) from TrackRecordingVersions where TrackId in (select max(TrackId) from Tracks where "&amp;IF(F163="","TrackVendorId='"&amp;G163&amp;"'","ISRC='"&amp;F163&amp;"'")&amp;" and EnterpriseId="&amp;EntId&amp;")), "&amp;if(M163="","null",if(G163="","(select AudioId from AudioFiles where Filename='"&amp;F163&amp;"."&amp;N163&amp;"' and ExternalUrl='"&amp;SUBSTITUTE(trim(M163),"'","''")&amp;"' and IsDownloadedFromExternalUrl=0)","(select AudioId from AudioFiles where Filename='"&amp;G163&amp;"."&amp;N163&amp;"' and ExternalUrl='"&amp;SUBSTITUTE(trim(M163),"'","''")&amp;"' and IsDownloadedFromExternalUrl=0)"))&amp;", "&amp;IFS(N163="","null",N163="wav","1",N163="flac","2")&amp;");
Insert into Track_TrackProperties values ((select max(TrackId) from Tracks where "&amp;IF(F163="","TrackVendorId='"&amp;G163&amp;"'","ISRC='"&amp;F163&amp;"'")&amp;" and EnterpriseId="&amp;EntId&amp;"),1);"</f>
        <v>Insert into Tracks VALUES(N'Rei de Paris', 371631, (select LabelId from Releases where UPC=789550872663 and EnterpriseId=647322), 'QZW9N2268919', N'Speed Up', null, null, null, null, null, null, (select AudioId from AudioFiles where Filename='QZW9N2268919.wav' and ExternalUrl='https://www.dropbox.com/scl/fi/e0yv6lkhxei9z36bfu3vd/Rei-de-Paris-Speed-Up-789550872663.flac?rlkey=zs8auqmkoly76zruwu5hoq64v&amp;st=a58zmkmg&amp;dl=1'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Filename='QZW9N2268919.flac' and ExternalUrl='https://www.dropbox.com/scl/fi/e0yv6lkhxei9z36bfu3vd/Rei-de-Paris-Speed-Up-789550872663.flac?rlkey=zs8auqmkoly76zruwu5hoq64v&amp;st=a58zmkmg&amp;dl=1' and IsDownloadedFromExternalUrl=0), null, null, null, null, null, (select PrimaryMusicStyleId from Releases where UPC=789550872663 and EnterpriseId=647322), (select SecondaryMusicStyleId from Releases where UPC=789550872663 and EnterpriseId=647322), null, 0, null, (select id from internal_TrackTypes where description='Original'), null, null, null, null, (NEXT VALUE FOR [AssetIdSequence]), null, 645898, 647322, 1); 
insert into Releases_Tracks values ( (select ReleaseId from Releases where UPC=789550872663 and EnterpriseId=647322), (select max(TrackId) from Tracks where ISRC='QZW9N2268919' and EnterpriseId=647322), 1, (NEXT VALUE FOR [AssetIdSequence]), null);
update Releases_Tracks set RevelatorExternalUsageTrackId=AssetId where TrackId=(select max(TrackId) from Tracks where ISRC='QZW9N2268919' and EnterpriseId=647322);
Insert into TrackRecordingVersions values ((select max(TrackId) from Tracks where ISRC='QZW9N2268919' and EnterpriseId=647322),  'QZW9N2268919', 1, getdate());
Insert into TrackRecordingVersionsAudioFiles values ((select max(TrackRecordingVersionId) from TrackRecordingVersions where TrackId in (select max(TrackId) from Tracks where ISRC='QZW9N2268919' and EnterpriseId=647322)), (select AudioId from AudioFiles where Filename='QZW9N2268919.flac' and ExternalUrl='https://www.dropbox.com/scl/fi/e0yv6lkhxei9z36bfu3vd/Rei-de-Paris-Speed-Up-789550872663.flac?rlkey=zs8auqmkoly76zruwu5hoq64v&amp;st=a58zmkmg&amp;dl=1' and IsDownloadedFromExternalUrl=0), 2);
Insert into Track_TrackProperties values ((select max(TrackId) from Tracks where ISRC='QZW9N2268919' and EnterpriseId=647322),1);</v>
      </c>
    </row>
    <row r="164">
      <c r="A164" s="110">
        <v>7.04522504106E11</v>
      </c>
      <c r="B164" s="103"/>
      <c r="C164" s="164" t="str">
        <f t="array" ref="C164">ifs(and(isblank($A164),isblank($B164)),"", not(iserror(vlookup($A164&amp;$B164,'3) Release_Label'!$D:$D&amp;'3) Release_Label'!$E:$E,1,0))),vlookup($A164&amp;$B164,{'3) Release_Label'!$D:$D&amp;'3) Release_Label'!$E:$E,'3) Release_Label'!$F:$F},2,0), or(and(not(isblank($B164)),$B164=$B163,$A164&lt;&gt;$A163),and(not(isblank($A164)),$A164=$A163,$B164&lt;&gt;$B163)),"ID LISTS UNALIGNED",and($A164&lt;&gt;"",countif('3) Release_Label'!$D:$D,$A164)=0),"NO UPC MATCH in Release_Label",and($B164&lt;&gt;"",countif('3) Release_Label'!$E:$E,$B164)=0),"NO CATALOG ID MATCH in Release_Label",iserror(vlookup($A164&amp;$B164,'3) Release_Label'!$D:$D&amp;'3) Release_Label'!$E:$E,1,0)),"NO UPC-CATALOG ID pair MATCH in Release_Label" )</f>
        <v>Visão do Futuro</v>
      </c>
      <c r="D164" s="134" t="str">
        <f t="array" ref="D164">ifs(and(isblank($A164),isblank($B164)),"", not(iserror(vlookup($A164&amp;$B164,'3) Release_Label'!$D:$D&amp;'3) Release_Label'!$E:$E,1,0))),vlookup($A164&amp;$B164,{'3) Release_Label'!$D:$D&amp;'3) Release_Label'!$E:$E,'3) Release_Label'!$H:$H},2,0), or(and(not(isblank($B164)),$B164=$B163,$A164&lt;&gt;$A163),and(not(isblank($A164)),$A164=$A163,$B164&lt;&gt;$B163)),"ID LISTS UNALIGNED",and($A164&lt;&gt;"",countif('3) Release_Label'!$D:$D,$A164)=0),"NO UPC MATCH in Release_Label",and($B164&lt;&gt;"",countif('3) Release_Label'!$E:$E,$B164)=0),"NO CATALOG ID MATCH in Release_Label",iserror(vlookup($A164&amp;$B164,'3) Release_Label'!$D:$D&amp;'3) Release_Label'!$E:$E,1,0)),"NO UPC-CATALOG ID pair MATCH in Release_Label" )</f>
        <v/>
      </c>
      <c r="E164" s="164">
        <f t="shared" si="3"/>
        <v>1</v>
      </c>
      <c r="F164" s="34" t="s">
        <v>1032</v>
      </c>
      <c r="G164" s="84"/>
      <c r="H164" s="45" t="s">
        <v>483</v>
      </c>
      <c r="I164" s="34"/>
      <c r="J164" s="34" t="s">
        <v>180</v>
      </c>
      <c r="K164" s="93" t="s">
        <v>697</v>
      </c>
      <c r="L164" s="34" t="s">
        <v>698</v>
      </c>
      <c r="M164" s="92" t="s">
        <v>1033</v>
      </c>
      <c r="N164" s="34" t="s">
        <v>700</v>
      </c>
      <c r="O164" s="20"/>
      <c r="P164" s="20"/>
      <c r="R164" s="44" t="str">
        <f t="shared" si="2"/>
        <v>insert into AudioFiles VALUES (NEWID(),'US7VG2319996.flac', '.flac', getdate(), null, 0, null, 'https://www.dropbox.com/scl/fi/ukmz10yd5q46nwlgqzecs/Vis-o-do-Futuro-704522504106.flac?rlkey=c9l7yzvshw8dknxivzj0m0amz&amp;st=49lo9o3l&amp;dl=1', 0, null, null, null, null)</v>
      </c>
      <c r="S164" s="44" t="str">
        <f>"Insert into Tracks VALUES(N'"&amp;SUBSTITUTE(trim(H164),"'","''")&amp;"', 371631, "&amp;if(not(ISBLANK(A164)),"(select LabelId from Releases where UPC="&amp;A164&amp;" and EnterpriseId="&amp;EntId&amp;")","(select LabelId from Releases where Catalog='"&amp;SUBSTITUTE(trim(B164),"'","''")&amp;"' and EnterpriseId="&amp;EntId&amp;")")&amp;", "&amp;if(F164="", "null", "'"&amp;F164&amp;"'")&amp;", "&amp;if(I164="", "null","N'"&amp;SUBSTITUTE(trim(I164),"'","''")&amp;"'")&amp;", null, null, "&amp;if(G164="", "null","'"&amp;SUBSTITUTE(trim(G164),"'","''")&amp;"'")&amp;", null, null, null, "&amp;if(M164="","null",if(G164="","(select AudioId from AudioFiles where Filename='"&amp;F164&amp;".wav' and ExternalUrl='"&amp;SUBSTITUTE(trim(M164),"'","''")&amp;"' and IsDownloadedFromExternalUrl=0)","(select AudioId from AudioFiles where Filename='"&amp;G164&amp;".wav' and ExternalUrl='"&amp;SUBSTITUTE(trim(M164),"'","''")&amp;"' and IsDownloadedFromExternalUrl=0)"))&amp;", null, null, null, (select min(LanguageId) from Languages where LanguageName='"&amp;J164&amp;"' and IsValidMetadataLanguage=1), null, "&amp;if(K164="YES", 1,0)&amp;", getdate(), (select CreatedBy from Enterprises where EnterpriseId="&amp;EntId&amp;"), null, '34F4C88E-B410-461E-AD75-6C01536FDCD3', null, 0, null, null, null, null, "&amp;if(M164="","null",if(G164="","(select AudioId from AudioFiles where Filename='"&amp;F164&amp;".flac' and ExternalUrl='"&amp;SUBSTITUTE(trim(M164),"'","''")&amp;"' and IsDownloadedFromExternalUrl=0)","(select AudioId from AudioFiles where Filename='"&amp;G164&amp;".flac' and ExternalUrl='"&amp;SUBSTITUTE(trim(M164),"'","''")&amp;"' and IsDownloadedFromExternalUrl=0)"))&amp;", null, null, null, null, null, "&amp;if(not(ISBLANK(A164)),"(select PrimaryMusicStyleId from Releases where UPC="&amp;A164&amp;" and EnterpriseId="&amp;EntId&amp;")","(select PrimaryMusicStyleId from Releases where Catalog='"&amp;SUBSTITUTE(trim(B164),"'","''")&amp;"' and EnterpriseId="&amp;EntId&amp;")")&amp;", "&amp;if(not(ISBLANK(A164)),"(select SecondaryMusicStyleId from Releases where UPC="&amp;A164&amp;" and EnterpriseId="&amp;EntId&amp;")","(select SecondaryMusicStyleId from Releases where Catalog='"&amp;SUBSTITUTE(trim(B164),"'","''")&amp;"' and EnterpriseId="&amp;EntId&amp;")")&amp;", "&amp;IF(O164="","null",O164)&amp;", 0, null, (select id from internal_TrackTypes where description='"&amp;L164&amp;"'), null, null, null, null, (NEXT VALUE FOR [AssetIdSequence]), null, "&amp;TenantId&amp;", "&amp;EntId&amp;", "&amp;if(F164&lt;&gt;"",countif(F$5:F164,F164),countif(G$5:G164,G164))&amp;"); 
insert into Releases_Tracks values ( (select ReleaseId from Releases where "&amp;if(not(ISBLANK(A164)),"UPC="&amp;A164,"Catalog='"&amp;SUBSTITUTE(trim(B164),"'","''")&amp;"'")&amp;" and EnterpriseId="&amp;EntId&amp;"), (select max(TrackId) from Tracks where "&amp;if(trim(G164)="","ISRC='"&amp;F164&amp;"'","TrackVendorId='"&amp;SUBSTITUTE(trim(G164),"'","''")&amp;"'") &amp;" and EnterpriseId="&amp;EntId&amp;"), "&amp;E164&amp;", (NEXT VALUE FOR [AssetIdSequence]), null);
update Releases_Tracks set RevelatorExternalUsageTrackId=AssetId where TrackId=(select max(TrackId) from Tracks where "&amp;IF(F164="","TrackVendorId='"&amp;G164&amp;"'","ISRC='"&amp;F164&amp;"'")&amp;" and EnterpriseId="&amp;EntId&amp;");
Insert into TrackRecordingVersions values ((select max(TrackId) from Tracks where "&amp;IF(F164="","TrackVendorId='"&amp;G164&amp;"'","ISRC='"&amp;F164&amp;"'")&amp;" and EnterpriseId="&amp;EntId&amp;"),  "&amp;IF(F164="","null","'"&amp;F164&amp;"'")&amp;", 1, getdate());
Insert into TrackRecordingVersionsAudioFiles values ((select max(TrackRecordingVersionId) from TrackRecordingVersions where TrackId in (select max(TrackId) from Tracks where "&amp;IF(F164="","TrackVendorId='"&amp;G164&amp;"'","ISRC='"&amp;F164&amp;"'")&amp;" and EnterpriseId="&amp;EntId&amp;")), "&amp;if(M164="","null",if(G164="","(select AudioId from AudioFiles where Filename='"&amp;F164&amp;"."&amp;N164&amp;"' and ExternalUrl='"&amp;SUBSTITUTE(trim(M164),"'","''")&amp;"' and IsDownloadedFromExternalUrl=0)","(select AudioId from AudioFiles where Filename='"&amp;G164&amp;"."&amp;N164&amp;"' and ExternalUrl='"&amp;SUBSTITUTE(trim(M164),"'","''")&amp;"' and IsDownloadedFromExternalUrl=0)"))&amp;", "&amp;IFS(N164="","null",N164="wav","1",N164="flac","2")&amp;");
Insert into Track_TrackProperties values ((select max(TrackId) from Tracks where "&amp;IF(F164="","TrackVendorId='"&amp;G164&amp;"'","ISRC='"&amp;F164&amp;"'")&amp;" and EnterpriseId="&amp;EntId&amp;"),1);"</f>
        <v>Insert into Tracks VALUES(N'Visão do Futuro', 371631, (select LabelId from Releases where UPC=704522504106 and EnterpriseId=647322), 'US7VG2319996', null, null, null, null, null, null, null, (select AudioId from AudioFiles where Filename='US7VG2319996.wav' and ExternalUrl='https://www.dropbox.com/scl/fi/ukmz10yd5q46nwlgqzecs/Vis-o-do-Futuro-704522504106.flac?rlkey=c9l7yzvshw8dknxivzj0m0amz&amp;st=49lo9o3l&amp;dl=1'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Filename='US7VG2319996.flac' and ExternalUrl='https://www.dropbox.com/scl/fi/ukmz10yd5q46nwlgqzecs/Vis-o-do-Futuro-704522504106.flac?rlkey=c9l7yzvshw8dknxivzj0m0amz&amp;st=49lo9o3l&amp;dl=1' and IsDownloadedFromExternalUrl=0), null, null, null, null, null, (select PrimaryMusicStyleId from Releases where UPC=704522504106 and EnterpriseId=647322), (select SecondaryMusicStyleId from Releases where UPC=704522504106 and EnterpriseId=647322), null, 0, null, (select id from internal_TrackTypes where description='Original'), null, null, null, null, (NEXT VALUE FOR [AssetIdSequence]), null, 645898, 647322, 1); 
insert into Releases_Tracks values ( (select ReleaseId from Releases where UPC=704522504106 and EnterpriseId=647322), (select max(TrackId) from Tracks where ISRC='US7VG2319996' and EnterpriseId=647322), 1, (NEXT VALUE FOR [AssetIdSequence]), null);
update Releases_Tracks set RevelatorExternalUsageTrackId=AssetId where TrackId=(select max(TrackId) from Tracks where ISRC='US7VG2319996' and EnterpriseId=647322);
Insert into TrackRecordingVersions values ((select max(TrackId) from Tracks where ISRC='US7VG2319996' and EnterpriseId=647322),  'US7VG2319996', 1, getdate());
Insert into TrackRecordingVersionsAudioFiles values ((select max(TrackRecordingVersionId) from TrackRecordingVersions where TrackId in (select max(TrackId) from Tracks where ISRC='US7VG2319996' and EnterpriseId=647322)), (select AudioId from AudioFiles where Filename='US7VG2319996.flac' and ExternalUrl='https://www.dropbox.com/scl/fi/ukmz10yd5q46nwlgqzecs/Vis-o-do-Futuro-704522504106.flac?rlkey=c9l7yzvshw8dknxivzj0m0amz&amp;st=49lo9o3l&amp;dl=1' and IsDownloadedFromExternalUrl=0), 2);
Insert into Track_TrackProperties values ((select max(TrackId) from Tracks where ISRC='US7VG2319996' and EnterpriseId=647322),1);</v>
      </c>
    </row>
    <row r="165">
      <c r="A165" s="110">
        <v>7.04522504069E11</v>
      </c>
      <c r="B165" s="103"/>
      <c r="C165" s="164" t="str">
        <f t="array" ref="C165">ifs(and(isblank($A165),isblank($B165)),"", not(iserror(vlookup($A165&amp;$B165,'3) Release_Label'!$D:$D&amp;'3) Release_Label'!$E:$E,1,0))),vlookup($A165&amp;$B165,{'3) Release_Label'!$D:$D&amp;'3) Release_Label'!$E:$E,'3) Release_Label'!$F:$F},2,0), or(and(not(isblank($B165)),$B165=$B164,$A165&lt;&gt;$A164),and(not(isblank($A165)),$A165=$A164,$B165&lt;&gt;$B164)),"ID LISTS UNALIGNED",and($A165&lt;&gt;"",countif('3) Release_Label'!$D:$D,$A165)=0),"NO UPC MATCH in Release_Label",and($B165&lt;&gt;"",countif('3) Release_Label'!$E:$E,$B165)=0),"NO CATALOG ID MATCH in Release_Label",iserror(vlookup($A165&amp;$B165,'3) Release_Label'!$D:$D&amp;'3) Release_Label'!$E:$E,1,0)),"NO UPC-CATALOG ID pair MATCH in Release_Label" )</f>
        <v>Visão do Futuro</v>
      </c>
      <c r="D165" s="164" t="str">
        <f t="array" ref="D165">ifs(and(isblank($A165),isblank($B165)),"", not(iserror(vlookup($A165&amp;$B165,'3) Release_Label'!$D:$D&amp;'3) Release_Label'!$E:$E,1,0))),vlookup($A165&amp;$B165,{'3) Release_Label'!$D:$D&amp;'3) Release_Label'!$E:$E,'3) Release_Label'!$H:$H},2,0), or(and(not(isblank($B165)),$B165=$B164,$A165&lt;&gt;$A164),and(not(isblank($A165)),$A165=$A164,$B165&lt;&gt;$B164)),"ID LISTS UNALIGNED",and($A165&lt;&gt;"",countif('3) Release_Label'!$D:$D,$A165)=0),"NO UPC MATCH in Release_Label",and($B165&lt;&gt;"",countif('3) Release_Label'!$E:$E,$B165)=0),"NO CATALOG ID MATCH in Release_Label",iserror(vlookup($A165&amp;$B165,'3) Release_Label'!$D:$D&amp;'3) Release_Label'!$E:$E,1,0)),"NO UPC-CATALOG ID pair MATCH in Release_Label" )</f>
        <v>Speed Up</v>
      </c>
      <c r="E165" s="164">
        <f t="shared" si="3"/>
        <v>1</v>
      </c>
      <c r="F165" s="34" t="s">
        <v>1034</v>
      </c>
      <c r="G165" s="84"/>
      <c r="H165" s="45" t="s">
        <v>483</v>
      </c>
      <c r="I165" s="34" t="s">
        <v>222</v>
      </c>
      <c r="J165" s="34" t="s">
        <v>180</v>
      </c>
      <c r="K165" s="93" t="s">
        <v>697</v>
      </c>
      <c r="L165" s="34" t="s">
        <v>698</v>
      </c>
      <c r="M165" s="92" t="s">
        <v>1035</v>
      </c>
      <c r="N165" s="34" t="s">
        <v>700</v>
      </c>
      <c r="O165" s="20"/>
      <c r="P165" s="20"/>
      <c r="R165" s="44" t="str">
        <f t="shared" si="2"/>
        <v>insert into AudioFiles VALUES (NEWID(),'US7VG2319992.flac', '.flac', getdate(), null, 0, null, 'https://www.dropbox.com/scl/fi/2c39kzavxixxskwpk89rs/Vis-o-do-Futuro-Speed-Up-704522504069.flac?rlkey=54sjp5q5wczd1i72e6z4vhsvw&amp;st=lzndw74u&amp;dl=1', 0, null, null, null, null)</v>
      </c>
      <c r="S165" s="44" t="str">
        <f>"Insert into Tracks VALUES(N'"&amp;SUBSTITUTE(trim(H165),"'","''")&amp;"', 371631, "&amp;if(not(ISBLANK(A165)),"(select LabelId from Releases where UPC="&amp;A165&amp;" and EnterpriseId="&amp;EntId&amp;")","(select LabelId from Releases where Catalog='"&amp;SUBSTITUTE(trim(B165),"'","''")&amp;"' and EnterpriseId="&amp;EntId&amp;")")&amp;", "&amp;if(F165="", "null", "'"&amp;F165&amp;"'")&amp;", "&amp;if(I165="", "null","N'"&amp;SUBSTITUTE(trim(I165),"'","''")&amp;"'")&amp;", null, null, "&amp;if(G165="", "null","'"&amp;SUBSTITUTE(trim(G165),"'","''")&amp;"'")&amp;", null, null, null, "&amp;if(M165="","null",if(G165="","(select AudioId from AudioFiles where Filename='"&amp;F165&amp;".wav' and ExternalUrl='"&amp;SUBSTITUTE(trim(M165),"'","''")&amp;"' and IsDownloadedFromExternalUrl=0)","(select AudioId from AudioFiles where Filename='"&amp;G165&amp;".wav' and ExternalUrl='"&amp;SUBSTITUTE(trim(M165),"'","''")&amp;"' and IsDownloadedFromExternalUrl=0)"))&amp;", null, null, null, (select min(LanguageId) from Languages where LanguageName='"&amp;J165&amp;"' and IsValidMetadataLanguage=1), null, "&amp;if(K165="YES", 1,0)&amp;", getdate(), (select CreatedBy from Enterprises where EnterpriseId="&amp;EntId&amp;"), null, '34F4C88E-B410-461E-AD75-6C01536FDCD3', null, 0, null, null, null, null, "&amp;if(M165="","null",if(G165="","(select AudioId from AudioFiles where Filename='"&amp;F165&amp;".flac' and ExternalUrl='"&amp;SUBSTITUTE(trim(M165),"'","''")&amp;"' and IsDownloadedFromExternalUrl=0)","(select AudioId from AudioFiles where Filename='"&amp;G165&amp;".flac' and ExternalUrl='"&amp;SUBSTITUTE(trim(M165),"'","''")&amp;"' and IsDownloadedFromExternalUrl=0)"))&amp;", null, null, null, null, null, "&amp;if(not(ISBLANK(A165)),"(select PrimaryMusicStyleId from Releases where UPC="&amp;A165&amp;" and EnterpriseId="&amp;EntId&amp;")","(select PrimaryMusicStyleId from Releases where Catalog='"&amp;SUBSTITUTE(trim(B165),"'","''")&amp;"' and EnterpriseId="&amp;EntId&amp;")")&amp;", "&amp;if(not(ISBLANK(A165)),"(select SecondaryMusicStyleId from Releases where UPC="&amp;A165&amp;" and EnterpriseId="&amp;EntId&amp;")","(select SecondaryMusicStyleId from Releases where Catalog='"&amp;SUBSTITUTE(trim(B165),"'","''")&amp;"' and EnterpriseId="&amp;EntId&amp;")")&amp;", "&amp;IF(O165="","null",O165)&amp;", 0, null, (select id from internal_TrackTypes where description='"&amp;L165&amp;"'), null, null, null, null, (NEXT VALUE FOR [AssetIdSequence]), null, "&amp;TenantId&amp;", "&amp;EntId&amp;", "&amp;if(F165&lt;&gt;"",countif(F$5:F165,F165),countif(G$5:G165,G165))&amp;"); 
insert into Releases_Tracks values ( (select ReleaseId from Releases where "&amp;if(not(ISBLANK(A165)),"UPC="&amp;A165,"Catalog='"&amp;SUBSTITUTE(trim(B165),"'","''")&amp;"'")&amp;" and EnterpriseId="&amp;EntId&amp;"), (select max(TrackId) from Tracks where "&amp;if(trim(G165)="","ISRC='"&amp;F165&amp;"'","TrackVendorId='"&amp;SUBSTITUTE(trim(G165),"'","''")&amp;"'") &amp;" and EnterpriseId="&amp;EntId&amp;"), "&amp;E165&amp;", (NEXT VALUE FOR [AssetIdSequence]), null);
update Releases_Tracks set RevelatorExternalUsageTrackId=AssetId where TrackId=(select max(TrackId) from Tracks where "&amp;IF(F165="","TrackVendorId='"&amp;G165&amp;"'","ISRC='"&amp;F165&amp;"'")&amp;" and EnterpriseId="&amp;EntId&amp;");
Insert into TrackRecordingVersions values ((select max(TrackId) from Tracks where "&amp;IF(F165="","TrackVendorId='"&amp;G165&amp;"'","ISRC='"&amp;F165&amp;"'")&amp;" and EnterpriseId="&amp;EntId&amp;"),  "&amp;IF(F165="","null","'"&amp;F165&amp;"'")&amp;", 1, getdate());
Insert into TrackRecordingVersionsAudioFiles values ((select max(TrackRecordingVersionId) from TrackRecordingVersions where TrackId in (select max(TrackId) from Tracks where "&amp;IF(F165="","TrackVendorId='"&amp;G165&amp;"'","ISRC='"&amp;F165&amp;"'")&amp;" and EnterpriseId="&amp;EntId&amp;")), "&amp;if(M165="","null",if(G165="","(select AudioId from AudioFiles where Filename='"&amp;F165&amp;"."&amp;N165&amp;"' and ExternalUrl='"&amp;SUBSTITUTE(trim(M165),"'","''")&amp;"' and IsDownloadedFromExternalUrl=0)","(select AudioId from AudioFiles where Filename='"&amp;G165&amp;"."&amp;N165&amp;"' and ExternalUrl='"&amp;SUBSTITUTE(trim(M165),"'","''")&amp;"' and IsDownloadedFromExternalUrl=0)"))&amp;", "&amp;IFS(N165="","null",N165="wav","1",N165="flac","2")&amp;");
Insert into Track_TrackProperties values ((select max(TrackId) from Tracks where "&amp;IF(F165="","TrackVendorId='"&amp;G165&amp;"'","ISRC='"&amp;F165&amp;"'")&amp;" and EnterpriseId="&amp;EntId&amp;"),1);"</f>
        <v>Insert into Tracks VALUES(N'Visão do Futuro', 371631, (select LabelId from Releases where UPC=704522504069 and EnterpriseId=647322), 'US7VG2319992', N'Speed Up', null, null, null, null, null, null, (select AudioId from AudioFiles where Filename='US7VG2319992.wav' and ExternalUrl='https://www.dropbox.com/scl/fi/2c39kzavxixxskwpk89rs/Vis-o-do-Futuro-Speed-Up-704522504069.flac?rlkey=54sjp5q5wczd1i72e6z4vhsvw&amp;st=lzndw74u&amp;dl=1'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Filename='US7VG2319992.flac' and ExternalUrl='https://www.dropbox.com/scl/fi/2c39kzavxixxskwpk89rs/Vis-o-do-Futuro-Speed-Up-704522504069.flac?rlkey=54sjp5q5wczd1i72e6z4vhsvw&amp;st=lzndw74u&amp;dl=1' and IsDownloadedFromExternalUrl=0), null, null, null, null, null, (select PrimaryMusicStyleId from Releases where UPC=704522504069 and EnterpriseId=647322), (select SecondaryMusicStyleId from Releases where UPC=704522504069 and EnterpriseId=647322), null, 0, null, (select id from internal_TrackTypes where description='Original'), null, null, null, null, (NEXT VALUE FOR [AssetIdSequence]), null, 645898, 647322, 1); 
insert into Releases_Tracks values ( (select ReleaseId from Releases where UPC=704522504069 and EnterpriseId=647322), (select max(TrackId) from Tracks where ISRC='US7VG2319992' and EnterpriseId=647322), 1, (NEXT VALUE FOR [AssetIdSequence]), null);
update Releases_Tracks set RevelatorExternalUsageTrackId=AssetId where TrackId=(select max(TrackId) from Tracks where ISRC='US7VG2319992' and EnterpriseId=647322);
Insert into TrackRecordingVersions values ((select max(TrackId) from Tracks where ISRC='US7VG2319992' and EnterpriseId=647322),  'US7VG2319992', 1, getdate());
Insert into TrackRecordingVersionsAudioFiles values ((select max(TrackRecordingVersionId) from TrackRecordingVersions where TrackId in (select max(TrackId) from Tracks where ISRC='US7VG2319992' and EnterpriseId=647322)), (select AudioId from AudioFiles where Filename='US7VG2319992.flac' and ExternalUrl='https://www.dropbox.com/scl/fi/2c39kzavxixxskwpk89rs/Vis-o-do-Futuro-Speed-Up-704522504069.flac?rlkey=54sjp5q5wczd1i72e6z4vhsvw&amp;st=lzndw74u&amp;dl=1' and IsDownloadedFromExternalUrl=0), 2);
Insert into Track_TrackProperties values ((select max(TrackId) from Tracks where ISRC='US7VG2319992' and EnterpriseId=647322),1);</v>
      </c>
    </row>
    <row r="166">
      <c r="A166" s="110">
        <v>7.04522736187E11</v>
      </c>
      <c r="B166" s="84"/>
      <c r="C166" s="164" t="str">
        <f t="array" ref="C166">ifs(and(isblank($A166),isblank($B166)),"", not(iserror(vlookup($A166&amp;$B166,'3) Release_Label'!$D:$D&amp;'3) Release_Label'!$E:$E,1,0))),vlookup($A166&amp;$B166,{'3) Release_Label'!$D:$D&amp;'3) Release_Label'!$E:$E,'3) Release_Label'!$F:$F},2,0), or(and(not(isblank($B166)),$B166=$B165,$A166&lt;&gt;$A165),and(not(isblank($A166)),$A166=$A165,$B166&lt;&gt;$B165)),"ID LISTS UNALIGNED",and($A166&lt;&gt;"",countif('3) Release_Label'!$D:$D,$A166)=0),"NO UPC MATCH in Release_Label",and($B166&lt;&gt;"",countif('3) Release_Label'!$E:$E,$B166)=0),"NO CATALOG ID MATCH in Release_Label",iserror(vlookup($A166&amp;$B166,'3) Release_Label'!$D:$D&amp;'3) Release_Label'!$E:$E,1,0)),"NO UPC-CATALOG ID pair MATCH in Release_Label" )</f>
        <v>Gênio</v>
      </c>
      <c r="D166" s="134" t="str">
        <f t="array" ref="D166">ifs(and(isblank($A166),isblank($B166)),"", not(iserror(vlookup($A166&amp;$B166,'3) Release_Label'!$D:$D&amp;'3) Release_Label'!$E:$E,1,0))),vlookup($A166&amp;$B166,{'3) Release_Label'!$D:$D&amp;'3) Release_Label'!$E:$E,'3) Release_Label'!$H:$H},2,0), or(and(not(isblank($B166)),$B166=$B165,$A166&lt;&gt;$A165),and(not(isblank($A166)),$A166=$A165,$B166&lt;&gt;$B165)),"ID LISTS UNALIGNED",and($A166&lt;&gt;"",countif('3) Release_Label'!$D:$D,$A166)=0),"NO UPC MATCH in Release_Label",and($B166&lt;&gt;"",countif('3) Release_Label'!$E:$E,$B166)=0),"NO CATALOG ID MATCH in Release_Label",iserror(vlookup($A166&amp;$B166,'3) Release_Label'!$D:$D&amp;'3) Release_Label'!$E:$E,1,0)),"NO UPC-CATALOG ID pair MATCH in Release_Label" )</f>
        <v/>
      </c>
      <c r="E166" s="164">
        <f t="shared" si="3"/>
        <v>1</v>
      </c>
      <c r="F166" s="34" t="s">
        <v>1036</v>
      </c>
      <c r="G166" s="84"/>
      <c r="H166" s="45" t="s">
        <v>486</v>
      </c>
      <c r="I166" s="34"/>
      <c r="J166" s="34" t="s">
        <v>180</v>
      </c>
      <c r="K166" s="93" t="s">
        <v>697</v>
      </c>
      <c r="L166" s="34" t="s">
        <v>698</v>
      </c>
      <c r="M166" s="92" t="s">
        <v>1037</v>
      </c>
      <c r="N166" s="34" t="s">
        <v>700</v>
      </c>
      <c r="O166" s="20"/>
      <c r="P166" s="20"/>
      <c r="R166" s="44" t="str">
        <f t="shared" si="2"/>
        <v>insert into AudioFiles VALUES (NEWID(),'US7VG2357105.flac', '.flac', getdate(), null, 0, null, 'https://www.dropbox.com/scl/fi/60eipan5hlanfdu2vtsno/G-nio-704522736187.flac?rlkey=7scbp5wr3nh8nsqt4ozn3my2u&amp;st=hfjvknb0&amp;dl=1', 0, null, null, null, null)</v>
      </c>
      <c r="S166" s="44" t="str">
        <f>"Insert into Tracks VALUES(N'"&amp;SUBSTITUTE(trim(H166),"'","''")&amp;"', 371631, "&amp;if(not(ISBLANK(A166)),"(select LabelId from Releases where UPC="&amp;A166&amp;" and EnterpriseId="&amp;EntId&amp;")","(select LabelId from Releases where Catalog='"&amp;SUBSTITUTE(trim(B166),"'","''")&amp;"' and EnterpriseId="&amp;EntId&amp;")")&amp;", "&amp;if(F166="", "null", "'"&amp;F166&amp;"'")&amp;", "&amp;if(I166="", "null","N'"&amp;SUBSTITUTE(trim(I166),"'","''")&amp;"'")&amp;", null, null, "&amp;if(G166="", "null","'"&amp;SUBSTITUTE(trim(G166),"'","''")&amp;"'")&amp;", null, null, null, "&amp;if(M166="","null",if(G166="","(select AudioId from AudioFiles where Filename='"&amp;F166&amp;".wav' and ExternalUrl='"&amp;SUBSTITUTE(trim(M166),"'","''")&amp;"' and IsDownloadedFromExternalUrl=0)","(select AudioId from AudioFiles where Filename='"&amp;G166&amp;".wav' and ExternalUrl='"&amp;SUBSTITUTE(trim(M166),"'","''")&amp;"' and IsDownloadedFromExternalUrl=0)"))&amp;", null, null, null, (select min(LanguageId) from Languages where LanguageName='"&amp;J166&amp;"' and IsValidMetadataLanguage=1), null, "&amp;if(K166="YES", 1,0)&amp;", getdate(), (select CreatedBy from Enterprises where EnterpriseId="&amp;EntId&amp;"), null, '34F4C88E-B410-461E-AD75-6C01536FDCD3', null, 0, null, null, null, null, "&amp;if(M166="","null",if(G166="","(select AudioId from AudioFiles where Filename='"&amp;F166&amp;".flac' and ExternalUrl='"&amp;SUBSTITUTE(trim(M166),"'","''")&amp;"' and IsDownloadedFromExternalUrl=0)","(select AudioId from AudioFiles where Filename='"&amp;G166&amp;".flac' and ExternalUrl='"&amp;SUBSTITUTE(trim(M166),"'","''")&amp;"' and IsDownloadedFromExternalUrl=0)"))&amp;", null, null, null, null, null, "&amp;if(not(ISBLANK(A166)),"(select PrimaryMusicStyleId from Releases where UPC="&amp;A166&amp;" and EnterpriseId="&amp;EntId&amp;")","(select PrimaryMusicStyleId from Releases where Catalog='"&amp;SUBSTITUTE(trim(B166),"'","''")&amp;"' and EnterpriseId="&amp;EntId&amp;")")&amp;", "&amp;if(not(ISBLANK(A166)),"(select SecondaryMusicStyleId from Releases where UPC="&amp;A166&amp;" and EnterpriseId="&amp;EntId&amp;")","(select SecondaryMusicStyleId from Releases where Catalog='"&amp;SUBSTITUTE(trim(B166),"'","''")&amp;"' and EnterpriseId="&amp;EntId&amp;")")&amp;", "&amp;IF(O166="","null",O166)&amp;", 0, null, (select id from internal_TrackTypes where description='"&amp;L166&amp;"'), null, null, null, null, (NEXT VALUE FOR [AssetIdSequence]), null, "&amp;TenantId&amp;", "&amp;EntId&amp;", "&amp;if(F166&lt;&gt;"",countif(F$5:F166,F166),countif(G$5:G166,G166))&amp;"); 
insert into Releases_Tracks values ( (select ReleaseId from Releases where "&amp;if(not(ISBLANK(A166)),"UPC="&amp;A166,"Catalog='"&amp;SUBSTITUTE(trim(B166),"'","''")&amp;"'")&amp;" and EnterpriseId="&amp;EntId&amp;"), (select max(TrackId) from Tracks where "&amp;if(trim(G166)="","ISRC='"&amp;F166&amp;"'","TrackVendorId='"&amp;SUBSTITUTE(trim(G166),"'","''")&amp;"'") &amp;" and EnterpriseId="&amp;EntId&amp;"), "&amp;E166&amp;", (NEXT VALUE FOR [AssetIdSequence]), null);
update Releases_Tracks set RevelatorExternalUsageTrackId=AssetId where TrackId=(select max(TrackId) from Tracks where "&amp;IF(F166="","TrackVendorId='"&amp;G166&amp;"'","ISRC='"&amp;F166&amp;"'")&amp;" and EnterpriseId="&amp;EntId&amp;");
Insert into TrackRecordingVersions values ((select max(TrackId) from Tracks where "&amp;IF(F166="","TrackVendorId='"&amp;G166&amp;"'","ISRC='"&amp;F166&amp;"'")&amp;" and EnterpriseId="&amp;EntId&amp;"),  "&amp;IF(F166="","null","'"&amp;F166&amp;"'")&amp;", 1, getdate());
Insert into TrackRecordingVersionsAudioFiles values ((select max(TrackRecordingVersionId) from TrackRecordingVersions where TrackId in (select max(TrackId) from Tracks where "&amp;IF(F166="","TrackVendorId='"&amp;G166&amp;"'","ISRC='"&amp;F166&amp;"'")&amp;" and EnterpriseId="&amp;EntId&amp;")), "&amp;if(M166="","null",if(G166="","(select AudioId from AudioFiles where Filename='"&amp;F166&amp;"."&amp;N166&amp;"' and ExternalUrl='"&amp;SUBSTITUTE(trim(M166),"'","''")&amp;"' and IsDownloadedFromExternalUrl=0)","(select AudioId from AudioFiles where Filename='"&amp;G166&amp;"."&amp;N166&amp;"' and ExternalUrl='"&amp;SUBSTITUTE(trim(M166),"'","''")&amp;"' and IsDownloadedFromExternalUrl=0)"))&amp;", "&amp;IFS(N166="","null",N166="wav","1",N166="flac","2")&amp;");
Insert into Track_TrackProperties values ((select max(TrackId) from Tracks where "&amp;IF(F166="","TrackVendorId='"&amp;G166&amp;"'","ISRC='"&amp;F166&amp;"'")&amp;" and EnterpriseId="&amp;EntId&amp;"),1);"</f>
        <v>Insert into Tracks VALUES(N'Gênio', 371631, (select LabelId from Releases where UPC=704522736187 and EnterpriseId=647322), 'US7VG2357105', null, null, null, null, null, null, null, (select AudioId from AudioFiles where Filename='US7VG2357105.wav' and ExternalUrl='https://www.dropbox.com/scl/fi/60eipan5hlanfdu2vtsno/G-nio-704522736187.flac?rlkey=7scbp5wr3nh8nsqt4ozn3my2u&amp;st=hfjvknb0&amp;dl=1'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Filename='US7VG2357105.flac' and ExternalUrl='https://www.dropbox.com/scl/fi/60eipan5hlanfdu2vtsno/G-nio-704522736187.flac?rlkey=7scbp5wr3nh8nsqt4ozn3my2u&amp;st=hfjvknb0&amp;dl=1' and IsDownloadedFromExternalUrl=0), null, null, null, null, null, (select PrimaryMusicStyleId from Releases where UPC=704522736187 and EnterpriseId=647322), (select SecondaryMusicStyleId from Releases where UPC=704522736187 and EnterpriseId=647322), null, 0, null, (select id from internal_TrackTypes where description='Original'), null, null, null, null, (NEXT VALUE FOR [AssetIdSequence]), null, 645898, 647322, 1); 
insert into Releases_Tracks values ( (select ReleaseId from Releases where UPC=704522736187 and EnterpriseId=647322), (select max(TrackId) from Tracks where ISRC='US7VG2357105' and EnterpriseId=647322), 1, (NEXT VALUE FOR [AssetIdSequence]), null);
update Releases_Tracks set RevelatorExternalUsageTrackId=AssetId where TrackId=(select max(TrackId) from Tracks where ISRC='US7VG2357105' and EnterpriseId=647322);
Insert into TrackRecordingVersions values ((select max(TrackId) from Tracks where ISRC='US7VG2357105' and EnterpriseId=647322),  'US7VG2357105', 1, getdate());
Insert into TrackRecordingVersionsAudioFiles values ((select max(TrackRecordingVersionId) from TrackRecordingVersions where TrackId in (select max(TrackId) from Tracks where ISRC='US7VG2357105' and EnterpriseId=647322)), (select AudioId from AudioFiles where Filename='US7VG2357105.flac' and ExternalUrl='https://www.dropbox.com/scl/fi/60eipan5hlanfdu2vtsno/G-nio-704522736187.flac?rlkey=7scbp5wr3nh8nsqt4ozn3my2u&amp;st=hfjvknb0&amp;dl=1' and IsDownloadedFromExternalUrl=0), 2);
Insert into Track_TrackProperties values ((select max(TrackId) from Tracks where ISRC='US7VG2357105' and EnterpriseId=647322),1);</v>
      </c>
    </row>
    <row r="167">
      <c r="A167" s="110">
        <v>7.04522736149E11</v>
      </c>
      <c r="B167" s="84"/>
      <c r="C167" s="164" t="str">
        <f t="array" ref="C167">ifs(and(isblank($A167),isblank($B167)),"", not(iserror(vlookup($A167&amp;$B167,'3) Release_Label'!$D:$D&amp;'3) Release_Label'!$E:$E,1,0))),vlookup($A167&amp;$B167,{'3) Release_Label'!$D:$D&amp;'3) Release_Label'!$E:$E,'3) Release_Label'!$F:$F},2,0), or(and(not(isblank($B167)),$B167=$B166,$A167&lt;&gt;$A166),and(not(isblank($A167)),$A167=$A166,$B167&lt;&gt;$B166)),"ID LISTS UNALIGNED",and($A167&lt;&gt;"",countif('3) Release_Label'!$D:$D,$A167)=0),"NO UPC MATCH in Release_Label",and($B167&lt;&gt;"",countif('3) Release_Label'!$E:$E,$B167)=0),"NO CATALOG ID MATCH in Release_Label",iserror(vlookup($A167&amp;$B167,'3) Release_Label'!$D:$D&amp;'3) Release_Label'!$E:$E,1,0)),"NO UPC-CATALOG ID pair MATCH in Release_Label" )</f>
        <v>Gênio </v>
      </c>
      <c r="D167" s="164" t="str">
        <f t="array" ref="D167">ifs(and(isblank($A167),isblank($B167)),"", not(iserror(vlookup($A167&amp;$B167,'3) Release_Label'!$D:$D&amp;'3) Release_Label'!$E:$E,1,0))),vlookup($A167&amp;$B167,{'3) Release_Label'!$D:$D&amp;'3) Release_Label'!$E:$E,'3) Release_Label'!$H:$H},2,0), or(and(not(isblank($B167)),$B167=$B166,$A167&lt;&gt;$A166),and(not(isblank($A167)),$A167=$A166,$B167&lt;&gt;$B166)),"ID LISTS UNALIGNED",and($A167&lt;&gt;"",countif('3) Release_Label'!$D:$D,$A167)=0),"NO UPC MATCH in Release_Label",and($B167&lt;&gt;"",countif('3) Release_Label'!$E:$E,$B167)=0),"NO CATALOG ID MATCH in Release_Label",iserror(vlookup($A167&amp;$B167,'3) Release_Label'!$D:$D&amp;'3) Release_Label'!$E:$E,1,0)),"NO UPC-CATALOG ID pair MATCH in Release_Label" )</f>
        <v>Speed Up</v>
      </c>
      <c r="E167" s="164">
        <f t="shared" si="3"/>
        <v>1</v>
      </c>
      <c r="F167" s="34" t="s">
        <v>1038</v>
      </c>
      <c r="G167" s="84"/>
      <c r="H167" s="45" t="s">
        <v>486</v>
      </c>
      <c r="I167" s="34" t="s">
        <v>222</v>
      </c>
      <c r="J167" s="34" t="s">
        <v>180</v>
      </c>
      <c r="K167" s="93" t="s">
        <v>697</v>
      </c>
      <c r="L167" s="34" t="s">
        <v>698</v>
      </c>
      <c r="M167" s="92" t="s">
        <v>1039</v>
      </c>
      <c r="N167" s="34" t="s">
        <v>700</v>
      </c>
      <c r="O167" s="20"/>
      <c r="P167" s="20"/>
      <c r="R167" s="44" t="str">
        <f t="shared" si="2"/>
        <v>insert into AudioFiles VALUES (NEWID(),'US7VG2357096.flac', '.flac', getdate(), null, 0, null, 'https://www.dropbox.com/scl/fi/vuwtcofwkc2g5qppd1wcv/G-nio-Speed-Up-704522736149.flac?rlkey=87zzak09pknvn8j3avu80leh9&amp;st=9zpg73zv&amp;dl=1', 0, null, null, null, null)</v>
      </c>
      <c r="S167" s="44" t="str">
        <f>"Insert into Tracks VALUES(N'"&amp;SUBSTITUTE(trim(H167),"'","''")&amp;"', 371631, "&amp;if(not(ISBLANK(A167)),"(select LabelId from Releases where UPC="&amp;A167&amp;" and EnterpriseId="&amp;EntId&amp;")","(select LabelId from Releases where Catalog='"&amp;SUBSTITUTE(trim(B167),"'","''")&amp;"' and EnterpriseId="&amp;EntId&amp;")")&amp;", "&amp;if(F167="", "null", "'"&amp;F167&amp;"'")&amp;", "&amp;if(I167="", "null","N'"&amp;SUBSTITUTE(trim(I167),"'","''")&amp;"'")&amp;", null, null, "&amp;if(G167="", "null","'"&amp;SUBSTITUTE(trim(G167),"'","''")&amp;"'")&amp;", null, null, null, "&amp;if(M167="","null",if(G167="","(select AudioId from AudioFiles where Filename='"&amp;F167&amp;".wav' and ExternalUrl='"&amp;SUBSTITUTE(trim(M167),"'","''")&amp;"' and IsDownloadedFromExternalUrl=0)","(select AudioId from AudioFiles where Filename='"&amp;G167&amp;".wav' and ExternalUrl='"&amp;SUBSTITUTE(trim(M167),"'","''")&amp;"' and IsDownloadedFromExternalUrl=0)"))&amp;", null, null, null, (select min(LanguageId) from Languages where LanguageName='"&amp;J167&amp;"' and IsValidMetadataLanguage=1), null, "&amp;if(K167="YES", 1,0)&amp;", getdate(), (select CreatedBy from Enterprises where EnterpriseId="&amp;EntId&amp;"), null, '34F4C88E-B410-461E-AD75-6C01536FDCD3', null, 0, null, null, null, null, "&amp;if(M167="","null",if(G167="","(select AudioId from AudioFiles where Filename='"&amp;F167&amp;".flac' and ExternalUrl='"&amp;SUBSTITUTE(trim(M167),"'","''")&amp;"' and IsDownloadedFromExternalUrl=0)","(select AudioId from AudioFiles where Filename='"&amp;G167&amp;".flac' and ExternalUrl='"&amp;SUBSTITUTE(trim(M167),"'","''")&amp;"' and IsDownloadedFromExternalUrl=0)"))&amp;", null, null, null, null, null, "&amp;if(not(ISBLANK(A167)),"(select PrimaryMusicStyleId from Releases where UPC="&amp;A167&amp;" and EnterpriseId="&amp;EntId&amp;")","(select PrimaryMusicStyleId from Releases where Catalog='"&amp;SUBSTITUTE(trim(B167),"'","''")&amp;"' and EnterpriseId="&amp;EntId&amp;")")&amp;", "&amp;if(not(ISBLANK(A167)),"(select SecondaryMusicStyleId from Releases where UPC="&amp;A167&amp;" and EnterpriseId="&amp;EntId&amp;")","(select SecondaryMusicStyleId from Releases where Catalog='"&amp;SUBSTITUTE(trim(B167),"'","''")&amp;"' and EnterpriseId="&amp;EntId&amp;")")&amp;", "&amp;IF(O167="","null",O167)&amp;", 0, null, (select id from internal_TrackTypes where description='"&amp;L167&amp;"'), null, null, null, null, (NEXT VALUE FOR [AssetIdSequence]), null, "&amp;TenantId&amp;", "&amp;EntId&amp;", "&amp;if(F167&lt;&gt;"",countif(F$5:F167,F167),countif(G$5:G167,G167))&amp;"); 
insert into Releases_Tracks values ( (select ReleaseId from Releases where "&amp;if(not(ISBLANK(A167)),"UPC="&amp;A167,"Catalog='"&amp;SUBSTITUTE(trim(B167),"'","''")&amp;"'")&amp;" and EnterpriseId="&amp;EntId&amp;"), (select max(TrackId) from Tracks where "&amp;if(trim(G167)="","ISRC='"&amp;F167&amp;"'","TrackVendorId='"&amp;SUBSTITUTE(trim(G167),"'","''")&amp;"'") &amp;" and EnterpriseId="&amp;EntId&amp;"), "&amp;E167&amp;", (NEXT VALUE FOR [AssetIdSequence]), null);
update Releases_Tracks set RevelatorExternalUsageTrackId=AssetId where TrackId=(select max(TrackId) from Tracks where "&amp;IF(F167="","TrackVendorId='"&amp;G167&amp;"'","ISRC='"&amp;F167&amp;"'")&amp;" and EnterpriseId="&amp;EntId&amp;");
Insert into TrackRecordingVersions values ((select max(TrackId) from Tracks where "&amp;IF(F167="","TrackVendorId='"&amp;G167&amp;"'","ISRC='"&amp;F167&amp;"'")&amp;" and EnterpriseId="&amp;EntId&amp;"),  "&amp;IF(F167="","null","'"&amp;F167&amp;"'")&amp;", 1, getdate());
Insert into TrackRecordingVersionsAudioFiles values ((select max(TrackRecordingVersionId) from TrackRecordingVersions where TrackId in (select max(TrackId) from Tracks where "&amp;IF(F167="","TrackVendorId='"&amp;G167&amp;"'","ISRC='"&amp;F167&amp;"'")&amp;" and EnterpriseId="&amp;EntId&amp;")), "&amp;if(M167="","null",if(G167="","(select AudioId from AudioFiles where Filename='"&amp;F167&amp;"."&amp;N167&amp;"' and ExternalUrl='"&amp;SUBSTITUTE(trim(M167),"'","''")&amp;"' and IsDownloadedFromExternalUrl=0)","(select AudioId from AudioFiles where Filename='"&amp;G167&amp;"."&amp;N167&amp;"' and ExternalUrl='"&amp;SUBSTITUTE(trim(M167),"'","''")&amp;"' and IsDownloadedFromExternalUrl=0)"))&amp;", "&amp;IFS(N167="","null",N167="wav","1",N167="flac","2")&amp;");
Insert into Track_TrackProperties values ((select max(TrackId) from Tracks where "&amp;IF(F167="","TrackVendorId='"&amp;G167&amp;"'","ISRC='"&amp;F167&amp;"'")&amp;" and EnterpriseId="&amp;EntId&amp;"),1);"</f>
        <v>Insert into Tracks VALUES(N'Gênio', 371631, (select LabelId from Releases where UPC=704522736149 and EnterpriseId=647322), 'US7VG2357096', N'Speed Up', null, null, null, null, null, null, (select AudioId from AudioFiles where Filename='US7VG2357096.wav' and ExternalUrl='https://www.dropbox.com/scl/fi/vuwtcofwkc2g5qppd1wcv/G-nio-Speed-Up-704522736149.flac?rlkey=87zzak09pknvn8j3avu80leh9&amp;st=9zpg73zv&amp;dl=1'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Filename='US7VG2357096.flac' and ExternalUrl='https://www.dropbox.com/scl/fi/vuwtcofwkc2g5qppd1wcv/G-nio-Speed-Up-704522736149.flac?rlkey=87zzak09pknvn8j3avu80leh9&amp;st=9zpg73zv&amp;dl=1' and IsDownloadedFromExternalUrl=0), null, null, null, null, null, (select PrimaryMusicStyleId from Releases where UPC=704522736149 and EnterpriseId=647322), (select SecondaryMusicStyleId from Releases where UPC=704522736149 and EnterpriseId=647322), null, 0, null, (select id from internal_TrackTypes where description='Original'), null, null, null, null, (NEXT VALUE FOR [AssetIdSequence]), null, 645898, 647322, 1); 
insert into Releases_Tracks values ( (select ReleaseId from Releases where UPC=704522736149 and EnterpriseId=647322), (select max(TrackId) from Tracks where ISRC='US7VG2357096' and EnterpriseId=647322), 1, (NEXT VALUE FOR [AssetIdSequence]), null);
update Releases_Tracks set RevelatorExternalUsageTrackId=AssetId where TrackId=(select max(TrackId) from Tracks where ISRC='US7VG2357096' and EnterpriseId=647322);
Insert into TrackRecordingVersions values ((select max(TrackId) from Tracks where ISRC='US7VG2357096' and EnterpriseId=647322),  'US7VG2357096', 1, getdate());
Insert into TrackRecordingVersionsAudioFiles values ((select max(TrackRecordingVersionId) from TrackRecordingVersions where TrackId in (select max(TrackId) from Tracks where ISRC='US7VG2357096' and EnterpriseId=647322)), (select AudioId from AudioFiles where Filename='US7VG2357096.flac' and ExternalUrl='https://www.dropbox.com/scl/fi/vuwtcofwkc2g5qppd1wcv/G-nio-Speed-Up-704522736149.flac?rlkey=87zzak09pknvn8j3avu80leh9&amp;st=9zpg73zv&amp;dl=1' and IsDownloadedFromExternalUrl=0), 2);
Insert into Track_TrackProperties values ((select max(TrackId) from Tracks where ISRC='US7VG2357096' and EnterpriseId=647322),1);</v>
      </c>
    </row>
    <row r="168">
      <c r="A168" s="110">
        <v>7.04522738242E11</v>
      </c>
      <c r="B168" s="84"/>
      <c r="C168" s="164" t="str">
        <f t="array" ref="C168">ifs(and(isblank($A168),isblank($B168)),"", not(iserror(vlookup($A168&amp;$B168,'3) Release_Label'!$D:$D&amp;'3) Release_Label'!$E:$E,1,0))),vlookup($A168&amp;$B168,{'3) Release_Label'!$D:$D&amp;'3) Release_Label'!$E:$E,'3) Release_Label'!$F:$F},2,0), or(and(not(isblank($B168)),$B168=$B167,$A168&lt;&gt;$A167),and(not(isblank($A168)),$A168=$A167,$B168&lt;&gt;$B167)),"ID LISTS UNALIGNED",and($A168&lt;&gt;"",countif('3) Release_Label'!$D:$D,$A168)=0),"NO UPC MATCH in Release_Label",and($B168&lt;&gt;"",countif('3) Release_Label'!$E:$E,$B168)=0),"NO CATALOG ID MATCH in Release_Label",iserror(vlookup($A168&amp;$B168,'3) Release_Label'!$D:$D&amp;'3) Release_Label'!$E:$E,1,0)),"NO UPC-CATALOG ID pair MATCH in Release_Label" )</f>
        <v>Dragão Divino</v>
      </c>
      <c r="D168" s="134" t="str">
        <f t="array" ref="D168">ifs(and(isblank($A168),isblank($B168)),"", not(iserror(vlookup($A168&amp;$B168,'3) Release_Label'!$D:$D&amp;'3) Release_Label'!$E:$E,1,0))),vlookup($A168&amp;$B168,{'3) Release_Label'!$D:$D&amp;'3) Release_Label'!$E:$E,'3) Release_Label'!$H:$H},2,0), or(and(not(isblank($B168)),$B168=$B167,$A168&lt;&gt;$A167),and(not(isblank($A168)),$A168=$A167,$B168&lt;&gt;$B167)),"ID LISTS UNALIGNED",and($A168&lt;&gt;"",countif('3) Release_Label'!$D:$D,$A168)=0),"NO UPC MATCH in Release_Label",and($B168&lt;&gt;"",countif('3) Release_Label'!$E:$E,$B168)=0),"NO CATALOG ID MATCH in Release_Label",iserror(vlookup($A168&amp;$B168,'3) Release_Label'!$D:$D&amp;'3) Release_Label'!$E:$E,1,0)),"NO UPC-CATALOG ID pair MATCH in Release_Label" )</f>
        <v/>
      </c>
      <c r="E168" s="164">
        <f t="shared" si="3"/>
        <v>1</v>
      </c>
      <c r="F168" s="34" t="s">
        <v>1040</v>
      </c>
      <c r="G168" s="84"/>
      <c r="H168" s="45" t="s">
        <v>490</v>
      </c>
      <c r="I168" s="34"/>
      <c r="J168" s="34" t="s">
        <v>180</v>
      </c>
      <c r="K168" s="93" t="s">
        <v>697</v>
      </c>
      <c r="L168" s="34" t="s">
        <v>698</v>
      </c>
      <c r="M168" s="92" t="s">
        <v>1041</v>
      </c>
      <c r="N168" s="34" t="s">
        <v>700</v>
      </c>
      <c r="O168" s="20"/>
      <c r="P168" s="20"/>
      <c r="R168" s="44" t="str">
        <f t="shared" si="2"/>
        <v>insert into AudioFiles VALUES (NEWID(),'US7VG2357427.flac', '.flac', getdate(), null, 0, null, 'https://www.dropbox.com/scl/fi/2btaubqk9gstve6xuud1b/Drag-o-Divino-704522738242.flac?rlkey=tz5tcvkbtdkl45o1y8cfxibfg&amp;st=ah2bkmbz&amp;dl=1', 0, null, null, null, null)</v>
      </c>
      <c r="S168" s="44" t="str">
        <f>"Insert into Tracks VALUES(N'"&amp;SUBSTITUTE(trim(H168),"'","''")&amp;"', 371631, "&amp;if(not(ISBLANK(A168)),"(select LabelId from Releases where UPC="&amp;A168&amp;" and EnterpriseId="&amp;EntId&amp;")","(select LabelId from Releases where Catalog='"&amp;SUBSTITUTE(trim(B168),"'","''")&amp;"' and EnterpriseId="&amp;EntId&amp;")")&amp;", "&amp;if(F168="", "null", "'"&amp;F168&amp;"'")&amp;", "&amp;if(I168="", "null","N'"&amp;SUBSTITUTE(trim(I168),"'","''")&amp;"'")&amp;", null, null, "&amp;if(G168="", "null","'"&amp;SUBSTITUTE(trim(G168),"'","''")&amp;"'")&amp;", null, null, null, "&amp;if(M168="","null",if(G168="","(select AudioId from AudioFiles where Filename='"&amp;F168&amp;".wav' and ExternalUrl='"&amp;SUBSTITUTE(trim(M168),"'","''")&amp;"' and IsDownloadedFromExternalUrl=0)","(select AudioId from AudioFiles where Filename='"&amp;G168&amp;".wav' and ExternalUrl='"&amp;SUBSTITUTE(trim(M168),"'","''")&amp;"' and IsDownloadedFromExternalUrl=0)"))&amp;", null, null, null, (select min(LanguageId) from Languages where LanguageName='"&amp;J168&amp;"' and IsValidMetadataLanguage=1), null, "&amp;if(K168="YES", 1,0)&amp;", getdate(), (select CreatedBy from Enterprises where EnterpriseId="&amp;EntId&amp;"), null, '34F4C88E-B410-461E-AD75-6C01536FDCD3', null, 0, null, null, null, null, "&amp;if(M168="","null",if(G168="","(select AudioId from AudioFiles where Filename='"&amp;F168&amp;".flac' and ExternalUrl='"&amp;SUBSTITUTE(trim(M168),"'","''")&amp;"' and IsDownloadedFromExternalUrl=0)","(select AudioId from AudioFiles where Filename='"&amp;G168&amp;".flac' and ExternalUrl='"&amp;SUBSTITUTE(trim(M168),"'","''")&amp;"' and IsDownloadedFromExternalUrl=0)"))&amp;", null, null, null, null, null, "&amp;if(not(ISBLANK(A168)),"(select PrimaryMusicStyleId from Releases where UPC="&amp;A168&amp;" and EnterpriseId="&amp;EntId&amp;")","(select PrimaryMusicStyleId from Releases where Catalog='"&amp;SUBSTITUTE(trim(B168),"'","''")&amp;"' and EnterpriseId="&amp;EntId&amp;")")&amp;", "&amp;if(not(ISBLANK(A168)),"(select SecondaryMusicStyleId from Releases where UPC="&amp;A168&amp;" and EnterpriseId="&amp;EntId&amp;")","(select SecondaryMusicStyleId from Releases where Catalog='"&amp;SUBSTITUTE(trim(B168),"'","''")&amp;"' and EnterpriseId="&amp;EntId&amp;")")&amp;", "&amp;IF(O168="","null",O168)&amp;", 0, null, (select id from internal_TrackTypes where description='"&amp;L168&amp;"'), null, null, null, null, (NEXT VALUE FOR [AssetIdSequence]), null, "&amp;TenantId&amp;", "&amp;EntId&amp;", "&amp;if(F168&lt;&gt;"",countif(F$5:F168,F168),countif(G$5:G168,G168))&amp;"); 
insert into Releases_Tracks values ( (select ReleaseId from Releases where "&amp;if(not(ISBLANK(A168)),"UPC="&amp;A168,"Catalog='"&amp;SUBSTITUTE(trim(B168),"'","''")&amp;"'")&amp;" and EnterpriseId="&amp;EntId&amp;"), (select max(TrackId) from Tracks where "&amp;if(trim(G168)="","ISRC='"&amp;F168&amp;"'","TrackVendorId='"&amp;SUBSTITUTE(trim(G168),"'","''")&amp;"'") &amp;" and EnterpriseId="&amp;EntId&amp;"), "&amp;E168&amp;", (NEXT VALUE FOR [AssetIdSequence]), null);
update Releases_Tracks set RevelatorExternalUsageTrackId=AssetId where TrackId=(select max(TrackId) from Tracks where "&amp;IF(F168="","TrackVendorId='"&amp;G168&amp;"'","ISRC='"&amp;F168&amp;"'")&amp;" and EnterpriseId="&amp;EntId&amp;");
Insert into TrackRecordingVersions values ((select max(TrackId) from Tracks where "&amp;IF(F168="","TrackVendorId='"&amp;G168&amp;"'","ISRC='"&amp;F168&amp;"'")&amp;" and EnterpriseId="&amp;EntId&amp;"),  "&amp;IF(F168="","null","'"&amp;F168&amp;"'")&amp;", 1, getdate());
Insert into TrackRecordingVersionsAudioFiles values ((select max(TrackRecordingVersionId) from TrackRecordingVersions where TrackId in (select max(TrackId) from Tracks where "&amp;IF(F168="","TrackVendorId='"&amp;G168&amp;"'","ISRC='"&amp;F168&amp;"'")&amp;" and EnterpriseId="&amp;EntId&amp;")), "&amp;if(M168="","null",if(G168="","(select AudioId from AudioFiles where Filename='"&amp;F168&amp;"."&amp;N168&amp;"' and ExternalUrl='"&amp;SUBSTITUTE(trim(M168),"'","''")&amp;"' and IsDownloadedFromExternalUrl=0)","(select AudioId from AudioFiles where Filename='"&amp;G168&amp;"."&amp;N168&amp;"' and ExternalUrl='"&amp;SUBSTITUTE(trim(M168),"'","''")&amp;"' and IsDownloadedFromExternalUrl=0)"))&amp;", "&amp;IFS(N168="","null",N168="wav","1",N168="flac","2")&amp;");
Insert into Track_TrackProperties values ((select max(TrackId) from Tracks where "&amp;IF(F168="","TrackVendorId='"&amp;G168&amp;"'","ISRC='"&amp;F168&amp;"'")&amp;" and EnterpriseId="&amp;EntId&amp;"),1);"</f>
        <v>Insert into Tracks VALUES(N'Dragão Divino', 371631, (select LabelId from Releases where UPC=704522738242 and EnterpriseId=647322), 'US7VG2357427', null, null, null, null, null, null, null, (select AudioId from AudioFiles where Filename='US7VG2357427.wav' and ExternalUrl='https://www.dropbox.com/scl/fi/2btaubqk9gstve6xuud1b/Drag-o-Divino-704522738242.flac?rlkey=tz5tcvkbtdkl45o1y8cfxibfg&amp;st=ah2bkmbz&amp;dl=1'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Filename='US7VG2357427.flac' and ExternalUrl='https://www.dropbox.com/scl/fi/2btaubqk9gstve6xuud1b/Drag-o-Divino-704522738242.flac?rlkey=tz5tcvkbtdkl45o1y8cfxibfg&amp;st=ah2bkmbz&amp;dl=1' and IsDownloadedFromExternalUrl=0), null, null, null, null, null, (select PrimaryMusicStyleId from Releases where UPC=704522738242 and EnterpriseId=647322), (select SecondaryMusicStyleId from Releases where UPC=704522738242 and EnterpriseId=647322), null, 0, null, (select id from internal_TrackTypes where description='Original'), null, null, null, null, (NEXT VALUE FOR [AssetIdSequence]), null, 645898, 647322, 1); 
insert into Releases_Tracks values ( (select ReleaseId from Releases where UPC=704522738242 and EnterpriseId=647322), (select max(TrackId) from Tracks where ISRC='US7VG2357427' and EnterpriseId=647322), 1, (NEXT VALUE FOR [AssetIdSequence]), null);
update Releases_Tracks set RevelatorExternalUsageTrackId=AssetId where TrackId=(select max(TrackId) from Tracks where ISRC='US7VG2357427' and EnterpriseId=647322);
Insert into TrackRecordingVersions values ((select max(TrackId) from Tracks where ISRC='US7VG2357427' and EnterpriseId=647322),  'US7VG2357427', 1, getdate());
Insert into TrackRecordingVersionsAudioFiles values ((select max(TrackRecordingVersionId) from TrackRecordingVersions where TrackId in (select max(TrackId) from Tracks where ISRC='US7VG2357427' and EnterpriseId=647322)), (select AudioId from AudioFiles where Filename='US7VG2357427.flac' and ExternalUrl='https://www.dropbox.com/scl/fi/2btaubqk9gstve6xuud1b/Drag-o-Divino-704522738242.flac?rlkey=tz5tcvkbtdkl45o1y8cfxibfg&amp;st=ah2bkmbz&amp;dl=1' and IsDownloadedFromExternalUrl=0), 2);
Insert into Track_TrackProperties values ((select max(TrackId) from Tracks where ISRC='US7VG2357427' and EnterpriseId=647322),1);</v>
      </c>
    </row>
    <row r="169">
      <c r="A169" s="110">
        <v>7.04522738105E11</v>
      </c>
      <c r="B169" s="84"/>
      <c r="C169" s="164" t="str">
        <f t="array" ref="C169">ifs(and(isblank($A169),isblank($B169)),"", not(iserror(vlookup($A169&amp;$B169,'3) Release_Label'!$D:$D&amp;'3) Release_Label'!$E:$E,1,0))),vlookup($A169&amp;$B169,{'3) Release_Label'!$D:$D&amp;'3) Release_Label'!$E:$E,'3) Release_Label'!$F:$F},2,0), or(and(not(isblank($B169)),$B169=$B168,$A169&lt;&gt;$A168),and(not(isblank($A169)),$A169=$A168,$B169&lt;&gt;$B168)),"ID LISTS UNALIGNED",and($A169&lt;&gt;"",countif('3) Release_Label'!$D:$D,$A169)=0),"NO UPC MATCH in Release_Label",and($B169&lt;&gt;"",countif('3) Release_Label'!$E:$E,$B169)=0),"NO CATALOG ID MATCH in Release_Label",iserror(vlookup($A169&amp;$B169,'3) Release_Label'!$D:$D&amp;'3) Release_Label'!$E:$E,1,0)),"NO UPC-CATALOG ID pair MATCH in Release_Label" )</f>
        <v>Dragão Divino</v>
      </c>
      <c r="D169" s="164" t="str">
        <f t="array" ref="D169">ifs(and(isblank($A169),isblank($B169)),"", not(iserror(vlookup($A169&amp;$B169,'3) Release_Label'!$D:$D&amp;'3) Release_Label'!$E:$E,1,0))),vlookup($A169&amp;$B169,{'3) Release_Label'!$D:$D&amp;'3) Release_Label'!$E:$E,'3) Release_Label'!$H:$H},2,0), or(and(not(isblank($B169)),$B169=$B168,$A169&lt;&gt;$A168),and(not(isblank($A169)),$A169=$A168,$B169&lt;&gt;$B168)),"ID LISTS UNALIGNED",and($A169&lt;&gt;"",countif('3) Release_Label'!$D:$D,$A169)=0),"NO UPC MATCH in Release_Label",and($B169&lt;&gt;"",countif('3) Release_Label'!$E:$E,$B169)=0),"NO CATALOG ID MATCH in Release_Label",iserror(vlookup($A169&amp;$B169,'3) Release_Label'!$D:$D&amp;'3) Release_Label'!$E:$E,1,0)),"NO UPC-CATALOG ID pair MATCH in Release_Label" )</f>
        <v>Speed Up</v>
      </c>
      <c r="E169" s="164">
        <f t="shared" si="3"/>
        <v>1</v>
      </c>
      <c r="F169" s="34" t="s">
        <v>1042</v>
      </c>
      <c r="G169" s="84"/>
      <c r="H169" s="45" t="s">
        <v>490</v>
      </c>
      <c r="I169" s="34" t="s">
        <v>222</v>
      </c>
      <c r="J169" s="34" t="s">
        <v>180</v>
      </c>
      <c r="K169" s="93" t="s">
        <v>697</v>
      </c>
      <c r="L169" s="34" t="s">
        <v>698</v>
      </c>
      <c r="M169" s="92" t="s">
        <v>1043</v>
      </c>
      <c r="N169" s="34" t="s">
        <v>700</v>
      </c>
      <c r="O169" s="20"/>
      <c r="P169" s="20"/>
      <c r="R169" s="44" t="str">
        <f t="shared" si="2"/>
        <v>insert into AudioFiles VALUES (NEWID(),'US7VG2357414.flac', '.flac', getdate(), null, 0, null, 'https://www.dropbox.com/scl/fi/tx68mqy3940u53smk20zz/Drag-o-Divino-Speed-Up-704522738105.flac?rlkey=q8xilvj44ktyrwep1v597zu7x&amp;st=tdqynl0f&amp;dl=1', 0, null, null, null, null)</v>
      </c>
      <c r="S169" s="44" t="str">
        <f>"Insert into Tracks VALUES(N'"&amp;SUBSTITUTE(trim(H169),"'","''")&amp;"', 371631, "&amp;if(not(ISBLANK(A169)),"(select LabelId from Releases where UPC="&amp;A169&amp;" and EnterpriseId="&amp;EntId&amp;")","(select LabelId from Releases where Catalog='"&amp;SUBSTITUTE(trim(B169),"'","''")&amp;"' and EnterpriseId="&amp;EntId&amp;")")&amp;", "&amp;if(F169="", "null", "'"&amp;F169&amp;"'")&amp;", "&amp;if(I169="", "null","N'"&amp;SUBSTITUTE(trim(I169),"'","''")&amp;"'")&amp;", null, null, "&amp;if(G169="", "null","'"&amp;SUBSTITUTE(trim(G169),"'","''")&amp;"'")&amp;", null, null, null, "&amp;if(M169="","null",if(G169="","(select AudioId from AudioFiles where Filename='"&amp;F169&amp;".wav' and ExternalUrl='"&amp;SUBSTITUTE(trim(M169),"'","''")&amp;"' and IsDownloadedFromExternalUrl=0)","(select AudioId from AudioFiles where Filename='"&amp;G169&amp;".wav' and ExternalUrl='"&amp;SUBSTITUTE(trim(M169),"'","''")&amp;"' and IsDownloadedFromExternalUrl=0)"))&amp;", null, null, null, (select min(LanguageId) from Languages where LanguageName='"&amp;J169&amp;"' and IsValidMetadataLanguage=1), null, "&amp;if(K169="YES", 1,0)&amp;", getdate(), (select CreatedBy from Enterprises where EnterpriseId="&amp;EntId&amp;"), null, '34F4C88E-B410-461E-AD75-6C01536FDCD3', null, 0, null, null, null, null, "&amp;if(M169="","null",if(G169="","(select AudioId from AudioFiles where Filename='"&amp;F169&amp;".flac' and ExternalUrl='"&amp;SUBSTITUTE(trim(M169),"'","''")&amp;"' and IsDownloadedFromExternalUrl=0)","(select AudioId from AudioFiles where Filename='"&amp;G169&amp;".flac' and ExternalUrl='"&amp;SUBSTITUTE(trim(M169),"'","''")&amp;"' and IsDownloadedFromExternalUrl=0)"))&amp;", null, null, null, null, null, "&amp;if(not(ISBLANK(A169)),"(select PrimaryMusicStyleId from Releases where UPC="&amp;A169&amp;" and EnterpriseId="&amp;EntId&amp;")","(select PrimaryMusicStyleId from Releases where Catalog='"&amp;SUBSTITUTE(trim(B169),"'","''")&amp;"' and EnterpriseId="&amp;EntId&amp;")")&amp;", "&amp;if(not(ISBLANK(A169)),"(select SecondaryMusicStyleId from Releases where UPC="&amp;A169&amp;" and EnterpriseId="&amp;EntId&amp;")","(select SecondaryMusicStyleId from Releases where Catalog='"&amp;SUBSTITUTE(trim(B169),"'","''")&amp;"' and EnterpriseId="&amp;EntId&amp;")")&amp;", "&amp;IF(O169="","null",O169)&amp;", 0, null, (select id from internal_TrackTypes where description='"&amp;L169&amp;"'), null, null, null, null, (NEXT VALUE FOR [AssetIdSequence]), null, "&amp;TenantId&amp;", "&amp;EntId&amp;", "&amp;if(F169&lt;&gt;"",countif(F$5:F169,F169),countif(G$5:G169,G169))&amp;"); 
insert into Releases_Tracks values ( (select ReleaseId from Releases where "&amp;if(not(ISBLANK(A169)),"UPC="&amp;A169,"Catalog='"&amp;SUBSTITUTE(trim(B169),"'","''")&amp;"'")&amp;" and EnterpriseId="&amp;EntId&amp;"), (select max(TrackId) from Tracks where "&amp;if(trim(G169)="","ISRC='"&amp;F169&amp;"'","TrackVendorId='"&amp;SUBSTITUTE(trim(G169),"'","''")&amp;"'") &amp;" and EnterpriseId="&amp;EntId&amp;"), "&amp;E169&amp;", (NEXT VALUE FOR [AssetIdSequence]), null);
update Releases_Tracks set RevelatorExternalUsageTrackId=AssetId where TrackId=(select max(TrackId) from Tracks where "&amp;IF(F169="","TrackVendorId='"&amp;G169&amp;"'","ISRC='"&amp;F169&amp;"'")&amp;" and EnterpriseId="&amp;EntId&amp;");
Insert into TrackRecordingVersions values ((select max(TrackId) from Tracks where "&amp;IF(F169="","TrackVendorId='"&amp;G169&amp;"'","ISRC='"&amp;F169&amp;"'")&amp;" and EnterpriseId="&amp;EntId&amp;"),  "&amp;IF(F169="","null","'"&amp;F169&amp;"'")&amp;", 1, getdate());
Insert into TrackRecordingVersionsAudioFiles values ((select max(TrackRecordingVersionId) from TrackRecordingVersions where TrackId in (select max(TrackId) from Tracks where "&amp;IF(F169="","TrackVendorId='"&amp;G169&amp;"'","ISRC='"&amp;F169&amp;"'")&amp;" and EnterpriseId="&amp;EntId&amp;")), "&amp;if(M169="","null",if(G169="","(select AudioId from AudioFiles where Filename='"&amp;F169&amp;"."&amp;N169&amp;"' and ExternalUrl='"&amp;SUBSTITUTE(trim(M169),"'","''")&amp;"' and IsDownloadedFromExternalUrl=0)","(select AudioId from AudioFiles where Filename='"&amp;G169&amp;"."&amp;N169&amp;"' and ExternalUrl='"&amp;SUBSTITUTE(trim(M169),"'","''")&amp;"' and IsDownloadedFromExternalUrl=0)"))&amp;", "&amp;IFS(N169="","null",N169="wav","1",N169="flac","2")&amp;");
Insert into Track_TrackProperties values ((select max(TrackId) from Tracks where "&amp;IF(F169="","TrackVendorId='"&amp;G169&amp;"'","ISRC='"&amp;F169&amp;"'")&amp;" and EnterpriseId="&amp;EntId&amp;"),1);"</f>
        <v>Insert into Tracks VALUES(N'Dragão Divino', 371631, (select LabelId from Releases where UPC=704522738105 and EnterpriseId=647322), 'US7VG2357414', N'Speed Up', null, null, null, null, null, null, (select AudioId from AudioFiles where Filename='US7VG2357414.wav' and ExternalUrl='https://www.dropbox.com/scl/fi/tx68mqy3940u53smk20zz/Drag-o-Divino-Speed-Up-704522738105.flac?rlkey=q8xilvj44ktyrwep1v597zu7x&amp;st=tdqynl0f&amp;dl=1'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Filename='US7VG2357414.flac' and ExternalUrl='https://www.dropbox.com/scl/fi/tx68mqy3940u53smk20zz/Drag-o-Divino-Speed-Up-704522738105.flac?rlkey=q8xilvj44ktyrwep1v597zu7x&amp;st=tdqynl0f&amp;dl=1' and IsDownloadedFromExternalUrl=0), null, null, null, null, null, (select PrimaryMusicStyleId from Releases where UPC=704522738105 and EnterpriseId=647322), (select SecondaryMusicStyleId from Releases where UPC=704522738105 and EnterpriseId=647322), null, 0, null, (select id from internal_TrackTypes where description='Original'), null, null, null, null, (NEXT VALUE FOR [AssetIdSequence]), null, 645898, 647322, 1); 
insert into Releases_Tracks values ( (select ReleaseId from Releases where UPC=704522738105 and EnterpriseId=647322), (select max(TrackId) from Tracks where ISRC='US7VG2357414' and EnterpriseId=647322), 1, (NEXT VALUE FOR [AssetIdSequence]), null);
update Releases_Tracks set RevelatorExternalUsageTrackId=AssetId where TrackId=(select max(TrackId) from Tracks where ISRC='US7VG2357414' and EnterpriseId=647322);
Insert into TrackRecordingVersions values ((select max(TrackId) from Tracks where ISRC='US7VG2357414' and EnterpriseId=647322),  'US7VG2357414', 1, getdate());
Insert into TrackRecordingVersionsAudioFiles values ((select max(TrackRecordingVersionId) from TrackRecordingVersions where TrackId in (select max(TrackId) from Tracks where ISRC='US7VG2357414' and EnterpriseId=647322)), (select AudioId from AudioFiles where Filename='US7VG2357414.flac' and ExternalUrl='https://www.dropbox.com/scl/fi/tx68mqy3940u53smk20zz/Drag-o-Divino-Speed-Up-704522738105.flac?rlkey=q8xilvj44ktyrwep1v597zu7x&amp;st=tdqynl0f&amp;dl=1' and IsDownloadedFromExternalUrl=0), 2);
Insert into Track_TrackProperties values ((select max(TrackId) from Tracks where ISRC='US7VG2357414' and EnterpriseId=647322),1);</v>
      </c>
    </row>
    <row r="170">
      <c r="A170" s="110">
        <v>7.04522977375E11</v>
      </c>
      <c r="B170" s="84"/>
      <c r="C170" s="164" t="str">
        <f t="array" ref="C170">ifs(and(isblank($A170),isblank($B170)),"", not(iserror(vlookup($A170&amp;$B170,'3) Release_Label'!$D:$D&amp;'3) Release_Label'!$E:$E,1,0))),vlookup($A170&amp;$B170,{'3) Release_Label'!$D:$D&amp;'3) Release_Label'!$E:$E,'3) Release_Label'!$F:$F},2,0), or(and(not(isblank($B170)),$B170=$B169,$A170&lt;&gt;$A169),and(not(isblank($A170)),$A170=$A169,$B170&lt;&gt;$B169)),"ID LISTS UNALIGNED",and($A170&lt;&gt;"",countif('3) Release_Label'!$D:$D,$A170)=0),"NO UPC MATCH in Release_Label",and($B170&lt;&gt;"",countif('3) Release_Label'!$E:$E,$B170)=0),"NO CATALOG ID MATCH in Release_Label",iserror(vlookup($A170&amp;$B170,'3) Release_Label'!$D:$D&amp;'3) Release_Label'!$E:$E,1,0)),"NO UPC-CATALOG ID pair MATCH in Release_Label" )</f>
        <v>Orações</v>
      </c>
      <c r="D170" s="134" t="str">
        <f t="array" ref="D170">ifs(and(isblank($A170),isblank($B170)),"", not(iserror(vlookup($A170&amp;$B170,'3) Release_Label'!$D:$D&amp;'3) Release_Label'!$E:$E,1,0))),vlookup($A170&amp;$B170,{'3) Release_Label'!$D:$D&amp;'3) Release_Label'!$E:$E,'3) Release_Label'!$H:$H},2,0), or(and(not(isblank($B170)),$B170=$B169,$A170&lt;&gt;$A169),and(not(isblank($A170)),$A170=$A169,$B170&lt;&gt;$B169)),"ID LISTS UNALIGNED",and($A170&lt;&gt;"",countif('3) Release_Label'!$D:$D,$A170)=0),"NO UPC MATCH in Release_Label",and($B170&lt;&gt;"",countif('3) Release_Label'!$E:$E,$B170)=0),"NO CATALOG ID MATCH in Release_Label",iserror(vlookup($A170&amp;$B170,'3) Release_Label'!$D:$D&amp;'3) Release_Label'!$E:$E,1,0)),"NO UPC-CATALOG ID pair MATCH in Release_Label" )</f>
        <v/>
      </c>
      <c r="E170" s="164">
        <f t="shared" si="3"/>
        <v>1</v>
      </c>
      <c r="F170" s="34" t="s">
        <v>1044</v>
      </c>
      <c r="G170" s="84"/>
      <c r="H170" s="45" t="s">
        <v>493</v>
      </c>
      <c r="I170" s="34"/>
      <c r="J170" s="34" t="s">
        <v>180</v>
      </c>
      <c r="K170" s="93" t="s">
        <v>697</v>
      </c>
      <c r="L170" s="34" t="s">
        <v>698</v>
      </c>
      <c r="M170" s="92" t="s">
        <v>1045</v>
      </c>
      <c r="N170" s="34" t="s">
        <v>700</v>
      </c>
      <c r="O170" s="20"/>
      <c r="P170" s="20"/>
      <c r="R170" s="44" t="str">
        <f t="shared" si="2"/>
        <v>insert into AudioFiles VALUES (NEWID(),'US7VG2390232.flac', '.flac', getdate(), null, 0, null, 'https://www.dropbox.com/scl/fi/9z9ark4i40qwzx585x8kj/Ora-es-704522977375.flac?rlkey=jo86bmm6o1ucqfdyr1rk1097m&amp;st=c38v44v0&amp;dl=1', 0, null, null, null, null)</v>
      </c>
      <c r="S170" s="44" t="str">
        <f>"Insert into Tracks VALUES(N'"&amp;SUBSTITUTE(trim(H170),"'","''")&amp;"', 371631, "&amp;if(not(ISBLANK(A170)),"(select LabelId from Releases where UPC="&amp;A170&amp;" and EnterpriseId="&amp;EntId&amp;")","(select LabelId from Releases where Catalog='"&amp;SUBSTITUTE(trim(B170),"'","''")&amp;"' and EnterpriseId="&amp;EntId&amp;")")&amp;", "&amp;if(F170="", "null", "'"&amp;F170&amp;"'")&amp;", "&amp;if(I170="", "null","N'"&amp;SUBSTITUTE(trim(I170),"'","''")&amp;"'")&amp;", null, null, "&amp;if(G170="", "null","'"&amp;SUBSTITUTE(trim(G170),"'","''")&amp;"'")&amp;", null, null, null, "&amp;if(M170="","null",if(G170="","(select AudioId from AudioFiles where Filename='"&amp;F170&amp;".wav' and ExternalUrl='"&amp;SUBSTITUTE(trim(M170),"'","''")&amp;"' and IsDownloadedFromExternalUrl=0)","(select AudioId from AudioFiles where Filename='"&amp;G170&amp;".wav' and ExternalUrl='"&amp;SUBSTITUTE(trim(M170),"'","''")&amp;"' and IsDownloadedFromExternalUrl=0)"))&amp;", null, null, null, (select min(LanguageId) from Languages where LanguageName='"&amp;J170&amp;"' and IsValidMetadataLanguage=1), null, "&amp;if(K170="YES", 1,0)&amp;", getdate(), (select CreatedBy from Enterprises where EnterpriseId="&amp;EntId&amp;"), null, '34F4C88E-B410-461E-AD75-6C01536FDCD3', null, 0, null, null, null, null, "&amp;if(M170="","null",if(G170="","(select AudioId from AudioFiles where Filename='"&amp;F170&amp;".flac' and ExternalUrl='"&amp;SUBSTITUTE(trim(M170),"'","''")&amp;"' and IsDownloadedFromExternalUrl=0)","(select AudioId from AudioFiles where Filename='"&amp;G170&amp;".flac' and ExternalUrl='"&amp;SUBSTITUTE(trim(M170),"'","''")&amp;"' and IsDownloadedFromExternalUrl=0)"))&amp;", null, null, null, null, null, "&amp;if(not(ISBLANK(A170)),"(select PrimaryMusicStyleId from Releases where UPC="&amp;A170&amp;" and EnterpriseId="&amp;EntId&amp;")","(select PrimaryMusicStyleId from Releases where Catalog='"&amp;SUBSTITUTE(trim(B170),"'","''")&amp;"' and EnterpriseId="&amp;EntId&amp;")")&amp;", "&amp;if(not(ISBLANK(A170)),"(select SecondaryMusicStyleId from Releases where UPC="&amp;A170&amp;" and EnterpriseId="&amp;EntId&amp;")","(select SecondaryMusicStyleId from Releases where Catalog='"&amp;SUBSTITUTE(trim(B170),"'","''")&amp;"' and EnterpriseId="&amp;EntId&amp;")")&amp;", "&amp;IF(O170="","null",O170)&amp;", 0, null, (select id from internal_TrackTypes where description='"&amp;L170&amp;"'), null, null, null, null, (NEXT VALUE FOR [AssetIdSequence]), null, "&amp;TenantId&amp;", "&amp;EntId&amp;", "&amp;if(F170&lt;&gt;"",countif(F$5:F170,F170),countif(G$5:G170,G170))&amp;"); 
insert into Releases_Tracks values ( (select ReleaseId from Releases where "&amp;if(not(ISBLANK(A170)),"UPC="&amp;A170,"Catalog='"&amp;SUBSTITUTE(trim(B170),"'","''")&amp;"'")&amp;" and EnterpriseId="&amp;EntId&amp;"), (select max(TrackId) from Tracks where "&amp;if(trim(G170)="","ISRC='"&amp;F170&amp;"'","TrackVendorId='"&amp;SUBSTITUTE(trim(G170),"'","''")&amp;"'") &amp;" and EnterpriseId="&amp;EntId&amp;"), "&amp;E170&amp;", (NEXT VALUE FOR [AssetIdSequence]), null);
update Releases_Tracks set RevelatorExternalUsageTrackId=AssetId where TrackId=(select max(TrackId) from Tracks where "&amp;IF(F170="","TrackVendorId='"&amp;G170&amp;"'","ISRC='"&amp;F170&amp;"'")&amp;" and EnterpriseId="&amp;EntId&amp;");
Insert into TrackRecordingVersions values ((select max(TrackId) from Tracks where "&amp;IF(F170="","TrackVendorId='"&amp;G170&amp;"'","ISRC='"&amp;F170&amp;"'")&amp;" and EnterpriseId="&amp;EntId&amp;"),  "&amp;IF(F170="","null","'"&amp;F170&amp;"'")&amp;", 1, getdate());
Insert into TrackRecordingVersionsAudioFiles values ((select max(TrackRecordingVersionId) from TrackRecordingVersions where TrackId in (select max(TrackId) from Tracks where "&amp;IF(F170="","TrackVendorId='"&amp;G170&amp;"'","ISRC='"&amp;F170&amp;"'")&amp;" and EnterpriseId="&amp;EntId&amp;")), "&amp;if(M170="","null",if(G170="","(select AudioId from AudioFiles where Filename='"&amp;F170&amp;"."&amp;N170&amp;"' and ExternalUrl='"&amp;SUBSTITUTE(trim(M170),"'","''")&amp;"' and IsDownloadedFromExternalUrl=0)","(select AudioId from AudioFiles where Filename='"&amp;G170&amp;"."&amp;N170&amp;"' and ExternalUrl='"&amp;SUBSTITUTE(trim(M170),"'","''")&amp;"' and IsDownloadedFromExternalUrl=0)"))&amp;", "&amp;IFS(N170="","null",N170="wav","1",N170="flac","2")&amp;");
Insert into Track_TrackProperties values ((select max(TrackId) from Tracks where "&amp;IF(F170="","TrackVendorId='"&amp;G170&amp;"'","ISRC='"&amp;F170&amp;"'")&amp;" and EnterpriseId="&amp;EntId&amp;"),1);"</f>
        <v>Insert into Tracks VALUES(N'Orações', 371631, (select LabelId from Releases where UPC=704522977375 and EnterpriseId=647322), 'US7VG2390232', null, null, null, null, null, null, null, (select AudioId from AudioFiles where Filename='US7VG2390232.wav' and ExternalUrl='https://www.dropbox.com/scl/fi/9z9ark4i40qwzx585x8kj/Ora-es-704522977375.flac?rlkey=jo86bmm6o1ucqfdyr1rk1097m&amp;st=c38v44v0&amp;dl=1'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Filename='US7VG2390232.flac' and ExternalUrl='https://www.dropbox.com/scl/fi/9z9ark4i40qwzx585x8kj/Ora-es-704522977375.flac?rlkey=jo86bmm6o1ucqfdyr1rk1097m&amp;st=c38v44v0&amp;dl=1' and IsDownloadedFromExternalUrl=0), null, null, null, null, null, (select PrimaryMusicStyleId from Releases where UPC=704522977375 and EnterpriseId=647322), (select SecondaryMusicStyleId from Releases where UPC=704522977375 and EnterpriseId=647322), null, 0, null, (select id from internal_TrackTypes where description='Original'), null, null, null, null, (NEXT VALUE FOR [AssetIdSequence]), null, 645898, 647322, 1); 
insert into Releases_Tracks values ( (select ReleaseId from Releases where UPC=704522977375 and EnterpriseId=647322), (select max(TrackId) from Tracks where ISRC='US7VG2390232' and EnterpriseId=647322), 1, (NEXT VALUE FOR [AssetIdSequence]), null);
update Releases_Tracks set RevelatorExternalUsageTrackId=AssetId where TrackId=(select max(TrackId) from Tracks where ISRC='US7VG2390232' and EnterpriseId=647322);
Insert into TrackRecordingVersions values ((select max(TrackId) from Tracks where ISRC='US7VG2390232' and EnterpriseId=647322),  'US7VG2390232', 1, getdate());
Insert into TrackRecordingVersionsAudioFiles values ((select max(TrackRecordingVersionId) from TrackRecordingVersions where TrackId in (select max(TrackId) from Tracks where ISRC='US7VG2390232' and EnterpriseId=647322)), (select AudioId from AudioFiles where Filename='US7VG2390232.flac' and ExternalUrl='https://www.dropbox.com/scl/fi/9z9ark4i40qwzx585x8kj/Ora-es-704522977375.flac?rlkey=jo86bmm6o1ucqfdyr1rk1097m&amp;st=c38v44v0&amp;dl=1' and IsDownloadedFromExternalUrl=0), 2);
Insert into Track_TrackProperties values ((select max(TrackId) from Tracks where ISRC='US7VG2390232' and EnterpriseId=647322),1);</v>
      </c>
    </row>
    <row r="171">
      <c r="A171" s="110">
        <v>7.0452297732E11</v>
      </c>
      <c r="B171" s="84"/>
      <c r="C171" s="164" t="str">
        <f t="array" ref="C171">ifs(and(isblank($A171),isblank($B171)),"", not(iserror(vlookup($A171&amp;$B171,'3) Release_Label'!$D:$D&amp;'3) Release_Label'!$E:$E,1,0))),vlookup($A171&amp;$B171,{'3) Release_Label'!$D:$D&amp;'3) Release_Label'!$E:$E,'3) Release_Label'!$F:$F},2,0), or(and(not(isblank($B171)),$B171=$B170,$A171&lt;&gt;$A170),and(not(isblank($A171)),$A171=$A170,$B171&lt;&gt;$B170)),"ID LISTS UNALIGNED",and($A171&lt;&gt;"",countif('3) Release_Label'!$D:$D,$A171)=0),"NO UPC MATCH in Release_Label",and($B171&lt;&gt;"",countif('3) Release_Label'!$E:$E,$B171)=0),"NO CATALOG ID MATCH in Release_Label",iserror(vlookup($A171&amp;$B171,'3) Release_Label'!$D:$D&amp;'3) Release_Label'!$E:$E,1,0)),"NO UPC-CATALOG ID pair MATCH in Release_Label" )</f>
        <v>Orações</v>
      </c>
      <c r="D171" s="164" t="str">
        <f t="array" ref="D171">ifs(and(isblank($A171),isblank($B171)),"", not(iserror(vlookup($A171&amp;$B171,'3) Release_Label'!$D:$D&amp;'3) Release_Label'!$E:$E,1,0))),vlookup($A171&amp;$B171,{'3) Release_Label'!$D:$D&amp;'3) Release_Label'!$E:$E,'3) Release_Label'!$H:$H},2,0), or(and(not(isblank($B171)),$B171=$B170,$A171&lt;&gt;$A170),and(not(isblank($A171)),$A171=$A170,$B171&lt;&gt;$B170)),"ID LISTS UNALIGNED",and($A171&lt;&gt;"",countif('3) Release_Label'!$D:$D,$A171)=0),"NO UPC MATCH in Release_Label",and($B171&lt;&gt;"",countif('3) Release_Label'!$E:$E,$B171)=0),"NO CATALOG ID MATCH in Release_Label",iserror(vlookup($A171&amp;$B171,'3) Release_Label'!$D:$D&amp;'3) Release_Label'!$E:$E,1,0)),"NO UPC-CATALOG ID pair MATCH in Release_Label" )</f>
        <v>Speed Up</v>
      </c>
      <c r="E171" s="164">
        <f t="shared" si="3"/>
        <v>1</v>
      </c>
      <c r="F171" s="34" t="s">
        <v>1046</v>
      </c>
      <c r="G171" s="84"/>
      <c r="H171" s="45" t="s">
        <v>493</v>
      </c>
      <c r="I171" s="34" t="s">
        <v>222</v>
      </c>
      <c r="J171" s="34" t="s">
        <v>180</v>
      </c>
      <c r="K171" s="93" t="s">
        <v>697</v>
      </c>
      <c r="L171" s="34" t="s">
        <v>698</v>
      </c>
      <c r="M171" s="92" t="s">
        <v>1047</v>
      </c>
      <c r="N171" s="34" t="s">
        <v>700</v>
      </c>
      <c r="O171" s="20"/>
      <c r="P171" s="20"/>
      <c r="R171" s="44" t="str">
        <f t="shared" si="2"/>
        <v>insert into AudioFiles VALUES (NEWID(),'US7VG2390227.flac', '.flac', getdate(), null, 0, null, 'https://www.dropbox.com/scl/fi/x2r9ot30gpfvu12k88ad8/Ora-es-Speed-Up-704522977320.flac?rlkey=xy9blfhr3lfcevirxrbperpm2&amp;st=vyrqjv8z&amp;dl=1', 0, null, null, null, null)</v>
      </c>
      <c r="S171" s="44" t="str">
        <f>"Insert into Tracks VALUES(N'"&amp;SUBSTITUTE(trim(H171),"'","''")&amp;"', 371631, "&amp;if(not(ISBLANK(A171)),"(select LabelId from Releases where UPC="&amp;A171&amp;" and EnterpriseId="&amp;EntId&amp;")","(select LabelId from Releases where Catalog='"&amp;SUBSTITUTE(trim(B171),"'","''")&amp;"' and EnterpriseId="&amp;EntId&amp;")")&amp;", "&amp;if(F171="", "null", "'"&amp;F171&amp;"'")&amp;", "&amp;if(I171="", "null","N'"&amp;SUBSTITUTE(trim(I171),"'","''")&amp;"'")&amp;", null, null, "&amp;if(G171="", "null","'"&amp;SUBSTITUTE(trim(G171),"'","''")&amp;"'")&amp;", null, null, null, "&amp;if(M171="","null",if(G171="","(select AudioId from AudioFiles where Filename='"&amp;F171&amp;".wav' and ExternalUrl='"&amp;SUBSTITUTE(trim(M171),"'","''")&amp;"' and IsDownloadedFromExternalUrl=0)","(select AudioId from AudioFiles where Filename='"&amp;G171&amp;".wav' and ExternalUrl='"&amp;SUBSTITUTE(trim(M171),"'","''")&amp;"' and IsDownloadedFromExternalUrl=0)"))&amp;", null, null, null, (select min(LanguageId) from Languages where LanguageName='"&amp;J171&amp;"' and IsValidMetadataLanguage=1), null, "&amp;if(K171="YES", 1,0)&amp;", getdate(), (select CreatedBy from Enterprises where EnterpriseId="&amp;EntId&amp;"), null, '34F4C88E-B410-461E-AD75-6C01536FDCD3', null, 0, null, null, null, null, "&amp;if(M171="","null",if(G171="","(select AudioId from AudioFiles where Filename='"&amp;F171&amp;".flac' and ExternalUrl='"&amp;SUBSTITUTE(trim(M171),"'","''")&amp;"' and IsDownloadedFromExternalUrl=0)","(select AudioId from AudioFiles where Filename='"&amp;G171&amp;".flac' and ExternalUrl='"&amp;SUBSTITUTE(trim(M171),"'","''")&amp;"' and IsDownloadedFromExternalUrl=0)"))&amp;", null, null, null, null, null, "&amp;if(not(ISBLANK(A171)),"(select PrimaryMusicStyleId from Releases where UPC="&amp;A171&amp;" and EnterpriseId="&amp;EntId&amp;")","(select PrimaryMusicStyleId from Releases where Catalog='"&amp;SUBSTITUTE(trim(B171),"'","''")&amp;"' and EnterpriseId="&amp;EntId&amp;")")&amp;", "&amp;if(not(ISBLANK(A171)),"(select SecondaryMusicStyleId from Releases where UPC="&amp;A171&amp;" and EnterpriseId="&amp;EntId&amp;")","(select SecondaryMusicStyleId from Releases where Catalog='"&amp;SUBSTITUTE(trim(B171),"'","''")&amp;"' and EnterpriseId="&amp;EntId&amp;")")&amp;", "&amp;IF(O171="","null",O171)&amp;", 0, null, (select id from internal_TrackTypes where description='"&amp;L171&amp;"'), null, null, null, null, (NEXT VALUE FOR [AssetIdSequence]), null, "&amp;TenantId&amp;", "&amp;EntId&amp;", "&amp;if(F171&lt;&gt;"",countif(F$5:F171,F171),countif(G$5:G171,G171))&amp;"); 
insert into Releases_Tracks values ( (select ReleaseId from Releases where "&amp;if(not(ISBLANK(A171)),"UPC="&amp;A171,"Catalog='"&amp;SUBSTITUTE(trim(B171),"'","''")&amp;"'")&amp;" and EnterpriseId="&amp;EntId&amp;"), (select max(TrackId) from Tracks where "&amp;if(trim(G171)="","ISRC='"&amp;F171&amp;"'","TrackVendorId='"&amp;SUBSTITUTE(trim(G171),"'","''")&amp;"'") &amp;" and EnterpriseId="&amp;EntId&amp;"), "&amp;E171&amp;", (NEXT VALUE FOR [AssetIdSequence]), null);
update Releases_Tracks set RevelatorExternalUsageTrackId=AssetId where TrackId=(select max(TrackId) from Tracks where "&amp;IF(F171="","TrackVendorId='"&amp;G171&amp;"'","ISRC='"&amp;F171&amp;"'")&amp;" and EnterpriseId="&amp;EntId&amp;");
Insert into TrackRecordingVersions values ((select max(TrackId) from Tracks where "&amp;IF(F171="","TrackVendorId='"&amp;G171&amp;"'","ISRC='"&amp;F171&amp;"'")&amp;" and EnterpriseId="&amp;EntId&amp;"),  "&amp;IF(F171="","null","'"&amp;F171&amp;"'")&amp;", 1, getdate());
Insert into TrackRecordingVersionsAudioFiles values ((select max(TrackRecordingVersionId) from TrackRecordingVersions where TrackId in (select max(TrackId) from Tracks where "&amp;IF(F171="","TrackVendorId='"&amp;G171&amp;"'","ISRC='"&amp;F171&amp;"'")&amp;" and EnterpriseId="&amp;EntId&amp;")), "&amp;if(M171="","null",if(G171="","(select AudioId from AudioFiles where Filename='"&amp;F171&amp;"."&amp;N171&amp;"' and ExternalUrl='"&amp;SUBSTITUTE(trim(M171),"'","''")&amp;"' and IsDownloadedFromExternalUrl=0)","(select AudioId from AudioFiles where Filename='"&amp;G171&amp;"."&amp;N171&amp;"' and ExternalUrl='"&amp;SUBSTITUTE(trim(M171),"'","''")&amp;"' and IsDownloadedFromExternalUrl=0)"))&amp;", "&amp;IFS(N171="","null",N171="wav","1",N171="flac","2")&amp;");
Insert into Track_TrackProperties values ((select max(TrackId) from Tracks where "&amp;IF(F171="","TrackVendorId='"&amp;G171&amp;"'","ISRC='"&amp;F171&amp;"'")&amp;" and EnterpriseId="&amp;EntId&amp;"),1);"</f>
        <v>Insert into Tracks VALUES(N'Orações', 371631, (select LabelId from Releases where UPC=704522977320 and EnterpriseId=647322), 'US7VG2390227', N'Speed Up', null, null, null, null, null, null, (select AudioId from AudioFiles where Filename='US7VG2390227.wav' and ExternalUrl='https://www.dropbox.com/scl/fi/x2r9ot30gpfvu12k88ad8/Ora-es-Speed-Up-704522977320.flac?rlkey=xy9blfhr3lfcevirxrbperpm2&amp;st=vyrqjv8z&amp;dl=1'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Filename='US7VG2390227.flac' and ExternalUrl='https://www.dropbox.com/scl/fi/x2r9ot30gpfvu12k88ad8/Ora-es-Speed-Up-704522977320.flac?rlkey=xy9blfhr3lfcevirxrbperpm2&amp;st=vyrqjv8z&amp;dl=1' and IsDownloadedFromExternalUrl=0), null, null, null, null, null, (select PrimaryMusicStyleId from Releases where UPC=704522977320 and EnterpriseId=647322), (select SecondaryMusicStyleId from Releases where UPC=704522977320 and EnterpriseId=647322), null, 0, null, (select id from internal_TrackTypes where description='Original'), null, null, null, null, (NEXT VALUE FOR [AssetIdSequence]), null, 645898, 647322, 1); 
insert into Releases_Tracks values ( (select ReleaseId from Releases where UPC=704522977320 and EnterpriseId=647322), (select max(TrackId) from Tracks where ISRC='US7VG2390227' and EnterpriseId=647322), 1, (NEXT VALUE FOR [AssetIdSequence]), null);
update Releases_Tracks set RevelatorExternalUsageTrackId=AssetId where TrackId=(select max(TrackId) from Tracks where ISRC='US7VG2390227' and EnterpriseId=647322);
Insert into TrackRecordingVersions values ((select max(TrackId) from Tracks where ISRC='US7VG2390227' and EnterpriseId=647322),  'US7VG2390227', 1, getdate());
Insert into TrackRecordingVersionsAudioFiles values ((select max(TrackRecordingVersionId) from TrackRecordingVersions where TrackId in (select max(TrackId) from Tracks where ISRC='US7VG2390227' and EnterpriseId=647322)), (select AudioId from AudioFiles where Filename='US7VG2390227.flac' and ExternalUrl='https://www.dropbox.com/scl/fi/x2r9ot30gpfvu12k88ad8/Ora-es-Speed-Up-704522977320.flac?rlkey=xy9blfhr3lfcevirxrbperpm2&amp;st=vyrqjv8z&amp;dl=1' and IsDownloadedFromExternalUrl=0), 2);
Insert into Track_TrackProperties values ((select max(TrackId) from Tracks where ISRC='US7VG2390227' and EnterpriseId=647322),1);</v>
      </c>
    </row>
    <row r="172">
      <c r="A172" s="108">
        <v>7.13312393462E11</v>
      </c>
      <c r="B172" s="84"/>
      <c r="C172" s="164" t="str">
        <f t="array" ref="C172">ifs(and(isblank($A172),isblank($B172)),"", not(iserror(vlookup($A172&amp;$B172,'3) Release_Label'!$D:$D&amp;'3) Release_Label'!$E:$E,1,0))),vlookup($A172&amp;$B172,{'3) Release_Label'!$D:$D&amp;'3) Release_Label'!$E:$E,'3) Release_Label'!$F:$F},2,0), or(and(not(isblank($B172)),$B172=$B171,$A172&lt;&gt;$A171),and(not(isblank($A172)),$A172=$A171,$B172&lt;&gt;$B171)),"ID LISTS UNALIGNED",and($A172&lt;&gt;"",countif('3) Release_Label'!$D:$D,$A172)=0),"NO UPC MATCH in Release_Label",and($B172&lt;&gt;"",countif('3) Release_Label'!$E:$E,$B172)=0),"NO CATALOG ID MATCH in Release_Label",iserror(vlookup($A172&amp;$B172,'3) Release_Label'!$D:$D&amp;'3) Release_Label'!$E:$E,1,0)),"NO UPC-CATALOG ID pair MATCH in Release_Label" )</f>
        <v>Poesia Geek #3 - Magia</v>
      </c>
      <c r="D172" s="134" t="str">
        <f t="array" ref="D172">ifs(and(isblank($A172),isblank($B172)),"", not(iserror(vlookup($A172&amp;$B172,'3) Release_Label'!$D:$D&amp;'3) Release_Label'!$E:$E,1,0))),vlookup($A172&amp;$B172,{'3) Release_Label'!$D:$D&amp;'3) Release_Label'!$E:$E,'3) Release_Label'!$H:$H},2,0), or(and(not(isblank($B172)),$B172=$B171,$A172&lt;&gt;$A171),and(not(isblank($A172)),$A172=$A171,$B172&lt;&gt;$B171)),"ID LISTS UNALIGNED",and($A172&lt;&gt;"",countif('3) Release_Label'!$D:$D,$A172)=0),"NO UPC MATCH in Release_Label",and($B172&lt;&gt;"",countif('3) Release_Label'!$E:$E,$B172)=0),"NO CATALOG ID MATCH in Release_Label",iserror(vlookup($A172&amp;$B172,'3) Release_Label'!$D:$D&amp;'3) Release_Label'!$E:$E,1,0)),"NO UPC-CATALOG ID pair MATCH in Release_Label" )</f>
        <v/>
      </c>
      <c r="E172" s="164">
        <f t="shared" si="3"/>
        <v>1</v>
      </c>
      <c r="F172" s="34" t="s">
        <v>1048</v>
      </c>
      <c r="G172" s="84"/>
      <c r="H172" s="45" t="s">
        <v>496</v>
      </c>
      <c r="I172" s="34"/>
      <c r="J172" s="34" t="s">
        <v>180</v>
      </c>
      <c r="K172" s="93" t="s">
        <v>697</v>
      </c>
      <c r="L172" s="34" t="s">
        <v>698</v>
      </c>
      <c r="M172" s="92" t="s">
        <v>1049</v>
      </c>
      <c r="N172" s="34" t="s">
        <v>700</v>
      </c>
      <c r="O172" s="20"/>
      <c r="P172" s="20"/>
      <c r="R172" s="44" t="str">
        <f t="shared" si="2"/>
        <v>insert into AudioFiles VALUES (NEWID(),'US7VG2399755.flac', '.flac', getdate(), null, 0, null, 'https://www.dropbox.com/scl/fi/dv2ev4dnvj4eimd0mliz0/Poesia-Geek-3-Magia-713312393462.flac?rlkey=fiy9kfymjx1cvo6vmuigs8eza&amp;st=5c7ty6g6&amp;dl=1', 0, null, null, null, null)</v>
      </c>
      <c r="S172" s="44" t="str">
        <f>"Insert into Tracks VALUES(N'"&amp;SUBSTITUTE(trim(H172),"'","''")&amp;"', 371631, "&amp;if(not(ISBLANK(A172)),"(select LabelId from Releases where UPC="&amp;A172&amp;" and EnterpriseId="&amp;EntId&amp;")","(select LabelId from Releases where Catalog='"&amp;SUBSTITUTE(trim(B172),"'","''")&amp;"' and EnterpriseId="&amp;EntId&amp;")")&amp;", "&amp;if(F172="", "null", "'"&amp;F172&amp;"'")&amp;", "&amp;if(I172="", "null","N'"&amp;SUBSTITUTE(trim(I172),"'","''")&amp;"'")&amp;", null, null, "&amp;if(G172="", "null","'"&amp;SUBSTITUTE(trim(G172),"'","''")&amp;"'")&amp;", null, null, null, "&amp;if(M172="","null",if(G172="","(select AudioId from AudioFiles where Filename='"&amp;F172&amp;".wav' and ExternalUrl='"&amp;SUBSTITUTE(trim(M172),"'","''")&amp;"' and IsDownloadedFromExternalUrl=0)","(select AudioId from AudioFiles where Filename='"&amp;G172&amp;".wav' and ExternalUrl='"&amp;SUBSTITUTE(trim(M172),"'","''")&amp;"' and IsDownloadedFromExternalUrl=0)"))&amp;", null, null, null, (select min(LanguageId) from Languages where LanguageName='"&amp;J172&amp;"' and IsValidMetadataLanguage=1), null, "&amp;if(K172="YES", 1,0)&amp;", getdate(), (select CreatedBy from Enterprises where EnterpriseId="&amp;EntId&amp;"), null, '34F4C88E-B410-461E-AD75-6C01536FDCD3', null, 0, null, null, null, null, "&amp;if(M172="","null",if(G172="","(select AudioId from AudioFiles where Filename='"&amp;F172&amp;".flac' and ExternalUrl='"&amp;SUBSTITUTE(trim(M172),"'","''")&amp;"' and IsDownloadedFromExternalUrl=0)","(select AudioId from AudioFiles where Filename='"&amp;G172&amp;".flac' and ExternalUrl='"&amp;SUBSTITUTE(trim(M172),"'","''")&amp;"' and IsDownloadedFromExternalUrl=0)"))&amp;", null, null, null, null, null, "&amp;if(not(ISBLANK(A172)),"(select PrimaryMusicStyleId from Releases where UPC="&amp;A172&amp;" and EnterpriseId="&amp;EntId&amp;")","(select PrimaryMusicStyleId from Releases where Catalog='"&amp;SUBSTITUTE(trim(B172),"'","''")&amp;"' and EnterpriseId="&amp;EntId&amp;")")&amp;", "&amp;if(not(ISBLANK(A172)),"(select SecondaryMusicStyleId from Releases where UPC="&amp;A172&amp;" and EnterpriseId="&amp;EntId&amp;")","(select SecondaryMusicStyleId from Releases where Catalog='"&amp;SUBSTITUTE(trim(B172),"'","''")&amp;"' and EnterpriseId="&amp;EntId&amp;")")&amp;", "&amp;IF(O172="","null",O172)&amp;", 0, null, (select id from internal_TrackTypes where description='"&amp;L172&amp;"'), null, null, null, null, (NEXT VALUE FOR [AssetIdSequence]), null, "&amp;TenantId&amp;", "&amp;EntId&amp;", "&amp;if(F172&lt;&gt;"",countif(F$5:F172,F172),countif(G$5:G172,G172))&amp;"); 
insert into Releases_Tracks values ( (select ReleaseId from Releases where "&amp;if(not(ISBLANK(A172)),"UPC="&amp;A172,"Catalog='"&amp;SUBSTITUTE(trim(B172),"'","''")&amp;"'")&amp;" and EnterpriseId="&amp;EntId&amp;"), (select max(TrackId) from Tracks where "&amp;if(trim(G172)="","ISRC='"&amp;F172&amp;"'","TrackVendorId='"&amp;SUBSTITUTE(trim(G172),"'","''")&amp;"'") &amp;" and EnterpriseId="&amp;EntId&amp;"), "&amp;E172&amp;", (NEXT VALUE FOR [AssetIdSequence]), null);
update Releases_Tracks set RevelatorExternalUsageTrackId=AssetId where TrackId=(select max(TrackId) from Tracks where "&amp;IF(F172="","TrackVendorId='"&amp;G172&amp;"'","ISRC='"&amp;F172&amp;"'")&amp;" and EnterpriseId="&amp;EntId&amp;");
Insert into TrackRecordingVersions values ((select max(TrackId) from Tracks where "&amp;IF(F172="","TrackVendorId='"&amp;G172&amp;"'","ISRC='"&amp;F172&amp;"'")&amp;" and EnterpriseId="&amp;EntId&amp;"),  "&amp;IF(F172="","null","'"&amp;F172&amp;"'")&amp;", 1, getdate());
Insert into TrackRecordingVersionsAudioFiles values ((select max(TrackRecordingVersionId) from TrackRecordingVersions where TrackId in (select max(TrackId) from Tracks where "&amp;IF(F172="","TrackVendorId='"&amp;G172&amp;"'","ISRC='"&amp;F172&amp;"'")&amp;" and EnterpriseId="&amp;EntId&amp;")), "&amp;if(M172="","null",if(G172="","(select AudioId from AudioFiles where Filename='"&amp;F172&amp;"."&amp;N172&amp;"' and ExternalUrl='"&amp;SUBSTITUTE(trim(M172),"'","''")&amp;"' and IsDownloadedFromExternalUrl=0)","(select AudioId from AudioFiles where Filename='"&amp;G172&amp;"."&amp;N172&amp;"' and ExternalUrl='"&amp;SUBSTITUTE(trim(M172),"'","''")&amp;"' and IsDownloadedFromExternalUrl=0)"))&amp;", "&amp;IFS(N172="","null",N172="wav","1",N172="flac","2")&amp;");
Insert into Track_TrackProperties values ((select max(TrackId) from Tracks where "&amp;IF(F172="","TrackVendorId='"&amp;G172&amp;"'","ISRC='"&amp;F172&amp;"'")&amp;" and EnterpriseId="&amp;EntId&amp;"),1);"</f>
        <v>Insert into Tracks VALUES(N'Poesia Geek #3 - Magia', 371631, (select LabelId from Releases where UPC=713312393462 and EnterpriseId=647322), 'US7VG2399755', null, null, null, null, null, null, null, (select AudioId from AudioFiles where Filename='US7VG2399755.wav' and ExternalUrl='https://www.dropbox.com/scl/fi/dv2ev4dnvj4eimd0mliz0/Poesia-Geek-3-Magia-713312393462.flac?rlkey=fiy9kfymjx1cvo6vmuigs8eza&amp;st=5c7ty6g6&amp;dl=1'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Filename='US7VG2399755.flac' and ExternalUrl='https://www.dropbox.com/scl/fi/dv2ev4dnvj4eimd0mliz0/Poesia-Geek-3-Magia-713312393462.flac?rlkey=fiy9kfymjx1cvo6vmuigs8eza&amp;st=5c7ty6g6&amp;dl=1' and IsDownloadedFromExternalUrl=0), null, null, null, null, null, (select PrimaryMusicStyleId from Releases where UPC=713312393462 and EnterpriseId=647322), (select SecondaryMusicStyleId from Releases where UPC=713312393462 and EnterpriseId=647322), null, 0, null, (select id from internal_TrackTypes where description='Original'), null, null, null, null, (NEXT VALUE FOR [AssetIdSequence]), null, 645898, 647322, 1); 
insert into Releases_Tracks values ( (select ReleaseId from Releases where UPC=713312393462 and EnterpriseId=647322), (select max(TrackId) from Tracks where ISRC='US7VG2399755' and EnterpriseId=647322), 1, (NEXT VALUE FOR [AssetIdSequence]), null);
update Releases_Tracks set RevelatorExternalUsageTrackId=AssetId where TrackId=(select max(TrackId) from Tracks where ISRC='US7VG2399755' and EnterpriseId=647322);
Insert into TrackRecordingVersions values ((select max(TrackId) from Tracks where ISRC='US7VG2399755' and EnterpriseId=647322),  'US7VG2399755', 1, getdate());
Insert into TrackRecordingVersionsAudioFiles values ((select max(TrackRecordingVersionId) from TrackRecordingVersions where TrackId in (select max(TrackId) from Tracks where ISRC='US7VG2399755' and EnterpriseId=647322)), (select AudioId from AudioFiles where Filename='US7VG2399755.flac' and ExternalUrl='https://www.dropbox.com/scl/fi/dv2ev4dnvj4eimd0mliz0/Poesia-Geek-3-Magia-713312393462.flac?rlkey=fiy9kfymjx1cvo6vmuigs8eza&amp;st=5c7ty6g6&amp;dl=1' and IsDownloadedFromExternalUrl=0), 2);
Insert into Track_TrackProperties values ((select max(TrackId) from Tracks where ISRC='US7VG2399755' and EnterpriseId=647322),1);</v>
      </c>
    </row>
    <row r="173">
      <c r="A173" s="110">
        <v>7.13312502055E11</v>
      </c>
      <c r="B173" s="84"/>
      <c r="C173" s="164" t="str">
        <f t="array" ref="C173">ifs(and(isblank($A173),isblank($B173)),"", not(iserror(vlookup($A173&amp;$B173,'3) Release_Label'!$D:$D&amp;'3) Release_Label'!$E:$E,1,0))),vlookup($A173&amp;$B173,{'3) Release_Label'!$D:$D&amp;'3) Release_Label'!$E:$E,'3) Release_Label'!$F:$F},2,0), or(and(not(isblank($B173)),$B173=$B172,$A173&lt;&gt;$A172),and(not(isblank($A173)),$A173=$A172,$B173&lt;&gt;$B172)),"ID LISTS UNALIGNED",and($A173&lt;&gt;"",countif('3) Release_Label'!$D:$D,$A173)=0),"NO UPC MATCH in Release_Label",and($B173&lt;&gt;"",countif('3) Release_Label'!$E:$E,$B173)=0),"NO CATALOG ID MATCH in Release_Label",iserror(vlookup($A173&amp;$B173,'3) Release_Label'!$D:$D&amp;'3) Release_Label'!$E:$E,1,0)),"NO UPC-CATALOG ID pair MATCH in Release_Label" )</f>
        <v>Canção dos Jogadores</v>
      </c>
      <c r="D173" s="134" t="str">
        <f t="array" ref="D173">ifs(and(isblank($A173),isblank($B173)),"", not(iserror(vlookup($A173&amp;$B173,'3) Release_Label'!$D:$D&amp;'3) Release_Label'!$E:$E,1,0))),vlookup($A173&amp;$B173,{'3) Release_Label'!$D:$D&amp;'3) Release_Label'!$E:$E,'3) Release_Label'!$H:$H},2,0), or(and(not(isblank($B173)),$B173=$B172,$A173&lt;&gt;$A172),and(not(isblank($A173)),$A173=$A172,$B173&lt;&gt;$B172)),"ID LISTS UNALIGNED",and($A173&lt;&gt;"",countif('3) Release_Label'!$D:$D,$A173)=0),"NO UPC MATCH in Release_Label",and($B173&lt;&gt;"",countif('3) Release_Label'!$E:$E,$B173)=0),"NO CATALOG ID MATCH in Release_Label",iserror(vlookup($A173&amp;$B173,'3) Release_Label'!$D:$D&amp;'3) Release_Label'!$E:$E,1,0)),"NO UPC-CATALOG ID pair MATCH in Release_Label" )</f>
        <v/>
      </c>
      <c r="E173" s="164">
        <f t="shared" si="3"/>
        <v>1</v>
      </c>
      <c r="F173" s="34" t="s">
        <v>1050</v>
      </c>
      <c r="G173" s="84"/>
      <c r="H173" s="45" t="s">
        <v>498</v>
      </c>
      <c r="I173" s="34"/>
      <c r="J173" s="34" t="s">
        <v>180</v>
      </c>
      <c r="K173" s="93" t="s">
        <v>697</v>
      </c>
      <c r="L173" s="34" t="s">
        <v>698</v>
      </c>
      <c r="M173" s="92" t="s">
        <v>1051</v>
      </c>
      <c r="N173" s="34" t="s">
        <v>700</v>
      </c>
      <c r="O173" s="20"/>
      <c r="P173" s="20"/>
      <c r="R173" s="44" t="str">
        <f t="shared" si="2"/>
        <v>insert into AudioFiles VALUES (NEWID(),'QZ5AB2314763.flac', '.flac', getdate(), null, 0, null, 'https://www.dropbox.com/scl/fi/y53l1bohje4fawzbzb06u/Can-o-dos-Jogadores-713312502055.flac?rlkey=8krkegaahx0lhd3nbb5e6akqj&amp;st=fgbn8ttg&amp;dl=1', 0, null, null, null, null)</v>
      </c>
      <c r="S173" s="44" t="str">
        <f>"Insert into Tracks VALUES(N'"&amp;SUBSTITUTE(trim(H173),"'","''")&amp;"', 371631, "&amp;if(not(ISBLANK(A173)),"(select LabelId from Releases where UPC="&amp;A173&amp;" and EnterpriseId="&amp;EntId&amp;")","(select LabelId from Releases where Catalog='"&amp;SUBSTITUTE(trim(B173),"'","''")&amp;"' and EnterpriseId="&amp;EntId&amp;")")&amp;", "&amp;if(F173="", "null", "'"&amp;F173&amp;"'")&amp;", "&amp;if(I173="", "null","N'"&amp;SUBSTITUTE(trim(I173),"'","''")&amp;"'")&amp;", null, null, "&amp;if(G173="", "null","'"&amp;SUBSTITUTE(trim(G173),"'","''")&amp;"'")&amp;", null, null, null, "&amp;if(M173="","null",if(G173="","(select AudioId from AudioFiles where Filename='"&amp;F173&amp;".wav' and ExternalUrl='"&amp;SUBSTITUTE(trim(M173),"'","''")&amp;"' and IsDownloadedFromExternalUrl=0)","(select AudioId from AudioFiles where Filename='"&amp;G173&amp;".wav' and ExternalUrl='"&amp;SUBSTITUTE(trim(M173),"'","''")&amp;"' and IsDownloadedFromExternalUrl=0)"))&amp;", null, null, null, (select min(LanguageId) from Languages where LanguageName='"&amp;J173&amp;"' and IsValidMetadataLanguage=1), null, "&amp;if(K173="YES", 1,0)&amp;", getdate(), (select CreatedBy from Enterprises where EnterpriseId="&amp;EntId&amp;"), null, '34F4C88E-B410-461E-AD75-6C01536FDCD3', null, 0, null, null, null, null, "&amp;if(M173="","null",if(G173="","(select AudioId from AudioFiles where Filename='"&amp;F173&amp;".flac' and ExternalUrl='"&amp;SUBSTITUTE(trim(M173),"'","''")&amp;"' and IsDownloadedFromExternalUrl=0)","(select AudioId from AudioFiles where Filename='"&amp;G173&amp;".flac' and ExternalUrl='"&amp;SUBSTITUTE(trim(M173),"'","''")&amp;"' and IsDownloadedFromExternalUrl=0)"))&amp;", null, null, null, null, null, "&amp;if(not(ISBLANK(A173)),"(select PrimaryMusicStyleId from Releases where UPC="&amp;A173&amp;" and EnterpriseId="&amp;EntId&amp;")","(select PrimaryMusicStyleId from Releases where Catalog='"&amp;SUBSTITUTE(trim(B173),"'","''")&amp;"' and EnterpriseId="&amp;EntId&amp;")")&amp;", "&amp;if(not(ISBLANK(A173)),"(select SecondaryMusicStyleId from Releases where UPC="&amp;A173&amp;" and EnterpriseId="&amp;EntId&amp;")","(select SecondaryMusicStyleId from Releases where Catalog='"&amp;SUBSTITUTE(trim(B173),"'","''")&amp;"' and EnterpriseId="&amp;EntId&amp;")")&amp;", "&amp;IF(O173="","null",O173)&amp;", 0, null, (select id from internal_TrackTypes where description='"&amp;L173&amp;"'), null, null, null, null, (NEXT VALUE FOR [AssetIdSequence]), null, "&amp;TenantId&amp;", "&amp;EntId&amp;", "&amp;if(F173&lt;&gt;"",countif(F$5:F173,F173),countif(G$5:G173,G173))&amp;"); 
insert into Releases_Tracks values ( (select ReleaseId from Releases where "&amp;if(not(ISBLANK(A173)),"UPC="&amp;A173,"Catalog='"&amp;SUBSTITUTE(trim(B173),"'","''")&amp;"'")&amp;" and EnterpriseId="&amp;EntId&amp;"), (select max(TrackId) from Tracks where "&amp;if(trim(G173)="","ISRC='"&amp;F173&amp;"'","TrackVendorId='"&amp;SUBSTITUTE(trim(G173),"'","''")&amp;"'") &amp;" and EnterpriseId="&amp;EntId&amp;"), "&amp;E173&amp;", (NEXT VALUE FOR [AssetIdSequence]), null);
update Releases_Tracks set RevelatorExternalUsageTrackId=AssetId where TrackId=(select max(TrackId) from Tracks where "&amp;IF(F173="","TrackVendorId='"&amp;G173&amp;"'","ISRC='"&amp;F173&amp;"'")&amp;" and EnterpriseId="&amp;EntId&amp;");
Insert into TrackRecordingVersions values ((select max(TrackId) from Tracks where "&amp;IF(F173="","TrackVendorId='"&amp;G173&amp;"'","ISRC='"&amp;F173&amp;"'")&amp;" and EnterpriseId="&amp;EntId&amp;"),  "&amp;IF(F173="","null","'"&amp;F173&amp;"'")&amp;", 1, getdate());
Insert into TrackRecordingVersionsAudioFiles values ((select max(TrackRecordingVersionId) from TrackRecordingVersions where TrackId in (select max(TrackId) from Tracks where "&amp;IF(F173="","TrackVendorId='"&amp;G173&amp;"'","ISRC='"&amp;F173&amp;"'")&amp;" and EnterpriseId="&amp;EntId&amp;")), "&amp;if(M173="","null",if(G173="","(select AudioId from AudioFiles where Filename='"&amp;F173&amp;"."&amp;N173&amp;"' and ExternalUrl='"&amp;SUBSTITUTE(trim(M173),"'","''")&amp;"' and IsDownloadedFromExternalUrl=0)","(select AudioId from AudioFiles where Filename='"&amp;G173&amp;"."&amp;N173&amp;"' and ExternalUrl='"&amp;SUBSTITUTE(trim(M173),"'","''")&amp;"' and IsDownloadedFromExternalUrl=0)"))&amp;", "&amp;IFS(N173="","null",N173="wav","1",N173="flac","2")&amp;");
Insert into Track_TrackProperties values ((select max(TrackId) from Tracks where "&amp;IF(F173="","TrackVendorId='"&amp;G173&amp;"'","ISRC='"&amp;F173&amp;"'")&amp;" and EnterpriseId="&amp;EntId&amp;"),1);"</f>
        <v>Insert into Tracks VALUES(N'Canção dos Jogadores', 371631, (select LabelId from Releases where UPC=713312502055 and EnterpriseId=647322), 'QZ5AB2314763', null, null, null, null, null, null, null, (select AudioId from AudioFiles where Filename='QZ5AB2314763.wav' and ExternalUrl='https://www.dropbox.com/scl/fi/y53l1bohje4fawzbzb06u/Can-o-dos-Jogadores-713312502055.flac?rlkey=8krkegaahx0lhd3nbb5e6akqj&amp;st=fgbn8ttg&amp;dl=1'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Filename='QZ5AB2314763.flac' and ExternalUrl='https://www.dropbox.com/scl/fi/y53l1bohje4fawzbzb06u/Can-o-dos-Jogadores-713312502055.flac?rlkey=8krkegaahx0lhd3nbb5e6akqj&amp;st=fgbn8ttg&amp;dl=1' and IsDownloadedFromExternalUrl=0), null, null, null, null, null, (select PrimaryMusicStyleId from Releases where UPC=713312502055 and EnterpriseId=647322), (select SecondaryMusicStyleId from Releases where UPC=713312502055 and EnterpriseId=647322), null, 0, null, (select id from internal_TrackTypes where description='Original'), null, null, null, null, (NEXT VALUE FOR [AssetIdSequence]), null, 645898, 647322, 1); 
insert into Releases_Tracks values ( (select ReleaseId from Releases where UPC=713312502055 and EnterpriseId=647322), (select max(TrackId) from Tracks where ISRC='QZ5AB2314763' and EnterpriseId=647322), 1, (NEXT VALUE FOR [AssetIdSequence]), null);
update Releases_Tracks set RevelatorExternalUsageTrackId=AssetId where TrackId=(select max(TrackId) from Tracks where ISRC='QZ5AB2314763' and EnterpriseId=647322);
Insert into TrackRecordingVersions values ((select max(TrackId) from Tracks where ISRC='QZ5AB2314763' and EnterpriseId=647322),  'QZ5AB2314763', 1, getdate());
Insert into TrackRecordingVersionsAudioFiles values ((select max(TrackRecordingVersionId) from TrackRecordingVersions where TrackId in (select max(TrackId) from Tracks where ISRC='QZ5AB2314763' and EnterpriseId=647322)), (select AudioId from AudioFiles where Filename='QZ5AB2314763.flac' and ExternalUrl='https://www.dropbox.com/scl/fi/y53l1bohje4fawzbzb06u/Can-o-dos-Jogadores-713312502055.flac?rlkey=8krkegaahx0lhd3nbb5e6akqj&amp;st=fgbn8ttg&amp;dl=1' and IsDownloadedFromExternalUrl=0), 2);
Insert into Track_TrackProperties values ((select max(TrackId) from Tracks where ISRC='QZ5AB2314763' and EnterpriseId=647322),1);</v>
      </c>
    </row>
    <row r="174">
      <c r="A174" s="110">
        <v>7.13312502062E11</v>
      </c>
      <c r="B174" s="84"/>
      <c r="C174" s="164" t="str">
        <f t="array" ref="C174">ifs(and(isblank($A174),isblank($B174)),"", not(iserror(vlookup($A174&amp;$B174,'3) Release_Label'!$D:$D&amp;'3) Release_Label'!$E:$E,1,0))),vlookup($A174&amp;$B174,{'3) Release_Label'!$D:$D&amp;'3) Release_Label'!$E:$E,'3) Release_Label'!$F:$F},2,0), or(and(not(isblank($B174)),$B174=$B173,$A174&lt;&gt;$A173),and(not(isblank($A174)),$A174=$A173,$B174&lt;&gt;$B173)),"ID LISTS UNALIGNED",and($A174&lt;&gt;"",countif('3) Release_Label'!$D:$D,$A174)=0),"NO UPC MATCH in Release_Label",and($B174&lt;&gt;"",countif('3) Release_Label'!$E:$E,$B174)=0),"NO CATALOG ID MATCH in Release_Label",iserror(vlookup($A174&amp;$B174,'3) Release_Label'!$D:$D&amp;'3) Release_Label'!$E:$E,1,0)),"NO UPC-CATALOG ID pair MATCH in Release_Label" )</f>
        <v>Canção dos Jogadores</v>
      </c>
      <c r="D174" s="164" t="str">
        <f t="array" ref="D174">ifs(and(isblank($A174),isblank($B174)),"", not(iserror(vlookup($A174&amp;$B174,'3) Release_Label'!$D:$D&amp;'3) Release_Label'!$E:$E,1,0))),vlookup($A174&amp;$B174,{'3) Release_Label'!$D:$D&amp;'3) Release_Label'!$E:$E,'3) Release_Label'!$H:$H},2,0), or(and(not(isblank($B174)),$B174=$B173,$A174&lt;&gt;$A173),and(not(isblank($A174)),$A174=$A173,$B174&lt;&gt;$B173)),"ID LISTS UNALIGNED",and($A174&lt;&gt;"",countif('3) Release_Label'!$D:$D,$A174)=0),"NO UPC MATCH in Release_Label",and($B174&lt;&gt;"",countif('3) Release_Label'!$E:$E,$B174)=0),"NO CATALOG ID MATCH in Release_Label",iserror(vlookup($A174&amp;$B174,'3) Release_Label'!$D:$D&amp;'3) Release_Label'!$E:$E,1,0)),"NO UPC-CATALOG ID pair MATCH in Release_Label" )</f>
        <v>Speed Up</v>
      </c>
      <c r="E174" s="164">
        <f t="shared" si="3"/>
        <v>1</v>
      </c>
      <c r="F174" s="34" t="s">
        <v>1052</v>
      </c>
      <c r="G174" s="84"/>
      <c r="H174" s="45" t="s">
        <v>498</v>
      </c>
      <c r="I174" s="34" t="s">
        <v>222</v>
      </c>
      <c r="J174" s="34" t="s">
        <v>180</v>
      </c>
      <c r="K174" s="93" t="s">
        <v>697</v>
      </c>
      <c r="L174" s="34" t="s">
        <v>698</v>
      </c>
      <c r="M174" s="92" t="s">
        <v>1053</v>
      </c>
      <c r="N174" s="34" t="s">
        <v>700</v>
      </c>
      <c r="O174" s="20"/>
      <c r="P174" s="20"/>
      <c r="R174" s="44" t="str">
        <f t="shared" si="2"/>
        <v>insert into AudioFiles VALUES (NEWID(),'QZ5AB2314764.flac', '.flac', getdate(), null, 0, null, 'https://www.dropbox.com/scl/fi/h4i00qb5dom72ues55itm/Can-o-dos-Jogadores-Speed-Up-713312502062.flac?rlkey=ui2oc5j53qekqzol43zlvgsrw&amp;st=92qlkw74&amp;dl=1', 0, null, null, null, null)</v>
      </c>
      <c r="S174" s="44" t="str">
        <f>"Insert into Tracks VALUES(N'"&amp;SUBSTITUTE(trim(H174),"'","''")&amp;"', 371631, "&amp;if(not(ISBLANK(A174)),"(select LabelId from Releases where UPC="&amp;A174&amp;" and EnterpriseId="&amp;EntId&amp;")","(select LabelId from Releases where Catalog='"&amp;SUBSTITUTE(trim(B174),"'","''")&amp;"' and EnterpriseId="&amp;EntId&amp;")")&amp;", "&amp;if(F174="", "null", "'"&amp;F174&amp;"'")&amp;", "&amp;if(I174="", "null","N'"&amp;SUBSTITUTE(trim(I174),"'","''")&amp;"'")&amp;", null, null, "&amp;if(G174="", "null","'"&amp;SUBSTITUTE(trim(G174),"'","''")&amp;"'")&amp;", null, null, null, "&amp;if(M174="","null",if(G174="","(select AudioId from AudioFiles where Filename='"&amp;F174&amp;".wav' and ExternalUrl='"&amp;SUBSTITUTE(trim(M174),"'","''")&amp;"' and IsDownloadedFromExternalUrl=0)","(select AudioId from AudioFiles where Filename='"&amp;G174&amp;".wav' and ExternalUrl='"&amp;SUBSTITUTE(trim(M174),"'","''")&amp;"' and IsDownloadedFromExternalUrl=0)"))&amp;", null, null, null, (select min(LanguageId) from Languages where LanguageName='"&amp;J174&amp;"' and IsValidMetadataLanguage=1), null, "&amp;if(K174="YES", 1,0)&amp;", getdate(), (select CreatedBy from Enterprises where EnterpriseId="&amp;EntId&amp;"), null, '34F4C88E-B410-461E-AD75-6C01536FDCD3', null, 0, null, null, null, null, "&amp;if(M174="","null",if(G174="","(select AudioId from AudioFiles where Filename='"&amp;F174&amp;".flac' and ExternalUrl='"&amp;SUBSTITUTE(trim(M174),"'","''")&amp;"' and IsDownloadedFromExternalUrl=0)","(select AudioId from AudioFiles where Filename='"&amp;G174&amp;".flac' and ExternalUrl='"&amp;SUBSTITUTE(trim(M174),"'","''")&amp;"' and IsDownloadedFromExternalUrl=0)"))&amp;", null, null, null, null, null, "&amp;if(not(ISBLANK(A174)),"(select PrimaryMusicStyleId from Releases where UPC="&amp;A174&amp;" and EnterpriseId="&amp;EntId&amp;")","(select PrimaryMusicStyleId from Releases where Catalog='"&amp;SUBSTITUTE(trim(B174),"'","''")&amp;"' and EnterpriseId="&amp;EntId&amp;")")&amp;", "&amp;if(not(ISBLANK(A174)),"(select SecondaryMusicStyleId from Releases where UPC="&amp;A174&amp;" and EnterpriseId="&amp;EntId&amp;")","(select SecondaryMusicStyleId from Releases where Catalog='"&amp;SUBSTITUTE(trim(B174),"'","''")&amp;"' and EnterpriseId="&amp;EntId&amp;")")&amp;", "&amp;IF(O174="","null",O174)&amp;", 0, null, (select id from internal_TrackTypes where description='"&amp;L174&amp;"'), null, null, null, null, (NEXT VALUE FOR [AssetIdSequence]), null, "&amp;TenantId&amp;", "&amp;EntId&amp;", "&amp;if(F174&lt;&gt;"",countif(F$5:F174,F174),countif(G$5:G174,G174))&amp;"); 
insert into Releases_Tracks values ( (select ReleaseId from Releases where "&amp;if(not(ISBLANK(A174)),"UPC="&amp;A174,"Catalog='"&amp;SUBSTITUTE(trim(B174),"'","''")&amp;"'")&amp;" and EnterpriseId="&amp;EntId&amp;"), (select max(TrackId) from Tracks where "&amp;if(trim(G174)="","ISRC='"&amp;F174&amp;"'","TrackVendorId='"&amp;SUBSTITUTE(trim(G174),"'","''")&amp;"'") &amp;" and EnterpriseId="&amp;EntId&amp;"), "&amp;E174&amp;", (NEXT VALUE FOR [AssetIdSequence]), null);
update Releases_Tracks set RevelatorExternalUsageTrackId=AssetId where TrackId=(select max(TrackId) from Tracks where "&amp;IF(F174="","TrackVendorId='"&amp;G174&amp;"'","ISRC='"&amp;F174&amp;"'")&amp;" and EnterpriseId="&amp;EntId&amp;");
Insert into TrackRecordingVersions values ((select max(TrackId) from Tracks where "&amp;IF(F174="","TrackVendorId='"&amp;G174&amp;"'","ISRC='"&amp;F174&amp;"'")&amp;" and EnterpriseId="&amp;EntId&amp;"),  "&amp;IF(F174="","null","'"&amp;F174&amp;"'")&amp;", 1, getdate());
Insert into TrackRecordingVersionsAudioFiles values ((select max(TrackRecordingVersionId) from TrackRecordingVersions where TrackId in (select max(TrackId) from Tracks where "&amp;IF(F174="","TrackVendorId='"&amp;G174&amp;"'","ISRC='"&amp;F174&amp;"'")&amp;" and EnterpriseId="&amp;EntId&amp;")), "&amp;if(M174="","null",if(G174="","(select AudioId from AudioFiles where Filename='"&amp;F174&amp;"."&amp;N174&amp;"' and ExternalUrl='"&amp;SUBSTITUTE(trim(M174),"'","''")&amp;"' and IsDownloadedFromExternalUrl=0)","(select AudioId from AudioFiles where Filename='"&amp;G174&amp;"."&amp;N174&amp;"' and ExternalUrl='"&amp;SUBSTITUTE(trim(M174),"'","''")&amp;"' and IsDownloadedFromExternalUrl=0)"))&amp;", "&amp;IFS(N174="","null",N174="wav","1",N174="flac","2")&amp;");
Insert into Track_TrackProperties values ((select max(TrackId) from Tracks where "&amp;IF(F174="","TrackVendorId='"&amp;G174&amp;"'","ISRC='"&amp;F174&amp;"'")&amp;" and EnterpriseId="&amp;EntId&amp;"),1);"</f>
        <v>Insert into Tracks VALUES(N'Canção dos Jogadores', 371631, (select LabelId from Releases where UPC=713312502062 and EnterpriseId=647322), 'QZ5AB2314764', N'Speed Up', null, null, null, null, null, null, (select AudioId from AudioFiles where Filename='QZ5AB2314764.wav' and ExternalUrl='https://www.dropbox.com/scl/fi/h4i00qb5dom72ues55itm/Can-o-dos-Jogadores-Speed-Up-713312502062.flac?rlkey=ui2oc5j53qekqzol43zlvgsrw&amp;st=92qlkw74&amp;dl=1'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Filename='QZ5AB2314764.flac' and ExternalUrl='https://www.dropbox.com/scl/fi/h4i00qb5dom72ues55itm/Can-o-dos-Jogadores-Speed-Up-713312502062.flac?rlkey=ui2oc5j53qekqzol43zlvgsrw&amp;st=92qlkw74&amp;dl=1' and IsDownloadedFromExternalUrl=0), null, null, null, null, null, (select PrimaryMusicStyleId from Releases where UPC=713312502062 and EnterpriseId=647322), (select SecondaryMusicStyleId from Releases where UPC=713312502062 and EnterpriseId=647322), null, 0, null, (select id from internal_TrackTypes where description='Original'), null, null, null, null, (NEXT VALUE FOR [AssetIdSequence]), null, 645898, 647322, 1); 
insert into Releases_Tracks values ( (select ReleaseId from Releases where UPC=713312502062 and EnterpriseId=647322), (select max(TrackId) from Tracks where ISRC='QZ5AB2314764' and EnterpriseId=647322), 1, (NEXT VALUE FOR [AssetIdSequence]), null);
update Releases_Tracks set RevelatorExternalUsageTrackId=AssetId where TrackId=(select max(TrackId) from Tracks where ISRC='QZ5AB2314764' and EnterpriseId=647322);
Insert into TrackRecordingVersions values ((select max(TrackId) from Tracks where ISRC='QZ5AB2314764' and EnterpriseId=647322),  'QZ5AB2314764', 1, getdate());
Insert into TrackRecordingVersionsAudioFiles values ((select max(TrackRecordingVersionId) from TrackRecordingVersions where TrackId in (select max(TrackId) from Tracks where ISRC='QZ5AB2314764' and EnterpriseId=647322)), (select AudioId from AudioFiles where Filename='QZ5AB2314764.flac' and ExternalUrl='https://www.dropbox.com/scl/fi/h4i00qb5dom72ues55itm/Can-o-dos-Jogadores-Speed-Up-713312502062.flac?rlkey=ui2oc5j53qekqzol43zlvgsrw&amp;st=92qlkw74&amp;dl=1' and IsDownloadedFromExternalUrl=0), 2);
Insert into Track_TrackProperties values ((select max(TrackId) from Tracks where ISRC='QZ5AB2314764' and EnterpriseId=647322),1);</v>
      </c>
    </row>
    <row r="175">
      <c r="A175" s="110">
        <v>7.13312800816E11</v>
      </c>
      <c r="B175" s="84"/>
      <c r="C175" s="164" t="str">
        <f t="array" ref="C175">ifs(and(isblank($A175),isblank($B175)),"", not(iserror(vlookup($A175&amp;$B175,'3) Release_Label'!$D:$D&amp;'3) Release_Label'!$E:$E,1,0))),vlookup($A175&amp;$B175,{'3) Release_Label'!$D:$D&amp;'3) Release_Label'!$E:$E,'3) Release_Label'!$F:$F},2,0), or(and(not(isblank($B175)),$B175=$B174,$A175&lt;&gt;$A174),and(not(isblank($A175)),$A175=$A174,$B175&lt;&gt;$B174)),"ID LISTS UNALIGNED",and($A175&lt;&gt;"",countif('3) Release_Label'!$D:$D,$A175)=0),"NO UPC MATCH in Release_Label",and($B175&lt;&gt;"",countif('3) Release_Label'!$E:$E,$B175)=0),"NO CATALOG ID MATCH in Release_Label",iserror(vlookup($A175&amp;$B175,'3) Release_Label'!$D:$D&amp;'3) Release_Label'!$E:$E,1,0)),"NO UPC-CATALOG ID pair MATCH in Release_Label" )</f>
        <v>O Melhor do Mundo</v>
      </c>
      <c r="D175" s="134" t="str">
        <f t="array" ref="D175">ifs(and(isblank($A175),isblank($B175)),"", not(iserror(vlookup($A175&amp;$B175,'3) Release_Label'!$D:$D&amp;'3) Release_Label'!$E:$E,1,0))),vlookup($A175&amp;$B175,{'3) Release_Label'!$D:$D&amp;'3) Release_Label'!$E:$E,'3) Release_Label'!$H:$H},2,0), or(and(not(isblank($B175)),$B175=$B174,$A175&lt;&gt;$A174),and(not(isblank($A175)),$A175=$A174,$B175&lt;&gt;$B174)),"ID LISTS UNALIGNED",and($A175&lt;&gt;"",countif('3) Release_Label'!$D:$D,$A175)=0),"NO UPC MATCH in Release_Label",and($B175&lt;&gt;"",countif('3) Release_Label'!$E:$E,$B175)=0),"NO CATALOG ID MATCH in Release_Label",iserror(vlookup($A175&amp;$B175,'3) Release_Label'!$D:$D&amp;'3) Release_Label'!$E:$E,1,0)),"NO UPC-CATALOG ID pair MATCH in Release_Label" )</f>
        <v/>
      </c>
      <c r="E175" s="164">
        <f t="shared" si="3"/>
        <v>1</v>
      </c>
      <c r="F175" s="34" t="s">
        <v>1054</v>
      </c>
      <c r="G175" s="84"/>
      <c r="H175" s="45" t="s">
        <v>501</v>
      </c>
      <c r="I175" s="34"/>
      <c r="J175" s="34" t="s">
        <v>180</v>
      </c>
      <c r="K175" s="93" t="s">
        <v>706</v>
      </c>
      <c r="L175" s="34" t="s">
        <v>698</v>
      </c>
      <c r="M175" s="92" t="s">
        <v>1055</v>
      </c>
      <c r="N175" s="34" t="s">
        <v>700</v>
      </c>
      <c r="O175" s="20"/>
      <c r="P175" s="20"/>
      <c r="R175" s="44" t="str">
        <f t="shared" si="2"/>
        <v>insert into AudioFiles VALUES (NEWID(),'QZ5AB2354581.flac', '.flac', getdate(), null, 0, null, 'https://www.dropbox.com/scl/fi/wesdxzv9ua025klmlvq0h/O-Melhor-do-Mundo-713312800816.flac?rlkey=zqs3dfx73u99xs6yd1xhildtn&amp;st=pp6lqg0q&amp;dl=1', 0, null, null, null, null)</v>
      </c>
      <c r="S175" s="44" t="str">
        <f>"Insert into Tracks VALUES(N'"&amp;SUBSTITUTE(trim(H175),"'","''")&amp;"', 371631, "&amp;if(not(ISBLANK(A175)),"(select LabelId from Releases where UPC="&amp;A175&amp;" and EnterpriseId="&amp;EntId&amp;")","(select LabelId from Releases where Catalog='"&amp;SUBSTITUTE(trim(B175),"'","''")&amp;"' and EnterpriseId="&amp;EntId&amp;")")&amp;", "&amp;if(F175="", "null", "'"&amp;F175&amp;"'")&amp;", "&amp;if(I175="", "null","N'"&amp;SUBSTITUTE(trim(I175),"'","''")&amp;"'")&amp;", null, null, "&amp;if(G175="", "null","'"&amp;SUBSTITUTE(trim(G175),"'","''")&amp;"'")&amp;", null, null, null, "&amp;if(M175="","null",if(G175="","(select AudioId from AudioFiles where Filename='"&amp;F175&amp;".wav' and ExternalUrl='"&amp;SUBSTITUTE(trim(M175),"'","''")&amp;"' and IsDownloadedFromExternalUrl=0)","(select AudioId from AudioFiles where Filename='"&amp;G175&amp;".wav' and ExternalUrl='"&amp;SUBSTITUTE(trim(M175),"'","''")&amp;"' and IsDownloadedFromExternalUrl=0)"))&amp;", null, null, null, (select min(LanguageId) from Languages where LanguageName='"&amp;J175&amp;"' and IsValidMetadataLanguage=1), null, "&amp;if(K175="YES", 1,0)&amp;", getdate(), (select CreatedBy from Enterprises where EnterpriseId="&amp;EntId&amp;"), null, '34F4C88E-B410-461E-AD75-6C01536FDCD3', null, 0, null, null, null, null, "&amp;if(M175="","null",if(G175="","(select AudioId from AudioFiles where Filename='"&amp;F175&amp;".flac' and ExternalUrl='"&amp;SUBSTITUTE(trim(M175),"'","''")&amp;"' and IsDownloadedFromExternalUrl=0)","(select AudioId from AudioFiles where Filename='"&amp;G175&amp;".flac' and ExternalUrl='"&amp;SUBSTITUTE(trim(M175),"'","''")&amp;"' and IsDownloadedFromExternalUrl=0)"))&amp;", null, null, null, null, null, "&amp;if(not(ISBLANK(A175)),"(select PrimaryMusicStyleId from Releases where UPC="&amp;A175&amp;" and EnterpriseId="&amp;EntId&amp;")","(select PrimaryMusicStyleId from Releases where Catalog='"&amp;SUBSTITUTE(trim(B175),"'","''")&amp;"' and EnterpriseId="&amp;EntId&amp;")")&amp;", "&amp;if(not(ISBLANK(A175)),"(select SecondaryMusicStyleId from Releases where UPC="&amp;A175&amp;" and EnterpriseId="&amp;EntId&amp;")","(select SecondaryMusicStyleId from Releases where Catalog='"&amp;SUBSTITUTE(trim(B175),"'","''")&amp;"' and EnterpriseId="&amp;EntId&amp;")")&amp;", "&amp;IF(O175="","null",O175)&amp;", 0, null, (select id from internal_TrackTypes where description='"&amp;L175&amp;"'), null, null, null, null, (NEXT VALUE FOR [AssetIdSequence]), null, "&amp;TenantId&amp;", "&amp;EntId&amp;", "&amp;if(F175&lt;&gt;"",countif(F$5:F175,F175),countif(G$5:G175,G175))&amp;"); 
insert into Releases_Tracks values ( (select ReleaseId from Releases where "&amp;if(not(ISBLANK(A175)),"UPC="&amp;A175,"Catalog='"&amp;SUBSTITUTE(trim(B175),"'","''")&amp;"'")&amp;" and EnterpriseId="&amp;EntId&amp;"), (select max(TrackId) from Tracks where "&amp;if(trim(G175)="","ISRC='"&amp;F175&amp;"'","TrackVendorId='"&amp;SUBSTITUTE(trim(G175),"'","''")&amp;"'") &amp;" and EnterpriseId="&amp;EntId&amp;"), "&amp;E175&amp;", (NEXT VALUE FOR [AssetIdSequence]), null);
update Releases_Tracks set RevelatorExternalUsageTrackId=AssetId where TrackId=(select max(TrackId) from Tracks where "&amp;IF(F175="","TrackVendorId='"&amp;G175&amp;"'","ISRC='"&amp;F175&amp;"'")&amp;" and EnterpriseId="&amp;EntId&amp;");
Insert into TrackRecordingVersions values ((select max(TrackId) from Tracks where "&amp;IF(F175="","TrackVendorId='"&amp;G175&amp;"'","ISRC='"&amp;F175&amp;"'")&amp;" and EnterpriseId="&amp;EntId&amp;"),  "&amp;IF(F175="","null","'"&amp;F175&amp;"'")&amp;", 1, getdate());
Insert into TrackRecordingVersionsAudioFiles values ((select max(TrackRecordingVersionId) from TrackRecordingVersions where TrackId in (select max(TrackId) from Tracks where "&amp;IF(F175="","TrackVendorId='"&amp;G175&amp;"'","ISRC='"&amp;F175&amp;"'")&amp;" and EnterpriseId="&amp;EntId&amp;")), "&amp;if(M175="","null",if(G175="","(select AudioId from AudioFiles where Filename='"&amp;F175&amp;"."&amp;N175&amp;"' and ExternalUrl='"&amp;SUBSTITUTE(trim(M175),"'","''")&amp;"' and IsDownloadedFromExternalUrl=0)","(select AudioId from AudioFiles where Filename='"&amp;G175&amp;"."&amp;N175&amp;"' and ExternalUrl='"&amp;SUBSTITUTE(trim(M175),"'","''")&amp;"' and IsDownloadedFromExternalUrl=0)"))&amp;", "&amp;IFS(N175="","null",N175="wav","1",N175="flac","2")&amp;");
Insert into Track_TrackProperties values ((select max(TrackId) from Tracks where "&amp;IF(F175="","TrackVendorId='"&amp;G175&amp;"'","ISRC='"&amp;F175&amp;"'")&amp;" and EnterpriseId="&amp;EntId&amp;"),1);"</f>
        <v>Insert into Tracks VALUES(N'O Melhor do Mundo', 371631, (select LabelId from Releases where UPC=713312800816 and EnterpriseId=647322), 'QZ5AB2354581', null, null, null, null, null, null, null, (select AudioId from AudioFiles where Filename='QZ5AB2354581.wav' and ExternalUrl='https://www.dropbox.com/scl/fi/wesdxzv9ua025klmlvq0h/O-Melhor-do-Mundo-713312800816.flac?rlkey=zqs3dfx73u99xs6yd1xhildtn&amp;st=pp6lqg0q&amp;dl=1'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Filename='QZ5AB2354581.flac' and ExternalUrl='https://www.dropbox.com/scl/fi/wesdxzv9ua025klmlvq0h/O-Melhor-do-Mundo-713312800816.flac?rlkey=zqs3dfx73u99xs6yd1xhildtn&amp;st=pp6lqg0q&amp;dl=1' and IsDownloadedFromExternalUrl=0), null, null, null, null, null, (select PrimaryMusicStyleId from Releases where UPC=713312800816 and EnterpriseId=647322), (select SecondaryMusicStyleId from Releases where UPC=713312800816 and EnterpriseId=647322), null, 0, null, (select id from internal_TrackTypes where description='Original'), null, null, null, null, (NEXT VALUE FOR [AssetIdSequence]), null, 645898, 647322, 1); 
insert into Releases_Tracks values ( (select ReleaseId from Releases where UPC=713312800816 and EnterpriseId=647322), (select max(TrackId) from Tracks where ISRC='QZ5AB2354581' and EnterpriseId=647322), 1, (NEXT VALUE FOR [AssetIdSequence]), null);
update Releases_Tracks set RevelatorExternalUsageTrackId=AssetId where TrackId=(select max(TrackId) from Tracks where ISRC='QZ5AB2354581' and EnterpriseId=647322);
Insert into TrackRecordingVersions values ((select max(TrackId) from Tracks where ISRC='QZ5AB2354581' and EnterpriseId=647322),  'QZ5AB2354581', 1, getdate());
Insert into TrackRecordingVersionsAudioFiles values ((select max(TrackRecordingVersionId) from TrackRecordingVersions where TrackId in (select max(TrackId) from Tracks where ISRC='QZ5AB2354581' and EnterpriseId=647322)), (select AudioId from AudioFiles where Filename='QZ5AB2354581.flac' and ExternalUrl='https://www.dropbox.com/scl/fi/wesdxzv9ua025klmlvq0h/O-Melhor-do-Mundo-713312800816.flac?rlkey=zqs3dfx73u99xs6yd1xhildtn&amp;st=pp6lqg0q&amp;dl=1' and IsDownloadedFromExternalUrl=0), 2);
Insert into Track_TrackProperties values ((select max(TrackId) from Tracks where ISRC='QZ5AB2354581' and EnterpriseId=647322),1);</v>
      </c>
    </row>
    <row r="176">
      <c r="A176" s="110">
        <v>7.13312800694E11</v>
      </c>
      <c r="B176" s="84"/>
      <c r="C176" s="164" t="str">
        <f t="array" ref="C176">ifs(and(isblank($A176),isblank($B176)),"", not(iserror(vlookup($A176&amp;$B176,'3) Release_Label'!$D:$D&amp;'3) Release_Label'!$E:$E,1,0))),vlookup($A176&amp;$B176,{'3) Release_Label'!$D:$D&amp;'3) Release_Label'!$E:$E,'3) Release_Label'!$F:$F},2,0), or(and(not(isblank($B176)),$B176=$B175,$A176&lt;&gt;$A175),and(not(isblank($A176)),$A176=$A175,$B176&lt;&gt;$B175)),"ID LISTS UNALIGNED",and($A176&lt;&gt;"",countif('3) Release_Label'!$D:$D,$A176)=0),"NO UPC MATCH in Release_Label",and($B176&lt;&gt;"",countif('3) Release_Label'!$E:$E,$B176)=0),"NO CATALOG ID MATCH in Release_Label",iserror(vlookup($A176&amp;$B176,'3) Release_Label'!$D:$D&amp;'3) Release_Label'!$E:$E,1,0)),"NO UPC-CATALOG ID pair MATCH in Release_Label" )</f>
        <v>O Melhor do Mundo</v>
      </c>
      <c r="D176" s="164" t="str">
        <f t="array" ref="D176">ifs(and(isblank($A176),isblank($B176)),"", not(iserror(vlookup($A176&amp;$B176,'3) Release_Label'!$D:$D&amp;'3) Release_Label'!$E:$E,1,0))),vlookup($A176&amp;$B176,{'3) Release_Label'!$D:$D&amp;'3) Release_Label'!$E:$E,'3) Release_Label'!$H:$H},2,0), or(and(not(isblank($B176)),$B176=$B175,$A176&lt;&gt;$A175),and(not(isblank($A176)),$A176=$A175,$B176&lt;&gt;$B175)),"ID LISTS UNALIGNED",and($A176&lt;&gt;"",countif('3) Release_Label'!$D:$D,$A176)=0),"NO UPC MATCH in Release_Label",and($B176&lt;&gt;"",countif('3) Release_Label'!$E:$E,$B176)=0),"NO CATALOG ID MATCH in Release_Label",iserror(vlookup($A176&amp;$B176,'3) Release_Label'!$D:$D&amp;'3) Release_Label'!$E:$E,1,0)),"NO UPC-CATALOG ID pair MATCH in Release_Label" )</f>
        <v>Speed Up</v>
      </c>
      <c r="E176" s="164">
        <f t="shared" si="3"/>
        <v>1</v>
      </c>
      <c r="F176" s="34" t="s">
        <v>1056</v>
      </c>
      <c r="G176" s="84"/>
      <c r="H176" s="45" t="s">
        <v>501</v>
      </c>
      <c r="I176" s="34" t="s">
        <v>222</v>
      </c>
      <c r="J176" s="34" t="s">
        <v>180</v>
      </c>
      <c r="K176" s="93" t="s">
        <v>697</v>
      </c>
      <c r="L176" s="34" t="s">
        <v>698</v>
      </c>
      <c r="M176" s="92" t="s">
        <v>1057</v>
      </c>
      <c r="N176" s="34" t="s">
        <v>700</v>
      </c>
      <c r="O176" s="20"/>
      <c r="P176" s="20"/>
      <c r="R176" s="44" t="str">
        <f t="shared" si="2"/>
        <v>insert into AudioFiles VALUES (NEWID(),'QZ5AB2354562.flac', '.flac', getdate(), null, 0, null, 'https://www.dropbox.com/scl/fi/v9iifrogpg5r7yzldcx3x/O-Melhor-do-Mundo-Speed-Up-713312800694.flac?rlkey=ylfnnit9b9cdldbnpyches9g1&amp;st=poruy3if&amp;dl=1', 0, null, null, null, null)</v>
      </c>
      <c r="S176" s="44" t="str">
        <f>"Insert into Tracks VALUES(N'"&amp;SUBSTITUTE(trim(H176),"'","''")&amp;"', 371631, "&amp;if(not(ISBLANK(A176)),"(select LabelId from Releases where UPC="&amp;A176&amp;" and EnterpriseId="&amp;EntId&amp;")","(select LabelId from Releases where Catalog='"&amp;SUBSTITUTE(trim(B176),"'","''")&amp;"' and EnterpriseId="&amp;EntId&amp;")")&amp;", "&amp;if(F176="", "null", "'"&amp;F176&amp;"'")&amp;", "&amp;if(I176="", "null","N'"&amp;SUBSTITUTE(trim(I176),"'","''")&amp;"'")&amp;", null, null, "&amp;if(G176="", "null","'"&amp;SUBSTITUTE(trim(G176),"'","''")&amp;"'")&amp;", null, null, null, "&amp;if(M176="","null",if(G176="","(select AudioId from AudioFiles where Filename='"&amp;F176&amp;".wav' and ExternalUrl='"&amp;SUBSTITUTE(trim(M176),"'","''")&amp;"' and IsDownloadedFromExternalUrl=0)","(select AudioId from AudioFiles where Filename='"&amp;G176&amp;".wav' and ExternalUrl='"&amp;SUBSTITUTE(trim(M176),"'","''")&amp;"' and IsDownloadedFromExternalUrl=0)"))&amp;", null, null, null, (select min(LanguageId) from Languages where LanguageName='"&amp;J176&amp;"' and IsValidMetadataLanguage=1), null, "&amp;if(K176="YES", 1,0)&amp;", getdate(), (select CreatedBy from Enterprises where EnterpriseId="&amp;EntId&amp;"), null, '34F4C88E-B410-461E-AD75-6C01536FDCD3', null, 0, null, null, null, null, "&amp;if(M176="","null",if(G176="","(select AudioId from AudioFiles where Filename='"&amp;F176&amp;".flac' and ExternalUrl='"&amp;SUBSTITUTE(trim(M176),"'","''")&amp;"' and IsDownloadedFromExternalUrl=0)","(select AudioId from AudioFiles where Filename='"&amp;G176&amp;".flac' and ExternalUrl='"&amp;SUBSTITUTE(trim(M176),"'","''")&amp;"' and IsDownloadedFromExternalUrl=0)"))&amp;", null, null, null, null, null, "&amp;if(not(ISBLANK(A176)),"(select PrimaryMusicStyleId from Releases where UPC="&amp;A176&amp;" and EnterpriseId="&amp;EntId&amp;")","(select PrimaryMusicStyleId from Releases where Catalog='"&amp;SUBSTITUTE(trim(B176),"'","''")&amp;"' and EnterpriseId="&amp;EntId&amp;")")&amp;", "&amp;if(not(ISBLANK(A176)),"(select SecondaryMusicStyleId from Releases where UPC="&amp;A176&amp;" and EnterpriseId="&amp;EntId&amp;")","(select SecondaryMusicStyleId from Releases where Catalog='"&amp;SUBSTITUTE(trim(B176),"'","''")&amp;"' and EnterpriseId="&amp;EntId&amp;")")&amp;", "&amp;IF(O176="","null",O176)&amp;", 0, null, (select id from internal_TrackTypes where description='"&amp;L176&amp;"'), null, null, null, null, (NEXT VALUE FOR [AssetIdSequence]), null, "&amp;TenantId&amp;", "&amp;EntId&amp;", "&amp;if(F176&lt;&gt;"",countif(F$5:F176,F176),countif(G$5:G176,G176))&amp;"); 
insert into Releases_Tracks values ( (select ReleaseId from Releases where "&amp;if(not(ISBLANK(A176)),"UPC="&amp;A176,"Catalog='"&amp;SUBSTITUTE(trim(B176),"'","''")&amp;"'")&amp;" and EnterpriseId="&amp;EntId&amp;"), (select max(TrackId) from Tracks where "&amp;if(trim(G176)="","ISRC='"&amp;F176&amp;"'","TrackVendorId='"&amp;SUBSTITUTE(trim(G176),"'","''")&amp;"'") &amp;" and EnterpriseId="&amp;EntId&amp;"), "&amp;E176&amp;", (NEXT VALUE FOR [AssetIdSequence]), null);
update Releases_Tracks set RevelatorExternalUsageTrackId=AssetId where TrackId=(select max(TrackId) from Tracks where "&amp;IF(F176="","TrackVendorId='"&amp;G176&amp;"'","ISRC='"&amp;F176&amp;"'")&amp;" and EnterpriseId="&amp;EntId&amp;");
Insert into TrackRecordingVersions values ((select max(TrackId) from Tracks where "&amp;IF(F176="","TrackVendorId='"&amp;G176&amp;"'","ISRC='"&amp;F176&amp;"'")&amp;" and EnterpriseId="&amp;EntId&amp;"),  "&amp;IF(F176="","null","'"&amp;F176&amp;"'")&amp;", 1, getdate());
Insert into TrackRecordingVersionsAudioFiles values ((select max(TrackRecordingVersionId) from TrackRecordingVersions where TrackId in (select max(TrackId) from Tracks where "&amp;IF(F176="","TrackVendorId='"&amp;G176&amp;"'","ISRC='"&amp;F176&amp;"'")&amp;" and EnterpriseId="&amp;EntId&amp;")), "&amp;if(M176="","null",if(G176="","(select AudioId from AudioFiles where Filename='"&amp;F176&amp;"."&amp;N176&amp;"' and ExternalUrl='"&amp;SUBSTITUTE(trim(M176),"'","''")&amp;"' and IsDownloadedFromExternalUrl=0)","(select AudioId from AudioFiles where Filename='"&amp;G176&amp;"."&amp;N176&amp;"' and ExternalUrl='"&amp;SUBSTITUTE(trim(M176),"'","''")&amp;"' and IsDownloadedFromExternalUrl=0)"))&amp;", "&amp;IFS(N176="","null",N176="wav","1",N176="flac","2")&amp;");
Insert into Track_TrackProperties values ((select max(TrackId) from Tracks where "&amp;IF(F176="","TrackVendorId='"&amp;G176&amp;"'","ISRC='"&amp;F176&amp;"'")&amp;" and EnterpriseId="&amp;EntId&amp;"),1);"</f>
        <v>Insert into Tracks VALUES(N'O Melhor do Mundo', 371631, (select LabelId from Releases where UPC=713312800694 and EnterpriseId=647322), 'QZ5AB2354562', N'Speed Up', null, null, null, null, null, null, (select AudioId from AudioFiles where Filename='QZ5AB2354562.wav' and ExternalUrl='https://www.dropbox.com/scl/fi/v9iifrogpg5r7yzldcx3x/O-Melhor-do-Mundo-Speed-Up-713312800694.flac?rlkey=ylfnnit9b9cdldbnpyches9g1&amp;st=poruy3if&amp;dl=1'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Filename='QZ5AB2354562.flac' and ExternalUrl='https://www.dropbox.com/scl/fi/v9iifrogpg5r7yzldcx3x/O-Melhor-do-Mundo-Speed-Up-713312800694.flac?rlkey=ylfnnit9b9cdldbnpyches9g1&amp;st=poruy3if&amp;dl=1' and IsDownloadedFromExternalUrl=0), null, null, null, null, null, (select PrimaryMusicStyleId from Releases where UPC=713312800694 and EnterpriseId=647322), (select SecondaryMusicStyleId from Releases where UPC=713312800694 and EnterpriseId=647322), null, 0, null, (select id from internal_TrackTypes where description='Original'), null, null, null, null, (NEXT VALUE FOR [AssetIdSequence]), null, 645898, 647322, 1); 
insert into Releases_Tracks values ( (select ReleaseId from Releases where UPC=713312800694 and EnterpriseId=647322), (select max(TrackId) from Tracks where ISRC='QZ5AB2354562' and EnterpriseId=647322), 1, (NEXT VALUE FOR [AssetIdSequence]), null);
update Releases_Tracks set RevelatorExternalUsageTrackId=AssetId where TrackId=(select max(TrackId) from Tracks where ISRC='QZ5AB2354562' and EnterpriseId=647322);
Insert into TrackRecordingVersions values ((select max(TrackId) from Tracks where ISRC='QZ5AB2354562' and EnterpriseId=647322),  'QZ5AB2354562', 1, getdate());
Insert into TrackRecordingVersionsAudioFiles values ((select max(TrackRecordingVersionId) from TrackRecordingVersions where TrackId in (select max(TrackId) from Tracks where ISRC='QZ5AB2354562' and EnterpriseId=647322)), (select AudioId from AudioFiles where Filename='QZ5AB2354562.flac' and ExternalUrl='https://www.dropbox.com/scl/fi/v9iifrogpg5r7yzldcx3x/O-Melhor-do-Mundo-Speed-Up-713312800694.flac?rlkey=ylfnnit9b9cdldbnpyches9g1&amp;st=poruy3if&amp;dl=1' and IsDownloadedFromExternalUrl=0), 2);
Insert into Track_TrackProperties values ((select max(TrackId) from Tracks where ISRC='QZ5AB2354562' and EnterpriseId=647322),1);</v>
      </c>
    </row>
    <row r="177">
      <c r="A177" s="110">
        <v>7.17337710808E11</v>
      </c>
      <c r="B177" s="84"/>
      <c r="C177" s="164" t="str">
        <f t="array" ref="C177">ifs(and(isblank($A177),isblank($B177)),"", not(iserror(vlookup($A177&amp;$B177,'3) Release_Label'!$D:$D&amp;'3) Release_Label'!$E:$E,1,0))),vlookup($A177&amp;$B177,{'3) Release_Label'!$D:$D&amp;'3) Release_Label'!$E:$E,'3) Release_Label'!$F:$F},2,0), or(and(not(isblank($B177)),$B177=$B176,$A177&lt;&gt;$A176),and(not(isblank($A177)),$A177=$A176,$B177&lt;&gt;$B176)),"ID LISTS UNALIGNED",and($A177&lt;&gt;"",countif('3) Release_Label'!$D:$D,$A177)=0),"NO UPC MATCH in Release_Label",and($B177&lt;&gt;"",countif('3) Release_Label'!$E:$E,$B177)=0),"NO CATALOG ID MATCH in Release_Label",iserror(vlookup($A177&amp;$B177,'3) Release_Label'!$D:$D&amp;'3) Release_Label'!$E:$E,1,0)),"NO UPC-CATALOG ID pair MATCH in Release_Label" )</f>
        <v>Yonkou das Sombras</v>
      </c>
      <c r="D177" s="134" t="str">
        <f t="array" ref="D177">ifs(and(isblank($A177),isblank($B177)),"", not(iserror(vlookup($A177&amp;$B177,'3) Release_Label'!$D:$D&amp;'3) Release_Label'!$E:$E,1,0))),vlookup($A177&amp;$B177,{'3) Release_Label'!$D:$D&amp;'3) Release_Label'!$E:$E,'3) Release_Label'!$H:$H},2,0), or(and(not(isblank($B177)),$B177=$B176,$A177&lt;&gt;$A176),and(not(isblank($A177)),$A177=$A176,$B177&lt;&gt;$B176)),"ID LISTS UNALIGNED",and($A177&lt;&gt;"",countif('3) Release_Label'!$D:$D,$A177)=0),"NO UPC MATCH in Release_Label",and($B177&lt;&gt;"",countif('3) Release_Label'!$E:$E,$B177)=0),"NO CATALOG ID MATCH in Release_Label",iserror(vlookup($A177&amp;$B177,'3) Release_Label'!$D:$D&amp;'3) Release_Label'!$E:$E,1,0)),"NO UPC-CATALOG ID pair MATCH in Release_Label" )</f>
        <v/>
      </c>
      <c r="E177" s="164">
        <f t="shared" si="3"/>
        <v>1</v>
      </c>
      <c r="F177" s="34" t="s">
        <v>1058</v>
      </c>
      <c r="G177" s="84"/>
      <c r="H177" s="45" t="s">
        <v>504</v>
      </c>
      <c r="I177" s="34"/>
      <c r="J177" s="34" t="s">
        <v>180</v>
      </c>
      <c r="K177" s="93" t="s">
        <v>706</v>
      </c>
      <c r="L177" s="34" t="s">
        <v>698</v>
      </c>
      <c r="M177" s="92" t="s">
        <v>1059</v>
      </c>
      <c r="N177" s="34" t="s">
        <v>700</v>
      </c>
      <c r="O177" s="20"/>
      <c r="P177" s="20"/>
      <c r="R177" s="44" t="str">
        <f t="shared" si="2"/>
        <v>insert into AudioFiles VALUES (NEWID(),'QZGLM2313600.flac', '.flac', getdate(), null, 0, null, 'https://www.dropbox.com/scl/fi/emi16llmbddnc72wk34kj/Yonkou-das-Sombras-717337710808.flac?rlkey=ky674fubhhg8zrn5t1up638uc&amp;st=zhf0sqsn&amp;dl=1', 0, null, null, null, null)</v>
      </c>
      <c r="S177" s="44" t="str">
        <f>"Insert into Tracks VALUES(N'"&amp;SUBSTITUTE(trim(H177),"'","''")&amp;"', 371631, "&amp;if(not(ISBLANK(A177)),"(select LabelId from Releases where UPC="&amp;A177&amp;" and EnterpriseId="&amp;EntId&amp;")","(select LabelId from Releases where Catalog='"&amp;SUBSTITUTE(trim(B177),"'","''")&amp;"' and EnterpriseId="&amp;EntId&amp;")")&amp;", "&amp;if(F177="", "null", "'"&amp;F177&amp;"'")&amp;", "&amp;if(I177="", "null","N'"&amp;SUBSTITUTE(trim(I177),"'","''")&amp;"'")&amp;", null, null, "&amp;if(G177="", "null","'"&amp;SUBSTITUTE(trim(G177),"'","''")&amp;"'")&amp;", null, null, null, "&amp;if(M177="","null",if(G177="","(select AudioId from AudioFiles where Filename='"&amp;F177&amp;".wav' and ExternalUrl='"&amp;SUBSTITUTE(trim(M177),"'","''")&amp;"' and IsDownloadedFromExternalUrl=0)","(select AudioId from AudioFiles where Filename='"&amp;G177&amp;".wav' and ExternalUrl='"&amp;SUBSTITUTE(trim(M177),"'","''")&amp;"' and IsDownloadedFromExternalUrl=0)"))&amp;", null, null, null, (select min(LanguageId) from Languages where LanguageName='"&amp;J177&amp;"' and IsValidMetadataLanguage=1), null, "&amp;if(K177="YES", 1,0)&amp;", getdate(), (select CreatedBy from Enterprises where EnterpriseId="&amp;EntId&amp;"), null, '34F4C88E-B410-461E-AD75-6C01536FDCD3', null, 0, null, null, null, null, "&amp;if(M177="","null",if(G177="","(select AudioId from AudioFiles where Filename='"&amp;F177&amp;".flac' and ExternalUrl='"&amp;SUBSTITUTE(trim(M177),"'","''")&amp;"' and IsDownloadedFromExternalUrl=0)","(select AudioId from AudioFiles where Filename='"&amp;G177&amp;".flac' and ExternalUrl='"&amp;SUBSTITUTE(trim(M177),"'","''")&amp;"' and IsDownloadedFromExternalUrl=0)"))&amp;", null, null, null, null, null, "&amp;if(not(ISBLANK(A177)),"(select PrimaryMusicStyleId from Releases where UPC="&amp;A177&amp;" and EnterpriseId="&amp;EntId&amp;")","(select PrimaryMusicStyleId from Releases where Catalog='"&amp;SUBSTITUTE(trim(B177),"'","''")&amp;"' and EnterpriseId="&amp;EntId&amp;")")&amp;", "&amp;if(not(ISBLANK(A177)),"(select SecondaryMusicStyleId from Releases where UPC="&amp;A177&amp;" and EnterpriseId="&amp;EntId&amp;")","(select SecondaryMusicStyleId from Releases where Catalog='"&amp;SUBSTITUTE(trim(B177),"'","''")&amp;"' and EnterpriseId="&amp;EntId&amp;")")&amp;", "&amp;IF(O177="","null",O177)&amp;", 0, null, (select id from internal_TrackTypes where description='"&amp;L177&amp;"'), null, null, null, null, (NEXT VALUE FOR [AssetIdSequence]), null, "&amp;TenantId&amp;", "&amp;EntId&amp;", "&amp;if(F177&lt;&gt;"",countif(F$5:F177,F177),countif(G$5:G177,G177))&amp;"); 
insert into Releases_Tracks values ( (select ReleaseId from Releases where "&amp;if(not(ISBLANK(A177)),"UPC="&amp;A177,"Catalog='"&amp;SUBSTITUTE(trim(B177),"'","''")&amp;"'")&amp;" and EnterpriseId="&amp;EntId&amp;"), (select max(TrackId) from Tracks where "&amp;if(trim(G177)="","ISRC='"&amp;F177&amp;"'","TrackVendorId='"&amp;SUBSTITUTE(trim(G177),"'","''")&amp;"'") &amp;" and EnterpriseId="&amp;EntId&amp;"), "&amp;E177&amp;", (NEXT VALUE FOR [AssetIdSequence]), null);
update Releases_Tracks set RevelatorExternalUsageTrackId=AssetId where TrackId=(select max(TrackId) from Tracks where "&amp;IF(F177="","TrackVendorId='"&amp;G177&amp;"'","ISRC='"&amp;F177&amp;"'")&amp;" and EnterpriseId="&amp;EntId&amp;");
Insert into TrackRecordingVersions values ((select max(TrackId) from Tracks where "&amp;IF(F177="","TrackVendorId='"&amp;G177&amp;"'","ISRC='"&amp;F177&amp;"'")&amp;" and EnterpriseId="&amp;EntId&amp;"),  "&amp;IF(F177="","null","'"&amp;F177&amp;"'")&amp;", 1, getdate());
Insert into TrackRecordingVersionsAudioFiles values ((select max(TrackRecordingVersionId) from TrackRecordingVersions where TrackId in (select max(TrackId) from Tracks where "&amp;IF(F177="","TrackVendorId='"&amp;G177&amp;"'","ISRC='"&amp;F177&amp;"'")&amp;" and EnterpriseId="&amp;EntId&amp;")), "&amp;if(M177="","null",if(G177="","(select AudioId from AudioFiles where Filename='"&amp;F177&amp;"."&amp;N177&amp;"' and ExternalUrl='"&amp;SUBSTITUTE(trim(M177),"'","''")&amp;"' and IsDownloadedFromExternalUrl=0)","(select AudioId from AudioFiles where Filename='"&amp;G177&amp;"."&amp;N177&amp;"' and ExternalUrl='"&amp;SUBSTITUTE(trim(M177),"'","''")&amp;"' and IsDownloadedFromExternalUrl=0)"))&amp;", "&amp;IFS(N177="","null",N177="wav","1",N177="flac","2")&amp;");
Insert into Track_TrackProperties values ((select max(TrackId) from Tracks where "&amp;IF(F177="","TrackVendorId='"&amp;G177&amp;"'","ISRC='"&amp;F177&amp;"'")&amp;" and EnterpriseId="&amp;EntId&amp;"),1);"</f>
        <v>Insert into Tracks VALUES(N'Yonkou das Sombras', 371631, (select LabelId from Releases where UPC=717337710808 and EnterpriseId=647322), 'QZGLM2313600', null, null, null, null, null, null, null, (select AudioId from AudioFiles where Filename='QZGLM2313600.wav' and ExternalUrl='https://www.dropbox.com/scl/fi/emi16llmbddnc72wk34kj/Yonkou-das-Sombras-717337710808.flac?rlkey=ky674fubhhg8zrn5t1up638uc&amp;st=zhf0sqsn&amp;dl=1'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Filename='QZGLM2313600.flac' and ExternalUrl='https://www.dropbox.com/scl/fi/emi16llmbddnc72wk34kj/Yonkou-das-Sombras-717337710808.flac?rlkey=ky674fubhhg8zrn5t1up638uc&amp;st=zhf0sqsn&amp;dl=1' and IsDownloadedFromExternalUrl=0), null, null, null, null, null, (select PrimaryMusicStyleId from Releases where UPC=717337710808 and EnterpriseId=647322), (select SecondaryMusicStyleId from Releases where UPC=717337710808 and EnterpriseId=647322), null, 0, null, (select id from internal_TrackTypes where description='Original'), null, null, null, null, (NEXT VALUE FOR [AssetIdSequence]), null, 645898, 647322, 1); 
insert into Releases_Tracks values ( (select ReleaseId from Releases where UPC=717337710808 and EnterpriseId=647322), (select max(TrackId) from Tracks where ISRC='QZGLM2313600' and EnterpriseId=647322), 1, (NEXT VALUE FOR [AssetIdSequence]), null);
update Releases_Tracks set RevelatorExternalUsageTrackId=AssetId where TrackId=(select max(TrackId) from Tracks where ISRC='QZGLM2313600' and EnterpriseId=647322);
Insert into TrackRecordingVersions values ((select max(TrackId) from Tracks where ISRC='QZGLM2313600' and EnterpriseId=647322),  'QZGLM2313600', 1, getdate());
Insert into TrackRecordingVersionsAudioFiles values ((select max(TrackRecordingVersionId) from TrackRecordingVersions where TrackId in (select max(TrackId) from Tracks where ISRC='QZGLM2313600' and EnterpriseId=647322)), (select AudioId from AudioFiles where Filename='QZGLM2313600.flac' and ExternalUrl='https://www.dropbox.com/scl/fi/emi16llmbddnc72wk34kj/Yonkou-das-Sombras-717337710808.flac?rlkey=ky674fubhhg8zrn5t1up638uc&amp;st=zhf0sqsn&amp;dl=1' and IsDownloadedFromExternalUrl=0), 2);
Insert into Track_TrackProperties values ((select max(TrackId) from Tracks where ISRC='QZGLM2313600' and EnterpriseId=647322),1);</v>
      </c>
    </row>
    <row r="178">
      <c r="A178" s="110">
        <v>7.17337710761E11</v>
      </c>
      <c r="B178" s="84"/>
      <c r="C178" s="164" t="str">
        <f t="array" ref="C178">ifs(and(isblank($A178),isblank($B178)),"", not(iserror(vlookup($A178&amp;$B178,'3) Release_Label'!$D:$D&amp;'3) Release_Label'!$E:$E,1,0))),vlookup($A178&amp;$B178,{'3) Release_Label'!$D:$D&amp;'3) Release_Label'!$E:$E,'3) Release_Label'!$F:$F},2,0), or(and(not(isblank($B178)),$B178=$B177,$A178&lt;&gt;$A177),and(not(isblank($A178)),$A178=$A177,$B178&lt;&gt;$B177)),"ID LISTS UNALIGNED",and($A178&lt;&gt;"",countif('3) Release_Label'!$D:$D,$A178)=0),"NO UPC MATCH in Release_Label",and($B178&lt;&gt;"",countif('3) Release_Label'!$E:$E,$B178)=0),"NO CATALOG ID MATCH in Release_Label",iserror(vlookup($A178&amp;$B178,'3) Release_Label'!$D:$D&amp;'3) Release_Label'!$E:$E,1,0)),"NO UPC-CATALOG ID pair MATCH in Release_Label" )</f>
        <v>Yonkou das Sombras</v>
      </c>
      <c r="D178" s="164" t="str">
        <f t="array" ref="D178">ifs(and(isblank($A178),isblank($B178)),"", not(iserror(vlookup($A178&amp;$B178,'3) Release_Label'!$D:$D&amp;'3) Release_Label'!$E:$E,1,0))),vlookup($A178&amp;$B178,{'3) Release_Label'!$D:$D&amp;'3) Release_Label'!$E:$E,'3) Release_Label'!$H:$H},2,0), or(and(not(isblank($B178)),$B178=$B177,$A178&lt;&gt;$A177),and(not(isblank($A178)),$A178=$A177,$B178&lt;&gt;$B177)),"ID LISTS UNALIGNED",and($A178&lt;&gt;"",countif('3) Release_Label'!$D:$D,$A178)=0),"NO UPC MATCH in Release_Label",and($B178&lt;&gt;"",countif('3) Release_Label'!$E:$E,$B178)=0),"NO CATALOG ID MATCH in Release_Label",iserror(vlookup($A178&amp;$B178,'3) Release_Label'!$D:$D&amp;'3) Release_Label'!$E:$E,1,0)),"NO UPC-CATALOG ID pair MATCH in Release_Label" )</f>
        <v>Speed Up</v>
      </c>
      <c r="E178" s="164">
        <f t="shared" si="3"/>
        <v>1</v>
      </c>
      <c r="F178" s="34" t="s">
        <v>1060</v>
      </c>
      <c r="G178" s="84"/>
      <c r="H178" s="45" t="s">
        <v>504</v>
      </c>
      <c r="I178" s="34" t="s">
        <v>222</v>
      </c>
      <c r="J178" s="34" t="s">
        <v>180</v>
      </c>
      <c r="K178" s="93" t="s">
        <v>706</v>
      </c>
      <c r="L178" s="34" t="s">
        <v>698</v>
      </c>
      <c r="M178" s="92" t="s">
        <v>1061</v>
      </c>
      <c r="N178" s="34" t="s">
        <v>700</v>
      </c>
      <c r="O178" s="20"/>
      <c r="P178" s="20"/>
      <c r="R178" s="44" t="str">
        <f t="shared" si="2"/>
        <v>insert into AudioFiles VALUES (NEWID(),'QZGLM2313596.flac', '.flac', getdate(), null, 0, null, 'https://www.dropbox.com/scl/fi/vl5imiiv7xtk9u4lfyeu4/Yonkou-das-Sombras-Speed-Up-717337710761.flac?rlkey=nu7hczgk50khwxbv3975w8x8y&amp;st=4j6bgqzg&amp;dl=1', 0, null, null, null, null)</v>
      </c>
      <c r="S178" s="44" t="str">
        <f>"Insert into Tracks VALUES(N'"&amp;SUBSTITUTE(trim(H178),"'","''")&amp;"', 371631, "&amp;if(not(ISBLANK(A178)),"(select LabelId from Releases where UPC="&amp;A178&amp;" and EnterpriseId="&amp;EntId&amp;")","(select LabelId from Releases where Catalog='"&amp;SUBSTITUTE(trim(B178),"'","''")&amp;"' and EnterpriseId="&amp;EntId&amp;")")&amp;", "&amp;if(F178="", "null", "'"&amp;F178&amp;"'")&amp;", "&amp;if(I178="", "null","N'"&amp;SUBSTITUTE(trim(I178),"'","''")&amp;"'")&amp;", null, null, "&amp;if(G178="", "null","'"&amp;SUBSTITUTE(trim(G178),"'","''")&amp;"'")&amp;", null, null, null, "&amp;if(M178="","null",if(G178="","(select AudioId from AudioFiles where Filename='"&amp;F178&amp;".wav' and ExternalUrl='"&amp;SUBSTITUTE(trim(M178),"'","''")&amp;"' and IsDownloadedFromExternalUrl=0)","(select AudioId from AudioFiles where Filename='"&amp;G178&amp;".wav' and ExternalUrl='"&amp;SUBSTITUTE(trim(M178),"'","''")&amp;"' and IsDownloadedFromExternalUrl=0)"))&amp;", null, null, null, (select min(LanguageId) from Languages where LanguageName='"&amp;J178&amp;"' and IsValidMetadataLanguage=1), null, "&amp;if(K178="YES", 1,0)&amp;", getdate(), (select CreatedBy from Enterprises where EnterpriseId="&amp;EntId&amp;"), null, '34F4C88E-B410-461E-AD75-6C01536FDCD3', null, 0, null, null, null, null, "&amp;if(M178="","null",if(G178="","(select AudioId from AudioFiles where Filename='"&amp;F178&amp;".flac' and ExternalUrl='"&amp;SUBSTITUTE(trim(M178),"'","''")&amp;"' and IsDownloadedFromExternalUrl=0)","(select AudioId from AudioFiles where Filename='"&amp;G178&amp;".flac' and ExternalUrl='"&amp;SUBSTITUTE(trim(M178),"'","''")&amp;"' and IsDownloadedFromExternalUrl=0)"))&amp;", null, null, null, null, null, "&amp;if(not(ISBLANK(A178)),"(select PrimaryMusicStyleId from Releases where UPC="&amp;A178&amp;" and EnterpriseId="&amp;EntId&amp;")","(select PrimaryMusicStyleId from Releases where Catalog='"&amp;SUBSTITUTE(trim(B178),"'","''")&amp;"' and EnterpriseId="&amp;EntId&amp;")")&amp;", "&amp;if(not(ISBLANK(A178)),"(select SecondaryMusicStyleId from Releases where UPC="&amp;A178&amp;" and EnterpriseId="&amp;EntId&amp;")","(select SecondaryMusicStyleId from Releases where Catalog='"&amp;SUBSTITUTE(trim(B178),"'","''")&amp;"' and EnterpriseId="&amp;EntId&amp;")")&amp;", "&amp;IF(O178="","null",O178)&amp;", 0, null, (select id from internal_TrackTypes where description='"&amp;L178&amp;"'), null, null, null, null, (NEXT VALUE FOR [AssetIdSequence]), null, "&amp;TenantId&amp;", "&amp;EntId&amp;", "&amp;if(F178&lt;&gt;"",countif(F$5:F178,F178),countif(G$5:G178,G178))&amp;"); 
insert into Releases_Tracks values ( (select ReleaseId from Releases where "&amp;if(not(ISBLANK(A178)),"UPC="&amp;A178,"Catalog='"&amp;SUBSTITUTE(trim(B178),"'","''")&amp;"'")&amp;" and EnterpriseId="&amp;EntId&amp;"), (select max(TrackId) from Tracks where "&amp;if(trim(G178)="","ISRC='"&amp;F178&amp;"'","TrackVendorId='"&amp;SUBSTITUTE(trim(G178),"'","''")&amp;"'") &amp;" and EnterpriseId="&amp;EntId&amp;"), "&amp;E178&amp;", (NEXT VALUE FOR [AssetIdSequence]), null);
update Releases_Tracks set RevelatorExternalUsageTrackId=AssetId where TrackId=(select max(TrackId) from Tracks where "&amp;IF(F178="","TrackVendorId='"&amp;G178&amp;"'","ISRC='"&amp;F178&amp;"'")&amp;" and EnterpriseId="&amp;EntId&amp;");
Insert into TrackRecordingVersions values ((select max(TrackId) from Tracks where "&amp;IF(F178="","TrackVendorId='"&amp;G178&amp;"'","ISRC='"&amp;F178&amp;"'")&amp;" and EnterpriseId="&amp;EntId&amp;"),  "&amp;IF(F178="","null","'"&amp;F178&amp;"'")&amp;", 1, getdate());
Insert into TrackRecordingVersionsAudioFiles values ((select max(TrackRecordingVersionId) from TrackRecordingVersions where TrackId in (select max(TrackId) from Tracks where "&amp;IF(F178="","TrackVendorId='"&amp;G178&amp;"'","ISRC='"&amp;F178&amp;"'")&amp;" and EnterpriseId="&amp;EntId&amp;")), "&amp;if(M178="","null",if(G178="","(select AudioId from AudioFiles where Filename='"&amp;F178&amp;"."&amp;N178&amp;"' and ExternalUrl='"&amp;SUBSTITUTE(trim(M178),"'","''")&amp;"' and IsDownloadedFromExternalUrl=0)","(select AudioId from AudioFiles where Filename='"&amp;G178&amp;"."&amp;N178&amp;"' and ExternalUrl='"&amp;SUBSTITUTE(trim(M178),"'","''")&amp;"' and IsDownloadedFromExternalUrl=0)"))&amp;", "&amp;IFS(N178="","null",N178="wav","1",N178="flac","2")&amp;");
Insert into Track_TrackProperties values ((select max(TrackId) from Tracks where "&amp;IF(F178="","TrackVendorId='"&amp;G178&amp;"'","ISRC='"&amp;F178&amp;"'")&amp;" and EnterpriseId="&amp;EntId&amp;"),1);"</f>
        <v>Insert into Tracks VALUES(N'Yonkou das Sombras', 371631, (select LabelId from Releases where UPC=717337710761 and EnterpriseId=647322), 'QZGLM2313596', N'Speed Up', null, null, null, null, null, null, (select AudioId from AudioFiles where Filename='QZGLM2313596.wav' and ExternalUrl='https://www.dropbox.com/scl/fi/vl5imiiv7xtk9u4lfyeu4/Yonkou-das-Sombras-Speed-Up-717337710761.flac?rlkey=nu7hczgk50khwxbv3975w8x8y&amp;st=4j6bgqzg&amp;dl=1'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Filename='QZGLM2313596.flac' and ExternalUrl='https://www.dropbox.com/scl/fi/vl5imiiv7xtk9u4lfyeu4/Yonkou-das-Sombras-Speed-Up-717337710761.flac?rlkey=nu7hczgk50khwxbv3975w8x8y&amp;st=4j6bgqzg&amp;dl=1' and IsDownloadedFromExternalUrl=0), null, null, null, null, null, (select PrimaryMusicStyleId from Releases where UPC=717337710761 and EnterpriseId=647322), (select SecondaryMusicStyleId from Releases where UPC=717337710761 and EnterpriseId=647322), null, 0, null, (select id from internal_TrackTypes where description='Original'), null, null, null, null, (NEXT VALUE FOR [AssetIdSequence]), null, 645898, 647322, 1); 
insert into Releases_Tracks values ( (select ReleaseId from Releases where UPC=717337710761 and EnterpriseId=647322), (select max(TrackId) from Tracks where ISRC='QZGLM2313596' and EnterpriseId=647322), 1, (NEXT VALUE FOR [AssetIdSequence]), null);
update Releases_Tracks set RevelatorExternalUsageTrackId=AssetId where TrackId=(select max(TrackId) from Tracks where ISRC='QZGLM2313596' and EnterpriseId=647322);
Insert into TrackRecordingVersions values ((select max(TrackId) from Tracks where ISRC='QZGLM2313596' and EnterpriseId=647322),  'QZGLM2313596', 1, getdate());
Insert into TrackRecordingVersionsAudioFiles values ((select max(TrackRecordingVersionId) from TrackRecordingVersions where TrackId in (select max(TrackId) from Tracks where ISRC='QZGLM2313596' and EnterpriseId=647322)), (select AudioId from AudioFiles where Filename='QZGLM2313596.flac' and ExternalUrl='https://www.dropbox.com/scl/fi/vl5imiiv7xtk9u4lfyeu4/Yonkou-das-Sombras-Speed-Up-717337710761.flac?rlkey=nu7hczgk50khwxbv3975w8x8y&amp;st=4j6bgqzg&amp;dl=1' and IsDownloadedFromExternalUrl=0), 2);
Insert into Track_TrackProperties values ((select max(TrackId) from Tracks where ISRC='QZGLM2313596' and EnterpriseId=647322),1);</v>
      </c>
    </row>
    <row r="179">
      <c r="A179" s="110">
        <v>7.55909569744E11</v>
      </c>
      <c r="B179" s="84"/>
      <c r="C179" s="164" t="str">
        <f t="array" ref="C179">ifs(and(isblank($A179),isblank($B179)),"", not(iserror(vlookup($A179&amp;$B179,'3) Release_Label'!$D:$D&amp;'3) Release_Label'!$E:$E,1,0))),vlookup($A179&amp;$B179,{'3) Release_Label'!$D:$D&amp;'3) Release_Label'!$E:$E,'3) Release_Label'!$F:$F},2,0), or(and(not(isblank($B179)),$B179=$B178,$A179&lt;&gt;$A178),and(not(isblank($A179)),$A179=$A178,$B179&lt;&gt;$B178)),"ID LISTS UNALIGNED",and($A179&lt;&gt;"",countif('3) Release_Label'!$D:$D,$A179)=0),"NO UPC MATCH in Release_Label",and($B179&lt;&gt;"",countif('3) Release_Label'!$E:$E,$B179)=0),"NO CATALOG ID MATCH in Release_Label",iserror(vlookup($A179&amp;$B179,'3) Release_Label'!$D:$D&amp;'3) Release_Label'!$E:$E,1,0)),"NO UPC-CATALOG ID pair MATCH in Release_Label" )</f>
        <v>Escolhido por Deus</v>
      </c>
      <c r="D179" s="134" t="str">
        <f t="array" ref="D179">ifs(and(isblank($A179),isblank($B179)),"", not(iserror(vlookup($A179&amp;$B179,'3) Release_Label'!$D:$D&amp;'3) Release_Label'!$E:$E,1,0))),vlookup($A179&amp;$B179,{'3) Release_Label'!$D:$D&amp;'3) Release_Label'!$E:$E,'3) Release_Label'!$H:$H},2,0), or(and(not(isblank($B179)),$B179=$B178,$A179&lt;&gt;$A178),and(not(isblank($A179)),$A179=$A178,$B179&lt;&gt;$B178)),"ID LISTS UNALIGNED",and($A179&lt;&gt;"",countif('3) Release_Label'!$D:$D,$A179)=0),"NO UPC MATCH in Release_Label",and($B179&lt;&gt;"",countif('3) Release_Label'!$E:$E,$B179)=0),"NO CATALOG ID MATCH in Release_Label",iserror(vlookup($A179&amp;$B179,'3) Release_Label'!$D:$D&amp;'3) Release_Label'!$E:$E,1,0)),"NO UPC-CATALOG ID pair MATCH in Release_Label" )</f>
        <v/>
      </c>
      <c r="E179" s="164">
        <f t="shared" si="3"/>
        <v>1</v>
      </c>
      <c r="F179" s="34" t="s">
        <v>1062</v>
      </c>
      <c r="G179" s="84"/>
      <c r="H179" s="45" t="s">
        <v>507</v>
      </c>
      <c r="I179" s="34"/>
      <c r="J179" s="34" t="s">
        <v>180</v>
      </c>
      <c r="K179" s="93" t="s">
        <v>697</v>
      </c>
      <c r="L179" s="34" t="s">
        <v>698</v>
      </c>
      <c r="M179" s="92" t="s">
        <v>1063</v>
      </c>
      <c r="N179" s="34" t="s">
        <v>700</v>
      </c>
      <c r="O179" s="20"/>
      <c r="P179" s="20"/>
      <c r="R179" s="44" t="str">
        <f t="shared" si="2"/>
        <v>insert into AudioFiles VALUES (NEWID(),'QZGLM2338586.flac', '.flac', getdate(), null, 0, null, 'https://www.dropbox.com/scl/fi/4ita01fcpdfsvenawut9h/Escolhido-por-Deus-755909569744.flac?rlkey=8b4bbjss2uonjyojtr4yq03pq&amp;st=pzhsyxiy&amp;dl=1', 0, null, null, null, null)</v>
      </c>
      <c r="S179" s="44" t="str">
        <f>"Insert into Tracks VALUES(N'"&amp;SUBSTITUTE(trim(H179),"'","''")&amp;"', 371631, "&amp;if(not(ISBLANK(A179)),"(select LabelId from Releases where UPC="&amp;A179&amp;" and EnterpriseId="&amp;EntId&amp;")","(select LabelId from Releases where Catalog='"&amp;SUBSTITUTE(trim(B179),"'","''")&amp;"' and EnterpriseId="&amp;EntId&amp;")")&amp;", "&amp;if(F179="", "null", "'"&amp;F179&amp;"'")&amp;", "&amp;if(I179="", "null","N'"&amp;SUBSTITUTE(trim(I179),"'","''")&amp;"'")&amp;", null, null, "&amp;if(G179="", "null","'"&amp;SUBSTITUTE(trim(G179),"'","''")&amp;"'")&amp;", null, null, null, "&amp;if(M179="","null",if(G179="","(select AudioId from AudioFiles where Filename='"&amp;F179&amp;".wav' and ExternalUrl='"&amp;SUBSTITUTE(trim(M179),"'","''")&amp;"' and IsDownloadedFromExternalUrl=0)","(select AudioId from AudioFiles where Filename='"&amp;G179&amp;".wav' and ExternalUrl='"&amp;SUBSTITUTE(trim(M179),"'","''")&amp;"' and IsDownloadedFromExternalUrl=0)"))&amp;", null, null, null, (select min(LanguageId) from Languages where LanguageName='"&amp;J179&amp;"' and IsValidMetadataLanguage=1), null, "&amp;if(K179="YES", 1,0)&amp;", getdate(), (select CreatedBy from Enterprises where EnterpriseId="&amp;EntId&amp;"), null, '34F4C88E-B410-461E-AD75-6C01536FDCD3', null, 0, null, null, null, null, "&amp;if(M179="","null",if(G179="","(select AudioId from AudioFiles where Filename='"&amp;F179&amp;".flac' and ExternalUrl='"&amp;SUBSTITUTE(trim(M179),"'","''")&amp;"' and IsDownloadedFromExternalUrl=0)","(select AudioId from AudioFiles where Filename='"&amp;G179&amp;".flac' and ExternalUrl='"&amp;SUBSTITUTE(trim(M179),"'","''")&amp;"' and IsDownloadedFromExternalUrl=0)"))&amp;", null, null, null, null, null, "&amp;if(not(ISBLANK(A179)),"(select PrimaryMusicStyleId from Releases where UPC="&amp;A179&amp;" and EnterpriseId="&amp;EntId&amp;")","(select PrimaryMusicStyleId from Releases where Catalog='"&amp;SUBSTITUTE(trim(B179),"'","''")&amp;"' and EnterpriseId="&amp;EntId&amp;")")&amp;", "&amp;if(not(ISBLANK(A179)),"(select SecondaryMusicStyleId from Releases where UPC="&amp;A179&amp;" and EnterpriseId="&amp;EntId&amp;")","(select SecondaryMusicStyleId from Releases where Catalog='"&amp;SUBSTITUTE(trim(B179),"'","''")&amp;"' and EnterpriseId="&amp;EntId&amp;")")&amp;", "&amp;IF(O179="","null",O179)&amp;", 0, null, (select id from internal_TrackTypes where description='"&amp;L179&amp;"'), null, null, null, null, (NEXT VALUE FOR [AssetIdSequence]), null, "&amp;TenantId&amp;", "&amp;EntId&amp;", "&amp;if(F179&lt;&gt;"",countif(F$5:F179,F179),countif(G$5:G179,G179))&amp;"); 
insert into Releases_Tracks values ( (select ReleaseId from Releases where "&amp;if(not(ISBLANK(A179)),"UPC="&amp;A179,"Catalog='"&amp;SUBSTITUTE(trim(B179),"'","''")&amp;"'")&amp;" and EnterpriseId="&amp;EntId&amp;"), (select max(TrackId) from Tracks where "&amp;if(trim(G179)="","ISRC='"&amp;F179&amp;"'","TrackVendorId='"&amp;SUBSTITUTE(trim(G179),"'","''")&amp;"'") &amp;" and EnterpriseId="&amp;EntId&amp;"), "&amp;E179&amp;", (NEXT VALUE FOR [AssetIdSequence]), null);
update Releases_Tracks set RevelatorExternalUsageTrackId=AssetId where TrackId=(select max(TrackId) from Tracks where "&amp;IF(F179="","TrackVendorId='"&amp;G179&amp;"'","ISRC='"&amp;F179&amp;"'")&amp;" and EnterpriseId="&amp;EntId&amp;");
Insert into TrackRecordingVersions values ((select max(TrackId) from Tracks where "&amp;IF(F179="","TrackVendorId='"&amp;G179&amp;"'","ISRC='"&amp;F179&amp;"'")&amp;" and EnterpriseId="&amp;EntId&amp;"),  "&amp;IF(F179="","null","'"&amp;F179&amp;"'")&amp;", 1, getdate());
Insert into TrackRecordingVersionsAudioFiles values ((select max(TrackRecordingVersionId) from TrackRecordingVersions where TrackId in (select max(TrackId) from Tracks where "&amp;IF(F179="","TrackVendorId='"&amp;G179&amp;"'","ISRC='"&amp;F179&amp;"'")&amp;" and EnterpriseId="&amp;EntId&amp;")), "&amp;if(M179="","null",if(G179="","(select AudioId from AudioFiles where Filename='"&amp;F179&amp;"."&amp;N179&amp;"' and ExternalUrl='"&amp;SUBSTITUTE(trim(M179),"'","''")&amp;"' and IsDownloadedFromExternalUrl=0)","(select AudioId from AudioFiles where Filename='"&amp;G179&amp;"."&amp;N179&amp;"' and ExternalUrl='"&amp;SUBSTITUTE(trim(M179),"'","''")&amp;"' and IsDownloadedFromExternalUrl=0)"))&amp;", "&amp;IFS(N179="","null",N179="wav","1",N179="flac","2")&amp;");
Insert into Track_TrackProperties values ((select max(TrackId) from Tracks where "&amp;IF(F179="","TrackVendorId='"&amp;G179&amp;"'","ISRC='"&amp;F179&amp;"'")&amp;" and EnterpriseId="&amp;EntId&amp;"),1);"</f>
        <v>Insert into Tracks VALUES(N'Escolhido por Deus', 371631, (select LabelId from Releases where UPC=755909569744 and EnterpriseId=647322), 'QZGLM2338586', null, null, null, null, null, null, null, (select AudioId from AudioFiles where Filename='QZGLM2338586.wav' and ExternalUrl='https://www.dropbox.com/scl/fi/4ita01fcpdfsvenawut9h/Escolhido-por-Deus-755909569744.flac?rlkey=8b4bbjss2uonjyojtr4yq03pq&amp;st=pzhsyxiy&amp;dl=1'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Filename='QZGLM2338586.flac' and ExternalUrl='https://www.dropbox.com/scl/fi/4ita01fcpdfsvenawut9h/Escolhido-por-Deus-755909569744.flac?rlkey=8b4bbjss2uonjyojtr4yq03pq&amp;st=pzhsyxiy&amp;dl=1' and IsDownloadedFromExternalUrl=0), null, null, null, null, null, (select PrimaryMusicStyleId from Releases where UPC=755909569744 and EnterpriseId=647322), (select SecondaryMusicStyleId from Releases where UPC=755909569744 and EnterpriseId=647322), null, 0, null, (select id from internal_TrackTypes where description='Original'), null, null, null, null, (NEXT VALUE FOR [AssetIdSequence]), null, 645898, 647322, 1); 
insert into Releases_Tracks values ( (select ReleaseId from Releases where UPC=755909569744 and EnterpriseId=647322), (select max(TrackId) from Tracks where ISRC='QZGLM2338586' and EnterpriseId=647322), 1, (NEXT VALUE FOR [AssetIdSequence]), null);
update Releases_Tracks set RevelatorExternalUsageTrackId=AssetId where TrackId=(select max(TrackId) from Tracks where ISRC='QZGLM2338586' and EnterpriseId=647322);
Insert into TrackRecordingVersions values ((select max(TrackId) from Tracks where ISRC='QZGLM2338586' and EnterpriseId=647322),  'QZGLM2338586', 1, getdate());
Insert into TrackRecordingVersionsAudioFiles values ((select max(TrackRecordingVersionId) from TrackRecordingVersions where TrackId in (select max(TrackId) from Tracks where ISRC='QZGLM2338586' and EnterpriseId=647322)), (select AudioId from AudioFiles where Filename='QZGLM2338586.flac' and ExternalUrl='https://www.dropbox.com/scl/fi/4ita01fcpdfsvenawut9h/Escolhido-por-Deus-755909569744.flac?rlkey=8b4bbjss2uonjyojtr4yq03pq&amp;st=pzhsyxiy&amp;dl=1' and IsDownloadedFromExternalUrl=0), 2);
Insert into Track_TrackProperties values ((select max(TrackId) from Tracks where ISRC='QZGLM2338586' and EnterpriseId=647322),1);</v>
      </c>
    </row>
    <row r="180">
      <c r="A180" s="110">
        <v>7.55909603882E11</v>
      </c>
      <c r="B180" s="84"/>
      <c r="C180" s="164" t="str">
        <f t="array" ref="C180">ifs(and(isblank($A180),isblank($B180)),"", not(iserror(vlookup($A180&amp;$B180,'3) Release_Label'!$D:$D&amp;'3) Release_Label'!$E:$E,1,0))),vlookup($A180&amp;$B180,{'3) Release_Label'!$D:$D&amp;'3) Release_Label'!$E:$E,'3) Release_Label'!$F:$F},2,0), or(and(not(isblank($B180)),$B180=$B179,$A180&lt;&gt;$A179),and(not(isblank($A180)),$A180=$A179,$B180&lt;&gt;$B179)),"ID LISTS UNALIGNED",and($A180&lt;&gt;"",countif('3) Release_Label'!$D:$D,$A180)=0),"NO UPC MATCH in Release_Label",and($B180&lt;&gt;"",countif('3) Release_Label'!$E:$E,$B180)=0),"NO CATALOG ID MATCH in Release_Label",iserror(vlookup($A180&amp;$B180,'3) Release_Label'!$D:$D&amp;'3) Release_Label'!$E:$E,1,0)),"NO UPC-CATALOG ID pair MATCH in Release_Label" )</f>
        <v>Escolhido por Deus</v>
      </c>
      <c r="D180" s="164" t="str">
        <f t="array" ref="D180">ifs(and(isblank($A180),isblank($B180)),"", not(iserror(vlookup($A180&amp;$B180,'3) Release_Label'!$D:$D&amp;'3) Release_Label'!$E:$E,1,0))),vlookup($A180&amp;$B180,{'3) Release_Label'!$D:$D&amp;'3) Release_Label'!$E:$E,'3) Release_Label'!$H:$H},2,0), or(and(not(isblank($B180)),$B180=$B179,$A180&lt;&gt;$A179),and(not(isblank($A180)),$A180=$A179,$B180&lt;&gt;$B179)),"ID LISTS UNALIGNED",and($A180&lt;&gt;"",countif('3) Release_Label'!$D:$D,$A180)=0),"NO UPC MATCH in Release_Label",and($B180&lt;&gt;"",countif('3) Release_Label'!$E:$E,$B180)=0),"NO CATALOG ID MATCH in Release_Label",iserror(vlookup($A180&amp;$B180,'3) Release_Label'!$D:$D&amp;'3) Release_Label'!$E:$E,1,0)),"NO UPC-CATALOG ID pair MATCH in Release_Label" )</f>
        <v>Speed Up</v>
      </c>
      <c r="E180" s="164">
        <f t="shared" si="3"/>
        <v>1</v>
      </c>
      <c r="F180" s="34" t="s">
        <v>1064</v>
      </c>
      <c r="G180" s="84"/>
      <c r="H180" s="45" t="s">
        <v>507</v>
      </c>
      <c r="I180" s="34" t="s">
        <v>222</v>
      </c>
      <c r="J180" s="34" t="s">
        <v>180</v>
      </c>
      <c r="K180" s="93" t="s">
        <v>697</v>
      </c>
      <c r="L180" s="34" t="s">
        <v>698</v>
      </c>
      <c r="M180" s="92" t="s">
        <v>1065</v>
      </c>
      <c r="N180" s="34" t="s">
        <v>700</v>
      </c>
      <c r="O180" s="20"/>
      <c r="P180" s="20"/>
      <c r="R180" s="44" t="str">
        <f t="shared" si="2"/>
        <v>insert into AudioFiles VALUES (NEWID(),'QZGLM2342830.flac', '.flac', getdate(), null, 0, null, 'https://www.dropbox.com/scl/fi/6bz5bagb575bsuw6bajoy/Escolhido-por-Deus-Speed-Up-755909603882.flac?rlkey=1qq54m3mj6q7x2z13lkbhzh47&amp;st=9fsa1v5g&amp;dl=1', 0, null, null, null, null)</v>
      </c>
      <c r="S180" s="44" t="str">
        <f>"Insert into Tracks VALUES(N'"&amp;SUBSTITUTE(trim(H180),"'","''")&amp;"', 371631, "&amp;if(not(ISBLANK(A180)),"(select LabelId from Releases where UPC="&amp;A180&amp;" and EnterpriseId="&amp;EntId&amp;")","(select LabelId from Releases where Catalog='"&amp;SUBSTITUTE(trim(B180),"'","''")&amp;"' and EnterpriseId="&amp;EntId&amp;")")&amp;", "&amp;if(F180="", "null", "'"&amp;F180&amp;"'")&amp;", "&amp;if(I180="", "null","N'"&amp;SUBSTITUTE(trim(I180),"'","''")&amp;"'")&amp;", null, null, "&amp;if(G180="", "null","'"&amp;SUBSTITUTE(trim(G180),"'","''")&amp;"'")&amp;", null, null, null, "&amp;if(M180="","null",if(G180="","(select AudioId from AudioFiles where Filename='"&amp;F180&amp;".wav' and ExternalUrl='"&amp;SUBSTITUTE(trim(M180),"'","''")&amp;"' and IsDownloadedFromExternalUrl=0)","(select AudioId from AudioFiles where Filename='"&amp;G180&amp;".wav' and ExternalUrl='"&amp;SUBSTITUTE(trim(M180),"'","''")&amp;"' and IsDownloadedFromExternalUrl=0)"))&amp;", null, null, null, (select min(LanguageId) from Languages where LanguageName='"&amp;J180&amp;"' and IsValidMetadataLanguage=1), null, "&amp;if(K180="YES", 1,0)&amp;", getdate(), (select CreatedBy from Enterprises where EnterpriseId="&amp;EntId&amp;"), null, '34F4C88E-B410-461E-AD75-6C01536FDCD3', null, 0, null, null, null, null, "&amp;if(M180="","null",if(G180="","(select AudioId from AudioFiles where Filename='"&amp;F180&amp;".flac' and ExternalUrl='"&amp;SUBSTITUTE(trim(M180),"'","''")&amp;"' and IsDownloadedFromExternalUrl=0)","(select AudioId from AudioFiles where Filename='"&amp;G180&amp;".flac' and ExternalUrl='"&amp;SUBSTITUTE(trim(M180),"'","''")&amp;"' and IsDownloadedFromExternalUrl=0)"))&amp;", null, null, null, null, null, "&amp;if(not(ISBLANK(A180)),"(select PrimaryMusicStyleId from Releases where UPC="&amp;A180&amp;" and EnterpriseId="&amp;EntId&amp;")","(select PrimaryMusicStyleId from Releases where Catalog='"&amp;SUBSTITUTE(trim(B180),"'","''")&amp;"' and EnterpriseId="&amp;EntId&amp;")")&amp;", "&amp;if(not(ISBLANK(A180)),"(select SecondaryMusicStyleId from Releases where UPC="&amp;A180&amp;" and EnterpriseId="&amp;EntId&amp;")","(select SecondaryMusicStyleId from Releases where Catalog='"&amp;SUBSTITUTE(trim(B180),"'","''")&amp;"' and EnterpriseId="&amp;EntId&amp;")")&amp;", "&amp;IF(O180="","null",O180)&amp;", 0, null, (select id from internal_TrackTypes where description='"&amp;L180&amp;"'), null, null, null, null, (NEXT VALUE FOR [AssetIdSequence]), null, "&amp;TenantId&amp;", "&amp;EntId&amp;", "&amp;if(F180&lt;&gt;"",countif(F$5:F180,F180),countif(G$5:G180,G180))&amp;"); 
insert into Releases_Tracks values ( (select ReleaseId from Releases where "&amp;if(not(ISBLANK(A180)),"UPC="&amp;A180,"Catalog='"&amp;SUBSTITUTE(trim(B180),"'","''")&amp;"'")&amp;" and EnterpriseId="&amp;EntId&amp;"), (select max(TrackId) from Tracks where "&amp;if(trim(G180)="","ISRC='"&amp;F180&amp;"'","TrackVendorId='"&amp;SUBSTITUTE(trim(G180),"'","''")&amp;"'") &amp;" and EnterpriseId="&amp;EntId&amp;"), "&amp;E180&amp;", (NEXT VALUE FOR [AssetIdSequence]), null);
update Releases_Tracks set RevelatorExternalUsageTrackId=AssetId where TrackId=(select max(TrackId) from Tracks where "&amp;IF(F180="","TrackVendorId='"&amp;G180&amp;"'","ISRC='"&amp;F180&amp;"'")&amp;" and EnterpriseId="&amp;EntId&amp;");
Insert into TrackRecordingVersions values ((select max(TrackId) from Tracks where "&amp;IF(F180="","TrackVendorId='"&amp;G180&amp;"'","ISRC='"&amp;F180&amp;"'")&amp;" and EnterpriseId="&amp;EntId&amp;"),  "&amp;IF(F180="","null","'"&amp;F180&amp;"'")&amp;", 1, getdate());
Insert into TrackRecordingVersionsAudioFiles values ((select max(TrackRecordingVersionId) from TrackRecordingVersions where TrackId in (select max(TrackId) from Tracks where "&amp;IF(F180="","TrackVendorId='"&amp;G180&amp;"'","ISRC='"&amp;F180&amp;"'")&amp;" and EnterpriseId="&amp;EntId&amp;")), "&amp;if(M180="","null",if(G180="","(select AudioId from AudioFiles where Filename='"&amp;F180&amp;"."&amp;N180&amp;"' and ExternalUrl='"&amp;SUBSTITUTE(trim(M180),"'","''")&amp;"' and IsDownloadedFromExternalUrl=0)","(select AudioId from AudioFiles where Filename='"&amp;G180&amp;"."&amp;N180&amp;"' and ExternalUrl='"&amp;SUBSTITUTE(trim(M180),"'","''")&amp;"' and IsDownloadedFromExternalUrl=0)"))&amp;", "&amp;IFS(N180="","null",N180="wav","1",N180="flac","2")&amp;");
Insert into Track_TrackProperties values ((select max(TrackId) from Tracks where "&amp;IF(F180="","TrackVendorId='"&amp;G180&amp;"'","ISRC='"&amp;F180&amp;"'")&amp;" and EnterpriseId="&amp;EntId&amp;"),1);"</f>
        <v>Insert into Tracks VALUES(N'Escolhido por Deus', 371631, (select LabelId from Releases where UPC=755909603882 and EnterpriseId=647322), 'QZGLM2342830', N'Speed Up', null, null, null, null, null, null, (select AudioId from AudioFiles where Filename='QZGLM2342830.wav' and ExternalUrl='https://www.dropbox.com/scl/fi/6bz5bagb575bsuw6bajoy/Escolhido-por-Deus-Speed-Up-755909603882.flac?rlkey=1qq54m3mj6q7x2z13lkbhzh47&amp;st=9fsa1v5g&amp;dl=1'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Filename='QZGLM2342830.flac' and ExternalUrl='https://www.dropbox.com/scl/fi/6bz5bagb575bsuw6bajoy/Escolhido-por-Deus-Speed-Up-755909603882.flac?rlkey=1qq54m3mj6q7x2z13lkbhzh47&amp;st=9fsa1v5g&amp;dl=1' and IsDownloadedFromExternalUrl=0), null, null, null, null, null, (select PrimaryMusicStyleId from Releases where UPC=755909603882 and EnterpriseId=647322), (select SecondaryMusicStyleId from Releases where UPC=755909603882 and EnterpriseId=647322), null, 0, null, (select id from internal_TrackTypes where description='Original'), null, null, null, null, (NEXT VALUE FOR [AssetIdSequence]), null, 645898, 647322, 1); 
insert into Releases_Tracks values ( (select ReleaseId from Releases where UPC=755909603882 and EnterpriseId=647322), (select max(TrackId) from Tracks where ISRC='QZGLM2342830' and EnterpriseId=647322), 1, (NEXT VALUE FOR [AssetIdSequence]), null);
update Releases_Tracks set RevelatorExternalUsageTrackId=AssetId where TrackId=(select max(TrackId) from Tracks where ISRC='QZGLM2342830' and EnterpriseId=647322);
Insert into TrackRecordingVersions values ((select max(TrackId) from Tracks where ISRC='QZGLM2342830' and EnterpriseId=647322),  'QZGLM2342830', 1, getdate());
Insert into TrackRecordingVersionsAudioFiles values ((select max(TrackRecordingVersionId) from TrackRecordingVersions where TrackId in (select max(TrackId) from Tracks where ISRC='QZGLM2342830' and EnterpriseId=647322)), (select AudioId from AudioFiles where Filename='QZGLM2342830.flac' and ExternalUrl='https://www.dropbox.com/scl/fi/6bz5bagb575bsuw6bajoy/Escolhido-por-Deus-Speed-Up-755909603882.flac?rlkey=1qq54m3mj6q7x2z13lkbhzh47&amp;st=9fsa1v5g&amp;dl=1' and IsDownloadedFromExternalUrl=0), 2);
Insert into Track_TrackProperties values ((select max(TrackId) from Tracks where ISRC='QZGLM2342830' and EnterpriseId=647322),1);</v>
      </c>
    </row>
    <row r="181">
      <c r="A181" s="110">
        <v>7.55909776982E11</v>
      </c>
      <c r="B181" s="84"/>
      <c r="C181" s="164" t="str">
        <f t="array" ref="C181">ifs(and(isblank($A181),isblank($B181)),"", not(iserror(vlookup($A181&amp;$B181,'3) Release_Label'!$D:$D&amp;'3) Release_Label'!$E:$E,1,0))),vlookup($A181&amp;$B181,{'3) Release_Label'!$D:$D&amp;'3) Release_Label'!$E:$E,'3) Release_Label'!$F:$F},2,0), or(and(not(isblank($B181)),$B181=$B180,$A181&lt;&gt;$A180),and(not(isblank($A181)),$A181=$A180,$B181&lt;&gt;$B180)),"ID LISTS UNALIGNED",and($A181&lt;&gt;"",countif('3) Release_Label'!$D:$D,$A181)=0),"NO UPC MATCH in Release_Label",and($B181&lt;&gt;"",countif('3) Release_Label'!$E:$E,$B181)=0),"NO CATALOG ID MATCH in Release_Label",iserror(vlookup($A181&amp;$B181,'3) Release_Label'!$D:$D&amp;'3) Release_Label'!$E:$E,1,0)),"NO UPC-CATALOG ID pair MATCH in Release_Label" )</f>
        <v>Rei da Dança</v>
      </c>
      <c r="D181" s="134" t="str">
        <f t="array" ref="D181">ifs(and(isblank($A181),isblank($B181)),"", not(iserror(vlookup($A181&amp;$B181,'3) Release_Label'!$D:$D&amp;'3) Release_Label'!$E:$E,1,0))),vlookup($A181&amp;$B181,{'3) Release_Label'!$D:$D&amp;'3) Release_Label'!$E:$E,'3) Release_Label'!$H:$H},2,0), or(and(not(isblank($B181)),$B181=$B180,$A181&lt;&gt;$A180),and(not(isblank($A181)),$A181=$A180,$B181&lt;&gt;$B180)),"ID LISTS UNALIGNED",and($A181&lt;&gt;"",countif('3) Release_Label'!$D:$D,$A181)=0),"NO UPC MATCH in Release_Label",and($B181&lt;&gt;"",countif('3) Release_Label'!$E:$E,$B181)=0),"NO CATALOG ID MATCH in Release_Label",iserror(vlookup($A181&amp;$B181,'3) Release_Label'!$D:$D&amp;'3) Release_Label'!$E:$E,1,0)),"NO UPC-CATALOG ID pair MATCH in Release_Label" )</f>
        <v/>
      </c>
      <c r="E181" s="164">
        <f t="shared" si="3"/>
        <v>1</v>
      </c>
      <c r="F181" s="34" t="s">
        <v>1066</v>
      </c>
      <c r="G181" s="84"/>
      <c r="H181" s="45" t="s">
        <v>510</v>
      </c>
      <c r="I181" s="34"/>
      <c r="J181" s="34" t="s">
        <v>180</v>
      </c>
      <c r="K181" s="93" t="s">
        <v>706</v>
      </c>
      <c r="L181" s="34" t="s">
        <v>698</v>
      </c>
      <c r="M181" s="92" t="s">
        <v>1067</v>
      </c>
      <c r="N181" s="34" t="s">
        <v>700</v>
      </c>
      <c r="O181" s="20"/>
      <c r="P181" s="20"/>
      <c r="R181" s="44" t="str">
        <f t="shared" si="2"/>
        <v>insert into AudioFiles VALUES (NEWID(),'QZGLM2366778.flac', '.flac', getdate(), null, 0, null, 'https://www.dropbox.com/scl/fi/a9apad8r9zndhip98x01x/Rei-da-Dan-a-755909776982.flac?rlkey=2ys9ojy8f9vaoezb9pv9ow10r&amp;st=xcemghcn&amp;dl=1', 0, null, null, null, null)</v>
      </c>
      <c r="S181" s="44" t="str">
        <f>"Insert into Tracks VALUES(N'"&amp;SUBSTITUTE(trim(H181),"'","''")&amp;"', 371631, "&amp;if(not(ISBLANK(A181)),"(select LabelId from Releases where UPC="&amp;A181&amp;" and EnterpriseId="&amp;EntId&amp;")","(select LabelId from Releases where Catalog='"&amp;SUBSTITUTE(trim(B181),"'","''")&amp;"' and EnterpriseId="&amp;EntId&amp;")")&amp;", "&amp;if(F181="", "null", "'"&amp;F181&amp;"'")&amp;", "&amp;if(I181="", "null","N'"&amp;SUBSTITUTE(trim(I181),"'","''")&amp;"'")&amp;", null, null, "&amp;if(G181="", "null","'"&amp;SUBSTITUTE(trim(G181),"'","''")&amp;"'")&amp;", null, null, null, "&amp;if(M181="","null",if(G181="","(select AudioId from AudioFiles where Filename='"&amp;F181&amp;".wav' and ExternalUrl='"&amp;SUBSTITUTE(trim(M181),"'","''")&amp;"' and IsDownloadedFromExternalUrl=0)","(select AudioId from AudioFiles where Filename='"&amp;G181&amp;".wav' and ExternalUrl='"&amp;SUBSTITUTE(trim(M181),"'","''")&amp;"' and IsDownloadedFromExternalUrl=0)"))&amp;", null, null, null, (select min(LanguageId) from Languages where LanguageName='"&amp;J181&amp;"' and IsValidMetadataLanguage=1), null, "&amp;if(K181="YES", 1,0)&amp;", getdate(), (select CreatedBy from Enterprises where EnterpriseId="&amp;EntId&amp;"), null, '34F4C88E-B410-461E-AD75-6C01536FDCD3', null, 0, null, null, null, null, "&amp;if(M181="","null",if(G181="","(select AudioId from AudioFiles where Filename='"&amp;F181&amp;".flac' and ExternalUrl='"&amp;SUBSTITUTE(trim(M181),"'","''")&amp;"' and IsDownloadedFromExternalUrl=0)","(select AudioId from AudioFiles where Filename='"&amp;G181&amp;".flac' and ExternalUrl='"&amp;SUBSTITUTE(trim(M181),"'","''")&amp;"' and IsDownloadedFromExternalUrl=0)"))&amp;", null, null, null, null, null, "&amp;if(not(ISBLANK(A181)),"(select PrimaryMusicStyleId from Releases where UPC="&amp;A181&amp;" and EnterpriseId="&amp;EntId&amp;")","(select PrimaryMusicStyleId from Releases where Catalog='"&amp;SUBSTITUTE(trim(B181),"'","''")&amp;"' and EnterpriseId="&amp;EntId&amp;")")&amp;", "&amp;if(not(ISBLANK(A181)),"(select SecondaryMusicStyleId from Releases where UPC="&amp;A181&amp;" and EnterpriseId="&amp;EntId&amp;")","(select SecondaryMusicStyleId from Releases where Catalog='"&amp;SUBSTITUTE(trim(B181),"'","''")&amp;"' and EnterpriseId="&amp;EntId&amp;")")&amp;", "&amp;IF(O181="","null",O181)&amp;", 0, null, (select id from internal_TrackTypes where description='"&amp;L181&amp;"'), null, null, null, null, (NEXT VALUE FOR [AssetIdSequence]), null, "&amp;TenantId&amp;", "&amp;EntId&amp;", "&amp;if(F181&lt;&gt;"",countif(F$5:F181,F181),countif(G$5:G181,G181))&amp;"); 
insert into Releases_Tracks values ( (select ReleaseId from Releases where "&amp;if(not(ISBLANK(A181)),"UPC="&amp;A181,"Catalog='"&amp;SUBSTITUTE(trim(B181),"'","''")&amp;"'")&amp;" and EnterpriseId="&amp;EntId&amp;"), (select max(TrackId) from Tracks where "&amp;if(trim(G181)="","ISRC='"&amp;F181&amp;"'","TrackVendorId='"&amp;SUBSTITUTE(trim(G181),"'","''")&amp;"'") &amp;" and EnterpriseId="&amp;EntId&amp;"), "&amp;E181&amp;", (NEXT VALUE FOR [AssetIdSequence]), null);
update Releases_Tracks set RevelatorExternalUsageTrackId=AssetId where TrackId=(select max(TrackId) from Tracks where "&amp;IF(F181="","TrackVendorId='"&amp;G181&amp;"'","ISRC='"&amp;F181&amp;"'")&amp;" and EnterpriseId="&amp;EntId&amp;");
Insert into TrackRecordingVersions values ((select max(TrackId) from Tracks where "&amp;IF(F181="","TrackVendorId='"&amp;G181&amp;"'","ISRC='"&amp;F181&amp;"'")&amp;" and EnterpriseId="&amp;EntId&amp;"),  "&amp;IF(F181="","null","'"&amp;F181&amp;"'")&amp;", 1, getdate());
Insert into TrackRecordingVersionsAudioFiles values ((select max(TrackRecordingVersionId) from TrackRecordingVersions where TrackId in (select max(TrackId) from Tracks where "&amp;IF(F181="","TrackVendorId='"&amp;G181&amp;"'","ISRC='"&amp;F181&amp;"'")&amp;" and EnterpriseId="&amp;EntId&amp;")), "&amp;if(M181="","null",if(G181="","(select AudioId from AudioFiles where Filename='"&amp;F181&amp;"."&amp;N181&amp;"' and ExternalUrl='"&amp;SUBSTITUTE(trim(M181),"'","''")&amp;"' and IsDownloadedFromExternalUrl=0)","(select AudioId from AudioFiles where Filename='"&amp;G181&amp;"."&amp;N181&amp;"' and ExternalUrl='"&amp;SUBSTITUTE(trim(M181),"'","''")&amp;"' and IsDownloadedFromExternalUrl=0)"))&amp;", "&amp;IFS(N181="","null",N181="wav","1",N181="flac","2")&amp;");
Insert into Track_TrackProperties values ((select max(TrackId) from Tracks where "&amp;IF(F181="","TrackVendorId='"&amp;G181&amp;"'","ISRC='"&amp;F181&amp;"'")&amp;" and EnterpriseId="&amp;EntId&amp;"),1);"</f>
        <v>Insert into Tracks VALUES(N'Rei da Dança', 371631, (select LabelId from Releases where UPC=755909776982 and EnterpriseId=647322), 'QZGLM2366778', null, null, null, null, null, null, null, (select AudioId from AudioFiles where Filename='QZGLM2366778.wav' and ExternalUrl='https://www.dropbox.com/scl/fi/a9apad8r9zndhip98x01x/Rei-da-Dan-a-755909776982.flac?rlkey=2ys9ojy8f9vaoezb9pv9ow10r&amp;st=xcemghcn&amp;dl=1'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Filename='QZGLM2366778.flac' and ExternalUrl='https://www.dropbox.com/scl/fi/a9apad8r9zndhip98x01x/Rei-da-Dan-a-755909776982.flac?rlkey=2ys9ojy8f9vaoezb9pv9ow10r&amp;st=xcemghcn&amp;dl=1' and IsDownloadedFromExternalUrl=0), null, null, null, null, null, (select PrimaryMusicStyleId from Releases where UPC=755909776982 and EnterpriseId=647322), (select SecondaryMusicStyleId from Releases where UPC=755909776982 and EnterpriseId=647322), null, 0, null, (select id from internal_TrackTypes where description='Original'), null, null, null, null, (NEXT VALUE FOR [AssetIdSequence]), null, 645898, 647322, 1); 
insert into Releases_Tracks values ( (select ReleaseId from Releases where UPC=755909776982 and EnterpriseId=647322), (select max(TrackId) from Tracks where ISRC='QZGLM2366778' and EnterpriseId=647322), 1, (NEXT VALUE FOR [AssetIdSequence]), null);
update Releases_Tracks set RevelatorExternalUsageTrackId=AssetId where TrackId=(select max(TrackId) from Tracks where ISRC='QZGLM2366778' and EnterpriseId=647322);
Insert into TrackRecordingVersions values ((select max(TrackId) from Tracks where ISRC='QZGLM2366778' and EnterpriseId=647322),  'QZGLM2366778', 1, getdate());
Insert into TrackRecordingVersionsAudioFiles values ((select max(TrackRecordingVersionId) from TrackRecordingVersions where TrackId in (select max(TrackId) from Tracks where ISRC='QZGLM2366778' and EnterpriseId=647322)), (select AudioId from AudioFiles where Filename='QZGLM2366778.flac' and ExternalUrl='https://www.dropbox.com/scl/fi/a9apad8r9zndhip98x01x/Rei-da-Dan-a-755909776982.flac?rlkey=2ys9ojy8f9vaoezb9pv9ow10r&amp;st=xcemghcn&amp;dl=1' and IsDownloadedFromExternalUrl=0), 2);
Insert into Track_TrackProperties values ((select max(TrackId) from Tracks where ISRC='QZGLM2366778' and EnterpriseId=647322),1);</v>
      </c>
    </row>
    <row r="182">
      <c r="A182" s="110">
        <v>7.55909950375E11</v>
      </c>
      <c r="B182" s="84"/>
      <c r="C182" s="164" t="str">
        <f t="array" ref="C182">ifs(and(isblank($A182),isblank($B182)),"", not(iserror(vlookup($A182&amp;$B182,'3) Release_Label'!$D:$D&amp;'3) Release_Label'!$E:$E,1,0))),vlookup($A182&amp;$B182,{'3) Release_Label'!$D:$D&amp;'3) Release_Label'!$E:$E,'3) Release_Label'!$F:$F},2,0), or(and(not(isblank($B182)),$B182=$B181,$A182&lt;&gt;$A181),and(not(isblank($A182)),$A182=$A181,$B182&lt;&gt;$B181)),"ID LISTS UNALIGNED",and($A182&lt;&gt;"",countif('3) Release_Label'!$D:$D,$A182)=0),"NO UPC MATCH in Release_Label",and($B182&lt;&gt;"",countif('3) Release_Label'!$E:$E,$B182)=0),"NO CATALOG ID MATCH in Release_Label",iserror(vlookup($A182&amp;$B182,'3) Release_Label'!$D:$D&amp;'3) Release_Label'!$E:$E,1,0)),"NO UPC-CATALOG ID pair MATCH in Release_Label" )</f>
        <v>Rei da Dança</v>
      </c>
      <c r="D182" s="164" t="str">
        <f t="array" ref="D182">ifs(and(isblank($A182),isblank($B182)),"", not(iserror(vlookup($A182&amp;$B182,'3) Release_Label'!$D:$D&amp;'3) Release_Label'!$E:$E,1,0))),vlookup($A182&amp;$B182,{'3) Release_Label'!$D:$D&amp;'3) Release_Label'!$E:$E,'3) Release_Label'!$H:$H},2,0), or(and(not(isblank($B182)),$B182=$B181,$A182&lt;&gt;$A181),and(not(isblank($A182)),$A182=$A181,$B182&lt;&gt;$B181)),"ID LISTS UNALIGNED",and($A182&lt;&gt;"",countif('3) Release_Label'!$D:$D,$A182)=0),"NO UPC MATCH in Release_Label",and($B182&lt;&gt;"",countif('3) Release_Label'!$E:$E,$B182)=0),"NO CATALOG ID MATCH in Release_Label",iserror(vlookup($A182&amp;$B182,'3) Release_Label'!$D:$D&amp;'3) Release_Label'!$E:$E,1,0)),"NO UPC-CATALOG ID pair MATCH in Release_Label" )</f>
        <v>Speed Up</v>
      </c>
      <c r="E182" s="164">
        <f t="shared" si="3"/>
        <v>1</v>
      </c>
      <c r="F182" s="34" t="s">
        <v>1068</v>
      </c>
      <c r="G182" s="84"/>
      <c r="H182" s="45" t="s">
        <v>510</v>
      </c>
      <c r="I182" s="34" t="s">
        <v>222</v>
      </c>
      <c r="J182" s="34" t="s">
        <v>180</v>
      </c>
      <c r="K182" s="93" t="s">
        <v>706</v>
      </c>
      <c r="L182" s="34" t="s">
        <v>698</v>
      </c>
      <c r="M182" s="92" t="s">
        <v>1069</v>
      </c>
      <c r="N182" s="34" t="s">
        <v>700</v>
      </c>
      <c r="O182" s="20"/>
      <c r="P182" s="20"/>
      <c r="R182" s="44" t="str">
        <f t="shared" si="2"/>
        <v>insert into AudioFiles VALUES (NEWID(),'QZGLM2391076.flac', '.flac', getdate(), null, 0, null, 'https://www.dropbox.com/scl/fi/dehvleizxcd5qy0b5i014/Rei-da-Dan-a-Speed-Up-755909950375.flac?rlkey=j38giljkzxk3pjrctpjl8y11j&amp;st=oedmrouh&amp;dl=1', 0, null, null, null, null)</v>
      </c>
      <c r="S182" s="44" t="str">
        <f>"Insert into Tracks VALUES(N'"&amp;SUBSTITUTE(trim(H182),"'","''")&amp;"', 371631, "&amp;if(not(ISBLANK(A182)),"(select LabelId from Releases where UPC="&amp;A182&amp;" and EnterpriseId="&amp;EntId&amp;")","(select LabelId from Releases where Catalog='"&amp;SUBSTITUTE(trim(B182),"'","''")&amp;"' and EnterpriseId="&amp;EntId&amp;")")&amp;", "&amp;if(F182="", "null", "'"&amp;F182&amp;"'")&amp;", "&amp;if(I182="", "null","N'"&amp;SUBSTITUTE(trim(I182),"'","''")&amp;"'")&amp;", null, null, "&amp;if(G182="", "null","'"&amp;SUBSTITUTE(trim(G182),"'","''")&amp;"'")&amp;", null, null, null, "&amp;if(M182="","null",if(G182="","(select AudioId from AudioFiles where Filename='"&amp;F182&amp;".wav' and ExternalUrl='"&amp;SUBSTITUTE(trim(M182),"'","''")&amp;"' and IsDownloadedFromExternalUrl=0)","(select AudioId from AudioFiles where Filename='"&amp;G182&amp;".wav' and ExternalUrl='"&amp;SUBSTITUTE(trim(M182),"'","''")&amp;"' and IsDownloadedFromExternalUrl=0)"))&amp;", null, null, null, (select min(LanguageId) from Languages where LanguageName='"&amp;J182&amp;"' and IsValidMetadataLanguage=1), null, "&amp;if(K182="YES", 1,0)&amp;", getdate(), (select CreatedBy from Enterprises where EnterpriseId="&amp;EntId&amp;"), null, '34F4C88E-B410-461E-AD75-6C01536FDCD3', null, 0, null, null, null, null, "&amp;if(M182="","null",if(G182="","(select AudioId from AudioFiles where Filename='"&amp;F182&amp;".flac' and ExternalUrl='"&amp;SUBSTITUTE(trim(M182),"'","''")&amp;"' and IsDownloadedFromExternalUrl=0)","(select AudioId from AudioFiles where Filename='"&amp;G182&amp;".flac' and ExternalUrl='"&amp;SUBSTITUTE(trim(M182),"'","''")&amp;"' and IsDownloadedFromExternalUrl=0)"))&amp;", null, null, null, null, null, "&amp;if(not(ISBLANK(A182)),"(select PrimaryMusicStyleId from Releases where UPC="&amp;A182&amp;" and EnterpriseId="&amp;EntId&amp;")","(select PrimaryMusicStyleId from Releases where Catalog='"&amp;SUBSTITUTE(trim(B182),"'","''")&amp;"' and EnterpriseId="&amp;EntId&amp;")")&amp;", "&amp;if(not(ISBLANK(A182)),"(select SecondaryMusicStyleId from Releases where UPC="&amp;A182&amp;" and EnterpriseId="&amp;EntId&amp;")","(select SecondaryMusicStyleId from Releases where Catalog='"&amp;SUBSTITUTE(trim(B182),"'","''")&amp;"' and EnterpriseId="&amp;EntId&amp;")")&amp;", "&amp;IF(O182="","null",O182)&amp;", 0, null, (select id from internal_TrackTypes where description='"&amp;L182&amp;"'), null, null, null, null, (NEXT VALUE FOR [AssetIdSequence]), null, "&amp;TenantId&amp;", "&amp;EntId&amp;", "&amp;if(F182&lt;&gt;"",countif(F$5:F182,F182),countif(G$5:G182,G182))&amp;"); 
insert into Releases_Tracks values ( (select ReleaseId from Releases where "&amp;if(not(ISBLANK(A182)),"UPC="&amp;A182,"Catalog='"&amp;SUBSTITUTE(trim(B182),"'","''")&amp;"'")&amp;" and EnterpriseId="&amp;EntId&amp;"), (select max(TrackId) from Tracks where "&amp;if(trim(G182)="","ISRC='"&amp;F182&amp;"'","TrackVendorId='"&amp;SUBSTITUTE(trim(G182),"'","''")&amp;"'") &amp;" and EnterpriseId="&amp;EntId&amp;"), "&amp;E182&amp;", (NEXT VALUE FOR [AssetIdSequence]), null);
update Releases_Tracks set RevelatorExternalUsageTrackId=AssetId where TrackId=(select max(TrackId) from Tracks where "&amp;IF(F182="","TrackVendorId='"&amp;G182&amp;"'","ISRC='"&amp;F182&amp;"'")&amp;" and EnterpriseId="&amp;EntId&amp;");
Insert into TrackRecordingVersions values ((select max(TrackId) from Tracks where "&amp;IF(F182="","TrackVendorId='"&amp;G182&amp;"'","ISRC='"&amp;F182&amp;"'")&amp;" and EnterpriseId="&amp;EntId&amp;"),  "&amp;IF(F182="","null","'"&amp;F182&amp;"'")&amp;", 1, getdate());
Insert into TrackRecordingVersionsAudioFiles values ((select max(TrackRecordingVersionId) from TrackRecordingVersions where TrackId in (select max(TrackId) from Tracks where "&amp;IF(F182="","TrackVendorId='"&amp;G182&amp;"'","ISRC='"&amp;F182&amp;"'")&amp;" and EnterpriseId="&amp;EntId&amp;")), "&amp;if(M182="","null",if(G182="","(select AudioId from AudioFiles where Filename='"&amp;F182&amp;"."&amp;N182&amp;"' and ExternalUrl='"&amp;SUBSTITUTE(trim(M182),"'","''")&amp;"' and IsDownloadedFromExternalUrl=0)","(select AudioId from AudioFiles where Filename='"&amp;G182&amp;"."&amp;N182&amp;"' and ExternalUrl='"&amp;SUBSTITUTE(trim(M182),"'","''")&amp;"' and IsDownloadedFromExternalUrl=0)"))&amp;", "&amp;IFS(N182="","null",N182="wav","1",N182="flac","2")&amp;");
Insert into Track_TrackProperties values ((select max(TrackId) from Tracks where "&amp;IF(F182="","TrackVendorId='"&amp;G182&amp;"'","ISRC='"&amp;F182&amp;"'")&amp;" and EnterpriseId="&amp;EntId&amp;"),1);"</f>
        <v>Insert into Tracks VALUES(N'Rei da Dança', 371631, (select LabelId from Releases where UPC=755909950375 and EnterpriseId=647322), 'QZGLM2391076', N'Speed Up', null, null, null, null, null, null, (select AudioId from AudioFiles where Filename='QZGLM2391076.wav' and ExternalUrl='https://www.dropbox.com/scl/fi/dehvleizxcd5qy0b5i014/Rei-da-Dan-a-Speed-Up-755909950375.flac?rlkey=j38giljkzxk3pjrctpjl8y11j&amp;st=oedmrouh&amp;dl=1'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Filename='QZGLM2391076.flac' and ExternalUrl='https://www.dropbox.com/scl/fi/dehvleizxcd5qy0b5i014/Rei-da-Dan-a-Speed-Up-755909950375.flac?rlkey=j38giljkzxk3pjrctpjl8y11j&amp;st=oedmrouh&amp;dl=1' and IsDownloadedFromExternalUrl=0), null, null, null, null, null, (select PrimaryMusicStyleId from Releases where UPC=755909950375 and EnterpriseId=647322), (select SecondaryMusicStyleId from Releases where UPC=755909950375 and EnterpriseId=647322), null, 0, null, (select id from internal_TrackTypes where description='Original'), null, null, null, null, (NEXT VALUE FOR [AssetIdSequence]), null, 645898, 647322, 1); 
insert into Releases_Tracks values ( (select ReleaseId from Releases where UPC=755909950375 and EnterpriseId=647322), (select max(TrackId) from Tracks where ISRC='QZGLM2391076' and EnterpriseId=647322), 1, (NEXT VALUE FOR [AssetIdSequence]), null);
update Releases_Tracks set RevelatorExternalUsageTrackId=AssetId where TrackId=(select max(TrackId) from Tracks where ISRC='QZGLM2391076' and EnterpriseId=647322);
Insert into TrackRecordingVersions values ((select max(TrackId) from Tracks where ISRC='QZGLM2391076' and EnterpriseId=647322),  'QZGLM2391076', 1, getdate());
Insert into TrackRecordingVersionsAudioFiles values ((select max(TrackRecordingVersionId) from TrackRecordingVersions where TrackId in (select max(TrackId) from Tracks where ISRC='QZGLM2391076' and EnterpriseId=647322)), (select AudioId from AudioFiles where Filename='QZGLM2391076.flac' and ExternalUrl='https://www.dropbox.com/scl/fi/dehvleizxcd5qy0b5i014/Rei-da-Dan-a-Speed-Up-755909950375.flac?rlkey=j38giljkzxk3pjrctpjl8y11j&amp;st=oedmrouh&amp;dl=1' and IsDownloadedFromExternalUrl=0), 2);
Insert into Track_TrackProperties values ((select max(TrackId) from Tracks where ISRC='QZGLM2391076' and EnterpriseId=647322),1);</v>
      </c>
    </row>
    <row r="183">
      <c r="A183" s="110">
        <v>7.66310525878E11</v>
      </c>
      <c r="B183" s="84"/>
      <c r="C183" s="164" t="str">
        <f t="array" ref="C183">ifs(and(isblank($A183),isblank($B183)),"", not(iserror(vlookup($A183&amp;$B183,'3) Release_Label'!$D:$D&amp;'3) Release_Label'!$E:$E,1,0))),vlookup($A183&amp;$B183,{'3) Release_Label'!$D:$D&amp;'3) Release_Label'!$E:$E,'3) Release_Label'!$F:$F},2,0), or(and(not(isblank($B183)),$B183=$B182,$A183&lt;&gt;$A182),and(not(isblank($A183)),$A183=$A182,$B183&lt;&gt;$B182)),"ID LISTS UNALIGNED",and($A183&lt;&gt;"",countif('3) Release_Label'!$D:$D,$A183)=0),"NO UPC MATCH in Release_Label",and($B183&lt;&gt;"",countif('3) Release_Label'!$E:$E,$B183)=0),"NO CATALOG ID MATCH in Release_Label",iserror(vlookup($A183&amp;$B183,'3) Release_Label'!$D:$D&amp;'3) Release_Label'!$E:$E,1,0)),"NO UPC-CATALOG ID pair MATCH in Release_Label" )</f>
        <v>Filho da Luz</v>
      </c>
      <c r="D183" s="134" t="str">
        <f t="array" ref="D183">ifs(and(isblank($A183),isblank($B183)),"", not(iserror(vlookup($A183&amp;$B183,'3) Release_Label'!$D:$D&amp;'3) Release_Label'!$E:$E,1,0))),vlookup($A183&amp;$B183,{'3) Release_Label'!$D:$D&amp;'3) Release_Label'!$E:$E,'3) Release_Label'!$H:$H},2,0), or(and(not(isblank($B183)),$B183=$B182,$A183&lt;&gt;$A182),and(not(isblank($A183)),$A183=$A182,$B183&lt;&gt;$B182)),"ID LISTS UNALIGNED",and($A183&lt;&gt;"",countif('3) Release_Label'!$D:$D,$A183)=0),"NO UPC MATCH in Release_Label",and($B183&lt;&gt;"",countif('3) Release_Label'!$E:$E,$B183)=0),"NO CATALOG ID MATCH in Release_Label",iserror(vlookup($A183&amp;$B183,'3) Release_Label'!$D:$D&amp;'3) Release_Label'!$E:$E,1,0)),"NO UPC-CATALOG ID pair MATCH in Release_Label" )</f>
        <v/>
      </c>
      <c r="E183" s="164">
        <f t="shared" si="3"/>
        <v>1</v>
      </c>
      <c r="F183" s="34" t="s">
        <v>1070</v>
      </c>
      <c r="G183" s="84"/>
      <c r="H183" s="45" t="s">
        <v>513</v>
      </c>
      <c r="I183" s="34"/>
      <c r="J183" s="34" t="s">
        <v>180</v>
      </c>
      <c r="K183" s="93" t="s">
        <v>706</v>
      </c>
      <c r="L183" s="34" t="s">
        <v>698</v>
      </c>
      <c r="M183" s="92" t="s">
        <v>1071</v>
      </c>
      <c r="N183" s="34" t="s">
        <v>700</v>
      </c>
      <c r="O183" s="20"/>
      <c r="P183" s="20"/>
      <c r="R183" s="44" t="str">
        <f t="shared" si="2"/>
        <v>insert into AudioFiles VALUES (NEWID(),'BKTOK2300004.flac', '.flac', getdate(), null, 0, null, 'https://www.dropbox.com/scl/fi/44ci40u4oey4zi36ivdxr/Filho-da-Luz-766310525878.flac?rlkey=4n7qsd9c3uh01gpnr42rcprz0&amp;st=sulmc8mp&amp;dl=1', 0, null, null, null, null)</v>
      </c>
      <c r="S183" s="44" t="str">
        <f>"Insert into Tracks VALUES(N'"&amp;SUBSTITUTE(trim(H183),"'","''")&amp;"', 371631, "&amp;if(not(ISBLANK(A183)),"(select LabelId from Releases where UPC="&amp;A183&amp;" and EnterpriseId="&amp;EntId&amp;")","(select LabelId from Releases where Catalog='"&amp;SUBSTITUTE(trim(B183),"'","''")&amp;"' and EnterpriseId="&amp;EntId&amp;")")&amp;", "&amp;if(F183="", "null", "'"&amp;F183&amp;"'")&amp;", "&amp;if(I183="", "null","N'"&amp;SUBSTITUTE(trim(I183),"'","''")&amp;"'")&amp;", null, null, "&amp;if(G183="", "null","'"&amp;SUBSTITUTE(trim(G183),"'","''")&amp;"'")&amp;", null, null, null, "&amp;if(M183="","null",if(G183="","(select AudioId from AudioFiles where Filename='"&amp;F183&amp;".wav' and ExternalUrl='"&amp;SUBSTITUTE(trim(M183),"'","''")&amp;"' and IsDownloadedFromExternalUrl=0)","(select AudioId from AudioFiles where Filename='"&amp;G183&amp;".wav' and ExternalUrl='"&amp;SUBSTITUTE(trim(M183),"'","''")&amp;"' and IsDownloadedFromExternalUrl=0)"))&amp;", null, null, null, (select min(LanguageId) from Languages where LanguageName='"&amp;J183&amp;"' and IsValidMetadataLanguage=1), null, "&amp;if(K183="YES", 1,0)&amp;", getdate(), (select CreatedBy from Enterprises where EnterpriseId="&amp;EntId&amp;"), null, '34F4C88E-B410-461E-AD75-6C01536FDCD3', null, 0, null, null, null, null, "&amp;if(M183="","null",if(G183="","(select AudioId from AudioFiles where Filename='"&amp;F183&amp;".flac' and ExternalUrl='"&amp;SUBSTITUTE(trim(M183),"'","''")&amp;"' and IsDownloadedFromExternalUrl=0)","(select AudioId from AudioFiles where Filename='"&amp;G183&amp;".flac' and ExternalUrl='"&amp;SUBSTITUTE(trim(M183),"'","''")&amp;"' and IsDownloadedFromExternalUrl=0)"))&amp;", null, null, null, null, null, "&amp;if(not(ISBLANK(A183)),"(select PrimaryMusicStyleId from Releases where UPC="&amp;A183&amp;" and EnterpriseId="&amp;EntId&amp;")","(select PrimaryMusicStyleId from Releases where Catalog='"&amp;SUBSTITUTE(trim(B183),"'","''")&amp;"' and EnterpriseId="&amp;EntId&amp;")")&amp;", "&amp;if(not(ISBLANK(A183)),"(select SecondaryMusicStyleId from Releases where UPC="&amp;A183&amp;" and EnterpriseId="&amp;EntId&amp;")","(select SecondaryMusicStyleId from Releases where Catalog='"&amp;SUBSTITUTE(trim(B183),"'","''")&amp;"' and EnterpriseId="&amp;EntId&amp;")")&amp;", "&amp;IF(O183="","null",O183)&amp;", 0, null, (select id from internal_TrackTypes where description='"&amp;L183&amp;"'), null, null, null, null, (NEXT VALUE FOR [AssetIdSequence]), null, "&amp;TenantId&amp;", "&amp;EntId&amp;", "&amp;if(F183&lt;&gt;"",countif(F$5:F183,F183),countif(G$5:G183,G183))&amp;"); 
insert into Releases_Tracks values ( (select ReleaseId from Releases where "&amp;if(not(ISBLANK(A183)),"UPC="&amp;A183,"Catalog='"&amp;SUBSTITUTE(trim(B183),"'","''")&amp;"'")&amp;" and EnterpriseId="&amp;EntId&amp;"), (select max(TrackId) from Tracks where "&amp;if(trim(G183)="","ISRC='"&amp;F183&amp;"'","TrackVendorId='"&amp;SUBSTITUTE(trim(G183),"'","''")&amp;"'") &amp;" and EnterpriseId="&amp;EntId&amp;"), "&amp;E183&amp;", (NEXT VALUE FOR [AssetIdSequence]), null);
update Releases_Tracks set RevelatorExternalUsageTrackId=AssetId where TrackId=(select max(TrackId) from Tracks where "&amp;IF(F183="","TrackVendorId='"&amp;G183&amp;"'","ISRC='"&amp;F183&amp;"'")&amp;" and EnterpriseId="&amp;EntId&amp;");
Insert into TrackRecordingVersions values ((select max(TrackId) from Tracks where "&amp;IF(F183="","TrackVendorId='"&amp;G183&amp;"'","ISRC='"&amp;F183&amp;"'")&amp;" and EnterpriseId="&amp;EntId&amp;"),  "&amp;IF(F183="","null","'"&amp;F183&amp;"'")&amp;", 1, getdate());
Insert into TrackRecordingVersionsAudioFiles values ((select max(TrackRecordingVersionId) from TrackRecordingVersions where TrackId in (select max(TrackId) from Tracks where "&amp;IF(F183="","TrackVendorId='"&amp;G183&amp;"'","ISRC='"&amp;F183&amp;"'")&amp;" and EnterpriseId="&amp;EntId&amp;")), "&amp;if(M183="","null",if(G183="","(select AudioId from AudioFiles where Filename='"&amp;F183&amp;"."&amp;N183&amp;"' and ExternalUrl='"&amp;SUBSTITUTE(trim(M183),"'","''")&amp;"' and IsDownloadedFromExternalUrl=0)","(select AudioId from AudioFiles where Filename='"&amp;G183&amp;"."&amp;N183&amp;"' and ExternalUrl='"&amp;SUBSTITUTE(trim(M183),"'","''")&amp;"' and IsDownloadedFromExternalUrl=0)"))&amp;", "&amp;IFS(N183="","null",N183="wav","1",N183="flac","2")&amp;");
Insert into Track_TrackProperties values ((select max(TrackId) from Tracks where "&amp;IF(F183="","TrackVendorId='"&amp;G183&amp;"'","ISRC='"&amp;F183&amp;"'")&amp;" and EnterpriseId="&amp;EntId&amp;"),1);"</f>
        <v>Insert into Tracks VALUES(N'Filho da Luz', 371631, (select LabelId from Releases where UPC=766310525878 and EnterpriseId=647322), 'BKTOK2300004', null, null, null, null, null, null, null, (select AudioId from AudioFiles where Filename='BKTOK2300004.wav' and ExternalUrl='https://www.dropbox.com/scl/fi/44ci40u4oey4zi36ivdxr/Filho-da-Luz-766310525878.flac?rlkey=4n7qsd9c3uh01gpnr42rcprz0&amp;st=sulmc8mp&amp;dl=1'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Filename='BKTOK2300004.flac' and ExternalUrl='https://www.dropbox.com/scl/fi/44ci40u4oey4zi36ivdxr/Filho-da-Luz-766310525878.flac?rlkey=4n7qsd9c3uh01gpnr42rcprz0&amp;st=sulmc8mp&amp;dl=1' and IsDownloadedFromExternalUrl=0), null, null, null, null, null, (select PrimaryMusicStyleId from Releases where UPC=766310525878 and EnterpriseId=647322), (select SecondaryMusicStyleId from Releases where UPC=766310525878 and EnterpriseId=647322), null, 0, null, (select id from internal_TrackTypes where description='Original'), null, null, null, null, (NEXT VALUE FOR [AssetIdSequence]), null, 645898, 647322, 1); 
insert into Releases_Tracks values ( (select ReleaseId from Releases where UPC=766310525878 and EnterpriseId=647322), (select max(TrackId) from Tracks where ISRC='BKTOK2300004' and EnterpriseId=647322), 1, (NEXT VALUE FOR [AssetIdSequence]), null);
update Releases_Tracks set RevelatorExternalUsageTrackId=AssetId where TrackId=(select max(TrackId) from Tracks where ISRC='BKTOK2300004' and EnterpriseId=647322);
Insert into TrackRecordingVersions values ((select max(TrackId) from Tracks where ISRC='BKTOK2300004' and EnterpriseId=647322),  'BKTOK2300004', 1, getdate());
Insert into TrackRecordingVersionsAudioFiles values ((select max(TrackRecordingVersionId) from TrackRecordingVersions where TrackId in (select max(TrackId) from Tracks where ISRC='BKTOK2300004' and EnterpriseId=647322)), (select AudioId from AudioFiles where Filename='BKTOK2300004.flac' and ExternalUrl='https://www.dropbox.com/scl/fi/44ci40u4oey4zi36ivdxr/Filho-da-Luz-766310525878.flac?rlkey=4n7qsd9c3uh01gpnr42rcprz0&amp;st=sulmc8mp&amp;dl=1' and IsDownloadedFromExternalUrl=0), 2);
Insert into Track_TrackProperties values ((select max(TrackId) from Tracks where ISRC='BKTOK2300004' and EnterpriseId=647322),1);</v>
      </c>
    </row>
    <row r="184">
      <c r="A184" s="110">
        <v>7.66310525823E11</v>
      </c>
      <c r="B184" s="84"/>
      <c r="C184" s="164" t="str">
        <f t="array" ref="C184">ifs(and(isblank($A184),isblank($B184)),"", not(iserror(vlookup($A184&amp;$B184,'3) Release_Label'!$D:$D&amp;'3) Release_Label'!$E:$E,1,0))),vlookup($A184&amp;$B184,{'3) Release_Label'!$D:$D&amp;'3) Release_Label'!$E:$E,'3) Release_Label'!$F:$F},2,0), or(and(not(isblank($B184)),$B184=$B183,$A184&lt;&gt;$A183),and(not(isblank($A184)),$A184=$A183,$B184&lt;&gt;$B183)),"ID LISTS UNALIGNED",and($A184&lt;&gt;"",countif('3) Release_Label'!$D:$D,$A184)=0),"NO UPC MATCH in Release_Label",and($B184&lt;&gt;"",countif('3) Release_Label'!$E:$E,$B184)=0),"NO CATALOG ID MATCH in Release_Label",iserror(vlookup($A184&amp;$B184,'3) Release_Label'!$D:$D&amp;'3) Release_Label'!$E:$E,1,0)),"NO UPC-CATALOG ID pair MATCH in Release_Label" )</f>
        <v>Filho da Luz</v>
      </c>
      <c r="D184" s="164" t="str">
        <f t="array" ref="D184">ifs(and(isblank($A184),isblank($B184)),"", not(iserror(vlookup($A184&amp;$B184,'3) Release_Label'!$D:$D&amp;'3) Release_Label'!$E:$E,1,0))),vlookup($A184&amp;$B184,{'3) Release_Label'!$D:$D&amp;'3) Release_Label'!$E:$E,'3) Release_Label'!$H:$H},2,0), or(and(not(isblank($B184)),$B184=$B183,$A184&lt;&gt;$A183),and(not(isblank($A184)),$A184=$A183,$B184&lt;&gt;$B183)),"ID LISTS UNALIGNED",and($A184&lt;&gt;"",countif('3) Release_Label'!$D:$D,$A184)=0),"NO UPC MATCH in Release_Label",and($B184&lt;&gt;"",countif('3) Release_Label'!$E:$E,$B184)=0),"NO CATALOG ID MATCH in Release_Label",iserror(vlookup($A184&amp;$B184,'3) Release_Label'!$D:$D&amp;'3) Release_Label'!$E:$E,1,0)),"NO UPC-CATALOG ID pair MATCH in Release_Label" )</f>
        <v>Speed Up</v>
      </c>
      <c r="E184" s="164">
        <f t="shared" si="3"/>
        <v>1</v>
      </c>
      <c r="F184" s="34" t="s">
        <v>1072</v>
      </c>
      <c r="G184" s="84"/>
      <c r="H184" s="45" t="s">
        <v>513</v>
      </c>
      <c r="I184" s="34" t="s">
        <v>222</v>
      </c>
      <c r="J184" s="34" t="s">
        <v>180</v>
      </c>
      <c r="K184" s="93" t="s">
        <v>706</v>
      </c>
      <c r="L184" s="34" t="s">
        <v>698</v>
      </c>
      <c r="M184" s="92" t="s">
        <v>1073</v>
      </c>
      <c r="N184" s="34" t="s">
        <v>700</v>
      </c>
      <c r="O184" s="20"/>
      <c r="P184" s="20"/>
      <c r="R184" s="44" t="str">
        <f t="shared" si="2"/>
        <v>insert into AudioFiles VALUES (NEWID(),'BKTOK2300005.flac', '.flac', getdate(), null, 0, null, 'https://www.dropbox.com/scl/fi/gs57b2fiftowftzpa3qoz/Filho-da-Luz-Speed-Up-766310525823.flac?rlkey=kisohrnkdsmejyp71uczj6vv6&amp;st=whbnsn5z&amp;dl=1', 0, null, null, null, null)</v>
      </c>
      <c r="S184" s="44" t="str">
        <f>"Insert into Tracks VALUES(N'"&amp;SUBSTITUTE(trim(H184),"'","''")&amp;"', 371631, "&amp;if(not(ISBLANK(A184)),"(select LabelId from Releases where UPC="&amp;A184&amp;" and EnterpriseId="&amp;EntId&amp;")","(select LabelId from Releases where Catalog='"&amp;SUBSTITUTE(trim(B184),"'","''")&amp;"' and EnterpriseId="&amp;EntId&amp;")")&amp;", "&amp;if(F184="", "null", "'"&amp;F184&amp;"'")&amp;", "&amp;if(I184="", "null","N'"&amp;SUBSTITUTE(trim(I184),"'","''")&amp;"'")&amp;", null, null, "&amp;if(G184="", "null","'"&amp;SUBSTITUTE(trim(G184),"'","''")&amp;"'")&amp;", null, null, null, "&amp;if(M184="","null",if(G184="","(select AudioId from AudioFiles where Filename='"&amp;F184&amp;".wav' and ExternalUrl='"&amp;SUBSTITUTE(trim(M184),"'","''")&amp;"' and IsDownloadedFromExternalUrl=0)","(select AudioId from AudioFiles where Filename='"&amp;G184&amp;".wav' and ExternalUrl='"&amp;SUBSTITUTE(trim(M184),"'","''")&amp;"' and IsDownloadedFromExternalUrl=0)"))&amp;", null, null, null, (select min(LanguageId) from Languages where LanguageName='"&amp;J184&amp;"' and IsValidMetadataLanguage=1), null, "&amp;if(K184="YES", 1,0)&amp;", getdate(), (select CreatedBy from Enterprises where EnterpriseId="&amp;EntId&amp;"), null, '34F4C88E-B410-461E-AD75-6C01536FDCD3', null, 0, null, null, null, null, "&amp;if(M184="","null",if(G184="","(select AudioId from AudioFiles where Filename='"&amp;F184&amp;".flac' and ExternalUrl='"&amp;SUBSTITUTE(trim(M184),"'","''")&amp;"' and IsDownloadedFromExternalUrl=0)","(select AudioId from AudioFiles where Filename='"&amp;G184&amp;".flac' and ExternalUrl='"&amp;SUBSTITUTE(trim(M184),"'","''")&amp;"' and IsDownloadedFromExternalUrl=0)"))&amp;", null, null, null, null, null, "&amp;if(not(ISBLANK(A184)),"(select PrimaryMusicStyleId from Releases where UPC="&amp;A184&amp;" and EnterpriseId="&amp;EntId&amp;")","(select PrimaryMusicStyleId from Releases where Catalog='"&amp;SUBSTITUTE(trim(B184),"'","''")&amp;"' and EnterpriseId="&amp;EntId&amp;")")&amp;", "&amp;if(not(ISBLANK(A184)),"(select SecondaryMusicStyleId from Releases where UPC="&amp;A184&amp;" and EnterpriseId="&amp;EntId&amp;")","(select SecondaryMusicStyleId from Releases where Catalog='"&amp;SUBSTITUTE(trim(B184),"'","''")&amp;"' and EnterpriseId="&amp;EntId&amp;")")&amp;", "&amp;IF(O184="","null",O184)&amp;", 0, null, (select id from internal_TrackTypes where description='"&amp;L184&amp;"'), null, null, null, null, (NEXT VALUE FOR [AssetIdSequence]), null, "&amp;TenantId&amp;", "&amp;EntId&amp;", "&amp;if(F184&lt;&gt;"",countif(F$5:F184,F184),countif(G$5:G184,G184))&amp;"); 
insert into Releases_Tracks values ( (select ReleaseId from Releases where "&amp;if(not(ISBLANK(A184)),"UPC="&amp;A184,"Catalog='"&amp;SUBSTITUTE(trim(B184),"'","''")&amp;"'")&amp;" and EnterpriseId="&amp;EntId&amp;"), (select max(TrackId) from Tracks where "&amp;if(trim(G184)="","ISRC='"&amp;F184&amp;"'","TrackVendorId='"&amp;SUBSTITUTE(trim(G184),"'","''")&amp;"'") &amp;" and EnterpriseId="&amp;EntId&amp;"), "&amp;E184&amp;", (NEXT VALUE FOR [AssetIdSequence]), null);
update Releases_Tracks set RevelatorExternalUsageTrackId=AssetId where TrackId=(select max(TrackId) from Tracks where "&amp;IF(F184="","TrackVendorId='"&amp;G184&amp;"'","ISRC='"&amp;F184&amp;"'")&amp;" and EnterpriseId="&amp;EntId&amp;");
Insert into TrackRecordingVersions values ((select max(TrackId) from Tracks where "&amp;IF(F184="","TrackVendorId='"&amp;G184&amp;"'","ISRC='"&amp;F184&amp;"'")&amp;" and EnterpriseId="&amp;EntId&amp;"),  "&amp;IF(F184="","null","'"&amp;F184&amp;"'")&amp;", 1, getdate());
Insert into TrackRecordingVersionsAudioFiles values ((select max(TrackRecordingVersionId) from TrackRecordingVersions where TrackId in (select max(TrackId) from Tracks where "&amp;IF(F184="","TrackVendorId='"&amp;G184&amp;"'","ISRC='"&amp;F184&amp;"'")&amp;" and EnterpriseId="&amp;EntId&amp;")), "&amp;if(M184="","null",if(G184="","(select AudioId from AudioFiles where Filename='"&amp;F184&amp;"."&amp;N184&amp;"' and ExternalUrl='"&amp;SUBSTITUTE(trim(M184),"'","''")&amp;"' and IsDownloadedFromExternalUrl=0)","(select AudioId from AudioFiles where Filename='"&amp;G184&amp;"."&amp;N184&amp;"' and ExternalUrl='"&amp;SUBSTITUTE(trim(M184),"'","''")&amp;"' and IsDownloadedFromExternalUrl=0)"))&amp;", "&amp;IFS(N184="","null",N184="wav","1",N184="flac","2")&amp;");
Insert into Track_TrackProperties values ((select max(TrackId) from Tracks where "&amp;IF(F184="","TrackVendorId='"&amp;G184&amp;"'","ISRC='"&amp;F184&amp;"'")&amp;" and EnterpriseId="&amp;EntId&amp;"),1);"</f>
        <v>Insert into Tracks VALUES(N'Filho da Luz', 371631, (select LabelId from Releases where UPC=766310525823 and EnterpriseId=647322), 'BKTOK2300005', N'Speed Up', null, null, null, null, null, null, (select AudioId from AudioFiles where Filename='BKTOK2300005.wav' and ExternalUrl='https://www.dropbox.com/scl/fi/gs57b2fiftowftzpa3qoz/Filho-da-Luz-Speed-Up-766310525823.flac?rlkey=kisohrnkdsmejyp71uczj6vv6&amp;st=whbnsn5z&amp;dl=1'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Filename='BKTOK2300005.flac' and ExternalUrl='https://www.dropbox.com/scl/fi/gs57b2fiftowftzpa3qoz/Filho-da-Luz-Speed-Up-766310525823.flac?rlkey=kisohrnkdsmejyp71uczj6vv6&amp;st=whbnsn5z&amp;dl=1' and IsDownloadedFromExternalUrl=0), null, null, null, null, null, (select PrimaryMusicStyleId from Releases where UPC=766310525823 and EnterpriseId=647322), (select SecondaryMusicStyleId from Releases where UPC=766310525823 and EnterpriseId=647322), null, 0, null, (select id from internal_TrackTypes where description='Original'), null, null, null, null, (NEXT VALUE FOR [AssetIdSequence]), null, 645898, 647322, 1); 
insert into Releases_Tracks values ( (select ReleaseId from Releases where UPC=766310525823 and EnterpriseId=647322), (select max(TrackId) from Tracks where ISRC='BKTOK2300005' and EnterpriseId=647322), 1, (NEXT VALUE FOR [AssetIdSequence]), null);
update Releases_Tracks set RevelatorExternalUsageTrackId=AssetId where TrackId=(select max(TrackId) from Tracks where ISRC='BKTOK2300005' and EnterpriseId=647322);
Insert into TrackRecordingVersions values ((select max(TrackId) from Tracks where ISRC='BKTOK2300005' and EnterpriseId=647322),  'BKTOK2300005', 1, getdate());
Insert into TrackRecordingVersionsAudioFiles values ((select max(TrackRecordingVersionId) from TrackRecordingVersions where TrackId in (select max(TrackId) from Tracks where ISRC='BKTOK2300005' and EnterpriseId=647322)), (select AudioId from AudioFiles where Filename='BKTOK2300005.flac' and ExternalUrl='https://www.dropbox.com/scl/fi/gs57b2fiftowftzpa3qoz/Filho-da-Luz-Speed-Up-766310525823.flac?rlkey=kisohrnkdsmejyp71uczj6vv6&amp;st=whbnsn5z&amp;dl=1' and IsDownloadedFromExternalUrl=0), 2);
Insert into Track_TrackProperties values ((select max(TrackId) from Tracks where ISRC='BKTOK2300005' and EnterpriseId=647322),1);</v>
      </c>
    </row>
    <row r="185">
      <c r="A185" s="110">
        <v>7.66310710199E11</v>
      </c>
      <c r="B185" s="84"/>
      <c r="C185" s="164" t="str">
        <f t="array" ref="C185">ifs(and(isblank($A185),isblank($B185)),"", not(iserror(vlookup($A185&amp;$B185,'3) Release_Label'!$D:$D&amp;'3) Release_Label'!$E:$E,1,0))),vlookup($A185&amp;$B185,{'3) Release_Label'!$D:$D&amp;'3) Release_Label'!$E:$E,'3) Release_Label'!$F:$F},2,0), or(and(not(isblank($B185)),$B185=$B184,$A185&lt;&gt;$A184),and(not(isblank($A185)),$A185=$A184,$B185&lt;&gt;$B184)),"ID LISTS UNALIGNED",and($A185&lt;&gt;"",countif('3) Release_Label'!$D:$D,$A185)=0),"NO UPC MATCH in Release_Label",and($B185&lt;&gt;"",countif('3) Release_Label'!$E:$E,$B185)=0),"NO CATALOG ID MATCH in Release_Label",iserror(vlookup($A185&amp;$B185,'3) Release_Label'!$D:$D&amp;'3) Release_Label'!$E:$E,1,0)),"NO UPC-CATALOG ID pair MATCH in Release_Label" )</f>
        <v>Os Melhores do Mundo</v>
      </c>
      <c r="D185" s="134" t="str">
        <f t="array" ref="D185">ifs(and(isblank($A185),isblank($B185)),"", not(iserror(vlookup($A185&amp;$B185,'3) Release_Label'!$D:$D&amp;'3) Release_Label'!$E:$E,1,0))),vlookup($A185&amp;$B185,{'3) Release_Label'!$D:$D&amp;'3) Release_Label'!$E:$E,'3) Release_Label'!$H:$H},2,0), or(and(not(isblank($B185)),$B185=$B184,$A185&lt;&gt;$A184),and(not(isblank($A185)),$A185=$A184,$B185&lt;&gt;$B184)),"ID LISTS UNALIGNED",and($A185&lt;&gt;"",countif('3) Release_Label'!$D:$D,$A185)=0),"NO UPC MATCH in Release_Label",and($B185&lt;&gt;"",countif('3) Release_Label'!$E:$E,$B185)=0),"NO CATALOG ID MATCH in Release_Label",iserror(vlookup($A185&amp;$B185,'3) Release_Label'!$D:$D&amp;'3) Release_Label'!$E:$E,1,0)),"NO UPC-CATALOG ID pair MATCH in Release_Label" )</f>
        <v/>
      </c>
      <c r="E185" s="164">
        <f t="shared" si="3"/>
        <v>1</v>
      </c>
      <c r="F185" s="34" t="s">
        <v>1074</v>
      </c>
      <c r="G185" s="84"/>
      <c r="H185" s="45" t="s">
        <v>516</v>
      </c>
      <c r="I185" s="34"/>
      <c r="J185" s="34" t="s">
        <v>180</v>
      </c>
      <c r="K185" s="93" t="s">
        <v>706</v>
      </c>
      <c r="L185" s="34" t="s">
        <v>698</v>
      </c>
      <c r="M185" s="92" t="s">
        <v>1075</v>
      </c>
      <c r="N185" s="34" t="s">
        <v>700</v>
      </c>
      <c r="O185" s="20"/>
      <c r="P185" s="20"/>
      <c r="R185" s="44" t="str">
        <f t="shared" si="2"/>
        <v>insert into AudioFiles VALUES (NEWID(),'BKTOK2300007.flac', '.flac', getdate(), null, 0, null, 'https://www.dropbox.com/scl/fi/0y3cnxtk48oq7yqwcqk38/Os-Melhores-do-Mundo-766310710199.flac?rlkey=q8sclmm1stbw1pzr9eofuqtwn&amp;st=6a8lo7id&amp;dl=1', 0, null, null, null, null)</v>
      </c>
      <c r="S185" s="44" t="str">
        <f>"Insert into Tracks VALUES(N'"&amp;SUBSTITUTE(trim(H185),"'","''")&amp;"', 371631, "&amp;if(not(ISBLANK(A185)),"(select LabelId from Releases where UPC="&amp;A185&amp;" and EnterpriseId="&amp;EntId&amp;")","(select LabelId from Releases where Catalog='"&amp;SUBSTITUTE(trim(B185),"'","''")&amp;"' and EnterpriseId="&amp;EntId&amp;")")&amp;", "&amp;if(F185="", "null", "'"&amp;F185&amp;"'")&amp;", "&amp;if(I185="", "null","N'"&amp;SUBSTITUTE(trim(I185),"'","''")&amp;"'")&amp;", null, null, "&amp;if(G185="", "null","'"&amp;SUBSTITUTE(trim(G185),"'","''")&amp;"'")&amp;", null, null, null, "&amp;if(M185="","null",if(G185="","(select AudioId from AudioFiles where Filename='"&amp;F185&amp;".wav' and ExternalUrl='"&amp;SUBSTITUTE(trim(M185),"'","''")&amp;"' and IsDownloadedFromExternalUrl=0)","(select AudioId from AudioFiles where Filename='"&amp;G185&amp;".wav' and ExternalUrl='"&amp;SUBSTITUTE(trim(M185),"'","''")&amp;"' and IsDownloadedFromExternalUrl=0)"))&amp;", null, null, null, (select min(LanguageId) from Languages where LanguageName='"&amp;J185&amp;"' and IsValidMetadataLanguage=1), null, "&amp;if(K185="YES", 1,0)&amp;", getdate(), (select CreatedBy from Enterprises where EnterpriseId="&amp;EntId&amp;"), null, '34F4C88E-B410-461E-AD75-6C01536FDCD3', null, 0, null, null, null, null, "&amp;if(M185="","null",if(G185="","(select AudioId from AudioFiles where Filename='"&amp;F185&amp;".flac' and ExternalUrl='"&amp;SUBSTITUTE(trim(M185),"'","''")&amp;"' and IsDownloadedFromExternalUrl=0)","(select AudioId from AudioFiles where Filename='"&amp;G185&amp;".flac' and ExternalUrl='"&amp;SUBSTITUTE(trim(M185),"'","''")&amp;"' and IsDownloadedFromExternalUrl=0)"))&amp;", null, null, null, null, null, "&amp;if(not(ISBLANK(A185)),"(select PrimaryMusicStyleId from Releases where UPC="&amp;A185&amp;" and EnterpriseId="&amp;EntId&amp;")","(select PrimaryMusicStyleId from Releases where Catalog='"&amp;SUBSTITUTE(trim(B185),"'","''")&amp;"' and EnterpriseId="&amp;EntId&amp;")")&amp;", "&amp;if(not(ISBLANK(A185)),"(select SecondaryMusicStyleId from Releases where UPC="&amp;A185&amp;" and EnterpriseId="&amp;EntId&amp;")","(select SecondaryMusicStyleId from Releases where Catalog='"&amp;SUBSTITUTE(trim(B185),"'","''")&amp;"' and EnterpriseId="&amp;EntId&amp;")")&amp;", "&amp;IF(O185="","null",O185)&amp;", 0, null, (select id from internal_TrackTypes where description='"&amp;L185&amp;"'), null, null, null, null, (NEXT VALUE FOR [AssetIdSequence]), null, "&amp;TenantId&amp;", "&amp;EntId&amp;", "&amp;if(F185&lt;&gt;"",countif(F$5:F185,F185),countif(G$5:G185,G185))&amp;"); 
insert into Releases_Tracks values ( (select ReleaseId from Releases where "&amp;if(not(ISBLANK(A185)),"UPC="&amp;A185,"Catalog='"&amp;SUBSTITUTE(trim(B185),"'","''")&amp;"'")&amp;" and EnterpriseId="&amp;EntId&amp;"), (select max(TrackId) from Tracks where "&amp;if(trim(G185)="","ISRC='"&amp;F185&amp;"'","TrackVendorId='"&amp;SUBSTITUTE(trim(G185),"'","''")&amp;"'") &amp;" and EnterpriseId="&amp;EntId&amp;"), "&amp;E185&amp;", (NEXT VALUE FOR [AssetIdSequence]), null);
update Releases_Tracks set RevelatorExternalUsageTrackId=AssetId where TrackId=(select max(TrackId) from Tracks where "&amp;IF(F185="","TrackVendorId='"&amp;G185&amp;"'","ISRC='"&amp;F185&amp;"'")&amp;" and EnterpriseId="&amp;EntId&amp;");
Insert into TrackRecordingVersions values ((select max(TrackId) from Tracks where "&amp;IF(F185="","TrackVendorId='"&amp;G185&amp;"'","ISRC='"&amp;F185&amp;"'")&amp;" and EnterpriseId="&amp;EntId&amp;"),  "&amp;IF(F185="","null","'"&amp;F185&amp;"'")&amp;", 1, getdate());
Insert into TrackRecordingVersionsAudioFiles values ((select max(TrackRecordingVersionId) from TrackRecordingVersions where TrackId in (select max(TrackId) from Tracks where "&amp;IF(F185="","TrackVendorId='"&amp;G185&amp;"'","ISRC='"&amp;F185&amp;"'")&amp;" and EnterpriseId="&amp;EntId&amp;")), "&amp;if(M185="","null",if(G185="","(select AudioId from AudioFiles where Filename='"&amp;F185&amp;"."&amp;N185&amp;"' and ExternalUrl='"&amp;SUBSTITUTE(trim(M185),"'","''")&amp;"' and IsDownloadedFromExternalUrl=0)","(select AudioId from AudioFiles where Filename='"&amp;G185&amp;"."&amp;N185&amp;"' and ExternalUrl='"&amp;SUBSTITUTE(trim(M185),"'","''")&amp;"' and IsDownloadedFromExternalUrl=0)"))&amp;", "&amp;IFS(N185="","null",N185="wav","1",N185="flac","2")&amp;");
Insert into Track_TrackProperties values ((select max(TrackId) from Tracks where "&amp;IF(F185="","TrackVendorId='"&amp;G185&amp;"'","ISRC='"&amp;F185&amp;"'")&amp;" and EnterpriseId="&amp;EntId&amp;"),1);"</f>
        <v>Insert into Tracks VALUES(N'Os Melhores do Mundo', 371631, (select LabelId from Releases where UPC=766310710199 and EnterpriseId=647322), 'BKTOK2300007', null, null, null, null, null, null, null, (select AudioId from AudioFiles where Filename='BKTOK2300007.wav' and ExternalUrl='https://www.dropbox.com/scl/fi/0y3cnxtk48oq7yqwcqk38/Os-Melhores-do-Mundo-766310710199.flac?rlkey=q8sclmm1stbw1pzr9eofuqtwn&amp;st=6a8lo7id&amp;dl=1'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Filename='BKTOK2300007.flac' and ExternalUrl='https://www.dropbox.com/scl/fi/0y3cnxtk48oq7yqwcqk38/Os-Melhores-do-Mundo-766310710199.flac?rlkey=q8sclmm1stbw1pzr9eofuqtwn&amp;st=6a8lo7id&amp;dl=1' and IsDownloadedFromExternalUrl=0), null, null, null, null, null, (select PrimaryMusicStyleId from Releases where UPC=766310710199 and EnterpriseId=647322), (select SecondaryMusicStyleId from Releases where UPC=766310710199 and EnterpriseId=647322), null, 0, null, (select id from internal_TrackTypes where description='Original'), null, null, null, null, (NEXT VALUE FOR [AssetIdSequence]), null, 645898, 647322, 1); 
insert into Releases_Tracks values ( (select ReleaseId from Releases where UPC=766310710199 and EnterpriseId=647322), (select max(TrackId) from Tracks where ISRC='BKTOK2300007' and EnterpriseId=647322), 1, (NEXT VALUE FOR [AssetIdSequence]), null);
update Releases_Tracks set RevelatorExternalUsageTrackId=AssetId where TrackId=(select max(TrackId) from Tracks where ISRC='BKTOK2300007' and EnterpriseId=647322);
Insert into TrackRecordingVersions values ((select max(TrackId) from Tracks where ISRC='BKTOK2300007' and EnterpriseId=647322),  'BKTOK2300007', 1, getdate());
Insert into TrackRecordingVersionsAudioFiles values ((select max(TrackRecordingVersionId) from TrackRecordingVersions where TrackId in (select max(TrackId) from Tracks where ISRC='BKTOK2300007' and EnterpriseId=647322)), (select AudioId from AudioFiles where Filename='BKTOK2300007.flac' and ExternalUrl='https://www.dropbox.com/scl/fi/0y3cnxtk48oq7yqwcqk38/Os-Melhores-do-Mundo-766310710199.flac?rlkey=q8sclmm1stbw1pzr9eofuqtwn&amp;st=6a8lo7id&amp;dl=1' and IsDownloadedFromExternalUrl=0), 2);
Insert into Track_TrackProperties values ((select max(TrackId) from Tracks where ISRC='BKTOK2300007' and EnterpriseId=647322),1);</v>
      </c>
    </row>
    <row r="186">
      <c r="A186" s="110">
        <v>8.2155557149E11</v>
      </c>
      <c r="B186" s="84"/>
      <c r="C186" s="164" t="str">
        <f t="array" ref="C186">ifs(and(isblank($A186),isblank($B186)),"", not(iserror(vlookup($A186&amp;$B186,'3) Release_Label'!$D:$D&amp;'3) Release_Label'!$E:$E,1,0))),vlookup($A186&amp;$B186,{'3) Release_Label'!$D:$D&amp;'3) Release_Label'!$E:$E,'3) Release_Label'!$F:$F},2,0), or(and(not(isblank($B186)),$B186=$B185,$A186&lt;&gt;$A185),and(not(isblank($A186)),$A186=$A185,$B186&lt;&gt;$B185)),"ID LISTS UNALIGNED",and($A186&lt;&gt;"",countif('3) Release_Label'!$D:$D,$A186)=0),"NO UPC MATCH in Release_Label",and($B186&lt;&gt;"",countif('3) Release_Label'!$E:$E,$B186)=0),"NO CATALOG ID MATCH in Release_Label",iserror(vlookup($A186&amp;$B186,'3) Release_Label'!$D:$D&amp;'3) Release_Label'!$E:$E,1,0)),"NO UPC-CATALOG ID pair MATCH in Release_Label" )</f>
        <v>Robozão</v>
      </c>
      <c r="D186" s="134" t="str">
        <f t="array" ref="D186">ifs(and(isblank($A186),isblank($B186)),"", not(iserror(vlookup($A186&amp;$B186,'3) Release_Label'!$D:$D&amp;'3) Release_Label'!$E:$E,1,0))),vlookup($A186&amp;$B186,{'3) Release_Label'!$D:$D&amp;'3) Release_Label'!$E:$E,'3) Release_Label'!$H:$H},2,0), or(and(not(isblank($B186)),$B186=$B185,$A186&lt;&gt;$A185),and(not(isblank($A186)),$A186=$A185,$B186&lt;&gt;$B185)),"ID LISTS UNALIGNED",and($A186&lt;&gt;"",countif('3) Release_Label'!$D:$D,$A186)=0),"NO UPC MATCH in Release_Label",and($B186&lt;&gt;"",countif('3) Release_Label'!$E:$E,$B186)=0),"NO CATALOG ID MATCH in Release_Label",iserror(vlookup($A186&amp;$B186,'3) Release_Label'!$D:$D&amp;'3) Release_Label'!$E:$E,1,0)),"NO UPC-CATALOG ID pair MATCH in Release_Label" )</f>
        <v/>
      </c>
      <c r="E186" s="164">
        <f t="shared" si="3"/>
        <v>1</v>
      </c>
      <c r="F186" s="34" t="s">
        <v>1076</v>
      </c>
      <c r="G186" s="84"/>
      <c r="H186" s="45" t="s">
        <v>518</v>
      </c>
      <c r="I186" s="34"/>
      <c r="J186" s="34" t="s">
        <v>180</v>
      </c>
      <c r="K186" s="93" t="s">
        <v>706</v>
      </c>
      <c r="L186" s="34" t="s">
        <v>698</v>
      </c>
      <c r="M186" s="92" t="s">
        <v>1077</v>
      </c>
      <c r="N186" s="34" t="s">
        <v>700</v>
      </c>
      <c r="O186" s="20"/>
      <c r="P186" s="20"/>
      <c r="R186" s="44" t="str">
        <f t="shared" si="2"/>
        <v>insert into AudioFiles VALUES (NEWID(),'BKTOK2300010.flac', '.flac', getdate(), null, 0, null, 'https://www.dropbox.com/scl/fi/864kfunvabassg85xozcq/Roboz-o-821555571490.flac?rlkey=emwsup69vrazeg4pj6bgyncdd&amp;st=18n49t5t&amp;dl=1', 0, null, null, null, null)</v>
      </c>
      <c r="S186" s="44" t="str">
        <f>"Insert into Tracks VALUES(N'"&amp;SUBSTITUTE(trim(H186),"'","''")&amp;"', 371631, "&amp;if(not(ISBLANK(A186)),"(select LabelId from Releases where UPC="&amp;A186&amp;" and EnterpriseId="&amp;EntId&amp;")","(select LabelId from Releases where Catalog='"&amp;SUBSTITUTE(trim(B186),"'","''")&amp;"' and EnterpriseId="&amp;EntId&amp;")")&amp;", "&amp;if(F186="", "null", "'"&amp;F186&amp;"'")&amp;", "&amp;if(I186="", "null","N'"&amp;SUBSTITUTE(trim(I186),"'","''")&amp;"'")&amp;", null, null, "&amp;if(G186="", "null","'"&amp;SUBSTITUTE(trim(G186),"'","''")&amp;"'")&amp;", null, null, null, "&amp;if(M186="","null",if(G186="","(select AudioId from AudioFiles where Filename='"&amp;F186&amp;".wav' and ExternalUrl='"&amp;SUBSTITUTE(trim(M186),"'","''")&amp;"' and IsDownloadedFromExternalUrl=0)","(select AudioId from AudioFiles where Filename='"&amp;G186&amp;".wav' and ExternalUrl='"&amp;SUBSTITUTE(trim(M186),"'","''")&amp;"' and IsDownloadedFromExternalUrl=0)"))&amp;", null, null, null, (select min(LanguageId) from Languages where LanguageName='"&amp;J186&amp;"' and IsValidMetadataLanguage=1), null, "&amp;if(K186="YES", 1,0)&amp;", getdate(), (select CreatedBy from Enterprises where EnterpriseId="&amp;EntId&amp;"), null, '34F4C88E-B410-461E-AD75-6C01536FDCD3', null, 0, null, null, null, null, "&amp;if(M186="","null",if(G186="","(select AudioId from AudioFiles where Filename='"&amp;F186&amp;".flac' and ExternalUrl='"&amp;SUBSTITUTE(trim(M186),"'","''")&amp;"' and IsDownloadedFromExternalUrl=0)","(select AudioId from AudioFiles where Filename='"&amp;G186&amp;".flac' and ExternalUrl='"&amp;SUBSTITUTE(trim(M186),"'","''")&amp;"' and IsDownloadedFromExternalUrl=0)"))&amp;", null, null, null, null, null, "&amp;if(not(ISBLANK(A186)),"(select PrimaryMusicStyleId from Releases where UPC="&amp;A186&amp;" and EnterpriseId="&amp;EntId&amp;")","(select PrimaryMusicStyleId from Releases where Catalog='"&amp;SUBSTITUTE(trim(B186),"'","''")&amp;"' and EnterpriseId="&amp;EntId&amp;")")&amp;", "&amp;if(not(ISBLANK(A186)),"(select SecondaryMusicStyleId from Releases where UPC="&amp;A186&amp;" and EnterpriseId="&amp;EntId&amp;")","(select SecondaryMusicStyleId from Releases where Catalog='"&amp;SUBSTITUTE(trim(B186),"'","''")&amp;"' and EnterpriseId="&amp;EntId&amp;")")&amp;", "&amp;IF(O186="","null",O186)&amp;", 0, null, (select id from internal_TrackTypes where description='"&amp;L186&amp;"'), null, null, null, null, (NEXT VALUE FOR [AssetIdSequence]), null, "&amp;TenantId&amp;", "&amp;EntId&amp;", "&amp;if(F186&lt;&gt;"",countif(F$5:F186,F186),countif(G$5:G186,G186))&amp;"); 
insert into Releases_Tracks values ( (select ReleaseId from Releases where "&amp;if(not(ISBLANK(A186)),"UPC="&amp;A186,"Catalog='"&amp;SUBSTITUTE(trim(B186),"'","''")&amp;"'")&amp;" and EnterpriseId="&amp;EntId&amp;"), (select max(TrackId) from Tracks where "&amp;if(trim(G186)="","ISRC='"&amp;F186&amp;"'","TrackVendorId='"&amp;SUBSTITUTE(trim(G186),"'","''")&amp;"'") &amp;" and EnterpriseId="&amp;EntId&amp;"), "&amp;E186&amp;", (NEXT VALUE FOR [AssetIdSequence]), null);
update Releases_Tracks set RevelatorExternalUsageTrackId=AssetId where TrackId=(select max(TrackId) from Tracks where "&amp;IF(F186="","TrackVendorId='"&amp;G186&amp;"'","ISRC='"&amp;F186&amp;"'")&amp;" and EnterpriseId="&amp;EntId&amp;");
Insert into TrackRecordingVersions values ((select max(TrackId) from Tracks where "&amp;IF(F186="","TrackVendorId='"&amp;G186&amp;"'","ISRC='"&amp;F186&amp;"'")&amp;" and EnterpriseId="&amp;EntId&amp;"),  "&amp;IF(F186="","null","'"&amp;F186&amp;"'")&amp;", 1, getdate());
Insert into TrackRecordingVersionsAudioFiles values ((select max(TrackRecordingVersionId) from TrackRecordingVersions where TrackId in (select max(TrackId) from Tracks where "&amp;IF(F186="","TrackVendorId='"&amp;G186&amp;"'","ISRC='"&amp;F186&amp;"'")&amp;" and EnterpriseId="&amp;EntId&amp;")), "&amp;if(M186="","null",if(G186="","(select AudioId from AudioFiles where Filename='"&amp;F186&amp;"."&amp;N186&amp;"' and ExternalUrl='"&amp;SUBSTITUTE(trim(M186),"'","''")&amp;"' and IsDownloadedFromExternalUrl=0)","(select AudioId from AudioFiles where Filename='"&amp;G186&amp;"."&amp;N186&amp;"' and ExternalUrl='"&amp;SUBSTITUTE(trim(M186),"'","''")&amp;"' and IsDownloadedFromExternalUrl=0)"))&amp;", "&amp;IFS(N186="","null",N186="wav","1",N186="flac","2")&amp;");
Insert into Track_TrackProperties values ((select max(TrackId) from Tracks where "&amp;IF(F186="","TrackVendorId='"&amp;G186&amp;"'","ISRC='"&amp;F186&amp;"'")&amp;" and EnterpriseId="&amp;EntId&amp;"),1);"</f>
        <v>Insert into Tracks VALUES(N'Robozão', 371631, (select LabelId from Releases where UPC=821555571490 and EnterpriseId=647322), 'BKTOK2300010', null, null, null, null, null, null, null, (select AudioId from AudioFiles where Filename='BKTOK2300010.wav' and ExternalUrl='https://www.dropbox.com/scl/fi/864kfunvabassg85xozcq/Roboz-o-821555571490.flac?rlkey=emwsup69vrazeg4pj6bgyncdd&amp;st=18n49t5t&amp;dl=1'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Filename='BKTOK2300010.flac' and ExternalUrl='https://www.dropbox.com/scl/fi/864kfunvabassg85xozcq/Roboz-o-821555571490.flac?rlkey=emwsup69vrazeg4pj6bgyncdd&amp;st=18n49t5t&amp;dl=1' and IsDownloadedFromExternalUrl=0), null, null, null, null, null, (select PrimaryMusicStyleId from Releases where UPC=821555571490 and EnterpriseId=647322), (select SecondaryMusicStyleId from Releases where UPC=821555571490 and EnterpriseId=647322), null, 0, null, (select id from internal_TrackTypes where description='Original'), null, null, null, null, (NEXT VALUE FOR [AssetIdSequence]), null, 645898, 647322, 1); 
insert into Releases_Tracks values ( (select ReleaseId from Releases where UPC=821555571490 and EnterpriseId=647322), (select max(TrackId) from Tracks where ISRC='BKTOK2300010' and EnterpriseId=647322), 1, (NEXT VALUE FOR [AssetIdSequence]), null);
update Releases_Tracks set RevelatorExternalUsageTrackId=AssetId where TrackId=(select max(TrackId) from Tracks where ISRC='BKTOK2300010' and EnterpriseId=647322);
Insert into TrackRecordingVersions values ((select max(TrackId) from Tracks where ISRC='BKTOK2300010' and EnterpriseId=647322),  'BKTOK2300010', 1, getdate());
Insert into TrackRecordingVersionsAudioFiles values ((select max(TrackRecordingVersionId) from TrackRecordingVersions where TrackId in (select max(TrackId) from Tracks where ISRC='BKTOK2300010' and EnterpriseId=647322)), (select AudioId from AudioFiles where Filename='BKTOK2300010.flac' and ExternalUrl='https://www.dropbox.com/scl/fi/864kfunvabassg85xozcq/Roboz-o-821555571490.flac?rlkey=emwsup69vrazeg4pj6bgyncdd&amp;st=18n49t5t&amp;dl=1' and IsDownloadedFromExternalUrl=0), 2);
Insert into Track_TrackProperties values ((select max(TrackId) from Tracks where ISRC='BKTOK2300010' and EnterpriseId=647322),1);</v>
      </c>
    </row>
    <row r="187">
      <c r="A187" s="110">
        <v>8.21555571476E11</v>
      </c>
      <c r="B187" s="84"/>
      <c r="C187" s="164" t="str">
        <f t="array" ref="C187">ifs(and(isblank($A187),isblank($B187)),"", not(iserror(vlookup($A187&amp;$B187,'3) Release_Label'!$D:$D&amp;'3) Release_Label'!$E:$E,1,0))),vlookup($A187&amp;$B187,{'3) Release_Label'!$D:$D&amp;'3) Release_Label'!$E:$E,'3) Release_Label'!$F:$F},2,0), or(and(not(isblank($B187)),$B187=$B186,$A187&lt;&gt;$A186),and(not(isblank($A187)),$A187=$A186,$B187&lt;&gt;$B186)),"ID LISTS UNALIGNED",and($A187&lt;&gt;"",countif('3) Release_Label'!$D:$D,$A187)=0),"NO UPC MATCH in Release_Label",and($B187&lt;&gt;"",countif('3) Release_Label'!$E:$E,$B187)=0),"NO CATALOG ID MATCH in Release_Label",iserror(vlookup($A187&amp;$B187,'3) Release_Label'!$D:$D&amp;'3) Release_Label'!$E:$E,1,0)),"NO UPC-CATALOG ID pair MATCH in Release_Label" )</f>
        <v>Robozão</v>
      </c>
      <c r="D187" s="164" t="str">
        <f t="array" ref="D187">ifs(and(isblank($A187),isblank($B187)),"", not(iserror(vlookup($A187&amp;$B187,'3) Release_Label'!$D:$D&amp;'3) Release_Label'!$E:$E,1,0))),vlookup($A187&amp;$B187,{'3) Release_Label'!$D:$D&amp;'3) Release_Label'!$E:$E,'3) Release_Label'!$H:$H},2,0), or(and(not(isblank($B187)),$B187=$B186,$A187&lt;&gt;$A186),and(not(isblank($A187)),$A187=$A186,$B187&lt;&gt;$B186)),"ID LISTS UNALIGNED",and($A187&lt;&gt;"",countif('3) Release_Label'!$D:$D,$A187)=0),"NO UPC MATCH in Release_Label",and($B187&lt;&gt;"",countif('3) Release_Label'!$E:$E,$B187)=0),"NO CATALOG ID MATCH in Release_Label",iserror(vlookup($A187&amp;$B187,'3) Release_Label'!$D:$D&amp;'3) Release_Label'!$E:$E,1,0)),"NO UPC-CATALOG ID pair MATCH in Release_Label" )</f>
        <v>Speed Up</v>
      </c>
      <c r="E187" s="164">
        <f t="shared" si="3"/>
        <v>1</v>
      </c>
      <c r="F187" s="34" t="s">
        <v>1078</v>
      </c>
      <c r="G187" s="84"/>
      <c r="H187" s="45" t="s">
        <v>518</v>
      </c>
      <c r="I187" s="34" t="s">
        <v>222</v>
      </c>
      <c r="J187" s="34" t="s">
        <v>180</v>
      </c>
      <c r="K187" s="93" t="s">
        <v>706</v>
      </c>
      <c r="L187" s="34" t="s">
        <v>698</v>
      </c>
      <c r="M187" s="92" t="s">
        <v>1079</v>
      </c>
      <c r="N187" s="34" t="s">
        <v>700</v>
      </c>
      <c r="O187" s="20"/>
      <c r="P187" s="20"/>
      <c r="R187" s="44" t="str">
        <f t="shared" si="2"/>
        <v>insert into AudioFiles VALUES (NEWID(),'BKTOK2300011.flac', '.flac', getdate(), null, 0, null, 'https://www.dropbox.com/scl/fi/iea0ziuqz5fby9jpjg3j6/Roboz-o-Speed-Up-821555571476.flac?rlkey=fex6hwe4g6h8zcdfzczsd7f4n&amp;st=cig6j1o3&amp;dl=1', 0, null, null, null, null)</v>
      </c>
      <c r="S187" s="44" t="str">
        <f>"Insert into Tracks VALUES(N'"&amp;SUBSTITUTE(trim(H187),"'","''")&amp;"', 371631, "&amp;if(not(ISBLANK(A187)),"(select LabelId from Releases where UPC="&amp;A187&amp;" and EnterpriseId="&amp;EntId&amp;")","(select LabelId from Releases where Catalog='"&amp;SUBSTITUTE(trim(B187),"'","''")&amp;"' and EnterpriseId="&amp;EntId&amp;")")&amp;", "&amp;if(F187="", "null", "'"&amp;F187&amp;"'")&amp;", "&amp;if(I187="", "null","N'"&amp;SUBSTITUTE(trim(I187),"'","''")&amp;"'")&amp;", null, null, "&amp;if(G187="", "null","'"&amp;SUBSTITUTE(trim(G187),"'","''")&amp;"'")&amp;", null, null, null, "&amp;if(M187="","null",if(G187="","(select AudioId from AudioFiles where Filename='"&amp;F187&amp;".wav' and ExternalUrl='"&amp;SUBSTITUTE(trim(M187),"'","''")&amp;"' and IsDownloadedFromExternalUrl=0)","(select AudioId from AudioFiles where Filename='"&amp;G187&amp;".wav' and ExternalUrl='"&amp;SUBSTITUTE(trim(M187),"'","''")&amp;"' and IsDownloadedFromExternalUrl=0)"))&amp;", null, null, null, (select min(LanguageId) from Languages where LanguageName='"&amp;J187&amp;"' and IsValidMetadataLanguage=1), null, "&amp;if(K187="YES", 1,0)&amp;", getdate(), (select CreatedBy from Enterprises where EnterpriseId="&amp;EntId&amp;"), null, '34F4C88E-B410-461E-AD75-6C01536FDCD3', null, 0, null, null, null, null, "&amp;if(M187="","null",if(G187="","(select AudioId from AudioFiles where Filename='"&amp;F187&amp;".flac' and ExternalUrl='"&amp;SUBSTITUTE(trim(M187),"'","''")&amp;"' and IsDownloadedFromExternalUrl=0)","(select AudioId from AudioFiles where Filename='"&amp;G187&amp;".flac' and ExternalUrl='"&amp;SUBSTITUTE(trim(M187),"'","''")&amp;"' and IsDownloadedFromExternalUrl=0)"))&amp;", null, null, null, null, null, "&amp;if(not(ISBLANK(A187)),"(select PrimaryMusicStyleId from Releases where UPC="&amp;A187&amp;" and EnterpriseId="&amp;EntId&amp;")","(select PrimaryMusicStyleId from Releases where Catalog='"&amp;SUBSTITUTE(trim(B187),"'","''")&amp;"' and EnterpriseId="&amp;EntId&amp;")")&amp;", "&amp;if(not(ISBLANK(A187)),"(select SecondaryMusicStyleId from Releases where UPC="&amp;A187&amp;" and EnterpriseId="&amp;EntId&amp;")","(select SecondaryMusicStyleId from Releases where Catalog='"&amp;SUBSTITUTE(trim(B187),"'","''")&amp;"' and EnterpriseId="&amp;EntId&amp;")")&amp;", "&amp;IF(O187="","null",O187)&amp;", 0, null, (select id from internal_TrackTypes where description='"&amp;L187&amp;"'), null, null, null, null, (NEXT VALUE FOR [AssetIdSequence]), null, "&amp;TenantId&amp;", "&amp;EntId&amp;", "&amp;if(F187&lt;&gt;"",countif(F$5:F187,F187),countif(G$5:G187,G187))&amp;"); 
insert into Releases_Tracks values ( (select ReleaseId from Releases where "&amp;if(not(ISBLANK(A187)),"UPC="&amp;A187,"Catalog='"&amp;SUBSTITUTE(trim(B187),"'","''")&amp;"'")&amp;" and EnterpriseId="&amp;EntId&amp;"), (select max(TrackId) from Tracks where "&amp;if(trim(G187)="","ISRC='"&amp;F187&amp;"'","TrackVendorId='"&amp;SUBSTITUTE(trim(G187),"'","''")&amp;"'") &amp;" and EnterpriseId="&amp;EntId&amp;"), "&amp;E187&amp;", (NEXT VALUE FOR [AssetIdSequence]), null);
update Releases_Tracks set RevelatorExternalUsageTrackId=AssetId where TrackId=(select max(TrackId) from Tracks where "&amp;IF(F187="","TrackVendorId='"&amp;G187&amp;"'","ISRC='"&amp;F187&amp;"'")&amp;" and EnterpriseId="&amp;EntId&amp;");
Insert into TrackRecordingVersions values ((select max(TrackId) from Tracks where "&amp;IF(F187="","TrackVendorId='"&amp;G187&amp;"'","ISRC='"&amp;F187&amp;"'")&amp;" and EnterpriseId="&amp;EntId&amp;"),  "&amp;IF(F187="","null","'"&amp;F187&amp;"'")&amp;", 1, getdate());
Insert into TrackRecordingVersionsAudioFiles values ((select max(TrackRecordingVersionId) from TrackRecordingVersions where TrackId in (select max(TrackId) from Tracks where "&amp;IF(F187="","TrackVendorId='"&amp;G187&amp;"'","ISRC='"&amp;F187&amp;"'")&amp;" and EnterpriseId="&amp;EntId&amp;")), "&amp;if(M187="","null",if(G187="","(select AudioId from AudioFiles where Filename='"&amp;F187&amp;"."&amp;N187&amp;"' and ExternalUrl='"&amp;SUBSTITUTE(trim(M187),"'","''")&amp;"' and IsDownloadedFromExternalUrl=0)","(select AudioId from AudioFiles where Filename='"&amp;G187&amp;"."&amp;N187&amp;"' and ExternalUrl='"&amp;SUBSTITUTE(trim(M187),"'","''")&amp;"' and IsDownloadedFromExternalUrl=0)"))&amp;", "&amp;IFS(N187="","null",N187="wav","1",N187="flac","2")&amp;");
Insert into Track_TrackProperties values ((select max(TrackId) from Tracks where "&amp;IF(F187="","TrackVendorId='"&amp;G187&amp;"'","ISRC='"&amp;F187&amp;"'")&amp;" and EnterpriseId="&amp;EntId&amp;"),1);"</f>
        <v>Insert into Tracks VALUES(N'Robozão', 371631, (select LabelId from Releases where UPC=821555571476 and EnterpriseId=647322), 'BKTOK2300011', N'Speed Up', null, null, null, null, null, null, (select AudioId from AudioFiles where Filename='BKTOK2300011.wav' and ExternalUrl='https://www.dropbox.com/scl/fi/iea0ziuqz5fby9jpjg3j6/Roboz-o-Speed-Up-821555571476.flac?rlkey=fex6hwe4g6h8zcdfzczsd7f4n&amp;st=cig6j1o3&amp;dl=1'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Filename='BKTOK2300011.flac' and ExternalUrl='https://www.dropbox.com/scl/fi/iea0ziuqz5fby9jpjg3j6/Roboz-o-Speed-Up-821555571476.flac?rlkey=fex6hwe4g6h8zcdfzczsd7f4n&amp;st=cig6j1o3&amp;dl=1' and IsDownloadedFromExternalUrl=0), null, null, null, null, null, (select PrimaryMusicStyleId from Releases where UPC=821555571476 and EnterpriseId=647322), (select SecondaryMusicStyleId from Releases where UPC=821555571476 and EnterpriseId=647322), null, 0, null, (select id from internal_TrackTypes where description='Original'), null, null, null, null, (NEXT VALUE FOR [AssetIdSequence]), null, 645898, 647322, 1); 
insert into Releases_Tracks values ( (select ReleaseId from Releases where UPC=821555571476 and EnterpriseId=647322), (select max(TrackId) from Tracks where ISRC='BKTOK2300011' and EnterpriseId=647322), 1, (NEXT VALUE FOR [AssetIdSequence]), null);
update Releases_Tracks set RevelatorExternalUsageTrackId=AssetId where TrackId=(select max(TrackId) from Tracks where ISRC='BKTOK2300011' and EnterpriseId=647322);
Insert into TrackRecordingVersions values ((select max(TrackId) from Tracks where ISRC='BKTOK2300011' and EnterpriseId=647322),  'BKTOK2300011', 1, getdate());
Insert into TrackRecordingVersionsAudioFiles values ((select max(TrackRecordingVersionId) from TrackRecordingVersions where TrackId in (select max(TrackId) from Tracks where ISRC='BKTOK2300011' and EnterpriseId=647322)), (select AudioId from AudioFiles where Filename='BKTOK2300011.flac' and ExternalUrl='https://www.dropbox.com/scl/fi/iea0ziuqz5fby9jpjg3j6/Roboz-o-Speed-Up-821555571476.flac?rlkey=fex6hwe4g6h8zcdfzczsd7f4n&amp;st=cig6j1o3&amp;dl=1' and IsDownloadedFromExternalUrl=0), 2);
Insert into Track_TrackProperties values ((select max(TrackId) from Tracks where ISRC='BKTOK2300011' and EnterpriseId=647322),1);</v>
      </c>
    </row>
    <row r="188">
      <c r="A188" s="110">
        <v>8.21555706168E11</v>
      </c>
      <c r="B188" s="84"/>
      <c r="C188" s="164" t="str">
        <f t="array" ref="C188">ifs(and(isblank($A188),isblank($B188)),"", not(iserror(vlookup($A188&amp;$B188,'3) Release_Label'!$D:$D&amp;'3) Release_Label'!$E:$E,1,0))),vlookup($A188&amp;$B188,{'3) Release_Label'!$D:$D&amp;'3) Release_Label'!$E:$E,'3) Release_Label'!$F:$F},2,0), or(and(not(isblank($B188)),$B188=$B187,$A188&lt;&gt;$A187),and(not(isblank($A188)),$A188=$A187,$B188&lt;&gt;$B187)),"ID LISTS UNALIGNED",and($A188&lt;&gt;"",countif('3) Release_Label'!$D:$D,$A188)=0),"NO UPC MATCH in Release_Label",and($B188&lt;&gt;"",countif('3) Release_Label'!$E:$E,$B188)=0),"NO CATALOG ID MATCH in Release_Label",iserror(vlookup($A188&amp;$B188,'3) Release_Label'!$D:$D&amp;'3) Release_Label'!$E:$E,1,0)),"NO UPC-CATALOG ID pair MATCH in Release_Label" )</f>
        <v>A Asa do Rei</v>
      </c>
      <c r="D188" s="134" t="str">
        <f t="array" ref="D188">ifs(and(isblank($A188),isblank($B188)),"", not(iserror(vlookup($A188&amp;$B188,'3) Release_Label'!$D:$D&amp;'3) Release_Label'!$E:$E,1,0))),vlookup($A188&amp;$B188,{'3) Release_Label'!$D:$D&amp;'3) Release_Label'!$E:$E,'3) Release_Label'!$H:$H},2,0), or(and(not(isblank($B188)),$B188=$B187,$A188&lt;&gt;$A187),and(not(isblank($A188)),$A188=$A187,$B188&lt;&gt;$B187)),"ID LISTS UNALIGNED",and($A188&lt;&gt;"",countif('3) Release_Label'!$D:$D,$A188)=0),"NO UPC MATCH in Release_Label",and($B188&lt;&gt;"",countif('3) Release_Label'!$E:$E,$B188)=0),"NO CATALOG ID MATCH in Release_Label",iserror(vlookup($A188&amp;$B188,'3) Release_Label'!$D:$D&amp;'3) Release_Label'!$E:$E,1,0)),"NO UPC-CATALOG ID pair MATCH in Release_Label" )</f>
        <v/>
      </c>
      <c r="E188" s="164">
        <f t="shared" si="3"/>
        <v>1</v>
      </c>
      <c r="F188" s="34" t="s">
        <v>1080</v>
      </c>
      <c r="G188" s="84"/>
      <c r="H188" s="45" t="s">
        <v>521</v>
      </c>
      <c r="I188" s="34"/>
      <c r="J188" s="34" t="s">
        <v>180</v>
      </c>
      <c r="K188" s="93" t="s">
        <v>706</v>
      </c>
      <c r="L188" s="34" t="s">
        <v>698</v>
      </c>
      <c r="M188" s="92" t="s">
        <v>1081</v>
      </c>
      <c r="N188" s="34" t="s">
        <v>700</v>
      </c>
      <c r="O188" s="20"/>
      <c r="P188" s="20"/>
      <c r="R188" s="44" t="str">
        <f t="shared" si="2"/>
        <v>insert into AudioFiles VALUES (NEWID(),'BKTOK2300015.flac', '.flac', getdate(), null, 0, null, 'https://www.dropbox.com/scl/fi/c8s18wsbjnveut8wlh0th/A-Asa-do-Rei-821555706168.flac?rlkey=4a6qo1sijik7asf28bnmh1wx8&amp;st=4neyhy0w&amp;dl=1', 0, null, null, null, null)</v>
      </c>
      <c r="S188" s="44" t="str">
        <f>"Insert into Tracks VALUES(N'"&amp;SUBSTITUTE(trim(H188),"'","''")&amp;"', 371631, "&amp;if(not(ISBLANK(A188)),"(select LabelId from Releases where UPC="&amp;A188&amp;" and EnterpriseId="&amp;EntId&amp;")","(select LabelId from Releases where Catalog='"&amp;SUBSTITUTE(trim(B188),"'","''")&amp;"' and EnterpriseId="&amp;EntId&amp;")")&amp;", "&amp;if(F188="", "null", "'"&amp;F188&amp;"'")&amp;", "&amp;if(I188="", "null","N'"&amp;SUBSTITUTE(trim(I188),"'","''")&amp;"'")&amp;", null, null, "&amp;if(G188="", "null","'"&amp;SUBSTITUTE(trim(G188),"'","''")&amp;"'")&amp;", null, null, null, "&amp;if(M188="","null",if(G188="","(select AudioId from AudioFiles where Filename='"&amp;F188&amp;".wav' and ExternalUrl='"&amp;SUBSTITUTE(trim(M188),"'","''")&amp;"' and IsDownloadedFromExternalUrl=0)","(select AudioId from AudioFiles where Filename='"&amp;G188&amp;".wav' and ExternalUrl='"&amp;SUBSTITUTE(trim(M188),"'","''")&amp;"' and IsDownloadedFromExternalUrl=0)"))&amp;", null, null, null, (select min(LanguageId) from Languages where LanguageName='"&amp;J188&amp;"' and IsValidMetadataLanguage=1), null, "&amp;if(K188="YES", 1,0)&amp;", getdate(), (select CreatedBy from Enterprises where EnterpriseId="&amp;EntId&amp;"), null, '34F4C88E-B410-461E-AD75-6C01536FDCD3', null, 0, null, null, null, null, "&amp;if(M188="","null",if(G188="","(select AudioId from AudioFiles where Filename='"&amp;F188&amp;".flac' and ExternalUrl='"&amp;SUBSTITUTE(trim(M188),"'","''")&amp;"' and IsDownloadedFromExternalUrl=0)","(select AudioId from AudioFiles where Filename='"&amp;G188&amp;".flac' and ExternalUrl='"&amp;SUBSTITUTE(trim(M188),"'","''")&amp;"' and IsDownloadedFromExternalUrl=0)"))&amp;", null, null, null, null, null, "&amp;if(not(ISBLANK(A188)),"(select PrimaryMusicStyleId from Releases where UPC="&amp;A188&amp;" and EnterpriseId="&amp;EntId&amp;")","(select PrimaryMusicStyleId from Releases where Catalog='"&amp;SUBSTITUTE(trim(B188),"'","''")&amp;"' and EnterpriseId="&amp;EntId&amp;")")&amp;", "&amp;if(not(ISBLANK(A188)),"(select SecondaryMusicStyleId from Releases where UPC="&amp;A188&amp;" and EnterpriseId="&amp;EntId&amp;")","(select SecondaryMusicStyleId from Releases where Catalog='"&amp;SUBSTITUTE(trim(B188),"'","''")&amp;"' and EnterpriseId="&amp;EntId&amp;")")&amp;", "&amp;IF(O188="","null",O188)&amp;", 0, null, (select id from internal_TrackTypes where description='"&amp;L188&amp;"'), null, null, null, null, (NEXT VALUE FOR [AssetIdSequence]), null, "&amp;TenantId&amp;", "&amp;EntId&amp;", "&amp;if(F188&lt;&gt;"",countif(F$5:F188,F188),countif(G$5:G188,G188))&amp;"); 
insert into Releases_Tracks values ( (select ReleaseId from Releases where "&amp;if(not(ISBLANK(A188)),"UPC="&amp;A188,"Catalog='"&amp;SUBSTITUTE(trim(B188),"'","''")&amp;"'")&amp;" and EnterpriseId="&amp;EntId&amp;"), (select max(TrackId) from Tracks where "&amp;if(trim(G188)="","ISRC='"&amp;F188&amp;"'","TrackVendorId='"&amp;SUBSTITUTE(trim(G188),"'","''")&amp;"'") &amp;" and EnterpriseId="&amp;EntId&amp;"), "&amp;E188&amp;", (NEXT VALUE FOR [AssetIdSequence]), null);
update Releases_Tracks set RevelatorExternalUsageTrackId=AssetId where TrackId=(select max(TrackId) from Tracks where "&amp;IF(F188="","TrackVendorId='"&amp;G188&amp;"'","ISRC='"&amp;F188&amp;"'")&amp;" and EnterpriseId="&amp;EntId&amp;");
Insert into TrackRecordingVersions values ((select max(TrackId) from Tracks where "&amp;IF(F188="","TrackVendorId='"&amp;G188&amp;"'","ISRC='"&amp;F188&amp;"'")&amp;" and EnterpriseId="&amp;EntId&amp;"),  "&amp;IF(F188="","null","'"&amp;F188&amp;"'")&amp;", 1, getdate());
Insert into TrackRecordingVersionsAudioFiles values ((select max(TrackRecordingVersionId) from TrackRecordingVersions where TrackId in (select max(TrackId) from Tracks where "&amp;IF(F188="","TrackVendorId='"&amp;G188&amp;"'","ISRC='"&amp;F188&amp;"'")&amp;" and EnterpriseId="&amp;EntId&amp;")), "&amp;if(M188="","null",if(G188="","(select AudioId from AudioFiles where Filename='"&amp;F188&amp;"."&amp;N188&amp;"' and ExternalUrl='"&amp;SUBSTITUTE(trim(M188),"'","''")&amp;"' and IsDownloadedFromExternalUrl=0)","(select AudioId from AudioFiles where Filename='"&amp;G188&amp;"."&amp;N188&amp;"' and ExternalUrl='"&amp;SUBSTITUTE(trim(M188),"'","''")&amp;"' and IsDownloadedFromExternalUrl=0)"))&amp;", "&amp;IFS(N188="","null",N188="wav","1",N188="flac","2")&amp;");
Insert into Track_TrackProperties values ((select max(TrackId) from Tracks where "&amp;IF(F188="","TrackVendorId='"&amp;G188&amp;"'","ISRC='"&amp;F188&amp;"'")&amp;" and EnterpriseId="&amp;EntId&amp;"),1);"</f>
        <v>Insert into Tracks VALUES(N'A Asa do Rei', 371631, (select LabelId from Releases where UPC=821555706168 and EnterpriseId=647322), 'BKTOK2300015', null, null, null, null, null, null, null, (select AudioId from AudioFiles where Filename='BKTOK2300015.wav' and ExternalUrl='https://www.dropbox.com/scl/fi/c8s18wsbjnveut8wlh0th/A-Asa-do-Rei-821555706168.flac?rlkey=4a6qo1sijik7asf28bnmh1wx8&amp;st=4neyhy0w&amp;dl=1'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Filename='BKTOK2300015.flac' and ExternalUrl='https://www.dropbox.com/scl/fi/c8s18wsbjnveut8wlh0th/A-Asa-do-Rei-821555706168.flac?rlkey=4a6qo1sijik7asf28bnmh1wx8&amp;st=4neyhy0w&amp;dl=1' and IsDownloadedFromExternalUrl=0), null, null, null, null, null, (select PrimaryMusicStyleId from Releases where UPC=821555706168 and EnterpriseId=647322), (select SecondaryMusicStyleId from Releases where UPC=821555706168 and EnterpriseId=647322), null, 0, null, (select id from internal_TrackTypes where description='Original'), null, null, null, null, (NEXT VALUE FOR [AssetIdSequence]), null, 645898, 647322, 1); 
insert into Releases_Tracks values ( (select ReleaseId from Releases where UPC=821555706168 and EnterpriseId=647322), (select max(TrackId) from Tracks where ISRC='BKTOK2300015' and EnterpriseId=647322), 1, (NEXT VALUE FOR [AssetIdSequence]), null);
update Releases_Tracks set RevelatorExternalUsageTrackId=AssetId where TrackId=(select max(TrackId) from Tracks where ISRC='BKTOK2300015' and EnterpriseId=647322);
Insert into TrackRecordingVersions values ((select max(TrackId) from Tracks where ISRC='BKTOK2300015' and EnterpriseId=647322),  'BKTOK2300015', 1, getdate());
Insert into TrackRecordingVersionsAudioFiles values ((select max(TrackRecordingVersionId) from TrackRecordingVersions where TrackId in (select max(TrackId) from Tracks where ISRC='BKTOK2300015' and EnterpriseId=647322)), (select AudioId from AudioFiles where Filename='BKTOK2300015.flac' and ExternalUrl='https://www.dropbox.com/scl/fi/c8s18wsbjnveut8wlh0th/A-Asa-do-Rei-821555706168.flac?rlkey=4a6qo1sijik7asf28bnmh1wx8&amp;st=4neyhy0w&amp;dl=1' and IsDownloadedFromExternalUrl=0), 2);
Insert into Track_TrackProperties values ((select max(TrackId) from Tracks where ISRC='BKTOK2300015' and EnterpriseId=647322),1);</v>
      </c>
    </row>
    <row r="189">
      <c r="A189" s="110">
        <v>8.21555706113E11</v>
      </c>
      <c r="B189" s="84"/>
      <c r="C189" s="164" t="str">
        <f t="array" ref="C189">ifs(and(isblank($A189),isblank($B189)),"", not(iserror(vlookup($A189&amp;$B189,'3) Release_Label'!$D:$D&amp;'3) Release_Label'!$E:$E,1,0))),vlookup($A189&amp;$B189,{'3) Release_Label'!$D:$D&amp;'3) Release_Label'!$E:$E,'3) Release_Label'!$F:$F},2,0), or(and(not(isblank($B189)),$B189=$B188,$A189&lt;&gt;$A188),and(not(isblank($A189)),$A189=$A188,$B189&lt;&gt;$B188)),"ID LISTS UNALIGNED",and($A189&lt;&gt;"",countif('3) Release_Label'!$D:$D,$A189)=0),"NO UPC MATCH in Release_Label",and($B189&lt;&gt;"",countif('3) Release_Label'!$E:$E,$B189)=0),"NO CATALOG ID MATCH in Release_Label",iserror(vlookup($A189&amp;$B189,'3) Release_Label'!$D:$D&amp;'3) Release_Label'!$E:$E,1,0)),"NO UPC-CATALOG ID pair MATCH in Release_Label" )</f>
        <v>A Asa do Rei</v>
      </c>
      <c r="D189" s="164" t="str">
        <f t="array" ref="D189">ifs(and(isblank($A189),isblank($B189)),"", not(iserror(vlookup($A189&amp;$B189,'3) Release_Label'!$D:$D&amp;'3) Release_Label'!$E:$E,1,0))),vlookup($A189&amp;$B189,{'3) Release_Label'!$D:$D&amp;'3) Release_Label'!$E:$E,'3) Release_Label'!$H:$H},2,0), or(and(not(isblank($B189)),$B189=$B188,$A189&lt;&gt;$A188),and(not(isblank($A189)),$A189=$A188,$B189&lt;&gt;$B188)),"ID LISTS UNALIGNED",and($A189&lt;&gt;"",countif('3) Release_Label'!$D:$D,$A189)=0),"NO UPC MATCH in Release_Label",and($B189&lt;&gt;"",countif('3) Release_Label'!$E:$E,$B189)=0),"NO CATALOG ID MATCH in Release_Label",iserror(vlookup($A189&amp;$B189,'3) Release_Label'!$D:$D&amp;'3) Release_Label'!$E:$E,1,0)),"NO UPC-CATALOG ID pair MATCH in Release_Label" )</f>
        <v>Speed Up</v>
      </c>
      <c r="E189" s="164">
        <f t="shared" si="3"/>
        <v>1</v>
      </c>
      <c r="F189" s="34" t="s">
        <v>1082</v>
      </c>
      <c r="G189" s="84"/>
      <c r="H189" s="45" t="s">
        <v>521</v>
      </c>
      <c r="I189" s="34" t="s">
        <v>222</v>
      </c>
      <c r="J189" s="34" t="s">
        <v>180</v>
      </c>
      <c r="K189" s="93" t="s">
        <v>706</v>
      </c>
      <c r="L189" s="34" t="s">
        <v>698</v>
      </c>
      <c r="M189" s="92" t="s">
        <v>1083</v>
      </c>
      <c r="N189" s="34" t="s">
        <v>700</v>
      </c>
      <c r="O189" s="20"/>
      <c r="P189" s="20"/>
      <c r="R189" s="44" t="str">
        <f t="shared" si="2"/>
        <v>insert into AudioFiles VALUES (NEWID(),'BKTOK2300016.flac', '.flac', getdate(), null, 0, null, 'https://www.dropbox.com/scl/fi/5rrpshnflgbjfix6ivrsx/A-Asa-do-Rei-Speed-Up-821555706113.flac?rlkey=d1i2ble78s8tihlwgo5r1rbdx&amp;st=pop0wdb4&amp;dl=1', 0, null, null, null, null)</v>
      </c>
      <c r="S189" s="44" t="str">
        <f>"Insert into Tracks VALUES(N'"&amp;SUBSTITUTE(trim(H189),"'","''")&amp;"', 371631, "&amp;if(not(ISBLANK(A189)),"(select LabelId from Releases where UPC="&amp;A189&amp;" and EnterpriseId="&amp;EntId&amp;")","(select LabelId from Releases where Catalog='"&amp;SUBSTITUTE(trim(B189),"'","''")&amp;"' and EnterpriseId="&amp;EntId&amp;")")&amp;", "&amp;if(F189="", "null", "'"&amp;F189&amp;"'")&amp;", "&amp;if(I189="", "null","N'"&amp;SUBSTITUTE(trim(I189),"'","''")&amp;"'")&amp;", null, null, "&amp;if(G189="", "null","'"&amp;SUBSTITUTE(trim(G189),"'","''")&amp;"'")&amp;", null, null, null, "&amp;if(M189="","null",if(G189="","(select AudioId from AudioFiles where Filename='"&amp;F189&amp;".wav' and ExternalUrl='"&amp;SUBSTITUTE(trim(M189),"'","''")&amp;"' and IsDownloadedFromExternalUrl=0)","(select AudioId from AudioFiles where Filename='"&amp;G189&amp;".wav' and ExternalUrl='"&amp;SUBSTITUTE(trim(M189),"'","''")&amp;"' and IsDownloadedFromExternalUrl=0)"))&amp;", null, null, null, (select min(LanguageId) from Languages where LanguageName='"&amp;J189&amp;"' and IsValidMetadataLanguage=1), null, "&amp;if(K189="YES", 1,0)&amp;", getdate(), (select CreatedBy from Enterprises where EnterpriseId="&amp;EntId&amp;"), null, '34F4C88E-B410-461E-AD75-6C01536FDCD3', null, 0, null, null, null, null, "&amp;if(M189="","null",if(G189="","(select AudioId from AudioFiles where Filename='"&amp;F189&amp;".flac' and ExternalUrl='"&amp;SUBSTITUTE(trim(M189),"'","''")&amp;"' and IsDownloadedFromExternalUrl=0)","(select AudioId from AudioFiles where Filename='"&amp;G189&amp;".flac' and ExternalUrl='"&amp;SUBSTITUTE(trim(M189),"'","''")&amp;"' and IsDownloadedFromExternalUrl=0)"))&amp;", null, null, null, null, null, "&amp;if(not(ISBLANK(A189)),"(select PrimaryMusicStyleId from Releases where UPC="&amp;A189&amp;" and EnterpriseId="&amp;EntId&amp;")","(select PrimaryMusicStyleId from Releases where Catalog='"&amp;SUBSTITUTE(trim(B189),"'","''")&amp;"' and EnterpriseId="&amp;EntId&amp;")")&amp;", "&amp;if(not(ISBLANK(A189)),"(select SecondaryMusicStyleId from Releases where UPC="&amp;A189&amp;" and EnterpriseId="&amp;EntId&amp;")","(select SecondaryMusicStyleId from Releases where Catalog='"&amp;SUBSTITUTE(trim(B189),"'","''")&amp;"' and EnterpriseId="&amp;EntId&amp;")")&amp;", "&amp;IF(O189="","null",O189)&amp;", 0, null, (select id from internal_TrackTypes where description='"&amp;L189&amp;"'), null, null, null, null, (NEXT VALUE FOR [AssetIdSequence]), null, "&amp;TenantId&amp;", "&amp;EntId&amp;", "&amp;if(F189&lt;&gt;"",countif(F$5:F189,F189),countif(G$5:G189,G189))&amp;"); 
insert into Releases_Tracks values ( (select ReleaseId from Releases where "&amp;if(not(ISBLANK(A189)),"UPC="&amp;A189,"Catalog='"&amp;SUBSTITUTE(trim(B189),"'","''")&amp;"'")&amp;" and EnterpriseId="&amp;EntId&amp;"), (select max(TrackId) from Tracks where "&amp;if(trim(G189)="","ISRC='"&amp;F189&amp;"'","TrackVendorId='"&amp;SUBSTITUTE(trim(G189),"'","''")&amp;"'") &amp;" and EnterpriseId="&amp;EntId&amp;"), "&amp;E189&amp;", (NEXT VALUE FOR [AssetIdSequence]), null);
update Releases_Tracks set RevelatorExternalUsageTrackId=AssetId where TrackId=(select max(TrackId) from Tracks where "&amp;IF(F189="","TrackVendorId='"&amp;G189&amp;"'","ISRC='"&amp;F189&amp;"'")&amp;" and EnterpriseId="&amp;EntId&amp;");
Insert into TrackRecordingVersions values ((select max(TrackId) from Tracks where "&amp;IF(F189="","TrackVendorId='"&amp;G189&amp;"'","ISRC='"&amp;F189&amp;"'")&amp;" and EnterpriseId="&amp;EntId&amp;"),  "&amp;IF(F189="","null","'"&amp;F189&amp;"'")&amp;", 1, getdate());
Insert into TrackRecordingVersionsAudioFiles values ((select max(TrackRecordingVersionId) from TrackRecordingVersions where TrackId in (select max(TrackId) from Tracks where "&amp;IF(F189="","TrackVendorId='"&amp;G189&amp;"'","ISRC='"&amp;F189&amp;"'")&amp;" and EnterpriseId="&amp;EntId&amp;")), "&amp;if(M189="","null",if(G189="","(select AudioId from AudioFiles where Filename='"&amp;F189&amp;"."&amp;N189&amp;"' and ExternalUrl='"&amp;SUBSTITUTE(trim(M189),"'","''")&amp;"' and IsDownloadedFromExternalUrl=0)","(select AudioId from AudioFiles where Filename='"&amp;G189&amp;"."&amp;N189&amp;"' and ExternalUrl='"&amp;SUBSTITUTE(trim(M189),"'","''")&amp;"' and IsDownloadedFromExternalUrl=0)"))&amp;", "&amp;IFS(N189="","null",N189="wav","1",N189="flac","2")&amp;");
Insert into Track_TrackProperties values ((select max(TrackId) from Tracks where "&amp;IF(F189="","TrackVendorId='"&amp;G189&amp;"'","ISRC='"&amp;F189&amp;"'")&amp;" and EnterpriseId="&amp;EntId&amp;"),1);"</f>
        <v>Insert into Tracks VALUES(N'A Asa do Rei', 371631, (select LabelId from Releases where UPC=821555706113 and EnterpriseId=647322), 'BKTOK2300016', N'Speed Up', null, null, null, null, null, null, (select AudioId from AudioFiles where Filename='BKTOK2300016.wav' and ExternalUrl='https://www.dropbox.com/scl/fi/5rrpshnflgbjfix6ivrsx/A-Asa-do-Rei-Speed-Up-821555706113.flac?rlkey=d1i2ble78s8tihlwgo5r1rbdx&amp;st=pop0wdb4&amp;dl=1'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Filename='BKTOK2300016.flac' and ExternalUrl='https://www.dropbox.com/scl/fi/5rrpshnflgbjfix6ivrsx/A-Asa-do-Rei-Speed-Up-821555706113.flac?rlkey=d1i2ble78s8tihlwgo5r1rbdx&amp;st=pop0wdb4&amp;dl=1' and IsDownloadedFromExternalUrl=0), null, null, null, null, null, (select PrimaryMusicStyleId from Releases where UPC=821555706113 and EnterpriseId=647322), (select SecondaryMusicStyleId from Releases where UPC=821555706113 and EnterpriseId=647322), null, 0, null, (select id from internal_TrackTypes where description='Original'), null, null, null, null, (NEXT VALUE FOR [AssetIdSequence]), null, 645898, 647322, 1); 
insert into Releases_Tracks values ( (select ReleaseId from Releases where UPC=821555706113 and EnterpriseId=647322), (select max(TrackId) from Tracks where ISRC='BKTOK2300016' and EnterpriseId=647322), 1, (NEXT VALUE FOR [AssetIdSequence]), null);
update Releases_Tracks set RevelatorExternalUsageTrackId=AssetId where TrackId=(select max(TrackId) from Tracks where ISRC='BKTOK2300016' and EnterpriseId=647322);
Insert into TrackRecordingVersions values ((select max(TrackId) from Tracks where ISRC='BKTOK2300016' and EnterpriseId=647322),  'BKTOK2300016', 1, getdate());
Insert into TrackRecordingVersionsAudioFiles values ((select max(TrackRecordingVersionId) from TrackRecordingVersions where TrackId in (select max(TrackId) from Tracks where ISRC='BKTOK2300016' and EnterpriseId=647322)), (select AudioId from AudioFiles where Filename='BKTOK2300016.flac' and ExternalUrl='https://www.dropbox.com/scl/fi/5rrpshnflgbjfix6ivrsx/A-Asa-do-Rei-Speed-Up-821555706113.flac?rlkey=d1i2ble78s8tihlwgo5r1rbdx&amp;st=pop0wdb4&amp;dl=1' and IsDownloadedFromExternalUrl=0), 2);
Insert into Track_TrackProperties values ((select max(TrackId) from Tracks where ISRC='BKTOK2300016' and EnterpriseId=647322),1);</v>
      </c>
    </row>
    <row r="190">
      <c r="A190" s="110">
        <v>8.21555942849E11</v>
      </c>
      <c r="B190" s="84"/>
      <c r="C190" s="164" t="str">
        <f t="array" ref="C190">ifs(and(isblank($A190),isblank($B190)),"", not(iserror(vlookup($A190&amp;$B190,'3) Release_Label'!$D:$D&amp;'3) Release_Label'!$E:$E,1,0))),vlookup($A190&amp;$B190,{'3) Release_Label'!$D:$D&amp;'3) Release_Label'!$E:$E,'3) Release_Label'!$F:$F},2,0), or(and(not(isblank($B190)),$B190=$B189,$A190&lt;&gt;$A189),and(not(isblank($A190)),$A190=$A189,$B190&lt;&gt;$B189)),"ID LISTS UNALIGNED",and($A190&lt;&gt;"",countif('3) Release_Label'!$D:$D,$A190)=0),"NO UPC MATCH in Release_Label",and($B190&lt;&gt;"",countif('3) Release_Label'!$E:$E,$B190)=0),"NO CATALOG ID MATCH in Release_Label",iserror(vlookup($A190&amp;$B190,'3) Release_Label'!$D:$D&amp;'3) Release_Label'!$E:$E,1,0)),"NO UPC-CATALOG ID pair MATCH in Release_Label" )</f>
        <v>Rei de Munique</v>
      </c>
      <c r="D190" s="134" t="str">
        <f t="array" ref="D190">ifs(and(isblank($A190),isblank($B190)),"", not(iserror(vlookup($A190&amp;$B190,'3) Release_Label'!$D:$D&amp;'3) Release_Label'!$E:$E,1,0))),vlookup($A190&amp;$B190,{'3) Release_Label'!$D:$D&amp;'3) Release_Label'!$E:$E,'3) Release_Label'!$H:$H},2,0), or(and(not(isblank($B190)),$B190=$B189,$A190&lt;&gt;$A189),and(not(isblank($A190)),$A190=$A189,$B190&lt;&gt;$B189)),"ID LISTS UNALIGNED",and($A190&lt;&gt;"",countif('3) Release_Label'!$D:$D,$A190)=0),"NO UPC MATCH in Release_Label",and($B190&lt;&gt;"",countif('3) Release_Label'!$E:$E,$B190)=0),"NO CATALOG ID MATCH in Release_Label",iserror(vlookup($A190&amp;$B190,'3) Release_Label'!$D:$D&amp;'3) Release_Label'!$E:$E,1,0)),"NO UPC-CATALOG ID pair MATCH in Release_Label" )</f>
        <v/>
      </c>
      <c r="E190" s="164">
        <f t="shared" si="3"/>
        <v>1</v>
      </c>
      <c r="F190" s="34" t="s">
        <v>1084</v>
      </c>
      <c r="G190" s="84"/>
      <c r="H190" s="45" t="s">
        <v>524</v>
      </c>
      <c r="I190" s="34"/>
      <c r="J190" s="34" t="s">
        <v>180</v>
      </c>
      <c r="K190" s="93" t="s">
        <v>697</v>
      </c>
      <c r="L190" s="34" t="s">
        <v>698</v>
      </c>
      <c r="M190" s="92" t="s">
        <v>1085</v>
      </c>
      <c r="N190" s="34" t="s">
        <v>700</v>
      </c>
      <c r="O190" s="20"/>
      <c r="P190" s="20"/>
      <c r="R190" s="44" t="str">
        <f t="shared" si="2"/>
        <v>insert into AudioFiles VALUES (NEWID(),'BKTOK2300023.flac', '.flac', getdate(), null, 0, null, 'https://www.dropbox.com/scl/fi/qlmsts2yxejpghpqmowr7/Rei-de-Munique-821555942849.flac?rlkey=5knpqvxc4zl4fu2176d7dyy40&amp;st=sfn0ndc9&amp;dl=1', 0, null, null, null, null)</v>
      </c>
      <c r="S190" s="44" t="str">
        <f>"Insert into Tracks VALUES(N'"&amp;SUBSTITUTE(trim(H190),"'","''")&amp;"', 371631, "&amp;if(not(ISBLANK(A190)),"(select LabelId from Releases where UPC="&amp;A190&amp;" and EnterpriseId="&amp;EntId&amp;")","(select LabelId from Releases where Catalog='"&amp;SUBSTITUTE(trim(B190),"'","''")&amp;"' and EnterpriseId="&amp;EntId&amp;")")&amp;", "&amp;if(F190="", "null", "'"&amp;F190&amp;"'")&amp;", "&amp;if(I190="", "null","N'"&amp;SUBSTITUTE(trim(I190),"'","''")&amp;"'")&amp;", null, null, "&amp;if(G190="", "null","'"&amp;SUBSTITUTE(trim(G190),"'","''")&amp;"'")&amp;", null, null, null, "&amp;if(M190="","null",if(G190="","(select AudioId from AudioFiles where Filename='"&amp;F190&amp;".wav' and ExternalUrl='"&amp;SUBSTITUTE(trim(M190),"'","''")&amp;"' and IsDownloadedFromExternalUrl=0)","(select AudioId from AudioFiles where Filename='"&amp;G190&amp;".wav' and ExternalUrl='"&amp;SUBSTITUTE(trim(M190),"'","''")&amp;"' and IsDownloadedFromExternalUrl=0)"))&amp;", null, null, null, (select min(LanguageId) from Languages where LanguageName='"&amp;J190&amp;"' and IsValidMetadataLanguage=1), null, "&amp;if(K190="YES", 1,0)&amp;", getdate(), (select CreatedBy from Enterprises where EnterpriseId="&amp;EntId&amp;"), null, '34F4C88E-B410-461E-AD75-6C01536FDCD3', null, 0, null, null, null, null, "&amp;if(M190="","null",if(G190="","(select AudioId from AudioFiles where Filename='"&amp;F190&amp;".flac' and ExternalUrl='"&amp;SUBSTITUTE(trim(M190),"'","''")&amp;"' and IsDownloadedFromExternalUrl=0)","(select AudioId from AudioFiles where Filename='"&amp;G190&amp;".flac' and ExternalUrl='"&amp;SUBSTITUTE(trim(M190),"'","''")&amp;"' and IsDownloadedFromExternalUrl=0)"))&amp;", null, null, null, null, null, "&amp;if(not(ISBLANK(A190)),"(select PrimaryMusicStyleId from Releases where UPC="&amp;A190&amp;" and EnterpriseId="&amp;EntId&amp;")","(select PrimaryMusicStyleId from Releases where Catalog='"&amp;SUBSTITUTE(trim(B190),"'","''")&amp;"' and EnterpriseId="&amp;EntId&amp;")")&amp;", "&amp;if(not(ISBLANK(A190)),"(select SecondaryMusicStyleId from Releases where UPC="&amp;A190&amp;" and EnterpriseId="&amp;EntId&amp;")","(select SecondaryMusicStyleId from Releases where Catalog='"&amp;SUBSTITUTE(trim(B190),"'","''")&amp;"' and EnterpriseId="&amp;EntId&amp;")")&amp;", "&amp;IF(O190="","null",O190)&amp;", 0, null, (select id from internal_TrackTypes where description='"&amp;L190&amp;"'), null, null, null, null, (NEXT VALUE FOR [AssetIdSequence]), null, "&amp;TenantId&amp;", "&amp;EntId&amp;", "&amp;if(F190&lt;&gt;"",countif(F$5:F190,F190),countif(G$5:G190,G190))&amp;"); 
insert into Releases_Tracks values ( (select ReleaseId from Releases where "&amp;if(not(ISBLANK(A190)),"UPC="&amp;A190,"Catalog='"&amp;SUBSTITUTE(trim(B190),"'","''")&amp;"'")&amp;" and EnterpriseId="&amp;EntId&amp;"), (select max(TrackId) from Tracks where "&amp;if(trim(G190)="","ISRC='"&amp;F190&amp;"'","TrackVendorId='"&amp;SUBSTITUTE(trim(G190),"'","''")&amp;"'") &amp;" and EnterpriseId="&amp;EntId&amp;"), "&amp;E190&amp;", (NEXT VALUE FOR [AssetIdSequence]), null);
update Releases_Tracks set RevelatorExternalUsageTrackId=AssetId where TrackId=(select max(TrackId) from Tracks where "&amp;IF(F190="","TrackVendorId='"&amp;G190&amp;"'","ISRC='"&amp;F190&amp;"'")&amp;" and EnterpriseId="&amp;EntId&amp;");
Insert into TrackRecordingVersions values ((select max(TrackId) from Tracks where "&amp;IF(F190="","TrackVendorId='"&amp;G190&amp;"'","ISRC='"&amp;F190&amp;"'")&amp;" and EnterpriseId="&amp;EntId&amp;"),  "&amp;IF(F190="","null","'"&amp;F190&amp;"'")&amp;", 1, getdate());
Insert into TrackRecordingVersionsAudioFiles values ((select max(TrackRecordingVersionId) from TrackRecordingVersions where TrackId in (select max(TrackId) from Tracks where "&amp;IF(F190="","TrackVendorId='"&amp;G190&amp;"'","ISRC='"&amp;F190&amp;"'")&amp;" and EnterpriseId="&amp;EntId&amp;")), "&amp;if(M190="","null",if(G190="","(select AudioId from AudioFiles where Filename='"&amp;F190&amp;"."&amp;N190&amp;"' and ExternalUrl='"&amp;SUBSTITUTE(trim(M190),"'","''")&amp;"' and IsDownloadedFromExternalUrl=0)","(select AudioId from AudioFiles where Filename='"&amp;G190&amp;"."&amp;N190&amp;"' and ExternalUrl='"&amp;SUBSTITUTE(trim(M190),"'","''")&amp;"' and IsDownloadedFromExternalUrl=0)"))&amp;", "&amp;IFS(N190="","null",N190="wav","1",N190="flac","2")&amp;");
Insert into Track_TrackProperties values ((select max(TrackId) from Tracks where "&amp;IF(F190="","TrackVendorId='"&amp;G190&amp;"'","ISRC='"&amp;F190&amp;"'")&amp;" and EnterpriseId="&amp;EntId&amp;"),1);"</f>
        <v>Insert into Tracks VALUES(N'Rei de Munique', 371631, (select LabelId from Releases where UPC=821555942849 and EnterpriseId=647322), 'BKTOK2300023', null, null, null, null, null, null, null, (select AudioId from AudioFiles where Filename='BKTOK2300023.wav' and ExternalUrl='https://www.dropbox.com/scl/fi/qlmsts2yxejpghpqmowr7/Rei-de-Munique-821555942849.flac?rlkey=5knpqvxc4zl4fu2176d7dyy40&amp;st=sfn0ndc9&amp;dl=1'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Filename='BKTOK2300023.flac' and ExternalUrl='https://www.dropbox.com/scl/fi/qlmsts2yxejpghpqmowr7/Rei-de-Munique-821555942849.flac?rlkey=5knpqvxc4zl4fu2176d7dyy40&amp;st=sfn0ndc9&amp;dl=1' and IsDownloadedFromExternalUrl=0), null, null, null, null, null, (select PrimaryMusicStyleId from Releases where UPC=821555942849 and EnterpriseId=647322), (select SecondaryMusicStyleId from Releases where UPC=821555942849 and EnterpriseId=647322), null, 0, null, (select id from internal_TrackTypes where description='Original'), null, null, null, null, (NEXT VALUE FOR [AssetIdSequence]), null, 645898, 647322, 1); 
insert into Releases_Tracks values ( (select ReleaseId from Releases where UPC=821555942849 and EnterpriseId=647322), (select max(TrackId) from Tracks where ISRC='BKTOK2300023' and EnterpriseId=647322), 1, (NEXT VALUE FOR [AssetIdSequence]), null);
update Releases_Tracks set RevelatorExternalUsageTrackId=AssetId where TrackId=(select max(TrackId) from Tracks where ISRC='BKTOK2300023' and EnterpriseId=647322);
Insert into TrackRecordingVersions values ((select max(TrackId) from Tracks where ISRC='BKTOK2300023' and EnterpriseId=647322),  'BKTOK2300023', 1, getdate());
Insert into TrackRecordingVersionsAudioFiles values ((select max(TrackRecordingVersionId) from TrackRecordingVersions where TrackId in (select max(TrackId) from Tracks where ISRC='BKTOK2300023' and EnterpriseId=647322)), (select AudioId from AudioFiles where Filename='BKTOK2300023.flac' and ExternalUrl='https://www.dropbox.com/scl/fi/qlmsts2yxejpghpqmowr7/Rei-de-Munique-821555942849.flac?rlkey=5knpqvxc4zl4fu2176d7dyy40&amp;st=sfn0ndc9&amp;dl=1' and IsDownloadedFromExternalUrl=0), 2);
Insert into Track_TrackProperties values ((select max(TrackId) from Tracks where ISRC='BKTOK2300023' and EnterpriseId=647322),1);</v>
      </c>
    </row>
    <row r="191">
      <c r="A191" s="110">
        <v>8.21555942696E11</v>
      </c>
      <c r="B191" s="84"/>
      <c r="C191" s="164" t="str">
        <f t="array" ref="C191">ifs(and(isblank($A191),isblank($B191)),"", not(iserror(vlookup($A191&amp;$B191,'3) Release_Label'!$D:$D&amp;'3) Release_Label'!$E:$E,1,0))),vlookup($A191&amp;$B191,{'3) Release_Label'!$D:$D&amp;'3) Release_Label'!$E:$E,'3) Release_Label'!$F:$F},2,0), or(and(not(isblank($B191)),$B191=$B190,$A191&lt;&gt;$A190),and(not(isblank($A191)),$A191=$A190,$B191&lt;&gt;$B190)),"ID LISTS UNALIGNED",and($A191&lt;&gt;"",countif('3) Release_Label'!$D:$D,$A191)=0),"NO UPC MATCH in Release_Label",and($B191&lt;&gt;"",countif('3) Release_Label'!$E:$E,$B191)=0),"NO CATALOG ID MATCH in Release_Label",iserror(vlookup($A191&amp;$B191,'3) Release_Label'!$D:$D&amp;'3) Release_Label'!$E:$E,1,0)),"NO UPC-CATALOG ID pair MATCH in Release_Label" )</f>
        <v>Rei de Munique (Speed Up)</v>
      </c>
      <c r="D191" s="164" t="str">
        <f t="array" ref="D191">ifs(and(isblank($A191),isblank($B191)),"", not(iserror(vlookup($A191&amp;$B191,'3) Release_Label'!$D:$D&amp;'3) Release_Label'!$E:$E,1,0))),vlookup($A191&amp;$B191,{'3) Release_Label'!$D:$D&amp;'3) Release_Label'!$E:$E,'3) Release_Label'!$H:$H},2,0), or(and(not(isblank($B191)),$B191=$B190,$A191&lt;&gt;$A190),and(not(isblank($A191)),$A191=$A190,$B191&lt;&gt;$B190)),"ID LISTS UNALIGNED",and($A191&lt;&gt;"",countif('3) Release_Label'!$D:$D,$A191)=0),"NO UPC MATCH in Release_Label",and($B191&lt;&gt;"",countif('3) Release_Label'!$E:$E,$B191)=0),"NO CATALOG ID MATCH in Release_Label",iserror(vlookup($A191&amp;$B191,'3) Release_Label'!$D:$D&amp;'3) Release_Label'!$E:$E,1,0)),"NO UPC-CATALOG ID pair MATCH in Release_Label" )</f>
        <v>Speed Up</v>
      </c>
      <c r="E191" s="164">
        <f t="shared" si="3"/>
        <v>1</v>
      </c>
      <c r="F191" s="34" t="s">
        <v>1086</v>
      </c>
      <c r="G191" s="84"/>
      <c r="H191" s="45" t="s">
        <v>524</v>
      </c>
      <c r="I191" s="34" t="s">
        <v>222</v>
      </c>
      <c r="J191" s="34" t="s">
        <v>180</v>
      </c>
      <c r="K191" s="93" t="s">
        <v>697</v>
      </c>
      <c r="L191" s="34" t="s">
        <v>698</v>
      </c>
      <c r="M191" s="92" t="s">
        <v>1087</v>
      </c>
      <c r="N191" s="34" t="s">
        <v>700</v>
      </c>
      <c r="O191" s="20"/>
      <c r="P191" s="20"/>
      <c r="R191" s="44" t="str">
        <f t="shared" si="2"/>
        <v>insert into AudioFiles VALUES (NEWID(),'BKTOK2300024.flac', '.flac', getdate(), null, 0, null, 'https://www.dropbox.com/scl/fi/y4dfc6cifkngwkpjn3pi1/Rei-de-Munique-Speed-Up-821555942696.flac?rlkey=ent3g3xhhv5yelu1j4vx2x3yx&amp;st=84ayb5ft&amp;dl=1', 0, null, null, null, null)</v>
      </c>
      <c r="S191" s="44" t="str">
        <f>"Insert into Tracks VALUES(N'"&amp;SUBSTITUTE(trim(H191),"'","''")&amp;"', 371631, "&amp;if(not(ISBLANK(A191)),"(select LabelId from Releases where UPC="&amp;A191&amp;" and EnterpriseId="&amp;EntId&amp;")","(select LabelId from Releases where Catalog='"&amp;SUBSTITUTE(trim(B191),"'","''")&amp;"' and EnterpriseId="&amp;EntId&amp;")")&amp;", "&amp;if(F191="", "null", "'"&amp;F191&amp;"'")&amp;", "&amp;if(I191="", "null","N'"&amp;SUBSTITUTE(trim(I191),"'","''")&amp;"'")&amp;", null, null, "&amp;if(G191="", "null","'"&amp;SUBSTITUTE(trim(G191),"'","''")&amp;"'")&amp;", null, null, null, "&amp;if(M191="","null",if(G191="","(select AudioId from AudioFiles where Filename='"&amp;F191&amp;".wav' and ExternalUrl='"&amp;SUBSTITUTE(trim(M191),"'","''")&amp;"' and IsDownloadedFromExternalUrl=0)","(select AudioId from AudioFiles where Filename='"&amp;G191&amp;".wav' and ExternalUrl='"&amp;SUBSTITUTE(trim(M191),"'","''")&amp;"' and IsDownloadedFromExternalUrl=0)"))&amp;", null, null, null, (select min(LanguageId) from Languages where LanguageName='"&amp;J191&amp;"' and IsValidMetadataLanguage=1), null, "&amp;if(K191="YES", 1,0)&amp;", getdate(), (select CreatedBy from Enterprises where EnterpriseId="&amp;EntId&amp;"), null, '34F4C88E-B410-461E-AD75-6C01536FDCD3', null, 0, null, null, null, null, "&amp;if(M191="","null",if(G191="","(select AudioId from AudioFiles where Filename='"&amp;F191&amp;".flac' and ExternalUrl='"&amp;SUBSTITUTE(trim(M191),"'","''")&amp;"' and IsDownloadedFromExternalUrl=0)","(select AudioId from AudioFiles where Filename='"&amp;G191&amp;".flac' and ExternalUrl='"&amp;SUBSTITUTE(trim(M191),"'","''")&amp;"' and IsDownloadedFromExternalUrl=0)"))&amp;", null, null, null, null, null, "&amp;if(not(ISBLANK(A191)),"(select PrimaryMusicStyleId from Releases where UPC="&amp;A191&amp;" and EnterpriseId="&amp;EntId&amp;")","(select PrimaryMusicStyleId from Releases where Catalog='"&amp;SUBSTITUTE(trim(B191),"'","''")&amp;"' and EnterpriseId="&amp;EntId&amp;")")&amp;", "&amp;if(not(ISBLANK(A191)),"(select SecondaryMusicStyleId from Releases where UPC="&amp;A191&amp;" and EnterpriseId="&amp;EntId&amp;")","(select SecondaryMusicStyleId from Releases where Catalog='"&amp;SUBSTITUTE(trim(B191),"'","''")&amp;"' and EnterpriseId="&amp;EntId&amp;")")&amp;", "&amp;IF(O191="","null",O191)&amp;", 0, null, (select id from internal_TrackTypes where description='"&amp;L191&amp;"'), null, null, null, null, (NEXT VALUE FOR [AssetIdSequence]), null, "&amp;TenantId&amp;", "&amp;EntId&amp;", "&amp;if(F191&lt;&gt;"",countif(F$5:F191,F191),countif(G$5:G191,G191))&amp;"); 
insert into Releases_Tracks values ( (select ReleaseId from Releases where "&amp;if(not(ISBLANK(A191)),"UPC="&amp;A191,"Catalog='"&amp;SUBSTITUTE(trim(B191),"'","''")&amp;"'")&amp;" and EnterpriseId="&amp;EntId&amp;"), (select max(TrackId) from Tracks where "&amp;if(trim(G191)="","ISRC='"&amp;F191&amp;"'","TrackVendorId='"&amp;SUBSTITUTE(trim(G191),"'","''")&amp;"'") &amp;" and EnterpriseId="&amp;EntId&amp;"), "&amp;E191&amp;", (NEXT VALUE FOR [AssetIdSequence]), null);
update Releases_Tracks set RevelatorExternalUsageTrackId=AssetId where TrackId=(select max(TrackId) from Tracks where "&amp;IF(F191="","TrackVendorId='"&amp;G191&amp;"'","ISRC='"&amp;F191&amp;"'")&amp;" and EnterpriseId="&amp;EntId&amp;");
Insert into TrackRecordingVersions values ((select max(TrackId) from Tracks where "&amp;IF(F191="","TrackVendorId='"&amp;G191&amp;"'","ISRC='"&amp;F191&amp;"'")&amp;" and EnterpriseId="&amp;EntId&amp;"),  "&amp;IF(F191="","null","'"&amp;F191&amp;"'")&amp;", 1, getdate());
Insert into TrackRecordingVersionsAudioFiles values ((select max(TrackRecordingVersionId) from TrackRecordingVersions where TrackId in (select max(TrackId) from Tracks where "&amp;IF(F191="","TrackVendorId='"&amp;G191&amp;"'","ISRC='"&amp;F191&amp;"'")&amp;" and EnterpriseId="&amp;EntId&amp;")), "&amp;if(M191="","null",if(G191="","(select AudioId from AudioFiles where Filename='"&amp;F191&amp;"."&amp;N191&amp;"' and ExternalUrl='"&amp;SUBSTITUTE(trim(M191),"'","''")&amp;"' and IsDownloadedFromExternalUrl=0)","(select AudioId from AudioFiles where Filename='"&amp;G191&amp;"."&amp;N191&amp;"' and ExternalUrl='"&amp;SUBSTITUTE(trim(M191),"'","''")&amp;"' and IsDownloadedFromExternalUrl=0)"))&amp;", "&amp;IFS(N191="","null",N191="wav","1",N191="flac","2")&amp;");
Insert into Track_TrackProperties values ((select max(TrackId) from Tracks where "&amp;IF(F191="","TrackVendorId='"&amp;G191&amp;"'","ISRC='"&amp;F191&amp;"'")&amp;" and EnterpriseId="&amp;EntId&amp;"),1);"</f>
        <v>Insert into Tracks VALUES(N'Rei de Munique', 371631, (select LabelId from Releases where UPC=821555942696 and EnterpriseId=647322), 'BKTOK2300024', N'Speed Up', null, null, null, null, null, null, (select AudioId from AudioFiles where Filename='BKTOK2300024.wav' and ExternalUrl='https://www.dropbox.com/scl/fi/y4dfc6cifkngwkpjn3pi1/Rei-de-Munique-Speed-Up-821555942696.flac?rlkey=ent3g3xhhv5yelu1j4vx2x3yx&amp;st=84ayb5ft&amp;dl=1'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Filename='BKTOK2300024.flac' and ExternalUrl='https://www.dropbox.com/scl/fi/y4dfc6cifkngwkpjn3pi1/Rei-de-Munique-Speed-Up-821555942696.flac?rlkey=ent3g3xhhv5yelu1j4vx2x3yx&amp;st=84ayb5ft&amp;dl=1' and IsDownloadedFromExternalUrl=0), null, null, null, null, null, (select PrimaryMusicStyleId from Releases where UPC=821555942696 and EnterpriseId=647322), (select SecondaryMusicStyleId from Releases where UPC=821555942696 and EnterpriseId=647322), null, 0, null, (select id from internal_TrackTypes where description='Original'), null, null, null, null, (NEXT VALUE FOR [AssetIdSequence]), null, 645898, 647322, 1); 
insert into Releases_Tracks values ( (select ReleaseId from Releases where UPC=821555942696 and EnterpriseId=647322), (select max(TrackId) from Tracks where ISRC='BKTOK2300024' and EnterpriseId=647322), 1, (NEXT VALUE FOR [AssetIdSequence]), null);
update Releases_Tracks set RevelatorExternalUsageTrackId=AssetId where TrackId=(select max(TrackId) from Tracks where ISRC='BKTOK2300024' and EnterpriseId=647322);
Insert into TrackRecordingVersions values ((select max(TrackId) from Tracks where ISRC='BKTOK2300024' and EnterpriseId=647322),  'BKTOK2300024', 1, getdate());
Insert into TrackRecordingVersionsAudioFiles values ((select max(TrackRecordingVersionId) from TrackRecordingVersions where TrackId in (select max(TrackId) from Tracks where ISRC='BKTOK2300024' and EnterpriseId=647322)), (select AudioId from AudioFiles where Filename='BKTOK2300024.flac' and ExternalUrl='https://www.dropbox.com/scl/fi/y4dfc6cifkngwkpjn3pi1/Rei-de-Munique-Speed-Up-821555942696.flac?rlkey=ent3g3xhhv5yelu1j4vx2x3yx&amp;st=84ayb5ft&amp;dl=1' and IsDownloadedFromExternalUrl=0), 2);
Insert into Track_TrackProperties values ((select max(TrackId) from Tracks where ISRC='BKTOK2300024' and EnterpriseId=647322),1);</v>
      </c>
    </row>
    <row r="192">
      <c r="A192" s="110">
        <v>6.56464699054E11</v>
      </c>
      <c r="B192" s="84"/>
      <c r="C192" s="164" t="str">
        <f t="array" ref="C192">ifs(and(isblank($A192),isblank($B192)),"", not(iserror(vlookup($A192&amp;$B192,'3) Release_Label'!$D:$D&amp;'3) Release_Label'!$E:$E,1,0))),vlookup($A192&amp;$B192,{'3) Release_Label'!$D:$D&amp;'3) Release_Label'!$E:$E,'3) Release_Label'!$F:$F},2,0), or(and(not(isblank($B192)),$B192=$B191,$A192&lt;&gt;$A191),and(not(isblank($A192)),$A192=$A191,$B192&lt;&gt;$B191)),"ID LISTS UNALIGNED",and($A192&lt;&gt;"",countif('3) Release_Label'!$D:$D,$A192)=0),"NO UPC MATCH in Release_Label",and($B192&lt;&gt;"",countif('3) Release_Label'!$E:$E,$B192)=0),"NO CATALOG ID MATCH in Release_Label",iserror(vlookup($A192&amp;$B192,'3) Release_Label'!$D:$D&amp;'3) Release_Label'!$E:$E,1,0)),"NO UPC-CATALOG ID pair MATCH in Release_Label" )</f>
        <v>Maldição</v>
      </c>
      <c r="D192" s="134" t="str">
        <f t="array" ref="D192">ifs(and(isblank($A192),isblank($B192)),"", not(iserror(vlookup($A192&amp;$B192,'3) Release_Label'!$D:$D&amp;'3) Release_Label'!$E:$E,1,0))),vlookup($A192&amp;$B192,{'3) Release_Label'!$D:$D&amp;'3) Release_Label'!$E:$E,'3) Release_Label'!$H:$H},2,0), or(and(not(isblank($B192)),$B192=$B191,$A192&lt;&gt;$A191),and(not(isblank($A192)),$A192=$A191,$B192&lt;&gt;$B191)),"ID LISTS UNALIGNED",and($A192&lt;&gt;"",countif('3) Release_Label'!$D:$D,$A192)=0),"NO UPC MATCH in Release_Label",and($B192&lt;&gt;"",countif('3) Release_Label'!$E:$E,$B192)=0),"NO CATALOG ID MATCH in Release_Label",iserror(vlookup($A192&amp;$B192,'3) Release_Label'!$D:$D&amp;'3) Release_Label'!$E:$E,1,0)),"NO UPC-CATALOG ID pair MATCH in Release_Label" )</f>
        <v/>
      </c>
      <c r="E192" s="164">
        <f t="shared" si="3"/>
        <v>1</v>
      </c>
      <c r="F192" s="34" t="s">
        <v>1088</v>
      </c>
      <c r="G192" s="84"/>
      <c r="H192" s="45" t="s">
        <v>528</v>
      </c>
      <c r="I192" s="34"/>
      <c r="J192" s="34" t="s">
        <v>180</v>
      </c>
      <c r="K192" s="93" t="s">
        <v>706</v>
      </c>
      <c r="L192" s="34" t="s">
        <v>698</v>
      </c>
      <c r="M192" s="92" t="s">
        <v>1089</v>
      </c>
      <c r="N192" s="34" t="s">
        <v>700</v>
      </c>
      <c r="O192" s="20"/>
      <c r="P192" s="20"/>
      <c r="R192" s="44" t="str">
        <f t="shared" si="2"/>
        <v>insert into AudioFiles VALUES (NEWID(),'BKTOK2300026.flac', '.flac', getdate(), null, 0, null, 'https://www.dropbox.com/scl/fi/5i07zr5csrldpf09u0bnf/Maldi-es-V-o-Queimar-656464772467.flac?rlkey=txaz5o6vyn3edhfs71zh3xmvp&amp;st=zsqfhrmy&amp;dl=1', 0, null, null, null, null)</v>
      </c>
      <c r="S192" s="44" t="str">
        <f>"Insert into Tracks VALUES(N'"&amp;SUBSTITUTE(trim(H192),"'","''")&amp;"', 371631, "&amp;if(not(ISBLANK(A192)),"(select LabelId from Releases where UPC="&amp;A192&amp;" and EnterpriseId="&amp;EntId&amp;")","(select LabelId from Releases where Catalog='"&amp;SUBSTITUTE(trim(B192),"'","''")&amp;"' and EnterpriseId="&amp;EntId&amp;")")&amp;", "&amp;if(F192="", "null", "'"&amp;F192&amp;"'")&amp;", "&amp;if(I192="", "null","N'"&amp;SUBSTITUTE(trim(I192),"'","''")&amp;"'")&amp;", null, null, "&amp;if(G192="", "null","'"&amp;SUBSTITUTE(trim(G192),"'","''")&amp;"'")&amp;", null, null, null, "&amp;if(M192="","null",if(G192="","(select AudioId from AudioFiles where Filename='"&amp;F192&amp;".wav' and ExternalUrl='"&amp;SUBSTITUTE(trim(M192),"'","''")&amp;"' and IsDownloadedFromExternalUrl=0)","(select AudioId from AudioFiles where Filename='"&amp;G192&amp;".wav' and ExternalUrl='"&amp;SUBSTITUTE(trim(M192),"'","''")&amp;"' and IsDownloadedFromExternalUrl=0)"))&amp;", null, null, null, (select min(LanguageId) from Languages where LanguageName='"&amp;J192&amp;"' and IsValidMetadataLanguage=1), null, "&amp;if(K192="YES", 1,0)&amp;", getdate(), (select CreatedBy from Enterprises where EnterpriseId="&amp;EntId&amp;"), null, '34F4C88E-B410-461E-AD75-6C01536FDCD3', null, 0, null, null, null, null, "&amp;if(M192="","null",if(G192="","(select AudioId from AudioFiles where Filename='"&amp;F192&amp;".flac' and ExternalUrl='"&amp;SUBSTITUTE(trim(M192),"'","''")&amp;"' and IsDownloadedFromExternalUrl=0)","(select AudioId from AudioFiles where Filename='"&amp;G192&amp;".flac' and ExternalUrl='"&amp;SUBSTITUTE(trim(M192),"'","''")&amp;"' and IsDownloadedFromExternalUrl=0)"))&amp;", null, null, null, null, null, "&amp;if(not(ISBLANK(A192)),"(select PrimaryMusicStyleId from Releases where UPC="&amp;A192&amp;" and EnterpriseId="&amp;EntId&amp;")","(select PrimaryMusicStyleId from Releases where Catalog='"&amp;SUBSTITUTE(trim(B192),"'","''")&amp;"' and EnterpriseId="&amp;EntId&amp;")")&amp;", "&amp;if(not(ISBLANK(A192)),"(select SecondaryMusicStyleId from Releases where UPC="&amp;A192&amp;" and EnterpriseId="&amp;EntId&amp;")","(select SecondaryMusicStyleId from Releases where Catalog='"&amp;SUBSTITUTE(trim(B192),"'","''")&amp;"' and EnterpriseId="&amp;EntId&amp;")")&amp;", "&amp;IF(O192="","null",O192)&amp;", 0, null, (select id from internal_TrackTypes where description='"&amp;L192&amp;"'), null, null, null, null, (NEXT VALUE FOR [AssetIdSequence]), null, "&amp;TenantId&amp;", "&amp;EntId&amp;", "&amp;if(F192&lt;&gt;"",countif(F$5:F192,F192),countif(G$5:G192,G192))&amp;"); 
insert into Releases_Tracks values ( (select ReleaseId from Releases where "&amp;if(not(ISBLANK(A192)),"UPC="&amp;A192,"Catalog='"&amp;SUBSTITUTE(trim(B192),"'","''")&amp;"'")&amp;" and EnterpriseId="&amp;EntId&amp;"), (select max(TrackId) from Tracks where "&amp;if(trim(G192)="","ISRC='"&amp;F192&amp;"'","TrackVendorId='"&amp;SUBSTITUTE(trim(G192),"'","''")&amp;"'") &amp;" and EnterpriseId="&amp;EntId&amp;"), "&amp;E192&amp;", (NEXT VALUE FOR [AssetIdSequence]), null);
update Releases_Tracks set RevelatorExternalUsageTrackId=AssetId where TrackId=(select max(TrackId) from Tracks where "&amp;IF(F192="","TrackVendorId='"&amp;G192&amp;"'","ISRC='"&amp;F192&amp;"'")&amp;" and EnterpriseId="&amp;EntId&amp;");
Insert into TrackRecordingVersions values ((select max(TrackId) from Tracks where "&amp;IF(F192="","TrackVendorId='"&amp;G192&amp;"'","ISRC='"&amp;F192&amp;"'")&amp;" and EnterpriseId="&amp;EntId&amp;"),  "&amp;IF(F192="","null","'"&amp;F192&amp;"'")&amp;", 1, getdate());
Insert into TrackRecordingVersionsAudioFiles values ((select max(TrackRecordingVersionId) from TrackRecordingVersions where TrackId in (select max(TrackId) from Tracks where "&amp;IF(F192="","TrackVendorId='"&amp;G192&amp;"'","ISRC='"&amp;F192&amp;"'")&amp;" and EnterpriseId="&amp;EntId&amp;")), "&amp;if(M192="","null",if(G192="","(select AudioId from AudioFiles where Filename='"&amp;F192&amp;"."&amp;N192&amp;"' and ExternalUrl='"&amp;SUBSTITUTE(trim(M192),"'","''")&amp;"' and IsDownloadedFromExternalUrl=0)","(select AudioId from AudioFiles where Filename='"&amp;G192&amp;"."&amp;N192&amp;"' and ExternalUrl='"&amp;SUBSTITUTE(trim(M192),"'","''")&amp;"' and IsDownloadedFromExternalUrl=0)"))&amp;", "&amp;IFS(N192="","null",N192="wav","1",N192="flac","2")&amp;");
Insert into Track_TrackProperties values ((select max(TrackId) from Tracks where "&amp;IF(F192="","TrackVendorId='"&amp;G192&amp;"'","ISRC='"&amp;F192&amp;"'")&amp;" and EnterpriseId="&amp;EntId&amp;"),1);"</f>
        <v>Insert into Tracks VALUES(N'Maldição', 371631, (select LabelId from Releases where UPC=656464699054 and EnterpriseId=647322), 'BKTOK2300026', null, null, null, null, null, null, null, (select AudioId from AudioFiles where Filename='BKTOK2300026.wav' and ExternalUrl='https://www.dropbox.com/scl/fi/5i07zr5csrldpf09u0bnf/Maldi-es-V-o-Queimar-656464772467.flac?rlkey=txaz5o6vyn3edhfs71zh3xmvp&amp;st=zsqfhrmy&amp;dl=1'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Filename='BKTOK2300026.flac' and ExternalUrl='https://www.dropbox.com/scl/fi/5i07zr5csrldpf09u0bnf/Maldi-es-V-o-Queimar-656464772467.flac?rlkey=txaz5o6vyn3edhfs71zh3xmvp&amp;st=zsqfhrmy&amp;dl=1' and IsDownloadedFromExternalUrl=0), null, null, null, null, null, (select PrimaryMusicStyleId from Releases where UPC=656464699054 and EnterpriseId=647322), (select SecondaryMusicStyleId from Releases where UPC=656464699054 and EnterpriseId=647322), null, 0, null, (select id from internal_TrackTypes where description='Original'), null, null, null, null, (NEXT VALUE FOR [AssetIdSequence]), null, 645898, 647322, 1); 
insert into Releases_Tracks values ( (select ReleaseId from Releases where UPC=656464699054 and EnterpriseId=647322), (select max(TrackId) from Tracks where ISRC='BKTOK2300026' and EnterpriseId=647322), 1, (NEXT VALUE FOR [AssetIdSequence]), null);
update Releases_Tracks set RevelatorExternalUsageTrackId=AssetId where TrackId=(select max(TrackId) from Tracks where ISRC='BKTOK2300026' and EnterpriseId=647322);
Insert into TrackRecordingVersions values ((select max(TrackId) from Tracks where ISRC='BKTOK2300026' and EnterpriseId=647322),  'BKTOK2300026', 1, getdate());
Insert into TrackRecordingVersionsAudioFiles values ((select max(TrackRecordingVersionId) from TrackRecordingVersions where TrackId in (select max(TrackId) from Tracks where ISRC='BKTOK2300026' and EnterpriseId=647322)), (select AudioId from AudioFiles where Filename='BKTOK2300026.flac' and ExternalUrl='https://www.dropbox.com/scl/fi/5i07zr5csrldpf09u0bnf/Maldi-es-V-o-Queimar-656464772467.flac?rlkey=txaz5o6vyn3edhfs71zh3xmvp&amp;st=zsqfhrmy&amp;dl=1' and IsDownloadedFromExternalUrl=0), 2);
Insert into Track_TrackProperties values ((select max(TrackId) from Tracks where ISRC='BKTOK2300026' and EnterpriseId=647322),1);</v>
      </c>
    </row>
    <row r="193">
      <c r="A193" s="110">
        <v>6.56464912733E11</v>
      </c>
      <c r="B193" s="84"/>
      <c r="C193" s="164" t="str">
        <f t="array" ref="C193">ifs(and(isblank($A193),isblank($B193)),"", not(iserror(vlookup($A193&amp;$B193,'3) Release_Label'!$D:$D&amp;'3) Release_Label'!$E:$E,1,0))),vlookup($A193&amp;$B193,{'3) Release_Label'!$D:$D&amp;'3) Release_Label'!$E:$E,'3) Release_Label'!$F:$F},2,0), or(and(not(isblank($B193)),$B193=$B192,$A193&lt;&gt;$A192),and(not(isblank($A193)),$A193=$A192,$B193&lt;&gt;$B192)),"ID LISTS UNALIGNED",and($A193&lt;&gt;"",countif('3) Release_Label'!$D:$D,$A193)=0),"NO UPC MATCH in Release_Label",and($B193&lt;&gt;"",countif('3) Release_Label'!$E:$E,$B193)=0),"NO CATALOG ID MATCH in Release_Label",iserror(vlookup($A193&amp;$B193,'3) Release_Label'!$D:$D&amp;'3) Release_Label'!$E:$E,1,0)),"NO UPC-CATALOG ID pair MATCH in Release_Label" )</f>
        <v>Mundo Roxo</v>
      </c>
      <c r="D193" s="134" t="str">
        <f t="array" ref="D193">ifs(and(isblank($A193),isblank($B193)),"", not(iserror(vlookup($A193&amp;$B193,'3) Release_Label'!$D:$D&amp;'3) Release_Label'!$E:$E,1,0))),vlookup($A193&amp;$B193,{'3) Release_Label'!$D:$D&amp;'3) Release_Label'!$E:$E,'3) Release_Label'!$H:$H},2,0), or(and(not(isblank($B193)),$B193=$B192,$A193&lt;&gt;$A192),and(not(isblank($A193)),$A193=$A192,$B193&lt;&gt;$B192)),"ID LISTS UNALIGNED",and($A193&lt;&gt;"",countif('3) Release_Label'!$D:$D,$A193)=0),"NO UPC MATCH in Release_Label",and($B193&lt;&gt;"",countif('3) Release_Label'!$E:$E,$B193)=0),"NO CATALOG ID MATCH in Release_Label",iserror(vlookup($A193&amp;$B193,'3) Release_Label'!$D:$D&amp;'3) Release_Label'!$E:$E,1,0)),"NO UPC-CATALOG ID pair MATCH in Release_Label" )</f>
        <v/>
      </c>
      <c r="E193" s="164">
        <f t="shared" si="3"/>
        <v>1</v>
      </c>
      <c r="F193" s="34" t="s">
        <v>1090</v>
      </c>
      <c r="G193" s="84"/>
      <c r="H193" s="45" t="s">
        <v>530</v>
      </c>
      <c r="I193" s="34"/>
      <c r="J193" s="34" t="s">
        <v>180</v>
      </c>
      <c r="K193" s="93" t="s">
        <v>706</v>
      </c>
      <c r="L193" s="34" t="s">
        <v>698</v>
      </c>
      <c r="M193" s="92" t="s">
        <v>1091</v>
      </c>
      <c r="N193" s="34" t="s">
        <v>700</v>
      </c>
      <c r="O193" s="20"/>
      <c r="P193" s="20"/>
      <c r="R193" s="44" t="str">
        <f t="shared" si="2"/>
        <v>insert into AudioFiles VALUES (NEWID(),'QZMZ92389301.flac', '.flac', getdate(), null, 0, null, 'https://www.dropbox.com/scl/fi/g3aunepz1x7yxu8p3rkq7/Mundo-Roxo-656464912733.flac?rlkey=vul54qne53q51c4zytohw75qw&amp;st=1r32ycz9&amp;dl=1', 0, null, null, null, null)</v>
      </c>
      <c r="S193" s="44" t="str">
        <f>"Insert into Tracks VALUES(N'"&amp;SUBSTITUTE(trim(H193),"'","''")&amp;"', 371631, "&amp;if(not(ISBLANK(A193)),"(select LabelId from Releases where UPC="&amp;A193&amp;" and EnterpriseId="&amp;EntId&amp;")","(select LabelId from Releases where Catalog='"&amp;SUBSTITUTE(trim(B193),"'","''")&amp;"' and EnterpriseId="&amp;EntId&amp;")")&amp;", "&amp;if(F193="", "null", "'"&amp;F193&amp;"'")&amp;", "&amp;if(I193="", "null","N'"&amp;SUBSTITUTE(trim(I193),"'","''")&amp;"'")&amp;", null, null, "&amp;if(G193="", "null","'"&amp;SUBSTITUTE(trim(G193),"'","''")&amp;"'")&amp;", null, null, null, "&amp;if(M193="","null",if(G193="","(select AudioId from AudioFiles where Filename='"&amp;F193&amp;".wav' and ExternalUrl='"&amp;SUBSTITUTE(trim(M193),"'","''")&amp;"' and IsDownloadedFromExternalUrl=0)","(select AudioId from AudioFiles where Filename='"&amp;G193&amp;".wav' and ExternalUrl='"&amp;SUBSTITUTE(trim(M193),"'","''")&amp;"' and IsDownloadedFromExternalUrl=0)"))&amp;", null, null, null, (select min(LanguageId) from Languages where LanguageName='"&amp;J193&amp;"' and IsValidMetadataLanguage=1), null, "&amp;if(K193="YES", 1,0)&amp;", getdate(), (select CreatedBy from Enterprises where EnterpriseId="&amp;EntId&amp;"), null, '34F4C88E-B410-461E-AD75-6C01536FDCD3', null, 0, null, null, null, null, "&amp;if(M193="","null",if(G193="","(select AudioId from AudioFiles where Filename='"&amp;F193&amp;".flac' and ExternalUrl='"&amp;SUBSTITUTE(trim(M193),"'","''")&amp;"' and IsDownloadedFromExternalUrl=0)","(select AudioId from AudioFiles where Filename='"&amp;G193&amp;".flac' and ExternalUrl='"&amp;SUBSTITUTE(trim(M193),"'","''")&amp;"' and IsDownloadedFromExternalUrl=0)"))&amp;", null, null, null, null, null, "&amp;if(not(ISBLANK(A193)),"(select PrimaryMusicStyleId from Releases where UPC="&amp;A193&amp;" and EnterpriseId="&amp;EntId&amp;")","(select PrimaryMusicStyleId from Releases where Catalog='"&amp;SUBSTITUTE(trim(B193),"'","''")&amp;"' and EnterpriseId="&amp;EntId&amp;")")&amp;", "&amp;if(not(ISBLANK(A193)),"(select SecondaryMusicStyleId from Releases where UPC="&amp;A193&amp;" and EnterpriseId="&amp;EntId&amp;")","(select SecondaryMusicStyleId from Releases where Catalog='"&amp;SUBSTITUTE(trim(B193),"'","''")&amp;"' and EnterpriseId="&amp;EntId&amp;")")&amp;", "&amp;IF(O193="","null",O193)&amp;", 0, null, (select id from internal_TrackTypes where description='"&amp;L193&amp;"'), null, null, null, null, (NEXT VALUE FOR [AssetIdSequence]), null, "&amp;TenantId&amp;", "&amp;EntId&amp;", "&amp;if(F193&lt;&gt;"",countif(F$5:F193,F193),countif(G$5:G193,G193))&amp;"); 
insert into Releases_Tracks values ( (select ReleaseId from Releases where "&amp;if(not(ISBLANK(A193)),"UPC="&amp;A193,"Catalog='"&amp;SUBSTITUTE(trim(B193),"'","''")&amp;"'")&amp;" and EnterpriseId="&amp;EntId&amp;"), (select max(TrackId) from Tracks where "&amp;if(trim(G193)="","ISRC='"&amp;F193&amp;"'","TrackVendorId='"&amp;SUBSTITUTE(trim(G193),"'","''")&amp;"'") &amp;" and EnterpriseId="&amp;EntId&amp;"), "&amp;E193&amp;", (NEXT VALUE FOR [AssetIdSequence]), null);
update Releases_Tracks set RevelatorExternalUsageTrackId=AssetId where TrackId=(select max(TrackId) from Tracks where "&amp;IF(F193="","TrackVendorId='"&amp;G193&amp;"'","ISRC='"&amp;F193&amp;"'")&amp;" and EnterpriseId="&amp;EntId&amp;");
Insert into TrackRecordingVersions values ((select max(TrackId) from Tracks where "&amp;IF(F193="","TrackVendorId='"&amp;G193&amp;"'","ISRC='"&amp;F193&amp;"'")&amp;" and EnterpriseId="&amp;EntId&amp;"),  "&amp;IF(F193="","null","'"&amp;F193&amp;"'")&amp;", 1, getdate());
Insert into TrackRecordingVersionsAudioFiles values ((select max(TrackRecordingVersionId) from TrackRecordingVersions where TrackId in (select max(TrackId) from Tracks where "&amp;IF(F193="","TrackVendorId='"&amp;G193&amp;"'","ISRC='"&amp;F193&amp;"'")&amp;" and EnterpriseId="&amp;EntId&amp;")), "&amp;if(M193="","null",if(G193="","(select AudioId from AudioFiles where Filename='"&amp;F193&amp;"."&amp;N193&amp;"' and ExternalUrl='"&amp;SUBSTITUTE(trim(M193),"'","''")&amp;"' and IsDownloadedFromExternalUrl=0)","(select AudioId from AudioFiles where Filename='"&amp;G193&amp;"."&amp;N193&amp;"' and ExternalUrl='"&amp;SUBSTITUTE(trim(M193),"'","''")&amp;"' and IsDownloadedFromExternalUrl=0)"))&amp;", "&amp;IFS(N193="","null",N193="wav","1",N193="flac","2")&amp;");
Insert into Track_TrackProperties values ((select max(TrackId) from Tracks where "&amp;IF(F193="","TrackVendorId='"&amp;G193&amp;"'","ISRC='"&amp;F193&amp;"'")&amp;" and EnterpriseId="&amp;EntId&amp;"),1);"</f>
        <v>Insert into Tracks VALUES(N'Mundo Roxo', 371631, (select LabelId from Releases where UPC=656464912733 and EnterpriseId=647322), 'QZMZ92389301', null, null, null, null, null, null, null, (select AudioId from AudioFiles where Filename='QZMZ92389301.wav' and ExternalUrl='https://www.dropbox.com/scl/fi/g3aunepz1x7yxu8p3rkq7/Mundo-Roxo-656464912733.flac?rlkey=vul54qne53q51c4zytohw75qw&amp;st=1r32ycz9&amp;dl=1'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Filename='QZMZ92389301.flac' and ExternalUrl='https://www.dropbox.com/scl/fi/g3aunepz1x7yxu8p3rkq7/Mundo-Roxo-656464912733.flac?rlkey=vul54qne53q51c4zytohw75qw&amp;st=1r32ycz9&amp;dl=1' and IsDownloadedFromExternalUrl=0), null, null, null, null, null, (select PrimaryMusicStyleId from Releases where UPC=656464912733 and EnterpriseId=647322), (select SecondaryMusicStyleId from Releases where UPC=656464912733 and EnterpriseId=647322), null, 0, null, (select id from internal_TrackTypes where description='Original'), null, null, null, null, (NEXT VALUE FOR [AssetIdSequence]), null, 645898, 647322, 1); 
insert into Releases_Tracks values ( (select ReleaseId from Releases where UPC=656464912733 and EnterpriseId=647322), (select max(TrackId) from Tracks where ISRC='QZMZ92389301' and EnterpriseId=647322), 1, (NEXT VALUE FOR [AssetIdSequence]), null);
update Releases_Tracks set RevelatorExternalUsageTrackId=AssetId where TrackId=(select max(TrackId) from Tracks where ISRC='QZMZ92389301' and EnterpriseId=647322);
Insert into TrackRecordingVersions values ((select max(TrackId) from Tracks where ISRC='QZMZ92389301' and EnterpriseId=647322),  'QZMZ92389301', 1, getdate());
Insert into TrackRecordingVersionsAudioFiles values ((select max(TrackRecordingVersionId) from TrackRecordingVersions where TrackId in (select max(TrackId) from Tracks where ISRC='QZMZ92389301' and EnterpriseId=647322)), (select AudioId from AudioFiles where Filename='QZMZ92389301.flac' and ExternalUrl='https://www.dropbox.com/scl/fi/g3aunepz1x7yxu8p3rkq7/Mundo-Roxo-656464912733.flac?rlkey=vul54qne53q51c4zytohw75qw&amp;st=1r32ycz9&amp;dl=1' and IsDownloadedFromExternalUrl=0), 2);
Insert into Track_TrackProperties values ((select max(TrackId) from Tracks where ISRC='QZMZ92389301' and EnterpriseId=647322),1);</v>
      </c>
    </row>
    <row r="194">
      <c r="A194" s="110">
        <v>6.56464912573E11</v>
      </c>
      <c r="B194" s="84"/>
      <c r="C194" s="164" t="str">
        <f t="array" ref="C194">ifs(and(isblank($A194),isblank($B194)),"", not(iserror(vlookup($A194&amp;$B194,'3) Release_Label'!$D:$D&amp;'3) Release_Label'!$E:$E,1,0))),vlookup($A194&amp;$B194,{'3) Release_Label'!$D:$D&amp;'3) Release_Label'!$E:$E,'3) Release_Label'!$F:$F},2,0), or(and(not(isblank($B194)),$B194=$B193,$A194&lt;&gt;$A193),and(not(isblank($A194)),$A194=$A193,$B194&lt;&gt;$B193)),"ID LISTS UNALIGNED",and($A194&lt;&gt;"",countif('3) Release_Label'!$D:$D,$A194)=0),"NO UPC MATCH in Release_Label",and($B194&lt;&gt;"",countif('3) Release_Label'!$E:$E,$B194)=0),"NO CATALOG ID MATCH in Release_Label",iserror(vlookup($A194&amp;$B194,'3) Release_Label'!$D:$D&amp;'3) Release_Label'!$E:$E,1,0)),"NO UPC-CATALOG ID pair MATCH in Release_Label" )</f>
        <v>Mundo Roxo</v>
      </c>
      <c r="D194" s="164" t="str">
        <f t="array" ref="D194">ifs(and(isblank($A194),isblank($B194)),"", not(iserror(vlookup($A194&amp;$B194,'3) Release_Label'!$D:$D&amp;'3) Release_Label'!$E:$E,1,0))),vlookup($A194&amp;$B194,{'3) Release_Label'!$D:$D&amp;'3) Release_Label'!$E:$E,'3) Release_Label'!$H:$H},2,0), or(and(not(isblank($B194)),$B194=$B193,$A194&lt;&gt;$A193),and(not(isblank($A194)),$A194=$A193,$B194&lt;&gt;$B193)),"ID LISTS UNALIGNED",and($A194&lt;&gt;"",countif('3) Release_Label'!$D:$D,$A194)=0),"NO UPC MATCH in Release_Label",and($B194&lt;&gt;"",countif('3) Release_Label'!$E:$E,$B194)=0),"NO CATALOG ID MATCH in Release_Label",iserror(vlookup($A194&amp;$B194,'3) Release_Label'!$D:$D&amp;'3) Release_Label'!$E:$E,1,0)),"NO UPC-CATALOG ID pair MATCH in Release_Label" )</f>
        <v>Speed Up</v>
      </c>
      <c r="E194" s="164">
        <f t="shared" si="3"/>
        <v>1</v>
      </c>
      <c r="F194" s="34" t="s">
        <v>1092</v>
      </c>
      <c r="G194" s="84"/>
      <c r="H194" s="45" t="s">
        <v>530</v>
      </c>
      <c r="I194" s="34" t="s">
        <v>222</v>
      </c>
      <c r="J194" s="34" t="s">
        <v>180</v>
      </c>
      <c r="K194" s="93" t="s">
        <v>706</v>
      </c>
      <c r="L194" s="34" t="s">
        <v>698</v>
      </c>
      <c r="M194" s="92" t="s">
        <v>1093</v>
      </c>
      <c r="N194" s="34" t="s">
        <v>700</v>
      </c>
      <c r="O194" s="20"/>
      <c r="P194" s="20"/>
      <c r="R194" s="44" t="str">
        <f t="shared" si="2"/>
        <v>insert into AudioFiles VALUES (NEWID(),'QZMZ92389272.flac', '.flac', getdate(), null, 0, null, 'https://www.dropbox.com/scl/fi/mafn5no4uxdn2kmk7wzwi/Mundo-Roxo-656464912573.flac?rlkey=fgo2wrzgk4n4n2get8zct1anr&amp;st=9bmwip2a&amp;dl=1', 0, null, null, null, null)</v>
      </c>
      <c r="S194" s="44" t="str">
        <f>"Insert into Tracks VALUES(N'"&amp;SUBSTITUTE(trim(H194),"'","''")&amp;"', 371631, "&amp;if(not(ISBLANK(A194)),"(select LabelId from Releases where UPC="&amp;A194&amp;" and EnterpriseId="&amp;EntId&amp;")","(select LabelId from Releases where Catalog='"&amp;SUBSTITUTE(trim(B194),"'","''")&amp;"' and EnterpriseId="&amp;EntId&amp;")")&amp;", "&amp;if(F194="", "null", "'"&amp;F194&amp;"'")&amp;", "&amp;if(I194="", "null","N'"&amp;SUBSTITUTE(trim(I194),"'","''")&amp;"'")&amp;", null, null, "&amp;if(G194="", "null","'"&amp;SUBSTITUTE(trim(G194),"'","''")&amp;"'")&amp;", null, null, null, "&amp;if(M194="","null",if(G194="","(select AudioId from AudioFiles where Filename='"&amp;F194&amp;".wav' and ExternalUrl='"&amp;SUBSTITUTE(trim(M194),"'","''")&amp;"' and IsDownloadedFromExternalUrl=0)","(select AudioId from AudioFiles where Filename='"&amp;G194&amp;".wav' and ExternalUrl='"&amp;SUBSTITUTE(trim(M194),"'","''")&amp;"' and IsDownloadedFromExternalUrl=0)"))&amp;", null, null, null, (select min(LanguageId) from Languages where LanguageName='"&amp;J194&amp;"' and IsValidMetadataLanguage=1), null, "&amp;if(K194="YES", 1,0)&amp;", getdate(), (select CreatedBy from Enterprises where EnterpriseId="&amp;EntId&amp;"), null, '34F4C88E-B410-461E-AD75-6C01536FDCD3', null, 0, null, null, null, null, "&amp;if(M194="","null",if(G194="","(select AudioId from AudioFiles where Filename='"&amp;F194&amp;".flac' and ExternalUrl='"&amp;SUBSTITUTE(trim(M194),"'","''")&amp;"' and IsDownloadedFromExternalUrl=0)","(select AudioId from AudioFiles where Filename='"&amp;G194&amp;".flac' and ExternalUrl='"&amp;SUBSTITUTE(trim(M194),"'","''")&amp;"' and IsDownloadedFromExternalUrl=0)"))&amp;", null, null, null, null, null, "&amp;if(not(ISBLANK(A194)),"(select PrimaryMusicStyleId from Releases where UPC="&amp;A194&amp;" and EnterpriseId="&amp;EntId&amp;")","(select PrimaryMusicStyleId from Releases where Catalog='"&amp;SUBSTITUTE(trim(B194),"'","''")&amp;"' and EnterpriseId="&amp;EntId&amp;")")&amp;", "&amp;if(not(ISBLANK(A194)),"(select SecondaryMusicStyleId from Releases where UPC="&amp;A194&amp;" and EnterpriseId="&amp;EntId&amp;")","(select SecondaryMusicStyleId from Releases where Catalog='"&amp;SUBSTITUTE(trim(B194),"'","''")&amp;"' and EnterpriseId="&amp;EntId&amp;")")&amp;", "&amp;IF(O194="","null",O194)&amp;", 0, null, (select id from internal_TrackTypes where description='"&amp;L194&amp;"'), null, null, null, null, (NEXT VALUE FOR [AssetIdSequence]), null, "&amp;TenantId&amp;", "&amp;EntId&amp;", "&amp;if(F194&lt;&gt;"",countif(F$5:F194,F194),countif(G$5:G194,G194))&amp;"); 
insert into Releases_Tracks values ( (select ReleaseId from Releases where "&amp;if(not(ISBLANK(A194)),"UPC="&amp;A194,"Catalog='"&amp;SUBSTITUTE(trim(B194),"'","''")&amp;"'")&amp;" and EnterpriseId="&amp;EntId&amp;"), (select max(TrackId) from Tracks where "&amp;if(trim(G194)="","ISRC='"&amp;F194&amp;"'","TrackVendorId='"&amp;SUBSTITUTE(trim(G194),"'","''")&amp;"'") &amp;" and EnterpriseId="&amp;EntId&amp;"), "&amp;E194&amp;", (NEXT VALUE FOR [AssetIdSequence]), null);
update Releases_Tracks set RevelatorExternalUsageTrackId=AssetId where TrackId=(select max(TrackId) from Tracks where "&amp;IF(F194="","TrackVendorId='"&amp;G194&amp;"'","ISRC='"&amp;F194&amp;"'")&amp;" and EnterpriseId="&amp;EntId&amp;");
Insert into TrackRecordingVersions values ((select max(TrackId) from Tracks where "&amp;IF(F194="","TrackVendorId='"&amp;G194&amp;"'","ISRC='"&amp;F194&amp;"'")&amp;" and EnterpriseId="&amp;EntId&amp;"),  "&amp;IF(F194="","null","'"&amp;F194&amp;"'")&amp;", 1, getdate());
Insert into TrackRecordingVersionsAudioFiles values ((select max(TrackRecordingVersionId) from TrackRecordingVersions where TrackId in (select max(TrackId) from Tracks where "&amp;IF(F194="","TrackVendorId='"&amp;G194&amp;"'","ISRC='"&amp;F194&amp;"'")&amp;" and EnterpriseId="&amp;EntId&amp;")), "&amp;if(M194="","null",if(G194="","(select AudioId from AudioFiles where Filename='"&amp;F194&amp;"."&amp;N194&amp;"' and ExternalUrl='"&amp;SUBSTITUTE(trim(M194),"'","''")&amp;"' and IsDownloadedFromExternalUrl=0)","(select AudioId from AudioFiles where Filename='"&amp;G194&amp;"."&amp;N194&amp;"' and ExternalUrl='"&amp;SUBSTITUTE(trim(M194),"'","''")&amp;"' and IsDownloadedFromExternalUrl=0)"))&amp;", "&amp;IFS(N194="","null",N194="wav","1",N194="flac","2")&amp;");
Insert into Track_TrackProperties values ((select max(TrackId) from Tracks where "&amp;IF(F194="","TrackVendorId='"&amp;G194&amp;"'","ISRC='"&amp;F194&amp;"'")&amp;" and EnterpriseId="&amp;EntId&amp;"),1);"</f>
        <v>Insert into Tracks VALUES(N'Mundo Roxo', 371631, (select LabelId from Releases where UPC=656464912573 and EnterpriseId=647322), 'QZMZ92389272', N'Speed Up', null, null, null, null, null, null, (select AudioId from AudioFiles where Filename='QZMZ92389272.wav' and ExternalUrl='https://www.dropbox.com/scl/fi/mafn5no4uxdn2kmk7wzwi/Mundo-Roxo-656464912573.flac?rlkey=fgo2wrzgk4n4n2get8zct1anr&amp;st=9bmwip2a&amp;dl=1'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Filename='QZMZ92389272.flac' and ExternalUrl='https://www.dropbox.com/scl/fi/mafn5no4uxdn2kmk7wzwi/Mundo-Roxo-656464912573.flac?rlkey=fgo2wrzgk4n4n2get8zct1anr&amp;st=9bmwip2a&amp;dl=1' and IsDownloadedFromExternalUrl=0), null, null, null, null, null, (select PrimaryMusicStyleId from Releases where UPC=656464912573 and EnterpriseId=647322), (select SecondaryMusicStyleId from Releases where UPC=656464912573 and EnterpriseId=647322), null, 0, null, (select id from internal_TrackTypes where description='Original'), null, null, null, null, (NEXT VALUE FOR [AssetIdSequence]), null, 645898, 647322, 1); 
insert into Releases_Tracks values ( (select ReleaseId from Releases where UPC=656464912573 and EnterpriseId=647322), (select max(TrackId) from Tracks where ISRC='QZMZ92389272' and EnterpriseId=647322), 1, (NEXT VALUE FOR [AssetIdSequence]), null);
update Releases_Tracks set RevelatorExternalUsageTrackId=AssetId where TrackId=(select max(TrackId) from Tracks where ISRC='QZMZ92389272' and EnterpriseId=647322);
Insert into TrackRecordingVersions values ((select max(TrackId) from Tracks where ISRC='QZMZ92389272' and EnterpriseId=647322),  'QZMZ92389272', 1, getdate());
Insert into TrackRecordingVersionsAudioFiles values ((select max(TrackRecordingVersionId) from TrackRecordingVersions where TrackId in (select max(TrackId) from Tracks where ISRC='QZMZ92389272' and EnterpriseId=647322)), (select AudioId from AudioFiles where Filename='QZMZ92389272.flac' and ExternalUrl='https://www.dropbox.com/scl/fi/mafn5no4uxdn2kmk7wzwi/Mundo-Roxo-656464912573.flac?rlkey=fgo2wrzgk4n4n2get8zct1anr&amp;st=9bmwip2a&amp;dl=1' and IsDownloadedFromExternalUrl=0), 2);
Insert into Track_TrackProperties values ((select max(TrackId) from Tracks where ISRC='QZMZ92389272' and EnterpriseId=647322),1);</v>
      </c>
    </row>
    <row r="195">
      <c r="A195" s="110">
        <v>7.07331606726E11</v>
      </c>
      <c r="B195" s="84"/>
      <c r="C195" s="164" t="str">
        <f t="array" ref="C195">ifs(and(isblank($A195),isblank($B195)),"", not(iserror(vlookup($A195&amp;$B195,'3) Release_Label'!$D:$D&amp;'3) Release_Label'!$E:$E,1,0))),vlookup($A195&amp;$B195,{'3) Release_Label'!$D:$D&amp;'3) Release_Label'!$E:$E,'3) Release_Label'!$F:$F},2,0), or(and(not(isblank($B195)),$B195=$B194,$A195&lt;&gt;$A194),and(not(isblank($A195)),$A195=$A194,$B195&lt;&gt;$B194)),"ID LISTS UNALIGNED",and($A195&lt;&gt;"",countif('3) Release_Label'!$D:$D,$A195)=0),"NO UPC MATCH in Release_Label",and($B195&lt;&gt;"",countif('3) Release_Label'!$E:$E,$B195)=0),"NO CATALOG ID MATCH in Release_Label",iserror(vlookup($A195&amp;$B195,'3) Release_Label'!$D:$D&amp;'3) Release_Label'!$E:$E,1,0)),"NO UPC-CATALOG ID pair MATCH in Release_Label" )</f>
        <v>Zumbi</v>
      </c>
      <c r="D195" s="134" t="str">
        <f t="array" ref="D195">ifs(and(isblank($A195),isblank($B195)),"", not(iserror(vlookup($A195&amp;$B195,'3) Release_Label'!$D:$D&amp;'3) Release_Label'!$E:$E,1,0))),vlookup($A195&amp;$B195,{'3) Release_Label'!$D:$D&amp;'3) Release_Label'!$E:$E,'3) Release_Label'!$H:$H},2,0), or(and(not(isblank($B195)),$B195=$B194,$A195&lt;&gt;$A194),and(not(isblank($A195)),$A195=$A194,$B195&lt;&gt;$B194)),"ID LISTS UNALIGNED",and($A195&lt;&gt;"",countif('3) Release_Label'!$D:$D,$A195)=0),"NO UPC MATCH in Release_Label",and($B195&lt;&gt;"",countif('3) Release_Label'!$E:$E,$B195)=0),"NO CATALOG ID MATCH in Release_Label",iserror(vlookup($A195&amp;$B195,'3) Release_Label'!$D:$D&amp;'3) Release_Label'!$E:$E,1,0)),"NO UPC-CATALOG ID pair MATCH in Release_Label" )</f>
        <v/>
      </c>
      <c r="E195" s="164">
        <f t="shared" si="3"/>
        <v>1</v>
      </c>
      <c r="F195" s="34" t="s">
        <v>1094</v>
      </c>
      <c r="G195" s="84"/>
      <c r="H195" s="45" t="s">
        <v>533</v>
      </c>
      <c r="I195" s="34"/>
      <c r="J195" s="34" t="s">
        <v>180</v>
      </c>
      <c r="K195" s="93" t="s">
        <v>706</v>
      </c>
      <c r="L195" s="34" t="s">
        <v>698</v>
      </c>
      <c r="M195" s="92" t="s">
        <v>1095</v>
      </c>
      <c r="N195" s="34" t="s">
        <v>700</v>
      </c>
      <c r="O195" s="20"/>
      <c r="P195" s="20"/>
      <c r="R195" s="44" t="str">
        <f t="shared" si="2"/>
        <v>insert into AudioFiles VALUES (NEWID(),'BKTOK2300032.flac', '.flac', getdate(), null, 0, null, 'https://www.dropbox.com/scl/fi/7rlgwa8f1xl9aeu1malvz/Zumbi-707331606726.flac?rlkey=oyje5x0khkhgnfo5ufswpfuuc&amp;st=egonp17z&amp;dl=1', 0, null, null, null, null)</v>
      </c>
      <c r="S195" s="44" t="str">
        <f>"Insert into Tracks VALUES(N'"&amp;SUBSTITUTE(trim(H195),"'","''")&amp;"', 371631, "&amp;if(not(ISBLANK(A195)),"(select LabelId from Releases where UPC="&amp;A195&amp;" and EnterpriseId="&amp;EntId&amp;")","(select LabelId from Releases where Catalog='"&amp;SUBSTITUTE(trim(B195),"'","''")&amp;"' and EnterpriseId="&amp;EntId&amp;")")&amp;", "&amp;if(F195="", "null", "'"&amp;F195&amp;"'")&amp;", "&amp;if(I195="", "null","N'"&amp;SUBSTITUTE(trim(I195),"'","''")&amp;"'")&amp;", null, null, "&amp;if(G195="", "null","'"&amp;SUBSTITUTE(trim(G195),"'","''")&amp;"'")&amp;", null, null, null, "&amp;if(M195="","null",if(G195="","(select AudioId from AudioFiles where Filename='"&amp;F195&amp;".wav' and ExternalUrl='"&amp;SUBSTITUTE(trim(M195),"'","''")&amp;"' and IsDownloadedFromExternalUrl=0)","(select AudioId from AudioFiles where Filename='"&amp;G195&amp;".wav' and ExternalUrl='"&amp;SUBSTITUTE(trim(M195),"'","''")&amp;"' and IsDownloadedFromExternalUrl=0)"))&amp;", null, null, null, (select min(LanguageId) from Languages where LanguageName='"&amp;J195&amp;"' and IsValidMetadataLanguage=1), null, "&amp;if(K195="YES", 1,0)&amp;", getdate(), (select CreatedBy from Enterprises where EnterpriseId="&amp;EntId&amp;"), null, '34F4C88E-B410-461E-AD75-6C01536FDCD3', null, 0, null, null, null, null, "&amp;if(M195="","null",if(G195="","(select AudioId from AudioFiles where Filename='"&amp;F195&amp;".flac' and ExternalUrl='"&amp;SUBSTITUTE(trim(M195),"'","''")&amp;"' and IsDownloadedFromExternalUrl=0)","(select AudioId from AudioFiles where Filename='"&amp;G195&amp;".flac' and ExternalUrl='"&amp;SUBSTITUTE(trim(M195),"'","''")&amp;"' and IsDownloadedFromExternalUrl=0)"))&amp;", null, null, null, null, null, "&amp;if(not(ISBLANK(A195)),"(select PrimaryMusicStyleId from Releases where UPC="&amp;A195&amp;" and EnterpriseId="&amp;EntId&amp;")","(select PrimaryMusicStyleId from Releases where Catalog='"&amp;SUBSTITUTE(trim(B195),"'","''")&amp;"' and EnterpriseId="&amp;EntId&amp;")")&amp;", "&amp;if(not(ISBLANK(A195)),"(select SecondaryMusicStyleId from Releases where UPC="&amp;A195&amp;" and EnterpriseId="&amp;EntId&amp;")","(select SecondaryMusicStyleId from Releases where Catalog='"&amp;SUBSTITUTE(trim(B195),"'","''")&amp;"' and EnterpriseId="&amp;EntId&amp;")")&amp;", "&amp;IF(O195="","null",O195)&amp;", 0, null, (select id from internal_TrackTypes where description='"&amp;L195&amp;"'), null, null, null, null, (NEXT VALUE FOR [AssetIdSequence]), null, "&amp;TenantId&amp;", "&amp;EntId&amp;", "&amp;if(F195&lt;&gt;"",countif(F$5:F195,F195),countif(G$5:G195,G195))&amp;"); 
insert into Releases_Tracks values ( (select ReleaseId from Releases where "&amp;if(not(ISBLANK(A195)),"UPC="&amp;A195,"Catalog='"&amp;SUBSTITUTE(trim(B195),"'","''")&amp;"'")&amp;" and EnterpriseId="&amp;EntId&amp;"), (select max(TrackId) from Tracks where "&amp;if(trim(G195)="","ISRC='"&amp;F195&amp;"'","TrackVendorId='"&amp;SUBSTITUTE(trim(G195),"'","''")&amp;"'") &amp;" and EnterpriseId="&amp;EntId&amp;"), "&amp;E195&amp;", (NEXT VALUE FOR [AssetIdSequence]), null);
update Releases_Tracks set RevelatorExternalUsageTrackId=AssetId where TrackId=(select max(TrackId) from Tracks where "&amp;IF(F195="","TrackVendorId='"&amp;G195&amp;"'","ISRC='"&amp;F195&amp;"'")&amp;" and EnterpriseId="&amp;EntId&amp;");
Insert into TrackRecordingVersions values ((select max(TrackId) from Tracks where "&amp;IF(F195="","TrackVendorId='"&amp;G195&amp;"'","ISRC='"&amp;F195&amp;"'")&amp;" and EnterpriseId="&amp;EntId&amp;"),  "&amp;IF(F195="","null","'"&amp;F195&amp;"'")&amp;", 1, getdate());
Insert into TrackRecordingVersionsAudioFiles values ((select max(TrackRecordingVersionId) from TrackRecordingVersions where TrackId in (select max(TrackId) from Tracks where "&amp;IF(F195="","TrackVendorId='"&amp;G195&amp;"'","ISRC='"&amp;F195&amp;"'")&amp;" and EnterpriseId="&amp;EntId&amp;")), "&amp;if(M195="","null",if(G195="","(select AudioId from AudioFiles where Filename='"&amp;F195&amp;"."&amp;N195&amp;"' and ExternalUrl='"&amp;SUBSTITUTE(trim(M195),"'","''")&amp;"' and IsDownloadedFromExternalUrl=0)","(select AudioId from AudioFiles where Filename='"&amp;G195&amp;"."&amp;N195&amp;"' and ExternalUrl='"&amp;SUBSTITUTE(trim(M195),"'","''")&amp;"' and IsDownloadedFromExternalUrl=0)"))&amp;", "&amp;IFS(N195="","null",N195="wav","1",N195="flac","2")&amp;");
Insert into Track_TrackProperties values ((select max(TrackId) from Tracks where "&amp;IF(F195="","TrackVendorId='"&amp;G195&amp;"'","ISRC='"&amp;F195&amp;"'")&amp;" and EnterpriseId="&amp;EntId&amp;"),1);"</f>
        <v>Insert into Tracks VALUES(N'Zumbi', 371631, (select LabelId from Releases where UPC=707331606726 and EnterpriseId=647322), 'BKTOK2300032', null, null, null, null, null, null, null, (select AudioId from AudioFiles where Filename='BKTOK2300032.wav' and ExternalUrl='https://www.dropbox.com/scl/fi/7rlgwa8f1xl9aeu1malvz/Zumbi-707331606726.flac?rlkey=oyje5x0khkhgnfo5ufswpfuuc&amp;st=egonp17z&amp;dl=1'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Filename='BKTOK2300032.flac' and ExternalUrl='https://www.dropbox.com/scl/fi/7rlgwa8f1xl9aeu1malvz/Zumbi-707331606726.flac?rlkey=oyje5x0khkhgnfo5ufswpfuuc&amp;st=egonp17z&amp;dl=1' and IsDownloadedFromExternalUrl=0), null, null, null, null, null, (select PrimaryMusicStyleId from Releases where UPC=707331606726 and EnterpriseId=647322), (select SecondaryMusicStyleId from Releases where UPC=707331606726 and EnterpriseId=647322), null, 0, null, (select id from internal_TrackTypes where description='Original'), null, null, null, null, (NEXT VALUE FOR [AssetIdSequence]), null, 645898, 647322, 1); 
insert into Releases_Tracks values ( (select ReleaseId from Releases where UPC=707331606726 and EnterpriseId=647322), (select max(TrackId) from Tracks where ISRC='BKTOK2300032' and EnterpriseId=647322), 1, (NEXT VALUE FOR [AssetIdSequence]), null);
update Releases_Tracks set RevelatorExternalUsageTrackId=AssetId where TrackId=(select max(TrackId) from Tracks where ISRC='BKTOK2300032' and EnterpriseId=647322);
Insert into TrackRecordingVersions values ((select max(TrackId) from Tracks where ISRC='BKTOK2300032' and EnterpriseId=647322),  'BKTOK2300032', 1, getdate());
Insert into TrackRecordingVersionsAudioFiles values ((select max(TrackRecordingVersionId) from TrackRecordingVersions where TrackId in (select max(TrackId) from Tracks where ISRC='BKTOK2300032' and EnterpriseId=647322)), (select AudioId from AudioFiles where Filename='BKTOK2300032.flac' and ExternalUrl='https://www.dropbox.com/scl/fi/7rlgwa8f1xl9aeu1malvz/Zumbi-707331606726.flac?rlkey=oyje5x0khkhgnfo5ufswpfuuc&amp;st=egonp17z&amp;dl=1' and IsDownloadedFromExternalUrl=0), 2);
Insert into Track_TrackProperties values ((select max(TrackId) from Tracks where ISRC='BKTOK2300032' and EnterpriseId=647322),1);</v>
      </c>
    </row>
    <row r="196">
      <c r="A196" s="110">
        <v>7.07331606689E11</v>
      </c>
      <c r="B196" s="84"/>
      <c r="C196" s="164" t="str">
        <f t="array" ref="C196">ifs(and(isblank($A196),isblank($B196)),"", not(iserror(vlookup($A196&amp;$B196,'3) Release_Label'!$D:$D&amp;'3) Release_Label'!$E:$E,1,0))),vlookup($A196&amp;$B196,{'3) Release_Label'!$D:$D&amp;'3) Release_Label'!$E:$E,'3) Release_Label'!$F:$F},2,0), or(and(not(isblank($B196)),$B196=$B195,$A196&lt;&gt;$A195),and(not(isblank($A196)),$A196=$A195,$B196&lt;&gt;$B195)),"ID LISTS UNALIGNED",and($A196&lt;&gt;"",countif('3) Release_Label'!$D:$D,$A196)=0),"NO UPC MATCH in Release_Label",and($B196&lt;&gt;"",countif('3) Release_Label'!$E:$E,$B196)=0),"NO CATALOG ID MATCH in Release_Label",iserror(vlookup($A196&amp;$B196,'3) Release_Label'!$D:$D&amp;'3) Release_Label'!$E:$E,1,0)),"NO UPC-CATALOG ID pair MATCH in Release_Label" )</f>
        <v>Zumbi</v>
      </c>
      <c r="D196" s="164" t="str">
        <f t="array" ref="D196">ifs(and(isblank($A196),isblank($B196)),"", not(iserror(vlookup($A196&amp;$B196,'3) Release_Label'!$D:$D&amp;'3) Release_Label'!$E:$E,1,0))),vlookup($A196&amp;$B196,{'3) Release_Label'!$D:$D&amp;'3) Release_Label'!$E:$E,'3) Release_Label'!$H:$H},2,0), or(and(not(isblank($B196)),$B196=$B195,$A196&lt;&gt;$A195),and(not(isblank($A196)),$A196=$A195,$B196&lt;&gt;$B195)),"ID LISTS UNALIGNED",and($A196&lt;&gt;"",countif('3) Release_Label'!$D:$D,$A196)=0),"NO UPC MATCH in Release_Label",and($B196&lt;&gt;"",countif('3) Release_Label'!$E:$E,$B196)=0),"NO CATALOG ID MATCH in Release_Label",iserror(vlookup($A196&amp;$B196,'3) Release_Label'!$D:$D&amp;'3) Release_Label'!$E:$E,1,0)),"NO UPC-CATALOG ID pair MATCH in Release_Label" )</f>
        <v>Speed Up</v>
      </c>
      <c r="E196" s="164">
        <f t="shared" si="3"/>
        <v>1</v>
      </c>
      <c r="F196" s="34" t="s">
        <v>1096</v>
      </c>
      <c r="G196" s="84"/>
      <c r="H196" s="45" t="s">
        <v>533</v>
      </c>
      <c r="I196" s="34" t="s">
        <v>222</v>
      </c>
      <c r="J196" s="34" t="s">
        <v>180</v>
      </c>
      <c r="K196" s="93" t="s">
        <v>706</v>
      </c>
      <c r="L196" s="34" t="s">
        <v>698</v>
      </c>
      <c r="M196" s="92" t="s">
        <v>1097</v>
      </c>
      <c r="N196" s="34" t="s">
        <v>700</v>
      </c>
      <c r="O196" s="20"/>
      <c r="P196" s="20"/>
      <c r="R196" s="44" t="str">
        <f t="shared" si="2"/>
        <v>insert into AudioFiles VALUES (NEWID(),'BKTOK2300033.flac', '.flac', getdate(), null, 0, null, 'https://www.dropbox.com/scl/fi/yokyxk1v14minzddfw8ad/Zumbi-707331606689.flac?rlkey=pz1usvpa3qqnr22czjg2ndrz1&amp;st=7jlsrtzx&amp;dl=1', 0, null, null, null, null)</v>
      </c>
      <c r="S196" s="44" t="str">
        <f>"Insert into Tracks VALUES(N'"&amp;SUBSTITUTE(trim(H196),"'","''")&amp;"', 371631, "&amp;if(not(ISBLANK(A196)),"(select LabelId from Releases where UPC="&amp;A196&amp;" and EnterpriseId="&amp;EntId&amp;")","(select LabelId from Releases where Catalog='"&amp;SUBSTITUTE(trim(B196),"'","''")&amp;"' and EnterpriseId="&amp;EntId&amp;")")&amp;", "&amp;if(F196="", "null", "'"&amp;F196&amp;"'")&amp;", "&amp;if(I196="", "null","N'"&amp;SUBSTITUTE(trim(I196),"'","''")&amp;"'")&amp;", null, null, "&amp;if(G196="", "null","'"&amp;SUBSTITUTE(trim(G196),"'","''")&amp;"'")&amp;", null, null, null, "&amp;if(M196="","null",if(G196="","(select AudioId from AudioFiles where Filename='"&amp;F196&amp;".wav' and ExternalUrl='"&amp;SUBSTITUTE(trim(M196),"'","''")&amp;"' and IsDownloadedFromExternalUrl=0)","(select AudioId from AudioFiles where Filename='"&amp;G196&amp;".wav' and ExternalUrl='"&amp;SUBSTITUTE(trim(M196),"'","''")&amp;"' and IsDownloadedFromExternalUrl=0)"))&amp;", null, null, null, (select min(LanguageId) from Languages where LanguageName='"&amp;J196&amp;"' and IsValidMetadataLanguage=1), null, "&amp;if(K196="YES", 1,0)&amp;", getdate(), (select CreatedBy from Enterprises where EnterpriseId="&amp;EntId&amp;"), null, '34F4C88E-B410-461E-AD75-6C01536FDCD3', null, 0, null, null, null, null, "&amp;if(M196="","null",if(G196="","(select AudioId from AudioFiles where Filename='"&amp;F196&amp;".flac' and ExternalUrl='"&amp;SUBSTITUTE(trim(M196),"'","''")&amp;"' and IsDownloadedFromExternalUrl=0)","(select AudioId from AudioFiles where Filename='"&amp;G196&amp;".flac' and ExternalUrl='"&amp;SUBSTITUTE(trim(M196),"'","''")&amp;"' and IsDownloadedFromExternalUrl=0)"))&amp;", null, null, null, null, null, "&amp;if(not(ISBLANK(A196)),"(select PrimaryMusicStyleId from Releases where UPC="&amp;A196&amp;" and EnterpriseId="&amp;EntId&amp;")","(select PrimaryMusicStyleId from Releases where Catalog='"&amp;SUBSTITUTE(trim(B196),"'","''")&amp;"' and EnterpriseId="&amp;EntId&amp;")")&amp;", "&amp;if(not(ISBLANK(A196)),"(select SecondaryMusicStyleId from Releases where UPC="&amp;A196&amp;" and EnterpriseId="&amp;EntId&amp;")","(select SecondaryMusicStyleId from Releases where Catalog='"&amp;SUBSTITUTE(trim(B196),"'","''")&amp;"' and EnterpriseId="&amp;EntId&amp;")")&amp;", "&amp;IF(O196="","null",O196)&amp;", 0, null, (select id from internal_TrackTypes where description='"&amp;L196&amp;"'), null, null, null, null, (NEXT VALUE FOR [AssetIdSequence]), null, "&amp;TenantId&amp;", "&amp;EntId&amp;", "&amp;if(F196&lt;&gt;"",countif(F$5:F196,F196),countif(G$5:G196,G196))&amp;"); 
insert into Releases_Tracks values ( (select ReleaseId from Releases where "&amp;if(not(ISBLANK(A196)),"UPC="&amp;A196,"Catalog='"&amp;SUBSTITUTE(trim(B196),"'","''")&amp;"'")&amp;" and EnterpriseId="&amp;EntId&amp;"), (select max(TrackId) from Tracks where "&amp;if(trim(G196)="","ISRC='"&amp;F196&amp;"'","TrackVendorId='"&amp;SUBSTITUTE(trim(G196),"'","''")&amp;"'") &amp;" and EnterpriseId="&amp;EntId&amp;"), "&amp;E196&amp;", (NEXT VALUE FOR [AssetIdSequence]), null);
update Releases_Tracks set RevelatorExternalUsageTrackId=AssetId where TrackId=(select max(TrackId) from Tracks where "&amp;IF(F196="","TrackVendorId='"&amp;G196&amp;"'","ISRC='"&amp;F196&amp;"'")&amp;" and EnterpriseId="&amp;EntId&amp;");
Insert into TrackRecordingVersions values ((select max(TrackId) from Tracks where "&amp;IF(F196="","TrackVendorId='"&amp;G196&amp;"'","ISRC='"&amp;F196&amp;"'")&amp;" and EnterpriseId="&amp;EntId&amp;"),  "&amp;IF(F196="","null","'"&amp;F196&amp;"'")&amp;", 1, getdate());
Insert into TrackRecordingVersionsAudioFiles values ((select max(TrackRecordingVersionId) from TrackRecordingVersions where TrackId in (select max(TrackId) from Tracks where "&amp;IF(F196="","TrackVendorId='"&amp;G196&amp;"'","ISRC='"&amp;F196&amp;"'")&amp;" and EnterpriseId="&amp;EntId&amp;")), "&amp;if(M196="","null",if(G196="","(select AudioId from AudioFiles where Filename='"&amp;F196&amp;"."&amp;N196&amp;"' and ExternalUrl='"&amp;SUBSTITUTE(trim(M196),"'","''")&amp;"' and IsDownloadedFromExternalUrl=0)","(select AudioId from AudioFiles where Filename='"&amp;G196&amp;"."&amp;N196&amp;"' and ExternalUrl='"&amp;SUBSTITUTE(trim(M196),"'","''")&amp;"' and IsDownloadedFromExternalUrl=0)"))&amp;", "&amp;IFS(N196="","null",N196="wav","1",N196="flac","2")&amp;");
Insert into Track_TrackProperties values ((select max(TrackId) from Tracks where "&amp;IF(F196="","TrackVendorId='"&amp;G196&amp;"'","ISRC='"&amp;F196&amp;"'")&amp;" and EnterpriseId="&amp;EntId&amp;"),1);"</f>
        <v>Insert into Tracks VALUES(N'Zumbi', 371631, (select LabelId from Releases where UPC=707331606689 and EnterpriseId=647322), 'BKTOK2300033', N'Speed Up', null, null, null, null, null, null, (select AudioId from AudioFiles where Filename='BKTOK2300033.wav' and ExternalUrl='https://www.dropbox.com/scl/fi/yokyxk1v14minzddfw8ad/Zumbi-707331606689.flac?rlkey=pz1usvpa3qqnr22czjg2ndrz1&amp;st=7jlsrtzx&amp;dl=1'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Filename='BKTOK2300033.flac' and ExternalUrl='https://www.dropbox.com/scl/fi/yokyxk1v14minzddfw8ad/Zumbi-707331606689.flac?rlkey=pz1usvpa3qqnr22czjg2ndrz1&amp;st=7jlsrtzx&amp;dl=1' and IsDownloadedFromExternalUrl=0), null, null, null, null, null, (select PrimaryMusicStyleId from Releases where UPC=707331606689 and EnterpriseId=647322), (select SecondaryMusicStyleId from Releases where UPC=707331606689 and EnterpriseId=647322), null, 0, null, (select id from internal_TrackTypes where description='Original'), null, null, null, null, (NEXT VALUE FOR [AssetIdSequence]), null, 645898, 647322, 1); 
insert into Releases_Tracks values ( (select ReleaseId from Releases where UPC=707331606689 and EnterpriseId=647322), (select max(TrackId) from Tracks where ISRC='BKTOK2300033' and EnterpriseId=647322), 1, (NEXT VALUE FOR [AssetIdSequence]), null);
update Releases_Tracks set RevelatorExternalUsageTrackId=AssetId where TrackId=(select max(TrackId) from Tracks where ISRC='BKTOK2300033' and EnterpriseId=647322);
Insert into TrackRecordingVersions values ((select max(TrackId) from Tracks where ISRC='BKTOK2300033' and EnterpriseId=647322),  'BKTOK2300033', 1, getdate());
Insert into TrackRecordingVersionsAudioFiles values ((select max(TrackRecordingVersionId) from TrackRecordingVersions where TrackId in (select max(TrackId) from Tracks where ISRC='BKTOK2300033' and EnterpriseId=647322)), (select AudioId from AudioFiles where Filename='BKTOK2300033.flac' and ExternalUrl='https://www.dropbox.com/scl/fi/yokyxk1v14minzddfw8ad/Zumbi-707331606689.flac?rlkey=pz1usvpa3qqnr22czjg2ndrz1&amp;st=7jlsrtzx&amp;dl=1' and IsDownloadedFromExternalUrl=0), 2);
Insert into Track_TrackProperties values ((select max(TrackId) from Tracks where ISRC='BKTOK2300033' and EnterpriseId=647322),1);</v>
      </c>
    </row>
    <row r="197">
      <c r="A197" s="110">
        <v>7.07331797356E11</v>
      </c>
      <c r="B197" s="84"/>
      <c r="C197" s="164" t="str">
        <f t="array" ref="C197">ifs(and(isblank($A197),isblank($B197)),"", not(iserror(vlookup($A197&amp;$B197,'3) Release_Label'!$D:$D&amp;'3) Release_Label'!$E:$E,1,0))),vlookup($A197&amp;$B197,{'3) Release_Label'!$D:$D&amp;'3) Release_Label'!$E:$E,'3) Release_Label'!$F:$F},2,0), or(and(not(isblank($B197)),$B197=$B196,$A197&lt;&gt;$A196),and(not(isblank($A197)),$A197=$A196,$B197&lt;&gt;$B196)),"ID LISTS UNALIGNED",and($A197&lt;&gt;"",countif('3) Release_Label'!$D:$D,$A197)=0),"NO UPC MATCH in Release_Label",and($B197&lt;&gt;"",countif('3) Release_Label'!$E:$E,$B197)=0),"NO CATALOG ID MATCH in Release_Label",iserror(vlookup($A197&amp;$B197,'3) Release_Label'!$D:$D&amp;'3) Release_Label'!$E:$E,1,0)),"NO UPC-CATALOG ID pair MATCH in Release_Label" )</f>
        <v>A Asa Esquerda do Rei</v>
      </c>
      <c r="D197" s="134" t="str">
        <f t="array" ref="D197">ifs(and(isblank($A197),isblank($B197)),"", not(iserror(vlookup($A197&amp;$B197,'3) Release_Label'!$D:$D&amp;'3) Release_Label'!$E:$E,1,0))),vlookup($A197&amp;$B197,{'3) Release_Label'!$D:$D&amp;'3) Release_Label'!$E:$E,'3) Release_Label'!$H:$H},2,0), or(and(not(isblank($B197)),$B197=$B196,$A197&lt;&gt;$A196),and(not(isblank($A197)),$A197=$A196,$B197&lt;&gt;$B196)),"ID LISTS UNALIGNED",and($A197&lt;&gt;"",countif('3) Release_Label'!$D:$D,$A197)=0),"NO UPC MATCH in Release_Label",and($B197&lt;&gt;"",countif('3) Release_Label'!$E:$E,$B197)=0),"NO CATALOG ID MATCH in Release_Label",iserror(vlookup($A197&amp;$B197,'3) Release_Label'!$D:$D&amp;'3) Release_Label'!$E:$E,1,0)),"NO UPC-CATALOG ID pair MATCH in Release_Label" )</f>
        <v/>
      </c>
      <c r="E197" s="164">
        <f t="shared" si="3"/>
        <v>1</v>
      </c>
      <c r="F197" s="34" t="s">
        <v>1098</v>
      </c>
      <c r="G197" s="84"/>
      <c r="H197" s="45" t="s">
        <v>536</v>
      </c>
      <c r="I197" s="34"/>
      <c r="J197" s="34" t="s">
        <v>180</v>
      </c>
      <c r="K197" s="93" t="s">
        <v>697</v>
      </c>
      <c r="L197" s="34" t="s">
        <v>698</v>
      </c>
      <c r="M197" s="92" t="s">
        <v>1099</v>
      </c>
      <c r="N197" s="34" t="s">
        <v>700</v>
      </c>
      <c r="O197" s="20"/>
      <c r="P197" s="20"/>
      <c r="R197" s="44" t="str">
        <f t="shared" si="2"/>
        <v>insert into AudioFiles VALUES (NEWID(),'BKTOK2300035.flac', '.flac', getdate(), null, 0, null, 'https://www.dropbox.com/scl/fi/qs0lcvbg6i8jkk4e7z9ag/A-Asa-Esquerda-do-Rei-707331797356.flac?rlkey=8okmv0538h4yh0fnpnxi81zds&amp;st=09914jm6&amp;dl=1', 0, null, null, null, null)</v>
      </c>
      <c r="S197" s="44" t="str">
        <f>"Insert into Tracks VALUES(N'"&amp;SUBSTITUTE(trim(H197),"'","''")&amp;"', 371631, "&amp;if(not(ISBLANK(A197)),"(select LabelId from Releases where UPC="&amp;A197&amp;" and EnterpriseId="&amp;EntId&amp;")","(select LabelId from Releases where Catalog='"&amp;SUBSTITUTE(trim(B197),"'","''")&amp;"' and EnterpriseId="&amp;EntId&amp;")")&amp;", "&amp;if(F197="", "null", "'"&amp;F197&amp;"'")&amp;", "&amp;if(I197="", "null","N'"&amp;SUBSTITUTE(trim(I197),"'","''")&amp;"'")&amp;", null, null, "&amp;if(G197="", "null","'"&amp;SUBSTITUTE(trim(G197),"'","''")&amp;"'")&amp;", null, null, null, "&amp;if(M197="","null",if(G197="","(select AudioId from AudioFiles where Filename='"&amp;F197&amp;".wav' and ExternalUrl='"&amp;SUBSTITUTE(trim(M197),"'","''")&amp;"' and IsDownloadedFromExternalUrl=0)","(select AudioId from AudioFiles where Filename='"&amp;G197&amp;".wav' and ExternalUrl='"&amp;SUBSTITUTE(trim(M197),"'","''")&amp;"' and IsDownloadedFromExternalUrl=0)"))&amp;", null, null, null, (select min(LanguageId) from Languages where LanguageName='"&amp;J197&amp;"' and IsValidMetadataLanguage=1), null, "&amp;if(K197="YES", 1,0)&amp;", getdate(), (select CreatedBy from Enterprises where EnterpriseId="&amp;EntId&amp;"), null, '34F4C88E-B410-461E-AD75-6C01536FDCD3', null, 0, null, null, null, null, "&amp;if(M197="","null",if(G197="","(select AudioId from AudioFiles where Filename='"&amp;F197&amp;".flac' and ExternalUrl='"&amp;SUBSTITUTE(trim(M197),"'","''")&amp;"' and IsDownloadedFromExternalUrl=0)","(select AudioId from AudioFiles where Filename='"&amp;G197&amp;".flac' and ExternalUrl='"&amp;SUBSTITUTE(trim(M197),"'","''")&amp;"' and IsDownloadedFromExternalUrl=0)"))&amp;", null, null, null, null, null, "&amp;if(not(ISBLANK(A197)),"(select PrimaryMusicStyleId from Releases where UPC="&amp;A197&amp;" and EnterpriseId="&amp;EntId&amp;")","(select PrimaryMusicStyleId from Releases where Catalog='"&amp;SUBSTITUTE(trim(B197),"'","''")&amp;"' and EnterpriseId="&amp;EntId&amp;")")&amp;", "&amp;if(not(ISBLANK(A197)),"(select SecondaryMusicStyleId from Releases where UPC="&amp;A197&amp;" and EnterpriseId="&amp;EntId&amp;")","(select SecondaryMusicStyleId from Releases where Catalog='"&amp;SUBSTITUTE(trim(B197),"'","''")&amp;"' and EnterpriseId="&amp;EntId&amp;")")&amp;", "&amp;IF(O197="","null",O197)&amp;", 0, null, (select id from internal_TrackTypes where description='"&amp;L197&amp;"'), null, null, null, null, (NEXT VALUE FOR [AssetIdSequence]), null, "&amp;TenantId&amp;", "&amp;EntId&amp;", "&amp;if(F197&lt;&gt;"",countif(F$5:F197,F197),countif(G$5:G197,G197))&amp;"); 
insert into Releases_Tracks values ( (select ReleaseId from Releases where "&amp;if(not(ISBLANK(A197)),"UPC="&amp;A197,"Catalog='"&amp;SUBSTITUTE(trim(B197),"'","''")&amp;"'")&amp;" and EnterpriseId="&amp;EntId&amp;"), (select max(TrackId) from Tracks where "&amp;if(trim(G197)="","ISRC='"&amp;F197&amp;"'","TrackVendorId='"&amp;SUBSTITUTE(trim(G197),"'","''")&amp;"'") &amp;" and EnterpriseId="&amp;EntId&amp;"), "&amp;E197&amp;", (NEXT VALUE FOR [AssetIdSequence]), null);
update Releases_Tracks set RevelatorExternalUsageTrackId=AssetId where TrackId=(select max(TrackId) from Tracks where "&amp;IF(F197="","TrackVendorId='"&amp;G197&amp;"'","ISRC='"&amp;F197&amp;"'")&amp;" and EnterpriseId="&amp;EntId&amp;");
Insert into TrackRecordingVersions values ((select max(TrackId) from Tracks where "&amp;IF(F197="","TrackVendorId='"&amp;G197&amp;"'","ISRC='"&amp;F197&amp;"'")&amp;" and EnterpriseId="&amp;EntId&amp;"),  "&amp;IF(F197="","null","'"&amp;F197&amp;"'")&amp;", 1, getdate());
Insert into TrackRecordingVersionsAudioFiles values ((select max(TrackRecordingVersionId) from TrackRecordingVersions where TrackId in (select max(TrackId) from Tracks where "&amp;IF(F197="","TrackVendorId='"&amp;G197&amp;"'","ISRC='"&amp;F197&amp;"'")&amp;" and EnterpriseId="&amp;EntId&amp;")), "&amp;if(M197="","null",if(G197="","(select AudioId from AudioFiles where Filename='"&amp;F197&amp;"."&amp;N197&amp;"' and ExternalUrl='"&amp;SUBSTITUTE(trim(M197),"'","''")&amp;"' and IsDownloadedFromExternalUrl=0)","(select AudioId from AudioFiles where Filename='"&amp;G197&amp;"."&amp;N197&amp;"' and ExternalUrl='"&amp;SUBSTITUTE(trim(M197),"'","''")&amp;"' and IsDownloadedFromExternalUrl=0)"))&amp;", "&amp;IFS(N197="","null",N197="wav","1",N197="flac","2")&amp;");
Insert into Track_TrackProperties values ((select max(TrackId) from Tracks where "&amp;IF(F197="","TrackVendorId='"&amp;G197&amp;"'","ISRC='"&amp;F197&amp;"'")&amp;" and EnterpriseId="&amp;EntId&amp;"),1);"</f>
        <v>Insert into Tracks VALUES(N'A Asa Esquerda do Rei', 371631, (select LabelId from Releases where UPC=707331797356 and EnterpriseId=647322), 'BKTOK2300035', null, null, null, null, null, null, null, (select AudioId from AudioFiles where Filename='BKTOK2300035.wav' and ExternalUrl='https://www.dropbox.com/scl/fi/qs0lcvbg6i8jkk4e7z9ag/A-Asa-Esquerda-do-Rei-707331797356.flac?rlkey=8okmv0538h4yh0fnpnxi81zds&amp;st=09914jm6&amp;dl=1'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Filename='BKTOK2300035.flac' and ExternalUrl='https://www.dropbox.com/scl/fi/qs0lcvbg6i8jkk4e7z9ag/A-Asa-Esquerda-do-Rei-707331797356.flac?rlkey=8okmv0538h4yh0fnpnxi81zds&amp;st=09914jm6&amp;dl=1' and IsDownloadedFromExternalUrl=0), null, null, null, null, null, (select PrimaryMusicStyleId from Releases where UPC=707331797356 and EnterpriseId=647322), (select SecondaryMusicStyleId from Releases where UPC=707331797356 and EnterpriseId=647322), null, 0, null, (select id from internal_TrackTypes where description='Original'), null, null, null, null, (NEXT VALUE FOR [AssetIdSequence]), null, 645898, 647322, 1); 
insert into Releases_Tracks values ( (select ReleaseId from Releases where UPC=707331797356 and EnterpriseId=647322), (select max(TrackId) from Tracks where ISRC='BKTOK2300035' and EnterpriseId=647322), 1, (NEXT VALUE FOR [AssetIdSequence]), null);
update Releases_Tracks set RevelatorExternalUsageTrackId=AssetId where TrackId=(select max(TrackId) from Tracks where ISRC='BKTOK2300035' and EnterpriseId=647322);
Insert into TrackRecordingVersions values ((select max(TrackId) from Tracks where ISRC='BKTOK2300035' and EnterpriseId=647322),  'BKTOK2300035', 1, getdate());
Insert into TrackRecordingVersionsAudioFiles values ((select max(TrackRecordingVersionId) from TrackRecordingVersions where TrackId in (select max(TrackId) from Tracks where ISRC='BKTOK2300035' and EnterpriseId=647322)), (select AudioId from AudioFiles where Filename='BKTOK2300035.flac' and ExternalUrl='https://www.dropbox.com/scl/fi/qs0lcvbg6i8jkk4e7z9ag/A-Asa-Esquerda-do-Rei-707331797356.flac?rlkey=8okmv0538h4yh0fnpnxi81zds&amp;st=09914jm6&amp;dl=1' and IsDownloadedFromExternalUrl=0), 2);
Insert into Track_TrackProperties values ((select max(TrackId) from Tracks where ISRC='BKTOK2300035' and EnterpriseId=647322),1);</v>
      </c>
    </row>
    <row r="198">
      <c r="A198" s="110">
        <v>7.07331797301E11</v>
      </c>
      <c r="B198" s="84"/>
      <c r="C198" s="164" t="str">
        <f t="array" ref="C198">ifs(and(isblank($A198),isblank($B198)),"", not(iserror(vlookup($A198&amp;$B198,'3) Release_Label'!$D:$D&amp;'3) Release_Label'!$E:$E,1,0))),vlookup($A198&amp;$B198,{'3) Release_Label'!$D:$D&amp;'3) Release_Label'!$E:$E,'3) Release_Label'!$F:$F},2,0), or(and(not(isblank($B198)),$B198=$B197,$A198&lt;&gt;$A197),and(not(isblank($A198)),$A198=$A197,$B198&lt;&gt;$B197)),"ID LISTS UNALIGNED",and($A198&lt;&gt;"",countif('3) Release_Label'!$D:$D,$A198)=0),"NO UPC MATCH in Release_Label",and($B198&lt;&gt;"",countif('3) Release_Label'!$E:$E,$B198)=0),"NO CATALOG ID MATCH in Release_Label",iserror(vlookup($A198&amp;$B198,'3) Release_Label'!$D:$D&amp;'3) Release_Label'!$E:$E,1,0)),"NO UPC-CATALOG ID pair MATCH in Release_Label" )</f>
        <v>A Asa Esquerda do Rei</v>
      </c>
      <c r="D198" s="164" t="str">
        <f t="array" ref="D198">ifs(and(isblank($A198),isblank($B198)),"", not(iserror(vlookup($A198&amp;$B198,'3) Release_Label'!$D:$D&amp;'3) Release_Label'!$E:$E,1,0))),vlookup($A198&amp;$B198,{'3) Release_Label'!$D:$D&amp;'3) Release_Label'!$E:$E,'3) Release_Label'!$H:$H},2,0), or(and(not(isblank($B198)),$B198=$B197,$A198&lt;&gt;$A197),and(not(isblank($A198)),$A198=$A197,$B198&lt;&gt;$B197)),"ID LISTS UNALIGNED",and($A198&lt;&gt;"",countif('3) Release_Label'!$D:$D,$A198)=0),"NO UPC MATCH in Release_Label",and($B198&lt;&gt;"",countif('3) Release_Label'!$E:$E,$B198)=0),"NO CATALOG ID MATCH in Release_Label",iserror(vlookup($A198&amp;$B198,'3) Release_Label'!$D:$D&amp;'3) Release_Label'!$E:$E,1,0)),"NO UPC-CATALOG ID pair MATCH in Release_Label" )</f>
        <v>Speed Up</v>
      </c>
      <c r="E198" s="164">
        <f t="shared" si="3"/>
        <v>1</v>
      </c>
      <c r="F198" s="34" t="s">
        <v>1100</v>
      </c>
      <c r="G198" s="84"/>
      <c r="H198" s="45" t="s">
        <v>536</v>
      </c>
      <c r="I198" s="34" t="s">
        <v>222</v>
      </c>
      <c r="J198" s="34" t="s">
        <v>180</v>
      </c>
      <c r="K198" s="93" t="s">
        <v>706</v>
      </c>
      <c r="L198" s="34" t="s">
        <v>698</v>
      </c>
      <c r="M198" s="92" t="s">
        <v>1101</v>
      </c>
      <c r="N198" s="34" t="s">
        <v>700</v>
      </c>
      <c r="O198" s="20"/>
      <c r="P198" s="20"/>
      <c r="R198" s="44" t="str">
        <f t="shared" si="2"/>
        <v>insert into AudioFiles VALUES (NEWID(),'BKTOK2300036.flac', '.flac', getdate(), null, 0, null, 'https://www.dropbox.com/scl/fi/09ym5a2k8qjx49dngou57/A-Asa-Esquerda-do-Rei-707331797301.flac?rlkey=wv428cvfvgrvovd1y5ccbczq6&amp;st=4sxt1d9q&amp;dl=1', 0, null, null, null, null)</v>
      </c>
      <c r="S198" s="44" t="str">
        <f>"Insert into Tracks VALUES(N'"&amp;SUBSTITUTE(trim(H198),"'","''")&amp;"', 371631, "&amp;if(not(ISBLANK(A198)),"(select LabelId from Releases where UPC="&amp;A198&amp;" and EnterpriseId="&amp;EntId&amp;")","(select LabelId from Releases where Catalog='"&amp;SUBSTITUTE(trim(B198),"'","''")&amp;"' and EnterpriseId="&amp;EntId&amp;")")&amp;", "&amp;if(F198="", "null", "'"&amp;F198&amp;"'")&amp;", "&amp;if(I198="", "null","N'"&amp;SUBSTITUTE(trim(I198),"'","''")&amp;"'")&amp;", null, null, "&amp;if(G198="", "null","'"&amp;SUBSTITUTE(trim(G198),"'","''")&amp;"'")&amp;", null, null, null, "&amp;if(M198="","null",if(G198="","(select AudioId from AudioFiles where Filename='"&amp;F198&amp;".wav' and ExternalUrl='"&amp;SUBSTITUTE(trim(M198),"'","''")&amp;"' and IsDownloadedFromExternalUrl=0)","(select AudioId from AudioFiles where Filename='"&amp;G198&amp;".wav' and ExternalUrl='"&amp;SUBSTITUTE(trim(M198),"'","''")&amp;"' and IsDownloadedFromExternalUrl=0)"))&amp;", null, null, null, (select min(LanguageId) from Languages where LanguageName='"&amp;J198&amp;"' and IsValidMetadataLanguage=1), null, "&amp;if(K198="YES", 1,0)&amp;", getdate(), (select CreatedBy from Enterprises where EnterpriseId="&amp;EntId&amp;"), null, '34F4C88E-B410-461E-AD75-6C01536FDCD3', null, 0, null, null, null, null, "&amp;if(M198="","null",if(G198="","(select AudioId from AudioFiles where Filename='"&amp;F198&amp;".flac' and ExternalUrl='"&amp;SUBSTITUTE(trim(M198),"'","''")&amp;"' and IsDownloadedFromExternalUrl=0)","(select AudioId from AudioFiles where Filename='"&amp;G198&amp;".flac' and ExternalUrl='"&amp;SUBSTITUTE(trim(M198),"'","''")&amp;"' and IsDownloadedFromExternalUrl=0)"))&amp;", null, null, null, null, null, "&amp;if(not(ISBLANK(A198)),"(select PrimaryMusicStyleId from Releases where UPC="&amp;A198&amp;" and EnterpriseId="&amp;EntId&amp;")","(select PrimaryMusicStyleId from Releases where Catalog='"&amp;SUBSTITUTE(trim(B198),"'","''")&amp;"' and EnterpriseId="&amp;EntId&amp;")")&amp;", "&amp;if(not(ISBLANK(A198)),"(select SecondaryMusicStyleId from Releases where UPC="&amp;A198&amp;" and EnterpriseId="&amp;EntId&amp;")","(select SecondaryMusicStyleId from Releases where Catalog='"&amp;SUBSTITUTE(trim(B198),"'","''")&amp;"' and EnterpriseId="&amp;EntId&amp;")")&amp;", "&amp;IF(O198="","null",O198)&amp;", 0, null, (select id from internal_TrackTypes where description='"&amp;L198&amp;"'), null, null, null, null, (NEXT VALUE FOR [AssetIdSequence]), null, "&amp;TenantId&amp;", "&amp;EntId&amp;", "&amp;if(F198&lt;&gt;"",countif(F$5:F198,F198),countif(G$5:G198,G198))&amp;"); 
insert into Releases_Tracks values ( (select ReleaseId from Releases where "&amp;if(not(ISBLANK(A198)),"UPC="&amp;A198,"Catalog='"&amp;SUBSTITUTE(trim(B198),"'","''")&amp;"'")&amp;" and EnterpriseId="&amp;EntId&amp;"), (select max(TrackId) from Tracks where "&amp;if(trim(G198)="","ISRC='"&amp;F198&amp;"'","TrackVendorId='"&amp;SUBSTITUTE(trim(G198),"'","''")&amp;"'") &amp;" and EnterpriseId="&amp;EntId&amp;"), "&amp;E198&amp;", (NEXT VALUE FOR [AssetIdSequence]), null);
update Releases_Tracks set RevelatorExternalUsageTrackId=AssetId where TrackId=(select max(TrackId) from Tracks where "&amp;IF(F198="","TrackVendorId='"&amp;G198&amp;"'","ISRC='"&amp;F198&amp;"'")&amp;" and EnterpriseId="&amp;EntId&amp;");
Insert into TrackRecordingVersions values ((select max(TrackId) from Tracks where "&amp;IF(F198="","TrackVendorId='"&amp;G198&amp;"'","ISRC='"&amp;F198&amp;"'")&amp;" and EnterpriseId="&amp;EntId&amp;"),  "&amp;IF(F198="","null","'"&amp;F198&amp;"'")&amp;", 1, getdate());
Insert into TrackRecordingVersionsAudioFiles values ((select max(TrackRecordingVersionId) from TrackRecordingVersions where TrackId in (select max(TrackId) from Tracks where "&amp;IF(F198="","TrackVendorId='"&amp;G198&amp;"'","ISRC='"&amp;F198&amp;"'")&amp;" and EnterpriseId="&amp;EntId&amp;")), "&amp;if(M198="","null",if(G198="","(select AudioId from AudioFiles where Filename='"&amp;F198&amp;"."&amp;N198&amp;"' and ExternalUrl='"&amp;SUBSTITUTE(trim(M198),"'","''")&amp;"' and IsDownloadedFromExternalUrl=0)","(select AudioId from AudioFiles where Filename='"&amp;G198&amp;"."&amp;N198&amp;"' and ExternalUrl='"&amp;SUBSTITUTE(trim(M198),"'","''")&amp;"' and IsDownloadedFromExternalUrl=0)"))&amp;", "&amp;IFS(N198="","null",N198="wav","1",N198="flac","2")&amp;");
Insert into Track_TrackProperties values ((select max(TrackId) from Tracks where "&amp;IF(F198="","TrackVendorId='"&amp;G198&amp;"'","ISRC='"&amp;F198&amp;"'")&amp;" and EnterpriseId="&amp;EntId&amp;"),1);"</f>
        <v>Insert into Tracks VALUES(N'A Asa Esquerda do Rei', 371631, (select LabelId from Releases where UPC=707331797301 and EnterpriseId=647322), 'BKTOK2300036', N'Speed Up', null, null, null, null, null, null, (select AudioId from AudioFiles where Filename='BKTOK2300036.wav' and ExternalUrl='https://www.dropbox.com/scl/fi/09ym5a2k8qjx49dngou57/A-Asa-Esquerda-do-Rei-707331797301.flac?rlkey=wv428cvfvgrvovd1y5ccbczq6&amp;st=4sxt1d9q&amp;dl=1'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Filename='BKTOK2300036.flac' and ExternalUrl='https://www.dropbox.com/scl/fi/09ym5a2k8qjx49dngou57/A-Asa-Esquerda-do-Rei-707331797301.flac?rlkey=wv428cvfvgrvovd1y5ccbczq6&amp;st=4sxt1d9q&amp;dl=1' and IsDownloadedFromExternalUrl=0), null, null, null, null, null, (select PrimaryMusicStyleId from Releases where UPC=707331797301 and EnterpriseId=647322), (select SecondaryMusicStyleId from Releases where UPC=707331797301 and EnterpriseId=647322), null, 0, null, (select id from internal_TrackTypes where description='Original'), null, null, null, null, (NEXT VALUE FOR [AssetIdSequence]), null, 645898, 647322, 1); 
insert into Releases_Tracks values ( (select ReleaseId from Releases where UPC=707331797301 and EnterpriseId=647322), (select max(TrackId) from Tracks where ISRC='BKTOK2300036' and EnterpriseId=647322), 1, (NEXT VALUE FOR [AssetIdSequence]), null);
update Releases_Tracks set RevelatorExternalUsageTrackId=AssetId where TrackId=(select max(TrackId) from Tracks where ISRC='BKTOK2300036' and EnterpriseId=647322);
Insert into TrackRecordingVersions values ((select max(TrackId) from Tracks where ISRC='BKTOK2300036' and EnterpriseId=647322),  'BKTOK2300036', 1, getdate());
Insert into TrackRecordingVersionsAudioFiles values ((select max(TrackRecordingVersionId) from TrackRecordingVersions where TrackId in (select max(TrackId) from Tracks where ISRC='BKTOK2300036' and EnterpriseId=647322)), (select AudioId from AudioFiles where Filename='BKTOK2300036.flac' and ExternalUrl='https://www.dropbox.com/scl/fi/09ym5a2k8qjx49dngou57/A-Asa-Esquerda-do-Rei-707331797301.flac?rlkey=wv428cvfvgrvovd1y5ccbczq6&amp;st=4sxt1d9q&amp;dl=1' and IsDownloadedFromExternalUrl=0), 2);
Insert into Track_TrackProperties values ((select max(TrackId) from Tracks where ISRC='BKTOK2300036' and EnterpriseId=647322),1);</v>
      </c>
    </row>
    <row r="199">
      <c r="A199" s="110">
        <v>7.18114547778E11</v>
      </c>
      <c r="B199" s="84"/>
      <c r="C199" s="164" t="str">
        <f t="array" ref="C199">ifs(and(isblank($A199),isblank($B199)),"", not(iserror(vlookup($A199&amp;$B199,'3) Release_Label'!$D:$D&amp;'3) Release_Label'!$E:$E,1,0))),vlookup($A199&amp;$B199,{'3) Release_Label'!$D:$D&amp;'3) Release_Label'!$E:$E,'3) Release_Label'!$F:$F},2,0), or(and(not(isblank($B199)),$B199=$B198,$A199&lt;&gt;$A198),and(not(isblank($A199)),$A199=$A198,$B199&lt;&gt;$B198)),"ID LISTS UNALIGNED",and($A199&lt;&gt;"",countif('3) Release_Label'!$D:$D,$A199)=0),"NO UPC MATCH in Release_Label",and($B199&lt;&gt;"",countif('3) Release_Label'!$E:$E,$B199)=0),"NO CATALOG ID MATCH in Release_Label",iserror(vlookup($A199&amp;$B199,'3) Release_Label'!$D:$D&amp;'3) Release_Label'!$E:$E,1,0)),"NO UPC-CATALOG ID pair MATCH in Release_Label" )</f>
        <v>Rei da Italia</v>
      </c>
      <c r="D199" s="134" t="str">
        <f t="array" ref="D199">ifs(and(isblank($A199),isblank($B199)),"", not(iserror(vlookup($A199&amp;$B199,'3) Release_Label'!$D:$D&amp;'3) Release_Label'!$E:$E,1,0))),vlookup($A199&amp;$B199,{'3) Release_Label'!$D:$D&amp;'3) Release_Label'!$E:$E,'3) Release_Label'!$H:$H},2,0), or(and(not(isblank($B199)),$B199=$B198,$A199&lt;&gt;$A198),and(not(isblank($A199)),$A199=$A198,$B199&lt;&gt;$B198)),"ID LISTS UNALIGNED",and($A199&lt;&gt;"",countif('3) Release_Label'!$D:$D,$A199)=0),"NO UPC MATCH in Release_Label",and($B199&lt;&gt;"",countif('3) Release_Label'!$E:$E,$B199)=0),"NO CATALOG ID MATCH in Release_Label",iserror(vlookup($A199&amp;$B199,'3) Release_Label'!$D:$D&amp;'3) Release_Label'!$E:$E,1,0)),"NO UPC-CATALOG ID pair MATCH in Release_Label" )</f>
        <v/>
      </c>
      <c r="E199" s="164">
        <f t="shared" si="3"/>
        <v>1</v>
      </c>
      <c r="F199" s="34" t="s">
        <v>1102</v>
      </c>
      <c r="G199" s="84"/>
      <c r="H199" s="45" t="s">
        <v>539</v>
      </c>
      <c r="I199" s="34"/>
      <c r="J199" s="34" t="s">
        <v>180</v>
      </c>
      <c r="K199" s="93" t="s">
        <v>697</v>
      </c>
      <c r="L199" s="34" t="s">
        <v>698</v>
      </c>
      <c r="M199" s="92" t="s">
        <v>1103</v>
      </c>
      <c r="N199" s="34" t="s">
        <v>700</v>
      </c>
      <c r="O199" s="20"/>
      <c r="P199" s="20"/>
      <c r="R199" s="44" t="str">
        <f t="shared" si="2"/>
        <v>insert into AudioFiles VALUES (NEWID(),'BKTOK2300046.flac', '.flac', getdate(), null, 0, null, 'https://www.dropbox.com/scl/fi/o6y2etippxdvc0j74k5d9/Rei-da-Italia-718114547778.flac?rlkey=tizbhowcs9noav37q9bvze94z&amp;st=llyl47m1&amp;dl=1', 0, null, null, null, null)</v>
      </c>
      <c r="S199" s="44" t="str">
        <f>"Insert into Tracks VALUES(N'"&amp;SUBSTITUTE(trim(H199),"'","''")&amp;"', 371631, "&amp;if(not(ISBLANK(A199)),"(select LabelId from Releases where UPC="&amp;A199&amp;" and EnterpriseId="&amp;EntId&amp;")","(select LabelId from Releases where Catalog='"&amp;SUBSTITUTE(trim(B199),"'","''")&amp;"' and EnterpriseId="&amp;EntId&amp;")")&amp;", "&amp;if(F199="", "null", "'"&amp;F199&amp;"'")&amp;", "&amp;if(I199="", "null","N'"&amp;SUBSTITUTE(trim(I199),"'","''")&amp;"'")&amp;", null, null, "&amp;if(G199="", "null","'"&amp;SUBSTITUTE(trim(G199),"'","''")&amp;"'")&amp;", null, null, null, "&amp;if(M199="","null",if(G199="","(select AudioId from AudioFiles where Filename='"&amp;F199&amp;".wav' and ExternalUrl='"&amp;SUBSTITUTE(trim(M199),"'","''")&amp;"' and IsDownloadedFromExternalUrl=0)","(select AudioId from AudioFiles where Filename='"&amp;G199&amp;".wav' and ExternalUrl='"&amp;SUBSTITUTE(trim(M199),"'","''")&amp;"' and IsDownloadedFromExternalUrl=0)"))&amp;", null, null, null, (select min(LanguageId) from Languages where LanguageName='"&amp;J199&amp;"' and IsValidMetadataLanguage=1), null, "&amp;if(K199="YES", 1,0)&amp;", getdate(), (select CreatedBy from Enterprises where EnterpriseId="&amp;EntId&amp;"), null, '34F4C88E-B410-461E-AD75-6C01536FDCD3', null, 0, null, null, null, null, "&amp;if(M199="","null",if(G199="","(select AudioId from AudioFiles where Filename='"&amp;F199&amp;".flac' and ExternalUrl='"&amp;SUBSTITUTE(trim(M199),"'","''")&amp;"' and IsDownloadedFromExternalUrl=0)","(select AudioId from AudioFiles where Filename='"&amp;G199&amp;".flac' and ExternalUrl='"&amp;SUBSTITUTE(trim(M199),"'","''")&amp;"' and IsDownloadedFromExternalUrl=0)"))&amp;", null, null, null, null, null, "&amp;if(not(ISBLANK(A199)),"(select PrimaryMusicStyleId from Releases where UPC="&amp;A199&amp;" and EnterpriseId="&amp;EntId&amp;")","(select PrimaryMusicStyleId from Releases where Catalog='"&amp;SUBSTITUTE(trim(B199),"'","''")&amp;"' and EnterpriseId="&amp;EntId&amp;")")&amp;", "&amp;if(not(ISBLANK(A199)),"(select SecondaryMusicStyleId from Releases where UPC="&amp;A199&amp;" and EnterpriseId="&amp;EntId&amp;")","(select SecondaryMusicStyleId from Releases where Catalog='"&amp;SUBSTITUTE(trim(B199),"'","''")&amp;"' and EnterpriseId="&amp;EntId&amp;")")&amp;", "&amp;IF(O199="","null",O199)&amp;", 0, null, (select id from internal_TrackTypes where description='"&amp;L199&amp;"'), null, null, null, null, (NEXT VALUE FOR [AssetIdSequence]), null, "&amp;TenantId&amp;", "&amp;EntId&amp;", "&amp;if(F199&lt;&gt;"",countif(F$5:F199,F199),countif(G$5:G199,G199))&amp;"); 
insert into Releases_Tracks values ( (select ReleaseId from Releases where "&amp;if(not(ISBLANK(A199)),"UPC="&amp;A199,"Catalog='"&amp;SUBSTITUTE(trim(B199),"'","''")&amp;"'")&amp;" and EnterpriseId="&amp;EntId&amp;"), (select max(TrackId) from Tracks where "&amp;if(trim(G199)="","ISRC='"&amp;F199&amp;"'","TrackVendorId='"&amp;SUBSTITUTE(trim(G199),"'","''")&amp;"'") &amp;" and EnterpriseId="&amp;EntId&amp;"), "&amp;E199&amp;", (NEXT VALUE FOR [AssetIdSequence]), null);
update Releases_Tracks set RevelatorExternalUsageTrackId=AssetId where TrackId=(select max(TrackId) from Tracks where "&amp;IF(F199="","TrackVendorId='"&amp;G199&amp;"'","ISRC='"&amp;F199&amp;"'")&amp;" and EnterpriseId="&amp;EntId&amp;");
Insert into TrackRecordingVersions values ((select max(TrackId) from Tracks where "&amp;IF(F199="","TrackVendorId='"&amp;G199&amp;"'","ISRC='"&amp;F199&amp;"'")&amp;" and EnterpriseId="&amp;EntId&amp;"),  "&amp;IF(F199="","null","'"&amp;F199&amp;"'")&amp;", 1, getdate());
Insert into TrackRecordingVersionsAudioFiles values ((select max(TrackRecordingVersionId) from TrackRecordingVersions where TrackId in (select max(TrackId) from Tracks where "&amp;IF(F199="","TrackVendorId='"&amp;G199&amp;"'","ISRC='"&amp;F199&amp;"'")&amp;" and EnterpriseId="&amp;EntId&amp;")), "&amp;if(M199="","null",if(G199="","(select AudioId from AudioFiles where Filename='"&amp;F199&amp;"."&amp;N199&amp;"' and ExternalUrl='"&amp;SUBSTITUTE(trim(M199),"'","''")&amp;"' and IsDownloadedFromExternalUrl=0)","(select AudioId from AudioFiles where Filename='"&amp;G199&amp;"."&amp;N199&amp;"' and ExternalUrl='"&amp;SUBSTITUTE(trim(M199),"'","''")&amp;"' and IsDownloadedFromExternalUrl=0)"))&amp;", "&amp;IFS(N199="","null",N199="wav","1",N199="flac","2")&amp;");
Insert into Track_TrackProperties values ((select max(TrackId) from Tracks where "&amp;IF(F199="","TrackVendorId='"&amp;G199&amp;"'","ISRC='"&amp;F199&amp;"'")&amp;" and EnterpriseId="&amp;EntId&amp;"),1);"</f>
        <v>Insert into Tracks VALUES(N'Rei da Italia', 371631, (select LabelId from Releases where UPC=718114547778 and EnterpriseId=647322), 'BKTOK2300046', null, null, null, null, null, null, null, (select AudioId from AudioFiles where Filename='BKTOK2300046.wav' and ExternalUrl='https://www.dropbox.com/scl/fi/o6y2etippxdvc0j74k5d9/Rei-da-Italia-718114547778.flac?rlkey=tizbhowcs9noav37q9bvze94z&amp;st=llyl47m1&amp;dl=1'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Filename='BKTOK2300046.flac' and ExternalUrl='https://www.dropbox.com/scl/fi/o6y2etippxdvc0j74k5d9/Rei-da-Italia-718114547778.flac?rlkey=tizbhowcs9noav37q9bvze94z&amp;st=llyl47m1&amp;dl=1' and IsDownloadedFromExternalUrl=0), null, null, null, null, null, (select PrimaryMusicStyleId from Releases where UPC=718114547778 and EnterpriseId=647322), (select SecondaryMusicStyleId from Releases where UPC=718114547778 and EnterpriseId=647322), null, 0, null, (select id from internal_TrackTypes where description='Original'), null, null, null, null, (NEXT VALUE FOR [AssetIdSequence]), null, 645898, 647322, 1); 
insert into Releases_Tracks values ( (select ReleaseId from Releases where UPC=718114547778 and EnterpriseId=647322), (select max(TrackId) from Tracks where ISRC='BKTOK2300046' and EnterpriseId=647322), 1, (NEXT VALUE FOR [AssetIdSequence]), null);
update Releases_Tracks set RevelatorExternalUsageTrackId=AssetId where TrackId=(select max(TrackId) from Tracks where ISRC='BKTOK2300046' and EnterpriseId=647322);
Insert into TrackRecordingVersions values ((select max(TrackId) from Tracks where ISRC='BKTOK2300046' and EnterpriseId=647322),  'BKTOK2300046', 1, getdate());
Insert into TrackRecordingVersionsAudioFiles values ((select max(TrackRecordingVersionId) from TrackRecordingVersions where TrackId in (select max(TrackId) from Tracks where ISRC='BKTOK2300046' and EnterpriseId=647322)), (select AudioId from AudioFiles where Filename='BKTOK2300046.flac' and ExternalUrl='https://www.dropbox.com/scl/fi/o6y2etippxdvc0j74k5d9/Rei-da-Italia-718114547778.flac?rlkey=tizbhowcs9noav37q9bvze94z&amp;st=llyl47m1&amp;dl=1' and IsDownloadedFromExternalUrl=0), 2);
Insert into Track_TrackProperties values ((select max(TrackId) from Tracks where ISRC='BKTOK2300046' and EnterpriseId=647322),1);</v>
      </c>
    </row>
    <row r="200">
      <c r="A200" s="110">
        <v>7.18114547709E11</v>
      </c>
      <c r="B200" s="84"/>
      <c r="C200" s="164" t="str">
        <f t="array" ref="C200">ifs(and(isblank($A200),isblank($B200)),"", not(iserror(vlookup($A200&amp;$B200,'3) Release_Label'!$D:$D&amp;'3) Release_Label'!$E:$E,1,0))),vlookup($A200&amp;$B200,{'3) Release_Label'!$D:$D&amp;'3) Release_Label'!$E:$E,'3) Release_Label'!$F:$F},2,0), or(and(not(isblank($B200)),$B200=$B199,$A200&lt;&gt;$A199),and(not(isblank($A200)),$A200=$A199,$B200&lt;&gt;$B199)),"ID LISTS UNALIGNED",and($A200&lt;&gt;"",countif('3) Release_Label'!$D:$D,$A200)=0),"NO UPC MATCH in Release_Label",and($B200&lt;&gt;"",countif('3) Release_Label'!$E:$E,$B200)=0),"NO CATALOG ID MATCH in Release_Label",iserror(vlookup($A200&amp;$B200,'3) Release_Label'!$D:$D&amp;'3) Release_Label'!$E:$E,1,0)),"NO UPC-CATALOG ID pair MATCH in Release_Label" )</f>
        <v>Rei Da Italia</v>
      </c>
      <c r="D200" s="164" t="str">
        <f t="array" ref="D200">ifs(and(isblank($A200),isblank($B200)),"", not(iserror(vlookup($A200&amp;$B200,'3) Release_Label'!$D:$D&amp;'3) Release_Label'!$E:$E,1,0))),vlookup($A200&amp;$B200,{'3) Release_Label'!$D:$D&amp;'3) Release_Label'!$E:$E,'3) Release_Label'!$H:$H},2,0), or(and(not(isblank($B200)),$B200=$B199,$A200&lt;&gt;$A199),and(not(isblank($A200)),$A200=$A199,$B200&lt;&gt;$B199)),"ID LISTS UNALIGNED",and($A200&lt;&gt;"",countif('3) Release_Label'!$D:$D,$A200)=0),"NO UPC MATCH in Release_Label",and($B200&lt;&gt;"",countif('3) Release_Label'!$E:$E,$B200)=0),"NO CATALOG ID MATCH in Release_Label",iserror(vlookup($A200&amp;$B200,'3) Release_Label'!$D:$D&amp;'3) Release_Label'!$E:$E,1,0)),"NO UPC-CATALOG ID pair MATCH in Release_Label" )</f>
        <v>Speed Up</v>
      </c>
      <c r="E200" s="164">
        <f t="shared" si="3"/>
        <v>1</v>
      </c>
      <c r="F200" s="34" t="s">
        <v>1104</v>
      </c>
      <c r="G200" s="84"/>
      <c r="H200" s="45" t="s">
        <v>541</v>
      </c>
      <c r="I200" s="34" t="s">
        <v>222</v>
      </c>
      <c r="J200" s="34" t="s">
        <v>180</v>
      </c>
      <c r="K200" s="93" t="s">
        <v>697</v>
      </c>
      <c r="L200" s="34" t="s">
        <v>698</v>
      </c>
      <c r="M200" s="92" t="s">
        <v>1105</v>
      </c>
      <c r="N200" s="34" t="s">
        <v>700</v>
      </c>
      <c r="O200" s="20"/>
      <c r="P200" s="20"/>
      <c r="R200" s="44" t="str">
        <f t="shared" si="2"/>
        <v>insert into AudioFiles VALUES (NEWID(),'BKTOK2300047.flac', '.flac', getdate(), null, 0, null, 'https://www.dropbox.com/scl/fi/whzeuziqhhpnnhym0xm09/Rei-Da-Italia-718114547709.flac?rlkey=mcr1ax6uozdpjkj5qrwh07h9g&amp;st=acwgdoww&amp;dl=1', 0, null, null, null, null)</v>
      </c>
      <c r="S200" s="44" t="str">
        <f>"Insert into Tracks VALUES(N'"&amp;SUBSTITUTE(trim(H200),"'","''")&amp;"', 371631, "&amp;if(not(ISBLANK(A200)),"(select LabelId from Releases where UPC="&amp;A200&amp;" and EnterpriseId="&amp;EntId&amp;")","(select LabelId from Releases where Catalog='"&amp;SUBSTITUTE(trim(B200),"'","''")&amp;"' and EnterpriseId="&amp;EntId&amp;")")&amp;", "&amp;if(F200="", "null", "'"&amp;F200&amp;"'")&amp;", "&amp;if(I200="", "null","N'"&amp;SUBSTITUTE(trim(I200),"'","''")&amp;"'")&amp;", null, null, "&amp;if(G200="", "null","'"&amp;SUBSTITUTE(trim(G200),"'","''")&amp;"'")&amp;", null, null, null, "&amp;if(M200="","null",if(G200="","(select AudioId from AudioFiles where Filename='"&amp;F200&amp;".wav' and ExternalUrl='"&amp;SUBSTITUTE(trim(M200),"'","''")&amp;"' and IsDownloadedFromExternalUrl=0)","(select AudioId from AudioFiles where Filename='"&amp;G200&amp;".wav' and ExternalUrl='"&amp;SUBSTITUTE(trim(M200),"'","''")&amp;"' and IsDownloadedFromExternalUrl=0)"))&amp;", null, null, null, (select min(LanguageId) from Languages where LanguageName='"&amp;J200&amp;"' and IsValidMetadataLanguage=1), null, "&amp;if(K200="YES", 1,0)&amp;", getdate(), (select CreatedBy from Enterprises where EnterpriseId="&amp;EntId&amp;"), null, '34F4C88E-B410-461E-AD75-6C01536FDCD3', null, 0, null, null, null, null, "&amp;if(M200="","null",if(G200="","(select AudioId from AudioFiles where Filename='"&amp;F200&amp;".flac' and ExternalUrl='"&amp;SUBSTITUTE(trim(M200),"'","''")&amp;"' and IsDownloadedFromExternalUrl=0)","(select AudioId from AudioFiles where Filename='"&amp;G200&amp;".flac' and ExternalUrl='"&amp;SUBSTITUTE(trim(M200),"'","''")&amp;"' and IsDownloadedFromExternalUrl=0)"))&amp;", null, null, null, null, null, "&amp;if(not(ISBLANK(A200)),"(select PrimaryMusicStyleId from Releases where UPC="&amp;A200&amp;" and EnterpriseId="&amp;EntId&amp;")","(select PrimaryMusicStyleId from Releases where Catalog='"&amp;SUBSTITUTE(trim(B200),"'","''")&amp;"' and EnterpriseId="&amp;EntId&amp;")")&amp;", "&amp;if(not(ISBLANK(A200)),"(select SecondaryMusicStyleId from Releases where UPC="&amp;A200&amp;" and EnterpriseId="&amp;EntId&amp;")","(select SecondaryMusicStyleId from Releases where Catalog='"&amp;SUBSTITUTE(trim(B200),"'","''")&amp;"' and EnterpriseId="&amp;EntId&amp;")")&amp;", "&amp;IF(O200="","null",O200)&amp;", 0, null, (select id from internal_TrackTypes where description='"&amp;L200&amp;"'), null, null, null, null, (NEXT VALUE FOR [AssetIdSequence]), null, "&amp;TenantId&amp;", "&amp;EntId&amp;", "&amp;if(F200&lt;&gt;"",countif(F$5:F200,F200),countif(G$5:G200,G200))&amp;"); 
insert into Releases_Tracks values ( (select ReleaseId from Releases where "&amp;if(not(ISBLANK(A200)),"UPC="&amp;A200,"Catalog='"&amp;SUBSTITUTE(trim(B200),"'","''")&amp;"'")&amp;" and EnterpriseId="&amp;EntId&amp;"), (select max(TrackId) from Tracks where "&amp;if(trim(G200)="","ISRC='"&amp;F200&amp;"'","TrackVendorId='"&amp;SUBSTITUTE(trim(G200),"'","''")&amp;"'") &amp;" and EnterpriseId="&amp;EntId&amp;"), "&amp;E200&amp;", (NEXT VALUE FOR [AssetIdSequence]), null);
update Releases_Tracks set RevelatorExternalUsageTrackId=AssetId where TrackId=(select max(TrackId) from Tracks where "&amp;IF(F200="","TrackVendorId='"&amp;G200&amp;"'","ISRC='"&amp;F200&amp;"'")&amp;" and EnterpriseId="&amp;EntId&amp;");
Insert into TrackRecordingVersions values ((select max(TrackId) from Tracks where "&amp;IF(F200="","TrackVendorId='"&amp;G200&amp;"'","ISRC='"&amp;F200&amp;"'")&amp;" and EnterpriseId="&amp;EntId&amp;"),  "&amp;IF(F200="","null","'"&amp;F200&amp;"'")&amp;", 1, getdate());
Insert into TrackRecordingVersionsAudioFiles values ((select max(TrackRecordingVersionId) from TrackRecordingVersions where TrackId in (select max(TrackId) from Tracks where "&amp;IF(F200="","TrackVendorId='"&amp;G200&amp;"'","ISRC='"&amp;F200&amp;"'")&amp;" and EnterpriseId="&amp;EntId&amp;")), "&amp;if(M200="","null",if(G200="","(select AudioId from AudioFiles where Filename='"&amp;F200&amp;"."&amp;N200&amp;"' and ExternalUrl='"&amp;SUBSTITUTE(trim(M200),"'","''")&amp;"' and IsDownloadedFromExternalUrl=0)","(select AudioId from AudioFiles where Filename='"&amp;G200&amp;"."&amp;N200&amp;"' and ExternalUrl='"&amp;SUBSTITUTE(trim(M200),"'","''")&amp;"' and IsDownloadedFromExternalUrl=0)"))&amp;", "&amp;IFS(N200="","null",N200="wav","1",N200="flac","2")&amp;");
Insert into Track_TrackProperties values ((select max(TrackId) from Tracks where "&amp;IF(F200="","TrackVendorId='"&amp;G200&amp;"'","ISRC='"&amp;F200&amp;"'")&amp;" and EnterpriseId="&amp;EntId&amp;"),1);"</f>
        <v>Insert into Tracks VALUES(N'Rei Da Italia', 371631, (select LabelId from Releases where UPC=718114547709 and EnterpriseId=647322), 'BKTOK2300047', N'Speed Up', null, null, null, null, null, null, (select AudioId from AudioFiles where Filename='BKTOK2300047.wav' and ExternalUrl='https://www.dropbox.com/scl/fi/whzeuziqhhpnnhym0xm09/Rei-Da-Italia-718114547709.flac?rlkey=mcr1ax6uozdpjkj5qrwh07h9g&amp;st=acwgdoww&amp;dl=1'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Filename='BKTOK2300047.flac' and ExternalUrl='https://www.dropbox.com/scl/fi/whzeuziqhhpnnhym0xm09/Rei-Da-Italia-718114547709.flac?rlkey=mcr1ax6uozdpjkj5qrwh07h9g&amp;st=acwgdoww&amp;dl=1' and IsDownloadedFromExternalUrl=0), null, null, null, null, null, (select PrimaryMusicStyleId from Releases where UPC=718114547709 and EnterpriseId=647322), (select SecondaryMusicStyleId from Releases where UPC=718114547709 and EnterpriseId=647322), null, 0, null, (select id from internal_TrackTypes where description='Original'), null, null, null, null, (NEXT VALUE FOR [AssetIdSequence]), null, 645898, 647322, 1); 
insert into Releases_Tracks values ( (select ReleaseId from Releases where UPC=718114547709 and EnterpriseId=647322), (select max(TrackId) from Tracks where ISRC='BKTOK2300047' and EnterpriseId=647322), 1, (NEXT VALUE FOR [AssetIdSequence]), null);
update Releases_Tracks set RevelatorExternalUsageTrackId=AssetId where TrackId=(select max(TrackId) from Tracks where ISRC='BKTOK2300047' and EnterpriseId=647322);
Insert into TrackRecordingVersions values ((select max(TrackId) from Tracks where ISRC='BKTOK2300047' and EnterpriseId=647322),  'BKTOK2300047', 1, getdate());
Insert into TrackRecordingVersionsAudioFiles values ((select max(TrackRecordingVersionId) from TrackRecordingVersions where TrackId in (select max(TrackId) from Tracks where ISRC='BKTOK2300047' and EnterpriseId=647322)), (select AudioId from AudioFiles where Filename='BKTOK2300047.flac' and ExternalUrl='https://www.dropbox.com/scl/fi/whzeuziqhhpnnhym0xm09/Rei-Da-Italia-718114547709.flac?rlkey=mcr1ax6uozdpjkj5qrwh07h9g&amp;st=acwgdoww&amp;dl=1' and IsDownloadedFromExternalUrl=0), 2);
Insert into Track_TrackProperties values ((select max(TrackId) from Tracks where ISRC='BKTOK2300047' and EnterpriseId=647322),1);</v>
      </c>
    </row>
    <row r="201">
      <c r="A201" s="110">
        <v>7.44553565462E11</v>
      </c>
      <c r="B201" s="84"/>
      <c r="C201" s="164" t="str">
        <f t="array" ref="C201">ifs(and(isblank($A201),isblank($B201)),"", not(iserror(vlookup($A201&amp;$B201,'3) Release_Label'!$D:$D&amp;'3) Release_Label'!$E:$E,1,0))),vlookup($A201&amp;$B201,{'3) Release_Label'!$D:$D&amp;'3) Release_Label'!$E:$E,'3) Release_Label'!$F:$F},2,0), or(and(not(isblank($B201)),$B201=$B200,$A201&lt;&gt;$A200),and(not(isblank($A201)),$A201=$A200,$B201&lt;&gt;$B200)),"ID LISTS UNALIGNED",and($A201&lt;&gt;"",countif('3) Release_Label'!$D:$D,$A201)=0),"NO UPC MATCH in Release_Label",and($B201&lt;&gt;"",countif('3) Release_Label'!$E:$E,$B201)=0),"NO CATALOG ID MATCH in Release_Label",iserror(vlookup($A201&amp;$B201,'3) Release_Label'!$D:$D&amp;'3) Release_Label'!$E:$E,1,0)),"NO UPC-CATALOG ID pair MATCH in Release_Label" )</f>
        <v>Espadachim Lunar</v>
      </c>
      <c r="D201" s="134" t="str">
        <f t="array" ref="D201">ifs(and(isblank($A201),isblank($B201)),"", not(iserror(vlookup($A201&amp;$B201,'3) Release_Label'!$D:$D&amp;'3) Release_Label'!$E:$E,1,0))),vlookup($A201&amp;$B201,{'3) Release_Label'!$D:$D&amp;'3) Release_Label'!$E:$E,'3) Release_Label'!$H:$H},2,0), or(and(not(isblank($B201)),$B201=$B200,$A201&lt;&gt;$A200),and(not(isblank($A201)),$A201=$A200,$B201&lt;&gt;$B200)),"ID LISTS UNALIGNED",and($A201&lt;&gt;"",countif('3) Release_Label'!$D:$D,$A201)=0),"NO UPC MATCH in Release_Label",and($B201&lt;&gt;"",countif('3) Release_Label'!$E:$E,$B201)=0),"NO CATALOG ID MATCH in Release_Label",iserror(vlookup($A201&amp;$B201,'3) Release_Label'!$D:$D&amp;'3) Release_Label'!$E:$E,1,0)),"NO UPC-CATALOG ID pair MATCH in Release_Label" )</f>
        <v/>
      </c>
      <c r="E201" s="164">
        <f t="shared" si="3"/>
        <v>1</v>
      </c>
      <c r="F201" s="34" t="s">
        <v>1106</v>
      </c>
      <c r="G201" s="84"/>
      <c r="H201" s="45" t="s">
        <v>543</v>
      </c>
      <c r="I201" s="34"/>
      <c r="J201" s="34" t="s">
        <v>180</v>
      </c>
      <c r="K201" s="93" t="s">
        <v>697</v>
      </c>
      <c r="L201" s="34" t="s">
        <v>698</v>
      </c>
      <c r="M201" s="92" t="s">
        <v>1107</v>
      </c>
      <c r="N201" s="34" t="s">
        <v>700</v>
      </c>
      <c r="O201" s="20"/>
      <c r="P201" s="20"/>
      <c r="R201" s="44" t="str">
        <f t="shared" si="2"/>
        <v>insert into AudioFiles VALUES (NEWID(),'BKTOK2300055.flac', '.flac', getdate(), null, 0, null, 'https://www.dropbox.com/scl/fi/n0sqch62go3xe0pqutuli/Espadachim-Lunar-744553565462.flac?rlkey=gg7r9l3exngfpm0mdowk5cx32&amp;st=r6vg63wa&amp;dl=1', 0, null, null, null, null)</v>
      </c>
      <c r="S201" s="44" t="str">
        <f>"Insert into Tracks VALUES(N'"&amp;SUBSTITUTE(trim(H201),"'","''")&amp;"', 371631, "&amp;if(not(ISBLANK(A201)),"(select LabelId from Releases where UPC="&amp;A201&amp;" and EnterpriseId="&amp;EntId&amp;")","(select LabelId from Releases where Catalog='"&amp;SUBSTITUTE(trim(B201),"'","''")&amp;"' and EnterpriseId="&amp;EntId&amp;")")&amp;", "&amp;if(F201="", "null", "'"&amp;F201&amp;"'")&amp;", "&amp;if(I201="", "null","N'"&amp;SUBSTITUTE(trim(I201),"'","''")&amp;"'")&amp;", null, null, "&amp;if(G201="", "null","'"&amp;SUBSTITUTE(trim(G201),"'","''")&amp;"'")&amp;", null, null, null, "&amp;if(M201="","null",if(G201="","(select AudioId from AudioFiles where Filename='"&amp;F201&amp;".wav' and ExternalUrl='"&amp;SUBSTITUTE(trim(M201),"'","''")&amp;"' and IsDownloadedFromExternalUrl=0)","(select AudioId from AudioFiles where Filename='"&amp;G201&amp;".wav' and ExternalUrl='"&amp;SUBSTITUTE(trim(M201),"'","''")&amp;"' and IsDownloadedFromExternalUrl=0)"))&amp;", null, null, null, (select min(LanguageId) from Languages where LanguageName='"&amp;J201&amp;"' and IsValidMetadataLanguage=1), null, "&amp;if(K201="YES", 1,0)&amp;", getdate(), (select CreatedBy from Enterprises where EnterpriseId="&amp;EntId&amp;"), null, '34F4C88E-B410-461E-AD75-6C01536FDCD3', null, 0, null, null, null, null, "&amp;if(M201="","null",if(G201="","(select AudioId from AudioFiles where Filename='"&amp;F201&amp;".flac' and ExternalUrl='"&amp;SUBSTITUTE(trim(M201),"'","''")&amp;"' and IsDownloadedFromExternalUrl=0)","(select AudioId from AudioFiles where Filename='"&amp;G201&amp;".flac' and ExternalUrl='"&amp;SUBSTITUTE(trim(M201),"'","''")&amp;"' and IsDownloadedFromExternalUrl=0)"))&amp;", null, null, null, null, null, "&amp;if(not(ISBLANK(A201)),"(select PrimaryMusicStyleId from Releases where UPC="&amp;A201&amp;" and EnterpriseId="&amp;EntId&amp;")","(select PrimaryMusicStyleId from Releases where Catalog='"&amp;SUBSTITUTE(trim(B201),"'","''")&amp;"' and EnterpriseId="&amp;EntId&amp;")")&amp;", "&amp;if(not(ISBLANK(A201)),"(select SecondaryMusicStyleId from Releases where UPC="&amp;A201&amp;" and EnterpriseId="&amp;EntId&amp;")","(select SecondaryMusicStyleId from Releases where Catalog='"&amp;SUBSTITUTE(trim(B201),"'","''")&amp;"' and EnterpriseId="&amp;EntId&amp;")")&amp;", "&amp;IF(O201="","null",O201)&amp;", 0, null, (select id from internal_TrackTypes where description='"&amp;L201&amp;"'), null, null, null, null, (NEXT VALUE FOR [AssetIdSequence]), null, "&amp;TenantId&amp;", "&amp;EntId&amp;", "&amp;if(F201&lt;&gt;"",countif(F$5:F201,F201),countif(G$5:G201,G201))&amp;"); 
insert into Releases_Tracks values ( (select ReleaseId from Releases where "&amp;if(not(ISBLANK(A201)),"UPC="&amp;A201,"Catalog='"&amp;SUBSTITUTE(trim(B201),"'","''")&amp;"'")&amp;" and EnterpriseId="&amp;EntId&amp;"), (select max(TrackId) from Tracks where "&amp;if(trim(G201)="","ISRC='"&amp;F201&amp;"'","TrackVendorId='"&amp;SUBSTITUTE(trim(G201),"'","''")&amp;"'") &amp;" and EnterpriseId="&amp;EntId&amp;"), "&amp;E201&amp;", (NEXT VALUE FOR [AssetIdSequence]), null);
update Releases_Tracks set RevelatorExternalUsageTrackId=AssetId where TrackId=(select max(TrackId) from Tracks where "&amp;IF(F201="","TrackVendorId='"&amp;G201&amp;"'","ISRC='"&amp;F201&amp;"'")&amp;" and EnterpriseId="&amp;EntId&amp;");
Insert into TrackRecordingVersions values ((select max(TrackId) from Tracks where "&amp;IF(F201="","TrackVendorId='"&amp;G201&amp;"'","ISRC='"&amp;F201&amp;"'")&amp;" and EnterpriseId="&amp;EntId&amp;"),  "&amp;IF(F201="","null","'"&amp;F201&amp;"'")&amp;", 1, getdate());
Insert into TrackRecordingVersionsAudioFiles values ((select max(TrackRecordingVersionId) from TrackRecordingVersions where TrackId in (select max(TrackId) from Tracks where "&amp;IF(F201="","TrackVendorId='"&amp;G201&amp;"'","ISRC='"&amp;F201&amp;"'")&amp;" and EnterpriseId="&amp;EntId&amp;")), "&amp;if(M201="","null",if(G201="","(select AudioId from AudioFiles where Filename='"&amp;F201&amp;"."&amp;N201&amp;"' and ExternalUrl='"&amp;SUBSTITUTE(trim(M201),"'","''")&amp;"' and IsDownloadedFromExternalUrl=0)","(select AudioId from AudioFiles where Filename='"&amp;G201&amp;"."&amp;N201&amp;"' and ExternalUrl='"&amp;SUBSTITUTE(trim(M201),"'","''")&amp;"' and IsDownloadedFromExternalUrl=0)"))&amp;", "&amp;IFS(N201="","null",N201="wav","1",N201="flac","2")&amp;");
Insert into Track_TrackProperties values ((select max(TrackId) from Tracks where "&amp;IF(F201="","TrackVendorId='"&amp;G201&amp;"'","ISRC='"&amp;F201&amp;"'")&amp;" and EnterpriseId="&amp;EntId&amp;"),1);"</f>
        <v>Insert into Tracks VALUES(N'Espadachim Lunar', 371631, (select LabelId from Releases where UPC=744553565462 and EnterpriseId=647322), 'BKTOK2300055', null, null, null, null, null, null, null, (select AudioId from AudioFiles where Filename='BKTOK2300055.wav' and ExternalUrl='https://www.dropbox.com/scl/fi/n0sqch62go3xe0pqutuli/Espadachim-Lunar-744553565462.flac?rlkey=gg7r9l3exngfpm0mdowk5cx32&amp;st=r6vg63wa&amp;dl=1'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Filename='BKTOK2300055.flac' and ExternalUrl='https://www.dropbox.com/scl/fi/n0sqch62go3xe0pqutuli/Espadachim-Lunar-744553565462.flac?rlkey=gg7r9l3exngfpm0mdowk5cx32&amp;st=r6vg63wa&amp;dl=1' and IsDownloadedFromExternalUrl=0), null, null, null, null, null, (select PrimaryMusicStyleId from Releases where UPC=744553565462 and EnterpriseId=647322), (select SecondaryMusicStyleId from Releases where UPC=744553565462 and EnterpriseId=647322), null, 0, null, (select id from internal_TrackTypes where description='Original'), null, null, null, null, (NEXT VALUE FOR [AssetIdSequence]), null, 645898, 647322, 1); 
insert into Releases_Tracks values ( (select ReleaseId from Releases where UPC=744553565462 and EnterpriseId=647322), (select max(TrackId) from Tracks where ISRC='BKTOK2300055' and EnterpriseId=647322), 1, (NEXT VALUE FOR [AssetIdSequence]), null);
update Releases_Tracks set RevelatorExternalUsageTrackId=AssetId where TrackId=(select max(TrackId) from Tracks where ISRC='BKTOK2300055' and EnterpriseId=647322);
Insert into TrackRecordingVersions values ((select max(TrackId) from Tracks where ISRC='BKTOK2300055' and EnterpriseId=647322),  'BKTOK2300055', 1, getdate());
Insert into TrackRecordingVersionsAudioFiles values ((select max(TrackRecordingVersionId) from TrackRecordingVersions where TrackId in (select max(TrackId) from Tracks where ISRC='BKTOK2300055' and EnterpriseId=647322)), (select AudioId from AudioFiles where Filename='BKTOK2300055.flac' and ExternalUrl='https://www.dropbox.com/scl/fi/n0sqch62go3xe0pqutuli/Espadachim-Lunar-744553565462.flac?rlkey=gg7r9l3exngfpm0mdowk5cx32&amp;st=r6vg63wa&amp;dl=1' and IsDownloadedFromExternalUrl=0), 2);
Insert into Track_TrackProperties values ((select max(TrackId) from Tracks where ISRC='BKTOK2300055' and EnterpriseId=647322),1);</v>
      </c>
    </row>
    <row r="202">
      <c r="A202" s="110">
        <v>7.44553565172E11</v>
      </c>
      <c r="B202" s="84"/>
      <c r="C202" s="164" t="str">
        <f t="array" ref="C202">ifs(and(isblank($A202),isblank($B202)),"", not(iserror(vlookup($A202&amp;$B202,'3) Release_Label'!$D:$D&amp;'3) Release_Label'!$E:$E,1,0))),vlookup($A202&amp;$B202,{'3) Release_Label'!$D:$D&amp;'3) Release_Label'!$E:$E,'3) Release_Label'!$F:$F},2,0), or(and(not(isblank($B202)),$B202=$B201,$A202&lt;&gt;$A201),and(not(isblank($A202)),$A202=$A201,$B202&lt;&gt;$B201)),"ID LISTS UNALIGNED",and($A202&lt;&gt;"",countif('3) Release_Label'!$D:$D,$A202)=0),"NO UPC MATCH in Release_Label",and($B202&lt;&gt;"",countif('3) Release_Label'!$E:$E,$B202)=0),"NO CATALOG ID MATCH in Release_Label",iserror(vlookup($A202&amp;$B202,'3) Release_Label'!$D:$D&amp;'3) Release_Label'!$E:$E,1,0)),"NO UPC-CATALOG ID pair MATCH in Release_Label" )</f>
        <v>Espadachim Lunar</v>
      </c>
      <c r="D202" s="164" t="str">
        <f t="array" ref="D202">ifs(and(isblank($A202),isblank($B202)),"", not(iserror(vlookup($A202&amp;$B202,'3) Release_Label'!$D:$D&amp;'3) Release_Label'!$E:$E,1,0))),vlookup($A202&amp;$B202,{'3) Release_Label'!$D:$D&amp;'3) Release_Label'!$E:$E,'3) Release_Label'!$H:$H},2,0), or(and(not(isblank($B202)),$B202=$B201,$A202&lt;&gt;$A201),and(not(isblank($A202)),$A202=$A201,$B202&lt;&gt;$B201)),"ID LISTS UNALIGNED",and($A202&lt;&gt;"",countif('3) Release_Label'!$D:$D,$A202)=0),"NO UPC MATCH in Release_Label",and($B202&lt;&gt;"",countif('3) Release_Label'!$E:$E,$B202)=0),"NO CATALOG ID MATCH in Release_Label",iserror(vlookup($A202&amp;$B202,'3) Release_Label'!$D:$D&amp;'3) Release_Label'!$E:$E,1,0)),"NO UPC-CATALOG ID pair MATCH in Release_Label" )</f>
        <v>Speed Up</v>
      </c>
      <c r="E202" s="164">
        <f t="shared" si="3"/>
        <v>1</v>
      </c>
      <c r="F202" s="34" t="s">
        <v>1108</v>
      </c>
      <c r="G202" s="84"/>
      <c r="H202" s="45" t="s">
        <v>543</v>
      </c>
      <c r="I202" s="34" t="s">
        <v>222</v>
      </c>
      <c r="J202" s="34" t="s">
        <v>180</v>
      </c>
      <c r="K202" s="93" t="s">
        <v>697</v>
      </c>
      <c r="L202" s="34" t="s">
        <v>698</v>
      </c>
      <c r="M202" s="92" t="s">
        <v>1109</v>
      </c>
      <c r="N202" s="34" t="s">
        <v>700</v>
      </c>
      <c r="O202" s="20"/>
      <c r="P202" s="20"/>
      <c r="R202" s="44" t="str">
        <f t="shared" si="2"/>
        <v>insert into AudioFiles VALUES (NEWID(),'BKTOK2300056.flac', '.flac', getdate(), null, 0, null, 'https://www.dropbox.com/scl/fi/kiq4lcg3bjk34r56t5if2/Espadachim-Lunar-744553565172.flac?rlkey=3g5qgunj43ni4rviwje92ahgh&amp;st=wrswlcam&amp;dl=1', 0, null, null, null, null)</v>
      </c>
      <c r="S202" s="44" t="str">
        <f>"Insert into Tracks VALUES(N'"&amp;SUBSTITUTE(trim(H202),"'","''")&amp;"', 371631, "&amp;if(not(ISBLANK(A202)),"(select LabelId from Releases where UPC="&amp;A202&amp;" and EnterpriseId="&amp;EntId&amp;")","(select LabelId from Releases where Catalog='"&amp;SUBSTITUTE(trim(B202),"'","''")&amp;"' and EnterpriseId="&amp;EntId&amp;")")&amp;", "&amp;if(F202="", "null", "'"&amp;F202&amp;"'")&amp;", "&amp;if(I202="", "null","N'"&amp;SUBSTITUTE(trim(I202),"'","''")&amp;"'")&amp;", null, null, "&amp;if(G202="", "null","'"&amp;SUBSTITUTE(trim(G202),"'","''")&amp;"'")&amp;", null, null, null, "&amp;if(M202="","null",if(G202="","(select AudioId from AudioFiles where Filename='"&amp;F202&amp;".wav' and ExternalUrl='"&amp;SUBSTITUTE(trim(M202),"'","''")&amp;"' and IsDownloadedFromExternalUrl=0)","(select AudioId from AudioFiles where Filename='"&amp;G202&amp;".wav' and ExternalUrl='"&amp;SUBSTITUTE(trim(M202),"'","''")&amp;"' and IsDownloadedFromExternalUrl=0)"))&amp;", null, null, null, (select min(LanguageId) from Languages where LanguageName='"&amp;J202&amp;"' and IsValidMetadataLanguage=1), null, "&amp;if(K202="YES", 1,0)&amp;", getdate(), (select CreatedBy from Enterprises where EnterpriseId="&amp;EntId&amp;"), null, '34F4C88E-B410-461E-AD75-6C01536FDCD3', null, 0, null, null, null, null, "&amp;if(M202="","null",if(G202="","(select AudioId from AudioFiles where Filename='"&amp;F202&amp;".flac' and ExternalUrl='"&amp;SUBSTITUTE(trim(M202),"'","''")&amp;"' and IsDownloadedFromExternalUrl=0)","(select AudioId from AudioFiles where Filename='"&amp;G202&amp;".flac' and ExternalUrl='"&amp;SUBSTITUTE(trim(M202),"'","''")&amp;"' and IsDownloadedFromExternalUrl=0)"))&amp;", null, null, null, null, null, "&amp;if(not(ISBLANK(A202)),"(select PrimaryMusicStyleId from Releases where UPC="&amp;A202&amp;" and EnterpriseId="&amp;EntId&amp;")","(select PrimaryMusicStyleId from Releases where Catalog='"&amp;SUBSTITUTE(trim(B202),"'","''")&amp;"' and EnterpriseId="&amp;EntId&amp;")")&amp;", "&amp;if(not(ISBLANK(A202)),"(select SecondaryMusicStyleId from Releases where UPC="&amp;A202&amp;" and EnterpriseId="&amp;EntId&amp;")","(select SecondaryMusicStyleId from Releases where Catalog='"&amp;SUBSTITUTE(trim(B202),"'","''")&amp;"' and EnterpriseId="&amp;EntId&amp;")")&amp;", "&amp;IF(O202="","null",O202)&amp;", 0, null, (select id from internal_TrackTypes where description='"&amp;L202&amp;"'), null, null, null, null, (NEXT VALUE FOR [AssetIdSequence]), null, "&amp;TenantId&amp;", "&amp;EntId&amp;", "&amp;if(F202&lt;&gt;"",countif(F$5:F202,F202),countif(G$5:G202,G202))&amp;"); 
insert into Releases_Tracks values ( (select ReleaseId from Releases where "&amp;if(not(ISBLANK(A202)),"UPC="&amp;A202,"Catalog='"&amp;SUBSTITUTE(trim(B202),"'","''")&amp;"'")&amp;" and EnterpriseId="&amp;EntId&amp;"), (select max(TrackId) from Tracks where "&amp;if(trim(G202)="","ISRC='"&amp;F202&amp;"'","TrackVendorId='"&amp;SUBSTITUTE(trim(G202),"'","''")&amp;"'") &amp;" and EnterpriseId="&amp;EntId&amp;"), "&amp;E202&amp;", (NEXT VALUE FOR [AssetIdSequence]), null);
update Releases_Tracks set RevelatorExternalUsageTrackId=AssetId where TrackId=(select max(TrackId) from Tracks where "&amp;IF(F202="","TrackVendorId='"&amp;G202&amp;"'","ISRC='"&amp;F202&amp;"'")&amp;" and EnterpriseId="&amp;EntId&amp;");
Insert into TrackRecordingVersions values ((select max(TrackId) from Tracks where "&amp;IF(F202="","TrackVendorId='"&amp;G202&amp;"'","ISRC='"&amp;F202&amp;"'")&amp;" and EnterpriseId="&amp;EntId&amp;"),  "&amp;IF(F202="","null","'"&amp;F202&amp;"'")&amp;", 1, getdate());
Insert into TrackRecordingVersionsAudioFiles values ((select max(TrackRecordingVersionId) from TrackRecordingVersions where TrackId in (select max(TrackId) from Tracks where "&amp;IF(F202="","TrackVendorId='"&amp;G202&amp;"'","ISRC='"&amp;F202&amp;"'")&amp;" and EnterpriseId="&amp;EntId&amp;")), "&amp;if(M202="","null",if(G202="","(select AudioId from AudioFiles where Filename='"&amp;F202&amp;"."&amp;N202&amp;"' and ExternalUrl='"&amp;SUBSTITUTE(trim(M202),"'","''")&amp;"' and IsDownloadedFromExternalUrl=0)","(select AudioId from AudioFiles where Filename='"&amp;G202&amp;"."&amp;N202&amp;"' and ExternalUrl='"&amp;SUBSTITUTE(trim(M202),"'","''")&amp;"' and IsDownloadedFromExternalUrl=0)"))&amp;", "&amp;IFS(N202="","null",N202="wav","1",N202="flac","2")&amp;");
Insert into Track_TrackProperties values ((select max(TrackId) from Tracks where "&amp;IF(F202="","TrackVendorId='"&amp;G202&amp;"'","ISRC='"&amp;F202&amp;"'")&amp;" and EnterpriseId="&amp;EntId&amp;"),1);"</f>
        <v>Insert into Tracks VALUES(N'Espadachim Lunar', 371631, (select LabelId from Releases where UPC=744553565172 and EnterpriseId=647322), 'BKTOK2300056', N'Speed Up', null, null, null, null, null, null, (select AudioId from AudioFiles where Filename='BKTOK2300056.wav' and ExternalUrl='https://www.dropbox.com/scl/fi/kiq4lcg3bjk34r56t5if2/Espadachim-Lunar-744553565172.flac?rlkey=3g5qgunj43ni4rviwje92ahgh&amp;st=wrswlcam&amp;dl=1'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Filename='BKTOK2300056.flac' and ExternalUrl='https://www.dropbox.com/scl/fi/kiq4lcg3bjk34r56t5if2/Espadachim-Lunar-744553565172.flac?rlkey=3g5qgunj43ni4rviwje92ahgh&amp;st=wrswlcam&amp;dl=1' and IsDownloadedFromExternalUrl=0), null, null, null, null, null, (select PrimaryMusicStyleId from Releases where UPC=744553565172 and EnterpriseId=647322), (select SecondaryMusicStyleId from Releases where UPC=744553565172 and EnterpriseId=647322), null, 0, null, (select id from internal_TrackTypes where description='Original'), null, null, null, null, (NEXT VALUE FOR [AssetIdSequence]), null, 645898, 647322, 1); 
insert into Releases_Tracks values ( (select ReleaseId from Releases where UPC=744553565172 and EnterpriseId=647322), (select max(TrackId) from Tracks where ISRC='BKTOK2300056' and EnterpriseId=647322), 1, (NEXT VALUE FOR [AssetIdSequence]), null);
update Releases_Tracks set RevelatorExternalUsageTrackId=AssetId where TrackId=(select max(TrackId) from Tracks where ISRC='BKTOK2300056' and EnterpriseId=647322);
Insert into TrackRecordingVersions values ((select max(TrackId) from Tracks where ISRC='BKTOK2300056' and EnterpriseId=647322),  'BKTOK2300056', 1, getdate());
Insert into TrackRecordingVersionsAudioFiles values ((select max(TrackRecordingVersionId) from TrackRecordingVersions where TrackId in (select max(TrackId) from Tracks where ISRC='BKTOK2300056' and EnterpriseId=647322)), (select AudioId from AudioFiles where Filename='BKTOK2300056.flac' and ExternalUrl='https://www.dropbox.com/scl/fi/kiq4lcg3bjk34r56t5if2/Espadachim-Lunar-744553565172.flac?rlkey=3g5qgunj43ni4rviwje92ahgh&amp;st=wrswlcam&amp;dl=1' and IsDownloadedFromExternalUrl=0), 2);
Insert into Track_TrackProperties values ((select max(TrackId) from Tracks where ISRC='BKTOK2300056' and EnterpriseId=647322),1);</v>
      </c>
    </row>
    <row r="203">
      <c r="A203" s="110">
        <v>7.44553772662E11</v>
      </c>
      <c r="B203" s="84"/>
      <c r="C203" s="164" t="str">
        <f t="array" ref="C203">ifs(and(isblank($A203),isblank($B203)),"", not(iserror(vlookup($A203&amp;$B203,'3) Release_Label'!$D:$D&amp;'3) Release_Label'!$E:$E,1,0))),vlookup($A203&amp;$B203,{'3) Release_Label'!$D:$D&amp;'3) Release_Label'!$E:$E,'3) Release_Label'!$F:$F},2,0), or(and(not(isblank($B203)),$B203=$B202,$A203&lt;&gt;$A202),and(not(isblank($A203)),$A203=$A202,$B203&lt;&gt;$B202)),"ID LISTS UNALIGNED",and($A203&lt;&gt;"",countif('3) Release_Label'!$D:$D,$A203)=0),"NO UPC MATCH in Release_Label",and($B203&lt;&gt;"",countif('3) Release_Label'!$E:$E,$B203)=0),"NO CATALOG ID MATCH in Release_Label",iserror(vlookup($A203&amp;$B203,'3) Release_Label'!$D:$D&amp;'3) Release_Label'!$E:$E,1,0)),"NO UPC-CATALOG ID pair MATCH in Release_Label" )</f>
        <v>Deus da Velocidade</v>
      </c>
      <c r="D203" s="164" t="str">
        <f t="array" ref="D203">ifs(and(isblank($A203),isblank($B203)),"", not(iserror(vlookup($A203&amp;$B203,'3) Release_Label'!$D:$D&amp;'3) Release_Label'!$E:$E,1,0))),vlookup($A203&amp;$B203,{'3) Release_Label'!$D:$D&amp;'3) Release_Label'!$E:$E,'3) Release_Label'!$H:$H},2,0), or(and(not(isblank($B203)),$B203=$B202,$A203&lt;&gt;$A202),and(not(isblank($A203)),$A203=$A202,$B203&lt;&gt;$B202)),"ID LISTS UNALIGNED",and($A203&lt;&gt;"",countif('3) Release_Label'!$D:$D,$A203)=0),"NO UPC MATCH in Release_Label",and($B203&lt;&gt;"",countif('3) Release_Label'!$E:$E,$B203)=0),"NO CATALOG ID MATCH in Release_Label",iserror(vlookup($A203&amp;$B203,'3) Release_Label'!$D:$D&amp;'3) Release_Label'!$E:$E,1,0)),"NO UPC-CATALOG ID pair MATCH in Release_Label" )</f>
        <v>Speed Up</v>
      </c>
      <c r="E203" s="164">
        <f t="shared" si="3"/>
        <v>1</v>
      </c>
      <c r="F203" s="34" t="s">
        <v>1110</v>
      </c>
      <c r="G203" s="84"/>
      <c r="H203" s="45" t="s">
        <v>546</v>
      </c>
      <c r="I203" s="34" t="s">
        <v>222</v>
      </c>
      <c r="J203" s="34" t="s">
        <v>180</v>
      </c>
      <c r="K203" s="93" t="s">
        <v>706</v>
      </c>
      <c r="L203" s="34" t="s">
        <v>698</v>
      </c>
      <c r="M203" s="92" t="s">
        <v>1111</v>
      </c>
      <c r="N203" s="34" t="s">
        <v>700</v>
      </c>
      <c r="O203" s="20"/>
      <c r="P203" s="20"/>
      <c r="R203" s="44" t="str">
        <f t="shared" si="2"/>
        <v>insert into AudioFiles VALUES (NEWID(),'BKTOK2300065.flac', '.flac', getdate(), null, 0, null, 'https://www.dropbox.com/scl/fi/0px3jip6guv8goncdhys1/Deus-da-Velocidade-744553772662-BKTOK2300065.flac?rlkey=vvoj34jc5jpppbv4txwbsdv6o&amp;st=muf0h98f&amp;dl=1', 0, null, null, null, null)</v>
      </c>
      <c r="S203" s="44" t="str">
        <f>"Insert into Tracks VALUES(N'"&amp;SUBSTITUTE(trim(H203),"'","''")&amp;"', 371631, "&amp;if(not(ISBLANK(A203)),"(select LabelId from Releases where UPC="&amp;A203&amp;" and EnterpriseId="&amp;EntId&amp;")","(select LabelId from Releases where Catalog='"&amp;SUBSTITUTE(trim(B203),"'","''")&amp;"' and EnterpriseId="&amp;EntId&amp;")")&amp;", "&amp;if(F203="", "null", "'"&amp;F203&amp;"'")&amp;", "&amp;if(I203="", "null","N'"&amp;SUBSTITUTE(trim(I203),"'","''")&amp;"'")&amp;", null, null, "&amp;if(G203="", "null","'"&amp;SUBSTITUTE(trim(G203),"'","''")&amp;"'")&amp;", null, null, null, "&amp;if(M203="","null",if(G203="","(select AudioId from AudioFiles where Filename='"&amp;F203&amp;".wav' and ExternalUrl='"&amp;SUBSTITUTE(trim(M203),"'","''")&amp;"' and IsDownloadedFromExternalUrl=0)","(select AudioId from AudioFiles where Filename='"&amp;G203&amp;".wav' and ExternalUrl='"&amp;SUBSTITUTE(trim(M203),"'","''")&amp;"' and IsDownloadedFromExternalUrl=0)"))&amp;", null, null, null, (select min(LanguageId) from Languages where LanguageName='"&amp;J203&amp;"' and IsValidMetadataLanguage=1), null, "&amp;if(K203="YES", 1,0)&amp;", getdate(), (select CreatedBy from Enterprises where EnterpriseId="&amp;EntId&amp;"), null, '34F4C88E-B410-461E-AD75-6C01536FDCD3', null, 0, null, null, null, null, "&amp;if(M203="","null",if(G203="","(select AudioId from AudioFiles where Filename='"&amp;F203&amp;".flac' and ExternalUrl='"&amp;SUBSTITUTE(trim(M203),"'","''")&amp;"' and IsDownloadedFromExternalUrl=0)","(select AudioId from AudioFiles where Filename='"&amp;G203&amp;".flac' and ExternalUrl='"&amp;SUBSTITUTE(trim(M203),"'","''")&amp;"' and IsDownloadedFromExternalUrl=0)"))&amp;", null, null, null, null, null, "&amp;if(not(ISBLANK(A203)),"(select PrimaryMusicStyleId from Releases where UPC="&amp;A203&amp;" and EnterpriseId="&amp;EntId&amp;")","(select PrimaryMusicStyleId from Releases where Catalog='"&amp;SUBSTITUTE(trim(B203),"'","''")&amp;"' and EnterpriseId="&amp;EntId&amp;")")&amp;", "&amp;if(not(ISBLANK(A203)),"(select SecondaryMusicStyleId from Releases where UPC="&amp;A203&amp;" and EnterpriseId="&amp;EntId&amp;")","(select SecondaryMusicStyleId from Releases where Catalog='"&amp;SUBSTITUTE(trim(B203),"'","''")&amp;"' and EnterpriseId="&amp;EntId&amp;")")&amp;", "&amp;IF(O203="","null",O203)&amp;", 0, null, (select id from internal_TrackTypes where description='"&amp;L203&amp;"'), null, null, null, null, (NEXT VALUE FOR [AssetIdSequence]), null, "&amp;TenantId&amp;", "&amp;EntId&amp;", "&amp;if(F203&lt;&gt;"",countif(F$5:F203,F203),countif(G$5:G203,G203))&amp;"); 
insert into Releases_Tracks values ( (select ReleaseId from Releases where "&amp;if(not(ISBLANK(A203)),"UPC="&amp;A203,"Catalog='"&amp;SUBSTITUTE(trim(B203),"'","''")&amp;"'")&amp;" and EnterpriseId="&amp;EntId&amp;"), (select max(TrackId) from Tracks where "&amp;if(trim(G203)="","ISRC='"&amp;F203&amp;"'","TrackVendorId='"&amp;SUBSTITUTE(trim(G203),"'","''")&amp;"'") &amp;" and EnterpriseId="&amp;EntId&amp;"), "&amp;E203&amp;", (NEXT VALUE FOR [AssetIdSequence]), null);
update Releases_Tracks set RevelatorExternalUsageTrackId=AssetId where TrackId=(select max(TrackId) from Tracks where "&amp;IF(F203="","TrackVendorId='"&amp;G203&amp;"'","ISRC='"&amp;F203&amp;"'")&amp;" and EnterpriseId="&amp;EntId&amp;");
Insert into TrackRecordingVersions values ((select max(TrackId) from Tracks where "&amp;IF(F203="","TrackVendorId='"&amp;G203&amp;"'","ISRC='"&amp;F203&amp;"'")&amp;" and EnterpriseId="&amp;EntId&amp;"),  "&amp;IF(F203="","null","'"&amp;F203&amp;"'")&amp;", 1, getdate());
Insert into TrackRecordingVersionsAudioFiles values ((select max(TrackRecordingVersionId) from TrackRecordingVersions where TrackId in (select max(TrackId) from Tracks where "&amp;IF(F203="","TrackVendorId='"&amp;G203&amp;"'","ISRC='"&amp;F203&amp;"'")&amp;" and EnterpriseId="&amp;EntId&amp;")), "&amp;if(M203="","null",if(G203="","(select AudioId from AudioFiles where Filename='"&amp;F203&amp;"."&amp;N203&amp;"' and ExternalUrl='"&amp;SUBSTITUTE(trim(M203),"'","''")&amp;"' and IsDownloadedFromExternalUrl=0)","(select AudioId from AudioFiles where Filename='"&amp;G203&amp;"."&amp;N203&amp;"' and ExternalUrl='"&amp;SUBSTITUTE(trim(M203),"'","''")&amp;"' and IsDownloadedFromExternalUrl=0)"))&amp;", "&amp;IFS(N203="","null",N203="wav","1",N203="flac","2")&amp;");
Insert into Track_TrackProperties values ((select max(TrackId) from Tracks where "&amp;IF(F203="","TrackVendorId='"&amp;G203&amp;"'","ISRC='"&amp;F203&amp;"'")&amp;" and EnterpriseId="&amp;EntId&amp;"),1);"</f>
        <v>Insert into Tracks VALUES(N'Deus da Velocidade', 371631, (select LabelId from Releases where UPC=744553772662 and EnterpriseId=647322), 'BKTOK2300065', N'Speed Up', null, null, null, null, null, null, (select AudioId from AudioFiles where Filename='BKTOK2300065.wav' and ExternalUrl='https://www.dropbox.com/scl/fi/0px3jip6guv8goncdhys1/Deus-da-Velocidade-744553772662-BKTOK2300065.flac?rlkey=vvoj34jc5jpppbv4txwbsdv6o&amp;st=muf0h98f&amp;dl=1'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Filename='BKTOK2300065.flac' and ExternalUrl='https://www.dropbox.com/scl/fi/0px3jip6guv8goncdhys1/Deus-da-Velocidade-744553772662-BKTOK2300065.flac?rlkey=vvoj34jc5jpppbv4txwbsdv6o&amp;st=muf0h98f&amp;dl=1' and IsDownloadedFromExternalUrl=0), null, null, null, null, null, (select PrimaryMusicStyleId from Releases where UPC=744553772662 and EnterpriseId=647322), (select SecondaryMusicStyleId from Releases where UPC=744553772662 and EnterpriseId=647322), null, 0, null, (select id from internal_TrackTypes where description='Original'), null, null, null, null, (NEXT VALUE FOR [AssetIdSequence]), null, 645898, 647322, 1); 
insert into Releases_Tracks values ( (select ReleaseId from Releases where UPC=744553772662 and EnterpriseId=647322), (select max(TrackId) from Tracks where ISRC='BKTOK2300065' and EnterpriseId=647322), 1, (NEXT VALUE FOR [AssetIdSequence]), null);
update Releases_Tracks set RevelatorExternalUsageTrackId=AssetId where TrackId=(select max(TrackId) from Tracks where ISRC='BKTOK2300065' and EnterpriseId=647322);
Insert into TrackRecordingVersions values ((select max(TrackId) from Tracks where ISRC='BKTOK2300065' and EnterpriseId=647322),  'BKTOK2300065', 1, getdate());
Insert into TrackRecordingVersionsAudioFiles values ((select max(TrackRecordingVersionId) from TrackRecordingVersions where TrackId in (select max(TrackId) from Tracks where ISRC='BKTOK2300065' and EnterpriseId=647322)), (select AudioId from AudioFiles where Filename='BKTOK2300065.flac' and ExternalUrl='https://www.dropbox.com/scl/fi/0px3jip6guv8goncdhys1/Deus-da-Velocidade-744553772662-BKTOK2300065.flac?rlkey=vvoj34jc5jpppbv4txwbsdv6o&amp;st=muf0h98f&amp;dl=1' and IsDownloadedFromExternalUrl=0), 2);
Insert into Track_TrackProperties values ((select max(TrackId) from Tracks where ISRC='BKTOK2300065' and EnterpriseId=647322),1);</v>
      </c>
    </row>
    <row r="204">
      <c r="A204" s="110">
        <v>7.52503647182E11</v>
      </c>
      <c r="B204" s="84"/>
      <c r="C204" s="164" t="str">
        <f t="array" ref="C204">ifs(and(isblank($A204),isblank($B204)),"", not(iserror(vlookup($A204&amp;$B204,'3) Release_Label'!$D:$D&amp;'3) Release_Label'!$E:$E,1,0))),vlookup($A204&amp;$B204,{'3) Release_Label'!$D:$D&amp;'3) Release_Label'!$E:$E,'3) Release_Label'!$F:$F},2,0), or(and(not(isblank($B204)),$B204=$B203,$A204&lt;&gt;$A203),and(not(isblank($A204)),$A204=$A203,$B204&lt;&gt;$B203)),"ID LISTS UNALIGNED",and($A204&lt;&gt;"",countif('3) Release_Label'!$D:$D,$A204)=0),"NO UPC MATCH in Release_Label",and($B204&lt;&gt;"",countif('3) Release_Label'!$E:$E,$B204)=0),"NO CATALOG ID MATCH in Release_Label",iserror(vlookup($A204&amp;$B204,'3) Release_Label'!$D:$D&amp;'3) Release_Label'!$E:$E,1,0)),"NO UPC-CATALOG ID pair MATCH in Release_Label" )</f>
        <v>Nika</v>
      </c>
      <c r="D204" s="134" t="str">
        <f t="array" ref="D204">ifs(and(isblank($A204),isblank($B204)),"", not(iserror(vlookup($A204&amp;$B204,'3) Release_Label'!$D:$D&amp;'3) Release_Label'!$E:$E,1,0))),vlookup($A204&amp;$B204,{'3) Release_Label'!$D:$D&amp;'3) Release_Label'!$E:$E,'3) Release_Label'!$H:$H},2,0), or(and(not(isblank($B204)),$B204=$B203,$A204&lt;&gt;$A203),and(not(isblank($A204)),$A204=$A203,$B204&lt;&gt;$B203)),"ID LISTS UNALIGNED",and($A204&lt;&gt;"",countif('3) Release_Label'!$D:$D,$A204)=0),"NO UPC MATCH in Release_Label",and($B204&lt;&gt;"",countif('3) Release_Label'!$E:$E,$B204)=0),"NO CATALOG ID MATCH in Release_Label",iserror(vlookup($A204&amp;$B204,'3) Release_Label'!$D:$D&amp;'3) Release_Label'!$E:$E,1,0)),"NO UPC-CATALOG ID pair MATCH in Release_Label" )</f>
        <v/>
      </c>
      <c r="E204" s="164">
        <f t="shared" si="3"/>
        <v>1</v>
      </c>
      <c r="F204" s="34" t="s">
        <v>1112</v>
      </c>
      <c r="G204" s="84"/>
      <c r="H204" s="45" t="s">
        <v>548</v>
      </c>
      <c r="I204" s="34"/>
      <c r="J204" s="34" t="s">
        <v>180</v>
      </c>
      <c r="K204" s="93" t="s">
        <v>706</v>
      </c>
      <c r="L204" s="34" t="s">
        <v>698</v>
      </c>
      <c r="M204" s="92" t="s">
        <v>1113</v>
      </c>
      <c r="N204" s="34" t="s">
        <v>700</v>
      </c>
      <c r="O204" s="20"/>
      <c r="P204" s="20"/>
      <c r="R204" s="44" t="str">
        <f t="shared" si="2"/>
        <v>insert into AudioFiles VALUES (NEWID(),'BKTOK2300071.flac', '.flac', getdate(), null, 0, null, 'https://www.dropbox.com/scl/fi/c4vaqexs249j4gd0ovj4z/Nika-752503647182.flac?rlkey=vxuk4aif5322d2ys0rhaivv23&amp;st=wsdxmtqg&amp;dl=1', 0, null, null, null, null)</v>
      </c>
      <c r="S204" s="44" t="str">
        <f>"Insert into Tracks VALUES(N'"&amp;SUBSTITUTE(trim(H204),"'","''")&amp;"', 371631, "&amp;if(not(ISBLANK(A204)),"(select LabelId from Releases where UPC="&amp;A204&amp;" and EnterpriseId="&amp;EntId&amp;")","(select LabelId from Releases where Catalog='"&amp;SUBSTITUTE(trim(B204),"'","''")&amp;"' and EnterpriseId="&amp;EntId&amp;")")&amp;", "&amp;if(F204="", "null", "'"&amp;F204&amp;"'")&amp;", "&amp;if(I204="", "null","N'"&amp;SUBSTITUTE(trim(I204),"'","''")&amp;"'")&amp;", null, null, "&amp;if(G204="", "null","'"&amp;SUBSTITUTE(trim(G204),"'","''")&amp;"'")&amp;", null, null, null, "&amp;if(M204="","null",if(G204="","(select AudioId from AudioFiles where Filename='"&amp;F204&amp;".wav' and ExternalUrl='"&amp;SUBSTITUTE(trim(M204),"'","''")&amp;"' and IsDownloadedFromExternalUrl=0)","(select AudioId from AudioFiles where Filename='"&amp;G204&amp;".wav' and ExternalUrl='"&amp;SUBSTITUTE(trim(M204),"'","''")&amp;"' and IsDownloadedFromExternalUrl=0)"))&amp;", null, null, null, (select min(LanguageId) from Languages where LanguageName='"&amp;J204&amp;"' and IsValidMetadataLanguage=1), null, "&amp;if(K204="YES", 1,0)&amp;", getdate(), (select CreatedBy from Enterprises where EnterpriseId="&amp;EntId&amp;"), null, '34F4C88E-B410-461E-AD75-6C01536FDCD3', null, 0, null, null, null, null, "&amp;if(M204="","null",if(G204="","(select AudioId from AudioFiles where Filename='"&amp;F204&amp;".flac' and ExternalUrl='"&amp;SUBSTITUTE(trim(M204),"'","''")&amp;"' and IsDownloadedFromExternalUrl=0)","(select AudioId from AudioFiles where Filename='"&amp;G204&amp;".flac' and ExternalUrl='"&amp;SUBSTITUTE(trim(M204),"'","''")&amp;"' and IsDownloadedFromExternalUrl=0)"))&amp;", null, null, null, null, null, "&amp;if(not(ISBLANK(A204)),"(select PrimaryMusicStyleId from Releases where UPC="&amp;A204&amp;" and EnterpriseId="&amp;EntId&amp;")","(select PrimaryMusicStyleId from Releases where Catalog='"&amp;SUBSTITUTE(trim(B204),"'","''")&amp;"' and EnterpriseId="&amp;EntId&amp;")")&amp;", "&amp;if(not(ISBLANK(A204)),"(select SecondaryMusicStyleId from Releases where UPC="&amp;A204&amp;" and EnterpriseId="&amp;EntId&amp;")","(select SecondaryMusicStyleId from Releases where Catalog='"&amp;SUBSTITUTE(trim(B204),"'","''")&amp;"' and EnterpriseId="&amp;EntId&amp;")")&amp;", "&amp;IF(O204="","null",O204)&amp;", 0, null, (select id from internal_TrackTypes where description='"&amp;L204&amp;"'), null, null, null, null, (NEXT VALUE FOR [AssetIdSequence]), null, "&amp;TenantId&amp;", "&amp;EntId&amp;", "&amp;if(F204&lt;&gt;"",countif(F$5:F204,F204),countif(G$5:G204,G204))&amp;"); 
insert into Releases_Tracks values ( (select ReleaseId from Releases where "&amp;if(not(ISBLANK(A204)),"UPC="&amp;A204,"Catalog='"&amp;SUBSTITUTE(trim(B204),"'","''")&amp;"'")&amp;" and EnterpriseId="&amp;EntId&amp;"), (select max(TrackId) from Tracks where "&amp;if(trim(G204)="","ISRC='"&amp;F204&amp;"'","TrackVendorId='"&amp;SUBSTITUTE(trim(G204),"'","''")&amp;"'") &amp;" and EnterpriseId="&amp;EntId&amp;"), "&amp;E204&amp;", (NEXT VALUE FOR [AssetIdSequence]), null);
update Releases_Tracks set RevelatorExternalUsageTrackId=AssetId where TrackId=(select max(TrackId) from Tracks where "&amp;IF(F204="","TrackVendorId='"&amp;G204&amp;"'","ISRC='"&amp;F204&amp;"'")&amp;" and EnterpriseId="&amp;EntId&amp;");
Insert into TrackRecordingVersions values ((select max(TrackId) from Tracks where "&amp;IF(F204="","TrackVendorId='"&amp;G204&amp;"'","ISRC='"&amp;F204&amp;"'")&amp;" and EnterpriseId="&amp;EntId&amp;"),  "&amp;IF(F204="","null","'"&amp;F204&amp;"'")&amp;", 1, getdate());
Insert into TrackRecordingVersionsAudioFiles values ((select max(TrackRecordingVersionId) from TrackRecordingVersions where TrackId in (select max(TrackId) from Tracks where "&amp;IF(F204="","TrackVendorId='"&amp;G204&amp;"'","ISRC='"&amp;F204&amp;"'")&amp;" and EnterpriseId="&amp;EntId&amp;")), "&amp;if(M204="","null",if(G204="","(select AudioId from AudioFiles where Filename='"&amp;F204&amp;"."&amp;N204&amp;"' and ExternalUrl='"&amp;SUBSTITUTE(trim(M204),"'","''")&amp;"' and IsDownloadedFromExternalUrl=0)","(select AudioId from AudioFiles where Filename='"&amp;G204&amp;"."&amp;N204&amp;"' and ExternalUrl='"&amp;SUBSTITUTE(trim(M204),"'","''")&amp;"' and IsDownloadedFromExternalUrl=0)"))&amp;", "&amp;IFS(N204="","null",N204="wav","1",N204="flac","2")&amp;");
Insert into Track_TrackProperties values ((select max(TrackId) from Tracks where "&amp;IF(F204="","TrackVendorId='"&amp;G204&amp;"'","ISRC='"&amp;F204&amp;"'")&amp;" and EnterpriseId="&amp;EntId&amp;"),1);"</f>
        <v>Insert into Tracks VALUES(N'Nika', 371631, (select LabelId from Releases where UPC=752503647182 and EnterpriseId=647322), 'BKTOK2300071', null, null, null, null, null, null, null, (select AudioId from AudioFiles where Filename='BKTOK2300071.wav' and ExternalUrl='https://www.dropbox.com/scl/fi/c4vaqexs249j4gd0ovj4z/Nika-752503647182.flac?rlkey=vxuk4aif5322d2ys0rhaivv23&amp;st=wsdxmtqg&amp;dl=1'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Filename='BKTOK2300071.flac' and ExternalUrl='https://www.dropbox.com/scl/fi/c4vaqexs249j4gd0ovj4z/Nika-752503647182.flac?rlkey=vxuk4aif5322d2ys0rhaivv23&amp;st=wsdxmtqg&amp;dl=1' and IsDownloadedFromExternalUrl=0), null, null, null, null, null, (select PrimaryMusicStyleId from Releases where UPC=752503647182 and EnterpriseId=647322), (select SecondaryMusicStyleId from Releases where UPC=752503647182 and EnterpriseId=647322), null, 0, null, (select id from internal_TrackTypes where description='Original'), null, null, null, null, (NEXT VALUE FOR [AssetIdSequence]), null, 645898, 647322, 1); 
insert into Releases_Tracks values ( (select ReleaseId from Releases where UPC=752503647182 and EnterpriseId=647322), (select max(TrackId) from Tracks where ISRC='BKTOK2300071' and EnterpriseId=647322), 1, (NEXT VALUE FOR [AssetIdSequence]), null);
update Releases_Tracks set RevelatorExternalUsageTrackId=AssetId where TrackId=(select max(TrackId) from Tracks where ISRC='BKTOK2300071' and EnterpriseId=647322);
Insert into TrackRecordingVersions values ((select max(TrackId) from Tracks where ISRC='BKTOK2300071' and EnterpriseId=647322),  'BKTOK2300071', 1, getdate());
Insert into TrackRecordingVersionsAudioFiles values ((select max(TrackRecordingVersionId) from TrackRecordingVersions where TrackId in (select max(TrackId) from Tracks where ISRC='BKTOK2300071' and EnterpriseId=647322)), (select AudioId from AudioFiles where Filename='BKTOK2300071.flac' and ExternalUrl='https://www.dropbox.com/scl/fi/c4vaqexs249j4gd0ovj4z/Nika-752503647182.flac?rlkey=vxuk4aif5322d2ys0rhaivv23&amp;st=wsdxmtqg&amp;dl=1' and IsDownloadedFromExternalUrl=0), 2);
Insert into Track_TrackProperties values ((select max(TrackId) from Tracks where ISRC='BKTOK2300071' and EnterpriseId=647322),1);</v>
      </c>
    </row>
    <row r="205">
      <c r="A205" s="110">
        <v>7.52503647168E11</v>
      </c>
      <c r="B205" s="84"/>
      <c r="C205" s="164" t="str">
        <f t="array" ref="C205">ifs(and(isblank($A205),isblank($B205)),"", not(iserror(vlookup($A205&amp;$B205,'3) Release_Label'!$D:$D&amp;'3) Release_Label'!$E:$E,1,0))),vlookup($A205&amp;$B205,{'3) Release_Label'!$D:$D&amp;'3) Release_Label'!$E:$E,'3) Release_Label'!$F:$F},2,0), or(and(not(isblank($B205)),$B205=$B204,$A205&lt;&gt;$A204),and(not(isblank($A205)),$A205=$A204,$B205&lt;&gt;$B204)),"ID LISTS UNALIGNED",and($A205&lt;&gt;"",countif('3) Release_Label'!$D:$D,$A205)=0),"NO UPC MATCH in Release_Label",and($B205&lt;&gt;"",countif('3) Release_Label'!$E:$E,$B205)=0),"NO CATALOG ID MATCH in Release_Label",iserror(vlookup($A205&amp;$B205,'3) Release_Label'!$D:$D&amp;'3) Release_Label'!$E:$E,1,0)),"NO UPC-CATALOG ID pair MATCH in Release_Label" )</f>
        <v>Nika</v>
      </c>
      <c r="D205" s="164" t="str">
        <f t="array" ref="D205">ifs(and(isblank($A205),isblank($B205)),"", not(iserror(vlookup($A205&amp;$B205,'3) Release_Label'!$D:$D&amp;'3) Release_Label'!$E:$E,1,0))),vlookup($A205&amp;$B205,{'3) Release_Label'!$D:$D&amp;'3) Release_Label'!$E:$E,'3) Release_Label'!$H:$H},2,0), or(and(not(isblank($B205)),$B205=$B204,$A205&lt;&gt;$A204),and(not(isblank($A205)),$A205=$A204,$B205&lt;&gt;$B204)),"ID LISTS UNALIGNED",and($A205&lt;&gt;"",countif('3) Release_Label'!$D:$D,$A205)=0),"NO UPC MATCH in Release_Label",and($B205&lt;&gt;"",countif('3) Release_Label'!$E:$E,$B205)=0),"NO CATALOG ID MATCH in Release_Label",iserror(vlookup($A205&amp;$B205,'3) Release_Label'!$D:$D&amp;'3) Release_Label'!$E:$E,1,0)),"NO UPC-CATALOG ID pair MATCH in Release_Label" )</f>
        <v>Speed Up</v>
      </c>
      <c r="E205" s="164">
        <f t="shared" si="3"/>
        <v>1</v>
      </c>
      <c r="F205" s="34" t="s">
        <v>1114</v>
      </c>
      <c r="G205" s="84"/>
      <c r="H205" s="45" t="s">
        <v>1115</v>
      </c>
      <c r="I205" s="34" t="s">
        <v>222</v>
      </c>
      <c r="J205" s="34" t="s">
        <v>180</v>
      </c>
      <c r="K205" s="93" t="s">
        <v>706</v>
      </c>
      <c r="L205" s="34" t="s">
        <v>698</v>
      </c>
      <c r="M205" s="92" t="s">
        <v>1116</v>
      </c>
      <c r="N205" s="34" t="s">
        <v>700</v>
      </c>
      <c r="O205" s="20"/>
      <c r="P205" s="20"/>
      <c r="R205" s="44" t="str">
        <f t="shared" si="2"/>
        <v>insert into AudioFiles VALUES (NEWID(),'BKTOK2300072.flac', '.flac', getdate(), null, 0, null, 'https://www.dropbox.com/scl/fi/3u0nexzsrqm9tfgr5ccfk/Nika-Speed-Up-752503647168.flac?rlkey=228k179hjqrg6ztnuw1i8vucw&amp;st=wjgweytg&amp;dl=1', 0, null, null, null, null)</v>
      </c>
      <c r="S205" s="44" t="str">
        <f>"Insert into Tracks VALUES(N'"&amp;SUBSTITUTE(trim(H205),"'","''")&amp;"', 371631, "&amp;if(not(ISBLANK(A205)),"(select LabelId from Releases where UPC="&amp;A205&amp;" and EnterpriseId="&amp;EntId&amp;")","(select LabelId from Releases where Catalog='"&amp;SUBSTITUTE(trim(B205),"'","''")&amp;"' and EnterpriseId="&amp;EntId&amp;")")&amp;", "&amp;if(F205="", "null", "'"&amp;F205&amp;"'")&amp;", "&amp;if(I205="", "null","N'"&amp;SUBSTITUTE(trim(I205),"'","''")&amp;"'")&amp;", null, null, "&amp;if(G205="", "null","'"&amp;SUBSTITUTE(trim(G205),"'","''")&amp;"'")&amp;", null, null, null, "&amp;if(M205="","null",if(G205="","(select AudioId from AudioFiles where Filename='"&amp;F205&amp;".wav' and ExternalUrl='"&amp;SUBSTITUTE(trim(M205),"'","''")&amp;"' and IsDownloadedFromExternalUrl=0)","(select AudioId from AudioFiles where Filename='"&amp;G205&amp;".wav' and ExternalUrl='"&amp;SUBSTITUTE(trim(M205),"'","''")&amp;"' and IsDownloadedFromExternalUrl=0)"))&amp;", null, null, null, (select min(LanguageId) from Languages where LanguageName='"&amp;J205&amp;"' and IsValidMetadataLanguage=1), null, "&amp;if(K205="YES", 1,0)&amp;", getdate(), (select CreatedBy from Enterprises where EnterpriseId="&amp;EntId&amp;"), null, '34F4C88E-B410-461E-AD75-6C01536FDCD3', null, 0, null, null, null, null, "&amp;if(M205="","null",if(G205="","(select AudioId from AudioFiles where Filename='"&amp;F205&amp;".flac' and ExternalUrl='"&amp;SUBSTITUTE(trim(M205),"'","''")&amp;"' and IsDownloadedFromExternalUrl=0)","(select AudioId from AudioFiles where Filename='"&amp;G205&amp;".flac' and ExternalUrl='"&amp;SUBSTITUTE(trim(M205),"'","''")&amp;"' and IsDownloadedFromExternalUrl=0)"))&amp;", null, null, null, null, null, "&amp;if(not(ISBLANK(A205)),"(select PrimaryMusicStyleId from Releases where UPC="&amp;A205&amp;" and EnterpriseId="&amp;EntId&amp;")","(select PrimaryMusicStyleId from Releases where Catalog='"&amp;SUBSTITUTE(trim(B205),"'","''")&amp;"' and EnterpriseId="&amp;EntId&amp;")")&amp;", "&amp;if(not(ISBLANK(A205)),"(select SecondaryMusicStyleId from Releases where UPC="&amp;A205&amp;" and EnterpriseId="&amp;EntId&amp;")","(select SecondaryMusicStyleId from Releases where Catalog='"&amp;SUBSTITUTE(trim(B205),"'","''")&amp;"' and EnterpriseId="&amp;EntId&amp;")")&amp;", "&amp;IF(O205="","null",O205)&amp;", 0, null, (select id from internal_TrackTypes where description='"&amp;L205&amp;"'), null, null, null, null, (NEXT VALUE FOR [AssetIdSequence]), null, "&amp;TenantId&amp;", "&amp;EntId&amp;", "&amp;if(F205&lt;&gt;"",countif(F$5:F205,F205),countif(G$5:G205,G205))&amp;"); 
insert into Releases_Tracks values ( (select ReleaseId from Releases where "&amp;if(not(ISBLANK(A205)),"UPC="&amp;A205,"Catalog='"&amp;SUBSTITUTE(trim(B205),"'","''")&amp;"'")&amp;" and EnterpriseId="&amp;EntId&amp;"), (select max(TrackId) from Tracks where "&amp;if(trim(G205)="","ISRC='"&amp;F205&amp;"'","TrackVendorId='"&amp;SUBSTITUTE(trim(G205),"'","''")&amp;"'") &amp;" and EnterpriseId="&amp;EntId&amp;"), "&amp;E205&amp;", (NEXT VALUE FOR [AssetIdSequence]), null);
update Releases_Tracks set RevelatorExternalUsageTrackId=AssetId where TrackId=(select max(TrackId) from Tracks where "&amp;IF(F205="","TrackVendorId='"&amp;G205&amp;"'","ISRC='"&amp;F205&amp;"'")&amp;" and EnterpriseId="&amp;EntId&amp;");
Insert into TrackRecordingVersions values ((select max(TrackId) from Tracks where "&amp;IF(F205="","TrackVendorId='"&amp;G205&amp;"'","ISRC='"&amp;F205&amp;"'")&amp;" and EnterpriseId="&amp;EntId&amp;"),  "&amp;IF(F205="","null","'"&amp;F205&amp;"'")&amp;", 1, getdate());
Insert into TrackRecordingVersionsAudioFiles values ((select max(TrackRecordingVersionId) from TrackRecordingVersions where TrackId in (select max(TrackId) from Tracks where "&amp;IF(F205="","TrackVendorId='"&amp;G205&amp;"'","ISRC='"&amp;F205&amp;"'")&amp;" and EnterpriseId="&amp;EntId&amp;")), "&amp;if(M205="","null",if(G205="","(select AudioId from AudioFiles where Filename='"&amp;F205&amp;"."&amp;N205&amp;"' and ExternalUrl='"&amp;SUBSTITUTE(trim(M205),"'","''")&amp;"' and IsDownloadedFromExternalUrl=0)","(select AudioId from AudioFiles where Filename='"&amp;G205&amp;"."&amp;N205&amp;"' and ExternalUrl='"&amp;SUBSTITUTE(trim(M205),"'","''")&amp;"' and IsDownloadedFromExternalUrl=0)"))&amp;", "&amp;IFS(N205="","null",N205="wav","1",N205="flac","2")&amp;");
Insert into Track_TrackProperties values ((select max(TrackId) from Tracks where "&amp;IF(F205="","TrackVendorId='"&amp;G205&amp;"'","ISRC='"&amp;F205&amp;"'")&amp;" and EnterpriseId="&amp;EntId&amp;"),1);"</f>
        <v>Insert into Tracks VALUES(N'Nika (Speed Up)', 371631, (select LabelId from Releases where UPC=752503647168 and EnterpriseId=647322), 'BKTOK2300072', N'Speed Up', null, null, null, null, null, null, (select AudioId from AudioFiles where Filename='BKTOK2300072.wav' and ExternalUrl='https://www.dropbox.com/scl/fi/3u0nexzsrqm9tfgr5ccfk/Nika-Speed-Up-752503647168.flac?rlkey=228k179hjqrg6ztnuw1i8vucw&amp;st=wjgweytg&amp;dl=1'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Filename='BKTOK2300072.flac' and ExternalUrl='https://www.dropbox.com/scl/fi/3u0nexzsrqm9tfgr5ccfk/Nika-Speed-Up-752503647168.flac?rlkey=228k179hjqrg6ztnuw1i8vucw&amp;st=wjgweytg&amp;dl=1' and IsDownloadedFromExternalUrl=0), null, null, null, null, null, (select PrimaryMusicStyleId from Releases where UPC=752503647168 and EnterpriseId=647322), (select SecondaryMusicStyleId from Releases where UPC=752503647168 and EnterpriseId=647322), null, 0, null, (select id from internal_TrackTypes where description='Original'), null, null, null, null, (NEXT VALUE FOR [AssetIdSequence]), null, 645898, 647322, 1); 
insert into Releases_Tracks values ( (select ReleaseId from Releases where UPC=752503647168 and EnterpriseId=647322), (select max(TrackId) from Tracks where ISRC='BKTOK2300072' and EnterpriseId=647322), 1, (NEXT VALUE FOR [AssetIdSequence]), null);
update Releases_Tracks set RevelatorExternalUsageTrackId=AssetId where TrackId=(select max(TrackId) from Tracks where ISRC='BKTOK2300072' and EnterpriseId=647322);
Insert into TrackRecordingVersions values ((select max(TrackId) from Tracks where ISRC='BKTOK2300072' and EnterpriseId=647322),  'BKTOK2300072', 1, getdate());
Insert into TrackRecordingVersionsAudioFiles values ((select max(TrackRecordingVersionId) from TrackRecordingVersions where TrackId in (select max(TrackId) from Tracks where ISRC='BKTOK2300072' and EnterpriseId=647322)), (select AudioId from AudioFiles where Filename='BKTOK2300072.flac' and ExternalUrl='https://www.dropbox.com/scl/fi/3u0nexzsrqm9tfgr5ccfk/Nika-Speed-Up-752503647168.flac?rlkey=228k179hjqrg6ztnuw1i8vucw&amp;st=wjgweytg&amp;dl=1' and IsDownloadedFromExternalUrl=0), 2);
Insert into Track_TrackProperties values ((select max(TrackId) from Tracks where ISRC='BKTOK2300072' and EnterpriseId=647322),1);</v>
      </c>
    </row>
    <row r="206">
      <c r="A206" s="110">
        <v>7.52503853934E11</v>
      </c>
      <c r="B206" s="84"/>
      <c r="C206" s="164" t="str">
        <f t="array" ref="C206">ifs(and(isblank($A206),isblank($B206)),"", not(iserror(vlookup($A206&amp;$B206,'3) Release_Label'!$D:$D&amp;'3) Release_Label'!$E:$E,1,0))),vlookup($A206&amp;$B206,{'3) Release_Label'!$D:$D&amp;'3) Release_Label'!$E:$E,'3) Release_Label'!$F:$F},2,0), or(and(not(isblank($B206)),$B206=$B205,$A206&lt;&gt;$A205),and(not(isblank($A206)),$A206=$A205,$B206&lt;&gt;$B205)),"ID LISTS UNALIGNED",and($A206&lt;&gt;"",countif('3) Release_Label'!$D:$D,$A206)=0),"NO UPC MATCH in Release_Label",and($B206&lt;&gt;"",countif('3) Release_Label'!$E:$E,$B206)=0),"NO CATALOG ID MATCH in Release_Label",iserror(vlookup($A206&amp;$B206,'3) Release_Label'!$D:$D&amp;'3) Release_Label'!$E:$E,1,0)),"NO UPC-CATALOG ID pair MATCH in Release_Label" )</f>
        <v>Deus da Itália</v>
      </c>
      <c r="D206" s="134" t="str">
        <f t="array" ref="D206">ifs(and(isblank($A206),isblank($B206)),"", not(iserror(vlookup($A206&amp;$B206,'3) Release_Label'!$D:$D&amp;'3) Release_Label'!$E:$E,1,0))),vlookup($A206&amp;$B206,{'3) Release_Label'!$D:$D&amp;'3) Release_Label'!$E:$E,'3) Release_Label'!$H:$H},2,0), or(and(not(isblank($B206)),$B206=$B205,$A206&lt;&gt;$A205),and(not(isblank($A206)),$A206=$A205,$B206&lt;&gt;$B205)),"ID LISTS UNALIGNED",and($A206&lt;&gt;"",countif('3) Release_Label'!$D:$D,$A206)=0),"NO UPC MATCH in Release_Label",and($B206&lt;&gt;"",countif('3) Release_Label'!$E:$E,$B206)=0),"NO CATALOG ID MATCH in Release_Label",iserror(vlookup($A206&amp;$B206,'3) Release_Label'!$D:$D&amp;'3) Release_Label'!$E:$E,1,0)),"NO UPC-CATALOG ID pair MATCH in Release_Label" )</f>
        <v/>
      </c>
      <c r="E206" s="164">
        <f t="shared" si="3"/>
        <v>1</v>
      </c>
      <c r="F206" s="34" t="s">
        <v>1117</v>
      </c>
      <c r="G206" s="84"/>
      <c r="H206" s="45" t="s">
        <v>551</v>
      </c>
      <c r="I206" s="34"/>
      <c r="J206" s="34" t="s">
        <v>180</v>
      </c>
      <c r="K206" s="93" t="s">
        <v>697</v>
      </c>
      <c r="L206" s="34" t="s">
        <v>698</v>
      </c>
      <c r="M206" s="92" t="s">
        <v>1118</v>
      </c>
      <c r="N206" s="34" t="s">
        <v>700</v>
      </c>
      <c r="O206" s="20"/>
      <c r="P206" s="20"/>
      <c r="R206" s="44" t="str">
        <f t="shared" si="2"/>
        <v>insert into AudioFiles VALUES (NEWID(),'BKTOK2300076.flac', '.flac', getdate(), null, 0, null, 'https://www.dropbox.com/scl/fi/3eq7wa6crbn6vtw5sfpal/Deus-da-It-lia-752503853934.flac?rlkey=5318impdld7b9828akj1yy13k&amp;st=7qnkvgtt&amp;dl=1', 0, null, null, null, null)</v>
      </c>
      <c r="S206" s="44" t="str">
        <f>"Insert into Tracks VALUES(N'"&amp;SUBSTITUTE(trim(H206),"'","''")&amp;"', 371631, "&amp;if(not(ISBLANK(A206)),"(select LabelId from Releases where UPC="&amp;A206&amp;" and EnterpriseId="&amp;EntId&amp;")","(select LabelId from Releases where Catalog='"&amp;SUBSTITUTE(trim(B206),"'","''")&amp;"' and EnterpriseId="&amp;EntId&amp;")")&amp;", "&amp;if(F206="", "null", "'"&amp;F206&amp;"'")&amp;", "&amp;if(I206="", "null","N'"&amp;SUBSTITUTE(trim(I206),"'","''")&amp;"'")&amp;", null, null, "&amp;if(G206="", "null","'"&amp;SUBSTITUTE(trim(G206),"'","''")&amp;"'")&amp;", null, null, null, "&amp;if(M206="","null",if(G206="","(select AudioId from AudioFiles where Filename='"&amp;F206&amp;".wav' and ExternalUrl='"&amp;SUBSTITUTE(trim(M206),"'","''")&amp;"' and IsDownloadedFromExternalUrl=0)","(select AudioId from AudioFiles where Filename='"&amp;G206&amp;".wav' and ExternalUrl='"&amp;SUBSTITUTE(trim(M206),"'","''")&amp;"' and IsDownloadedFromExternalUrl=0)"))&amp;", null, null, null, (select min(LanguageId) from Languages where LanguageName='"&amp;J206&amp;"' and IsValidMetadataLanguage=1), null, "&amp;if(K206="YES", 1,0)&amp;", getdate(), (select CreatedBy from Enterprises where EnterpriseId="&amp;EntId&amp;"), null, '34F4C88E-B410-461E-AD75-6C01536FDCD3', null, 0, null, null, null, null, "&amp;if(M206="","null",if(G206="","(select AudioId from AudioFiles where Filename='"&amp;F206&amp;".flac' and ExternalUrl='"&amp;SUBSTITUTE(trim(M206),"'","''")&amp;"' and IsDownloadedFromExternalUrl=0)","(select AudioId from AudioFiles where Filename='"&amp;G206&amp;".flac' and ExternalUrl='"&amp;SUBSTITUTE(trim(M206),"'","''")&amp;"' and IsDownloadedFromExternalUrl=0)"))&amp;", null, null, null, null, null, "&amp;if(not(ISBLANK(A206)),"(select PrimaryMusicStyleId from Releases where UPC="&amp;A206&amp;" and EnterpriseId="&amp;EntId&amp;")","(select PrimaryMusicStyleId from Releases where Catalog='"&amp;SUBSTITUTE(trim(B206),"'","''")&amp;"' and EnterpriseId="&amp;EntId&amp;")")&amp;", "&amp;if(not(ISBLANK(A206)),"(select SecondaryMusicStyleId from Releases where UPC="&amp;A206&amp;" and EnterpriseId="&amp;EntId&amp;")","(select SecondaryMusicStyleId from Releases where Catalog='"&amp;SUBSTITUTE(trim(B206),"'","''")&amp;"' and EnterpriseId="&amp;EntId&amp;")")&amp;", "&amp;IF(O206="","null",O206)&amp;", 0, null, (select id from internal_TrackTypes where description='"&amp;L206&amp;"'), null, null, null, null, (NEXT VALUE FOR [AssetIdSequence]), null, "&amp;TenantId&amp;", "&amp;EntId&amp;", "&amp;if(F206&lt;&gt;"",countif(F$5:F206,F206),countif(G$5:G206,G206))&amp;"); 
insert into Releases_Tracks values ( (select ReleaseId from Releases where "&amp;if(not(ISBLANK(A206)),"UPC="&amp;A206,"Catalog='"&amp;SUBSTITUTE(trim(B206),"'","''")&amp;"'")&amp;" and EnterpriseId="&amp;EntId&amp;"), (select max(TrackId) from Tracks where "&amp;if(trim(G206)="","ISRC='"&amp;F206&amp;"'","TrackVendorId='"&amp;SUBSTITUTE(trim(G206),"'","''")&amp;"'") &amp;" and EnterpriseId="&amp;EntId&amp;"), "&amp;E206&amp;", (NEXT VALUE FOR [AssetIdSequence]), null);
update Releases_Tracks set RevelatorExternalUsageTrackId=AssetId where TrackId=(select max(TrackId) from Tracks where "&amp;IF(F206="","TrackVendorId='"&amp;G206&amp;"'","ISRC='"&amp;F206&amp;"'")&amp;" and EnterpriseId="&amp;EntId&amp;");
Insert into TrackRecordingVersions values ((select max(TrackId) from Tracks where "&amp;IF(F206="","TrackVendorId='"&amp;G206&amp;"'","ISRC='"&amp;F206&amp;"'")&amp;" and EnterpriseId="&amp;EntId&amp;"),  "&amp;IF(F206="","null","'"&amp;F206&amp;"'")&amp;", 1, getdate());
Insert into TrackRecordingVersionsAudioFiles values ((select max(TrackRecordingVersionId) from TrackRecordingVersions where TrackId in (select max(TrackId) from Tracks where "&amp;IF(F206="","TrackVendorId='"&amp;G206&amp;"'","ISRC='"&amp;F206&amp;"'")&amp;" and EnterpriseId="&amp;EntId&amp;")), "&amp;if(M206="","null",if(G206="","(select AudioId from AudioFiles where Filename='"&amp;F206&amp;"."&amp;N206&amp;"' and ExternalUrl='"&amp;SUBSTITUTE(trim(M206),"'","''")&amp;"' and IsDownloadedFromExternalUrl=0)","(select AudioId from AudioFiles where Filename='"&amp;G206&amp;"."&amp;N206&amp;"' and ExternalUrl='"&amp;SUBSTITUTE(trim(M206),"'","''")&amp;"' and IsDownloadedFromExternalUrl=0)"))&amp;", "&amp;IFS(N206="","null",N206="wav","1",N206="flac","2")&amp;");
Insert into Track_TrackProperties values ((select max(TrackId) from Tracks where "&amp;IF(F206="","TrackVendorId='"&amp;G206&amp;"'","ISRC='"&amp;F206&amp;"'")&amp;" and EnterpriseId="&amp;EntId&amp;"),1);"</f>
        <v>Insert into Tracks VALUES(N'Deus da Itália', 371631, (select LabelId from Releases where UPC=752503853934 and EnterpriseId=647322), 'BKTOK2300076', null, null, null, null, null, null, null, (select AudioId from AudioFiles where Filename='BKTOK2300076.wav' and ExternalUrl='https://www.dropbox.com/scl/fi/3eq7wa6crbn6vtw5sfpal/Deus-da-It-lia-752503853934.flac?rlkey=5318impdld7b9828akj1yy13k&amp;st=7qnkvgtt&amp;dl=1'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Filename='BKTOK2300076.flac' and ExternalUrl='https://www.dropbox.com/scl/fi/3eq7wa6crbn6vtw5sfpal/Deus-da-It-lia-752503853934.flac?rlkey=5318impdld7b9828akj1yy13k&amp;st=7qnkvgtt&amp;dl=1' and IsDownloadedFromExternalUrl=0), null, null, null, null, null, (select PrimaryMusicStyleId from Releases where UPC=752503853934 and EnterpriseId=647322), (select SecondaryMusicStyleId from Releases where UPC=752503853934 and EnterpriseId=647322), null, 0, null, (select id from internal_TrackTypes where description='Original'), null, null, null, null, (NEXT VALUE FOR [AssetIdSequence]), null, 645898, 647322, 1); 
insert into Releases_Tracks values ( (select ReleaseId from Releases where UPC=752503853934 and EnterpriseId=647322), (select max(TrackId) from Tracks where ISRC='BKTOK2300076' and EnterpriseId=647322), 1, (NEXT VALUE FOR [AssetIdSequence]), null);
update Releases_Tracks set RevelatorExternalUsageTrackId=AssetId where TrackId=(select max(TrackId) from Tracks where ISRC='BKTOK2300076' and EnterpriseId=647322);
Insert into TrackRecordingVersions values ((select max(TrackId) from Tracks where ISRC='BKTOK2300076' and EnterpriseId=647322),  'BKTOK2300076', 1, getdate());
Insert into TrackRecordingVersionsAudioFiles values ((select max(TrackRecordingVersionId) from TrackRecordingVersions where TrackId in (select max(TrackId) from Tracks where ISRC='BKTOK2300076' and EnterpriseId=647322)), (select AudioId from AudioFiles where Filename='BKTOK2300076.flac' and ExternalUrl='https://www.dropbox.com/scl/fi/3eq7wa6crbn6vtw5sfpal/Deus-da-It-lia-752503853934.flac?rlkey=5318impdld7b9828akj1yy13k&amp;st=7qnkvgtt&amp;dl=1' and IsDownloadedFromExternalUrl=0), 2);
Insert into Track_TrackProperties values ((select max(TrackId) from Tracks where ISRC='BKTOK2300076' and EnterpriseId=647322),1);</v>
      </c>
    </row>
    <row r="207">
      <c r="A207" s="110">
        <v>7.5250385388E11</v>
      </c>
      <c r="B207" s="84"/>
      <c r="C207" s="164" t="str">
        <f t="array" ref="C207">ifs(and(isblank($A207),isblank($B207)),"", not(iserror(vlookup($A207&amp;$B207,'3) Release_Label'!$D:$D&amp;'3) Release_Label'!$E:$E,1,0))),vlookup($A207&amp;$B207,{'3) Release_Label'!$D:$D&amp;'3) Release_Label'!$E:$E,'3) Release_Label'!$F:$F},2,0), or(and(not(isblank($B207)),$B207=$B206,$A207&lt;&gt;$A206),and(not(isblank($A207)),$A207=$A206,$B207&lt;&gt;$B206)),"ID LISTS UNALIGNED",and($A207&lt;&gt;"",countif('3) Release_Label'!$D:$D,$A207)=0),"NO UPC MATCH in Release_Label",and($B207&lt;&gt;"",countif('3) Release_Label'!$E:$E,$B207)=0),"NO CATALOG ID MATCH in Release_Label",iserror(vlookup($A207&amp;$B207,'3) Release_Label'!$D:$D&amp;'3) Release_Label'!$E:$E,1,0)),"NO UPC-CATALOG ID pair MATCH in Release_Label" )</f>
        <v>Deus da Itália</v>
      </c>
      <c r="D207" s="164" t="str">
        <f t="array" ref="D207">ifs(and(isblank($A207),isblank($B207)),"", not(iserror(vlookup($A207&amp;$B207,'3) Release_Label'!$D:$D&amp;'3) Release_Label'!$E:$E,1,0))),vlookup($A207&amp;$B207,{'3) Release_Label'!$D:$D&amp;'3) Release_Label'!$E:$E,'3) Release_Label'!$H:$H},2,0), or(and(not(isblank($B207)),$B207=$B206,$A207&lt;&gt;$A206),and(not(isblank($A207)),$A207=$A206,$B207&lt;&gt;$B206)),"ID LISTS UNALIGNED",and($A207&lt;&gt;"",countif('3) Release_Label'!$D:$D,$A207)=0),"NO UPC MATCH in Release_Label",and($B207&lt;&gt;"",countif('3) Release_Label'!$E:$E,$B207)=0),"NO CATALOG ID MATCH in Release_Label",iserror(vlookup($A207&amp;$B207,'3) Release_Label'!$D:$D&amp;'3) Release_Label'!$E:$E,1,0)),"NO UPC-CATALOG ID pair MATCH in Release_Label" )</f>
        <v>Speed Up</v>
      </c>
      <c r="E207" s="164">
        <f t="shared" si="3"/>
        <v>1</v>
      </c>
      <c r="F207" s="34" t="s">
        <v>1119</v>
      </c>
      <c r="G207" s="84"/>
      <c r="H207" s="45" t="s">
        <v>551</v>
      </c>
      <c r="I207" s="34" t="s">
        <v>222</v>
      </c>
      <c r="J207" s="34" t="s">
        <v>180</v>
      </c>
      <c r="K207" s="93" t="s">
        <v>697</v>
      </c>
      <c r="L207" s="34" t="s">
        <v>698</v>
      </c>
      <c r="M207" s="92" t="s">
        <v>1120</v>
      </c>
      <c r="N207" s="34" t="s">
        <v>700</v>
      </c>
      <c r="O207" s="20"/>
      <c r="P207" s="20"/>
      <c r="R207" s="44" t="str">
        <f t="shared" si="2"/>
        <v>insert into AudioFiles VALUES (NEWID(),'BKTOK2300077.flac', '.flac', getdate(), null, 0, null, 'https://www.dropbox.com/scl/fi/c9dybhkhsl2bxs9v8oj60/Deus-da-It-lia-752503853880.flac?rlkey=5e23sww66k8muv4dcfsk7l88b&amp;st=4tkxldmx&amp;dl=1', 0, null, null, null, null)</v>
      </c>
      <c r="S207" s="44" t="str">
        <f>"Insert into Tracks VALUES(N'"&amp;SUBSTITUTE(trim(H207),"'","''")&amp;"', 371631, "&amp;if(not(ISBLANK(A207)),"(select LabelId from Releases where UPC="&amp;A207&amp;" and EnterpriseId="&amp;EntId&amp;")","(select LabelId from Releases where Catalog='"&amp;SUBSTITUTE(trim(B207),"'","''")&amp;"' and EnterpriseId="&amp;EntId&amp;")")&amp;", "&amp;if(F207="", "null", "'"&amp;F207&amp;"'")&amp;", "&amp;if(I207="", "null","N'"&amp;SUBSTITUTE(trim(I207),"'","''")&amp;"'")&amp;", null, null, "&amp;if(G207="", "null","'"&amp;SUBSTITUTE(trim(G207),"'","''")&amp;"'")&amp;", null, null, null, "&amp;if(M207="","null",if(G207="","(select AudioId from AudioFiles where Filename='"&amp;F207&amp;".wav' and ExternalUrl='"&amp;SUBSTITUTE(trim(M207),"'","''")&amp;"' and IsDownloadedFromExternalUrl=0)","(select AudioId from AudioFiles where Filename='"&amp;G207&amp;".wav' and ExternalUrl='"&amp;SUBSTITUTE(trim(M207),"'","''")&amp;"' and IsDownloadedFromExternalUrl=0)"))&amp;", null, null, null, (select min(LanguageId) from Languages where LanguageName='"&amp;J207&amp;"' and IsValidMetadataLanguage=1), null, "&amp;if(K207="YES", 1,0)&amp;", getdate(), (select CreatedBy from Enterprises where EnterpriseId="&amp;EntId&amp;"), null, '34F4C88E-B410-461E-AD75-6C01536FDCD3', null, 0, null, null, null, null, "&amp;if(M207="","null",if(G207="","(select AudioId from AudioFiles where Filename='"&amp;F207&amp;".flac' and ExternalUrl='"&amp;SUBSTITUTE(trim(M207),"'","''")&amp;"' and IsDownloadedFromExternalUrl=0)","(select AudioId from AudioFiles where Filename='"&amp;G207&amp;".flac' and ExternalUrl='"&amp;SUBSTITUTE(trim(M207),"'","''")&amp;"' and IsDownloadedFromExternalUrl=0)"))&amp;", null, null, null, null, null, "&amp;if(not(ISBLANK(A207)),"(select PrimaryMusicStyleId from Releases where UPC="&amp;A207&amp;" and EnterpriseId="&amp;EntId&amp;")","(select PrimaryMusicStyleId from Releases where Catalog='"&amp;SUBSTITUTE(trim(B207),"'","''")&amp;"' and EnterpriseId="&amp;EntId&amp;")")&amp;", "&amp;if(not(ISBLANK(A207)),"(select SecondaryMusicStyleId from Releases where UPC="&amp;A207&amp;" and EnterpriseId="&amp;EntId&amp;")","(select SecondaryMusicStyleId from Releases where Catalog='"&amp;SUBSTITUTE(trim(B207),"'","''")&amp;"' and EnterpriseId="&amp;EntId&amp;")")&amp;", "&amp;IF(O207="","null",O207)&amp;", 0, null, (select id from internal_TrackTypes where description='"&amp;L207&amp;"'), null, null, null, null, (NEXT VALUE FOR [AssetIdSequence]), null, "&amp;TenantId&amp;", "&amp;EntId&amp;", "&amp;if(F207&lt;&gt;"",countif(F$5:F207,F207),countif(G$5:G207,G207))&amp;"); 
insert into Releases_Tracks values ( (select ReleaseId from Releases where "&amp;if(not(ISBLANK(A207)),"UPC="&amp;A207,"Catalog='"&amp;SUBSTITUTE(trim(B207),"'","''")&amp;"'")&amp;" and EnterpriseId="&amp;EntId&amp;"), (select max(TrackId) from Tracks where "&amp;if(trim(G207)="","ISRC='"&amp;F207&amp;"'","TrackVendorId='"&amp;SUBSTITUTE(trim(G207),"'","''")&amp;"'") &amp;" and EnterpriseId="&amp;EntId&amp;"), "&amp;E207&amp;", (NEXT VALUE FOR [AssetIdSequence]), null);
update Releases_Tracks set RevelatorExternalUsageTrackId=AssetId where TrackId=(select max(TrackId) from Tracks where "&amp;IF(F207="","TrackVendorId='"&amp;G207&amp;"'","ISRC='"&amp;F207&amp;"'")&amp;" and EnterpriseId="&amp;EntId&amp;");
Insert into TrackRecordingVersions values ((select max(TrackId) from Tracks where "&amp;IF(F207="","TrackVendorId='"&amp;G207&amp;"'","ISRC='"&amp;F207&amp;"'")&amp;" and EnterpriseId="&amp;EntId&amp;"),  "&amp;IF(F207="","null","'"&amp;F207&amp;"'")&amp;", 1, getdate());
Insert into TrackRecordingVersionsAudioFiles values ((select max(TrackRecordingVersionId) from TrackRecordingVersions where TrackId in (select max(TrackId) from Tracks where "&amp;IF(F207="","TrackVendorId='"&amp;G207&amp;"'","ISRC='"&amp;F207&amp;"'")&amp;" and EnterpriseId="&amp;EntId&amp;")), "&amp;if(M207="","null",if(G207="","(select AudioId from AudioFiles where Filename='"&amp;F207&amp;"."&amp;N207&amp;"' and ExternalUrl='"&amp;SUBSTITUTE(trim(M207),"'","''")&amp;"' and IsDownloadedFromExternalUrl=0)","(select AudioId from AudioFiles where Filename='"&amp;G207&amp;"."&amp;N207&amp;"' and ExternalUrl='"&amp;SUBSTITUTE(trim(M207),"'","''")&amp;"' and IsDownloadedFromExternalUrl=0)"))&amp;", "&amp;IFS(N207="","null",N207="wav","1",N207="flac","2")&amp;");
Insert into Track_TrackProperties values ((select max(TrackId) from Tracks where "&amp;IF(F207="","TrackVendorId='"&amp;G207&amp;"'","ISRC='"&amp;F207&amp;"'")&amp;" and EnterpriseId="&amp;EntId&amp;"),1);"</f>
        <v>Insert into Tracks VALUES(N'Deus da Itália', 371631, (select LabelId from Releases where UPC=752503853880 and EnterpriseId=647322), 'BKTOK2300077', N'Speed Up', null, null, null, null, null, null, (select AudioId from AudioFiles where Filename='BKTOK2300077.wav' and ExternalUrl='https://www.dropbox.com/scl/fi/c9dybhkhsl2bxs9v8oj60/Deus-da-It-lia-752503853880.flac?rlkey=5e23sww66k8muv4dcfsk7l88b&amp;st=4tkxldmx&amp;dl=1'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Filename='BKTOK2300077.flac' and ExternalUrl='https://www.dropbox.com/scl/fi/c9dybhkhsl2bxs9v8oj60/Deus-da-It-lia-752503853880.flac?rlkey=5e23sww66k8muv4dcfsk7l88b&amp;st=4tkxldmx&amp;dl=1' and IsDownloadedFromExternalUrl=0), null, null, null, null, null, (select PrimaryMusicStyleId from Releases where UPC=752503853880 and EnterpriseId=647322), (select SecondaryMusicStyleId from Releases where UPC=752503853880 and EnterpriseId=647322), null, 0, null, (select id from internal_TrackTypes where description='Original'), null, null, null, null, (NEXT VALUE FOR [AssetIdSequence]), null, 645898, 647322, 1); 
insert into Releases_Tracks values ( (select ReleaseId from Releases where UPC=752503853880 and EnterpriseId=647322), (select max(TrackId) from Tracks where ISRC='BKTOK2300077' and EnterpriseId=647322), 1, (NEXT VALUE FOR [AssetIdSequence]), null);
update Releases_Tracks set RevelatorExternalUsageTrackId=AssetId where TrackId=(select max(TrackId) from Tracks where ISRC='BKTOK2300077' and EnterpriseId=647322);
Insert into TrackRecordingVersions values ((select max(TrackId) from Tracks where ISRC='BKTOK2300077' and EnterpriseId=647322),  'BKTOK2300077', 1, getdate());
Insert into TrackRecordingVersionsAudioFiles values ((select max(TrackRecordingVersionId) from TrackRecordingVersions where TrackId in (select max(TrackId) from Tracks where ISRC='BKTOK2300077' and EnterpriseId=647322)), (select AudioId from AudioFiles where Filename='BKTOK2300077.flac' and ExternalUrl='https://www.dropbox.com/scl/fi/c9dybhkhsl2bxs9v8oj60/Deus-da-It-lia-752503853880.flac?rlkey=5e23sww66k8muv4dcfsk7l88b&amp;st=4tkxldmx&amp;dl=1' and IsDownloadedFromExternalUrl=0), 2);
Insert into Track_TrackProperties values ((select max(TrackId) from Tracks where ISRC='BKTOK2300077' and EnterpriseId=647322),1);</v>
      </c>
    </row>
    <row r="208">
      <c r="A208" s="110">
        <v>7.17332571749E11</v>
      </c>
      <c r="B208" s="84"/>
      <c r="C208" s="164" t="str">
        <f t="array" ref="C208">ifs(and(isblank($A208),isblank($B208)),"", not(iserror(vlookup($A208&amp;$B208,'3) Release_Label'!$D:$D&amp;'3) Release_Label'!$E:$E,1,0))),vlookup($A208&amp;$B208,{'3) Release_Label'!$D:$D&amp;'3) Release_Label'!$E:$E,'3) Release_Label'!$F:$F},2,0), or(and(not(isblank($B208)),$B208=$B207,$A208&lt;&gt;$A207),and(not(isblank($A208)),$A208=$A207,$B208&lt;&gt;$B207)),"ID LISTS UNALIGNED",and($A208&lt;&gt;"",countif('3) Release_Label'!$D:$D,$A208)=0),"NO UPC MATCH in Release_Label",and($B208&lt;&gt;"",countif('3) Release_Label'!$E:$E,$B208)=0),"NO CATALOG ID MATCH in Release_Label",iserror(vlookup($A208&amp;$B208,'3) Release_Label'!$D:$D&amp;'3) Release_Label'!$E:$E,1,0)),"NO UPC-CATALOG ID pair MATCH in Release_Label" )</f>
        <v>Entre Aranhas</v>
      </c>
      <c r="D208" s="134" t="str">
        <f t="array" ref="D208">ifs(and(isblank($A208),isblank($B208)),"", not(iserror(vlookup($A208&amp;$B208,'3) Release_Label'!$D:$D&amp;'3) Release_Label'!$E:$E,1,0))),vlookup($A208&amp;$B208,{'3) Release_Label'!$D:$D&amp;'3) Release_Label'!$E:$E,'3) Release_Label'!$H:$H},2,0), or(and(not(isblank($B208)),$B208=$B207,$A208&lt;&gt;$A207),and(not(isblank($A208)),$A208=$A207,$B208&lt;&gt;$B207)),"ID LISTS UNALIGNED",and($A208&lt;&gt;"",countif('3) Release_Label'!$D:$D,$A208)=0),"NO UPC MATCH in Release_Label",and($B208&lt;&gt;"",countif('3) Release_Label'!$E:$E,$B208)=0),"NO CATALOG ID MATCH in Release_Label",iserror(vlookup($A208&amp;$B208,'3) Release_Label'!$D:$D&amp;'3) Release_Label'!$E:$E,1,0)),"NO UPC-CATALOG ID pair MATCH in Release_Label" )</f>
        <v/>
      </c>
      <c r="E208" s="164">
        <f t="shared" si="3"/>
        <v>1</v>
      </c>
      <c r="F208" s="34" t="s">
        <v>1121</v>
      </c>
      <c r="G208" s="84"/>
      <c r="H208" s="45" t="s">
        <v>554</v>
      </c>
      <c r="I208" s="34"/>
      <c r="J208" s="34" t="s">
        <v>180</v>
      </c>
      <c r="K208" s="93" t="s">
        <v>706</v>
      </c>
      <c r="L208" s="34" t="s">
        <v>698</v>
      </c>
      <c r="M208" s="92" t="s">
        <v>1122</v>
      </c>
      <c r="N208" s="34" t="s">
        <v>700</v>
      </c>
      <c r="O208" s="20"/>
      <c r="P208" s="20"/>
      <c r="R208" s="44" t="str">
        <f t="shared" si="2"/>
        <v>insert into AudioFiles VALUES (NEWID(),'BKTOK2300081.flac', '.flac', getdate(), null, 0, null, 'https://www.dropbox.com/scl/fi/n0f9m2c35rbppegd7219l/Entre-Aranhas-717332571749.flac?rlkey=f5n5o7rvthqc5bdwnq009ttqj&amp;st=kbb9mbeg&amp;dl=1', 0, null, null, null, null)</v>
      </c>
      <c r="S208" s="44" t="str">
        <f>"Insert into Tracks VALUES(N'"&amp;SUBSTITUTE(trim(H208),"'","''")&amp;"', 371631, "&amp;if(not(ISBLANK(A208)),"(select LabelId from Releases where UPC="&amp;A208&amp;" and EnterpriseId="&amp;EntId&amp;")","(select LabelId from Releases where Catalog='"&amp;SUBSTITUTE(trim(B208),"'","''")&amp;"' and EnterpriseId="&amp;EntId&amp;")")&amp;", "&amp;if(F208="", "null", "'"&amp;F208&amp;"'")&amp;", "&amp;if(I208="", "null","N'"&amp;SUBSTITUTE(trim(I208),"'","''")&amp;"'")&amp;", null, null, "&amp;if(G208="", "null","'"&amp;SUBSTITUTE(trim(G208),"'","''")&amp;"'")&amp;", null, null, null, "&amp;if(M208="","null",if(G208="","(select AudioId from AudioFiles where Filename='"&amp;F208&amp;".wav' and ExternalUrl='"&amp;SUBSTITUTE(trim(M208),"'","''")&amp;"' and IsDownloadedFromExternalUrl=0)","(select AudioId from AudioFiles where Filename='"&amp;G208&amp;".wav' and ExternalUrl='"&amp;SUBSTITUTE(trim(M208),"'","''")&amp;"' and IsDownloadedFromExternalUrl=0)"))&amp;", null, null, null, (select min(LanguageId) from Languages where LanguageName='"&amp;J208&amp;"' and IsValidMetadataLanguage=1), null, "&amp;if(K208="YES", 1,0)&amp;", getdate(), (select CreatedBy from Enterprises where EnterpriseId="&amp;EntId&amp;"), null, '34F4C88E-B410-461E-AD75-6C01536FDCD3', null, 0, null, null, null, null, "&amp;if(M208="","null",if(G208="","(select AudioId from AudioFiles where Filename='"&amp;F208&amp;".flac' and ExternalUrl='"&amp;SUBSTITUTE(trim(M208),"'","''")&amp;"' and IsDownloadedFromExternalUrl=0)","(select AudioId from AudioFiles where Filename='"&amp;G208&amp;".flac' and ExternalUrl='"&amp;SUBSTITUTE(trim(M208),"'","''")&amp;"' and IsDownloadedFromExternalUrl=0)"))&amp;", null, null, null, null, null, "&amp;if(not(ISBLANK(A208)),"(select PrimaryMusicStyleId from Releases where UPC="&amp;A208&amp;" and EnterpriseId="&amp;EntId&amp;")","(select PrimaryMusicStyleId from Releases where Catalog='"&amp;SUBSTITUTE(trim(B208),"'","''")&amp;"' and EnterpriseId="&amp;EntId&amp;")")&amp;", "&amp;if(not(ISBLANK(A208)),"(select SecondaryMusicStyleId from Releases where UPC="&amp;A208&amp;" and EnterpriseId="&amp;EntId&amp;")","(select SecondaryMusicStyleId from Releases where Catalog='"&amp;SUBSTITUTE(trim(B208),"'","''")&amp;"' and EnterpriseId="&amp;EntId&amp;")")&amp;", "&amp;IF(O208="","null",O208)&amp;", 0, null, (select id from internal_TrackTypes where description='"&amp;L208&amp;"'), null, null, null, null, (NEXT VALUE FOR [AssetIdSequence]), null, "&amp;TenantId&amp;", "&amp;EntId&amp;", "&amp;if(F208&lt;&gt;"",countif(F$5:F208,F208),countif(G$5:G208,G208))&amp;"); 
insert into Releases_Tracks values ( (select ReleaseId from Releases where "&amp;if(not(ISBLANK(A208)),"UPC="&amp;A208,"Catalog='"&amp;SUBSTITUTE(trim(B208),"'","''")&amp;"'")&amp;" and EnterpriseId="&amp;EntId&amp;"), (select max(TrackId) from Tracks where "&amp;if(trim(G208)="","ISRC='"&amp;F208&amp;"'","TrackVendorId='"&amp;SUBSTITUTE(trim(G208),"'","''")&amp;"'") &amp;" and EnterpriseId="&amp;EntId&amp;"), "&amp;E208&amp;", (NEXT VALUE FOR [AssetIdSequence]), null);
update Releases_Tracks set RevelatorExternalUsageTrackId=AssetId where TrackId=(select max(TrackId) from Tracks where "&amp;IF(F208="","TrackVendorId='"&amp;G208&amp;"'","ISRC='"&amp;F208&amp;"'")&amp;" and EnterpriseId="&amp;EntId&amp;");
Insert into TrackRecordingVersions values ((select max(TrackId) from Tracks where "&amp;IF(F208="","TrackVendorId='"&amp;G208&amp;"'","ISRC='"&amp;F208&amp;"'")&amp;" and EnterpriseId="&amp;EntId&amp;"),  "&amp;IF(F208="","null","'"&amp;F208&amp;"'")&amp;", 1, getdate());
Insert into TrackRecordingVersionsAudioFiles values ((select max(TrackRecordingVersionId) from TrackRecordingVersions where TrackId in (select max(TrackId) from Tracks where "&amp;IF(F208="","TrackVendorId='"&amp;G208&amp;"'","ISRC='"&amp;F208&amp;"'")&amp;" and EnterpriseId="&amp;EntId&amp;")), "&amp;if(M208="","null",if(G208="","(select AudioId from AudioFiles where Filename='"&amp;F208&amp;"."&amp;N208&amp;"' and ExternalUrl='"&amp;SUBSTITUTE(trim(M208),"'","''")&amp;"' and IsDownloadedFromExternalUrl=0)","(select AudioId from AudioFiles where Filename='"&amp;G208&amp;"."&amp;N208&amp;"' and ExternalUrl='"&amp;SUBSTITUTE(trim(M208),"'","''")&amp;"' and IsDownloadedFromExternalUrl=0)"))&amp;", "&amp;IFS(N208="","null",N208="wav","1",N208="flac","2")&amp;");
Insert into Track_TrackProperties values ((select max(TrackId) from Tracks where "&amp;IF(F208="","TrackVendorId='"&amp;G208&amp;"'","ISRC='"&amp;F208&amp;"'")&amp;" and EnterpriseId="&amp;EntId&amp;"),1);"</f>
        <v>Insert into Tracks VALUES(N'Entre Aranhas', 371631, (select LabelId from Releases where UPC=717332571749 and EnterpriseId=647322), 'BKTOK2300081', null, null, null, null, null, null, null, (select AudioId from AudioFiles where Filename='BKTOK2300081.wav' and ExternalUrl='https://www.dropbox.com/scl/fi/n0f9m2c35rbppegd7219l/Entre-Aranhas-717332571749.flac?rlkey=f5n5o7rvthqc5bdwnq009ttqj&amp;st=kbb9mbeg&amp;dl=1'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Filename='BKTOK2300081.flac' and ExternalUrl='https://www.dropbox.com/scl/fi/n0f9m2c35rbppegd7219l/Entre-Aranhas-717332571749.flac?rlkey=f5n5o7rvthqc5bdwnq009ttqj&amp;st=kbb9mbeg&amp;dl=1' and IsDownloadedFromExternalUrl=0), null, null, null, null, null, (select PrimaryMusicStyleId from Releases where UPC=717332571749 and EnterpriseId=647322), (select SecondaryMusicStyleId from Releases where UPC=717332571749 and EnterpriseId=647322), null, 0, null, (select id from internal_TrackTypes where description='Original'), null, null, null, null, (NEXT VALUE FOR [AssetIdSequence]), null, 645898, 647322, 1); 
insert into Releases_Tracks values ( (select ReleaseId from Releases where UPC=717332571749 and EnterpriseId=647322), (select max(TrackId) from Tracks where ISRC='BKTOK2300081' and EnterpriseId=647322), 1, (NEXT VALUE FOR [AssetIdSequence]), null);
update Releases_Tracks set RevelatorExternalUsageTrackId=AssetId where TrackId=(select max(TrackId) from Tracks where ISRC='BKTOK2300081' and EnterpriseId=647322);
Insert into TrackRecordingVersions values ((select max(TrackId) from Tracks where ISRC='BKTOK2300081' and EnterpriseId=647322),  'BKTOK2300081', 1, getdate());
Insert into TrackRecordingVersionsAudioFiles values ((select max(TrackRecordingVersionId) from TrackRecordingVersions where TrackId in (select max(TrackId) from Tracks where ISRC='BKTOK2300081' and EnterpriseId=647322)), (select AudioId from AudioFiles where Filename='BKTOK2300081.flac' and ExternalUrl='https://www.dropbox.com/scl/fi/n0f9m2c35rbppegd7219l/Entre-Aranhas-717332571749.flac?rlkey=f5n5o7rvthqc5bdwnq009ttqj&amp;st=kbb9mbeg&amp;dl=1' and IsDownloadedFromExternalUrl=0), 2);
Insert into Track_TrackProperties values ((select max(TrackId) from Tracks where ISRC='BKTOK2300081' and EnterpriseId=647322),1);</v>
      </c>
    </row>
    <row r="209">
      <c r="A209" s="110">
        <v>7.17332571725E11</v>
      </c>
      <c r="B209" s="84"/>
      <c r="C209" s="164" t="str">
        <f t="array" ref="C209">ifs(and(isblank($A209),isblank($B209)),"", not(iserror(vlookup($A209&amp;$B209,'3) Release_Label'!$D:$D&amp;'3) Release_Label'!$E:$E,1,0))),vlookup($A209&amp;$B209,{'3) Release_Label'!$D:$D&amp;'3) Release_Label'!$E:$E,'3) Release_Label'!$F:$F},2,0), or(and(not(isblank($B209)),$B209=$B208,$A209&lt;&gt;$A208),and(not(isblank($A209)),$A209=$A208,$B209&lt;&gt;$B208)),"ID LISTS UNALIGNED",and($A209&lt;&gt;"",countif('3) Release_Label'!$D:$D,$A209)=0),"NO UPC MATCH in Release_Label",and($B209&lt;&gt;"",countif('3) Release_Label'!$E:$E,$B209)=0),"NO CATALOG ID MATCH in Release_Label",iserror(vlookup($A209&amp;$B209,'3) Release_Label'!$D:$D&amp;'3) Release_Label'!$E:$E,1,0)),"NO UPC-CATALOG ID pair MATCH in Release_Label" )</f>
        <v>Entre Aranhas</v>
      </c>
      <c r="D209" s="164" t="str">
        <f t="array" ref="D209">ifs(and(isblank($A209),isblank($B209)),"", not(iserror(vlookup($A209&amp;$B209,'3) Release_Label'!$D:$D&amp;'3) Release_Label'!$E:$E,1,0))),vlookup($A209&amp;$B209,{'3) Release_Label'!$D:$D&amp;'3) Release_Label'!$E:$E,'3) Release_Label'!$H:$H},2,0), or(and(not(isblank($B209)),$B209=$B208,$A209&lt;&gt;$A208),and(not(isblank($A209)),$A209=$A208,$B209&lt;&gt;$B208)),"ID LISTS UNALIGNED",and($A209&lt;&gt;"",countif('3) Release_Label'!$D:$D,$A209)=0),"NO UPC MATCH in Release_Label",and($B209&lt;&gt;"",countif('3) Release_Label'!$E:$E,$B209)=0),"NO CATALOG ID MATCH in Release_Label",iserror(vlookup($A209&amp;$B209,'3) Release_Label'!$D:$D&amp;'3) Release_Label'!$E:$E,1,0)),"NO UPC-CATALOG ID pair MATCH in Release_Label" )</f>
        <v>Speed Up</v>
      </c>
      <c r="E209" s="164">
        <f t="shared" si="3"/>
        <v>1</v>
      </c>
      <c r="F209" s="34" t="s">
        <v>1123</v>
      </c>
      <c r="G209" s="84"/>
      <c r="H209" s="45" t="s">
        <v>554</v>
      </c>
      <c r="I209" s="34" t="s">
        <v>222</v>
      </c>
      <c r="J209" s="34" t="s">
        <v>180</v>
      </c>
      <c r="K209" s="93" t="s">
        <v>697</v>
      </c>
      <c r="L209" s="34" t="s">
        <v>698</v>
      </c>
      <c r="M209" s="92" t="s">
        <v>1124</v>
      </c>
      <c r="N209" s="34" t="s">
        <v>700</v>
      </c>
      <c r="O209" s="20"/>
      <c r="P209" s="20"/>
      <c r="R209" s="44" t="str">
        <f t="shared" si="2"/>
        <v>insert into AudioFiles VALUES (NEWID(),'BKTOK2300082.flac', '.flac', getdate(), null, 0, null, 'https://www.dropbox.com/scl/fi/0v7jln9k62xdr1x0iimko/Entre-Aranhas-717332571725.flac?rlkey=qbjm9xp452lgugpzac4o07y40&amp;st=coplnycb&amp;dl=1', 0, null, null, null, null)</v>
      </c>
      <c r="S209" s="44" t="str">
        <f>"Insert into Tracks VALUES(N'"&amp;SUBSTITUTE(trim(H209),"'","''")&amp;"', 371631, "&amp;if(not(ISBLANK(A209)),"(select LabelId from Releases where UPC="&amp;A209&amp;" and EnterpriseId="&amp;EntId&amp;")","(select LabelId from Releases where Catalog='"&amp;SUBSTITUTE(trim(B209),"'","''")&amp;"' and EnterpriseId="&amp;EntId&amp;")")&amp;", "&amp;if(F209="", "null", "'"&amp;F209&amp;"'")&amp;", "&amp;if(I209="", "null","N'"&amp;SUBSTITUTE(trim(I209),"'","''")&amp;"'")&amp;", null, null, "&amp;if(G209="", "null","'"&amp;SUBSTITUTE(trim(G209),"'","''")&amp;"'")&amp;", null, null, null, "&amp;if(M209="","null",if(G209="","(select AudioId from AudioFiles where Filename='"&amp;F209&amp;".wav' and ExternalUrl='"&amp;SUBSTITUTE(trim(M209),"'","''")&amp;"' and IsDownloadedFromExternalUrl=0)","(select AudioId from AudioFiles where Filename='"&amp;G209&amp;".wav' and ExternalUrl='"&amp;SUBSTITUTE(trim(M209),"'","''")&amp;"' and IsDownloadedFromExternalUrl=0)"))&amp;", null, null, null, (select min(LanguageId) from Languages where LanguageName='"&amp;J209&amp;"' and IsValidMetadataLanguage=1), null, "&amp;if(K209="YES", 1,0)&amp;", getdate(), (select CreatedBy from Enterprises where EnterpriseId="&amp;EntId&amp;"), null, '34F4C88E-B410-461E-AD75-6C01536FDCD3', null, 0, null, null, null, null, "&amp;if(M209="","null",if(G209="","(select AudioId from AudioFiles where Filename='"&amp;F209&amp;".flac' and ExternalUrl='"&amp;SUBSTITUTE(trim(M209),"'","''")&amp;"' and IsDownloadedFromExternalUrl=0)","(select AudioId from AudioFiles where Filename='"&amp;G209&amp;".flac' and ExternalUrl='"&amp;SUBSTITUTE(trim(M209),"'","''")&amp;"' and IsDownloadedFromExternalUrl=0)"))&amp;", null, null, null, null, null, "&amp;if(not(ISBLANK(A209)),"(select PrimaryMusicStyleId from Releases where UPC="&amp;A209&amp;" and EnterpriseId="&amp;EntId&amp;")","(select PrimaryMusicStyleId from Releases where Catalog='"&amp;SUBSTITUTE(trim(B209),"'","''")&amp;"' and EnterpriseId="&amp;EntId&amp;")")&amp;", "&amp;if(not(ISBLANK(A209)),"(select SecondaryMusicStyleId from Releases where UPC="&amp;A209&amp;" and EnterpriseId="&amp;EntId&amp;")","(select SecondaryMusicStyleId from Releases where Catalog='"&amp;SUBSTITUTE(trim(B209),"'","''")&amp;"' and EnterpriseId="&amp;EntId&amp;")")&amp;", "&amp;IF(O209="","null",O209)&amp;", 0, null, (select id from internal_TrackTypes where description='"&amp;L209&amp;"'), null, null, null, null, (NEXT VALUE FOR [AssetIdSequence]), null, "&amp;TenantId&amp;", "&amp;EntId&amp;", "&amp;if(F209&lt;&gt;"",countif(F$5:F209,F209),countif(G$5:G209,G209))&amp;"); 
insert into Releases_Tracks values ( (select ReleaseId from Releases where "&amp;if(not(ISBLANK(A209)),"UPC="&amp;A209,"Catalog='"&amp;SUBSTITUTE(trim(B209),"'","''")&amp;"'")&amp;" and EnterpriseId="&amp;EntId&amp;"), (select max(TrackId) from Tracks where "&amp;if(trim(G209)="","ISRC='"&amp;F209&amp;"'","TrackVendorId='"&amp;SUBSTITUTE(trim(G209),"'","''")&amp;"'") &amp;" and EnterpriseId="&amp;EntId&amp;"), "&amp;E209&amp;", (NEXT VALUE FOR [AssetIdSequence]), null);
update Releases_Tracks set RevelatorExternalUsageTrackId=AssetId where TrackId=(select max(TrackId) from Tracks where "&amp;IF(F209="","TrackVendorId='"&amp;G209&amp;"'","ISRC='"&amp;F209&amp;"'")&amp;" and EnterpriseId="&amp;EntId&amp;");
Insert into TrackRecordingVersions values ((select max(TrackId) from Tracks where "&amp;IF(F209="","TrackVendorId='"&amp;G209&amp;"'","ISRC='"&amp;F209&amp;"'")&amp;" and EnterpriseId="&amp;EntId&amp;"),  "&amp;IF(F209="","null","'"&amp;F209&amp;"'")&amp;", 1, getdate());
Insert into TrackRecordingVersionsAudioFiles values ((select max(TrackRecordingVersionId) from TrackRecordingVersions where TrackId in (select max(TrackId) from Tracks where "&amp;IF(F209="","TrackVendorId='"&amp;G209&amp;"'","ISRC='"&amp;F209&amp;"'")&amp;" and EnterpriseId="&amp;EntId&amp;")), "&amp;if(M209="","null",if(G209="","(select AudioId from AudioFiles where Filename='"&amp;F209&amp;"."&amp;N209&amp;"' and ExternalUrl='"&amp;SUBSTITUTE(trim(M209),"'","''")&amp;"' and IsDownloadedFromExternalUrl=0)","(select AudioId from AudioFiles where Filename='"&amp;G209&amp;"."&amp;N209&amp;"' and ExternalUrl='"&amp;SUBSTITUTE(trim(M209),"'","''")&amp;"' and IsDownloadedFromExternalUrl=0)"))&amp;", "&amp;IFS(N209="","null",N209="wav","1",N209="flac","2")&amp;");
Insert into Track_TrackProperties values ((select max(TrackId) from Tracks where "&amp;IF(F209="","TrackVendorId='"&amp;G209&amp;"'","ISRC='"&amp;F209&amp;"'")&amp;" and EnterpriseId="&amp;EntId&amp;"),1);"</f>
        <v>Insert into Tracks VALUES(N'Entre Aranhas', 371631, (select LabelId from Releases where UPC=717332571725 and EnterpriseId=647322), 'BKTOK2300082', N'Speed Up', null, null, null, null, null, null, (select AudioId from AudioFiles where Filename='BKTOK2300082.wav' and ExternalUrl='https://www.dropbox.com/scl/fi/0v7jln9k62xdr1x0iimko/Entre-Aranhas-717332571725.flac?rlkey=qbjm9xp452lgugpzac4o07y40&amp;st=coplnycb&amp;dl=1'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Filename='BKTOK2300082.flac' and ExternalUrl='https://www.dropbox.com/scl/fi/0v7jln9k62xdr1x0iimko/Entre-Aranhas-717332571725.flac?rlkey=qbjm9xp452lgugpzac4o07y40&amp;st=coplnycb&amp;dl=1' and IsDownloadedFromExternalUrl=0), null, null, null, null, null, (select PrimaryMusicStyleId from Releases where UPC=717332571725 and EnterpriseId=647322), (select SecondaryMusicStyleId from Releases where UPC=717332571725 and EnterpriseId=647322), null, 0, null, (select id from internal_TrackTypes where description='Original'), null, null, null, null, (NEXT VALUE FOR [AssetIdSequence]), null, 645898, 647322, 1); 
insert into Releases_Tracks values ( (select ReleaseId from Releases where UPC=717332571725 and EnterpriseId=647322), (select max(TrackId) from Tracks where ISRC='BKTOK2300082' and EnterpriseId=647322), 1, (NEXT VALUE FOR [AssetIdSequence]), null);
update Releases_Tracks set RevelatorExternalUsageTrackId=AssetId where TrackId=(select max(TrackId) from Tracks where ISRC='BKTOK2300082' and EnterpriseId=647322);
Insert into TrackRecordingVersions values ((select max(TrackId) from Tracks where ISRC='BKTOK2300082' and EnterpriseId=647322),  'BKTOK2300082', 1, getdate());
Insert into TrackRecordingVersionsAudioFiles values ((select max(TrackRecordingVersionId) from TrackRecordingVersions where TrackId in (select max(TrackId) from Tracks where ISRC='BKTOK2300082' and EnterpriseId=647322)), (select AudioId from AudioFiles where Filename='BKTOK2300082.flac' and ExternalUrl='https://www.dropbox.com/scl/fi/0v7jln9k62xdr1x0iimko/Entre-Aranhas-717332571725.flac?rlkey=qbjm9xp452lgugpzac4o07y40&amp;st=coplnycb&amp;dl=1' and IsDownloadedFromExternalUrl=0), 2);
Insert into Track_TrackProperties values ((select max(TrackId) from Tracks where ISRC='BKTOK2300082' and EnterpriseId=647322),1);</v>
      </c>
    </row>
    <row r="210">
      <c r="A210" s="110">
        <v>7.17332807206E11</v>
      </c>
      <c r="B210" s="84"/>
      <c r="C210" s="164" t="str">
        <f t="array" ref="C210">ifs(and(isblank($A210),isblank($B210)),"", not(iserror(vlookup($A210&amp;$B210,'3) Release_Label'!$D:$D&amp;'3) Release_Label'!$E:$E,1,0))),vlookup($A210&amp;$B210,{'3) Release_Label'!$D:$D&amp;'3) Release_Label'!$E:$E,'3) Release_Label'!$F:$F},2,0), or(and(not(isblank($B210)),$B210=$B209,$A210&lt;&gt;$A209),and(not(isblank($A210)),$A210=$A209,$B210&lt;&gt;$B209)),"ID LISTS UNALIGNED",and($A210&lt;&gt;"",countif('3) Release_Label'!$D:$D,$A210)=0),"NO UPC MATCH in Release_Label",and($B210&lt;&gt;"",countif('3) Release_Label'!$E:$E,$B210)=0),"NO CATALOG ID MATCH in Release_Label",iserror(vlookup($A210&amp;$B210,'3) Release_Label'!$D:$D&amp;'3) Release_Label'!$E:$E,1,0)),"NO UPC-CATALOG ID pair MATCH in Release_Label" )</f>
        <v>Carrasco dos Deuses</v>
      </c>
      <c r="D210" s="134" t="str">
        <f t="array" ref="D210">ifs(and(isblank($A210),isblank($B210)),"", not(iserror(vlookup($A210&amp;$B210,'3) Release_Label'!$D:$D&amp;'3) Release_Label'!$E:$E,1,0))),vlookup($A210&amp;$B210,{'3) Release_Label'!$D:$D&amp;'3) Release_Label'!$E:$E,'3) Release_Label'!$H:$H},2,0), or(and(not(isblank($B210)),$B210=$B209,$A210&lt;&gt;$A209),and(not(isblank($A210)),$A210=$A209,$B210&lt;&gt;$B209)),"ID LISTS UNALIGNED",and($A210&lt;&gt;"",countif('3) Release_Label'!$D:$D,$A210)=0),"NO UPC MATCH in Release_Label",and($B210&lt;&gt;"",countif('3) Release_Label'!$E:$E,$B210)=0),"NO CATALOG ID MATCH in Release_Label",iserror(vlookup($A210&amp;$B210,'3) Release_Label'!$D:$D&amp;'3) Release_Label'!$E:$E,1,0)),"NO UPC-CATALOG ID pair MATCH in Release_Label" )</f>
        <v/>
      </c>
      <c r="E210" s="164">
        <f t="shared" si="3"/>
        <v>1</v>
      </c>
      <c r="F210" s="34" t="s">
        <v>1125</v>
      </c>
      <c r="G210" s="84"/>
      <c r="H210" s="45" t="s">
        <v>557</v>
      </c>
      <c r="I210" s="34"/>
      <c r="J210" s="34" t="s">
        <v>180</v>
      </c>
      <c r="K210" s="93" t="s">
        <v>706</v>
      </c>
      <c r="L210" s="34" t="s">
        <v>698</v>
      </c>
      <c r="M210" s="92" t="s">
        <v>1126</v>
      </c>
      <c r="N210" s="34" t="s">
        <v>700</v>
      </c>
      <c r="O210" s="20"/>
      <c r="P210" s="20"/>
      <c r="R210" s="44" t="str">
        <f t="shared" si="2"/>
        <v>insert into AudioFiles VALUES (NEWID(),'BKTOK2300089.flac', '.flac', getdate(), null, 0, null, 'https://www.dropbox.com/scl/fi/r2zuwaolqzxlh0vxhul3i/Carrasco-dos-Deuses-717332807206.flac?rlkey=0au6fcq3e9psajrzipztyba8q&amp;st=zx0b67c5&amp;dl=1', 0, null, null, null, null)</v>
      </c>
      <c r="S210" s="44" t="str">
        <f>"Insert into Tracks VALUES(N'"&amp;SUBSTITUTE(trim(H210),"'","''")&amp;"', 371631, "&amp;if(not(ISBLANK(A210)),"(select LabelId from Releases where UPC="&amp;A210&amp;" and EnterpriseId="&amp;EntId&amp;")","(select LabelId from Releases where Catalog='"&amp;SUBSTITUTE(trim(B210),"'","''")&amp;"' and EnterpriseId="&amp;EntId&amp;")")&amp;", "&amp;if(F210="", "null", "'"&amp;F210&amp;"'")&amp;", "&amp;if(I210="", "null","N'"&amp;SUBSTITUTE(trim(I210),"'","''")&amp;"'")&amp;", null, null, "&amp;if(G210="", "null","'"&amp;SUBSTITUTE(trim(G210),"'","''")&amp;"'")&amp;", null, null, null, "&amp;if(M210="","null",if(G210="","(select AudioId from AudioFiles where Filename='"&amp;F210&amp;".wav' and ExternalUrl='"&amp;SUBSTITUTE(trim(M210),"'","''")&amp;"' and IsDownloadedFromExternalUrl=0)","(select AudioId from AudioFiles where Filename='"&amp;G210&amp;".wav' and ExternalUrl='"&amp;SUBSTITUTE(trim(M210),"'","''")&amp;"' and IsDownloadedFromExternalUrl=0)"))&amp;", null, null, null, (select min(LanguageId) from Languages where LanguageName='"&amp;J210&amp;"' and IsValidMetadataLanguage=1), null, "&amp;if(K210="YES", 1,0)&amp;", getdate(), (select CreatedBy from Enterprises where EnterpriseId="&amp;EntId&amp;"), null, '34F4C88E-B410-461E-AD75-6C01536FDCD3', null, 0, null, null, null, null, "&amp;if(M210="","null",if(G210="","(select AudioId from AudioFiles where Filename='"&amp;F210&amp;".flac' and ExternalUrl='"&amp;SUBSTITUTE(trim(M210),"'","''")&amp;"' and IsDownloadedFromExternalUrl=0)","(select AudioId from AudioFiles where Filename='"&amp;G210&amp;".flac' and ExternalUrl='"&amp;SUBSTITUTE(trim(M210),"'","''")&amp;"' and IsDownloadedFromExternalUrl=0)"))&amp;", null, null, null, null, null, "&amp;if(not(ISBLANK(A210)),"(select PrimaryMusicStyleId from Releases where UPC="&amp;A210&amp;" and EnterpriseId="&amp;EntId&amp;")","(select PrimaryMusicStyleId from Releases where Catalog='"&amp;SUBSTITUTE(trim(B210),"'","''")&amp;"' and EnterpriseId="&amp;EntId&amp;")")&amp;", "&amp;if(not(ISBLANK(A210)),"(select SecondaryMusicStyleId from Releases where UPC="&amp;A210&amp;" and EnterpriseId="&amp;EntId&amp;")","(select SecondaryMusicStyleId from Releases where Catalog='"&amp;SUBSTITUTE(trim(B210),"'","''")&amp;"' and EnterpriseId="&amp;EntId&amp;")")&amp;", "&amp;IF(O210="","null",O210)&amp;", 0, null, (select id from internal_TrackTypes where description='"&amp;L210&amp;"'), null, null, null, null, (NEXT VALUE FOR [AssetIdSequence]), null, "&amp;TenantId&amp;", "&amp;EntId&amp;", "&amp;if(F210&lt;&gt;"",countif(F$5:F210,F210),countif(G$5:G210,G210))&amp;"); 
insert into Releases_Tracks values ( (select ReleaseId from Releases where "&amp;if(not(ISBLANK(A210)),"UPC="&amp;A210,"Catalog='"&amp;SUBSTITUTE(trim(B210),"'","''")&amp;"'")&amp;" and EnterpriseId="&amp;EntId&amp;"), (select max(TrackId) from Tracks where "&amp;if(trim(G210)="","ISRC='"&amp;F210&amp;"'","TrackVendorId='"&amp;SUBSTITUTE(trim(G210),"'","''")&amp;"'") &amp;" and EnterpriseId="&amp;EntId&amp;"), "&amp;E210&amp;", (NEXT VALUE FOR [AssetIdSequence]), null);
update Releases_Tracks set RevelatorExternalUsageTrackId=AssetId where TrackId=(select max(TrackId) from Tracks where "&amp;IF(F210="","TrackVendorId='"&amp;G210&amp;"'","ISRC='"&amp;F210&amp;"'")&amp;" and EnterpriseId="&amp;EntId&amp;");
Insert into TrackRecordingVersions values ((select max(TrackId) from Tracks where "&amp;IF(F210="","TrackVendorId='"&amp;G210&amp;"'","ISRC='"&amp;F210&amp;"'")&amp;" and EnterpriseId="&amp;EntId&amp;"),  "&amp;IF(F210="","null","'"&amp;F210&amp;"'")&amp;", 1, getdate());
Insert into TrackRecordingVersionsAudioFiles values ((select max(TrackRecordingVersionId) from TrackRecordingVersions where TrackId in (select max(TrackId) from Tracks where "&amp;IF(F210="","TrackVendorId='"&amp;G210&amp;"'","ISRC='"&amp;F210&amp;"'")&amp;" and EnterpriseId="&amp;EntId&amp;")), "&amp;if(M210="","null",if(G210="","(select AudioId from AudioFiles where Filename='"&amp;F210&amp;"."&amp;N210&amp;"' and ExternalUrl='"&amp;SUBSTITUTE(trim(M210),"'","''")&amp;"' and IsDownloadedFromExternalUrl=0)","(select AudioId from AudioFiles where Filename='"&amp;G210&amp;"."&amp;N210&amp;"' and ExternalUrl='"&amp;SUBSTITUTE(trim(M210),"'","''")&amp;"' and IsDownloadedFromExternalUrl=0)"))&amp;", "&amp;IFS(N210="","null",N210="wav","1",N210="flac","2")&amp;");
Insert into Track_TrackProperties values ((select max(TrackId) from Tracks where "&amp;IF(F210="","TrackVendorId='"&amp;G210&amp;"'","ISRC='"&amp;F210&amp;"'")&amp;" and EnterpriseId="&amp;EntId&amp;"),1);"</f>
        <v>Insert into Tracks VALUES(N'Carrasco dos Deuses', 371631, (select LabelId from Releases where UPC=717332807206 and EnterpriseId=647322), 'BKTOK2300089', null, null, null, null, null, null, null, (select AudioId from AudioFiles where Filename='BKTOK2300089.wav' and ExternalUrl='https://www.dropbox.com/scl/fi/r2zuwaolqzxlh0vxhul3i/Carrasco-dos-Deuses-717332807206.flac?rlkey=0au6fcq3e9psajrzipztyba8q&amp;st=zx0b67c5&amp;dl=1'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Filename='BKTOK2300089.flac' and ExternalUrl='https://www.dropbox.com/scl/fi/r2zuwaolqzxlh0vxhul3i/Carrasco-dos-Deuses-717332807206.flac?rlkey=0au6fcq3e9psajrzipztyba8q&amp;st=zx0b67c5&amp;dl=1' and IsDownloadedFromExternalUrl=0), null, null, null, null, null, (select PrimaryMusicStyleId from Releases where UPC=717332807206 and EnterpriseId=647322), (select SecondaryMusicStyleId from Releases where UPC=717332807206 and EnterpriseId=647322), null, 0, null, (select id from internal_TrackTypes where description='Original'), null, null, null, null, (NEXT VALUE FOR [AssetIdSequence]), null, 645898, 647322, 1); 
insert into Releases_Tracks values ( (select ReleaseId from Releases where UPC=717332807206 and EnterpriseId=647322), (select max(TrackId) from Tracks where ISRC='BKTOK2300089' and EnterpriseId=647322), 1, (NEXT VALUE FOR [AssetIdSequence]), null);
update Releases_Tracks set RevelatorExternalUsageTrackId=AssetId where TrackId=(select max(TrackId) from Tracks where ISRC='BKTOK2300089' and EnterpriseId=647322);
Insert into TrackRecordingVersions values ((select max(TrackId) from Tracks where ISRC='BKTOK2300089' and EnterpriseId=647322),  'BKTOK2300089', 1, getdate());
Insert into TrackRecordingVersionsAudioFiles values ((select max(TrackRecordingVersionId) from TrackRecordingVersions where TrackId in (select max(TrackId) from Tracks where ISRC='BKTOK2300089' and EnterpriseId=647322)), (select AudioId from AudioFiles where Filename='BKTOK2300089.flac' and ExternalUrl='https://www.dropbox.com/scl/fi/r2zuwaolqzxlh0vxhul3i/Carrasco-dos-Deuses-717332807206.flac?rlkey=0au6fcq3e9psajrzipztyba8q&amp;st=zx0b67c5&amp;dl=1' and IsDownloadedFromExternalUrl=0), 2);
Insert into Track_TrackProperties values ((select max(TrackId) from Tracks where ISRC='BKTOK2300089' and EnterpriseId=647322),1);</v>
      </c>
    </row>
    <row r="211">
      <c r="A211" s="110">
        <v>7.17332807152E11</v>
      </c>
      <c r="B211" s="84"/>
      <c r="C211" s="164" t="str">
        <f t="array" ref="C211">ifs(and(isblank($A211),isblank($B211)),"", not(iserror(vlookup($A211&amp;$B211,'3) Release_Label'!$D:$D&amp;'3) Release_Label'!$E:$E,1,0))),vlookup($A211&amp;$B211,{'3) Release_Label'!$D:$D&amp;'3) Release_Label'!$E:$E,'3) Release_Label'!$F:$F},2,0), or(and(not(isblank($B211)),$B211=$B210,$A211&lt;&gt;$A210),and(not(isblank($A211)),$A211=$A210,$B211&lt;&gt;$B210)),"ID LISTS UNALIGNED",and($A211&lt;&gt;"",countif('3) Release_Label'!$D:$D,$A211)=0),"NO UPC MATCH in Release_Label",and($B211&lt;&gt;"",countif('3) Release_Label'!$E:$E,$B211)=0),"NO CATALOG ID MATCH in Release_Label",iserror(vlookup($A211&amp;$B211,'3) Release_Label'!$D:$D&amp;'3) Release_Label'!$E:$E,1,0)),"NO UPC-CATALOG ID pair MATCH in Release_Label" )</f>
        <v>Carrasco dos Deuses</v>
      </c>
      <c r="D211" s="164" t="str">
        <f t="array" ref="D211">ifs(and(isblank($A211),isblank($B211)),"", not(iserror(vlookup($A211&amp;$B211,'3) Release_Label'!$D:$D&amp;'3) Release_Label'!$E:$E,1,0))),vlookup($A211&amp;$B211,{'3) Release_Label'!$D:$D&amp;'3) Release_Label'!$E:$E,'3) Release_Label'!$H:$H},2,0), or(and(not(isblank($B211)),$B211=$B210,$A211&lt;&gt;$A210),and(not(isblank($A211)),$A211=$A210,$B211&lt;&gt;$B210)),"ID LISTS UNALIGNED",and($A211&lt;&gt;"",countif('3) Release_Label'!$D:$D,$A211)=0),"NO UPC MATCH in Release_Label",and($B211&lt;&gt;"",countif('3) Release_Label'!$E:$E,$B211)=0),"NO CATALOG ID MATCH in Release_Label",iserror(vlookup($A211&amp;$B211,'3) Release_Label'!$D:$D&amp;'3) Release_Label'!$E:$E,1,0)),"NO UPC-CATALOG ID pair MATCH in Release_Label" )</f>
        <v>Speed Up</v>
      </c>
      <c r="E211" s="164">
        <f t="shared" si="3"/>
        <v>1</v>
      </c>
      <c r="F211" s="34" t="s">
        <v>1127</v>
      </c>
      <c r="G211" s="84"/>
      <c r="H211" s="45" t="s">
        <v>557</v>
      </c>
      <c r="I211" s="34" t="s">
        <v>222</v>
      </c>
      <c r="J211" s="34" t="s">
        <v>180</v>
      </c>
      <c r="K211" s="93" t="s">
        <v>706</v>
      </c>
      <c r="L211" s="34" t="s">
        <v>698</v>
      </c>
      <c r="M211" s="92" t="s">
        <v>1128</v>
      </c>
      <c r="N211" s="34" t="s">
        <v>700</v>
      </c>
      <c r="O211" s="20"/>
      <c r="P211" s="20"/>
      <c r="R211" s="44" t="str">
        <f t="shared" si="2"/>
        <v>insert into AudioFiles VALUES (NEWID(),'BKTOK2300090.flac', '.flac', getdate(), null, 0, null, 'https://www.dropbox.com/scl/fi/go3j77kgv87vv3haackzz/Carrasco-dos-Deuses-717332807152.flac?rlkey=3oiil9hca6sb8hz5sadij7vho&amp;st=aouam3jb&amp;dl=1', 0, null, null, null, null)</v>
      </c>
      <c r="S211" s="44" t="str">
        <f>"Insert into Tracks VALUES(N'"&amp;SUBSTITUTE(trim(H211),"'","''")&amp;"', 371631, "&amp;if(not(ISBLANK(A211)),"(select LabelId from Releases where UPC="&amp;A211&amp;" and EnterpriseId="&amp;EntId&amp;")","(select LabelId from Releases where Catalog='"&amp;SUBSTITUTE(trim(B211),"'","''")&amp;"' and EnterpriseId="&amp;EntId&amp;")")&amp;", "&amp;if(F211="", "null", "'"&amp;F211&amp;"'")&amp;", "&amp;if(I211="", "null","N'"&amp;SUBSTITUTE(trim(I211),"'","''")&amp;"'")&amp;", null, null, "&amp;if(G211="", "null","'"&amp;SUBSTITUTE(trim(G211),"'","''")&amp;"'")&amp;", null, null, null, "&amp;if(M211="","null",if(G211="","(select AudioId from AudioFiles where Filename='"&amp;F211&amp;".wav' and ExternalUrl='"&amp;SUBSTITUTE(trim(M211),"'","''")&amp;"' and IsDownloadedFromExternalUrl=0)","(select AudioId from AudioFiles where Filename='"&amp;G211&amp;".wav' and ExternalUrl='"&amp;SUBSTITUTE(trim(M211),"'","''")&amp;"' and IsDownloadedFromExternalUrl=0)"))&amp;", null, null, null, (select min(LanguageId) from Languages where LanguageName='"&amp;J211&amp;"' and IsValidMetadataLanguage=1), null, "&amp;if(K211="YES", 1,0)&amp;", getdate(), (select CreatedBy from Enterprises where EnterpriseId="&amp;EntId&amp;"), null, '34F4C88E-B410-461E-AD75-6C01536FDCD3', null, 0, null, null, null, null, "&amp;if(M211="","null",if(G211="","(select AudioId from AudioFiles where Filename='"&amp;F211&amp;".flac' and ExternalUrl='"&amp;SUBSTITUTE(trim(M211),"'","''")&amp;"' and IsDownloadedFromExternalUrl=0)","(select AudioId from AudioFiles where Filename='"&amp;G211&amp;".flac' and ExternalUrl='"&amp;SUBSTITUTE(trim(M211),"'","''")&amp;"' and IsDownloadedFromExternalUrl=0)"))&amp;", null, null, null, null, null, "&amp;if(not(ISBLANK(A211)),"(select PrimaryMusicStyleId from Releases where UPC="&amp;A211&amp;" and EnterpriseId="&amp;EntId&amp;")","(select PrimaryMusicStyleId from Releases where Catalog='"&amp;SUBSTITUTE(trim(B211),"'","''")&amp;"' and EnterpriseId="&amp;EntId&amp;")")&amp;", "&amp;if(not(ISBLANK(A211)),"(select SecondaryMusicStyleId from Releases where UPC="&amp;A211&amp;" and EnterpriseId="&amp;EntId&amp;")","(select SecondaryMusicStyleId from Releases where Catalog='"&amp;SUBSTITUTE(trim(B211),"'","''")&amp;"' and EnterpriseId="&amp;EntId&amp;")")&amp;", "&amp;IF(O211="","null",O211)&amp;", 0, null, (select id from internal_TrackTypes where description='"&amp;L211&amp;"'), null, null, null, null, (NEXT VALUE FOR [AssetIdSequence]), null, "&amp;TenantId&amp;", "&amp;EntId&amp;", "&amp;if(F211&lt;&gt;"",countif(F$5:F211,F211),countif(G$5:G211,G211))&amp;"); 
insert into Releases_Tracks values ( (select ReleaseId from Releases where "&amp;if(not(ISBLANK(A211)),"UPC="&amp;A211,"Catalog='"&amp;SUBSTITUTE(trim(B211),"'","''")&amp;"'")&amp;" and EnterpriseId="&amp;EntId&amp;"), (select max(TrackId) from Tracks where "&amp;if(trim(G211)="","ISRC='"&amp;F211&amp;"'","TrackVendorId='"&amp;SUBSTITUTE(trim(G211),"'","''")&amp;"'") &amp;" and EnterpriseId="&amp;EntId&amp;"), "&amp;E211&amp;", (NEXT VALUE FOR [AssetIdSequence]), null);
update Releases_Tracks set RevelatorExternalUsageTrackId=AssetId where TrackId=(select max(TrackId) from Tracks where "&amp;IF(F211="","TrackVendorId='"&amp;G211&amp;"'","ISRC='"&amp;F211&amp;"'")&amp;" and EnterpriseId="&amp;EntId&amp;");
Insert into TrackRecordingVersions values ((select max(TrackId) from Tracks where "&amp;IF(F211="","TrackVendorId='"&amp;G211&amp;"'","ISRC='"&amp;F211&amp;"'")&amp;" and EnterpriseId="&amp;EntId&amp;"),  "&amp;IF(F211="","null","'"&amp;F211&amp;"'")&amp;", 1, getdate());
Insert into TrackRecordingVersionsAudioFiles values ((select max(TrackRecordingVersionId) from TrackRecordingVersions where TrackId in (select max(TrackId) from Tracks where "&amp;IF(F211="","TrackVendorId='"&amp;G211&amp;"'","ISRC='"&amp;F211&amp;"'")&amp;" and EnterpriseId="&amp;EntId&amp;")), "&amp;if(M211="","null",if(G211="","(select AudioId from AudioFiles where Filename='"&amp;F211&amp;"."&amp;N211&amp;"' and ExternalUrl='"&amp;SUBSTITUTE(trim(M211),"'","''")&amp;"' and IsDownloadedFromExternalUrl=0)","(select AudioId from AudioFiles where Filename='"&amp;G211&amp;"."&amp;N211&amp;"' and ExternalUrl='"&amp;SUBSTITUTE(trim(M211),"'","''")&amp;"' and IsDownloadedFromExternalUrl=0)"))&amp;", "&amp;IFS(N211="","null",N211="wav","1",N211="flac","2")&amp;");
Insert into Track_TrackProperties values ((select max(TrackId) from Tracks where "&amp;IF(F211="","TrackVendorId='"&amp;G211&amp;"'","ISRC='"&amp;F211&amp;"'")&amp;" and EnterpriseId="&amp;EntId&amp;"),1);"</f>
        <v>Insert into Tracks VALUES(N'Carrasco dos Deuses', 371631, (select LabelId from Releases where UPC=717332807152 and EnterpriseId=647322), 'BKTOK2300090', N'Speed Up', null, null, null, null, null, null, (select AudioId from AudioFiles where Filename='BKTOK2300090.wav' and ExternalUrl='https://www.dropbox.com/scl/fi/go3j77kgv87vv3haackzz/Carrasco-dos-Deuses-717332807152.flac?rlkey=3oiil9hca6sb8hz5sadij7vho&amp;st=aouam3jb&amp;dl=1'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Filename='BKTOK2300090.flac' and ExternalUrl='https://www.dropbox.com/scl/fi/go3j77kgv87vv3haackzz/Carrasco-dos-Deuses-717332807152.flac?rlkey=3oiil9hca6sb8hz5sadij7vho&amp;st=aouam3jb&amp;dl=1' and IsDownloadedFromExternalUrl=0), null, null, null, null, null, (select PrimaryMusicStyleId from Releases where UPC=717332807152 and EnterpriseId=647322), (select SecondaryMusicStyleId from Releases where UPC=717332807152 and EnterpriseId=647322), null, 0, null, (select id from internal_TrackTypes where description='Original'), null, null, null, null, (NEXT VALUE FOR [AssetIdSequence]), null, 645898, 647322, 1); 
insert into Releases_Tracks values ( (select ReleaseId from Releases where UPC=717332807152 and EnterpriseId=647322), (select max(TrackId) from Tracks where ISRC='BKTOK2300090' and EnterpriseId=647322), 1, (NEXT VALUE FOR [AssetIdSequence]), null);
update Releases_Tracks set RevelatorExternalUsageTrackId=AssetId where TrackId=(select max(TrackId) from Tracks where ISRC='BKTOK2300090' and EnterpriseId=647322);
Insert into TrackRecordingVersions values ((select max(TrackId) from Tracks where ISRC='BKTOK2300090' and EnterpriseId=647322),  'BKTOK2300090', 1, getdate());
Insert into TrackRecordingVersionsAudioFiles values ((select max(TrackRecordingVersionId) from TrackRecordingVersions where TrackId in (select max(TrackId) from Tracks where ISRC='BKTOK2300090' and EnterpriseId=647322)), (select AudioId from AudioFiles where Filename='BKTOK2300090.flac' and ExternalUrl='https://www.dropbox.com/scl/fi/go3j77kgv87vv3haackzz/Carrasco-dos-Deuses-717332807152.flac?rlkey=3oiil9hca6sb8hz5sadij7vho&amp;st=aouam3jb&amp;dl=1' and IsDownloadedFromExternalUrl=0), 2);
Insert into Track_TrackProperties values ((select max(TrackId) from Tracks where ISRC='BKTOK2300090' and EnterpriseId=647322),1);</v>
      </c>
    </row>
    <row r="212">
      <c r="A212" s="110">
        <v>7.17332976605E11</v>
      </c>
      <c r="B212" s="84"/>
      <c r="C212" s="164" t="str">
        <f t="array" ref="C212">ifs(and(isblank($A212),isblank($B212)),"", not(iserror(vlookup($A212&amp;$B212,'3) Release_Label'!$D:$D&amp;'3) Release_Label'!$E:$E,1,0))),vlookup($A212&amp;$B212,{'3) Release_Label'!$D:$D&amp;'3) Release_Label'!$E:$E,'3) Release_Label'!$F:$F},2,0), or(and(not(isblank($B212)),$B212=$B211,$A212&lt;&gt;$A211),and(not(isblank($A212)),$A212=$A211,$B212&lt;&gt;$B211)),"ID LISTS UNALIGNED",and($A212&lt;&gt;"",countif('3) Release_Label'!$D:$D,$A212)=0),"NO UPC MATCH in Release_Label",and($B212&lt;&gt;"",countif('3) Release_Label'!$E:$E,$B212)=0),"NO CATALOG ID MATCH in Release_Label",iserror(vlookup($A212&amp;$B212,'3) Release_Label'!$D:$D&amp;'3) Release_Label'!$E:$E,1,0)),"NO UPC-CATALOG ID pair MATCH in Release_Label" )</f>
        <v>Malvado Favorito</v>
      </c>
      <c r="D212" s="134" t="str">
        <f t="array" ref="D212">ifs(and(isblank($A212),isblank($B212)),"", not(iserror(vlookup($A212&amp;$B212,'3) Release_Label'!$D:$D&amp;'3) Release_Label'!$E:$E,1,0))),vlookup($A212&amp;$B212,{'3) Release_Label'!$D:$D&amp;'3) Release_Label'!$E:$E,'3) Release_Label'!$H:$H},2,0), or(and(not(isblank($B212)),$B212=$B211,$A212&lt;&gt;$A211),and(not(isblank($A212)),$A212=$A211,$B212&lt;&gt;$B211)),"ID LISTS UNALIGNED",and($A212&lt;&gt;"",countif('3) Release_Label'!$D:$D,$A212)=0),"NO UPC MATCH in Release_Label",and($B212&lt;&gt;"",countif('3) Release_Label'!$E:$E,$B212)=0),"NO CATALOG ID MATCH in Release_Label",iserror(vlookup($A212&amp;$B212,'3) Release_Label'!$D:$D&amp;'3) Release_Label'!$E:$E,1,0)),"NO UPC-CATALOG ID pair MATCH in Release_Label" )</f>
        <v/>
      </c>
      <c r="E212" s="164">
        <f t="shared" si="3"/>
        <v>1</v>
      </c>
      <c r="F212" s="34" t="s">
        <v>1129</v>
      </c>
      <c r="G212" s="84"/>
      <c r="H212" s="45" t="s">
        <v>560</v>
      </c>
      <c r="I212" s="34"/>
      <c r="J212" s="34" t="s">
        <v>180</v>
      </c>
      <c r="K212" s="93" t="s">
        <v>706</v>
      </c>
      <c r="L212" s="34" t="s">
        <v>698</v>
      </c>
      <c r="M212" s="92" t="s">
        <v>1130</v>
      </c>
      <c r="N212" s="34" t="s">
        <v>700</v>
      </c>
      <c r="O212" s="20"/>
      <c r="P212" s="20"/>
      <c r="R212" s="44" t="str">
        <f t="shared" si="2"/>
        <v>insert into AudioFiles VALUES (NEWID(),'BKTOK2300098.flac', '.flac', getdate(), null, 0, null, 'https://www.dropbox.com/scl/fi/lj2dn0ly5un1ngvtpb7fr/Malvado-Favorito-717332976605.flac?rlkey=e4oijqn2rndyvzbil20gzp76i&amp;st=1axlhggv&amp;dl=1', 0, null, null, null, null)</v>
      </c>
      <c r="S212" s="44" t="str">
        <f>"Insert into Tracks VALUES(N'"&amp;SUBSTITUTE(trim(H212),"'","''")&amp;"', 371631, "&amp;if(not(ISBLANK(A212)),"(select LabelId from Releases where UPC="&amp;A212&amp;" and EnterpriseId="&amp;EntId&amp;")","(select LabelId from Releases where Catalog='"&amp;SUBSTITUTE(trim(B212),"'","''")&amp;"' and EnterpriseId="&amp;EntId&amp;")")&amp;", "&amp;if(F212="", "null", "'"&amp;F212&amp;"'")&amp;", "&amp;if(I212="", "null","N'"&amp;SUBSTITUTE(trim(I212),"'","''")&amp;"'")&amp;", null, null, "&amp;if(G212="", "null","'"&amp;SUBSTITUTE(trim(G212),"'","''")&amp;"'")&amp;", null, null, null, "&amp;if(M212="","null",if(G212="","(select AudioId from AudioFiles where Filename='"&amp;F212&amp;".wav' and ExternalUrl='"&amp;SUBSTITUTE(trim(M212),"'","''")&amp;"' and IsDownloadedFromExternalUrl=0)","(select AudioId from AudioFiles where Filename='"&amp;G212&amp;".wav' and ExternalUrl='"&amp;SUBSTITUTE(trim(M212),"'","''")&amp;"' and IsDownloadedFromExternalUrl=0)"))&amp;", null, null, null, (select min(LanguageId) from Languages where LanguageName='"&amp;J212&amp;"' and IsValidMetadataLanguage=1), null, "&amp;if(K212="YES", 1,0)&amp;", getdate(), (select CreatedBy from Enterprises where EnterpriseId="&amp;EntId&amp;"), null, '34F4C88E-B410-461E-AD75-6C01536FDCD3', null, 0, null, null, null, null, "&amp;if(M212="","null",if(G212="","(select AudioId from AudioFiles where Filename='"&amp;F212&amp;".flac' and ExternalUrl='"&amp;SUBSTITUTE(trim(M212),"'","''")&amp;"' and IsDownloadedFromExternalUrl=0)","(select AudioId from AudioFiles where Filename='"&amp;G212&amp;".flac' and ExternalUrl='"&amp;SUBSTITUTE(trim(M212),"'","''")&amp;"' and IsDownloadedFromExternalUrl=0)"))&amp;", null, null, null, null, null, "&amp;if(not(ISBLANK(A212)),"(select PrimaryMusicStyleId from Releases where UPC="&amp;A212&amp;" and EnterpriseId="&amp;EntId&amp;")","(select PrimaryMusicStyleId from Releases where Catalog='"&amp;SUBSTITUTE(trim(B212),"'","''")&amp;"' and EnterpriseId="&amp;EntId&amp;")")&amp;", "&amp;if(not(ISBLANK(A212)),"(select SecondaryMusicStyleId from Releases where UPC="&amp;A212&amp;" and EnterpriseId="&amp;EntId&amp;")","(select SecondaryMusicStyleId from Releases where Catalog='"&amp;SUBSTITUTE(trim(B212),"'","''")&amp;"' and EnterpriseId="&amp;EntId&amp;")")&amp;", "&amp;IF(O212="","null",O212)&amp;", 0, null, (select id from internal_TrackTypes where description='"&amp;L212&amp;"'), null, null, null, null, (NEXT VALUE FOR [AssetIdSequence]), null, "&amp;TenantId&amp;", "&amp;EntId&amp;", "&amp;if(F212&lt;&gt;"",countif(F$5:F212,F212),countif(G$5:G212,G212))&amp;"); 
insert into Releases_Tracks values ( (select ReleaseId from Releases where "&amp;if(not(ISBLANK(A212)),"UPC="&amp;A212,"Catalog='"&amp;SUBSTITUTE(trim(B212),"'","''")&amp;"'")&amp;" and EnterpriseId="&amp;EntId&amp;"), (select max(TrackId) from Tracks where "&amp;if(trim(G212)="","ISRC='"&amp;F212&amp;"'","TrackVendorId='"&amp;SUBSTITUTE(trim(G212),"'","''")&amp;"'") &amp;" and EnterpriseId="&amp;EntId&amp;"), "&amp;E212&amp;", (NEXT VALUE FOR [AssetIdSequence]), null);
update Releases_Tracks set RevelatorExternalUsageTrackId=AssetId where TrackId=(select max(TrackId) from Tracks where "&amp;IF(F212="","TrackVendorId='"&amp;G212&amp;"'","ISRC='"&amp;F212&amp;"'")&amp;" and EnterpriseId="&amp;EntId&amp;");
Insert into TrackRecordingVersions values ((select max(TrackId) from Tracks where "&amp;IF(F212="","TrackVendorId='"&amp;G212&amp;"'","ISRC='"&amp;F212&amp;"'")&amp;" and EnterpriseId="&amp;EntId&amp;"),  "&amp;IF(F212="","null","'"&amp;F212&amp;"'")&amp;", 1, getdate());
Insert into TrackRecordingVersionsAudioFiles values ((select max(TrackRecordingVersionId) from TrackRecordingVersions where TrackId in (select max(TrackId) from Tracks where "&amp;IF(F212="","TrackVendorId='"&amp;G212&amp;"'","ISRC='"&amp;F212&amp;"'")&amp;" and EnterpriseId="&amp;EntId&amp;")), "&amp;if(M212="","null",if(G212="","(select AudioId from AudioFiles where Filename='"&amp;F212&amp;"."&amp;N212&amp;"' and ExternalUrl='"&amp;SUBSTITUTE(trim(M212),"'","''")&amp;"' and IsDownloadedFromExternalUrl=0)","(select AudioId from AudioFiles where Filename='"&amp;G212&amp;"."&amp;N212&amp;"' and ExternalUrl='"&amp;SUBSTITUTE(trim(M212),"'","''")&amp;"' and IsDownloadedFromExternalUrl=0)"))&amp;", "&amp;IFS(N212="","null",N212="wav","1",N212="flac","2")&amp;");
Insert into Track_TrackProperties values ((select max(TrackId) from Tracks where "&amp;IF(F212="","TrackVendorId='"&amp;G212&amp;"'","ISRC='"&amp;F212&amp;"'")&amp;" and EnterpriseId="&amp;EntId&amp;"),1);"</f>
        <v>Insert into Tracks VALUES(N'Malvado Favorito', 371631, (select LabelId from Releases where UPC=717332976605 and EnterpriseId=647322), 'BKTOK2300098', null, null, null, null, null, null, null, (select AudioId from AudioFiles where Filename='BKTOK2300098.wav' and ExternalUrl='https://www.dropbox.com/scl/fi/lj2dn0ly5un1ngvtpb7fr/Malvado-Favorito-717332976605.flac?rlkey=e4oijqn2rndyvzbil20gzp76i&amp;st=1axlhggv&amp;dl=1'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Filename='BKTOK2300098.flac' and ExternalUrl='https://www.dropbox.com/scl/fi/lj2dn0ly5un1ngvtpb7fr/Malvado-Favorito-717332976605.flac?rlkey=e4oijqn2rndyvzbil20gzp76i&amp;st=1axlhggv&amp;dl=1' and IsDownloadedFromExternalUrl=0), null, null, null, null, null, (select PrimaryMusicStyleId from Releases where UPC=717332976605 and EnterpriseId=647322), (select SecondaryMusicStyleId from Releases where UPC=717332976605 and EnterpriseId=647322), null, 0, null, (select id from internal_TrackTypes where description='Original'), null, null, null, null, (NEXT VALUE FOR [AssetIdSequence]), null, 645898, 647322, 1); 
insert into Releases_Tracks values ( (select ReleaseId from Releases where UPC=717332976605 and EnterpriseId=647322), (select max(TrackId) from Tracks where ISRC='BKTOK2300098' and EnterpriseId=647322), 1, (NEXT VALUE FOR [AssetIdSequence]), null);
update Releases_Tracks set RevelatorExternalUsageTrackId=AssetId where TrackId=(select max(TrackId) from Tracks where ISRC='BKTOK2300098' and EnterpriseId=647322);
Insert into TrackRecordingVersions values ((select max(TrackId) from Tracks where ISRC='BKTOK2300098' and EnterpriseId=647322),  'BKTOK2300098', 1, getdate());
Insert into TrackRecordingVersionsAudioFiles values ((select max(TrackRecordingVersionId) from TrackRecordingVersions where TrackId in (select max(TrackId) from Tracks where ISRC='BKTOK2300098' and EnterpriseId=647322)), (select AudioId from AudioFiles where Filename='BKTOK2300098.flac' and ExternalUrl='https://www.dropbox.com/scl/fi/lj2dn0ly5un1ngvtpb7fr/Malvado-Favorito-717332976605.flac?rlkey=e4oijqn2rndyvzbil20gzp76i&amp;st=1axlhggv&amp;dl=1' and IsDownloadedFromExternalUrl=0), 2);
Insert into Track_TrackProperties values ((select max(TrackId) from Tracks where ISRC='BKTOK2300098' and EnterpriseId=647322),1);</v>
      </c>
    </row>
    <row r="213">
      <c r="A213" s="110">
        <v>7.17332976582E11</v>
      </c>
      <c r="B213" s="84"/>
      <c r="C213" s="164" t="str">
        <f t="array" ref="C213">ifs(and(isblank($A213),isblank($B213)),"", not(iserror(vlookup($A213&amp;$B213,'3) Release_Label'!$D:$D&amp;'3) Release_Label'!$E:$E,1,0))),vlookup($A213&amp;$B213,{'3) Release_Label'!$D:$D&amp;'3) Release_Label'!$E:$E,'3) Release_Label'!$F:$F},2,0), or(and(not(isblank($B213)),$B213=$B212,$A213&lt;&gt;$A212),and(not(isblank($A213)),$A213=$A212,$B213&lt;&gt;$B212)),"ID LISTS UNALIGNED",and($A213&lt;&gt;"",countif('3) Release_Label'!$D:$D,$A213)=0),"NO UPC MATCH in Release_Label",and($B213&lt;&gt;"",countif('3) Release_Label'!$E:$E,$B213)=0),"NO CATALOG ID MATCH in Release_Label",iserror(vlookup($A213&amp;$B213,'3) Release_Label'!$D:$D&amp;'3) Release_Label'!$E:$E,1,0)),"NO UPC-CATALOG ID pair MATCH in Release_Label" )</f>
        <v>Malvado Favorito</v>
      </c>
      <c r="D213" s="164" t="str">
        <f t="array" ref="D213">ifs(and(isblank($A213),isblank($B213)),"", not(iserror(vlookup($A213&amp;$B213,'3) Release_Label'!$D:$D&amp;'3) Release_Label'!$E:$E,1,0))),vlookup($A213&amp;$B213,{'3) Release_Label'!$D:$D&amp;'3) Release_Label'!$E:$E,'3) Release_Label'!$H:$H},2,0), or(and(not(isblank($B213)),$B213=$B212,$A213&lt;&gt;$A212),and(not(isblank($A213)),$A213=$A212,$B213&lt;&gt;$B212)),"ID LISTS UNALIGNED",and($A213&lt;&gt;"",countif('3) Release_Label'!$D:$D,$A213)=0),"NO UPC MATCH in Release_Label",and($B213&lt;&gt;"",countif('3) Release_Label'!$E:$E,$B213)=0),"NO CATALOG ID MATCH in Release_Label",iserror(vlookup($A213&amp;$B213,'3) Release_Label'!$D:$D&amp;'3) Release_Label'!$E:$E,1,0)),"NO UPC-CATALOG ID pair MATCH in Release_Label" )</f>
        <v>Speed Up</v>
      </c>
      <c r="E213" s="164">
        <f t="shared" si="3"/>
        <v>1</v>
      </c>
      <c r="F213" s="34" t="s">
        <v>1131</v>
      </c>
      <c r="G213" s="84"/>
      <c r="H213" s="45" t="s">
        <v>560</v>
      </c>
      <c r="I213" s="34" t="s">
        <v>222</v>
      </c>
      <c r="J213" s="34" t="s">
        <v>180</v>
      </c>
      <c r="K213" s="93" t="s">
        <v>706</v>
      </c>
      <c r="L213" s="34" t="s">
        <v>698</v>
      </c>
      <c r="M213" s="92" t="s">
        <v>1132</v>
      </c>
      <c r="N213" s="34" t="s">
        <v>700</v>
      </c>
      <c r="O213" s="20"/>
      <c r="P213" s="20"/>
      <c r="R213" s="44" t="str">
        <f t="shared" si="2"/>
        <v>insert into AudioFiles VALUES (NEWID(),'BKTOK2300099.flac', '.flac', getdate(), null, 0, null, 'https://www.dropbox.com/scl/fi/j91s55ub1mfg1b098fei6/Malvado-Favorito-717332976582.flac?rlkey=p7xa9bbqjpo8hesq4ulbo4g3w&amp;st=2fswtld2&amp;dl=1', 0, null, null, null, null)</v>
      </c>
      <c r="S213" s="44" t="str">
        <f>"Insert into Tracks VALUES(N'"&amp;SUBSTITUTE(trim(H213),"'","''")&amp;"', 371631, "&amp;if(not(ISBLANK(A213)),"(select LabelId from Releases where UPC="&amp;A213&amp;" and EnterpriseId="&amp;EntId&amp;")","(select LabelId from Releases where Catalog='"&amp;SUBSTITUTE(trim(B213),"'","''")&amp;"' and EnterpriseId="&amp;EntId&amp;")")&amp;", "&amp;if(F213="", "null", "'"&amp;F213&amp;"'")&amp;", "&amp;if(I213="", "null","N'"&amp;SUBSTITUTE(trim(I213),"'","''")&amp;"'")&amp;", null, null, "&amp;if(G213="", "null","'"&amp;SUBSTITUTE(trim(G213),"'","''")&amp;"'")&amp;", null, null, null, "&amp;if(M213="","null",if(G213="","(select AudioId from AudioFiles where Filename='"&amp;F213&amp;".wav' and ExternalUrl='"&amp;SUBSTITUTE(trim(M213),"'","''")&amp;"' and IsDownloadedFromExternalUrl=0)","(select AudioId from AudioFiles where Filename='"&amp;G213&amp;".wav' and ExternalUrl='"&amp;SUBSTITUTE(trim(M213),"'","''")&amp;"' and IsDownloadedFromExternalUrl=0)"))&amp;", null, null, null, (select min(LanguageId) from Languages where LanguageName='"&amp;J213&amp;"' and IsValidMetadataLanguage=1), null, "&amp;if(K213="YES", 1,0)&amp;", getdate(), (select CreatedBy from Enterprises where EnterpriseId="&amp;EntId&amp;"), null, '34F4C88E-B410-461E-AD75-6C01536FDCD3', null, 0, null, null, null, null, "&amp;if(M213="","null",if(G213="","(select AudioId from AudioFiles where Filename='"&amp;F213&amp;".flac' and ExternalUrl='"&amp;SUBSTITUTE(trim(M213),"'","''")&amp;"' and IsDownloadedFromExternalUrl=0)","(select AudioId from AudioFiles where Filename='"&amp;G213&amp;".flac' and ExternalUrl='"&amp;SUBSTITUTE(trim(M213),"'","''")&amp;"' and IsDownloadedFromExternalUrl=0)"))&amp;", null, null, null, null, null, "&amp;if(not(ISBLANK(A213)),"(select PrimaryMusicStyleId from Releases where UPC="&amp;A213&amp;" and EnterpriseId="&amp;EntId&amp;")","(select PrimaryMusicStyleId from Releases where Catalog='"&amp;SUBSTITUTE(trim(B213),"'","''")&amp;"' and EnterpriseId="&amp;EntId&amp;")")&amp;", "&amp;if(not(ISBLANK(A213)),"(select SecondaryMusicStyleId from Releases where UPC="&amp;A213&amp;" and EnterpriseId="&amp;EntId&amp;")","(select SecondaryMusicStyleId from Releases where Catalog='"&amp;SUBSTITUTE(trim(B213),"'","''")&amp;"' and EnterpriseId="&amp;EntId&amp;")")&amp;", "&amp;IF(O213="","null",O213)&amp;", 0, null, (select id from internal_TrackTypes where description='"&amp;L213&amp;"'), null, null, null, null, (NEXT VALUE FOR [AssetIdSequence]), null, "&amp;TenantId&amp;", "&amp;EntId&amp;", "&amp;if(F213&lt;&gt;"",countif(F$5:F213,F213),countif(G$5:G213,G213))&amp;"); 
insert into Releases_Tracks values ( (select ReleaseId from Releases where "&amp;if(not(ISBLANK(A213)),"UPC="&amp;A213,"Catalog='"&amp;SUBSTITUTE(trim(B213),"'","''")&amp;"'")&amp;" and EnterpriseId="&amp;EntId&amp;"), (select max(TrackId) from Tracks where "&amp;if(trim(G213)="","ISRC='"&amp;F213&amp;"'","TrackVendorId='"&amp;SUBSTITUTE(trim(G213),"'","''")&amp;"'") &amp;" and EnterpriseId="&amp;EntId&amp;"), "&amp;E213&amp;", (NEXT VALUE FOR [AssetIdSequence]), null);
update Releases_Tracks set RevelatorExternalUsageTrackId=AssetId where TrackId=(select max(TrackId) from Tracks where "&amp;IF(F213="","TrackVendorId='"&amp;G213&amp;"'","ISRC='"&amp;F213&amp;"'")&amp;" and EnterpriseId="&amp;EntId&amp;");
Insert into TrackRecordingVersions values ((select max(TrackId) from Tracks where "&amp;IF(F213="","TrackVendorId='"&amp;G213&amp;"'","ISRC='"&amp;F213&amp;"'")&amp;" and EnterpriseId="&amp;EntId&amp;"),  "&amp;IF(F213="","null","'"&amp;F213&amp;"'")&amp;", 1, getdate());
Insert into TrackRecordingVersionsAudioFiles values ((select max(TrackRecordingVersionId) from TrackRecordingVersions where TrackId in (select max(TrackId) from Tracks where "&amp;IF(F213="","TrackVendorId='"&amp;G213&amp;"'","ISRC='"&amp;F213&amp;"'")&amp;" and EnterpriseId="&amp;EntId&amp;")), "&amp;if(M213="","null",if(G213="","(select AudioId from AudioFiles where Filename='"&amp;F213&amp;"."&amp;N213&amp;"' and ExternalUrl='"&amp;SUBSTITUTE(trim(M213),"'","''")&amp;"' and IsDownloadedFromExternalUrl=0)","(select AudioId from AudioFiles where Filename='"&amp;G213&amp;"."&amp;N213&amp;"' and ExternalUrl='"&amp;SUBSTITUTE(trim(M213),"'","''")&amp;"' and IsDownloadedFromExternalUrl=0)"))&amp;", "&amp;IFS(N213="","null",N213="wav","1",N213="flac","2")&amp;");
Insert into Track_TrackProperties values ((select max(TrackId) from Tracks where "&amp;IF(F213="","TrackVendorId='"&amp;G213&amp;"'","ISRC='"&amp;F213&amp;"'")&amp;" and EnterpriseId="&amp;EntId&amp;"),1);"</f>
        <v>Insert into Tracks VALUES(N'Malvado Favorito', 371631, (select LabelId from Releases where UPC=717332976582 and EnterpriseId=647322), 'BKTOK2300099', N'Speed Up', null, null, null, null, null, null, (select AudioId from AudioFiles where Filename='BKTOK2300099.wav' and ExternalUrl='https://www.dropbox.com/scl/fi/j91s55ub1mfg1b098fei6/Malvado-Favorito-717332976582.flac?rlkey=p7xa9bbqjpo8hesq4ulbo4g3w&amp;st=2fswtld2&amp;dl=1'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Filename='BKTOK2300099.flac' and ExternalUrl='https://www.dropbox.com/scl/fi/j91s55ub1mfg1b098fei6/Malvado-Favorito-717332976582.flac?rlkey=p7xa9bbqjpo8hesq4ulbo4g3w&amp;st=2fswtld2&amp;dl=1' and IsDownloadedFromExternalUrl=0), null, null, null, null, null, (select PrimaryMusicStyleId from Releases where UPC=717332976582 and EnterpriseId=647322), (select SecondaryMusicStyleId from Releases where UPC=717332976582 and EnterpriseId=647322), null, 0, null, (select id from internal_TrackTypes where description='Original'), null, null, null, null, (NEXT VALUE FOR [AssetIdSequence]), null, 645898, 647322, 1); 
insert into Releases_Tracks values ( (select ReleaseId from Releases where UPC=717332976582 and EnterpriseId=647322), (select max(TrackId) from Tracks where ISRC='BKTOK2300099' and EnterpriseId=647322), 1, (NEXT VALUE FOR [AssetIdSequence]), null);
update Releases_Tracks set RevelatorExternalUsageTrackId=AssetId where TrackId=(select max(TrackId) from Tracks where ISRC='BKTOK2300099' and EnterpriseId=647322);
Insert into TrackRecordingVersions values ((select max(TrackId) from Tracks where ISRC='BKTOK2300099' and EnterpriseId=647322),  'BKTOK2300099', 1, getdate());
Insert into TrackRecordingVersionsAudioFiles values ((select max(TrackRecordingVersionId) from TrackRecordingVersions where TrackId in (select max(TrackId) from Tracks where ISRC='BKTOK2300099' and EnterpriseId=647322)), (select AudioId from AudioFiles where Filename='BKTOK2300099.flac' and ExternalUrl='https://www.dropbox.com/scl/fi/j91s55ub1mfg1b098fei6/Malvado-Favorito-717332976582.flac?rlkey=p7xa9bbqjpo8hesq4ulbo4g3w&amp;st=2fswtld2&amp;dl=1' and IsDownloadedFromExternalUrl=0), 2);
Insert into Track_TrackProperties values ((select max(TrackId) from Tracks where ISRC='BKTOK2300099' and EnterpriseId=647322),1);</v>
      </c>
    </row>
    <row r="214">
      <c r="A214" s="110">
        <v>7.61861734588E11</v>
      </c>
      <c r="B214" s="84"/>
      <c r="C214" s="164" t="str">
        <f t="array" ref="C214">ifs(and(isblank($A214),isblank($B214)),"", not(iserror(vlookup($A214&amp;$B214,'3) Release_Label'!$D:$D&amp;'3) Release_Label'!$E:$E,1,0))),vlookup($A214&amp;$B214,{'3) Release_Label'!$D:$D&amp;'3) Release_Label'!$E:$E,'3) Release_Label'!$F:$F},2,0), or(and(not(isblank($B214)),$B214=$B213,$A214&lt;&gt;$A213),and(not(isblank($A214)),$A214=$A213,$B214&lt;&gt;$B213)),"ID LISTS UNALIGNED",and($A214&lt;&gt;"",countif('3) Release_Label'!$D:$D,$A214)=0),"NO UPC MATCH in Release_Label",and($B214&lt;&gt;"",countif('3) Release_Label'!$E:$E,$B214)=0),"NO CATALOG ID MATCH in Release_Label",iserror(vlookup($A214&amp;$B214,'3) Release_Label'!$D:$D&amp;'3) Release_Label'!$E:$E,1,0)),"NO UPC-CATALOG ID pair MATCH in Release_Label" )</f>
        <v>Imperador e o Egoísta</v>
      </c>
      <c r="D214" s="134" t="str">
        <f t="array" ref="D214">ifs(and(isblank($A214),isblank($B214)),"", not(iserror(vlookup($A214&amp;$B214,'3) Release_Label'!$D:$D&amp;'3) Release_Label'!$E:$E,1,0))),vlookup($A214&amp;$B214,{'3) Release_Label'!$D:$D&amp;'3) Release_Label'!$E:$E,'3) Release_Label'!$H:$H},2,0), or(and(not(isblank($B214)),$B214=$B213,$A214&lt;&gt;$A213),and(not(isblank($A214)),$A214=$A213,$B214&lt;&gt;$B213)),"ID LISTS UNALIGNED",and($A214&lt;&gt;"",countif('3) Release_Label'!$D:$D,$A214)=0),"NO UPC MATCH in Release_Label",and($B214&lt;&gt;"",countif('3) Release_Label'!$E:$E,$B214)=0),"NO CATALOG ID MATCH in Release_Label",iserror(vlookup($A214&amp;$B214,'3) Release_Label'!$D:$D&amp;'3) Release_Label'!$E:$E,1,0)),"NO UPC-CATALOG ID pair MATCH in Release_Label" )</f>
        <v/>
      </c>
      <c r="E214" s="164">
        <f t="shared" si="3"/>
        <v>1</v>
      </c>
      <c r="F214" s="34" t="s">
        <v>1133</v>
      </c>
      <c r="G214" s="84"/>
      <c r="H214" s="45" t="s">
        <v>563</v>
      </c>
      <c r="I214" s="34"/>
      <c r="J214" s="34" t="s">
        <v>180</v>
      </c>
      <c r="K214" s="93" t="s">
        <v>706</v>
      </c>
      <c r="L214" s="34" t="s">
        <v>698</v>
      </c>
      <c r="M214" s="92" t="s">
        <v>1134</v>
      </c>
      <c r="N214" s="34" t="s">
        <v>700</v>
      </c>
      <c r="O214" s="20"/>
      <c r="P214" s="20"/>
      <c r="R214" s="44" t="str">
        <f t="shared" si="2"/>
        <v>insert into AudioFiles VALUES (NEWID(),'BKTOK2300103.flac', '.flac', getdate(), null, 0, null, 'https://www.dropbox.com/scl/fi/n7ad0t39pmpzmbnuoppfq/Imperador-e-o-Ego-sta-761861734588.flac?rlkey=z2249w6oaa0b5ebwtmrubo0z2&amp;st=kox4hcpw&amp;dl=1', 0, null, null, null, null)</v>
      </c>
      <c r="S214" s="44" t="str">
        <f>"Insert into Tracks VALUES(N'"&amp;SUBSTITUTE(trim(H214),"'","''")&amp;"', 371631, "&amp;if(not(ISBLANK(A214)),"(select LabelId from Releases where UPC="&amp;A214&amp;" and EnterpriseId="&amp;EntId&amp;")","(select LabelId from Releases where Catalog='"&amp;SUBSTITUTE(trim(B214),"'","''")&amp;"' and EnterpriseId="&amp;EntId&amp;")")&amp;", "&amp;if(F214="", "null", "'"&amp;F214&amp;"'")&amp;", "&amp;if(I214="", "null","N'"&amp;SUBSTITUTE(trim(I214),"'","''")&amp;"'")&amp;", null, null, "&amp;if(G214="", "null","'"&amp;SUBSTITUTE(trim(G214),"'","''")&amp;"'")&amp;", null, null, null, "&amp;if(M214="","null",if(G214="","(select AudioId from AudioFiles where Filename='"&amp;F214&amp;".wav' and ExternalUrl='"&amp;SUBSTITUTE(trim(M214),"'","''")&amp;"' and IsDownloadedFromExternalUrl=0)","(select AudioId from AudioFiles where Filename='"&amp;G214&amp;".wav' and ExternalUrl='"&amp;SUBSTITUTE(trim(M214),"'","''")&amp;"' and IsDownloadedFromExternalUrl=0)"))&amp;", null, null, null, (select min(LanguageId) from Languages where LanguageName='"&amp;J214&amp;"' and IsValidMetadataLanguage=1), null, "&amp;if(K214="YES", 1,0)&amp;", getdate(), (select CreatedBy from Enterprises where EnterpriseId="&amp;EntId&amp;"), null, '34F4C88E-B410-461E-AD75-6C01536FDCD3', null, 0, null, null, null, null, "&amp;if(M214="","null",if(G214="","(select AudioId from AudioFiles where Filename='"&amp;F214&amp;".flac' and ExternalUrl='"&amp;SUBSTITUTE(trim(M214),"'","''")&amp;"' and IsDownloadedFromExternalUrl=0)","(select AudioId from AudioFiles where Filename='"&amp;G214&amp;".flac' and ExternalUrl='"&amp;SUBSTITUTE(trim(M214),"'","''")&amp;"' and IsDownloadedFromExternalUrl=0)"))&amp;", null, null, null, null, null, "&amp;if(not(ISBLANK(A214)),"(select PrimaryMusicStyleId from Releases where UPC="&amp;A214&amp;" and EnterpriseId="&amp;EntId&amp;")","(select PrimaryMusicStyleId from Releases where Catalog='"&amp;SUBSTITUTE(trim(B214),"'","''")&amp;"' and EnterpriseId="&amp;EntId&amp;")")&amp;", "&amp;if(not(ISBLANK(A214)),"(select SecondaryMusicStyleId from Releases where UPC="&amp;A214&amp;" and EnterpriseId="&amp;EntId&amp;")","(select SecondaryMusicStyleId from Releases where Catalog='"&amp;SUBSTITUTE(trim(B214),"'","''")&amp;"' and EnterpriseId="&amp;EntId&amp;")")&amp;", "&amp;IF(O214="","null",O214)&amp;", 0, null, (select id from internal_TrackTypes where description='"&amp;L214&amp;"'), null, null, null, null, (NEXT VALUE FOR [AssetIdSequence]), null, "&amp;TenantId&amp;", "&amp;EntId&amp;", "&amp;if(F214&lt;&gt;"",countif(F$5:F214,F214),countif(G$5:G214,G214))&amp;"); 
insert into Releases_Tracks values ( (select ReleaseId from Releases where "&amp;if(not(ISBLANK(A214)),"UPC="&amp;A214,"Catalog='"&amp;SUBSTITUTE(trim(B214),"'","''")&amp;"'")&amp;" and EnterpriseId="&amp;EntId&amp;"), (select max(TrackId) from Tracks where "&amp;if(trim(G214)="","ISRC='"&amp;F214&amp;"'","TrackVendorId='"&amp;SUBSTITUTE(trim(G214),"'","''")&amp;"'") &amp;" and EnterpriseId="&amp;EntId&amp;"), "&amp;E214&amp;", (NEXT VALUE FOR [AssetIdSequence]), null);
update Releases_Tracks set RevelatorExternalUsageTrackId=AssetId where TrackId=(select max(TrackId) from Tracks where "&amp;IF(F214="","TrackVendorId='"&amp;G214&amp;"'","ISRC='"&amp;F214&amp;"'")&amp;" and EnterpriseId="&amp;EntId&amp;");
Insert into TrackRecordingVersions values ((select max(TrackId) from Tracks where "&amp;IF(F214="","TrackVendorId='"&amp;G214&amp;"'","ISRC='"&amp;F214&amp;"'")&amp;" and EnterpriseId="&amp;EntId&amp;"),  "&amp;IF(F214="","null","'"&amp;F214&amp;"'")&amp;", 1, getdate());
Insert into TrackRecordingVersionsAudioFiles values ((select max(TrackRecordingVersionId) from TrackRecordingVersions where TrackId in (select max(TrackId) from Tracks where "&amp;IF(F214="","TrackVendorId='"&amp;G214&amp;"'","ISRC='"&amp;F214&amp;"'")&amp;" and EnterpriseId="&amp;EntId&amp;")), "&amp;if(M214="","null",if(G214="","(select AudioId from AudioFiles where Filename='"&amp;F214&amp;"."&amp;N214&amp;"' and ExternalUrl='"&amp;SUBSTITUTE(trim(M214),"'","''")&amp;"' and IsDownloadedFromExternalUrl=0)","(select AudioId from AudioFiles where Filename='"&amp;G214&amp;"."&amp;N214&amp;"' and ExternalUrl='"&amp;SUBSTITUTE(trim(M214),"'","''")&amp;"' and IsDownloadedFromExternalUrl=0)"))&amp;", "&amp;IFS(N214="","null",N214="wav","1",N214="flac","2")&amp;");
Insert into Track_TrackProperties values ((select max(TrackId) from Tracks where "&amp;IF(F214="","TrackVendorId='"&amp;G214&amp;"'","ISRC='"&amp;F214&amp;"'")&amp;" and EnterpriseId="&amp;EntId&amp;"),1);"</f>
        <v>Insert into Tracks VALUES(N'Imperador e o Egoísta', 371631, (select LabelId from Releases where UPC=761861734588 and EnterpriseId=647322), 'BKTOK2300103', null, null, null, null, null, null, null, (select AudioId from AudioFiles where Filename='BKTOK2300103.wav' and ExternalUrl='https://www.dropbox.com/scl/fi/n7ad0t39pmpzmbnuoppfq/Imperador-e-o-Ego-sta-761861734588.flac?rlkey=z2249w6oaa0b5ebwtmrubo0z2&amp;st=kox4hcpw&amp;dl=1'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Filename='BKTOK2300103.flac' and ExternalUrl='https://www.dropbox.com/scl/fi/n7ad0t39pmpzmbnuoppfq/Imperador-e-o-Ego-sta-761861734588.flac?rlkey=z2249w6oaa0b5ebwtmrubo0z2&amp;st=kox4hcpw&amp;dl=1' and IsDownloadedFromExternalUrl=0), null, null, null, null, null, (select PrimaryMusicStyleId from Releases where UPC=761861734588 and EnterpriseId=647322), (select SecondaryMusicStyleId from Releases where UPC=761861734588 and EnterpriseId=647322), null, 0, null, (select id from internal_TrackTypes where description='Original'), null, null, null, null, (NEXT VALUE FOR [AssetIdSequence]), null, 645898, 647322, 1); 
insert into Releases_Tracks values ( (select ReleaseId from Releases where UPC=761861734588 and EnterpriseId=647322), (select max(TrackId) from Tracks where ISRC='BKTOK2300103' and EnterpriseId=647322), 1, (NEXT VALUE FOR [AssetIdSequence]), null);
update Releases_Tracks set RevelatorExternalUsageTrackId=AssetId where TrackId=(select max(TrackId) from Tracks where ISRC='BKTOK2300103' and EnterpriseId=647322);
Insert into TrackRecordingVersions values ((select max(TrackId) from Tracks where ISRC='BKTOK2300103' and EnterpriseId=647322),  'BKTOK2300103', 1, getdate());
Insert into TrackRecordingVersionsAudioFiles values ((select max(TrackRecordingVersionId) from TrackRecordingVersions where TrackId in (select max(TrackId) from Tracks where ISRC='BKTOK2300103' and EnterpriseId=647322)), (select AudioId from AudioFiles where Filename='BKTOK2300103.flac' and ExternalUrl='https://www.dropbox.com/scl/fi/n7ad0t39pmpzmbnuoppfq/Imperador-e-o-Ego-sta-761861734588.flac?rlkey=z2249w6oaa0b5ebwtmrubo0z2&amp;st=kox4hcpw&amp;dl=1' and IsDownloadedFromExternalUrl=0), 2);
Insert into Track_TrackProperties values ((select max(TrackId) from Tracks where ISRC='BKTOK2300103' and EnterpriseId=647322),1);</v>
      </c>
    </row>
    <row r="215">
      <c r="A215" s="110">
        <v>7.61861734434E11</v>
      </c>
      <c r="B215" s="84"/>
      <c r="C215" s="164" t="str">
        <f t="array" ref="C215">ifs(and(isblank($A215),isblank($B215)),"", not(iserror(vlookup($A215&amp;$B215,'3) Release_Label'!$D:$D&amp;'3) Release_Label'!$E:$E,1,0))),vlookup($A215&amp;$B215,{'3) Release_Label'!$D:$D&amp;'3) Release_Label'!$E:$E,'3) Release_Label'!$F:$F},2,0), or(and(not(isblank($B215)),$B215=$B214,$A215&lt;&gt;$A214),and(not(isblank($A215)),$A215=$A214,$B215&lt;&gt;$B214)),"ID LISTS UNALIGNED",and($A215&lt;&gt;"",countif('3) Release_Label'!$D:$D,$A215)=0),"NO UPC MATCH in Release_Label",and($B215&lt;&gt;"",countif('3) Release_Label'!$E:$E,$B215)=0),"NO CATALOG ID MATCH in Release_Label",iserror(vlookup($A215&amp;$B215,'3) Release_Label'!$D:$D&amp;'3) Release_Label'!$E:$E,1,0)),"NO UPC-CATALOG ID pair MATCH in Release_Label" )</f>
        <v>Imperador e o Egoísta</v>
      </c>
      <c r="D215" s="164" t="str">
        <f t="array" ref="D215">ifs(and(isblank($A215),isblank($B215)),"", not(iserror(vlookup($A215&amp;$B215,'3) Release_Label'!$D:$D&amp;'3) Release_Label'!$E:$E,1,0))),vlookup($A215&amp;$B215,{'3) Release_Label'!$D:$D&amp;'3) Release_Label'!$E:$E,'3) Release_Label'!$H:$H},2,0), or(and(not(isblank($B215)),$B215=$B214,$A215&lt;&gt;$A214),and(not(isblank($A215)),$A215=$A214,$B215&lt;&gt;$B214)),"ID LISTS UNALIGNED",and($A215&lt;&gt;"",countif('3) Release_Label'!$D:$D,$A215)=0),"NO UPC MATCH in Release_Label",and($B215&lt;&gt;"",countif('3) Release_Label'!$E:$E,$B215)=0),"NO CATALOG ID MATCH in Release_Label",iserror(vlookup($A215&amp;$B215,'3) Release_Label'!$D:$D&amp;'3) Release_Label'!$E:$E,1,0)),"NO UPC-CATALOG ID pair MATCH in Release_Label" )</f>
        <v>Speed Up</v>
      </c>
      <c r="E215" s="164">
        <f t="shared" si="3"/>
        <v>1</v>
      </c>
      <c r="F215" s="34" t="s">
        <v>1135</v>
      </c>
      <c r="G215" s="84"/>
      <c r="H215" s="45" t="s">
        <v>563</v>
      </c>
      <c r="I215" s="34" t="s">
        <v>222</v>
      </c>
      <c r="J215" s="34" t="s">
        <v>180</v>
      </c>
      <c r="K215" s="93" t="s">
        <v>706</v>
      </c>
      <c r="L215" s="34" t="s">
        <v>698</v>
      </c>
      <c r="M215" s="92" t="s">
        <v>1136</v>
      </c>
      <c r="N215" s="34" t="s">
        <v>700</v>
      </c>
      <c r="O215" s="20"/>
      <c r="P215" s="20"/>
      <c r="R215" s="44" t="str">
        <f t="shared" si="2"/>
        <v>insert into AudioFiles VALUES (NEWID(),'BKTOK2300104.flac', '.flac', getdate(), null, 0, null, 'https://www.dropbox.com/scl/fi/918etta3mszgbc0st7avj/Imperador-e-o-Ego-sta-761861734434.flac?rlkey=d08q7viuvb8tg46nt2iv6e0mw&amp;st=9j72kr18&amp;dl=1', 0, null, null, null, null)</v>
      </c>
      <c r="S215" s="44" t="str">
        <f>"Insert into Tracks VALUES(N'"&amp;SUBSTITUTE(trim(H215),"'","''")&amp;"', 371631, "&amp;if(not(ISBLANK(A215)),"(select LabelId from Releases where UPC="&amp;A215&amp;" and EnterpriseId="&amp;EntId&amp;")","(select LabelId from Releases where Catalog='"&amp;SUBSTITUTE(trim(B215),"'","''")&amp;"' and EnterpriseId="&amp;EntId&amp;")")&amp;", "&amp;if(F215="", "null", "'"&amp;F215&amp;"'")&amp;", "&amp;if(I215="", "null","N'"&amp;SUBSTITUTE(trim(I215),"'","''")&amp;"'")&amp;", null, null, "&amp;if(G215="", "null","'"&amp;SUBSTITUTE(trim(G215),"'","''")&amp;"'")&amp;", null, null, null, "&amp;if(M215="","null",if(G215="","(select AudioId from AudioFiles where Filename='"&amp;F215&amp;".wav' and ExternalUrl='"&amp;SUBSTITUTE(trim(M215),"'","''")&amp;"' and IsDownloadedFromExternalUrl=0)","(select AudioId from AudioFiles where Filename='"&amp;G215&amp;".wav' and ExternalUrl='"&amp;SUBSTITUTE(trim(M215),"'","''")&amp;"' and IsDownloadedFromExternalUrl=0)"))&amp;", null, null, null, (select min(LanguageId) from Languages where LanguageName='"&amp;J215&amp;"' and IsValidMetadataLanguage=1), null, "&amp;if(K215="YES", 1,0)&amp;", getdate(), (select CreatedBy from Enterprises where EnterpriseId="&amp;EntId&amp;"), null, '34F4C88E-B410-461E-AD75-6C01536FDCD3', null, 0, null, null, null, null, "&amp;if(M215="","null",if(G215="","(select AudioId from AudioFiles where Filename='"&amp;F215&amp;".flac' and ExternalUrl='"&amp;SUBSTITUTE(trim(M215),"'","''")&amp;"' and IsDownloadedFromExternalUrl=0)","(select AudioId from AudioFiles where Filename='"&amp;G215&amp;".flac' and ExternalUrl='"&amp;SUBSTITUTE(trim(M215),"'","''")&amp;"' and IsDownloadedFromExternalUrl=0)"))&amp;", null, null, null, null, null, "&amp;if(not(ISBLANK(A215)),"(select PrimaryMusicStyleId from Releases where UPC="&amp;A215&amp;" and EnterpriseId="&amp;EntId&amp;")","(select PrimaryMusicStyleId from Releases where Catalog='"&amp;SUBSTITUTE(trim(B215),"'","''")&amp;"' and EnterpriseId="&amp;EntId&amp;")")&amp;", "&amp;if(not(ISBLANK(A215)),"(select SecondaryMusicStyleId from Releases where UPC="&amp;A215&amp;" and EnterpriseId="&amp;EntId&amp;")","(select SecondaryMusicStyleId from Releases where Catalog='"&amp;SUBSTITUTE(trim(B215),"'","''")&amp;"' and EnterpriseId="&amp;EntId&amp;")")&amp;", "&amp;IF(O215="","null",O215)&amp;", 0, null, (select id from internal_TrackTypes where description='"&amp;L215&amp;"'), null, null, null, null, (NEXT VALUE FOR [AssetIdSequence]), null, "&amp;TenantId&amp;", "&amp;EntId&amp;", "&amp;if(F215&lt;&gt;"",countif(F$5:F215,F215),countif(G$5:G215,G215))&amp;"); 
insert into Releases_Tracks values ( (select ReleaseId from Releases where "&amp;if(not(ISBLANK(A215)),"UPC="&amp;A215,"Catalog='"&amp;SUBSTITUTE(trim(B215),"'","''")&amp;"'")&amp;" and EnterpriseId="&amp;EntId&amp;"), (select max(TrackId) from Tracks where "&amp;if(trim(G215)="","ISRC='"&amp;F215&amp;"'","TrackVendorId='"&amp;SUBSTITUTE(trim(G215),"'","''")&amp;"'") &amp;" and EnterpriseId="&amp;EntId&amp;"), "&amp;E215&amp;", (NEXT VALUE FOR [AssetIdSequence]), null);
update Releases_Tracks set RevelatorExternalUsageTrackId=AssetId where TrackId=(select max(TrackId) from Tracks where "&amp;IF(F215="","TrackVendorId='"&amp;G215&amp;"'","ISRC='"&amp;F215&amp;"'")&amp;" and EnterpriseId="&amp;EntId&amp;");
Insert into TrackRecordingVersions values ((select max(TrackId) from Tracks where "&amp;IF(F215="","TrackVendorId='"&amp;G215&amp;"'","ISRC='"&amp;F215&amp;"'")&amp;" and EnterpriseId="&amp;EntId&amp;"),  "&amp;IF(F215="","null","'"&amp;F215&amp;"'")&amp;", 1, getdate());
Insert into TrackRecordingVersionsAudioFiles values ((select max(TrackRecordingVersionId) from TrackRecordingVersions where TrackId in (select max(TrackId) from Tracks where "&amp;IF(F215="","TrackVendorId='"&amp;G215&amp;"'","ISRC='"&amp;F215&amp;"'")&amp;" and EnterpriseId="&amp;EntId&amp;")), "&amp;if(M215="","null",if(G215="","(select AudioId from AudioFiles where Filename='"&amp;F215&amp;"."&amp;N215&amp;"' and ExternalUrl='"&amp;SUBSTITUTE(trim(M215),"'","''")&amp;"' and IsDownloadedFromExternalUrl=0)","(select AudioId from AudioFiles where Filename='"&amp;G215&amp;"."&amp;N215&amp;"' and ExternalUrl='"&amp;SUBSTITUTE(trim(M215),"'","''")&amp;"' and IsDownloadedFromExternalUrl=0)"))&amp;", "&amp;IFS(N215="","null",N215="wav","1",N215="flac","2")&amp;");
Insert into Track_TrackProperties values ((select max(TrackId) from Tracks where "&amp;IF(F215="","TrackVendorId='"&amp;G215&amp;"'","ISRC='"&amp;F215&amp;"'")&amp;" and EnterpriseId="&amp;EntId&amp;"),1);"</f>
        <v>Insert into Tracks VALUES(N'Imperador e o Egoísta', 371631, (select LabelId from Releases where UPC=761861734434 and EnterpriseId=647322), 'BKTOK2300104', N'Speed Up', null, null, null, null, null, null, (select AudioId from AudioFiles where Filename='BKTOK2300104.wav' and ExternalUrl='https://www.dropbox.com/scl/fi/918etta3mszgbc0st7avj/Imperador-e-o-Ego-sta-761861734434.flac?rlkey=d08q7viuvb8tg46nt2iv6e0mw&amp;st=9j72kr18&amp;dl=1'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Filename='BKTOK2300104.flac' and ExternalUrl='https://www.dropbox.com/scl/fi/918etta3mszgbc0st7avj/Imperador-e-o-Ego-sta-761861734434.flac?rlkey=d08q7viuvb8tg46nt2iv6e0mw&amp;st=9j72kr18&amp;dl=1' and IsDownloadedFromExternalUrl=0), null, null, null, null, null, (select PrimaryMusicStyleId from Releases where UPC=761861734434 and EnterpriseId=647322), (select SecondaryMusicStyleId from Releases where UPC=761861734434 and EnterpriseId=647322), null, 0, null, (select id from internal_TrackTypes where description='Original'), null, null, null, null, (NEXT VALUE FOR [AssetIdSequence]), null, 645898, 647322, 1); 
insert into Releases_Tracks values ( (select ReleaseId from Releases where UPC=761861734434 and EnterpriseId=647322), (select max(TrackId) from Tracks where ISRC='BKTOK2300104' and EnterpriseId=647322), 1, (NEXT VALUE FOR [AssetIdSequence]), null);
update Releases_Tracks set RevelatorExternalUsageTrackId=AssetId where TrackId=(select max(TrackId) from Tracks where ISRC='BKTOK2300104' and EnterpriseId=647322);
Insert into TrackRecordingVersions values ((select max(TrackId) from Tracks where ISRC='BKTOK2300104' and EnterpriseId=647322),  'BKTOK2300104', 1, getdate());
Insert into TrackRecordingVersionsAudioFiles values ((select max(TrackRecordingVersionId) from TrackRecordingVersions where TrackId in (select max(TrackId) from Tracks where ISRC='BKTOK2300104' and EnterpriseId=647322)), (select AudioId from AudioFiles where Filename='BKTOK2300104.flac' and ExternalUrl='https://www.dropbox.com/scl/fi/918etta3mszgbc0st7avj/Imperador-e-o-Ego-sta-761861734434.flac?rlkey=d08q7viuvb8tg46nt2iv6e0mw&amp;st=9j72kr18&amp;dl=1' and IsDownloadedFromExternalUrl=0), 2);
Insert into Track_TrackProperties values ((select max(TrackId) from Tracks where ISRC='BKTOK2300104' and EnterpriseId=647322),1);</v>
      </c>
    </row>
    <row r="216">
      <c r="A216" s="110">
        <v>7.1170965507E11</v>
      </c>
      <c r="B216" s="84"/>
      <c r="C216" s="164" t="str">
        <f t="array" ref="C216">ifs(and(isblank($A216),isblank($B216)),"", not(iserror(vlookup($A216&amp;$B216,'3) Release_Label'!$D:$D&amp;'3) Release_Label'!$E:$E,1,0))),vlookup($A216&amp;$B216,{'3) Release_Label'!$D:$D&amp;'3) Release_Label'!$E:$E,'3) Release_Label'!$F:$F},2,0), or(and(not(isblank($B216)),$B216=$B215,$A216&lt;&gt;$A215),and(not(isblank($A216)),$A216=$A215,$B216&lt;&gt;$B215)),"ID LISTS UNALIGNED",and($A216&lt;&gt;"",countif('3) Release_Label'!$D:$D,$A216)=0),"NO UPC MATCH in Release_Label",and($B216&lt;&gt;"",countif('3) Release_Label'!$E:$E,$B216)=0),"NO CATALOG ID MATCH in Release_Label",iserror(vlookup($A216&amp;$B216,'3) Release_Label'!$D:$D&amp;'3) Release_Label'!$E:$E,1,0)),"NO UPC-CATALOG ID pair MATCH in Release_Label" )</f>
        <v>Lágrimas de Dragão</v>
      </c>
      <c r="D216" s="134" t="str">
        <f t="array" ref="D216">ifs(and(isblank($A216),isblank($B216)),"", not(iserror(vlookup($A216&amp;$B216,'3) Release_Label'!$D:$D&amp;'3) Release_Label'!$E:$E,1,0))),vlookup($A216&amp;$B216,{'3) Release_Label'!$D:$D&amp;'3) Release_Label'!$E:$E,'3) Release_Label'!$H:$H},2,0), or(and(not(isblank($B216)),$B216=$B215,$A216&lt;&gt;$A215),and(not(isblank($A216)),$A216=$A215,$B216&lt;&gt;$B215)),"ID LISTS UNALIGNED",and($A216&lt;&gt;"",countif('3) Release_Label'!$D:$D,$A216)=0),"NO UPC MATCH in Release_Label",and($B216&lt;&gt;"",countif('3) Release_Label'!$E:$E,$B216)=0),"NO CATALOG ID MATCH in Release_Label",iserror(vlookup($A216&amp;$B216,'3) Release_Label'!$D:$D&amp;'3) Release_Label'!$E:$E,1,0)),"NO UPC-CATALOG ID pair MATCH in Release_Label" )</f>
        <v/>
      </c>
      <c r="E216" s="164">
        <f t="shared" si="3"/>
        <v>1</v>
      </c>
      <c r="F216" s="34" t="s">
        <v>1137</v>
      </c>
      <c r="G216" s="84"/>
      <c r="H216" s="45" t="s">
        <v>566</v>
      </c>
      <c r="I216" s="34"/>
      <c r="J216" s="34" t="s">
        <v>180</v>
      </c>
      <c r="K216" s="93" t="s">
        <v>706</v>
      </c>
      <c r="L216" s="34" t="s">
        <v>698</v>
      </c>
      <c r="M216" s="92" t="s">
        <v>1138</v>
      </c>
      <c r="N216" s="34" t="s">
        <v>700</v>
      </c>
      <c r="O216" s="20"/>
      <c r="P216" s="20"/>
      <c r="R216" s="44" t="str">
        <f t="shared" si="2"/>
        <v>insert into AudioFiles VALUES (NEWID(),'BKTOK2300105.flac', '.flac', getdate(), null, 0, null, 'https://www.dropbox.com/scl/fi/hwx39lzu0tty585k1hc86/L-grimas-de-Drag-o-711709655070-BKTOK2300105.flac?rlkey=uim0noae7t71rslvkpzsr4cvs&amp;st=zh8lwmi6&amp;dl=1', 0, null, null, null, null)</v>
      </c>
      <c r="S216" s="44" t="str">
        <f>"Insert into Tracks VALUES(N'"&amp;SUBSTITUTE(trim(H216),"'","''")&amp;"', 371631, "&amp;if(not(ISBLANK(A216)),"(select LabelId from Releases where UPC="&amp;A216&amp;" and EnterpriseId="&amp;EntId&amp;")","(select LabelId from Releases where Catalog='"&amp;SUBSTITUTE(trim(B216),"'","''")&amp;"' and EnterpriseId="&amp;EntId&amp;")")&amp;", "&amp;if(F216="", "null", "'"&amp;F216&amp;"'")&amp;", "&amp;if(I216="", "null","N'"&amp;SUBSTITUTE(trim(I216),"'","''")&amp;"'")&amp;", null, null, "&amp;if(G216="", "null","'"&amp;SUBSTITUTE(trim(G216),"'","''")&amp;"'")&amp;", null, null, null, "&amp;if(M216="","null",if(G216="","(select AudioId from AudioFiles where Filename='"&amp;F216&amp;".wav' and ExternalUrl='"&amp;SUBSTITUTE(trim(M216),"'","''")&amp;"' and IsDownloadedFromExternalUrl=0)","(select AudioId from AudioFiles where Filename='"&amp;G216&amp;".wav' and ExternalUrl='"&amp;SUBSTITUTE(trim(M216),"'","''")&amp;"' and IsDownloadedFromExternalUrl=0)"))&amp;", null, null, null, (select min(LanguageId) from Languages where LanguageName='"&amp;J216&amp;"' and IsValidMetadataLanguage=1), null, "&amp;if(K216="YES", 1,0)&amp;", getdate(), (select CreatedBy from Enterprises where EnterpriseId="&amp;EntId&amp;"), null, '34F4C88E-B410-461E-AD75-6C01536FDCD3', null, 0, null, null, null, null, "&amp;if(M216="","null",if(G216="","(select AudioId from AudioFiles where Filename='"&amp;F216&amp;".flac' and ExternalUrl='"&amp;SUBSTITUTE(trim(M216),"'","''")&amp;"' and IsDownloadedFromExternalUrl=0)","(select AudioId from AudioFiles where Filename='"&amp;G216&amp;".flac' and ExternalUrl='"&amp;SUBSTITUTE(trim(M216),"'","''")&amp;"' and IsDownloadedFromExternalUrl=0)"))&amp;", null, null, null, null, null, "&amp;if(not(ISBLANK(A216)),"(select PrimaryMusicStyleId from Releases where UPC="&amp;A216&amp;" and EnterpriseId="&amp;EntId&amp;")","(select PrimaryMusicStyleId from Releases where Catalog='"&amp;SUBSTITUTE(trim(B216),"'","''")&amp;"' and EnterpriseId="&amp;EntId&amp;")")&amp;", "&amp;if(not(ISBLANK(A216)),"(select SecondaryMusicStyleId from Releases where UPC="&amp;A216&amp;" and EnterpriseId="&amp;EntId&amp;")","(select SecondaryMusicStyleId from Releases where Catalog='"&amp;SUBSTITUTE(trim(B216),"'","''")&amp;"' and EnterpriseId="&amp;EntId&amp;")")&amp;", "&amp;IF(O216="","null",O216)&amp;", 0, null, (select id from internal_TrackTypes where description='"&amp;L216&amp;"'), null, null, null, null, (NEXT VALUE FOR [AssetIdSequence]), null, "&amp;TenantId&amp;", "&amp;EntId&amp;", "&amp;if(F216&lt;&gt;"",countif(F$5:F216,F216),countif(G$5:G216,G216))&amp;"); 
insert into Releases_Tracks values ( (select ReleaseId from Releases where "&amp;if(not(ISBLANK(A216)),"UPC="&amp;A216,"Catalog='"&amp;SUBSTITUTE(trim(B216),"'","''")&amp;"'")&amp;" and EnterpriseId="&amp;EntId&amp;"), (select max(TrackId) from Tracks where "&amp;if(trim(G216)="","ISRC='"&amp;F216&amp;"'","TrackVendorId='"&amp;SUBSTITUTE(trim(G216),"'","''")&amp;"'") &amp;" and EnterpriseId="&amp;EntId&amp;"), "&amp;E216&amp;", (NEXT VALUE FOR [AssetIdSequence]), null);
update Releases_Tracks set RevelatorExternalUsageTrackId=AssetId where TrackId=(select max(TrackId) from Tracks where "&amp;IF(F216="","TrackVendorId='"&amp;G216&amp;"'","ISRC='"&amp;F216&amp;"'")&amp;" and EnterpriseId="&amp;EntId&amp;");
Insert into TrackRecordingVersions values ((select max(TrackId) from Tracks where "&amp;IF(F216="","TrackVendorId='"&amp;G216&amp;"'","ISRC='"&amp;F216&amp;"'")&amp;" and EnterpriseId="&amp;EntId&amp;"),  "&amp;IF(F216="","null","'"&amp;F216&amp;"'")&amp;", 1, getdate());
Insert into TrackRecordingVersionsAudioFiles values ((select max(TrackRecordingVersionId) from TrackRecordingVersions where TrackId in (select max(TrackId) from Tracks where "&amp;IF(F216="","TrackVendorId='"&amp;G216&amp;"'","ISRC='"&amp;F216&amp;"'")&amp;" and EnterpriseId="&amp;EntId&amp;")), "&amp;if(M216="","null",if(G216="","(select AudioId from AudioFiles where Filename='"&amp;F216&amp;"."&amp;N216&amp;"' and ExternalUrl='"&amp;SUBSTITUTE(trim(M216),"'","''")&amp;"' and IsDownloadedFromExternalUrl=0)","(select AudioId from AudioFiles where Filename='"&amp;G216&amp;"."&amp;N216&amp;"' and ExternalUrl='"&amp;SUBSTITUTE(trim(M216),"'","''")&amp;"' and IsDownloadedFromExternalUrl=0)"))&amp;", "&amp;IFS(N216="","null",N216="wav","1",N216="flac","2")&amp;");
Insert into Track_TrackProperties values ((select max(TrackId) from Tracks where "&amp;IF(F216="","TrackVendorId='"&amp;G216&amp;"'","ISRC='"&amp;F216&amp;"'")&amp;" and EnterpriseId="&amp;EntId&amp;"),1);"</f>
        <v>Insert into Tracks VALUES(N'Lágrimas de Dragão', 371631, (select LabelId from Releases where UPC=711709655070 and EnterpriseId=647322), 'BKTOK2300105', null, null, null, null, null, null, null, (select AudioId from AudioFiles where Filename='BKTOK2300105.wav' and ExternalUrl='https://www.dropbox.com/scl/fi/hwx39lzu0tty585k1hc86/L-grimas-de-Drag-o-711709655070-BKTOK2300105.flac?rlkey=uim0noae7t71rslvkpzsr4cvs&amp;st=zh8lwmi6&amp;dl=1'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Filename='BKTOK2300105.flac' and ExternalUrl='https://www.dropbox.com/scl/fi/hwx39lzu0tty585k1hc86/L-grimas-de-Drag-o-711709655070-BKTOK2300105.flac?rlkey=uim0noae7t71rslvkpzsr4cvs&amp;st=zh8lwmi6&amp;dl=1' and IsDownloadedFromExternalUrl=0), null, null, null, null, null, (select PrimaryMusicStyleId from Releases where UPC=711709655070 and EnterpriseId=647322), (select SecondaryMusicStyleId from Releases where UPC=711709655070 and EnterpriseId=647322), null, 0, null, (select id from internal_TrackTypes where description='Original'), null, null, null, null, (NEXT VALUE FOR [AssetIdSequence]), null, 645898, 647322, 1); 
insert into Releases_Tracks values ( (select ReleaseId from Releases where UPC=711709655070 and EnterpriseId=647322), (select max(TrackId) from Tracks where ISRC='BKTOK2300105' and EnterpriseId=647322), 1, (NEXT VALUE FOR [AssetIdSequence]), null);
update Releases_Tracks set RevelatorExternalUsageTrackId=AssetId where TrackId=(select max(TrackId) from Tracks where ISRC='BKTOK2300105' and EnterpriseId=647322);
Insert into TrackRecordingVersions values ((select max(TrackId) from Tracks where ISRC='BKTOK2300105' and EnterpriseId=647322),  'BKTOK2300105', 1, getdate());
Insert into TrackRecordingVersionsAudioFiles values ((select max(TrackRecordingVersionId) from TrackRecordingVersions where TrackId in (select max(TrackId) from Tracks where ISRC='BKTOK2300105' and EnterpriseId=647322)), (select AudioId from AudioFiles where Filename='BKTOK2300105.flac' and ExternalUrl='https://www.dropbox.com/scl/fi/hwx39lzu0tty585k1hc86/L-grimas-de-Drag-o-711709655070-BKTOK2300105.flac?rlkey=uim0noae7t71rslvkpzsr4cvs&amp;st=zh8lwmi6&amp;dl=1' and IsDownloadedFromExternalUrl=0), 2);
Insert into Track_TrackProperties values ((select max(TrackId) from Tracks where ISRC='BKTOK2300105' and EnterpriseId=647322),1);</v>
      </c>
    </row>
    <row r="217">
      <c r="A217" s="110">
        <v>7.1170970837E11</v>
      </c>
      <c r="B217" s="84"/>
      <c r="C217" s="164" t="str">
        <f t="array" ref="C217">ifs(and(isblank($A217),isblank($B217)),"", not(iserror(vlookup($A217&amp;$B217,'3) Release_Label'!$D:$D&amp;'3) Release_Label'!$E:$E,1,0))),vlookup($A217&amp;$B217,{'3) Release_Label'!$D:$D&amp;'3) Release_Label'!$E:$E,'3) Release_Label'!$F:$F},2,0), or(and(not(isblank($B217)),$B217=$B216,$A217&lt;&gt;$A216),and(not(isblank($A217)),$A217=$A216,$B217&lt;&gt;$B216)),"ID LISTS UNALIGNED",and($A217&lt;&gt;"",countif('3) Release_Label'!$D:$D,$A217)=0),"NO UPC MATCH in Release_Label",and($B217&lt;&gt;"",countif('3) Release_Label'!$E:$E,$B217)=0),"NO CATALOG ID MATCH in Release_Label",iserror(vlookup($A217&amp;$B217,'3) Release_Label'!$D:$D&amp;'3) Release_Label'!$E:$E,1,0)),"NO UPC-CATALOG ID pair MATCH in Release_Label" )</f>
        <v>Lágrimas de Dragão</v>
      </c>
      <c r="D217" s="164" t="str">
        <f t="array" ref="D217">ifs(and(isblank($A217),isblank($B217)),"", not(iserror(vlookup($A217&amp;$B217,'3) Release_Label'!$D:$D&amp;'3) Release_Label'!$E:$E,1,0))),vlookup($A217&amp;$B217,{'3) Release_Label'!$D:$D&amp;'3) Release_Label'!$E:$E,'3) Release_Label'!$H:$H},2,0), or(and(not(isblank($B217)),$B217=$B216,$A217&lt;&gt;$A216),and(not(isblank($A217)),$A217=$A216,$B217&lt;&gt;$B216)),"ID LISTS UNALIGNED",and($A217&lt;&gt;"",countif('3) Release_Label'!$D:$D,$A217)=0),"NO UPC MATCH in Release_Label",and($B217&lt;&gt;"",countif('3) Release_Label'!$E:$E,$B217)=0),"NO CATALOG ID MATCH in Release_Label",iserror(vlookup($A217&amp;$B217,'3) Release_Label'!$D:$D&amp;'3) Release_Label'!$E:$E,1,0)),"NO UPC-CATALOG ID pair MATCH in Release_Label" )</f>
        <v>Speed Up</v>
      </c>
      <c r="E217" s="164">
        <f t="shared" si="3"/>
        <v>1</v>
      </c>
      <c r="F217" s="34" t="s">
        <v>1139</v>
      </c>
      <c r="G217" s="84"/>
      <c r="H217" s="45" t="s">
        <v>566</v>
      </c>
      <c r="I217" s="34" t="s">
        <v>222</v>
      </c>
      <c r="J217" s="34" t="s">
        <v>180</v>
      </c>
      <c r="K217" s="93" t="s">
        <v>706</v>
      </c>
      <c r="L217" s="34" t="s">
        <v>698</v>
      </c>
      <c r="M217" s="92" t="s">
        <v>1140</v>
      </c>
      <c r="N217" s="34" t="s">
        <v>700</v>
      </c>
      <c r="O217" s="20"/>
      <c r="P217" s="20"/>
      <c r="R217" s="44" t="str">
        <f t="shared" si="2"/>
        <v>insert into AudioFiles VALUES (NEWID(),'BKTOK2300106.flac', '.flac', getdate(), null, 0, null, 'https://www.dropbox.com/scl/fi/hwx39lzu0tty585k1hc86/L-grimas-de-Drag-o-711709655070-BKTOK2300105.flac?rlkey=uim0noae7t71rslvkpzsr4cvs&amp;st=168kcpr3&amp;dl=1', 0, null, null, null, null)</v>
      </c>
      <c r="S217" s="44" t="str">
        <f>"Insert into Tracks VALUES(N'"&amp;SUBSTITUTE(trim(H217),"'","''")&amp;"', 371631, "&amp;if(not(ISBLANK(A217)),"(select LabelId from Releases where UPC="&amp;A217&amp;" and EnterpriseId="&amp;EntId&amp;")","(select LabelId from Releases where Catalog='"&amp;SUBSTITUTE(trim(B217),"'","''")&amp;"' and EnterpriseId="&amp;EntId&amp;")")&amp;", "&amp;if(F217="", "null", "'"&amp;F217&amp;"'")&amp;", "&amp;if(I217="", "null","N'"&amp;SUBSTITUTE(trim(I217),"'","''")&amp;"'")&amp;", null, null, "&amp;if(G217="", "null","'"&amp;SUBSTITUTE(trim(G217),"'","''")&amp;"'")&amp;", null, null, null, "&amp;if(M217="","null",if(G217="","(select AudioId from AudioFiles where Filename='"&amp;F217&amp;".wav' and ExternalUrl='"&amp;SUBSTITUTE(trim(M217),"'","''")&amp;"' and IsDownloadedFromExternalUrl=0)","(select AudioId from AudioFiles where Filename='"&amp;G217&amp;".wav' and ExternalUrl='"&amp;SUBSTITUTE(trim(M217),"'","''")&amp;"' and IsDownloadedFromExternalUrl=0)"))&amp;", null, null, null, (select min(LanguageId) from Languages where LanguageName='"&amp;J217&amp;"' and IsValidMetadataLanguage=1), null, "&amp;if(K217="YES", 1,0)&amp;", getdate(), (select CreatedBy from Enterprises where EnterpriseId="&amp;EntId&amp;"), null, '34F4C88E-B410-461E-AD75-6C01536FDCD3', null, 0, null, null, null, null, "&amp;if(M217="","null",if(G217="","(select AudioId from AudioFiles where Filename='"&amp;F217&amp;".flac' and ExternalUrl='"&amp;SUBSTITUTE(trim(M217),"'","''")&amp;"' and IsDownloadedFromExternalUrl=0)","(select AudioId from AudioFiles where Filename='"&amp;G217&amp;".flac' and ExternalUrl='"&amp;SUBSTITUTE(trim(M217),"'","''")&amp;"' and IsDownloadedFromExternalUrl=0)"))&amp;", null, null, null, null, null, "&amp;if(not(ISBLANK(A217)),"(select PrimaryMusicStyleId from Releases where UPC="&amp;A217&amp;" and EnterpriseId="&amp;EntId&amp;")","(select PrimaryMusicStyleId from Releases where Catalog='"&amp;SUBSTITUTE(trim(B217),"'","''")&amp;"' and EnterpriseId="&amp;EntId&amp;")")&amp;", "&amp;if(not(ISBLANK(A217)),"(select SecondaryMusicStyleId from Releases where UPC="&amp;A217&amp;" and EnterpriseId="&amp;EntId&amp;")","(select SecondaryMusicStyleId from Releases where Catalog='"&amp;SUBSTITUTE(trim(B217),"'","''")&amp;"' and EnterpriseId="&amp;EntId&amp;")")&amp;", "&amp;IF(O217="","null",O217)&amp;", 0, null, (select id from internal_TrackTypes where description='"&amp;L217&amp;"'), null, null, null, null, (NEXT VALUE FOR [AssetIdSequence]), null, "&amp;TenantId&amp;", "&amp;EntId&amp;", "&amp;if(F217&lt;&gt;"",countif(F$5:F217,F217),countif(G$5:G217,G217))&amp;"); 
insert into Releases_Tracks values ( (select ReleaseId from Releases where "&amp;if(not(ISBLANK(A217)),"UPC="&amp;A217,"Catalog='"&amp;SUBSTITUTE(trim(B217),"'","''")&amp;"'")&amp;" and EnterpriseId="&amp;EntId&amp;"), (select max(TrackId) from Tracks where "&amp;if(trim(G217)="","ISRC='"&amp;F217&amp;"'","TrackVendorId='"&amp;SUBSTITUTE(trim(G217),"'","''")&amp;"'") &amp;" and EnterpriseId="&amp;EntId&amp;"), "&amp;E217&amp;", (NEXT VALUE FOR [AssetIdSequence]), null);
update Releases_Tracks set RevelatorExternalUsageTrackId=AssetId where TrackId=(select max(TrackId) from Tracks where "&amp;IF(F217="","TrackVendorId='"&amp;G217&amp;"'","ISRC='"&amp;F217&amp;"'")&amp;" and EnterpriseId="&amp;EntId&amp;");
Insert into TrackRecordingVersions values ((select max(TrackId) from Tracks where "&amp;IF(F217="","TrackVendorId='"&amp;G217&amp;"'","ISRC='"&amp;F217&amp;"'")&amp;" and EnterpriseId="&amp;EntId&amp;"),  "&amp;IF(F217="","null","'"&amp;F217&amp;"'")&amp;", 1, getdate());
Insert into TrackRecordingVersionsAudioFiles values ((select max(TrackRecordingVersionId) from TrackRecordingVersions where TrackId in (select max(TrackId) from Tracks where "&amp;IF(F217="","TrackVendorId='"&amp;G217&amp;"'","ISRC='"&amp;F217&amp;"'")&amp;" and EnterpriseId="&amp;EntId&amp;")), "&amp;if(M217="","null",if(G217="","(select AudioId from AudioFiles where Filename='"&amp;F217&amp;"."&amp;N217&amp;"' and ExternalUrl='"&amp;SUBSTITUTE(trim(M217),"'","''")&amp;"' and IsDownloadedFromExternalUrl=0)","(select AudioId from AudioFiles where Filename='"&amp;G217&amp;"."&amp;N217&amp;"' and ExternalUrl='"&amp;SUBSTITUTE(trim(M217),"'","''")&amp;"' and IsDownloadedFromExternalUrl=0)"))&amp;", "&amp;IFS(N217="","null",N217="wav","1",N217="flac","2")&amp;");
Insert into Track_TrackProperties values ((select max(TrackId) from Tracks where "&amp;IF(F217="","TrackVendorId='"&amp;G217&amp;"'","ISRC='"&amp;F217&amp;"'")&amp;" and EnterpriseId="&amp;EntId&amp;"),1);"</f>
        <v>Insert into Tracks VALUES(N'Lágrimas de Dragão', 371631, (select LabelId from Releases where UPC=711709708370 and EnterpriseId=647322), 'BKTOK2300106', N'Speed Up', null, null, null, null, null, null, (select AudioId from AudioFiles where Filename='BKTOK2300106.wav' and ExternalUrl='https://www.dropbox.com/scl/fi/hwx39lzu0tty585k1hc86/L-grimas-de-Drag-o-711709655070-BKTOK2300105.flac?rlkey=uim0noae7t71rslvkpzsr4cvs&amp;st=168kcpr3&amp;dl=1'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Filename='BKTOK2300106.flac' and ExternalUrl='https://www.dropbox.com/scl/fi/hwx39lzu0tty585k1hc86/L-grimas-de-Drag-o-711709655070-BKTOK2300105.flac?rlkey=uim0noae7t71rslvkpzsr4cvs&amp;st=168kcpr3&amp;dl=1' and IsDownloadedFromExternalUrl=0), null, null, null, null, null, (select PrimaryMusicStyleId from Releases where UPC=711709708370 and EnterpriseId=647322), (select SecondaryMusicStyleId from Releases where UPC=711709708370 and EnterpriseId=647322), null, 0, null, (select id from internal_TrackTypes where description='Original'), null, null, null, null, (NEXT VALUE FOR [AssetIdSequence]), null, 645898, 647322, 1); 
insert into Releases_Tracks values ( (select ReleaseId from Releases where UPC=711709708370 and EnterpriseId=647322), (select max(TrackId) from Tracks where ISRC='BKTOK2300106' and EnterpriseId=647322), 1, (NEXT VALUE FOR [AssetIdSequence]), null);
update Releases_Tracks set RevelatorExternalUsageTrackId=AssetId where TrackId=(select max(TrackId) from Tracks where ISRC='BKTOK2300106' and EnterpriseId=647322);
Insert into TrackRecordingVersions values ((select max(TrackId) from Tracks where ISRC='BKTOK2300106' and EnterpriseId=647322),  'BKTOK2300106', 1, getdate());
Insert into TrackRecordingVersionsAudioFiles values ((select max(TrackRecordingVersionId) from TrackRecordingVersions where TrackId in (select max(TrackId) from Tracks where ISRC='BKTOK2300106' and EnterpriseId=647322)), (select AudioId from AudioFiles where Filename='BKTOK2300106.flac' and ExternalUrl='https://www.dropbox.com/scl/fi/hwx39lzu0tty585k1hc86/L-grimas-de-Drag-o-711709655070-BKTOK2300105.flac?rlkey=uim0noae7t71rslvkpzsr4cvs&amp;st=168kcpr3&amp;dl=1' and IsDownloadedFromExternalUrl=0), 2);
Insert into Track_TrackProperties values ((select max(TrackId) from Tracks where ISRC='BKTOK2300106' and EnterpriseId=647322),1);</v>
      </c>
    </row>
    <row r="218">
      <c r="A218" s="110">
        <v>7.11709929256E11</v>
      </c>
      <c r="B218" s="84"/>
      <c r="C218" s="164" t="str">
        <f t="array" ref="C218">ifs(and(isblank($A218),isblank($B218)),"", not(iserror(vlookup($A218&amp;$B218,'3) Release_Label'!$D:$D&amp;'3) Release_Label'!$E:$E,1,0))),vlookup($A218&amp;$B218,{'3) Release_Label'!$D:$D&amp;'3) Release_Label'!$E:$E,'3) Release_Label'!$F:$F},2,0), or(and(not(isblank($B218)),$B218=$B217,$A218&lt;&gt;$A217),and(not(isblank($A218)),$A218=$A217,$B218&lt;&gt;$B217)),"ID LISTS UNALIGNED",and($A218&lt;&gt;"",countif('3) Release_Label'!$D:$D,$A218)=0),"NO UPC MATCH in Release_Label",and($B218&lt;&gt;"",countif('3) Release_Label'!$E:$E,$B218)=0),"NO CATALOG ID MATCH in Release_Label",iserror(vlookup($A218&amp;$B218,'3) Release_Label'!$D:$D&amp;'3) Release_Label'!$E:$E,1,0)),"NO UPC-CATALOG ID pair MATCH in Release_Label" )</f>
        <v>Yonkou do Sol</v>
      </c>
      <c r="D218" s="134" t="str">
        <f t="array" ref="D218">ifs(and(isblank($A218),isblank($B218)),"", not(iserror(vlookup($A218&amp;$B218,'3) Release_Label'!$D:$D&amp;'3) Release_Label'!$E:$E,1,0))),vlookup($A218&amp;$B218,{'3) Release_Label'!$D:$D&amp;'3) Release_Label'!$E:$E,'3) Release_Label'!$H:$H},2,0), or(and(not(isblank($B218)),$B218=$B217,$A218&lt;&gt;$A217),and(not(isblank($A218)),$A218=$A217,$B218&lt;&gt;$B217)),"ID LISTS UNALIGNED",and($A218&lt;&gt;"",countif('3) Release_Label'!$D:$D,$A218)=0),"NO UPC MATCH in Release_Label",and($B218&lt;&gt;"",countif('3) Release_Label'!$E:$E,$B218)=0),"NO CATALOG ID MATCH in Release_Label",iserror(vlookup($A218&amp;$B218,'3) Release_Label'!$D:$D&amp;'3) Release_Label'!$E:$E,1,0)),"NO UPC-CATALOG ID pair MATCH in Release_Label" )</f>
        <v/>
      </c>
      <c r="E218" s="164">
        <f t="shared" si="3"/>
        <v>1</v>
      </c>
      <c r="F218" s="34" t="s">
        <v>1141</v>
      </c>
      <c r="G218" s="84"/>
      <c r="H218" s="45" t="s">
        <v>569</v>
      </c>
      <c r="I218" s="34"/>
      <c r="J218" s="34" t="s">
        <v>180</v>
      </c>
      <c r="K218" s="93" t="s">
        <v>706</v>
      </c>
      <c r="L218" s="34" t="s">
        <v>698</v>
      </c>
      <c r="M218" s="92" t="s">
        <v>1142</v>
      </c>
      <c r="N218" s="34" t="s">
        <v>700</v>
      </c>
      <c r="O218" s="20"/>
      <c r="P218" s="20"/>
      <c r="R218" s="44" t="str">
        <f t="shared" si="2"/>
        <v>insert into AudioFiles VALUES (NEWID(),'BKTOK2300112.flac', '.flac', getdate(), null, 0, null, 'https://www.dropbox.com/scl/fi/dmwfbaz8k7b0nxnqtombe/Yonkou-do-Sol-711709929256.flac?rlkey=qjbiu4ao268yl69gwqhkc9i4r&amp;st=ba3tym8e&amp;dl=1', 0, null, null, null, null)</v>
      </c>
      <c r="S218" s="44" t="str">
        <f>"Insert into Tracks VALUES(N'"&amp;SUBSTITUTE(trim(H218),"'","''")&amp;"', 371631, "&amp;if(not(ISBLANK(A218)),"(select LabelId from Releases where UPC="&amp;A218&amp;" and EnterpriseId="&amp;EntId&amp;")","(select LabelId from Releases where Catalog='"&amp;SUBSTITUTE(trim(B218),"'","''")&amp;"' and EnterpriseId="&amp;EntId&amp;")")&amp;", "&amp;if(F218="", "null", "'"&amp;F218&amp;"'")&amp;", "&amp;if(I218="", "null","N'"&amp;SUBSTITUTE(trim(I218),"'","''")&amp;"'")&amp;", null, null, "&amp;if(G218="", "null","'"&amp;SUBSTITUTE(trim(G218),"'","''")&amp;"'")&amp;", null, null, null, "&amp;if(M218="","null",if(G218="","(select AudioId from AudioFiles where Filename='"&amp;F218&amp;".wav' and ExternalUrl='"&amp;SUBSTITUTE(trim(M218),"'","''")&amp;"' and IsDownloadedFromExternalUrl=0)","(select AudioId from AudioFiles where Filename='"&amp;G218&amp;".wav' and ExternalUrl='"&amp;SUBSTITUTE(trim(M218),"'","''")&amp;"' and IsDownloadedFromExternalUrl=0)"))&amp;", null, null, null, (select min(LanguageId) from Languages where LanguageName='"&amp;J218&amp;"' and IsValidMetadataLanguage=1), null, "&amp;if(K218="YES", 1,0)&amp;", getdate(), (select CreatedBy from Enterprises where EnterpriseId="&amp;EntId&amp;"), null, '34F4C88E-B410-461E-AD75-6C01536FDCD3', null, 0, null, null, null, null, "&amp;if(M218="","null",if(G218="","(select AudioId from AudioFiles where Filename='"&amp;F218&amp;".flac' and ExternalUrl='"&amp;SUBSTITUTE(trim(M218),"'","''")&amp;"' and IsDownloadedFromExternalUrl=0)","(select AudioId from AudioFiles where Filename='"&amp;G218&amp;".flac' and ExternalUrl='"&amp;SUBSTITUTE(trim(M218),"'","''")&amp;"' and IsDownloadedFromExternalUrl=0)"))&amp;", null, null, null, null, null, "&amp;if(not(ISBLANK(A218)),"(select PrimaryMusicStyleId from Releases where UPC="&amp;A218&amp;" and EnterpriseId="&amp;EntId&amp;")","(select PrimaryMusicStyleId from Releases where Catalog='"&amp;SUBSTITUTE(trim(B218),"'","''")&amp;"' and EnterpriseId="&amp;EntId&amp;")")&amp;", "&amp;if(not(ISBLANK(A218)),"(select SecondaryMusicStyleId from Releases where UPC="&amp;A218&amp;" and EnterpriseId="&amp;EntId&amp;")","(select SecondaryMusicStyleId from Releases where Catalog='"&amp;SUBSTITUTE(trim(B218),"'","''")&amp;"' and EnterpriseId="&amp;EntId&amp;")")&amp;", "&amp;IF(O218="","null",O218)&amp;", 0, null, (select id from internal_TrackTypes where description='"&amp;L218&amp;"'), null, null, null, null, (NEXT VALUE FOR [AssetIdSequence]), null, "&amp;TenantId&amp;", "&amp;EntId&amp;", "&amp;if(F218&lt;&gt;"",countif(F$5:F218,F218),countif(G$5:G218,G218))&amp;"); 
insert into Releases_Tracks values ( (select ReleaseId from Releases where "&amp;if(not(ISBLANK(A218)),"UPC="&amp;A218,"Catalog='"&amp;SUBSTITUTE(trim(B218),"'","''")&amp;"'")&amp;" and EnterpriseId="&amp;EntId&amp;"), (select max(TrackId) from Tracks where "&amp;if(trim(G218)="","ISRC='"&amp;F218&amp;"'","TrackVendorId='"&amp;SUBSTITUTE(trim(G218),"'","''")&amp;"'") &amp;" and EnterpriseId="&amp;EntId&amp;"), "&amp;E218&amp;", (NEXT VALUE FOR [AssetIdSequence]), null);
update Releases_Tracks set RevelatorExternalUsageTrackId=AssetId where TrackId=(select max(TrackId) from Tracks where "&amp;IF(F218="","TrackVendorId='"&amp;G218&amp;"'","ISRC='"&amp;F218&amp;"'")&amp;" and EnterpriseId="&amp;EntId&amp;");
Insert into TrackRecordingVersions values ((select max(TrackId) from Tracks where "&amp;IF(F218="","TrackVendorId='"&amp;G218&amp;"'","ISRC='"&amp;F218&amp;"'")&amp;" and EnterpriseId="&amp;EntId&amp;"),  "&amp;IF(F218="","null","'"&amp;F218&amp;"'")&amp;", 1, getdate());
Insert into TrackRecordingVersionsAudioFiles values ((select max(TrackRecordingVersionId) from TrackRecordingVersions where TrackId in (select max(TrackId) from Tracks where "&amp;IF(F218="","TrackVendorId='"&amp;G218&amp;"'","ISRC='"&amp;F218&amp;"'")&amp;" and EnterpriseId="&amp;EntId&amp;")), "&amp;if(M218="","null",if(G218="","(select AudioId from AudioFiles where Filename='"&amp;F218&amp;"."&amp;N218&amp;"' and ExternalUrl='"&amp;SUBSTITUTE(trim(M218),"'","''")&amp;"' and IsDownloadedFromExternalUrl=0)","(select AudioId from AudioFiles where Filename='"&amp;G218&amp;"."&amp;N218&amp;"' and ExternalUrl='"&amp;SUBSTITUTE(trim(M218),"'","''")&amp;"' and IsDownloadedFromExternalUrl=0)"))&amp;", "&amp;IFS(N218="","null",N218="wav","1",N218="flac","2")&amp;");
Insert into Track_TrackProperties values ((select max(TrackId) from Tracks where "&amp;IF(F218="","TrackVendorId='"&amp;G218&amp;"'","ISRC='"&amp;F218&amp;"'")&amp;" and EnterpriseId="&amp;EntId&amp;"),1);"</f>
        <v>Insert into Tracks VALUES(N'Yonkou do Sol', 371631, (select LabelId from Releases where UPC=711709929256 and EnterpriseId=647322), 'BKTOK2300112', null, null, null, null, null, null, null, (select AudioId from AudioFiles where Filename='BKTOK2300112.wav' and ExternalUrl='https://www.dropbox.com/scl/fi/dmwfbaz8k7b0nxnqtombe/Yonkou-do-Sol-711709929256.flac?rlkey=qjbiu4ao268yl69gwqhkc9i4r&amp;st=ba3tym8e&amp;dl=1'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Filename='BKTOK2300112.flac' and ExternalUrl='https://www.dropbox.com/scl/fi/dmwfbaz8k7b0nxnqtombe/Yonkou-do-Sol-711709929256.flac?rlkey=qjbiu4ao268yl69gwqhkc9i4r&amp;st=ba3tym8e&amp;dl=1' and IsDownloadedFromExternalUrl=0), null, null, null, null, null, (select PrimaryMusicStyleId from Releases where UPC=711709929256 and EnterpriseId=647322), (select SecondaryMusicStyleId from Releases where UPC=711709929256 and EnterpriseId=647322), null, 0, null, (select id from internal_TrackTypes where description='Original'), null, null, null, null, (NEXT VALUE FOR [AssetIdSequence]), null, 645898, 647322, 1); 
insert into Releases_Tracks values ( (select ReleaseId from Releases where UPC=711709929256 and EnterpriseId=647322), (select max(TrackId) from Tracks where ISRC='BKTOK2300112' and EnterpriseId=647322), 1, (NEXT VALUE FOR [AssetIdSequence]), null);
update Releases_Tracks set RevelatorExternalUsageTrackId=AssetId where TrackId=(select max(TrackId) from Tracks where ISRC='BKTOK2300112' and EnterpriseId=647322);
Insert into TrackRecordingVersions values ((select max(TrackId) from Tracks where ISRC='BKTOK2300112' and EnterpriseId=647322),  'BKTOK2300112', 1, getdate());
Insert into TrackRecordingVersionsAudioFiles values ((select max(TrackRecordingVersionId) from TrackRecordingVersions where TrackId in (select max(TrackId) from Tracks where ISRC='BKTOK2300112' and EnterpriseId=647322)), (select AudioId from AudioFiles where Filename='BKTOK2300112.flac' and ExternalUrl='https://www.dropbox.com/scl/fi/dmwfbaz8k7b0nxnqtombe/Yonkou-do-Sol-711709929256.flac?rlkey=qjbiu4ao268yl69gwqhkc9i4r&amp;st=ba3tym8e&amp;dl=1' and IsDownloadedFromExternalUrl=0), 2);
Insert into Track_TrackProperties values ((select max(TrackId) from Tracks where ISRC='BKTOK2300112' and EnterpriseId=647322),1);</v>
      </c>
    </row>
    <row r="219">
      <c r="A219" s="110">
        <v>7.11709929065E11</v>
      </c>
      <c r="B219" s="84"/>
      <c r="C219" s="164" t="str">
        <f t="array" ref="C219">ifs(and(isblank($A219),isblank($B219)),"", not(iserror(vlookup($A219&amp;$B219,'3) Release_Label'!$D:$D&amp;'3) Release_Label'!$E:$E,1,0))),vlookup($A219&amp;$B219,{'3) Release_Label'!$D:$D&amp;'3) Release_Label'!$E:$E,'3) Release_Label'!$F:$F},2,0), or(and(not(isblank($B219)),$B219=$B218,$A219&lt;&gt;$A218),and(not(isblank($A219)),$A219=$A218,$B219&lt;&gt;$B218)),"ID LISTS UNALIGNED",and($A219&lt;&gt;"",countif('3) Release_Label'!$D:$D,$A219)=0),"NO UPC MATCH in Release_Label",and($B219&lt;&gt;"",countif('3) Release_Label'!$E:$E,$B219)=0),"NO CATALOG ID MATCH in Release_Label",iserror(vlookup($A219&amp;$B219,'3) Release_Label'!$D:$D&amp;'3) Release_Label'!$E:$E,1,0)),"NO UPC-CATALOG ID pair MATCH in Release_Label" )</f>
        <v>Yonkou do Sol</v>
      </c>
      <c r="D219" s="164" t="str">
        <f t="array" ref="D219">ifs(and(isblank($A219),isblank($B219)),"", not(iserror(vlookup($A219&amp;$B219,'3) Release_Label'!$D:$D&amp;'3) Release_Label'!$E:$E,1,0))),vlookup($A219&amp;$B219,{'3) Release_Label'!$D:$D&amp;'3) Release_Label'!$E:$E,'3) Release_Label'!$H:$H},2,0), or(and(not(isblank($B219)),$B219=$B218,$A219&lt;&gt;$A218),and(not(isblank($A219)),$A219=$A218,$B219&lt;&gt;$B218)),"ID LISTS UNALIGNED",and($A219&lt;&gt;"",countif('3) Release_Label'!$D:$D,$A219)=0),"NO UPC MATCH in Release_Label",and($B219&lt;&gt;"",countif('3) Release_Label'!$E:$E,$B219)=0),"NO CATALOG ID MATCH in Release_Label",iserror(vlookup($A219&amp;$B219,'3) Release_Label'!$D:$D&amp;'3) Release_Label'!$E:$E,1,0)),"NO UPC-CATALOG ID pair MATCH in Release_Label" )</f>
        <v>Speed Up</v>
      </c>
      <c r="E219" s="164">
        <f t="shared" si="3"/>
        <v>1</v>
      </c>
      <c r="F219" s="34" t="s">
        <v>1143</v>
      </c>
      <c r="G219" s="84"/>
      <c r="H219" s="45" t="s">
        <v>569</v>
      </c>
      <c r="I219" s="34" t="s">
        <v>222</v>
      </c>
      <c r="J219" s="34" t="s">
        <v>180</v>
      </c>
      <c r="K219" s="93" t="s">
        <v>706</v>
      </c>
      <c r="L219" s="34" t="s">
        <v>698</v>
      </c>
      <c r="M219" s="92" t="s">
        <v>1144</v>
      </c>
      <c r="N219" s="34" t="s">
        <v>700</v>
      </c>
      <c r="O219" s="20"/>
      <c r="P219" s="20"/>
      <c r="R219" s="44" t="str">
        <f t="shared" si="2"/>
        <v>insert into AudioFiles VALUES (NEWID(),'BKTOK2300113.flac', '.flac', getdate(), null, 0, null, 'https://www.dropbox.com/scl/fi/xdewhggoy4kbco80vndy3/Yonkou-do-Sol-711709929065.flac?rlkey=jspj9xylhggcqdo29qh5ghzgy&amp;st=g9ac4b2u&amp;dl=1', 0, null, null, null, null)</v>
      </c>
      <c r="S219" s="44" t="str">
        <f>"Insert into Tracks VALUES(N'"&amp;SUBSTITUTE(trim(H219),"'","''")&amp;"', 371631, "&amp;if(not(ISBLANK(A219)),"(select LabelId from Releases where UPC="&amp;A219&amp;" and EnterpriseId="&amp;EntId&amp;")","(select LabelId from Releases where Catalog='"&amp;SUBSTITUTE(trim(B219),"'","''")&amp;"' and EnterpriseId="&amp;EntId&amp;")")&amp;", "&amp;if(F219="", "null", "'"&amp;F219&amp;"'")&amp;", "&amp;if(I219="", "null","N'"&amp;SUBSTITUTE(trim(I219),"'","''")&amp;"'")&amp;", null, null, "&amp;if(G219="", "null","'"&amp;SUBSTITUTE(trim(G219),"'","''")&amp;"'")&amp;", null, null, null, "&amp;if(M219="","null",if(G219="","(select AudioId from AudioFiles where Filename='"&amp;F219&amp;".wav' and ExternalUrl='"&amp;SUBSTITUTE(trim(M219),"'","''")&amp;"' and IsDownloadedFromExternalUrl=0)","(select AudioId from AudioFiles where Filename='"&amp;G219&amp;".wav' and ExternalUrl='"&amp;SUBSTITUTE(trim(M219),"'","''")&amp;"' and IsDownloadedFromExternalUrl=0)"))&amp;", null, null, null, (select min(LanguageId) from Languages where LanguageName='"&amp;J219&amp;"' and IsValidMetadataLanguage=1), null, "&amp;if(K219="YES", 1,0)&amp;", getdate(), (select CreatedBy from Enterprises where EnterpriseId="&amp;EntId&amp;"), null, '34F4C88E-B410-461E-AD75-6C01536FDCD3', null, 0, null, null, null, null, "&amp;if(M219="","null",if(G219="","(select AudioId from AudioFiles where Filename='"&amp;F219&amp;".flac' and ExternalUrl='"&amp;SUBSTITUTE(trim(M219),"'","''")&amp;"' and IsDownloadedFromExternalUrl=0)","(select AudioId from AudioFiles where Filename='"&amp;G219&amp;".flac' and ExternalUrl='"&amp;SUBSTITUTE(trim(M219),"'","''")&amp;"' and IsDownloadedFromExternalUrl=0)"))&amp;", null, null, null, null, null, "&amp;if(not(ISBLANK(A219)),"(select PrimaryMusicStyleId from Releases where UPC="&amp;A219&amp;" and EnterpriseId="&amp;EntId&amp;")","(select PrimaryMusicStyleId from Releases where Catalog='"&amp;SUBSTITUTE(trim(B219),"'","''")&amp;"' and EnterpriseId="&amp;EntId&amp;")")&amp;", "&amp;if(not(ISBLANK(A219)),"(select SecondaryMusicStyleId from Releases where UPC="&amp;A219&amp;" and EnterpriseId="&amp;EntId&amp;")","(select SecondaryMusicStyleId from Releases where Catalog='"&amp;SUBSTITUTE(trim(B219),"'","''")&amp;"' and EnterpriseId="&amp;EntId&amp;")")&amp;", "&amp;IF(O219="","null",O219)&amp;", 0, null, (select id from internal_TrackTypes where description='"&amp;L219&amp;"'), null, null, null, null, (NEXT VALUE FOR [AssetIdSequence]), null, "&amp;TenantId&amp;", "&amp;EntId&amp;", "&amp;if(F219&lt;&gt;"",countif(F$5:F219,F219),countif(G$5:G219,G219))&amp;"); 
insert into Releases_Tracks values ( (select ReleaseId from Releases where "&amp;if(not(ISBLANK(A219)),"UPC="&amp;A219,"Catalog='"&amp;SUBSTITUTE(trim(B219),"'","''")&amp;"'")&amp;" and EnterpriseId="&amp;EntId&amp;"), (select max(TrackId) from Tracks where "&amp;if(trim(G219)="","ISRC='"&amp;F219&amp;"'","TrackVendorId='"&amp;SUBSTITUTE(trim(G219),"'","''")&amp;"'") &amp;" and EnterpriseId="&amp;EntId&amp;"), "&amp;E219&amp;", (NEXT VALUE FOR [AssetIdSequence]), null);
update Releases_Tracks set RevelatorExternalUsageTrackId=AssetId where TrackId=(select max(TrackId) from Tracks where "&amp;IF(F219="","TrackVendorId='"&amp;G219&amp;"'","ISRC='"&amp;F219&amp;"'")&amp;" and EnterpriseId="&amp;EntId&amp;");
Insert into TrackRecordingVersions values ((select max(TrackId) from Tracks where "&amp;IF(F219="","TrackVendorId='"&amp;G219&amp;"'","ISRC='"&amp;F219&amp;"'")&amp;" and EnterpriseId="&amp;EntId&amp;"),  "&amp;IF(F219="","null","'"&amp;F219&amp;"'")&amp;", 1, getdate());
Insert into TrackRecordingVersionsAudioFiles values ((select max(TrackRecordingVersionId) from TrackRecordingVersions where TrackId in (select max(TrackId) from Tracks where "&amp;IF(F219="","TrackVendorId='"&amp;G219&amp;"'","ISRC='"&amp;F219&amp;"'")&amp;" and EnterpriseId="&amp;EntId&amp;")), "&amp;if(M219="","null",if(G219="","(select AudioId from AudioFiles where Filename='"&amp;F219&amp;"."&amp;N219&amp;"' and ExternalUrl='"&amp;SUBSTITUTE(trim(M219),"'","''")&amp;"' and IsDownloadedFromExternalUrl=0)","(select AudioId from AudioFiles where Filename='"&amp;G219&amp;"."&amp;N219&amp;"' and ExternalUrl='"&amp;SUBSTITUTE(trim(M219),"'","''")&amp;"' and IsDownloadedFromExternalUrl=0)"))&amp;", "&amp;IFS(N219="","null",N219="wav","1",N219="flac","2")&amp;");
Insert into Track_TrackProperties values ((select max(TrackId) from Tracks where "&amp;IF(F219="","TrackVendorId='"&amp;G219&amp;"'","ISRC='"&amp;F219&amp;"'")&amp;" and EnterpriseId="&amp;EntId&amp;"),1);"</f>
        <v>Insert into Tracks VALUES(N'Yonkou do Sol', 371631, (select LabelId from Releases where UPC=711709929065 and EnterpriseId=647322), 'BKTOK2300113', N'Speed Up', null, null, null, null, null, null, (select AudioId from AudioFiles where Filename='BKTOK2300113.wav' and ExternalUrl='https://www.dropbox.com/scl/fi/xdewhggoy4kbco80vndy3/Yonkou-do-Sol-711709929065.flac?rlkey=jspj9xylhggcqdo29qh5ghzgy&amp;st=g9ac4b2u&amp;dl=1'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Filename='BKTOK2300113.flac' and ExternalUrl='https://www.dropbox.com/scl/fi/xdewhggoy4kbco80vndy3/Yonkou-do-Sol-711709929065.flac?rlkey=jspj9xylhggcqdo29qh5ghzgy&amp;st=g9ac4b2u&amp;dl=1' and IsDownloadedFromExternalUrl=0), null, null, null, null, null, (select PrimaryMusicStyleId from Releases where UPC=711709929065 and EnterpriseId=647322), (select SecondaryMusicStyleId from Releases where UPC=711709929065 and EnterpriseId=647322), null, 0, null, (select id from internal_TrackTypes where description='Original'), null, null, null, null, (NEXT VALUE FOR [AssetIdSequence]), null, 645898, 647322, 1); 
insert into Releases_Tracks values ( (select ReleaseId from Releases where UPC=711709929065 and EnterpriseId=647322), (select max(TrackId) from Tracks where ISRC='BKTOK2300113' and EnterpriseId=647322), 1, (NEXT VALUE FOR [AssetIdSequence]), null);
update Releases_Tracks set RevelatorExternalUsageTrackId=AssetId where TrackId=(select max(TrackId) from Tracks where ISRC='BKTOK2300113' and EnterpriseId=647322);
Insert into TrackRecordingVersions values ((select max(TrackId) from Tracks where ISRC='BKTOK2300113' and EnterpriseId=647322),  'BKTOK2300113', 1, getdate());
Insert into TrackRecordingVersionsAudioFiles values ((select max(TrackRecordingVersionId) from TrackRecordingVersions where TrackId in (select max(TrackId) from Tracks where ISRC='BKTOK2300113' and EnterpriseId=647322)), (select AudioId from AudioFiles where Filename='BKTOK2300113.flac' and ExternalUrl='https://www.dropbox.com/scl/fi/xdewhggoy4kbco80vndy3/Yonkou-do-Sol-711709929065.flac?rlkey=jspj9xylhggcqdo29qh5ghzgy&amp;st=g9ac4b2u&amp;dl=1' and IsDownloadedFromExternalUrl=0), 2);
Insert into Track_TrackProperties values ((select max(TrackId) from Tracks where ISRC='BKTOK2300113' and EnterpriseId=647322),1);</v>
      </c>
    </row>
    <row r="220">
      <c r="A220" s="108">
        <v>7.17931735153E11</v>
      </c>
      <c r="B220" s="84"/>
      <c r="C220" s="164" t="str">
        <f t="array" ref="C220">ifs(and(isblank($A220),isblank($B220)),"", not(iserror(vlookup($A220&amp;$B220,'3) Release_Label'!$D:$D&amp;'3) Release_Label'!$E:$E,1,0))),vlookup($A220&amp;$B220,{'3) Release_Label'!$D:$D&amp;'3) Release_Label'!$E:$E,'3) Release_Label'!$F:$F},2,0), or(and(not(isblank($B220)),$B220=$B219,$A220&lt;&gt;$A219),and(not(isblank($A220)),$A220=$A219,$B220&lt;&gt;$B219)),"ID LISTS UNALIGNED",and($A220&lt;&gt;"",countif('3) Release_Label'!$D:$D,$A220)=0),"NO UPC MATCH in Release_Label",and($B220&lt;&gt;"",countif('3) Release_Label'!$E:$E,$B220)=0),"NO CATALOG ID MATCH in Release_Label",iserror(vlookup($A220&amp;$B220,'3) Release_Label'!$D:$D&amp;'3) Release_Label'!$E:$E,1,0)),"NO UPC-CATALOG ID pair MATCH in Release_Label" )</f>
        <v>O Melhor da Geração</v>
      </c>
      <c r="D220" s="134" t="str">
        <f t="array" ref="D220">ifs(and(isblank($A220),isblank($B220)),"", not(iserror(vlookup($A220&amp;$B220,'3) Release_Label'!$D:$D&amp;'3) Release_Label'!$E:$E,1,0))),vlookup($A220&amp;$B220,{'3) Release_Label'!$D:$D&amp;'3) Release_Label'!$E:$E,'3) Release_Label'!$H:$H},2,0), or(and(not(isblank($B220)),$B220=$B219,$A220&lt;&gt;$A219),and(not(isblank($A220)),$A220=$A219,$B220&lt;&gt;$B219)),"ID LISTS UNALIGNED",and($A220&lt;&gt;"",countif('3) Release_Label'!$D:$D,$A220)=0),"NO UPC MATCH in Release_Label",and($B220&lt;&gt;"",countif('3) Release_Label'!$E:$E,$B220)=0),"NO CATALOG ID MATCH in Release_Label",iserror(vlookup($A220&amp;$B220,'3) Release_Label'!$D:$D&amp;'3) Release_Label'!$E:$E,1,0)),"NO UPC-CATALOG ID pair MATCH in Release_Label" )</f>
        <v/>
      </c>
      <c r="E220" s="164">
        <f t="shared" si="3"/>
        <v>1</v>
      </c>
      <c r="F220" s="34" t="s">
        <v>1145</v>
      </c>
      <c r="G220" s="84"/>
      <c r="H220" s="45" t="s">
        <v>572</v>
      </c>
      <c r="I220" s="34"/>
      <c r="J220" s="34" t="s">
        <v>180</v>
      </c>
      <c r="K220" s="93" t="s">
        <v>697</v>
      </c>
      <c r="L220" s="34" t="s">
        <v>698</v>
      </c>
      <c r="M220" s="92" t="s">
        <v>1146</v>
      </c>
      <c r="N220" s="34" t="s">
        <v>700</v>
      </c>
      <c r="O220" s="20"/>
      <c r="P220" s="20"/>
      <c r="R220" s="44" t="str">
        <f t="shared" si="2"/>
        <v>insert into AudioFiles VALUES (NEWID(),'BKTOK2300117.flac', '.flac', getdate(), null, 0, null, 'https://www.dropbox.com/scl/fi/wlwr5ads4ccirh9xcqmig/O-Melhor-da-Gera-o-717931735153.flac?rlkey=dhg8uq0ckm12pwty60l5vpxoz&amp;st=97k0r8du&amp;dl=1', 0, null, null, null, null)</v>
      </c>
      <c r="S220" s="44" t="str">
        <f>"Insert into Tracks VALUES(N'"&amp;SUBSTITUTE(trim(H220),"'","''")&amp;"', 371631, "&amp;if(not(ISBLANK(A220)),"(select LabelId from Releases where UPC="&amp;A220&amp;" and EnterpriseId="&amp;EntId&amp;")","(select LabelId from Releases where Catalog='"&amp;SUBSTITUTE(trim(B220),"'","''")&amp;"' and EnterpriseId="&amp;EntId&amp;")")&amp;", "&amp;if(F220="", "null", "'"&amp;F220&amp;"'")&amp;", "&amp;if(I220="", "null","N'"&amp;SUBSTITUTE(trim(I220),"'","''")&amp;"'")&amp;", null, null, "&amp;if(G220="", "null","'"&amp;SUBSTITUTE(trim(G220),"'","''")&amp;"'")&amp;", null, null, null, "&amp;if(M220="","null",if(G220="","(select AudioId from AudioFiles where Filename='"&amp;F220&amp;".wav' and ExternalUrl='"&amp;SUBSTITUTE(trim(M220),"'","''")&amp;"' and IsDownloadedFromExternalUrl=0)","(select AudioId from AudioFiles where Filename='"&amp;G220&amp;".wav' and ExternalUrl='"&amp;SUBSTITUTE(trim(M220),"'","''")&amp;"' and IsDownloadedFromExternalUrl=0)"))&amp;", null, null, null, (select min(LanguageId) from Languages where LanguageName='"&amp;J220&amp;"' and IsValidMetadataLanguage=1), null, "&amp;if(K220="YES", 1,0)&amp;", getdate(), (select CreatedBy from Enterprises where EnterpriseId="&amp;EntId&amp;"), null, '34F4C88E-B410-461E-AD75-6C01536FDCD3', null, 0, null, null, null, null, "&amp;if(M220="","null",if(G220="","(select AudioId from AudioFiles where Filename='"&amp;F220&amp;".flac' and ExternalUrl='"&amp;SUBSTITUTE(trim(M220),"'","''")&amp;"' and IsDownloadedFromExternalUrl=0)","(select AudioId from AudioFiles where Filename='"&amp;G220&amp;".flac' and ExternalUrl='"&amp;SUBSTITUTE(trim(M220),"'","''")&amp;"' and IsDownloadedFromExternalUrl=0)"))&amp;", null, null, null, null, null, "&amp;if(not(ISBLANK(A220)),"(select PrimaryMusicStyleId from Releases where UPC="&amp;A220&amp;" and EnterpriseId="&amp;EntId&amp;")","(select PrimaryMusicStyleId from Releases where Catalog='"&amp;SUBSTITUTE(trim(B220),"'","''")&amp;"' and EnterpriseId="&amp;EntId&amp;")")&amp;", "&amp;if(not(ISBLANK(A220)),"(select SecondaryMusicStyleId from Releases where UPC="&amp;A220&amp;" and EnterpriseId="&amp;EntId&amp;")","(select SecondaryMusicStyleId from Releases where Catalog='"&amp;SUBSTITUTE(trim(B220),"'","''")&amp;"' and EnterpriseId="&amp;EntId&amp;")")&amp;", "&amp;IF(O220="","null",O220)&amp;", 0, null, (select id from internal_TrackTypes where description='"&amp;L220&amp;"'), null, null, null, null, (NEXT VALUE FOR [AssetIdSequence]), null, "&amp;TenantId&amp;", "&amp;EntId&amp;", "&amp;if(F220&lt;&gt;"",countif(F$5:F220,F220),countif(G$5:G220,G220))&amp;"); 
insert into Releases_Tracks values ( (select ReleaseId from Releases where "&amp;if(not(ISBLANK(A220)),"UPC="&amp;A220,"Catalog='"&amp;SUBSTITUTE(trim(B220),"'","''")&amp;"'")&amp;" and EnterpriseId="&amp;EntId&amp;"), (select max(TrackId) from Tracks where "&amp;if(trim(G220)="","ISRC='"&amp;F220&amp;"'","TrackVendorId='"&amp;SUBSTITUTE(trim(G220),"'","''")&amp;"'") &amp;" and EnterpriseId="&amp;EntId&amp;"), "&amp;E220&amp;", (NEXT VALUE FOR [AssetIdSequence]), null);
update Releases_Tracks set RevelatorExternalUsageTrackId=AssetId where TrackId=(select max(TrackId) from Tracks where "&amp;IF(F220="","TrackVendorId='"&amp;G220&amp;"'","ISRC='"&amp;F220&amp;"'")&amp;" and EnterpriseId="&amp;EntId&amp;");
Insert into TrackRecordingVersions values ((select max(TrackId) from Tracks where "&amp;IF(F220="","TrackVendorId='"&amp;G220&amp;"'","ISRC='"&amp;F220&amp;"'")&amp;" and EnterpriseId="&amp;EntId&amp;"),  "&amp;IF(F220="","null","'"&amp;F220&amp;"'")&amp;", 1, getdate());
Insert into TrackRecordingVersionsAudioFiles values ((select max(TrackRecordingVersionId) from TrackRecordingVersions where TrackId in (select max(TrackId) from Tracks where "&amp;IF(F220="","TrackVendorId='"&amp;G220&amp;"'","ISRC='"&amp;F220&amp;"'")&amp;" and EnterpriseId="&amp;EntId&amp;")), "&amp;if(M220="","null",if(G220="","(select AudioId from AudioFiles where Filename='"&amp;F220&amp;"."&amp;N220&amp;"' and ExternalUrl='"&amp;SUBSTITUTE(trim(M220),"'","''")&amp;"' and IsDownloadedFromExternalUrl=0)","(select AudioId from AudioFiles where Filename='"&amp;G220&amp;"."&amp;N220&amp;"' and ExternalUrl='"&amp;SUBSTITUTE(trim(M220),"'","''")&amp;"' and IsDownloadedFromExternalUrl=0)"))&amp;", "&amp;IFS(N220="","null",N220="wav","1",N220="flac","2")&amp;");
Insert into Track_TrackProperties values ((select max(TrackId) from Tracks where "&amp;IF(F220="","TrackVendorId='"&amp;G220&amp;"'","ISRC='"&amp;F220&amp;"'")&amp;" and EnterpriseId="&amp;EntId&amp;"),1);"</f>
        <v>Insert into Tracks VALUES(N'O Melhor da Geração', 371631, (select LabelId from Releases where UPC=717931735153 and EnterpriseId=647322), 'BKTOK2300117', null, null, null, null, null, null, null, (select AudioId from AudioFiles where Filename='BKTOK2300117.wav' and ExternalUrl='https://www.dropbox.com/scl/fi/wlwr5ads4ccirh9xcqmig/O-Melhor-da-Gera-o-717931735153.flac?rlkey=dhg8uq0ckm12pwty60l5vpxoz&amp;st=97k0r8du&amp;dl=1'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Filename='BKTOK2300117.flac' and ExternalUrl='https://www.dropbox.com/scl/fi/wlwr5ads4ccirh9xcqmig/O-Melhor-da-Gera-o-717931735153.flac?rlkey=dhg8uq0ckm12pwty60l5vpxoz&amp;st=97k0r8du&amp;dl=1' and IsDownloadedFromExternalUrl=0), null, null, null, null, null, (select PrimaryMusicStyleId from Releases where UPC=717931735153 and EnterpriseId=647322), (select SecondaryMusicStyleId from Releases where UPC=717931735153 and EnterpriseId=647322), null, 0, null, (select id from internal_TrackTypes where description='Original'), null, null, null, null, (NEXT VALUE FOR [AssetIdSequence]), null, 645898, 647322, 1); 
insert into Releases_Tracks values ( (select ReleaseId from Releases where UPC=717931735153 and EnterpriseId=647322), (select max(TrackId) from Tracks where ISRC='BKTOK2300117' and EnterpriseId=647322), 1, (NEXT VALUE FOR [AssetIdSequence]), null);
update Releases_Tracks set RevelatorExternalUsageTrackId=AssetId where TrackId=(select max(TrackId) from Tracks where ISRC='BKTOK2300117' and EnterpriseId=647322);
Insert into TrackRecordingVersions values ((select max(TrackId) from Tracks where ISRC='BKTOK2300117' and EnterpriseId=647322),  'BKTOK2300117', 1, getdate());
Insert into TrackRecordingVersionsAudioFiles values ((select max(TrackRecordingVersionId) from TrackRecordingVersions where TrackId in (select max(TrackId) from Tracks where ISRC='BKTOK2300117' and EnterpriseId=647322)), (select AudioId from AudioFiles where Filename='BKTOK2300117.flac' and ExternalUrl='https://www.dropbox.com/scl/fi/wlwr5ads4ccirh9xcqmig/O-Melhor-da-Gera-o-717931735153.flac?rlkey=dhg8uq0ckm12pwty60l5vpxoz&amp;st=97k0r8du&amp;dl=1' and IsDownloadedFromExternalUrl=0), 2);
Insert into Track_TrackProperties values ((select max(TrackId) from Tracks where ISRC='BKTOK2300117' and EnterpriseId=647322),1);</v>
      </c>
    </row>
    <row r="221">
      <c r="A221" s="108">
        <v>7.17931735078E11</v>
      </c>
      <c r="B221" s="84"/>
      <c r="C221" s="164" t="str">
        <f t="array" ref="C221">ifs(and(isblank($A221),isblank($B221)),"", not(iserror(vlookup($A221&amp;$B221,'3) Release_Label'!$D:$D&amp;'3) Release_Label'!$E:$E,1,0))),vlookup($A221&amp;$B221,{'3) Release_Label'!$D:$D&amp;'3) Release_Label'!$E:$E,'3) Release_Label'!$F:$F},2,0), or(and(not(isblank($B221)),$B221=$B220,$A221&lt;&gt;$A220),and(not(isblank($A221)),$A221=$A220,$B221&lt;&gt;$B220)),"ID LISTS UNALIGNED",and($A221&lt;&gt;"",countif('3) Release_Label'!$D:$D,$A221)=0),"NO UPC MATCH in Release_Label",and($B221&lt;&gt;"",countif('3) Release_Label'!$E:$E,$B221)=0),"NO CATALOG ID MATCH in Release_Label",iserror(vlookup($A221&amp;$B221,'3) Release_Label'!$D:$D&amp;'3) Release_Label'!$E:$E,1,0)),"NO UPC-CATALOG ID pair MATCH in Release_Label" )</f>
        <v>O Melhor da Geração</v>
      </c>
      <c r="D221" s="164" t="str">
        <f t="array" ref="D221">ifs(and(isblank($A221),isblank($B221)),"", not(iserror(vlookup($A221&amp;$B221,'3) Release_Label'!$D:$D&amp;'3) Release_Label'!$E:$E,1,0))),vlookup($A221&amp;$B221,{'3) Release_Label'!$D:$D&amp;'3) Release_Label'!$E:$E,'3) Release_Label'!$H:$H},2,0), or(and(not(isblank($B221)),$B221=$B220,$A221&lt;&gt;$A220),and(not(isblank($A221)),$A221=$A220,$B221&lt;&gt;$B220)),"ID LISTS UNALIGNED",and($A221&lt;&gt;"",countif('3) Release_Label'!$D:$D,$A221)=0),"NO UPC MATCH in Release_Label",and($B221&lt;&gt;"",countif('3) Release_Label'!$E:$E,$B221)=0),"NO CATALOG ID MATCH in Release_Label",iserror(vlookup($A221&amp;$B221,'3) Release_Label'!$D:$D&amp;'3) Release_Label'!$E:$E,1,0)),"NO UPC-CATALOG ID pair MATCH in Release_Label" )</f>
        <v>Speed Up</v>
      </c>
      <c r="E221" s="164">
        <f t="shared" si="3"/>
        <v>1</v>
      </c>
      <c r="F221" s="34" t="s">
        <v>1147</v>
      </c>
      <c r="G221" s="84"/>
      <c r="H221" s="45" t="s">
        <v>572</v>
      </c>
      <c r="I221" s="34" t="s">
        <v>222</v>
      </c>
      <c r="J221" s="34" t="s">
        <v>180</v>
      </c>
      <c r="K221" s="93" t="s">
        <v>697</v>
      </c>
      <c r="L221" s="34" t="s">
        <v>698</v>
      </c>
      <c r="M221" s="92" t="s">
        <v>1148</v>
      </c>
      <c r="N221" s="34" t="s">
        <v>700</v>
      </c>
      <c r="O221" s="20"/>
      <c r="P221" s="20"/>
      <c r="R221" s="44" t="str">
        <f t="shared" si="2"/>
        <v>insert into AudioFiles VALUES (NEWID(),'BKTOK2300118.flac', '.flac', getdate(), null, 0, null, 'https://www.dropbox.com/scl/fi/gjul84l75lq8xvdbdpcu0/O-Melhor-da-Gera-o-717931735078.flac?rlkey=b79m821bt40hx0p6l6ejmvffs&amp;st=2p51igw4&amp;dl=1', 0, null, null, null, null)</v>
      </c>
      <c r="S221" s="44" t="str">
        <f>"Insert into Tracks VALUES(N'"&amp;SUBSTITUTE(trim(H221),"'","''")&amp;"', 371631, "&amp;if(not(ISBLANK(A221)),"(select LabelId from Releases where UPC="&amp;A221&amp;" and EnterpriseId="&amp;EntId&amp;")","(select LabelId from Releases where Catalog='"&amp;SUBSTITUTE(trim(B221),"'","''")&amp;"' and EnterpriseId="&amp;EntId&amp;")")&amp;", "&amp;if(F221="", "null", "'"&amp;F221&amp;"'")&amp;", "&amp;if(I221="", "null","N'"&amp;SUBSTITUTE(trim(I221),"'","''")&amp;"'")&amp;", null, null, "&amp;if(G221="", "null","'"&amp;SUBSTITUTE(trim(G221),"'","''")&amp;"'")&amp;", null, null, null, "&amp;if(M221="","null",if(G221="","(select AudioId from AudioFiles where Filename='"&amp;F221&amp;".wav' and ExternalUrl='"&amp;SUBSTITUTE(trim(M221),"'","''")&amp;"' and IsDownloadedFromExternalUrl=0)","(select AudioId from AudioFiles where Filename='"&amp;G221&amp;".wav' and ExternalUrl='"&amp;SUBSTITUTE(trim(M221),"'","''")&amp;"' and IsDownloadedFromExternalUrl=0)"))&amp;", null, null, null, (select min(LanguageId) from Languages where LanguageName='"&amp;J221&amp;"' and IsValidMetadataLanguage=1), null, "&amp;if(K221="YES", 1,0)&amp;", getdate(), (select CreatedBy from Enterprises where EnterpriseId="&amp;EntId&amp;"), null, '34F4C88E-B410-461E-AD75-6C01536FDCD3', null, 0, null, null, null, null, "&amp;if(M221="","null",if(G221="","(select AudioId from AudioFiles where Filename='"&amp;F221&amp;".flac' and ExternalUrl='"&amp;SUBSTITUTE(trim(M221),"'","''")&amp;"' and IsDownloadedFromExternalUrl=0)","(select AudioId from AudioFiles where Filename='"&amp;G221&amp;".flac' and ExternalUrl='"&amp;SUBSTITUTE(trim(M221),"'","''")&amp;"' and IsDownloadedFromExternalUrl=0)"))&amp;", null, null, null, null, null, "&amp;if(not(ISBLANK(A221)),"(select PrimaryMusicStyleId from Releases where UPC="&amp;A221&amp;" and EnterpriseId="&amp;EntId&amp;")","(select PrimaryMusicStyleId from Releases where Catalog='"&amp;SUBSTITUTE(trim(B221),"'","''")&amp;"' and EnterpriseId="&amp;EntId&amp;")")&amp;", "&amp;if(not(ISBLANK(A221)),"(select SecondaryMusicStyleId from Releases where UPC="&amp;A221&amp;" and EnterpriseId="&amp;EntId&amp;")","(select SecondaryMusicStyleId from Releases where Catalog='"&amp;SUBSTITUTE(trim(B221),"'","''")&amp;"' and EnterpriseId="&amp;EntId&amp;")")&amp;", "&amp;IF(O221="","null",O221)&amp;", 0, null, (select id from internal_TrackTypes where description='"&amp;L221&amp;"'), null, null, null, null, (NEXT VALUE FOR [AssetIdSequence]), null, "&amp;TenantId&amp;", "&amp;EntId&amp;", "&amp;if(F221&lt;&gt;"",countif(F$5:F221,F221),countif(G$5:G221,G221))&amp;"); 
insert into Releases_Tracks values ( (select ReleaseId from Releases where "&amp;if(not(ISBLANK(A221)),"UPC="&amp;A221,"Catalog='"&amp;SUBSTITUTE(trim(B221),"'","''")&amp;"'")&amp;" and EnterpriseId="&amp;EntId&amp;"), (select max(TrackId) from Tracks where "&amp;if(trim(G221)="","ISRC='"&amp;F221&amp;"'","TrackVendorId='"&amp;SUBSTITUTE(trim(G221),"'","''")&amp;"'") &amp;" and EnterpriseId="&amp;EntId&amp;"), "&amp;E221&amp;", (NEXT VALUE FOR [AssetIdSequence]), null);
update Releases_Tracks set RevelatorExternalUsageTrackId=AssetId where TrackId=(select max(TrackId) from Tracks where "&amp;IF(F221="","TrackVendorId='"&amp;G221&amp;"'","ISRC='"&amp;F221&amp;"'")&amp;" and EnterpriseId="&amp;EntId&amp;");
Insert into TrackRecordingVersions values ((select max(TrackId) from Tracks where "&amp;IF(F221="","TrackVendorId='"&amp;G221&amp;"'","ISRC='"&amp;F221&amp;"'")&amp;" and EnterpriseId="&amp;EntId&amp;"),  "&amp;IF(F221="","null","'"&amp;F221&amp;"'")&amp;", 1, getdate());
Insert into TrackRecordingVersionsAudioFiles values ((select max(TrackRecordingVersionId) from TrackRecordingVersions where TrackId in (select max(TrackId) from Tracks where "&amp;IF(F221="","TrackVendorId='"&amp;G221&amp;"'","ISRC='"&amp;F221&amp;"'")&amp;" and EnterpriseId="&amp;EntId&amp;")), "&amp;if(M221="","null",if(G221="","(select AudioId from AudioFiles where Filename='"&amp;F221&amp;"."&amp;N221&amp;"' and ExternalUrl='"&amp;SUBSTITUTE(trim(M221),"'","''")&amp;"' and IsDownloadedFromExternalUrl=0)","(select AudioId from AudioFiles where Filename='"&amp;G221&amp;"."&amp;N221&amp;"' and ExternalUrl='"&amp;SUBSTITUTE(trim(M221),"'","''")&amp;"' and IsDownloadedFromExternalUrl=0)"))&amp;", "&amp;IFS(N221="","null",N221="wav","1",N221="flac","2")&amp;");
Insert into Track_TrackProperties values ((select max(TrackId) from Tracks where "&amp;IF(F221="","TrackVendorId='"&amp;G221&amp;"'","ISRC='"&amp;F221&amp;"'")&amp;" and EnterpriseId="&amp;EntId&amp;"),1);"</f>
        <v>Insert into Tracks VALUES(N'O Melhor da Geração', 371631, (select LabelId from Releases where UPC=717931735078 and EnterpriseId=647322), 'BKTOK2300118', N'Speed Up', null, null, null, null, null, null, (select AudioId from AudioFiles where Filename='BKTOK2300118.wav' and ExternalUrl='https://www.dropbox.com/scl/fi/gjul84l75lq8xvdbdpcu0/O-Melhor-da-Gera-o-717931735078.flac?rlkey=b79m821bt40hx0p6l6ejmvffs&amp;st=2p51igw4&amp;dl=1'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Filename='BKTOK2300118.flac' and ExternalUrl='https://www.dropbox.com/scl/fi/gjul84l75lq8xvdbdpcu0/O-Melhor-da-Gera-o-717931735078.flac?rlkey=b79m821bt40hx0p6l6ejmvffs&amp;st=2p51igw4&amp;dl=1' and IsDownloadedFromExternalUrl=0), null, null, null, null, null, (select PrimaryMusicStyleId from Releases where UPC=717931735078 and EnterpriseId=647322), (select SecondaryMusicStyleId from Releases where UPC=717931735078 and EnterpriseId=647322), null, 0, null, (select id from internal_TrackTypes where description='Original'), null, null, null, null, (NEXT VALUE FOR [AssetIdSequence]), null, 645898, 647322, 1); 
insert into Releases_Tracks values ( (select ReleaseId from Releases where UPC=717931735078 and EnterpriseId=647322), (select max(TrackId) from Tracks where ISRC='BKTOK2300118' and EnterpriseId=647322), 1, (NEXT VALUE FOR [AssetIdSequence]), null);
update Releases_Tracks set RevelatorExternalUsageTrackId=AssetId where TrackId=(select max(TrackId) from Tracks where ISRC='BKTOK2300118' and EnterpriseId=647322);
Insert into TrackRecordingVersions values ((select max(TrackId) from Tracks where ISRC='BKTOK2300118' and EnterpriseId=647322),  'BKTOK2300118', 1, getdate());
Insert into TrackRecordingVersionsAudioFiles values ((select max(TrackRecordingVersionId) from TrackRecordingVersions where TrackId in (select max(TrackId) from Tracks where ISRC='BKTOK2300118' and EnterpriseId=647322)), (select AudioId from AudioFiles where Filename='BKTOK2300118.flac' and ExternalUrl='https://www.dropbox.com/scl/fi/gjul84l75lq8xvdbdpcu0/O-Melhor-da-Gera-o-717931735078.flac?rlkey=b79m821bt40hx0p6l6ejmvffs&amp;st=2p51igw4&amp;dl=1' and IsDownloadedFromExternalUrl=0), 2);
Insert into Track_TrackProperties values ((select max(TrackId) from Tracks where ISRC='BKTOK2300118' and EnterpriseId=647322),1);</v>
      </c>
    </row>
    <row r="222">
      <c r="A222" s="110">
        <v>7.17931999371E11</v>
      </c>
      <c r="B222" s="84"/>
      <c r="C222" s="164" t="str">
        <f t="array" ref="C222">ifs(and(isblank($A222),isblank($B222)),"", not(iserror(vlookup($A222&amp;$B222,'3) Release_Label'!$D:$D&amp;'3) Release_Label'!$E:$E,1,0))),vlookup($A222&amp;$B222,{'3) Release_Label'!$D:$D&amp;'3) Release_Label'!$E:$E,'3) Release_Label'!$F:$F},2,0), or(and(not(isblank($B222)),$B222=$B221,$A222&lt;&gt;$A221),and(not(isblank($A222)),$A222=$A221,$B222&lt;&gt;$B221)),"ID LISTS UNALIGNED",and($A222&lt;&gt;"",countif('3) Release_Label'!$D:$D,$A222)=0),"NO UPC MATCH in Release_Label",and($B222&lt;&gt;"",countif('3) Release_Label'!$E:$E,$B222)=0),"NO CATALOG ID MATCH in Release_Label",iserror(vlookup($A222&amp;$B222,'3) Release_Label'!$D:$D&amp;'3) Release_Label'!$E:$E,1,0)),"NO UPC-CATALOG ID pair MATCH in Release_Label" )</f>
        <v>A Cara do Pirata</v>
      </c>
      <c r="D222" s="134" t="str">
        <f t="array" ref="D222">ifs(and(isblank($A222),isblank($B222)),"", not(iserror(vlookup($A222&amp;$B222,'3) Release_Label'!$D:$D&amp;'3) Release_Label'!$E:$E,1,0))),vlookup($A222&amp;$B222,{'3) Release_Label'!$D:$D&amp;'3) Release_Label'!$E:$E,'3) Release_Label'!$H:$H},2,0), or(and(not(isblank($B222)),$B222=$B221,$A222&lt;&gt;$A221),and(not(isblank($A222)),$A222=$A221,$B222&lt;&gt;$B221)),"ID LISTS UNALIGNED",and($A222&lt;&gt;"",countif('3) Release_Label'!$D:$D,$A222)=0),"NO UPC MATCH in Release_Label",and($B222&lt;&gt;"",countif('3) Release_Label'!$E:$E,$B222)=0),"NO CATALOG ID MATCH in Release_Label",iserror(vlookup($A222&amp;$B222,'3) Release_Label'!$D:$D&amp;'3) Release_Label'!$E:$E,1,0)),"NO UPC-CATALOG ID pair MATCH in Release_Label" )</f>
        <v/>
      </c>
      <c r="E222" s="164">
        <f t="shared" si="3"/>
        <v>1</v>
      </c>
      <c r="F222" s="34" t="s">
        <v>1149</v>
      </c>
      <c r="G222" s="84"/>
      <c r="H222" s="45" t="s">
        <v>575</v>
      </c>
      <c r="I222" s="34"/>
      <c r="J222" s="34" t="s">
        <v>180</v>
      </c>
      <c r="K222" s="93" t="s">
        <v>697</v>
      </c>
      <c r="L222" s="34" t="s">
        <v>698</v>
      </c>
      <c r="M222" s="92" t="s">
        <v>1150</v>
      </c>
      <c r="N222" s="34" t="s">
        <v>700</v>
      </c>
      <c r="O222" s="20"/>
      <c r="P222" s="20"/>
      <c r="R222" s="44" t="str">
        <f t="shared" si="2"/>
        <v>insert into AudioFiles VALUES (NEWID(),'BKTOK2300120.flac', '.flac', getdate(), null, 0, null, 'https://www.dropbox.com/scl/fi/wnf0pqkvcd6vlnvx1jl59/A-Cara-do-Pirata-717931999371.flac?rlkey=nqaj3qy5yi61dh3ut8b5mk48g&amp;st=d30dyqe9&amp;dl=1', 0, null, null, null, null)</v>
      </c>
      <c r="S222" s="44" t="str">
        <f>"Insert into Tracks VALUES(N'"&amp;SUBSTITUTE(trim(H222),"'","''")&amp;"', 371631, "&amp;if(not(ISBLANK(A222)),"(select LabelId from Releases where UPC="&amp;A222&amp;" and EnterpriseId="&amp;EntId&amp;")","(select LabelId from Releases where Catalog='"&amp;SUBSTITUTE(trim(B222),"'","''")&amp;"' and EnterpriseId="&amp;EntId&amp;")")&amp;", "&amp;if(F222="", "null", "'"&amp;F222&amp;"'")&amp;", "&amp;if(I222="", "null","N'"&amp;SUBSTITUTE(trim(I222),"'","''")&amp;"'")&amp;", null, null, "&amp;if(G222="", "null","'"&amp;SUBSTITUTE(trim(G222),"'","''")&amp;"'")&amp;", null, null, null, "&amp;if(M222="","null",if(G222="","(select AudioId from AudioFiles where Filename='"&amp;F222&amp;".wav' and ExternalUrl='"&amp;SUBSTITUTE(trim(M222),"'","''")&amp;"' and IsDownloadedFromExternalUrl=0)","(select AudioId from AudioFiles where Filename='"&amp;G222&amp;".wav' and ExternalUrl='"&amp;SUBSTITUTE(trim(M222),"'","''")&amp;"' and IsDownloadedFromExternalUrl=0)"))&amp;", null, null, null, (select min(LanguageId) from Languages where LanguageName='"&amp;J222&amp;"' and IsValidMetadataLanguage=1), null, "&amp;if(K222="YES", 1,0)&amp;", getdate(), (select CreatedBy from Enterprises where EnterpriseId="&amp;EntId&amp;"), null, '34F4C88E-B410-461E-AD75-6C01536FDCD3', null, 0, null, null, null, null, "&amp;if(M222="","null",if(G222="","(select AudioId from AudioFiles where Filename='"&amp;F222&amp;".flac' and ExternalUrl='"&amp;SUBSTITUTE(trim(M222),"'","''")&amp;"' and IsDownloadedFromExternalUrl=0)","(select AudioId from AudioFiles where Filename='"&amp;G222&amp;".flac' and ExternalUrl='"&amp;SUBSTITUTE(trim(M222),"'","''")&amp;"' and IsDownloadedFromExternalUrl=0)"))&amp;", null, null, null, null, null, "&amp;if(not(ISBLANK(A222)),"(select PrimaryMusicStyleId from Releases where UPC="&amp;A222&amp;" and EnterpriseId="&amp;EntId&amp;")","(select PrimaryMusicStyleId from Releases where Catalog='"&amp;SUBSTITUTE(trim(B222),"'","''")&amp;"' and EnterpriseId="&amp;EntId&amp;")")&amp;", "&amp;if(not(ISBLANK(A222)),"(select SecondaryMusicStyleId from Releases where UPC="&amp;A222&amp;" and EnterpriseId="&amp;EntId&amp;")","(select SecondaryMusicStyleId from Releases where Catalog='"&amp;SUBSTITUTE(trim(B222),"'","''")&amp;"' and EnterpriseId="&amp;EntId&amp;")")&amp;", "&amp;IF(O222="","null",O222)&amp;", 0, null, (select id from internal_TrackTypes where description='"&amp;L222&amp;"'), null, null, null, null, (NEXT VALUE FOR [AssetIdSequence]), null, "&amp;TenantId&amp;", "&amp;EntId&amp;", "&amp;if(F222&lt;&gt;"",countif(F$5:F222,F222),countif(G$5:G222,G222))&amp;"); 
insert into Releases_Tracks values ( (select ReleaseId from Releases where "&amp;if(not(ISBLANK(A222)),"UPC="&amp;A222,"Catalog='"&amp;SUBSTITUTE(trim(B222),"'","''")&amp;"'")&amp;" and EnterpriseId="&amp;EntId&amp;"), (select max(TrackId) from Tracks where "&amp;if(trim(G222)="","ISRC='"&amp;F222&amp;"'","TrackVendorId='"&amp;SUBSTITUTE(trim(G222),"'","''")&amp;"'") &amp;" and EnterpriseId="&amp;EntId&amp;"), "&amp;E222&amp;", (NEXT VALUE FOR [AssetIdSequence]), null);
update Releases_Tracks set RevelatorExternalUsageTrackId=AssetId where TrackId=(select max(TrackId) from Tracks where "&amp;IF(F222="","TrackVendorId='"&amp;G222&amp;"'","ISRC='"&amp;F222&amp;"'")&amp;" and EnterpriseId="&amp;EntId&amp;");
Insert into TrackRecordingVersions values ((select max(TrackId) from Tracks where "&amp;IF(F222="","TrackVendorId='"&amp;G222&amp;"'","ISRC='"&amp;F222&amp;"'")&amp;" and EnterpriseId="&amp;EntId&amp;"),  "&amp;IF(F222="","null","'"&amp;F222&amp;"'")&amp;", 1, getdate());
Insert into TrackRecordingVersionsAudioFiles values ((select max(TrackRecordingVersionId) from TrackRecordingVersions where TrackId in (select max(TrackId) from Tracks where "&amp;IF(F222="","TrackVendorId='"&amp;G222&amp;"'","ISRC='"&amp;F222&amp;"'")&amp;" and EnterpriseId="&amp;EntId&amp;")), "&amp;if(M222="","null",if(G222="","(select AudioId from AudioFiles where Filename='"&amp;F222&amp;"."&amp;N222&amp;"' and ExternalUrl='"&amp;SUBSTITUTE(trim(M222),"'","''")&amp;"' and IsDownloadedFromExternalUrl=0)","(select AudioId from AudioFiles where Filename='"&amp;G222&amp;"."&amp;N222&amp;"' and ExternalUrl='"&amp;SUBSTITUTE(trim(M222),"'","''")&amp;"' and IsDownloadedFromExternalUrl=0)"))&amp;", "&amp;IFS(N222="","null",N222="wav","1",N222="flac","2")&amp;");
Insert into Track_TrackProperties values ((select max(TrackId) from Tracks where "&amp;IF(F222="","TrackVendorId='"&amp;G222&amp;"'","ISRC='"&amp;F222&amp;"'")&amp;" and EnterpriseId="&amp;EntId&amp;"),1);"</f>
        <v>Insert into Tracks VALUES(N'A Cara do Pirata', 371631, (select LabelId from Releases where UPC=717931999371 and EnterpriseId=647322), 'BKTOK2300120', null, null, null, null, null, null, null, (select AudioId from AudioFiles where Filename='BKTOK2300120.wav' and ExternalUrl='https://www.dropbox.com/scl/fi/wnf0pqkvcd6vlnvx1jl59/A-Cara-do-Pirata-717931999371.flac?rlkey=nqaj3qy5yi61dh3ut8b5mk48g&amp;st=d30dyqe9&amp;dl=1'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Filename='BKTOK2300120.flac' and ExternalUrl='https://www.dropbox.com/scl/fi/wnf0pqkvcd6vlnvx1jl59/A-Cara-do-Pirata-717931999371.flac?rlkey=nqaj3qy5yi61dh3ut8b5mk48g&amp;st=d30dyqe9&amp;dl=1' and IsDownloadedFromExternalUrl=0), null, null, null, null, null, (select PrimaryMusicStyleId from Releases where UPC=717931999371 and EnterpriseId=647322), (select SecondaryMusicStyleId from Releases where UPC=717931999371 and EnterpriseId=647322), null, 0, null, (select id from internal_TrackTypes where description='Original'), null, null, null, null, (NEXT VALUE FOR [AssetIdSequence]), null, 645898, 647322, 1); 
insert into Releases_Tracks values ( (select ReleaseId from Releases where UPC=717931999371 and EnterpriseId=647322), (select max(TrackId) from Tracks where ISRC='BKTOK2300120' and EnterpriseId=647322), 1, (NEXT VALUE FOR [AssetIdSequence]), null);
update Releases_Tracks set RevelatorExternalUsageTrackId=AssetId where TrackId=(select max(TrackId) from Tracks where ISRC='BKTOK2300120' and EnterpriseId=647322);
Insert into TrackRecordingVersions values ((select max(TrackId) from Tracks where ISRC='BKTOK2300120' and EnterpriseId=647322),  'BKTOK2300120', 1, getdate());
Insert into TrackRecordingVersionsAudioFiles values ((select max(TrackRecordingVersionId) from TrackRecordingVersions where TrackId in (select max(TrackId) from Tracks where ISRC='BKTOK2300120' and EnterpriseId=647322)), (select AudioId from AudioFiles where Filename='BKTOK2300120.flac' and ExternalUrl='https://www.dropbox.com/scl/fi/wnf0pqkvcd6vlnvx1jl59/A-Cara-do-Pirata-717931999371.flac?rlkey=nqaj3qy5yi61dh3ut8b5mk48g&amp;st=d30dyqe9&amp;dl=1' and IsDownloadedFromExternalUrl=0), 2);
Insert into Track_TrackProperties values ((select max(TrackId) from Tracks where ISRC='BKTOK2300120' and EnterpriseId=647322),1);</v>
      </c>
    </row>
    <row r="223">
      <c r="A223" s="110">
        <v>7.28204525944E11</v>
      </c>
      <c r="B223" s="84"/>
      <c r="C223" s="164" t="str">
        <f t="array" ref="C223">ifs(and(isblank($A223),isblank($B223)),"", not(iserror(vlookup($A223&amp;$B223,'3) Release_Label'!$D:$D&amp;'3) Release_Label'!$E:$E,1,0))),vlookup($A223&amp;$B223,{'3) Release_Label'!$D:$D&amp;'3) Release_Label'!$E:$E,'3) Release_Label'!$F:$F},2,0), or(and(not(isblank($B223)),$B223=$B222,$A223&lt;&gt;$A222),and(not(isblank($A223)),$A223=$A222,$B223&lt;&gt;$B222)),"ID LISTS UNALIGNED",and($A223&lt;&gt;"",countif('3) Release_Label'!$D:$D,$A223)=0),"NO UPC MATCH in Release_Label",and($B223&lt;&gt;"",countif('3) Release_Label'!$E:$E,$B223)=0),"NO CATALOG ID MATCH in Release_Label",iserror(vlookup($A223&amp;$B223,'3) Release_Label'!$D:$D&amp;'3) Release_Label'!$E:$E,1,0)),"NO UPC-CATALOG ID pair MATCH in Release_Label" )</f>
        <v>A Cara do Pirata</v>
      </c>
      <c r="D223" s="164" t="str">
        <f t="array" ref="D223">ifs(and(isblank($A223),isblank($B223)),"", not(iserror(vlookup($A223&amp;$B223,'3) Release_Label'!$D:$D&amp;'3) Release_Label'!$E:$E,1,0))),vlookup($A223&amp;$B223,{'3) Release_Label'!$D:$D&amp;'3) Release_Label'!$E:$E,'3) Release_Label'!$H:$H},2,0), or(and(not(isblank($B223)),$B223=$B222,$A223&lt;&gt;$A222),and(not(isblank($A223)),$A223=$A222,$B223&lt;&gt;$B222)),"ID LISTS UNALIGNED",and($A223&lt;&gt;"",countif('3) Release_Label'!$D:$D,$A223)=0),"NO UPC MATCH in Release_Label",and($B223&lt;&gt;"",countif('3) Release_Label'!$E:$E,$B223)=0),"NO CATALOG ID MATCH in Release_Label",iserror(vlookup($A223&amp;$B223,'3) Release_Label'!$D:$D&amp;'3) Release_Label'!$E:$E,1,0)),"NO UPC-CATALOG ID pair MATCH in Release_Label" )</f>
        <v>Speed Up</v>
      </c>
      <c r="E223" s="164">
        <f t="shared" si="3"/>
        <v>1</v>
      </c>
      <c r="F223" s="34" t="s">
        <v>1151</v>
      </c>
      <c r="G223" s="84"/>
      <c r="H223" s="45" t="s">
        <v>575</v>
      </c>
      <c r="I223" s="34" t="s">
        <v>222</v>
      </c>
      <c r="J223" s="34" t="s">
        <v>180</v>
      </c>
      <c r="K223" s="93" t="s">
        <v>697</v>
      </c>
      <c r="L223" s="34" t="s">
        <v>698</v>
      </c>
      <c r="M223" s="92" t="s">
        <v>1152</v>
      </c>
      <c r="N223" s="34" t="s">
        <v>700</v>
      </c>
      <c r="O223" s="20"/>
      <c r="P223" s="20"/>
      <c r="R223" s="44" t="str">
        <f t="shared" si="2"/>
        <v>insert into AudioFiles VALUES (NEWID(),'BKTOK2300121.flac', '.flac', getdate(), null, 0, null, 'https://www.dropbox.com/scl/fi/1uc016eekvrcuidnyx8wx/A-Cara-do-Pirata-728204525944.flac?rlkey=uas2p3murdlvwm7fl3pyndzmy&amp;st=hdlj4euv&amp;dl=1', 0, null, null, null, null)</v>
      </c>
      <c r="S223" s="44" t="str">
        <f>"Insert into Tracks VALUES(N'"&amp;SUBSTITUTE(trim(H223),"'","''")&amp;"', 371631, "&amp;if(not(ISBLANK(A223)),"(select LabelId from Releases where UPC="&amp;A223&amp;" and EnterpriseId="&amp;EntId&amp;")","(select LabelId from Releases where Catalog='"&amp;SUBSTITUTE(trim(B223),"'","''")&amp;"' and EnterpriseId="&amp;EntId&amp;")")&amp;", "&amp;if(F223="", "null", "'"&amp;F223&amp;"'")&amp;", "&amp;if(I223="", "null","N'"&amp;SUBSTITUTE(trim(I223),"'","''")&amp;"'")&amp;", null, null, "&amp;if(G223="", "null","'"&amp;SUBSTITUTE(trim(G223),"'","''")&amp;"'")&amp;", null, null, null, "&amp;if(M223="","null",if(G223="","(select AudioId from AudioFiles where Filename='"&amp;F223&amp;".wav' and ExternalUrl='"&amp;SUBSTITUTE(trim(M223),"'","''")&amp;"' and IsDownloadedFromExternalUrl=0)","(select AudioId from AudioFiles where Filename='"&amp;G223&amp;".wav' and ExternalUrl='"&amp;SUBSTITUTE(trim(M223),"'","''")&amp;"' and IsDownloadedFromExternalUrl=0)"))&amp;", null, null, null, (select min(LanguageId) from Languages where LanguageName='"&amp;J223&amp;"' and IsValidMetadataLanguage=1), null, "&amp;if(K223="YES", 1,0)&amp;", getdate(), (select CreatedBy from Enterprises where EnterpriseId="&amp;EntId&amp;"), null, '34F4C88E-B410-461E-AD75-6C01536FDCD3', null, 0, null, null, null, null, "&amp;if(M223="","null",if(G223="","(select AudioId from AudioFiles where Filename='"&amp;F223&amp;".flac' and ExternalUrl='"&amp;SUBSTITUTE(trim(M223),"'","''")&amp;"' and IsDownloadedFromExternalUrl=0)","(select AudioId from AudioFiles where Filename='"&amp;G223&amp;".flac' and ExternalUrl='"&amp;SUBSTITUTE(trim(M223),"'","''")&amp;"' and IsDownloadedFromExternalUrl=0)"))&amp;", null, null, null, null, null, "&amp;if(not(ISBLANK(A223)),"(select PrimaryMusicStyleId from Releases where UPC="&amp;A223&amp;" and EnterpriseId="&amp;EntId&amp;")","(select PrimaryMusicStyleId from Releases where Catalog='"&amp;SUBSTITUTE(trim(B223),"'","''")&amp;"' and EnterpriseId="&amp;EntId&amp;")")&amp;", "&amp;if(not(ISBLANK(A223)),"(select SecondaryMusicStyleId from Releases where UPC="&amp;A223&amp;" and EnterpriseId="&amp;EntId&amp;")","(select SecondaryMusicStyleId from Releases where Catalog='"&amp;SUBSTITUTE(trim(B223),"'","''")&amp;"' and EnterpriseId="&amp;EntId&amp;")")&amp;", "&amp;IF(O223="","null",O223)&amp;", 0, null, (select id from internal_TrackTypes where description='"&amp;L223&amp;"'), null, null, null, null, (NEXT VALUE FOR [AssetIdSequence]), null, "&amp;TenantId&amp;", "&amp;EntId&amp;", "&amp;if(F223&lt;&gt;"",countif(F$5:F223,F223),countif(G$5:G223,G223))&amp;"); 
insert into Releases_Tracks values ( (select ReleaseId from Releases where "&amp;if(not(ISBLANK(A223)),"UPC="&amp;A223,"Catalog='"&amp;SUBSTITUTE(trim(B223),"'","''")&amp;"'")&amp;" and EnterpriseId="&amp;EntId&amp;"), (select max(TrackId) from Tracks where "&amp;if(trim(G223)="","ISRC='"&amp;F223&amp;"'","TrackVendorId='"&amp;SUBSTITUTE(trim(G223),"'","''")&amp;"'") &amp;" and EnterpriseId="&amp;EntId&amp;"), "&amp;E223&amp;", (NEXT VALUE FOR [AssetIdSequence]), null);
update Releases_Tracks set RevelatorExternalUsageTrackId=AssetId where TrackId=(select max(TrackId) from Tracks where "&amp;IF(F223="","TrackVendorId='"&amp;G223&amp;"'","ISRC='"&amp;F223&amp;"'")&amp;" and EnterpriseId="&amp;EntId&amp;");
Insert into TrackRecordingVersions values ((select max(TrackId) from Tracks where "&amp;IF(F223="","TrackVendorId='"&amp;G223&amp;"'","ISRC='"&amp;F223&amp;"'")&amp;" and EnterpriseId="&amp;EntId&amp;"),  "&amp;IF(F223="","null","'"&amp;F223&amp;"'")&amp;", 1, getdate());
Insert into TrackRecordingVersionsAudioFiles values ((select max(TrackRecordingVersionId) from TrackRecordingVersions where TrackId in (select max(TrackId) from Tracks where "&amp;IF(F223="","TrackVendorId='"&amp;G223&amp;"'","ISRC='"&amp;F223&amp;"'")&amp;" and EnterpriseId="&amp;EntId&amp;")), "&amp;if(M223="","null",if(G223="","(select AudioId from AudioFiles where Filename='"&amp;F223&amp;"."&amp;N223&amp;"' and ExternalUrl='"&amp;SUBSTITUTE(trim(M223),"'","''")&amp;"' and IsDownloadedFromExternalUrl=0)","(select AudioId from AudioFiles where Filename='"&amp;G223&amp;"."&amp;N223&amp;"' and ExternalUrl='"&amp;SUBSTITUTE(trim(M223),"'","''")&amp;"' and IsDownloadedFromExternalUrl=0)"))&amp;", "&amp;IFS(N223="","null",N223="wav","1",N223="flac","2")&amp;");
Insert into Track_TrackProperties values ((select max(TrackId) from Tracks where "&amp;IF(F223="","TrackVendorId='"&amp;G223&amp;"'","ISRC='"&amp;F223&amp;"'")&amp;" and EnterpriseId="&amp;EntId&amp;"),1);"</f>
        <v>Insert into Tracks VALUES(N'A Cara do Pirata', 371631, (select LabelId from Releases where UPC=728204525944 and EnterpriseId=647322), 'BKTOK2300121', N'Speed Up', null, null, null, null, null, null, (select AudioId from AudioFiles where Filename='BKTOK2300121.wav' and ExternalUrl='https://www.dropbox.com/scl/fi/1uc016eekvrcuidnyx8wx/A-Cara-do-Pirata-728204525944.flac?rlkey=uas2p3murdlvwm7fl3pyndzmy&amp;st=hdlj4euv&amp;dl=1'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Filename='BKTOK2300121.flac' and ExternalUrl='https://www.dropbox.com/scl/fi/1uc016eekvrcuidnyx8wx/A-Cara-do-Pirata-728204525944.flac?rlkey=uas2p3murdlvwm7fl3pyndzmy&amp;st=hdlj4euv&amp;dl=1' and IsDownloadedFromExternalUrl=0), null, null, null, null, null, (select PrimaryMusicStyleId from Releases where UPC=728204525944 and EnterpriseId=647322), (select SecondaryMusicStyleId from Releases where UPC=728204525944 and EnterpriseId=647322), null, 0, null, (select id from internal_TrackTypes where description='Original'), null, null, null, null, (NEXT VALUE FOR [AssetIdSequence]), null, 645898, 647322, 1); 
insert into Releases_Tracks values ( (select ReleaseId from Releases where UPC=728204525944 and EnterpriseId=647322), (select max(TrackId) from Tracks where ISRC='BKTOK2300121' and EnterpriseId=647322), 1, (NEXT VALUE FOR [AssetIdSequence]), null);
update Releases_Tracks set RevelatorExternalUsageTrackId=AssetId where TrackId=(select max(TrackId) from Tracks where ISRC='BKTOK2300121' and EnterpriseId=647322);
Insert into TrackRecordingVersions values ((select max(TrackId) from Tracks where ISRC='BKTOK2300121' and EnterpriseId=647322),  'BKTOK2300121', 1, getdate());
Insert into TrackRecordingVersionsAudioFiles values ((select max(TrackRecordingVersionId) from TrackRecordingVersions where TrackId in (select max(TrackId) from Tracks where ISRC='BKTOK2300121' and EnterpriseId=647322)), (select AudioId from AudioFiles where Filename='BKTOK2300121.flac' and ExternalUrl='https://www.dropbox.com/scl/fi/1uc016eekvrcuidnyx8wx/A-Cara-do-Pirata-728204525944.flac?rlkey=uas2p3murdlvwm7fl3pyndzmy&amp;st=hdlj4euv&amp;dl=1' and IsDownloadedFromExternalUrl=0), 2);
Insert into Track_TrackProperties values ((select max(TrackId) from Tracks where ISRC='BKTOK2300121' and EnterpriseId=647322),1);</v>
      </c>
    </row>
    <row r="224">
      <c r="A224" s="110">
        <v>7.28204550458E11</v>
      </c>
      <c r="B224" s="84"/>
      <c r="C224" s="164" t="str">
        <f t="array" ref="C224">ifs(and(isblank($A224),isblank($B224)),"", not(iserror(vlookup($A224&amp;$B224,'3) Release_Label'!$D:$D&amp;'3) Release_Label'!$E:$E,1,0))),vlookup($A224&amp;$B224,{'3) Release_Label'!$D:$D&amp;'3) Release_Label'!$E:$E,'3) Release_Label'!$F:$F},2,0), or(and(not(isblank($B224)),$B224=$B223,$A224&lt;&gt;$A223),and(not(isblank($A224)),$A224=$A223,$B224&lt;&gt;$B223)),"ID LISTS UNALIGNED",and($A224&lt;&gt;"",countif('3) Release_Label'!$D:$D,$A224)=0),"NO UPC MATCH in Release_Label",and($B224&lt;&gt;"",countif('3) Release_Label'!$E:$E,$B224)=0),"NO CATALOG ID MATCH in Release_Label",iserror(vlookup($A224&amp;$B224,'3) Release_Label'!$D:$D&amp;'3) Release_Label'!$E:$E,1,0)),"NO UPC-CATALOG ID pair MATCH in Release_Label" )</f>
        <v>Rei de Esparta</v>
      </c>
      <c r="D224" s="134" t="str">
        <f t="array" ref="D224">ifs(and(isblank($A224),isblank($B224)),"", not(iserror(vlookup($A224&amp;$B224,'3) Release_Label'!$D:$D&amp;'3) Release_Label'!$E:$E,1,0))),vlookup($A224&amp;$B224,{'3) Release_Label'!$D:$D&amp;'3) Release_Label'!$E:$E,'3) Release_Label'!$H:$H},2,0), or(and(not(isblank($B224)),$B224=$B223,$A224&lt;&gt;$A223),and(not(isblank($A224)),$A224=$A223,$B224&lt;&gt;$B223)),"ID LISTS UNALIGNED",and($A224&lt;&gt;"",countif('3) Release_Label'!$D:$D,$A224)=0),"NO UPC MATCH in Release_Label",and($B224&lt;&gt;"",countif('3) Release_Label'!$E:$E,$B224)=0),"NO CATALOG ID MATCH in Release_Label",iserror(vlookup($A224&amp;$B224,'3) Release_Label'!$D:$D&amp;'3) Release_Label'!$E:$E,1,0)),"NO UPC-CATALOG ID pair MATCH in Release_Label" )</f>
        <v/>
      </c>
      <c r="E224" s="164">
        <f t="shared" si="3"/>
        <v>1</v>
      </c>
      <c r="F224" s="34" t="s">
        <v>1153</v>
      </c>
      <c r="G224" s="84"/>
      <c r="H224" s="45" t="s">
        <v>578</v>
      </c>
      <c r="I224" s="34"/>
      <c r="J224" s="34" t="s">
        <v>180</v>
      </c>
      <c r="K224" s="93" t="s">
        <v>697</v>
      </c>
      <c r="L224" s="34" t="s">
        <v>698</v>
      </c>
      <c r="M224" s="92" t="s">
        <v>1154</v>
      </c>
      <c r="N224" s="34" t="s">
        <v>700</v>
      </c>
      <c r="O224" s="20"/>
      <c r="P224" s="20"/>
      <c r="R224" s="44" t="str">
        <f t="shared" si="2"/>
        <v>insert into AudioFiles VALUES (NEWID(),'BKTOK2300122.flac', '.flac', getdate(), null, 0, null, 'https://www.dropbox.com/scl/fi/gd7ky5nw2xz86yqsnhz5m/Rei-de-Esparta-728204550458.flac?rlkey=tb7bdj66uk5735m457a3qr7p0&amp;st=nprd8qr7&amp;dl=1', 0, null, null, null, null)</v>
      </c>
      <c r="S224" s="44" t="str">
        <f>"Insert into Tracks VALUES(N'"&amp;SUBSTITUTE(trim(H224),"'","''")&amp;"', 371631, "&amp;if(not(ISBLANK(A224)),"(select LabelId from Releases where UPC="&amp;A224&amp;" and EnterpriseId="&amp;EntId&amp;")","(select LabelId from Releases where Catalog='"&amp;SUBSTITUTE(trim(B224),"'","''")&amp;"' and EnterpriseId="&amp;EntId&amp;")")&amp;", "&amp;if(F224="", "null", "'"&amp;F224&amp;"'")&amp;", "&amp;if(I224="", "null","N'"&amp;SUBSTITUTE(trim(I224),"'","''")&amp;"'")&amp;", null, null, "&amp;if(G224="", "null","'"&amp;SUBSTITUTE(trim(G224),"'","''")&amp;"'")&amp;", null, null, null, "&amp;if(M224="","null",if(G224="","(select AudioId from AudioFiles where Filename='"&amp;F224&amp;".wav' and ExternalUrl='"&amp;SUBSTITUTE(trim(M224),"'","''")&amp;"' and IsDownloadedFromExternalUrl=0)","(select AudioId from AudioFiles where Filename='"&amp;G224&amp;".wav' and ExternalUrl='"&amp;SUBSTITUTE(trim(M224),"'","''")&amp;"' and IsDownloadedFromExternalUrl=0)"))&amp;", null, null, null, (select min(LanguageId) from Languages where LanguageName='"&amp;J224&amp;"' and IsValidMetadataLanguage=1), null, "&amp;if(K224="YES", 1,0)&amp;", getdate(), (select CreatedBy from Enterprises where EnterpriseId="&amp;EntId&amp;"), null, '34F4C88E-B410-461E-AD75-6C01536FDCD3', null, 0, null, null, null, null, "&amp;if(M224="","null",if(G224="","(select AudioId from AudioFiles where Filename='"&amp;F224&amp;".flac' and ExternalUrl='"&amp;SUBSTITUTE(trim(M224),"'","''")&amp;"' and IsDownloadedFromExternalUrl=0)","(select AudioId from AudioFiles where Filename='"&amp;G224&amp;".flac' and ExternalUrl='"&amp;SUBSTITUTE(trim(M224),"'","''")&amp;"' and IsDownloadedFromExternalUrl=0)"))&amp;", null, null, null, null, null, "&amp;if(not(ISBLANK(A224)),"(select PrimaryMusicStyleId from Releases where UPC="&amp;A224&amp;" and EnterpriseId="&amp;EntId&amp;")","(select PrimaryMusicStyleId from Releases where Catalog='"&amp;SUBSTITUTE(trim(B224),"'","''")&amp;"' and EnterpriseId="&amp;EntId&amp;")")&amp;", "&amp;if(not(ISBLANK(A224)),"(select SecondaryMusicStyleId from Releases where UPC="&amp;A224&amp;" and EnterpriseId="&amp;EntId&amp;")","(select SecondaryMusicStyleId from Releases where Catalog='"&amp;SUBSTITUTE(trim(B224),"'","''")&amp;"' and EnterpriseId="&amp;EntId&amp;")")&amp;", "&amp;IF(O224="","null",O224)&amp;", 0, null, (select id from internal_TrackTypes where description='"&amp;L224&amp;"'), null, null, null, null, (NEXT VALUE FOR [AssetIdSequence]), null, "&amp;TenantId&amp;", "&amp;EntId&amp;", "&amp;if(F224&lt;&gt;"",countif(F$5:F224,F224),countif(G$5:G224,G224))&amp;"); 
insert into Releases_Tracks values ( (select ReleaseId from Releases where "&amp;if(not(ISBLANK(A224)),"UPC="&amp;A224,"Catalog='"&amp;SUBSTITUTE(trim(B224),"'","''")&amp;"'")&amp;" and EnterpriseId="&amp;EntId&amp;"), (select max(TrackId) from Tracks where "&amp;if(trim(G224)="","ISRC='"&amp;F224&amp;"'","TrackVendorId='"&amp;SUBSTITUTE(trim(G224),"'","''")&amp;"'") &amp;" and EnterpriseId="&amp;EntId&amp;"), "&amp;E224&amp;", (NEXT VALUE FOR [AssetIdSequence]), null);
update Releases_Tracks set RevelatorExternalUsageTrackId=AssetId where TrackId=(select max(TrackId) from Tracks where "&amp;IF(F224="","TrackVendorId='"&amp;G224&amp;"'","ISRC='"&amp;F224&amp;"'")&amp;" and EnterpriseId="&amp;EntId&amp;");
Insert into TrackRecordingVersions values ((select max(TrackId) from Tracks where "&amp;IF(F224="","TrackVendorId='"&amp;G224&amp;"'","ISRC='"&amp;F224&amp;"'")&amp;" and EnterpriseId="&amp;EntId&amp;"),  "&amp;IF(F224="","null","'"&amp;F224&amp;"'")&amp;", 1, getdate());
Insert into TrackRecordingVersionsAudioFiles values ((select max(TrackRecordingVersionId) from TrackRecordingVersions where TrackId in (select max(TrackId) from Tracks where "&amp;IF(F224="","TrackVendorId='"&amp;G224&amp;"'","ISRC='"&amp;F224&amp;"'")&amp;" and EnterpriseId="&amp;EntId&amp;")), "&amp;if(M224="","null",if(G224="","(select AudioId from AudioFiles where Filename='"&amp;F224&amp;"."&amp;N224&amp;"' and ExternalUrl='"&amp;SUBSTITUTE(trim(M224),"'","''")&amp;"' and IsDownloadedFromExternalUrl=0)","(select AudioId from AudioFiles where Filename='"&amp;G224&amp;"."&amp;N224&amp;"' and ExternalUrl='"&amp;SUBSTITUTE(trim(M224),"'","''")&amp;"' and IsDownloadedFromExternalUrl=0)"))&amp;", "&amp;IFS(N224="","null",N224="wav","1",N224="flac","2")&amp;");
Insert into Track_TrackProperties values ((select max(TrackId) from Tracks where "&amp;IF(F224="","TrackVendorId='"&amp;G224&amp;"'","ISRC='"&amp;F224&amp;"'")&amp;" and EnterpriseId="&amp;EntId&amp;"),1);"</f>
        <v>Insert into Tracks VALUES(N'Rei de Esparta', 371631, (select LabelId from Releases where UPC=728204550458 and EnterpriseId=647322), 'BKTOK2300122', null, null, null, null, null, null, null, (select AudioId from AudioFiles where Filename='BKTOK2300122.wav' and ExternalUrl='https://www.dropbox.com/scl/fi/gd7ky5nw2xz86yqsnhz5m/Rei-de-Esparta-728204550458.flac?rlkey=tb7bdj66uk5735m457a3qr7p0&amp;st=nprd8qr7&amp;dl=1'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Filename='BKTOK2300122.flac' and ExternalUrl='https://www.dropbox.com/scl/fi/gd7ky5nw2xz86yqsnhz5m/Rei-de-Esparta-728204550458.flac?rlkey=tb7bdj66uk5735m457a3qr7p0&amp;st=nprd8qr7&amp;dl=1' and IsDownloadedFromExternalUrl=0), null, null, null, null, null, (select PrimaryMusicStyleId from Releases where UPC=728204550458 and EnterpriseId=647322), (select SecondaryMusicStyleId from Releases where UPC=728204550458 and EnterpriseId=647322), null, 0, null, (select id from internal_TrackTypes where description='Original'), null, null, null, null, (NEXT VALUE FOR [AssetIdSequence]), null, 645898, 647322, 1); 
insert into Releases_Tracks values ( (select ReleaseId from Releases where UPC=728204550458 and EnterpriseId=647322), (select max(TrackId) from Tracks where ISRC='BKTOK2300122' and EnterpriseId=647322), 1, (NEXT VALUE FOR [AssetIdSequence]), null);
update Releases_Tracks set RevelatorExternalUsageTrackId=AssetId where TrackId=(select max(TrackId) from Tracks where ISRC='BKTOK2300122' and EnterpriseId=647322);
Insert into TrackRecordingVersions values ((select max(TrackId) from Tracks where ISRC='BKTOK2300122' and EnterpriseId=647322),  'BKTOK2300122', 1, getdate());
Insert into TrackRecordingVersionsAudioFiles values ((select max(TrackRecordingVersionId) from TrackRecordingVersions where TrackId in (select max(TrackId) from Tracks where ISRC='BKTOK2300122' and EnterpriseId=647322)), (select AudioId from AudioFiles where Filename='BKTOK2300122.flac' and ExternalUrl='https://www.dropbox.com/scl/fi/gd7ky5nw2xz86yqsnhz5m/Rei-de-Esparta-728204550458.flac?rlkey=tb7bdj66uk5735m457a3qr7p0&amp;st=nprd8qr7&amp;dl=1' and IsDownloadedFromExternalUrl=0), 2);
Insert into Track_TrackProperties values ((select max(TrackId) from Tracks where ISRC='BKTOK2300122' and EnterpriseId=647322),1);</v>
      </c>
    </row>
    <row r="225">
      <c r="A225" s="110">
        <v>7.28204550526E11</v>
      </c>
      <c r="B225" s="84"/>
      <c r="C225" s="164" t="str">
        <f t="array" ref="C225">ifs(and(isblank($A225),isblank($B225)),"", not(iserror(vlookup($A225&amp;$B225,'3) Release_Label'!$D:$D&amp;'3) Release_Label'!$E:$E,1,0))),vlookup($A225&amp;$B225,{'3) Release_Label'!$D:$D&amp;'3) Release_Label'!$E:$E,'3) Release_Label'!$F:$F},2,0), or(and(not(isblank($B225)),$B225=$B224,$A225&lt;&gt;$A224),and(not(isblank($A225)),$A225=$A224,$B225&lt;&gt;$B224)),"ID LISTS UNALIGNED",and($A225&lt;&gt;"",countif('3) Release_Label'!$D:$D,$A225)=0),"NO UPC MATCH in Release_Label",and($B225&lt;&gt;"",countif('3) Release_Label'!$E:$E,$B225)=0),"NO CATALOG ID MATCH in Release_Label",iserror(vlookup($A225&amp;$B225,'3) Release_Label'!$D:$D&amp;'3) Release_Label'!$E:$E,1,0)),"NO UPC-CATALOG ID pair MATCH in Release_Label" )</f>
        <v>Rei de Esparta</v>
      </c>
      <c r="D225" s="164" t="str">
        <f t="array" ref="D225">ifs(and(isblank($A225),isblank($B225)),"", not(iserror(vlookup($A225&amp;$B225,'3) Release_Label'!$D:$D&amp;'3) Release_Label'!$E:$E,1,0))),vlookup($A225&amp;$B225,{'3) Release_Label'!$D:$D&amp;'3) Release_Label'!$E:$E,'3) Release_Label'!$H:$H},2,0), or(and(not(isblank($B225)),$B225=$B224,$A225&lt;&gt;$A224),and(not(isblank($A225)),$A225=$A224,$B225&lt;&gt;$B224)),"ID LISTS UNALIGNED",and($A225&lt;&gt;"",countif('3) Release_Label'!$D:$D,$A225)=0),"NO UPC MATCH in Release_Label",and($B225&lt;&gt;"",countif('3) Release_Label'!$E:$E,$B225)=0),"NO CATALOG ID MATCH in Release_Label",iserror(vlookup($A225&amp;$B225,'3) Release_Label'!$D:$D&amp;'3) Release_Label'!$E:$E,1,0)),"NO UPC-CATALOG ID pair MATCH in Release_Label" )</f>
        <v>Speed Up</v>
      </c>
      <c r="E225" s="164">
        <f t="shared" si="3"/>
        <v>1</v>
      </c>
      <c r="F225" s="34" t="s">
        <v>1155</v>
      </c>
      <c r="G225" s="84"/>
      <c r="H225" s="45" t="s">
        <v>578</v>
      </c>
      <c r="I225" s="34" t="s">
        <v>222</v>
      </c>
      <c r="J225" s="34" t="s">
        <v>180</v>
      </c>
      <c r="K225" s="93" t="s">
        <v>697</v>
      </c>
      <c r="L225" s="34" t="s">
        <v>698</v>
      </c>
      <c r="M225" s="92" t="s">
        <v>1156</v>
      </c>
      <c r="N225" s="34" t="s">
        <v>700</v>
      </c>
      <c r="O225" s="20"/>
      <c r="P225" s="20"/>
      <c r="R225" s="44" t="str">
        <f t="shared" si="2"/>
        <v>insert into AudioFiles VALUES (NEWID(),'BKTOK2300123.flac', '.flac', getdate(), null, 0, null, 'https://www.dropbox.com/scl/fi/f3x3te6d7hbsz0fgh0xoj/Rei-de-Esparta-728204550526.flac?rlkey=h6j9xfbuddxftdhv7ba0lhjiz&amp;st=bzj3t23z&amp;dl=1', 0, null, null, null, null)</v>
      </c>
      <c r="S225" s="44" t="str">
        <f>"Insert into Tracks VALUES(N'"&amp;SUBSTITUTE(trim(H225),"'","''")&amp;"', 371631, "&amp;if(not(ISBLANK(A225)),"(select LabelId from Releases where UPC="&amp;A225&amp;" and EnterpriseId="&amp;EntId&amp;")","(select LabelId from Releases where Catalog='"&amp;SUBSTITUTE(trim(B225),"'","''")&amp;"' and EnterpriseId="&amp;EntId&amp;")")&amp;", "&amp;if(F225="", "null", "'"&amp;F225&amp;"'")&amp;", "&amp;if(I225="", "null","N'"&amp;SUBSTITUTE(trim(I225),"'","''")&amp;"'")&amp;", null, null, "&amp;if(G225="", "null","'"&amp;SUBSTITUTE(trim(G225),"'","''")&amp;"'")&amp;", null, null, null, "&amp;if(M225="","null",if(G225="","(select AudioId from AudioFiles where Filename='"&amp;F225&amp;".wav' and ExternalUrl='"&amp;SUBSTITUTE(trim(M225),"'","''")&amp;"' and IsDownloadedFromExternalUrl=0)","(select AudioId from AudioFiles where Filename='"&amp;G225&amp;".wav' and ExternalUrl='"&amp;SUBSTITUTE(trim(M225),"'","''")&amp;"' and IsDownloadedFromExternalUrl=0)"))&amp;", null, null, null, (select min(LanguageId) from Languages where LanguageName='"&amp;J225&amp;"' and IsValidMetadataLanguage=1), null, "&amp;if(K225="YES", 1,0)&amp;", getdate(), (select CreatedBy from Enterprises where EnterpriseId="&amp;EntId&amp;"), null, '34F4C88E-B410-461E-AD75-6C01536FDCD3', null, 0, null, null, null, null, "&amp;if(M225="","null",if(G225="","(select AudioId from AudioFiles where Filename='"&amp;F225&amp;".flac' and ExternalUrl='"&amp;SUBSTITUTE(trim(M225),"'","''")&amp;"' and IsDownloadedFromExternalUrl=0)","(select AudioId from AudioFiles where Filename='"&amp;G225&amp;".flac' and ExternalUrl='"&amp;SUBSTITUTE(trim(M225),"'","''")&amp;"' and IsDownloadedFromExternalUrl=0)"))&amp;", null, null, null, null, null, "&amp;if(not(ISBLANK(A225)),"(select PrimaryMusicStyleId from Releases where UPC="&amp;A225&amp;" and EnterpriseId="&amp;EntId&amp;")","(select PrimaryMusicStyleId from Releases where Catalog='"&amp;SUBSTITUTE(trim(B225),"'","''")&amp;"' and EnterpriseId="&amp;EntId&amp;")")&amp;", "&amp;if(not(ISBLANK(A225)),"(select SecondaryMusicStyleId from Releases where UPC="&amp;A225&amp;" and EnterpriseId="&amp;EntId&amp;")","(select SecondaryMusicStyleId from Releases where Catalog='"&amp;SUBSTITUTE(trim(B225),"'","''")&amp;"' and EnterpriseId="&amp;EntId&amp;")")&amp;", "&amp;IF(O225="","null",O225)&amp;", 0, null, (select id from internal_TrackTypes where description='"&amp;L225&amp;"'), null, null, null, null, (NEXT VALUE FOR [AssetIdSequence]), null, "&amp;TenantId&amp;", "&amp;EntId&amp;", "&amp;if(F225&lt;&gt;"",countif(F$5:F225,F225),countif(G$5:G225,G225))&amp;"); 
insert into Releases_Tracks values ( (select ReleaseId from Releases where "&amp;if(not(ISBLANK(A225)),"UPC="&amp;A225,"Catalog='"&amp;SUBSTITUTE(trim(B225),"'","''")&amp;"'")&amp;" and EnterpriseId="&amp;EntId&amp;"), (select max(TrackId) from Tracks where "&amp;if(trim(G225)="","ISRC='"&amp;F225&amp;"'","TrackVendorId='"&amp;SUBSTITUTE(trim(G225),"'","''")&amp;"'") &amp;" and EnterpriseId="&amp;EntId&amp;"), "&amp;E225&amp;", (NEXT VALUE FOR [AssetIdSequence]), null);
update Releases_Tracks set RevelatorExternalUsageTrackId=AssetId where TrackId=(select max(TrackId) from Tracks where "&amp;IF(F225="","TrackVendorId='"&amp;G225&amp;"'","ISRC='"&amp;F225&amp;"'")&amp;" and EnterpriseId="&amp;EntId&amp;");
Insert into TrackRecordingVersions values ((select max(TrackId) from Tracks where "&amp;IF(F225="","TrackVendorId='"&amp;G225&amp;"'","ISRC='"&amp;F225&amp;"'")&amp;" and EnterpriseId="&amp;EntId&amp;"),  "&amp;IF(F225="","null","'"&amp;F225&amp;"'")&amp;", 1, getdate());
Insert into TrackRecordingVersionsAudioFiles values ((select max(TrackRecordingVersionId) from TrackRecordingVersions where TrackId in (select max(TrackId) from Tracks where "&amp;IF(F225="","TrackVendorId='"&amp;G225&amp;"'","ISRC='"&amp;F225&amp;"'")&amp;" and EnterpriseId="&amp;EntId&amp;")), "&amp;if(M225="","null",if(G225="","(select AudioId from AudioFiles where Filename='"&amp;F225&amp;"."&amp;N225&amp;"' and ExternalUrl='"&amp;SUBSTITUTE(trim(M225),"'","''")&amp;"' and IsDownloadedFromExternalUrl=0)","(select AudioId from AudioFiles where Filename='"&amp;G225&amp;"."&amp;N225&amp;"' and ExternalUrl='"&amp;SUBSTITUTE(trim(M225),"'","''")&amp;"' and IsDownloadedFromExternalUrl=0)"))&amp;", "&amp;IFS(N225="","null",N225="wav","1",N225="flac","2")&amp;");
Insert into Track_TrackProperties values ((select max(TrackId) from Tracks where "&amp;IF(F225="","TrackVendorId='"&amp;G225&amp;"'","ISRC='"&amp;F225&amp;"'")&amp;" and EnterpriseId="&amp;EntId&amp;"),1);"</f>
        <v>Insert into Tracks VALUES(N'Rei de Esparta', 371631, (select LabelId from Releases where UPC=728204550526 and EnterpriseId=647322), 'BKTOK2300123', N'Speed Up', null, null, null, null, null, null, (select AudioId from AudioFiles where Filename='BKTOK2300123.wav' and ExternalUrl='https://www.dropbox.com/scl/fi/f3x3te6d7hbsz0fgh0xoj/Rei-de-Esparta-728204550526.flac?rlkey=h6j9xfbuddxftdhv7ba0lhjiz&amp;st=bzj3t23z&amp;dl=1'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Filename='BKTOK2300123.flac' and ExternalUrl='https://www.dropbox.com/scl/fi/f3x3te6d7hbsz0fgh0xoj/Rei-de-Esparta-728204550526.flac?rlkey=h6j9xfbuddxftdhv7ba0lhjiz&amp;st=bzj3t23z&amp;dl=1' and IsDownloadedFromExternalUrl=0), null, null, null, null, null, (select PrimaryMusicStyleId from Releases where UPC=728204550526 and EnterpriseId=647322), (select SecondaryMusicStyleId from Releases where UPC=728204550526 and EnterpriseId=647322), null, 0, null, (select id from internal_TrackTypes where description='Original'), null, null, null, null, (NEXT VALUE FOR [AssetIdSequence]), null, 645898, 647322, 1); 
insert into Releases_Tracks values ( (select ReleaseId from Releases where UPC=728204550526 and EnterpriseId=647322), (select max(TrackId) from Tracks where ISRC='BKTOK2300123' and EnterpriseId=647322), 1, (NEXT VALUE FOR [AssetIdSequence]), null);
update Releases_Tracks set RevelatorExternalUsageTrackId=AssetId where TrackId=(select max(TrackId) from Tracks where ISRC='BKTOK2300123' and EnterpriseId=647322);
Insert into TrackRecordingVersions values ((select max(TrackId) from Tracks where ISRC='BKTOK2300123' and EnterpriseId=647322),  'BKTOK2300123', 1, getdate());
Insert into TrackRecordingVersionsAudioFiles values ((select max(TrackRecordingVersionId) from TrackRecordingVersions where TrackId in (select max(TrackId) from Tracks where ISRC='BKTOK2300123' and EnterpriseId=647322)), (select AudioId from AudioFiles where Filename='BKTOK2300123.flac' and ExternalUrl='https://www.dropbox.com/scl/fi/f3x3te6d7hbsz0fgh0xoj/Rei-de-Esparta-728204550526.flac?rlkey=h6j9xfbuddxftdhv7ba0lhjiz&amp;st=bzj3t23z&amp;dl=1' and IsDownloadedFromExternalUrl=0), 2);
Insert into Track_TrackProperties values ((select max(TrackId) from Tracks where ISRC='BKTOK2300123' and EnterpriseId=647322),1);</v>
      </c>
    </row>
    <row r="226">
      <c r="A226" s="110">
        <v>7.28204702956E11</v>
      </c>
      <c r="B226" s="84"/>
      <c r="C226" s="164" t="str">
        <f t="array" ref="C226">ifs(and(isblank($A226),isblank($B226)),"", not(iserror(vlookup($A226&amp;$B226,'3) Release_Label'!$D:$D&amp;'3) Release_Label'!$E:$E,1,0))),vlookup($A226&amp;$B226,{'3) Release_Label'!$D:$D&amp;'3) Release_Label'!$E:$E,'3) Release_Label'!$F:$F},2,0), or(and(not(isblank($B226)),$B226=$B225,$A226&lt;&gt;$A225),and(not(isblank($A226)),$A226=$A225,$B226&lt;&gt;$B225)),"ID LISTS UNALIGNED",and($A226&lt;&gt;"",countif('3) Release_Label'!$D:$D,$A226)=0),"NO UPC MATCH in Release_Label",and($B226&lt;&gt;"",countif('3) Release_Label'!$E:$E,$B226)=0),"NO CATALOG ID MATCH in Release_Label",iserror(vlookup($A226&amp;$B226,'3) Release_Label'!$D:$D&amp;'3) Release_Label'!$E:$E,1,0)),"NO UPC-CATALOG ID pair MATCH in Release_Label" )</f>
        <v>Visão de Cobra</v>
      </c>
      <c r="D226" s="134" t="str">
        <f t="array" ref="D226">ifs(and(isblank($A226),isblank($B226)),"", not(iserror(vlookup($A226&amp;$B226,'3) Release_Label'!$D:$D&amp;'3) Release_Label'!$E:$E,1,0))),vlookup($A226&amp;$B226,{'3) Release_Label'!$D:$D&amp;'3) Release_Label'!$E:$E,'3) Release_Label'!$H:$H},2,0), or(and(not(isblank($B226)),$B226=$B225,$A226&lt;&gt;$A225),and(not(isblank($A226)),$A226=$A225,$B226&lt;&gt;$B225)),"ID LISTS UNALIGNED",and($A226&lt;&gt;"",countif('3) Release_Label'!$D:$D,$A226)=0),"NO UPC MATCH in Release_Label",and($B226&lt;&gt;"",countif('3) Release_Label'!$E:$E,$B226)=0),"NO CATALOG ID MATCH in Release_Label",iserror(vlookup($A226&amp;$B226,'3) Release_Label'!$D:$D&amp;'3) Release_Label'!$E:$E,1,0)),"NO UPC-CATALOG ID pair MATCH in Release_Label" )</f>
        <v/>
      </c>
      <c r="E226" s="164">
        <f t="shared" si="3"/>
        <v>1</v>
      </c>
      <c r="F226" s="34" t="s">
        <v>1157</v>
      </c>
      <c r="G226" s="84"/>
      <c r="H226" s="45" t="s">
        <v>581</v>
      </c>
      <c r="I226" s="34"/>
      <c r="J226" s="34" t="s">
        <v>180</v>
      </c>
      <c r="K226" s="93" t="s">
        <v>697</v>
      </c>
      <c r="L226" s="34" t="s">
        <v>698</v>
      </c>
      <c r="M226" s="92" t="s">
        <v>1158</v>
      </c>
      <c r="N226" s="34" t="s">
        <v>700</v>
      </c>
      <c r="O226" s="20"/>
      <c r="P226" s="20"/>
      <c r="R226" s="44" t="str">
        <f t="shared" si="2"/>
        <v>insert into AudioFiles VALUES (NEWID(),'BKTOK2300129.flac', '.flac', getdate(), null, 0, null, 'https://www.dropbox.com/scl/fi/wf94lc9ibmg7zd36ludr2/Vis-o-de-Cobra-728204702956.flac?rlkey=j1rxopu6s7ja69iwq3z8jcgtm&amp;st=9njmtz8w&amp;dl=1', 0, null, null, null, null)</v>
      </c>
      <c r="S226" s="44" t="str">
        <f>"Insert into Tracks VALUES(N'"&amp;SUBSTITUTE(trim(H226),"'","''")&amp;"', 371631, "&amp;if(not(ISBLANK(A226)),"(select LabelId from Releases where UPC="&amp;A226&amp;" and EnterpriseId="&amp;EntId&amp;")","(select LabelId from Releases where Catalog='"&amp;SUBSTITUTE(trim(B226),"'","''")&amp;"' and EnterpriseId="&amp;EntId&amp;")")&amp;", "&amp;if(F226="", "null", "'"&amp;F226&amp;"'")&amp;", "&amp;if(I226="", "null","N'"&amp;SUBSTITUTE(trim(I226),"'","''")&amp;"'")&amp;", null, null, "&amp;if(G226="", "null","'"&amp;SUBSTITUTE(trim(G226),"'","''")&amp;"'")&amp;", null, null, null, "&amp;if(M226="","null",if(G226="","(select AudioId from AudioFiles where Filename='"&amp;F226&amp;".wav' and ExternalUrl='"&amp;SUBSTITUTE(trim(M226),"'","''")&amp;"' and IsDownloadedFromExternalUrl=0)","(select AudioId from AudioFiles where Filename='"&amp;G226&amp;".wav' and ExternalUrl='"&amp;SUBSTITUTE(trim(M226),"'","''")&amp;"' and IsDownloadedFromExternalUrl=0)"))&amp;", null, null, null, (select min(LanguageId) from Languages where LanguageName='"&amp;J226&amp;"' and IsValidMetadataLanguage=1), null, "&amp;if(K226="YES", 1,0)&amp;", getdate(), (select CreatedBy from Enterprises where EnterpriseId="&amp;EntId&amp;"), null, '34F4C88E-B410-461E-AD75-6C01536FDCD3', null, 0, null, null, null, null, "&amp;if(M226="","null",if(G226="","(select AudioId from AudioFiles where Filename='"&amp;F226&amp;".flac' and ExternalUrl='"&amp;SUBSTITUTE(trim(M226),"'","''")&amp;"' and IsDownloadedFromExternalUrl=0)","(select AudioId from AudioFiles where Filename='"&amp;G226&amp;".flac' and ExternalUrl='"&amp;SUBSTITUTE(trim(M226),"'","''")&amp;"' and IsDownloadedFromExternalUrl=0)"))&amp;", null, null, null, null, null, "&amp;if(not(ISBLANK(A226)),"(select PrimaryMusicStyleId from Releases where UPC="&amp;A226&amp;" and EnterpriseId="&amp;EntId&amp;")","(select PrimaryMusicStyleId from Releases where Catalog='"&amp;SUBSTITUTE(trim(B226),"'","''")&amp;"' and EnterpriseId="&amp;EntId&amp;")")&amp;", "&amp;if(not(ISBLANK(A226)),"(select SecondaryMusicStyleId from Releases where UPC="&amp;A226&amp;" and EnterpriseId="&amp;EntId&amp;")","(select SecondaryMusicStyleId from Releases where Catalog='"&amp;SUBSTITUTE(trim(B226),"'","''")&amp;"' and EnterpriseId="&amp;EntId&amp;")")&amp;", "&amp;IF(O226="","null",O226)&amp;", 0, null, (select id from internal_TrackTypes where description='"&amp;L226&amp;"'), null, null, null, null, (NEXT VALUE FOR [AssetIdSequence]), null, "&amp;TenantId&amp;", "&amp;EntId&amp;", "&amp;if(F226&lt;&gt;"",countif(F$5:F226,F226),countif(G$5:G226,G226))&amp;"); 
insert into Releases_Tracks values ( (select ReleaseId from Releases where "&amp;if(not(ISBLANK(A226)),"UPC="&amp;A226,"Catalog='"&amp;SUBSTITUTE(trim(B226),"'","''")&amp;"'")&amp;" and EnterpriseId="&amp;EntId&amp;"), (select max(TrackId) from Tracks where "&amp;if(trim(G226)="","ISRC='"&amp;F226&amp;"'","TrackVendorId='"&amp;SUBSTITUTE(trim(G226),"'","''")&amp;"'") &amp;" and EnterpriseId="&amp;EntId&amp;"), "&amp;E226&amp;", (NEXT VALUE FOR [AssetIdSequence]), null);
update Releases_Tracks set RevelatorExternalUsageTrackId=AssetId where TrackId=(select max(TrackId) from Tracks where "&amp;IF(F226="","TrackVendorId='"&amp;G226&amp;"'","ISRC='"&amp;F226&amp;"'")&amp;" and EnterpriseId="&amp;EntId&amp;");
Insert into TrackRecordingVersions values ((select max(TrackId) from Tracks where "&amp;IF(F226="","TrackVendorId='"&amp;G226&amp;"'","ISRC='"&amp;F226&amp;"'")&amp;" and EnterpriseId="&amp;EntId&amp;"),  "&amp;IF(F226="","null","'"&amp;F226&amp;"'")&amp;", 1, getdate());
Insert into TrackRecordingVersionsAudioFiles values ((select max(TrackRecordingVersionId) from TrackRecordingVersions where TrackId in (select max(TrackId) from Tracks where "&amp;IF(F226="","TrackVendorId='"&amp;G226&amp;"'","ISRC='"&amp;F226&amp;"'")&amp;" and EnterpriseId="&amp;EntId&amp;")), "&amp;if(M226="","null",if(G226="","(select AudioId from AudioFiles where Filename='"&amp;F226&amp;"."&amp;N226&amp;"' and ExternalUrl='"&amp;SUBSTITUTE(trim(M226),"'","''")&amp;"' and IsDownloadedFromExternalUrl=0)","(select AudioId from AudioFiles where Filename='"&amp;G226&amp;"."&amp;N226&amp;"' and ExternalUrl='"&amp;SUBSTITUTE(trim(M226),"'","''")&amp;"' and IsDownloadedFromExternalUrl=0)"))&amp;", "&amp;IFS(N226="","null",N226="wav","1",N226="flac","2")&amp;");
Insert into Track_TrackProperties values ((select max(TrackId) from Tracks where "&amp;IF(F226="","TrackVendorId='"&amp;G226&amp;"'","ISRC='"&amp;F226&amp;"'")&amp;" and EnterpriseId="&amp;EntId&amp;"),1);"</f>
        <v>Insert into Tracks VALUES(N'Visão de Cobra', 371631, (select LabelId from Releases where UPC=728204702956 and EnterpriseId=647322), 'BKTOK2300129', null, null, null, null, null, null, null, (select AudioId from AudioFiles where Filename='BKTOK2300129.wav' and ExternalUrl='https://www.dropbox.com/scl/fi/wf94lc9ibmg7zd36ludr2/Vis-o-de-Cobra-728204702956.flac?rlkey=j1rxopu6s7ja69iwq3z8jcgtm&amp;st=9njmtz8w&amp;dl=1'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Filename='BKTOK2300129.flac' and ExternalUrl='https://www.dropbox.com/scl/fi/wf94lc9ibmg7zd36ludr2/Vis-o-de-Cobra-728204702956.flac?rlkey=j1rxopu6s7ja69iwq3z8jcgtm&amp;st=9njmtz8w&amp;dl=1' and IsDownloadedFromExternalUrl=0), null, null, null, null, null, (select PrimaryMusicStyleId from Releases where UPC=728204702956 and EnterpriseId=647322), (select SecondaryMusicStyleId from Releases where UPC=728204702956 and EnterpriseId=647322), null, 0, null, (select id from internal_TrackTypes where description='Original'), null, null, null, null, (NEXT VALUE FOR [AssetIdSequence]), null, 645898, 647322, 1); 
insert into Releases_Tracks values ( (select ReleaseId from Releases where UPC=728204702956 and EnterpriseId=647322), (select max(TrackId) from Tracks where ISRC='BKTOK2300129' and EnterpriseId=647322), 1, (NEXT VALUE FOR [AssetIdSequence]), null);
update Releases_Tracks set RevelatorExternalUsageTrackId=AssetId where TrackId=(select max(TrackId) from Tracks where ISRC='BKTOK2300129' and EnterpriseId=647322);
Insert into TrackRecordingVersions values ((select max(TrackId) from Tracks where ISRC='BKTOK2300129' and EnterpriseId=647322),  'BKTOK2300129', 1, getdate());
Insert into TrackRecordingVersionsAudioFiles values ((select max(TrackRecordingVersionId) from TrackRecordingVersions where TrackId in (select max(TrackId) from Tracks where ISRC='BKTOK2300129' and EnterpriseId=647322)), (select AudioId from AudioFiles where Filename='BKTOK2300129.flac' and ExternalUrl='https://www.dropbox.com/scl/fi/wf94lc9ibmg7zd36ludr2/Vis-o-de-Cobra-728204702956.flac?rlkey=j1rxopu6s7ja69iwq3z8jcgtm&amp;st=9njmtz8w&amp;dl=1' and IsDownloadedFromExternalUrl=0), 2);
Insert into Track_TrackProperties values ((select max(TrackId) from Tracks where ISRC='BKTOK2300129' and EnterpriseId=647322),1);</v>
      </c>
    </row>
    <row r="227">
      <c r="A227" s="110">
        <v>7.28204702765E11</v>
      </c>
      <c r="B227" s="84"/>
      <c r="C227" s="164" t="str">
        <f t="array" ref="C227">ifs(and(isblank($A227),isblank($B227)),"", not(iserror(vlookup($A227&amp;$B227,'3) Release_Label'!$D:$D&amp;'3) Release_Label'!$E:$E,1,0))),vlookup($A227&amp;$B227,{'3) Release_Label'!$D:$D&amp;'3) Release_Label'!$E:$E,'3) Release_Label'!$F:$F},2,0), or(and(not(isblank($B227)),$B227=$B226,$A227&lt;&gt;$A226),and(not(isblank($A227)),$A227=$A226,$B227&lt;&gt;$B226)),"ID LISTS UNALIGNED",and($A227&lt;&gt;"",countif('3) Release_Label'!$D:$D,$A227)=0),"NO UPC MATCH in Release_Label",and($B227&lt;&gt;"",countif('3) Release_Label'!$E:$E,$B227)=0),"NO CATALOG ID MATCH in Release_Label",iserror(vlookup($A227&amp;$B227,'3) Release_Label'!$D:$D&amp;'3) Release_Label'!$E:$E,1,0)),"NO UPC-CATALOG ID pair MATCH in Release_Label" )</f>
        <v>Visão de Cobra</v>
      </c>
      <c r="D227" s="164" t="str">
        <f t="array" ref="D227">ifs(and(isblank($A227),isblank($B227)),"", not(iserror(vlookup($A227&amp;$B227,'3) Release_Label'!$D:$D&amp;'3) Release_Label'!$E:$E,1,0))),vlookup($A227&amp;$B227,{'3) Release_Label'!$D:$D&amp;'3) Release_Label'!$E:$E,'3) Release_Label'!$H:$H},2,0), or(and(not(isblank($B227)),$B227=$B226,$A227&lt;&gt;$A226),and(not(isblank($A227)),$A227=$A226,$B227&lt;&gt;$B226)),"ID LISTS UNALIGNED",and($A227&lt;&gt;"",countif('3) Release_Label'!$D:$D,$A227)=0),"NO UPC MATCH in Release_Label",and($B227&lt;&gt;"",countif('3) Release_Label'!$E:$E,$B227)=0),"NO CATALOG ID MATCH in Release_Label",iserror(vlookup($A227&amp;$B227,'3) Release_Label'!$D:$D&amp;'3) Release_Label'!$E:$E,1,0)),"NO UPC-CATALOG ID pair MATCH in Release_Label" )</f>
        <v>Speed Up</v>
      </c>
      <c r="E227" s="164">
        <f t="shared" si="3"/>
        <v>1</v>
      </c>
      <c r="F227" s="34" t="s">
        <v>1159</v>
      </c>
      <c r="G227" s="84"/>
      <c r="H227" s="45" t="s">
        <v>581</v>
      </c>
      <c r="I227" s="34" t="s">
        <v>222</v>
      </c>
      <c r="J227" s="34" t="s">
        <v>180</v>
      </c>
      <c r="K227" s="93" t="s">
        <v>697</v>
      </c>
      <c r="L227" s="34" t="s">
        <v>698</v>
      </c>
      <c r="M227" s="92" t="s">
        <v>1160</v>
      </c>
      <c r="N227" s="34" t="s">
        <v>700</v>
      </c>
      <c r="O227" s="20"/>
      <c r="P227" s="20"/>
      <c r="R227" s="44" t="str">
        <f t="shared" si="2"/>
        <v>insert into AudioFiles VALUES (NEWID(),'BKTOK2300130.flac', '.flac', getdate(), null, 0, null, 'https://www.dropbox.com/scl/fi/s4pfq7do74aqvomuo6956/Vis-o-de-Cobra-728204702765.flac?rlkey=cj8sdscr6qg6pner5eder082o&amp;st=zvo8f0t9&amp;dl=1', 0, null, null, null, null)</v>
      </c>
      <c r="S227" s="44" t="str">
        <f>"Insert into Tracks VALUES(N'"&amp;SUBSTITUTE(trim(H227),"'","''")&amp;"', 371631, "&amp;if(not(ISBLANK(A227)),"(select LabelId from Releases where UPC="&amp;A227&amp;" and EnterpriseId="&amp;EntId&amp;")","(select LabelId from Releases where Catalog='"&amp;SUBSTITUTE(trim(B227),"'","''")&amp;"' and EnterpriseId="&amp;EntId&amp;")")&amp;", "&amp;if(F227="", "null", "'"&amp;F227&amp;"'")&amp;", "&amp;if(I227="", "null","N'"&amp;SUBSTITUTE(trim(I227),"'","''")&amp;"'")&amp;", null, null, "&amp;if(G227="", "null","'"&amp;SUBSTITUTE(trim(G227),"'","''")&amp;"'")&amp;", null, null, null, "&amp;if(M227="","null",if(G227="","(select AudioId from AudioFiles where Filename='"&amp;F227&amp;".wav' and ExternalUrl='"&amp;SUBSTITUTE(trim(M227),"'","''")&amp;"' and IsDownloadedFromExternalUrl=0)","(select AudioId from AudioFiles where Filename='"&amp;G227&amp;".wav' and ExternalUrl='"&amp;SUBSTITUTE(trim(M227),"'","''")&amp;"' and IsDownloadedFromExternalUrl=0)"))&amp;", null, null, null, (select min(LanguageId) from Languages where LanguageName='"&amp;J227&amp;"' and IsValidMetadataLanguage=1), null, "&amp;if(K227="YES", 1,0)&amp;", getdate(), (select CreatedBy from Enterprises where EnterpriseId="&amp;EntId&amp;"), null, '34F4C88E-B410-461E-AD75-6C01536FDCD3', null, 0, null, null, null, null, "&amp;if(M227="","null",if(G227="","(select AudioId from AudioFiles where Filename='"&amp;F227&amp;".flac' and ExternalUrl='"&amp;SUBSTITUTE(trim(M227),"'","''")&amp;"' and IsDownloadedFromExternalUrl=0)","(select AudioId from AudioFiles where Filename='"&amp;G227&amp;".flac' and ExternalUrl='"&amp;SUBSTITUTE(trim(M227),"'","''")&amp;"' and IsDownloadedFromExternalUrl=0)"))&amp;", null, null, null, null, null, "&amp;if(not(ISBLANK(A227)),"(select PrimaryMusicStyleId from Releases where UPC="&amp;A227&amp;" and EnterpriseId="&amp;EntId&amp;")","(select PrimaryMusicStyleId from Releases where Catalog='"&amp;SUBSTITUTE(trim(B227),"'","''")&amp;"' and EnterpriseId="&amp;EntId&amp;")")&amp;", "&amp;if(not(ISBLANK(A227)),"(select SecondaryMusicStyleId from Releases where UPC="&amp;A227&amp;" and EnterpriseId="&amp;EntId&amp;")","(select SecondaryMusicStyleId from Releases where Catalog='"&amp;SUBSTITUTE(trim(B227),"'","''")&amp;"' and EnterpriseId="&amp;EntId&amp;")")&amp;", "&amp;IF(O227="","null",O227)&amp;", 0, null, (select id from internal_TrackTypes where description='"&amp;L227&amp;"'), null, null, null, null, (NEXT VALUE FOR [AssetIdSequence]), null, "&amp;TenantId&amp;", "&amp;EntId&amp;", "&amp;if(F227&lt;&gt;"",countif(F$5:F227,F227),countif(G$5:G227,G227))&amp;"); 
insert into Releases_Tracks values ( (select ReleaseId from Releases where "&amp;if(not(ISBLANK(A227)),"UPC="&amp;A227,"Catalog='"&amp;SUBSTITUTE(trim(B227),"'","''")&amp;"'")&amp;" and EnterpriseId="&amp;EntId&amp;"), (select max(TrackId) from Tracks where "&amp;if(trim(G227)="","ISRC='"&amp;F227&amp;"'","TrackVendorId='"&amp;SUBSTITUTE(trim(G227),"'","''")&amp;"'") &amp;" and EnterpriseId="&amp;EntId&amp;"), "&amp;E227&amp;", (NEXT VALUE FOR [AssetIdSequence]), null);
update Releases_Tracks set RevelatorExternalUsageTrackId=AssetId where TrackId=(select max(TrackId) from Tracks where "&amp;IF(F227="","TrackVendorId='"&amp;G227&amp;"'","ISRC='"&amp;F227&amp;"'")&amp;" and EnterpriseId="&amp;EntId&amp;");
Insert into TrackRecordingVersions values ((select max(TrackId) from Tracks where "&amp;IF(F227="","TrackVendorId='"&amp;G227&amp;"'","ISRC='"&amp;F227&amp;"'")&amp;" and EnterpriseId="&amp;EntId&amp;"),  "&amp;IF(F227="","null","'"&amp;F227&amp;"'")&amp;", 1, getdate());
Insert into TrackRecordingVersionsAudioFiles values ((select max(TrackRecordingVersionId) from TrackRecordingVersions where TrackId in (select max(TrackId) from Tracks where "&amp;IF(F227="","TrackVendorId='"&amp;G227&amp;"'","ISRC='"&amp;F227&amp;"'")&amp;" and EnterpriseId="&amp;EntId&amp;")), "&amp;if(M227="","null",if(G227="","(select AudioId from AudioFiles where Filename='"&amp;F227&amp;"."&amp;N227&amp;"' and ExternalUrl='"&amp;SUBSTITUTE(trim(M227),"'","''")&amp;"' and IsDownloadedFromExternalUrl=0)","(select AudioId from AudioFiles where Filename='"&amp;G227&amp;"."&amp;N227&amp;"' and ExternalUrl='"&amp;SUBSTITUTE(trim(M227),"'","''")&amp;"' and IsDownloadedFromExternalUrl=0)"))&amp;", "&amp;IFS(N227="","null",N227="wav","1",N227="flac","2")&amp;");
Insert into Track_TrackProperties values ((select max(TrackId) from Tracks where "&amp;IF(F227="","TrackVendorId='"&amp;G227&amp;"'","ISRC='"&amp;F227&amp;"'")&amp;" and EnterpriseId="&amp;EntId&amp;"),1);"</f>
        <v>Insert into Tracks VALUES(N'Visão de Cobra', 371631, (select LabelId from Releases where UPC=728204702765 and EnterpriseId=647322), 'BKTOK2300130', N'Speed Up', null, null, null, null, null, null, (select AudioId from AudioFiles where Filename='BKTOK2300130.wav' and ExternalUrl='https://www.dropbox.com/scl/fi/s4pfq7do74aqvomuo6956/Vis-o-de-Cobra-728204702765.flac?rlkey=cj8sdscr6qg6pner5eder082o&amp;st=zvo8f0t9&amp;dl=1'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Filename='BKTOK2300130.flac' and ExternalUrl='https://www.dropbox.com/scl/fi/s4pfq7do74aqvomuo6956/Vis-o-de-Cobra-728204702765.flac?rlkey=cj8sdscr6qg6pner5eder082o&amp;st=zvo8f0t9&amp;dl=1' and IsDownloadedFromExternalUrl=0), null, null, null, null, null, (select PrimaryMusicStyleId from Releases where UPC=728204702765 and EnterpriseId=647322), (select SecondaryMusicStyleId from Releases where UPC=728204702765 and EnterpriseId=647322), null, 0, null, (select id from internal_TrackTypes where description='Original'), null, null, null, null, (NEXT VALUE FOR [AssetIdSequence]), null, 645898, 647322, 1); 
insert into Releases_Tracks values ( (select ReleaseId from Releases where UPC=728204702765 and EnterpriseId=647322), (select max(TrackId) from Tracks where ISRC='BKTOK2300130' and EnterpriseId=647322), 1, (NEXT VALUE FOR [AssetIdSequence]), null);
update Releases_Tracks set RevelatorExternalUsageTrackId=AssetId where TrackId=(select max(TrackId) from Tracks where ISRC='BKTOK2300130' and EnterpriseId=647322);
Insert into TrackRecordingVersions values ((select max(TrackId) from Tracks where ISRC='BKTOK2300130' and EnterpriseId=647322),  'BKTOK2300130', 1, getdate());
Insert into TrackRecordingVersionsAudioFiles values ((select max(TrackRecordingVersionId) from TrackRecordingVersions where TrackId in (select max(TrackId) from Tracks where ISRC='BKTOK2300130' and EnterpriseId=647322)), (select AudioId from AudioFiles where Filename='BKTOK2300130.flac' and ExternalUrl='https://www.dropbox.com/scl/fi/s4pfq7do74aqvomuo6956/Vis-o-de-Cobra-728204702765.flac?rlkey=cj8sdscr6qg6pner5eder082o&amp;st=zvo8f0t9&amp;dl=1' and IsDownloadedFromExternalUrl=0), 2);
Insert into Track_TrackProperties values ((select max(TrackId) from Tracks where ISRC='BKTOK2300130' and EnterpriseId=647322),1);</v>
      </c>
    </row>
    <row r="228">
      <c r="A228" s="110">
        <v>7.28204981139E11</v>
      </c>
      <c r="B228" s="84"/>
      <c r="C228" s="164" t="str">
        <f t="array" ref="C228">ifs(and(isblank($A228),isblank($B228)),"", not(iserror(vlookup($A228&amp;$B228,'3) Release_Label'!$D:$D&amp;'3) Release_Label'!$E:$E,1,0))),vlookup($A228&amp;$B228,{'3) Release_Label'!$D:$D&amp;'3) Release_Label'!$E:$E,'3) Release_Label'!$F:$F},2,0), or(and(not(isblank($B228)),$B228=$B227,$A228&lt;&gt;$A227),and(not(isblank($A228)),$A228=$A227,$B228&lt;&gt;$B227)),"ID LISTS UNALIGNED",and($A228&lt;&gt;"",countif('3) Release_Label'!$D:$D,$A228)=0),"NO UPC MATCH in Release_Label",and($B228&lt;&gt;"",countif('3) Release_Label'!$E:$E,$B228)=0),"NO CATALOG ID MATCH in Release_Label",iserror(vlookup($A228&amp;$B228,'3) Release_Label'!$D:$D&amp;'3) Release_Label'!$E:$E,1,0)),"NO UPC-CATALOG ID pair MATCH in Release_Label" )</f>
        <v>Deus da Mentira</v>
      </c>
      <c r="D228" s="134" t="str">
        <f t="array" ref="D228">ifs(and(isblank($A228),isblank($B228)),"", not(iserror(vlookup($A228&amp;$B228,'3) Release_Label'!$D:$D&amp;'3) Release_Label'!$E:$E,1,0))),vlookup($A228&amp;$B228,{'3) Release_Label'!$D:$D&amp;'3) Release_Label'!$E:$E,'3) Release_Label'!$H:$H},2,0), or(and(not(isblank($B228)),$B228=$B227,$A228&lt;&gt;$A227),and(not(isblank($A228)),$A228=$A227,$B228&lt;&gt;$B227)),"ID LISTS UNALIGNED",and($A228&lt;&gt;"",countif('3) Release_Label'!$D:$D,$A228)=0),"NO UPC MATCH in Release_Label",and($B228&lt;&gt;"",countif('3) Release_Label'!$E:$E,$B228)=0),"NO CATALOG ID MATCH in Release_Label",iserror(vlookup($A228&amp;$B228,'3) Release_Label'!$D:$D&amp;'3) Release_Label'!$E:$E,1,0)),"NO UPC-CATALOG ID pair MATCH in Release_Label" )</f>
        <v/>
      </c>
      <c r="E228" s="164">
        <f t="shared" si="3"/>
        <v>1</v>
      </c>
      <c r="F228" s="34" t="s">
        <v>1161</v>
      </c>
      <c r="G228" s="84"/>
      <c r="H228" s="45" t="s">
        <v>584</v>
      </c>
      <c r="I228" s="34"/>
      <c r="J228" s="34" t="s">
        <v>180</v>
      </c>
      <c r="K228" s="93" t="s">
        <v>697</v>
      </c>
      <c r="L228" s="34" t="s">
        <v>698</v>
      </c>
      <c r="M228" s="92" t="s">
        <v>1162</v>
      </c>
      <c r="N228" s="34" t="s">
        <v>700</v>
      </c>
      <c r="O228" s="20"/>
      <c r="P228" s="20"/>
      <c r="R228" s="44" t="str">
        <f t="shared" si="2"/>
        <v>insert into AudioFiles VALUES (NEWID(),'BKTOK2300131.flac', '.flac', getdate(), null, 0, null, 'https://www.dropbox.com/scl/fi/yoxlybqxwaqzryx8ne14u/Deus-da-Mentira-728204981139.flac?rlkey=i3ukdzxpn05v61zkkpfti4o40&amp;st=ldqmvqsq&amp;dl=1', 0, null, null, null, null)</v>
      </c>
      <c r="S228" s="44" t="str">
        <f>"Insert into Tracks VALUES(N'"&amp;SUBSTITUTE(trim(H228),"'","''")&amp;"', 371631, "&amp;if(not(ISBLANK(A228)),"(select LabelId from Releases where UPC="&amp;A228&amp;" and EnterpriseId="&amp;EntId&amp;")","(select LabelId from Releases where Catalog='"&amp;SUBSTITUTE(trim(B228),"'","''")&amp;"' and EnterpriseId="&amp;EntId&amp;")")&amp;", "&amp;if(F228="", "null", "'"&amp;F228&amp;"'")&amp;", "&amp;if(I228="", "null","N'"&amp;SUBSTITUTE(trim(I228),"'","''")&amp;"'")&amp;", null, null, "&amp;if(G228="", "null","'"&amp;SUBSTITUTE(trim(G228),"'","''")&amp;"'")&amp;", null, null, null, "&amp;if(M228="","null",if(G228="","(select AudioId from AudioFiles where Filename='"&amp;F228&amp;".wav' and ExternalUrl='"&amp;SUBSTITUTE(trim(M228),"'","''")&amp;"' and IsDownloadedFromExternalUrl=0)","(select AudioId from AudioFiles where Filename='"&amp;G228&amp;".wav' and ExternalUrl='"&amp;SUBSTITUTE(trim(M228),"'","''")&amp;"' and IsDownloadedFromExternalUrl=0)"))&amp;", null, null, null, (select min(LanguageId) from Languages where LanguageName='"&amp;J228&amp;"' and IsValidMetadataLanguage=1), null, "&amp;if(K228="YES", 1,0)&amp;", getdate(), (select CreatedBy from Enterprises where EnterpriseId="&amp;EntId&amp;"), null, '34F4C88E-B410-461E-AD75-6C01536FDCD3', null, 0, null, null, null, null, "&amp;if(M228="","null",if(G228="","(select AudioId from AudioFiles where Filename='"&amp;F228&amp;".flac' and ExternalUrl='"&amp;SUBSTITUTE(trim(M228),"'","''")&amp;"' and IsDownloadedFromExternalUrl=0)","(select AudioId from AudioFiles where Filename='"&amp;G228&amp;".flac' and ExternalUrl='"&amp;SUBSTITUTE(trim(M228),"'","''")&amp;"' and IsDownloadedFromExternalUrl=0)"))&amp;", null, null, null, null, null, "&amp;if(not(ISBLANK(A228)),"(select PrimaryMusicStyleId from Releases where UPC="&amp;A228&amp;" and EnterpriseId="&amp;EntId&amp;")","(select PrimaryMusicStyleId from Releases where Catalog='"&amp;SUBSTITUTE(trim(B228),"'","''")&amp;"' and EnterpriseId="&amp;EntId&amp;")")&amp;", "&amp;if(not(ISBLANK(A228)),"(select SecondaryMusicStyleId from Releases where UPC="&amp;A228&amp;" and EnterpriseId="&amp;EntId&amp;")","(select SecondaryMusicStyleId from Releases where Catalog='"&amp;SUBSTITUTE(trim(B228),"'","''")&amp;"' and EnterpriseId="&amp;EntId&amp;")")&amp;", "&amp;IF(O228="","null",O228)&amp;", 0, null, (select id from internal_TrackTypes where description='"&amp;L228&amp;"'), null, null, null, null, (NEXT VALUE FOR [AssetIdSequence]), null, "&amp;TenantId&amp;", "&amp;EntId&amp;", "&amp;if(F228&lt;&gt;"",countif(F$5:F228,F228),countif(G$5:G228,G228))&amp;"); 
insert into Releases_Tracks values ( (select ReleaseId from Releases where "&amp;if(not(ISBLANK(A228)),"UPC="&amp;A228,"Catalog='"&amp;SUBSTITUTE(trim(B228),"'","''")&amp;"'")&amp;" and EnterpriseId="&amp;EntId&amp;"), (select max(TrackId) from Tracks where "&amp;if(trim(G228)="","ISRC='"&amp;F228&amp;"'","TrackVendorId='"&amp;SUBSTITUTE(trim(G228),"'","''")&amp;"'") &amp;" and EnterpriseId="&amp;EntId&amp;"), "&amp;E228&amp;", (NEXT VALUE FOR [AssetIdSequence]), null);
update Releases_Tracks set RevelatorExternalUsageTrackId=AssetId where TrackId=(select max(TrackId) from Tracks where "&amp;IF(F228="","TrackVendorId='"&amp;G228&amp;"'","ISRC='"&amp;F228&amp;"'")&amp;" and EnterpriseId="&amp;EntId&amp;");
Insert into TrackRecordingVersions values ((select max(TrackId) from Tracks where "&amp;IF(F228="","TrackVendorId='"&amp;G228&amp;"'","ISRC='"&amp;F228&amp;"'")&amp;" and EnterpriseId="&amp;EntId&amp;"),  "&amp;IF(F228="","null","'"&amp;F228&amp;"'")&amp;", 1, getdate());
Insert into TrackRecordingVersionsAudioFiles values ((select max(TrackRecordingVersionId) from TrackRecordingVersions where TrackId in (select max(TrackId) from Tracks where "&amp;IF(F228="","TrackVendorId='"&amp;G228&amp;"'","ISRC='"&amp;F228&amp;"'")&amp;" and EnterpriseId="&amp;EntId&amp;")), "&amp;if(M228="","null",if(G228="","(select AudioId from AudioFiles where Filename='"&amp;F228&amp;"."&amp;N228&amp;"' and ExternalUrl='"&amp;SUBSTITUTE(trim(M228),"'","''")&amp;"' and IsDownloadedFromExternalUrl=0)","(select AudioId from AudioFiles where Filename='"&amp;G228&amp;"."&amp;N228&amp;"' and ExternalUrl='"&amp;SUBSTITUTE(trim(M228),"'","''")&amp;"' and IsDownloadedFromExternalUrl=0)"))&amp;", "&amp;IFS(N228="","null",N228="wav","1",N228="flac","2")&amp;");
Insert into Track_TrackProperties values ((select max(TrackId) from Tracks where "&amp;IF(F228="","TrackVendorId='"&amp;G228&amp;"'","ISRC='"&amp;F228&amp;"'")&amp;" and EnterpriseId="&amp;EntId&amp;"),1);"</f>
        <v>Insert into Tracks VALUES(N'Deus da Mentira', 371631, (select LabelId from Releases where UPC=728204981139 and EnterpriseId=647322), 'BKTOK2300131', null, null, null, null, null, null, null, (select AudioId from AudioFiles where Filename='BKTOK2300131.wav' and ExternalUrl='https://www.dropbox.com/scl/fi/yoxlybqxwaqzryx8ne14u/Deus-da-Mentira-728204981139.flac?rlkey=i3ukdzxpn05v61zkkpfti4o40&amp;st=ldqmvqsq&amp;dl=1'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Filename='BKTOK2300131.flac' and ExternalUrl='https://www.dropbox.com/scl/fi/yoxlybqxwaqzryx8ne14u/Deus-da-Mentira-728204981139.flac?rlkey=i3ukdzxpn05v61zkkpfti4o40&amp;st=ldqmvqsq&amp;dl=1' and IsDownloadedFromExternalUrl=0), null, null, null, null, null, (select PrimaryMusicStyleId from Releases where UPC=728204981139 and EnterpriseId=647322), (select SecondaryMusicStyleId from Releases where UPC=728204981139 and EnterpriseId=647322), null, 0, null, (select id from internal_TrackTypes where description='Original'), null, null, null, null, (NEXT VALUE FOR [AssetIdSequence]), null, 645898, 647322, 1); 
insert into Releases_Tracks values ( (select ReleaseId from Releases where UPC=728204981139 and EnterpriseId=647322), (select max(TrackId) from Tracks where ISRC='BKTOK2300131' and EnterpriseId=647322), 1, (NEXT VALUE FOR [AssetIdSequence]), null);
update Releases_Tracks set RevelatorExternalUsageTrackId=AssetId where TrackId=(select max(TrackId) from Tracks where ISRC='BKTOK2300131' and EnterpriseId=647322);
Insert into TrackRecordingVersions values ((select max(TrackId) from Tracks where ISRC='BKTOK2300131' and EnterpriseId=647322),  'BKTOK2300131', 1, getdate());
Insert into TrackRecordingVersionsAudioFiles values ((select max(TrackRecordingVersionId) from TrackRecordingVersions where TrackId in (select max(TrackId) from Tracks where ISRC='BKTOK2300131' and EnterpriseId=647322)), (select AudioId from AudioFiles where Filename='BKTOK2300131.flac' and ExternalUrl='https://www.dropbox.com/scl/fi/yoxlybqxwaqzryx8ne14u/Deus-da-Mentira-728204981139.flac?rlkey=i3ukdzxpn05v61zkkpfti4o40&amp;st=ldqmvqsq&amp;dl=1' and IsDownloadedFromExternalUrl=0), 2);
Insert into Track_TrackProperties values ((select max(TrackId) from Tracks where ISRC='BKTOK2300131' and EnterpriseId=647322),1);</v>
      </c>
    </row>
    <row r="229">
      <c r="A229" s="110">
        <v>7.28204981191E11</v>
      </c>
      <c r="B229" s="84"/>
      <c r="C229" s="164" t="str">
        <f t="array" ref="C229">ifs(and(isblank($A229),isblank($B229)),"", not(iserror(vlookup($A229&amp;$B229,'3) Release_Label'!$D:$D&amp;'3) Release_Label'!$E:$E,1,0))),vlookup($A229&amp;$B229,{'3) Release_Label'!$D:$D&amp;'3) Release_Label'!$E:$E,'3) Release_Label'!$F:$F},2,0), or(and(not(isblank($B229)),$B229=$B228,$A229&lt;&gt;$A228),and(not(isblank($A229)),$A229=$A228,$B229&lt;&gt;$B228)),"ID LISTS UNALIGNED",and($A229&lt;&gt;"",countif('3) Release_Label'!$D:$D,$A229)=0),"NO UPC MATCH in Release_Label",and($B229&lt;&gt;"",countif('3) Release_Label'!$E:$E,$B229)=0),"NO CATALOG ID MATCH in Release_Label",iserror(vlookup($A229&amp;$B229,'3) Release_Label'!$D:$D&amp;'3) Release_Label'!$E:$E,1,0)),"NO UPC-CATALOG ID pair MATCH in Release_Label" )</f>
        <v>Deus da Mentira</v>
      </c>
      <c r="D229" s="164" t="str">
        <f t="array" ref="D229">ifs(and(isblank($A229),isblank($B229)),"", not(iserror(vlookup($A229&amp;$B229,'3) Release_Label'!$D:$D&amp;'3) Release_Label'!$E:$E,1,0))),vlookup($A229&amp;$B229,{'3) Release_Label'!$D:$D&amp;'3) Release_Label'!$E:$E,'3) Release_Label'!$H:$H},2,0), or(and(not(isblank($B229)),$B229=$B228,$A229&lt;&gt;$A228),and(not(isblank($A229)),$A229=$A228,$B229&lt;&gt;$B228)),"ID LISTS UNALIGNED",and($A229&lt;&gt;"",countif('3) Release_Label'!$D:$D,$A229)=0),"NO UPC MATCH in Release_Label",and($B229&lt;&gt;"",countif('3) Release_Label'!$E:$E,$B229)=0),"NO CATALOG ID MATCH in Release_Label",iserror(vlookup($A229&amp;$B229,'3) Release_Label'!$D:$D&amp;'3) Release_Label'!$E:$E,1,0)),"NO UPC-CATALOG ID pair MATCH in Release_Label" )</f>
        <v>Speed Up</v>
      </c>
      <c r="E229" s="164">
        <f t="shared" si="3"/>
        <v>1</v>
      </c>
      <c r="F229" s="34" t="s">
        <v>1163</v>
      </c>
      <c r="G229" s="84"/>
      <c r="H229" s="45" t="s">
        <v>584</v>
      </c>
      <c r="I229" s="34" t="s">
        <v>222</v>
      </c>
      <c r="J229" s="34" t="s">
        <v>180</v>
      </c>
      <c r="K229" s="93" t="s">
        <v>697</v>
      </c>
      <c r="L229" s="34" t="s">
        <v>698</v>
      </c>
      <c r="M229" s="92" t="s">
        <v>1164</v>
      </c>
      <c r="N229" s="34" t="s">
        <v>700</v>
      </c>
      <c r="O229" s="20"/>
      <c r="P229" s="20"/>
      <c r="R229" s="44" t="str">
        <f t="shared" si="2"/>
        <v>insert into AudioFiles VALUES (NEWID(),'BKTOK2300132.flac', '.flac', getdate(), null, 0, null, 'https://www.dropbox.com/scl/fi/o6lqqon9klg38rp6rtoyu/Deus-da-Mentira-728204981191.flac?rlkey=7st1pvt5kg0qgb8eyvrlkmpb2&amp;st=lsmmnx1a&amp;dl=1', 0, null, null, null, null)</v>
      </c>
      <c r="S229" s="44" t="str">
        <f>"Insert into Tracks VALUES(N'"&amp;SUBSTITUTE(trim(H229),"'","''")&amp;"', 371631, "&amp;if(not(ISBLANK(A229)),"(select LabelId from Releases where UPC="&amp;A229&amp;" and EnterpriseId="&amp;EntId&amp;")","(select LabelId from Releases where Catalog='"&amp;SUBSTITUTE(trim(B229),"'","''")&amp;"' and EnterpriseId="&amp;EntId&amp;")")&amp;", "&amp;if(F229="", "null", "'"&amp;F229&amp;"'")&amp;", "&amp;if(I229="", "null","N'"&amp;SUBSTITUTE(trim(I229),"'","''")&amp;"'")&amp;", null, null, "&amp;if(G229="", "null","'"&amp;SUBSTITUTE(trim(G229),"'","''")&amp;"'")&amp;", null, null, null, "&amp;if(M229="","null",if(G229="","(select AudioId from AudioFiles where Filename='"&amp;F229&amp;".wav' and ExternalUrl='"&amp;SUBSTITUTE(trim(M229),"'","''")&amp;"' and IsDownloadedFromExternalUrl=0)","(select AudioId from AudioFiles where Filename='"&amp;G229&amp;".wav' and ExternalUrl='"&amp;SUBSTITUTE(trim(M229),"'","''")&amp;"' and IsDownloadedFromExternalUrl=0)"))&amp;", null, null, null, (select min(LanguageId) from Languages where LanguageName='"&amp;J229&amp;"' and IsValidMetadataLanguage=1), null, "&amp;if(K229="YES", 1,0)&amp;", getdate(), (select CreatedBy from Enterprises where EnterpriseId="&amp;EntId&amp;"), null, '34F4C88E-B410-461E-AD75-6C01536FDCD3', null, 0, null, null, null, null, "&amp;if(M229="","null",if(G229="","(select AudioId from AudioFiles where Filename='"&amp;F229&amp;".flac' and ExternalUrl='"&amp;SUBSTITUTE(trim(M229),"'","''")&amp;"' and IsDownloadedFromExternalUrl=0)","(select AudioId from AudioFiles where Filename='"&amp;G229&amp;".flac' and ExternalUrl='"&amp;SUBSTITUTE(trim(M229),"'","''")&amp;"' and IsDownloadedFromExternalUrl=0)"))&amp;", null, null, null, null, null, "&amp;if(not(ISBLANK(A229)),"(select PrimaryMusicStyleId from Releases where UPC="&amp;A229&amp;" and EnterpriseId="&amp;EntId&amp;")","(select PrimaryMusicStyleId from Releases where Catalog='"&amp;SUBSTITUTE(trim(B229),"'","''")&amp;"' and EnterpriseId="&amp;EntId&amp;")")&amp;", "&amp;if(not(ISBLANK(A229)),"(select SecondaryMusicStyleId from Releases where UPC="&amp;A229&amp;" and EnterpriseId="&amp;EntId&amp;")","(select SecondaryMusicStyleId from Releases where Catalog='"&amp;SUBSTITUTE(trim(B229),"'","''")&amp;"' and EnterpriseId="&amp;EntId&amp;")")&amp;", "&amp;IF(O229="","null",O229)&amp;", 0, null, (select id from internal_TrackTypes where description='"&amp;L229&amp;"'), null, null, null, null, (NEXT VALUE FOR [AssetIdSequence]), null, "&amp;TenantId&amp;", "&amp;EntId&amp;", "&amp;if(F229&lt;&gt;"",countif(F$5:F229,F229),countif(G$5:G229,G229))&amp;"); 
insert into Releases_Tracks values ( (select ReleaseId from Releases where "&amp;if(not(ISBLANK(A229)),"UPC="&amp;A229,"Catalog='"&amp;SUBSTITUTE(trim(B229),"'","''")&amp;"'")&amp;" and EnterpriseId="&amp;EntId&amp;"), (select max(TrackId) from Tracks where "&amp;if(trim(G229)="","ISRC='"&amp;F229&amp;"'","TrackVendorId='"&amp;SUBSTITUTE(trim(G229),"'","''")&amp;"'") &amp;" and EnterpriseId="&amp;EntId&amp;"), "&amp;E229&amp;", (NEXT VALUE FOR [AssetIdSequence]), null);
update Releases_Tracks set RevelatorExternalUsageTrackId=AssetId where TrackId=(select max(TrackId) from Tracks where "&amp;IF(F229="","TrackVendorId='"&amp;G229&amp;"'","ISRC='"&amp;F229&amp;"'")&amp;" and EnterpriseId="&amp;EntId&amp;");
Insert into TrackRecordingVersions values ((select max(TrackId) from Tracks where "&amp;IF(F229="","TrackVendorId='"&amp;G229&amp;"'","ISRC='"&amp;F229&amp;"'")&amp;" and EnterpriseId="&amp;EntId&amp;"),  "&amp;IF(F229="","null","'"&amp;F229&amp;"'")&amp;", 1, getdate());
Insert into TrackRecordingVersionsAudioFiles values ((select max(TrackRecordingVersionId) from TrackRecordingVersions where TrackId in (select max(TrackId) from Tracks where "&amp;IF(F229="","TrackVendorId='"&amp;G229&amp;"'","ISRC='"&amp;F229&amp;"'")&amp;" and EnterpriseId="&amp;EntId&amp;")), "&amp;if(M229="","null",if(G229="","(select AudioId from AudioFiles where Filename='"&amp;F229&amp;"."&amp;N229&amp;"' and ExternalUrl='"&amp;SUBSTITUTE(trim(M229),"'","''")&amp;"' and IsDownloadedFromExternalUrl=0)","(select AudioId from AudioFiles where Filename='"&amp;G229&amp;"."&amp;N229&amp;"' and ExternalUrl='"&amp;SUBSTITUTE(trim(M229),"'","''")&amp;"' and IsDownloadedFromExternalUrl=0)"))&amp;", "&amp;IFS(N229="","null",N229="wav","1",N229="flac","2")&amp;");
Insert into Track_TrackProperties values ((select max(TrackId) from Tracks where "&amp;IF(F229="","TrackVendorId='"&amp;G229&amp;"'","ISRC='"&amp;F229&amp;"'")&amp;" and EnterpriseId="&amp;EntId&amp;"),1);"</f>
        <v>Insert into Tracks VALUES(N'Deus da Mentira', 371631, (select LabelId from Releases where UPC=728204981191 and EnterpriseId=647322), 'BKTOK2300132', N'Speed Up', null, null, null, null, null, null, (select AudioId from AudioFiles where Filename='BKTOK2300132.wav' and ExternalUrl='https://www.dropbox.com/scl/fi/o6lqqon9klg38rp6rtoyu/Deus-da-Mentira-728204981191.flac?rlkey=7st1pvt5kg0qgb8eyvrlkmpb2&amp;st=lsmmnx1a&amp;dl=1'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Filename='BKTOK2300132.flac' and ExternalUrl='https://www.dropbox.com/scl/fi/o6lqqon9klg38rp6rtoyu/Deus-da-Mentira-728204981191.flac?rlkey=7st1pvt5kg0qgb8eyvrlkmpb2&amp;st=lsmmnx1a&amp;dl=1' and IsDownloadedFromExternalUrl=0), null, null, null, null, null, (select PrimaryMusicStyleId from Releases where UPC=728204981191 and EnterpriseId=647322), (select SecondaryMusicStyleId from Releases where UPC=728204981191 and EnterpriseId=647322), null, 0, null, (select id from internal_TrackTypes where description='Original'), null, null, null, null, (NEXT VALUE FOR [AssetIdSequence]), null, 645898, 647322, 1); 
insert into Releases_Tracks values ( (select ReleaseId from Releases where UPC=728204981191 and EnterpriseId=647322), (select max(TrackId) from Tracks where ISRC='BKTOK2300132' and EnterpriseId=647322), 1, (NEXT VALUE FOR [AssetIdSequence]), null);
update Releases_Tracks set RevelatorExternalUsageTrackId=AssetId where TrackId=(select max(TrackId) from Tracks where ISRC='BKTOK2300132' and EnterpriseId=647322);
Insert into TrackRecordingVersions values ((select max(TrackId) from Tracks where ISRC='BKTOK2300132' and EnterpriseId=647322),  'BKTOK2300132', 1, getdate());
Insert into TrackRecordingVersionsAudioFiles values ((select max(TrackRecordingVersionId) from TrackRecordingVersions where TrackId in (select max(TrackId) from Tracks where ISRC='BKTOK2300132' and EnterpriseId=647322)), (select AudioId from AudioFiles where Filename='BKTOK2300132.flac' and ExternalUrl='https://www.dropbox.com/scl/fi/o6lqqon9klg38rp6rtoyu/Deus-da-Mentira-728204981191.flac?rlkey=7st1pvt5kg0qgb8eyvrlkmpb2&amp;st=lsmmnx1a&amp;dl=1' and IsDownloadedFromExternalUrl=0), 2);
Insert into Track_TrackProperties values ((select max(TrackId) from Tracks where ISRC='BKTOK2300132' and EnterpriseId=647322),1);</v>
      </c>
    </row>
    <row r="230">
      <c r="A230" s="110">
        <v>7.61861262388E11</v>
      </c>
      <c r="B230" s="84"/>
      <c r="C230" s="164" t="str">
        <f t="array" ref="C230">ifs(and(isblank($A230),isblank($B230)),"", not(iserror(vlookup($A230&amp;$B230,'3) Release_Label'!$D:$D&amp;'3) Release_Label'!$E:$E,1,0))),vlookup($A230&amp;$B230,{'3) Release_Label'!$D:$D&amp;'3) Release_Label'!$E:$E,'3) Release_Label'!$F:$F},2,0), or(and(not(isblank($B230)),$B230=$B229,$A230&lt;&gt;$A229),and(not(isblank($A230)),$A230=$A229,$B230&lt;&gt;$B229)),"ID LISTS UNALIGNED",and($A230&lt;&gt;"",countif('3) Release_Label'!$D:$D,$A230)=0),"NO UPC MATCH in Release_Label",and($B230&lt;&gt;"",countif('3) Release_Label'!$E:$E,$B230)=0),"NO CATALOG ID MATCH in Release_Label",iserror(vlookup($A230&amp;$B230,'3) Release_Label'!$D:$D&amp;'3) Release_Label'!$E:$E,1,0)),"NO UPC-CATALOG ID pair MATCH in Release_Label" )</f>
        <v>Caramelo</v>
      </c>
      <c r="D230" s="134" t="str">
        <f t="array" ref="D230">ifs(and(isblank($A230),isblank($B230)),"", not(iserror(vlookup($A230&amp;$B230,'3) Release_Label'!$D:$D&amp;'3) Release_Label'!$E:$E,1,0))),vlookup($A230&amp;$B230,{'3) Release_Label'!$D:$D&amp;'3) Release_Label'!$E:$E,'3) Release_Label'!$H:$H},2,0), or(and(not(isblank($B230)),$B230=$B229,$A230&lt;&gt;$A229),and(not(isblank($A230)),$A230=$A229,$B230&lt;&gt;$B229)),"ID LISTS UNALIGNED",and($A230&lt;&gt;"",countif('3) Release_Label'!$D:$D,$A230)=0),"NO UPC MATCH in Release_Label",and($B230&lt;&gt;"",countif('3) Release_Label'!$E:$E,$B230)=0),"NO CATALOG ID MATCH in Release_Label",iserror(vlookup($A230&amp;$B230,'3) Release_Label'!$D:$D&amp;'3) Release_Label'!$E:$E,1,0)),"NO UPC-CATALOG ID pair MATCH in Release_Label" )</f>
        <v/>
      </c>
      <c r="E230" s="164">
        <f t="shared" si="3"/>
        <v>1</v>
      </c>
      <c r="F230" s="34" t="s">
        <v>1165</v>
      </c>
      <c r="G230" s="84"/>
      <c r="H230" s="45" t="s">
        <v>587</v>
      </c>
      <c r="I230" s="34"/>
      <c r="J230" s="34" t="s">
        <v>180</v>
      </c>
      <c r="K230" s="93" t="s">
        <v>697</v>
      </c>
      <c r="L230" s="34" t="s">
        <v>698</v>
      </c>
      <c r="M230" s="92" t="s">
        <v>1166</v>
      </c>
      <c r="N230" s="34" t="s">
        <v>700</v>
      </c>
      <c r="O230" s="20"/>
      <c r="P230" s="20"/>
      <c r="R230" s="44" t="str">
        <f t="shared" si="2"/>
        <v>insert into AudioFiles VALUES (NEWID(),'BKTOK2300136.flac', '.flac', getdate(), null, 0, null, 'https://www.dropbox.com/scl/fi/citc42yymmluj60y7bbv5/Caramelo-761861262388.flac?rlkey=1jrrwjiqgei6thaj4ey4pxer3&amp;st=5830zky3&amp;dl=1', 0, null, null, null, null)</v>
      </c>
      <c r="S230" s="44" t="str">
        <f>"Insert into Tracks VALUES(N'"&amp;SUBSTITUTE(trim(H230),"'","''")&amp;"', 371631, "&amp;if(not(ISBLANK(A230)),"(select LabelId from Releases where UPC="&amp;A230&amp;" and EnterpriseId="&amp;EntId&amp;")","(select LabelId from Releases where Catalog='"&amp;SUBSTITUTE(trim(B230),"'","''")&amp;"' and EnterpriseId="&amp;EntId&amp;")")&amp;", "&amp;if(F230="", "null", "'"&amp;F230&amp;"'")&amp;", "&amp;if(I230="", "null","N'"&amp;SUBSTITUTE(trim(I230),"'","''")&amp;"'")&amp;", null, null, "&amp;if(G230="", "null","'"&amp;SUBSTITUTE(trim(G230),"'","''")&amp;"'")&amp;", null, null, null, "&amp;if(M230="","null",if(G230="","(select AudioId from AudioFiles where Filename='"&amp;F230&amp;".wav' and ExternalUrl='"&amp;SUBSTITUTE(trim(M230),"'","''")&amp;"' and IsDownloadedFromExternalUrl=0)","(select AudioId from AudioFiles where Filename='"&amp;G230&amp;".wav' and ExternalUrl='"&amp;SUBSTITUTE(trim(M230),"'","''")&amp;"' and IsDownloadedFromExternalUrl=0)"))&amp;", null, null, null, (select min(LanguageId) from Languages where LanguageName='"&amp;J230&amp;"' and IsValidMetadataLanguage=1), null, "&amp;if(K230="YES", 1,0)&amp;", getdate(), (select CreatedBy from Enterprises where EnterpriseId="&amp;EntId&amp;"), null, '34F4C88E-B410-461E-AD75-6C01536FDCD3', null, 0, null, null, null, null, "&amp;if(M230="","null",if(G230="","(select AudioId from AudioFiles where Filename='"&amp;F230&amp;".flac' and ExternalUrl='"&amp;SUBSTITUTE(trim(M230),"'","''")&amp;"' and IsDownloadedFromExternalUrl=0)","(select AudioId from AudioFiles where Filename='"&amp;G230&amp;".flac' and ExternalUrl='"&amp;SUBSTITUTE(trim(M230),"'","''")&amp;"' and IsDownloadedFromExternalUrl=0)"))&amp;", null, null, null, null, null, "&amp;if(not(ISBLANK(A230)),"(select PrimaryMusicStyleId from Releases where UPC="&amp;A230&amp;" and EnterpriseId="&amp;EntId&amp;")","(select PrimaryMusicStyleId from Releases where Catalog='"&amp;SUBSTITUTE(trim(B230),"'","''")&amp;"' and EnterpriseId="&amp;EntId&amp;")")&amp;", "&amp;if(not(ISBLANK(A230)),"(select SecondaryMusicStyleId from Releases where UPC="&amp;A230&amp;" and EnterpriseId="&amp;EntId&amp;")","(select SecondaryMusicStyleId from Releases where Catalog='"&amp;SUBSTITUTE(trim(B230),"'","''")&amp;"' and EnterpriseId="&amp;EntId&amp;")")&amp;", "&amp;IF(O230="","null",O230)&amp;", 0, null, (select id from internal_TrackTypes where description='"&amp;L230&amp;"'), null, null, null, null, (NEXT VALUE FOR [AssetIdSequence]), null, "&amp;TenantId&amp;", "&amp;EntId&amp;", "&amp;if(F230&lt;&gt;"",countif(F$5:F230,F230),countif(G$5:G230,G230))&amp;"); 
insert into Releases_Tracks values ( (select ReleaseId from Releases where "&amp;if(not(ISBLANK(A230)),"UPC="&amp;A230,"Catalog='"&amp;SUBSTITUTE(trim(B230),"'","''")&amp;"'")&amp;" and EnterpriseId="&amp;EntId&amp;"), (select max(TrackId) from Tracks where "&amp;if(trim(G230)="","ISRC='"&amp;F230&amp;"'","TrackVendorId='"&amp;SUBSTITUTE(trim(G230),"'","''")&amp;"'") &amp;" and EnterpriseId="&amp;EntId&amp;"), "&amp;E230&amp;", (NEXT VALUE FOR [AssetIdSequence]), null);
update Releases_Tracks set RevelatorExternalUsageTrackId=AssetId where TrackId=(select max(TrackId) from Tracks where "&amp;IF(F230="","TrackVendorId='"&amp;G230&amp;"'","ISRC='"&amp;F230&amp;"'")&amp;" and EnterpriseId="&amp;EntId&amp;");
Insert into TrackRecordingVersions values ((select max(TrackId) from Tracks where "&amp;IF(F230="","TrackVendorId='"&amp;G230&amp;"'","ISRC='"&amp;F230&amp;"'")&amp;" and EnterpriseId="&amp;EntId&amp;"),  "&amp;IF(F230="","null","'"&amp;F230&amp;"'")&amp;", 1, getdate());
Insert into TrackRecordingVersionsAudioFiles values ((select max(TrackRecordingVersionId) from TrackRecordingVersions where TrackId in (select max(TrackId) from Tracks where "&amp;IF(F230="","TrackVendorId='"&amp;G230&amp;"'","ISRC='"&amp;F230&amp;"'")&amp;" and EnterpriseId="&amp;EntId&amp;")), "&amp;if(M230="","null",if(G230="","(select AudioId from AudioFiles where Filename='"&amp;F230&amp;"."&amp;N230&amp;"' and ExternalUrl='"&amp;SUBSTITUTE(trim(M230),"'","''")&amp;"' and IsDownloadedFromExternalUrl=0)","(select AudioId from AudioFiles where Filename='"&amp;G230&amp;"."&amp;N230&amp;"' and ExternalUrl='"&amp;SUBSTITUTE(trim(M230),"'","''")&amp;"' and IsDownloadedFromExternalUrl=0)"))&amp;", "&amp;IFS(N230="","null",N230="wav","1",N230="flac","2")&amp;");
Insert into Track_TrackProperties values ((select max(TrackId) from Tracks where "&amp;IF(F230="","TrackVendorId='"&amp;G230&amp;"'","ISRC='"&amp;F230&amp;"'")&amp;" and EnterpriseId="&amp;EntId&amp;"),1);"</f>
        <v>Insert into Tracks VALUES(N'Caramelo', 371631, (select LabelId from Releases where UPC=761861262388 and EnterpriseId=647322), 'BKTOK2300136', null, null, null, null, null, null, null, (select AudioId from AudioFiles where Filename='BKTOK2300136.wav' and ExternalUrl='https://www.dropbox.com/scl/fi/citc42yymmluj60y7bbv5/Caramelo-761861262388.flac?rlkey=1jrrwjiqgei6thaj4ey4pxer3&amp;st=5830zky3&amp;dl=1'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Filename='BKTOK2300136.flac' and ExternalUrl='https://www.dropbox.com/scl/fi/citc42yymmluj60y7bbv5/Caramelo-761861262388.flac?rlkey=1jrrwjiqgei6thaj4ey4pxer3&amp;st=5830zky3&amp;dl=1' and IsDownloadedFromExternalUrl=0), null, null, null, null, null, (select PrimaryMusicStyleId from Releases where UPC=761861262388 and EnterpriseId=647322), (select SecondaryMusicStyleId from Releases where UPC=761861262388 and EnterpriseId=647322), null, 0, null, (select id from internal_TrackTypes where description='Original'), null, null, null, null, (NEXT VALUE FOR [AssetIdSequence]), null, 645898, 647322, 1); 
insert into Releases_Tracks values ( (select ReleaseId from Releases where UPC=761861262388 and EnterpriseId=647322), (select max(TrackId) from Tracks where ISRC='BKTOK2300136' and EnterpriseId=647322), 1, (NEXT VALUE FOR [AssetIdSequence]), null);
update Releases_Tracks set RevelatorExternalUsageTrackId=AssetId where TrackId=(select max(TrackId) from Tracks where ISRC='BKTOK2300136' and EnterpriseId=647322);
Insert into TrackRecordingVersions values ((select max(TrackId) from Tracks where ISRC='BKTOK2300136' and EnterpriseId=647322),  'BKTOK2300136', 1, getdate());
Insert into TrackRecordingVersionsAudioFiles values ((select max(TrackRecordingVersionId) from TrackRecordingVersions where TrackId in (select max(TrackId) from Tracks where ISRC='BKTOK2300136' and EnterpriseId=647322)), (select AudioId from AudioFiles where Filename='BKTOK2300136.flac' and ExternalUrl='https://www.dropbox.com/scl/fi/citc42yymmluj60y7bbv5/Caramelo-761861262388.flac?rlkey=1jrrwjiqgei6thaj4ey4pxer3&amp;st=5830zky3&amp;dl=1' and IsDownloadedFromExternalUrl=0), 2);
Insert into Track_TrackProperties values ((select max(TrackId) from Tracks where ISRC='BKTOK2300136' and EnterpriseId=647322),1);</v>
      </c>
    </row>
    <row r="231">
      <c r="A231" s="110">
        <v>7.61861262494E11</v>
      </c>
      <c r="B231" s="84"/>
      <c r="C231" s="164" t="str">
        <f t="array" ref="C231">ifs(and(isblank($A231),isblank($B231)),"", not(iserror(vlookup($A231&amp;$B231,'3) Release_Label'!$D:$D&amp;'3) Release_Label'!$E:$E,1,0))),vlookup($A231&amp;$B231,{'3) Release_Label'!$D:$D&amp;'3) Release_Label'!$E:$E,'3) Release_Label'!$F:$F},2,0), or(and(not(isblank($B231)),$B231=$B230,$A231&lt;&gt;$A230),and(not(isblank($A231)),$A231=$A230,$B231&lt;&gt;$B230)),"ID LISTS UNALIGNED",and($A231&lt;&gt;"",countif('3) Release_Label'!$D:$D,$A231)=0),"NO UPC MATCH in Release_Label",and($B231&lt;&gt;"",countif('3) Release_Label'!$E:$E,$B231)=0),"NO CATALOG ID MATCH in Release_Label",iserror(vlookup($A231&amp;$B231,'3) Release_Label'!$D:$D&amp;'3) Release_Label'!$E:$E,1,0)),"NO UPC-CATALOG ID pair MATCH in Release_Label" )</f>
        <v>Caramelo</v>
      </c>
      <c r="D231" s="164" t="str">
        <f t="array" ref="D231">ifs(and(isblank($A231),isblank($B231)),"", not(iserror(vlookup($A231&amp;$B231,'3) Release_Label'!$D:$D&amp;'3) Release_Label'!$E:$E,1,0))),vlookup($A231&amp;$B231,{'3) Release_Label'!$D:$D&amp;'3) Release_Label'!$E:$E,'3) Release_Label'!$H:$H},2,0), or(and(not(isblank($B231)),$B231=$B230,$A231&lt;&gt;$A230),and(not(isblank($A231)),$A231=$A230,$B231&lt;&gt;$B230)),"ID LISTS UNALIGNED",and($A231&lt;&gt;"",countif('3) Release_Label'!$D:$D,$A231)=0),"NO UPC MATCH in Release_Label",and($B231&lt;&gt;"",countif('3) Release_Label'!$E:$E,$B231)=0),"NO CATALOG ID MATCH in Release_Label",iserror(vlookup($A231&amp;$B231,'3) Release_Label'!$D:$D&amp;'3) Release_Label'!$E:$E,1,0)),"NO UPC-CATALOG ID pair MATCH in Release_Label" )</f>
        <v>Speed Up</v>
      </c>
      <c r="E231" s="164">
        <f t="shared" si="3"/>
        <v>1</v>
      </c>
      <c r="F231" s="34" t="s">
        <v>1167</v>
      </c>
      <c r="G231" s="84"/>
      <c r="H231" s="45" t="s">
        <v>587</v>
      </c>
      <c r="I231" s="34" t="s">
        <v>222</v>
      </c>
      <c r="J231" s="34" t="s">
        <v>180</v>
      </c>
      <c r="K231" s="93" t="s">
        <v>697</v>
      </c>
      <c r="L231" s="34" t="s">
        <v>698</v>
      </c>
      <c r="M231" s="92" t="s">
        <v>1168</v>
      </c>
      <c r="N231" s="34" t="s">
        <v>700</v>
      </c>
      <c r="O231" s="20"/>
      <c r="P231" s="20"/>
      <c r="R231" s="44" t="str">
        <f t="shared" si="2"/>
        <v>insert into AudioFiles VALUES (NEWID(),'BKTOK2300137.flac', '.flac', getdate(), null, 0, null, 'https://www.dropbox.com/scl/fi/p7f8bzq2wxtj9uu1hirb9/Caramelo-761861262494.flac?rlkey=xo65knt9f7p3qqwxixng8s268&amp;st=t01hw7jl&amp;dl=1', 0, null, null, null, null)</v>
      </c>
      <c r="S231" s="44" t="str">
        <f>"Insert into Tracks VALUES(N'"&amp;SUBSTITUTE(trim(H231),"'","''")&amp;"', 371631, "&amp;if(not(ISBLANK(A231)),"(select LabelId from Releases where UPC="&amp;A231&amp;" and EnterpriseId="&amp;EntId&amp;")","(select LabelId from Releases where Catalog='"&amp;SUBSTITUTE(trim(B231),"'","''")&amp;"' and EnterpriseId="&amp;EntId&amp;")")&amp;", "&amp;if(F231="", "null", "'"&amp;F231&amp;"'")&amp;", "&amp;if(I231="", "null","N'"&amp;SUBSTITUTE(trim(I231),"'","''")&amp;"'")&amp;", null, null, "&amp;if(G231="", "null","'"&amp;SUBSTITUTE(trim(G231),"'","''")&amp;"'")&amp;", null, null, null, "&amp;if(M231="","null",if(G231="","(select AudioId from AudioFiles where Filename='"&amp;F231&amp;".wav' and ExternalUrl='"&amp;SUBSTITUTE(trim(M231),"'","''")&amp;"' and IsDownloadedFromExternalUrl=0)","(select AudioId from AudioFiles where Filename='"&amp;G231&amp;".wav' and ExternalUrl='"&amp;SUBSTITUTE(trim(M231),"'","''")&amp;"' and IsDownloadedFromExternalUrl=0)"))&amp;", null, null, null, (select min(LanguageId) from Languages where LanguageName='"&amp;J231&amp;"' and IsValidMetadataLanguage=1), null, "&amp;if(K231="YES", 1,0)&amp;", getdate(), (select CreatedBy from Enterprises where EnterpriseId="&amp;EntId&amp;"), null, '34F4C88E-B410-461E-AD75-6C01536FDCD3', null, 0, null, null, null, null, "&amp;if(M231="","null",if(G231="","(select AudioId from AudioFiles where Filename='"&amp;F231&amp;".flac' and ExternalUrl='"&amp;SUBSTITUTE(trim(M231),"'","''")&amp;"' and IsDownloadedFromExternalUrl=0)","(select AudioId from AudioFiles where Filename='"&amp;G231&amp;".flac' and ExternalUrl='"&amp;SUBSTITUTE(trim(M231),"'","''")&amp;"' and IsDownloadedFromExternalUrl=0)"))&amp;", null, null, null, null, null, "&amp;if(not(ISBLANK(A231)),"(select PrimaryMusicStyleId from Releases where UPC="&amp;A231&amp;" and EnterpriseId="&amp;EntId&amp;")","(select PrimaryMusicStyleId from Releases where Catalog='"&amp;SUBSTITUTE(trim(B231),"'","''")&amp;"' and EnterpriseId="&amp;EntId&amp;")")&amp;", "&amp;if(not(ISBLANK(A231)),"(select SecondaryMusicStyleId from Releases where UPC="&amp;A231&amp;" and EnterpriseId="&amp;EntId&amp;")","(select SecondaryMusicStyleId from Releases where Catalog='"&amp;SUBSTITUTE(trim(B231),"'","''")&amp;"' and EnterpriseId="&amp;EntId&amp;")")&amp;", "&amp;IF(O231="","null",O231)&amp;", 0, null, (select id from internal_TrackTypes where description='"&amp;L231&amp;"'), null, null, null, null, (NEXT VALUE FOR [AssetIdSequence]), null, "&amp;TenantId&amp;", "&amp;EntId&amp;", "&amp;if(F231&lt;&gt;"",countif(F$5:F231,F231),countif(G$5:G231,G231))&amp;"); 
insert into Releases_Tracks values ( (select ReleaseId from Releases where "&amp;if(not(ISBLANK(A231)),"UPC="&amp;A231,"Catalog='"&amp;SUBSTITUTE(trim(B231),"'","''")&amp;"'")&amp;" and EnterpriseId="&amp;EntId&amp;"), (select max(TrackId) from Tracks where "&amp;if(trim(G231)="","ISRC='"&amp;F231&amp;"'","TrackVendorId='"&amp;SUBSTITUTE(trim(G231),"'","''")&amp;"'") &amp;" and EnterpriseId="&amp;EntId&amp;"), "&amp;E231&amp;", (NEXT VALUE FOR [AssetIdSequence]), null);
update Releases_Tracks set RevelatorExternalUsageTrackId=AssetId where TrackId=(select max(TrackId) from Tracks where "&amp;IF(F231="","TrackVendorId='"&amp;G231&amp;"'","ISRC='"&amp;F231&amp;"'")&amp;" and EnterpriseId="&amp;EntId&amp;");
Insert into TrackRecordingVersions values ((select max(TrackId) from Tracks where "&amp;IF(F231="","TrackVendorId='"&amp;G231&amp;"'","ISRC='"&amp;F231&amp;"'")&amp;" and EnterpriseId="&amp;EntId&amp;"),  "&amp;IF(F231="","null","'"&amp;F231&amp;"'")&amp;", 1, getdate());
Insert into TrackRecordingVersionsAudioFiles values ((select max(TrackRecordingVersionId) from TrackRecordingVersions where TrackId in (select max(TrackId) from Tracks where "&amp;IF(F231="","TrackVendorId='"&amp;G231&amp;"'","ISRC='"&amp;F231&amp;"'")&amp;" and EnterpriseId="&amp;EntId&amp;")), "&amp;if(M231="","null",if(G231="","(select AudioId from AudioFiles where Filename='"&amp;F231&amp;"."&amp;N231&amp;"' and ExternalUrl='"&amp;SUBSTITUTE(trim(M231),"'","''")&amp;"' and IsDownloadedFromExternalUrl=0)","(select AudioId from AudioFiles where Filename='"&amp;G231&amp;"."&amp;N231&amp;"' and ExternalUrl='"&amp;SUBSTITUTE(trim(M231),"'","''")&amp;"' and IsDownloadedFromExternalUrl=0)"))&amp;", "&amp;IFS(N231="","null",N231="wav","1",N231="flac","2")&amp;");
Insert into Track_TrackProperties values ((select max(TrackId) from Tracks where "&amp;IF(F231="","TrackVendorId='"&amp;G231&amp;"'","ISRC='"&amp;F231&amp;"'")&amp;" and EnterpriseId="&amp;EntId&amp;"),1);"</f>
        <v>Insert into Tracks VALUES(N'Caramelo', 371631, (select LabelId from Releases where UPC=761861262494 and EnterpriseId=647322), 'BKTOK2300137', N'Speed Up', null, null, null, null, null, null, (select AudioId from AudioFiles where Filename='BKTOK2300137.wav' and ExternalUrl='https://www.dropbox.com/scl/fi/p7f8bzq2wxtj9uu1hirb9/Caramelo-761861262494.flac?rlkey=xo65knt9f7p3qqwxixng8s268&amp;st=t01hw7jl&amp;dl=1'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Filename='BKTOK2300137.flac' and ExternalUrl='https://www.dropbox.com/scl/fi/p7f8bzq2wxtj9uu1hirb9/Caramelo-761861262494.flac?rlkey=xo65knt9f7p3qqwxixng8s268&amp;st=t01hw7jl&amp;dl=1' and IsDownloadedFromExternalUrl=0), null, null, null, null, null, (select PrimaryMusicStyleId from Releases where UPC=761861262494 and EnterpriseId=647322), (select SecondaryMusicStyleId from Releases where UPC=761861262494 and EnterpriseId=647322), null, 0, null, (select id from internal_TrackTypes where description='Original'), null, null, null, null, (NEXT VALUE FOR [AssetIdSequence]), null, 645898, 647322, 1); 
insert into Releases_Tracks values ( (select ReleaseId from Releases where UPC=761861262494 and EnterpriseId=647322), (select max(TrackId) from Tracks where ISRC='BKTOK2300137' and EnterpriseId=647322), 1, (NEXT VALUE FOR [AssetIdSequence]), null);
update Releases_Tracks set RevelatorExternalUsageTrackId=AssetId where TrackId=(select max(TrackId) from Tracks where ISRC='BKTOK2300137' and EnterpriseId=647322);
Insert into TrackRecordingVersions values ((select max(TrackId) from Tracks where ISRC='BKTOK2300137' and EnterpriseId=647322),  'BKTOK2300137', 1, getdate());
Insert into TrackRecordingVersionsAudioFiles values ((select max(TrackRecordingVersionId) from TrackRecordingVersions where TrackId in (select max(TrackId) from Tracks where ISRC='BKTOK2300137' and EnterpriseId=647322)), (select AudioId from AudioFiles where Filename='BKTOK2300137.flac' and ExternalUrl='https://www.dropbox.com/scl/fi/p7f8bzq2wxtj9uu1hirb9/Caramelo-761861262494.flac?rlkey=xo65knt9f7p3qqwxixng8s268&amp;st=t01hw7jl&amp;dl=1' and IsDownloadedFromExternalUrl=0), 2);
Insert into Track_TrackProperties values ((select max(TrackId) from Tracks where ISRC='BKTOK2300137' and EnterpriseId=647322),1);</v>
      </c>
    </row>
    <row r="232">
      <c r="A232" s="110">
        <v>7.6186182223E11</v>
      </c>
      <c r="B232" s="84"/>
      <c r="C232" s="164" t="str">
        <f t="array" ref="C232">ifs(and(isblank($A232),isblank($B232)),"", not(iserror(vlookup($A232&amp;$B232,'3) Release_Label'!$D:$D&amp;'3) Release_Label'!$E:$E,1,0))),vlookup($A232&amp;$B232,{'3) Release_Label'!$D:$D&amp;'3) Release_Label'!$E:$E,'3) Release_Label'!$F:$F},2,0), or(and(not(isblank($B232)),$B232=$B231,$A232&lt;&gt;$A231),and(not(isblank($A232)),$A232=$A231,$B232&lt;&gt;$B231)),"ID LISTS UNALIGNED",and($A232&lt;&gt;"",countif('3) Release_Label'!$D:$D,$A232)=0),"NO UPC MATCH in Release_Label",and($B232&lt;&gt;"",countif('3) Release_Label'!$E:$E,$B232)=0),"NO CATALOG ID MATCH in Release_Label",iserror(vlookup($A232&amp;$B232,'3) Release_Label'!$D:$D&amp;'3) Release_Label'!$E:$E,1,0)),"NO UPC-CATALOG ID pair MATCH in Release_Label" )</f>
        <v>Matei Satoru Gojo</v>
      </c>
      <c r="D232" s="134" t="str">
        <f t="array" ref="D232">ifs(and(isblank($A232),isblank($B232)),"", not(iserror(vlookup($A232&amp;$B232,'3) Release_Label'!$D:$D&amp;'3) Release_Label'!$E:$E,1,0))),vlookup($A232&amp;$B232,{'3) Release_Label'!$D:$D&amp;'3) Release_Label'!$E:$E,'3) Release_Label'!$H:$H},2,0), or(and(not(isblank($B232)),$B232=$B231,$A232&lt;&gt;$A231),and(not(isblank($A232)),$A232=$A231,$B232&lt;&gt;$B231)),"ID LISTS UNALIGNED",and($A232&lt;&gt;"",countif('3) Release_Label'!$D:$D,$A232)=0),"NO UPC MATCH in Release_Label",and($B232&lt;&gt;"",countif('3) Release_Label'!$E:$E,$B232)=0),"NO CATALOG ID MATCH in Release_Label",iserror(vlookup($A232&amp;$B232,'3) Release_Label'!$D:$D&amp;'3) Release_Label'!$E:$E,1,0)),"NO UPC-CATALOG ID pair MATCH in Release_Label" )</f>
        <v/>
      </c>
      <c r="E232" s="164">
        <f t="shared" si="3"/>
        <v>1</v>
      </c>
      <c r="F232" s="34" t="s">
        <v>1169</v>
      </c>
      <c r="G232" s="84"/>
      <c r="H232" s="45" t="s">
        <v>590</v>
      </c>
      <c r="I232" s="34"/>
      <c r="J232" s="34" t="s">
        <v>180</v>
      </c>
      <c r="K232" s="93" t="s">
        <v>697</v>
      </c>
      <c r="L232" s="34" t="s">
        <v>698</v>
      </c>
      <c r="M232" s="92" t="s">
        <v>1170</v>
      </c>
      <c r="N232" s="34" t="s">
        <v>700</v>
      </c>
      <c r="O232" s="20"/>
      <c r="P232" s="20"/>
      <c r="R232" s="44" t="str">
        <f t="shared" si="2"/>
        <v>insert into AudioFiles VALUES (NEWID(),'BKTOK2300139.flac', '.flac', getdate(), null, 0, null, 'https://www.dropbox.com/scl/fi/mjxws66fa1j8dcjng117j/Matei-Satoru-Gojo-761861822230.flac?rlkey=fo6ntc1l8kaxu1ecag3gks7st&amp;st=a4py4lux&amp;dl=1', 0, null, null, null, null)</v>
      </c>
      <c r="S232" s="44" t="str">
        <f>"Insert into Tracks VALUES(N'"&amp;SUBSTITUTE(trim(H232),"'","''")&amp;"', 371631, "&amp;if(not(ISBLANK(A232)),"(select LabelId from Releases where UPC="&amp;A232&amp;" and EnterpriseId="&amp;EntId&amp;")","(select LabelId from Releases where Catalog='"&amp;SUBSTITUTE(trim(B232),"'","''")&amp;"' and EnterpriseId="&amp;EntId&amp;")")&amp;", "&amp;if(F232="", "null", "'"&amp;F232&amp;"'")&amp;", "&amp;if(I232="", "null","N'"&amp;SUBSTITUTE(trim(I232),"'","''")&amp;"'")&amp;", null, null, "&amp;if(G232="", "null","'"&amp;SUBSTITUTE(trim(G232),"'","''")&amp;"'")&amp;", null, null, null, "&amp;if(M232="","null",if(G232="","(select AudioId from AudioFiles where Filename='"&amp;F232&amp;".wav' and ExternalUrl='"&amp;SUBSTITUTE(trim(M232),"'","''")&amp;"' and IsDownloadedFromExternalUrl=0)","(select AudioId from AudioFiles where Filename='"&amp;G232&amp;".wav' and ExternalUrl='"&amp;SUBSTITUTE(trim(M232),"'","''")&amp;"' and IsDownloadedFromExternalUrl=0)"))&amp;", null, null, null, (select min(LanguageId) from Languages where LanguageName='"&amp;J232&amp;"' and IsValidMetadataLanguage=1), null, "&amp;if(K232="YES", 1,0)&amp;", getdate(), (select CreatedBy from Enterprises where EnterpriseId="&amp;EntId&amp;"), null, '34F4C88E-B410-461E-AD75-6C01536FDCD3', null, 0, null, null, null, null, "&amp;if(M232="","null",if(G232="","(select AudioId from AudioFiles where Filename='"&amp;F232&amp;".flac' and ExternalUrl='"&amp;SUBSTITUTE(trim(M232),"'","''")&amp;"' and IsDownloadedFromExternalUrl=0)","(select AudioId from AudioFiles where Filename='"&amp;G232&amp;".flac' and ExternalUrl='"&amp;SUBSTITUTE(trim(M232),"'","''")&amp;"' and IsDownloadedFromExternalUrl=0)"))&amp;", null, null, null, null, null, "&amp;if(not(ISBLANK(A232)),"(select PrimaryMusicStyleId from Releases where UPC="&amp;A232&amp;" and EnterpriseId="&amp;EntId&amp;")","(select PrimaryMusicStyleId from Releases where Catalog='"&amp;SUBSTITUTE(trim(B232),"'","''")&amp;"' and EnterpriseId="&amp;EntId&amp;")")&amp;", "&amp;if(not(ISBLANK(A232)),"(select SecondaryMusicStyleId from Releases where UPC="&amp;A232&amp;" and EnterpriseId="&amp;EntId&amp;")","(select SecondaryMusicStyleId from Releases where Catalog='"&amp;SUBSTITUTE(trim(B232),"'","''")&amp;"' and EnterpriseId="&amp;EntId&amp;")")&amp;", "&amp;IF(O232="","null",O232)&amp;", 0, null, (select id from internal_TrackTypes where description='"&amp;L232&amp;"'), null, null, null, null, (NEXT VALUE FOR [AssetIdSequence]), null, "&amp;TenantId&amp;", "&amp;EntId&amp;", "&amp;if(F232&lt;&gt;"",countif(F$5:F232,F232),countif(G$5:G232,G232))&amp;"); 
insert into Releases_Tracks values ( (select ReleaseId from Releases where "&amp;if(not(ISBLANK(A232)),"UPC="&amp;A232,"Catalog='"&amp;SUBSTITUTE(trim(B232),"'","''")&amp;"'")&amp;" and EnterpriseId="&amp;EntId&amp;"), (select max(TrackId) from Tracks where "&amp;if(trim(G232)="","ISRC='"&amp;F232&amp;"'","TrackVendorId='"&amp;SUBSTITUTE(trim(G232),"'","''")&amp;"'") &amp;" and EnterpriseId="&amp;EntId&amp;"), "&amp;E232&amp;", (NEXT VALUE FOR [AssetIdSequence]), null);
update Releases_Tracks set RevelatorExternalUsageTrackId=AssetId where TrackId=(select max(TrackId) from Tracks where "&amp;IF(F232="","TrackVendorId='"&amp;G232&amp;"'","ISRC='"&amp;F232&amp;"'")&amp;" and EnterpriseId="&amp;EntId&amp;");
Insert into TrackRecordingVersions values ((select max(TrackId) from Tracks where "&amp;IF(F232="","TrackVendorId='"&amp;G232&amp;"'","ISRC='"&amp;F232&amp;"'")&amp;" and EnterpriseId="&amp;EntId&amp;"),  "&amp;IF(F232="","null","'"&amp;F232&amp;"'")&amp;", 1, getdate());
Insert into TrackRecordingVersionsAudioFiles values ((select max(TrackRecordingVersionId) from TrackRecordingVersions where TrackId in (select max(TrackId) from Tracks where "&amp;IF(F232="","TrackVendorId='"&amp;G232&amp;"'","ISRC='"&amp;F232&amp;"'")&amp;" and EnterpriseId="&amp;EntId&amp;")), "&amp;if(M232="","null",if(G232="","(select AudioId from AudioFiles where Filename='"&amp;F232&amp;"."&amp;N232&amp;"' and ExternalUrl='"&amp;SUBSTITUTE(trim(M232),"'","''")&amp;"' and IsDownloadedFromExternalUrl=0)","(select AudioId from AudioFiles where Filename='"&amp;G232&amp;"."&amp;N232&amp;"' and ExternalUrl='"&amp;SUBSTITUTE(trim(M232),"'","''")&amp;"' and IsDownloadedFromExternalUrl=0)"))&amp;", "&amp;IFS(N232="","null",N232="wav","1",N232="flac","2")&amp;");
Insert into Track_TrackProperties values ((select max(TrackId) from Tracks where "&amp;IF(F232="","TrackVendorId='"&amp;G232&amp;"'","ISRC='"&amp;F232&amp;"'")&amp;" and EnterpriseId="&amp;EntId&amp;"),1);"</f>
        <v>Insert into Tracks VALUES(N'Matei Satoru Gojo', 371631, (select LabelId from Releases where UPC=761861822230 and EnterpriseId=647322), 'BKTOK2300139', null, null, null, null, null, null, null, (select AudioId from AudioFiles where Filename='BKTOK2300139.wav' and ExternalUrl='https://www.dropbox.com/scl/fi/mjxws66fa1j8dcjng117j/Matei-Satoru-Gojo-761861822230.flac?rlkey=fo6ntc1l8kaxu1ecag3gks7st&amp;st=a4py4lux&amp;dl=1'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Filename='BKTOK2300139.flac' and ExternalUrl='https://www.dropbox.com/scl/fi/mjxws66fa1j8dcjng117j/Matei-Satoru-Gojo-761861822230.flac?rlkey=fo6ntc1l8kaxu1ecag3gks7st&amp;st=a4py4lux&amp;dl=1' and IsDownloadedFromExternalUrl=0), null, null, null, null, null, (select PrimaryMusicStyleId from Releases where UPC=761861822230 and EnterpriseId=647322), (select SecondaryMusicStyleId from Releases where UPC=761861822230 and EnterpriseId=647322), null, 0, null, (select id from internal_TrackTypes where description='Original'), null, null, null, null, (NEXT VALUE FOR [AssetIdSequence]), null, 645898, 647322, 1); 
insert into Releases_Tracks values ( (select ReleaseId from Releases where UPC=761861822230 and EnterpriseId=647322), (select max(TrackId) from Tracks where ISRC='BKTOK2300139' and EnterpriseId=647322), 1, (NEXT VALUE FOR [AssetIdSequence]), null);
update Releases_Tracks set RevelatorExternalUsageTrackId=AssetId where TrackId=(select max(TrackId) from Tracks where ISRC='BKTOK2300139' and EnterpriseId=647322);
Insert into TrackRecordingVersions values ((select max(TrackId) from Tracks where ISRC='BKTOK2300139' and EnterpriseId=647322),  'BKTOK2300139', 1, getdate());
Insert into TrackRecordingVersionsAudioFiles values ((select max(TrackRecordingVersionId) from TrackRecordingVersions where TrackId in (select max(TrackId) from Tracks where ISRC='BKTOK2300139' and EnterpriseId=647322)), (select AudioId from AudioFiles where Filename='BKTOK2300139.flac' and ExternalUrl='https://www.dropbox.com/scl/fi/mjxws66fa1j8dcjng117j/Matei-Satoru-Gojo-761861822230.flac?rlkey=fo6ntc1l8kaxu1ecag3gks7st&amp;st=a4py4lux&amp;dl=1' and IsDownloadedFromExternalUrl=0), 2);
Insert into Track_TrackProperties values ((select max(TrackId) from Tracks where ISRC='BKTOK2300139' and EnterpriseId=647322),1);</v>
      </c>
    </row>
    <row r="233">
      <c r="A233" s="110">
        <v>7.61861822261E11</v>
      </c>
      <c r="B233" s="84"/>
      <c r="C233" s="164" t="str">
        <f t="array" ref="C233">ifs(and(isblank($A233),isblank($B233)),"", not(iserror(vlookup($A233&amp;$B233,'3) Release_Label'!$D:$D&amp;'3) Release_Label'!$E:$E,1,0))),vlookup($A233&amp;$B233,{'3) Release_Label'!$D:$D&amp;'3) Release_Label'!$E:$E,'3) Release_Label'!$F:$F},2,0), or(and(not(isblank($B233)),$B233=$B232,$A233&lt;&gt;$A232),and(not(isblank($A233)),$A233=$A232,$B233&lt;&gt;$B232)),"ID LISTS UNALIGNED",and($A233&lt;&gt;"",countif('3) Release_Label'!$D:$D,$A233)=0),"NO UPC MATCH in Release_Label",and($B233&lt;&gt;"",countif('3) Release_Label'!$E:$E,$B233)=0),"NO CATALOG ID MATCH in Release_Label",iserror(vlookup($A233&amp;$B233,'3) Release_Label'!$D:$D&amp;'3) Release_Label'!$E:$E,1,0)),"NO UPC-CATALOG ID pair MATCH in Release_Label" )</f>
        <v>Matei Satoru Gojo</v>
      </c>
      <c r="D233" s="164" t="str">
        <f t="array" ref="D233">ifs(and(isblank($A233),isblank($B233)),"", not(iserror(vlookup($A233&amp;$B233,'3) Release_Label'!$D:$D&amp;'3) Release_Label'!$E:$E,1,0))),vlookup($A233&amp;$B233,{'3) Release_Label'!$D:$D&amp;'3) Release_Label'!$E:$E,'3) Release_Label'!$H:$H},2,0), or(and(not(isblank($B233)),$B233=$B232,$A233&lt;&gt;$A232),and(not(isblank($A233)),$A233=$A232,$B233&lt;&gt;$B232)),"ID LISTS UNALIGNED",and($A233&lt;&gt;"",countif('3) Release_Label'!$D:$D,$A233)=0),"NO UPC MATCH in Release_Label",and($B233&lt;&gt;"",countif('3) Release_Label'!$E:$E,$B233)=0),"NO CATALOG ID MATCH in Release_Label",iserror(vlookup($A233&amp;$B233,'3) Release_Label'!$D:$D&amp;'3) Release_Label'!$E:$E,1,0)),"NO UPC-CATALOG ID pair MATCH in Release_Label" )</f>
        <v>Speed Up</v>
      </c>
      <c r="E233" s="164">
        <f t="shared" si="3"/>
        <v>1</v>
      </c>
      <c r="F233" s="34" t="s">
        <v>1171</v>
      </c>
      <c r="G233" s="84"/>
      <c r="H233" s="45" t="s">
        <v>590</v>
      </c>
      <c r="I233" s="34" t="s">
        <v>222</v>
      </c>
      <c r="J233" s="34" t="s">
        <v>180</v>
      </c>
      <c r="K233" s="93" t="s">
        <v>697</v>
      </c>
      <c r="L233" s="34" t="s">
        <v>698</v>
      </c>
      <c r="M233" s="92" t="s">
        <v>1172</v>
      </c>
      <c r="N233" s="34" t="s">
        <v>700</v>
      </c>
      <c r="O233" s="20"/>
      <c r="P233" s="20"/>
      <c r="R233" s="44" t="str">
        <f t="shared" si="2"/>
        <v>insert into AudioFiles VALUES (NEWID(),'BKTOK2300140.flac', '.flac', getdate(), null, 0, null, 'https://www.dropbox.com/scl/fi/1j1lh5fdzcsvc5mtkz6zf/Matei-Satoru-Gojo-761861822261.flac?rlkey=92bpn4wtsq1lm26ym85fbc7q9&amp;st=ty7wkd49&amp;dl=1', 0, null, null, null, null)</v>
      </c>
      <c r="S233" s="44" t="str">
        <f>"Insert into Tracks VALUES(N'"&amp;SUBSTITUTE(trim(H233),"'","''")&amp;"', 371631, "&amp;if(not(ISBLANK(A233)),"(select LabelId from Releases where UPC="&amp;A233&amp;" and EnterpriseId="&amp;EntId&amp;")","(select LabelId from Releases where Catalog='"&amp;SUBSTITUTE(trim(B233),"'","''")&amp;"' and EnterpriseId="&amp;EntId&amp;")")&amp;", "&amp;if(F233="", "null", "'"&amp;F233&amp;"'")&amp;", "&amp;if(I233="", "null","N'"&amp;SUBSTITUTE(trim(I233),"'","''")&amp;"'")&amp;", null, null, "&amp;if(G233="", "null","'"&amp;SUBSTITUTE(trim(G233),"'","''")&amp;"'")&amp;", null, null, null, "&amp;if(M233="","null",if(G233="","(select AudioId from AudioFiles where Filename='"&amp;F233&amp;".wav' and ExternalUrl='"&amp;SUBSTITUTE(trim(M233),"'","''")&amp;"' and IsDownloadedFromExternalUrl=0)","(select AudioId from AudioFiles where Filename='"&amp;G233&amp;".wav' and ExternalUrl='"&amp;SUBSTITUTE(trim(M233),"'","''")&amp;"' and IsDownloadedFromExternalUrl=0)"))&amp;", null, null, null, (select min(LanguageId) from Languages where LanguageName='"&amp;J233&amp;"' and IsValidMetadataLanguage=1), null, "&amp;if(K233="YES", 1,0)&amp;", getdate(), (select CreatedBy from Enterprises where EnterpriseId="&amp;EntId&amp;"), null, '34F4C88E-B410-461E-AD75-6C01536FDCD3', null, 0, null, null, null, null, "&amp;if(M233="","null",if(G233="","(select AudioId from AudioFiles where Filename='"&amp;F233&amp;".flac' and ExternalUrl='"&amp;SUBSTITUTE(trim(M233),"'","''")&amp;"' and IsDownloadedFromExternalUrl=0)","(select AudioId from AudioFiles where Filename='"&amp;G233&amp;".flac' and ExternalUrl='"&amp;SUBSTITUTE(trim(M233),"'","''")&amp;"' and IsDownloadedFromExternalUrl=0)"))&amp;", null, null, null, null, null, "&amp;if(not(ISBLANK(A233)),"(select PrimaryMusicStyleId from Releases where UPC="&amp;A233&amp;" and EnterpriseId="&amp;EntId&amp;")","(select PrimaryMusicStyleId from Releases where Catalog='"&amp;SUBSTITUTE(trim(B233),"'","''")&amp;"' and EnterpriseId="&amp;EntId&amp;")")&amp;", "&amp;if(not(ISBLANK(A233)),"(select SecondaryMusicStyleId from Releases where UPC="&amp;A233&amp;" and EnterpriseId="&amp;EntId&amp;")","(select SecondaryMusicStyleId from Releases where Catalog='"&amp;SUBSTITUTE(trim(B233),"'","''")&amp;"' and EnterpriseId="&amp;EntId&amp;")")&amp;", "&amp;IF(O233="","null",O233)&amp;", 0, null, (select id from internal_TrackTypes where description='"&amp;L233&amp;"'), null, null, null, null, (NEXT VALUE FOR [AssetIdSequence]), null, "&amp;TenantId&amp;", "&amp;EntId&amp;", "&amp;if(F233&lt;&gt;"",countif(F$5:F233,F233),countif(G$5:G233,G233))&amp;"); 
insert into Releases_Tracks values ( (select ReleaseId from Releases where "&amp;if(not(ISBLANK(A233)),"UPC="&amp;A233,"Catalog='"&amp;SUBSTITUTE(trim(B233),"'","''")&amp;"'")&amp;" and EnterpriseId="&amp;EntId&amp;"), (select max(TrackId) from Tracks where "&amp;if(trim(G233)="","ISRC='"&amp;F233&amp;"'","TrackVendorId='"&amp;SUBSTITUTE(trim(G233),"'","''")&amp;"'") &amp;" and EnterpriseId="&amp;EntId&amp;"), "&amp;E233&amp;", (NEXT VALUE FOR [AssetIdSequence]), null);
update Releases_Tracks set RevelatorExternalUsageTrackId=AssetId where TrackId=(select max(TrackId) from Tracks where "&amp;IF(F233="","TrackVendorId='"&amp;G233&amp;"'","ISRC='"&amp;F233&amp;"'")&amp;" and EnterpriseId="&amp;EntId&amp;");
Insert into TrackRecordingVersions values ((select max(TrackId) from Tracks where "&amp;IF(F233="","TrackVendorId='"&amp;G233&amp;"'","ISRC='"&amp;F233&amp;"'")&amp;" and EnterpriseId="&amp;EntId&amp;"),  "&amp;IF(F233="","null","'"&amp;F233&amp;"'")&amp;", 1, getdate());
Insert into TrackRecordingVersionsAudioFiles values ((select max(TrackRecordingVersionId) from TrackRecordingVersions where TrackId in (select max(TrackId) from Tracks where "&amp;IF(F233="","TrackVendorId='"&amp;G233&amp;"'","ISRC='"&amp;F233&amp;"'")&amp;" and EnterpriseId="&amp;EntId&amp;")), "&amp;if(M233="","null",if(G233="","(select AudioId from AudioFiles where Filename='"&amp;F233&amp;"."&amp;N233&amp;"' and ExternalUrl='"&amp;SUBSTITUTE(trim(M233),"'","''")&amp;"' and IsDownloadedFromExternalUrl=0)","(select AudioId from AudioFiles where Filename='"&amp;G233&amp;"."&amp;N233&amp;"' and ExternalUrl='"&amp;SUBSTITUTE(trim(M233),"'","''")&amp;"' and IsDownloadedFromExternalUrl=0)"))&amp;", "&amp;IFS(N233="","null",N233="wav","1",N233="flac","2")&amp;");
Insert into Track_TrackProperties values ((select max(TrackId) from Tracks where "&amp;IF(F233="","TrackVendorId='"&amp;G233&amp;"'","ISRC='"&amp;F233&amp;"'")&amp;" and EnterpriseId="&amp;EntId&amp;"),1);"</f>
        <v>Insert into Tracks VALUES(N'Matei Satoru Gojo', 371631, (select LabelId from Releases where UPC=761861822261 and EnterpriseId=647322), 'BKTOK2300140', N'Speed Up', null, null, null, null, null, null, (select AudioId from AudioFiles where Filename='BKTOK2300140.wav' and ExternalUrl='https://www.dropbox.com/scl/fi/1j1lh5fdzcsvc5mtkz6zf/Matei-Satoru-Gojo-761861822261.flac?rlkey=92bpn4wtsq1lm26ym85fbc7q9&amp;st=ty7wkd49&amp;dl=1'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Filename='BKTOK2300140.flac' and ExternalUrl='https://www.dropbox.com/scl/fi/1j1lh5fdzcsvc5mtkz6zf/Matei-Satoru-Gojo-761861822261.flac?rlkey=92bpn4wtsq1lm26ym85fbc7q9&amp;st=ty7wkd49&amp;dl=1' and IsDownloadedFromExternalUrl=0), null, null, null, null, null, (select PrimaryMusicStyleId from Releases where UPC=761861822261 and EnterpriseId=647322), (select SecondaryMusicStyleId from Releases where UPC=761861822261 and EnterpriseId=647322), null, 0, null, (select id from internal_TrackTypes where description='Original'), null, null, null, null, (NEXT VALUE FOR [AssetIdSequence]), null, 645898, 647322, 1); 
insert into Releases_Tracks values ( (select ReleaseId from Releases where UPC=761861822261 and EnterpriseId=647322), (select max(TrackId) from Tracks where ISRC='BKTOK2300140' and EnterpriseId=647322), 1, (NEXT VALUE FOR [AssetIdSequence]), null);
update Releases_Tracks set RevelatorExternalUsageTrackId=AssetId where TrackId=(select max(TrackId) from Tracks where ISRC='BKTOK2300140' and EnterpriseId=647322);
Insert into TrackRecordingVersions values ((select max(TrackId) from Tracks where ISRC='BKTOK2300140' and EnterpriseId=647322),  'BKTOK2300140', 1, getdate());
Insert into TrackRecordingVersionsAudioFiles values ((select max(TrackRecordingVersionId) from TrackRecordingVersions where TrackId in (select max(TrackId) from Tracks where ISRC='BKTOK2300140' and EnterpriseId=647322)), (select AudioId from AudioFiles where Filename='BKTOK2300140.flac' and ExternalUrl='https://www.dropbox.com/scl/fi/1j1lh5fdzcsvc5mtkz6zf/Matei-Satoru-Gojo-761861822261.flac?rlkey=92bpn4wtsq1lm26ym85fbc7q9&amp;st=ty7wkd49&amp;dl=1' and IsDownloadedFromExternalUrl=0), 2);
Insert into Track_TrackProperties values ((select max(TrackId) from Tracks where ISRC='BKTOK2300140' and EnterpriseId=647322),1);</v>
      </c>
    </row>
    <row r="234">
      <c r="A234" s="110">
        <v>7.61861953071E11</v>
      </c>
      <c r="B234" s="84"/>
      <c r="C234" s="164" t="str">
        <f t="array" ref="C234">ifs(and(isblank($A234),isblank($B234)),"", not(iserror(vlookup($A234&amp;$B234,'3) Release_Label'!$D:$D&amp;'3) Release_Label'!$E:$E,1,0))),vlookup($A234&amp;$B234,{'3) Release_Label'!$D:$D&amp;'3) Release_Label'!$E:$E,'3) Release_Label'!$F:$F},2,0), or(and(not(isblank($B234)),$B234=$B233,$A234&lt;&gt;$A233),and(not(isblank($A234)),$A234=$A233,$B234&lt;&gt;$B233)),"ID LISTS UNALIGNED",and($A234&lt;&gt;"",countif('3) Release_Label'!$D:$D,$A234)=0),"NO UPC MATCH in Release_Label",and($B234&lt;&gt;"",countif('3) Release_Label'!$E:$E,$B234)=0),"NO CATALOG ID MATCH in Release_Label",iserror(vlookup($A234&amp;$B234,'3) Release_Label'!$D:$D&amp;'3) Release_Label'!$E:$E,1,0)),"NO UPC-CATALOG ID pair MATCH in Release_Label" )</f>
        <v>Reinado Vazio</v>
      </c>
      <c r="D234" s="134" t="str">
        <f t="array" ref="D234">ifs(and(isblank($A234),isblank($B234)),"", not(iserror(vlookup($A234&amp;$B234,'3) Release_Label'!$D:$D&amp;'3) Release_Label'!$E:$E,1,0))),vlookup($A234&amp;$B234,{'3) Release_Label'!$D:$D&amp;'3) Release_Label'!$E:$E,'3) Release_Label'!$H:$H},2,0), or(and(not(isblank($B234)),$B234=$B233,$A234&lt;&gt;$A233),and(not(isblank($A234)),$A234=$A233,$B234&lt;&gt;$B233)),"ID LISTS UNALIGNED",and($A234&lt;&gt;"",countif('3) Release_Label'!$D:$D,$A234)=0),"NO UPC MATCH in Release_Label",and($B234&lt;&gt;"",countif('3) Release_Label'!$E:$E,$B234)=0),"NO CATALOG ID MATCH in Release_Label",iserror(vlookup($A234&amp;$B234,'3) Release_Label'!$D:$D&amp;'3) Release_Label'!$E:$E,1,0)),"NO UPC-CATALOG ID pair MATCH in Release_Label" )</f>
        <v/>
      </c>
      <c r="E234" s="164">
        <f t="shared" si="3"/>
        <v>1</v>
      </c>
      <c r="F234" s="34" t="s">
        <v>1173</v>
      </c>
      <c r="G234" s="84"/>
      <c r="H234" s="45" t="s">
        <v>593</v>
      </c>
      <c r="I234" s="34"/>
      <c r="J234" s="34" t="s">
        <v>180</v>
      </c>
      <c r="K234" s="93" t="s">
        <v>706</v>
      </c>
      <c r="L234" s="34" t="s">
        <v>698</v>
      </c>
      <c r="M234" s="92" t="s">
        <v>1174</v>
      </c>
      <c r="N234" s="34" t="s">
        <v>700</v>
      </c>
      <c r="O234" s="20"/>
      <c r="P234" s="20"/>
      <c r="R234" s="44" t="str">
        <f t="shared" si="2"/>
        <v>insert into AudioFiles VALUES (NEWID(),'BKTOK2300142.flac', '.flac', getdate(), null, 0, null, 'https://www.dropbox.com/scl/fi/6j9i1bciyo6xf1ddf2085/Reinado-Vazio-761861953071.flac?rlkey=ebmu0ovs7jxifi5swense782j&amp;st=4wurqdcz&amp;dl=1', 0, null, null, null, null)</v>
      </c>
      <c r="S234" s="44" t="str">
        <f>"Insert into Tracks VALUES(N'"&amp;SUBSTITUTE(trim(H234),"'","''")&amp;"', 371631, "&amp;if(not(ISBLANK(A234)),"(select LabelId from Releases where UPC="&amp;A234&amp;" and EnterpriseId="&amp;EntId&amp;")","(select LabelId from Releases where Catalog='"&amp;SUBSTITUTE(trim(B234),"'","''")&amp;"' and EnterpriseId="&amp;EntId&amp;")")&amp;", "&amp;if(F234="", "null", "'"&amp;F234&amp;"'")&amp;", "&amp;if(I234="", "null","N'"&amp;SUBSTITUTE(trim(I234),"'","''")&amp;"'")&amp;", null, null, "&amp;if(G234="", "null","'"&amp;SUBSTITUTE(trim(G234),"'","''")&amp;"'")&amp;", null, null, null, "&amp;if(M234="","null",if(G234="","(select AudioId from AudioFiles where Filename='"&amp;F234&amp;".wav' and ExternalUrl='"&amp;SUBSTITUTE(trim(M234),"'","''")&amp;"' and IsDownloadedFromExternalUrl=0)","(select AudioId from AudioFiles where Filename='"&amp;G234&amp;".wav' and ExternalUrl='"&amp;SUBSTITUTE(trim(M234),"'","''")&amp;"' and IsDownloadedFromExternalUrl=0)"))&amp;", null, null, null, (select min(LanguageId) from Languages where LanguageName='"&amp;J234&amp;"' and IsValidMetadataLanguage=1), null, "&amp;if(K234="YES", 1,0)&amp;", getdate(), (select CreatedBy from Enterprises where EnterpriseId="&amp;EntId&amp;"), null, '34F4C88E-B410-461E-AD75-6C01536FDCD3', null, 0, null, null, null, null, "&amp;if(M234="","null",if(G234="","(select AudioId from AudioFiles where Filename='"&amp;F234&amp;".flac' and ExternalUrl='"&amp;SUBSTITUTE(trim(M234),"'","''")&amp;"' and IsDownloadedFromExternalUrl=0)","(select AudioId from AudioFiles where Filename='"&amp;G234&amp;".flac' and ExternalUrl='"&amp;SUBSTITUTE(trim(M234),"'","''")&amp;"' and IsDownloadedFromExternalUrl=0)"))&amp;", null, null, null, null, null, "&amp;if(not(ISBLANK(A234)),"(select PrimaryMusicStyleId from Releases where UPC="&amp;A234&amp;" and EnterpriseId="&amp;EntId&amp;")","(select PrimaryMusicStyleId from Releases where Catalog='"&amp;SUBSTITUTE(trim(B234),"'","''")&amp;"' and EnterpriseId="&amp;EntId&amp;")")&amp;", "&amp;if(not(ISBLANK(A234)),"(select SecondaryMusicStyleId from Releases where UPC="&amp;A234&amp;" and EnterpriseId="&amp;EntId&amp;")","(select SecondaryMusicStyleId from Releases where Catalog='"&amp;SUBSTITUTE(trim(B234),"'","''")&amp;"' and EnterpriseId="&amp;EntId&amp;")")&amp;", "&amp;IF(O234="","null",O234)&amp;", 0, null, (select id from internal_TrackTypes where description='"&amp;L234&amp;"'), null, null, null, null, (NEXT VALUE FOR [AssetIdSequence]), null, "&amp;TenantId&amp;", "&amp;EntId&amp;", "&amp;if(F234&lt;&gt;"",countif(F$5:F234,F234),countif(G$5:G234,G234))&amp;"); 
insert into Releases_Tracks values ( (select ReleaseId from Releases where "&amp;if(not(ISBLANK(A234)),"UPC="&amp;A234,"Catalog='"&amp;SUBSTITUTE(trim(B234),"'","''")&amp;"'")&amp;" and EnterpriseId="&amp;EntId&amp;"), (select max(TrackId) from Tracks where "&amp;if(trim(G234)="","ISRC='"&amp;F234&amp;"'","TrackVendorId='"&amp;SUBSTITUTE(trim(G234),"'","''")&amp;"'") &amp;" and EnterpriseId="&amp;EntId&amp;"), "&amp;E234&amp;", (NEXT VALUE FOR [AssetIdSequence]), null);
update Releases_Tracks set RevelatorExternalUsageTrackId=AssetId where TrackId=(select max(TrackId) from Tracks where "&amp;IF(F234="","TrackVendorId='"&amp;G234&amp;"'","ISRC='"&amp;F234&amp;"'")&amp;" and EnterpriseId="&amp;EntId&amp;");
Insert into TrackRecordingVersions values ((select max(TrackId) from Tracks where "&amp;IF(F234="","TrackVendorId='"&amp;G234&amp;"'","ISRC='"&amp;F234&amp;"'")&amp;" and EnterpriseId="&amp;EntId&amp;"),  "&amp;IF(F234="","null","'"&amp;F234&amp;"'")&amp;", 1, getdate());
Insert into TrackRecordingVersionsAudioFiles values ((select max(TrackRecordingVersionId) from TrackRecordingVersions where TrackId in (select max(TrackId) from Tracks where "&amp;IF(F234="","TrackVendorId='"&amp;G234&amp;"'","ISRC='"&amp;F234&amp;"'")&amp;" and EnterpriseId="&amp;EntId&amp;")), "&amp;if(M234="","null",if(G234="","(select AudioId from AudioFiles where Filename='"&amp;F234&amp;"."&amp;N234&amp;"' and ExternalUrl='"&amp;SUBSTITUTE(trim(M234),"'","''")&amp;"' and IsDownloadedFromExternalUrl=0)","(select AudioId from AudioFiles where Filename='"&amp;G234&amp;"."&amp;N234&amp;"' and ExternalUrl='"&amp;SUBSTITUTE(trim(M234),"'","''")&amp;"' and IsDownloadedFromExternalUrl=0)"))&amp;", "&amp;IFS(N234="","null",N234="wav","1",N234="flac","2")&amp;");
Insert into Track_TrackProperties values ((select max(TrackId) from Tracks where "&amp;IF(F234="","TrackVendorId='"&amp;G234&amp;"'","ISRC='"&amp;F234&amp;"'")&amp;" and EnterpriseId="&amp;EntId&amp;"),1);"</f>
        <v>Insert into Tracks VALUES(N'Reinado Vazio', 371631, (select LabelId from Releases where UPC=761861953071 and EnterpriseId=647322), 'BKTOK2300142', null, null, null, null, null, null, null, (select AudioId from AudioFiles where Filename='BKTOK2300142.wav' and ExternalUrl='https://www.dropbox.com/scl/fi/6j9i1bciyo6xf1ddf2085/Reinado-Vazio-761861953071.flac?rlkey=ebmu0ovs7jxifi5swense782j&amp;st=4wurqdcz&amp;dl=1'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Filename='BKTOK2300142.flac' and ExternalUrl='https://www.dropbox.com/scl/fi/6j9i1bciyo6xf1ddf2085/Reinado-Vazio-761861953071.flac?rlkey=ebmu0ovs7jxifi5swense782j&amp;st=4wurqdcz&amp;dl=1' and IsDownloadedFromExternalUrl=0), null, null, null, null, null, (select PrimaryMusicStyleId from Releases where UPC=761861953071 and EnterpriseId=647322), (select SecondaryMusicStyleId from Releases where UPC=761861953071 and EnterpriseId=647322), null, 0, null, (select id from internal_TrackTypes where description='Original'), null, null, null, null, (NEXT VALUE FOR [AssetIdSequence]), null, 645898, 647322, 1); 
insert into Releases_Tracks values ( (select ReleaseId from Releases where UPC=761861953071 and EnterpriseId=647322), (select max(TrackId) from Tracks where ISRC='BKTOK2300142' and EnterpriseId=647322), 1, (NEXT VALUE FOR [AssetIdSequence]), null);
update Releases_Tracks set RevelatorExternalUsageTrackId=AssetId where TrackId=(select max(TrackId) from Tracks where ISRC='BKTOK2300142' and EnterpriseId=647322);
Insert into TrackRecordingVersions values ((select max(TrackId) from Tracks where ISRC='BKTOK2300142' and EnterpriseId=647322),  'BKTOK2300142', 1, getdate());
Insert into TrackRecordingVersionsAudioFiles values ((select max(TrackRecordingVersionId) from TrackRecordingVersions where TrackId in (select max(TrackId) from Tracks where ISRC='BKTOK2300142' and EnterpriseId=647322)), (select AudioId from AudioFiles where Filename='BKTOK2300142.flac' and ExternalUrl='https://www.dropbox.com/scl/fi/6j9i1bciyo6xf1ddf2085/Reinado-Vazio-761861953071.flac?rlkey=ebmu0ovs7jxifi5swense782j&amp;st=4wurqdcz&amp;dl=1' and IsDownloadedFromExternalUrl=0), 2);
Insert into Track_TrackProperties values ((select max(TrackId) from Tracks where ISRC='BKTOK2300142' and EnterpriseId=647322),1);</v>
      </c>
    </row>
    <row r="235">
      <c r="A235" s="110">
        <v>7.61861952869E11</v>
      </c>
      <c r="B235" s="84"/>
      <c r="C235" s="164" t="str">
        <f t="array" ref="C235">ifs(and(isblank($A235),isblank($B235)),"", not(iserror(vlookup($A235&amp;$B235,'3) Release_Label'!$D:$D&amp;'3) Release_Label'!$E:$E,1,0))),vlookup($A235&amp;$B235,{'3) Release_Label'!$D:$D&amp;'3) Release_Label'!$E:$E,'3) Release_Label'!$F:$F},2,0), or(and(not(isblank($B235)),$B235=$B234,$A235&lt;&gt;$A234),and(not(isblank($A235)),$A235=$A234,$B235&lt;&gt;$B234)),"ID LISTS UNALIGNED",and($A235&lt;&gt;"",countif('3) Release_Label'!$D:$D,$A235)=0),"NO UPC MATCH in Release_Label",and($B235&lt;&gt;"",countif('3) Release_Label'!$E:$E,$B235)=0),"NO CATALOG ID MATCH in Release_Label",iserror(vlookup($A235&amp;$B235,'3) Release_Label'!$D:$D&amp;'3) Release_Label'!$E:$E,1,0)),"NO UPC-CATALOG ID pair MATCH in Release_Label" )</f>
        <v>Reinado Vazio</v>
      </c>
      <c r="D235" s="164" t="str">
        <f t="array" ref="D235">ifs(and(isblank($A235),isblank($B235)),"", not(iserror(vlookup($A235&amp;$B235,'3) Release_Label'!$D:$D&amp;'3) Release_Label'!$E:$E,1,0))),vlookup($A235&amp;$B235,{'3) Release_Label'!$D:$D&amp;'3) Release_Label'!$E:$E,'3) Release_Label'!$H:$H},2,0), or(and(not(isblank($B235)),$B235=$B234,$A235&lt;&gt;$A234),and(not(isblank($A235)),$A235=$A234,$B235&lt;&gt;$B234)),"ID LISTS UNALIGNED",and($A235&lt;&gt;"",countif('3) Release_Label'!$D:$D,$A235)=0),"NO UPC MATCH in Release_Label",and($B235&lt;&gt;"",countif('3) Release_Label'!$E:$E,$B235)=0),"NO CATALOG ID MATCH in Release_Label",iserror(vlookup($A235&amp;$B235,'3) Release_Label'!$D:$D&amp;'3) Release_Label'!$E:$E,1,0)),"NO UPC-CATALOG ID pair MATCH in Release_Label" )</f>
        <v>Speed Up</v>
      </c>
      <c r="E235" s="164">
        <f t="shared" si="3"/>
        <v>1</v>
      </c>
      <c r="F235" s="34" t="s">
        <v>1175</v>
      </c>
      <c r="G235" s="84"/>
      <c r="H235" s="45" t="s">
        <v>593</v>
      </c>
      <c r="I235" s="34" t="s">
        <v>222</v>
      </c>
      <c r="J235" s="34" t="s">
        <v>180</v>
      </c>
      <c r="K235" s="93" t="s">
        <v>706</v>
      </c>
      <c r="L235" s="34" t="s">
        <v>698</v>
      </c>
      <c r="M235" s="92" t="s">
        <v>1176</v>
      </c>
      <c r="N235" s="34" t="s">
        <v>700</v>
      </c>
      <c r="O235" s="20"/>
      <c r="P235" s="20"/>
      <c r="R235" s="44" t="str">
        <f t="shared" si="2"/>
        <v>insert into AudioFiles VALUES (NEWID(),'BKTOK2300143.flac', '.flac', getdate(), null, 0, null, 'https://www.dropbox.com/scl/fi/vbtn88ww73al5u4bdqvpr/Reinado-Vazio-761861952869.flac?rlkey=dfypnmxhgj4ay0t6h7lzf1jb9&amp;st=gbb2yu16&amp;dl=1', 0, null, null, null, null)</v>
      </c>
      <c r="S235" s="44" t="str">
        <f>"Insert into Tracks VALUES(N'"&amp;SUBSTITUTE(trim(H235),"'","''")&amp;"', 371631, "&amp;if(not(ISBLANK(A235)),"(select LabelId from Releases where UPC="&amp;A235&amp;" and EnterpriseId="&amp;EntId&amp;")","(select LabelId from Releases where Catalog='"&amp;SUBSTITUTE(trim(B235),"'","''")&amp;"' and EnterpriseId="&amp;EntId&amp;")")&amp;", "&amp;if(F235="", "null", "'"&amp;F235&amp;"'")&amp;", "&amp;if(I235="", "null","N'"&amp;SUBSTITUTE(trim(I235),"'","''")&amp;"'")&amp;", null, null, "&amp;if(G235="", "null","'"&amp;SUBSTITUTE(trim(G235),"'","''")&amp;"'")&amp;", null, null, null, "&amp;if(M235="","null",if(G235="","(select AudioId from AudioFiles where Filename='"&amp;F235&amp;".wav' and ExternalUrl='"&amp;SUBSTITUTE(trim(M235),"'","''")&amp;"' and IsDownloadedFromExternalUrl=0)","(select AudioId from AudioFiles where Filename='"&amp;G235&amp;".wav' and ExternalUrl='"&amp;SUBSTITUTE(trim(M235),"'","''")&amp;"' and IsDownloadedFromExternalUrl=0)"))&amp;", null, null, null, (select min(LanguageId) from Languages where LanguageName='"&amp;J235&amp;"' and IsValidMetadataLanguage=1), null, "&amp;if(K235="YES", 1,0)&amp;", getdate(), (select CreatedBy from Enterprises where EnterpriseId="&amp;EntId&amp;"), null, '34F4C88E-B410-461E-AD75-6C01536FDCD3', null, 0, null, null, null, null, "&amp;if(M235="","null",if(G235="","(select AudioId from AudioFiles where Filename='"&amp;F235&amp;".flac' and ExternalUrl='"&amp;SUBSTITUTE(trim(M235),"'","''")&amp;"' and IsDownloadedFromExternalUrl=0)","(select AudioId from AudioFiles where Filename='"&amp;G235&amp;".flac' and ExternalUrl='"&amp;SUBSTITUTE(trim(M235),"'","''")&amp;"' and IsDownloadedFromExternalUrl=0)"))&amp;", null, null, null, null, null, "&amp;if(not(ISBLANK(A235)),"(select PrimaryMusicStyleId from Releases where UPC="&amp;A235&amp;" and EnterpriseId="&amp;EntId&amp;")","(select PrimaryMusicStyleId from Releases where Catalog='"&amp;SUBSTITUTE(trim(B235),"'","''")&amp;"' and EnterpriseId="&amp;EntId&amp;")")&amp;", "&amp;if(not(ISBLANK(A235)),"(select SecondaryMusicStyleId from Releases where UPC="&amp;A235&amp;" and EnterpriseId="&amp;EntId&amp;")","(select SecondaryMusicStyleId from Releases where Catalog='"&amp;SUBSTITUTE(trim(B235),"'","''")&amp;"' and EnterpriseId="&amp;EntId&amp;")")&amp;", "&amp;IF(O235="","null",O235)&amp;", 0, null, (select id from internal_TrackTypes where description='"&amp;L235&amp;"'), null, null, null, null, (NEXT VALUE FOR [AssetIdSequence]), null, "&amp;TenantId&amp;", "&amp;EntId&amp;", "&amp;if(F235&lt;&gt;"",countif(F$5:F235,F235),countif(G$5:G235,G235))&amp;"); 
insert into Releases_Tracks values ( (select ReleaseId from Releases where "&amp;if(not(ISBLANK(A235)),"UPC="&amp;A235,"Catalog='"&amp;SUBSTITUTE(trim(B235),"'","''")&amp;"'")&amp;" and EnterpriseId="&amp;EntId&amp;"), (select max(TrackId) from Tracks where "&amp;if(trim(G235)="","ISRC='"&amp;F235&amp;"'","TrackVendorId='"&amp;SUBSTITUTE(trim(G235),"'","''")&amp;"'") &amp;" and EnterpriseId="&amp;EntId&amp;"), "&amp;E235&amp;", (NEXT VALUE FOR [AssetIdSequence]), null);
update Releases_Tracks set RevelatorExternalUsageTrackId=AssetId where TrackId=(select max(TrackId) from Tracks where "&amp;IF(F235="","TrackVendorId='"&amp;G235&amp;"'","ISRC='"&amp;F235&amp;"'")&amp;" and EnterpriseId="&amp;EntId&amp;");
Insert into TrackRecordingVersions values ((select max(TrackId) from Tracks where "&amp;IF(F235="","TrackVendorId='"&amp;G235&amp;"'","ISRC='"&amp;F235&amp;"'")&amp;" and EnterpriseId="&amp;EntId&amp;"),  "&amp;IF(F235="","null","'"&amp;F235&amp;"'")&amp;", 1, getdate());
Insert into TrackRecordingVersionsAudioFiles values ((select max(TrackRecordingVersionId) from TrackRecordingVersions where TrackId in (select max(TrackId) from Tracks where "&amp;IF(F235="","TrackVendorId='"&amp;G235&amp;"'","ISRC='"&amp;F235&amp;"'")&amp;" and EnterpriseId="&amp;EntId&amp;")), "&amp;if(M235="","null",if(G235="","(select AudioId from AudioFiles where Filename='"&amp;F235&amp;"."&amp;N235&amp;"' and ExternalUrl='"&amp;SUBSTITUTE(trim(M235),"'","''")&amp;"' and IsDownloadedFromExternalUrl=0)","(select AudioId from AudioFiles where Filename='"&amp;G235&amp;"."&amp;N235&amp;"' and ExternalUrl='"&amp;SUBSTITUTE(trim(M235),"'","''")&amp;"' and IsDownloadedFromExternalUrl=0)"))&amp;", "&amp;IFS(N235="","null",N235="wav","1",N235="flac","2")&amp;");
Insert into Track_TrackProperties values ((select max(TrackId) from Tracks where "&amp;IF(F235="","TrackVendorId='"&amp;G235&amp;"'","ISRC='"&amp;F235&amp;"'")&amp;" and EnterpriseId="&amp;EntId&amp;"),1);"</f>
        <v>Insert into Tracks VALUES(N'Reinado Vazio', 371631, (select LabelId from Releases where UPC=761861952869 and EnterpriseId=647322), 'BKTOK2300143', N'Speed Up', null, null, null, null, null, null, (select AudioId from AudioFiles where Filename='BKTOK2300143.wav' and ExternalUrl='https://www.dropbox.com/scl/fi/vbtn88ww73al5u4bdqvpr/Reinado-Vazio-761861952869.flac?rlkey=dfypnmxhgj4ay0t6h7lzf1jb9&amp;st=gbb2yu16&amp;dl=1'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Filename='BKTOK2300143.flac' and ExternalUrl='https://www.dropbox.com/scl/fi/vbtn88ww73al5u4bdqvpr/Reinado-Vazio-761861952869.flac?rlkey=dfypnmxhgj4ay0t6h7lzf1jb9&amp;st=gbb2yu16&amp;dl=1' and IsDownloadedFromExternalUrl=0), null, null, null, null, null, (select PrimaryMusicStyleId from Releases where UPC=761861952869 and EnterpriseId=647322), (select SecondaryMusicStyleId from Releases where UPC=761861952869 and EnterpriseId=647322), null, 0, null, (select id from internal_TrackTypes where description='Original'), null, null, null, null, (NEXT VALUE FOR [AssetIdSequence]), null, 645898, 647322, 1); 
insert into Releases_Tracks values ( (select ReleaseId from Releases where UPC=761861952869 and EnterpriseId=647322), (select max(TrackId) from Tracks where ISRC='BKTOK2300143' and EnterpriseId=647322), 1, (NEXT VALUE FOR [AssetIdSequence]), null);
update Releases_Tracks set RevelatorExternalUsageTrackId=AssetId where TrackId=(select max(TrackId) from Tracks where ISRC='BKTOK2300143' and EnterpriseId=647322);
Insert into TrackRecordingVersions values ((select max(TrackId) from Tracks where ISRC='BKTOK2300143' and EnterpriseId=647322),  'BKTOK2300143', 1, getdate());
Insert into TrackRecordingVersionsAudioFiles values ((select max(TrackRecordingVersionId) from TrackRecordingVersions where TrackId in (select max(TrackId) from Tracks where ISRC='BKTOK2300143' and EnterpriseId=647322)), (select AudioId from AudioFiles where Filename='BKTOK2300143.flac' and ExternalUrl='https://www.dropbox.com/scl/fi/vbtn88ww73al5u4bdqvpr/Reinado-Vazio-761861952869.flac?rlkey=dfypnmxhgj4ay0t6h7lzf1jb9&amp;st=gbb2yu16&amp;dl=1' and IsDownloadedFromExternalUrl=0), 2);
Insert into Track_TrackProperties values ((select max(TrackId) from Tracks where ISRC='BKTOK2300143' and EnterpriseId=647322),1);</v>
      </c>
    </row>
    <row r="236">
      <c r="A236" s="110">
        <v>7.83385158862E11</v>
      </c>
      <c r="B236" s="84"/>
      <c r="C236" s="164" t="str">
        <f t="array" ref="C236">ifs(and(isblank($A236),isblank($B236)),"", not(iserror(vlookup($A236&amp;$B236,'3) Release_Label'!$D:$D&amp;'3) Release_Label'!$E:$E,1,0))),vlookup($A236&amp;$B236,{'3) Release_Label'!$D:$D&amp;'3) Release_Label'!$E:$E,'3) Release_Label'!$F:$F},2,0), or(and(not(isblank($B236)),$B236=$B235,$A236&lt;&gt;$A235),and(not(isblank($A236)),$A236=$A235,$B236&lt;&gt;$B235)),"ID LISTS UNALIGNED",and($A236&lt;&gt;"",countif('3) Release_Label'!$D:$D,$A236)=0),"NO UPC MATCH in Release_Label",and($B236&lt;&gt;"",countif('3) Release_Label'!$E:$E,$B236)=0),"NO CATALOG ID MATCH in Release_Label",iserror(vlookup($A236&amp;$B236,'3) Release_Label'!$D:$D&amp;'3) Release_Label'!$E:$E,1,0)),"NO UPC-CATALOG ID pair MATCH in Release_Label" )</f>
        <v>General Divino</v>
      </c>
      <c r="D236" s="134" t="str">
        <f t="array" ref="D236">ifs(and(isblank($A236),isblank($B236)),"", not(iserror(vlookup($A236&amp;$B236,'3) Release_Label'!$D:$D&amp;'3) Release_Label'!$E:$E,1,0))),vlookup($A236&amp;$B236,{'3) Release_Label'!$D:$D&amp;'3) Release_Label'!$E:$E,'3) Release_Label'!$H:$H},2,0), or(and(not(isblank($B236)),$B236=$B235,$A236&lt;&gt;$A235),and(not(isblank($A236)),$A236=$A235,$B236&lt;&gt;$B235)),"ID LISTS UNALIGNED",and($A236&lt;&gt;"",countif('3) Release_Label'!$D:$D,$A236)=0),"NO UPC MATCH in Release_Label",and($B236&lt;&gt;"",countif('3) Release_Label'!$E:$E,$B236)=0),"NO CATALOG ID MATCH in Release_Label",iserror(vlookup($A236&amp;$B236,'3) Release_Label'!$D:$D&amp;'3) Release_Label'!$E:$E,1,0)),"NO UPC-CATALOG ID pair MATCH in Release_Label" )</f>
        <v/>
      </c>
      <c r="E236" s="164">
        <f t="shared" si="3"/>
        <v>1</v>
      </c>
      <c r="F236" s="34" t="s">
        <v>1177</v>
      </c>
      <c r="G236" s="84"/>
      <c r="H236" s="45" t="s">
        <v>596</v>
      </c>
      <c r="I236" s="34"/>
      <c r="J236" s="34" t="s">
        <v>180</v>
      </c>
      <c r="K236" s="93" t="s">
        <v>706</v>
      </c>
      <c r="L236" s="34" t="s">
        <v>698</v>
      </c>
      <c r="M236" s="92" t="s">
        <v>1178</v>
      </c>
      <c r="N236" s="34" t="s">
        <v>700</v>
      </c>
      <c r="O236" s="20"/>
      <c r="P236" s="20"/>
      <c r="R236" s="44" t="str">
        <f t="shared" si="2"/>
        <v>insert into AudioFiles VALUES (NEWID(),'BKTOK2300144.flac', '.flac', getdate(), null, 0, null, 'https://www.dropbox.com/scl/fi/lt020wg97chj226iak647/General-Divino-783385158862.flac?rlkey=c7c1qk8guwdf4chwwfc0724q2&amp;st=3hezwddh&amp;dl=1', 0, null, null, null, null)</v>
      </c>
      <c r="S236" s="44" t="str">
        <f>"Insert into Tracks VALUES(N'"&amp;SUBSTITUTE(trim(H236),"'","''")&amp;"', 371631, "&amp;if(not(ISBLANK(A236)),"(select LabelId from Releases where UPC="&amp;A236&amp;" and EnterpriseId="&amp;EntId&amp;")","(select LabelId from Releases where Catalog='"&amp;SUBSTITUTE(trim(B236),"'","''")&amp;"' and EnterpriseId="&amp;EntId&amp;")")&amp;", "&amp;if(F236="", "null", "'"&amp;F236&amp;"'")&amp;", "&amp;if(I236="", "null","N'"&amp;SUBSTITUTE(trim(I236),"'","''")&amp;"'")&amp;", null, null, "&amp;if(G236="", "null","'"&amp;SUBSTITUTE(trim(G236),"'","''")&amp;"'")&amp;", null, null, null, "&amp;if(M236="","null",if(G236="","(select AudioId from AudioFiles where Filename='"&amp;F236&amp;".wav' and ExternalUrl='"&amp;SUBSTITUTE(trim(M236),"'","''")&amp;"' and IsDownloadedFromExternalUrl=0)","(select AudioId from AudioFiles where Filename='"&amp;G236&amp;".wav' and ExternalUrl='"&amp;SUBSTITUTE(trim(M236),"'","''")&amp;"' and IsDownloadedFromExternalUrl=0)"))&amp;", null, null, null, (select min(LanguageId) from Languages where LanguageName='"&amp;J236&amp;"' and IsValidMetadataLanguage=1), null, "&amp;if(K236="YES", 1,0)&amp;", getdate(), (select CreatedBy from Enterprises where EnterpriseId="&amp;EntId&amp;"), null, '34F4C88E-B410-461E-AD75-6C01536FDCD3', null, 0, null, null, null, null, "&amp;if(M236="","null",if(G236="","(select AudioId from AudioFiles where Filename='"&amp;F236&amp;".flac' and ExternalUrl='"&amp;SUBSTITUTE(trim(M236),"'","''")&amp;"' and IsDownloadedFromExternalUrl=0)","(select AudioId from AudioFiles where Filename='"&amp;G236&amp;".flac' and ExternalUrl='"&amp;SUBSTITUTE(trim(M236),"'","''")&amp;"' and IsDownloadedFromExternalUrl=0)"))&amp;", null, null, null, null, null, "&amp;if(not(ISBLANK(A236)),"(select PrimaryMusicStyleId from Releases where UPC="&amp;A236&amp;" and EnterpriseId="&amp;EntId&amp;")","(select PrimaryMusicStyleId from Releases where Catalog='"&amp;SUBSTITUTE(trim(B236),"'","''")&amp;"' and EnterpriseId="&amp;EntId&amp;")")&amp;", "&amp;if(not(ISBLANK(A236)),"(select SecondaryMusicStyleId from Releases where UPC="&amp;A236&amp;" and EnterpriseId="&amp;EntId&amp;")","(select SecondaryMusicStyleId from Releases where Catalog='"&amp;SUBSTITUTE(trim(B236),"'","''")&amp;"' and EnterpriseId="&amp;EntId&amp;")")&amp;", "&amp;IF(O236="","null",O236)&amp;", 0, null, (select id from internal_TrackTypes where description='"&amp;L236&amp;"'), null, null, null, null, (NEXT VALUE FOR [AssetIdSequence]), null, "&amp;TenantId&amp;", "&amp;EntId&amp;", "&amp;if(F236&lt;&gt;"",countif(F$5:F236,F236),countif(G$5:G236,G236))&amp;"); 
insert into Releases_Tracks values ( (select ReleaseId from Releases where "&amp;if(not(ISBLANK(A236)),"UPC="&amp;A236,"Catalog='"&amp;SUBSTITUTE(trim(B236),"'","''")&amp;"'")&amp;" and EnterpriseId="&amp;EntId&amp;"), (select max(TrackId) from Tracks where "&amp;if(trim(G236)="","ISRC='"&amp;F236&amp;"'","TrackVendorId='"&amp;SUBSTITUTE(trim(G236),"'","''")&amp;"'") &amp;" and EnterpriseId="&amp;EntId&amp;"), "&amp;E236&amp;", (NEXT VALUE FOR [AssetIdSequence]), null);
update Releases_Tracks set RevelatorExternalUsageTrackId=AssetId where TrackId=(select max(TrackId) from Tracks where "&amp;IF(F236="","TrackVendorId='"&amp;G236&amp;"'","ISRC='"&amp;F236&amp;"'")&amp;" and EnterpriseId="&amp;EntId&amp;");
Insert into TrackRecordingVersions values ((select max(TrackId) from Tracks where "&amp;IF(F236="","TrackVendorId='"&amp;G236&amp;"'","ISRC='"&amp;F236&amp;"'")&amp;" and EnterpriseId="&amp;EntId&amp;"),  "&amp;IF(F236="","null","'"&amp;F236&amp;"'")&amp;", 1, getdate());
Insert into TrackRecordingVersionsAudioFiles values ((select max(TrackRecordingVersionId) from TrackRecordingVersions where TrackId in (select max(TrackId) from Tracks where "&amp;IF(F236="","TrackVendorId='"&amp;G236&amp;"'","ISRC='"&amp;F236&amp;"'")&amp;" and EnterpriseId="&amp;EntId&amp;")), "&amp;if(M236="","null",if(G236="","(select AudioId from AudioFiles where Filename='"&amp;F236&amp;"."&amp;N236&amp;"' and ExternalUrl='"&amp;SUBSTITUTE(trim(M236),"'","''")&amp;"' and IsDownloadedFromExternalUrl=0)","(select AudioId from AudioFiles where Filename='"&amp;G236&amp;"."&amp;N236&amp;"' and ExternalUrl='"&amp;SUBSTITUTE(trim(M236),"'","''")&amp;"' and IsDownloadedFromExternalUrl=0)"))&amp;", "&amp;IFS(N236="","null",N236="wav","1",N236="flac","2")&amp;");
Insert into Track_TrackProperties values ((select max(TrackId) from Tracks where "&amp;IF(F236="","TrackVendorId='"&amp;G236&amp;"'","ISRC='"&amp;F236&amp;"'")&amp;" and EnterpriseId="&amp;EntId&amp;"),1);"</f>
        <v>Insert into Tracks VALUES(N'General Divino', 371631, (select LabelId from Releases where UPC=783385158862 and EnterpriseId=647322), 'BKTOK2300144', null, null, null, null, null, null, null, (select AudioId from AudioFiles where Filename='BKTOK2300144.wav' and ExternalUrl='https://www.dropbox.com/scl/fi/lt020wg97chj226iak647/General-Divino-783385158862.flac?rlkey=c7c1qk8guwdf4chwwfc0724q2&amp;st=3hezwddh&amp;dl=1'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Filename='BKTOK2300144.flac' and ExternalUrl='https://www.dropbox.com/scl/fi/lt020wg97chj226iak647/General-Divino-783385158862.flac?rlkey=c7c1qk8guwdf4chwwfc0724q2&amp;st=3hezwddh&amp;dl=1' and IsDownloadedFromExternalUrl=0), null, null, null, null, null, (select PrimaryMusicStyleId from Releases where UPC=783385158862 and EnterpriseId=647322), (select SecondaryMusicStyleId from Releases where UPC=783385158862 and EnterpriseId=647322), null, 0, null, (select id from internal_TrackTypes where description='Original'), null, null, null, null, (NEXT VALUE FOR [AssetIdSequence]), null, 645898, 647322, 1); 
insert into Releases_Tracks values ( (select ReleaseId from Releases where UPC=783385158862 and EnterpriseId=647322), (select max(TrackId) from Tracks where ISRC='BKTOK2300144' and EnterpriseId=647322), 1, (NEXT VALUE FOR [AssetIdSequence]), null);
update Releases_Tracks set RevelatorExternalUsageTrackId=AssetId where TrackId=(select max(TrackId) from Tracks where ISRC='BKTOK2300144' and EnterpriseId=647322);
Insert into TrackRecordingVersions values ((select max(TrackId) from Tracks where ISRC='BKTOK2300144' and EnterpriseId=647322),  'BKTOK2300144', 1, getdate());
Insert into TrackRecordingVersionsAudioFiles values ((select max(TrackRecordingVersionId) from TrackRecordingVersions where TrackId in (select max(TrackId) from Tracks where ISRC='BKTOK2300144' and EnterpriseId=647322)), (select AudioId from AudioFiles where Filename='BKTOK2300144.flac' and ExternalUrl='https://www.dropbox.com/scl/fi/lt020wg97chj226iak647/General-Divino-783385158862.flac?rlkey=c7c1qk8guwdf4chwwfc0724q2&amp;st=3hezwddh&amp;dl=1' and IsDownloadedFromExternalUrl=0), 2);
Insert into Track_TrackProperties values ((select max(TrackId) from Tracks where ISRC='BKTOK2300144' and EnterpriseId=647322),1);</v>
      </c>
    </row>
    <row r="237">
      <c r="A237" s="110">
        <v>7.83385158855E11</v>
      </c>
      <c r="B237" s="84"/>
      <c r="C237" s="164" t="str">
        <f t="array" ref="C237">ifs(and(isblank($A237),isblank($B237)),"", not(iserror(vlookup($A237&amp;$B237,'3) Release_Label'!$D:$D&amp;'3) Release_Label'!$E:$E,1,0))),vlookup($A237&amp;$B237,{'3) Release_Label'!$D:$D&amp;'3) Release_Label'!$E:$E,'3) Release_Label'!$F:$F},2,0), or(and(not(isblank($B237)),$B237=$B236,$A237&lt;&gt;$A236),and(not(isblank($A237)),$A237=$A236,$B237&lt;&gt;$B236)),"ID LISTS UNALIGNED",and($A237&lt;&gt;"",countif('3) Release_Label'!$D:$D,$A237)=0),"NO UPC MATCH in Release_Label",and($B237&lt;&gt;"",countif('3) Release_Label'!$E:$E,$B237)=0),"NO CATALOG ID MATCH in Release_Label",iserror(vlookup($A237&amp;$B237,'3) Release_Label'!$D:$D&amp;'3) Release_Label'!$E:$E,1,0)),"NO UPC-CATALOG ID pair MATCH in Release_Label" )</f>
        <v>General Divino</v>
      </c>
      <c r="D237" s="164" t="str">
        <f t="array" ref="D237">ifs(and(isblank($A237),isblank($B237)),"", not(iserror(vlookup($A237&amp;$B237,'3) Release_Label'!$D:$D&amp;'3) Release_Label'!$E:$E,1,0))),vlookup($A237&amp;$B237,{'3) Release_Label'!$D:$D&amp;'3) Release_Label'!$E:$E,'3) Release_Label'!$H:$H},2,0), or(and(not(isblank($B237)),$B237=$B236,$A237&lt;&gt;$A236),and(not(isblank($A237)),$A237=$A236,$B237&lt;&gt;$B236)),"ID LISTS UNALIGNED",and($A237&lt;&gt;"",countif('3) Release_Label'!$D:$D,$A237)=0),"NO UPC MATCH in Release_Label",and($B237&lt;&gt;"",countif('3) Release_Label'!$E:$E,$B237)=0),"NO CATALOG ID MATCH in Release_Label",iserror(vlookup($A237&amp;$B237,'3) Release_Label'!$D:$D&amp;'3) Release_Label'!$E:$E,1,0)),"NO UPC-CATALOG ID pair MATCH in Release_Label" )</f>
        <v>Speed Up</v>
      </c>
      <c r="E237" s="164">
        <f t="shared" si="3"/>
        <v>1</v>
      </c>
      <c r="F237" s="34" t="s">
        <v>1179</v>
      </c>
      <c r="G237" s="84"/>
      <c r="H237" s="45" t="s">
        <v>596</v>
      </c>
      <c r="I237" s="34" t="s">
        <v>222</v>
      </c>
      <c r="J237" s="34" t="s">
        <v>180</v>
      </c>
      <c r="K237" s="93" t="s">
        <v>706</v>
      </c>
      <c r="L237" s="34" t="s">
        <v>698</v>
      </c>
      <c r="M237" s="92" t="s">
        <v>1180</v>
      </c>
      <c r="N237" s="34" t="s">
        <v>700</v>
      </c>
      <c r="O237" s="20"/>
      <c r="P237" s="20"/>
      <c r="R237" s="44" t="str">
        <f t="shared" si="2"/>
        <v>insert into AudioFiles VALUES (NEWID(),'BKTOK2300145.flac', '.flac', getdate(), null, 0, null, 'https://www.dropbox.com/scl/fi/xydufmumam8xv1iypegvh/General-Divino-783385158855.flac?rlkey=7n9hw59moy24dzxpqh06wr3vy&amp;st=jq742vc3&amp;dl=1', 0, null, null, null, null)</v>
      </c>
      <c r="S237" s="44" t="str">
        <f>"Insert into Tracks VALUES(N'"&amp;SUBSTITUTE(trim(H237),"'","''")&amp;"', 371631, "&amp;if(not(ISBLANK(A237)),"(select LabelId from Releases where UPC="&amp;A237&amp;" and EnterpriseId="&amp;EntId&amp;")","(select LabelId from Releases where Catalog='"&amp;SUBSTITUTE(trim(B237),"'","''")&amp;"' and EnterpriseId="&amp;EntId&amp;")")&amp;", "&amp;if(F237="", "null", "'"&amp;F237&amp;"'")&amp;", "&amp;if(I237="", "null","N'"&amp;SUBSTITUTE(trim(I237),"'","''")&amp;"'")&amp;", null, null, "&amp;if(G237="", "null","'"&amp;SUBSTITUTE(trim(G237),"'","''")&amp;"'")&amp;", null, null, null, "&amp;if(M237="","null",if(G237="","(select AudioId from AudioFiles where Filename='"&amp;F237&amp;".wav' and ExternalUrl='"&amp;SUBSTITUTE(trim(M237),"'","''")&amp;"' and IsDownloadedFromExternalUrl=0)","(select AudioId from AudioFiles where Filename='"&amp;G237&amp;".wav' and ExternalUrl='"&amp;SUBSTITUTE(trim(M237),"'","''")&amp;"' and IsDownloadedFromExternalUrl=0)"))&amp;", null, null, null, (select min(LanguageId) from Languages where LanguageName='"&amp;J237&amp;"' and IsValidMetadataLanguage=1), null, "&amp;if(K237="YES", 1,0)&amp;", getdate(), (select CreatedBy from Enterprises where EnterpriseId="&amp;EntId&amp;"), null, '34F4C88E-B410-461E-AD75-6C01536FDCD3', null, 0, null, null, null, null, "&amp;if(M237="","null",if(G237="","(select AudioId from AudioFiles where Filename='"&amp;F237&amp;".flac' and ExternalUrl='"&amp;SUBSTITUTE(trim(M237),"'","''")&amp;"' and IsDownloadedFromExternalUrl=0)","(select AudioId from AudioFiles where Filename='"&amp;G237&amp;".flac' and ExternalUrl='"&amp;SUBSTITUTE(trim(M237),"'","''")&amp;"' and IsDownloadedFromExternalUrl=0)"))&amp;", null, null, null, null, null, "&amp;if(not(ISBLANK(A237)),"(select PrimaryMusicStyleId from Releases where UPC="&amp;A237&amp;" and EnterpriseId="&amp;EntId&amp;")","(select PrimaryMusicStyleId from Releases where Catalog='"&amp;SUBSTITUTE(trim(B237),"'","''")&amp;"' and EnterpriseId="&amp;EntId&amp;")")&amp;", "&amp;if(not(ISBLANK(A237)),"(select SecondaryMusicStyleId from Releases where UPC="&amp;A237&amp;" and EnterpriseId="&amp;EntId&amp;")","(select SecondaryMusicStyleId from Releases where Catalog='"&amp;SUBSTITUTE(trim(B237),"'","''")&amp;"' and EnterpriseId="&amp;EntId&amp;")")&amp;", "&amp;IF(O237="","null",O237)&amp;", 0, null, (select id from internal_TrackTypes where description='"&amp;L237&amp;"'), null, null, null, null, (NEXT VALUE FOR [AssetIdSequence]), null, "&amp;TenantId&amp;", "&amp;EntId&amp;", "&amp;if(F237&lt;&gt;"",countif(F$5:F237,F237),countif(G$5:G237,G237))&amp;"); 
insert into Releases_Tracks values ( (select ReleaseId from Releases where "&amp;if(not(ISBLANK(A237)),"UPC="&amp;A237,"Catalog='"&amp;SUBSTITUTE(trim(B237),"'","''")&amp;"'")&amp;" and EnterpriseId="&amp;EntId&amp;"), (select max(TrackId) from Tracks where "&amp;if(trim(G237)="","ISRC='"&amp;F237&amp;"'","TrackVendorId='"&amp;SUBSTITUTE(trim(G237),"'","''")&amp;"'") &amp;" and EnterpriseId="&amp;EntId&amp;"), "&amp;E237&amp;", (NEXT VALUE FOR [AssetIdSequence]), null);
update Releases_Tracks set RevelatorExternalUsageTrackId=AssetId where TrackId=(select max(TrackId) from Tracks where "&amp;IF(F237="","TrackVendorId='"&amp;G237&amp;"'","ISRC='"&amp;F237&amp;"'")&amp;" and EnterpriseId="&amp;EntId&amp;");
Insert into TrackRecordingVersions values ((select max(TrackId) from Tracks where "&amp;IF(F237="","TrackVendorId='"&amp;G237&amp;"'","ISRC='"&amp;F237&amp;"'")&amp;" and EnterpriseId="&amp;EntId&amp;"),  "&amp;IF(F237="","null","'"&amp;F237&amp;"'")&amp;", 1, getdate());
Insert into TrackRecordingVersionsAudioFiles values ((select max(TrackRecordingVersionId) from TrackRecordingVersions where TrackId in (select max(TrackId) from Tracks where "&amp;IF(F237="","TrackVendorId='"&amp;G237&amp;"'","ISRC='"&amp;F237&amp;"'")&amp;" and EnterpriseId="&amp;EntId&amp;")), "&amp;if(M237="","null",if(G237="","(select AudioId from AudioFiles where Filename='"&amp;F237&amp;"."&amp;N237&amp;"' and ExternalUrl='"&amp;SUBSTITUTE(trim(M237),"'","''")&amp;"' and IsDownloadedFromExternalUrl=0)","(select AudioId from AudioFiles where Filename='"&amp;G237&amp;"."&amp;N237&amp;"' and ExternalUrl='"&amp;SUBSTITUTE(trim(M237),"'","''")&amp;"' and IsDownloadedFromExternalUrl=0)"))&amp;", "&amp;IFS(N237="","null",N237="wav","1",N237="flac","2")&amp;");
Insert into Track_TrackProperties values ((select max(TrackId) from Tracks where "&amp;IF(F237="","TrackVendorId='"&amp;G237&amp;"'","ISRC='"&amp;F237&amp;"'")&amp;" and EnterpriseId="&amp;EntId&amp;"),1);"</f>
        <v>Insert into Tracks VALUES(N'General Divino', 371631, (select LabelId from Releases where UPC=783385158855 and EnterpriseId=647322), 'BKTOK2300145', N'Speed Up', null, null, null, null, null, null, (select AudioId from AudioFiles where Filename='BKTOK2300145.wav' and ExternalUrl='https://www.dropbox.com/scl/fi/xydufmumam8xv1iypegvh/General-Divino-783385158855.flac?rlkey=7n9hw59moy24dzxpqh06wr3vy&amp;st=jq742vc3&amp;dl=1'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Filename='BKTOK2300145.flac' and ExternalUrl='https://www.dropbox.com/scl/fi/xydufmumam8xv1iypegvh/General-Divino-783385158855.flac?rlkey=7n9hw59moy24dzxpqh06wr3vy&amp;st=jq742vc3&amp;dl=1' and IsDownloadedFromExternalUrl=0), null, null, null, null, null, (select PrimaryMusicStyleId from Releases where UPC=783385158855 and EnterpriseId=647322), (select SecondaryMusicStyleId from Releases where UPC=783385158855 and EnterpriseId=647322), null, 0, null, (select id from internal_TrackTypes where description='Original'), null, null, null, null, (NEXT VALUE FOR [AssetIdSequence]), null, 645898, 647322, 1); 
insert into Releases_Tracks values ( (select ReleaseId from Releases where UPC=783385158855 and EnterpriseId=647322), (select max(TrackId) from Tracks where ISRC='BKTOK2300145' and EnterpriseId=647322), 1, (NEXT VALUE FOR [AssetIdSequence]), null);
update Releases_Tracks set RevelatorExternalUsageTrackId=AssetId where TrackId=(select max(TrackId) from Tracks where ISRC='BKTOK2300145' and EnterpriseId=647322);
Insert into TrackRecordingVersions values ((select max(TrackId) from Tracks where ISRC='BKTOK2300145' and EnterpriseId=647322),  'BKTOK2300145', 1, getdate());
Insert into TrackRecordingVersionsAudioFiles values ((select max(TrackRecordingVersionId) from TrackRecordingVersions where TrackId in (select max(TrackId) from Tracks where ISRC='BKTOK2300145' and EnterpriseId=647322)), (select AudioId from AudioFiles where Filename='BKTOK2300145.flac' and ExternalUrl='https://www.dropbox.com/scl/fi/xydufmumam8xv1iypegvh/General-Divino-783385158855.flac?rlkey=7n9hw59moy24dzxpqh06wr3vy&amp;st=jq742vc3&amp;dl=1' and IsDownloadedFromExternalUrl=0), 2);
Insert into Track_TrackProperties values ((select max(TrackId) from Tracks where ISRC='BKTOK2300145' and EnterpriseId=647322),1);</v>
      </c>
    </row>
    <row r="238">
      <c r="A238" s="110">
        <v>7.83385386753E11</v>
      </c>
      <c r="B238" s="84"/>
      <c r="C238" s="164" t="str">
        <f t="array" ref="C238">ifs(and(isblank($A238),isblank($B238)),"", not(iserror(vlookup($A238&amp;$B238,'3) Release_Label'!$D:$D&amp;'3) Release_Label'!$E:$E,1,0))),vlookup($A238&amp;$B238,{'3) Release_Label'!$D:$D&amp;'3) Release_Label'!$E:$E,'3) Release_Label'!$F:$F},2,0), or(and(not(isblank($B238)),$B238=$B237,$A238&lt;&gt;$A237),and(not(isblank($A238)),$A238=$A237,$B238&lt;&gt;$B237)),"ID LISTS UNALIGNED",and($A238&lt;&gt;"",countif('3) Release_Label'!$D:$D,$A238)=0),"NO UPC MATCH in Release_Label",and($B238&lt;&gt;"",countif('3) Release_Label'!$E:$E,$B238)=0),"NO CATALOG ID MATCH in Release_Label",iserror(vlookup($A238&amp;$B238,'3) Release_Label'!$D:$D&amp;'3) Release_Label'!$E:$E,1,0)),"NO UPC-CATALOG ID pair MATCH in Release_Label" )</f>
        <v>Jogo de Reis</v>
      </c>
      <c r="D238" s="134" t="str">
        <f t="array" ref="D238">ifs(and(isblank($A238),isblank($B238)),"", not(iserror(vlookup($A238&amp;$B238,'3) Release_Label'!$D:$D&amp;'3) Release_Label'!$E:$E,1,0))),vlookup($A238&amp;$B238,{'3) Release_Label'!$D:$D&amp;'3) Release_Label'!$E:$E,'3) Release_Label'!$H:$H},2,0), or(and(not(isblank($B238)),$B238=$B237,$A238&lt;&gt;$A237),and(not(isblank($A238)),$A238=$A237,$B238&lt;&gt;$B237)),"ID LISTS UNALIGNED",and($A238&lt;&gt;"",countif('3) Release_Label'!$D:$D,$A238)=0),"NO UPC MATCH in Release_Label",and($B238&lt;&gt;"",countif('3) Release_Label'!$E:$E,$B238)=0),"NO CATALOG ID MATCH in Release_Label",iserror(vlookup($A238&amp;$B238,'3) Release_Label'!$D:$D&amp;'3) Release_Label'!$E:$E,1,0)),"NO UPC-CATALOG ID pair MATCH in Release_Label" )</f>
        <v/>
      </c>
      <c r="E238" s="164">
        <f t="shared" si="3"/>
        <v>1</v>
      </c>
      <c r="F238" s="34" t="s">
        <v>1181</v>
      </c>
      <c r="G238" s="84"/>
      <c r="H238" s="45" t="s">
        <v>599</v>
      </c>
      <c r="I238" s="34"/>
      <c r="J238" s="34" t="s">
        <v>180</v>
      </c>
      <c r="K238" s="93" t="s">
        <v>697</v>
      </c>
      <c r="L238" s="34" t="s">
        <v>698</v>
      </c>
      <c r="M238" s="92" t="s">
        <v>1182</v>
      </c>
      <c r="N238" s="34" t="s">
        <v>700</v>
      </c>
      <c r="O238" s="20"/>
      <c r="P238" s="20"/>
      <c r="R238" s="44" t="str">
        <f t="shared" si="2"/>
        <v>insert into AudioFiles VALUES (NEWID(),'BKTOK2300148.flac', '.flac', getdate(), null, 0, null, 'https://www.dropbox.com/scl/fi/92mfjhkbc5p03n1lpgnvf/Jogo-de-Reis-783385386753.flac?rlkey=gmstwsl8rjq6wob1cz47gshbo&amp;st=ivtr0m8n&amp;dl=1', 0, null, null, null, null)</v>
      </c>
      <c r="S238" s="44" t="str">
        <f>"Insert into Tracks VALUES(N'"&amp;SUBSTITUTE(trim(H238),"'","''")&amp;"', 371631, "&amp;if(not(ISBLANK(A238)),"(select LabelId from Releases where UPC="&amp;A238&amp;" and EnterpriseId="&amp;EntId&amp;")","(select LabelId from Releases where Catalog='"&amp;SUBSTITUTE(trim(B238),"'","''")&amp;"' and EnterpriseId="&amp;EntId&amp;")")&amp;", "&amp;if(F238="", "null", "'"&amp;F238&amp;"'")&amp;", "&amp;if(I238="", "null","N'"&amp;SUBSTITUTE(trim(I238),"'","''")&amp;"'")&amp;", null, null, "&amp;if(G238="", "null","'"&amp;SUBSTITUTE(trim(G238),"'","''")&amp;"'")&amp;", null, null, null, "&amp;if(M238="","null",if(G238="","(select AudioId from AudioFiles where Filename='"&amp;F238&amp;".wav' and ExternalUrl='"&amp;SUBSTITUTE(trim(M238),"'","''")&amp;"' and IsDownloadedFromExternalUrl=0)","(select AudioId from AudioFiles where Filename='"&amp;G238&amp;".wav' and ExternalUrl='"&amp;SUBSTITUTE(trim(M238),"'","''")&amp;"' and IsDownloadedFromExternalUrl=0)"))&amp;", null, null, null, (select min(LanguageId) from Languages where LanguageName='"&amp;J238&amp;"' and IsValidMetadataLanguage=1), null, "&amp;if(K238="YES", 1,0)&amp;", getdate(), (select CreatedBy from Enterprises where EnterpriseId="&amp;EntId&amp;"), null, '34F4C88E-B410-461E-AD75-6C01536FDCD3', null, 0, null, null, null, null, "&amp;if(M238="","null",if(G238="","(select AudioId from AudioFiles where Filename='"&amp;F238&amp;".flac' and ExternalUrl='"&amp;SUBSTITUTE(trim(M238),"'","''")&amp;"' and IsDownloadedFromExternalUrl=0)","(select AudioId from AudioFiles where Filename='"&amp;G238&amp;".flac' and ExternalUrl='"&amp;SUBSTITUTE(trim(M238),"'","''")&amp;"' and IsDownloadedFromExternalUrl=0)"))&amp;", null, null, null, null, null, "&amp;if(not(ISBLANK(A238)),"(select PrimaryMusicStyleId from Releases where UPC="&amp;A238&amp;" and EnterpriseId="&amp;EntId&amp;")","(select PrimaryMusicStyleId from Releases where Catalog='"&amp;SUBSTITUTE(trim(B238),"'","''")&amp;"' and EnterpriseId="&amp;EntId&amp;")")&amp;", "&amp;if(not(ISBLANK(A238)),"(select SecondaryMusicStyleId from Releases where UPC="&amp;A238&amp;" and EnterpriseId="&amp;EntId&amp;")","(select SecondaryMusicStyleId from Releases where Catalog='"&amp;SUBSTITUTE(trim(B238),"'","''")&amp;"' and EnterpriseId="&amp;EntId&amp;")")&amp;", "&amp;IF(O238="","null",O238)&amp;", 0, null, (select id from internal_TrackTypes where description='"&amp;L238&amp;"'), null, null, null, null, (NEXT VALUE FOR [AssetIdSequence]), null, "&amp;TenantId&amp;", "&amp;EntId&amp;", "&amp;if(F238&lt;&gt;"",countif(F$5:F238,F238),countif(G$5:G238,G238))&amp;"); 
insert into Releases_Tracks values ( (select ReleaseId from Releases where "&amp;if(not(ISBLANK(A238)),"UPC="&amp;A238,"Catalog='"&amp;SUBSTITUTE(trim(B238),"'","''")&amp;"'")&amp;" and EnterpriseId="&amp;EntId&amp;"), (select max(TrackId) from Tracks where "&amp;if(trim(G238)="","ISRC='"&amp;F238&amp;"'","TrackVendorId='"&amp;SUBSTITUTE(trim(G238),"'","''")&amp;"'") &amp;" and EnterpriseId="&amp;EntId&amp;"), "&amp;E238&amp;", (NEXT VALUE FOR [AssetIdSequence]), null);
update Releases_Tracks set RevelatorExternalUsageTrackId=AssetId where TrackId=(select max(TrackId) from Tracks where "&amp;IF(F238="","TrackVendorId='"&amp;G238&amp;"'","ISRC='"&amp;F238&amp;"'")&amp;" and EnterpriseId="&amp;EntId&amp;");
Insert into TrackRecordingVersions values ((select max(TrackId) from Tracks where "&amp;IF(F238="","TrackVendorId='"&amp;G238&amp;"'","ISRC='"&amp;F238&amp;"'")&amp;" and EnterpriseId="&amp;EntId&amp;"),  "&amp;IF(F238="","null","'"&amp;F238&amp;"'")&amp;", 1, getdate());
Insert into TrackRecordingVersionsAudioFiles values ((select max(TrackRecordingVersionId) from TrackRecordingVersions where TrackId in (select max(TrackId) from Tracks where "&amp;IF(F238="","TrackVendorId='"&amp;G238&amp;"'","ISRC='"&amp;F238&amp;"'")&amp;" and EnterpriseId="&amp;EntId&amp;")), "&amp;if(M238="","null",if(G238="","(select AudioId from AudioFiles where Filename='"&amp;F238&amp;"."&amp;N238&amp;"' and ExternalUrl='"&amp;SUBSTITUTE(trim(M238),"'","''")&amp;"' and IsDownloadedFromExternalUrl=0)","(select AudioId from AudioFiles where Filename='"&amp;G238&amp;"."&amp;N238&amp;"' and ExternalUrl='"&amp;SUBSTITUTE(trim(M238),"'","''")&amp;"' and IsDownloadedFromExternalUrl=0)"))&amp;", "&amp;IFS(N238="","null",N238="wav","1",N238="flac","2")&amp;");
Insert into Track_TrackProperties values ((select max(TrackId) from Tracks where "&amp;IF(F238="","TrackVendorId='"&amp;G238&amp;"'","ISRC='"&amp;F238&amp;"'")&amp;" and EnterpriseId="&amp;EntId&amp;"),1);"</f>
        <v>Insert into Tracks VALUES(N'Jogo de Reis', 371631, (select LabelId from Releases where UPC=783385386753 and EnterpriseId=647322), 'BKTOK2300148', null, null, null, null, null, null, null, (select AudioId from AudioFiles where Filename='BKTOK2300148.wav' and ExternalUrl='https://www.dropbox.com/scl/fi/92mfjhkbc5p03n1lpgnvf/Jogo-de-Reis-783385386753.flac?rlkey=gmstwsl8rjq6wob1cz47gshbo&amp;st=ivtr0m8n&amp;dl=1'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Filename='BKTOK2300148.flac' and ExternalUrl='https://www.dropbox.com/scl/fi/92mfjhkbc5p03n1lpgnvf/Jogo-de-Reis-783385386753.flac?rlkey=gmstwsl8rjq6wob1cz47gshbo&amp;st=ivtr0m8n&amp;dl=1' and IsDownloadedFromExternalUrl=0), null, null, null, null, null, (select PrimaryMusicStyleId from Releases where UPC=783385386753 and EnterpriseId=647322), (select SecondaryMusicStyleId from Releases where UPC=783385386753 and EnterpriseId=647322), null, 0, null, (select id from internal_TrackTypes where description='Original'), null, null, null, null, (NEXT VALUE FOR [AssetIdSequence]), null, 645898, 647322, 1); 
insert into Releases_Tracks values ( (select ReleaseId from Releases where UPC=783385386753 and EnterpriseId=647322), (select max(TrackId) from Tracks where ISRC='BKTOK2300148' and EnterpriseId=647322), 1, (NEXT VALUE FOR [AssetIdSequence]), null);
update Releases_Tracks set RevelatorExternalUsageTrackId=AssetId where TrackId=(select max(TrackId) from Tracks where ISRC='BKTOK2300148' and EnterpriseId=647322);
Insert into TrackRecordingVersions values ((select max(TrackId) from Tracks where ISRC='BKTOK2300148' and EnterpriseId=647322),  'BKTOK2300148', 1, getdate());
Insert into TrackRecordingVersionsAudioFiles values ((select max(TrackRecordingVersionId) from TrackRecordingVersions where TrackId in (select max(TrackId) from Tracks where ISRC='BKTOK2300148' and EnterpriseId=647322)), (select AudioId from AudioFiles where Filename='BKTOK2300148.flac' and ExternalUrl='https://www.dropbox.com/scl/fi/92mfjhkbc5p03n1lpgnvf/Jogo-de-Reis-783385386753.flac?rlkey=gmstwsl8rjq6wob1cz47gshbo&amp;st=ivtr0m8n&amp;dl=1' and IsDownloadedFromExternalUrl=0), 2);
Insert into Track_TrackProperties values ((select max(TrackId) from Tracks where ISRC='BKTOK2300148' and EnterpriseId=647322),1);</v>
      </c>
    </row>
    <row r="239">
      <c r="A239" s="110">
        <v>7.83385386807E11</v>
      </c>
      <c r="B239" s="84"/>
      <c r="C239" s="164" t="str">
        <f t="array" ref="C239">ifs(and(isblank($A239),isblank($B239)),"", not(iserror(vlookup($A239&amp;$B239,'3) Release_Label'!$D:$D&amp;'3) Release_Label'!$E:$E,1,0))),vlookup($A239&amp;$B239,{'3) Release_Label'!$D:$D&amp;'3) Release_Label'!$E:$E,'3) Release_Label'!$F:$F},2,0), or(and(not(isblank($B239)),$B239=$B238,$A239&lt;&gt;$A238),and(not(isblank($A239)),$A239=$A238,$B239&lt;&gt;$B238)),"ID LISTS UNALIGNED",and($A239&lt;&gt;"",countif('3) Release_Label'!$D:$D,$A239)=0),"NO UPC MATCH in Release_Label",and($B239&lt;&gt;"",countif('3) Release_Label'!$E:$E,$B239)=0),"NO CATALOG ID MATCH in Release_Label",iserror(vlookup($A239&amp;$B239,'3) Release_Label'!$D:$D&amp;'3) Release_Label'!$E:$E,1,0)),"NO UPC-CATALOG ID pair MATCH in Release_Label" )</f>
        <v>Jogo de Reis</v>
      </c>
      <c r="D239" s="164" t="str">
        <f t="array" ref="D239">ifs(and(isblank($A239),isblank($B239)),"", not(iserror(vlookup($A239&amp;$B239,'3) Release_Label'!$D:$D&amp;'3) Release_Label'!$E:$E,1,0))),vlookup($A239&amp;$B239,{'3) Release_Label'!$D:$D&amp;'3) Release_Label'!$E:$E,'3) Release_Label'!$H:$H},2,0), or(and(not(isblank($B239)),$B239=$B238,$A239&lt;&gt;$A238),and(not(isblank($A239)),$A239=$A238,$B239&lt;&gt;$B238)),"ID LISTS UNALIGNED",and($A239&lt;&gt;"",countif('3) Release_Label'!$D:$D,$A239)=0),"NO UPC MATCH in Release_Label",and($B239&lt;&gt;"",countif('3) Release_Label'!$E:$E,$B239)=0),"NO CATALOG ID MATCH in Release_Label",iserror(vlookup($A239&amp;$B239,'3) Release_Label'!$D:$D&amp;'3) Release_Label'!$E:$E,1,0)),"NO UPC-CATALOG ID pair MATCH in Release_Label" )</f>
        <v>Speed Up</v>
      </c>
      <c r="E239" s="164">
        <f t="shared" si="3"/>
        <v>1</v>
      </c>
      <c r="F239" s="34" t="s">
        <v>1183</v>
      </c>
      <c r="G239" s="84"/>
      <c r="H239" s="45" t="s">
        <v>599</v>
      </c>
      <c r="I239" s="34" t="s">
        <v>222</v>
      </c>
      <c r="J239" s="34" t="s">
        <v>180</v>
      </c>
      <c r="K239" s="93" t="s">
        <v>697</v>
      </c>
      <c r="L239" s="34" t="s">
        <v>698</v>
      </c>
      <c r="M239" s="92" t="s">
        <v>1184</v>
      </c>
      <c r="N239" s="34" t="s">
        <v>700</v>
      </c>
      <c r="O239" s="20"/>
      <c r="P239" s="20"/>
      <c r="R239" s="44" t="str">
        <f t="shared" si="2"/>
        <v>insert into AudioFiles VALUES (NEWID(),'BKTOK2300149.flac', '.flac', getdate(), null, 0, null, 'https://www.dropbox.com/scl/fi/z5g72130lpgvil9dbu7ep/Jogo-de-Reis-783385386807.flac?rlkey=xbo9ftntiz2ia7g8wsr75kq6f&amp;st=vq6nwbnd&amp;dl=1', 0, null, null, null, null)</v>
      </c>
      <c r="S239" s="44" t="str">
        <f>"Insert into Tracks VALUES(N'"&amp;SUBSTITUTE(trim(H239),"'","''")&amp;"', 371631, "&amp;if(not(ISBLANK(A239)),"(select LabelId from Releases where UPC="&amp;A239&amp;" and EnterpriseId="&amp;EntId&amp;")","(select LabelId from Releases where Catalog='"&amp;SUBSTITUTE(trim(B239),"'","''")&amp;"' and EnterpriseId="&amp;EntId&amp;")")&amp;", "&amp;if(F239="", "null", "'"&amp;F239&amp;"'")&amp;", "&amp;if(I239="", "null","N'"&amp;SUBSTITUTE(trim(I239),"'","''")&amp;"'")&amp;", null, null, "&amp;if(G239="", "null","'"&amp;SUBSTITUTE(trim(G239),"'","''")&amp;"'")&amp;", null, null, null, "&amp;if(M239="","null",if(G239="","(select AudioId from AudioFiles where Filename='"&amp;F239&amp;".wav' and ExternalUrl='"&amp;SUBSTITUTE(trim(M239),"'","''")&amp;"' and IsDownloadedFromExternalUrl=0)","(select AudioId from AudioFiles where Filename='"&amp;G239&amp;".wav' and ExternalUrl='"&amp;SUBSTITUTE(trim(M239),"'","''")&amp;"' and IsDownloadedFromExternalUrl=0)"))&amp;", null, null, null, (select min(LanguageId) from Languages where LanguageName='"&amp;J239&amp;"' and IsValidMetadataLanguage=1), null, "&amp;if(K239="YES", 1,0)&amp;", getdate(), (select CreatedBy from Enterprises where EnterpriseId="&amp;EntId&amp;"), null, '34F4C88E-B410-461E-AD75-6C01536FDCD3', null, 0, null, null, null, null, "&amp;if(M239="","null",if(G239="","(select AudioId from AudioFiles where Filename='"&amp;F239&amp;".flac' and ExternalUrl='"&amp;SUBSTITUTE(trim(M239),"'","''")&amp;"' and IsDownloadedFromExternalUrl=0)","(select AudioId from AudioFiles where Filename='"&amp;G239&amp;".flac' and ExternalUrl='"&amp;SUBSTITUTE(trim(M239),"'","''")&amp;"' and IsDownloadedFromExternalUrl=0)"))&amp;", null, null, null, null, null, "&amp;if(not(ISBLANK(A239)),"(select PrimaryMusicStyleId from Releases where UPC="&amp;A239&amp;" and EnterpriseId="&amp;EntId&amp;")","(select PrimaryMusicStyleId from Releases where Catalog='"&amp;SUBSTITUTE(trim(B239),"'","''")&amp;"' and EnterpriseId="&amp;EntId&amp;")")&amp;", "&amp;if(not(ISBLANK(A239)),"(select SecondaryMusicStyleId from Releases where UPC="&amp;A239&amp;" and EnterpriseId="&amp;EntId&amp;")","(select SecondaryMusicStyleId from Releases where Catalog='"&amp;SUBSTITUTE(trim(B239),"'","''")&amp;"' and EnterpriseId="&amp;EntId&amp;")")&amp;", "&amp;IF(O239="","null",O239)&amp;", 0, null, (select id from internal_TrackTypes where description='"&amp;L239&amp;"'), null, null, null, null, (NEXT VALUE FOR [AssetIdSequence]), null, "&amp;TenantId&amp;", "&amp;EntId&amp;", "&amp;if(F239&lt;&gt;"",countif(F$5:F239,F239),countif(G$5:G239,G239))&amp;"); 
insert into Releases_Tracks values ( (select ReleaseId from Releases where "&amp;if(not(ISBLANK(A239)),"UPC="&amp;A239,"Catalog='"&amp;SUBSTITUTE(trim(B239),"'","''")&amp;"'")&amp;" and EnterpriseId="&amp;EntId&amp;"), (select max(TrackId) from Tracks where "&amp;if(trim(G239)="","ISRC='"&amp;F239&amp;"'","TrackVendorId='"&amp;SUBSTITUTE(trim(G239),"'","''")&amp;"'") &amp;" and EnterpriseId="&amp;EntId&amp;"), "&amp;E239&amp;", (NEXT VALUE FOR [AssetIdSequence]), null);
update Releases_Tracks set RevelatorExternalUsageTrackId=AssetId where TrackId=(select max(TrackId) from Tracks where "&amp;IF(F239="","TrackVendorId='"&amp;G239&amp;"'","ISRC='"&amp;F239&amp;"'")&amp;" and EnterpriseId="&amp;EntId&amp;");
Insert into TrackRecordingVersions values ((select max(TrackId) from Tracks where "&amp;IF(F239="","TrackVendorId='"&amp;G239&amp;"'","ISRC='"&amp;F239&amp;"'")&amp;" and EnterpriseId="&amp;EntId&amp;"),  "&amp;IF(F239="","null","'"&amp;F239&amp;"'")&amp;", 1, getdate());
Insert into TrackRecordingVersionsAudioFiles values ((select max(TrackRecordingVersionId) from TrackRecordingVersions where TrackId in (select max(TrackId) from Tracks where "&amp;IF(F239="","TrackVendorId='"&amp;G239&amp;"'","ISRC='"&amp;F239&amp;"'")&amp;" and EnterpriseId="&amp;EntId&amp;")), "&amp;if(M239="","null",if(G239="","(select AudioId from AudioFiles where Filename='"&amp;F239&amp;"."&amp;N239&amp;"' and ExternalUrl='"&amp;SUBSTITUTE(trim(M239),"'","''")&amp;"' and IsDownloadedFromExternalUrl=0)","(select AudioId from AudioFiles where Filename='"&amp;G239&amp;"."&amp;N239&amp;"' and ExternalUrl='"&amp;SUBSTITUTE(trim(M239),"'","''")&amp;"' and IsDownloadedFromExternalUrl=0)"))&amp;", "&amp;IFS(N239="","null",N239="wav","1",N239="flac","2")&amp;");
Insert into Track_TrackProperties values ((select max(TrackId) from Tracks where "&amp;IF(F239="","TrackVendorId='"&amp;G239&amp;"'","ISRC='"&amp;F239&amp;"'")&amp;" and EnterpriseId="&amp;EntId&amp;"),1);"</f>
        <v>Insert into Tracks VALUES(N'Jogo de Reis', 371631, (select LabelId from Releases where UPC=783385386807 and EnterpriseId=647322), 'BKTOK2300149', N'Speed Up', null, null, null, null, null, null, (select AudioId from AudioFiles where Filename='BKTOK2300149.wav' and ExternalUrl='https://www.dropbox.com/scl/fi/z5g72130lpgvil9dbu7ep/Jogo-de-Reis-783385386807.flac?rlkey=xbo9ftntiz2ia7g8wsr75kq6f&amp;st=vq6nwbnd&amp;dl=1'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Filename='BKTOK2300149.flac' and ExternalUrl='https://www.dropbox.com/scl/fi/z5g72130lpgvil9dbu7ep/Jogo-de-Reis-783385386807.flac?rlkey=xbo9ftntiz2ia7g8wsr75kq6f&amp;st=vq6nwbnd&amp;dl=1' and IsDownloadedFromExternalUrl=0), null, null, null, null, null, (select PrimaryMusicStyleId from Releases where UPC=783385386807 and EnterpriseId=647322), (select SecondaryMusicStyleId from Releases where UPC=783385386807 and EnterpriseId=647322), null, 0, null, (select id from internal_TrackTypes where description='Original'), null, null, null, null, (NEXT VALUE FOR [AssetIdSequence]), null, 645898, 647322, 1); 
insert into Releases_Tracks values ( (select ReleaseId from Releases where UPC=783385386807 and EnterpriseId=647322), (select max(TrackId) from Tracks where ISRC='BKTOK2300149' and EnterpriseId=647322), 1, (NEXT VALUE FOR [AssetIdSequence]), null);
update Releases_Tracks set RevelatorExternalUsageTrackId=AssetId where TrackId=(select max(TrackId) from Tracks where ISRC='BKTOK2300149' and EnterpriseId=647322);
Insert into TrackRecordingVersions values ((select max(TrackId) from Tracks where ISRC='BKTOK2300149' and EnterpriseId=647322),  'BKTOK2300149', 1, getdate());
Insert into TrackRecordingVersionsAudioFiles values ((select max(TrackRecordingVersionId) from TrackRecordingVersions where TrackId in (select max(TrackId) from Tracks where ISRC='BKTOK2300149' and EnterpriseId=647322)), (select AudioId from AudioFiles where Filename='BKTOK2300149.flac' and ExternalUrl='https://www.dropbox.com/scl/fi/z5g72130lpgvil9dbu7ep/Jogo-de-Reis-783385386807.flac?rlkey=xbo9ftntiz2ia7g8wsr75kq6f&amp;st=vq6nwbnd&amp;dl=1' and IsDownloadedFromExternalUrl=0), 2);
Insert into Track_TrackProperties values ((select max(TrackId) from Tracks where ISRC='BKTOK2300149' and EnterpriseId=647322),1);</v>
      </c>
    </row>
    <row r="240">
      <c r="A240" s="110">
        <v>7.07337563603E11</v>
      </c>
      <c r="B240" s="84"/>
      <c r="C240" s="164" t="str">
        <f t="array" ref="C240">ifs(and(isblank($A240),isblank($B240)),"", not(iserror(vlookup($A240&amp;$B240,'3) Release_Label'!$D:$D&amp;'3) Release_Label'!$E:$E,1,0))),vlookup($A240&amp;$B240,{'3) Release_Label'!$D:$D&amp;'3) Release_Label'!$E:$E,'3) Release_Label'!$F:$F},2,0), or(and(not(isblank($B240)),$B240=$B239,$A240&lt;&gt;$A239),and(not(isblank($A240)),$A240=$A239,$B240&lt;&gt;$B239)),"ID LISTS UNALIGNED",and($A240&lt;&gt;"",countif('3) Release_Label'!$D:$D,$A240)=0),"NO UPC MATCH in Release_Label",and($B240&lt;&gt;"",countif('3) Release_Label'!$E:$E,$B240)=0),"NO CATALOG ID MATCH in Release_Label",iserror(vlookup($A240&amp;$B240,'3) Release_Label'!$D:$D&amp;'3) Release_Label'!$E:$E,1,0)),"NO UPC-CATALOG ID pair MATCH in Release_Label" )</f>
        <v>Deus do Sol</v>
      </c>
      <c r="D240" s="134" t="str">
        <f t="array" ref="D240">ifs(and(isblank($A240),isblank($B240)),"", not(iserror(vlookup($A240&amp;$B240,'3) Release_Label'!$D:$D&amp;'3) Release_Label'!$E:$E,1,0))),vlookup($A240&amp;$B240,{'3) Release_Label'!$D:$D&amp;'3) Release_Label'!$E:$E,'3) Release_Label'!$H:$H},2,0), or(and(not(isblank($B240)),$B240=$B239,$A240&lt;&gt;$A239),and(not(isblank($A240)),$A240=$A239,$B240&lt;&gt;$B239)),"ID LISTS UNALIGNED",and($A240&lt;&gt;"",countif('3) Release_Label'!$D:$D,$A240)=0),"NO UPC MATCH in Release_Label",and($B240&lt;&gt;"",countif('3) Release_Label'!$E:$E,$B240)=0),"NO CATALOG ID MATCH in Release_Label",iserror(vlookup($A240&amp;$B240,'3) Release_Label'!$D:$D&amp;'3) Release_Label'!$E:$E,1,0)),"NO UPC-CATALOG ID pair MATCH in Release_Label" )</f>
        <v/>
      </c>
      <c r="E240" s="164">
        <f t="shared" si="3"/>
        <v>1</v>
      </c>
      <c r="F240" s="34" t="s">
        <v>1185</v>
      </c>
      <c r="G240" s="84"/>
      <c r="H240" s="45" t="s">
        <v>602</v>
      </c>
      <c r="I240" s="34"/>
      <c r="J240" s="34" t="s">
        <v>180</v>
      </c>
      <c r="K240" s="93" t="s">
        <v>697</v>
      </c>
      <c r="L240" s="34" t="s">
        <v>698</v>
      </c>
      <c r="M240" s="92" t="s">
        <v>1186</v>
      </c>
      <c r="N240" s="34" t="s">
        <v>700</v>
      </c>
      <c r="O240" s="20"/>
      <c r="P240" s="20"/>
      <c r="R240" s="44" t="str">
        <f t="shared" si="2"/>
        <v>insert into AudioFiles VALUES (NEWID(),'BKTOK2300150.flac', '.flac', getdate(), null, 0, null, 'https://www.dropbox.com/scl/fi/g4vuosp8dpghzcdneu0jm/Deus-do-Sol-707337563603.flac?rlkey=skzswjmanmevq3o2nv7u7532l&amp;st=p0sqtq9r&amp;dl=1', 0, null, null, null, null)</v>
      </c>
      <c r="S240" s="44" t="str">
        <f>"Insert into Tracks VALUES(N'"&amp;SUBSTITUTE(trim(H240),"'","''")&amp;"', 371631, "&amp;if(not(ISBLANK(A240)),"(select LabelId from Releases where UPC="&amp;A240&amp;" and EnterpriseId="&amp;EntId&amp;")","(select LabelId from Releases where Catalog='"&amp;SUBSTITUTE(trim(B240),"'","''")&amp;"' and EnterpriseId="&amp;EntId&amp;")")&amp;", "&amp;if(F240="", "null", "'"&amp;F240&amp;"'")&amp;", "&amp;if(I240="", "null","N'"&amp;SUBSTITUTE(trim(I240),"'","''")&amp;"'")&amp;", null, null, "&amp;if(G240="", "null","'"&amp;SUBSTITUTE(trim(G240),"'","''")&amp;"'")&amp;", null, null, null, "&amp;if(M240="","null",if(G240="","(select AudioId from AudioFiles where Filename='"&amp;F240&amp;".wav' and ExternalUrl='"&amp;SUBSTITUTE(trim(M240),"'","''")&amp;"' and IsDownloadedFromExternalUrl=0)","(select AudioId from AudioFiles where Filename='"&amp;G240&amp;".wav' and ExternalUrl='"&amp;SUBSTITUTE(trim(M240),"'","''")&amp;"' and IsDownloadedFromExternalUrl=0)"))&amp;", null, null, null, (select min(LanguageId) from Languages where LanguageName='"&amp;J240&amp;"' and IsValidMetadataLanguage=1), null, "&amp;if(K240="YES", 1,0)&amp;", getdate(), (select CreatedBy from Enterprises where EnterpriseId="&amp;EntId&amp;"), null, '34F4C88E-B410-461E-AD75-6C01536FDCD3', null, 0, null, null, null, null, "&amp;if(M240="","null",if(G240="","(select AudioId from AudioFiles where Filename='"&amp;F240&amp;".flac' and ExternalUrl='"&amp;SUBSTITUTE(trim(M240),"'","''")&amp;"' and IsDownloadedFromExternalUrl=0)","(select AudioId from AudioFiles where Filename='"&amp;G240&amp;".flac' and ExternalUrl='"&amp;SUBSTITUTE(trim(M240),"'","''")&amp;"' and IsDownloadedFromExternalUrl=0)"))&amp;", null, null, null, null, null, "&amp;if(not(ISBLANK(A240)),"(select PrimaryMusicStyleId from Releases where UPC="&amp;A240&amp;" and EnterpriseId="&amp;EntId&amp;")","(select PrimaryMusicStyleId from Releases where Catalog='"&amp;SUBSTITUTE(trim(B240),"'","''")&amp;"' and EnterpriseId="&amp;EntId&amp;")")&amp;", "&amp;if(not(ISBLANK(A240)),"(select SecondaryMusicStyleId from Releases where UPC="&amp;A240&amp;" and EnterpriseId="&amp;EntId&amp;")","(select SecondaryMusicStyleId from Releases where Catalog='"&amp;SUBSTITUTE(trim(B240),"'","''")&amp;"' and EnterpriseId="&amp;EntId&amp;")")&amp;", "&amp;IF(O240="","null",O240)&amp;", 0, null, (select id from internal_TrackTypes where description='"&amp;L240&amp;"'), null, null, null, null, (NEXT VALUE FOR [AssetIdSequence]), null, "&amp;TenantId&amp;", "&amp;EntId&amp;", "&amp;if(F240&lt;&gt;"",countif(F$5:F240,F240),countif(G$5:G240,G240))&amp;"); 
insert into Releases_Tracks values ( (select ReleaseId from Releases where "&amp;if(not(ISBLANK(A240)),"UPC="&amp;A240,"Catalog='"&amp;SUBSTITUTE(trim(B240),"'","''")&amp;"'")&amp;" and EnterpriseId="&amp;EntId&amp;"), (select max(TrackId) from Tracks where "&amp;if(trim(G240)="","ISRC='"&amp;F240&amp;"'","TrackVendorId='"&amp;SUBSTITUTE(trim(G240),"'","''")&amp;"'") &amp;" and EnterpriseId="&amp;EntId&amp;"), "&amp;E240&amp;", (NEXT VALUE FOR [AssetIdSequence]), null);
update Releases_Tracks set RevelatorExternalUsageTrackId=AssetId where TrackId=(select max(TrackId) from Tracks where "&amp;IF(F240="","TrackVendorId='"&amp;G240&amp;"'","ISRC='"&amp;F240&amp;"'")&amp;" and EnterpriseId="&amp;EntId&amp;");
Insert into TrackRecordingVersions values ((select max(TrackId) from Tracks where "&amp;IF(F240="","TrackVendorId='"&amp;G240&amp;"'","ISRC='"&amp;F240&amp;"'")&amp;" and EnterpriseId="&amp;EntId&amp;"),  "&amp;IF(F240="","null","'"&amp;F240&amp;"'")&amp;", 1, getdate());
Insert into TrackRecordingVersionsAudioFiles values ((select max(TrackRecordingVersionId) from TrackRecordingVersions where TrackId in (select max(TrackId) from Tracks where "&amp;IF(F240="","TrackVendorId='"&amp;G240&amp;"'","ISRC='"&amp;F240&amp;"'")&amp;" and EnterpriseId="&amp;EntId&amp;")), "&amp;if(M240="","null",if(G240="","(select AudioId from AudioFiles where Filename='"&amp;F240&amp;"."&amp;N240&amp;"' and ExternalUrl='"&amp;SUBSTITUTE(trim(M240),"'","''")&amp;"' and IsDownloadedFromExternalUrl=0)","(select AudioId from AudioFiles where Filename='"&amp;G240&amp;"."&amp;N240&amp;"' and ExternalUrl='"&amp;SUBSTITUTE(trim(M240),"'","''")&amp;"' and IsDownloadedFromExternalUrl=0)"))&amp;", "&amp;IFS(N240="","null",N240="wav","1",N240="flac","2")&amp;");
Insert into Track_TrackProperties values ((select max(TrackId) from Tracks where "&amp;IF(F240="","TrackVendorId='"&amp;G240&amp;"'","ISRC='"&amp;F240&amp;"'")&amp;" and EnterpriseId="&amp;EntId&amp;"),1);"</f>
        <v>Insert into Tracks VALUES(N'Deus do Sol', 371631, (select LabelId from Releases where UPC=707337563603 and EnterpriseId=647322), 'BKTOK2300150', null, null, null, null, null, null, null, (select AudioId from AudioFiles where Filename='BKTOK2300150.wav' and ExternalUrl='https://www.dropbox.com/scl/fi/g4vuosp8dpghzcdneu0jm/Deus-do-Sol-707337563603.flac?rlkey=skzswjmanmevq3o2nv7u7532l&amp;st=p0sqtq9r&amp;dl=1'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Filename='BKTOK2300150.flac' and ExternalUrl='https://www.dropbox.com/scl/fi/g4vuosp8dpghzcdneu0jm/Deus-do-Sol-707337563603.flac?rlkey=skzswjmanmevq3o2nv7u7532l&amp;st=p0sqtq9r&amp;dl=1' and IsDownloadedFromExternalUrl=0), null, null, null, null, null, (select PrimaryMusicStyleId from Releases where UPC=707337563603 and EnterpriseId=647322), (select SecondaryMusicStyleId from Releases where UPC=707337563603 and EnterpriseId=647322), null, 0, null, (select id from internal_TrackTypes where description='Original'), null, null, null, null, (NEXT VALUE FOR [AssetIdSequence]), null, 645898, 647322, 1); 
insert into Releases_Tracks values ( (select ReleaseId from Releases where UPC=707337563603 and EnterpriseId=647322), (select max(TrackId) from Tracks where ISRC='BKTOK2300150' and EnterpriseId=647322), 1, (NEXT VALUE FOR [AssetIdSequence]), null);
update Releases_Tracks set RevelatorExternalUsageTrackId=AssetId where TrackId=(select max(TrackId) from Tracks where ISRC='BKTOK2300150' and EnterpriseId=647322);
Insert into TrackRecordingVersions values ((select max(TrackId) from Tracks where ISRC='BKTOK2300150' and EnterpriseId=647322),  'BKTOK2300150', 1, getdate());
Insert into TrackRecordingVersionsAudioFiles values ((select max(TrackRecordingVersionId) from TrackRecordingVersions where TrackId in (select max(TrackId) from Tracks where ISRC='BKTOK2300150' and EnterpriseId=647322)), (select AudioId from AudioFiles where Filename='BKTOK2300150.flac' and ExternalUrl='https://www.dropbox.com/scl/fi/g4vuosp8dpghzcdneu0jm/Deus-do-Sol-707337563603.flac?rlkey=skzswjmanmevq3o2nv7u7532l&amp;st=p0sqtq9r&amp;dl=1' and IsDownloadedFromExternalUrl=0), 2);
Insert into Track_TrackProperties values ((select max(TrackId) from Tracks where ISRC='BKTOK2300150' and EnterpriseId=647322),1);</v>
      </c>
    </row>
    <row r="241">
      <c r="A241" s="110">
        <v>7.07337563382E11</v>
      </c>
      <c r="B241" s="84"/>
      <c r="C241" s="164" t="str">
        <f t="array" ref="C241">ifs(and(isblank($A241),isblank($B241)),"", not(iserror(vlookup($A241&amp;$B241,'3) Release_Label'!$D:$D&amp;'3) Release_Label'!$E:$E,1,0))),vlookup($A241&amp;$B241,{'3) Release_Label'!$D:$D&amp;'3) Release_Label'!$E:$E,'3) Release_Label'!$F:$F},2,0), or(and(not(isblank($B241)),$B241=$B240,$A241&lt;&gt;$A240),and(not(isblank($A241)),$A241=$A240,$B241&lt;&gt;$B240)),"ID LISTS UNALIGNED",and($A241&lt;&gt;"",countif('3) Release_Label'!$D:$D,$A241)=0),"NO UPC MATCH in Release_Label",and($B241&lt;&gt;"",countif('3) Release_Label'!$E:$E,$B241)=0),"NO CATALOG ID MATCH in Release_Label",iserror(vlookup($A241&amp;$B241,'3) Release_Label'!$D:$D&amp;'3) Release_Label'!$E:$E,1,0)),"NO UPC-CATALOG ID pair MATCH in Release_Label" )</f>
        <v>Deus do Sol</v>
      </c>
      <c r="D241" s="164" t="str">
        <f t="array" ref="D241">ifs(and(isblank($A241),isblank($B241)),"", not(iserror(vlookup($A241&amp;$B241,'3) Release_Label'!$D:$D&amp;'3) Release_Label'!$E:$E,1,0))),vlookup($A241&amp;$B241,{'3) Release_Label'!$D:$D&amp;'3) Release_Label'!$E:$E,'3) Release_Label'!$H:$H},2,0), or(and(not(isblank($B241)),$B241=$B240,$A241&lt;&gt;$A240),and(not(isblank($A241)),$A241=$A240,$B241&lt;&gt;$B240)),"ID LISTS UNALIGNED",and($A241&lt;&gt;"",countif('3) Release_Label'!$D:$D,$A241)=0),"NO UPC MATCH in Release_Label",and($B241&lt;&gt;"",countif('3) Release_Label'!$E:$E,$B241)=0),"NO CATALOG ID MATCH in Release_Label",iserror(vlookup($A241&amp;$B241,'3) Release_Label'!$D:$D&amp;'3) Release_Label'!$E:$E,1,0)),"NO UPC-CATALOG ID pair MATCH in Release_Label" )</f>
        <v>Speed Up</v>
      </c>
      <c r="E241" s="164">
        <f t="shared" si="3"/>
        <v>1</v>
      </c>
      <c r="F241" s="34" t="s">
        <v>1187</v>
      </c>
      <c r="G241" s="84"/>
      <c r="H241" s="45" t="s">
        <v>602</v>
      </c>
      <c r="I241" s="34" t="s">
        <v>222</v>
      </c>
      <c r="J241" s="34" t="s">
        <v>180</v>
      </c>
      <c r="K241" s="93" t="s">
        <v>697</v>
      </c>
      <c r="L241" s="34" t="s">
        <v>698</v>
      </c>
      <c r="M241" s="92" t="s">
        <v>1188</v>
      </c>
      <c r="N241" s="34" t="s">
        <v>700</v>
      </c>
      <c r="O241" s="20"/>
      <c r="P241" s="20"/>
      <c r="R241" s="44" t="str">
        <f t="shared" si="2"/>
        <v>insert into AudioFiles VALUES (NEWID(),'BKTOK2300151.flac', '.flac', getdate(), null, 0, null, 'https://www.dropbox.com/scl/fi/hoxu2bbgrmrapqprelnxz/Deus-do-Sol-707337563382.flac?rlkey=dhv5op8b3xqkyjtn99v2sg16d&amp;st=yisgda90&amp;dl=1', 0, null, null, null, null)</v>
      </c>
      <c r="S241" s="44" t="str">
        <f>"Insert into Tracks VALUES(N'"&amp;SUBSTITUTE(trim(H241),"'","''")&amp;"', 371631, "&amp;if(not(ISBLANK(A241)),"(select LabelId from Releases where UPC="&amp;A241&amp;" and EnterpriseId="&amp;EntId&amp;")","(select LabelId from Releases where Catalog='"&amp;SUBSTITUTE(trim(B241),"'","''")&amp;"' and EnterpriseId="&amp;EntId&amp;")")&amp;", "&amp;if(F241="", "null", "'"&amp;F241&amp;"'")&amp;", "&amp;if(I241="", "null","N'"&amp;SUBSTITUTE(trim(I241),"'","''")&amp;"'")&amp;", null, null, "&amp;if(G241="", "null","'"&amp;SUBSTITUTE(trim(G241),"'","''")&amp;"'")&amp;", null, null, null, "&amp;if(M241="","null",if(G241="","(select AudioId from AudioFiles where Filename='"&amp;F241&amp;".wav' and ExternalUrl='"&amp;SUBSTITUTE(trim(M241),"'","''")&amp;"' and IsDownloadedFromExternalUrl=0)","(select AudioId from AudioFiles where Filename='"&amp;G241&amp;".wav' and ExternalUrl='"&amp;SUBSTITUTE(trim(M241),"'","''")&amp;"' and IsDownloadedFromExternalUrl=0)"))&amp;", null, null, null, (select min(LanguageId) from Languages where LanguageName='"&amp;J241&amp;"' and IsValidMetadataLanguage=1), null, "&amp;if(K241="YES", 1,0)&amp;", getdate(), (select CreatedBy from Enterprises where EnterpriseId="&amp;EntId&amp;"), null, '34F4C88E-B410-461E-AD75-6C01536FDCD3', null, 0, null, null, null, null, "&amp;if(M241="","null",if(G241="","(select AudioId from AudioFiles where Filename='"&amp;F241&amp;".flac' and ExternalUrl='"&amp;SUBSTITUTE(trim(M241),"'","''")&amp;"' and IsDownloadedFromExternalUrl=0)","(select AudioId from AudioFiles where Filename='"&amp;G241&amp;".flac' and ExternalUrl='"&amp;SUBSTITUTE(trim(M241),"'","''")&amp;"' and IsDownloadedFromExternalUrl=0)"))&amp;", null, null, null, null, null, "&amp;if(not(ISBLANK(A241)),"(select PrimaryMusicStyleId from Releases where UPC="&amp;A241&amp;" and EnterpriseId="&amp;EntId&amp;")","(select PrimaryMusicStyleId from Releases where Catalog='"&amp;SUBSTITUTE(trim(B241),"'","''")&amp;"' and EnterpriseId="&amp;EntId&amp;")")&amp;", "&amp;if(not(ISBLANK(A241)),"(select SecondaryMusicStyleId from Releases where UPC="&amp;A241&amp;" and EnterpriseId="&amp;EntId&amp;")","(select SecondaryMusicStyleId from Releases where Catalog='"&amp;SUBSTITUTE(trim(B241),"'","''")&amp;"' and EnterpriseId="&amp;EntId&amp;")")&amp;", "&amp;IF(O241="","null",O241)&amp;", 0, null, (select id from internal_TrackTypes where description='"&amp;L241&amp;"'), null, null, null, null, (NEXT VALUE FOR [AssetIdSequence]), null, "&amp;TenantId&amp;", "&amp;EntId&amp;", "&amp;if(F241&lt;&gt;"",countif(F$5:F241,F241),countif(G$5:G241,G241))&amp;"); 
insert into Releases_Tracks values ( (select ReleaseId from Releases where "&amp;if(not(ISBLANK(A241)),"UPC="&amp;A241,"Catalog='"&amp;SUBSTITUTE(trim(B241),"'","''")&amp;"'")&amp;" and EnterpriseId="&amp;EntId&amp;"), (select max(TrackId) from Tracks where "&amp;if(trim(G241)="","ISRC='"&amp;F241&amp;"'","TrackVendorId='"&amp;SUBSTITUTE(trim(G241),"'","''")&amp;"'") &amp;" and EnterpriseId="&amp;EntId&amp;"), "&amp;E241&amp;", (NEXT VALUE FOR [AssetIdSequence]), null);
update Releases_Tracks set RevelatorExternalUsageTrackId=AssetId where TrackId=(select max(TrackId) from Tracks where "&amp;IF(F241="","TrackVendorId='"&amp;G241&amp;"'","ISRC='"&amp;F241&amp;"'")&amp;" and EnterpriseId="&amp;EntId&amp;");
Insert into TrackRecordingVersions values ((select max(TrackId) from Tracks where "&amp;IF(F241="","TrackVendorId='"&amp;G241&amp;"'","ISRC='"&amp;F241&amp;"'")&amp;" and EnterpriseId="&amp;EntId&amp;"),  "&amp;IF(F241="","null","'"&amp;F241&amp;"'")&amp;", 1, getdate());
Insert into TrackRecordingVersionsAudioFiles values ((select max(TrackRecordingVersionId) from TrackRecordingVersions where TrackId in (select max(TrackId) from Tracks where "&amp;IF(F241="","TrackVendorId='"&amp;G241&amp;"'","ISRC='"&amp;F241&amp;"'")&amp;" and EnterpriseId="&amp;EntId&amp;")), "&amp;if(M241="","null",if(G241="","(select AudioId from AudioFiles where Filename='"&amp;F241&amp;"."&amp;N241&amp;"' and ExternalUrl='"&amp;SUBSTITUTE(trim(M241),"'","''")&amp;"' and IsDownloadedFromExternalUrl=0)","(select AudioId from AudioFiles where Filename='"&amp;G241&amp;"."&amp;N241&amp;"' and ExternalUrl='"&amp;SUBSTITUTE(trim(M241),"'","''")&amp;"' and IsDownloadedFromExternalUrl=0)"))&amp;", "&amp;IFS(N241="","null",N241="wav","1",N241="flac","2")&amp;");
Insert into Track_TrackProperties values ((select max(TrackId) from Tracks where "&amp;IF(F241="","TrackVendorId='"&amp;G241&amp;"'","ISRC='"&amp;F241&amp;"'")&amp;" and EnterpriseId="&amp;EntId&amp;"),1);"</f>
        <v>Insert into Tracks VALUES(N'Deus do Sol', 371631, (select LabelId from Releases where UPC=707337563382 and EnterpriseId=647322), 'BKTOK2300151', N'Speed Up', null, null, null, null, null, null, (select AudioId from AudioFiles where Filename='BKTOK2300151.wav' and ExternalUrl='https://www.dropbox.com/scl/fi/hoxu2bbgrmrapqprelnxz/Deus-do-Sol-707337563382.flac?rlkey=dhv5op8b3xqkyjtn99v2sg16d&amp;st=yisgda90&amp;dl=1'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Filename='BKTOK2300151.flac' and ExternalUrl='https://www.dropbox.com/scl/fi/hoxu2bbgrmrapqprelnxz/Deus-do-Sol-707337563382.flac?rlkey=dhv5op8b3xqkyjtn99v2sg16d&amp;st=yisgda90&amp;dl=1' and IsDownloadedFromExternalUrl=0), null, null, null, null, null, (select PrimaryMusicStyleId from Releases where UPC=707337563382 and EnterpriseId=647322), (select SecondaryMusicStyleId from Releases where UPC=707337563382 and EnterpriseId=647322), null, 0, null, (select id from internal_TrackTypes where description='Original'), null, null, null, null, (NEXT VALUE FOR [AssetIdSequence]), null, 645898, 647322, 1); 
insert into Releases_Tracks values ( (select ReleaseId from Releases where UPC=707337563382 and EnterpriseId=647322), (select max(TrackId) from Tracks where ISRC='BKTOK2300151' and EnterpriseId=647322), 1, (NEXT VALUE FOR [AssetIdSequence]), null);
update Releases_Tracks set RevelatorExternalUsageTrackId=AssetId where TrackId=(select max(TrackId) from Tracks where ISRC='BKTOK2300151' and EnterpriseId=647322);
Insert into TrackRecordingVersions values ((select max(TrackId) from Tracks where ISRC='BKTOK2300151' and EnterpriseId=647322),  'BKTOK2300151', 1, getdate());
Insert into TrackRecordingVersionsAudioFiles values ((select max(TrackRecordingVersionId) from TrackRecordingVersions where TrackId in (select max(TrackId) from Tracks where ISRC='BKTOK2300151' and EnterpriseId=647322)), (select AudioId from AudioFiles where Filename='BKTOK2300151.flac' and ExternalUrl='https://www.dropbox.com/scl/fi/hoxu2bbgrmrapqprelnxz/Deus-do-Sol-707337563382.flac?rlkey=dhv5op8b3xqkyjtn99v2sg16d&amp;st=yisgda90&amp;dl=1' and IsDownloadedFromExternalUrl=0), 2);
Insert into Track_TrackProperties values ((select max(TrackId) from Tracks where ISRC='BKTOK2300151' and EnterpriseId=647322),1);</v>
      </c>
    </row>
    <row r="242">
      <c r="A242" s="110">
        <v>7.07337786262E11</v>
      </c>
      <c r="B242" s="84"/>
      <c r="C242" s="164" t="str">
        <f t="array" ref="C242">ifs(and(isblank($A242),isblank($B242)),"", not(iserror(vlookup($A242&amp;$B242,'3) Release_Label'!$D:$D&amp;'3) Release_Label'!$E:$E,1,0))),vlookup($A242&amp;$B242,{'3) Release_Label'!$D:$D&amp;'3) Release_Label'!$E:$E,'3) Release_Label'!$F:$F},2,0), or(and(not(isblank($B242)),$B242=$B241,$A242&lt;&gt;$A241),and(not(isblank($A242)),$A242=$A241,$B242&lt;&gt;$B241)),"ID LISTS UNALIGNED",and($A242&lt;&gt;"",countif('3) Release_Label'!$D:$D,$A242)=0),"NO UPC MATCH in Release_Label",and($B242&lt;&gt;"",countif('3) Release_Label'!$E:$E,$B242)=0),"NO CATALOG ID MATCH in Release_Label",iserror(vlookup($A242&amp;$B242,'3) Release_Label'!$D:$D&amp;'3) Release_Label'!$E:$E,1,0)),"NO UPC-CATALOG ID pair MATCH in Release_Label" )</f>
        <v>Entre Maldições</v>
      </c>
      <c r="D242" s="134" t="str">
        <f t="array" ref="D242">ifs(and(isblank($A242),isblank($B242)),"", not(iserror(vlookup($A242&amp;$B242,'3) Release_Label'!$D:$D&amp;'3) Release_Label'!$E:$E,1,0))),vlookup($A242&amp;$B242,{'3) Release_Label'!$D:$D&amp;'3) Release_Label'!$E:$E,'3) Release_Label'!$H:$H},2,0), or(and(not(isblank($B242)),$B242=$B241,$A242&lt;&gt;$A241),and(not(isblank($A242)),$A242=$A241,$B242&lt;&gt;$B241)),"ID LISTS UNALIGNED",and($A242&lt;&gt;"",countif('3) Release_Label'!$D:$D,$A242)=0),"NO UPC MATCH in Release_Label",and($B242&lt;&gt;"",countif('3) Release_Label'!$E:$E,$B242)=0),"NO CATALOG ID MATCH in Release_Label",iserror(vlookup($A242&amp;$B242,'3) Release_Label'!$D:$D&amp;'3) Release_Label'!$E:$E,1,0)),"NO UPC-CATALOG ID pair MATCH in Release_Label" )</f>
        <v/>
      </c>
      <c r="E242" s="164">
        <f t="shared" si="3"/>
        <v>1</v>
      </c>
      <c r="F242" s="34" t="s">
        <v>1189</v>
      </c>
      <c r="G242" s="84"/>
      <c r="H242" s="45" t="s">
        <v>605</v>
      </c>
      <c r="I242" s="34"/>
      <c r="J242" s="34" t="s">
        <v>180</v>
      </c>
      <c r="K242" s="93" t="s">
        <v>697</v>
      </c>
      <c r="L242" s="34" t="s">
        <v>698</v>
      </c>
      <c r="M242" s="92" t="s">
        <v>1190</v>
      </c>
      <c r="N242" s="34" t="s">
        <v>700</v>
      </c>
      <c r="O242" s="20"/>
      <c r="P242" s="20"/>
      <c r="R242" s="44" t="str">
        <f t="shared" si="2"/>
        <v>insert into AudioFiles VALUES (NEWID(),'BKTOK2300154.flac', '.flac', getdate(), null, 0, null, 'https://www.dropbox.com/scl/fi/tdakfnaeoqw9aytslwesi/Entre-Maldi-es-707337786262.flac?rlkey=207j9jy63ihdldbyrc7cxig0g&amp;st=7yy8t6gh&amp;dl=1', 0, null, null, null, null)</v>
      </c>
      <c r="S242" s="44" t="str">
        <f>"Insert into Tracks VALUES(N'"&amp;SUBSTITUTE(trim(H242),"'","''")&amp;"', 371631, "&amp;if(not(ISBLANK(A242)),"(select LabelId from Releases where UPC="&amp;A242&amp;" and EnterpriseId="&amp;EntId&amp;")","(select LabelId from Releases where Catalog='"&amp;SUBSTITUTE(trim(B242),"'","''")&amp;"' and EnterpriseId="&amp;EntId&amp;")")&amp;", "&amp;if(F242="", "null", "'"&amp;F242&amp;"'")&amp;", "&amp;if(I242="", "null","N'"&amp;SUBSTITUTE(trim(I242),"'","''")&amp;"'")&amp;", null, null, "&amp;if(G242="", "null","'"&amp;SUBSTITUTE(trim(G242),"'","''")&amp;"'")&amp;", null, null, null, "&amp;if(M242="","null",if(G242="","(select AudioId from AudioFiles where Filename='"&amp;F242&amp;".wav' and ExternalUrl='"&amp;SUBSTITUTE(trim(M242),"'","''")&amp;"' and IsDownloadedFromExternalUrl=0)","(select AudioId from AudioFiles where Filename='"&amp;G242&amp;".wav' and ExternalUrl='"&amp;SUBSTITUTE(trim(M242),"'","''")&amp;"' and IsDownloadedFromExternalUrl=0)"))&amp;", null, null, null, (select min(LanguageId) from Languages where LanguageName='"&amp;J242&amp;"' and IsValidMetadataLanguage=1), null, "&amp;if(K242="YES", 1,0)&amp;", getdate(), (select CreatedBy from Enterprises where EnterpriseId="&amp;EntId&amp;"), null, '34F4C88E-B410-461E-AD75-6C01536FDCD3', null, 0, null, null, null, null, "&amp;if(M242="","null",if(G242="","(select AudioId from AudioFiles where Filename='"&amp;F242&amp;".flac' and ExternalUrl='"&amp;SUBSTITUTE(trim(M242),"'","''")&amp;"' and IsDownloadedFromExternalUrl=0)","(select AudioId from AudioFiles where Filename='"&amp;G242&amp;".flac' and ExternalUrl='"&amp;SUBSTITUTE(trim(M242),"'","''")&amp;"' and IsDownloadedFromExternalUrl=0)"))&amp;", null, null, null, null, null, "&amp;if(not(ISBLANK(A242)),"(select PrimaryMusicStyleId from Releases where UPC="&amp;A242&amp;" and EnterpriseId="&amp;EntId&amp;")","(select PrimaryMusicStyleId from Releases where Catalog='"&amp;SUBSTITUTE(trim(B242),"'","''")&amp;"' and EnterpriseId="&amp;EntId&amp;")")&amp;", "&amp;if(not(ISBLANK(A242)),"(select SecondaryMusicStyleId from Releases where UPC="&amp;A242&amp;" and EnterpriseId="&amp;EntId&amp;")","(select SecondaryMusicStyleId from Releases where Catalog='"&amp;SUBSTITUTE(trim(B242),"'","''")&amp;"' and EnterpriseId="&amp;EntId&amp;")")&amp;", "&amp;IF(O242="","null",O242)&amp;", 0, null, (select id from internal_TrackTypes where description='"&amp;L242&amp;"'), null, null, null, null, (NEXT VALUE FOR [AssetIdSequence]), null, "&amp;TenantId&amp;", "&amp;EntId&amp;", "&amp;if(F242&lt;&gt;"",countif(F$5:F242,F242),countif(G$5:G242,G242))&amp;"); 
insert into Releases_Tracks values ( (select ReleaseId from Releases where "&amp;if(not(ISBLANK(A242)),"UPC="&amp;A242,"Catalog='"&amp;SUBSTITUTE(trim(B242),"'","''")&amp;"'")&amp;" and EnterpriseId="&amp;EntId&amp;"), (select max(TrackId) from Tracks where "&amp;if(trim(G242)="","ISRC='"&amp;F242&amp;"'","TrackVendorId='"&amp;SUBSTITUTE(trim(G242),"'","''")&amp;"'") &amp;" and EnterpriseId="&amp;EntId&amp;"), "&amp;E242&amp;", (NEXT VALUE FOR [AssetIdSequence]), null);
update Releases_Tracks set RevelatorExternalUsageTrackId=AssetId where TrackId=(select max(TrackId) from Tracks where "&amp;IF(F242="","TrackVendorId='"&amp;G242&amp;"'","ISRC='"&amp;F242&amp;"'")&amp;" and EnterpriseId="&amp;EntId&amp;");
Insert into TrackRecordingVersions values ((select max(TrackId) from Tracks where "&amp;IF(F242="","TrackVendorId='"&amp;G242&amp;"'","ISRC='"&amp;F242&amp;"'")&amp;" and EnterpriseId="&amp;EntId&amp;"),  "&amp;IF(F242="","null","'"&amp;F242&amp;"'")&amp;", 1, getdate());
Insert into TrackRecordingVersionsAudioFiles values ((select max(TrackRecordingVersionId) from TrackRecordingVersions where TrackId in (select max(TrackId) from Tracks where "&amp;IF(F242="","TrackVendorId='"&amp;G242&amp;"'","ISRC='"&amp;F242&amp;"'")&amp;" and EnterpriseId="&amp;EntId&amp;")), "&amp;if(M242="","null",if(G242="","(select AudioId from AudioFiles where Filename='"&amp;F242&amp;"."&amp;N242&amp;"' and ExternalUrl='"&amp;SUBSTITUTE(trim(M242),"'","''")&amp;"' and IsDownloadedFromExternalUrl=0)","(select AudioId from AudioFiles where Filename='"&amp;G242&amp;"."&amp;N242&amp;"' and ExternalUrl='"&amp;SUBSTITUTE(trim(M242),"'","''")&amp;"' and IsDownloadedFromExternalUrl=0)"))&amp;", "&amp;IFS(N242="","null",N242="wav","1",N242="flac","2")&amp;");
Insert into Track_TrackProperties values ((select max(TrackId) from Tracks where "&amp;IF(F242="","TrackVendorId='"&amp;G242&amp;"'","ISRC='"&amp;F242&amp;"'")&amp;" and EnterpriseId="&amp;EntId&amp;"),1);"</f>
        <v>Insert into Tracks VALUES(N'Entre Maldições', 371631, (select LabelId from Releases where UPC=707337786262 and EnterpriseId=647322), 'BKTOK2300154', null, null, null, null, null, null, null, (select AudioId from AudioFiles where Filename='BKTOK2300154.wav' and ExternalUrl='https://www.dropbox.com/scl/fi/tdakfnaeoqw9aytslwesi/Entre-Maldi-es-707337786262.flac?rlkey=207j9jy63ihdldbyrc7cxig0g&amp;st=7yy8t6gh&amp;dl=1'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Filename='BKTOK2300154.flac' and ExternalUrl='https://www.dropbox.com/scl/fi/tdakfnaeoqw9aytslwesi/Entre-Maldi-es-707337786262.flac?rlkey=207j9jy63ihdldbyrc7cxig0g&amp;st=7yy8t6gh&amp;dl=1' and IsDownloadedFromExternalUrl=0), null, null, null, null, null, (select PrimaryMusicStyleId from Releases where UPC=707337786262 and EnterpriseId=647322), (select SecondaryMusicStyleId from Releases where UPC=707337786262 and EnterpriseId=647322), null, 0, null, (select id from internal_TrackTypes where description='Original'), null, null, null, null, (NEXT VALUE FOR [AssetIdSequence]), null, 645898, 647322, 1); 
insert into Releases_Tracks values ( (select ReleaseId from Releases where UPC=707337786262 and EnterpriseId=647322), (select max(TrackId) from Tracks where ISRC='BKTOK2300154' and EnterpriseId=647322), 1, (NEXT VALUE FOR [AssetIdSequence]), null);
update Releases_Tracks set RevelatorExternalUsageTrackId=AssetId where TrackId=(select max(TrackId) from Tracks where ISRC='BKTOK2300154' and EnterpriseId=647322);
Insert into TrackRecordingVersions values ((select max(TrackId) from Tracks where ISRC='BKTOK2300154' and EnterpriseId=647322),  'BKTOK2300154', 1, getdate());
Insert into TrackRecordingVersionsAudioFiles values ((select max(TrackRecordingVersionId) from TrackRecordingVersions where TrackId in (select max(TrackId) from Tracks where ISRC='BKTOK2300154' and EnterpriseId=647322)), (select AudioId from AudioFiles where Filename='BKTOK2300154.flac' and ExternalUrl='https://www.dropbox.com/scl/fi/tdakfnaeoqw9aytslwesi/Entre-Maldi-es-707337786262.flac?rlkey=207j9jy63ihdldbyrc7cxig0g&amp;st=7yy8t6gh&amp;dl=1' and IsDownloadedFromExternalUrl=0), 2);
Insert into Track_TrackProperties values ((select max(TrackId) from Tracks where ISRC='BKTOK2300154' and EnterpriseId=647322),1);</v>
      </c>
    </row>
    <row r="243">
      <c r="A243" s="110">
        <v>7.07337786323E11</v>
      </c>
      <c r="B243" s="84"/>
      <c r="C243" s="164" t="str">
        <f t="array" ref="C243">ifs(and(isblank($A243),isblank($B243)),"", not(iserror(vlookup($A243&amp;$B243,'3) Release_Label'!$D:$D&amp;'3) Release_Label'!$E:$E,1,0))),vlookup($A243&amp;$B243,{'3) Release_Label'!$D:$D&amp;'3) Release_Label'!$E:$E,'3) Release_Label'!$F:$F},2,0), or(and(not(isblank($B243)),$B243=$B242,$A243&lt;&gt;$A242),and(not(isblank($A243)),$A243=$A242,$B243&lt;&gt;$B242)),"ID LISTS UNALIGNED",and($A243&lt;&gt;"",countif('3) Release_Label'!$D:$D,$A243)=0),"NO UPC MATCH in Release_Label",and($B243&lt;&gt;"",countif('3) Release_Label'!$E:$E,$B243)=0),"NO CATALOG ID MATCH in Release_Label",iserror(vlookup($A243&amp;$B243,'3) Release_Label'!$D:$D&amp;'3) Release_Label'!$E:$E,1,0)),"NO UPC-CATALOG ID pair MATCH in Release_Label" )</f>
        <v>Entre Maldições</v>
      </c>
      <c r="D243" s="164" t="str">
        <f t="array" ref="D243">ifs(and(isblank($A243),isblank($B243)),"", not(iserror(vlookup($A243&amp;$B243,'3) Release_Label'!$D:$D&amp;'3) Release_Label'!$E:$E,1,0))),vlookup($A243&amp;$B243,{'3) Release_Label'!$D:$D&amp;'3) Release_Label'!$E:$E,'3) Release_Label'!$H:$H},2,0), or(and(not(isblank($B243)),$B243=$B242,$A243&lt;&gt;$A242),and(not(isblank($A243)),$A243=$A242,$B243&lt;&gt;$B242)),"ID LISTS UNALIGNED",and($A243&lt;&gt;"",countif('3) Release_Label'!$D:$D,$A243)=0),"NO UPC MATCH in Release_Label",and($B243&lt;&gt;"",countif('3) Release_Label'!$E:$E,$B243)=0),"NO CATALOG ID MATCH in Release_Label",iserror(vlookup($A243&amp;$B243,'3) Release_Label'!$D:$D&amp;'3) Release_Label'!$E:$E,1,0)),"NO UPC-CATALOG ID pair MATCH in Release_Label" )</f>
        <v>Speed Up</v>
      </c>
      <c r="E243" s="164">
        <f t="shared" si="3"/>
        <v>1</v>
      </c>
      <c r="F243" s="34" t="s">
        <v>1191</v>
      </c>
      <c r="G243" s="84"/>
      <c r="H243" s="45" t="s">
        <v>605</v>
      </c>
      <c r="I243" s="34" t="s">
        <v>222</v>
      </c>
      <c r="J243" s="34" t="s">
        <v>180</v>
      </c>
      <c r="K243" s="93" t="s">
        <v>697</v>
      </c>
      <c r="L243" s="34" t="s">
        <v>698</v>
      </c>
      <c r="M243" s="92" t="s">
        <v>1192</v>
      </c>
      <c r="N243" s="34" t="s">
        <v>700</v>
      </c>
      <c r="O243" s="20"/>
      <c r="P243" s="20"/>
      <c r="R243" s="44" t="str">
        <f t="shared" si="2"/>
        <v>insert into AudioFiles VALUES (NEWID(),'BKTOK2300155.flac', '.flac', getdate(), null, 0, null, 'https://www.dropbox.com/scl/fi/iuzkocxkj67rbyhwu01zn/Entre-Maldi-es-707337786323.flac?rlkey=usgdvm5ikanifkpbwjynusd8d&amp;st=6axqm984&amp;dl=1', 0, null, null, null, null)</v>
      </c>
      <c r="S243" s="44" t="str">
        <f>"Insert into Tracks VALUES(N'"&amp;SUBSTITUTE(trim(H243),"'","''")&amp;"', 371631, "&amp;if(not(ISBLANK(A243)),"(select LabelId from Releases where UPC="&amp;A243&amp;" and EnterpriseId="&amp;EntId&amp;")","(select LabelId from Releases where Catalog='"&amp;SUBSTITUTE(trim(B243),"'","''")&amp;"' and EnterpriseId="&amp;EntId&amp;")")&amp;", "&amp;if(F243="", "null", "'"&amp;F243&amp;"'")&amp;", "&amp;if(I243="", "null","N'"&amp;SUBSTITUTE(trim(I243),"'","''")&amp;"'")&amp;", null, null, "&amp;if(G243="", "null","'"&amp;SUBSTITUTE(trim(G243),"'","''")&amp;"'")&amp;", null, null, null, "&amp;if(M243="","null",if(G243="","(select AudioId from AudioFiles where Filename='"&amp;F243&amp;".wav' and ExternalUrl='"&amp;SUBSTITUTE(trim(M243),"'","''")&amp;"' and IsDownloadedFromExternalUrl=0)","(select AudioId from AudioFiles where Filename='"&amp;G243&amp;".wav' and ExternalUrl='"&amp;SUBSTITUTE(trim(M243),"'","''")&amp;"' and IsDownloadedFromExternalUrl=0)"))&amp;", null, null, null, (select min(LanguageId) from Languages where LanguageName='"&amp;J243&amp;"' and IsValidMetadataLanguage=1), null, "&amp;if(K243="YES", 1,0)&amp;", getdate(), (select CreatedBy from Enterprises where EnterpriseId="&amp;EntId&amp;"), null, '34F4C88E-B410-461E-AD75-6C01536FDCD3', null, 0, null, null, null, null, "&amp;if(M243="","null",if(G243="","(select AudioId from AudioFiles where Filename='"&amp;F243&amp;".flac' and ExternalUrl='"&amp;SUBSTITUTE(trim(M243),"'","''")&amp;"' and IsDownloadedFromExternalUrl=0)","(select AudioId from AudioFiles where Filename='"&amp;G243&amp;".flac' and ExternalUrl='"&amp;SUBSTITUTE(trim(M243),"'","''")&amp;"' and IsDownloadedFromExternalUrl=0)"))&amp;", null, null, null, null, null, "&amp;if(not(ISBLANK(A243)),"(select PrimaryMusicStyleId from Releases where UPC="&amp;A243&amp;" and EnterpriseId="&amp;EntId&amp;")","(select PrimaryMusicStyleId from Releases where Catalog='"&amp;SUBSTITUTE(trim(B243),"'","''")&amp;"' and EnterpriseId="&amp;EntId&amp;")")&amp;", "&amp;if(not(ISBLANK(A243)),"(select SecondaryMusicStyleId from Releases where UPC="&amp;A243&amp;" and EnterpriseId="&amp;EntId&amp;")","(select SecondaryMusicStyleId from Releases where Catalog='"&amp;SUBSTITUTE(trim(B243),"'","''")&amp;"' and EnterpriseId="&amp;EntId&amp;")")&amp;", "&amp;IF(O243="","null",O243)&amp;", 0, null, (select id from internal_TrackTypes where description='"&amp;L243&amp;"'), null, null, null, null, (NEXT VALUE FOR [AssetIdSequence]), null, "&amp;TenantId&amp;", "&amp;EntId&amp;", "&amp;if(F243&lt;&gt;"",countif(F$5:F243,F243),countif(G$5:G243,G243))&amp;"); 
insert into Releases_Tracks values ( (select ReleaseId from Releases where "&amp;if(not(ISBLANK(A243)),"UPC="&amp;A243,"Catalog='"&amp;SUBSTITUTE(trim(B243),"'","''")&amp;"'")&amp;" and EnterpriseId="&amp;EntId&amp;"), (select max(TrackId) from Tracks where "&amp;if(trim(G243)="","ISRC='"&amp;F243&amp;"'","TrackVendorId='"&amp;SUBSTITUTE(trim(G243),"'","''")&amp;"'") &amp;" and EnterpriseId="&amp;EntId&amp;"), "&amp;E243&amp;", (NEXT VALUE FOR [AssetIdSequence]), null);
update Releases_Tracks set RevelatorExternalUsageTrackId=AssetId where TrackId=(select max(TrackId) from Tracks where "&amp;IF(F243="","TrackVendorId='"&amp;G243&amp;"'","ISRC='"&amp;F243&amp;"'")&amp;" and EnterpriseId="&amp;EntId&amp;");
Insert into TrackRecordingVersions values ((select max(TrackId) from Tracks where "&amp;IF(F243="","TrackVendorId='"&amp;G243&amp;"'","ISRC='"&amp;F243&amp;"'")&amp;" and EnterpriseId="&amp;EntId&amp;"),  "&amp;IF(F243="","null","'"&amp;F243&amp;"'")&amp;", 1, getdate());
Insert into TrackRecordingVersionsAudioFiles values ((select max(TrackRecordingVersionId) from TrackRecordingVersions where TrackId in (select max(TrackId) from Tracks where "&amp;IF(F243="","TrackVendorId='"&amp;G243&amp;"'","ISRC='"&amp;F243&amp;"'")&amp;" and EnterpriseId="&amp;EntId&amp;")), "&amp;if(M243="","null",if(G243="","(select AudioId from AudioFiles where Filename='"&amp;F243&amp;"."&amp;N243&amp;"' and ExternalUrl='"&amp;SUBSTITUTE(trim(M243),"'","''")&amp;"' and IsDownloadedFromExternalUrl=0)","(select AudioId from AudioFiles where Filename='"&amp;G243&amp;"."&amp;N243&amp;"' and ExternalUrl='"&amp;SUBSTITUTE(trim(M243),"'","''")&amp;"' and IsDownloadedFromExternalUrl=0)"))&amp;", "&amp;IFS(N243="","null",N243="wav","1",N243="flac","2")&amp;");
Insert into Track_TrackProperties values ((select max(TrackId) from Tracks where "&amp;IF(F243="","TrackVendorId='"&amp;G243&amp;"'","ISRC='"&amp;F243&amp;"'")&amp;" and EnterpriseId="&amp;EntId&amp;"),1);"</f>
        <v>Insert into Tracks VALUES(N'Entre Maldições', 371631, (select LabelId from Releases where UPC=707337786323 and EnterpriseId=647322), 'BKTOK2300155', N'Speed Up', null, null, null, null, null, null, (select AudioId from AudioFiles where Filename='BKTOK2300155.wav' and ExternalUrl='https://www.dropbox.com/scl/fi/iuzkocxkj67rbyhwu01zn/Entre-Maldi-es-707337786323.flac?rlkey=usgdvm5ikanifkpbwjynusd8d&amp;st=6axqm984&amp;dl=1'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Filename='BKTOK2300155.flac' and ExternalUrl='https://www.dropbox.com/scl/fi/iuzkocxkj67rbyhwu01zn/Entre-Maldi-es-707337786323.flac?rlkey=usgdvm5ikanifkpbwjynusd8d&amp;st=6axqm984&amp;dl=1' and IsDownloadedFromExternalUrl=0), null, null, null, null, null, (select PrimaryMusicStyleId from Releases where UPC=707337786323 and EnterpriseId=647322), (select SecondaryMusicStyleId from Releases where UPC=707337786323 and EnterpriseId=647322), null, 0, null, (select id from internal_TrackTypes where description='Original'), null, null, null, null, (NEXT VALUE FOR [AssetIdSequence]), null, 645898, 647322, 1); 
insert into Releases_Tracks values ( (select ReleaseId from Releases where UPC=707337786323 and EnterpriseId=647322), (select max(TrackId) from Tracks where ISRC='BKTOK2300155' and EnterpriseId=647322), 1, (NEXT VALUE FOR [AssetIdSequence]), null);
update Releases_Tracks set RevelatorExternalUsageTrackId=AssetId where TrackId=(select max(TrackId) from Tracks where ISRC='BKTOK2300155' and EnterpriseId=647322);
Insert into TrackRecordingVersions values ((select max(TrackId) from Tracks where ISRC='BKTOK2300155' and EnterpriseId=647322),  'BKTOK2300155', 1, getdate());
Insert into TrackRecordingVersionsAudioFiles values ((select max(TrackRecordingVersionId) from TrackRecordingVersions where TrackId in (select max(TrackId) from Tracks where ISRC='BKTOK2300155' and EnterpriseId=647322)), (select AudioId from AudioFiles where Filename='BKTOK2300155.flac' and ExternalUrl='https://www.dropbox.com/scl/fi/iuzkocxkj67rbyhwu01zn/Entre-Maldi-es-707337786323.flac?rlkey=usgdvm5ikanifkpbwjynusd8d&amp;st=6axqm984&amp;dl=1' and IsDownloadedFromExternalUrl=0), 2);
Insert into Track_TrackProperties values ((select max(TrackId) from Tracks where ISRC='BKTOK2300155' and EnterpriseId=647322),1);</v>
      </c>
    </row>
    <row r="244">
      <c r="A244" s="110">
        <v>7.07337996203E11</v>
      </c>
      <c r="B244" s="84"/>
      <c r="C244" s="164" t="str">
        <f t="array" ref="C244">ifs(and(isblank($A244),isblank($B244)),"", not(iserror(vlookup($A244&amp;$B244,'3) Release_Label'!$D:$D&amp;'3) Release_Label'!$E:$E,1,0))),vlookup($A244&amp;$B244,{'3) Release_Label'!$D:$D&amp;'3) Release_Label'!$E:$E,'3) Release_Label'!$F:$F},2,0), or(and(not(isblank($B244)),$B244=$B243,$A244&lt;&gt;$A243),and(not(isblank($A244)),$A244=$A243,$B244&lt;&gt;$B243)),"ID LISTS UNALIGNED",and($A244&lt;&gt;"",countif('3) Release_Label'!$D:$D,$A244)=0),"NO UPC MATCH in Release_Label",and($B244&lt;&gt;"",countif('3) Release_Label'!$E:$E,$B244)=0),"NO CATALOG ID MATCH in Release_Label",iserror(vlookup($A244&amp;$B244,'3) Release_Label'!$D:$D&amp;'3) Release_Label'!$E:$E,1,0)),"NO UPC-CATALOG ID pair MATCH in Release_Label" )</f>
        <v>Jogo da Vida</v>
      </c>
      <c r="D244" s="134" t="str">
        <f t="array" ref="D244">ifs(and(isblank($A244),isblank($B244)),"", not(iserror(vlookup($A244&amp;$B244,'3) Release_Label'!$D:$D&amp;'3) Release_Label'!$E:$E,1,0))),vlookup($A244&amp;$B244,{'3) Release_Label'!$D:$D&amp;'3) Release_Label'!$E:$E,'3) Release_Label'!$H:$H},2,0), or(and(not(isblank($B244)),$B244=$B243,$A244&lt;&gt;$A243),and(not(isblank($A244)),$A244=$A243,$B244&lt;&gt;$B243)),"ID LISTS UNALIGNED",and($A244&lt;&gt;"",countif('3) Release_Label'!$D:$D,$A244)=0),"NO UPC MATCH in Release_Label",and($B244&lt;&gt;"",countif('3) Release_Label'!$E:$E,$B244)=0),"NO CATALOG ID MATCH in Release_Label",iserror(vlookup($A244&amp;$B244,'3) Release_Label'!$D:$D&amp;'3) Release_Label'!$E:$E,1,0)),"NO UPC-CATALOG ID pair MATCH in Release_Label" )</f>
        <v/>
      </c>
      <c r="E244" s="164">
        <f t="shared" si="3"/>
        <v>1</v>
      </c>
      <c r="F244" s="34" t="s">
        <v>1193</v>
      </c>
      <c r="G244" s="84"/>
      <c r="H244" s="45" t="s">
        <v>608</v>
      </c>
      <c r="I244" s="34"/>
      <c r="J244" s="34" t="s">
        <v>180</v>
      </c>
      <c r="K244" s="93" t="s">
        <v>697</v>
      </c>
      <c r="L244" s="34" t="s">
        <v>698</v>
      </c>
      <c r="M244" s="92" t="s">
        <v>1194</v>
      </c>
      <c r="N244" s="34" t="s">
        <v>700</v>
      </c>
      <c r="O244" s="20"/>
      <c r="P244" s="20"/>
      <c r="R244" s="44" t="str">
        <f t="shared" si="2"/>
        <v>insert into AudioFiles VALUES (NEWID(),'BKTOK2300157.flac', '.flac', getdate(), null, 0, null, 'https://www.dropbox.com/scl/fi/drc6cdlg73kjh7frbkfog/Jogo-da-Vida-707337996203.flac?rlkey=418t2ylmwh8hmzd1ssgjaxtxi&amp;st=vxvvtp9h&amp;dl=1', 0, null, null, null, null)</v>
      </c>
      <c r="S244" s="44" t="str">
        <f>"Insert into Tracks VALUES(N'"&amp;SUBSTITUTE(trim(H244),"'","''")&amp;"', 371631, "&amp;if(not(ISBLANK(A244)),"(select LabelId from Releases where UPC="&amp;A244&amp;" and EnterpriseId="&amp;EntId&amp;")","(select LabelId from Releases where Catalog='"&amp;SUBSTITUTE(trim(B244),"'","''")&amp;"' and EnterpriseId="&amp;EntId&amp;")")&amp;", "&amp;if(F244="", "null", "'"&amp;F244&amp;"'")&amp;", "&amp;if(I244="", "null","N'"&amp;SUBSTITUTE(trim(I244),"'","''")&amp;"'")&amp;", null, null, "&amp;if(G244="", "null","'"&amp;SUBSTITUTE(trim(G244),"'","''")&amp;"'")&amp;", null, null, null, "&amp;if(M244="","null",if(G244="","(select AudioId from AudioFiles where Filename='"&amp;F244&amp;".wav' and ExternalUrl='"&amp;SUBSTITUTE(trim(M244),"'","''")&amp;"' and IsDownloadedFromExternalUrl=0)","(select AudioId from AudioFiles where Filename='"&amp;G244&amp;".wav' and ExternalUrl='"&amp;SUBSTITUTE(trim(M244),"'","''")&amp;"' and IsDownloadedFromExternalUrl=0)"))&amp;", null, null, null, (select min(LanguageId) from Languages where LanguageName='"&amp;J244&amp;"' and IsValidMetadataLanguage=1), null, "&amp;if(K244="YES", 1,0)&amp;", getdate(), (select CreatedBy from Enterprises where EnterpriseId="&amp;EntId&amp;"), null, '34F4C88E-B410-461E-AD75-6C01536FDCD3', null, 0, null, null, null, null, "&amp;if(M244="","null",if(G244="","(select AudioId from AudioFiles where Filename='"&amp;F244&amp;".flac' and ExternalUrl='"&amp;SUBSTITUTE(trim(M244),"'","''")&amp;"' and IsDownloadedFromExternalUrl=0)","(select AudioId from AudioFiles where Filename='"&amp;G244&amp;".flac' and ExternalUrl='"&amp;SUBSTITUTE(trim(M244),"'","''")&amp;"' and IsDownloadedFromExternalUrl=0)"))&amp;", null, null, null, null, null, "&amp;if(not(ISBLANK(A244)),"(select PrimaryMusicStyleId from Releases where UPC="&amp;A244&amp;" and EnterpriseId="&amp;EntId&amp;")","(select PrimaryMusicStyleId from Releases where Catalog='"&amp;SUBSTITUTE(trim(B244),"'","''")&amp;"' and EnterpriseId="&amp;EntId&amp;")")&amp;", "&amp;if(not(ISBLANK(A244)),"(select SecondaryMusicStyleId from Releases where UPC="&amp;A244&amp;" and EnterpriseId="&amp;EntId&amp;")","(select SecondaryMusicStyleId from Releases where Catalog='"&amp;SUBSTITUTE(trim(B244),"'","''")&amp;"' and EnterpriseId="&amp;EntId&amp;")")&amp;", "&amp;IF(O244="","null",O244)&amp;", 0, null, (select id from internal_TrackTypes where description='"&amp;L244&amp;"'), null, null, null, null, (NEXT VALUE FOR [AssetIdSequence]), null, "&amp;TenantId&amp;", "&amp;EntId&amp;", "&amp;if(F244&lt;&gt;"",countif(F$5:F244,F244),countif(G$5:G244,G244))&amp;"); 
insert into Releases_Tracks values ( (select ReleaseId from Releases where "&amp;if(not(ISBLANK(A244)),"UPC="&amp;A244,"Catalog='"&amp;SUBSTITUTE(trim(B244),"'","''")&amp;"'")&amp;" and EnterpriseId="&amp;EntId&amp;"), (select max(TrackId) from Tracks where "&amp;if(trim(G244)="","ISRC='"&amp;F244&amp;"'","TrackVendorId='"&amp;SUBSTITUTE(trim(G244),"'","''")&amp;"'") &amp;" and EnterpriseId="&amp;EntId&amp;"), "&amp;E244&amp;", (NEXT VALUE FOR [AssetIdSequence]), null);
update Releases_Tracks set RevelatorExternalUsageTrackId=AssetId where TrackId=(select max(TrackId) from Tracks where "&amp;IF(F244="","TrackVendorId='"&amp;G244&amp;"'","ISRC='"&amp;F244&amp;"'")&amp;" and EnterpriseId="&amp;EntId&amp;");
Insert into TrackRecordingVersions values ((select max(TrackId) from Tracks where "&amp;IF(F244="","TrackVendorId='"&amp;G244&amp;"'","ISRC='"&amp;F244&amp;"'")&amp;" and EnterpriseId="&amp;EntId&amp;"),  "&amp;IF(F244="","null","'"&amp;F244&amp;"'")&amp;", 1, getdate());
Insert into TrackRecordingVersionsAudioFiles values ((select max(TrackRecordingVersionId) from TrackRecordingVersions where TrackId in (select max(TrackId) from Tracks where "&amp;IF(F244="","TrackVendorId='"&amp;G244&amp;"'","ISRC='"&amp;F244&amp;"'")&amp;" and EnterpriseId="&amp;EntId&amp;")), "&amp;if(M244="","null",if(G244="","(select AudioId from AudioFiles where Filename='"&amp;F244&amp;"."&amp;N244&amp;"' and ExternalUrl='"&amp;SUBSTITUTE(trim(M244),"'","''")&amp;"' and IsDownloadedFromExternalUrl=0)","(select AudioId from AudioFiles where Filename='"&amp;G244&amp;"."&amp;N244&amp;"' and ExternalUrl='"&amp;SUBSTITUTE(trim(M244),"'","''")&amp;"' and IsDownloadedFromExternalUrl=0)"))&amp;", "&amp;IFS(N244="","null",N244="wav","1",N244="flac","2")&amp;");
Insert into Track_TrackProperties values ((select max(TrackId) from Tracks where "&amp;IF(F244="","TrackVendorId='"&amp;G244&amp;"'","ISRC='"&amp;F244&amp;"'")&amp;" and EnterpriseId="&amp;EntId&amp;"),1);"</f>
        <v>Insert into Tracks VALUES(N'Jogo da Vida', 371631, (select LabelId from Releases where UPC=707337996203 and EnterpriseId=647322), 'BKTOK2300157', null, null, null, null, null, null, null, (select AudioId from AudioFiles where Filename='BKTOK2300157.wav' and ExternalUrl='https://www.dropbox.com/scl/fi/drc6cdlg73kjh7frbkfog/Jogo-da-Vida-707337996203.flac?rlkey=418t2ylmwh8hmzd1ssgjaxtxi&amp;st=vxvvtp9h&amp;dl=1'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Filename='BKTOK2300157.flac' and ExternalUrl='https://www.dropbox.com/scl/fi/drc6cdlg73kjh7frbkfog/Jogo-da-Vida-707337996203.flac?rlkey=418t2ylmwh8hmzd1ssgjaxtxi&amp;st=vxvvtp9h&amp;dl=1' and IsDownloadedFromExternalUrl=0), null, null, null, null, null, (select PrimaryMusicStyleId from Releases where UPC=707337996203 and EnterpriseId=647322), (select SecondaryMusicStyleId from Releases where UPC=707337996203 and EnterpriseId=647322), null, 0, null, (select id from internal_TrackTypes where description='Original'), null, null, null, null, (NEXT VALUE FOR [AssetIdSequence]), null, 645898, 647322, 1); 
insert into Releases_Tracks values ( (select ReleaseId from Releases where UPC=707337996203 and EnterpriseId=647322), (select max(TrackId) from Tracks where ISRC='BKTOK2300157' and EnterpriseId=647322), 1, (NEXT VALUE FOR [AssetIdSequence]), null);
update Releases_Tracks set RevelatorExternalUsageTrackId=AssetId where TrackId=(select max(TrackId) from Tracks where ISRC='BKTOK2300157' and EnterpriseId=647322);
Insert into TrackRecordingVersions values ((select max(TrackId) from Tracks where ISRC='BKTOK2300157' and EnterpriseId=647322),  'BKTOK2300157', 1, getdate());
Insert into TrackRecordingVersionsAudioFiles values ((select max(TrackRecordingVersionId) from TrackRecordingVersions where TrackId in (select max(TrackId) from Tracks where ISRC='BKTOK2300157' and EnterpriseId=647322)), (select AudioId from AudioFiles where Filename='BKTOK2300157.flac' and ExternalUrl='https://www.dropbox.com/scl/fi/drc6cdlg73kjh7frbkfog/Jogo-da-Vida-707337996203.flac?rlkey=418t2ylmwh8hmzd1ssgjaxtxi&amp;st=vxvvtp9h&amp;dl=1' and IsDownloadedFromExternalUrl=0), 2);
Insert into Track_TrackProperties values ((select max(TrackId) from Tracks where ISRC='BKTOK2300157' and EnterpriseId=647322),1);</v>
      </c>
    </row>
    <row r="245">
      <c r="A245" s="110">
        <v>7.1331759455E11</v>
      </c>
      <c r="B245" s="84"/>
      <c r="C245" s="164" t="str">
        <f t="array" ref="C245">ifs(and(isblank($A245),isblank($B245)),"", not(iserror(vlookup($A245&amp;$B245,'3) Release_Label'!$D:$D&amp;'3) Release_Label'!$E:$E,1,0))),vlookup($A245&amp;$B245,{'3) Release_Label'!$D:$D&amp;'3) Release_Label'!$E:$E,'3) Release_Label'!$F:$F},2,0), or(and(not(isblank($B245)),$B245=$B244,$A245&lt;&gt;$A244),and(not(isblank($A245)),$A245=$A244,$B245&lt;&gt;$B244)),"ID LISTS UNALIGNED",and($A245&lt;&gt;"",countif('3) Release_Label'!$D:$D,$A245)=0),"NO UPC MATCH in Release_Label",and($B245&lt;&gt;"",countif('3) Release_Label'!$E:$E,$B245)=0),"NO CATALOG ID MATCH in Release_Label",iserror(vlookup($A245&amp;$B245,'3) Release_Label'!$D:$D&amp;'3) Release_Label'!$E:$E,1,0)),"NO UPC-CATALOG ID pair MATCH in Release_Label" )</f>
        <v>Matador de Reis</v>
      </c>
      <c r="D245" s="134" t="str">
        <f t="array" ref="D245">ifs(and(isblank($A245),isblank($B245)),"", not(iserror(vlookup($A245&amp;$B245,'3) Release_Label'!$D:$D&amp;'3) Release_Label'!$E:$E,1,0))),vlookup($A245&amp;$B245,{'3) Release_Label'!$D:$D&amp;'3) Release_Label'!$E:$E,'3) Release_Label'!$H:$H},2,0), or(and(not(isblank($B245)),$B245=$B244,$A245&lt;&gt;$A244),and(not(isblank($A245)),$A245=$A244,$B245&lt;&gt;$B244)),"ID LISTS UNALIGNED",and($A245&lt;&gt;"",countif('3) Release_Label'!$D:$D,$A245)=0),"NO UPC MATCH in Release_Label",and($B245&lt;&gt;"",countif('3) Release_Label'!$E:$E,$B245)=0),"NO CATALOG ID MATCH in Release_Label",iserror(vlookup($A245&amp;$B245,'3) Release_Label'!$D:$D&amp;'3) Release_Label'!$E:$E,1,0)),"NO UPC-CATALOG ID pair MATCH in Release_Label" )</f>
        <v/>
      </c>
      <c r="E245" s="164">
        <f t="shared" si="3"/>
        <v>1</v>
      </c>
      <c r="F245" s="34" t="s">
        <v>1195</v>
      </c>
      <c r="G245" s="84"/>
      <c r="H245" s="45" t="s">
        <v>610</v>
      </c>
      <c r="I245" s="34"/>
      <c r="J245" s="34" t="s">
        <v>180</v>
      </c>
      <c r="K245" s="93" t="s">
        <v>697</v>
      </c>
      <c r="L245" s="34" t="s">
        <v>698</v>
      </c>
      <c r="M245" s="92" t="s">
        <v>1196</v>
      </c>
      <c r="N245" s="34" t="s">
        <v>700</v>
      </c>
      <c r="O245" s="20"/>
      <c r="P245" s="20"/>
      <c r="R245" s="44" t="str">
        <f t="shared" si="2"/>
        <v>insert into AudioFiles VALUES (NEWID(),'BKTOK2300160.flac', '.flac', getdate(), null, 0, null, 'https://www.dropbox.com/scl/fi/nvtd0egcvj6d6o13mrfek/Matador-de-Reis-713317594550.flac?rlkey=9zwgug7x6kec8wes4hh4n6vd7&amp;st=75ewnswn&amp;dl=1', 0, null, null, null, null)</v>
      </c>
      <c r="S245" s="44" t="str">
        <f>"Insert into Tracks VALUES(N'"&amp;SUBSTITUTE(trim(H245),"'","''")&amp;"', 371631, "&amp;if(not(ISBLANK(A245)),"(select LabelId from Releases where UPC="&amp;A245&amp;" and EnterpriseId="&amp;EntId&amp;")","(select LabelId from Releases where Catalog='"&amp;SUBSTITUTE(trim(B245),"'","''")&amp;"' and EnterpriseId="&amp;EntId&amp;")")&amp;", "&amp;if(F245="", "null", "'"&amp;F245&amp;"'")&amp;", "&amp;if(I245="", "null","N'"&amp;SUBSTITUTE(trim(I245),"'","''")&amp;"'")&amp;", null, null, "&amp;if(G245="", "null","'"&amp;SUBSTITUTE(trim(G245),"'","''")&amp;"'")&amp;", null, null, null, "&amp;if(M245="","null",if(G245="","(select AudioId from AudioFiles where Filename='"&amp;F245&amp;".wav' and ExternalUrl='"&amp;SUBSTITUTE(trim(M245),"'","''")&amp;"' and IsDownloadedFromExternalUrl=0)","(select AudioId from AudioFiles where Filename='"&amp;G245&amp;".wav' and ExternalUrl='"&amp;SUBSTITUTE(trim(M245),"'","''")&amp;"' and IsDownloadedFromExternalUrl=0)"))&amp;", null, null, null, (select min(LanguageId) from Languages where LanguageName='"&amp;J245&amp;"' and IsValidMetadataLanguage=1), null, "&amp;if(K245="YES", 1,0)&amp;", getdate(), (select CreatedBy from Enterprises where EnterpriseId="&amp;EntId&amp;"), null, '34F4C88E-B410-461E-AD75-6C01536FDCD3', null, 0, null, null, null, null, "&amp;if(M245="","null",if(G245="","(select AudioId from AudioFiles where Filename='"&amp;F245&amp;".flac' and ExternalUrl='"&amp;SUBSTITUTE(trim(M245),"'","''")&amp;"' and IsDownloadedFromExternalUrl=0)","(select AudioId from AudioFiles where Filename='"&amp;G245&amp;".flac' and ExternalUrl='"&amp;SUBSTITUTE(trim(M245),"'","''")&amp;"' and IsDownloadedFromExternalUrl=0)"))&amp;", null, null, null, null, null, "&amp;if(not(ISBLANK(A245)),"(select PrimaryMusicStyleId from Releases where UPC="&amp;A245&amp;" and EnterpriseId="&amp;EntId&amp;")","(select PrimaryMusicStyleId from Releases where Catalog='"&amp;SUBSTITUTE(trim(B245),"'","''")&amp;"' and EnterpriseId="&amp;EntId&amp;")")&amp;", "&amp;if(not(ISBLANK(A245)),"(select SecondaryMusicStyleId from Releases where UPC="&amp;A245&amp;" and EnterpriseId="&amp;EntId&amp;")","(select SecondaryMusicStyleId from Releases where Catalog='"&amp;SUBSTITUTE(trim(B245),"'","''")&amp;"' and EnterpriseId="&amp;EntId&amp;")")&amp;", "&amp;IF(O245="","null",O245)&amp;", 0, null, (select id from internal_TrackTypes where description='"&amp;L245&amp;"'), null, null, null, null, (NEXT VALUE FOR [AssetIdSequence]), null, "&amp;TenantId&amp;", "&amp;EntId&amp;", "&amp;if(F245&lt;&gt;"",countif(F$5:F245,F245),countif(G$5:G245,G245))&amp;"); 
insert into Releases_Tracks values ( (select ReleaseId from Releases where "&amp;if(not(ISBLANK(A245)),"UPC="&amp;A245,"Catalog='"&amp;SUBSTITUTE(trim(B245),"'","''")&amp;"'")&amp;" and EnterpriseId="&amp;EntId&amp;"), (select max(TrackId) from Tracks where "&amp;if(trim(G245)="","ISRC='"&amp;F245&amp;"'","TrackVendorId='"&amp;SUBSTITUTE(trim(G245),"'","''")&amp;"'") &amp;" and EnterpriseId="&amp;EntId&amp;"), "&amp;E245&amp;", (NEXT VALUE FOR [AssetIdSequence]), null);
update Releases_Tracks set RevelatorExternalUsageTrackId=AssetId where TrackId=(select max(TrackId) from Tracks where "&amp;IF(F245="","TrackVendorId='"&amp;G245&amp;"'","ISRC='"&amp;F245&amp;"'")&amp;" and EnterpriseId="&amp;EntId&amp;");
Insert into TrackRecordingVersions values ((select max(TrackId) from Tracks where "&amp;IF(F245="","TrackVendorId='"&amp;G245&amp;"'","ISRC='"&amp;F245&amp;"'")&amp;" and EnterpriseId="&amp;EntId&amp;"),  "&amp;IF(F245="","null","'"&amp;F245&amp;"'")&amp;", 1, getdate());
Insert into TrackRecordingVersionsAudioFiles values ((select max(TrackRecordingVersionId) from TrackRecordingVersions where TrackId in (select max(TrackId) from Tracks where "&amp;IF(F245="","TrackVendorId='"&amp;G245&amp;"'","ISRC='"&amp;F245&amp;"'")&amp;" and EnterpriseId="&amp;EntId&amp;")), "&amp;if(M245="","null",if(G245="","(select AudioId from AudioFiles where Filename='"&amp;F245&amp;"."&amp;N245&amp;"' and ExternalUrl='"&amp;SUBSTITUTE(trim(M245),"'","''")&amp;"' and IsDownloadedFromExternalUrl=0)","(select AudioId from AudioFiles where Filename='"&amp;G245&amp;"."&amp;N245&amp;"' and ExternalUrl='"&amp;SUBSTITUTE(trim(M245),"'","''")&amp;"' and IsDownloadedFromExternalUrl=0)"))&amp;", "&amp;IFS(N245="","null",N245="wav","1",N245="flac","2")&amp;");
Insert into Track_TrackProperties values ((select max(TrackId) from Tracks where "&amp;IF(F245="","TrackVendorId='"&amp;G245&amp;"'","ISRC='"&amp;F245&amp;"'")&amp;" and EnterpriseId="&amp;EntId&amp;"),1);"</f>
        <v>Insert into Tracks VALUES(N'Matador de Reis', 371631, (select LabelId from Releases where UPC=713317594550 and EnterpriseId=647322), 'BKTOK2300160', null, null, null, null, null, null, null, (select AudioId from AudioFiles where Filename='BKTOK2300160.wav' and ExternalUrl='https://www.dropbox.com/scl/fi/nvtd0egcvj6d6o13mrfek/Matador-de-Reis-713317594550.flac?rlkey=9zwgug7x6kec8wes4hh4n6vd7&amp;st=75ewnswn&amp;dl=1'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Filename='BKTOK2300160.flac' and ExternalUrl='https://www.dropbox.com/scl/fi/nvtd0egcvj6d6o13mrfek/Matador-de-Reis-713317594550.flac?rlkey=9zwgug7x6kec8wes4hh4n6vd7&amp;st=75ewnswn&amp;dl=1' and IsDownloadedFromExternalUrl=0), null, null, null, null, null, (select PrimaryMusicStyleId from Releases where UPC=713317594550 and EnterpriseId=647322), (select SecondaryMusicStyleId from Releases where UPC=713317594550 and EnterpriseId=647322), null, 0, null, (select id from internal_TrackTypes where description='Original'), null, null, null, null, (NEXT VALUE FOR [AssetIdSequence]), null, 645898, 647322, 1); 
insert into Releases_Tracks values ( (select ReleaseId from Releases where UPC=713317594550 and EnterpriseId=647322), (select max(TrackId) from Tracks where ISRC='BKTOK2300160' and EnterpriseId=647322), 1, (NEXT VALUE FOR [AssetIdSequence]), null);
update Releases_Tracks set RevelatorExternalUsageTrackId=AssetId where TrackId=(select max(TrackId) from Tracks where ISRC='BKTOK2300160' and EnterpriseId=647322);
Insert into TrackRecordingVersions values ((select max(TrackId) from Tracks where ISRC='BKTOK2300160' and EnterpriseId=647322),  'BKTOK2300160', 1, getdate());
Insert into TrackRecordingVersionsAudioFiles values ((select max(TrackRecordingVersionId) from TrackRecordingVersions where TrackId in (select max(TrackId) from Tracks where ISRC='BKTOK2300160' and EnterpriseId=647322)), (select AudioId from AudioFiles where Filename='BKTOK2300160.flac' and ExternalUrl='https://www.dropbox.com/scl/fi/nvtd0egcvj6d6o13mrfek/Matador-de-Reis-713317594550.flac?rlkey=9zwgug7x6kec8wes4hh4n6vd7&amp;st=75ewnswn&amp;dl=1' and IsDownloadedFromExternalUrl=0), 2);
Insert into Track_TrackProperties values ((select max(TrackId) from Tracks where ISRC='BKTOK2300160' and EnterpriseId=647322),1);</v>
      </c>
    </row>
    <row r="246">
      <c r="A246" s="110">
        <v>7.13317594574E11</v>
      </c>
      <c r="B246" s="84"/>
      <c r="C246" s="164" t="str">
        <f t="array" ref="C246">ifs(and(isblank($A246),isblank($B246)),"", not(iserror(vlookup($A246&amp;$B246,'3) Release_Label'!$D:$D&amp;'3) Release_Label'!$E:$E,1,0))),vlookup($A246&amp;$B246,{'3) Release_Label'!$D:$D&amp;'3) Release_Label'!$E:$E,'3) Release_Label'!$F:$F},2,0), or(and(not(isblank($B246)),$B246=$B245,$A246&lt;&gt;$A245),and(not(isblank($A246)),$A246=$A245,$B246&lt;&gt;$B245)),"ID LISTS UNALIGNED",and($A246&lt;&gt;"",countif('3) Release_Label'!$D:$D,$A246)=0),"NO UPC MATCH in Release_Label",and($B246&lt;&gt;"",countif('3) Release_Label'!$E:$E,$B246)=0),"NO CATALOG ID MATCH in Release_Label",iserror(vlookup($A246&amp;$B246,'3) Release_Label'!$D:$D&amp;'3) Release_Label'!$E:$E,1,0)),"NO UPC-CATALOG ID pair MATCH in Release_Label" )</f>
        <v>Matador de Reis</v>
      </c>
      <c r="D246" s="164" t="str">
        <f t="array" ref="D246">ifs(and(isblank($A246),isblank($B246)),"", not(iserror(vlookup($A246&amp;$B246,'3) Release_Label'!$D:$D&amp;'3) Release_Label'!$E:$E,1,0))),vlookup($A246&amp;$B246,{'3) Release_Label'!$D:$D&amp;'3) Release_Label'!$E:$E,'3) Release_Label'!$H:$H},2,0), or(and(not(isblank($B246)),$B246=$B245,$A246&lt;&gt;$A245),and(not(isblank($A246)),$A246=$A245,$B246&lt;&gt;$B245)),"ID LISTS UNALIGNED",and($A246&lt;&gt;"",countif('3) Release_Label'!$D:$D,$A246)=0),"NO UPC MATCH in Release_Label",and($B246&lt;&gt;"",countif('3) Release_Label'!$E:$E,$B246)=0),"NO CATALOG ID MATCH in Release_Label",iserror(vlookup($A246&amp;$B246,'3) Release_Label'!$D:$D&amp;'3) Release_Label'!$E:$E,1,0)),"NO UPC-CATALOG ID pair MATCH in Release_Label" )</f>
        <v>Speed Up</v>
      </c>
      <c r="E246" s="164">
        <f t="shared" si="3"/>
        <v>1</v>
      </c>
      <c r="F246" s="34" t="s">
        <v>1197</v>
      </c>
      <c r="G246" s="84"/>
      <c r="H246" s="45" t="s">
        <v>610</v>
      </c>
      <c r="I246" s="34" t="s">
        <v>222</v>
      </c>
      <c r="J246" s="34" t="s">
        <v>180</v>
      </c>
      <c r="K246" s="93" t="s">
        <v>697</v>
      </c>
      <c r="L246" s="34" t="s">
        <v>698</v>
      </c>
      <c r="M246" s="92" t="s">
        <v>1198</v>
      </c>
      <c r="N246" s="34" t="s">
        <v>700</v>
      </c>
      <c r="O246" s="20"/>
      <c r="P246" s="20"/>
      <c r="R246" s="44" t="str">
        <f t="shared" si="2"/>
        <v>insert into AudioFiles VALUES (NEWID(),'BKTOK2300161.flac', '.flac', getdate(), null, 0, null, 'https://www.dropbox.com/scl/fi/zav7vsmse4pubrtgkg6sk/Matador-de-Reis-713317594574.flac?rlkey=vkowz0pyq9b84paa4635udzza&amp;st=p4augv3v&amp;dl=1', 0, null, null, null, null)</v>
      </c>
      <c r="S246" s="44" t="str">
        <f>"Insert into Tracks VALUES(N'"&amp;SUBSTITUTE(trim(H246),"'","''")&amp;"', 371631, "&amp;if(not(ISBLANK(A246)),"(select LabelId from Releases where UPC="&amp;A246&amp;" and EnterpriseId="&amp;EntId&amp;")","(select LabelId from Releases where Catalog='"&amp;SUBSTITUTE(trim(B246),"'","''")&amp;"' and EnterpriseId="&amp;EntId&amp;")")&amp;", "&amp;if(F246="", "null", "'"&amp;F246&amp;"'")&amp;", "&amp;if(I246="", "null","N'"&amp;SUBSTITUTE(trim(I246),"'","''")&amp;"'")&amp;", null, null, "&amp;if(G246="", "null","'"&amp;SUBSTITUTE(trim(G246),"'","''")&amp;"'")&amp;", null, null, null, "&amp;if(M246="","null",if(G246="","(select AudioId from AudioFiles where Filename='"&amp;F246&amp;".wav' and ExternalUrl='"&amp;SUBSTITUTE(trim(M246),"'","''")&amp;"' and IsDownloadedFromExternalUrl=0)","(select AudioId from AudioFiles where Filename='"&amp;G246&amp;".wav' and ExternalUrl='"&amp;SUBSTITUTE(trim(M246),"'","''")&amp;"' and IsDownloadedFromExternalUrl=0)"))&amp;", null, null, null, (select min(LanguageId) from Languages where LanguageName='"&amp;J246&amp;"' and IsValidMetadataLanguage=1), null, "&amp;if(K246="YES", 1,0)&amp;", getdate(), (select CreatedBy from Enterprises where EnterpriseId="&amp;EntId&amp;"), null, '34F4C88E-B410-461E-AD75-6C01536FDCD3', null, 0, null, null, null, null, "&amp;if(M246="","null",if(G246="","(select AudioId from AudioFiles where Filename='"&amp;F246&amp;".flac' and ExternalUrl='"&amp;SUBSTITUTE(trim(M246),"'","''")&amp;"' and IsDownloadedFromExternalUrl=0)","(select AudioId from AudioFiles where Filename='"&amp;G246&amp;".flac' and ExternalUrl='"&amp;SUBSTITUTE(trim(M246),"'","''")&amp;"' and IsDownloadedFromExternalUrl=0)"))&amp;", null, null, null, null, null, "&amp;if(not(ISBLANK(A246)),"(select PrimaryMusicStyleId from Releases where UPC="&amp;A246&amp;" and EnterpriseId="&amp;EntId&amp;")","(select PrimaryMusicStyleId from Releases where Catalog='"&amp;SUBSTITUTE(trim(B246),"'","''")&amp;"' and EnterpriseId="&amp;EntId&amp;")")&amp;", "&amp;if(not(ISBLANK(A246)),"(select SecondaryMusicStyleId from Releases where UPC="&amp;A246&amp;" and EnterpriseId="&amp;EntId&amp;")","(select SecondaryMusicStyleId from Releases where Catalog='"&amp;SUBSTITUTE(trim(B246),"'","''")&amp;"' and EnterpriseId="&amp;EntId&amp;")")&amp;", "&amp;IF(O246="","null",O246)&amp;", 0, null, (select id from internal_TrackTypes where description='"&amp;L246&amp;"'), null, null, null, null, (NEXT VALUE FOR [AssetIdSequence]), null, "&amp;TenantId&amp;", "&amp;EntId&amp;", "&amp;if(F246&lt;&gt;"",countif(F$5:F246,F246),countif(G$5:G246,G246))&amp;"); 
insert into Releases_Tracks values ( (select ReleaseId from Releases where "&amp;if(not(ISBLANK(A246)),"UPC="&amp;A246,"Catalog='"&amp;SUBSTITUTE(trim(B246),"'","''")&amp;"'")&amp;" and EnterpriseId="&amp;EntId&amp;"), (select max(TrackId) from Tracks where "&amp;if(trim(G246)="","ISRC='"&amp;F246&amp;"'","TrackVendorId='"&amp;SUBSTITUTE(trim(G246),"'","''")&amp;"'") &amp;" and EnterpriseId="&amp;EntId&amp;"), "&amp;E246&amp;", (NEXT VALUE FOR [AssetIdSequence]), null);
update Releases_Tracks set RevelatorExternalUsageTrackId=AssetId where TrackId=(select max(TrackId) from Tracks where "&amp;IF(F246="","TrackVendorId='"&amp;G246&amp;"'","ISRC='"&amp;F246&amp;"'")&amp;" and EnterpriseId="&amp;EntId&amp;");
Insert into TrackRecordingVersions values ((select max(TrackId) from Tracks where "&amp;IF(F246="","TrackVendorId='"&amp;G246&amp;"'","ISRC='"&amp;F246&amp;"'")&amp;" and EnterpriseId="&amp;EntId&amp;"),  "&amp;IF(F246="","null","'"&amp;F246&amp;"'")&amp;", 1, getdate());
Insert into TrackRecordingVersionsAudioFiles values ((select max(TrackRecordingVersionId) from TrackRecordingVersions where TrackId in (select max(TrackId) from Tracks where "&amp;IF(F246="","TrackVendorId='"&amp;G246&amp;"'","ISRC='"&amp;F246&amp;"'")&amp;" and EnterpriseId="&amp;EntId&amp;")), "&amp;if(M246="","null",if(G246="","(select AudioId from AudioFiles where Filename='"&amp;F246&amp;"."&amp;N246&amp;"' and ExternalUrl='"&amp;SUBSTITUTE(trim(M246),"'","''")&amp;"' and IsDownloadedFromExternalUrl=0)","(select AudioId from AudioFiles where Filename='"&amp;G246&amp;"."&amp;N246&amp;"' and ExternalUrl='"&amp;SUBSTITUTE(trim(M246),"'","''")&amp;"' and IsDownloadedFromExternalUrl=0)"))&amp;", "&amp;IFS(N246="","null",N246="wav","1",N246="flac","2")&amp;");
Insert into Track_TrackProperties values ((select max(TrackId) from Tracks where "&amp;IF(F246="","TrackVendorId='"&amp;G246&amp;"'","ISRC='"&amp;F246&amp;"'")&amp;" and EnterpriseId="&amp;EntId&amp;"),1);"</f>
        <v>Insert into Tracks VALUES(N'Matador de Reis', 371631, (select LabelId from Releases where UPC=713317594574 and EnterpriseId=647322), 'BKTOK2300161', N'Speed Up', null, null, null, null, null, null, (select AudioId from AudioFiles where Filename='BKTOK2300161.wav' and ExternalUrl='https://www.dropbox.com/scl/fi/zav7vsmse4pubrtgkg6sk/Matador-de-Reis-713317594574.flac?rlkey=vkowz0pyq9b84paa4635udzza&amp;st=p4augv3v&amp;dl=1'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Filename='BKTOK2300161.flac' and ExternalUrl='https://www.dropbox.com/scl/fi/zav7vsmse4pubrtgkg6sk/Matador-de-Reis-713317594574.flac?rlkey=vkowz0pyq9b84paa4635udzza&amp;st=p4augv3v&amp;dl=1' and IsDownloadedFromExternalUrl=0), null, null, null, null, null, (select PrimaryMusicStyleId from Releases where UPC=713317594574 and EnterpriseId=647322), (select SecondaryMusicStyleId from Releases where UPC=713317594574 and EnterpriseId=647322), null, 0, null, (select id from internal_TrackTypes where description='Original'), null, null, null, null, (NEXT VALUE FOR [AssetIdSequence]), null, 645898, 647322, 1); 
insert into Releases_Tracks values ( (select ReleaseId from Releases where UPC=713317594574 and EnterpriseId=647322), (select max(TrackId) from Tracks where ISRC='BKTOK2300161' and EnterpriseId=647322), 1, (NEXT VALUE FOR [AssetIdSequence]), null);
update Releases_Tracks set RevelatorExternalUsageTrackId=AssetId where TrackId=(select max(TrackId) from Tracks where ISRC='BKTOK2300161' and EnterpriseId=647322);
Insert into TrackRecordingVersions values ((select max(TrackId) from Tracks where ISRC='BKTOK2300161' and EnterpriseId=647322),  'BKTOK2300161', 1, getdate());
Insert into TrackRecordingVersionsAudioFiles values ((select max(TrackRecordingVersionId) from TrackRecordingVersions where TrackId in (select max(TrackId) from Tracks where ISRC='BKTOK2300161' and EnterpriseId=647322)), (select AudioId from AudioFiles where Filename='BKTOK2300161.flac' and ExternalUrl='https://www.dropbox.com/scl/fi/zav7vsmse4pubrtgkg6sk/Matador-de-Reis-713317594574.flac?rlkey=vkowz0pyq9b84paa4635udzza&amp;st=p4augv3v&amp;dl=1' and IsDownloadedFromExternalUrl=0), 2);
Insert into Track_TrackProperties values ((select max(TrackId) from Tracks where ISRC='BKTOK2300161' and EnterpriseId=647322),1);</v>
      </c>
    </row>
    <row r="247">
      <c r="A247" s="110">
        <v>7.1331778111E11</v>
      </c>
      <c r="B247" s="84"/>
      <c r="C247" s="164" t="str">
        <f t="array" ref="C247">ifs(and(isblank($A247),isblank($B247)),"", not(iserror(vlookup($A247&amp;$B247,'3) Release_Label'!$D:$D&amp;'3) Release_Label'!$E:$E,1,0))),vlookup($A247&amp;$B247,{'3) Release_Label'!$D:$D&amp;'3) Release_Label'!$E:$E,'3) Release_Label'!$F:$F},2,0), or(and(not(isblank($B247)),$B247=$B246,$A247&lt;&gt;$A246),and(not(isblank($A247)),$A247=$A246,$B247&lt;&gt;$B246)),"ID LISTS UNALIGNED",and($A247&lt;&gt;"",countif('3) Release_Label'!$D:$D,$A247)=0),"NO UPC MATCH in Release_Label",and($B247&lt;&gt;"",countif('3) Release_Label'!$E:$E,$B247)=0),"NO CATALOG ID MATCH in Release_Label",iserror(vlookup($A247&amp;$B247,'3) Release_Label'!$D:$D&amp;'3) Release_Label'!$E:$E,1,0)),"NO UPC-CATALOG ID pair MATCH in Release_Label" )</f>
        <v>Golden Boy</v>
      </c>
      <c r="D247" s="134" t="str">
        <f t="array" ref="D247">ifs(and(isblank($A247),isblank($B247)),"", not(iserror(vlookup($A247&amp;$B247,'3) Release_Label'!$D:$D&amp;'3) Release_Label'!$E:$E,1,0))),vlookup($A247&amp;$B247,{'3) Release_Label'!$D:$D&amp;'3) Release_Label'!$E:$E,'3) Release_Label'!$H:$H},2,0), or(and(not(isblank($B247)),$B247=$B246,$A247&lt;&gt;$A246),and(not(isblank($A247)),$A247=$A246,$B247&lt;&gt;$B246)),"ID LISTS UNALIGNED",and($A247&lt;&gt;"",countif('3) Release_Label'!$D:$D,$A247)=0),"NO UPC MATCH in Release_Label",and($B247&lt;&gt;"",countif('3) Release_Label'!$E:$E,$B247)=0),"NO CATALOG ID MATCH in Release_Label",iserror(vlookup($A247&amp;$B247,'3) Release_Label'!$D:$D&amp;'3) Release_Label'!$E:$E,1,0)),"NO UPC-CATALOG ID pair MATCH in Release_Label" )</f>
        <v/>
      </c>
      <c r="E247" s="164">
        <f t="shared" si="3"/>
        <v>1</v>
      </c>
      <c r="F247" s="34" t="s">
        <v>1199</v>
      </c>
      <c r="G247" s="84"/>
      <c r="H247" s="45" t="s">
        <v>613</v>
      </c>
      <c r="I247" s="34"/>
      <c r="J247" s="34" t="s">
        <v>180</v>
      </c>
      <c r="K247" s="93" t="s">
        <v>697</v>
      </c>
      <c r="L247" s="34" t="s">
        <v>698</v>
      </c>
      <c r="M247" s="92" t="s">
        <v>1200</v>
      </c>
      <c r="N247" s="34" t="s">
        <v>700</v>
      </c>
      <c r="O247" s="20"/>
      <c r="P247" s="20"/>
      <c r="R247" s="44" t="str">
        <f t="shared" si="2"/>
        <v>insert into AudioFiles VALUES (NEWID(),'BKTOK2300172.flac', '.flac', getdate(), null, 0, null, 'https://www.dropbox.com/scl/fi/0eq9q68acbmqakrex26mw/Golden-Boy-713317781110.flac?rlkey=ukt4vawy2gvfkx0eujdm4zz5y&amp;st=y9lgtvfx&amp;dl=1', 0, null, null, null, null)</v>
      </c>
      <c r="S247" s="44" t="str">
        <f>"Insert into Tracks VALUES(N'"&amp;SUBSTITUTE(trim(H247),"'","''")&amp;"', 371631, "&amp;if(not(ISBLANK(A247)),"(select LabelId from Releases where UPC="&amp;A247&amp;" and EnterpriseId="&amp;EntId&amp;")","(select LabelId from Releases where Catalog='"&amp;SUBSTITUTE(trim(B247),"'","''")&amp;"' and EnterpriseId="&amp;EntId&amp;")")&amp;", "&amp;if(F247="", "null", "'"&amp;F247&amp;"'")&amp;", "&amp;if(I247="", "null","N'"&amp;SUBSTITUTE(trim(I247),"'","''")&amp;"'")&amp;", null, null, "&amp;if(G247="", "null","'"&amp;SUBSTITUTE(trim(G247),"'","''")&amp;"'")&amp;", null, null, null, "&amp;if(M247="","null",if(G247="","(select AudioId from AudioFiles where Filename='"&amp;F247&amp;".wav' and ExternalUrl='"&amp;SUBSTITUTE(trim(M247),"'","''")&amp;"' and IsDownloadedFromExternalUrl=0)","(select AudioId from AudioFiles where Filename='"&amp;G247&amp;".wav' and ExternalUrl='"&amp;SUBSTITUTE(trim(M247),"'","''")&amp;"' and IsDownloadedFromExternalUrl=0)"))&amp;", null, null, null, (select min(LanguageId) from Languages where LanguageName='"&amp;J247&amp;"' and IsValidMetadataLanguage=1), null, "&amp;if(K247="YES", 1,0)&amp;", getdate(), (select CreatedBy from Enterprises where EnterpriseId="&amp;EntId&amp;"), null, '34F4C88E-B410-461E-AD75-6C01536FDCD3', null, 0, null, null, null, null, "&amp;if(M247="","null",if(G247="","(select AudioId from AudioFiles where Filename='"&amp;F247&amp;".flac' and ExternalUrl='"&amp;SUBSTITUTE(trim(M247),"'","''")&amp;"' and IsDownloadedFromExternalUrl=0)","(select AudioId from AudioFiles where Filename='"&amp;G247&amp;".flac' and ExternalUrl='"&amp;SUBSTITUTE(trim(M247),"'","''")&amp;"' and IsDownloadedFromExternalUrl=0)"))&amp;", null, null, null, null, null, "&amp;if(not(ISBLANK(A247)),"(select PrimaryMusicStyleId from Releases where UPC="&amp;A247&amp;" and EnterpriseId="&amp;EntId&amp;")","(select PrimaryMusicStyleId from Releases where Catalog='"&amp;SUBSTITUTE(trim(B247),"'","''")&amp;"' and EnterpriseId="&amp;EntId&amp;")")&amp;", "&amp;if(not(ISBLANK(A247)),"(select SecondaryMusicStyleId from Releases where UPC="&amp;A247&amp;" and EnterpriseId="&amp;EntId&amp;")","(select SecondaryMusicStyleId from Releases where Catalog='"&amp;SUBSTITUTE(trim(B247),"'","''")&amp;"' and EnterpriseId="&amp;EntId&amp;")")&amp;", "&amp;IF(O247="","null",O247)&amp;", 0, null, (select id from internal_TrackTypes where description='"&amp;L247&amp;"'), null, null, null, null, (NEXT VALUE FOR [AssetIdSequence]), null, "&amp;TenantId&amp;", "&amp;EntId&amp;", "&amp;if(F247&lt;&gt;"",countif(F$5:F247,F247),countif(G$5:G247,G247))&amp;"); 
insert into Releases_Tracks values ( (select ReleaseId from Releases where "&amp;if(not(ISBLANK(A247)),"UPC="&amp;A247,"Catalog='"&amp;SUBSTITUTE(trim(B247),"'","''")&amp;"'")&amp;" and EnterpriseId="&amp;EntId&amp;"), (select max(TrackId) from Tracks where "&amp;if(trim(G247)="","ISRC='"&amp;F247&amp;"'","TrackVendorId='"&amp;SUBSTITUTE(trim(G247),"'","''")&amp;"'") &amp;" and EnterpriseId="&amp;EntId&amp;"), "&amp;E247&amp;", (NEXT VALUE FOR [AssetIdSequence]), null);
update Releases_Tracks set RevelatorExternalUsageTrackId=AssetId where TrackId=(select max(TrackId) from Tracks where "&amp;IF(F247="","TrackVendorId='"&amp;G247&amp;"'","ISRC='"&amp;F247&amp;"'")&amp;" and EnterpriseId="&amp;EntId&amp;");
Insert into TrackRecordingVersions values ((select max(TrackId) from Tracks where "&amp;IF(F247="","TrackVendorId='"&amp;G247&amp;"'","ISRC='"&amp;F247&amp;"'")&amp;" and EnterpriseId="&amp;EntId&amp;"),  "&amp;IF(F247="","null","'"&amp;F247&amp;"'")&amp;", 1, getdate());
Insert into TrackRecordingVersionsAudioFiles values ((select max(TrackRecordingVersionId) from TrackRecordingVersions where TrackId in (select max(TrackId) from Tracks where "&amp;IF(F247="","TrackVendorId='"&amp;G247&amp;"'","ISRC='"&amp;F247&amp;"'")&amp;" and EnterpriseId="&amp;EntId&amp;")), "&amp;if(M247="","null",if(G247="","(select AudioId from AudioFiles where Filename='"&amp;F247&amp;"."&amp;N247&amp;"' and ExternalUrl='"&amp;SUBSTITUTE(trim(M247),"'","''")&amp;"' and IsDownloadedFromExternalUrl=0)","(select AudioId from AudioFiles where Filename='"&amp;G247&amp;"."&amp;N247&amp;"' and ExternalUrl='"&amp;SUBSTITUTE(trim(M247),"'","''")&amp;"' and IsDownloadedFromExternalUrl=0)"))&amp;", "&amp;IFS(N247="","null",N247="wav","1",N247="flac","2")&amp;");
Insert into Track_TrackProperties values ((select max(TrackId) from Tracks where "&amp;IF(F247="","TrackVendorId='"&amp;G247&amp;"'","ISRC='"&amp;F247&amp;"'")&amp;" and EnterpriseId="&amp;EntId&amp;"),1);"</f>
        <v>Insert into Tracks VALUES(N'Golden Boy', 371631, (select LabelId from Releases where UPC=713317781110 and EnterpriseId=647322), 'BKTOK2300172', null, null, null, null, null, null, null, (select AudioId from AudioFiles where Filename='BKTOK2300172.wav' and ExternalUrl='https://www.dropbox.com/scl/fi/0eq9q68acbmqakrex26mw/Golden-Boy-713317781110.flac?rlkey=ukt4vawy2gvfkx0eujdm4zz5y&amp;st=y9lgtvfx&amp;dl=1'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Filename='BKTOK2300172.flac' and ExternalUrl='https://www.dropbox.com/scl/fi/0eq9q68acbmqakrex26mw/Golden-Boy-713317781110.flac?rlkey=ukt4vawy2gvfkx0eujdm4zz5y&amp;st=y9lgtvfx&amp;dl=1' and IsDownloadedFromExternalUrl=0), null, null, null, null, null, (select PrimaryMusicStyleId from Releases where UPC=713317781110 and EnterpriseId=647322), (select SecondaryMusicStyleId from Releases where UPC=713317781110 and EnterpriseId=647322), null, 0, null, (select id from internal_TrackTypes where description='Original'), null, null, null, null, (NEXT VALUE FOR [AssetIdSequence]), null, 645898, 647322, 1); 
insert into Releases_Tracks values ( (select ReleaseId from Releases where UPC=713317781110 and EnterpriseId=647322), (select max(TrackId) from Tracks where ISRC='BKTOK2300172' and EnterpriseId=647322), 1, (NEXT VALUE FOR [AssetIdSequence]), null);
update Releases_Tracks set RevelatorExternalUsageTrackId=AssetId where TrackId=(select max(TrackId) from Tracks where ISRC='BKTOK2300172' and EnterpriseId=647322);
Insert into TrackRecordingVersions values ((select max(TrackId) from Tracks where ISRC='BKTOK2300172' and EnterpriseId=647322),  'BKTOK2300172', 1, getdate());
Insert into TrackRecordingVersionsAudioFiles values ((select max(TrackRecordingVersionId) from TrackRecordingVersions where TrackId in (select max(TrackId) from Tracks where ISRC='BKTOK2300172' and EnterpriseId=647322)), (select AudioId from AudioFiles where Filename='BKTOK2300172.flac' and ExternalUrl='https://www.dropbox.com/scl/fi/0eq9q68acbmqakrex26mw/Golden-Boy-713317781110.flac?rlkey=ukt4vawy2gvfkx0eujdm4zz5y&amp;st=y9lgtvfx&amp;dl=1' and IsDownloadedFromExternalUrl=0), 2);
Insert into Track_TrackProperties values ((select max(TrackId) from Tracks where ISRC='BKTOK2300172' and EnterpriseId=647322),1);</v>
      </c>
    </row>
    <row r="248">
      <c r="A248" s="110">
        <v>7.13317781165E11</v>
      </c>
      <c r="B248" s="84"/>
      <c r="C248" s="164" t="str">
        <f t="array" ref="C248">ifs(and(isblank($A248),isblank($B248)),"", not(iserror(vlookup($A248&amp;$B248,'3) Release_Label'!$D:$D&amp;'3) Release_Label'!$E:$E,1,0))),vlookup($A248&amp;$B248,{'3) Release_Label'!$D:$D&amp;'3) Release_Label'!$E:$E,'3) Release_Label'!$F:$F},2,0), or(and(not(isblank($B248)),$B248=$B247,$A248&lt;&gt;$A247),and(not(isblank($A248)),$A248=$A247,$B248&lt;&gt;$B247)),"ID LISTS UNALIGNED",and($A248&lt;&gt;"",countif('3) Release_Label'!$D:$D,$A248)=0),"NO UPC MATCH in Release_Label",and($B248&lt;&gt;"",countif('3) Release_Label'!$E:$E,$B248)=0),"NO CATALOG ID MATCH in Release_Label",iserror(vlookup($A248&amp;$B248,'3) Release_Label'!$D:$D&amp;'3) Release_Label'!$E:$E,1,0)),"NO UPC-CATALOG ID pair MATCH in Release_Label" )</f>
        <v>Golden Boy</v>
      </c>
      <c r="D248" s="164" t="str">
        <f t="array" ref="D248">ifs(and(isblank($A248),isblank($B248)),"", not(iserror(vlookup($A248&amp;$B248,'3) Release_Label'!$D:$D&amp;'3) Release_Label'!$E:$E,1,0))),vlookup($A248&amp;$B248,{'3) Release_Label'!$D:$D&amp;'3) Release_Label'!$E:$E,'3) Release_Label'!$H:$H},2,0), or(and(not(isblank($B248)),$B248=$B247,$A248&lt;&gt;$A247),and(not(isblank($A248)),$A248=$A247,$B248&lt;&gt;$B247)),"ID LISTS UNALIGNED",and($A248&lt;&gt;"",countif('3) Release_Label'!$D:$D,$A248)=0),"NO UPC MATCH in Release_Label",and($B248&lt;&gt;"",countif('3) Release_Label'!$E:$E,$B248)=0),"NO CATALOG ID MATCH in Release_Label",iserror(vlookup($A248&amp;$B248,'3) Release_Label'!$D:$D&amp;'3) Release_Label'!$E:$E,1,0)),"NO UPC-CATALOG ID pair MATCH in Release_Label" )</f>
        <v>Speed Up</v>
      </c>
      <c r="E248" s="164">
        <f t="shared" si="3"/>
        <v>1</v>
      </c>
      <c r="F248" s="34" t="s">
        <v>1201</v>
      </c>
      <c r="G248" s="84"/>
      <c r="H248" s="45" t="s">
        <v>613</v>
      </c>
      <c r="I248" s="34" t="s">
        <v>222</v>
      </c>
      <c r="J248" s="34" t="s">
        <v>180</v>
      </c>
      <c r="K248" s="93" t="s">
        <v>697</v>
      </c>
      <c r="L248" s="34" t="s">
        <v>698</v>
      </c>
      <c r="M248" s="92" t="s">
        <v>1202</v>
      </c>
      <c r="N248" s="34" t="s">
        <v>700</v>
      </c>
      <c r="O248" s="20"/>
      <c r="P248" s="20"/>
      <c r="R248" s="44" t="str">
        <f t="shared" si="2"/>
        <v>insert into AudioFiles VALUES (NEWID(),'BKTOK2300173.flac', '.flac', getdate(), null, 0, null, 'https://www.dropbox.com/scl/fi/h86aew4omsuola43wkgjy/Golden-Boy-713317781165.flac?rlkey=kn4zmyxs7a46wkm689oo0bd0w&amp;st=vy8tt4v6&amp;dl=1', 0, null, null, null, null)</v>
      </c>
      <c r="S248" s="44" t="str">
        <f>"Insert into Tracks VALUES(N'"&amp;SUBSTITUTE(trim(H248),"'","''")&amp;"', 371631, "&amp;if(not(ISBLANK(A248)),"(select LabelId from Releases where UPC="&amp;A248&amp;" and EnterpriseId="&amp;EntId&amp;")","(select LabelId from Releases where Catalog='"&amp;SUBSTITUTE(trim(B248),"'","''")&amp;"' and EnterpriseId="&amp;EntId&amp;")")&amp;", "&amp;if(F248="", "null", "'"&amp;F248&amp;"'")&amp;", "&amp;if(I248="", "null","N'"&amp;SUBSTITUTE(trim(I248),"'","''")&amp;"'")&amp;", null, null, "&amp;if(G248="", "null","'"&amp;SUBSTITUTE(trim(G248),"'","''")&amp;"'")&amp;", null, null, null, "&amp;if(M248="","null",if(G248="","(select AudioId from AudioFiles where Filename='"&amp;F248&amp;".wav' and ExternalUrl='"&amp;SUBSTITUTE(trim(M248),"'","''")&amp;"' and IsDownloadedFromExternalUrl=0)","(select AudioId from AudioFiles where Filename='"&amp;G248&amp;".wav' and ExternalUrl='"&amp;SUBSTITUTE(trim(M248),"'","''")&amp;"' and IsDownloadedFromExternalUrl=0)"))&amp;", null, null, null, (select min(LanguageId) from Languages where LanguageName='"&amp;J248&amp;"' and IsValidMetadataLanguage=1), null, "&amp;if(K248="YES", 1,0)&amp;", getdate(), (select CreatedBy from Enterprises where EnterpriseId="&amp;EntId&amp;"), null, '34F4C88E-B410-461E-AD75-6C01536FDCD3', null, 0, null, null, null, null, "&amp;if(M248="","null",if(G248="","(select AudioId from AudioFiles where Filename='"&amp;F248&amp;".flac' and ExternalUrl='"&amp;SUBSTITUTE(trim(M248),"'","''")&amp;"' and IsDownloadedFromExternalUrl=0)","(select AudioId from AudioFiles where Filename='"&amp;G248&amp;".flac' and ExternalUrl='"&amp;SUBSTITUTE(trim(M248),"'","''")&amp;"' and IsDownloadedFromExternalUrl=0)"))&amp;", null, null, null, null, null, "&amp;if(not(ISBLANK(A248)),"(select PrimaryMusicStyleId from Releases where UPC="&amp;A248&amp;" and EnterpriseId="&amp;EntId&amp;")","(select PrimaryMusicStyleId from Releases where Catalog='"&amp;SUBSTITUTE(trim(B248),"'","''")&amp;"' and EnterpriseId="&amp;EntId&amp;")")&amp;", "&amp;if(not(ISBLANK(A248)),"(select SecondaryMusicStyleId from Releases where UPC="&amp;A248&amp;" and EnterpriseId="&amp;EntId&amp;")","(select SecondaryMusicStyleId from Releases where Catalog='"&amp;SUBSTITUTE(trim(B248),"'","''")&amp;"' and EnterpriseId="&amp;EntId&amp;")")&amp;", "&amp;IF(O248="","null",O248)&amp;", 0, null, (select id from internal_TrackTypes where description='"&amp;L248&amp;"'), null, null, null, null, (NEXT VALUE FOR [AssetIdSequence]), null, "&amp;TenantId&amp;", "&amp;EntId&amp;", "&amp;if(F248&lt;&gt;"",countif(F$5:F248,F248),countif(G$5:G248,G248))&amp;"); 
insert into Releases_Tracks values ( (select ReleaseId from Releases where "&amp;if(not(ISBLANK(A248)),"UPC="&amp;A248,"Catalog='"&amp;SUBSTITUTE(trim(B248),"'","''")&amp;"'")&amp;" and EnterpriseId="&amp;EntId&amp;"), (select max(TrackId) from Tracks where "&amp;if(trim(G248)="","ISRC='"&amp;F248&amp;"'","TrackVendorId='"&amp;SUBSTITUTE(trim(G248),"'","''")&amp;"'") &amp;" and EnterpriseId="&amp;EntId&amp;"), "&amp;E248&amp;", (NEXT VALUE FOR [AssetIdSequence]), null);
update Releases_Tracks set RevelatorExternalUsageTrackId=AssetId where TrackId=(select max(TrackId) from Tracks where "&amp;IF(F248="","TrackVendorId='"&amp;G248&amp;"'","ISRC='"&amp;F248&amp;"'")&amp;" and EnterpriseId="&amp;EntId&amp;");
Insert into TrackRecordingVersions values ((select max(TrackId) from Tracks where "&amp;IF(F248="","TrackVendorId='"&amp;G248&amp;"'","ISRC='"&amp;F248&amp;"'")&amp;" and EnterpriseId="&amp;EntId&amp;"),  "&amp;IF(F248="","null","'"&amp;F248&amp;"'")&amp;", 1, getdate());
Insert into TrackRecordingVersionsAudioFiles values ((select max(TrackRecordingVersionId) from TrackRecordingVersions where TrackId in (select max(TrackId) from Tracks where "&amp;IF(F248="","TrackVendorId='"&amp;G248&amp;"'","ISRC='"&amp;F248&amp;"'")&amp;" and EnterpriseId="&amp;EntId&amp;")), "&amp;if(M248="","null",if(G248="","(select AudioId from AudioFiles where Filename='"&amp;F248&amp;"."&amp;N248&amp;"' and ExternalUrl='"&amp;SUBSTITUTE(trim(M248),"'","''")&amp;"' and IsDownloadedFromExternalUrl=0)","(select AudioId from AudioFiles where Filename='"&amp;G248&amp;"."&amp;N248&amp;"' and ExternalUrl='"&amp;SUBSTITUTE(trim(M248),"'","''")&amp;"' and IsDownloadedFromExternalUrl=0)"))&amp;", "&amp;IFS(N248="","null",N248="wav","1",N248="flac","2")&amp;");
Insert into Track_TrackProperties values ((select max(TrackId) from Tracks where "&amp;IF(F248="","TrackVendorId='"&amp;G248&amp;"'","ISRC='"&amp;F248&amp;"'")&amp;" and EnterpriseId="&amp;EntId&amp;"),1);"</f>
        <v>Insert into Tracks VALUES(N'Golden Boy', 371631, (select LabelId from Releases where UPC=713317781165 and EnterpriseId=647322), 'BKTOK2300173', N'Speed Up', null, null, null, null, null, null, (select AudioId from AudioFiles where Filename='BKTOK2300173.wav' and ExternalUrl='https://www.dropbox.com/scl/fi/h86aew4omsuola43wkgjy/Golden-Boy-713317781165.flac?rlkey=kn4zmyxs7a46wkm689oo0bd0w&amp;st=vy8tt4v6&amp;dl=1'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Filename='BKTOK2300173.flac' and ExternalUrl='https://www.dropbox.com/scl/fi/h86aew4omsuola43wkgjy/Golden-Boy-713317781165.flac?rlkey=kn4zmyxs7a46wkm689oo0bd0w&amp;st=vy8tt4v6&amp;dl=1' and IsDownloadedFromExternalUrl=0), null, null, null, null, null, (select PrimaryMusicStyleId from Releases where UPC=713317781165 and EnterpriseId=647322), (select SecondaryMusicStyleId from Releases where UPC=713317781165 and EnterpriseId=647322), null, 0, null, (select id from internal_TrackTypes where description='Original'), null, null, null, null, (NEXT VALUE FOR [AssetIdSequence]), null, 645898, 647322, 1); 
insert into Releases_Tracks values ( (select ReleaseId from Releases where UPC=713317781165 and EnterpriseId=647322), (select max(TrackId) from Tracks where ISRC='BKTOK2300173' and EnterpriseId=647322), 1, (NEXT VALUE FOR [AssetIdSequence]), null);
update Releases_Tracks set RevelatorExternalUsageTrackId=AssetId where TrackId=(select max(TrackId) from Tracks where ISRC='BKTOK2300173' and EnterpriseId=647322);
Insert into TrackRecordingVersions values ((select max(TrackId) from Tracks where ISRC='BKTOK2300173' and EnterpriseId=647322),  'BKTOK2300173', 1, getdate());
Insert into TrackRecordingVersionsAudioFiles values ((select max(TrackRecordingVersionId) from TrackRecordingVersions where TrackId in (select max(TrackId) from Tracks where ISRC='BKTOK2300173' and EnterpriseId=647322)), (select AudioId from AudioFiles where Filename='BKTOK2300173.flac' and ExternalUrl='https://www.dropbox.com/scl/fi/h86aew4omsuola43wkgjy/Golden-Boy-713317781165.flac?rlkey=kn4zmyxs7a46wkm689oo0bd0w&amp;st=vy8tt4v6&amp;dl=1' and IsDownloadedFromExternalUrl=0), 2);
Insert into Track_TrackProperties values ((select max(TrackId) from Tracks where ISRC='BKTOK2300173' and EnterpriseId=647322),1);</v>
      </c>
    </row>
    <row r="249">
      <c r="A249" s="110">
        <v>7.13317948056E11</v>
      </c>
      <c r="B249" s="84"/>
      <c r="C249" s="164" t="str">
        <f t="array" ref="C249">ifs(and(isblank($A249),isblank($B249)),"", not(iserror(vlookup($A249&amp;$B249,'3) Release_Label'!$D:$D&amp;'3) Release_Label'!$E:$E,1,0))),vlookup($A249&amp;$B249,{'3) Release_Label'!$D:$D&amp;'3) Release_Label'!$E:$E,'3) Release_Label'!$F:$F},2,0), or(and(not(isblank($B249)),$B249=$B248,$A249&lt;&gt;$A248),and(not(isblank($A249)),$A249=$A248,$B249&lt;&gt;$B248)),"ID LISTS UNALIGNED",and($A249&lt;&gt;"",countif('3) Release_Label'!$D:$D,$A249)=0),"NO UPC MATCH in Release_Label",and($B249&lt;&gt;"",countif('3) Release_Label'!$E:$E,$B249)=0),"NO CATALOG ID MATCH in Release_Label",iserror(vlookup($A249&amp;$B249,'3) Release_Label'!$D:$D&amp;'3) Release_Label'!$E:$E,1,0)),"NO UPC-CATALOG ID pair MATCH in Release_Label" )</f>
        <v>Yonkou Celestial</v>
      </c>
      <c r="D249" s="134" t="str">
        <f t="array" ref="D249">ifs(and(isblank($A249),isblank($B249)),"", not(iserror(vlookup($A249&amp;$B249,'3) Release_Label'!$D:$D&amp;'3) Release_Label'!$E:$E,1,0))),vlookup($A249&amp;$B249,{'3) Release_Label'!$D:$D&amp;'3) Release_Label'!$E:$E,'3) Release_Label'!$H:$H},2,0), or(and(not(isblank($B249)),$B249=$B248,$A249&lt;&gt;$A248),and(not(isblank($A249)),$A249=$A248,$B249&lt;&gt;$B248)),"ID LISTS UNALIGNED",and($A249&lt;&gt;"",countif('3) Release_Label'!$D:$D,$A249)=0),"NO UPC MATCH in Release_Label",and($B249&lt;&gt;"",countif('3) Release_Label'!$E:$E,$B249)=0),"NO CATALOG ID MATCH in Release_Label",iserror(vlookup($A249&amp;$B249,'3) Release_Label'!$D:$D&amp;'3) Release_Label'!$E:$E,1,0)),"NO UPC-CATALOG ID pair MATCH in Release_Label" )</f>
        <v/>
      </c>
      <c r="E249" s="164">
        <f t="shared" si="3"/>
        <v>1</v>
      </c>
      <c r="F249" s="34" t="s">
        <v>1203</v>
      </c>
      <c r="G249" s="84"/>
      <c r="H249" s="45" t="s">
        <v>616</v>
      </c>
      <c r="I249" s="34"/>
      <c r="J249" s="34" t="s">
        <v>180</v>
      </c>
      <c r="K249" s="93" t="s">
        <v>697</v>
      </c>
      <c r="L249" s="34" t="s">
        <v>698</v>
      </c>
      <c r="M249" s="92" t="s">
        <v>1204</v>
      </c>
      <c r="N249" s="34" t="s">
        <v>700</v>
      </c>
      <c r="O249" s="20"/>
      <c r="P249" s="20"/>
      <c r="R249" s="44" t="str">
        <f t="shared" si="2"/>
        <v>insert into AudioFiles VALUES (NEWID(),'BKTOK2300176.flac', '.flac', getdate(), null, 0, null, 'https://www.dropbox.com/scl/fi/iliwrakxm4fbhni64c5gf/Yonkou-Celestial-713317948056.flac?rlkey=utsc0ycxs3c0iby7n1coqgwk6&amp;st=bpoot0ho&amp;dl=1', 0, null, null, null, null)</v>
      </c>
      <c r="S249" s="44" t="str">
        <f>"Insert into Tracks VALUES(N'"&amp;SUBSTITUTE(trim(H249),"'","''")&amp;"', 371631, "&amp;if(not(ISBLANK(A249)),"(select LabelId from Releases where UPC="&amp;A249&amp;" and EnterpriseId="&amp;EntId&amp;")","(select LabelId from Releases where Catalog='"&amp;SUBSTITUTE(trim(B249),"'","''")&amp;"' and EnterpriseId="&amp;EntId&amp;")")&amp;", "&amp;if(F249="", "null", "'"&amp;F249&amp;"'")&amp;", "&amp;if(I249="", "null","N'"&amp;SUBSTITUTE(trim(I249),"'","''")&amp;"'")&amp;", null, null, "&amp;if(G249="", "null","'"&amp;SUBSTITUTE(trim(G249),"'","''")&amp;"'")&amp;", null, null, null, "&amp;if(M249="","null",if(G249="","(select AudioId from AudioFiles where Filename='"&amp;F249&amp;".wav' and ExternalUrl='"&amp;SUBSTITUTE(trim(M249),"'","''")&amp;"' and IsDownloadedFromExternalUrl=0)","(select AudioId from AudioFiles where Filename='"&amp;G249&amp;".wav' and ExternalUrl='"&amp;SUBSTITUTE(trim(M249),"'","''")&amp;"' and IsDownloadedFromExternalUrl=0)"))&amp;", null, null, null, (select min(LanguageId) from Languages where LanguageName='"&amp;J249&amp;"' and IsValidMetadataLanguage=1), null, "&amp;if(K249="YES", 1,0)&amp;", getdate(), (select CreatedBy from Enterprises where EnterpriseId="&amp;EntId&amp;"), null, '34F4C88E-B410-461E-AD75-6C01536FDCD3', null, 0, null, null, null, null, "&amp;if(M249="","null",if(G249="","(select AudioId from AudioFiles where Filename='"&amp;F249&amp;".flac' and ExternalUrl='"&amp;SUBSTITUTE(trim(M249),"'","''")&amp;"' and IsDownloadedFromExternalUrl=0)","(select AudioId from AudioFiles where Filename='"&amp;G249&amp;".flac' and ExternalUrl='"&amp;SUBSTITUTE(trim(M249),"'","''")&amp;"' and IsDownloadedFromExternalUrl=0)"))&amp;", null, null, null, null, null, "&amp;if(not(ISBLANK(A249)),"(select PrimaryMusicStyleId from Releases where UPC="&amp;A249&amp;" and EnterpriseId="&amp;EntId&amp;")","(select PrimaryMusicStyleId from Releases where Catalog='"&amp;SUBSTITUTE(trim(B249),"'","''")&amp;"' and EnterpriseId="&amp;EntId&amp;")")&amp;", "&amp;if(not(ISBLANK(A249)),"(select SecondaryMusicStyleId from Releases where UPC="&amp;A249&amp;" and EnterpriseId="&amp;EntId&amp;")","(select SecondaryMusicStyleId from Releases where Catalog='"&amp;SUBSTITUTE(trim(B249),"'","''")&amp;"' and EnterpriseId="&amp;EntId&amp;")")&amp;", "&amp;IF(O249="","null",O249)&amp;", 0, null, (select id from internal_TrackTypes where description='"&amp;L249&amp;"'), null, null, null, null, (NEXT VALUE FOR [AssetIdSequence]), null, "&amp;TenantId&amp;", "&amp;EntId&amp;", "&amp;if(F249&lt;&gt;"",countif(F$5:F249,F249),countif(G$5:G249,G249))&amp;"); 
insert into Releases_Tracks values ( (select ReleaseId from Releases where "&amp;if(not(ISBLANK(A249)),"UPC="&amp;A249,"Catalog='"&amp;SUBSTITUTE(trim(B249),"'","''")&amp;"'")&amp;" and EnterpriseId="&amp;EntId&amp;"), (select max(TrackId) from Tracks where "&amp;if(trim(G249)="","ISRC='"&amp;F249&amp;"'","TrackVendorId='"&amp;SUBSTITUTE(trim(G249),"'","''")&amp;"'") &amp;" and EnterpriseId="&amp;EntId&amp;"), "&amp;E249&amp;", (NEXT VALUE FOR [AssetIdSequence]), null);
update Releases_Tracks set RevelatorExternalUsageTrackId=AssetId where TrackId=(select max(TrackId) from Tracks where "&amp;IF(F249="","TrackVendorId='"&amp;G249&amp;"'","ISRC='"&amp;F249&amp;"'")&amp;" and EnterpriseId="&amp;EntId&amp;");
Insert into TrackRecordingVersions values ((select max(TrackId) from Tracks where "&amp;IF(F249="","TrackVendorId='"&amp;G249&amp;"'","ISRC='"&amp;F249&amp;"'")&amp;" and EnterpriseId="&amp;EntId&amp;"),  "&amp;IF(F249="","null","'"&amp;F249&amp;"'")&amp;", 1, getdate());
Insert into TrackRecordingVersionsAudioFiles values ((select max(TrackRecordingVersionId) from TrackRecordingVersions where TrackId in (select max(TrackId) from Tracks where "&amp;IF(F249="","TrackVendorId='"&amp;G249&amp;"'","ISRC='"&amp;F249&amp;"'")&amp;" and EnterpriseId="&amp;EntId&amp;")), "&amp;if(M249="","null",if(G249="","(select AudioId from AudioFiles where Filename='"&amp;F249&amp;"."&amp;N249&amp;"' and ExternalUrl='"&amp;SUBSTITUTE(trim(M249),"'","''")&amp;"' and IsDownloadedFromExternalUrl=0)","(select AudioId from AudioFiles where Filename='"&amp;G249&amp;"."&amp;N249&amp;"' and ExternalUrl='"&amp;SUBSTITUTE(trim(M249),"'","''")&amp;"' and IsDownloadedFromExternalUrl=0)"))&amp;", "&amp;IFS(N249="","null",N249="wav","1",N249="flac","2")&amp;");
Insert into Track_TrackProperties values ((select max(TrackId) from Tracks where "&amp;IF(F249="","TrackVendorId='"&amp;G249&amp;"'","ISRC='"&amp;F249&amp;"'")&amp;" and EnterpriseId="&amp;EntId&amp;"),1);"</f>
        <v>Insert into Tracks VALUES(N'Yonkou Celestial', 371631, (select LabelId from Releases where UPC=713317948056 and EnterpriseId=647322), 'BKTOK2300176', null, null, null, null, null, null, null, (select AudioId from AudioFiles where Filename='BKTOK2300176.wav' and ExternalUrl='https://www.dropbox.com/scl/fi/iliwrakxm4fbhni64c5gf/Yonkou-Celestial-713317948056.flac?rlkey=utsc0ycxs3c0iby7n1coqgwk6&amp;st=bpoot0ho&amp;dl=1'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Filename='BKTOK2300176.flac' and ExternalUrl='https://www.dropbox.com/scl/fi/iliwrakxm4fbhni64c5gf/Yonkou-Celestial-713317948056.flac?rlkey=utsc0ycxs3c0iby7n1coqgwk6&amp;st=bpoot0ho&amp;dl=1' and IsDownloadedFromExternalUrl=0), null, null, null, null, null, (select PrimaryMusicStyleId from Releases where UPC=713317948056 and EnterpriseId=647322), (select SecondaryMusicStyleId from Releases where UPC=713317948056 and EnterpriseId=647322), null, 0, null, (select id from internal_TrackTypes where description='Original'), null, null, null, null, (NEXT VALUE FOR [AssetIdSequence]), null, 645898, 647322, 1); 
insert into Releases_Tracks values ( (select ReleaseId from Releases where UPC=713317948056 and EnterpriseId=647322), (select max(TrackId) from Tracks where ISRC='BKTOK2300176' and EnterpriseId=647322), 1, (NEXT VALUE FOR [AssetIdSequence]), null);
update Releases_Tracks set RevelatorExternalUsageTrackId=AssetId where TrackId=(select max(TrackId) from Tracks where ISRC='BKTOK2300176' and EnterpriseId=647322);
Insert into TrackRecordingVersions values ((select max(TrackId) from Tracks where ISRC='BKTOK2300176' and EnterpriseId=647322),  'BKTOK2300176', 1, getdate());
Insert into TrackRecordingVersionsAudioFiles values ((select max(TrackRecordingVersionId) from TrackRecordingVersions where TrackId in (select max(TrackId) from Tracks where ISRC='BKTOK2300176' and EnterpriseId=647322)), (select AudioId from AudioFiles where Filename='BKTOK2300176.flac' and ExternalUrl='https://www.dropbox.com/scl/fi/iliwrakxm4fbhni64c5gf/Yonkou-Celestial-713317948056.flac?rlkey=utsc0ycxs3c0iby7n1coqgwk6&amp;st=bpoot0ho&amp;dl=1' and IsDownloadedFromExternalUrl=0), 2);
Insert into Track_TrackProperties values ((select max(TrackId) from Tracks where ISRC='BKTOK2300176' and EnterpriseId=647322),1);</v>
      </c>
    </row>
    <row r="250">
      <c r="A250" s="110">
        <v>7.1331794795E11</v>
      </c>
      <c r="B250" s="84"/>
      <c r="C250" s="164" t="str">
        <f t="array" ref="C250">ifs(and(isblank($A250),isblank($B250)),"", not(iserror(vlookup($A250&amp;$B250,'3) Release_Label'!$D:$D&amp;'3) Release_Label'!$E:$E,1,0))),vlookup($A250&amp;$B250,{'3) Release_Label'!$D:$D&amp;'3) Release_Label'!$E:$E,'3) Release_Label'!$F:$F},2,0), or(and(not(isblank($B250)),$B250=$B249,$A250&lt;&gt;$A249),and(not(isblank($A250)),$A250=$A249,$B250&lt;&gt;$B249)),"ID LISTS UNALIGNED",and($A250&lt;&gt;"",countif('3) Release_Label'!$D:$D,$A250)=0),"NO UPC MATCH in Release_Label",and($B250&lt;&gt;"",countif('3) Release_Label'!$E:$E,$B250)=0),"NO CATALOG ID MATCH in Release_Label",iserror(vlookup($A250&amp;$B250,'3) Release_Label'!$D:$D&amp;'3) Release_Label'!$E:$E,1,0)),"NO UPC-CATALOG ID pair MATCH in Release_Label" )</f>
        <v>Yonkou Celestial</v>
      </c>
      <c r="D250" s="164" t="str">
        <f t="array" ref="D250">ifs(and(isblank($A250),isblank($B250)),"", not(iserror(vlookup($A250&amp;$B250,'3) Release_Label'!$D:$D&amp;'3) Release_Label'!$E:$E,1,0))),vlookup($A250&amp;$B250,{'3) Release_Label'!$D:$D&amp;'3) Release_Label'!$E:$E,'3) Release_Label'!$H:$H},2,0), or(and(not(isblank($B250)),$B250=$B249,$A250&lt;&gt;$A249),and(not(isblank($A250)),$A250=$A249,$B250&lt;&gt;$B249)),"ID LISTS UNALIGNED",and($A250&lt;&gt;"",countif('3) Release_Label'!$D:$D,$A250)=0),"NO UPC MATCH in Release_Label",and($B250&lt;&gt;"",countif('3) Release_Label'!$E:$E,$B250)=0),"NO CATALOG ID MATCH in Release_Label",iserror(vlookup($A250&amp;$B250,'3) Release_Label'!$D:$D&amp;'3) Release_Label'!$E:$E,1,0)),"NO UPC-CATALOG ID pair MATCH in Release_Label" )</f>
        <v>Speed Up</v>
      </c>
      <c r="E250" s="164">
        <f t="shared" si="3"/>
        <v>1</v>
      </c>
      <c r="F250" s="34" t="s">
        <v>1205</v>
      </c>
      <c r="G250" s="84"/>
      <c r="H250" s="45" t="s">
        <v>616</v>
      </c>
      <c r="I250" s="34" t="s">
        <v>222</v>
      </c>
      <c r="J250" s="34" t="s">
        <v>180</v>
      </c>
      <c r="K250" s="93" t="s">
        <v>697</v>
      </c>
      <c r="L250" s="34" t="s">
        <v>698</v>
      </c>
      <c r="M250" s="92" t="s">
        <v>1206</v>
      </c>
      <c r="N250" s="34" t="s">
        <v>700</v>
      </c>
      <c r="O250" s="20"/>
      <c r="P250" s="20"/>
      <c r="R250" s="44" t="str">
        <f t="shared" si="2"/>
        <v>insert into AudioFiles VALUES (NEWID(),'BKTOK2300177.flac', '.flac', getdate(), null, 0, null, 'https://www.dropbox.com/scl/fi/fm55vtxxfgefx9iipzrtk/Yonkou-Celestial-713317947950.flac?rlkey=s4ditegq0qzzhsb7slfbv286s&amp;st=r0mmlrbo&amp;dl=1', 0, null, null, null, null)</v>
      </c>
      <c r="S250" s="44" t="str">
        <f>"Insert into Tracks VALUES(N'"&amp;SUBSTITUTE(trim(H250),"'","''")&amp;"', 371631, "&amp;if(not(ISBLANK(A250)),"(select LabelId from Releases where UPC="&amp;A250&amp;" and EnterpriseId="&amp;EntId&amp;")","(select LabelId from Releases where Catalog='"&amp;SUBSTITUTE(trim(B250),"'","''")&amp;"' and EnterpriseId="&amp;EntId&amp;")")&amp;", "&amp;if(F250="", "null", "'"&amp;F250&amp;"'")&amp;", "&amp;if(I250="", "null","N'"&amp;SUBSTITUTE(trim(I250),"'","''")&amp;"'")&amp;", null, null, "&amp;if(G250="", "null","'"&amp;SUBSTITUTE(trim(G250),"'","''")&amp;"'")&amp;", null, null, null, "&amp;if(M250="","null",if(G250="","(select AudioId from AudioFiles where Filename='"&amp;F250&amp;".wav' and ExternalUrl='"&amp;SUBSTITUTE(trim(M250),"'","''")&amp;"' and IsDownloadedFromExternalUrl=0)","(select AudioId from AudioFiles where Filename='"&amp;G250&amp;".wav' and ExternalUrl='"&amp;SUBSTITUTE(trim(M250),"'","''")&amp;"' and IsDownloadedFromExternalUrl=0)"))&amp;", null, null, null, (select min(LanguageId) from Languages where LanguageName='"&amp;J250&amp;"' and IsValidMetadataLanguage=1), null, "&amp;if(K250="YES", 1,0)&amp;", getdate(), (select CreatedBy from Enterprises where EnterpriseId="&amp;EntId&amp;"), null, '34F4C88E-B410-461E-AD75-6C01536FDCD3', null, 0, null, null, null, null, "&amp;if(M250="","null",if(G250="","(select AudioId from AudioFiles where Filename='"&amp;F250&amp;".flac' and ExternalUrl='"&amp;SUBSTITUTE(trim(M250),"'","''")&amp;"' and IsDownloadedFromExternalUrl=0)","(select AudioId from AudioFiles where Filename='"&amp;G250&amp;".flac' and ExternalUrl='"&amp;SUBSTITUTE(trim(M250),"'","''")&amp;"' and IsDownloadedFromExternalUrl=0)"))&amp;", null, null, null, null, null, "&amp;if(not(ISBLANK(A250)),"(select PrimaryMusicStyleId from Releases where UPC="&amp;A250&amp;" and EnterpriseId="&amp;EntId&amp;")","(select PrimaryMusicStyleId from Releases where Catalog='"&amp;SUBSTITUTE(trim(B250),"'","''")&amp;"' and EnterpriseId="&amp;EntId&amp;")")&amp;", "&amp;if(not(ISBLANK(A250)),"(select SecondaryMusicStyleId from Releases where UPC="&amp;A250&amp;" and EnterpriseId="&amp;EntId&amp;")","(select SecondaryMusicStyleId from Releases where Catalog='"&amp;SUBSTITUTE(trim(B250),"'","''")&amp;"' and EnterpriseId="&amp;EntId&amp;")")&amp;", "&amp;IF(O250="","null",O250)&amp;", 0, null, (select id from internal_TrackTypes where description='"&amp;L250&amp;"'), null, null, null, null, (NEXT VALUE FOR [AssetIdSequence]), null, "&amp;TenantId&amp;", "&amp;EntId&amp;", "&amp;if(F250&lt;&gt;"",countif(F$5:F250,F250),countif(G$5:G250,G250))&amp;"); 
insert into Releases_Tracks values ( (select ReleaseId from Releases where "&amp;if(not(ISBLANK(A250)),"UPC="&amp;A250,"Catalog='"&amp;SUBSTITUTE(trim(B250),"'","''")&amp;"'")&amp;" and EnterpriseId="&amp;EntId&amp;"), (select max(TrackId) from Tracks where "&amp;if(trim(G250)="","ISRC='"&amp;F250&amp;"'","TrackVendorId='"&amp;SUBSTITUTE(trim(G250),"'","''")&amp;"'") &amp;" and EnterpriseId="&amp;EntId&amp;"), "&amp;E250&amp;", (NEXT VALUE FOR [AssetIdSequence]), null);
update Releases_Tracks set RevelatorExternalUsageTrackId=AssetId where TrackId=(select max(TrackId) from Tracks where "&amp;IF(F250="","TrackVendorId='"&amp;G250&amp;"'","ISRC='"&amp;F250&amp;"'")&amp;" and EnterpriseId="&amp;EntId&amp;");
Insert into TrackRecordingVersions values ((select max(TrackId) from Tracks where "&amp;IF(F250="","TrackVendorId='"&amp;G250&amp;"'","ISRC='"&amp;F250&amp;"'")&amp;" and EnterpriseId="&amp;EntId&amp;"),  "&amp;IF(F250="","null","'"&amp;F250&amp;"'")&amp;", 1, getdate());
Insert into TrackRecordingVersionsAudioFiles values ((select max(TrackRecordingVersionId) from TrackRecordingVersions where TrackId in (select max(TrackId) from Tracks where "&amp;IF(F250="","TrackVendorId='"&amp;G250&amp;"'","ISRC='"&amp;F250&amp;"'")&amp;" and EnterpriseId="&amp;EntId&amp;")), "&amp;if(M250="","null",if(G250="","(select AudioId from AudioFiles where Filename='"&amp;F250&amp;"."&amp;N250&amp;"' and ExternalUrl='"&amp;SUBSTITUTE(trim(M250),"'","''")&amp;"' and IsDownloadedFromExternalUrl=0)","(select AudioId from AudioFiles where Filename='"&amp;G250&amp;"."&amp;N250&amp;"' and ExternalUrl='"&amp;SUBSTITUTE(trim(M250),"'","''")&amp;"' and IsDownloadedFromExternalUrl=0)"))&amp;", "&amp;IFS(N250="","null",N250="wav","1",N250="flac","2")&amp;");
Insert into Track_TrackProperties values ((select max(TrackId) from Tracks where "&amp;IF(F250="","TrackVendorId='"&amp;G250&amp;"'","ISRC='"&amp;F250&amp;"'")&amp;" and EnterpriseId="&amp;EntId&amp;"),1);"</f>
        <v>Insert into Tracks VALUES(N'Yonkou Celestial', 371631, (select LabelId from Releases where UPC=713317947950 and EnterpriseId=647322), 'BKTOK2300177', N'Speed Up', null, null, null, null, null, null, (select AudioId from AudioFiles where Filename='BKTOK2300177.wav' and ExternalUrl='https://www.dropbox.com/scl/fi/fm55vtxxfgefx9iipzrtk/Yonkou-Celestial-713317947950.flac?rlkey=s4ditegq0qzzhsb7slfbv286s&amp;st=r0mmlrbo&amp;dl=1'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Filename='BKTOK2300177.flac' and ExternalUrl='https://www.dropbox.com/scl/fi/fm55vtxxfgefx9iipzrtk/Yonkou-Celestial-713317947950.flac?rlkey=s4ditegq0qzzhsb7slfbv286s&amp;st=r0mmlrbo&amp;dl=1' and IsDownloadedFromExternalUrl=0), null, null, null, null, null, (select PrimaryMusicStyleId from Releases where UPC=713317947950 and EnterpriseId=647322), (select SecondaryMusicStyleId from Releases where UPC=713317947950 and EnterpriseId=647322), null, 0, null, (select id from internal_TrackTypes where description='Original'), null, null, null, null, (NEXT VALUE FOR [AssetIdSequence]), null, 645898, 647322, 1); 
insert into Releases_Tracks values ( (select ReleaseId from Releases where UPC=713317947950 and EnterpriseId=647322), (select max(TrackId) from Tracks where ISRC='BKTOK2300177' and EnterpriseId=647322), 1, (NEXT VALUE FOR [AssetIdSequence]), null);
update Releases_Tracks set RevelatorExternalUsageTrackId=AssetId where TrackId=(select max(TrackId) from Tracks where ISRC='BKTOK2300177' and EnterpriseId=647322);
Insert into TrackRecordingVersions values ((select max(TrackId) from Tracks where ISRC='BKTOK2300177' and EnterpriseId=647322),  'BKTOK2300177', 1, getdate());
Insert into TrackRecordingVersionsAudioFiles values ((select max(TrackRecordingVersionId) from TrackRecordingVersions where TrackId in (select max(TrackId) from Tracks where ISRC='BKTOK2300177' and EnterpriseId=647322)), (select AudioId from AudioFiles where Filename='BKTOK2300177.flac' and ExternalUrl='https://www.dropbox.com/scl/fi/fm55vtxxfgefx9iipzrtk/Yonkou-Celestial-713317947950.flac?rlkey=s4ditegq0qzzhsb7slfbv286s&amp;st=r0mmlrbo&amp;dl=1' and IsDownloadedFromExternalUrl=0), 2);
Insert into Track_TrackProperties values ((select max(TrackId) from Tracks where ISRC='BKTOK2300177' and EnterpriseId=647322),1);</v>
      </c>
    </row>
    <row r="251">
      <c r="A251" s="110">
        <v>7.2016740735E11</v>
      </c>
      <c r="B251" s="84"/>
      <c r="C251" s="164" t="str">
        <f t="array" ref="C251">ifs(and(isblank($A251),isblank($B251)),"", not(iserror(vlookup($A251&amp;$B251,'3) Release_Label'!$D:$D&amp;'3) Release_Label'!$E:$E,1,0))),vlookup($A251&amp;$B251,{'3) Release_Label'!$D:$D&amp;'3) Release_Label'!$E:$E,'3) Release_Label'!$F:$F},2,0), or(and(not(isblank($B251)),$B251=$B250,$A251&lt;&gt;$A250),and(not(isblank($A251)),$A251=$A250,$B251&lt;&gt;$B250)),"ID LISTS UNALIGNED",and($A251&lt;&gt;"",countif('3) Release_Label'!$D:$D,$A251)=0),"NO UPC MATCH in Release_Label",and($B251&lt;&gt;"",countif('3) Release_Label'!$E:$E,$B251)=0),"NO CATALOG ID MATCH in Release_Label",iserror(vlookup($A251&amp;$B251,'3) Release_Label'!$D:$D&amp;'3) Release_Label'!$E:$E,1,0)),"NO UPC-CATALOG ID pair MATCH in Release_Label" )</f>
        <v>O Iluminado</v>
      </c>
      <c r="D251" s="134" t="str">
        <f t="array" ref="D251">ifs(and(isblank($A251),isblank($B251)),"", not(iserror(vlookup($A251&amp;$B251,'3) Release_Label'!$D:$D&amp;'3) Release_Label'!$E:$E,1,0))),vlookup($A251&amp;$B251,{'3) Release_Label'!$D:$D&amp;'3) Release_Label'!$E:$E,'3) Release_Label'!$H:$H},2,0), or(and(not(isblank($B251)),$B251=$B250,$A251&lt;&gt;$A250),and(not(isblank($A251)),$A251=$A250,$B251&lt;&gt;$B250)),"ID LISTS UNALIGNED",and($A251&lt;&gt;"",countif('3) Release_Label'!$D:$D,$A251)=0),"NO UPC MATCH in Release_Label",and($B251&lt;&gt;"",countif('3) Release_Label'!$E:$E,$B251)=0),"NO CATALOG ID MATCH in Release_Label",iserror(vlookup($A251&amp;$B251,'3) Release_Label'!$D:$D&amp;'3) Release_Label'!$E:$E,1,0)),"NO UPC-CATALOG ID pair MATCH in Release_Label" )</f>
        <v/>
      </c>
      <c r="E251" s="164">
        <f t="shared" si="3"/>
        <v>1</v>
      </c>
      <c r="F251" s="34" t="s">
        <v>1207</v>
      </c>
      <c r="G251" s="84"/>
      <c r="H251" s="45" t="s">
        <v>619</v>
      </c>
      <c r="I251" s="34"/>
      <c r="J251" s="34" t="s">
        <v>180</v>
      </c>
      <c r="K251" s="93" t="s">
        <v>697</v>
      </c>
      <c r="L251" s="34" t="s">
        <v>698</v>
      </c>
      <c r="M251" s="92" t="s">
        <v>1208</v>
      </c>
      <c r="N251" s="34" t="s">
        <v>700</v>
      </c>
      <c r="O251" s="20"/>
      <c r="P251" s="20"/>
      <c r="R251" s="44" t="str">
        <f t="shared" si="2"/>
        <v>insert into AudioFiles VALUES (NEWID(),'BKTOK2300182.flac', '.flac', getdate(), null, 0, null, 'https://www.dropbox.com/scl/fi/wsp3iczlmd1xzq7k0u809/O-Iluminado-720167407312.flac?rlkey=vyrxpbug93nbnxr7qghyjdfts&amp;st=c5wqfs4g&amp;dl=1', 0, null, null, null, null)</v>
      </c>
      <c r="S251" s="44" t="str">
        <f>"Insert into Tracks VALUES(N'"&amp;SUBSTITUTE(trim(H251),"'","''")&amp;"', 371631, "&amp;if(not(ISBLANK(A251)),"(select LabelId from Releases where UPC="&amp;A251&amp;" and EnterpriseId="&amp;EntId&amp;")","(select LabelId from Releases where Catalog='"&amp;SUBSTITUTE(trim(B251),"'","''")&amp;"' and EnterpriseId="&amp;EntId&amp;")")&amp;", "&amp;if(F251="", "null", "'"&amp;F251&amp;"'")&amp;", "&amp;if(I251="", "null","N'"&amp;SUBSTITUTE(trim(I251),"'","''")&amp;"'")&amp;", null, null, "&amp;if(G251="", "null","'"&amp;SUBSTITUTE(trim(G251),"'","''")&amp;"'")&amp;", null, null, null, "&amp;if(M251="","null",if(G251="","(select AudioId from AudioFiles where Filename='"&amp;F251&amp;".wav' and ExternalUrl='"&amp;SUBSTITUTE(trim(M251),"'","''")&amp;"' and IsDownloadedFromExternalUrl=0)","(select AudioId from AudioFiles where Filename='"&amp;G251&amp;".wav' and ExternalUrl='"&amp;SUBSTITUTE(trim(M251),"'","''")&amp;"' and IsDownloadedFromExternalUrl=0)"))&amp;", null, null, null, (select min(LanguageId) from Languages where LanguageName='"&amp;J251&amp;"' and IsValidMetadataLanguage=1), null, "&amp;if(K251="YES", 1,0)&amp;", getdate(), (select CreatedBy from Enterprises where EnterpriseId="&amp;EntId&amp;"), null, '34F4C88E-B410-461E-AD75-6C01536FDCD3', null, 0, null, null, null, null, "&amp;if(M251="","null",if(G251="","(select AudioId from AudioFiles where Filename='"&amp;F251&amp;".flac' and ExternalUrl='"&amp;SUBSTITUTE(trim(M251),"'","''")&amp;"' and IsDownloadedFromExternalUrl=0)","(select AudioId from AudioFiles where Filename='"&amp;G251&amp;".flac' and ExternalUrl='"&amp;SUBSTITUTE(trim(M251),"'","''")&amp;"' and IsDownloadedFromExternalUrl=0)"))&amp;", null, null, null, null, null, "&amp;if(not(ISBLANK(A251)),"(select PrimaryMusicStyleId from Releases where UPC="&amp;A251&amp;" and EnterpriseId="&amp;EntId&amp;")","(select PrimaryMusicStyleId from Releases where Catalog='"&amp;SUBSTITUTE(trim(B251),"'","''")&amp;"' and EnterpriseId="&amp;EntId&amp;")")&amp;", "&amp;if(not(ISBLANK(A251)),"(select SecondaryMusicStyleId from Releases where UPC="&amp;A251&amp;" and EnterpriseId="&amp;EntId&amp;")","(select SecondaryMusicStyleId from Releases where Catalog='"&amp;SUBSTITUTE(trim(B251),"'","''")&amp;"' and EnterpriseId="&amp;EntId&amp;")")&amp;", "&amp;IF(O251="","null",O251)&amp;", 0, null, (select id from internal_TrackTypes where description='"&amp;L251&amp;"'), null, null, null, null, (NEXT VALUE FOR [AssetIdSequence]), null, "&amp;TenantId&amp;", "&amp;EntId&amp;", "&amp;if(F251&lt;&gt;"",countif(F$5:F251,F251),countif(G$5:G251,G251))&amp;"); 
insert into Releases_Tracks values ( (select ReleaseId from Releases where "&amp;if(not(ISBLANK(A251)),"UPC="&amp;A251,"Catalog='"&amp;SUBSTITUTE(trim(B251),"'","''")&amp;"'")&amp;" and EnterpriseId="&amp;EntId&amp;"), (select max(TrackId) from Tracks where "&amp;if(trim(G251)="","ISRC='"&amp;F251&amp;"'","TrackVendorId='"&amp;SUBSTITUTE(trim(G251),"'","''")&amp;"'") &amp;" and EnterpriseId="&amp;EntId&amp;"), "&amp;E251&amp;", (NEXT VALUE FOR [AssetIdSequence]), null);
update Releases_Tracks set RevelatorExternalUsageTrackId=AssetId where TrackId=(select max(TrackId) from Tracks where "&amp;IF(F251="","TrackVendorId='"&amp;G251&amp;"'","ISRC='"&amp;F251&amp;"'")&amp;" and EnterpriseId="&amp;EntId&amp;");
Insert into TrackRecordingVersions values ((select max(TrackId) from Tracks where "&amp;IF(F251="","TrackVendorId='"&amp;G251&amp;"'","ISRC='"&amp;F251&amp;"'")&amp;" and EnterpriseId="&amp;EntId&amp;"),  "&amp;IF(F251="","null","'"&amp;F251&amp;"'")&amp;", 1, getdate());
Insert into TrackRecordingVersionsAudioFiles values ((select max(TrackRecordingVersionId) from TrackRecordingVersions where TrackId in (select max(TrackId) from Tracks where "&amp;IF(F251="","TrackVendorId='"&amp;G251&amp;"'","ISRC='"&amp;F251&amp;"'")&amp;" and EnterpriseId="&amp;EntId&amp;")), "&amp;if(M251="","null",if(G251="","(select AudioId from AudioFiles where Filename='"&amp;F251&amp;"."&amp;N251&amp;"' and ExternalUrl='"&amp;SUBSTITUTE(trim(M251),"'","''")&amp;"' and IsDownloadedFromExternalUrl=0)","(select AudioId from AudioFiles where Filename='"&amp;G251&amp;"."&amp;N251&amp;"' and ExternalUrl='"&amp;SUBSTITUTE(trim(M251),"'","''")&amp;"' and IsDownloadedFromExternalUrl=0)"))&amp;", "&amp;IFS(N251="","null",N251="wav","1",N251="flac","2")&amp;");
Insert into Track_TrackProperties values ((select max(TrackId) from Tracks where "&amp;IF(F251="","TrackVendorId='"&amp;G251&amp;"'","ISRC='"&amp;F251&amp;"'")&amp;" and EnterpriseId="&amp;EntId&amp;"),1);"</f>
        <v>Insert into Tracks VALUES(N'O Iluminado', 371631, (select LabelId from Releases where UPC=720167407350 and EnterpriseId=647322), 'BKTOK2300182', null, null, null, null, null, null, null, (select AudioId from AudioFiles where Filename='BKTOK2300182.wav' and ExternalUrl='https://www.dropbox.com/scl/fi/wsp3iczlmd1xzq7k0u809/O-Iluminado-720167407312.flac?rlkey=vyrxpbug93nbnxr7qghyjdfts&amp;st=c5wqfs4g&amp;dl=1'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Filename='BKTOK2300182.flac' and ExternalUrl='https://www.dropbox.com/scl/fi/wsp3iczlmd1xzq7k0u809/O-Iluminado-720167407312.flac?rlkey=vyrxpbug93nbnxr7qghyjdfts&amp;st=c5wqfs4g&amp;dl=1' and IsDownloadedFromExternalUrl=0), null, null, null, null, null, (select PrimaryMusicStyleId from Releases where UPC=720167407350 and EnterpriseId=647322), (select SecondaryMusicStyleId from Releases where UPC=720167407350 and EnterpriseId=647322), null, 0, null, (select id from internal_TrackTypes where description='Original'), null, null, null, null, (NEXT VALUE FOR [AssetIdSequence]), null, 645898, 647322, 1); 
insert into Releases_Tracks values ( (select ReleaseId from Releases where UPC=720167407350 and EnterpriseId=647322), (select max(TrackId) from Tracks where ISRC='BKTOK2300182' and EnterpriseId=647322), 1, (NEXT VALUE FOR [AssetIdSequence]), null);
update Releases_Tracks set RevelatorExternalUsageTrackId=AssetId where TrackId=(select max(TrackId) from Tracks where ISRC='BKTOK2300182' and EnterpriseId=647322);
Insert into TrackRecordingVersions values ((select max(TrackId) from Tracks where ISRC='BKTOK2300182' and EnterpriseId=647322),  'BKTOK2300182', 1, getdate());
Insert into TrackRecordingVersionsAudioFiles values ((select max(TrackRecordingVersionId) from TrackRecordingVersions where TrackId in (select max(TrackId) from Tracks where ISRC='BKTOK2300182' and EnterpriseId=647322)), (select AudioId from AudioFiles where Filename='BKTOK2300182.flac' and ExternalUrl='https://www.dropbox.com/scl/fi/wsp3iczlmd1xzq7k0u809/O-Iluminado-720167407312.flac?rlkey=vyrxpbug93nbnxr7qghyjdfts&amp;st=c5wqfs4g&amp;dl=1' and IsDownloadedFromExternalUrl=0), 2);
Insert into Track_TrackProperties values ((select max(TrackId) from Tracks where ISRC='BKTOK2300182' and EnterpriseId=647322),1);</v>
      </c>
    </row>
    <row r="252">
      <c r="A252" s="110">
        <v>7.20167407312E11</v>
      </c>
      <c r="B252" s="84"/>
      <c r="C252" s="164" t="str">
        <f t="array" ref="C252">ifs(and(isblank($A252),isblank($B252)),"", not(iserror(vlookup($A252&amp;$B252,'3) Release_Label'!$D:$D&amp;'3) Release_Label'!$E:$E,1,0))),vlookup($A252&amp;$B252,{'3) Release_Label'!$D:$D&amp;'3) Release_Label'!$E:$E,'3) Release_Label'!$F:$F},2,0), or(and(not(isblank($B252)),$B252=$B251,$A252&lt;&gt;$A251),and(not(isblank($A252)),$A252=$A251,$B252&lt;&gt;$B251)),"ID LISTS UNALIGNED",and($A252&lt;&gt;"",countif('3) Release_Label'!$D:$D,$A252)=0),"NO UPC MATCH in Release_Label",and($B252&lt;&gt;"",countif('3) Release_Label'!$E:$E,$B252)=0),"NO CATALOG ID MATCH in Release_Label",iserror(vlookup($A252&amp;$B252,'3) Release_Label'!$D:$D&amp;'3) Release_Label'!$E:$E,1,0)),"NO UPC-CATALOG ID pair MATCH in Release_Label" )</f>
        <v>O Iluminado</v>
      </c>
      <c r="D252" s="164" t="str">
        <f t="array" ref="D252">ifs(and(isblank($A252),isblank($B252)),"", not(iserror(vlookup($A252&amp;$B252,'3) Release_Label'!$D:$D&amp;'3) Release_Label'!$E:$E,1,0))),vlookup($A252&amp;$B252,{'3) Release_Label'!$D:$D&amp;'3) Release_Label'!$E:$E,'3) Release_Label'!$H:$H},2,0), or(and(not(isblank($B252)),$B252=$B251,$A252&lt;&gt;$A251),and(not(isblank($A252)),$A252=$A251,$B252&lt;&gt;$B251)),"ID LISTS UNALIGNED",and($A252&lt;&gt;"",countif('3) Release_Label'!$D:$D,$A252)=0),"NO UPC MATCH in Release_Label",and($B252&lt;&gt;"",countif('3) Release_Label'!$E:$E,$B252)=0),"NO CATALOG ID MATCH in Release_Label",iserror(vlookup($A252&amp;$B252,'3) Release_Label'!$D:$D&amp;'3) Release_Label'!$E:$E,1,0)),"NO UPC-CATALOG ID pair MATCH in Release_Label" )</f>
        <v>Speed Up</v>
      </c>
      <c r="E252" s="164">
        <f t="shared" si="3"/>
        <v>1</v>
      </c>
      <c r="F252" s="34" t="s">
        <v>1209</v>
      </c>
      <c r="G252" s="84"/>
      <c r="H252" s="45" t="s">
        <v>619</v>
      </c>
      <c r="I252" s="34" t="s">
        <v>222</v>
      </c>
      <c r="J252" s="34" t="s">
        <v>180</v>
      </c>
      <c r="K252" s="93" t="s">
        <v>697</v>
      </c>
      <c r="L252" s="34" t="s">
        <v>698</v>
      </c>
      <c r="M252" s="92" t="s">
        <v>1210</v>
      </c>
      <c r="N252" s="34" t="s">
        <v>700</v>
      </c>
      <c r="O252" s="20"/>
      <c r="P252" s="20"/>
      <c r="R252" s="44" t="str">
        <f t="shared" si="2"/>
        <v>insert into AudioFiles VALUES (NEWID(),'BKTOK2300183.flac', '.flac', getdate(), null, 0, null, 'https://www.dropbox.com/scl/fi/wsp3iczlmd1xzq7k0u809/O-Iluminado-720167407312.flac?rlkey=vyrxpbug93nbnxr7qghyjdfts&amp;st=2hwpkuyr&amp;dl=1', 0, null, null, null, null)</v>
      </c>
      <c r="S252" s="44" t="str">
        <f>"Insert into Tracks VALUES(N'"&amp;SUBSTITUTE(trim(H252),"'","''")&amp;"', 371631, "&amp;if(not(ISBLANK(A252)),"(select LabelId from Releases where UPC="&amp;A252&amp;" and EnterpriseId="&amp;EntId&amp;")","(select LabelId from Releases where Catalog='"&amp;SUBSTITUTE(trim(B252),"'","''")&amp;"' and EnterpriseId="&amp;EntId&amp;")")&amp;", "&amp;if(F252="", "null", "'"&amp;F252&amp;"'")&amp;", "&amp;if(I252="", "null","N'"&amp;SUBSTITUTE(trim(I252),"'","''")&amp;"'")&amp;", null, null, "&amp;if(G252="", "null","'"&amp;SUBSTITUTE(trim(G252),"'","''")&amp;"'")&amp;", null, null, null, "&amp;if(M252="","null",if(G252="","(select AudioId from AudioFiles where Filename='"&amp;F252&amp;".wav' and ExternalUrl='"&amp;SUBSTITUTE(trim(M252),"'","''")&amp;"' and IsDownloadedFromExternalUrl=0)","(select AudioId from AudioFiles where Filename='"&amp;G252&amp;".wav' and ExternalUrl='"&amp;SUBSTITUTE(trim(M252),"'","''")&amp;"' and IsDownloadedFromExternalUrl=0)"))&amp;", null, null, null, (select min(LanguageId) from Languages where LanguageName='"&amp;J252&amp;"' and IsValidMetadataLanguage=1), null, "&amp;if(K252="YES", 1,0)&amp;", getdate(), (select CreatedBy from Enterprises where EnterpriseId="&amp;EntId&amp;"), null, '34F4C88E-B410-461E-AD75-6C01536FDCD3', null, 0, null, null, null, null, "&amp;if(M252="","null",if(G252="","(select AudioId from AudioFiles where Filename='"&amp;F252&amp;".flac' and ExternalUrl='"&amp;SUBSTITUTE(trim(M252),"'","''")&amp;"' and IsDownloadedFromExternalUrl=0)","(select AudioId from AudioFiles where Filename='"&amp;G252&amp;".flac' and ExternalUrl='"&amp;SUBSTITUTE(trim(M252),"'","''")&amp;"' and IsDownloadedFromExternalUrl=0)"))&amp;", null, null, null, null, null, "&amp;if(not(ISBLANK(A252)),"(select PrimaryMusicStyleId from Releases where UPC="&amp;A252&amp;" and EnterpriseId="&amp;EntId&amp;")","(select PrimaryMusicStyleId from Releases where Catalog='"&amp;SUBSTITUTE(trim(B252),"'","''")&amp;"' and EnterpriseId="&amp;EntId&amp;")")&amp;", "&amp;if(not(ISBLANK(A252)),"(select SecondaryMusicStyleId from Releases where UPC="&amp;A252&amp;" and EnterpriseId="&amp;EntId&amp;")","(select SecondaryMusicStyleId from Releases where Catalog='"&amp;SUBSTITUTE(trim(B252),"'","''")&amp;"' and EnterpriseId="&amp;EntId&amp;")")&amp;", "&amp;IF(O252="","null",O252)&amp;", 0, null, (select id from internal_TrackTypes where description='"&amp;L252&amp;"'), null, null, null, null, (NEXT VALUE FOR [AssetIdSequence]), null, "&amp;TenantId&amp;", "&amp;EntId&amp;", "&amp;if(F252&lt;&gt;"",countif(F$5:F252,F252),countif(G$5:G252,G252))&amp;"); 
insert into Releases_Tracks values ( (select ReleaseId from Releases where "&amp;if(not(ISBLANK(A252)),"UPC="&amp;A252,"Catalog='"&amp;SUBSTITUTE(trim(B252),"'","''")&amp;"'")&amp;" and EnterpriseId="&amp;EntId&amp;"), (select max(TrackId) from Tracks where "&amp;if(trim(G252)="","ISRC='"&amp;F252&amp;"'","TrackVendorId='"&amp;SUBSTITUTE(trim(G252),"'","''")&amp;"'") &amp;" and EnterpriseId="&amp;EntId&amp;"), "&amp;E252&amp;", (NEXT VALUE FOR [AssetIdSequence]), null);
update Releases_Tracks set RevelatorExternalUsageTrackId=AssetId where TrackId=(select max(TrackId) from Tracks where "&amp;IF(F252="","TrackVendorId='"&amp;G252&amp;"'","ISRC='"&amp;F252&amp;"'")&amp;" and EnterpriseId="&amp;EntId&amp;");
Insert into TrackRecordingVersions values ((select max(TrackId) from Tracks where "&amp;IF(F252="","TrackVendorId='"&amp;G252&amp;"'","ISRC='"&amp;F252&amp;"'")&amp;" and EnterpriseId="&amp;EntId&amp;"),  "&amp;IF(F252="","null","'"&amp;F252&amp;"'")&amp;", 1, getdate());
Insert into TrackRecordingVersionsAudioFiles values ((select max(TrackRecordingVersionId) from TrackRecordingVersions where TrackId in (select max(TrackId) from Tracks where "&amp;IF(F252="","TrackVendorId='"&amp;G252&amp;"'","ISRC='"&amp;F252&amp;"'")&amp;" and EnterpriseId="&amp;EntId&amp;")), "&amp;if(M252="","null",if(G252="","(select AudioId from AudioFiles where Filename='"&amp;F252&amp;"."&amp;N252&amp;"' and ExternalUrl='"&amp;SUBSTITUTE(trim(M252),"'","''")&amp;"' and IsDownloadedFromExternalUrl=0)","(select AudioId from AudioFiles where Filename='"&amp;G252&amp;"."&amp;N252&amp;"' and ExternalUrl='"&amp;SUBSTITUTE(trim(M252),"'","''")&amp;"' and IsDownloadedFromExternalUrl=0)"))&amp;", "&amp;IFS(N252="","null",N252="wav","1",N252="flac","2")&amp;");
Insert into Track_TrackProperties values ((select max(TrackId) from Tracks where "&amp;IF(F252="","TrackVendorId='"&amp;G252&amp;"'","ISRC='"&amp;F252&amp;"'")&amp;" and EnterpriseId="&amp;EntId&amp;"),1);"</f>
        <v>Insert into Tracks VALUES(N'O Iluminado', 371631, (select LabelId from Releases where UPC=720167407312 and EnterpriseId=647322), 'BKTOK2300183', N'Speed Up', null, null, null, null, null, null, (select AudioId from AudioFiles where Filename='BKTOK2300183.wav' and ExternalUrl='https://www.dropbox.com/scl/fi/wsp3iczlmd1xzq7k0u809/O-Iluminado-720167407312.flac?rlkey=vyrxpbug93nbnxr7qghyjdfts&amp;st=2hwpkuyr&amp;dl=1'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Filename='BKTOK2300183.flac' and ExternalUrl='https://www.dropbox.com/scl/fi/wsp3iczlmd1xzq7k0u809/O-Iluminado-720167407312.flac?rlkey=vyrxpbug93nbnxr7qghyjdfts&amp;st=2hwpkuyr&amp;dl=1' and IsDownloadedFromExternalUrl=0), null, null, null, null, null, (select PrimaryMusicStyleId from Releases where UPC=720167407312 and EnterpriseId=647322), (select SecondaryMusicStyleId from Releases where UPC=720167407312 and EnterpriseId=647322), null, 0, null, (select id from internal_TrackTypes where description='Original'), null, null, null, null, (NEXT VALUE FOR [AssetIdSequence]), null, 645898, 647322, 1); 
insert into Releases_Tracks values ( (select ReleaseId from Releases where UPC=720167407312 and EnterpriseId=647322), (select max(TrackId) from Tracks where ISRC='BKTOK2300183' and EnterpriseId=647322), 1, (NEXT VALUE FOR [AssetIdSequence]), null);
update Releases_Tracks set RevelatorExternalUsageTrackId=AssetId where TrackId=(select max(TrackId) from Tracks where ISRC='BKTOK2300183' and EnterpriseId=647322);
Insert into TrackRecordingVersions values ((select max(TrackId) from Tracks where ISRC='BKTOK2300183' and EnterpriseId=647322),  'BKTOK2300183', 1, getdate());
Insert into TrackRecordingVersionsAudioFiles values ((select max(TrackRecordingVersionId) from TrackRecordingVersions where TrackId in (select max(TrackId) from Tracks where ISRC='BKTOK2300183' and EnterpriseId=647322)), (select AudioId from AudioFiles where Filename='BKTOK2300183.flac' and ExternalUrl='https://www.dropbox.com/scl/fi/wsp3iczlmd1xzq7k0u809/O-Iluminado-720167407312.flac?rlkey=vyrxpbug93nbnxr7qghyjdfts&amp;st=2hwpkuyr&amp;dl=1' and IsDownloadedFromExternalUrl=0), 2);
Insert into Track_TrackProperties values ((select max(TrackId) from Tracks where ISRC='BKTOK2300183' and EnterpriseId=647322),1);</v>
      </c>
    </row>
    <row r="253">
      <c r="A253" s="110">
        <v>7.26665446556E11</v>
      </c>
      <c r="B253" s="84"/>
      <c r="C253" s="164" t="str">
        <f t="array" ref="C253">ifs(and(isblank($A253),isblank($B253)),"", not(iserror(vlookup($A253&amp;$B253,'3) Release_Label'!$D:$D&amp;'3) Release_Label'!$E:$E,1,0))),vlookup($A253&amp;$B253,{'3) Release_Label'!$D:$D&amp;'3) Release_Label'!$E:$E,'3) Release_Label'!$F:$F},2,0), or(and(not(isblank($B253)),$B253=$B252,$A253&lt;&gt;$A252),and(not(isblank($A253)),$A253=$A252,$B253&lt;&gt;$B252)),"ID LISTS UNALIGNED",and($A253&lt;&gt;"",countif('3) Release_Label'!$D:$D,$A253)=0),"NO UPC MATCH in Release_Label",and($B253&lt;&gt;"",countif('3) Release_Label'!$E:$E,$B253)=0),"NO CATALOG ID MATCH in Release_Label",iserror(vlookup($A253&amp;$B253,'3) Release_Label'!$D:$D&amp;'3) Release_Label'!$E:$E,1,0)),"NO UPC-CATALOG ID pair MATCH in Release_Label" )</f>
        <v>Filho da Luz</v>
      </c>
      <c r="D253" s="134" t="str">
        <f t="array" ref="D253">ifs(and(isblank($A253),isblank($B253)),"", not(iserror(vlookup($A253&amp;$B253,'3) Release_Label'!$D:$D&amp;'3) Release_Label'!$E:$E,1,0))),vlookup($A253&amp;$B253,{'3) Release_Label'!$D:$D&amp;'3) Release_Label'!$E:$E,'3) Release_Label'!$H:$H},2,0), or(and(not(isblank($B253)),$B253=$B252,$A253&lt;&gt;$A252),and(not(isblank($A253)),$A253=$A252,$B253&lt;&gt;$B252)),"ID LISTS UNALIGNED",and($A253&lt;&gt;"",countif('3) Release_Label'!$D:$D,$A253)=0),"NO UPC MATCH in Release_Label",and($B253&lt;&gt;"",countif('3) Release_Label'!$E:$E,$B253)=0),"NO CATALOG ID MATCH in Release_Label",iserror(vlookup($A253&amp;$B253,'3) Release_Label'!$D:$D&amp;'3) Release_Label'!$E:$E,1,0)),"NO UPC-CATALOG ID pair MATCH in Release_Label" )</f>
        <v/>
      </c>
      <c r="E253" s="164">
        <f t="shared" si="3"/>
        <v>1</v>
      </c>
      <c r="F253" s="34" t="s">
        <v>1211</v>
      </c>
      <c r="G253" s="84"/>
      <c r="H253" s="45" t="s">
        <v>513</v>
      </c>
      <c r="I253" s="34"/>
      <c r="J253" s="34" t="s">
        <v>180</v>
      </c>
      <c r="K253" s="93" t="s">
        <v>706</v>
      </c>
      <c r="L253" s="34" t="s">
        <v>698</v>
      </c>
      <c r="M253" s="92" t="s">
        <v>1212</v>
      </c>
      <c r="N253" s="34" t="s">
        <v>700</v>
      </c>
      <c r="O253" s="20"/>
      <c r="P253" s="20"/>
      <c r="R253" s="44" t="str">
        <f t="shared" si="2"/>
        <v>insert into AudioFiles VALUES (NEWID(),'US7VG2448942.flac', '.flac', getdate(), null, 0, null, 'https://www.dropbox.com/scl/fi/12qyl179fl084s7uifr8b/Filho-da-Luz-726665446556.flac?rlkey=xid2aw6u0h9la8kbblkg09zxd&amp;st=x5jgmizb&amp;dl=1', 0, null, null, null, null)</v>
      </c>
      <c r="S253" s="44" t="str">
        <f>"Insert into Tracks VALUES(N'"&amp;SUBSTITUTE(trim(H253),"'","''")&amp;"', 371631, "&amp;if(not(ISBLANK(A253)),"(select LabelId from Releases where UPC="&amp;A253&amp;" and EnterpriseId="&amp;EntId&amp;")","(select LabelId from Releases where Catalog='"&amp;SUBSTITUTE(trim(B253),"'","''")&amp;"' and EnterpriseId="&amp;EntId&amp;")")&amp;", "&amp;if(F253="", "null", "'"&amp;F253&amp;"'")&amp;", "&amp;if(I253="", "null","N'"&amp;SUBSTITUTE(trim(I253),"'","''")&amp;"'")&amp;", null, null, "&amp;if(G253="", "null","'"&amp;SUBSTITUTE(trim(G253),"'","''")&amp;"'")&amp;", null, null, null, "&amp;if(M253="","null",if(G253="","(select AudioId from AudioFiles where Filename='"&amp;F253&amp;".wav' and ExternalUrl='"&amp;SUBSTITUTE(trim(M253),"'","''")&amp;"' and IsDownloadedFromExternalUrl=0)","(select AudioId from AudioFiles where Filename='"&amp;G253&amp;".wav' and ExternalUrl='"&amp;SUBSTITUTE(trim(M253),"'","''")&amp;"' and IsDownloadedFromExternalUrl=0)"))&amp;", null, null, null, (select min(LanguageId) from Languages where LanguageName='"&amp;J253&amp;"' and IsValidMetadataLanguage=1), null, "&amp;if(K253="YES", 1,0)&amp;", getdate(), (select CreatedBy from Enterprises where EnterpriseId="&amp;EntId&amp;"), null, '34F4C88E-B410-461E-AD75-6C01536FDCD3', null, 0, null, null, null, null, "&amp;if(M253="","null",if(G253="","(select AudioId from AudioFiles where Filename='"&amp;F253&amp;".flac' and ExternalUrl='"&amp;SUBSTITUTE(trim(M253),"'","''")&amp;"' and IsDownloadedFromExternalUrl=0)","(select AudioId from AudioFiles where Filename='"&amp;G253&amp;".flac' and ExternalUrl='"&amp;SUBSTITUTE(trim(M253),"'","''")&amp;"' and IsDownloadedFromExternalUrl=0)"))&amp;", null, null, null, null, null, "&amp;if(not(ISBLANK(A253)),"(select PrimaryMusicStyleId from Releases where UPC="&amp;A253&amp;" and EnterpriseId="&amp;EntId&amp;")","(select PrimaryMusicStyleId from Releases where Catalog='"&amp;SUBSTITUTE(trim(B253),"'","''")&amp;"' and EnterpriseId="&amp;EntId&amp;")")&amp;", "&amp;if(not(ISBLANK(A253)),"(select SecondaryMusicStyleId from Releases where UPC="&amp;A253&amp;" and EnterpriseId="&amp;EntId&amp;")","(select SecondaryMusicStyleId from Releases where Catalog='"&amp;SUBSTITUTE(trim(B253),"'","''")&amp;"' and EnterpriseId="&amp;EntId&amp;")")&amp;", "&amp;IF(O253="","null",O253)&amp;", 0, null, (select id from internal_TrackTypes where description='"&amp;L253&amp;"'), null, null, null, null, (NEXT VALUE FOR [AssetIdSequence]), null, "&amp;TenantId&amp;", "&amp;EntId&amp;", "&amp;if(F253&lt;&gt;"",countif(F$5:F253,F253),countif(G$5:G253,G253))&amp;"); 
insert into Releases_Tracks values ( (select ReleaseId from Releases where "&amp;if(not(ISBLANK(A253)),"UPC="&amp;A253,"Catalog='"&amp;SUBSTITUTE(trim(B253),"'","''")&amp;"'")&amp;" and EnterpriseId="&amp;EntId&amp;"), (select max(TrackId) from Tracks where "&amp;if(trim(G253)="","ISRC='"&amp;F253&amp;"'","TrackVendorId='"&amp;SUBSTITUTE(trim(G253),"'","''")&amp;"'") &amp;" and EnterpriseId="&amp;EntId&amp;"), "&amp;E253&amp;", (NEXT VALUE FOR [AssetIdSequence]), null);
update Releases_Tracks set RevelatorExternalUsageTrackId=AssetId where TrackId=(select max(TrackId) from Tracks where "&amp;IF(F253="","TrackVendorId='"&amp;G253&amp;"'","ISRC='"&amp;F253&amp;"'")&amp;" and EnterpriseId="&amp;EntId&amp;");
Insert into TrackRecordingVersions values ((select max(TrackId) from Tracks where "&amp;IF(F253="","TrackVendorId='"&amp;G253&amp;"'","ISRC='"&amp;F253&amp;"'")&amp;" and EnterpriseId="&amp;EntId&amp;"),  "&amp;IF(F253="","null","'"&amp;F253&amp;"'")&amp;", 1, getdate());
Insert into TrackRecordingVersionsAudioFiles values ((select max(TrackRecordingVersionId) from TrackRecordingVersions where TrackId in (select max(TrackId) from Tracks where "&amp;IF(F253="","TrackVendorId='"&amp;G253&amp;"'","ISRC='"&amp;F253&amp;"'")&amp;" and EnterpriseId="&amp;EntId&amp;")), "&amp;if(M253="","null",if(G253="","(select AudioId from AudioFiles where Filename='"&amp;F253&amp;"."&amp;N253&amp;"' and ExternalUrl='"&amp;SUBSTITUTE(trim(M253),"'","''")&amp;"' and IsDownloadedFromExternalUrl=0)","(select AudioId from AudioFiles where Filename='"&amp;G253&amp;"."&amp;N253&amp;"' and ExternalUrl='"&amp;SUBSTITUTE(trim(M253),"'","''")&amp;"' and IsDownloadedFromExternalUrl=0)"))&amp;", "&amp;IFS(N253="","null",N253="wav","1",N253="flac","2")&amp;");
Insert into Track_TrackProperties values ((select max(TrackId) from Tracks where "&amp;IF(F253="","TrackVendorId='"&amp;G253&amp;"'","ISRC='"&amp;F253&amp;"'")&amp;" and EnterpriseId="&amp;EntId&amp;"),1);"</f>
        <v>Insert into Tracks VALUES(N'Filho da Luz', 371631, (select LabelId from Releases where UPC=726665446556 and EnterpriseId=647322), 'US7VG2448942', null, null, null, null, null, null, null, (select AudioId from AudioFiles where Filename='US7VG2448942.wav' and ExternalUrl='https://www.dropbox.com/scl/fi/12qyl179fl084s7uifr8b/Filho-da-Luz-726665446556.flac?rlkey=xid2aw6u0h9la8kbblkg09zxd&amp;st=x5jgmizb&amp;dl=1'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Filename='US7VG2448942.flac' and ExternalUrl='https://www.dropbox.com/scl/fi/12qyl179fl084s7uifr8b/Filho-da-Luz-726665446556.flac?rlkey=xid2aw6u0h9la8kbblkg09zxd&amp;st=x5jgmizb&amp;dl=1' and IsDownloadedFromExternalUrl=0), null, null, null, null, null, (select PrimaryMusicStyleId from Releases where UPC=726665446556 and EnterpriseId=647322), (select SecondaryMusicStyleId from Releases where UPC=726665446556 and EnterpriseId=647322), null, 0, null, (select id from internal_TrackTypes where description='Original'), null, null, null, null, (NEXT VALUE FOR [AssetIdSequence]), null, 645898, 647322, 1); 
insert into Releases_Tracks values ( (select ReleaseId from Releases where UPC=726665446556 and EnterpriseId=647322), (select max(TrackId) from Tracks where ISRC='US7VG2448942' and EnterpriseId=647322), 1, (NEXT VALUE FOR [AssetIdSequence]), null);
update Releases_Tracks set RevelatorExternalUsageTrackId=AssetId where TrackId=(select max(TrackId) from Tracks where ISRC='US7VG2448942' and EnterpriseId=647322);
Insert into TrackRecordingVersions values ((select max(TrackId) from Tracks where ISRC='US7VG2448942' and EnterpriseId=647322),  'US7VG2448942', 1, getdate());
Insert into TrackRecordingVersionsAudioFiles values ((select max(TrackRecordingVersionId) from TrackRecordingVersions where TrackId in (select max(TrackId) from Tracks where ISRC='US7VG2448942' and EnterpriseId=647322)), (select AudioId from AudioFiles where Filename='US7VG2448942.flac' and ExternalUrl='https://www.dropbox.com/scl/fi/12qyl179fl084s7uifr8b/Filho-da-Luz-726665446556.flac?rlkey=xid2aw6u0h9la8kbblkg09zxd&amp;st=x5jgmizb&amp;dl=1' and IsDownloadedFromExternalUrl=0), 2);
Insert into Track_TrackProperties values ((select max(TrackId) from Tracks where ISRC='US7VG2448942' and EnterpriseId=647322),1);</v>
      </c>
    </row>
    <row r="254">
      <c r="A254" s="110">
        <v>7.6279574436E11</v>
      </c>
      <c r="B254" s="84"/>
      <c r="C254" s="164" t="str">
        <f t="array" ref="C254">ifs(and(isblank($A254),isblank($B254)),"", not(iserror(vlookup($A254&amp;$B254,'3) Release_Label'!$D:$D&amp;'3) Release_Label'!$E:$E,1,0))),vlookup($A254&amp;$B254,{'3) Release_Label'!$D:$D&amp;'3) Release_Label'!$E:$E,'3) Release_Label'!$F:$F},2,0), or(and(not(isblank($B254)),$B254=$B253,$A254&lt;&gt;$A253),and(not(isblank($A254)),$A254=$A253,$B254&lt;&gt;$B253)),"ID LISTS UNALIGNED",and($A254&lt;&gt;"",countif('3) Release_Label'!$D:$D,$A254)=0),"NO UPC MATCH in Release_Label",and($B254&lt;&gt;"",countif('3) Release_Label'!$E:$E,$B254)=0),"NO CATALOG ID MATCH in Release_Label",iserror(vlookup($A254&amp;$B254,'3) Release_Label'!$D:$D&amp;'3) Release_Label'!$E:$E,1,0)),"NO UPC-CATALOG ID pair MATCH in Release_Label" )</f>
        <v>Verdadeiro Imperador</v>
      </c>
      <c r="D254" s="134" t="str">
        <f t="array" ref="D254">ifs(and(isblank($A254),isblank($B254)),"", not(iserror(vlookup($A254&amp;$B254,'3) Release_Label'!$D:$D&amp;'3) Release_Label'!$E:$E,1,0))),vlookup($A254&amp;$B254,{'3) Release_Label'!$D:$D&amp;'3) Release_Label'!$E:$E,'3) Release_Label'!$H:$H},2,0), or(and(not(isblank($B254)),$B254=$B253,$A254&lt;&gt;$A253),and(not(isblank($A254)),$A254=$A253,$B254&lt;&gt;$B253)),"ID LISTS UNALIGNED",and($A254&lt;&gt;"",countif('3) Release_Label'!$D:$D,$A254)=0),"NO UPC MATCH in Release_Label",and($B254&lt;&gt;"",countif('3) Release_Label'!$E:$E,$B254)=0),"NO CATALOG ID MATCH in Release_Label",iserror(vlookup($A254&amp;$B254,'3) Release_Label'!$D:$D&amp;'3) Release_Label'!$E:$E,1,0)),"NO UPC-CATALOG ID pair MATCH in Release_Label" )</f>
        <v/>
      </c>
      <c r="E254" s="164">
        <f t="shared" si="3"/>
        <v>1</v>
      </c>
      <c r="F254" s="34" t="s">
        <v>1213</v>
      </c>
      <c r="G254" s="84"/>
      <c r="H254" s="45" t="s">
        <v>623</v>
      </c>
      <c r="I254" s="34"/>
      <c r="J254" s="34" t="s">
        <v>180</v>
      </c>
      <c r="K254" s="93" t="s">
        <v>697</v>
      </c>
      <c r="L254" s="34" t="s">
        <v>698</v>
      </c>
      <c r="M254" s="92" t="s">
        <v>1214</v>
      </c>
      <c r="N254" s="34" t="s">
        <v>700</v>
      </c>
      <c r="O254" s="20"/>
      <c r="P254" s="20"/>
      <c r="R254" s="44" t="str">
        <f t="shared" si="2"/>
        <v>insert into AudioFiles VALUES (NEWID(),'BKTOK2400006.flac', '.flac', getdate(), null, 0, null, 'https://www.dropbox.com/scl/fi/8jig7nrwehka5i4qfylh9/Verdadeiro-Imperador-762795744360.flac?rlkey=ka4dwi6nh5xg3lzu848pnsfkc&amp;st=d452sacr&amp;dl=1', 0, null, null, null, null)</v>
      </c>
      <c r="S254" s="44" t="str">
        <f>"Insert into Tracks VALUES(N'"&amp;SUBSTITUTE(trim(H254),"'","''")&amp;"', 371631, "&amp;if(not(ISBLANK(A254)),"(select LabelId from Releases where UPC="&amp;A254&amp;" and EnterpriseId="&amp;EntId&amp;")","(select LabelId from Releases where Catalog='"&amp;SUBSTITUTE(trim(B254),"'","''")&amp;"' and EnterpriseId="&amp;EntId&amp;")")&amp;", "&amp;if(F254="", "null", "'"&amp;F254&amp;"'")&amp;", "&amp;if(I254="", "null","N'"&amp;SUBSTITUTE(trim(I254),"'","''")&amp;"'")&amp;", null, null, "&amp;if(G254="", "null","'"&amp;SUBSTITUTE(trim(G254),"'","''")&amp;"'")&amp;", null, null, null, "&amp;if(M254="","null",if(G254="","(select AudioId from AudioFiles where Filename='"&amp;F254&amp;".wav' and ExternalUrl='"&amp;SUBSTITUTE(trim(M254),"'","''")&amp;"' and IsDownloadedFromExternalUrl=0)","(select AudioId from AudioFiles where Filename='"&amp;G254&amp;".wav' and ExternalUrl='"&amp;SUBSTITUTE(trim(M254),"'","''")&amp;"' and IsDownloadedFromExternalUrl=0)"))&amp;", null, null, null, (select min(LanguageId) from Languages where LanguageName='"&amp;J254&amp;"' and IsValidMetadataLanguage=1), null, "&amp;if(K254="YES", 1,0)&amp;", getdate(), (select CreatedBy from Enterprises where EnterpriseId="&amp;EntId&amp;"), null, '34F4C88E-B410-461E-AD75-6C01536FDCD3', null, 0, null, null, null, null, "&amp;if(M254="","null",if(G254="","(select AudioId from AudioFiles where Filename='"&amp;F254&amp;".flac' and ExternalUrl='"&amp;SUBSTITUTE(trim(M254),"'","''")&amp;"' and IsDownloadedFromExternalUrl=0)","(select AudioId from AudioFiles where Filename='"&amp;G254&amp;".flac' and ExternalUrl='"&amp;SUBSTITUTE(trim(M254),"'","''")&amp;"' and IsDownloadedFromExternalUrl=0)"))&amp;", null, null, null, null, null, "&amp;if(not(ISBLANK(A254)),"(select PrimaryMusicStyleId from Releases where UPC="&amp;A254&amp;" and EnterpriseId="&amp;EntId&amp;")","(select PrimaryMusicStyleId from Releases where Catalog='"&amp;SUBSTITUTE(trim(B254),"'","''")&amp;"' and EnterpriseId="&amp;EntId&amp;")")&amp;", "&amp;if(not(ISBLANK(A254)),"(select SecondaryMusicStyleId from Releases where UPC="&amp;A254&amp;" and EnterpriseId="&amp;EntId&amp;")","(select SecondaryMusicStyleId from Releases where Catalog='"&amp;SUBSTITUTE(trim(B254),"'","''")&amp;"' and EnterpriseId="&amp;EntId&amp;")")&amp;", "&amp;IF(O254="","null",O254)&amp;", 0, null, (select id from internal_TrackTypes where description='"&amp;L254&amp;"'), null, null, null, null, (NEXT VALUE FOR [AssetIdSequence]), null, "&amp;TenantId&amp;", "&amp;EntId&amp;", "&amp;if(F254&lt;&gt;"",countif(F$5:F254,F254),countif(G$5:G254,G254))&amp;"); 
insert into Releases_Tracks values ( (select ReleaseId from Releases where "&amp;if(not(ISBLANK(A254)),"UPC="&amp;A254,"Catalog='"&amp;SUBSTITUTE(trim(B254),"'","''")&amp;"'")&amp;" and EnterpriseId="&amp;EntId&amp;"), (select max(TrackId) from Tracks where "&amp;if(trim(G254)="","ISRC='"&amp;F254&amp;"'","TrackVendorId='"&amp;SUBSTITUTE(trim(G254),"'","''")&amp;"'") &amp;" and EnterpriseId="&amp;EntId&amp;"), "&amp;E254&amp;", (NEXT VALUE FOR [AssetIdSequence]), null);
update Releases_Tracks set RevelatorExternalUsageTrackId=AssetId where TrackId=(select max(TrackId) from Tracks where "&amp;IF(F254="","TrackVendorId='"&amp;G254&amp;"'","ISRC='"&amp;F254&amp;"'")&amp;" and EnterpriseId="&amp;EntId&amp;");
Insert into TrackRecordingVersions values ((select max(TrackId) from Tracks where "&amp;IF(F254="","TrackVendorId='"&amp;G254&amp;"'","ISRC='"&amp;F254&amp;"'")&amp;" and EnterpriseId="&amp;EntId&amp;"),  "&amp;IF(F254="","null","'"&amp;F254&amp;"'")&amp;", 1, getdate());
Insert into TrackRecordingVersionsAudioFiles values ((select max(TrackRecordingVersionId) from TrackRecordingVersions where TrackId in (select max(TrackId) from Tracks where "&amp;IF(F254="","TrackVendorId='"&amp;G254&amp;"'","ISRC='"&amp;F254&amp;"'")&amp;" and EnterpriseId="&amp;EntId&amp;")), "&amp;if(M254="","null",if(G254="","(select AudioId from AudioFiles where Filename='"&amp;F254&amp;"."&amp;N254&amp;"' and ExternalUrl='"&amp;SUBSTITUTE(trim(M254),"'","''")&amp;"' and IsDownloadedFromExternalUrl=0)","(select AudioId from AudioFiles where Filename='"&amp;G254&amp;"."&amp;N254&amp;"' and ExternalUrl='"&amp;SUBSTITUTE(trim(M254),"'","''")&amp;"' and IsDownloadedFromExternalUrl=0)"))&amp;", "&amp;IFS(N254="","null",N254="wav","1",N254="flac","2")&amp;");
Insert into Track_TrackProperties values ((select max(TrackId) from Tracks where "&amp;IF(F254="","TrackVendorId='"&amp;G254&amp;"'","ISRC='"&amp;F254&amp;"'")&amp;" and EnterpriseId="&amp;EntId&amp;"),1);"</f>
        <v>Insert into Tracks VALUES(N'Verdadeiro Imperador', 371631, (select LabelId from Releases where UPC=762795744360 and EnterpriseId=647322), 'BKTOK2400006', null, null, null, null, null, null, null, (select AudioId from AudioFiles where Filename='BKTOK2400006.wav' and ExternalUrl='https://www.dropbox.com/scl/fi/8jig7nrwehka5i4qfylh9/Verdadeiro-Imperador-762795744360.flac?rlkey=ka4dwi6nh5xg3lzu848pnsfkc&amp;st=d452sacr&amp;dl=1'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Filename='BKTOK2400006.flac' and ExternalUrl='https://www.dropbox.com/scl/fi/8jig7nrwehka5i4qfylh9/Verdadeiro-Imperador-762795744360.flac?rlkey=ka4dwi6nh5xg3lzu848pnsfkc&amp;st=d452sacr&amp;dl=1' and IsDownloadedFromExternalUrl=0), null, null, null, null, null, (select PrimaryMusicStyleId from Releases where UPC=762795744360 and EnterpriseId=647322), (select SecondaryMusicStyleId from Releases where UPC=762795744360 and EnterpriseId=647322), null, 0, null, (select id from internal_TrackTypes where description='Original'), null, null, null, null, (NEXT VALUE FOR [AssetIdSequence]), null, 645898, 647322, 1); 
insert into Releases_Tracks values ( (select ReleaseId from Releases where UPC=762795744360 and EnterpriseId=647322), (select max(TrackId) from Tracks where ISRC='BKTOK2400006' and EnterpriseId=647322), 1, (NEXT VALUE FOR [AssetIdSequence]), null);
update Releases_Tracks set RevelatorExternalUsageTrackId=AssetId where TrackId=(select max(TrackId) from Tracks where ISRC='BKTOK2400006' and EnterpriseId=647322);
Insert into TrackRecordingVersions values ((select max(TrackId) from Tracks where ISRC='BKTOK2400006' and EnterpriseId=647322),  'BKTOK2400006', 1, getdate());
Insert into TrackRecordingVersionsAudioFiles values ((select max(TrackRecordingVersionId) from TrackRecordingVersions where TrackId in (select max(TrackId) from Tracks where ISRC='BKTOK2400006' and EnterpriseId=647322)), (select AudioId from AudioFiles where Filename='BKTOK2400006.flac' and ExternalUrl='https://www.dropbox.com/scl/fi/8jig7nrwehka5i4qfylh9/Verdadeiro-Imperador-762795744360.flac?rlkey=ka4dwi6nh5xg3lzu848pnsfkc&amp;st=d452sacr&amp;dl=1' and IsDownloadedFromExternalUrl=0), 2);
Insert into Track_TrackProperties values ((select max(TrackId) from Tracks where ISRC='BKTOK2400006' and EnterpriseId=647322),1);</v>
      </c>
    </row>
    <row r="255">
      <c r="A255" s="110">
        <v>7.62795744391E11</v>
      </c>
      <c r="B255" s="84"/>
      <c r="C255" s="164" t="str">
        <f t="array" ref="C255">ifs(and(isblank($A255),isblank($B255)),"", not(iserror(vlookup($A255&amp;$B255,'3) Release_Label'!$D:$D&amp;'3) Release_Label'!$E:$E,1,0))),vlookup($A255&amp;$B255,{'3) Release_Label'!$D:$D&amp;'3) Release_Label'!$E:$E,'3) Release_Label'!$F:$F},2,0), or(and(not(isblank($B255)),$B255=$B254,$A255&lt;&gt;$A254),and(not(isblank($A255)),$A255=$A254,$B255&lt;&gt;$B254)),"ID LISTS UNALIGNED",and($A255&lt;&gt;"",countif('3) Release_Label'!$D:$D,$A255)=0),"NO UPC MATCH in Release_Label",and($B255&lt;&gt;"",countif('3) Release_Label'!$E:$E,$B255)=0),"NO CATALOG ID MATCH in Release_Label",iserror(vlookup($A255&amp;$B255,'3) Release_Label'!$D:$D&amp;'3) Release_Label'!$E:$E,1,0)),"NO UPC-CATALOG ID pair MATCH in Release_Label" )</f>
        <v>Trio Monstro</v>
      </c>
      <c r="D255" s="134" t="str">
        <f t="array" ref="D255">ifs(and(isblank($A255),isblank($B255)),"", not(iserror(vlookup($A255&amp;$B255,'3) Release_Label'!$D:$D&amp;'3) Release_Label'!$E:$E,1,0))),vlookup($A255&amp;$B255,{'3) Release_Label'!$D:$D&amp;'3) Release_Label'!$E:$E,'3) Release_Label'!$H:$H},2,0), or(and(not(isblank($B255)),$B255=$B254,$A255&lt;&gt;$A254),and(not(isblank($A255)),$A255=$A254,$B255&lt;&gt;$B254)),"ID LISTS UNALIGNED",and($A255&lt;&gt;"",countif('3) Release_Label'!$D:$D,$A255)=0),"NO UPC MATCH in Release_Label",and($B255&lt;&gt;"",countif('3) Release_Label'!$E:$E,$B255)=0),"NO CATALOG ID MATCH in Release_Label",iserror(vlookup($A255&amp;$B255,'3) Release_Label'!$D:$D&amp;'3) Release_Label'!$E:$E,1,0)),"NO UPC-CATALOG ID pair MATCH in Release_Label" )</f>
        <v/>
      </c>
      <c r="E255" s="164">
        <f t="shared" si="3"/>
        <v>1</v>
      </c>
      <c r="F255" s="34" t="s">
        <v>1215</v>
      </c>
      <c r="G255" s="84"/>
      <c r="H255" s="45" t="s">
        <v>625</v>
      </c>
      <c r="I255" s="34"/>
      <c r="J255" s="34" t="s">
        <v>180</v>
      </c>
      <c r="K255" s="93" t="s">
        <v>697</v>
      </c>
      <c r="L255" s="34" t="s">
        <v>698</v>
      </c>
      <c r="M255" s="92" t="s">
        <v>1216</v>
      </c>
      <c r="N255" s="34" t="s">
        <v>700</v>
      </c>
      <c r="O255" s="20"/>
      <c r="P255" s="20"/>
      <c r="R255" s="44" t="str">
        <f t="shared" si="2"/>
        <v>insert into AudioFiles VALUES (NEWID(),'BKTOK2400007.flac', '.flac', getdate(), null, 0, null, 'https://www.dropbox.com/scl/fi/omirlnaee4e7ihnf3n1ze/Trio-Monstro-762795744391.flac?rlkey=ayvmpyxi8soo3on76d0yby37s&amp;st=8n5hozly&amp;dl=1', 0, null, null, null, null)</v>
      </c>
      <c r="S255" s="44" t="str">
        <f>"Insert into Tracks VALUES(N'"&amp;SUBSTITUTE(trim(H255),"'","''")&amp;"', 371631, "&amp;if(not(ISBLANK(A255)),"(select LabelId from Releases where UPC="&amp;A255&amp;" and EnterpriseId="&amp;EntId&amp;")","(select LabelId from Releases where Catalog='"&amp;SUBSTITUTE(trim(B255),"'","''")&amp;"' and EnterpriseId="&amp;EntId&amp;")")&amp;", "&amp;if(F255="", "null", "'"&amp;F255&amp;"'")&amp;", "&amp;if(I255="", "null","N'"&amp;SUBSTITUTE(trim(I255),"'","''")&amp;"'")&amp;", null, null, "&amp;if(G255="", "null","'"&amp;SUBSTITUTE(trim(G255),"'","''")&amp;"'")&amp;", null, null, null, "&amp;if(M255="","null",if(G255="","(select AudioId from AudioFiles where Filename='"&amp;F255&amp;".wav' and ExternalUrl='"&amp;SUBSTITUTE(trim(M255),"'","''")&amp;"' and IsDownloadedFromExternalUrl=0)","(select AudioId from AudioFiles where Filename='"&amp;G255&amp;".wav' and ExternalUrl='"&amp;SUBSTITUTE(trim(M255),"'","''")&amp;"' and IsDownloadedFromExternalUrl=0)"))&amp;", null, null, null, (select min(LanguageId) from Languages where LanguageName='"&amp;J255&amp;"' and IsValidMetadataLanguage=1), null, "&amp;if(K255="YES", 1,0)&amp;", getdate(), (select CreatedBy from Enterprises where EnterpriseId="&amp;EntId&amp;"), null, '34F4C88E-B410-461E-AD75-6C01536FDCD3', null, 0, null, null, null, null, "&amp;if(M255="","null",if(G255="","(select AudioId from AudioFiles where Filename='"&amp;F255&amp;".flac' and ExternalUrl='"&amp;SUBSTITUTE(trim(M255),"'","''")&amp;"' and IsDownloadedFromExternalUrl=0)","(select AudioId from AudioFiles where Filename='"&amp;G255&amp;".flac' and ExternalUrl='"&amp;SUBSTITUTE(trim(M255),"'","''")&amp;"' and IsDownloadedFromExternalUrl=0)"))&amp;", null, null, null, null, null, "&amp;if(not(ISBLANK(A255)),"(select PrimaryMusicStyleId from Releases where UPC="&amp;A255&amp;" and EnterpriseId="&amp;EntId&amp;")","(select PrimaryMusicStyleId from Releases where Catalog='"&amp;SUBSTITUTE(trim(B255),"'","''")&amp;"' and EnterpriseId="&amp;EntId&amp;")")&amp;", "&amp;if(not(ISBLANK(A255)),"(select SecondaryMusicStyleId from Releases where UPC="&amp;A255&amp;" and EnterpriseId="&amp;EntId&amp;")","(select SecondaryMusicStyleId from Releases where Catalog='"&amp;SUBSTITUTE(trim(B255),"'","''")&amp;"' and EnterpriseId="&amp;EntId&amp;")")&amp;", "&amp;IF(O255="","null",O255)&amp;", 0, null, (select id from internal_TrackTypes where description='"&amp;L255&amp;"'), null, null, null, null, (NEXT VALUE FOR [AssetIdSequence]), null, "&amp;TenantId&amp;", "&amp;EntId&amp;", "&amp;if(F255&lt;&gt;"",countif(F$5:F255,F255),countif(G$5:G255,G255))&amp;"); 
insert into Releases_Tracks values ( (select ReleaseId from Releases where "&amp;if(not(ISBLANK(A255)),"UPC="&amp;A255,"Catalog='"&amp;SUBSTITUTE(trim(B255),"'","''")&amp;"'")&amp;" and EnterpriseId="&amp;EntId&amp;"), (select max(TrackId) from Tracks where "&amp;if(trim(G255)="","ISRC='"&amp;F255&amp;"'","TrackVendorId='"&amp;SUBSTITUTE(trim(G255),"'","''")&amp;"'") &amp;" and EnterpriseId="&amp;EntId&amp;"), "&amp;E255&amp;", (NEXT VALUE FOR [AssetIdSequence]), null);
update Releases_Tracks set RevelatorExternalUsageTrackId=AssetId where TrackId=(select max(TrackId) from Tracks where "&amp;IF(F255="","TrackVendorId='"&amp;G255&amp;"'","ISRC='"&amp;F255&amp;"'")&amp;" and EnterpriseId="&amp;EntId&amp;");
Insert into TrackRecordingVersions values ((select max(TrackId) from Tracks where "&amp;IF(F255="","TrackVendorId='"&amp;G255&amp;"'","ISRC='"&amp;F255&amp;"'")&amp;" and EnterpriseId="&amp;EntId&amp;"),  "&amp;IF(F255="","null","'"&amp;F255&amp;"'")&amp;", 1, getdate());
Insert into TrackRecordingVersionsAudioFiles values ((select max(TrackRecordingVersionId) from TrackRecordingVersions where TrackId in (select max(TrackId) from Tracks where "&amp;IF(F255="","TrackVendorId='"&amp;G255&amp;"'","ISRC='"&amp;F255&amp;"'")&amp;" and EnterpriseId="&amp;EntId&amp;")), "&amp;if(M255="","null",if(G255="","(select AudioId from AudioFiles where Filename='"&amp;F255&amp;"."&amp;N255&amp;"' and ExternalUrl='"&amp;SUBSTITUTE(trim(M255),"'","''")&amp;"' and IsDownloadedFromExternalUrl=0)","(select AudioId from AudioFiles where Filename='"&amp;G255&amp;"."&amp;N255&amp;"' and ExternalUrl='"&amp;SUBSTITUTE(trim(M255),"'","''")&amp;"' and IsDownloadedFromExternalUrl=0)"))&amp;", "&amp;IFS(N255="","null",N255="wav","1",N255="flac","2")&amp;");
Insert into Track_TrackProperties values ((select max(TrackId) from Tracks where "&amp;IF(F255="","TrackVendorId='"&amp;G255&amp;"'","ISRC='"&amp;F255&amp;"'")&amp;" and EnterpriseId="&amp;EntId&amp;"),1);"</f>
        <v>Insert into Tracks VALUES(N'Trio Monstro', 371631, (select LabelId from Releases where UPC=762795744391 and EnterpriseId=647322), 'BKTOK2400007', null, null, null, null, null, null, null, (select AudioId from AudioFiles where Filename='BKTOK2400007.wav' and ExternalUrl='https://www.dropbox.com/scl/fi/omirlnaee4e7ihnf3n1ze/Trio-Monstro-762795744391.flac?rlkey=ayvmpyxi8soo3on76d0yby37s&amp;st=8n5hozly&amp;dl=1'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Filename='BKTOK2400007.flac' and ExternalUrl='https://www.dropbox.com/scl/fi/omirlnaee4e7ihnf3n1ze/Trio-Monstro-762795744391.flac?rlkey=ayvmpyxi8soo3on76d0yby37s&amp;st=8n5hozly&amp;dl=1' and IsDownloadedFromExternalUrl=0), null, null, null, null, null, (select PrimaryMusicStyleId from Releases where UPC=762795744391 and EnterpriseId=647322), (select SecondaryMusicStyleId from Releases where UPC=762795744391 and EnterpriseId=647322), null, 0, null, (select id from internal_TrackTypes where description='Original'), null, null, null, null, (NEXT VALUE FOR [AssetIdSequence]), null, 645898, 647322, 1); 
insert into Releases_Tracks values ( (select ReleaseId from Releases where UPC=762795744391 and EnterpriseId=647322), (select max(TrackId) from Tracks where ISRC='BKTOK2400007' and EnterpriseId=647322), 1, (NEXT VALUE FOR [AssetIdSequence]), null);
update Releases_Tracks set RevelatorExternalUsageTrackId=AssetId where TrackId=(select max(TrackId) from Tracks where ISRC='BKTOK2400007' and EnterpriseId=647322);
Insert into TrackRecordingVersions values ((select max(TrackId) from Tracks where ISRC='BKTOK2400007' and EnterpriseId=647322),  'BKTOK2400007', 1, getdate());
Insert into TrackRecordingVersionsAudioFiles values ((select max(TrackRecordingVersionId) from TrackRecordingVersions where TrackId in (select max(TrackId) from Tracks where ISRC='BKTOK2400007' and EnterpriseId=647322)), (select AudioId from AudioFiles where Filename='BKTOK2400007.flac' and ExternalUrl='https://www.dropbox.com/scl/fi/omirlnaee4e7ihnf3n1ze/Trio-Monstro-762795744391.flac?rlkey=ayvmpyxi8soo3on76d0yby37s&amp;st=8n5hozly&amp;dl=1' and IsDownloadedFromExternalUrl=0), 2);
Insert into Track_TrackProperties values ((select max(TrackId) from Tracks where ISRC='BKTOK2400007' and EnterpriseId=647322),1);</v>
      </c>
    </row>
    <row r="256">
      <c r="A256" s="110">
        <v>7.62795744438E11</v>
      </c>
      <c r="B256" s="84"/>
      <c r="C256" s="164" t="str">
        <f t="array" ref="C256">ifs(and(isblank($A256),isblank($B256)),"", not(iserror(vlookup($A256&amp;$B256,'3) Release_Label'!$D:$D&amp;'3) Release_Label'!$E:$E,1,0))),vlookup($A256&amp;$B256,{'3) Release_Label'!$D:$D&amp;'3) Release_Label'!$E:$E,'3) Release_Label'!$F:$F},2,0), or(and(not(isblank($B256)),$B256=$B255,$A256&lt;&gt;$A255),and(not(isblank($A256)),$A256=$A255,$B256&lt;&gt;$B255)),"ID LISTS UNALIGNED",and($A256&lt;&gt;"",countif('3) Release_Label'!$D:$D,$A256)=0),"NO UPC MATCH in Release_Label",and($B256&lt;&gt;"",countif('3) Release_Label'!$E:$E,$B256)=0),"NO CATALOG ID MATCH in Release_Label",iserror(vlookup($A256&amp;$B256,'3) Release_Label'!$D:$D&amp;'3) Release_Label'!$E:$E,1,0)),"NO UPC-CATALOG ID pair MATCH in Release_Label" )</f>
        <v>Matei Satoru Gojo (De Novo)</v>
      </c>
      <c r="D256" s="134" t="str">
        <f t="array" ref="D256">ifs(and(isblank($A256),isblank($B256)),"", not(iserror(vlookup($A256&amp;$B256,'3) Release_Label'!$D:$D&amp;'3) Release_Label'!$E:$E,1,0))),vlookup($A256&amp;$B256,{'3) Release_Label'!$D:$D&amp;'3) Release_Label'!$E:$E,'3) Release_Label'!$H:$H},2,0), or(and(not(isblank($B256)),$B256=$B255,$A256&lt;&gt;$A255),and(not(isblank($A256)),$A256=$A255,$B256&lt;&gt;$B255)),"ID LISTS UNALIGNED",and($A256&lt;&gt;"",countif('3) Release_Label'!$D:$D,$A256)=0),"NO UPC MATCH in Release_Label",and($B256&lt;&gt;"",countif('3) Release_Label'!$E:$E,$B256)=0),"NO CATALOG ID MATCH in Release_Label",iserror(vlookup($A256&amp;$B256,'3) Release_Label'!$D:$D&amp;'3) Release_Label'!$E:$E,1,0)),"NO UPC-CATALOG ID pair MATCH in Release_Label" )</f>
        <v/>
      </c>
      <c r="E256" s="164">
        <f t="shared" si="3"/>
        <v>1</v>
      </c>
      <c r="F256" s="34" t="s">
        <v>1217</v>
      </c>
      <c r="G256" s="84"/>
      <c r="H256" s="45" t="s">
        <v>627</v>
      </c>
      <c r="I256" s="34"/>
      <c r="J256" s="34" t="s">
        <v>180</v>
      </c>
      <c r="K256" s="93" t="s">
        <v>697</v>
      </c>
      <c r="L256" s="34" t="s">
        <v>698</v>
      </c>
      <c r="M256" s="92" t="s">
        <v>1218</v>
      </c>
      <c r="N256" s="34" t="s">
        <v>700</v>
      </c>
      <c r="O256" s="20"/>
      <c r="P256" s="20"/>
      <c r="R256" s="44" t="str">
        <f t="shared" si="2"/>
        <v>insert into AudioFiles VALUES (NEWID(),'BKTOK2400008.flac', '.flac', getdate(), null, 0, null, 'https://www.dropbox.com/scl/fi/2sqebaab4riyjbsll6mau/Matei-Satoru-Gojo-De-Novo-762795744438.flac?rlkey=pfj0kzhek4fee5lzz999lhave&amp;st=ssgyd204&amp;dl=1', 0, null, null, null, null)</v>
      </c>
      <c r="S256" s="44" t="str">
        <f>"Insert into Tracks VALUES(N'"&amp;SUBSTITUTE(trim(H256),"'","''")&amp;"', 371631, "&amp;if(not(ISBLANK(A256)),"(select LabelId from Releases where UPC="&amp;A256&amp;" and EnterpriseId="&amp;EntId&amp;")","(select LabelId from Releases where Catalog='"&amp;SUBSTITUTE(trim(B256),"'","''")&amp;"' and EnterpriseId="&amp;EntId&amp;")")&amp;", "&amp;if(F256="", "null", "'"&amp;F256&amp;"'")&amp;", "&amp;if(I256="", "null","N'"&amp;SUBSTITUTE(trim(I256),"'","''")&amp;"'")&amp;", null, null, "&amp;if(G256="", "null","'"&amp;SUBSTITUTE(trim(G256),"'","''")&amp;"'")&amp;", null, null, null, "&amp;if(M256="","null",if(G256="","(select AudioId from AudioFiles where Filename='"&amp;F256&amp;".wav' and ExternalUrl='"&amp;SUBSTITUTE(trim(M256),"'","''")&amp;"' and IsDownloadedFromExternalUrl=0)","(select AudioId from AudioFiles where Filename='"&amp;G256&amp;".wav' and ExternalUrl='"&amp;SUBSTITUTE(trim(M256),"'","''")&amp;"' and IsDownloadedFromExternalUrl=0)"))&amp;", null, null, null, (select min(LanguageId) from Languages where LanguageName='"&amp;J256&amp;"' and IsValidMetadataLanguage=1), null, "&amp;if(K256="YES", 1,0)&amp;", getdate(), (select CreatedBy from Enterprises where EnterpriseId="&amp;EntId&amp;"), null, '34F4C88E-B410-461E-AD75-6C01536FDCD3', null, 0, null, null, null, null, "&amp;if(M256="","null",if(G256="","(select AudioId from AudioFiles where Filename='"&amp;F256&amp;".flac' and ExternalUrl='"&amp;SUBSTITUTE(trim(M256),"'","''")&amp;"' and IsDownloadedFromExternalUrl=0)","(select AudioId from AudioFiles where Filename='"&amp;G256&amp;".flac' and ExternalUrl='"&amp;SUBSTITUTE(trim(M256),"'","''")&amp;"' and IsDownloadedFromExternalUrl=0)"))&amp;", null, null, null, null, null, "&amp;if(not(ISBLANK(A256)),"(select PrimaryMusicStyleId from Releases where UPC="&amp;A256&amp;" and EnterpriseId="&amp;EntId&amp;")","(select PrimaryMusicStyleId from Releases where Catalog='"&amp;SUBSTITUTE(trim(B256),"'","''")&amp;"' and EnterpriseId="&amp;EntId&amp;")")&amp;", "&amp;if(not(ISBLANK(A256)),"(select SecondaryMusicStyleId from Releases where UPC="&amp;A256&amp;" and EnterpriseId="&amp;EntId&amp;")","(select SecondaryMusicStyleId from Releases where Catalog='"&amp;SUBSTITUTE(trim(B256),"'","''")&amp;"' and EnterpriseId="&amp;EntId&amp;")")&amp;", "&amp;IF(O256="","null",O256)&amp;", 0, null, (select id from internal_TrackTypes where description='"&amp;L256&amp;"'), null, null, null, null, (NEXT VALUE FOR [AssetIdSequence]), null, "&amp;TenantId&amp;", "&amp;EntId&amp;", "&amp;if(F256&lt;&gt;"",countif(F$5:F256,F256),countif(G$5:G256,G256))&amp;"); 
insert into Releases_Tracks values ( (select ReleaseId from Releases where "&amp;if(not(ISBLANK(A256)),"UPC="&amp;A256,"Catalog='"&amp;SUBSTITUTE(trim(B256),"'","''")&amp;"'")&amp;" and EnterpriseId="&amp;EntId&amp;"), (select max(TrackId) from Tracks where "&amp;if(trim(G256)="","ISRC='"&amp;F256&amp;"'","TrackVendorId='"&amp;SUBSTITUTE(trim(G256),"'","''")&amp;"'") &amp;" and EnterpriseId="&amp;EntId&amp;"), "&amp;E256&amp;", (NEXT VALUE FOR [AssetIdSequence]), null);
update Releases_Tracks set RevelatorExternalUsageTrackId=AssetId where TrackId=(select max(TrackId) from Tracks where "&amp;IF(F256="","TrackVendorId='"&amp;G256&amp;"'","ISRC='"&amp;F256&amp;"'")&amp;" and EnterpriseId="&amp;EntId&amp;");
Insert into TrackRecordingVersions values ((select max(TrackId) from Tracks where "&amp;IF(F256="","TrackVendorId='"&amp;G256&amp;"'","ISRC='"&amp;F256&amp;"'")&amp;" and EnterpriseId="&amp;EntId&amp;"),  "&amp;IF(F256="","null","'"&amp;F256&amp;"'")&amp;", 1, getdate());
Insert into TrackRecordingVersionsAudioFiles values ((select max(TrackRecordingVersionId) from TrackRecordingVersions where TrackId in (select max(TrackId) from Tracks where "&amp;IF(F256="","TrackVendorId='"&amp;G256&amp;"'","ISRC='"&amp;F256&amp;"'")&amp;" and EnterpriseId="&amp;EntId&amp;")), "&amp;if(M256="","null",if(G256="","(select AudioId from AudioFiles where Filename='"&amp;F256&amp;"."&amp;N256&amp;"' and ExternalUrl='"&amp;SUBSTITUTE(trim(M256),"'","''")&amp;"' and IsDownloadedFromExternalUrl=0)","(select AudioId from AudioFiles where Filename='"&amp;G256&amp;"."&amp;N256&amp;"' and ExternalUrl='"&amp;SUBSTITUTE(trim(M256),"'","''")&amp;"' and IsDownloadedFromExternalUrl=0)"))&amp;", "&amp;IFS(N256="","null",N256="wav","1",N256="flac","2")&amp;");
Insert into Track_TrackProperties values ((select max(TrackId) from Tracks where "&amp;IF(F256="","TrackVendorId='"&amp;G256&amp;"'","ISRC='"&amp;F256&amp;"'")&amp;" and EnterpriseId="&amp;EntId&amp;"),1);"</f>
        <v>Insert into Tracks VALUES(N'Matei Satoru Gojo (De Novo)', 371631, (select LabelId from Releases where UPC=762795744438 and EnterpriseId=647322), 'BKTOK2400008', null, null, null, null, null, null, null, (select AudioId from AudioFiles where Filename='BKTOK2400008.wav' and ExternalUrl='https://www.dropbox.com/scl/fi/2sqebaab4riyjbsll6mau/Matei-Satoru-Gojo-De-Novo-762795744438.flac?rlkey=pfj0kzhek4fee5lzz999lhave&amp;st=ssgyd204&amp;dl=1'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Filename='BKTOK2400008.flac' and ExternalUrl='https://www.dropbox.com/scl/fi/2sqebaab4riyjbsll6mau/Matei-Satoru-Gojo-De-Novo-762795744438.flac?rlkey=pfj0kzhek4fee5lzz999lhave&amp;st=ssgyd204&amp;dl=1' and IsDownloadedFromExternalUrl=0), null, null, null, null, null, (select PrimaryMusicStyleId from Releases where UPC=762795744438 and EnterpriseId=647322), (select SecondaryMusicStyleId from Releases where UPC=762795744438 and EnterpriseId=647322), null, 0, null, (select id from internal_TrackTypes where description='Original'), null, null, null, null, (NEXT VALUE FOR [AssetIdSequence]), null, 645898, 647322, 1); 
insert into Releases_Tracks values ( (select ReleaseId from Releases where UPC=762795744438 and EnterpriseId=647322), (select max(TrackId) from Tracks where ISRC='BKTOK2400008' and EnterpriseId=647322), 1, (NEXT VALUE FOR [AssetIdSequence]), null);
update Releases_Tracks set RevelatorExternalUsageTrackId=AssetId where TrackId=(select max(TrackId) from Tracks where ISRC='BKTOK2400008' and EnterpriseId=647322);
Insert into TrackRecordingVersions values ((select max(TrackId) from Tracks where ISRC='BKTOK2400008' and EnterpriseId=647322),  'BKTOK2400008', 1, getdate());
Insert into TrackRecordingVersionsAudioFiles values ((select max(TrackRecordingVersionId) from TrackRecordingVersions where TrackId in (select max(TrackId) from Tracks where ISRC='BKTOK2400008' and EnterpriseId=647322)), (select AudioId from AudioFiles where Filename='BKTOK2400008.flac' and ExternalUrl='https://www.dropbox.com/scl/fi/2sqebaab4riyjbsll6mau/Matei-Satoru-Gojo-De-Novo-762795744438.flac?rlkey=pfj0kzhek4fee5lzz999lhave&amp;st=ssgyd204&amp;dl=1' and IsDownloadedFromExternalUrl=0), 2);
Insert into Track_TrackProperties values ((select max(TrackId) from Tracks where ISRC='BKTOK2400008' and EnterpriseId=647322),1);</v>
      </c>
    </row>
    <row r="257">
      <c r="A257" s="110">
        <v>7.98239503538E11</v>
      </c>
      <c r="B257" s="84"/>
      <c r="C257" s="164" t="str">
        <f t="array" ref="C257">ifs(and(isblank($A257),isblank($B257)),"", not(iserror(vlookup($A257&amp;$B257,'3) Release_Label'!$D:$D&amp;'3) Release_Label'!$E:$E,1,0))),vlookup($A257&amp;$B257,{'3) Release_Label'!$D:$D&amp;'3) Release_Label'!$E:$E,'3) Release_Label'!$F:$F},2,0), or(and(not(isblank($B257)),$B257=$B256,$A257&lt;&gt;$A256),and(not(isblank($A257)),$A257=$A256,$B257&lt;&gt;$B256)),"ID LISTS UNALIGNED",and($A257&lt;&gt;"",countif('3) Release_Label'!$D:$D,$A257)=0),"NO UPC MATCH in Release_Label",and($B257&lt;&gt;"",countif('3) Release_Label'!$E:$E,$B257)=0),"NO CATALOG ID MATCH in Release_Label",iserror(vlookup($A257&amp;$B257,'3) Release_Label'!$D:$D&amp;'3) Release_Label'!$E:$E,1,0)),"NO UPC-CATALOG ID pair MATCH in Release_Label" )</f>
        <v>A Volta do Mais Forte</v>
      </c>
      <c r="D257" s="134" t="str">
        <f t="array" ref="D257">ifs(and(isblank($A257),isblank($B257)),"", not(iserror(vlookup($A257&amp;$B257,'3) Release_Label'!$D:$D&amp;'3) Release_Label'!$E:$E,1,0))),vlookup($A257&amp;$B257,{'3) Release_Label'!$D:$D&amp;'3) Release_Label'!$E:$E,'3) Release_Label'!$H:$H},2,0), or(and(not(isblank($B257)),$B257=$B256,$A257&lt;&gt;$A256),and(not(isblank($A257)),$A257=$A256,$B257&lt;&gt;$B256)),"ID LISTS UNALIGNED",and($A257&lt;&gt;"",countif('3) Release_Label'!$D:$D,$A257)=0),"NO UPC MATCH in Release_Label",and($B257&lt;&gt;"",countif('3) Release_Label'!$E:$E,$B257)=0),"NO CATALOG ID MATCH in Release_Label",iserror(vlookup($A257&amp;$B257,'3) Release_Label'!$D:$D&amp;'3) Release_Label'!$E:$E,1,0)),"NO UPC-CATALOG ID pair MATCH in Release_Label" )</f>
        <v/>
      </c>
      <c r="E257" s="164">
        <f t="shared" si="3"/>
        <v>1</v>
      </c>
      <c r="F257" s="34" t="s">
        <v>1219</v>
      </c>
      <c r="G257" s="84"/>
      <c r="H257" s="45" t="s">
        <v>629</v>
      </c>
      <c r="I257" s="34"/>
      <c r="J257" s="34" t="s">
        <v>180</v>
      </c>
      <c r="K257" s="93" t="s">
        <v>697</v>
      </c>
      <c r="L257" s="34" t="s">
        <v>698</v>
      </c>
      <c r="M257" s="92" t="s">
        <v>1220</v>
      </c>
      <c r="N257" s="34" t="s">
        <v>700</v>
      </c>
      <c r="O257" s="20"/>
      <c r="P257" s="20"/>
      <c r="R257" s="44" t="str">
        <f t="shared" si="2"/>
        <v>insert into AudioFiles VALUES (NEWID(),'BKTOK2400012.flac', '.flac', getdate(), null, 0, null, 'https://www.dropbox.com/scl/fi/bd1zzdsqyiplw5xnwzrig/A-Volta-do-Mais-Forte-798239503538.flac?rlkey=57xxyb1428x2wqlj1mkuqni63&amp;st=3436932c&amp;dl=1', 0, null, null, null, null)</v>
      </c>
      <c r="S257" s="44" t="str">
        <f>"Insert into Tracks VALUES(N'"&amp;SUBSTITUTE(trim(H257),"'","''")&amp;"', 371631, "&amp;if(not(ISBLANK(A257)),"(select LabelId from Releases where UPC="&amp;A257&amp;" and EnterpriseId="&amp;EntId&amp;")","(select LabelId from Releases where Catalog='"&amp;SUBSTITUTE(trim(B257),"'","''")&amp;"' and EnterpriseId="&amp;EntId&amp;")")&amp;", "&amp;if(F257="", "null", "'"&amp;F257&amp;"'")&amp;", "&amp;if(I257="", "null","N'"&amp;SUBSTITUTE(trim(I257),"'","''")&amp;"'")&amp;", null, null, "&amp;if(G257="", "null","'"&amp;SUBSTITUTE(trim(G257),"'","''")&amp;"'")&amp;", null, null, null, "&amp;if(M257="","null",if(G257="","(select AudioId from AudioFiles where Filename='"&amp;F257&amp;".wav' and ExternalUrl='"&amp;SUBSTITUTE(trim(M257),"'","''")&amp;"' and IsDownloadedFromExternalUrl=0)","(select AudioId from AudioFiles where Filename='"&amp;G257&amp;".wav' and ExternalUrl='"&amp;SUBSTITUTE(trim(M257),"'","''")&amp;"' and IsDownloadedFromExternalUrl=0)"))&amp;", null, null, null, (select min(LanguageId) from Languages where LanguageName='"&amp;J257&amp;"' and IsValidMetadataLanguage=1), null, "&amp;if(K257="YES", 1,0)&amp;", getdate(), (select CreatedBy from Enterprises where EnterpriseId="&amp;EntId&amp;"), null, '34F4C88E-B410-461E-AD75-6C01536FDCD3', null, 0, null, null, null, null, "&amp;if(M257="","null",if(G257="","(select AudioId from AudioFiles where Filename='"&amp;F257&amp;".flac' and ExternalUrl='"&amp;SUBSTITUTE(trim(M257),"'","''")&amp;"' and IsDownloadedFromExternalUrl=0)","(select AudioId from AudioFiles where Filename='"&amp;G257&amp;".flac' and ExternalUrl='"&amp;SUBSTITUTE(trim(M257),"'","''")&amp;"' and IsDownloadedFromExternalUrl=0)"))&amp;", null, null, null, null, null, "&amp;if(not(ISBLANK(A257)),"(select PrimaryMusicStyleId from Releases where UPC="&amp;A257&amp;" and EnterpriseId="&amp;EntId&amp;")","(select PrimaryMusicStyleId from Releases where Catalog='"&amp;SUBSTITUTE(trim(B257),"'","''")&amp;"' and EnterpriseId="&amp;EntId&amp;")")&amp;", "&amp;if(not(ISBLANK(A257)),"(select SecondaryMusicStyleId from Releases where UPC="&amp;A257&amp;" and EnterpriseId="&amp;EntId&amp;")","(select SecondaryMusicStyleId from Releases where Catalog='"&amp;SUBSTITUTE(trim(B257),"'","''")&amp;"' and EnterpriseId="&amp;EntId&amp;")")&amp;", "&amp;IF(O257="","null",O257)&amp;", 0, null, (select id from internal_TrackTypes where description='"&amp;L257&amp;"'), null, null, null, null, (NEXT VALUE FOR [AssetIdSequence]), null, "&amp;TenantId&amp;", "&amp;EntId&amp;", "&amp;if(F257&lt;&gt;"",countif(F$5:F257,F257),countif(G$5:G257,G257))&amp;"); 
insert into Releases_Tracks values ( (select ReleaseId from Releases where "&amp;if(not(ISBLANK(A257)),"UPC="&amp;A257,"Catalog='"&amp;SUBSTITUTE(trim(B257),"'","''")&amp;"'")&amp;" and EnterpriseId="&amp;EntId&amp;"), (select max(TrackId) from Tracks where "&amp;if(trim(G257)="","ISRC='"&amp;F257&amp;"'","TrackVendorId='"&amp;SUBSTITUTE(trim(G257),"'","''")&amp;"'") &amp;" and EnterpriseId="&amp;EntId&amp;"), "&amp;E257&amp;", (NEXT VALUE FOR [AssetIdSequence]), null);
update Releases_Tracks set RevelatorExternalUsageTrackId=AssetId where TrackId=(select max(TrackId) from Tracks where "&amp;IF(F257="","TrackVendorId='"&amp;G257&amp;"'","ISRC='"&amp;F257&amp;"'")&amp;" and EnterpriseId="&amp;EntId&amp;");
Insert into TrackRecordingVersions values ((select max(TrackId) from Tracks where "&amp;IF(F257="","TrackVendorId='"&amp;G257&amp;"'","ISRC='"&amp;F257&amp;"'")&amp;" and EnterpriseId="&amp;EntId&amp;"),  "&amp;IF(F257="","null","'"&amp;F257&amp;"'")&amp;", 1, getdate());
Insert into TrackRecordingVersionsAudioFiles values ((select max(TrackRecordingVersionId) from TrackRecordingVersions where TrackId in (select max(TrackId) from Tracks where "&amp;IF(F257="","TrackVendorId='"&amp;G257&amp;"'","ISRC='"&amp;F257&amp;"'")&amp;" and EnterpriseId="&amp;EntId&amp;")), "&amp;if(M257="","null",if(G257="","(select AudioId from AudioFiles where Filename='"&amp;F257&amp;"."&amp;N257&amp;"' and ExternalUrl='"&amp;SUBSTITUTE(trim(M257),"'","''")&amp;"' and IsDownloadedFromExternalUrl=0)","(select AudioId from AudioFiles where Filename='"&amp;G257&amp;"."&amp;N257&amp;"' and ExternalUrl='"&amp;SUBSTITUTE(trim(M257),"'","''")&amp;"' and IsDownloadedFromExternalUrl=0)"))&amp;", "&amp;IFS(N257="","null",N257="wav","1",N257="flac","2")&amp;");
Insert into Track_TrackProperties values ((select max(TrackId) from Tracks where "&amp;IF(F257="","TrackVendorId='"&amp;G257&amp;"'","ISRC='"&amp;F257&amp;"'")&amp;" and EnterpriseId="&amp;EntId&amp;"),1);"</f>
        <v>Insert into Tracks VALUES(N'A Volta do Mais Forte', 371631, (select LabelId from Releases where UPC=798239503538 and EnterpriseId=647322), 'BKTOK2400012', null, null, null, null, null, null, null, (select AudioId from AudioFiles where Filename='BKTOK2400012.wav' and ExternalUrl='https://www.dropbox.com/scl/fi/bd1zzdsqyiplw5xnwzrig/A-Volta-do-Mais-Forte-798239503538.flac?rlkey=57xxyb1428x2wqlj1mkuqni63&amp;st=3436932c&amp;dl=1'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Filename='BKTOK2400012.flac' and ExternalUrl='https://www.dropbox.com/scl/fi/bd1zzdsqyiplw5xnwzrig/A-Volta-do-Mais-Forte-798239503538.flac?rlkey=57xxyb1428x2wqlj1mkuqni63&amp;st=3436932c&amp;dl=1' and IsDownloadedFromExternalUrl=0), null, null, null, null, null, (select PrimaryMusicStyleId from Releases where UPC=798239503538 and EnterpriseId=647322), (select SecondaryMusicStyleId from Releases where UPC=798239503538 and EnterpriseId=647322), null, 0, null, (select id from internal_TrackTypes where description='Original'), null, null, null, null, (NEXT VALUE FOR [AssetIdSequence]), null, 645898, 647322, 1); 
insert into Releases_Tracks values ( (select ReleaseId from Releases where UPC=798239503538 and EnterpriseId=647322), (select max(TrackId) from Tracks where ISRC='BKTOK2400012' and EnterpriseId=647322), 1, (NEXT VALUE FOR [AssetIdSequence]), null);
update Releases_Tracks set RevelatorExternalUsageTrackId=AssetId where TrackId=(select max(TrackId) from Tracks where ISRC='BKTOK2400012' and EnterpriseId=647322);
Insert into TrackRecordingVersions values ((select max(TrackId) from Tracks where ISRC='BKTOK2400012' and EnterpriseId=647322),  'BKTOK2400012', 1, getdate());
Insert into TrackRecordingVersionsAudioFiles values ((select max(TrackRecordingVersionId) from TrackRecordingVersions where TrackId in (select max(TrackId) from Tracks where ISRC='BKTOK2400012' and EnterpriseId=647322)), (select AudioId from AudioFiles where Filename='BKTOK2400012.flac' and ExternalUrl='https://www.dropbox.com/scl/fi/bd1zzdsqyiplw5xnwzrig/A-Volta-do-Mais-Forte-798239503538.flac?rlkey=57xxyb1428x2wqlj1mkuqni63&amp;st=3436932c&amp;dl=1' and IsDownloadedFromExternalUrl=0), 2);
Insert into Track_TrackProperties values ((select max(TrackId) from Tracks where ISRC='BKTOK2400012' and EnterpriseId=647322),1);</v>
      </c>
    </row>
    <row r="258">
      <c r="A258" s="110">
        <v>7.98239503569E11</v>
      </c>
      <c r="B258" s="84"/>
      <c r="C258" s="164" t="str">
        <f t="array" ref="C258">ifs(and(isblank($A258),isblank($B258)),"", not(iserror(vlookup($A258&amp;$B258,'3) Release_Label'!$D:$D&amp;'3) Release_Label'!$E:$E,1,0))),vlookup($A258&amp;$B258,{'3) Release_Label'!$D:$D&amp;'3) Release_Label'!$E:$E,'3) Release_Label'!$F:$F},2,0), or(and(not(isblank($B258)),$B258=$B257,$A258&lt;&gt;$A257),and(not(isblank($A258)),$A258=$A257,$B258&lt;&gt;$B257)),"ID LISTS UNALIGNED",and($A258&lt;&gt;"",countif('3) Release_Label'!$D:$D,$A258)=0),"NO UPC MATCH in Release_Label",and($B258&lt;&gt;"",countif('3) Release_Label'!$E:$E,$B258)=0),"NO CATALOG ID MATCH in Release_Label",iserror(vlookup($A258&amp;$B258,'3) Release_Label'!$D:$D&amp;'3) Release_Label'!$E:$E,1,0)),"NO UPC-CATALOG ID pair MATCH in Release_Label" )</f>
        <v>Matei o Sukuna</v>
      </c>
      <c r="D258" s="134" t="str">
        <f t="array" ref="D258">ifs(and(isblank($A258),isblank($B258)),"", not(iserror(vlookup($A258&amp;$B258,'3) Release_Label'!$D:$D&amp;'3) Release_Label'!$E:$E,1,0))),vlookup($A258&amp;$B258,{'3) Release_Label'!$D:$D&amp;'3) Release_Label'!$E:$E,'3) Release_Label'!$H:$H},2,0), or(and(not(isblank($B258)),$B258=$B257,$A258&lt;&gt;$A257),and(not(isblank($A258)),$A258=$A257,$B258&lt;&gt;$B257)),"ID LISTS UNALIGNED",and($A258&lt;&gt;"",countif('3) Release_Label'!$D:$D,$A258)=0),"NO UPC MATCH in Release_Label",and($B258&lt;&gt;"",countif('3) Release_Label'!$E:$E,$B258)=0),"NO CATALOG ID MATCH in Release_Label",iserror(vlookup($A258&amp;$B258,'3) Release_Label'!$D:$D&amp;'3) Release_Label'!$E:$E,1,0)),"NO UPC-CATALOG ID pair MATCH in Release_Label" )</f>
        <v/>
      </c>
      <c r="E258" s="164">
        <f t="shared" si="3"/>
        <v>1</v>
      </c>
      <c r="F258" s="34" t="s">
        <v>1221</v>
      </c>
      <c r="G258" s="84"/>
      <c r="H258" s="45" t="s">
        <v>631</v>
      </c>
      <c r="I258" s="34"/>
      <c r="J258" s="34" t="s">
        <v>180</v>
      </c>
      <c r="K258" s="93" t="s">
        <v>697</v>
      </c>
      <c r="L258" s="34" t="s">
        <v>698</v>
      </c>
      <c r="M258" s="92" t="s">
        <v>1222</v>
      </c>
      <c r="N258" s="34" t="s">
        <v>700</v>
      </c>
      <c r="O258" s="20"/>
      <c r="P258" s="20"/>
      <c r="R258" s="44" t="str">
        <f t="shared" si="2"/>
        <v>insert into AudioFiles VALUES (NEWID(),'BKTOK2400011.flac', '.flac', getdate(), null, 0, null, 'https://www.dropbox.com/scl/fi/ysxiekt0ubcj76zdmn5kh/Matei-o-Sukuna-798239503569.flac?rlkey=jwf1kez7ktqmhn2dq6ongqzqa&amp;st=8zup932j&amp;dl=1', 0, null, null, null, null)</v>
      </c>
      <c r="S258" s="44" t="str">
        <f>"Insert into Tracks VALUES(N'"&amp;SUBSTITUTE(trim(H258),"'","''")&amp;"', 371631, "&amp;if(not(ISBLANK(A258)),"(select LabelId from Releases where UPC="&amp;A258&amp;" and EnterpriseId="&amp;EntId&amp;")","(select LabelId from Releases where Catalog='"&amp;SUBSTITUTE(trim(B258),"'","''")&amp;"' and EnterpriseId="&amp;EntId&amp;")")&amp;", "&amp;if(F258="", "null", "'"&amp;F258&amp;"'")&amp;", "&amp;if(I258="", "null","N'"&amp;SUBSTITUTE(trim(I258),"'","''")&amp;"'")&amp;", null, null, "&amp;if(G258="", "null","'"&amp;SUBSTITUTE(trim(G258),"'","''")&amp;"'")&amp;", null, null, null, "&amp;if(M258="","null",if(G258="","(select AudioId from AudioFiles where Filename='"&amp;F258&amp;".wav' and ExternalUrl='"&amp;SUBSTITUTE(trim(M258),"'","''")&amp;"' and IsDownloadedFromExternalUrl=0)","(select AudioId from AudioFiles where Filename='"&amp;G258&amp;".wav' and ExternalUrl='"&amp;SUBSTITUTE(trim(M258),"'","''")&amp;"' and IsDownloadedFromExternalUrl=0)"))&amp;", null, null, null, (select min(LanguageId) from Languages where LanguageName='"&amp;J258&amp;"' and IsValidMetadataLanguage=1), null, "&amp;if(K258="YES", 1,0)&amp;", getdate(), (select CreatedBy from Enterprises where EnterpriseId="&amp;EntId&amp;"), null, '34F4C88E-B410-461E-AD75-6C01536FDCD3', null, 0, null, null, null, null, "&amp;if(M258="","null",if(G258="","(select AudioId from AudioFiles where Filename='"&amp;F258&amp;".flac' and ExternalUrl='"&amp;SUBSTITUTE(trim(M258),"'","''")&amp;"' and IsDownloadedFromExternalUrl=0)","(select AudioId from AudioFiles where Filename='"&amp;G258&amp;".flac' and ExternalUrl='"&amp;SUBSTITUTE(trim(M258),"'","''")&amp;"' and IsDownloadedFromExternalUrl=0)"))&amp;", null, null, null, null, null, "&amp;if(not(ISBLANK(A258)),"(select PrimaryMusicStyleId from Releases where UPC="&amp;A258&amp;" and EnterpriseId="&amp;EntId&amp;")","(select PrimaryMusicStyleId from Releases where Catalog='"&amp;SUBSTITUTE(trim(B258),"'","''")&amp;"' and EnterpriseId="&amp;EntId&amp;")")&amp;", "&amp;if(not(ISBLANK(A258)),"(select SecondaryMusicStyleId from Releases where UPC="&amp;A258&amp;" and EnterpriseId="&amp;EntId&amp;")","(select SecondaryMusicStyleId from Releases where Catalog='"&amp;SUBSTITUTE(trim(B258),"'","''")&amp;"' and EnterpriseId="&amp;EntId&amp;")")&amp;", "&amp;IF(O258="","null",O258)&amp;", 0, null, (select id from internal_TrackTypes where description='"&amp;L258&amp;"'), null, null, null, null, (NEXT VALUE FOR [AssetIdSequence]), null, "&amp;TenantId&amp;", "&amp;EntId&amp;", "&amp;if(F258&lt;&gt;"",countif(F$5:F258,F258),countif(G$5:G258,G258))&amp;"); 
insert into Releases_Tracks values ( (select ReleaseId from Releases where "&amp;if(not(ISBLANK(A258)),"UPC="&amp;A258,"Catalog='"&amp;SUBSTITUTE(trim(B258),"'","''")&amp;"'")&amp;" and EnterpriseId="&amp;EntId&amp;"), (select max(TrackId) from Tracks where "&amp;if(trim(G258)="","ISRC='"&amp;F258&amp;"'","TrackVendorId='"&amp;SUBSTITUTE(trim(G258),"'","''")&amp;"'") &amp;" and EnterpriseId="&amp;EntId&amp;"), "&amp;E258&amp;", (NEXT VALUE FOR [AssetIdSequence]), null);
update Releases_Tracks set RevelatorExternalUsageTrackId=AssetId where TrackId=(select max(TrackId) from Tracks where "&amp;IF(F258="","TrackVendorId='"&amp;G258&amp;"'","ISRC='"&amp;F258&amp;"'")&amp;" and EnterpriseId="&amp;EntId&amp;");
Insert into TrackRecordingVersions values ((select max(TrackId) from Tracks where "&amp;IF(F258="","TrackVendorId='"&amp;G258&amp;"'","ISRC='"&amp;F258&amp;"'")&amp;" and EnterpriseId="&amp;EntId&amp;"),  "&amp;IF(F258="","null","'"&amp;F258&amp;"'")&amp;", 1, getdate());
Insert into TrackRecordingVersionsAudioFiles values ((select max(TrackRecordingVersionId) from TrackRecordingVersions where TrackId in (select max(TrackId) from Tracks where "&amp;IF(F258="","TrackVendorId='"&amp;G258&amp;"'","ISRC='"&amp;F258&amp;"'")&amp;" and EnterpriseId="&amp;EntId&amp;")), "&amp;if(M258="","null",if(G258="","(select AudioId from AudioFiles where Filename='"&amp;F258&amp;"."&amp;N258&amp;"' and ExternalUrl='"&amp;SUBSTITUTE(trim(M258),"'","''")&amp;"' and IsDownloadedFromExternalUrl=0)","(select AudioId from AudioFiles where Filename='"&amp;G258&amp;"."&amp;N258&amp;"' and ExternalUrl='"&amp;SUBSTITUTE(trim(M258),"'","''")&amp;"' and IsDownloadedFromExternalUrl=0)"))&amp;", "&amp;IFS(N258="","null",N258="wav","1",N258="flac","2")&amp;");
Insert into Track_TrackProperties values ((select max(TrackId) from Tracks where "&amp;IF(F258="","TrackVendorId='"&amp;G258&amp;"'","ISRC='"&amp;F258&amp;"'")&amp;" and EnterpriseId="&amp;EntId&amp;"),1);"</f>
        <v>Insert into Tracks VALUES(N'Matei o Sukuna', 371631, (select LabelId from Releases where UPC=798239503569 and EnterpriseId=647322), 'BKTOK2400011', null, null, null, null, null, null, null, (select AudioId from AudioFiles where Filename='BKTOK2400011.wav' and ExternalUrl='https://www.dropbox.com/scl/fi/ysxiekt0ubcj76zdmn5kh/Matei-o-Sukuna-798239503569.flac?rlkey=jwf1kez7ktqmhn2dq6ongqzqa&amp;st=8zup932j&amp;dl=1'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Filename='BKTOK2400011.flac' and ExternalUrl='https://www.dropbox.com/scl/fi/ysxiekt0ubcj76zdmn5kh/Matei-o-Sukuna-798239503569.flac?rlkey=jwf1kez7ktqmhn2dq6ongqzqa&amp;st=8zup932j&amp;dl=1' and IsDownloadedFromExternalUrl=0), null, null, null, null, null, (select PrimaryMusicStyleId from Releases where UPC=798239503569 and EnterpriseId=647322), (select SecondaryMusicStyleId from Releases where UPC=798239503569 and EnterpriseId=647322), null, 0, null, (select id from internal_TrackTypes where description='Original'), null, null, null, null, (NEXT VALUE FOR [AssetIdSequence]), null, 645898, 647322, 1); 
insert into Releases_Tracks values ( (select ReleaseId from Releases where UPC=798239503569 and EnterpriseId=647322), (select max(TrackId) from Tracks where ISRC='BKTOK2400011' and EnterpriseId=647322), 1, (NEXT VALUE FOR [AssetIdSequence]), null);
update Releases_Tracks set RevelatorExternalUsageTrackId=AssetId where TrackId=(select max(TrackId) from Tracks where ISRC='BKTOK2400011' and EnterpriseId=647322);
Insert into TrackRecordingVersions values ((select max(TrackId) from Tracks where ISRC='BKTOK2400011' and EnterpriseId=647322),  'BKTOK2400011', 1, getdate());
Insert into TrackRecordingVersionsAudioFiles values ((select max(TrackRecordingVersionId) from TrackRecordingVersions where TrackId in (select max(TrackId) from Tracks where ISRC='BKTOK2400011' and EnterpriseId=647322)), (select AudioId from AudioFiles where Filename='BKTOK2400011.flac' and ExternalUrl='https://www.dropbox.com/scl/fi/ysxiekt0ubcj76zdmn5kh/Matei-o-Sukuna-798239503569.flac?rlkey=jwf1kez7ktqmhn2dq6ongqzqa&amp;st=8zup932j&amp;dl=1' and IsDownloadedFromExternalUrl=0), 2);
Insert into Track_TrackProperties values ((select max(TrackId) from Tracks where ISRC='BKTOK2400011' and EnterpriseId=647322),1);</v>
      </c>
    </row>
    <row r="259">
      <c r="A259" s="110">
        <v>7.98239717645E11</v>
      </c>
      <c r="B259" s="84"/>
      <c r="C259" s="164" t="str">
        <f t="array" ref="C259">ifs(and(isblank($A259),isblank($B259)),"", not(iserror(vlookup($A259&amp;$B259,'3) Release_Label'!$D:$D&amp;'3) Release_Label'!$E:$E,1,0))),vlookup($A259&amp;$B259,{'3) Release_Label'!$D:$D&amp;'3) Release_Label'!$E:$E,'3) Release_Label'!$F:$F},2,0), or(and(not(isblank($B259)),$B259=$B258,$A259&lt;&gt;$A258),and(not(isblank($A259)),$A259=$A258,$B259&lt;&gt;$B258)),"ID LISTS UNALIGNED",and($A259&lt;&gt;"",countif('3) Release_Label'!$D:$D,$A259)=0),"NO UPC MATCH in Release_Label",and($B259&lt;&gt;"",countif('3) Release_Label'!$E:$E,$B259)=0),"NO CATALOG ID MATCH in Release_Label",iserror(vlookup($A259&amp;$B259,'3) Release_Label'!$D:$D&amp;'3) Release_Label'!$E:$E,1,0)),"NO UPC-CATALOG ID pair MATCH in Release_Label" )</f>
        <v>Caminho Até o Topo</v>
      </c>
      <c r="D259" s="134" t="str">
        <f t="array" ref="D259">ifs(and(isblank($A259),isblank($B259)),"", not(iserror(vlookup($A259&amp;$B259,'3) Release_Label'!$D:$D&amp;'3) Release_Label'!$E:$E,1,0))),vlookup($A259&amp;$B259,{'3) Release_Label'!$D:$D&amp;'3) Release_Label'!$E:$E,'3) Release_Label'!$H:$H},2,0), or(and(not(isblank($B259)),$B259=$B258,$A259&lt;&gt;$A258),and(not(isblank($A259)),$A259=$A258,$B259&lt;&gt;$B258)),"ID LISTS UNALIGNED",and($A259&lt;&gt;"",countif('3) Release_Label'!$D:$D,$A259)=0),"NO UPC MATCH in Release_Label",and($B259&lt;&gt;"",countif('3) Release_Label'!$E:$E,$B259)=0),"NO CATALOG ID MATCH in Release_Label",iserror(vlookup($A259&amp;$B259,'3) Release_Label'!$D:$D&amp;'3) Release_Label'!$E:$E,1,0)),"NO UPC-CATALOG ID pair MATCH in Release_Label" )</f>
        <v/>
      </c>
      <c r="E259" s="164">
        <f t="shared" si="3"/>
        <v>1</v>
      </c>
      <c r="F259" s="34" t="s">
        <v>1223</v>
      </c>
      <c r="G259" s="84"/>
      <c r="H259" s="45" t="s">
        <v>633</v>
      </c>
      <c r="I259" s="34"/>
      <c r="J259" s="34" t="s">
        <v>180</v>
      </c>
      <c r="K259" s="93" t="s">
        <v>697</v>
      </c>
      <c r="L259" s="34" t="s">
        <v>698</v>
      </c>
      <c r="M259" s="92" t="s">
        <v>1224</v>
      </c>
      <c r="N259" s="34" t="s">
        <v>700</v>
      </c>
      <c r="O259" s="20"/>
      <c r="P259" s="20"/>
      <c r="R259" s="44" t="str">
        <f t="shared" si="2"/>
        <v>insert into AudioFiles VALUES (NEWID(),'BKTOK2400014.flac', '.flac', getdate(), null, 0, null, 'https://www.dropbox.com/scl/fi/k2gu7ryd3tb128b5odula/Caminho-At-o-Topo-798239717645.flac?rlkey=ix929qs1k12e471tpfqgv5gbw&amp;st=lhlgl3y1&amp;dl=1', 0, null, null, null, null)</v>
      </c>
      <c r="S259" s="44" t="str">
        <f>"Insert into Tracks VALUES(N'"&amp;SUBSTITUTE(trim(H259),"'","''")&amp;"', 371631, "&amp;if(not(ISBLANK(A259)),"(select LabelId from Releases where UPC="&amp;A259&amp;" and EnterpriseId="&amp;EntId&amp;")","(select LabelId from Releases where Catalog='"&amp;SUBSTITUTE(trim(B259),"'","''")&amp;"' and EnterpriseId="&amp;EntId&amp;")")&amp;", "&amp;if(F259="", "null", "'"&amp;F259&amp;"'")&amp;", "&amp;if(I259="", "null","N'"&amp;SUBSTITUTE(trim(I259),"'","''")&amp;"'")&amp;", null, null, "&amp;if(G259="", "null","'"&amp;SUBSTITUTE(trim(G259),"'","''")&amp;"'")&amp;", null, null, null, "&amp;if(M259="","null",if(G259="","(select AudioId from AudioFiles where Filename='"&amp;F259&amp;".wav' and ExternalUrl='"&amp;SUBSTITUTE(trim(M259),"'","''")&amp;"' and IsDownloadedFromExternalUrl=0)","(select AudioId from AudioFiles where Filename='"&amp;G259&amp;".wav' and ExternalUrl='"&amp;SUBSTITUTE(trim(M259),"'","''")&amp;"' and IsDownloadedFromExternalUrl=0)"))&amp;", null, null, null, (select min(LanguageId) from Languages where LanguageName='"&amp;J259&amp;"' and IsValidMetadataLanguage=1), null, "&amp;if(K259="YES", 1,0)&amp;", getdate(), (select CreatedBy from Enterprises where EnterpriseId="&amp;EntId&amp;"), null, '34F4C88E-B410-461E-AD75-6C01536FDCD3', null, 0, null, null, null, null, "&amp;if(M259="","null",if(G259="","(select AudioId from AudioFiles where Filename='"&amp;F259&amp;".flac' and ExternalUrl='"&amp;SUBSTITUTE(trim(M259),"'","''")&amp;"' and IsDownloadedFromExternalUrl=0)","(select AudioId from AudioFiles where Filename='"&amp;G259&amp;".flac' and ExternalUrl='"&amp;SUBSTITUTE(trim(M259),"'","''")&amp;"' and IsDownloadedFromExternalUrl=0)"))&amp;", null, null, null, null, null, "&amp;if(not(ISBLANK(A259)),"(select PrimaryMusicStyleId from Releases where UPC="&amp;A259&amp;" and EnterpriseId="&amp;EntId&amp;")","(select PrimaryMusicStyleId from Releases where Catalog='"&amp;SUBSTITUTE(trim(B259),"'","''")&amp;"' and EnterpriseId="&amp;EntId&amp;")")&amp;", "&amp;if(not(ISBLANK(A259)),"(select SecondaryMusicStyleId from Releases where UPC="&amp;A259&amp;" and EnterpriseId="&amp;EntId&amp;")","(select SecondaryMusicStyleId from Releases where Catalog='"&amp;SUBSTITUTE(trim(B259),"'","''")&amp;"' and EnterpriseId="&amp;EntId&amp;")")&amp;", "&amp;IF(O259="","null",O259)&amp;", 0, null, (select id from internal_TrackTypes where description='"&amp;L259&amp;"'), null, null, null, null, (NEXT VALUE FOR [AssetIdSequence]), null, "&amp;TenantId&amp;", "&amp;EntId&amp;", "&amp;if(F259&lt;&gt;"",countif(F$5:F259,F259),countif(G$5:G259,G259))&amp;"); 
insert into Releases_Tracks values ( (select ReleaseId from Releases where "&amp;if(not(ISBLANK(A259)),"UPC="&amp;A259,"Catalog='"&amp;SUBSTITUTE(trim(B259),"'","''")&amp;"'")&amp;" and EnterpriseId="&amp;EntId&amp;"), (select max(TrackId) from Tracks where "&amp;if(trim(G259)="","ISRC='"&amp;F259&amp;"'","TrackVendorId='"&amp;SUBSTITUTE(trim(G259),"'","''")&amp;"'") &amp;" and EnterpriseId="&amp;EntId&amp;"), "&amp;E259&amp;", (NEXT VALUE FOR [AssetIdSequence]), null);
update Releases_Tracks set RevelatorExternalUsageTrackId=AssetId where TrackId=(select max(TrackId) from Tracks where "&amp;IF(F259="","TrackVendorId='"&amp;G259&amp;"'","ISRC='"&amp;F259&amp;"'")&amp;" and EnterpriseId="&amp;EntId&amp;");
Insert into TrackRecordingVersions values ((select max(TrackId) from Tracks where "&amp;IF(F259="","TrackVendorId='"&amp;G259&amp;"'","ISRC='"&amp;F259&amp;"'")&amp;" and EnterpriseId="&amp;EntId&amp;"),  "&amp;IF(F259="","null","'"&amp;F259&amp;"'")&amp;", 1, getdate());
Insert into TrackRecordingVersionsAudioFiles values ((select max(TrackRecordingVersionId) from TrackRecordingVersions where TrackId in (select max(TrackId) from Tracks where "&amp;IF(F259="","TrackVendorId='"&amp;G259&amp;"'","ISRC='"&amp;F259&amp;"'")&amp;" and EnterpriseId="&amp;EntId&amp;")), "&amp;if(M259="","null",if(G259="","(select AudioId from AudioFiles where Filename='"&amp;F259&amp;"."&amp;N259&amp;"' and ExternalUrl='"&amp;SUBSTITUTE(trim(M259),"'","''")&amp;"' and IsDownloadedFromExternalUrl=0)","(select AudioId from AudioFiles where Filename='"&amp;G259&amp;"."&amp;N259&amp;"' and ExternalUrl='"&amp;SUBSTITUTE(trim(M259),"'","''")&amp;"' and IsDownloadedFromExternalUrl=0)"))&amp;", "&amp;IFS(N259="","null",N259="wav","1",N259="flac","2")&amp;");
Insert into Track_TrackProperties values ((select max(TrackId) from Tracks where "&amp;IF(F259="","TrackVendorId='"&amp;G259&amp;"'","ISRC='"&amp;F259&amp;"'")&amp;" and EnterpriseId="&amp;EntId&amp;"),1);"</f>
        <v>Insert into Tracks VALUES(N'Caminho Até o Topo', 371631, (select LabelId from Releases where UPC=798239717645 and EnterpriseId=647322), 'BKTOK2400014', null, null, null, null, null, null, null, (select AudioId from AudioFiles where Filename='BKTOK2400014.wav' and ExternalUrl='https://www.dropbox.com/scl/fi/k2gu7ryd3tb128b5odula/Caminho-At-o-Topo-798239717645.flac?rlkey=ix929qs1k12e471tpfqgv5gbw&amp;st=lhlgl3y1&amp;dl=1'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Filename='BKTOK2400014.flac' and ExternalUrl='https://www.dropbox.com/scl/fi/k2gu7ryd3tb128b5odula/Caminho-At-o-Topo-798239717645.flac?rlkey=ix929qs1k12e471tpfqgv5gbw&amp;st=lhlgl3y1&amp;dl=1' and IsDownloadedFromExternalUrl=0), null, null, null, null, null, (select PrimaryMusicStyleId from Releases where UPC=798239717645 and EnterpriseId=647322), (select SecondaryMusicStyleId from Releases where UPC=798239717645 and EnterpriseId=647322), null, 0, null, (select id from internal_TrackTypes where description='Original'), null, null, null, null, (NEXT VALUE FOR [AssetIdSequence]), null, 645898, 647322, 1); 
insert into Releases_Tracks values ( (select ReleaseId from Releases where UPC=798239717645 and EnterpriseId=647322), (select max(TrackId) from Tracks where ISRC='BKTOK2400014' and EnterpriseId=647322), 1, (NEXT VALUE FOR [AssetIdSequence]), null);
update Releases_Tracks set RevelatorExternalUsageTrackId=AssetId where TrackId=(select max(TrackId) from Tracks where ISRC='BKTOK2400014' and EnterpriseId=647322);
Insert into TrackRecordingVersions values ((select max(TrackId) from Tracks where ISRC='BKTOK2400014' and EnterpriseId=647322),  'BKTOK2400014', 1, getdate());
Insert into TrackRecordingVersionsAudioFiles values ((select max(TrackRecordingVersionId) from TrackRecordingVersions where TrackId in (select max(TrackId) from Tracks where ISRC='BKTOK2400014' and EnterpriseId=647322)), (select AudioId from AudioFiles where Filename='BKTOK2400014.flac' and ExternalUrl='https://www.dropbox.com/scl/fi/k2gu7ryd3tb128b5odula/Caminho-At-o-Topo-798239717645.flac?rlkey=ix929qs1k12e471tpfqgv5gbw&amp;st=lhlgl3y1&amp;dl=1' and IsDownloadedFromExternalUrl=0), 2);
Insert into Track_TrackProperties values ((select max(TrackId) from Tracks where ISRC='BKTOK2400014' and EnterpriseId=647322),1);</v>
      </c>
    </row>
    <row r="260">
      <c r="A260" s="110">
        <v>7.9823997484E11</v>
      </c>
      <c r="B260" s="84"/>
      <c r="C260" s="164" t="str">
        <f t="array" ref="C260">ifs(and(isblank($A260),isblank($B260)),"", not(iserror(vlookup($A260&amp;$B260,'3) Release_Label'!$D:$D&amp;'3) Release_Label'!$E:$E,1,0))),vlookup($A260&amp;$B260,{'3) Release_Label'!$D:$D&amp;'3) Release_Label'!$E:$E,'3) Release_Label'!$F:$F},2,0), or(and(not(isblank($B260)),$B260=$B259,$A260&lt;&gt;$A259),and(not(isblank($A260)),$A260=$A259,$B260&lt;&gt;$B259)),"ID LISTS UNALIGNED",and($A260&lt;&gt;"",countif('3) Release_Label'!$D:$D,$A260)=0),"NO UPC MATCH in Release_Label",and($B260&lt;&gt;"",countif('3) Release_Label'!$E:$E,$B260)=0),"NO CATALOG ID MATCH in Release_Label",iserror(vlookup($A260&amp;$B260,'3) Release_Label'!$D:$D&amp;'3) Release_Label'!$E:$E,1,0)),"NO UPC-CATALOG ID pair MATCH in Release_Label" )</f>
        <v>Kenjaku</v>
      </c>
      <c r="D260" s="134" t="str">
        <f t="array" ref="D260">ifs(and(isblank($A260),isblank($B260)),"", not(iserror(vlookup($A260&amp;$B260,'3) Release_Label'!$D:$D&amp;'3) Release_Label'!$E:$E,1,0))),vlookup($A260&amp;$B260,{'3) Release_Label'!$D:$D&amp;'3) Release_Label'!$E:$E,'3) Release_Label'!$H:$H},2,0), or(and(not(isblank($B260)),$B260=$B259,$A260&lt;&gt;$A259),and(not(isblank($A260)),$A260=$A259,$B260&lt;&gt;$B259)),"ID LISTS UNALIGNED",and($A260&lt;&gt;"",countif('3) Release_Label'!$D:$D,$A260)=0),"NO UPC MATCH in Release_Label",and($B260&lt;&gt;"",countif('3) Release_Label'!$E:$E,$B260)=0),"NO CATALOG ID MATCH in Release_Label",iserror(vlookup($A260&amp;$B260,'3) Release_Label'!$D:$D&amp;'3) Release_Label'!$E:$E,1,0)),"NO UPC-CATALOG ID pair MATCH in Release_Label" )</f>
        <v/>
      </c>
      <c r="E260" s="164">
        <f t="shared" si="3"/>
        <v>1</v>
      </c>
      <c r="F260" s="34" t="s">
        <v>1225</v>
      </c>
      <c r="G260" s="84"/>
      <c r="H260" s="45" t="s">
        <v>635</v>
      </c>
      <c r="I260" s="34"/>
      <c r="J260" s="34" t="s">
        <v>180</v>
      </c>
      <c r="K260" s="93" t="s">
        <v>697</v>
      </c>
      <c r="L260" s="34" t="s">
        <v>698</v>
      </c>
      <c r="M260" s="92" t="s">
        <v>1226</v>
      </c>
      <c r="N260" s="34" t="s">
        <v>700</v>
      </c>
      <c r="O260" s="20"/>
      <c r="P260" s="20"/>
      <c r="R260" s="44" t="str">
        <f t="shared" si="2"/>
        <v>insert into AudioFiles VALUES (NEWID(),'BKTOK2400018.flac', '.flac', getdate(), null, 0, null, 'https://www.dropbox.com/scl/fi/i999hud4lkxm9ss4e7avr/Kenjaku.flac?rlkey=jzv5rpx65bmzn6uaj8ab17azg&amp;st=vte44y8k&amp;dl=1', 0, null, null, null, null)</v>
      </c>
      <c r="S260" s="44" t="str">
        <f>"Insert into Tracks VALUES(N'"&amp;SUBSTITUTE(trim(H260),"'","''")&amp;"', 371631, "&amp;if(not(ISBLANK(A260)),"(select LabelId from Releases where UPC="&amp;A260&amp;" and EnterpriseId="&amp;EntId&amp;")","(select LabelId from Releases where Catalog='"&amp;SUBSTITUTE(trim(B260),"'","''")&amp;"' and EnterpriseId="&amp;EntId&amp;")")&amp;", "&amp;if(F260="", "null", "'"&amp;F260&amp;"'")&amp;", "&amp;if(I260="", "null","N'"&amp;SUBSTITUTE(trim(I260),"'","''")&amp;"'")&amp;", null, null, "&amp;if(G260="", "null","'"&amp;SUBSTITUTE(trim(G260),"'","''")&amp;"'")&amp;", null, null, null, "&amp;if(M260="","null",if(G260="","(select AudioId from AudioFiles where Filename='"&amp;F260&amp;".wav' and ExternalUrl='"&amp;SUBSTITUTE(trim(M260),"'","''")&amp;"' and IsDownloadedFromExternalUrl=0)","(select AudioId from AudioFiles where Filename='"&amp;G260&amp;".wav' and ExternalUrl='"&amp;SUBSTITUTE(trim(M260),"'","''")&amp;"' and IsDownloadedFromExternalUrl=0)"))&amp;", null, null, null, (select min(LanguageId) from Languages where LanguageName='"&amp;J260&amp;"' and IsValidMetadataLanguage=1), null, "&amp;if(K260="YES", 1,0)&amp;", getdate(), (select CreatedBy from Enterprises where EnterpriseId="&amp;EntId&amp;"), null, '34F4C88E-B410-461E-AD75-6C01536FDCD3', null, 0, null, null, null, null, "&amp;if(M260="","null",if(G260="","(select AudioId from AudioFiles where Filename='"&amp;F260&amp;".flac' and ExternalUrl='"&amp;SUBSTITUTE(trim(M260),"'","''")&amp;"' and IsDownloadedFromExternalUrl=0)","(select AudioId from AudioFiles where Filename='"&amp;G260&amp;".flac' and ExternalUrl='"&amp;SUBSTITUTE(trim(M260),"'","''")&amp;"' and IsDownloadedFromExternalUrl=0)"))&amp;", null, null, null, null, null, "&amp;if(not(ISBLANK(A260)),"(select PrimaryMusicStyleId from Releases where UPC="&amp;A260&amp;" and EnterpriseId="&amp;EntId&amp;")","(select PrimaryMusicStyleId from Releases where Catalog='"&amp;SUBSTITUTE(trim(B260),"'","''")&amp;"' and EnterpriseId="&amp;EntId&amp;")")&amp;", "&amp;if(not(ISBLANK(A260)),"(select SecondaryMusicStyleId from Releases where UPC="&amp;A260&amp;" and EnterpriseId="&amp;EntId&amp;")","(select SecondaryMusicStyleId from Releases where Catalog='"&amp;SUBSTITUTE(trim(B260),"'","''")&amp;"' and EnterpriseId="&amp;EntId&amp;")")&amp;", "&amp;IF(O260="","null",O260)&amp;", 0, null, (select id from internal_TrackTypes where description='"&amp;L260&amp;"'), null, null, null, null, (NEXT VALUE FOR [AssetIdSequence]), null, "&amp;TenantId&amp;", "&amp;EntId&amp;", "&amp;if(F260&lt;&gt;"",countif(F$5:F260,F260),countif(G$5:G260,G260))&amp;"); 
insert into Releases_Tracks values ( (select ReleaseId from Releases where "&amp;if(not(ISBLANK(A260)),"UPC="&amp;A260,"Catalog='"&amp;SUBSTITUTE(trim(B260),"'","''")&amp;"'")&amp;" and EnterpriseId="&amp;EntId&amp;"), (select max(TrackId) from Tracks where "&amp;if(trim(G260)="","ISRC='"&amp;F260&amp;"'","TrackVendorId='"&amp;SUBSTITUTE(trim(G260),"'","''")&amp;"'") &amp;" and EnterpriseId="&amp;EntId&amp;"), "&amp;E260&amp;", (NEXT VALUE FOR [AssetIdSequence]), null);
update Releases_Tracks set RevelatorExternalUsageTrackId=AssetId where TrackId=(select max(TrackId) from Tracks where "&amp;IF(F260="","TrackVendorId='"&amp;G260&amp;"'","ISRC='"&amp;F260&amp;"'")&amp;" and EnterpriseId="&amp;EntId&amp;");
Insert into TrackRecordingVersions values ((select max(TrackId) from Tracks where "&amp;IF(F260="","TrackVendorId='"&amp;G260&amp;"'","ISRC='"&amp;F260&amp;"'")&amp;" and EnterpriseId="&amp;EntId&amp;"),  "&amp;IF(F260="","null","'"&amp;F260&amp;"'")&amp;", 1, getdate());
Insert into TrackRecordingVersionsAudioFiles values ((select max(TrackRecordingVersionId) from TrackRecordingVersions where TrackId in (select max(TrackId) from Tracks where "&amp;IF(F260="","TrackVendorId='"&amp;G260&amp;"'","ISRC='"&amp;F260&amp;"'")&amp;" and EnterpriseId="&amp;EntId&amp;")), "&amp;if(M260="","null",if(G260="","(select AudioId from AudioFiles where Filename='"&amp;F260&amp;"."&amp;N260&amp;"' and ExternalUrl='"&amp;SUBSTITUTE(trim(M260),"'","''")&amp;"' and IsDownloadedFromExternalUrl=0)","(select AudioId from AudioFiles where Filename='"&amp;G260&amp;"."&amp;N260&amp;"' and ExternalUrl='"&amp;SUBSTITUTE(trim(M260),"'","''")&amp;"' and IsDownloadedFromExternalUrl=0)"))&amp;", "&amp;IFS(N260="","null",N260="wav","1",N260="flac","2")&amp;");
Insert into Track_TrackProperties values ((select max(TrackId) from Tracks where "&amp;IF(F260="","TrackVendorId='"&amp;G260&amp;"'","ISRC='"&amp;F260&amp;"'")&amp;" and EnterpriseId="&amp;EntId&amp;"),1);"</f>
        <v>Insert into Tracks VALUES(N'Kenjaku', 371631, (select LabelId from Releases where UPC=798239974840 and EnterpriseId=647322), 'BKTOK2400018', null, null, null, null, null, null, null, (select AudioId from AudioFiles where Filename='BKTOK2400018.wav' and ExternalUrl='https://www.dropbox.com/scl/fi/i999hud4lkxm9ss4e7avr/Kenjaku.flac?rlkey=jzv5rpx65bmzn6uaj8ab17azg&amp;st=vte44y8k&amp;dl=1'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Filename='BKTOK2400018.flac' and ExternalUrl='https://www.dropbox.com/scl/fi/i999hud4lkxm9ss4e7avr/Kenjaku.flac?rlkey=jzv5rpx65bmzn6uaj8ab17azg&amp;st=vte44y8k&amp;dl=1' and IsDownloadedFromExternalUrl=0), null, null, null, null, null, (select PrimaryMusicStyleId from Releases where UPC=798239974840 and EnterpriseId=647322), (select SecondaryMusicStyleId from Releases where UPC=798239974840 and EnterpriseId=647322), null, 0, null, (select id from internal_TrackTypes where description='Original'), null, null, null, null, (NEXT VALUE FOR [AssetIdSequence]), null, 645898, 647322, 1); 
insert into Releases_Tracks values ( (select ReleaseId from Releases where UPC=798239974840 and EnterpriseId=647322), (select max(TrackId) from Tracks where ISRC='BKTOK2400018' and EnterpriseId=647322), 1, (NEXT VALUE FOR [AssetIdSequence]), null);
update Releases_Tracks set RevelatorExternalUsageTrackId=AssetId where TrackId=(select max(TrackId) from Tracks where ISRC='BKTOK2400018' and EnterpriseId=647322);
Insert into TrackRecordingVersions values ((select max(TrackId) from Tracks where ISRC='BKTOK2400018' and EnterpriseId=647322),  'BKTOK2400018', 1, getdate());
Insert into TrackRecordingVersionsAudioFiles values ((select max(TrackRecordingVersionId) from TrackRecordingVersions where TrackId in (select max(TrackId) from Tracks where ISRC='BKTOK2400018' and EnterpriseId=647322)), (select AudioId from AudioFiles where Filename='BKTOK2400018.flac' and ExternalUrl='https://www.dropbox.com/scl/fi/i999hud4lkxm9ss4e7avr/Kenjaku.flac?rlkey=jzv5rpx65bmzn6uaj8ab17azg&amp;st=vte44y8k&amp;dl=1' and IsDownloadedFromExternalUrl=0), 2);
Insert into Track_TrackProperties values ((select max(TrackId) from Tracks where ISRC='BKTOK2400018' and EnterpriseId=647322),1);</v>
      </c>
    </row>
    <row r="261">
      <c r="A261" s="110">
        <v>7.37558342466E11</v>
      </c>
      <c r="B261" s="84"/>
      <c r="C261" s="164" t="str">
        <f t="array" ref="C261">ifs(and(isblank($A261),isblank($B261)),"", not(iserror(vlookup($A261&amp;$B261,'3) Release_Label'!$D:$D&amp;'3) Release_Label'!$E:$E,1,0))),vlookup($A261&amp;$B261,{'3) Release_Label'!$D:$D&amp;'3) Release_Label'!$E:$E,'3) Release_Label'!$F:$F},2,0), or(and(not(isblank($B261)),$B261=#REF!,$A261&lt;&gt;#REF!),and(not(isblank($A261)),$A261=#REF!,$B261&lt;&gt;#REF!)),"ID LISTS UNALIGNED",and($A261&lt;&gt;"",countif('3) Release_Label'!$D:$D,$A261)=0),"NO UPC MATCH in Release_Label",and($B261&lt;&gt;"",countif('3) Release_Label'!$E:$E,$B261)=0),"NO CATALOG ID MATCH in Release_Label",iserror(vlookup($A261&amp;$B261,'3) Release_Label'!$D:$D&amp;'3) Release_Label'!$E:$E,1,0)),"NO UPC-CATALOG ID pair MATCH in Release_Label" )</f>
        <v>Entre Sombras</v>
      </c>
      <c r="D261" s="134" t="str">
        <f t="array" ref="D261">ifs(and(isblank($A261),isblank($B261)),"", not(iserror(vlookup($A261&amp;$B261,'3) Release_Label'!$D:$D&amp;'3) Release_Label'!$E:$E,1,0))),vlookup($A261&amp;$B261,{'3) Release_Label'!$D:$D&amp;'3) Release_Label'!$E:$E,'3) Release_Label'!$H:$H},2,0), or(and(not(isblank($B261)),$B261=#REF!,$A261&lt;&gt;#REF!),and(not(isblank($A261)),$A261=#REF!,$B261&lt;&gt;#REF!)),"ID LISTS UNALIGNED",and($A261&lt;&gt;"",countif('3) Release_Label'!$D:$D,$A261)=0),"NO UPC MATCH in Release_Label",and($B261&lt;&gt;"",countif('3) Release_Label'!$E:$E,$B261)=0),"NO CATALOG ID MATCH in Release_Label",iserror(vlookup($A261&amp;$B261,'3) Release_Label'!$D:$D&amp;'3) Release_Label'!$E:$E,1,0)),"NO UPC-CATALOG ID pair MATCH in Release_Label" )</f>
        <v/>
      </c>
      <c r="E261" s="164">
        <f t="shared" si="3"/>
        <v>1</v>
      </c>
      <c r="F261" s="34" t="s">
        <v>1227</v>
      </c>
      <c r="G261" s="84"/>
      <c r="H261" s="45" t="s">
        <v>637</v>
      </c>
      <c r="I261" s="34"/>
      <c r="J261" s="34" t="s">
        <v>180</v>
      </c>
      <c r="K261" s="93" t="s">
        <v>697</v>
      </c>
      <c r="L261" s="34" t="s">
        <v>698</v>
      </c>
      <c r="M261" s="92" t="s">
        <v>1228</v>
      </c>
      <c r="N261" s="34" t="s">
        <v>700</v>
      </c>
      <c r="O261" s="20"/>
      <c r="P261" s="20"/>
      <c r="R261" s="44" t="str">
        <f t="shared" si="2"/>
        <v>insert into AudioFiles VALUES (NEWID(),'BKTOK2400019.flac', '.flac', getdate(), null, 0, null, 'https://www.dropbox.com/scl/fi/fl6nnf5i2p0vl5yfjo819/Entre-Sombras-737558342466.flac?rlkey=fz70plyivhtj1s3kuyd9iofwg&amp;st=ul1xoxe9&amp;dl=1', 0, null, null, null, null)</v>
      </c>
      <c r="S261" s="44" t="str">
        <f>"Insert into Tracks VALUES(N'"&amp;SUBSTITUTE(trim(H261),"'","''")&amp;"', 371631, "&amp;if(not(ISBLANK(A261)),"(select LabelId from Releases where UPC="&amp;A261&amp;" and EnterpriseId="&amp;EntId&amp;")","(select LabelId from Releases where Catalog='"&amp;SUBSTITUTE(trim(B261),"'","''")&amp;"' and EnterpriseId="&amp;EntId&amp;")")&amp;", "&amp;if(F261="", "null", "'"&amp;F261&amp;"'")&amp;", "&amp;if(I261="", "null","N'"&amp;SUBSTITUTE(trim(I261),"'","''")&amp;"'")&amp;", null, null, "&amp;if(G261="", "null","'"&amp;SUBSTITUTE(trim(G261),"'","''")&amp;"'")&amp;", null, null, null, "&amp;if(M261="","null",if(G261="","(select AudioId from AudioFiles where Filename='"&amp;F261&amp;".wav' and ExternalUrl='"&amp;SUBSTITUTE(trim(M261),"'","''")&amp;"' and IsDownloadedFromExternalUrl=0)","(select AudioId from AudioFiles where Filename='"&amp;G261&amp;".wav' and ExternalUrl='"&amp;SUBSTITUTE(trim(M261),"'","''")&amp;"' and IsDownloadedFromExternalUrl=0)"))&amp;", null, null, null, (select min(LanguageId) from Languages where LanguageName='"&amp;J261&amp;"' and IsValidMetadataLanguage=1), null, "&amp;if(K261="YES", 1,0)&amp;", getdate(), (select CreatedBy from Enterprises where EnterpriseId="&amp;EntId&amp;"), null, '34F4C88E-B410-461E-AD75-6C01536FDCD3', null, 0, null, null, null, null, "&amp;if(M261="","null",if(G261="","(select AudioId from AudioFiles where Filename='"&amp;F261&amp;".flac' and ExternalUrl='"&amp;SUBSTITUTE(trim(M261),"'","''")&amp;"' and IsDownloadedFromExternalUrl=0)","(select AudioId from AudioFiles where Filename='"&amp;G261&amp;".flac' and ExternalUrl='"&amp;SUBSTITUTE(trim(M261),"'","''")&amp;"' and IsDownloadedFromExternalUrl=0)"))&amp;", null, null, null, null, null, "&amp;if(not(ISBLANK(A261)),"(select PrimaryMusicStyleId from Releases where UPC="&amp;A261&amp;" and EnterpriseId="&amp;EntId&amp;")","(select PrimaryMusicStyleId from Releases where Catalog='"&amp;SUBSTITUTE(trim(B261),"'","''")&amp;"' and EnterpriseId="&amp;EntId&amp;")")&amp;", "&amp;if(not(ISBLANK(A261)),"(select SecondaryMusicStyleId from Releases where UPC="&amp;A261&amp;" and EnterpriseId="&amp;EntId&amp;")","(select SecondaryMusicStyleId from Releases where Catalog='"&amp;SUBSTITUTE(trim(B261),"'","''")&amp;"' and EnterpriseId="&amp;EntId&amp;")")&amp;", "&amp;IF(O261="","null",O261)&amp;", 0, null, (select id from internal_TrackTypes where description='"&amp;L261&amp;"'), null, null, null, null, (NEXT VALUE FOR [AssetIdSequence]), null, "&amp;TenantId&amp;", "&amp;EntId&amp;", "&amp;if(F261&lt;&gt;"",countif(F$5:F261,F261),countif(G$5:G261,G261))&amp;"); 
insert into Releases_Tracks values ( (select ReleaseId from Releases where "&amp;if(not(ISBLANK(A261)),"UPC="&amp;A261,"Catalog='"&amp;SUBSTITUTE(trim(B261),"'","''")&amp;"'")&amp;" and EnterpriseId="&amp;EntId&amp;"), (select max(TrackId) from Tracks where "&amp;if(trim(G261)="","ISRC='"&amp;F261&amp;"'","TrackVendorId='"&amp;SUBSTITUTE(trim(G261),"'","''")&amp;"'") &amp;" and EnterpriseId="&amp;EntId&amp;"), "&amp;E261&amp;", (NEXT VALUE FOR [AssetIdSequence]), null);
update Releases_Tracks set RevelatorExternalUsageTrackId=AssetId where TrackId=(select max(TrackId) from Tracks where "&amp;IF(F261="","TrackVendorId='"&amp;G261&amp;"'","ISRC='"&amp;F261&amp;"'")&amp;" and EnterpriseId="&amp;EntId&amp;");
Insert into TrackRecordingVersions values ((select max(TrackId) from Tracks where "&amp;IF(F261="","TrackVendorId='"&amp;G261&amp;"'","ISRC='"&amp;F261&amp;"'")&amp;" and EnterpriseId="&amp;EntId&amp;"),  "&amp;IF(F261="","null","'"&amp;F261&amp;"'")&amp;", 1, getdate());
Insert into TrackRecordingVersionsAudioFiles values ((select max(TrackRecordingVersionId) from TrackRecordingVersions where TrackId in (select max(TrackId) from Tracks where "&amp;IF(F261="","TrackVendorId='"&amp;G261&amp;"'","ISRC='"&amp;F261&amp;"'")&amp;" and EnterpriseId="&amp;EntId&amp;")), "&amp;if(M261="","null",if(G261="","(select AudioId from AudioFiles where Filename='"&amp;F261&amp;"."&amp;N261&amp;"' and ExternalUrl='"&amp;SUBSTITUTE(trim(M261),"'","''")&amp;"' and IsDownloadedFromExternalUrl=0)","(select AudioId from AudioFiles where Filename='"&amp;G261&amp;"."&amp;N261&amp;"' and ExternalUrl='"&amp;SUBSTITUTE(trim(M261),"'","''")&amp;"' and IsDownloadedFromExternalUrl=0)"))&amp;", "&amp;IFS(N261="","null",N261="wav","1",N261="flac","2")&amp;");
Insert into Track_TrackProperties values ((select max(TrackId) from Tracks where "&amp;IF(F261="","TrackVendorId='"&amp;G261&amp;"'","ISRC='"&amp;F261&amp;"'")&amp;" and EnterpriseId="&amp;EntId&amp;"),1);"</f>
        <v>Insert into Tracks VALUES(N'Entre Sombras', 371631, (select LabelId from Releases where UPC=737558342466 and EnterpriseId=647322), 'BKTOK2400019', null, null, null, null, null, null, null, (select AudioId from AudioFiles where Filename='BKTOK2400019.wav' and ExternalUrl='https://www.dropbox.com/scl/fi/fl6nnf5i2p0vl5yfjo819/Entre-Sombras-737558342466.flac?rlkey=fz70plyivhtj1s3kuyd9iofwg&amp;st=ul1xoxe9&amp;dl=1'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Filename='BKTOK2400019.flac' and ExternalUrl='https://www.dropbox.com/scl/fi/fl6nnf5i2p0vl5yfjo819/Entre-Sombras-737558342466.flac?rlkey=fz70plyivhtj1s3kuyd9iofwg&amp;st=ul1xoxe9&amp;dl=1' and IsDownloadedFromExternalUrl=0), null, null, null, null, null, (select PrimaryMusicStyleId from Releases where UPC=737558342466 and EnterpriseId=647322), (select SecondaryMusicStyleId from Releases where UPC=737558342466 and EnterpriseId=647322), null, 0, null, (select id from internal_TrackTypes where description='Original'), null, null, null, null, (NEXT VALUE FOR [AssetIdSequence]), null, 645898, 647322, 1); 
insert into Releases_Tracks values ( (select ReleaseId from Releases where UPC=737558342466 and EnterpriseId=647322), (select max(TrackId) from Tracks where ISRC='BKTOK2400019' and EnterpriseId=647322), 1, (NEXT VALUE FOR [AssetIdSequence]), null);
update Releases_Tracks set RevelatorExternalUsageTrackId=AssetId where TrackId=(select max(TrackId) from Tracks where ISRC='BKTOK2400019' and EnterpriseId=647322);
Insert into TrackRecordingVersions values ((select max(TrackId) from Tracks where ISRC='BKTOK2400019' and EnterpriseId=647322),  'BKTOK2400019', 1, getdate());
Insert into TrackRecordingVersionsAudioFiles values ((select max(TrackRecordingVersionId) from TrackRecordingVersions where TrackId in (select max(TrackId) from Tracks where ISRC='BKTOK2400019' and EnterpriseId=647322)), (select AudioId from AudioFiles where Filename='BKTOK2400019.flac' and ExternalUrl='https://www.dropbox.com/scl/fi/fl6nnf5i2p0vl5yfjo819/Entre-Sombras-737558342466.flac?rlkey=fz70plyivhtj1s3kuyd9iofwg&amp;st=ul1xoxe9&amp;dl=1' and IsDownloadedFromExternalUrl=0), 2);
Insert into Track_TrackProperties values ((select max(TrackId) from Tracks where ISRC='BKTOK2400019' and EnterpriseId=647322),1);</v>
      </c>
    </row>
    <row r="262">
      <c r="A262" s="110">
        <v>7.42526160652E11</v>
      </c>
      <c r="B262" s="84"/>
      <c r="C262" s="164" t="str">
        <f t="array" ref="C262">ifs(and(isblank($A262),isblank($B262)),"", not(iserror(vlookup($A262&amp;$B262,'3) Release_Label'!$D:$D&amp;'3) Release_Label'!$E:$E,1,0))),vlookup($A262&amp;$B262,{'3) Release_Label'!$D:$D&amp;'3) Release_Label'!$E:$E,'3) Release_Label'!$F:$F},2,0), or(and(not(isblank($B262)),$B262=$B261,$A262&lt;&gt;$A261),and(not(isblank($A262)),$A262=$A261,$B262&lt;&gt;$B261)),"ID LISTS UNALIGNED",and($A262&lt;&gt;"",countif('3) Release_Label'!$D:$D,$A262)=0),"NO UPC MATCH in Release_Label",and($B262&lt;&gt;"",countif('3) Release_Label'!$E:$E,$B262)=0),"NO CATALOG ID MATCH in Release_Label",iserror(vlookup($A262&amp;$B262,'3) Release_Label'!$D:$D&amp;'3) Release_Label'!$E:$E,1,0)),"NO UPC-CATALOG ID pair MATCH in Release_Label" )</f>
        <v>Uchihas</v>
      </c>
      <c r="D262" s="134" t="str">
        <f t="array" ref="D262">ifs(and(isblank($A262),isblank($B262)),"", not(iserror(vlookup($A262&amp;$B262,'3) Release_Label'!$D:$D&amp;'3) Release_Label'!$E:$E,1,0))),vlookup($A262&amp;$B262,{'3) Release_Label'!$D:$D&amp;'3) Release_Label'!$E:$E,'3) Release_Label'!$H:$H},2,0), or(and(not(isblank($B262)),$B262=$B261,$A262&lt;&gt;$A261),and(not(isblank($A262)),$A262=$A261,$B262&lt;&gt;$B261)),"ID LISTS UNALIGNED",and($A262&lt;&gt;"",countif('3) Release_Label'!$D:$D,$A262)=0),"NO UPC MATCH in Release_Label",and($B262&lt;&gt;"",countif('3) Release_Label'!$E:$E,$B262)=0),"NO CATALOG ID MATCH in Release_Label",iserror(vlookup($A262&amp;$B262,'3) Release_Label'!$D:$D&amp;'3) Release_Label'!$E:$E,1,0)),"NO UPC-CATALOG ID pair MATCH in Release_Label" )</f>
        <v/>
      </c>
      <c r="E262" s="164">
        <f t="shared" si="3"/>
        <v>1</v>
      </c>
      <c r="F262" s="34" t="s">
        <v>1229</v>
      </c>
      <c r="G262" s="84"/>
      <c r="H262" s="45" t="s">
        <v>639</v>
      </c>
      <c r="I262" s="34"/>
      <c r="J262" s="34" t="s">
        <v>180</v>
      </c>
      <c r="K262" s="93" t="s">
        <v>697</v>
      </c>
      <c r="L262" s="34" t="s">
        <v>698</v>
      </c>
      <c r="M262" s="92" t="s">
        <v>1230</v>
      </c>
      <c r="N262" s="34" t="s">
        <v>700</v>
      </c>
      <c r="O262" s="20"/>
      <c r="P262" s="20"/>
      <c r="R262" s="44" t="str">
        <f t="shared" si="2"/>
        <v>insert into AudioFiles VALUES (NEWID(),'BKTOK2400021.flac', '.flac', getdate(), null, 0, null, 'https://www.dropbox.com/scl/fi/s9np872fbvtu0yzt1fugs/Uchihas-742526160652.flac?rlkey=kz9yiljnjpud8er5oppyw3bll&amp;st=vo328dvz&amp;dl=1', 0, null, null, null, null)</v>
      </c>
      <c r="S262" s="44" t="str">
        <f>"Insert into Tracks VALUES(N'"&amp;SUBSTITUTE(trim(H262),"'","''")&amp;"', 371631, "&amp;if(not(ISBLANK(A262)),"(select LabelId from Releases where UPC="&amp;A262&amp;" and EnterpriseId="&amp;EntId&amp;")","(select LabelId from Releases where Catalog='"&amp;SUBSTITUTE(trim(B262),"'","''")&amp;"' and EnterpriseId="&amp;EntId&amp;")")&amp;", "&amp;if(F262="", "null", "'"&amp;F262&amp;"'")&amp;", "&amp;if(I262="", "null","N'"&amp;SUBSTITUTE(trim(I262),"'","''")&amp;"'")&amp;", null, null, "&amp;if(G262="", "null","'"&amp;SUBSTITUTE(trim(G262),"'","''")&amp;"'")&amp;", null, null, null, "&amp;if(M262="","null",if(G262="","(select AudioId from AudioFiles where Filename='"&amp;F262&amp;".wav' and ExternalUrl='"&amp;SUBSTITUTE(trim(M262),"'","''")&amp;"' and IsDownloadedFromExternalUrl=0)","(select AudioId from AudioFiles where Filename='"&amp;G262&amp;".wav' and ExternalUrl='"&amp;SUBSTITUTE(trim(M262),"'","''")&amp;"' and IsDownloadedFromExternalUrl=0)"))&amp;", null, null, null, (select min(LanguageId) from Languages where LanguageName='"&amp;J262&amp;"' and IsValidMetadataLanguage=1), null, "&amp;if(K262="YES", 1,0)&amp;", getdate(), (select CreatedBy from Enterprises where EnterpriseId="&amp;EntId&amp;"), null, '34F4C88E-B410-461E-AD75-6C01536FDCD3', null, 0, null, null, null, null, "&amp;if(M262="","null",if(G262="","(select AudioId from AudioFiles where Filename='"&amp;F262&amp;".flac' and ExternalUrl='"&amp;SUBSTITUTE(trim(M262),"'","''")&amp;"' and IsDownloadedFromExternalUrl=0)","(select AudioId from AudioFiles where Filename='"&amp;G262&amp;".flac' and ExternalUrl='"&amp;SUBSTITUTE(trim(M262),"'","''")&amp;"' and IsDownloadedFromExternalUrl=0)"))&amp;", null, null, null, null, null, "&amp;if(not(ISBLANK(A262)),"(select PrimaryMusicStyleId from Releases where UPC="&amp;A262&amp;" and EnterpriseId="&amp;EntId&amp;")","(select PrimaryMusicStyleId from Releases where Catalog='"&amp;SUBSTITUTE(trim(B262),"'","''")&amp;"' and EnterpriseId="&amp;EntId&amp;")")&amp;", "&amp;if(not(ISBLANK(A262)),"(select SecondaryMusicStyleId from Releases where UPC="&amp;A262&amp;" and EnterpriseId="&amp;EntId&amp;")","(select SecondaryMusicStyleId from Releases where Catalog='"&amp;SUBSTITUTE(trim(B262),"'","''")&amp;"' and EnterpriseId="&amp;EntId&amp;")")&amp;", "&amp;IF(O262="","null",O262)&amp;", 0, null, (select id from internal_TrackTypes where description='"&amp;L262&amp;"'), null, null, null, null, (NEXT VALUE FOR [AssetIdSequence]), null, "&amp;TenantId&amp;", "&amp;EntId&amp;", "&amp;if(F262&lt;&gt;"",countif(F$5:F262,F262),countif(G$5:G262,G262))&amp;"); 
insert into Releases_Tracks values ( (select ReleaseId from Releases where "&amp;if(not(ISBLANK(A262)),"UPC="&amp;A262,"Catalog='"&amp;SUBSTITUTE(trim(B262),"'","''")&amp;"'")&amp;" and EnterpriseId="&amp;EntId&amp;"), (select max(TrackId) from Tracks where "&amp;if(trim(G262)="","ISRC='"&amp;F262&amp;"'","TrackVendorId='"&amp;SUBSTITUTE(trim(G262),"'","''")&amp;"'") &amp;" and EnterpriseId="&amp;EntId&amp;"), "&amp;E262&amp;", (NEXT VALUE FOR [AssetIdSequence]), null);
update Releases_Tracks set RevelatorExternalUsageTrackId=AssetId where TrackId=(select max(TrackId) from Tracks where "&amp;IF(F262="","TrackVendorId='"&amp;G262&amp;"'","ISRC='"&amp;F262&amp;"'")&amp;" and EnterpriseId="&amp;EntId&amp;");
Insert into TrackRecordingVersions values ((select max(TrackId) from Tracks where "&amp;IF(F262="","TrackVendorId='"&amp;G262&amp;"'","ISRC='"&amp;F262&amp;"'")&amp;" and EnterpriseId="&amp;EntId&amp;"),  "&amp;IF(F262="","null","'"&amp;F262&amp;"'")&amp;", 1, getdate());
Insert into TrackRecordingVersionsAudioFiles values ((select max(TrackRecordingVersionId) from TrackRecordingVersions where TrackId in (select max(TrackId) from Tracks where "&amp;IF(F262="","TrackVendorId='"&amp;G262&amp;"'","ISRC='"&amp;F262&amp;"'")&amp;" and EnterpriseId="&amp;EntId&amp;")), "&amp;if(M262="","null",if(G262="","(select AudioId from AudioFiles where Filename='"&amp;F262&amp;"."&amp;N262&amp;"' and ExternalUrl='"&amp;SUBSTITUTE(trim(M262),"'","''")&amp;"' and IsDownloadedFromExternalUrl=0)","(select AudioId from AudioFiles where Filename='"&amp;G262&amp;"."&amp;N262&amp;"' and ExternalUrl='"&amp;SUBSTITUTE(trim(M262),"'","''")&amp;"' and IsDownloadedFromExternalUrl=0)"))&amp;", "&amp;IFS(N262="","null",N262="wav","1",N262="flac","2")&amp;");
Insert into Track_TrackProperties values ((select max(TrackId) from Tracks where "&amp;IF(F262="","TrackVendorId='"&amp;G262&amp;"'","ISRC='"&amp;F262&amp;"'")&amp;" and EnterpriseId="&amp;EntId&amp;"),1);"</f>
        <v>Insert into Tracks VALUES(N'Uchihas', 371631, (select LabelId from Releases where UPC=742526160652 and EnterpriseId=647322), 'BKTOK2400021', null, null, null, null, null, null, null, (select AudioId from AudioFiles where Filename='BKTOK2400021.wav' and ExternalUrl='https://www.dropbox.com/scl/fi/s9np872fbvtu0yzt1fugs/Uchihas-742526160652.flac?rlkey=kz9yiljnjpud8er5oppyw3bll&amp;st=vo328dvz&amp;dl=1'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Filename='BKTOK2400021.flac' and ExternalUrl='https://www.dropbox.com/scl/fi/s9np872fbvtu0yzt1fugs/Uchihas-742526160652.flac?rlkey=kz9yiljnjpud8er5oppyw3bll&amp;st=vo328dvz&amp;dl=1' and IsDownloadedFromExternalUrl=0), null, null, null, null, null, (select PrimaryMusicStyleId from Releases where UPC=742526160652 and EnterpriseId=647322), (select SecondaryMusicStyleId from Releases where UPC=742526160652 and EnterpriseId=647322), null, 0, null, (select id from internal_TrackTypes where description='Original'), null, null, null, null, (NEXT VALUE FOR [AssetIdSequence]), null, 645898, 647322, 1); 
insert into Releases_Tracks values ( (select ReleaseId from Releases where UPC=742526160652 and EnterpriseId=647322), (select max(TrackId) from Tracks where ISRC='BKTOK2400021' and EnterpriseId=647322), 1, (NEXT VALUE FOR [AssetIdSequence]), null);
update Releases_Tracks set RevelatorExternalUsageTrackId=AssetId where TrackId=(select max(TrackId) from Tracks where ISRC='BKTOK2400021' and EnterpriseId=647322);
Insert into TrackRecordingVersions values ((select max(TrackId) from Tracks where ISRC='BKTOK2400021' and EnterpriseId=647322),  'BKTOK2400021', 1, getdate());
Insert into TrackRecordingVersionsAudioFiles values ((select max(TrackRecordingVersionId) from TrackRecordingVersions where TrackId in (select max(TrackId) from Tracks where ISRC='BKTOK2400021' and EnterpriseId=647322)), (select AudioId from AudioFiles where Filename='BKTOK2400021.flac' and ExternalUrl='https://www.dropbox.com/scl/fi/s9np872fbvtu0yzt1fugs/Uchihas-742526160652.flac?rlkey=kz9yiljnjpud8er5oppyw3bll&amp;st=vo328dvz&amp;dl=1' and IsDownloadedFromExternalUrl=0), 2);
Insert into Track_TrackProperties values ((select max(TrackId) from Tracks where ISRC='BKTOK2400021' and EnterpriseId=647322),1);</v>
      </c>
    </row>
    <row r="263">
      <c r="A263" s="110">
        <v>7.42526160638E11</v>
      </c>
      <c r="B263" s="84"/>
      <c r="C263" s="164" t="str">
        <f t="array" ref="C263">ifs(and(isblank($A263),isblank($B263)),"", not(iserror(vlookup($A263&amp;$B263,'3) Release_Label'!$D:$D&amp;'3) Release_Label'!$E:$E,1,0))),vlookup($A263&amp;$B263,{'3) Release_Label'!$D:$D&amp;'3) Release_Label'!$E:$E,'3) Release_Label'!$F:$F},2,0), or(and(not(isblank($B263)),$B263=$B262,$A263&lt;&gt;$A262),and(not(isblank($A263)),$A263=$A262,$B263&lt;&gt;$B262)),"ID LISTS UNALIGNED",and($A263&lt;&gt;"",countif('3) Release_Label'!$D:$D,$A263)=0),"NO UPC MATCH in Release_Label",and($B263&lt;&gt;"",countif('3) Release_Label'!$E:$E,$B263)=0),"NO CATALOG ID MATCH in Release_Label",iserror(vlookup($A263&amp;$B263,'3) Release_Label'!$D:$D&amp;'3) Release_Label'!$E:$E,1,0)),"NO UPC-CATALOG ID pair MATCH in Release_Label" )</f>
        <v>Dragão de Paris</v>
      </c>
      <c r="D263" s="134" t="str">
        <f t="array" ref="D263">ifs(and(isblank($A263),isblank($B263)),"", not(iserror(vlookup($A263&amp;$B263,'3) Release_Label'!$D:$D&amp;'3) Release_Label'!$E:$E,1,0))),vlookup($A263&amp;$B263,{'3) Release_Label'!$D:$D&amp;'3) Release_Label'!$E:$E,'3) Release_Label'!$H:$H},2,0), or(and(not(isblank($B263)),$B263=$B262,$A263&lt;&gt;$A262),and(not(isblank($A263)),$A263=$A262,$B263&lt;&gt;$B262)),"ID LISTS UNALIGNED",and($A263&lt;&gt;"",countif('3) Release_Label'!$D:$D,$A263)=0),"NO UPC MATCH in Release_Label",and($B263&lt;&gt;"",countif('3) Release_Label'!$E:$E,$B263)=0),"NO CATALOG ID MATCH in Release_Label",iserror(vlookup($A263&amp;$B263,'3) Release_Label'!$D:$D&amp;'3) Release_Label'!$E:$E,1,0)),"NO UPC-CATALOG ID pair MATCH in Release_Label" )</f>
        <v/>
      </c>
      <c r="E263" s="164">
        <f t="shared" si="3"/>
        <v>1</v>
      </c>
      <c r="F263" s="34" t="s">
        <v>1231</v>
      </c>
      <c r="G263" s="84"/>
      <c r="H263" s="45" t="s">
        <v>641</v>
      </c>
      <c r="I263" s="34"/>
      <c r="J263" s="34" t="s">
        <v>180</v>
      </c>
      <c r="K263" s="93" t="s">
        <v>697</v>
      </c>
      <c r="L263" s="34" t="s">
        <v>698</v>
      </c>
      <c r="M263" s="92" t="s">
        <v>1232</v>
      </c>
      <c r="N263" s="34" t="s">
        <v>700</v>
      </c>
      <c r="O263" s="20"/>
      <c r="P263" s="20"/>
      <c r="R263" s="44" t="str">
        <f t="shared" si="2"/>
        <v>insert into AudioFiles VALUES (NEWID(),'BKTOK2400022.flac', '.flac', getdate(), null, 0, null, 'https://www.dropbox.com/scl/fi/elohwkyft1eoz6pwe7eka/Drag-o-de-Paris-742526160638.flac?rlkey=599kbc1ks50xt74pwkwddnkh9&amp;st=bo5hph9w&amp;dl=1', 0, null, null, null, null)</v>
      </c>
      <c r="S263" s="44" t="str">
        <f>"Insert into Tracks VALUES(N'"&amp;SUBSTITUTE(trim(H263),"'","''")&amp;"', 371631, "&amp;if(not(ISBLANK(A263)),"(select LabelId from Releases where UPC="&amp;A263&amp;" and EnterpriseId="&amp;EntId&amp;")","(select LabelId from Releases where Catalog='"&amp;SUBSTITUTE(trim(B263),"'","''")&amp;"' and EnterpriseId="&amp;EntId&amp;")")&amp;", "&amp;if(F263="", "null", "'"&amp;F263&amp;"'")&amp;", "&amp;if(I263="", "null","N'"&amp;SUBSTITUTE(trim(I263),"'","''")&amp;"'")&amp;", null, null, "&amp;if(G263="", "null","'"&amp;SUBSTITUTE(trim(G263),"'","''")&amp;"'")&amp;", null, null, null, "&amp;if(M263="","null",if(G263="","(select AudioId from AudioFiles where Filename='"&amp;F263&amp;".wav' and ExternalUrl='"&amp;SUBSTITUTE(trim(M263),"'","''")&amp;"' and IsDownloadedFromExternalUrl=0)","(select AudioId from AudioFiles where Filename='"&amp;G263&amp;".wav' and ExternalUrl='"&amp;SUBSTITUTE(trim(M263),"'","''")&amp;"' and IsDownloadedFromExternalUrl=0)"))&amp;", null, null, null, (select min(LanguageId) from Languages where LanguageName='"&amp;J263&amp;"' and IsValidMetadataLanguage=1), null, "&amp;if(K263="YES", 1,0)&amp;", getdate(), (select CreatedBy from Enterprises where EnterpriseId="&amp;EntId&amp;"), null, '34F4C88E-B410-461E-AD75-6C01536FDCD3', null, 0, null, null, null, null, "&amp;if(M263="","null",if(G263="","(select AudioId from AudioFiles where Filename='"&amp;F263&amp;".flac' and ExternalUrl='"&amp;SUBSTITUTE(trim(M263),"'","''")&amp;"' and IsDownloadedFromExternalUrl=0)","(select AudioId from AudioFiles where Filename='"&amp;G263&amp;".flac' and ExternalUrl='"&amp;SUBSTITUTE(trim(M263),"'","''")&amp;"' and IsDownloadedFromExternalUrl=0)"))&amp;", null, null, null, null, null, "&amp;if(not(ISBLANK(A263)),"(select PrimaryMusicStyleId from Releases where UPC="&amp;A263&amp;" and EnterpriseId="&amp;EntId&amp;")","(select PrimaryMusicStyleId from Releases where Catalog='"&amp;SUBSTITUTE(trim(B263),"'","''")&amp;"' and EnterpriseId="&amp;EntId&amp;")")&amp;", "&amp;if(not(ISBLANK(A263)),"(select SecondaryMusicStyleId from Releases where UPC="&amp;A263&amp;" and EnterpriseId="&amp;EntId&amp;")","(select SecondaryMusicStyleId from Releases where Catalog='"&amp;SUBSTITUTE(trim(B263),"'","''")&amp;"' and EnterpriseId="&amp;EntId&amp;")")&amp;", "&amp;IF(O263="","null",O263)&amp;", 0, null, (select id from internal_TrackTypes where description='"&amp;L263&amp;"'), null, null, null, null, (NEXT VALUE FOR [AssetIdSequence]), null, "&amp;TenantId&amp;", "&amp;EntId&amp;", "&amp;if(F263&lt;&gt;"",countif(F$5:F263,F263),countif(G$5:G263,G263))&amp;"); 
insert into Releases_Tracks values ( (select ReleaseId from Releases where "&amp;if(not(ISBLANK(A263)),"UPC="&amp;A263,"Catalog='"&amp;SUBSTITUTE(trim(B263),"'","''")&amp;"'")&amp;" and EnterpriseId="&amp;EntId&amp;"), (select max(TrackId) from Tracks where "&amp;if(trim(G263)="","ISRC='"&amp;F263&amp;"'","TrackVendorId='"&amp;SUBSTITUTE(trim(G263),"'","''")&amp;"'") &amp;" and EnterpriseId="&amp;EntId&amp;"), "&amp;E263&amp;", (NEXT VALUE FOR [AssetIdSequence]), null);
update Releases_Tracks set RevelatorExternalUsageTrackId=AssetId where TrackId=(select max(TrackId) from Tracks where "&amp;IF(F263="","TrackVendorId='"&amp;G263&amp;"'","ISRC='"&amp;F263&amp;"'")&amp;" and EnterpriseId="&amp;EntId&amp;");
Insert into TrackRecordingVersions values ((select max(TrackId) from Tracks where "&amp;IF(F263="","TrackVendorId='"&amp;G263&amp;"'","ISRC='"&amp;F263&amp;"'")&amp;" and EnterpriseId="&amp;EntId&amp;"),  "&amp;IF(F263="","null","'"&amp;F263&amp;"'")&amp;", 1, getdate());
Insert into TrackRecordingVersionsAudioFiles values ((select max(TrackRecordingVersionId) from TrackRecordingVersions where TrackId in (select max(TrackId) from Tracks where "&amp;IF(F263="","TrackVendorId='"&amp;G263&amp;"'","ISRC='"&amp;F263&amp;"'")&amp;" and EnterpriseId="&amp;EntId&amp;")), "&amp;if(M263="","null",if(G263="","(select AudioId from AudioFiles where Filename='"&amp;F263&amp;"."&amp;N263&amp;"' and ExternalUrl='"&amp;SUBSTITUTE(trim(M263),"'","''")&amp;"' and IsDownloadedFromExternalUrl=0)","(select AudioId from AudioFiles where Filename='"&amp;G263&amp;"."&amp;N263&amp;"' and ExternalUrl='"&amp;SUBSTITUTE(trim(M263),"'","''")&amp;"' and IsDownloadedFromExternalUrl=0)"))&amp;", "&amp;IFS(N263="","null",N263="wav","1",N263="flac","2")&amp;");
Insert into Track_TrackProperties values ((select max(TrackId) from Tracks where "&amp;IF(F263="","TrackVendorId='"&amp;G263&amp;"'","ISRC='"&amp;F263&amp;"'")&amp;" and EnterpriseId="&amp;EntId&amp;"),1);"</f>
        <v>Insert into Tracks VALUES(N'Dragão de Paris', 371631, (select LabelId from Releases where UPC=742526160638 and EnterpriseId=647322), 'BKTOK2400022', null, null, null, null, null, null, null, (select AudioId from AudioFiles where Filename='BKTOK2400022.wav' and ExternalUrl='https://www.dropbox.com/scl/fi/elohwkyft1eoz6pwe7eka/Drag-o-de-Paris-742526160638.flac?rlkey=599kbc1ks50xt74pwkwddnkh9&amp;st=bo5hph9w&amp;dl=1'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Filename='BKTOK2400022.flac' and ExternalUrl='https://www.dropbox.com/scl/fi/elohwkyft1eoz6pwe7eka/Drag-o-de-Paris-742526160638.flac?rlkey=599kbc1ks50xt74pwkwddnkh9&amp;st=bo5hph9w&amp;dl=1' and IsDownloadedFromExternalUrl=0), null, null, null, null, null, (select PrimaryMusicStyleId from Releases where UPC=742526160638 and EnterpriseId=647322), (select SecondaryMusicStyleId from Releases where UPC=742526160638 and EnterpriseId=647322), null, 0, null, (select id from internal_TrackTypes where description='Original'), null, null, null, null, (NEXT VALUE FOR [AssetIdSequence]), null, 645898, 647322, 1); 
insert into Releases_Tracks values ( (select ReleaseId from Releases where UPC=742526160638 and EnterpriseId=647322), (select max(TrackId) from Tracks where ISRC='BKTOK2400022' and EnterpriseId=647322), 1, (NEXT VALUE FOR [AssetIdSequence]), null);
update Releases_Tracks set RevelatorExternalUsageTrackId=AssetId where TrackId=(select max(TrackId) from Tracks where ISRC='BKTOK2400022' and EnterpriseId=647322);
Insert into TrackRecordingVersions values ((select max(TrackId) from Tracks where ISRC='BKTOK2400022' and EnterpriseId=647322),  'BKTOK2400022', 1, getdate());
Insert into TrackRecordingVersionsAudioFiles values ((select max(TrackRecordingVersionId) from TrackRecordingVersions where TrackId in (select max(TrackId) from Tracks where ISRC='BKTOK2400022' and EnterpriseId=647322)), (select AudioId from AudioFiles where Filename='BKTOK2400022.flac' and ExternalUrl='https://www.dropbox.com/scl/fi/elohwkyft1eoz6pwe7eka/Drag-o-de-Paris-742526160638.flac?rlkey=599kbc1ks50xt74pwkwddnkh9&amp;st=bo5hph9w&amp;dl=1' and IsDownloadedFromExternalUrl=0), 2);
Insert into Track_TrackProperties values ((select max(TrackId) from Tracks where ISRC='BKTOK2400022' and EnterpriseId=647322),1);</v>
      </c>
    </row>
    <row r="264">
      <c r="A264" s="110">
        <v>7.42526380012E11</v>
      </c>
      <c r="B264" s="84"/>
      <c r="C264" s="164" t="str">
        <f t="array" ref="C264">ifs(and(isblank($A264),isblank($B264)),"", not(iserror(vlookup($A264&amp;$B264,'3) Release_Label'!$D:$D&amp;'3) Release_Label'!$E:$E,1,0))),vlookup($A264&amp;$B264,{'3) Release_Label'!$D:$D&amp;'3) Release_Label'!$E:$E,'3) Release_Label'!$F:$F},2,0), or(and(not(isblank($B264)),$B264=#REF!,$A264&lt;&gt;#REF!),and(not(isblank($A264)),$A264=#REF!,$B264&lt;&gt;#REF!)),"ID LISTS UNALIGNED",and($A264&lt;&gt;"",countif('3) Release_Label'!$D:$D,$A264)=0),"NO UPC MATCH in Release_Label",and($B264&lt;&gt;"",countif('3) Release_Label'!$E:$E,$B264)=0),"NO CATALOG ID MATCH in Release_Label",iserror(vlookup($A264&amp;$B264,'3) Release_Label'!$D:$D&amp;'3) Release_Label'!$E:$E,1,0)),"NO UPC-CATALOG ID pair MATCH in Release_Label" )</f>
        <v>Circo do Yonkou</v>
      </c>
      <c r="D264" s="134" t="str">
        <f t="array" ref="D264">ifs(and(isblank($A264),isblank($B264)),"", not(iserror(vlookup($A264&amp;$B264,'3) Release_Label'!$D:$D&amp;'3) Release_Label'!$E:$E,1,0))),vlookup($A264&amp;$B264,{'3) Release_Label'!$D:$D&amp;'3) Release_Label'!$E:$E,'3) Release_Label'!$H:$H},2,0), or(and(not(isblank($B264)),$B264=#REF!,$A264&lt;&gt;#REF!),and(not(isblank($A264)),$A264=#REF!,$B264&lt;&gt;#REF!)),"ID LISTS UNALIGNED",and($A264&lt;&gt;"",countif('3) Release_Label'!$D:$D,$A264)=0),"NO UPC MATCH in Release_Label",and($B264&lt;&gt;"",countif('3) Release_Label'!$E:$E,$B264)=0),"NO CATALOG ID MATCH in Release_Label",iserror(vlookup($A264&amp;$B264,'3) Release_Label'!$D:$D&amp;'3) Release_Label'!$E:$E,1,0)),"NO UPC-CATALOG ID pair MATCH in Release_Label" )</f>
        <v/>
      </c>
      <c r="E264" s="164">
        <f t="shared" si="3"/>
        <v>1</v>
      </c>
      <c r="F264" s="34" t="s">
        <v>1233</v>
      </c>
      <c r="G264" s="84"/>
      <c r="H264" s="45" t="s">
        <v>643</v>
      </c>
      <c r="I264" s="34"/>
      <c r="J264" s="34" t="s">
        <v>180</v>
      </c>
      <c r="K264" s="93" t="s">
        <v>697</v>
      </c>
      <c r="L264" s="34" t="s">
        <v>698</v>
      </c>
      <c r="M264" s="92" t="s">
        <v>1234</v>
      </c>
      <c r="N264" s="34" t="s">
        <v>700</v>
      </c>
      <c r="O264" s="20"/>
      <c r="P264" s="20"/>
      <c r="R264" s="44" t="str">
        <f t="shared" si="2"/>
        <v>insert into AudioFiles VALUES (NEWID(),'BKTOK2400025.flac', '.flac', getdate(), null, 0, null, 'https://www.dropbox.com/scl/fi/rsgd26di47zb66p5hc1ok/Circo-do-Yonkou-742526380012.flac?rlkey=9p3xej3s3ah6bj6ho5onw3un9&amp;st=jwt4hdvn&amp;dl=1', 0, null, null, null, null)</v>
      </c>
      <c r="S264" s="44" t="str">
        <f>"Insert into Tracks VALUES(N'"&amp;SUBSTITUTE(trim(H264),"'","''")&amp;"', 371631, "&amp;if(not(ISBLANK(A264)),"(select LabelId from Releases where UPC="&amp;A264&amp;" and EnterpriseId="&amp;EntId&amp;")","(select LabelId from Releases where Catalog='"&amp;SUBSTITUTE(trim(B264),"'","''")&amp;"' and EnterpriseId="&amp;EntId&amp;")")&amp;", "&amp;if(F264="", "null", "'"&amp;F264&amp;"'")&amp;", "&amp;if(I264="", "null","N'"&amp;SUBSTITUTE(trim(I264),"'","''")&amp;"'")&amp;", null, null, "&amp;if(G264="", "null","'"&amp;SUBSTITUTE(trim(G264),"'","''")&amp;"'")&amp;", null, null, null, "&amp;if(M264="","null",if(G264="","(select AudioId from AudioFiles where Filename='"&amp;F264&amp;".wav' and ExternalUrl='"&amp;SUBSTITUTE(trim(M264),"'","''")&amp;"' and IsDownloadedFromExternalUrl=0)","(select AudioId from AudioFiles where Filename='"&amp;G264&amp;".wav' and ExternalUrl='"&amp;SUBSTITUTE(trim(M264),"'","''")&amp;"' and IsDownloadedFromExternalUrl=0)"))&amp;", null, null, null, (select min(LanguageId) from Languages where LanguageName='"&amp;J264&amp;"' and IsValidMetadataLanguage=1), null, "&amp;if(K264="YES", 1,0)&amp;", getdate(), (select CreatedBy from Enterprises where EnterpriseId="&amp;EntId&amp;"), null, '34F4C88E-B410-461E-AD75-6C01536FDCD3', null, 0, null, null, null, null, "&amp;if(M264="","null",if(G264="","(select AudioId from AudioFiles where Filename='"&amp;F264&amp;".flac' and ExternalUrl='"&amp;SUBSTITUTE(trim(M264),"'","''")&amp;"' and IsDownloadedFromExternalUrl=0)","(select AudioId from AudioFiles where Filename='"&amp;G264&amp;".flac' and ExternalUrl='"&amp;SUBSTITUTE(trim(M264),"'","''")&amp;"' and IsDownloadedFromExternalUrl=0)"))&amp;", null, null, null, null, null, "&amp;if(not(ISBLANK(A264)),"(select PrimaryMusicStyleId from Releases where UPC="&amp;A264&amp;" and EnterpriseId="&amp;EntId&amp;")","(select PrimaryMusicStyleId from Releases where Catalog='"&amp;SUBSTITUTE(trim(B264),"'","''")&amp;"' and EnterpriseId="&amp;EntId&amp;")")&amp;", "&amp;if(not(ISBLANK(A264)),"(select SecondaryMusicStyleId from Releases where UPC="&amp;A264&amp;" and EnterpriseId="&amp;EntId&amp;")","(select SecondaryMusicStyleId from Releases where Catalog='"&amp;SUBSTITUTE(trim(B264),"'","''")&amp;"' and EnterpriseId="&amp;EntId&amp;")")&amp;", "&amp;IF(O264="","null",O264)&amp;", 0, null, (select id from internal_TrackTypes where description='"&amp;L264&amp;"'), null, null, null, null, (NEXT VALUE FOR [AssetIdSequence]), null, "&amp;TenantId&amp;", "&amp;EntId&amp;", "&amp;if(F264&lt;&gt;"",countif(F$5:F264,F264),countif(G$5:G264,G264))&amp;"); 
insert into Releases_Tracks values ( (select ReleaseId from Releases where "&amp;if(not(ISBLANK(A264)),"UPC="&amp;A264,"Catalog='"&amp;SUBSTITUTE(trim(B264),"'","''")&amp;"'")&amp;" and EnterpriseId="&amp;EntId&amp;"), (select max(TrackId) from Tracks where "&amp;if(trim(G264)="","ISRC='"&amp;F264&amp;"'","TrackVendorId='"&amp;SUBSTITUTE(trim(G264),"'","''")&amp;"'") &amp;" and EnterpriseId="&amp;EntId&amp;"), "&amp;E264&amp;", (NEXT VALUE FOR [AssetIdSequence]), null);
update Releases_Tracks set RevelatorExternalUsageTrackId=AssetId where TrackId=(select max(TrackId) from Tracks where "&amp;IF(F264="","TrackVendorId='"&amp;G264&amp;"'","ISRC='"&amp;F264&amp;"'")&amp;" and EnterpriseId="&amp;EntId&amp;");
Insert into TrackRecordingVersions values ((select max(TrackId) from Tracks where "&amp;IF(F264="","TrackVendorId='"&amp;G264&amp;"'","ISRC='"&amp;F264&amp;"'")&amp;" and EnterpriseId="&amp;EntId&amp;"),  "&amp;IF(F264="","null","'"&amp;F264&amp;"'")&amp;", 1, getdate());
Insert into TrackRecordingVersionsAudioFiles values ((select max(TrackRecordingVersionId) from TrackRecordingVersions where TrackId in (select max(TrackId) from Tracks where "&amp;IF(F264="","TrackVendorId='"&amp;G264&amp;"'","ISRC='"&amp;F264&amp;"'")&amp;" and EnterpriseId="&amp;EntId&amp;")), "&amp;if(M264="","null",if(G264="","(select AudioId from AudioFiles where Filename='"&amp;F264&amp;"."&amp;N264&amp;"' and ExternalUrl='"&amp;SUBSTITUTE(trim(M264),"'","''")&amp;"' and IsDownloadedFromExternalUrl=0)","(select AudioId from AudioFiles where Filename='"&amp;G264&amp;"."&amp;N264&amp;"' and ExternalUrl='"&amp;SUBSTITUTE(trim(M264),"'","''")&amp;"' and IsDownloadedFromExternalUrl=0)"))&amp;", "&amp;IFS(N264="","null",N264="wav","1",N264="flac","2")&amp;");
Insert into Track_TrackProperties values ((select max(TrackId) from Tracks where "&amp;IF(F264="","TrackVendorId='"&amp;G264&amp;"'","ISRC='"&amp;F264&amp;"'")&amp;" and EnterpriseId="&amp;EntId&amp;"),1);"</f>
        <v>Insert into Tracks VALUES(N'Circo do Yonkou', 371631, (select LabelId from Releases where UPC=742526380012 and EnterpriseId=647322), 'BKTOK2400025', null, null, null, null, null, null, null, (select AudioId from AudioFiles where Filename='BKTOK2400025.wav' and ExternalUrl='https://www.dropbox.com/scl/fi/rsgd26di47zb66p5hc1ok/Circo-do-Yonkou-742526380012.flac?rlkey=9p3xej3s3ah6bj6ho5onw3un9&amp;st=jwt4hdvn&amp;dl=1'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Filename='BKTOK2400025.flac' and ExternalUrl='https://www.dropbox.com/scl/fi/rsgd26di47zb66p5hc1ok/Circo-do-Yonkou-742526380012.flac?rlkey=9p3xej3s3ah6bj6ho5onw3un9&amp;st=jwt4hdvn&amp;dl=1' and IsDownloadedFromExternalUrl=0), null, null, null, null, null, (select PrimaryMusicStyleId from Releases where UPC=742526380012 and EnterpriseId=647322), (select SecondaryMusicStyleId from Releases where UPC=742526380012 and EnterpriseId=647322), null, 0, null, (select id from internal_TrackTypes where description='Original'), null, null, null, null, (NEXT VALUE FOR [AssetIdSequence]), null, 645898, 647322, 1); 
insert into Releases_Tracks values ( (select ReleaseId from Releases where UPC=742526380012 and EnterpriseId=647322), (select max(TrackId) from Tracks where ISRC='BKTOK2400025' and EnterpriseId=647322), 1, (NEXT VALUE FOR [AssetIdSequence]), null);
update Releases_Tracks set RevelatorExternalUsageTrackId=AssetId where TrackId=(select max(TrackId) from Tracks where ISRC='BKTOK2400025' and EnterpriseId=647322);
Insert into TrackRecordingVersions values ((select max(TrackId) from Tracks where ISRC='BKTOK2400025' and EnterpriseId=647322),  'BKTOK2400025', 1, getdate());
Insert into TrackRecordingVersionsAudioFiles values ((select max(TrackRecordingVersionId) from TrackRecordingVersions where TrackId in (select max(TrackId) from Tracks where ISRC='BKTOK2400025' and EnterpriseId=647322)), (select AudioId from AudioFiles where Filename='BKTOK2400025.flac' and ExternalUrl='https://www.dropbox.com/scl/fi/rsgd26di47zb66p5hc1ok/Circo-do-Yonkou-742526380012.flac?rlkey=9p3xej3s3ah6bj6ho5onw3un9&amp;st=jwt4hdvn&amp;dl=1' and IsDownloadedFromExternalUrl=0), 2);
Insert into Track_TrackProperties values ((select max(TrackId) from Tracks where ISRC='BKTOK2400025' and EnterpriseId=647322),1);</v>
      </c>
    </row>
    <row r="265">
      <c r="A265" s="110">
        <v>7.42526765239E11</v>
      </c>
      <c r="B265" s="84"/>
      <c r="C265" s="164" t="str">
        <f t="array" ref="C265">ifs(and(isblank($A265),isblank($B265)),"", not(iserror(vlookup($A265&amp;$B265,'3) Release_Label'!$D:$D&amp;'3) Release_Label'!$E:$E,1,0))),vlookup($A265&amp;$B265,{'3) Release_Label'!$D:$D&amp;'3) Release_Label'!$E:$E,'3) Release_Label'!$F:$F},2,0), or(and(not(isblank($B265)),$B265=$B264,$A265&lt;&gt;$A264),and(not(isblank($A265)),$A265=$A264,$B265&lt;&gt;$B264)),"ID LISTS UNALIGNED",and($A265&lt;&gt;"",countif('3) Release_Label'!$D:$D,$A265)=0),"NO UPC MATCH in Release_Label",and($B265&lt;&gt;"",countif('3) Release_Label'!$E:$E,$B265)=0),"NO CATALOG ID MATCH in Release_Label",iserror(vlookup($A265&amp;$B265,'3) Release_Label'!$D:$D&amp;'3) Release_Label'!$E:$E,1,0)),"NO UPC-CATALOG ID pair MATCH in Release_Label" )</f>
        <v>Rei Celestial</v>
      </c>
      <c r="D265" s="134" t="str">
        <f t="array" ref="D265">ifs(and(isblank($A265),isblank($B265)),"", not(iserror(vlookup($A265&amp;$B265,'3) Release_Label'!$D:$D&amp;'3) Release_Label'!$E:$E,1,0))),vlookup($A265&amp;$B265,{'3) Release_Label'!$D:$D&amp;'3) Release_Label'!$E:$E,'3) Release_Label'!$H:$H},2,0), or(and(not(isblank($B265)),$B265=$B264,$A265&lt;&gt;$A264),and(not(isblank($A265)),$A265=$A264,$B265&lt;&gt;$B264)),"ID LISTS UNALIGNED",and($A265&lt;&gt;"",countif('3) Release_Label'!$D:$D,$A265)=0),"NO UPC MATCH in Release_Label",and($B265&lt;&gt;"",countif('3) Release_Label'!$E:$E,$B265)=0),"NO CATALOG ID MATCH in Release_Label",iserror(vlookup($A265&amp;$B265,'3) Release_Label'!$D:$D&amp;'3) Release_Label'!$E:$E,1,0)),"NO UPC-CATALOG ID pair MATCH in Release_Label" )</f>
        <v/>
      </c>
      <c r="E265" s="164">
        <f t="shared" si="3"/>
        <v>1</v>
      </c>
      <c r="F265" s="34" t="s">
        <v>1235</v>
      </c>
      <c r="G265" s="84"/>
      <c r="H265" s="45" t="s">
        <v>645</v>
      </c>
      <c r="I265" s="34"/>
      <c r="J265" s="34" t="s">
        <v>180</v>
      </c>
      <c r="K265" s="93" t="s">
        <v>697</v>
      </c>
      <c r="L265" s="34" t="s">
        <v>698</v>
      </c>
      <c r="M265" s="92" t="s">
        <v>1236</v>
      </c>
      <c r="N265" s="34" t="s">
        <v>700</v>
      </c>
      <c r="O265" s="20"/>
      <c r="P265" s="20"/>
      <c r="R265" s="44" t="str">
        <f t="shared" si="2"/>
        <v>insert into AudioFiles VALUES (NEWID(),'BKTOK2400026.flac', '.flac', getdate(), null, 0, null, 'https://www.dropbox.com/scl/fi/t02yas8ne2kefbjbgt7a4/Rei-Celestial.flac?rlkey=8agqvbnnnjso0zopfk6wzadqp&amp;st=iklnozea&amp;dl=1', 0, null, null, null, null)</v>
      </c>
      <c r="S265" s="44" t="str">
        <f>"Insert into Tracks VALUES(N'"&amp;SUBSTITUTE(trim(H265),"'","''")&amp;"', 371631, "&amp;if(not(ISBLANK(A265)),"(select LabelId from Releases where UPC="&amp;A265&amp;" and EnterpriseId="&amp;EntId&amp;")","(select LabelId from Releases where Catalog='"&amp;SUBSTITUTE(trim(B265),"'","''")&amp;"' and EnterpriseId="&amp;EntId&amp;")")&amp;", "&amp;if(F265="", "null", "'"&amp;F265&amp;"'")&amp;", "&amp;if(I265="", "null","N'"&amp;SUBSTITUTE(trim(I265),"'","''")&amp;"'")&amp;", null, null, "&amp;if(G265="", "null","'"&amp;SUBSTITUTE(trim(G265),"'","''")&amp;"'")&amp;", null, null, null, "&amp;if(M265="","null",if(G265="","(select AudioId from AudioFiles where Filename='"&amp;F265&amp;".wav' and ExternalUrl='"&amp;SUBSTITUTE(trim(M265),"'","''")&amp;"' and IsDownloadedFromExternalUrl=0)","(select AudioId from AudioFiles where Filename='"&amp;G265&amp;".wav' and ExternalUrl='"&amp;SUBSTITUTE(trim(M265),"'","''")&amp;"' and IsDownloadedFromExternalUrl=0)"))&amp;", null, null, null, (select min(LanguageId) from Languages where LanguageName='"&amp;J265&amp;"' and IsValidMetadataLanguage=1), null, "&amp;if(K265="YES", 1,0)&amp;", getdate(), (select CreatedBy from Enterprises where EnterpriseId="&amp;EntId&amp;"), null, '34F4C88E-B410-461E-AD75-6C01536FDCD3', null, 0, null, null, null, null, "&amp;if(M265="","null",if(G265="","(select AudioId from AudioFiles where Filename='"&amp;F265&amp;".flac' and ExternalUrl='"&amp;SUBSTITUTE(trim(M265),"'","''")&amp;"' and IsDownloadedFromExternalUrl=0)","(select AudioId from AudioFiles where Filename='"&amp;G265&amp;".flac' and ExternalUrl='"&amp;SUBSTITUTE(trim(M265),"'","''")&amp;"' and IsDownloadedFromExternalUrl=0)"))&amp;", null, null, null, null, null, "&amp;if(not(ISBLANK(A265)),"(select PrimaryMusicStyleId from Releases where UPC="&amp;A265&amp;" and EnterpriseId="&amp;EntId&amp;")","(select PrimaryMusicStyleId from Releases where Catalog='"&amp;SUBSTITUTE(trim(B265),"'","''")&amp;"' and EnterpriseId="&amp;EntId&amp;")")&amp;", "&amp;if(not(ISBLANK(A265)),"(select SecondaryMusicStyleId from Releases where UPC="&amp;A265&amp;" and EnterpriseId="&amp;EntId&amp;")","(select SecondaryMusicStyleId from Releases where Catalog='"&amp;SUBSTITUTE(trim(B265),"'","''")&amp;"' and EnterpriseId="&amp;EntId&amp;")")&amp;", "&amp;IF(O265="","null",O265)&amp;", 0, null, (select id from internal_TrackTypes where description='"&amp;L265&amp;"'), null, null, null, null, (NEXT VALUE FOR [AssetIdSequence]), null, "&amp;TenantId&amp;", "&amp;EntId&amp;", "&amp;if(F265&lt;&gt;"",countif(F$5:F265,F265),countif(G$5:G265,G265))&amp;"); 
insert into Releases_Tracks values ( (select ReleaseId from Releases where "&amp;if(not(ISBLANK(A265)),"UPC="&amp;A265,"Catalog='"&amp;SUBSTITUTE(trim(B265),"'","''")&amp;"'")&amp;" and EnterpriseId="&amp;EntId&amp;"), (select max(TrackId) from Tracks where "&amp;if(trim(G265)="","ISRC='"&amp;F265&amp;"'","TrackVendorId='"&amp;SUBSTITUTE(trim(G265),"'","''")&amp;"'") &amp;" and EnterpriseId="&amp;EntId&amp;"), "&amp;E265&amp;", (NEXT VALUE FOR [AssetIdSequence]), null);
update Releases_Tracks set RevelatorExternalUsageTrackId=AssetId where TrackId=(select max(TrackId) from Tracks where "&amp;IF(F265="","TrackVendorId='"&amp;G265&amp;"'","ISRC='"&amp;F265&amp;"'")&amp;" and EnterpriseId="&amp;EntId&amp;");
Insert into TrackRecordingVersions values ((select max(TrackId) from Tracks where "&amp;IF(F265="","TrackVendorId='"&amp;G265&amp;"'","ISRC='"&amp;F265&amp;"'")&amp;" and EnterpriseId="&amp;EntId&amp;"),  "&amp;IF(F265="","null","'"&amp;F265&amp;"'")&amp;", 1, getdate());
Insert into TrackRecordingVersionsAudioFiles values ((select max(TrackRecordingVersionId) from TrackRecordingVersions where TrackId in (select max(TrackId) from Tracks where "&amp;IF(F265="","TrackVendorId='"&amp;G265&amp;"'","ISRC='"&amp;F265&amp;"'")&amp;" and EnterpriseId="&amp;EntId&amp;")), "&amp;if(M265="","null",if(G265="","(select AudioId from AudioFiles where Filename='"&amp;F265&amp;"."&amp;N265&amp;"' and ExternalUrl='"&amp;SUBSTITUTE(trim(M265),"'","''")&amp;"' and IsDownloadedFromExternalUrl=0)","(select AudioId from AudioFiles where Filename='"&amp;G265&amp;"."&amp;N265&amp;"' and ExternalUrl='"&amp;SUBSTITUTE(trim(M265),"'","''")&amp;"' and IsDownloadedFromExternalUrl=0)"))&amp;", "&amp;IFS(N265="","null",N265="wav","1",N265="flac","2")&amp;");
Insert into Track_TrackProperties values ((select max(TrackId) from Tracks where "&amp;IF(F265="","TrackVendorId='"&amp;G265&amp;"'","ISRC='"&amp;F265&amp;"'")&amp;" and EnterpriseId="&amp;EntId&amp;"),1);"</f>
        <v>Insert into Tracks VALUES(N'Rei Celestial', 371631, (select LabelId from Releases where UPC=742526765239 and EnterpriseId=647322), 'BKTOK2400026', null, null, null, null, null, null, null, (select AudioId from AudioFiles where Filename='BKTOK2400026.wav' and ExternalUrl='https://www.dropbox.com/scl/fi/t02yas8ne2kefbjbgt7a4/Rei-Celestial.flac?rlkey=8agqvbnnnjso0zopfk6wzadqp&amp;st=iklnozea&amp;dl=1'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Filename='BKTOK2400026.flac' and ExternalUrl='https://www.dropbox.com/scl/fi/t02yas8ne2kefbjbgt7a4/Rei-Celestial.flac?rlkey=8agqvbnnnjso0zopfk6wzadqp&amp;st=iklnozea&amp;dl=1' and IsDownloadedFromExternalUrl=0), null, null, null, null, null, (select PrimaryMusicStyleId from Releases where UPC=742526765239 and EnterpriseId=647322), (select SecondaryMusicStyleId from Releases where UPC=742526765239 and EnterpriseId=647322), null, 0, null, (select id from internal_TrackTypes where description='Original'), null, null, null, null, (NEXT VALUE FOR [AssetIdSequence]), null, 645898, 647322, 1); 
insert into Releases_Tracks values ( (select ReleaseId from Releases where UPC=742526765239 and EnterpriseId=647322), (select max(TrackId) from Tracks where ISRC='BKTOK2400026' and EnterpriseId=647322), 1, (NEXT VALUE FOR [AssetIdSequence]), null);
update Releases_Tracks set RevelatorExternalUsageTrackId=AssetId where TrackId=(select max(TrackId) from Tracks where ISRC='BKTOK2400026' and EnterpriseId=647322);
Insert into TrackRecordingVersions values ((select max(TrackId) from Tracks where ISRC='BKTOK2400026' and EnterpriseId=647322),  'BKTOK2400026', 1, getdate());
Insert into TrackRecordingVersionsAudioFiles values ((select max(TrackRecordingVersionId) from TrackRecordingVersions where TrackId in (select max(TrackId) from Tracks where ISRC='BKTOK2400026' and EnterpriseId=647322)), (select AudioId from AudioFiles where Filename='BKTOK2400026.flac' and ExternalUrl='https://www.dropbox.com/scl/fi/t02yas8ne2kefbjbgt7a4/Rei-Celestial.flac?rlkey=8agqvbnnnjso0zopfk6wzadqp&amp;st=iklnozea&amp;dl=1' and IsDownloadedFromExternalUrl=0), 2);
Insert into Track_TrackProperties values ((select max(TrackId) from Tracks where ISRC='BKTOK2400026' and EnterpriseId=647322),1);</v>
      </c>
    </row>
    <row r="266">
      <c r="A266" s="110">
        <v>7.60944130965E11</v>
      </c>
      <c r="B266" s="84"/>
      <c r="C266" s="164" t="str">
        <f t="array" ref="C266">ifs(and(isblank($A266),isblank($B266)),"", not(iserror(vlookup($A266&amp;$B266,'3) Release_Label'!$D:$D&amp;'3) Release_Label'!$E:$E,1,0))),vlookup($A266&amp;$B266,{'3) Release_Label'!$D:$D&amp;'3) Release_Label'!$E:$E,'3) Release_Label'!$F:$F},2,0), or(and(not(isblank($B266)),$B266=$B265,$A266&lt;&gt;$A265),and(not(isblank($A266)),$A266=$A265,$B266&lt;&gt;$B265)),"ID LISTS UNALIGNED",and($A266&lt;&gt;"",countif('3) Release_Label'!$D:$D,$A266)=0),"NO UPC MATCH in Release_Label",and($B266&lt;&gt;"",countif('3) Release_Label'!$E:$E,$B266)=0),"NO CATALOG ID MATCH in Release_Label",iserror(vlookup($A266&amp;$B266,'3) Release_Label'!$D:$D&amp;'3) Release_Label'!$E:$E,1,0)),"NO UPC-CATALOG ID pair MATCH in Release_Label" )</f>
        <v>Guerra de Yonkou</v>
      </c>
      <c r="D266" s="134" t="str">
        <f t="array" ref="D266">ifs(and(isblank($A266),isblank($B266)),"", not(iserror(vlookup($A266&amp;$B266,'3) Release_Label'!$D:$D&amp;'3) Release_Label'!$E:$E,1,0))),vlookup($A266&amp;$B266,{'3) Release_Label'!$D:$D&amp;'3) Release_Label'!$E:$E,'3) Release_Label'!$H:$H},2,0), or(and(not(isblank($B266)),$B266=$B265,$A266&lt;&gt;$A265),and(not(isblank($A266)),$A266=$A265,$B266&lt;&gt;$B265)),"ID LISTS UNALIGNED",and($A266&lt;&gt;"",countif('3) Release_Label'!$D:$D,$A266)=0),"NO UPC MATCH in Release_Label",and($B266&lt;&gt;"",countif('3) Release_Label'!$E:$E,$B266)=0),"NO CATALOG ID MATCH in Release_Label",iserror(vlookup($A266&amp;$B266,'3) Release_Label'!$D:$D&amp;'3) Release_Label'!$E:$E,1,0)),"NO UPC-CATALOG ID pair MATCH in Release_Label" )</f>
        <v/>
      </c>
      <c r="E266" s="164">
        <f t="shared" si="3"/>
        <v>1</v>
      </c>
      <c r="F266" s="34" t="s">
        <v>1237</v>
      </c>
      <c r="G266" s="84"/>
      <c r="H266" s="45" t="s">
        <v>647</v>
      </c>
      <c r="I266" s="34"/>
      <c r="J266" s="34" t="s">
        <v>180</v>
      </c>
      <c r="K266" s="93" t="s">
        <v>697</v>
      </c>
      <c r="L266" s="34" t="s">
        <v>698</v>
      </c>
      <c r="M266" s="92" t="s">
        <v>1238</v>
      </c>
      <c r="N266" s="34" t="s">
        <v>700</v>
      </c>
      <c r="O266" s="20"/>
      <c r="P266" s="20"/>
      <c r="R266" s="44" t="str">
        <f t="shared" si="2"/>
        <v>insert into AudioFiles VALUES (NEWID(),'QZMZ92419412.flac', '.flac', getdate(), null, 0, null, 'https://www.dropbox.com/scl/fi/nwyc9t03ktw59df9jnhyp/Guerra-de-Yonkou-760944130965.flac?rlkey=ukdgvelgk3ty6t4al36jrvjda&amp;st=78lnf0jo&amp;dl=1', 0, null, null, null, null)</v>
      </c>
      <c r="S266" s="44" t="str">
        <f>"Insert into Tracks VALUES(N'"&amp;SUBSTITUTE(trim(H266),"'","''")&amp;"', 371631, "&amp;if(not(ISBLANK(A266)),"(select LabelId from Releases where UPC="&amp;A266&amp;" and EnterpriseId="&amp;EntId&amp;")","(select LabelId from Releases where Catalog='"&amp;SUBSTITUTE(trim(B266),"'","''")&amp;"' and EnterpriseId="&amp;EntId&amp;")")&amp;", "&amp;if(F266="", "null", "'"&amp;F266&amp;"'")&amp;", "&amp;if(I266="", "null","N'"&amp;SUBSTITUTE(trim(I266),"'","''")&amp;"'")&amp;", null, null, "&amp;if(G266="", "null","'"&amp;SUBSTITUTE(trim(G266),"'","''")&amp;"'")&amp;", null, null, null, "&amp;if(M266="","null",if(G266="","(select AudioId from AudioFiles where Filename='"&amp;F266&amp;".wav' and ExternalUrl='"&amp;SUBSTITUTE(trim(M266),"'","''")&amp;"' and IsDownloadedFromExternalUrl=0)","(select AudioId from AudioFiles where Filename='"&amp;G266&amp;".wav' and ExternalUrl='"&amp;SUBSTITUTE(trim(M266),"'","''")&amp;"' and IsDownloadedFromExternalUrl=0)"))&amp;", null, null, null, (select min(LanguageId) from Languages where LanguageName='"&amp;J266&amp;"' and IsValidMetadataLanguage=1), null, "&amp;if(K266="YES", 1,0)&amp;", getdate(), (select CreatedBy from Enterprises where EnterpriseId="&amp;EntId&amp;"), null, '34F4C88E-B410-461E-AD75-6C01536FDCD3', null, 0, null, null, null, null, "&amp;if(M266="","null",if(G266="","(select AudioId from AudioFiles where Filename='"&amp;F266&amp;".flac' and ExternalUrl='"&amp;SUBSTITUTE(trim(M266),"'","''")&amp;"' and IsDownloadedFromExternalUrl=0)","(select AudioId from AudioFiles where Filename='"&amp;G266&amp;".flac' and ExternalUrl='"&amp;SUBSTITUTE(trim(M266),"'","''")&amp;"' and IsDownloadedFromExternalUrl=0)"))&amp;", null, null, null, null, null, "&amp;if(not(ISBLANK(A266)),"(select PrimaryMusicStyleId from Releases where UPC="&amp;A266&amp;" and EnterpriseId="&amp;EntId&amp;")","(select PrimaryMusicStyleId from Releases where Catalog='"&amp;SUBSTITUTE(trim(B266),"'","''")&amp;"' and EnterpriseId="&amp;EntId&amp;")")&amp;", "&amp;if(not(ISBLANK(A266)),"(select SecondaryMusicStyleId from Releases where UPC="&amp;A266&amp;" and EnterpriseId="&amp;EntId&amp;")","(select SecondaryMusicStyleId from Releases where Catalog='"&amp;SUBSTITUTE(trim(B266),"'","''")&amp;"' and EnterpriseId="&amp;EntId&amp;")")&amp;", "&amp;IF(O266="","null",O266)&amp;", 0, null, (select id from internal_TrackTypes where description='"&amp;L266&amp;"'), null, null, null, null, (NEXT VALUE FOR [AssetIdSequence]), null, "&amp;TenantId&amp;", "&amp;EntId&amp;", "&amp;if(F266&lt;&gt;"",countif(F$5:F266,F266),countif(G$5:G266,G266))&amp;"); 
insert into Releases_Tracks values ( (select ReleaseId from Releases where "&amp;if(not(ISBLANK(A266)),"UPC="&amp;A266,"Catalog='"&amp;SUBSTITUTE(trim(B266),"'","''")&amp;"'")&amp;" and EnterpriseId="&amp;EntId&amp;"), (select max(TrackId) from Tracks where "&amp;if(trim(G266)="","ISRC='"&amp;F266&amp;"'","TrackVendorId='"&amp;SUBSTITUTE(trim(G266),"'","''")&amp;"'") &amp;" and EnterpriseId="&amp;EntId&amp;"), "&amp;E266&amp;", (NEXT VALUE FOR [AssetIdSequence]), null);
update Releases_Tracks set RevelatorExternalUsageTrackId=AssetId where TrackId=(select max(TrackId) from Tracks where "&amp;IF(F266="","TrackVendorId='"&amp;G266&amp;"'","ISRC='"&amp;F266&amp;"'")&amp;" and EnterpriseId="&amp;EntId&amp;");
Insert into TrackRecordingVersions values ((select max(TrackId) from Tracks where "&amp;IF(F266="","TrackVendorId='"&amp;G266&amp;"'","ISRC='"&amp;F266&amp;"'")&amp;" and EnterpriseId="&amp;EntId&amp;"),  "&amp;IF(F266="","null","'"&amp;F266&amp;"'")&amp;", 1, getdate());
Insert into TrackRecordingVersionsAudioFiles values ((select max(TrackRecordingVersionId) from TrackRecordingVersions where TrackId in (select max(TrackId) from Tracks where "&amp;IF(F266="","TrackVendorId='"&amp;G266&amp;"'","ISRC='"&amp;F266&amp;"'")&amp;" and EnterpriseId="&amp;EntId&amp;")), "&amp;if(M266="","null",if(G266="","(select AudioId from AudioFiles where Filename='"&amp;F266&amp;"."&amp;N266&amp;"' and ExternalUrl='"&amp;SUBSTITUTE(trim(M266),"'","''")&amp;"' and IsDownloadedFromExternalUrl=0)","(select AudioId from AudioFiles where Filename='"&amp;G266&amp;"."&amp;N266&amp;"' and ExternalUrl='"&amp;SUBSTITUTE(trim(M266),"'","''")&amp;"' and IsDownloadedFromExternalUrl=0)"))&amp;", "&amp;IFS(N266="","null",N266="wav","1",N266="flac","2")&amp;");
Insert into Track_TrackProperties values ((select max(TrackId) from Tracks where "&amp;IF(F266="","TrackVendorId='"&amp;G266&amp;"'","ISRC='"&amp;F266&amp;"'")&amp;" and EnterpriseId="&amp;EntId&amp;"),1);"</f>
        <v>Insert into Tracks VALUES(N'Guerra de Yonkou', 371631, (select LabelId from Releases where UPC=760944130965 and EnterpriseId=647322), 'QZMZ92419412', null, null, null, null, null, null, null, (select AudioId from AudioFiles where Filename='QZMZ92419412.wav' and ExternalUrl='https://www.dropbox.com/scl/fi/nwyc9t03ktw59df9jnhyp/Guerra-de-Yonkou-760944130965.flac?rlkey=ukdgvelgk3ty6t4al36jrvjda&amp;st=78lnf0jo&amp;dl=1'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Filename='QZMZ92419412.flac' and ExternalUrl='https://www.dropbox.com/scl/fi/nwyc9t03ktw59df9jnhyp/Guerra-de-Yonkou-760944130965.flac?rlkey=ukdgvelgk3ty6t4al36jrvjda&amp;st=78lnf0jo&amp;dl=1' and IsDownloadedFromExternalUrl=0), null, null, null, null, null, (select PrimaryMusicStyleId from Releases where UPC=760944130965 and EnterpriseId=647322), (select SecondaryMusicStyleId from Releases where UPC=760944130965 and EnterpriseId=647322), null, 0, null, (select id from internal_TrackTypes where description='Original'), null, null, null, null, (NEXT VALUE FOR [AssetIdSequence]), null, 645898, 647322, 1); 
insert into Releases_Tracks values ( (select ReleaseId from Releases where UPC=760944130965 and EnterpriseId=647322), (select max(TrackId) from Tracks where ISRC='QZMZ92419412' and EnterpriseId=647322), 1, (NEXT VALUE FOR [AssetIdSequence]), null);
update Releases_Tracks set RevelatorExternalUsageTrackId=AssetId where TrackId=(select max(TrackId) from Tracks where ISRC='QZMZ92419412' and EnterpriseId=647322);
Insert into TrackRecordingVersions values ((select max(TrackId) from Tracks where ISRC='QZMZ92419412' and EnterpriseId=647322),  'QZMZ92419412', 1, getdate());
Insert into TrackRecordingVersionsAudioFiles values ((select max(TrackRecordingVersionId) from TrackRecordingVersions where TrackId in (select max(TrackId) from Tracks where ISRC='QZMZ92419412' and EnterpriseId=647322)), (select AudioId from AudioFiles where Filename='QZMZ92419412.flac' and ExternalUrl='https://www.dropbox.com/scl/fi/nwyc9t03ktw59df9jnhyp/Guerra-de-Yonkou-760944130965.flac?rlkey=ukdgvelgk3ty6t4al36jrvjda&amp;st=78lnf0jo&amp;dl=1' and IsDownloadedFromExternalUrl=0), 2);
Insert into Track_TrackProperties values ((select max(TrackId) from Tracks where ISRC='QZMZ92419412' and EnterpriseId=647322),1);</v>
      </c>
    </row>
    <row r="267">
      <c r="A267" s="110">
        <v>7.60944327051E11</v>
      </c>
      <c r="B267" s="84"/>
      <c r="C267" s="164" t="str">
        <f t="array" ref="C267">ifs(and(isblank($A267),isblank($B267)),"", not(iserror(vlookup($A267&amp;$B267,'3) Release_Label'!$D:$D&amp;'3) Release_Label'!$E:$E,1,0))),vlookup($A267&amp;$B267,{'3) Release_Label'!$D:$D&amp;'3) Release_Label'!$E:$E,'3) Release_Label'!$F:$F},2,0), or(and(not(isblank($B267)),$B267=$B266,$A267&lt;&gt;$A266),and(not(isblank($A267)),$A267=$A266,$B267&lt;&gt;$B266)),"ID LISTS UNALIGNED",and($A267&lt;&gt;"",countif('3) Release_Label'!$D:$D,$A267)=0),"NO UPC MATCH in Release_Label",and($B267&lt;&gt;"",countif('3) Release_Label'!$E:$E,$B267)=0),"NO CATALOG ID MATCH in Release_Label",iserror(vlookup($A267&amp;$B267,'3) Release_Label'!$D:$D&amp;'3) Release_Label'!$E:$E,1,0)),"NO UPC-CATALOG ID pair MATCH in Release_Label" )</f>
        <v>Bloodtrix</v>
      </c>
      <c r="D267" s="134" t="str">
        <f t="array" ref="D267">ifs(and(isblank($A267),isblank($B267)),"", not(iserror(vlookup($A267&amp;$B267,'3) Release_Label'!$D:$D&amp;'3) Release_Label'!$E:$E,1,0))),vlookup($A267&amp;$B267,{'3) Release_Label'!$D:$D&amp;'3) Release_Label'!$E:$E,'3) Release_Label'!$H:$H},2,0), or(and(not(isblank($B267)),$B267=$B266,$A267&lt;&gt;$A266),and(not(isblank($A267)),$A267=$A266,$B267&lt;&gt;$B266)),"ID LISTS UNALIGNED",and($A267&lt;&gt;"",countif('3) Release_Label'!$D:$D,$A267)=0),"NO UPC MATCH in Release_Label",and($B267&lt;&gt;"",countif('3) Release_Label'!$E:$E,$B267)=0),"NO CATALOG ID MATCH in Release_Label",iserror(vlookup($A267&amp;$B267,'3) Release_Label'!$D:$D&amp;'3) Release_Label'!$E:$E,1,0)),"NO UPC-CATALOG ID pair MATCH in Release_Label" )</f>
        <v/>
      </c>
      <c r="E267" s="164">
        <f t="shared" si="3"/>
        <v>1</v>
      </c>
      <c r="F267" s="34" t="s">
        <v>1239</v>
      </c>
      <c r="G267" s="84"/>
      <c r="H267" s="45" t="s">
        <v>649</v>
      </c>
      <c r="I267" s="34"/>
      <c r="J267" s="34" t="s">
        <v>180</v>
      </c>
      <c r="K267" s="93" t="s">
        <v>697</v>
      </c>
      <c r="L267" s="34" t="s">
        <v>698</v>
      </c>
      <c r="M267" s="92" t="s">
        <v>1240</v>
      </c>
      <c r="N267" s="34" t="s">
        <v>700</v>
      </c>
      <c r="O267" s="20"/>
      <c r="P267" s="20"/>
      <c r="R267" s="44" t="str">
        <f t="shared" si="2"/>
        <v>insert into AudioFiles VALUES (NEWID(),'QZMZ92448046.flac', '.flac', getdate(), null, 0, null, 'https://www.dropbox.com/scl/fi/vq1ca93q8bw7oinjrsr4k/Bloodtrix-760944327051.flac?rlkey=r5qxkow3mz5624c3vh2qsk1hk&amp;st=0pqdsoa5&amp;dl=1', 0, null, null, null, null)</v>
      </c>
      <c r="S267" s="44" t="str">
        <f>"Insert into Tracks VALUES(N'"&amp;SUBSTITUTE(trim(H267),"'","''")&amp;"', 371631, "&amp;if(not(ISBLANK(A267)),"(select LabelId from Releases where UPC="&amp;A267&amp;" and EnterpriseId="&amp;EntId&amp;")","(select LabelId from Releases where Catalog='"&amp;SUBSTITUTE(trim(B267),"'","''")&amp;"' and EnterpriseId="&amp;EntId&amp;")")&amp;", "&amp;if(F267="", "null", "'"&amp;F267&amp;"'")&amp;", "&amp;if(I267="", "null","N'"&amp;SUBSTITUTE(trim(I267),"'","''")&amp;"'")&amp;", null, null, "&amp;if(G267="", "null","'"&amp;SUBSTITUTE(trim(G267),"'","''")&amp;"'")&amp;", null, null, null, "&amp;if(M267="","null",if(G267="","(select AudioId from AudioFiles where Filename='"&amp;F267&amp;".wav' and ExternalUrl='"&amp;SUBSTITUTE(trim(M267),"'","''")&amp;"' and IsDownloadedFromExternalUrl=0)","(select AudioId from AudioFiles where Filename='"&amp;G267&amp;".wav' and ExternalUrl='"&amp;SUBSTITUTE(trim(M267),"'","''")&amp;"' and IsDownloadedFromExternalUrl=0)"))&amp;", null, null, null, (select min(LanguageId) from Languages where LanguageName='"&amp;J267&amp;"' and IsValidMetadataLanguage=1), null, "&amp;if(K267="YES", 1,0)&amp;", getdate(), (select CreatedBy from Enterprises where EnterpriseId="&amp;EntId&amp;"), null, '34F4C88E-B410-461E-AD75-6C01536FDCD3', null, 0, null, null, null, null, "&amp;if(M267="","null",if(G267="","(select AudioId from AudioFiles where Filename='"&amp;F267&amp;".flac' and ExternalUrl='"&amp;SUBSTITUTE(trim(M267),"'","''")&amp;"' and IsDownloadedFromExternalUrl=0)","(select AudioId from AudioFiles where Filename='"&amp;G267&amp;".flac' and ExternalUrl='"&amp;SUBSTITUTE(trim(M267),"'","''")&amp;"' and IsDownloadedFromExternalUrl=0)"))&amp;", null, null, null, null, null, "&amp;if(not(ISBLANK(A267)),"(select PrimaryMusicStyleId from Releases where UPC="&amp;A267&amp;" and EnterpriseId="&amp;EntId&amp;")","(select PrimaryMusicStyleId from Releases where Catalog='"&amp;SUBSTITUTE(trim(B267),"'","''")&amp;"' and EnterpriseId="&amp;EntId&amp;")")&amp;", "&amp;if(not(ISBLANK(A267)),"(select SecondaryMusicStyleId from Releases where UPC="&amp;A267&amp;" and EnterpriseId="&amp;EntId&amp;")","(select SecondaryMusicStyleId from Releases where Catalog='"&amp;SUBSTITUTE(trim(B267),"'","''")&amp;"' and EnterpriseId="&amp;EntId&amp;")")&amp;", "&amp;IF(O267="","null",O267)&amp;", 0, null, (select id from internal_TrackTypes where description='"&amp;L267&amp;"'), null, null, null, null, (NEXT VALUE FOR [AssetIdSequence]), null, "&amp;TenantId&amp;", "&amp;EntId&amp;", "&amp;if(F267&lt;&gt;"",countif(F$5:F267,F267),countif(G$5:G267,G267))&amp;"); 
insert into Releases_Tracks values ( (select ReleaseId from Releases where "&amp;if(not(ISBLANK(A267)),"UPC="&amp;A267,"Catalog='"&amp;SUBSTITUTE(trim(B267),"'","''")&amp;"'")&amp;" and EnterpriseId="&amp;EntId&amp;"), (select max(TrackId) from Tracks where "&amp;if(trim(G267)="","ISRC='"&amp;F267&amp;"'","TrackVendorId='"&amp;SUBSTITUTE(trim(G267),"'","''")&amp;"'") &amp;" and EnterpriseId="&amp;EntId&amp;"), "&amp;E267&amp;", (NEXT VALUE FOR [AssetIdSequence]), null);
update Releases_Tracks set RevelatorExternalUsageTrackId=AssetId where TrackId=(select max(TrackId) from Tracks where "&amp;IF(F267="","TrackVendorId='"&amp;G267&amp;"'","ISRC='"&amp;F267&amp;"'")&amp;" and EnterpriseId="&amp;EntId&amp;");
Insert into TrackRecordingVersions values ((select max(TrackId) from Tracks where "&amp;IF(F267="","TrackVendorId='"&amp;G267&amp;"'","ISRC='"&amp;F267&amp;"'")&amp;" and EnterpriseId="&amp;EntId&amp;"),  "&amp;IF(F267="","null","'"&amp;F267&amp;"'")&amp;", 1, getdate());
Insert into TrackRecordingVersionsAudioFiles values ((select max(TrackRecordingVersionId) from TrackRecordingVersions where TrackId in (select max(TrackId) from Tracks where "&amp;IF(F267="","TrackVendorId='"&amp;G267&amp;"'","ISRC='"&amp;F267&amp;"'")&amp;" and EnterpriseId="&amp;EntId&amp;")), "&amp;if(M267="","null",if(G267="","(select AudioId from AudioFiles where Filename='"&amp;F267&amp;"."&amp;N267&amp;"' and ExternalUrl='"&amp;SUBSTITUTE(trim(M267),"'","''")&amp;"' and IsDownloadedFromExternalUrl=0)","(select AudioId from AudioFiles where Filename='"&amp;G267&amp;"."&amp;N267&amp;"' and ExternalUrl='"&amp;SUBSTITUTE(trim(M267),"'","''")&amp;"' and IsDownloadedFromExternalUrl=0)"))&amp;", "&amp;IFS(N267="","null",N267="wav","1",N267="flac","2")&amp;");
Insert into Track_TrackProperties values ((select max(TrackId) from Tracks where "&amp;IF(F267="","TrackVendorId='"&amp;G267&amp;"'","ISRC='"&amp;F267&amp;"'")&amp;" and EnterpriseId="&amp;EntId&amp;"),1);"</f>
        <v>Insert into Tracks VALUES(N'Bloodtrix', 371631, (select LabelId from Releases where UPC=760944327051 and EnterpriseId=647322), 'QZMZ92448046', null, null, null, null, null, null, null, (select AudioId from AudioFiles where Filename='QZMZ92448046.wav' and ExternalUrl='https://www.dropbox.com/scl/fi/vq1ca93q8bw7oinjrsr4k/Bloodtrix-760944327051.flac?rlkey=r5qxkow3mz5624c3vh2qsk1hk&amp;st=0pqdsoa5&amp;dl=1'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Filename='QZMZ92448046.flac' and ExternalUrl='https://www.dropbox.com/scl/fi/vq1ca93q8bw7oinjrsr4k/Bloodtrix-760944327051.flac?rlkey=r5qxkow3mz5624c3vh2qsk1hk&amp;st=0pqdsoa5&amp;dl=1' and IsDownloadedFromExternalUrl=0), null, null, null, null, null, (select PrimaryMusicStyleId from Releases where UPC=760944327051 and EnterpriseId=647322), (select SecondaryMusicStyleId from Releases where UPC=760944327051 and EnterpriseId=647322), null, 0, null, (select id from internal_TrackTypes where description='Original'), null, null, null, null, (NEXT VALUE FOR [AssetIdSequence]), null, 645898, 647322, 1); 
insert into Releases_Tracks values ( (select ReleaseId from Releases where UPC=760944327051 and EnterpriseId=647322), (select max(TrackId) from Tracks where ISRC='QZMZ92448046' and EnterpriseId=647322), 1, (NEXT VALUE FOR [AssetIdSequence]), null);
update Releases_Tracks set RevelatorExternalUsageTrackId=AssetId where TrackId=(select max(TrackId) from Tracks where ISRC='QZMZ92448046' and EnterpriseId=647322);
Insert into TrackRecordingVersions values ((select max(TrackId) from Tracks where ISRC='QZMZ92448046' and EnterpriseId=647322),  'QZMZ92448046', 1, getdate());
Insert into TrackRecordingVersionsAudioFiles values ((select max(TrackRecordingVersionId) from TrackRecordingVersions where TrackId in (select max(TrackId) from Tracks where ISRC='QZMZ92448046' and EnterpriseId=647322)), (select AudioId from AudioFiles where Filename='QZMZ92448046.flac' and ExternalUrl='https://www.dropbox.com/scl/fi/vq1ca93q8bw7oinjrsr4k/Bloodtrix-760944327051.flac?rlkey=r5qxkow3mz5624c3vh2qsk1hk&amp;st=0pqdsoa5&amp;dl=1' and IsDownloadedFromExternalUrl=0), 2);
Insert into Track_TrackProperties values ((select max(TrackId) from Tracks where ISRC='QZMZ92448046' and EnterpriseId=647322),1);</v>
      </c>
    </row>
    <row r="268">
      <c r="A268" s="110">
        <v>7.60944472065E11</v>
      </c>
      <c r="B268" s="84"/>
      <c r="C268" s="164" t="str">
        <f t="array" ref="C268">ifs(and(isblank($A268),isblank($B268)),"", not(iserror(vlookup($A268&amp;$B268,'3) Release_Label'!$D:$D&amp;'3) Release_Label'!$E:$E,1,0))),vlookup($A268&amp;$B268,{'3) Release_Label'!$D:$D&amp;'3) Release_Label'!$E:$E,'3) Release_Label'!$F:$F},2,0), or(and(not(isblank($B268)),$B268=$B267,$A268&lt;&gt;$A267),and(not(isblank($A268)),$A268=$A267,$B268&lt;&gt;$B267)),"ID LISTS UNALIGNED",and($A268&lt;&gt;"",countif('3) Release_Label'!$D:$D,$A268)=0),"NO UPC MATCH in Release_Label",and($B268&lt;&gt;"",countif('3) Release_Label'!$E:$E,$B268)=0),"NO CATALOG ID MATCH in Release_Label",iserror(vlookup($A268&amp;$B268,'3) Release_Label'!$D:$D&amp;'3) Release_Label'!$E:$E,1,0)),"NO UPC-CATALOG ID pair MATCH in Release_Label" )</f>
        <v>Coração De Paris</v>
      </c>
      <c r="D268" s="134" t="str">
        <f t="array" ref="D268">ifs(and(isblank($A268),isblank($B268)),"", not(iserror(vlookup($A268&amp;$B268,'3) Release_Label'!$D:$D&amp;'3) Release_Label'!$E:$E,1,0))),vlookup($A268&amp;$B268,{'3) Release_Label'!$D:$D&amp;'3) Release_Label'!$E:$E,'3) Release_Label'!$H:$H},2,0), or(and(not(isblank($B268)),$B268=$B267,$A268&lt;&gt;$A267),and(not(isblank($A268)),$A268=$A267,$B268&lt;&gt;$B267)),"ID LISTS UNALIGNED",and($A268&lt;&gt;"",countif('3) Release_Label'!$D:$D,$A268)=0),"NO UPC MATCH in Release_Label",and($B268&lt;&gt;"",countif('3) Release_Label'!$E:$E,$B268)=0),"NO CATALOG ID MATCH in Release_Label",iserror(vlookup($A268&amp;$B268,'3) Release_Label'!$D:$D&amp;'3) Release_Label'!$E:$E,1,0)),"NO UPC-CATALOG ID pair MATCH in Release_Label" )</f>
        <v/>
      </c>
      <c r="E268" s="164">
        <f t="shared" si="3"/>
        <v>1</v>
      </c>
      <c r="F268" s="34" t="s">
        <v>1241</v>
      </c>
      <c r="G268" s="84"/>
      <c r="H268" s="45" t="s">
        <v>651</v>
      </c>
      <c r="I268" s="34"/>
      <c r="J268" s="34" t="s">
        <v>180</v>
      </c>
      <c r="K268" s="93" t="s">
        <v>697</v>
      </c>
      <c r="L268" s="34" t="s">
        <v>698</v>
      </c>
      <c r="M268" s="92" t="s">
        <v>1242</v>
      </c>
      <c r="N268" s="34" t="s">
        <v>700</v>
      </c>
      <c r="O268" s="20"/>
      <c r="P268" s="20"/>
      <c r="R268" s="44" t="str">
        <f t="shared" si="2"/>
        <v>insert into AudioFiles VALUES (NEWID(),'QZMZ92468967.flac', '.flac', getdate(), null, 0, null, 'https://www.dropbox.com/scl/fi/2slcj28e86ran3xjf1q0g/Cora-o-De-Paris-760944472065.flac?rlkey=w3taz1iqarf4yvl75dxwfnhw2&amp;st=41ehmegb&amp;dl=1', 0, null, null, null, null)</v>
      </c>
      <c r="S268" s="44" t="str">
        <f>"Insert into Tracks VALUES(N'"&amp;SUBSTITUTE(trim(H268),"'","''")&amp;"', 371631, "&amp;if(not(ISBLANK(A268)),"(select LabelId from Releases where UPC="&amp;A268&amp;" and EnterpriseId="&amp;EntId&amp;")","(select LabelId from Releases where Catalog='"&amp;SUBSTITUTE(trim(B268),"'","''")&amp;"' and EnterpriseId="&amp;EntId&amp;")")&amp;", "&amp;if(F268="", "null", "'"&amp;F268&amp;"'")&amp;", "&amp;if(I268="", "null","N'"&amp;SUBSTITUTE(trim(I268),"'","''")&amp;"'")&amp;", null, null, "&amp;if(G268="", "null","'"&amp;SUBSTITUTE(trim(G268),"'","''")&amp;"'")&amp;", null, null, null, "&amp;if(M268="","null",if(G268="","(select AudioId from AudioFiles where Filename='"&amp;F268&amp;".wav' and ExternalUrl='"&amp;SUBSTITUTE(trim(M268),"'","''")&amp;"' and IsDownloadedFromExternalUrl=0)","(select AudioId from AudioFiles where Filename='"&amp;G268&amp;".wav' and ExternalUrl='"&amp;SUBSTITUTE(trim(M268),"'","''")&amp;"' and IsDownloadedFromExternalUrl=0)"))&amp;", null, null, null, (select min(LanguageId) from Languages where LanguageName='"&amp;J268&amp;"' and IsValidMetadataLanguage=1), null, "&amp;if(K268="YES", 1,0)&amp;", getdate(), (select CreatedBy from Enterprises where EnterpriseId="&amp;EntId&amp;"), null, '34F4C88E-B410-461E-AD75-6C01536FDCD3', null, 0, null, null, null, null, "&amp;if(M268="","null",if(G268="","(select AudioId from AudioFiles where Filename='"&amp;F268&amp;".flac' and ExternalUrl='"&amp;SUBSTITUTE(trim(M268),"'","''")&amp;"' and IsDownloadedFromExternalUrl=0)","(select AudioId from AudioFiles where Filename='"&amp;G268&amp;".flac' and ExternalUrl='"&amp;SUBSTITUTE(trim(M268),"'","''")&amp;"' and IsDownloadedFromExternalUrl=0)"))&amp;", null, null, null, null, null, "&amp;if(not(ISBLANK(A268)),"(select PrimaryMusicStyleId from Releases where UPC="&amp;A268&amp;" and EnterpriseId="&amp;EntId&amp;")","(select PrimaryMusicStyleId from Releases where Catalog='"&amp;SUBSTITUTE(trim(B268),"'","''")&amp;"' and EnterpriseId="&amp;EntId&amp;")")&amp;", "&amp;if(not(ISBLANK(A268)),"(select SecondaryMusicStyleId from Releases where UPC="&amp;A268&amp;" and EnterpriseId="&amp;EntId&amp;")","(select SecondaryMusicStyleId from Releases where Catalog='"&amp;SUBSTITUTE(trim(B268),"'","''")&amp;"' and EnterpriseId="&amp;EntId&amp;")")&amp;", "&amp;IF(O268="","null",O268)&amp;", 0, null, (select id from internal_TrackTypes where description='"&amp;L268&amp;"'), null, null, null, null, (NEXT VALUE FOR [AssetIdSequence]), null, "&amp;TenantId&amp;", "&amp;EntId&amp;", "&amp;if(F268&lt;&gt;"",countif(F$5:F268,F268),countif(G$5:G268,G268))&amp;"); 
insert into Releases_Tracks values ( (select ReleaseId from Releases where "&amp;if(not(ISBLANK(A268)),"UPC="&amp;A268,"Catalog='"&amp;SUBSTITUTE(trim(B268),"'","''")&amp;"'")&amp;" and EnterpriseId="&amp;EntId&amp;"), (select max(TrackId) from Tracks where "&amp;if(trim(G268)="","ISRC='"&amp;F268&amp;"'","TrackVendorId='"&amp;SUBSTITUTE(trim(G268),"'","''")&amp;"'") &amp;" and EnterpriseId="&amp;EntId&amp;"), "&amp;E268&amp;", (NEXT VALUE FOR [AssetIdSequence]), null);
update Releases_Tracks set RevelatorExternalUsageTrackId=AssetId where TrackId=(select max(TrackId) from Tracks where "&amp;IF(F268="","TrackVendorId='"&amp;G268&amp;"'","ISRC='"&amp;F268&amp;"'")&amp;" and EnterpriseId="&amp;EntId&amp;");
Insert into TrackRecordingVersions values ((select max(TrackId) from Tracks where "&amp;IF(F268="","TrackVendorId='"&amp;G268&amp;"'","ISRC='"&amp;F268&amp;"'")&amp;" and EnterpriseId="&amp;EntId&amp;"),  "&amp;IF(F268="","null","'"&amp;F268&amp;"'")&amp;", 1, getdate());
Insert into TrackRecordingVersionsAudioFiles values ((select max(TrackRecordingVersionId) from TrackRecordingVersions where TrackId in (select max(TrackId) from Tracks where "&amp;IF(F268="","TrackVendorId='"&amp;G268&amp;"'","ISRC='"&amp;F268&amp;"'")&amp;" and EnterpriseId="&amp;EntId&amp;")), "&amp;if(M268="","null",if(G268="","(select AudioId from AudioFiles where Filename='"&amp;F268&amp;"."&amp;N268&amp;"' and ExternalUrl='"&amp;SUBSTITUTE(trim(M268),"'","''")&amp;"' and IsDownloadedFromExternalUrl=0)","(select AudioId from AudioFiles where Filename='"&amp;G268&amp;"."&amp;N268&amp;"' and ExternalUrl='"&amp;SUBSTITUTE(trim(M268),"'","''")&amp;"' and IsDownloadedFromExternalUrl=0)"))&amp;", "&amp;IFS(N268="","null",N268="wav","1",N268="flac","2")&amp;");
Insert into Track_TrackProperties values ((select max(TrackId) from Tracks where "&amp;IF(F268="","TrackVendorId='"&amp;G268&amp;"'","ISRC='"&amp;F268&amp;"'")&amp;" and EnterpriseId="&amp;EntId&amp;"),1);"</f>
        <v>Insert into Tracks VALUES(N'Coração De Paris', 371631, (select LabelId from Releases where UPC=760944472065 and EnterpriseId=647322), 'QZMZ92468967', null, null, null, null, null, null, null, (select AudioId from AudioFiles where Filename='QZMZ92468967.wav' and ExternalUrl='https://www.dropbox.com/scl/fi/2slcj28e86ran3xjf1q0g/Cora-o-De-Paris-760944472065.flac?rlkey=w3taz1iqarf4yvl75dxwfnhw2&amp;st=41ehmegb&amp;dl=1'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Filename='QZMZ92468967.flac' and ExternalUrl='https://www.dropbox.com/scl/fi/2slcj28e86ran3xjf1q0g/Cora-o-De-Paris-760944472065.flac?rlkey=w3taz1iqarf4yvl75dxwfnhw2&amp;st=41ehmegb&amp;dl=1' and IsDownloadedFromExternalUrl=0), null, null, null, null, null, (select PrimaryMusicStyleId from Releases where UPC=760944472065 and EnterpriseId=647322), (select SecondaryMusicStyleId from Releases where UPC=760944472065 and EnterpriseId=647322), null, 0, null, (select id from internal_TrackTypes where description='Original'), null, null, null, null, (NEXT VALUE FOR [AssetIdSequence]), null, 645898, 647322, 1); 
insert into Releases_Tracks values ( (select ReleaseId from Releases where UPC=760944472065 and EnterpriseId=647322), (select max(TrackId) from Tracks where ISRC='QZMZ92468967' and EnterpriseId=647322), 1, (NEXT VALUE FOR [AssetIdSequence]), null);
update Releases_Tracks set RevelatorExternalUsageTrackId=AssetId where TrackId=(select max(TrackId) from Tracks where ISRC='QZMZ92468967' and EnterpriseId=647322);
Insert into TrackRecordingVersions values ((select max(TrackId) from Tracks where ISRC='QZMZ92468967' and EnterpriseId=647322),  'QZMZ92468967', 1, getdate());
Insert into TrackRecordingVersionsAudioFiles values ((select max(TrackRecordingVersionId) from TrackRecordingVersions where TrackId in (select max(TrackId) from Tracks where ISRC='QZMZ92468967' and EnterpriseId=647322)), (select AudioId from AudioFiles where Filename='QZMZ92468967.flac' and ExternalUrl='https://www.dropbox.com/scl/fi/2slcj28e86ran3xjf1q0g/Cora-o-De-Paris-760944472065.flac?rlkey=w3taz1iqarf4yvl75dxwfnhw2&amp;st=41ehmegb&amp;dl=1' and IsDownloadedFromExternalUrl=0), 2);
Insert into Track_TrackProperties values ((select max(TrackId) from Tracks where ISRC='QZMZ92468967' and EnterpriseId=647322),1);</v>
      </c>
    </row>
    <row r="269">
      <c r="A269" s="110">
        <v>7.44553950657E11</v>
      </c>
      <c r="B269" s="84"/>
      <c r="C269" s="164" t="str">
        <f t="array" ref="C269">ifs(and(isblank($A269),isblank($B269)),"", not(iserror(vlookup($A269&amp;$B269,'3) Release_Label'!$D:$D&amp;'3) Release_Label'!$E:$E,1,0))),vlookup($A269&amp;$B269,{'3) Release_Label'!$D:$D&amp;'3) Release_Label'!$E:$E,'3) Release_Label'!$F:$F},2,0), or(and(not(isblank($B269)),$B269=$B268,$A269&lt;&gt;$A268),and(not(isblank($A269)),$A269=$A268,$B269&lt;&gt;$B268)),"ID LISTS UNALIGNED",and($A269&lt;&gt;"",countif('3) Release_Label'!$D:$D,$A269)=0),"NO UPC MATCH in Release_Label",and($B269&lt;&gt;"",countif('3) Release_Label'!$E:$E,$B269)=0),"NO CATALOG ID MATCH in Release_Label",iserror(vlookup($A269&amp;$B269,'3) Release_Label'!$D:$D&amp;'3) Release_Label'!$E:$E,1,0)),"NO UPC-CATALOG ID pair MATCH in Release_Label" )</f>
        <v>Príncipe do Drible</v>
      </c>
      <c r="D269" s="134" t="str">
        <f t="array" ref="D269">ifs(and(isblank($A269),isblank($B269)),"", not(iserror(vlookup($A269&amp;$B269,'3) Release_Label'!$D:$D&amp;'3) Release_Label'!$E:$E,1,0))),vlookup($A269&amp;$B269,{'3) Release_Label'!$D:$D&amp;'3) Release_Label'!$E:$E,'3) Release_Label'!$H:$H},2,0), or(and(not(isblank($B269)),$B269=$B268,$A269&lt;&gt;$A268),and(not(isblank($A269)),$A269=$A268,$B269&lt;&gt;$B268)),"ID LISTS UNALIGNED",and($A269&lt;&gt;"",countif('3) Release_Label'!$D:$D,$A269)=0),"NO UPC MATCH in Release_Label",and($B269&lt;&gt;"",countif('3) Release_Label'!$E:$E,$B269)=0),"NO CATALOG ID MATCH in Release_Label",iserror(vlookup($A269&amp;$B269,'3) Release_Label'!$D:$D&amp;'3) Release_Label'!$E:$E,1,0)),"NO UPC-CATALOG ID pair MATCH in Release_Label" )</f>
        <v/>
      </c>
      <c r="E269" s="164">
        <f t="shared" si="3"/>
        <v>1</v>
      </c>
      <c r="F269" s="34" t="s">
        <v>1243</v>
      </c>
      <c r="G269" s="84"/>
      <c r="H269" s="45" t="s">
        <v>653</v>
      </c>
      <c r="I269" s="34"/>
      <c r="J269" s="34" t="s">
        <v>180</v>
      </c>
      <c r="K269" s="93" t="s">
        <v>706</v>
      </c>
      <c r="L269" s="34" t="s">
        <v>698</v>
      </c>
      <c r="M269" s="92" t="s">
        <v>1244</v>
      </c>
      <c r="N269" s="34" t="s">
        <v>700</v>
      </c>
      <c r="O269" s="20"/>
      <c r="P269" s="20"/>
      <c r="R269" s="44" t="str">
        <f t="shared" si="2"/>
        <v>insert into AudioFiles VALUES (NEWID(),'BKTOK2300068.flac', '.flac', getdate(), null, 0, null, 'https://www.dropbox.com/scl/fi/6yzse3gasuu2pddf72j5k/Pr-ncipe-do-Drible-744553950657.flac?rlkey=cz3z2q5oro0tgy60zzr8dzzdc&amp;st=fto0ipfu&amp;dl=1', 0, null, null, null, null)</v>
      </c>
      <c r="S269" s="44" t="str">
        <f>"Insert into Tracks VALUES(N'"&amp;SUBSTITUTE(trim(H269),"'","''")&amp;"', 371631, "&amp;if(not(ISBLANK(A269)),"(select LabelId from Releases where UPC="&amp;A269&amp;" and EnterpriseId="&amp;EntId&amp;")","(select LabelId from Releases where Catalog='"&amp;SUBSTITUTE(trim(B269),"'","''")&amp;"' and EnterpriseId="&amp;EntId&amp;")")&amp;", "&amp;if(F269="", "null", "'"&amp;F269&amp;"'")&amp;", "&amp;if(I269="", "null","N'"&amp;SUBSTITUTE(trim(I269),"'","''")&amp;"'")&amp;", null, null, "&amp;if(G269="", "null","'"&amp;SUBSTITUTE(trim(G269),"'","''")&amp;"'")&amp;", null, null, null, "&amp;if(M269="","null",if(G269="","(select AudioId from AudioFiles where Filename='"&amp;F269&amp;".wav' and ExternalUrl='"&amp;SUBSTITUTE(trim(M269),"'","''")&amp;"' and IsDownloadedFromExternalUrl=0)","(select AudioId from AudioFiles where Filename='"&amp;G269&amp;".wav' and ExternalUrl='"&amp;SUBSTITUTE(trim(M269),"'","''")&amp;"' and IsDownloadedFromExternalUrl=0)"))&amp;", null, null, null, (select min(LanguageId) from Languages where LanguageName='"&amp;J269&amp;"' and IsValidMetadataLanguage=1), null, "&amp;if(K269="YES", 1,0)&amp;", getdate(), (select CreatedBy from Enterprises where EnterpriseId="&amp;EntId&amp;"), null, '34F4C88E-B410-461E-AD75-6C01536FDCD3', null, 0, null, null, null, null, "&amp;if(M269="","null",if(G269="","(select AudioId from AudioFiles where Filename='"&amp;F269&amp;".flac' and ExternalUrl='"&amp;SUBSTITUTE(trim(M269),"'","''")&amp;"' and IsDownloadedFromExternalUrl=0)","(select AudioId from AudioFiles where Filename='"&amp;G269&amp;".flac' and ExternalUrl='"&amp;SUBSTITUTE(trim(M269),"'","''")&amp;"' and IsDownloadedFromExternalUrl=0)"))&amp;", null, null, null, null, null, "&amp;if(not(ISBLANK(A269)),"(select PrimaryMusicStyleId from Releases where UPC="&amp;A269&amp;" and EnterpriseId="&amp;EntId&amp;")","(select PrimaryMusicStyleId from Releases where Catalog='"&amp;SUBSTITUTE(trim(B269),"'","''")&amp;"' and EnterpriseId="&amp;EntId&amp;")")&amp;", "&amp;if(not(ISBLANK(A269)),"(select SecondaryMusicStyleId from Releases where UPC="&amp;A269&amp;" and EnterpriseId="&amp;EntId&amp;")","(select SecondaryMusicStyleId from Releases where Catalog='"&amp;SUBSTITUTE(trim(B269),"'","''")&amp;"' and EnterpriseId="&amp;EntId&amp;")")&amp;", "&amp;IF(O269="","null",O269)&amp;", 0, null, (select id from internal_TrackTypes where description='"&amp;L269&amp;"'), null, null, null, null, (NEXT VALUE FOR [AssetIdSequence]), null, "&amp;TenantId&amp;", "&amp;EntId&amp;", "&amp;if(F269&lt;&gt;"",countif(F$5:F269,F269),countif(G$5:G269,G269))&amp;"); 
insert into Releases_Tracks values ( (select ReleaseId from Releases where "&amp;if(not(ISBLANK(A269)),"UPC="&amp;A269,"Catalog='"&amp;SUBSTITUTE(trim(B269),"'","''")&amp;"'")&amp;" and EnterpriseId="&amp;EntId&amp;"), (select max(TrackId) from Tracks where "&amp;if(trim(G269)="","ISRC='"&amp;F269&amp;"'","TrackVendorId='"&amp;SUBSTITUTE(trim(G269),"'","''")&amp;"'") &amp;" and EnterpriseId="&amp;EntId&amp;"), "&amp;E269&amp;", (NEXT VALUE FOR [AssetIdSequence]), null);
update Releases_Tracks set RevelatorExternalUsageTrackId=AssetId where TrackId=(select max(TrackId) from Tracks where "&amp;IF(F269="","TrackVendorId='"&amp;G269&amp;"'","ISRC='"&amp;F269&amp;"'")&amp;" and EnterpriseId="&amp;EntId&amp;");
Insert into TrackRecordingVersions values ((select max(TrackId) from Tracks where "&amp;IF(F269="","TrackVendorId='"&amp;G269&amp;"'","ISRC='"&amp;F269&amp;"'")&amp;" and EnterpriseId="&amp;EntId&amp;"),  "&amp;IF(F269="","null","'"&amp;F269&amp;"'")&amp;", 1, getdate());
Insert into TrackRecordingVersionsAudioFiles values ((select max(TrackRecordingVersionId) from TrackRecordingVersions where TrackId in (select max(TrackId) from Tracks where "&amp;IF(F269="","TrackVendorId='"&amp;G269&amp;"'","ISRC='"&amp;F269&amp;"'")&amp;" and EnterpriseId="&amp;EntId&amp;")), "&amp;if(M269="","null",if(G269="","(select AudioId from AudioFiles where Filename='"&amp;F269&amp;"."&amp;N269&amp;"' and ExternalUrl='"&amp;SUBSTITUTE(trim(M269),"'","''")&amp;"' and IsDownloadedFromExternalUrl=0)","(select AudioId from AudioFiles where Filename='"&amp;G269&amp;"."&amp;N269&amp;"' and ExternalUrl='"&amp;SUBSTITUTE(trim(M269),"'","''")&amp;"' and IsDownloadedFromExternalUrl=0)"))&amp;", "&amp;IFS(N269="","null",N269="wav","1",N269="flac","2")&amp;");
Insert into Track_TrackProperties values ((select max(TrackId) from Tracks where "&amp;IF(F269="","TrackVendorId='"&amp;G269&amp;"'","ISRC='"&amp;F269&amp;"'")&amp;" and EnterpriseId="&amp;EntId&amp;"),1);"</f>
        <v>Insert into Tracks VALUES(N'Príncipe do Drible', 371631, (select LabelId from Releases where UPC=744553950657 and EnterpriseId=647322), 'BKTOK2300068', null, null, null, null, null, null, null, (select AudioId from AudioFiles where Filename='BKTOK2300068.wav' and ExternalUrl='https://www.dropbox.com/scl/fi/6yzse3gasuu2pddf72j5k/Pr-ncipe-do-Drible-744553950657.flac?rlkey=cz3z2q5oro0tgy60zzr8dzzdc&amp;st=fto0ipfu&amp;dl=1'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Filename='BKTOK2300068.flac' and ExternalUrl='https://www.dropbox.com/scl/fi/6yzse3gasuu2pddf72j5k/Pr-ncipe-do-Drible-744553950657.flac?rlkey=cz3z2q5oro0tgy60zzr8dzzdc&amp;st=fto0ipfu&amp;dl=1' and IsDownloadedFromExternalUrl=0), null, null, null, null, null, (select PrimaryMusicStyleId from Releases where UPC=744553950657 and EnterpriseId=647322), (select SecondaryMusicStyleId from Releases where UPC=744553950657 and EnterpriseId=647322), null, 0, null, (select id from internal_TrackTypes where description='Original'), null, null, null, null, (NEXT VALUE FOR [AssetIdSequence]), null, 645898, 647322, 1); 
insert into Releases_Tracks values ( (select ReleaseId from Releases where UPC=744553950657 and EnterpriseId=647322), (select max(TrackId) from Tracks where ISRC='BKTOK2300068' and EnterpriseId=647322), 1, (NEXT VALUE FOR [AssetIdSequence]), null);
update Releases_Tracks set RevelatorExternalUsageTrackId=AssetId where TrackId=(select max(TrackId) from Tracks where ISRC='BKTOK2300068' and EnterpriseId=647322);
Insert into TrackRecordingVersions values ((select max(TrackId) from Tracks where ISRC='BKTOK2300068' and EnterpriseId=647322),  'BKTOK2300068', 1, getdate());
Insert into TrackRecordingVersionsAudioFiles values ((select max(TrackRecordingVersionId) from TrackRecordingVersions where TrackId in (select max(TrackId) from Tracks where ISRC='BKTOK2300068' and EnterpriseId=647322)), (select AudioId from AudioFiles where Filename='BKTOK2300068.flac' and ExternalUrl='https://www.dropbox.com/scl/fi/6yzse3gasuu2pddf72j5k/Pr-ncipe-do-Drible-744553950657.flac?rlkey=cz3z2q5oro0tgy60zzr8dzzdc&amp;st=fto0ipfu&amp;dl=1' and IsDownloadedFromExternalUrl=0), 2);
Insert into Track_TrackProperties values ((select max(TrackId) from Tracks where ISRC='BKTOK2300068' and EnterpriseId=647322),1);</v>
      </c>
    </row>
    <row r="270">
      <c r="A270" s="110">
        <v>7.44553950596E11</v>
      </c>
      <c r="B270" s="84"/>
      <c r="C270" s="164" t="str">
        <f t="array" ref="C270">ifs(and(isblank($A270),isblank($B270)),"", not(iserror(vlookup($A270&amp;$B270,'3) Release_Label'!$D:$D&amp;'3) Release_Label'!$E:$E,1,0))),vlookup($A270&amp;$B270,{'3) Release_Label'!$D:$D&amp;'3) Release_Label'!$E:$E,'3) Release_Label'!$F:$F},2,0), or(and(not(isblank($B270)),$B270=$B269,$A270&lt;&gt;$A269),and(not(isblank($A270)),$A270=$A269,$B270&lt;&gt;$B269)),"ID LISTS UNALIGNED",and($A270&lt;&gt;"",countif('3) Release_Label'!$D:$D,$A270)=0),"NO UPC MATCH in Release_Label",and($B270&lt;&gt;"",countif('3) Release_Label'!$E:$E,$B270)=0),"NO CATALOG ID MATCH in Release_Label",iserror(vlookup($A270&amp;$B270,'3) Release_Label'!$D:$D&amp;'3) Release_Label'!$E:$E,1,0)),"NO UPC-CATALOG ID pair MATCH in Release_Label" )</f>
        <v>Príncipe do Drible</v>
      </c>
      <c r="D270" s="164" t="str">
        <f t="array" ref="D270">ifs(and(isblank($A270),isblank($B270)),"", not(iserror(vlookup($A270&amp;$B270,'3) Release_Label'!$D:$D&amp;'3) Release_Label'!$E:$E,1,0))),vlookup($A270&amp;$B270,{'3) Release_Label'!$D:$D&amp;'3) Release_Label'!$E:$E,'3) Release_Label'!$H:$H},2,0), or(and(not(isblank($B270)),$B270=$B269,$A270&lt;&gt;$A269),and(not(isblank($A270)),$A270=$A269,$B270&lt;&gt;$B269)),"ID LISTS UNALIGNED",and($A270&lt;&gt;"",countif('3) Release_Label'!$D:$D,$A270)=0),"NO UPC MATCH in Release_Label",and($B270&lt;&gt;"",countif('3) Release_Label'!$E:$E,$B270)=0),"NO CATALOG ID MATCH in Release_Label",iserror(vlookup($A270&amp;$B270,'3) Release_Label'!$D:$D&amp;'3) Release_Label'!$E:$E,1,0)),"NO UPC-CATALOG ID pair MATCH in Release_Label" )</f>
        <v>Speed Up</v>
      </c>
      <c r="E270" s="164">
        <f t="shared" si="3"/>
        <v>1</v>
      </c>
      <c r="F270" s="34" t="s">
        <v>1245</v>
      </c>
      <c r="G270" s="84"/>
      <c r="H270" s="45" t="s">
        <v>1246</v>
      </c>
      <c r="I270" s="34" t="s">
        <v>222</v>
      </c>
      <c r="J270" s="34" t="s">
        <v>180</v>
      </c>
      <c r="K270" s="93" t="s">
        <v>706</v>
      </c>
      <c r="L270" s="34" t="s">
        <v>698</v>
      </c>
      <c r="M270" s="92" t="s">
        <v>1247</v>
      </c>
      <c r="N270" s="34" t="s">
        <v>700</v>
      </c>
      <c r="O270" s="20"/>
      <c r="P270" s="20"/>
      <c r="R270" s="44" t="str">
        <f t="shared" si="2"/>
        <v>insert into AudioFiles VALUES (NEWID(),'BKTOK2300069.flac', '.flac', getdate(), null, 0, null, 'https://www.dropbox.com/scl/fi/pe3ojuzutffx3vs16gzi8/Pr-ncipe-do-Drible-Speed-Up-744553950596.flac?rlkey=wrlss5li3amq5tbn5q6r35j0y&amp;st=t2s57ayb&amp;dl=1', 0, null, null, null, null)</v>
      </c>
      <c r="S270" s="44" t="str">
        <f>"Insert into Tracks VALUES(N'"&amp;SUBSTITUTE(trim(H270),"'","''")&amp;"', 371631, "&amp;if(not(ISBLANK(A270)),"(select LabelId from Releases where UPC="&amp;A270&amp;" and EnterpriseId="&amp;EntId&amp;")","(select LabelId from Releases where Catalog='"&amp;SUBSTITUTE(trim(B270),"'","''")&amp;"' and EnterpriseId="&amp;EntId&amp;")")&amp;", "&amp;if(F270="", "null", "'"&amp;F270&amp;"'")&amp;", "&amp;if(I270="", "null","N'"&amp;SUBSTITUTE(trim(I270),"'","''")&amp;"'")&amp;", null, null, "&amp;if(G270="", "null","'"&amp;SUBSTITUTE(trim(G270),"'","''")&amp;"'")&amp;", null, null, null, "&amp;if(M270="","null",if(G270="","(select AudioId from AudioFiles where Filename='"&amp;F270&amp;".wav' and ExternalUrl='"&amp;SUBSTITUTE(trim(M270),"'","''")&amp;"' and IsDownloadedFromExternalUrl=0)","(select AudioId from AudioFiles where Filename='"&amp;G270&amp;".wav' and ExternalUrl='"&amp;SUBSTITUTE(trim(M270),"'","''")&amp;"' and IsDownloadedFromExternalUrl=0)"))&amp;", null, null, null, (select min(LanguageId) from Languages where LanguageName='"&amp;J270&amp;"' and IsValidMetadataLanguage=1), null, "&amp;if(K270="YES", 1,0)&amp;", getdate(), (select CreatedBy from Enterprises where EnterpriseId="&amp;EntId&amp;"), null, '34F4C88E-B410-461E-AD75-6C01536FDCD3', null, 0, null, null, null, null, "&amp;if(M270="","null",if(G270="","(select AudioId from AudioFiles where Filename='"&amp;F270&amp;".flac' and ExternalUrl='"&amp;SUBSTITUTE(trim(M270),"'","''")&amp;"' and IsDownloadedFromExternalUrl=0)","(select AudioId from AudioFiles where Filename='"&amp;G270&amp;".flac' and ExternalUrl='"&amp;SUBSTITUTE(trim(M270),"'","''")&amp;"' and IsDownloadedFromExternalUrl=0)"))&amp;", null, null, null, null, null, "&amp;if(not(ISBLANK(A270)),"(select PrimaryMusicStyleId from Releases where UPC="&amp;A270&amp;" and EnterpriseId="&amp;EntId&amp;")","(select PrimaryMusicStyleId from Releases where Catalog='"&amp;SUBSTITUTE(trim(B270),"'","''")&amp;"' and EnterpriseId="&amp;EntId&amp;")")&amp;", "&amp;if(not(ISBLANK(A270)),"(select SecondaryMusicStyleId from Releases where UPC="&amp;A270&amp;" and EnterpriseId="&amp;EntId&amp;")","(select SecondaryMusicStyleId from Releases where Catalog='"&amp;SUBSTITUTE(trim(B270),"'","''")&amp;"' and EnterpriseId="&amp;EntId&amp;")")&amp;", "&amp;IF(O270="","null",O270)&amp;", 0, null, (select id from internal_TrackTypes where description='"&amp;L270&amp;"'), null, null, null, null, (NEXT VALUE FOR [AssetIdSequence]), null, "&amp;TenantId&amp;", "&amp;EntId&amp;", "&amp;if(F270&lt;&gt;"",countif(F$5:F270,F270),countif(G$5:G270,G270))&amp;"); 
insert into Releases_Tracks values ( (select ReleaseId from Releases where "&amp;if(not(ISBLANK(A270)),"UPC="&amp;A270,"Catalog='"&amp;SUBSTITUTE(trim(B270),"'","''")&amp;"'")&amp;" and EnterpriseId="&amp;EntId&amp;"), (select max(TrackId) from Tracks where "&amp;if(trim(G270)="","ISRC='"&amp;F270&amp;"'","TrackVendorId='"&amp;SUBSTITUTE(trim(G270),"'","''")&amp;"'") &amp;" and EnterpriseId="&amp;EntId&amp;"), "&amp;E270&amp;", (NEXT VALUE FOR [AssetIdSequence]), null);
update Releases_Tracks set RevelatorExternalUsageTrackId=AssetId where TrackId=(select max(TrackId) from Tracks where "&amp;IF(F270="","TrackVendorId='"&amp;G270&amp;"'","ISRC='"&amp;F270&amp;"'")&amp;" and EnterpriseId="&amp;EntId&amp;");
Insert into TrackRecordingVersions values ((select max(TrackId) from Tracks where "&amp;IF(F270="","TrackVendorId='"&amp;G270&amp;"'","ISRC='"&amp;F270&amp;"'")&amp;" and EnterpriseId="&amp;EntId&amp;"),  "&amp;IF(F270="","null","'"&amp;F270&amp;"'")&amp;", 1, getdate());
Insert into TrackRecordingVersionsAudioFiles values ((select max(TrackRecordingVersionId) from TrackRecordingVersions where TrackId in (select max(TrackId) from Tracks where "&amp;IF(F270="","TrackVendorId='"&amp;G270&amp;"'","ISRC='"&amp;F270&amp;"'")&amp;" and EnterpriseId="&amp;EntId&amp;")), "&amp;if(M270="","null",if(G270="","(select AudioId from AudioFiles where Filename='"&amp;F270&amp;"."&amp;N270&amp;"' and ExternalUrl='"&amp;SUBSTITUTE(trim(M270),"'","''")&amp;"' and IsDownloadedFromExternalUrl=0)","(select AudioId from AudioFiles where Filename='"&amp;G270&amp;"."&amp;N270&amp;"' and ExternalUrl='"&amp;SUBSTITUTE(trim(M270),"'","''")&amp;"' and IsDownloadedFromExternalUrl=0)"))&amp;", "&amp;IFS(N270="","null",N270="wav","1",N270="flac","2")&amp;");
Insert into Track_TrackProperties values ((select max(TrackId) from Tracks where "&amp;IF(F270="","TrackVendorId='"&amp;G270&amp;"'","ISRC='"&amp;F270&amp;"'")&amp;" and EnterpriseId="&amp;EntId&amp;"),1);"</f>
        <v>Insert into Tracks VALUES(N'Príncipe do Drible (Speed Up)', 371631, (select LabelId from Releases where UPC=744553950596 and EnterpriseId=647322), 'BKTOK2300069', N'Speed Up', null, null, null, null, null, null, (select AudioId from AudioFiles where Filename='BKTOK2300069.wav' and ExternalUrl='https://www.dropbox.com/scl/fi/pe3ojuzutffx3vs16gzi8/Pr-ncipe-do-Drible-Speed-Up-744553950596.flac?rlkey=wrlss5li3amq5tbn5q6r35j0y&amp;st=t2s57ayb&amp;dl=1' and IsDownloadedFromExternalUrl=0), null, null, null, (select min(LanguageId) from Languages where LanguageName='Portuguese' and IsValidMetadataLanguage=1), null, 1, getdate(), (select CreatedBy from Enterprises where EnterpriseId=647322), null, '34F4C88E-B410-461E-AD75-6C01536FDCD3', null, 0, null, null, null, null, (select AudioId from AudioFiles where Filename='BKTOK2300069.flac' and ExternalUrl='https://www.dropbox.com/scl/fi/pe3ojuzutffx3vs16gzi8/Pr-ncipe-do-Drible-Speed-Up-744553950596.flac?rlkey=wrlss5li3amq5tbn5q6r35j0y&amp;st=t2s57ayb&amp;dl=1' and IsDownloadedFromExternalUrl=0), null, null, null, null, null, (select PrimaryMusicStyleId from Releases where UPC=744553950596 and EnterpriseId=647322), (select SecondaryMusicStyleId from Releases where UPC=744553950596 and EnterpriseId=647322), null, 0, null, (select id from internal_TrackTypes where description='Original'), null, null, null, null, (NEXT VALUE FOR [AssetIdSequence]), null, 645898, 647322, 1); 
insert into Releases_Tracks values ( (select ReleaseId from Releases where UPC=744553950596 and EnterpriseId=647322), (select max(TrackId) from Tracks where ISRC='BKTOK2300069' and EnterpriseId=647322), 1, (NEXT VALUE FOR [AssetIdSequence]), null);
update Releases_Tracks set RevelatorExternalUsageTrackId=AssetId where TrackId=(select max(TrackId) from Tracks where ISRC='BKTOK2300069' and EnterpriseId=647322);
Insert into TrackRecordingVersions values ((select max(TrackId) from Tracks where ISRC='BKTOK2300069' and EnterpriseId=647322),  'BKTOK2300069', 1, getdate());
Insert into TrackRecordingVersionsAudioFiles values ((select max(TrackRecordingVersionId) from TrackRecordingVersions where TrackId in (select max(TrackId) from Tracks where ISRC='BKTOK2300069' and EnterpriseId=647322)), (select AudioId from AudioFiles where Filename='BKTOK2300069.flac' and ExternalUrl='https://www.dropbox.com/scl/fi/pe3ojuzutffx3vs16gzi8/Pr-ncipe-do-Drible-Speed-Up-744553950596.flac?rlkey=wrlss5li3amq5tbn5q6r35j0y&amp;st=t2s57ayb&amp;dl=1' and IsDownloadedFromExternalUrl=0), 2);
Insert into Track_TrackProperties values ((select max(TrackId) from Tracks where ISRC='BKTOK2300069' and EnterpriseId=647322),1);</v>
      </c>
    </row>
    <row r="271">
      <c r="A271" s="110">
        <v>7.89550641795E11</v>
      </c>
      <c r="B271" s="84"/>
      <c r="C271" s="164" t="str">
        <f t="array" ref="C271">ifs(and(isblank($A271),isblank($B271)),"", not(iserror(vlookup($A271&amp;$B271,'3) Release_Label'!$D:$D&amp;'3) Release_Label'!$E:$E,1,0))),vlookup($A271&amp;$B271,{'3) Release_Label'!$D:$D&amp;'3) Release_Label'!$E:$E,'3) Release_Label'!$F:$F},2,0), or(and(not(isblank($B271)),$B271=$B270,$A271&lt;&gt;$A270),and(not(isblank($A271)),$A271=$A270,$B271&lt;&gt;$B270)),"ID LISTS UNALIGNED",and($A271&lt;&gt;"",countif('3) Release_Label'!$D:$D,$A271)=0),"NO UPC MATCH in Release_Label",and($B271&lt;&gt;"",countif('3) Release_Label'!$E:$E,$B271)=0),"NO CATALOG ID MATCH in Release_Label",iserror(vlookup($A271&amp;$B271,'3) Release_Label'!$D:$D&amp;'3) Release_Label'!$E:$E,1,0)),"NO UPC-CATALOG ID pair MATCH in Release_Label" )</f>
        <v>Rei de Tokyo</v>
      </c>
      <c r="D271" s="134" t="str">
        <f t="array" ref="D271">ifs(and(isblank($A271),isblank($B271)),"", not(iserror(vlookup($A271&amp;$B271,'3) Release_Label'!$D:$D&amp;'3) Release_Label'!$E:$E,1,0))),vlookup($A271&amp;$B271,{'3) Release_Label'!$D:$D&amp;'3) Release_Label'!$E:$E,'3) Release_Label'!$H:$H},2,0), or(and(not(isblank($B271)),$B271=$B270,$A271&lt;&gt;$A270),and(not(isblank($A271)),$A271=$A270,$B271&lt;&gt;$B270)),"ID LISTS UNALIGNED",and($A271&lt;&gt;"",countif('3) Release_Label'!$D:$D,$A271)=0),"NO UPC MATCH in Release_Label",and($B271&lt;&gt;"",countif('3) Release_Label'!$E:$E,$B271)=0),"NO CATALOG ID MATCH in Release_Label",iserror(vlookup($A271&amp;$B271,'3) Release_Label'!$D:$D&amp;'3) Release_Label'!$E:$E,1,0)),"NO UPC-CATALOG ID pair MATCH in Release_Label" )</f>
        <v/>
      </c>
      <c r="E271" s="164">
        <f t="shared" si="3"/>
        <v>1</v>
      </c>
      <c r="F271" s="34" t="s">
        <v>1248</v>
      </c>
      <c r="G271" s="84"/>
      <c r="H271" s="45" t="s">
        <v>656</v>
      </c>
      <c r="I271" s="34"/>
      <c r="J271" s="34" t="s">
        <v>180</v>
      </c>
      <c r="K271" s="93" t="s">
        <v>697</v>
      </c>
      <c r="L271" s="34" t="s">
        <v>698</v>
      </c>
      <c r="M271" s="92" t="s">
        <v>1021</v>
      </c>
      <c r="N271" s="34" t="s">
        <v>700</v>
      </c>
      <c r="O271" s="20"/>
      <c r="P271" s="20"/>
      <c r="R271" s="44" t="str">
        <f t="shared" si="2"/>
        <v>insert into AudioFiles VALUES (NEWID(),'QZW9N2232053.flac', '.flac', getdate(), null, 0, null, 'https://www.dropbox.com/scl/fi/8t5pt44bcyh9oei0f87t3/Rei-de-Tokyo-789550641795.flac?rlkey=1npaakcr4eqv3ap3ske9f6jkj&amp;st=4wjn8c47&amp;dl=1', 0, null, null, null, null)</v>
      </c>
      <c r="S271" s="44" t="str">
        <f>"Insert into Tracks VALUES(N'"&amp;SUBSTITUTE(trim(H271),"'","''")&amp;"', 371631, "&amp;if(not(ISBLANK(A271)),"(select LabelId from Releases where UPC="&amp;A271&amp;" and EnterpriseId="&amp;EntId&amp;")","(select LabelId from Releases where Catalog='"&amp;SUBSTITUTE(trim(B271),"'","''")&amp;"' and EnterpriseId="&amp;EntId&amp;")")&amp;", "&amp;if(F271="", "null", "'"&amp;F271&amp;"'")&amp;", "&amp;if(I271="", "null","N'"&amp;SUBSTITUTE(trim(I271),"'","''")&amp;"'")&amp;", null, null, "&amp;if(G271="", "null","'"&amp;SUBSTITUTE(trim(G271),"'","''")&amp;"'")&amp;", null, null, null, "&amp;if(M271="","null",if(G271="","(select AudioId from AudioFiles where Filename='"&amp;F271&amp;".wav' and ExternalUrl='"&amp;SUBSTITUTE(trim(M271),"'","''")&amp;"' and IsDownloadedFromExternalUrl=0)","(select AudioId from AudioFiles where Filename='"&amp;G271&amp;".wav' and ExternalUrl='"&amp;SUBSTITUTE(trim(M271),"'","''")&amp;"' and IsDownloadedFromExternalUrl=0)"))&amp;", null, null, null, (select min(LanguageId) from Languages where LanguageName='"&amp;J271&amp;"' and IsValidMetadataLanguage=1), null, "&amp;if(K271="YES", 1,0)&amp;", getdate(), (select CreatedBy from Enterprises where EnterpriseId="&amp;EntId&amp;"), null, '34F4C88E-B410-461E-AD75-6C01536FDCD3', null, 0, null, null, null, null, "&amp;if(M271="","null",if(G271="","(select AudioId from AudioFiles where Filename='"&amp;F271&amp;".flac' and ExternalUrl='"&amp;SUBSTITUTE(trim(M271),"'","''")&amp;"' and IsDownloadedFromExternalUrl=0)","(select AudioId from AudioFiles where Filename='"&amp;G271&amp;".flac' and ExternalUrl='"&amp;SUBSTITUTE(trim(M271),"'","''")&amp;"' and IsDownloadedFromExternalUrl=0)"))&amp;", null, null, null, null, null, "&amp;if(not(ISBLANK(A271)),"(select PrimaryMusicStyleId from Releases where UPC="&amp;A271&amp;" and EnterpriseId="&amp;EntId&amp;")","(select PrimaryMusicStyleId from Releases where Catalog='"&amp;SUBSTITUTE(trim(B271),"'","''")&amp;"' and EnterpriseId="&amp;EntId&amp;")")&amp;", "&amp;if(not(ISBLANK(A271)),"(select SecondaryMusicStyleId from Releases where UPC="&amp;A271&amp;" and EnterpriseId="&amp;EntId&amp;")","(select SecondaryMusicStyleId from Releases where Catalog='"&amp;SUBSTITUTE(trim(B271),"'","''")&amp;"' and EnterpriseId="&amp;EntId&amp;")")&amp;", "&amp;IF(O271="","null",O271)&amp;", 0, null, (select id from internal_TrackTypes where description='"&amp;L271&amp;"'), null, null, null, null, (NEXT VALUE FOR [AssetIdSequence]), null, "&amp;TenantId&amp;", "&amp;EntId&amp;", "&amp;if(F271&lt;&gt;"",countif(F$5:F271,F271),countif(G$5:G271,G271))&amp;"); 
insert into Releases_Tracks values ( (select ReleaseId from Releases where "&amp;if(not(ISBLANK(A271)),"UPC="&amp;A271,"Catalog='"&amp;SUBSTITUTE(trim(B271),"'","''")&amp;"'")&amp;" and EnterpriseId="&amp;EntId&amp;"), (select max(TrackId) from Tracks where "&amp;if(trim(G271)="","ISRC='"&amp;F271&amp;"'","TrackVendorId='"&amp;SUBSTITUTE(trim(G271),"'","''")&amp;"'") &amp;" and EnterpriseId="&amp;EntId&amp;"), "&amp;E271&amp;", (NEXT VALUE FOR [AssetIdSequence]), null);
update Releases_Tracks set RevelatorExternalUsageTrackId=AssetId where TrackId=(select max(TrackId) from Tracks where "&amp;IF(F271="","TrackVendorId='"&amp;G271&amp;"'","ISRC='"&amp;F271&amp;"'")&amp;" and EnterpriseId="&amp;EntId&amp;");
Insert into TrackRecordingVersions values ((select max(TrackId) from Tracks where "&amp;IF(F271="","TrackVendorId='"&amp;G271&amp;"'","ISRC='"&amp;F271&amp;"'")&amp;" and EnterpriseId="&amp;EntId&amp;"),  "&amp;IF(F271="","null","'"&amp;F271&amp;"'")&amp;", 1, getdate());
Insert into TrackRecordingVersionsAudioFiles values ((select max(TrackRecordingVersionId) from TrackRecordingVersions where TrackId in (select max(TrackId) from Tracks where "&amp;IF(F271="","TrackVendorId='"&amp;G271&amp;"'","ISRC='"&amp;F271&amp;"'")&amp;" and EnterpriseId="&amp;EntId&amp;")), "&amp;if(M271="","null",if(G271="","(select AudioId from AudioFiles where Filename='"&amp;F271&amp;"."&amp;N271&amp;"' and ExternalUrl='"&amp;SUBSTITUTE(trim(M271),"'","''")&amp;"' and IsDownloadedFromExternalUrl=0)","(select AudioId from AudioFiles where Filename='"&amp;G271&amp;"."&amp;N271&amp;"' and ExternalUrl='"&amp;SUBSTITUTE(trim(M271),"'","''")&amp;"' and IsDownloadedFromExternalUrl=0)"))&amp;", "&amp;IFS(N271="","null",N271="wav","1",N271="flac","2")&amp;");
Insert into Track_TrackProperties values ((select max(TrackId) from Tracks where "&amp;IF(F271="","TrackVendorId='"&amp;G271&amp;"'","ISRC='"&amp;F271&amp;"'")&amp;" and EnterpriseId="&amp;EntId&amp;"),1);"</f>
        <v>Insert into Tracks VALUES(N'Rei de Tokyo', 371631, (select LabelId from Releases where UPC=789550641795 and EnterpriseId=647322), 'QZW9N2232053', null, null, null, null, null, null, null, (select AudioId from AudioFiles where Filename='QZW9N2232053.wav' and ExternalUrl='https://www.dropbox.com/scl/fi/8t5pt44bcyh9oei0f87t3/Rei-de-Tokyo-789550641795.flac?rlkey=1npaakcr4eqv3ap3ske9f6jkj&amp;st=4wjn8c47&amp;dl=1' and IsDownloadedFromExternalUrl=0), null, null, null, (select min(LanguageId) from Languages where LanguageName='Portuguese' and IsValidMetadataLanguage=1), null, 0, getdate(), (select CreatedBy from Enterprises where EnterpriseId=647322), null, '34F4C88E-B410-461E-AD75-6C01536FDCD3', null, 0, null, null, null, null, (select AudioId from AudioFiles where Filename='QZW9N2232053.flac' and ExternalUrl='https://www.dropbox.com/scl/fi/8t5pt44bcyh9oei0f87t3/Rei-de-Tokyo-789550641795.flac?rlkey=1npaakcr4eqv3ap3ske9f6jkj&amp;st=4wjn8c47&amp;dl=1' and IsDownloadedFromExternalUrl=0), null, null, null, null, null, (select PrimaryMusicStyleId from Releases where UPC=789550641795 and EnterpriseId=647322), (select SecondaryMusicStyleId from Releases where UPC=789550641795 and EnterpriseId=647322), null, 0, null, (select id from internal_TrackTypes where description='Original'), null, null, null, null, (NEXT VALUE FOR [AssetIdSequence]), null, 645898, 647322, 1); 
insert into Releases_Tracks values ( (select ReleaseId from Releases where UPC=789550641795 and EnterpriseId=647322), (select max(TrackId) from Tracks where ISRC='QZW9N2232053' and EnterpriseId=647322), 1, (NEXT VALUE FOR [AssetIdSequence]), null);
update Releases_Tracks set RevelatorExternalUsageTrackId=AssetId where TrackId=(select max(TrackId) from Tracks where ISRC='QZW9N2232053' and EnterpriseId=647322);
Insert into TrackRecordingVersions values ((select max(TrackId) from Tracks where ISRC='QZW9N2232053' and EnterpriseId=647322),  'QZW9N2232053', 1, getdate());
Insert into TrackRecordingVersionsAudioFiles values ((select max(TrackRecordingVersionId) from TrackRecordingVersions where TrackId in (select max(TrackId) from Tracks where ISRC='QZW9N2232053' and EnterpriseId=647322)), (select AudioId from AudioFiles where Filename='QZW9N2232053.flac' and ExternalUrl='https://www.dropbox.com/scl/fi/8t5pt44bcyh9oei0f87t3/Rei-de-Tokyo-789550641795.flac?rlkey=1npaakcr4eqv3ap3ske9f6jkj&amp;st=4wjn8c47&amp;dl=1' and IsDownloadedFromExternalUrl=0), 2);
Insert into Track_TrackProperties values ((select max(TrackId) from Tracks where ISRC='QZW9N2232053' and EnterpriseId=647322),1);</v>
      </c>
    </row>
    <row r="272">
      <c r="A272" s="113"/>
      <c r="B272" s="116"/>
      <c r="C272" s="143" t="str">
        <f t="array" ref="C272">ifs(and(isblank($A272),isblank($B272)),"", not(iserror(vlookup($A272&amp;$B272,'3) Release_Label'!$D:$D&amp;'3) Release_Label'!$E:$E,1,0))),vlookup($A272&amp;$B272,{'3) Release_Label'!$D:$D&amp;'3) Release_Label'!$E:$E,'3) Release_Label'!$F:$F},2,0), or(and(not(isblank($B272)),$B272=$B271,$A272&lt;&gt;$A271),and(not(isblank($A272)),$A272=$A271,$B272&lt;&gt;$B271)),"ID LISTS UNALIGNED",and($A272&lt;&gt;"",countif('3) Release_Label'!$D:$D,$A272)=0),"NO UPC MATCH in Release_Label",and($B272&lt;&gt;"",countif('3) Release_Label'!$E:$E,$B272)=0),"NO CATALOG ID MATCH in Release_Label",iserror(vlookup($A272&amp;$B272,'3) Release_Label'!$D:$D&amp;'3) Release_Label'!$E:$E,1,0)),"NO UPC-CATALOG ID pair MATCH in Release_Label" )</f>
        <v/>
      </c>
      <c r="D272" s="143" t="str">
        <f t="array" ref="D272">ifs(and(isblank($A272),isblank($B272)),"", not(iserror(vlookup($A272&amp;$B272,'3) Release_Label'!$D:$D&amp;'3) Release_Label'!$E:$E,1,0))),vlookup($A272&amp;$B272,{'3) Release_Label'!$D:$D&amp;'3) Release_Label'!$E:$E,'3) Release_Label'!$H:$H},2,0), or(and(not(isblank($B272)),$B272=$B271,$A272&lt;&gt;$A271),and(not(isblank($A272)),$A272=$A271,$B272&lt;&gt;$B271)),"ID LISTS UNALIGNED",and($A272&lt;&gt;"",countif('3) Release_Label'!$D:$D,$A272)=0),"NO UPC MATCH in Release_Label",and($B272&lt;&gt;"",countif('3) Release_Label'!$E:$E,$B272)=0),"NO CATALOG ID MATCH in Release_Label",iserror(vlookup($A272&amp;$B272,'3) Release_Label'!$D:$D&amp;'3) Release_Label'!$E:$E,1,0)),"NO UPC-CATALOG ID pair MATCH in Release_Label" )</f>
        <v/>
      </c>
      <c r="E272" s="157" t="str">
        <f t="shared" si="3"/>
        <v/>
      </c>
      <c r="G272" s="116"/>
      <c r="H272" s="166"/>
      <c r="J272" s="20"/>
      <c r="K272" s="117"/>
      <c r="L272" s="20"/>
      <c r="N272" s="20"/>
      <c r="O272" s="20"/>
      <c r="P272" s="20"/>
    </row>
    <row r="273">
      <c r="A273" s="113"/>
      <c r="B273" s="116"/>
      <c r="C273" s="143" t="str">
        <f t="array" ref="C273">ifs(and(isblank($A273),isblank($B273)),"", not(iserror(vlookup($A273&amp;$B273,'3) Release_Label'!$D:$D&amp;'3) Release_Label'!$E:$E,1,0))),vlookup($A273&amp;$B273,{'3) Release_Label'!$D:$D&amp;'3) Release_Label'!$E:$E,'3) Release_Label'!$F:$F},2,0), or(and(not(isblank($B273)),$B273=$B272,$A273&lt;&gt;$A272),and(not(isblank($A273)),$A273=$A272,$B273&lt;&gt;$B272)),"ID LISTS UNALIGNED",and($A273&lt;&gt;"",countif('3) Release_Label'!$D:$D,$A273)=0),"NO UPC MATCH in Release_Label",and($B273&lt;&gt;"",countif('3) Release_Label'!$E:$E,$B273)=0),"NO CATALOG ID MATCH in Release_Label",iserror(vlookup($A273&amp;$B273,'3) Release_Label'!$D:$D&amp;'3) Release_Label'!$E:$E,1,0)),"NO UPC-CATALOG ID pair MATCH in Release_Label" )</f>
        <v/>
      </c>
      <c r="D273" s="143" t="str">
        <f t="array" ref="D273">ifs(and(isblank($A273),isblank($B273)),"", not(iserror(vlookup($A273&amp;$B273,'3) Release_Label'!$D:$D&amp;'3) Release_Label'!$E:$E,1,0))),vlookup($A273&amp;$B273,{'3) Release_Label'!$D:$D&amp;'3) Release_Label'!$E:$E,'3) Release_Label'!$H:$H},2,0), or(and(not(isblank($B273)),$B273=$B272,$A273&lt;&gt;$A272),and(not(isblank($A273)),$A273=$A272,$B273&lt;&gt;$B272)),"ID LISTS UNALIGNED",and($A273&lt;&gt;"",countif('3) Release_Label'!$D:$D,$A273)=0),"NO UPC MATCH in Release_Label",and($B273&lt;&gt;"",countif('3) Release_Label'!$E:$E,$B273)=0),"NO CATALOG ID MATCH in Release_Label",iserror(vlookup($A273&amp;$B273,'3) Release_Label'!$D:$D&amp;'3) Release_Label'!$E:$E,1,0)),"NO UPC-CATALOG ID pair MATCH in Release_Label" )</f>
        <v/>
      </c>
      <c r="E273" s="157" t="str">
        <f t="shared" si="3"/>
        <v/>
      </c>
      <c r="G273" s="116"/>
      <c r="H273" s="166"/>
      <c r="J273" s="20"/>
      <c r="K273" s="117"/>
      <c r="L273" s="20"/>
      <c r="N273" s="20"/>
      <c r="O273" s="20"/>
      <c r="P273" s="20"/>
    </row>
    <row r="274">
      <c r="A274" s="113"/>
      <c r="B274" s="116"/>
      <c r="C274" s="143" t="str">
        <f t="array" ref="C274">ifs(and(isblank($A274),isblank($B274)),"", not(iserror(vlookup($A274&amp;$B274,'3) Release_Label'!$D:$D&amp;'3) Release_Label'!$E:$E,1,0))),vlookup($A274&amp;$B274,{'3) Release_Label'!$D:$D&amp;'3) Release_Label'!$E:$E,'3) Release_Label'!$F:$F},2,0), or(and(not(isblank($B274)),$B274=$B273,$A274&lt;&gt;$A273),and(not(isblank($A274)),$A274=$A273,$B274&lt;&gt;$B273)),"ID LISTS UNALIGNED",and($A274&lt;&gt;"",countif('3) Release_Label'!$D:$D,$A274)=0),"NO UPC MATCH in Release_Label",and($B274&lt;&gt;"",countif('3) Release_Label'!$E:$E,$B274)=0),"NO CATALOG ID MATCH in Release_Label",iserror(vlookup($A274&amp;$B274,'3) Release_Label'!$D:$D&amp;'3) Release_Label'!$E:$E,1,0)),"NO UPC-CATALOG ID pair MATCH in Release_Label" )</f>
        <v/>
      </c>
      <c r="D274" s="143" t="str">
        <f t="array" ref="D274">ifs(and(isblank($A274),isblank($B274)),"", not(iserror(vlookup($A274&amp;$B274,'3) Release_Label'!$D:$D&amp;'3) Release_Label'!$E:$E,1,0))),vlookup($A274&amp;$B274,{'3) Release_Label'!$D:$D&amp;'3) Release_Label'!$E:$E,'3) Release_Label'!$H:$H},2,0), or(and(not(isblank($B274)),$B274=$B273,$A274&lt;&gt;$A273),and(not(isblank($A274)),$A274=$A273,$B274&lt;&gt;$B273)),"ID LISTS UNALIGNED",and($A274&lt;&gt;"",countif('3) Release_Label'!$D:$D,$A274)=0),"NO UPC MATCH in Release_Label",and($B274&lt;&gt;"",countif('3) Release_Label'!$E:$E,$B274)=0),"NO CATALOG ID MATCH in Release_Label",iserror(vlookup($A274&amp;$B274,'3) Release_Label'!$D:$D&amp;'3) Release_Label'!$E:$E,1,0)),"NO UPC-CATALOG ID pair MATCH in Release_Label" )</f>
        <v/>
      </c>
      <c r="E274" s="157" t="str">
        <f t="shared" si="3"/>
        <v/>
      </c>
      <c r="G274" s="116"/>
      <c r="H274" s="166"/>
      <c r="J274" s="20"/>
      <c r="K274" s="117"/>
      <c r="L274" s="20"/>
      <c r="N274" s="20"/>
      <c r="O274" s="20"/>
      <c r="P274" s="20"/>
    </row>
    <row r="275">
      <c r="A275" s="113"/>
      <c r="B275" s="116"/>
      <c r="C275" s="143" t="str">
        <f t="array" ref="C275">ifs(and(isblank($A275),isblank($B275)),"", not(iserror(vlookup($A275&amp;$B275,'3) Release_Label'!$D:$D&amp;'3) Release_Label'!$E:$E,1,0))),vlookup($A275&amp;$B275,{'3) Release_Label'!$D:$D&amp;'3) Release_Label'!$E:$E,'3) Release_Label'!$F:$F},2,0), or(and(not(isblank($B275)),$B275=$B274,$A275&lt;&gt;$A274),and(not(isblank($A275)),$A275=$A274,$B275&lt;&gt;$B274)),"ID LISTS UNALIGNED",and($A275&lt;&gt;"",countif('3) Release_Label'!$D:$D,$A275)=0),"NO UPC MATCH in Release_Label",and($B275&lt;&gt;"",countif('3) Release_Label'!$E:$E,$B275)=0),"NO CATALOG ID MATCH in Release_Label",iserror(vlookup($A275&amp;$B275,'3) Release_Label'!$D:$D&amp;'3) Release_Label'!$E:$E,1,0)),"NO UPC-CATALOG ID pair MATCH in Release_Label" )</f>
        <v/>
      </c>
      <c r="D275" s="143" t="str">
        <f t="array" ref="D275">ifs(and(isblank($A275),isblank($B275)),"", not(iserror(vlookup($A275&amp;$B275,'3) Release_Label'!$D:$D&amp;'3) Release_Label'!$E:$E,1,0))),vlookup($A275&amp;$B275,{'3) Release_Label'!$D:$D&amp;'3) Release_Label'!$E:$E,'3) Release_Label'!$H:$H},2,0), or(and(not(isblank($B275)),$B275=$B274,$A275&lt;&gt;$A274),and(not(isblank($A275)),$A275=$A274,$B275&lt;&gt;$B274)),"ID LISTS UNALIGNED",and($A275&lt;&gt;"",countif('3) Release_Label'!$D:$D,$A275)=0),"NO UPC MATCH in Release_Label",and($B275&lt;&gt;"",countif('3) Release_Label'!$E:$E,$B275)=0),"NO CATALOG ID MATCH in Release_Label",iserror(vlookup($A275&amp;$B275,'3) Release_Label'!$D:$D&amp;'3) Release_Label'!$E:$E,1,0)),"NO UPC-CATALOG ID pair MATCH in Release_Label" )</f>
        <v/>
      </c>
      <c r="E275" s="157" t="str">
        <f t="shared" si="3"/>
        <v/>
      </c>
      <c r="G275" s="116"/>
      <c r="H275" s="166"/>
      <c r="J275" s="20"/>
      <c r="K275" s="117"/>
      <c r="L275" s="20"/>
      <c r="N275" s="20"/>
      <c r="O275" s="20"/>
      <c r="P275" s="20"/>
    </row>
    <row r="276">
      <c r="A276" s="113"/>
      <c r="B276" s="116"/>
      <c r="C276" s="143" t="str">
        <f t="array" ref="C276">ifs(and(isblank($A276),isblank($B276)),"", not(iserror(vlookup($A276&amp;$B276,'3) Release_Label'!$D:$D&amp;'3) Release_Label'!$E:$E,1,0))),vlookup($A276&amp;$B276,{'3) Release_Label'!$D:$D&amp;'3) Release_Label'!$E:$E,'3) Release_Label'!$F:$F},2,0), or(and(not(isblank($B276)),$B276=$B275,$A276&lt;&gt;$A275),and(not(isblank($A276)),$A276=$A275,$B276&lt;&gt;$B275)),"ID LISTS UNALIGNED",and($A276&lt;&gt;"",countif('3) Release_Label'!$D:$D,$A276)=0),"NO UPC MATCH in Release_Label",and($B276&lt;&gt;"",countif('3) Release_Label'!$E:$E,$B276)=0),"NO CATALOG ID MATCH in Release_Label",iserror(vlookup($A276&amp;$B276,'3) Release_Label'!$D:$D&amp;'3) Release_Label'!$E:$E,1,0)),"NO UPC-CATALOG ID pair MATCH in Release_Label" )</f>
        <v/>
      </c>
      <c r="D276" s="143" t="str">
        <f t="array" ref="D276">ifs(and(isblank($A276),isblank($B276)),"", not(iserror(vlookup($A276&amp;$B276,'3) Release_Label'!$D:$D&amp;'3) Release_Label'!$E:$E,1,0))),vlookup($A276&amp;$B276,{'3) Release_Label'!$D:$D&amp;'3) Release_Label'!$E:$E,'3) Release_Label'!$H:$H},2,0), or(and(not(isblank($B276)),$B276=$B275,$A276&lt;&gt;$A275),and(not(isblank($A276)),$A276=$A275,$B276&lt;&gt;$B275)),"ID LISTS UNALIGNED",and($A276&lt;&gt;"",countif('3) Release_Label'!$D:$D,$A276)=0),"NO UPC MATCH in Release_Label",and($B276&lt;&gt;"",countif('3) Release_Label'!$E:$E,$B276)=0),"NO CATALOG ID MATCH in Release_Label",iserror(vlookup($A276&amp;$B276,'3) Release_Label'!$D:$D&amp;'3) Release_Label'!$E:$E,1,0)),"NO UPC-CATALOG ID pair MATCH in Release_Label" )</f>
        <v/>
      </c>
      <c r="E276" s="157" t="str">
        <f t="shared" si="3"/>
        <v/>
      </c>
      <c r="G276" s="116"/>
      <c r="H276" s="166"/>
      <c r="J276" s="20"/>
      <c r="K276" s="117"/>
      <c r="L276" s="20"/>
      <c r="N276" s="20"/>
      <c r="O276" s="20"/>
      <c r="P276" s="20"/>
    </row>
    <row r="277">
      <c r="A277" s="113"/>
      <c r="B277" s="116"/>
      <c r="C277" s="143" t="str">
        <f t="array" ref="C277">ifs(and(isblank($A277),isblank($B277)),"", not(iserror(vlookup($A277&amp;$B277,'3) Release_Label'!$D:$D&amp;'3) Release_Label'!$E:$E,1,0))),vlookup($A277&amp;$B277,{'3) Release_Label'!$D:$D&amp;'3) Release_Label'!$E:$E,'3) Release_Label'!$F:$F},2,0), or(and(not(isblank($B277)),$B277=$B276,$A277&lt;&gt;$A276),and(not(isblank($A277)),$A277=$A276,$B277&lt;&gt;$B276)),"ID LISTS UNALIGNED",and($A277&lt;&gt;"",countif('3) Release_Label'!$D:$D,$A277)=0),"NO UPC MATCH in Release_Label",and($B277&lt;&gt;"",countif('3) Release_Label'!$E:$E,$B277)=0),"NO CATALOG ID MATCH in Release_Label",iserror(vlookup($A277&amp;$B277,'3) Release_Label'!$D:$D&amp;'3) Release_Label'!$E:$E,1,0)),"NO UPC-CATALOG ID pair MATCH in Release_Label" )</f>
        <v/>
      </c>
      <c r="D277" s="143" t="str">
        <f t="array" ref="D277">ifs(and(isblank($A277),isblank($B277)),"", not(iserror(vlookup($A277&amp;$B277,'3) Release_Label'!$D:$D&amp;'3) Release_Label'!$E:$E,1,0))),vlookup($A277&amp;$B277,{'3) Release_Label'!$D:$D&amp;'3) Release_Label'!$E:$E,'3) Release_Label'!$H:$H},2,0), or(and(not(isblank($B277)),$B277=$B276,$A277&lt;&gt;$A276),and(not(isblank($A277)),$A277=$A276,$B277&lt;&gt;$B276)),"ID LISTS UNALIGNED",and($A277&lt;&gt;"",countif('3) Release_Label'!$D:$D,$A277)=0),"NO UPC MATCH in Release_Label",and($B277&lt;&gt;"",countif('3) Release_Label'!$E:$E,$B277)=0),"NO CATALOG ID MATCH in Release_Label",iserror(vlookup($A277&amp;$B277,'3) Release_Label'!$D:$D&amp;'3) Release_Label'!$E:$E,1,0)),"NO UPC-CATALOG ID pair MATCH in Release_Label" )</f>
        <v/>
      </c>
      <c r="E277" s="157" t="str">
        <f t="shared" si="3"/>
        <v/>
      </c>
      <c r="G277" s="116"/>
      <c r="H277" s="166"/>
      <c r="J277" s="20"/>
      <c r="K277" s="117"/>
      <c r="L277" s="20"/>
      <c r="N277" s="20"/>
      <c r="O277" s="20"/>
      <c r="P277" s="20"/>
    </row>
    <row r="278">
      <c r="A278" s="113"/>
      <c r="B278" s="116"/>
      <c r="C278" s="143" t="str">
        <f t="array" ref="C278">ifs(and(isblank($A278),isblank($B278)),"", not(iserror(vlookup($A278&amp;$B278,'3) Release_Label'!$D:$D&amp;'3) Release_Label'!$E:$E,1,0))),vlookup($A278&amp;$B278,{'3) Release_Label'!$D:$D&amp;'3) Release_Label'!$E:$E,'3) Release_Label'!$F:$F},2,0), or(and(not(isblank($B278)),$B278=$B277,$A278&lt;&gt;$A277),and(not(isblank($A278)),$A278=$A277,$B278&lt;&gt;$B277)),"ID LISTS UNALIGNED",and($A278&lt;&gt;"",countif('3) Release_Label'!$D:$D,$A278)=0),"NO UPC MATCH in Release_Label",and($B278&lt;&gt;"",countif('3) Release_Label'!$E:$E,$B278)=0),"NO CATALOG ID MATCH in Release_Label",iserror(vlookup($A278&amp;$B278,'3) Release_Label'!$D:$D&amp;'3) Release_Label'!$E:$E,1,0)),"NO UPC-CATALOG ID pair MATCH in Release_Label" )</f>
        <v/>
      </c>
      <c r="D278" s="143" t="str">
        <f t="array" ref="D278">ifs(and(isblank($A278),isblank($B278)),"", not(iserror(vlookup($A278&amp;$B278,'3) Release_Label'!$D:$D&amp;'3) Release_Label'!$E:$E,1,0))),vlookup($A278&amp;$B278,{'3) Release_Label'!$D:$D&amp;'3) Release_Label'!$E:$E,'3) Release_Label'!$H:$H},2,0), or(and(not(isblank($B278)),$B278=$B277,$A278&lt;&gt;$A277),and(not(isblank($A278)),$A278=$A277,$B278&lt;&gt;$B277)),"ID LISTS UNALIGNED",and($A278&lt;&gt;"",countif('3) Release_Label'!$D:$D,$A278)=0),"NO UPC MATCH in Release_Label",and($B278&lt;&gt;"",countif('3) Release_Label'!$E:$E,$B278)=0),"NO CATALOG ID MATCH in Release_Label",iserror(vlookup($A278&amp;$B278,'3) Release_Label'!$D:$D&amp;'3) Release_Label'!$E:$E,1,0)),"NO UPC-CATALOG ID pair MATCH in Release_Label" )</f>
        <v/>
      </c>
      <c r="E278" s="157" t="str">
        <f t="shared" si="3"/>
        <v/>
      </c>
      <c r="G278" s="116"/>
      <c r="H278" s="166"/>
      <c r="J278" s="20"/>
      <c r="K278" s="117"/>
      <c r="L278" s="20"/>
      <c r="N278" s="20"/>
      <c r="O278" s="20"/>
      <c r="P278" s="20"/>
    </row>
    <row r="279">
      <c r="A279" s="113"/>
      <c r="B279" s="116"/>
      <c r="C279" s="143" t="str">
        <f t="array" ref="C279">ifs(and(isblank($A279),isblank($B279)),"", not(iserror(vlookup($A279&amp;$B279,'3) Release_Label'!$D:$D&amp;'3) Release_Label'!$E:$E,1,0))),vlookup($A279&amp;$B279,{'3) Release_Label'!$D:$D&amp;'3) Release_Label'!$E:$E,'3) Release_Label'!$F:$F},2,0), or(and(not(isblank($B279)),$B279=$B278,$A279&lt;&gt;$A278),and(not(isblank($A279)),$A279=$A278,$B279&lt;&gt;$B278)),"ID LISTS UNALIGNED",and($A279&lt;&gt;"",countif('3) Release_Label'!$D:$D,$A279)=0),"NO UPC MATCH in Release_Label",and($B279&lt;&gt;"",countif('3) Release_Label'!$E:$E,$B279)=0),"NO CATALOG ID MATCH in Release_Label",iserror(vlookup($A279&amp;$B279,'3) Release_Label'!$D:$D&amp;'3) Release_Label'!$E:$E,1,0)),"NO UPC-CATALOG ID pair MATCH in Release_Label" )</f>
        <v/>
      </c>
      <c r="D279" s="143" t="str">
        <f t="array" ref="D279">ifs(and(isblank($A279),isblank($B279)),"", not(iserror(vlookup($A279&amp;$B279,'3) Release_Label'!$D:$D&amp;'3) Release_Label'!$E:$E,1,0))),vlookup($A279&amp;$B279,{'3) Release_Label'!$D:$D&amp;'3) Release_Label'!$E:$E,'3) Release_Label'!$H:$H},2,0), or(and(not(isblank($B279)),$B279=$B278,$A279&lt;&gt;$A278),and(not(isblank($A279)),$A279=$A278,$B279&lt;&gt;$B278)),"ID LISTS UNALIGNED",and($A279&lt;&gt;"",countif('3) Release_Label'!$D:$D,$A279)=0),"NO UPC MATCH in Release_Label",and($B279&lt;&gt;"",countif('3) Release_Label'!$E:$E,$B279)=0),"NO CATALOG ID MATCH in Release_Label",iserror(vlookup($A279&amp;$B279,'3) Release_Label'!$D:$D&amp;'3) Release_Label'!$E:$E,1,0)),"NO UPC-CATALOG ID pair MATCH in Release_Label" )</f>
        <v/>
      </c>
      <c r="E279" s="157" t="str">
        <f t="shared" si="3"/>
        <v/>
      </c>
      <c r="G279" s="116"/>
      <c r="H279" s="166"/>
      <c r="J279" s="20"/>
      <c r="K279" s="117"/>
      <c r="L279" s="20"/>
      <c r="N279" s="20"/>
      <c r="O279" s="20"/>
      <c r="P279" s="20"/>
    </row>
    <row r="280">
      <c r="A280" s="113"/>
      <c r="B280" s="116"/>
      <c r="C280" s="143" t="str">
        <f t="array" ref="C280">ifs(and(isblank($A280),isblank($B280)),"", not(iserror(vlookup($A280&amp;$B280,'3) Release_Label'!$D:$D&amp;'3) Release_Label'!$E:$E,1,0))),vlookup($A280&amp;$B280,{'3) Release_Label'!$D:$D&amp;'3) Release_Label'!$E:$E,'3) Release_Label'!$F:$F},2,0), or(and(not(isblank($B280)),$B280=$B279,$A280&lt;&gt;$A279),and(not(isblank($A280)),$A280=$A279,$B280&lt;&gt;$B279)),"ID LISTS UNALIGNED",and($A280&lt;&gt;"",countif('3) Release_Label'!$D:$D,$A280)=0),"NO UPC MATCH in Release_Label",and($B280&lt;&gt;"",countif('3) Release_Label'!$E:$E,$B280)=0),"NO CATALOG ID MATCH in Release_Label",iserror(vlookup($A280&amp;$B280,'3) Release_Label'!$D:$D&amp;'3) Release_Label'!$E:$E,1,0)),"NO UPC-CATALOG ID pair MATCH in Release_Label" )</f>
        <v/>
      </c>
      <c r="D280" s="143" t="str">
        <f t="array" ref="D280">ifs(and(isblank($A280),isblank($B280)),"", not(iserror(vlookup($A280&amp;$B280,'3) Release_Label'!$D:$D&amp;'3) Release_Label'!$E:$E,1,0))),vlookup($A280&amp;$B280,{'3) Release_Label'!$D:$D&amp;'3) Release_Label'!$E:$E,'3) Release_Label'!$H:$H},2,0), or(and(not(isblank($B280)),$B280=$B279,$A280&lt;&gt;$A279),and(not(isblank($A280)),$A280=$A279,$B280&lt;&gt;$B279)),"ID LISTS UNALIGNED",and($A280&lt;&gt;"",countif('3) Release_Label'!$D:$D,$A280)=0),"NO UPC MATCH in Release_Label",and($B280&lt;&gt;"",countif('3) Release_Label'!$E:$E,$B280)=0),"NO CATALOG ID MATCH in Release_Label",iserror(vlookup($A280&amp;$B280,'3) Release_Label'!$D:$D&amp;'3) Release_Label'!$E:$E,1,0)),"NO UPC-CATALOG ID pair MATCH in Release_Label" )</f>
        <v/>
      </c>
      <c r="E280" s="157" t="str">
        <f t="shared" si="3"/>
        <v/>
      </c>
      <c r="G280" s="116"/>
      <c r="H280" s="166"/>
      <c r="J280" s="20"/>
      <c r="K280" s="117"/>
      <c r="L280" s="20"/>
      <c r="N280" s="20"/>
      <c r="O280" s="20"/>
      <c r="P280" s="20"/>
    </row>
    <row r="281">
      <c r="A281" s="113"/>
      <c r="B281" s="116"/>
      <c r="C281" s="143" t="str">
        <f t="array" ref="C281">ifs(and(isblank($A281),isblank($B281)),"", not(iserror(vlookup($A281&amp;$B281,'3) Release_Label'!$D:$D&amp;'3) Release_Label'!$E:$E,1,0))),vlookup($A281&amp;$B281,{'3) Release_Label'!$D:$D&amp;'3) Release_Label'!$E:$E,'3) Release_Label'!$F:$F},2,0), or(and(not(isblank($B281)),$B281=$B280,$A281&lt;&gt;$A280),and(not(isblank($A281)),$A281=$A280,$B281&lt;&gt;$B280)),"ID LISTS UNALIGNED",and($A281&lt;&gt;"",countif('3) Release_Label'!$D:$D,$A281)=0),"NO UPC MATCH in Release_Label",and($B281&lt;&gt;"",countif('3) Release_Label'!$E:$E,$B281)=0),"NO CATALOG ID MATCH in Release_Label",iserror(vlookup($A281&amp;$B281,'3) Release_Label'!$D:$D&amp;'3) Release_Label'!$E:$E,1,0)),"NO UPC-CATALOG ID pair MATCH in Release_Label" )</f>
        <v/>
      </c>
      <c r="D281" s="143" t="str">
        <f t="array" ref="D281">ifs(and(isblank($A281),isblank($B281)),"", not(iserror(vlookup($A281&amp;$B281,'3) Release_Label'!$D:$D&amp;'3) Release_Label'!$E:$E,1,0))),vlookup($A281&amp;$B281,{'3) Release_Label'!$D:$D&amp;'3) Release_Label'!$E:$E,'3) Release_Label'!$H:$H},2,0), or(and(not(isblank($B281)),$B281=$B280,$A281&lt;&gt;$A280),and(not(isblank($A281)),$A281=$A280,$B281&lt;&gt;$B280)),"ID LISTS UNALIGNED",and($A281&lt;&gt;"",countif('3) Release_Label'!$D:$D,$A281)=0),"NO UPC MATCH in Release_Label",and($B281&lt;&gt;"",countif('3) Release_Label'!$E:$E,$B281)=0),"NO CATALOG ID MATCH in Release_Label",iserror(vlookup($A281&amp;$B281,'3) Release_Label'!$D:$D&amp;'3) Release_Label'!$E:$E,1,0)),"NO UPC-CATALOG ID pair MATCH in Release_Label" )</f>
        <v/>
      </c>
      <c r="E281" s="157" t="str">
        <f t="shared" si="3"/>
        <v/>
      </c>
      <c r="G281" s="116"/>
      <c r="H281" s="166"/>
      <c r="J281" s="20"/>
      <c r="K281" s="117"/>
      <c r="L281" s="20"/>
      <c r="N281" s="20"/>
      <c r="O281" s="20"/>
      <c r="P281" s="20"/>
    </row>
    <row r="282">
      <c r="A282" s="113"/>
      <c r="B282" s="116"/>
      <c r="C282" s="143" t="str">
        <f t="array" ref="C282">ifs(and(isblank($A282),isblank($B282)),"", not(iserror(vlookup($A282&amp;$B282,'3) Release_Label'!$D:$D&amp;'3) Release_Label'!$E:$E,1,0))),vlookup($A282&amp;$B282,{'3) Release_Label'!$D:$D&amp;'3) Release_Label'!$E:$E,'3) Release_Label'!$F:$F},2,0), or(and(not(isblank($B282)),$B282=$B281,$A282&lt;&gt;$A281),and(not(isblank($A282)),$A282=$A281,$B282&lt;&gt;$B281)),"ID LISTS UNALIGNED",and($A282&lt;&gt;"",countif('3) Release_Label'!$D:$D,$A282)=0),"NO UPC MATCH in Release_Label",and($B282&lt;&gt;"",countif('3) Release_Label'!$E:$E,$B282)=0),"NO CATALOG ID MATCH in Release_Label",iserror(vlookup($A282&amp;$B282,'3) Release_Label'!$D:$D&amp;'3) Release_Label'!$E:$E,1,0)),"NO UPC-CATALOG ID pair MATCH in Release_Label" )</f>
        <v/>
      </c>
      <c r="D282" s="143" t="str">
        <f t="array" ref="D282">ifs(and(isblank($A282),isblank($B282)),"", not(iserror(vlookup($A282&amp;$B282,'3) Release_Label'!$D:$D&amp;'3) Release_Label'!$E:$E,1,0))),vlookup($A282&amp;$B282,{'3) Release_Label'!$D:$D&amp;'3) Release_Label'!$E:$E,'3) Release_Label'!$H:$H},2,0), or(and(not(isblank($B282)),$B282=$B281,$A282&lt;&gt;$A281),and(not(isblank($A282)),$A282=$A281,$B282&lt;&gt;$B281)),"ID LISTS UNALIGNED",and($A282&lt;&gt;"",countif('3) Release_Label'!$D:$D,$A282)=0),"NO UPC MATCH in Release_Label",and($B282&lt;&gt;"",countif('3) Release_Label'!$E:$E,$B282)=0),"NO CATALOG ID MATCH in Release_Label",iserror(vlookup($A282&amp;$B282,'3) Release_Label'!$D:$D&amp;'3) Release_Label'!$E:$E,1,0)),"NO UPC-CATALOG ID pair MATCH in Release_Label" )</f>
        <v/>
      </c>
      <c r="E282" s="157" t="str">
        <f t="shared" si="3"/>
        <v/>
      </c>
      <c r="G282" s="116"/>
      <c r="H282" s="166"/>
      <c r="J282" s="20"/>
      <c r="K282" s="117"/>
      <c r="L282" s="20"/>
      <c r="N282" s="20"/>
      <c r="O282" s="20"/>
      <c r="P282" s="20"/>
    </row>
    <row r="283">
      <c r="A283" s="113"/>
      <c r="B283" s="116"/>
      <c r="C283" s="143" t="str">
        <f t="array" ref="C283">ifs(and(isblank($A283),isblank($B283)),"", not(iserror(vlookup($A283&amp;$B283,'3) Release_Label'!$D:$D&amp;'3) Release_Label'!$E:$E,1,0))),vlookup($A283&amp;$B283,{'3) Release_Label'!$D:$D&amp;'3) Release_Label'!$E:$E,'3) Release_Label'!$F:$F},2,0), or(and(not(isblank($B283)),$B283=$B282,$A283&lt;&gt;$A282),and(not(isblank($A283)),$A283=$A282,$B283&lt;&gt;$B282)),"ID LISTS UNALIGNED",and($A283&lt;&gt;"",countif('3) Release_Label'!$D:$D,$A283)=0),"NO UPC MATCH in Release_Label",and($B283&lt;&gt;"",countif('3) Release_Label'!$E:$E,$B283)=0),"NO CATALOG ID MATCH in Release_Label",iserror(vlookup($A283&amp;$B283,'3) Release_Label'!$D:$D&amp;'3) Release_Label'!$E:$E,1,0)),"NO UPC-CATALOG ID pair MATCH in Release_Label" )</f>
        <v/>
      </c>
      <c r="D283" s="143" t="str">
        <f t="array" ref="D283">ifs(and(isblank($A283),isblank($B283)),"", not(iserror(vlookup($A283&amp;$B283,'3) Release_Label'!$D:$D&amp;'3) Release_Label'!$E:$E,1,0))),vlookup($A283&amp;$B283,{'3) Release_Label'!$D:$D&amp;'3) Release_Label'!$E:$E,'3) Release_Label'!$H:$H},2,0), or(and(not(isblank($B283)),$B283=$B282,$A283&lt;&gt;$A282),and(not(isblank($A283)),$A283=$A282,$B283&lt;&gt;$B282)),"ID LISTS UNALIGNED",and($A283&lt;&gt;"",countif('3) Release_Label'!$D:$D,$A283)=0),"NO UPC MATCH in Release_Label",and($B283&lt;&gt;"",countif('3) Release_Label'!$E:$E,$B283)=0),"NO CATALOG ID MATCH in Release_Label",iserror(vlookup($A283&amp;$B283,'3) Release_Label'!$D:$D&amp;'3) Release_Label'!$E:$E,1,0)),"NO UPC-CATALOG ID pair MATCH in Release_Label" )</f>
        <v/>
      </c>
      <c r="E283" s="157" t="str">
        <f t="shared" si="3"/>
        <v/>
      </c>
      <c r="G283" s="116"/>
      <c r="H283" s="166"/>
      <c r="J283" s="20"/>
      <c r="K283" s="117"/>
      <c r="L283" s="20"/>
      <c r="N283" s="20"/>
      <c r="O283" s="20"/>
      <c r="P283" s="20"/>
    </row>
    <row r="284">
      <c r="A284" s="113"/>
      <c r="B284" s="116"/>
      <c r="C284" s="143" t="str">
        <f t="array" ref="C284">ifs(and(isblank($A284),isblank($B284)),"", not(iserror(vlookup($A284&amp;$B284,'3) Release_Label'!$D:$D&amp;'3) Release_Label'!$E:$E,1,0))),vlookup($A284&amp;$B284,{'3) Release_Label'!$D:$D&amp;'3) Release_Label'!$E:$E,'3) Release_Label'!$F:$F},2,0), or(and(not(isblank($B284)),$B284=$B283,$A284&lt;&gt;$A283),and(not(isblank($A284)),$A284=$A283,$B284&lt;&gt;$B283)),"ID LISTS UNALIGNED",and($A284&lt;&gt;"",countif('3) Release_Label'!$D:$D,$A284)=0),"NO UPC MATCH in Release_Label",and($B284&lt;&gt;"",countif('3) Release_Label'!$E:$E,$B284)=0),"NO CATALOG ID MATCH in Release_Label",iserror(vlookup($A284&amp;$B284,'3) Release_Label'!$D:$D&amp;'3) Release_Label'!$E:$E,1,0)),"NO UPC-CATALOG ID pair MATCH in Release_Label" )</f>
        <v/>
      </c>
      <c r="D284" s="143" t="str">
        <f t="array" ref="D284">ifs(and(isblank($A284),isblank($B284)),"", not(iserror(vlookup($A284&amp;$B284,'3) Release_Label'!$D:$D&amp;'3) Release_Label'!$E:$E,1,0))),vlookup($A284&amp;$B284,{'3) Release_Label'!$D:$D&amp;'3) Release_Label'!$E:$E,'3) Release_Label'!$H:$H},2,0), or(and(not(isblank($B284)),$B284=$B283,$A284&lt;&gt;$A283),and(not(isblank($A284)),$A284=$A283,$B284&lt;&gt;$B283)),"ID LISTS UNALIGNED",and($A284&lt;&gt;"",countif('3) Release_Label'!$D:$D,$A284)=0),"NO UPC MATCH in Release_Label",and($B284&lt;&gt;"",countif('3) Release_Label'!$E:$E,$B284)=0),"NO CATALOG ID MATCH in Release_Label",iserror(vlookup($A284&amp;$B284,'3) Release_Label'!$D:$D&amp;'3) Release_Label'!$E:$E,1,0)),"NO UPC-CATALOG ID pair MATCH in Release_Label" )</f>
        <v/>
      </c>
      <c r="E284" s="157" t="str">
        <f t="shared" si="3"/>
        <v/>
      </c>
      <c r="G284" s="116"/>
      <c r="H284" s="166"/>
      <c r="J284" s="20"/>
      <c r="K284" s="117"/>
      <c r="L284" s="20"/>
      <c r="N284" s="20"/>
      <c r="O284" s="20"/>
      <c r="P284" s="20"/>
    </row>
    <row r="285">
      <c r="A285" s="113"/>
      <c r="B285" s="116"/>
      <c r="C285" s="143" t="str">
        <f t="array" ref="C285">ifs(and(isblank($A285),isblank($B285)),"", not(iserror(vlookup($A285&amp;$B285,'3) Release_Label'!$D:$D&amp;'3) Release_Label'!$E:$E,1,0))),vlookup($A285&amp;$B285,{'3) Release_Label'!$D:$D&amp;'3) Release_Label'!$E:$E,'3) Release_Label'!$F:$F},2,0), or(and(not(isblank($B285)),$B285=$B284,$A285&lt;&gt;$A284),and(not(isblank($A285)),$A285=$A284,$B285&lt;&gt;$B284)),"ID LISTS UNALIGNED",and($A285&lt;&gt;"",countif('3) Release_Label'!$D:$D,$A285)=0),"NO UPC MATCH in Release_Label",and($B285&lt;&gt;"",countif('3) Release_Label'!$E:$E,$B285)=0),"NO CATALOG ID MATCH in Release_Label",iserror(vlookup($A285&amp;$B285,'3) Release_Label'!$D:$D&amp;'3) Release_Label'!$E:$E,1,0)),"NO UPC-CATALOG ID pair MATCH in Release_Label" )</f>
        <v/>
      </c>
      <c r="D285" s="143" t="str">
        <f t="array" ref="D285">ifs(and(isblank($A285),isblank($B285)),"", not(iserror(vlookup($A285&amp;$B285,'3) Release_Label'!$D:$D&amp;'3) Release_Label'!$E:$E,1,0))),vlookup($A285&amp;$B285,{'3) Release_Label'!$D:$D&amp;'3) Release_Label'!$E:$E,'3) Release_Label'!$H:$H},2,0), or(and(not(isblank($B285)),$B285=$B284,$A285&lt;&gt;$A284),and(not(isblank($A285)),$A285=$A284,$B285&lt;&gt;$B284)),"ID LISTS UNALIGNED",and($A285&lt;&gt;"",countif('3) Release_Label'!$D:$D,$A285)=0),"NO UPC MATCH in Release_Label",and($B285&lt;&gt;"",countif('3) Release_Label'!$E:$E,$B285)=0),"NO CATALOG ID MATCH in Release_Label",iserror(vlookup($A285&amp;$B285,'3) Release_Label'!$D:$D&amp;'3) Release_Label'!$E:$E,1,0)),"NO UPC-CATALOG ID pair MATCH in Release_Label" )</f>
        <v/>
      </c>
      <c r="E285" s="157" t="str">
        <f t="shared" si="3"/>
        <v/>
      </c>
      <c r="G285" s="116"/>
      <c r="H285" s="166"/>
      <c r="J285" s="20"/>
      <c r="K285" s="117"/>
      <c r="L285" s="20"/>
      <c r="N285" s="20"/>
      <c r="O285" s="20"/>
      <c r="P285" s="20"/>
    </row>
    <row r="286">
      <c r="A286" s="113"/>
      <c r="B286" s="116"/>
      <c r="C286" s="143" t="str">
        <f t="array" ref="C286">ifs(and(isblank($A286),isblank($B286)),"", not(iserror(vlookup($A286&amp;$B286,'3) Release_Label'!$D:$D&amp;'3) Release_Label'!$E:$E,1,0))),vlookup($A286&amp;$B286,{'3) Release_Label'!$D:$D&amp;'3) Release_Label'!$E:$E,'3) Release_Label'!$F:$F},2,0), or(and(not(isblank($B286)),$B286=$B285,$A286&lt;&gt;$A285),and(not(isblank($A286)),$A286=$A285,$B286&lt;&gt;$B285)),"ID LISTS UNALIGNED",and($A286&lt;&gt;"",countif('3) Release_Label'!$D:$D,$A286)=0),"NO UPC MATCH in Release_Label",and($B286&lt;&gt;"",countif('3) Release_Label'!$E:$E,$B286)=0),"NO CATALOG ID MATCH in Release_Label",iserror(vlookup($A286&amp;$B286,'3) Release_Label'!$D:$D&amp;'3) Release_Label'!$E:$E,1,0)),"NO UPC-CATALOG ID pair MATCH in Release_Label" )</f>
        <v/>
      </c>
      <c r="D286" s="143" t="str">
        <f t="array" ref="D286">ifs(and(isblank($A286),isblank($B286)),"", not(iserror(vlookup($A286&amp;$B286,'3) Release_Label'!$D:$D&amp;'3) Release_Label'!$E:$E,1,0))),vlookup($A286&amp;$B286,{'3) Release_Label'!$D:$D&amp;'3) Release_Label'!$E:$E,'3) Release_Label'!$H:$H},2,0), or(and(not(isblank($B286)),$B286=$B285,$A286&lt;&gt;$A285),and(not(isblank($A286)),$A286=$A285,$B286&lt;&gt;$B285)),"ID LISTS UNALIGNED",and($A286&lt;&gt;"",countif('3) Release_Label'!$D:$D,$A286)=0),"NO UPC MATCH in Release_Label",and($B286&lt;&gt;"",countif('3) Release_Label'!$E:$E,$B286)=0),"NO CATALOG ID MATCH in Release_Label",iserror(vlookup($A286&amp;$B286,'3) Release_Label'!$D:$D&amp;'3) Release_Label'!$E:$E,1,0)),"NO UPC-CATALOG ID pair MATCH in Release_Label" )</f>
        <v/>
      </c>
      <c r="E286" s="157" t="str">
        <f t="shared" si="3"/>
        <v/>
      </c>
      <c r="G286" s="116"/>
      <c r="H286" s="166"/>
      <c r="J286" s="20"/>
      <c r="K286" s="117"/>
      <c r="L286" s="20"/>
      <c r="N286" s="20"/>
      <c r="O286" s="20"/>
      <c r="P286" s="20"/>
    </row>
    <row r="287">
      <c r="A287" s="113"/>
      <c r="B287" s="116"/>
      <c r="C287" s="143" t="str">
        <f t="array" ref="C287">ifs(and(isblank($A287),isblank($B287)),"", not(iserror(vlookup($A287&amp;$B287,'3) Release_Label'!$D:$D&amp;'3) Release_Label'!$E:$E,1,0))),vlookup($A287&amp;$B287,{'3) Release_Label'!$D:$D&amp;'3) Release_Label'!$E:$E,'3) Release_Label'!$F:$F},2,0), or(and(not(isblank($B287)),$B287=$B286,$A287&lt;&gt;$A286),and(not(isblank($A287)),$A287=$A286,$B287&lt;&gt;$B286)),"ID LISTS UNALIGNED",and($A287&lt;&gt;"",countif('3) Release_Label'!$D:$D,$A287)=0),"NO UPC MATCH in Release_Label",and($B287&lt;&gt;"",countif('3) Release_Label'!$E:$E,$B287)=0),"NO CATALOG ID MATCH in Release_Label",iserror(vlookup($A287&amp;$B287,'3) Release_Label'!$D:$D&amp;'3) Release_Label'!$E:$E,1,0)),"NO UPC-CATALOG ID pair MATCH in Release_Label" )</f>
        <v/>
      </c>
      <c r="D287" s="143" t="str">
        <f t="array" ref="D287">ifs(and(isblank($A287),isblank($B287)),"", not(iserror(vlookup($A287&amp;$B287,'3) Release_Label'!$D:$D&amp;'3) Release_Label'!$E:$E,1,0))),vlookup($A287&amp;$B287,{'3) Release_Label'!$D:$D&amp;'3) Release_Label'!$E:$E,'3) Release_Label'!$H:$H},2,0), or(and(not(isblank($B287)),$B287=$B286,$A287&lt;&gt;$A286),and(not(isblank($A287)),$A287=$A286,$B287&lt;&gt;$B286)),"ID LISTS UNALIGNED",and($A287&lt;&gt;"",countif('3) Release_Label'!$D:$D,$A287)=0),"NO UPC MATCH in Release_Label",and($B287&lt;&gt;"",countif('3) Release_Label'!$E:$E,$B287)=0),"NO CATALOG ID MATCH in Release_Label",iserror(vlookup($A287&amp;$B287,'3) Release_Label'!$D:$D&amp;'3) Release_Label'!$E:$E,1,0)),"NO UPC-CATALOG ID pair MATCH in Release_Label" )</f>
        <v/>
      </c>
      <c r="E287" s="157" t="str">
        <f t="shared" si="3"/>
        <v/>
      </c>
      <c r="G287" s="116"/>
      <c r="H287" s="166"/>
      <c r="J287" s="20"/>
      <c r="K287" s="117"/>
      <c r="L287" s="20"/>
      <c r="N287" s="20"/>
      <c r="O287" s="20"/>
      <c r="P287" s="20"/>
    </row>
    <row r="288">
      <c r="A288" s="113"/>
      <c r="B288" s="116"/>
      <c r="C288" s="143" t="str">
        <f t="array" ref="C288">ifs(and(isblank($A288),isblank($B288)),"", not(iserror(vlookup($A288&amp;$B288,'3) Release_Label'!$D:$D&amp;'3) Release_Label'!$E:$E,1,0))),vlookup($A288&amp;$B288,{'3) Release_Label'!$D:$D&amp;'3) Release_Label'!$E:$E,'3) Release_Label'!$F:$F},2,0), or(and(not(isblank($B288)),$B288=$B287,$A288&lt;&gt;$A287),and(not(isblank($A288)),$A288=$A287,$B288&lt;&gt;$B287)),"ID LISTS UNALIGNED",and($A288&lt;&gt;"",countif('3) Release_Label'!$D:$D,$A288)=0),"NO UPC MATCH in Release_Label",and($B288&lt;&gt;"",countif('3) Release_Label'!$E:$E,$B288)=0),"NO CATALOG ID MATCH in Release_Label",iserror(vlookup($A288&amp;$B288,'3) Release_Label'!$D:$D&amp;'3) Release_Label'!$E:$E,1,0)),"NO UPC-CATALOG ID pair MATCH in Release_Label" )</f>
        <v/>
      </c>
      <c r="D288" s="143" t="str">
        <f t="array" ref="D288">ifs(and(isblank($A288),isblank($B288)),"", not(iserror(vlookup($A288&amp;$B288,'3) Release_Label'!$D:$D&amp;'3) Release_Label'!$E:$E,1,0))),vlookup($A288&amp;$B288,{'3) Release_Label'!$D:$D&amp;'3) Release_Label'!$E:$E,'3) Release_Label'!$H:$H},2,0), or(and(not(isblank($B288)),$B288=$B287,$A288&lt;&gt;$A287),and(not(isblank($A288)),$A288=$A287,$B288&lt;&gt;$B287)),"ID LISTS UNALIGNED",and($A288&lt;&gt;"",countif('3) Release_Label'!$D:$D,$A288)=0),"NO UPC MATCH in Release_Label",and($B288&lt;&gt;"",countif('3) Release_Label'!$E:$E,$B288)=0),"NO CATALOG ID MATCH in Release_Label",iserror(vlookup($A288&amp;$B288,'3) Release_Label'!$D:$D&amp;'3) Release_Label'!$E:$E,1,0)),"NO UPC-CATALOG ID pair MATCH in Release_Label" )</f>
        <v/>
      </c>
      <c r="E288" s="157" t="str">
        <f t="shared" si="3"/>
        <v/>
      </c>
      <c r="G288" s="116"/>
      <c r="H288" s="166"/>
      <c r="J288" s="20"/>
      <c r="K288" s="117"/>
      <c r="L288" s="20"/>
      <c r="N288" s="20"/>
      <c r="O288" s="20"/>
      <c r="P288" s="20"/>
    </row>
    <row r="289">
      <c r="A289" s="113"/>
      <c r="B289" s="116"/>
      <c r="C289" s="143" t="str">
        <f t="array" ref="C289">ifs(and(isblank($A289),isblank($B289)),"", not(iserror(vlookup($A289&amp;$B289,'3) Release_Label'!$D:$D&amp;'3) Release_Label'!$E:$E,1,0))),vlookup($A289&amp;$B289,{'3) Release_Label'!$D:$D&amp;'3) Release_Label'!$E:$E,'3) Release_Label'!$F:$F},2,0), or(and(not(isblank($B289)),$B289=$B288,$A289&lt;&gt;$A288),and(not(isblank($A289)),$A289=$A288,$B289&lt;&gt;$B288)),"ID LISTS UNALIGNED",and($A289&lt;&gt;"",countif('3) Release_Label'!$D:$D,$A289)=0),"NO UPC MATCH in Release_Label",and($B289&lt;&gt;"",countif('3) Release_Label'!$E:$E,$B289)=0),"NO CATALOG ID MATCH in Release_Label",iserror(vlookup($A289&amp;$B289,'3) Release_Label'!$D:$D&amp;'3) Release_Label'!$E:$E,1,0)),"NO UPC-CATALOG ID pair MATCH in Release_Label" )</f>
        <v/>
      </c>
      <c r="D289" s="143" t="str">
        <f t="array" ref="D289">ifs(and(isblank($A289),isblank($B289)),"", not(iserror(vlookup($A289&amp;$B289,'3) Release_Label'!$D:$D&amp;'3) Release_Label'!$E:$E,1,0))),vlookup($A289&amp;$B289,{'3) Release_Label'!$D:$D&amp;'3) Release_Label'!$E:$E,'3) Release_Label'!$H:$H},2,0), or(and(not(isblank($B289)),$B289=$B288,$A289&lt;&gt;$A288),and(not(isblank($A289)),$A289=$A288,$B289&lt;&gt;$B288)),"ID LISTS UNALIGNED",and($A289&lt;&gt;"",countif('3) Release_Label'!$D:$D,$A289)=0),"NO UPC MATCH in Release_Label",and($B289&lt;&gt;"",countif('3) Release_Label'!$E:$E,$B289)=0),"NO CATALOG ID MATCH in Release_Label",iserror(vlookup($A289&amp;$B289,'3) Release_Label'!$D:$D&amp;'3) Release_Label'!$E:$E,1,0)),"NO UPC-CATALOG ID pair MATCH in Release_Label" )</f>
        <v/>
      </c>
      <c r="E289" s="157" t="str">
        <f t="shared" si="3"/>
        <v/>
      </c>
      <c r="G289" s="116"/>
      <c r="H289" s="166"/>
      <c r="J289" s="20"/>
      <c r="K289" s="117"/>
      <c r="L289" s="20"/>
      <c r="N289" s="20"/>
      <c r="O289" s="20"/>
      <c r="P289" s="20"/>
    </row>
    <row r="290">
      <c r="A290" s="113"/>
      <c r="B290" s="116"/>
      <c r="C290" s="143" t="str">
        <f t="array" ref="C290">ifs(and(isblank($A290),isblank($B290)),"", not(iserror(vlookup($A290&amp;$B290,'3) Release_Label'!$D:$D&amp;'3) Release_Label'!$E:$E,1,0))),vlookup($A290&amp;$B290,{'3) Release_Label'!$D:$D&amp;'3) Release_Label'!$E:$E,'3) Release_Label'!$F:$F},2,0), or(and(not(isblank($B290)),$B290=$B289,$A290&lt;&gt;$A289),and(not(isblank($A290)),$A290=$A289,$B290&lt;&gt;$B289)),"ID LISTS UNALIGNED",and($A290&lt;&gt;"",countif('3) Release_Label'!$D:$D,$A290)=0),"NO UPC MATCH in Release_Label",and($B290&lt;&gt;"",countif('3) Release_Label'!$E:$E,$B290)=0),"NO CATALOG ID MATCH in Release_Label",iserror(vlookup($A290&amp;$B290,'3) Release_Label'!$D:$D&amp;'3) Release_Label'!$E:$E,1,0)),"NO UPC-CATALOG ID pair MATCH in Release_Label" )</f>
        <v/>
      </c>
      <c r="D290" s="143" t="str">
        <f t="array" ref="D290">ifs(and(isblank($A290),isblank($B290)),"", not(iserror(vlookup($A290&amp;$B290,'3) Release_Label'!$D:$D&amp;'3) Release_Label'!$E:$E,1,0))),vlookup($A290&amp;$B290,{'3) Release_Label'!$D:$D&amp;'3) Release_Label'!$E:$E,'3) Release_Label'!$H:$H},2,0), or(and(not(isblank($B290)),$B290=$B289,$A290&lt;&gt;$A289),and(not(isblank($A290)),$A290=$A289,$B290&lt;&gt;$B289)),"ID LISTS UNALIGNED",and($A290&lt;&gt;"",countif('3) Release_Label'!$D:$D,$A290)=0),"NO UPC MATCH in Release_Label",and($B290&lt;&gt;"",countif('3) Release_Label'!$E:$E,$B290)=0),"NO CATALOG ID MATCH in Release_Label",iserror(vlookup($A290&amp;$B290,'3) Release_Label'!$D:$D&amp;'3) Release_Label'!$E:$E,1,0)),"NO UPC-CATALOG ID pair MATCH in Release_Label" )</f>
        <v/>
      </c>
      <c r="E290" s="157" t="str">
        <f t="shared" si="3"/>
        <v/>
      </c>
      <c r="G290" s="116"/>
      <c r="H290" s="166"/>
      <c r="J290" s="20"/>
      <c r="K290" s="117"/>
      <c r="L290" s="20"/>
      <c r="N290" s="20"/>
      <c r="O290" s="20"/>
      <c r="P290" s="20"/>
    </row>
    <row r="291">
      <c r="A291" s="113"/>
      <c r="B291" s="116"/>
      <c r="C291" s="143" t="str">
        <f t="array" ref="C291">ifs(and(isblank($A291),isblank($B291)),"", not(iserror(vlookup($A291&amp;$B291,'3) Release_Label'!$D:$D&amp;'3) Release_Label'!$E:$E,1,0))),vlookup($A291&amp;$B291,{'3) Release_Label'!$D:$D&amp;'3) Release_Label'!$E:$E,'3) Release_Label'!$F:$F},2,0), or(and(not(isblank($B291)),$B291=$B290,$A291&lt;&gt;$A290),and(not(isblank($A291)),$A291=$A290,$B291&lt;&gt;$B290)),"ID LISTS UNALIGNED",and($A291&lt;&gt;"",countif('3) Release_Label'!$D:$D,$A291)=0),"NO UPC MATCH in Release_Label",and($B291&lt;&gt;"",countif('3) Release_Label'!$E:$E,$B291)=0),"NO CATALOG ID MATCH in Release_Label",iserror(vlookup($A291&amp;$B291,'3) Release_Label'!$D:$D&amp;'3) Release_Label'!$E:$E,1,0)),"NO UPC-CATALOG ID pair MATCH in Release_Label" )</f>
        <v/>
      </c>
      <c r="D291" s="143" t="str">
        <f t="array" ref="D291">ifs(and(isblank($A291),isblank($B291)),"", not(iserror(vlookup($A291&amp;$B291,'3) Release_Label'!$D:$D&amp;'3) Release_Label'!$E:$E,1,0))),vlookup($A291&amp;$B291,{'3) Release_Label'!$D:$D&amp;'3) Release_Label'!$E:$E,'3) Release_Label'!$H:$H},2,0), or(and(not(isblank($B291)),$B291=$B290,$A291&lt;&gt;$A290),and(not(isblank($A291)),$A291=$A290,$B291&lt;&gt;$B290)),"ID LISTS UNALIGNED",and($A291&lt;&gt;"",countif('3) Release_Label'!$D:$D,$A291)=0),"NO UPC MATCH in Release_Label",and($B291&lt;&gt;"",countif('3) Release_Label'!$E:$E,$B291)=0),"NO CATALOG ID MATCH in Release_Label",iserror(vlookup($A291&amp;$B291,'3) Release_Label'!$D:$D&amp;'3) Release_Label'!$E:$E,1,0)),"NO UPC-CATALOG ID pair MATCH in Release_Label" )</f>
        <v/>
      </c>
      <c r="E291" s="157" t="str">
        <f t="shared" si="3"/>
        <v/>
      </c>
      <c r="G291" s="116"/>
      <c r="H291" s="166"/>
      <c r="J291" s="20"/>
      <c r="K291" s="117"/>
      <c r="L291" s="20"/>
      <c r="N291" s="20"/>
      <c r="O291" s="20"/>
      <c r="P291" s="20"/>
    </row>
    <row r="292">
      <c r="A292" s="113"/>
      <c r="B292" s="116"/>
      <c r="C292" s="143" t="str">
        <f t="array" ref="C292">ifs(and(isblank($A292),isblank($B292)),"", not(iserror(vlookup($A292&amp;$B292,'3) Release_Label'!$D:$D&amp;'3) Release_Label'!$E:$E,1,0))),vlookup($A292&amp;$B292,{'3) Release_Label'!$D:$D&amp;'3) Release_Label'!$E:$E,'3) Release_Label'!$F:$F},2,0), or(and(not(isblank($B292)),$B292=$B291,$A292&lt;&gt;$A291),and(not(isblank($A292)),$A292=$A291,$B292&lt;&gt;$B291)),"ID LISTS UNALIGNED",and($A292&lt;&gt;"",countif('3) Release_Label'!$D:$D,$A292)=0),"NO UPC MATCH in Release_Label",and($B292&lt;&gt;"",countif('3) Release_Label'!$E:$E,$B292)=0),"NO CATALOG ID MATCH in Release_Label",iserror(vlookup($A292&amp;$B292,'3) Release_Label'!$D:$D&amp;'3) Release_Label'!$E:$E,1,0)),"NO UPC-CATALOG ID pair MATCH in Release_Label" )</f>
        <v/>
      </c>
      <c r="D292" s="143" t="str">
        <f t="array" ref="D292">ifs(and(isblank($A292),isblank($B292)),"", not(iserror(vlookup($A292&amp;$B292,'3) Release_Label'!$D:$D&amp;'3) Release_Label'!$E:$E,1,0))),vlookup($A292&amp;$B292,{'3) Release_Label'!$D:$D&amp;'3) Release_Label'!$E:$E,'3) Release_Label'!$H:$H},2,0), or(and(not(isblank($B292)),$B292=$B291,$A292&lt;&gt;$A291),and(not(isblank($A292)),$A292=$A291,$B292&lt;&gt;$B291)),"ID LISTS UNALIGNED",and($A292&lt;&gt;"",countif('3) Release_Label'!$D:$D,$A292)=0),"NO UPC MATCH in Release_Label",and($B292&lt;&gt;"",countif('3) Release_Label'!$E:$E,$B292)=0),"NO CATALOG ID MATCH in Release_Label",iserror(vlookup($A292&amp;$B292,'3) Release_Label'!$D:$D&amp;'3) Release_Label'!$E:$E,1,0)),"NO UPC-CATALOG ID pair MATCH in Release_Label" )</f>
        <v/>
      </c>
      <c r="E292" s="157" t="str">
        <f t="shared" si="3"/>
        <v/>
      </c>
      <c r="G292" s="116"/>
      <c r="H292" s="166"/>
      <c r="J292" s="20"/>
      <c r="K292" s="117"/>
      <c r="L292" s="20"/>
      <c r="N292" s="20"/>
      <c r="O292" s="20"/>
      <c r="P292" s="20"/>
    </row>
    <row r="293">
      <c r="A293" s="113"/>
      <c r="B293" s="116"/>
      <c r="C293" s="143" t="str">
        <f t="array" ref="C293">ifs(and(isblank($A293),isblank($B293)),"", not(iserror(vlookup($A293&amp;$B293,'3) Release_Label'!$D:$D&amp;'3) Release_Label'!$E:$E,1,0))),vlookup($A293&amp;$B293,{'3) Release_Label'!$D:$D&amp;'3) Release_Label'!$E:$E,'3) Release_Label'!$F:$F},2,0), or(and(not(isblank($B293)),$B293=$B292,$A293&lt;&gt;$A292),and(not(isblank($A293)),$A293=$A292,$B293&lt;&gt;$B292)),"ID LISTS UNALIGNED",and($A293&lt;&gt;"",countif('3) Release_Label'!$D:$D,$A293)=0),"NO UPC MATCH in Release_Label",and($B293&lt;&gt;"",countif('3) Release_Label'!$E:$E,$B293)=0),"NO CATALOG ID MATCH in Release_Label",iserror(vlookup($A293&amp;$B293,'3) Release_Label'!$D:$D&amp;'3) Release_Label'!$E:$E,1,0)),"NO UPC-CATALOG ID pair MATCH in Release_Label" )</f>
        <v/>
      </c>
      <c r="D293" s="143" t="str">
        <f t="array" ref="D293">ifs(and(isblank($A293),isblank($B293)),"", not(iserror(vlookup($A293&amp;$B293,'3) Release_Label'!$D:$D&amp;'3) Release_Label'!$E:$E,1,0))),vlookup($A293&amp;$B293,{'3) Release_Label'!$D:$D&amp;'3) Release_Label'!$E:$E,'3) Release_Label'!$H:$H},2,0), or(and(not(isblank($B293)),$B293=$B292,$A293&lt;&gt;$A292),and(not(isblank($A293)),$A293=$A292,$B293&lt;&gt;$B292)),"ID LISTS UNALIGNED",and($A293&lt;&gt;"",countif('3) Release_Label'!$D:$D,$A293)=0),"NO UPC MATCH in Release_Label",and($B293&lt;&gt;"",countif('3) Release_Label'!$E:$E,$B293)=0),"NO CATALOG ID MATCH in Release_Label",iserror(vlookup($A293&amp;$B293,'3) Release_Label'!$D:$D&amp;'3) Release_Label'!$E:$E,1,0)),"NO UPC-CATALOG ID pair MATCH in Release_Label" )</f>
        <v/>
      </c>
      <c r="E293" s="157" t="str">
        <f t="shared" si="3"/>
        <v/>
      </c>
      <c r="G293" s="116"/>
      <c r="H293" s="166"/>
      <c r="J293" s="20"/>
      <c r="K293" s="117"/>
      <c r="L293" s="20"/>
      <c r="N293" s="20"/>
      <c r="O293" s="20"/>
      <c r="P293" s="20"/>
    </row>
    <row r="294">
      <c r="A294" s="113"/>
      <c r="B294" s="116"/>
      <c r="C294" s="143" t="str">
        <f t="array" ref="C294">ifs(and(isblank($A294),isblank($B294)),"", not(iserror(vlookup($A294&amp;$B294,'3) Release_Label'!$D:$D&amp;'3) Release_Label'!$E:$E,1,0))),vlookup($A294&amp;$B294,{'3) Release_Label'!$D:$D&amp;'3) Release_Label'!$E:$E,'3) Release_Label'!$F:$F},2,0), or(and(not(isblank($B294)),$B294=$B293,$A294&lt;&gt;$A293),and(not(isblank($A294)),$A294=$A293,$B294&lt;&gt;$B293)),"ID LISTS UNALIGNED",and($A294&lt;&gt;"",countif('3) Release_Label'!$D:$D,$A294)=0),"NO UPC MATCH in Release_Label",and($B294&lt;&gt;"",countif('3) Release_Label'!$E:$E,$B294)=0),"NO CATALOG ID MATCH in Release_Label",iserror(vlookup($A294&amp;$B294,'3) Release_Label'!$D:$D&amp;'3) Release_Label'!$E:$E,1,0)),"NO UPC-CATALOG ID pair MATCH in Release_Label" )</f>
        <v/>
      </c>
      <c r="D294" s="143" t="str">
        <f t="array" ref="D294">ifs(and(isblank($A294),isblank($B294)),"", not(iserror(vlookup($A294&amp;$B294,'3) Release_Label'!$D:$D&amp;'3) Release_Label'!$E:$E,1,0))),vlookup($A294&amp;$B294,{'3) Release_Label'!$D:$D&amp;'3) Release_Label'!$E:$E,'3) Release_Label'!$H:$H},2,0), or(and(not(isblank($B294)),$B294=$B293,$A294&lt;&gt;$A293),and(not(isblank($A294)),$A294=$A293,$B294&lt;&gt;$B293)),"ID LISTS UNALIGNED",and($A294&lt;&gt;"",countif('3) Release_Label'!$D:$D,$A294)=0),"NO UPC MATCH in Release_Label",and($B294&lt;&gt;"",countif('3) Release_Label'!$E:$E,$B294)=0),"NO CATALOG ID MATCH in Release_Label",iserror(vlookup($A294&amp;$B294,'3) Release_Label'!$D:$D&amp;'3) Release_Label'!$E:$E,1,0)),"NO UPC-CATALOG ID pair MATCH in Release_Label" )</f>
        <v/>
      </c>
      <c r="E294" s="157" t="str">
        <f t="shared" si="3"/>
        <v/>
      </c>
      <c r="G294" s="116"/>
      <c r="H294" s="166"/>
      <c r="J294" s="20"/>
      <c r="K294" s="117"/>
      <c r="L294" s="20"/>
      <c r="N294" s="20"/>
      <c r="O294" s="20"/>
      <c r="P294" s="20"/>
    </row>
    <row r="295">
      <c r="A295" s="113"/>
      <c r="B295" s="116"/>
      <c r="C295" s="143" t="str">
        <f t="array" ref="C295">ifs(and(isblank($A295),isblank($B295)),"", not(iserror(vlookup($A295&amp;$B295,'3) Release_Label'!$D:$D&amp;'3) Release_Label'!$E:$E,1,0))),vlookup($A295&amp;$B295,{'3) Release_Label'!$D:$D&amp;'3) Release_Label'!$E:$E,'3) Release_Label'!$F:$F},2,0), or(and(not(isblank($B295)),$B295=$B294,$A295&lt;&gt;$A294),and(not(isblank($A295)),$A295=$A294,$B295&lt;&gt;$B294)),"ID LISTS UNALIGNED",and($A295&lt;&gt;"",countif('3) Release_Label'!$D:$D,$A295)=0),"NO UPC MATCH in Release_Label",and($B295&lt;&gt;"",countif('3) Release_Label'!$E:$E,$B295)=0),"NO CATALOG ID MATCH in Release_Label",iserror(vlookup($A295&amp;$B295,'3) Release_Label'!$D:$D&amp;'3) Release_Label'!$E:$E,1,0)),"NO UPC-CATALOG ID pair MATCH in Release_Label" )</f>
        <v/>
      </c>
      <c r="D295" s="143" t="str">
        <f t="array" ref="D295">ifs(and(isblank($A295),isblank($B295)),"", not(iserror(vlookup($A295&amp;$B295,'3) Release_Label'!$D:$D&amp;'3) Release_Label'!$E:$E,1,0))),vlookup($A295&amp;$B295,{'3) Release_Label'!$D:$D&amp;'3) Release_Label'!$E:$E,'3) Release_Label'!$H:$H},2,0), or(and(not(isblank($B295)),$B295=$B294,$A295&lt;&gt;$A294),and(not(isblank($A295)),$A295=$A294,$B295&lt;&gt;$B294)),"ID LISTS UNALIGNED",and($A295&lt;&gt;"",countif('3) Release_Label'!$D:$D,$A295)=0),"NO UPC MATCH in Release_Label",and($B295&lt;&gt;"",countif('3) Release_Label'!$E:$E,$B295)=0),"NO CATALOG ID MATCH in Release_Label",iserror(vlookup($A295&amp;$B295,'3) Release_Label'!$D:$D&amp;'3) Release_Label'!$E:$E,1,0)),"NO UPC-CATALOG ID pair MATCH in Release_Label" )</f>
        <v/>
      </c>
      <c r="E295" s="157" t="str">
        <f t="shared" si="3"/>
        <v/>
      </c>
      <c r="G295" s="116"/>
      <c r="H295" s="166"/>
      <c r="J295" s="20"/>
      <c r="K295" s="117"/>
      <c r="L295" s="20"/>
      <c r="N295" s="20"/>
      <c r="O295" s="20"/>
      <c r="P295" s="20"/>
    </row>
    <row r="296">
      <c r="A296" s="113"/>
      <c r="B296" s="116"/>
      <c r="C296" s="143" t="str">
        <f t="array" ref="C296">ifs(and(isblank($A296),isblank($B296)),"", not(iserror(vlookup($A296&amp;$B296,'3) Release_Label'!$D:$D&amp;'3) Release_Label'!$E:$E,1,0))),vlookup($A296&amp;$B296,{'3) Release_Label'!$D:$D&amp;'3) Release_Label'!$E:$E,'3) Release_Label'!$F:$F},2,0), or(and(not(isblank($B296)),$B296=$B295,$A296&lt;&gt;$A295),and(not(isblank($A296)),$A296=$A295,$B296&lt;&gt;$B295)),"ID LISTS UNALIGNED",and($A296&lt;&gt;"",countif('3) Release_Label'!$D:$D,$A296)=0),"NO UPC MATCH in Release_Label",and($B296&lt;&gt;"",countif('3) Release_Label'!$E:$E,$B296)=0),"NO CATALOG ID MATCH in Release_Label",iserror(vlookup($A296&amp;$B296,'3) Release_Label'!$D:$D&amp;'3) Release_Label'!$E:$E,1,0)),"NO UPC-CATALOG ID pair MATCH in Release_Label" )</f>
        <v/>
      </c>
      <c r="D296" s="143" t="str">
        <f t="array" ref="D296">ifs(and(isblank($A296),isblank($B296)),"", not(iserror(vlookup($A296&amp;$B296,'3) Release_Label'!$D:$D&amp;'3) Release_Label'!$E:$E,1,0))),vlookup($A296&amp;$B296,{'3) Release_Label'!$D:$D&amp;'3) Release_Label'!$E:$E,'3) Release_Label'!$H:$H},2,0), or(and(not(isblank($B296)),$B296=$B295,$A296&lt;&gt;$A295),and(not(isblank($A296)),$A296=$A295,$B296&lt;&gt;$B295)),"ID LISTS UNALIGNED",and($A296&lt;&gt;"",countif('3) Release_Label'!$D:$D,$A296)=0),"NO UPC MATCH in Release_Label",and($B296&lt;&gt;"",countif('3) Release_Label'!$E:$E,$B296)=0),"NO CATALOG ID MATCH in Release_Label",iserror(vlookup($A296&amp;$B296,'3) Release_Label'!$D:$D&amp;'3) Release_Label'!$E:$E,1,0)),"NO UPC-CATALOG ID pair MATCH in Release_Label" )</f>
        <v/>
      </c>
      <c r="E296" s="157" t="str">
        <f t="shared" si="3"/>
        <v/>
      </c>
      <c r="G296" s="116"/>
      <c r="H296" s="166"/>
      <c r="J296" s="20"/>
      <c r="K296" s="117"/>
      <c r="L296" s="20"/>
      <c r="N296" s="20"/>
      <c r="O296" s="20"/>
      <c r="P296" s="20"/>
    </row>
    <row r="297">
      <c r="A297" s="113"/>
      <c r="B297" s="116"/>
      <c r="C297" s="143" t="str">
        <f t="array" ref="C297">ifs(and(isblank($A297),isblank($B297)),"", not(iserror(vlookup($A297&amp;$B297,'3) Release_Label'!$D:$D&amp;'3) Release_Label'!$E:$E,1,0))),vlookup($A297&amp;$B297,{'3) Release_Label'!$D:$D&amp;'3) Release_Label'!$E:$E,'3) Release_Label'!$F:$F},2,0), or(and(not(isblank($B297)),$B297=$B296,$A297&lt;&gt;$A296),and(not(isblank($A297)),$A297=$A296,$B297&lt;&gt;$B296)),"ID LISTS UNALIGNED",and($A297&lt;&gt;"",countif('3) Release_Label'!$D:$D,$A297)=0),"NO UPC MATCH in Release_Label",and($B297&lt;&gt;"",countif('3) Release_Label'!$E:$E,$B297)=0),"NO CATALOG ID MATCH in Release_Label",iserror(vlookup($A297&amp;$B297,'3) Release_Label'!$D:$D&amp;'3) Release_Label'!$E:$E,1,0)),"NO UPC-CATALOG ID pair MATCH in Release_Label" )</f>
        <v/>
      </c>
      <c r="D297" s="143" t="str">
        <f t="array" ref="D297">ifs(and(isblank($A297),isblank($B297)),"", not(iserror(vlookup($A297&amp;$B297,'3) Release_Label'!$D:$D&amp;'3) Release_Label'!$E:$E,1,0))),vlookup($A297&amp;$B297,{'3) Release_Label'!$D:$D&amp;'3) Release_Label'!$E:$E,'3) Release_Label'!$H:$H},2,0), or(and(not(isblank($B297)),$B297=$B296,$A297&lt;&gt;$A296),and(not(isblank($A297)),$A297=$A296,$B297&lt;&gt;$B296)),"ID LISTS UNALIGNED",and($A297&lt;&gt;"",countif('3) Release_Label'!$D:$D,$A297)=0),"NO UPC MATCH in Release_Label",and($B297&lt;&gt;"",countif('3) Release_Label'!$E:$E,$B297)=0),"NO CATALOG ID MATCH in Release_Label",iserror(vlookup($A297&amp;$B297,'3) Release_Label'!$D:$D&amp;'3) Release_Label'!$E:$E,1,0)),"NO UPC-CATALOG ID pair MATCH in Release_Label" )</f>
        <v/>
      </c>
      <c r="E297" s="157" t="str">
        <f t="shared" si="3"/>
        <v/>
      </c>
      <c r="G297" s="116"/>
      <c r="H297" s="166"/>
      <c r="J297" s="20"/>
      <c r="K297" s="117"/>
      <c r="L297" s="20"/>
      <c r="N297" s="20"/>
      <c r="O297" s="20"/>
      <c r="P297" s="20"/>
    </row>
    <row r="298">
      <c r="A298" s="113"/>
      <c r="B298" s="116"/>
      <c r="C298" s="143" t="str">
        <f t="array" ref="C298">ifs(and(isblank($A298),isblank($B298)),"", not(iserror(vlookup($A298&amp;$B298,'3) Release_Label'!$D:$D&amp;'3) Release_Label'!$E:$E,1,0))),vlookup($A298&amp;$B298,{'3) Release_Label'!$D:$D&amp;'3) Release_Label'!$E:$E,'3) Release_Label'!$F:$F},2,0), or(and(not(isblank($B298)),$B298=$B297,$A298&lt;&gt;$A297),and(not(isblank($A298)),$A298=$A297,$B298&lt;&gt;$B297)),"ID LISTS UNALIGNED",and($A298&lt;&gt;"",countif('3) Release_Label'!$D:$D,$A298)=0),"NO UPC MATCH in Release_Label",and($B298&lt;&gt;"",countif('3) Release_Label'!$E:$E,$B298)=0),"NO CATALOG ID MATCH in Release_Label",iserror(vlookup($A298&amp;$B298,'3) Release_Label'!$D:$D&amp;'3) Release_Label'!$E:$E,1,0)),"NO UPC-CATALOG ID pair MATCH in Release_Label" )</f>
        <v/>
      </c>
      <c r="D298" s="143" t="str">
        <f t="array" ref="D298">ifs(and(isblank($A298),isblank($B298)),"", not(iserror(vlookup($A298&amp;$B298,'3) Release_Label'!$D:$D&amp;'3) Release_Label'!$E:$E,1,0))),vlookup($A298&amp;$B298,{'3) Release_Label'!$D:$D&amp;'3) Release_Label'!$E:$E,'3) Release_Label'!$H:$H},2,0), or(and(not(isblank($B298)),$B298=$B297,$A298&lt;&gt;$A297),and(not(isblank($A298)),$A298=$A297,$B298&lt;&gt;$B297)),"ID LISTS UNALIGNED",and($A298&lt;&gt;"",countif('3) Release_Label'!$D:$D,$A298)=0),"NO UPC MATCH in Release_Label",and($B298&lt;&gt;"",countif('3) Release_Label'!$E:$E,$B298)=0),"NO CATALOG ID MATCH in Release_Label",iserror(vlookup($A298&amp;$B298,'3) Release_Label'!$D:$D&amp;'3) Release_Label'!$E:$E,1,0)),"NO UPC-CATALOG ID pair MATCH in Release_Label" )</f>
        <v/>
      </c>
      <c r="E298" s="157" t="str">
        <f t="shared" si="3"/>
        <v/>
      </c>
      <c r="G298" s="116"/>
      <c r="H298" s="166"/>
      <c r="J298" s="20"/>
      <c r="K298" s="117"/>
      <c r="L298" s="20"/>
      <c r="N298" s="20"/>
      <c r="O298" s="20"/>
      <c r="P298" s="20"/>
    </row>
    <row r="299">
      <c r="A299" s="113"/>
      <c r="B299" s="116"/>
      <c r="C299" s="143" t="str">
        <f t="array" ref="C299">ifs(and(isblank($A299),isblank($B299)),"", not(iserror(vlookup($A299&amp;$B299,'3) Release_Label'!$D:$D&amp;'3) Release_Label'!$E:$E,1,0))),vlookup($A299&amp;$B299,{'3) Release_Label'!$D:$D&amp;'3) Release_Label'!$E:$E,'3) Release_Label'!$F:$F},2,0), or(and(not(isblank($B299)),$B299=$B298,$A299&lt;&gt;$A298),and(not(isblank($A299)),$A299=$A298,$B299&lt;&gt;$B298)),"ID LISTS UNALIGNED",and($A299&lt;&gt;"",countif('3) Release_Label'!$D:$D,$A299)=0),"NO UPC MATCH in Release_Label",and($B299&lt;&gt;"",countif('3) Release_Label'!$E:$E,$B299)=0),"NO CATALOG ID MATCH in Release_Label",iserror(vlookup($A299&amp;$B299,'3) Release_Label'!$D:$D&amp;'3) Release_Label'!$E:$E,1,0)),"NO UPC-CATALOG ID pair MATCH in Release_Label" )</f>
        <v/>
      </c>
      <c r="D299" s="143" t="str">
        <f t="array" ref="D299">ifs(and(isblank($A299),isblank($B299)),"", not(iserror(vlookup($A299&amp;$B299,'3) Release_Label'!$D:$D&amp;'3) Release_Label'!$E:$E,1,0))),vlookup($A299&amp;$B299,{'3) Release_Label'!$D:$D&amp;'3) Release_Label'!$E:$E,'3) Release_Label'!$H:$H},2,0), or(and(not(isblank($B299)),$B299=$B298,$A299&lt;&gt;$A298),and(not(isblank($A299)),$A299=$A298,$B299&lt;&gt;$B298)),"ID LISTS UNALIGNED",and($A299&lt;&gt;"",countif('3) Release_Label'!$D:$D,$A299)=0),"NO UPC MATCH in Release_Label",and($B299&lt;&gt;"",countif('3) Release_Label'!$E:$E,$B299)=0),"NO CATALOG ID MATCH in Release_Label",iserror(vlookup($A299&amp;$B299,'3) Release_Label'!$D:$D&amp;'3) Release_Label'!$E:$E,1,0)),"NO UPC-CATALOG ID pair MATCH in Release_Label" )</f>
        <v/>
      </c>
      <c r="E299" s="157" t="str">
        <f t="shared" si="3"/>
        <v/>
      </c>
      <c r="G299" s="116"/>
      <c r="H299" s="166"/>
      <c r="J299" s="20"/>
      <c r="K299" s="117"/>
      <c r="L299" s="20"/>
      <c r="N299" s="20"/>
      <c r="O299" s="20"/>
      <c r="P299" s="20"/>
    </row>
    <row r="300">
      <c r="A300" s="113"/>
      <c r="B300" s="116"/>
      <c r="C300" s="143" t="str">
        <f t="array" ref="C300">ifs(and(isblank($A300),isblank($B300)),"", not(iserror(vlookup($A300&amp;$B300,'3) Release_Label'!$D:$D&amp;'3) Release_Label'!$E:$E,1,0))),vlookup($A300&amp;$B300,{'3) Release_Label'!$D:$D&amp;'3) Release_Label'!$E:$E,'3) Release_Label'!$F:$F},2,0), or(and(not(isblank($B300)),$B300=$B299,$A300&lt;&gt;$A299),and(not(isblank($A300)),$A300=$A299,$B300&lt;&gt;$B299)),"ID LISTS UNALIGNED",and($A300&lt;&gt;"",countif('3) Release_Label'!$D:$D,$A300)=0),"NO UPC MATCH in Release_Label",and($B300&lt;&gt;"",countif('3) Release_Label'!$E:$E,$B300)=0),"NO CATALOG ID MATCH in Release_Label",iserror(vlookup($A300&amp;$B300,'3) Release_Label'!$D:$D&amp;'3) Release_Label'!$E:$E,1,0)),"NO UPC-CATALOG ID pair MATCH in Release_Label" )</f>
        <v/>
      </c>
      <c r="D300" s="143" t="str">
        <f t="array" ref="D300">ifs(and(isblank($A300),isblank($B300)),"", not(iserror(vlookup($A300&amp;$B300,'3) Release_Label'!$D:$D&amp;'3) Release_Label'!$E:$E,1,0))),vlookup($A300&amp;$B300,{'3) Release_Label'!$D:$D&amp;'3) Release_Label'!$E:$E,'3) Release_Label'!$H:$H},2,0), or(and(not(isblank($B300)),$B300=$B299,$A300&lt;&gt;$A299),and(not(isblank($A300)),$A300=$A299,$B300&lt;&gt;$B299)),"ID LISTS UNALIGNED",and($A300&lt;&gt;"",countif('3) Release_Label'!$D:$D,$A300)=0),"NO UPC MATCH in Release_Label",and($B300&lt;&gt;"",countif('3) Release_Label'!$E:$E,$B300)=0),"NO CATALOG ID MATCH in Release_Label",iserror(vlookup($A300&amp;$B300,'3) Release_Label'!$D:$D&amp;'3) Release_Label'!$E:$E,1,0)),"NO UPC-CATALOG ID pair MATCH in Release_Label" )</f>
        <v/>
      </c>
      <c r="E300" s="157" t="str">
        <f t="shared" si="3"/>
        <v/>
      </c>
      <c r="G300" s="116"/>
      <c r="H300" s="166"/>
      <c r="J300" s="20"/>
      <c r="K300" s="117"/>
      <c r="L300" s="20"/>
      <c r="N300" s="20"/>
      <c r="O300" s="20"/>
      <c r="P300" s="20"/>
    </row>
    <row r="301">
      <c r="A301" s="113"/>
      <c r="B301" s="116"/>
      <c r="C301" s="143" t="str">
        <f t="array" ref="C301">ifs(and(isblank($A301),isblank($B301)),"", not(iserror(vlookup($A301&amp;$B301,'3) Release_Label'!$D:$D&amp;'3) Release_Label'!$E:$E,1,0))),vlookup($A301&amp;$B301,{'3) Release_Label'!$D:$D&amp;'3) Release_Label'!$E:$E,'3) Release_Label'!$F:$F},2,0), or(and(not(isblank($B301)),$B301=$B300,$A301&lt;&gt;$A300),and(not(isblank($A301)),$A301=$A300,$B301&lt;&gt;$B300)),"ID LISTS UNALIGNED",and($A301&lt;&gt;"",countif('3) Release_Label'!$D:$D,$A301)=0),"NO UPC MATCH in Release_Label",and($B301&lt;&gt;"",countif('3) Release_Label'!$E:$E,$B301)=0),"NO CATALOG ID MATCH in Release_Label",iserror(vlookup($A301&amp;$B301,'3) Release_Label'!$D:$D&amp;'3) Release_Label'!$E:$E,1,0)),"NO UPC-CATALOG ID pair MATCH in Release_Label" )</f>
        <v/>
      </c>
      <c r="D301" s="143" t="str">
        <f t="array" ref="D301">ifs(and(isblank($A301),isblank($B301)),"", not(iserror(vlookup($A301&amp;$B301,'3) Release_Label'!$D:$D&amp;'3) Release_Label'!$E:$E,1,0))),vlookup($A301&amp;$B301,{'3) Release_Label'!$D:$D&amp;'3) Release_Label'!$E:$E,'3) Release_Label'!$H:$H},2,0), or(and(not(isblank($B301)),$B301=$B300,$A301&lt;&gt;$A300),and(not(isblank($A301)),$A301=$A300,$B301&lt;&gt;$B300)),"ID LISTS UNALIGNED",and($A301&lt;&gt;"",countif('3) Release_Label'!$D:$D,$A301)=0),"NO UPC MATCH in Release_Label",and($B301&lt;&gt;"",countif('3) Release_Label'!$E:$E,$B301)=0),"NO CATALOG ID MATCH in Release_Label",iserror(vlookup($A301&amp;$B301,'3) Release_Label'!$D:$D&amp;'3) Release_Label'!$E:$E,1,0)),"NO UPC-CATALOG ID pair MATCH in Release_Label" )</f>
        <v/>
      </c>
      <c r="E301" s="157" t="str">
        <f t="shared" si="3"/>
        <v/>
      </c>
      <c r="G301" s="116"/>
      <c r="H301" s="166"/>
      <c r="J301" s="20"/>
      <c r="K301" s="117"/>
      <c r="L301" s="20"/>
      <c r="N301" s="20"/>
      <c r="O301" s="20"/>
      <c r="P301" s="20"/>
    </row>
    <row r="302">
      <c r="A302" s="113"/>
      <c r="B302" s="116"/>
      <c r="C302" s="143" t="str">
        <f t="array" ref="C302">ifs(and(isblank($A302),isblank($B302)),"", not(iserror(vlookup($A302&amp;$B302,'3) Release_Label'!$D:$D&amp;'3) Release_Label'!$E:$E,1,0))),vlookup($A302&amp;$B302,{'3) Release_Label'!$D:$D&amp;'3) Release_Label'!$E:$E,'3) Release_Label'!$F:$F},2,0), or(and(not(isblank($B302)),$B302=$B301,$A302&lt;&gt;$A301),and(not(isblank($A302)),$A302=$A301,$B302&lt;&gt;$B301)),"ID LISTS UNALIGNED",and($A302&lt;&gt;"",countif('3) Release_Label'!$D:$D,$A302)=0),"NO UPC MATCH in Release_Label",and($B302&lt;&gt;"",countif('3) Release_Label'!$E:$E,$B302)=0),"NO CATALOG ID MATCH in Release_Label",iserror(vlookup($A302&amp;$B302,'3) Release_Label'!$D:$D&amp;'3) Release_Label'!$E:$E,1,0)),"NO UPC-CATALOG ID pair MATCH in Release_Label" )</f>
        <v/>
      </c>
      <c r="D302" s="143" t="str">
        <f t="array" ref="D302">ifs(and(isblank($A302),isblank($B302)),"", not(iserror(vlookup($A302&amp;$B302,'3) Release_Label'!$D:$D&amp;'3) Release_Label'!$E:$E,1,0))),vlookup($A302&amp;$B302,{'3) Release_Label'!$D:$D&amp;'3) Release_Label'!$E:$E,'3) Release_Label'!$H:$H},2,0), or(and(not(isblank($B302)),$B302=$B301,$A302&lt;&gt;$A301),and(not(isblank($A302)),$A302=$A301,$B302&lt;&gt;$B301)),"ID LISTS UNALIGNED",and($A302&lt;&gt;"",countif('3) Release_Label'!$D:$D,$A302)=0),"NO UPC MATCH in Release_Label",and($B302&lt;&gt;"",countif('3) Release_Label'!$E:$E,$B302)=0),"NO CATALOG ID MATCH in Release_Label",iserror(vlookup($A302&amp;$B302,'3) Release_Label'!$D:$D&amp;'3) Release_Label'!$E:$E,1,0)),"NO UPC-CATALOG ID pair MATCH in Release_Label" )</f>
        <v/>
      </c>
      <c r="E302" s="157" t="str">
        <f t="shared" si="3"/>
        <v/>
      </c>
      <c r="G302" s="116"/>
      <c r="H302" s="166"/>
      <c r="J302" s="20"/>
      <c r="K302" s="117"/>
      <c r="L302" s="20"/>
      <c r="N302" s="20"/>
      <c r="O302" s="20"/>
      <c r="P302" s="20"/>
    </row>
    <row r="303">
      <c r="A303" s="113"/>
      <c r="B303" s="116"/>
      <c r="C303" s="143" t="str">
        <f t="array" ref="C303">ifs(and(isblank($A303),isblank($B303)),"", not(iserror(vlookup($A303&amp;$B303,'3) Release_Label'!$D:$D&amp;'3) Release_Label'!$E:$E,1,0))),vlookup($A303&amp;$B303,{'3) Release_Label'!$D:$D&amp;'3) Release_Label'!$E:$E,'3) Release_Label'!$F:$F},2,0), or(and(not(isblank($B303)),$B303=$B302,$A303&lt;&gt;$A302),and(not(isblank($A303)),$A303=$A302,$B303&lt;&gt;$B302)),"ID LISTS UNALIGNED",and($A303&lt;&gt;"",countif('3) Release_Label'!$D:$D,$A303)=0),"NO UPC MATCH in Release_Label",and($B303&lt;&gt;"",countif('3) Release_Label'!$E:$E,$B303)=0),"NO CATALOG ID MATCH in Release_Label",iserror(vlookup($A303&amp;$B303,'3) Release_Label'!$D:$D&amp;'3) Release_Label'!$E:$E,1,0)),"NO UPC-CATALOG ID pair MATCH in Release_Label" )</f>
        <v/>
      </c>
      <c r="D303" s="143" t="str">
        <f t="array" ref="D303">ifs(and(isblank($A303),isblank($B303)),"", not(iserror(vlookup($A303&amp;$B303,'3) Release_Label'!$D:$D&amp;'3) Release_Label'!$E:$E,1,0))),vlookup($A303&amp;$B303,{'3) Release_Label'!$D:$D&amp;'3) Release_Label'!$E:$E,'3) Release_Label'!$H:$H},2,0), or(and(not(isblank($B303)),$B303=$B302,$A303&lt;&gt;$A302),and(not(isblank($A303)),$A303=$A302,$B303&lt;&gt;$B302)),"ID LISTS UNALIGNED",and($A303&lt;&gt;"",countif('3) Release_Label'!$D:$D,$A303)=0),"NO UPC MATCH in Release_Label",and($B303&lt;&gt;"",countif('3) Release_Label'!$E:$E,$B303)=0),"NO CATALOG ID MATCH in Release_Label",iserror(vlookup($A303&amp;$B303,'3) Release_Label'!$D:$D&amp;'3) Release_Label'!$E:$E,1,0)),"NO UPC-CATALOG ID pair MATCH in Release_Label" )</f>
        <v/>
      </c>
      <c r="E303" s="157" t="str">
        <f t="shared" si="3"/>
        <v/>
      </c>
      <c r="G303" s="116"/>
      <c r="H303" s="166"/>
      <c r="J303" s="20"/>
      <c r="K303" s="117"/>
      <c r="L303" s="20"/>
      <c r="N303" s="20"/>
      <c r="O303" s="20"/>
      <c r="P303" s="20"/>
    </row>
    <row r="304">
      <c r="A304" s="113"/>
      <c r="B304" s="116"/>
      <c r="C304" s="143" t="str">
        <f t="array" ref="C304">ifs(and(isblank($A304),isblank($B304)),"", not(iserror(vlookup($A304&amp;$B304,'3) Release_Label'!$D:$D&amp;'3) Release_Label'!$E:$E,1,0))),vlookup($A304&amp;$B304,{'3) Release_Label'!$D:$D&amp;'3) Release_Label'!$E:$E,'3) Release_Label'!$F:$F},2,0), or(and(not(isblank($B304)),$B304=$B303,$A304&lt;&gt;$A303),and(not(isblank($A304)),$A304=$A303,$B304&lt;&gt;$B303)),"ID LISTS UNALIGNED",and($A304&lt;&gt;"",countif('3) Release_Label'!$D:$D,$A304)=0),"NO UPC MATCH in Release_Label",and($B304&lt;&gt;"",countif('3) Release_Label'!$E:$E,$B304)=0),"NO CATALOG ID MATCH in Release_Label",iserror(vlookup($A304&amp;$B304,'3) Release_Label'!$D:$D&amp;'3) Release_Label'!$E:$E,1,0)),"NO UPC-CATALOG ID pair MATCH in Release_Label" )</f>
        <v/>
      </c>
      <c r="D304" s="143" t="str">
        <f t="array" ref="D304">ifs(and(isblank($A304),isblank($B304)),"", not(iserror(vlookup($A304&amp;$B304,'3) Release_Label'!$D:$D&amp;'3) Release_Label'!$E:$E,1,0))),vlookup($A304&amp;$B304,{'3) Release_Label'!$D:$D&amp;'3) Release_Label'!$E:$E,'3) Release_Label'!$H:$H},2,0), or(and(not(isblank($B304)),$B304=$B303,$A304&lt;&gt;$A303),and(not(isblank($A304)),$A304=$A303,$B304&lt;&gt;$B303)),"ID LISTS UNALIGNED",and($A304&lt;&gt;"",countif('3) Release_Label'!$D:$D,$A304)=0),"NO UPC MATCH in Release_Label",and($B304&lt;&gt;"",countif('3) Release_Label'!$E:$E,$B304)=0),"NO CATALOG ID MATCH in Release_Label",iserror(vlookup($A304&amp;$B304,'3) Release_Label'!$D:$D&amp;'3) Release_Label'!$E:$E,1,0)),"NO UPC-CATALOG ID pair MATCH in Release_Label" )</f>
        <v/>
      </c>
      <c r="E304" s="157" t="str">
        <f t="shared" si="3"/>
        <v/>
      </c>
      <c r="G304" s="116"/>
      <c r="H304" s="166"/>
      <c r="J304" s="20"/>
      <c r="K304" s="117"/>
      <c r="L304" s="20"/>
      <c r="N304" s="20"/>
      <c r="O304" s="20"/>
      <c r="P304" s="20"/>
    </row>
    <row r="305">
      <c r="A305" s="113"/>
      <c r="B305" s="116"/>
      <c r="C305" s="143" t="str">
        <f t="array" ref="C305">ifs(and(isblank($A305),isblank($B305)),"", not(iserror(vlookup($A305&amp;$B305,'3) Release_Label'!$D:$D&amp;'3) Release_Label'!$E:$E,1,0))),vlookup($A305&amp;$B305,{'3) Release_Label'!$D:$D&amp;'3) Release_Label'!$E:$E,'3) Release_Label'!$F:$F},2,0), or(and(not(isblank($B305)),$B305=$B304,$A305&lt;&gt;$A304),and(not(isblank($A305)),$A305=$A304,$B305&lt;&gt;$B304)),"ID LISTS UNALIGNED",and($A305&lt;&gt;"",countif('3) Release_Label'!$D:$D,$A305)=0),"NO UPC MATCH in Release_Label",and($B305&lt;&gt;"",countif('3) Release_Label'!$E:$E,$B305)=0),"NO CATALOG ID MATCH in Release_Label",iserror(vlookup($A305&amp;$B305,'3) Release_Label'!$D:$D&amp;'3) Release_Label'!$E:$E,1,0)),"NO UPC-CATALOG ID pair MATCH in Release_Label" )</f>
        <v/>
      </c>
      <c r="D305" s="143" t="str">
        <f t="array" ref="D305">ifs(and(isblank($A305),isblank($B305)),"", not(iserror(vlookup($A305&amp;$B305,'3) Release_Label'!$D:$D&amp;'3) Release_Label'!$E:$E,1,0))),vlookup($A305&amp;$B305,{'3) Release_Label'!$D:$D&amp;'3) Release_Label'!$E:$E,'3) Release_Label'!$H:$H},2,0), or(and(not(isblank($B305)),$B305=$B304,$A305&lt;&gt;$A304),and(not(isblank($A305)),$A305=$A304,$B305&lt;&gt;$B304)),"ID LISTS UNALIGNED",and($A305&lt;&gt;"",countif('3) Release_Label'!$D:$D,$A305)=0),"NO UPC MATCH in Release_Label",and($B305&lt;&gt;"",countif('3) Release_Label'!$E:$E,$B305)=0),"NO CATALOG ID MATCH in Release_Label",iserror(vlookup($A305&amp;$B305,'3) Release_Label'!$D:$D&amp;'3) Release_Label'!$E:$E,1,0)),"NO UPC-CATALOG ID pair MATCH in Release_Label" )</f>
        <v/>
      </c>
      <c r="E305" s="157" t="str">
        <f t="shared" si="3"/>
        <v/>
      </c>
      <c r="G305" s="116"/>
      <c r="H305" s="166"/>
      <c r="J305" s="20"/>
      <c r="K305" s="117"/>
      <c r="L305" s="20"/>
      <c r="N305" s="20"/>
      <c r="O305" s="20"/>
      <c r="P305" s="20"/>
    </row>
    <row r="306">
      <c r="A306" s="113"/>
      <c r="B306" s="116"/>
      <c r="C306" s="143" t="str">
        <f t="array" ref="C306">ifs(and(isblank($A306),isblank($B306)),"", not(iserror(vlookup($A306&amp;$B306,'3) Release_Label'!$D:$D&amp;'3) Release_Label'!$E:$E,1,0))),vlookup($A306&amp;$B306,{'3) Release_Label'!$D:$D&amp;'3) Release_Label'!$E:$E,'3) Release_Label'!$F:$F},2,0), or(and(not(isblank($B306)),$B306=$B305,$A306&lt;&gt;$A305),and(not(isblank($A306)),$A306=$A305,$B306&lt;&gt;$B305)),"ID LISTS UNALIGNED",and($A306&lt;&gt;"",countif('3) Release_Label'!$D:$D,$A306)=0),"NO UPC MATCH in Release_Label",and($B306&lt;&gt;"",countif('3) Release_Label'!$E:$E,$B306)=0),"NO CATALOG ID MATCH in Release_Label",iserror(vlookup($A306&amp;$B306,'3) Release_Label'!$D:$D&amp;'3) Release_Label'!$E:$E,1,0)),"NO UPC-CATALOG ID pair MATCH in Release_Label" )</f>
        <v/>
      </c>
      <c r="D306" s="143" t="str">
        <f t="array" ref="D306">ifs(and(isblank($A306),isblank($B306)),"", not(iserror(vlookup($A306&amp;$B306,'3) Release_Label'!$D:$D&amp;'3) Release_Label'!$E:$E,1,0))),vlookup($A306&amp;$B306,{'3) Release_Label'!$D:$D&amp;'3) Release_Label'!$E:$E,'3) Release_Label'!$H:$H},2,0), or(and(not(isblank($B306)),$B306=$B305,$A306&lt;&gt;$A305),and(not(isblank($A306)),$A306=$A305,$B306&lt;&gt;$B305)),"ID LISTS UNALIGNED",and($A306&lt;&gt;"",countif('3) Release_Label'!$D:$D,$A306)=0),"NO UPC MATCH in Release_Label",and($B306&lt;&gt;"",countif('3) Release_Label'!$E:$E,$B306)=0),"NO CATALOG ID MATCH in Release_Label",iserror(vlookup($A306&amp;$B306,'3) Release_Label'!$D:$D&amp;'3) Release_Label'!$E:$E,1,0)),"NO UPC-CATALOG ID pair MATCH in Release_Label" )</f>
        <v/>
      </c>
      <c r="E306" s="157" t="str">
        <f t="shared" si="3"/>
        <v/>
      </c>
      <c r="G306" s="116"/>
      <c r="H306" s="166"/>
      <c r="J306" s="20"/>
      <c r="K306" s="117"/>
      <c r="L306" s="20"/>
      <c r="N306" s="20"/>
      <c r="O306" s="20"/>
      <c r="P306" s="20"/>
    </row>
    <row r="307">
      <c r="A307" s="113"/>
      <c r="B307" s="116"/>
      <c r="C307" s="143" t="str">
        <f t="array" ref="C307">ifs(and(isblank($A307),isblank($B307)),"", not(iserror(vlookup($A307&amp;$B307,'3) Release_Label'!$D:$D&amp;'3) Release_Label'!$E:$E,1,0))),vlookup($A307&amp;$B307,{'3) Release_Label'!$D:$D&amp;'3) Release_Label'!$E:$E,'3) Release_Label'!$F:$F},2,0), or(and(not(isblank($B307)),$B307=$B306,$A307&lt;&gt;$A306),and(not(isblank($A307)),$A307=$A306,$B307&lt;&gt;$B306)),"ID LISTS UNALIGNED",and($A307&lt;&gt;"",countif('3) Release_Label'!$D:$D,$A307)=0),"NO UPC MATCH in Release_Label",and($B307&lt;&gt;"",countif('3) Release_Label'!$E:$E,$B307)=0),"NO CATALOG ID MATCH in Release_Label",iserror(vlookup($A307&amp;$B307,'3) Release_Label'!$D:$D&amp;'3) Release_Label'!$E:$E,1,0)),"NO UPC-CATALOG ID pair MATCH in Release_Label" )</f>
        <v/>
      </c>
      <c r="D307" s="143" t="str">
        <f t="array" ref="D307">ifs(and(isblank($A307),isblank($B307)),"", not(iserror(vlookup($A307&amp;$B307,'3) Release_Label'!$D:$D&amp;'3) Release_Label'!$E:$E,1,0))),vlookup($A307&amp;$B307,{'3) Release_Label'!$D:$D&amp;'3) Release_Label'!$E:$E,'3) Release_Label'!$H:$H},2,0), or(and(not(isblank($B307)),$B307=$B306,$A307&lt;&gt;$A306),and(not(isblank($A307)),$A307=$A306,$B307&lt;&gt;$B306)),"ID LISTS UNALIGNED",and($A307&lt;&gt;"",countif('3) Release_Label'!$D:$D,$A307)=0),"NO UPC MATCH in Release_Label",and($B307&lt;&gt;"",countif('3) Release_Label'!$E:$E,$B307)=0),"NO CATALOG ID MATCH in Release_Label",iserror(vlookup($A307&amp;$B307,'3) Release_Label'!$D:$D&amp;'3) Release_Label'!$E:$E,1,0)),"NO UPC-CATALOG ID pair MATCH in Release_Label" )</f>
        <v/>
      </c>
      <c r="E307" s="157" t="str">
        <f t="shared" si="3"/>
        <v/>
      </c>
      <c r="G307" s="116"/>
      <c r="H307" s="166"/>
      <c r="J307" s="20"/>
      <c r="K307" s="117"/>
      <c r="L307" s="20"/>
      <c r="N307" s="20"/>
      <c r="O307" s="20"/>
      <c r="P307" s="20"/>
    </row>
    <row r="308">
      <c r="A308" s="113"/>
      <c r="B308" s="116"/>
      <c r="C308" s="143" t="str">
        <f t="array" ref="C308">ifs(and(isblank($A308),isblank($B308)),"", not(iserror(vlookup($A308&amp;$B308,'3) Release_Label'!$D:$D&amp;'3) Release_Label'!$E:$E,1,0))),vlookup($A308&amp;$B308,{'3) Release_Label'!$D:$D&amp;'3) Release_Label'!$E:$E,'3) Release_Label'!$F:$F},2,0), or(and(not(isblank($B308)),$B308=$B307,$A308&lt;&gt;$A307),and(not(isblank($A308)),$A308=$A307,$B308&lt;&gt;$B307)),"ID LISTS UNALIGNED",and($A308&lt;&gt;"",countif('3) Release_Label'!$D:$D,$A308)=0),"NO UPC MATCH in Release_Label",and($B308&lt;&gt;"",countif('3) Release_Label'!$E:$E,$B308)=0),"NO CATALOG ID MATCH in Release_Label",iserror(vlookup($A308&amp;$B308,'3) Release_Label'!$D:$D&amp;'3) Release_Label'!$E:$E,1,0)),"NO UPC-CATALOG ID pair MATCH in Release_Label" )</f>
        <v/>
      </c>
      <c r="D308" s="143" t="str">
        <f t="array" ref="D308">ifs(and(isblank($A308),isblank($B308)),"", not(iserror(vlookup($A308&amp;$B308,'3) Release_Label'!$D:$D&amp;'3) Release_Label'!$E:$E,1,0))),vlookup($A308&amp;$B308,{'3) Release_Label'!$D:$D&amp;'3) Release_Label'!$E:$E,'3) Release_Label'!$H:$H},2,0), or(and(not(isblank($B308)),$B308=$B307,$A308&lt;&gt;$A307),and(not(isblank($A308)),$A308=$A307,$B308&lt;&gt;$B307)),"ID LISTS UNALIGNED",and($A308&lt;&gt;"",countif('3) Release_Label'!$D:$D,$A308)=0),"NO UPC MATCH in Release_Label",and($B308&lt;&gt;"",countif('3) Release_Label'!$E:$E,$B308)=0),"NO CATALOG ID MATCH in Release_Label",iserror(vlookup($A308&amp;$B308,'3) Release_Label'!$D:$D&amp;'3) Release_Label'!$E:$E,1,0)),"NO UPC-CATALOG ID pair MATCH in Release_Label" )</f>
        <v/>
      </c>
      <c r="E308" s="157" t="str">
        <f t="shared" si="3"/>
        <v/>
      </c>
      <c r="G308" s="116"/>
      <c r="H308" s="166"/>
      <c r="J308" s="20"/>
      <c r="K308" s="117"/>
      <c r="L308" s="20"/>
      <c r="N308" s="20"/>
      <c r="O308" s="20"/>
      <c r="P308" s="20"/>
    </row>
    <row r="309">
      <c r="A309" s="113"/>
      <c r="B309" s="116"/>
      <c r="C309" s="143" t="str">
        <f t="array" ref="C309">ifs(and(isblank($A309),isblank($B309)),"", not(iserror(vlookup($A309&amp;$B309,'3) Release_Label'!$D:$D&amp;'3) Release_Label'!$E:$E,1,0))),vlookup($A309&amp;$B309,{'3) Release_Label'!$D:$D&amp;'3) Release_Label'!$E:$E,'3) Release_Label'!$F:$F},2,0), or(and(not(isblank($B309)),$B309=$B308,$A309&lt;&gt;$A308),and(not(isblank($A309)),$A309=$A308,$B309&lt;&gt;$B308)),"ID LISTS UNALIGNED",and($A309&lt;&gt;"",countif('3) Release_Label'!$D:$D,$A309)=0),"NO UPC MATCH in Release_Label",and($B309&lt;&gt;"",countif('3) Release_Label'!$E:$E,$B309)=0),"NO CATALOG ID MATCH in Release_Label",iserror(vlookup($A309&amp;$B309,'3) Release_Label'!$D:$D&amp;'3) Release_Label'!$E:$E,1,0)),"NO UPC-CATALOG ID pair MATCH in Release_Label" )</f>
        <v/>
      </c>
      <c r="D309" s="143" t="str">
        <f t="array" ref="D309">ifs(and(isblank($A309),isblank($B309)),"", not(iserror(vlookup($A309&amp;$B309,'3) Release_Label'!$D:$D&amp;'3) Release_Label'!$E:$E,1,0))),vlookup($A309&amp;$B309,{'3) Release_Label'!$D:$D&amp;'3) Release_Label'!$E:$E,'3) Release_Label'!$H:$H},2,0), or(and(not(isblank($B309)),$B309=$B308,$A309&lt;&gt;$A308),and(not(isblank($A309)),$A309=$A308,$B309&lt;&gt;$B308)),"ID LISTS UNALIGNED",and($A309&lt;&gt;"",countif('3) Release_Label'!$D:$D,$A309)=0),"NO UPC MATCH in Release_Label",and($B309&lt;&gt;"",countif('3) Release_Label'!$E:$E,$B309)=0),"NO CATALOG ID MATCH in Release_Label",iserror(vlookup($A309&amp;$B309,'3) Release_Label'!$D:$D&amp;'3) Release_Label'!$E:$E,1,0)),"NO UPC-CATALOG ID pair MATCH in Release_Label" )</f>
        <v/>
      </c>
      <c r="E309" s="157" t="str">
        <f t="shared" si="3"/>
        <v/>
      </c>
      <c r="G309" s="116"/>
      <c r="H309" s="166"/>
      <c r="J309" s="20"/>
      <c r="K309" s="117"/>
      <c r="L309" s="20"/>
      <c r="N309" s="20"/>
      <c r="O309" s="20"/>
      <c r="P309" s="20"/>
    </row>
    <row r="310">
      <c r="A310" s="113"/>
      <c r="B310" s="116"/>
      <c r="C310" s="143" t="str">
        <f t="array" ref="C310">ifs(and(isblank($A310),isblank($B310)),"", not(iserror(vlookup($A310&amp;$B310,'3) Release_Label'!$D:$D&amp;'3) Release_Label'!$E:$E,1,0))),vlookup($A310&amp;$B310,{'3) Release_Label'!$D:$D&amp;'3) Release_Label'!$E:$E,'3) Release_Label'!$F:$F},2,0), or(and(not(isblank($B310)),$B310=$B309,$A310&lt;&gt;$A309),and(not(isblank($A310)),$A310=$A309,$B310&lt;&gt;$B309)),"ID LISTS UNALIGNED",and($A310&lt;&gt;"",countif('3) Release_Label'!$D:$D,$A310)=0),"NO UPC MATCH in Release_Label",and($B310&lt;&gt;"",countif('3) Release_Label'!$E:$E,$B310)=0),"NO CATALOG ID MATCH in Release_Label",iserror(vlookup($A310&amp;$B310,'3) Release_Label'!$D:$D&amp;'3) Release_Label'!$E:$E,1,0)),"NO UPC-CATALOG ID pair MATCH in Release_Label" )</f>
        <v/>
      </c>
      <c r="D310" s="143" t="str">
        <f t="array" ref="D310">ifs(and(isblank($A310),isblank($B310)),"", not(iserror(vlookup($A310&amp;$B310,'3) Release_Label'!$D:$D&amp;'3) Release_Label'!$E:$E,1,0))),vlookup($A310&amp;$B310,{'3) Release_Label'!$D:$D&amp;'3) Release_Label'!$E:$E,'3) Release_Label'!$H:$H},2,0), or(and(not(isblank($B310)),$B310=$B309,$A310&lt;&gt;$A309),and(not(isblank($A310)),$A310=$A309,$B310&lt;&gt;$B309)),"ID LISTS UNALIGNED",and($A310&lt;&gt;"",countif('3) Release_Label'!$D:$D,$A310)=0),"NO UPC MATCH in Release_Label",and($B310&lt;&gt;"",countif('3) Release_Label'!$E:$E,$B310)=0),"NO CATALOG ID MATCH in Release_Label",iserror(vlookup($A310&amp;$B310,'3) Release_Label'!$D:$D&amp;'3) Release_Label'!$E:$E,1,0)),"NO UPC-CATALOG ID pair MATCH in Release_Label" )</f>
        <v/>
      </c>
      <c r="E310" s="157" t="str">
        <f t="shared" si="3"/>
        <v/>
      </c>
      <c r="G310" s="116"/>
      <c r="H310" s="166"/>
      <c r="J310" s="20"/>
      <c r="K310" s="117"/>
      <c r="L310" s="20"/>
      <c r="N310" s="20"/>
      <c r="O310" s="20"/>
      <c r="P310" s="20"/>
    </row>
    <row r="311">
      <c r="A311" s="113"/>
      <c r="B311" s="116"/>
      <c r="C311" s="143" t="str">
        <f t="array" ref="C311">ifs(and(isblank($A311),isblank($B311)),"", not(iserror(vlookup($A311&amp;$B311,'3) Release_Label'!$D:$D&amp;'3) Release_Label'!$E:$E,1,0))),vlookup($A311&amp;$B311,{'3) Release_Label'!$D:$D&amp;'3) Release_Label'!$E:$E,'3) Release_Label'!$F:$F},2,0), or(and(not(isblank($B311)),$B311=$B310,$A311&lt;&gt;$A310),and(not(isblank($A311)),$A311=$A310,$B311&lt;&gt;$B310)),"ID LISTS UNALIGNED",and($A311&lt;&gt;"",countif('3) Release_Label'!$D:$D,$A311)=0),"NO UPC MATCH in Release_Label",and($B311&lt;&gt;"",countif('3) Release_Label'!$E:$E,$B311)=0),"NO CATALOG ID MATCH in Release_Label",iserror(vlookup($A311&amp;$B311,'3) Release_Label'!$D:$D&amp;'3) Release_Label'!$E:$E,1,0)),"NO UPC-CATALOG ID pair MATCH in Release_Label" )</f>
        <v/>
      </c>
      <c r="D311" s="143" t="str">
        <f t="array" ref="D311">ifs(and(isblank($A311),isblank($B311)),"", not(iserror(vlookup($A311&amp;$B311,'3) Release_Label'!$D:$D&amp;'3) Release_Label'!$E:$E,1,0))),vlookup($A311&amp;$B311,{'3) Release_Label'!$D:$D&amp;'3) Release_Label'!$E:$E,'3) Release_Label'!$H:$H},2,0), or(and(not(isblank($B311)),$B311=$B310,$A311&lt;&gt;$A310),and(not(isblank($A311)),$A311=$A310,$B311&lt;&gt;$B310)),"ID LISTS UNALIGNED",and($A311&lt;&gt;"",countif('3) Release_Label'!$D:$D,$A311)=0),"NO UPC MATCH in Release_Label",and($B311&lt;&gt;"",countif('3) Release_Label'!$E:$E,$B311)=0),"NO CATALOG ID MATCH in Release_Label",iserror(vlookup($A311&amp;$B311,'3) Release_Label'!$D:$D&amp;'3) Release_Label'!$E:$E,1,0)),"NO UPC-CATALOG ID pair MATCH in Release_Label" )</f>
        <v/>
      </c>
      <c r="E311" s="157" t="str">
        <f t="shared" si="3"/>
        <v/>
      </c>
      <c r="G311" s="116"/>
      <c r="H311" s="166"/>
      <c r="J311" s="20"/>
      <c r="K311" s="117"/>
      <c r="L311" s="20"/>
      <c r="N311" s="20"/>
      <c r="O311" s="20"/>
      <c r="P311" s="20"/>
    </row>
    <row r="312">
      <c r="A312" s="113"/>
      <c r="B312" s="116"/>
      <c r="C312" s="143" t="str">
        <f t="array" ref="C312">ifs(and(isblank($A312),isblank($B312)),"", not(iserror(vlookup($A312&amp;$B312,'3) Release_Label'!$D:$D&amp;'3) Release_Label'!$E:$E,1,0))),vlookup($A312&amp;$B312,{'3) Release_Label'!$D:$D&amp;'3) Release_Label'!$E:$E,'3) Release_Label'!$F:$F},2,0), or(and(not(isblank($B312)),$B312=$B311,$A312&lt;&gt;$A311),and(not(isblank($A312)),$A312=$A311,$B312&lt;&gt;$B311)),"ID LISTS UNALIGNED",and($A312&lt;&gt;"",countif('3) Release_Label'!$D:$D,$A312)=0),"NO UPC MATCH in Release_Label",and($B312&lt;&gt;"",countif('3) Release_Label'!$E:$E,$B312)=0),"NO CATALOG ID MATCH in Release_Label",iserror(vlookup($A312&amp;$B312,'3) Release_Label'!$D:$D&amp;'3) Release_Label'!$E:$E,1,0)),"NO UPC-CATALOG ID pair MATCH in Release_Label" )</f>
        <v/>
      </c>
      <c r="D312" s="143" t="str">
        <f t="array" ref="D312">ifs(and(isblank($A312),isblank($B312)),"", not(iserror(vlookup($A312&amp;$B312,'3) Release_Label'!$D:$D&amp;'3) Release_Label'!$E:$E,1,0))),vlookup($A312&amp;$B312,{'3) Release_Label'!$D:$D&amp;'3) Release_Label'!$E:$E,'3) Release_Label'!$H:$H},2,0), or(and(not(isblank($B312)),$B312=$B311,$A312&lt;&gt;$A311),and(not(isblank($A312)),$A312=$A311,$B312&lt;&gt;$B311)),"ID LISTS UNALIGNED",and($A312&lt;&gt;"",countif('3) Release_Label'!$D:$D,$A312)=0),"NO UPC MATCH in Release_Label",and($B312&lt;&gt;"",countif('3) Release_Label'!$E:$E,$B312)=0),"NO CATALOG ID MATCH in Release_Label",iserror(vlookup($A312&amp;$B312,'3) Release_Label'!$D:$D&amp;'3) Release_Label'!$E:$E,1,0)),"NO UPC-CATALOG ID pair MATCH in Release_Label" )</f>
        <v/>
      </c>
      <c r="E312" s="157" t="str">
        <f t="shared" si="3"/>
        <v/>
      </c>
      <c r="G312" s="116"/>
      <c r="H312" s="166"/>
      <c r="J312" s="20"/>
      <c r="K312" s="117"/>
      <c r="L312" s="20"/>
      <c r="N312" s="20"/>
      <c r="O312" s="20"/>
      <c r="P312" s="20"/>
    </row>
    <row r="313">
      <c r="A313" s="113"/>
      <c r="B313" s="116"/>
      <c r="C313" s="143" t="str">
        <f t="array" ref="C313">ifs(and(isblank($A313),isblank($B313)),"", not(iserror(vlookup($A313&amp;$B313,'3) Release_Label'!$D:$D&amp;'3) Release_Label'!$E:$E,1,0))),vlookup($A313&amp;$B313,{'3) Release_Label'!$D:$D&amp;'3) Release_Label'!$E:$E,'3) Release_Label'!$F:$F},2,0), or(and(not(isblank($B313)),$B313=$B312,$A313&lt;&gt;$A312),and(not(isblank($A313)),$A313=$A312,$B313&lt;&gt;$B312)),"ID LISTS UNALIGNED",and($A313&lt;&gt;"",countif('3) Release_Label'!$D:$D,$A313)=0),"NO UPC MATCH in Release_Label",and($B313&lt;&gt;"",countif('3) Release_Label'!$E:$E,$B313)=0),"NO CATALOG ID MATCH in Release_Label",iserror(vlookup($A313&amp;$B313,'3) Release_Label'!$D:$D&amp;'3) Release_Label'!$E:$E,1,0)),"NO UPC-CATALOG ID pair MATCH in Release_Label" )</f>
        <v/>
      </c>
      <c r="D313" s="143" t="str">
        <f t="array" ref="D313">ifs(and(isblank($A313),isblank($B313)),"", not(iserror(vlookup($A313&amp;$B313,'3) Release_Label'!$D:$D&amp;'3) Release_Label'!$E:$E,1,0))),vlookup($A313&amp;$B313,{'3) Release_Label'!$D:$D&amp;'3) Release_Label'!$E:$E,'3) Release_Label'!$H:$H},2,0), or(and(not(isblank($B313)),$B313=$B312,$A313&lt;&gt;$A312),and(not(isblank($A313)),$A313=$A312,$B313&lt;&gt;$B312)),"ID LISTS UNALIGNED",and($A313&lt;&gt;"",countif('3) Release_Label'!$D:$D,$A313)=0),"NO UPC MATCH in Release_Label",and($B313&lt;&gt;"",countif('3) Release_Label'!$E:$E,$B313)=0),"NO CATALOG ID MATCH in Release_Label",iserror(vlookup($A313&amp;$B313,'3) Release_Label'!$D:$D&amp;'3) Release_Label'!$E:$E,1,0)),"NO UPC-CATALOG ID pair MATCH in Release_Label" )</f>
        <v/>
      </c>
      <c r="E313" s="157" t="str">
        <f t="shared" si="3"/>
        <v/>
      </c>
      <c r="G313" s="116"/>
      <c r="H313" s="166"/>
      <c r="J313" s="20"/>
      <c r="K313" s="117"/>
      <c r="L313" s="20"/>
      <c r="N313" s="20"/>
      <c r="O313" s="20"/>
      <c r="P313" s="20"/>
    </row>
    <row r="314">
      <c r="A314" s="113"/>
      <c r="B314" s="116"/>
      <c r="C314" s="143" t="str">
        <f t="array" ref="C314">ifs(and(isblank($A314),isblank($B314)),"", not(iserror(vlookup($A314&amp;$B314,'3) Release_Label'!$D:$D&amp;'3) Release_Label'!$E:$E,1,0))),vlookup($A314&amp;$B314,{'3) Release_Label'!$D:$D&amp;'3) Release_Label'!$E:$E,'3) Release_Label'!$F:$F},2,0), or(and(not(isblank($B314)),$B314=$B313,$A314&lt;&gt;$A313),and(not(isblank($A314)),$A314=$A313,$B314&lt;&gt;$B313)),"ID LISTS UNALIGNED",and($A314&lt;&gt;"",countif('3) Release_Label'!$D:$D,$A314)=0),"NO UPC MATCH in Release_Label",and($B314&lt;&gt;"",countif('3) Release_Label'!$E:$E,$B314)=0),"NO CATALOG ID MATCH in Release_Label",iserror(vlookup($A314&amp;$B314,'3) Release_Label'!$D:$D&amp;'3) Release_Label'!$E:$E,1,0)),"NO UPC-CATALOG ID pair MATCH in Release_Label" )</f>
        <v/>
      </c>
      <c r="D314" s="143" t="str">
        <f t="array" ref="D314">ifs(and(isblank($A314),isblank($B314)),"", not(iserror(vlookup($A314&amp;$B314,'3) Release_Label'!$D:$D&amp;'3) Release_Label'!$E:$E,1,0))),vlookup($A314&amp;$B314,{'3) Release_Label'!$D:$D&amp;'3) Release_Label'!$E:$E,'3) Release_Label'!$H:$H},2,0), or(and(not(isblank($B314)),$B314=$B313,$A314&lt;&gt;$A313),and(not(isblank($A314)),$A314=$A313,$B314&lt;&gt;$B313)),"ID LISTS UNALIGNED",and($A314&lt;&gt;"",countif('3) Release_Label'!$D:$D,$A314)=0),"NO UPC MATCH in Release_Label",and($B314&lt;&gt;"",countif('3) Release_Label'!$E:$E,$B314)=0),"NO CATALOG ID MATCH in Release_Label",iserror(vlookup($A314&amp;$B314,'3) Release_Label'!$D:$D&amp;'3) Release_Label'!$E:$E,1,0)),"NO UPC-CATALOG ID pair MATCH in Release_Label" )</f>
        <v/>
      </c>
      <c r="E314" s="157" t="str">
        <f t="shared" si="3"/>
        <v/>
      </c>
      <c r="G314" s="116"/>
      <c r="H314" s="166"/>
      <c r="J314" s="20"/>
      <c r="K314" s="117"/>
      <c r="L314" s="20"/>
      <c r="N314" s="20"/>
      <c r="O314" s="20"/>
      <c r="P314" s="20"/>
    </row>
    <row r="315">
      <c r="A315" s="113"/>
      <c r="B315" s="116"/>
      <c r="C315" s="143" t="str">
        <f t="array" ref="C315">ifs(and(isblank($A315),isblank($B315)),"", not(iserror(vlookup($A315&amp;$B315,'3) Release_Label'!$D:$D&amp;'3) Release_Label'!$E:$E,1,0))),vlookup($A315&amp;$B315,{'3) Release_Label'!$D:$D&amp;'3) Release_Label'!$E:$E,'3) Release_Label'!$F:$F},2,0), or(and(not(isblank($B315)),$B315=$B314,$A315&lt;&gt;$A314),and(not(isblank($A315)),$A315=$A314,$B315&lt;&gt;$B314)),"ID LISTS UNALIGNED",and($A315&lt;&gt;"",countif('3) Release_Label'!$D:$D,$A315)=0),"NO UPC MATCH in Release_Label",and($B315&lt;&gt;"",countif('3) Release_Label'!$E:$E,$B315)=0),"NO CATALOG ID MATCH in Release_Label",iserror(vlookup($A315&amp;$B315,'3) Release_Label'!$D:$D&amp;'3) Release_Label'!$E:$E,1,0)),"NO UPC-CATALOG ID pair MATCH in Release_Label" )</f>
        <v/>
      </c>
      <c r="D315" s="143" t="str">
        <f t="array" ref="D315">ifs(and(isblank($A315),isblank($B315)),"", not(iserror(vlookup($A315&amp;$B315,'3) Release_Label'!$D:$D&amp;'3) Release_Label'!$E:$E,1,0))),vlookup($A315&amp;$B315,{'3) Release_Label'!$D:$D&amp;'3) Release_Label'!$E:$E,'3) Release_Label'!$H:$H},2,0), or(and(not(isblank($B315)),$B315=$B314,$A315&lt;&gt;$A314),and(not(isblank($A315)),$A315=$A314,$B315&lt;&gt;$B314)),"ID LISTS UNALIGNED",and($A315&lt;&gt;"",countif('3) Release_Label'!$D:$D,$A315)=0),"NO UPC MATCH in Release_Label",and($B315&lt;&gt;"",countif('3) Release_Label'!$E:$E,$B315)=0),"NO CATALOG ID MATCH in Release_Label",iserror(vlookup($A315&amp;$B315,'3) Release_Label'!$D:$D&amp;'3) Release_Label'!$E:$E,1,0)),"NO UPC-CATALOG ID pair MATCH in Release_Label" )</f>
        <v/>
      </c>
      <c r="E315" s="157" t="str">
        <f t="shared" si="3"/>
        <v/>
      </c>
      <c r="G315" s="116"/>
      <c r="H315" s="166"/>
      <c r="J315" s="20"/>
      <c r="K315" s="117"/>
      <c r="L315" s="20"/>
      <c r="N315" s="20"/>
      <c r="O315" s="20"/>
      <c r="P315" s="20"/>
    </row>
    <row r="316">
      <c r="A316" s="113"/>
      <c r="B316" s="116"/>
      <c r="C316" s="143" t="str">
        <f t="array" ref="C316">ifs(and(isblank($A316),isblank($B316)),"", not(iserror(vlookup($A316&amp;$B316,'3) Release_Label'!$D:$D&amp;'3) Release_Label'!$E:$E,1,0))),vlookup($A316&amp;$B316,{'3) Release_Label'!$D:$D&amp;'3) Release_Label'!$E:$E,'3) Release_Label'!$F:$F},2,0), or(and(not(isblank($B316)),$B316=$B315,$A316&lt;&gt;$A315),and(not(isblank($A316)),$A316=$A315,$B316&lt;&gt;$B315)),"ID LISTS UNALIGNED",and($A316&lt;&gt;"",countif('3) Release_Label'!$D:$D,$A316)=0),"NO UPC MATCH in Release_Label",and($B316&lt;&gt;"",countif('3) Release_Label'!$E:$E,$B316)=0),"NO CATALOG ID MATCH in Release_Label",iserror(vlookup($A316&amp;$B316,'3) Release_Label'!$D:$D&amp;'3) Release_Label'!$E:$E,1,0)),"NO UPC-CATALOG ID pair MATCH in Release_Label" )</f>
        <v/>
      </c>
      <c r="D316" s="143" t="str">
        <f t="array" ref="D316">ifs(and(isblank($A316),isblank($B316)),"", not(iserror(vlookup($A316&amp;$B316,'3) Release_Label'!$D:$D&amp;'3) Release_Label'!$E:$E,1,0))),vlookup($A316&amp;$B316,{'3) Release_Label'!$D:$D&amp;'3) Release_Label'!$E:$E,'3) Release_Label'!$H:$H},2,0), or(and(not(isblank($B316)),$B316=$B315,$A316&lt;&gt;$A315),and(not(isblank($A316)),$A316=$A315,$B316&lt;&gt;$B315)),"ID LISTS UNALIGNED",and($A316&lt;&gt;"",countif('3) Release_Label'!$D:$D,$A316)=0),"NO UPC MATCH in Release_Label",and($B316&lt;&gt;"",countif('3) Release_Label'!$E:$E,$B316)=0),"NO CATALOG ID MATCH in Release_Label",iserror(vlookup($A316&amp;$B316,'3) Release_Label'!$D:$D&amp;'3) Release_Label'!$E:$E,1,0)),"NO UPC-CATALOG ID pair MATCH in Release_Label" )</f>
        <v/>
      </c>
      <c r="E316" s="157" t="str">
        <f t="shared" si="3"/>
        <v/>
      </c>
      <c r="G316" s="116"/>
      <c r="H316" s="166"/>
      <c r="J316" s="20"/>
      <c r="K316" s="117"/>
      <c r="L316" s="20"/>
      <c r="N316" s="20"/>
      <c r="O316" s="20"/>
      <c r="P316" s="20"/>
    </row>
    <row r="317">
      <c r="A317" s="113"/>
      <c r="B317" s="116"/>
      <c r="C317" s="143" t="str">
        <f t="array" ref="C317">ifs(and(isblank($A317),isblank($B317)),"", not(iserror(vlookup($A317&amp;$B317,'3) Release_Label'!$D:$D&amp;'3) Release_Label'!$E:$E,1,0))),vlookup($A317&amp;$B317,{'3) Release_Label'!$D:$D&amp;'3) Release_Label'!$E:$E,'3) Release_Label'!$F:$F},2,0), or(and(not(isblank($B317)),$B317=$B316,$A317&lt;&gt;$A316),and(not(isblank($A317)),$A317=$A316,$B317&lt;&gt;$B316)),"ID LISTS UNALIGNED",and($A317&lt;&gt;"",countif('3) Release_Label'!$D:$D,$A317)=0),"NO UPC MATCH in Release_Label",and($B317&lt;&gt;"",countif('3) Release_Label'!$E:$E,$B317)=0),"NO CATALOG ID MATCH in Release_Label",iserror(vlookup($A317&amp;$B317,'3) Release_Label'!$D:$D&amp;'3) Release_Label'!$E:$E,1,0)),"NO UPC-CATALOG ID pair MATCH in Release_Label" )</f>
        <v/>
      </c>
      <c r="D317" s="143" t="str">
        <f t="array" ref="D317">ifs(and(isblank($A317),isblank($B317)),"", not(iserror(vlookup($A317&amp;$B317,'3) Release_Label'!$D:$D&amp;'3) Release_Label'!$E:$E,1,0))),vlookup($A317&amp;$B317,{'3) Release_Label'!$D:$D&amp;'3) Release_Label'!$E:$E,'3) Release_Label'!$H:$H},2,0), or(and(not(isblank($B317)),$B317=$B316,$A317&lt;&gt;$A316),and(not(isblank($A317)),$A317=$A316,$B317&lt;&gt;$B316)),"ID LISTS UNALIGNED",and($A317&lt;&gt;"",countif('3) Release_Label'!$D:$D,$A317)=0),"NO UPC MATCH in Release_Label",and($B317&lt;&gt;"",countif('3) Release_Label'!$E:$E,$B317)=0),"NO CATALOG ID MATCH in Release_Label",iserror(vlookup($A317&amp;$B317,'3) Release_Label'!$D:$D&amp;'3) Release_Label'!$E:$E,1,0)),"NO UPC-CATALOG ID pair MATCH in Release_Label" )</f>
        <v/>
      </c>
      <c r="E317" s="157" t="str">
        <f t="shared" si="3"/>
        <v/>
      </c>
      <c r="G317" s="116"/>
      <c r="H317" s="166"/>
      <c r="J317" s="20"/>
      <c r="K317" s="117"/>
      <c r="L317" s="20"/>
      <c r="N317" s="20"/>
      <c r="O317" s="20"/>
      <c r="P317" s="20"/>
    </row>
    <row r="318">
      <c r="A318" s="113"/>
      <c r="B318" s="116"/>
      <c r="C318" s="143" t="str">
        <f t="array" ref="C318">ifs(and(isblank($A318),isblank($B318)),"", not(iserror(vlookup($A318&amp;$B318,'3) Release_Label'!$D:$D&amp;'3) Release_Label'!$E:$E,1,0))),vlookup($A318&amp;$B318,{'3) Release_Label'!$D:$D&amp;'3) Release_Label'!$E:$E,'3) Release_Label'!$F:$F},2,0), or(and(not(isblank($B318)),$B318=$B317,$A318&lt;&gt;$A317),and(not(isblank($A318)),$A318=$A317,$B318&lt;&gt;$B317)),"ID LISTS UNALIGNED",and($A318&lt;&gt;"",countif('3) Release_Label'!$D:$D,$A318)=0),"NO UPC MATCH in Release_Label",and($B318&lt;&gt;"",countif('3) Release_Label'!$E:$E,$B318)=0),"NO CATALOG ID MATCH in Release_Label",iserror(vlookup($A318&amp;$B318,'3) Release_Label'!$D:$D&amp;'3) Release_Label'!$E:$E,1,0)),"NO UPC-CATALOG ID pair MATCH in Release_Label" )</f>
        <v/>
      </c>
      <c r="D318" s="143" t="str">
        <f t="array" ref="D318">ifs(and(isblank($A318),isblank($B318)),"", not(iserror(vlookup($A318&amp;$B318,'3) Release_Label'!$D:$D&amp;'3) Release_Label'!$E:$E,1,0))),vlookup($A318&amp;$B318,{'3) Release_Label'!$D:$D&amp;'3) Release_Label'!$E:$E,'3) Release_Label'!$H:$H},2,0), or(and(not(isblank($B318)),$B318=$B317,$A318&lt;&gt;$A317),and(not(isblank($A318)),$A318=$A317,$B318&lt;&gt;$B317)),"ID LISTS UNALIGNED",and($A318&lt;&gt;"",countif('3) Release_Label'!$D:$D,$A318)=0),"NO UPC MATCH in Release_Label",and($B318&lt;&gt;"",countif('3) Release_Label'!$E:$E,$B318)=0),"NO CATALOG ID MATCH in Release_Label",iserror(vlookup($A318&amp;$B318,'3) Release_Label'!$D:$D&amp;'3) Release_Label'!$E:$E,1,0)),"NO UPC-CATALOG ID pair MATCH in Release_Label" )</f>
        <v/>
      </c>
      <c r="E318" s="157" t="str">
        <f t="shared" si="3"/>
        <v/>
      </c>
      <c r="G318" s="116"/>
      <c r="H318" s="166"/>
      <c r="J318" s="20"/>
      <c r="K318" s="117"/>
      <c r="L318" s="20"/>
      <c r="N318" s="20"/>
      <c r="O318" s="20"/>
      <c r="P318" s="20"/>
    </row>
    <row r="319">
      <c r="A319" s="113"/>
      <c r="B319" s="116"/>
      <c r="C319" s="143" t="str">
        <f t="array" ref="C319">ifs(and(isblank($A319),isblank($B319)),"", not(iserror(vlookup($A319&amp;$B319,'3) Release_Label'!$D:$D&amp;'3) Release_Label'!$E:$E,1,0))),vlookup($A319&amp;$B319,{'3) Release_Label'!$D:$D&amp;'3) Release_Label'!$E:$E,'3) Release_Label'!$F:$F},2,0), or(and(not(isblank($B319)),$B319=$B318,$A319&lt;&gt;$A318),and(not(isblank($A319)),$A319=$A318,$B319&lt;&gt;$B318)),"ID LISTS UNALIGNED",and($A319&lt;&gt;"",countif('3) Release_Label'!$D:$D,$A319)=0),"NO UPC MATCH in Release_Label",and($B319&lt;&gt;"",countif('3) Release_Label'!$E:$E,$B319)=0),"NO CATALOG ID MATCH in Release_Label",iserror(vlookup($A319&amp;$B319,'3) Release_Label'!$D:$D&amp;'3) Release_Label'!$E:$E,1,0)),"NO UPC-CATALOG ID pair MATCH in Release_Label" )</f>
        <v/>
      </c>
      <c r="D319" s="143" t="str">
        <f t="array" ref="D319">ifs(and(isblank($A319),isblank($B319)),"", not(iserror(vlookup($A319&amp;$B319,'3) Release_Label'!$D:$D&amp;'3) Release_Label'!$E:$E,1,0))),vlookup($A319&amp;$B319,{'3) Release_Label'!$D:$D&amp;'3) Release_Label'!$E:$E,'3) Release_Label'!$H:$H},2,0), or(and(not(isblank($B319)),$B319=$B318,$A319&lt;&gt;$A318),and(not(isblank($A319)),$A319=$A318,$B319&lt;&gt;$B318)),"ID LISTS UNALIGNED",and($A319&lt;&gt;"",countif('3) Release_Label'!$D:$D,$A319)=0),"NO UPC MATCH in Release_Label",and($B319&lt;&gt;"",countif('3) Release_Label'!$E:$E,$B319)=0),"NO CATALOG ID MATCH in Release_Label",iserror(vlookup($A319&amp;$B319,'3) Release_Label'!$D:$D&amp;'3) Release_Label'!$E:$E,1,0)),"NO UPC-CATALOG ID pair MATCH in Release_Label" )</f>
        <v/>
      </c>
      <c r="E319" s="157" t="str">
        <f t="shared" si="3"/>
        <v/>
      </c>
      <c r="G319" s="116"/>
      <c r="H319" s="166"/>
      <c r="J319" s="20"/>
      <c r="K319" s="117"/>
      <c r="L319" s="20"/>
      <c r="N319" s="20"/>
      <c r="O319" s="20"/>
      <c r="P319" s="20"/>
    </row>
    <row r="320">
      <c r="A320" s="113"/>
      <c r="B320" s="116"/>
      <c r="C320" s="143" t="str">
        <f t="array" ref="C320">ifs(and(isblank($A320),isblank($B320)),"", not(iserror(vlookup($A320&amp;$B320,'3) Release_Label'!$D:$D&amp;'3) Release_Label'!$E:$E,1,0))),vlookup($A320&amp;$B320,{'3) Release_Label'!$D:$D&amp;'3) Release_Label'!$E:$E,'3) Release_Label'!$F:$F},2,0), or(and(not(isblank($B320)),$B320=$B319,$A320&lt;&gt;$A319),and(not(isblank($A320)),$A320=$A319,$B320&lt;&gt;$B319)),"ID LISTS UNALIGNED",and($A320&lt;&gt;"",countif('3) Release_Label'!$D:$D,$A320)=0),"NO UPC MATCH in Release_Label",and($B320&lt;&gt;"",countif('3) Release_Label'!$E:$E,$B320)=0),"NO CATALOG ID MATCH in Release_Label",iserror(vlookup($A320&amp;$B320,'3) Release_Label'!$D:$D&amp;'3) Release_Label'!$E:$E,1,0)),"NO UPC-CATALOG ID pair MATCH in Release_Label" )</f>
        <v/>
      </c>
      <c r="D320" s="143" t="str">
        <f t="array" ref="D320">ifs(and(isblank($A320),isblank($B320)),"", not(iserror(vlookup($A320&amp;$B320,'3) Release_Label'!$D:$D&amp;'3) Release_Label'!$E:$E,1,0))),vlookup($A320&amp;$B320,{'3) Release_Label'!$D:$D&amp;'3) Release_Label'!$E:$E,'3) Release_Label'!$H:$H},2,0), or(and(not(isblank($B320)),$B320=$B319,$A320&lt;&gt;$A319),and(not(isblank($A320)),$A320=$A319,$B320&lt;&gt;$B319)),"ID LISTS UNALIGNED",and($A320&lt;&gt;"",countif('3) Release_Label'!$D:$D,$A320)=0),"NO UPC MATCH in Release_Label",and($B320&lt;&gt;"",countif('3) Release_Label'!$E:$E,$B320)=0),"NO CATALOG ID MATCH in Release_Label",iserror(vlookup($A320&amp;$B320,'3) Release_Label'!$D:$D&amp;'3) Release_Label'!$E:$E,1,0)),"NO UPC-CATALOG ID pair MATCH in Release_Label" )</f>
        <v/>
      </c>
      <c r="E320" s="157" t="str">
        <f t="shared" si="3"/>
        <v/>
      </c>
      <c r="G320" s="116"/>
      <c r="H320" s="166"/>
      <c r="J320" s="20"/>
      <c r="K320" s="117"/>
      <c r="L320" s="20"/>
      <c r="N320" s="20"/>
      <c r="O320" s="20"/>
      <c r="P320" s="20"/>
    </row>
    <row r="321">
      <c r="A321" s="113"/>
      <c r="B321" s="116"/>
      <c r="C321" s="143" t="str">
        <f t="array" ref="C321">ifs(and(isblank($A321),isblank($B321)),"", not(iserror(vlookup($A321&amp;$B321,'3) Release_Label'!$D:$D&amp;'3) Release_Label'!$E:$E,1,0))),vlookup($A321&amp;$B321,{'3) Release_Label'!$D:$D&amp;'3) Release_Label'!$E:$E,'3) Release_Label'!$F:$F},2,0), or(and(not(isblank($B321)),$B321=$B320,$A321&lt;&gt;$A320),and(not(isblank($A321)),$A321=$A320,$B321&lt;&gt;$B320)),"ID LISTS UNALIGNED",and($A321&lt;&gt;"",countif('3) Release_Label'!$D:$D,$A321)=0),"NO UPC MATCH in Release_Label",and($B321&lt;&gt;"",countif('3) Release_Label'!$E:$E,$B321)=0),"NO CATALOG ID MATCH in Release_Label",iserror(vlookup($A321&amp;$B321,'3) Release_Label'!$D:$D&amp;'3) Release_Label'!$E:$E,1,0)),"NO UPC-CATALOG ID pair MATCH in Release_Label" )</f>
        <v/>
      </c>
      <c r="D321" s="143" t="str">
        <f t="array" ref="D321">ifs(and(isblank($A321),isblank($B321)),"", not(iserror(vlookup($A321&amp;$B321,'3) Release_Label'!$D:$D&amp;'3) Release_Label'!$E:$E,1,0))),vlookup($A321&amp;$B321,{'3) Release_Label'!$D:$D&amp;'3) Release_Label'!$E:$E,'3) Release_Label'!$H:$H},2,0), or(and(not(isblank($B321)),$B321=$B320,$A321&lt;&gt;$A320),and(not(isblank($A321)),$A321=$A320,$B321&lt;&gt;$B320)),"ID LISTS UNALIGNED",and($A321&lt;&gt;"",countif('3) Release_Label'!$D:$D,$A321)=0),"NO UPC MATCH in Release_Label",and($B321&lt;&gt;"",countif('3) Release_Label'!$E:$E,$B321)=0),"NO CATALOG ID MATCH in Release_Label",iserror(vlookup($A321&amp;$B321,'3) Release_Label'!$D:$D&amp;'3) Release_Label'!$E:$E,1,0)),"NO UPC-CATALOG ID pair MATCH in Release_Label" )</f>
        <v/>
      </c>
      <c r="E321" s="157" t="str">
        <f t="shared" si="3"/>
        <v/>
      </c>
      <c r="G321" s="116"/>
      <c r="H321" s="166"/>
      <c r="J321" s="20"/>
      <c r="K321" s="117"/>
      <c r="L321" s="20"/>
      <c r="N321" s="20"/>
      <c r="O321" s="20"/>
      <c r="P321" s="20"/>
    </row>
    <row r="322">
      <c r="A322" s="113"/>
      <c r="B322" s="116"/>
      <c r="C322" s="143" t="str">
        <f t="array" ref="C322">ifs(and(isblank($A322),isblank($B322)),"", not(iserror(vlookup($A322&amp;$B322,'3) Release_Label'!$D:$D&amp;'3) Release_Label'!$E:$E,1,0))),vlookup($A322&amp;$B322,{'3) Release_Label'!$D:$D&amp;'3) Release_Label'!$E:$E,'3) Release_Label'!$F:$F},2,0), or(and(not(isblank($B322)),$B322=$B321,$A322&lt;&gt;$A321),and(not(isblank($A322)),$A322=$A321,$B322&lt;&gt;$B321)),"ID LISTS UNALIGNED",and($A322&lt;&gt;"",countif('3) Release_Label'!$D:$D,$A322)=0),"NO UPC MATCH in Release_Label",and($B322&lt;&gt;"",countif('3) Release_Label'!$E:$E,$B322)=0),"NO CATALOG ID MATCH in Release_Label",iserror(vlookup($A322&amp;$B322,'3) Release_Label'!$D:$D&amp;'3) Release_Label'!$E:$E,1,0)),"NO UPC-CATALOG ID pair MATCH in Release_Label" )</f>
        <v/>
      </c>
      <c r="D322" s="143" t="str">
        <f t="array" ref="D322">ifs(and(isblank($A322),isblank($B322)),"", not(iserror(vlookup($A322&amp;$B322,'3) Release_Label'!$D:$D&amp;'3) Release_Label'!$E:$E,1,0))),vlookup($A322&amp;$B322,{'3) Release_Label'!$D:$D&amp;'3) Release_Label'!$E:$E,'3) Release_Label'!$H:$H},2,0), or(and(not(isblank($B322)),$B322=$B321,$A322&lt;&gt;$A321),and(not(isblank($A322)),$A322=$A321,$B322&lt;&gt;$B321)),"ID LISTS UNALIGNED",and($A322&lt;&gt;"",countif('3) Release_Label'!$D:$D,$A322)=0),"NO UPC MATCH in Release_Label",and($B322&lt;&gt;"",countif('3) Release_Label'!$E:$E,$B322)=0),"NO CATALOG ID MATCH in Release_Label",iserror(vlookup($A322&amp;$B322,'3) Release_Label'!$D:$D&amp;'3) Release_Label'!$E:$E,1,0)),"NO UPC-CATALOG ID pair MATCH in Release_Label" )</f>
        <v/>
      </c>
      <c r="E322" s="157" t="str">
        <f t="shared" si="3"/>
        <v/>
      </c>
      <c r="G322" s="116"/>
      <c r="H322" s="166"/>
      <c r="J322" s="20"/>
      <c r="K322" s="117"/>
      <c r="L322" s="20"/>
      <c r="N322" s="20"/>
      <c r="O322" s="20"/>
      <c r="P322" s="20"/>
    </row>
    <row r="323">
      <c r="A323" s="28"/>
      <c r="B323" s="116"/>
      <c r="C323" s="143" t="str">
        <f t="array" ref="C323">ifs(and(isblank($A323),isblank($B323)),"", not(iserror(vlookup($A323&amp;$B323,'3) Release_Label'!$D:$D&amp;'3) Release_Label'!$E:$E,1,0))),vlookup($A323&amp;$B323,{'3) Release_Label'!$D:$D&amp;'3) Release_Label'!$E:$E,'3) Release_Label'!$F:$F},2,0), or(and(not(isblank($B323)),$B323=$B322,$A323&lt;&gt;$A322),and(not(isblank($A323)),$A323=$A322,$B323&lt;&gt;$B322)),"ID LISTS UNALIGNED",and($A323&lt;&gt;"",countif('3) Release_Label'!$D:$D,$A323)=0),"NO UPC MATCH in Release_Label",and($B323&lt;&gt;"",countif('3) Release_Label'!$E:$E,$B323)=0),"NO CATALOG ID MATCH in Release_Label",iserror(vlookup($A323&amp;$B323,'3) Release_Label'!$D:$D&amp;'3) Release_Label'!$E:$E,1,0)),"NO UPC-CATALOG ID pair MATCH in Release_Label" )</f>
        <v/>
      </c>
      <c r="D323" s="143" t="str">
        <f t="array" ref="D323">ifs(and(isblank($A323),isblank($B323)),"", not(iserror(vlookup($A323&amp;$B323,'3) Release_Label'!$D:$D&amp;'3) Release_Label'!$E:$E,1,0))),vlookup($A323&amp;$B323,{'3) Release_Label'!$D:$D&amp;'3) Release_Label'!$E:$E,'3) Release_Label'!$H:$H},2,0), or(and(not(isblank($B323)),$B323=$B322,$A323&lt;&gt;$A322),and(not(isblank($A323)),$A323=$A322,$B323&lt;&gt;$B322)),"ID LISTS UNALIGNED",and($A323&lt;&gt;"",countif('3) Release_Label'!$D:$D,$A323)=0),"NO UPC MATCH in Release_Label",and($B323&lt;&gt;"",countif('3) Release_Label'!$E:$E,$B323)=0),"NO CATALOG ID MATCH in Release_Label",iserror(vlookup($A323&amp;$B323,'3) Release_Label'!$D:$D&amp;'3) Release_Label'!$E:$E,1,0)),"NO UPC-CATALOG ID pair MATCH in Release_Label" )</f>
        <v/>
      </c>
      <c r="E323" s="157" t="str">
        <f t="shared" si="3"/>
        <v/>
      </c>
      <c r="G323" s="116"/>
      <c r="H323" s="166"/>
      <c r="J323" s="20"/>
      <c r="K323" s="117"/>
      <c r="L323" s="20"/>
      <c r="N323" s="20"/>
      <c r="O323" s="20"/>
      <c r="P323" s="20"/>
    </row>
    <row r="324">
      <c r="A324" s="28"/>
      <c r="B324" s="116"/>
      <c r="C324" s="143" t="str">
        <f t="array" ref="C324">ifs(and(isblank($A324),isblank($B324)),"", not(iserror(vlookup($A324&amp;$B324,'3) Release_Label'!$D:$D&amp;'3) Release_Label'!$E:$E,1,0))),vlookup($A324&amp;$B324,{'3) Release_Label'!$D:$D&amp;'3) Release_Label'!$E:$E,'3) Release_Label'!$F:$F},2,0), or(and(not(isblank($B324)),$B324=$B323,$A324&lt;&gt;$A323),and(not(isblank($A324)),$A324=$A323,$B324&lt;&gt;$B323)),"ID LISTS UNALIGNED",and($A324&lt;&gt;"",countif('3) Release_Label'!$D:$D,$A324)=0),"NO UPC MATCH in Release_Label",and($B324&lt;&gt;"",countif('3) Release_Label'!$E:$E,$B324)=0),"NO CATALOG ID MATCH in Release_Label",iserror(vlookup($A324&amp;$B324,'3) Release_Label'!$D:$D&amp;'3) Release_Label'!$E:$E,1,0)),"NO UPC-CATALOG ID pair MATCH in Release_Label" )</f>
        <v/>
      </c>
      <c r="D324" s="143" t="str">
        <f t="array" ref="D324">ifs(and(isblank($A324),isblank($B324)),"", not(iserror(vlookup($A324&amp;$B324,'3) Release_Label'!$D:$D&amp;'3) Release_Label'!$E:$E,1,0))),vlookup($A324&amp;$B324,{'3) Release_Label'!$D:$D&amp;'3) Release_Label'!$E:$E,'3) Release_Label'!$H:$H},2,0), or(and(not(isblank($B324)),$B324=$B323,$A324&lt;&gt;$A323),and(not(isblank($A324)),$A324=$A323,$B324&lt;&gt;$B323)),"ID LISTS UNALIGNED",and($A324&lt;&gt;"",countif('3) Release_Label'!$D:$D,$A324)=0),"NO UPC MATCH in Release_Label",and($B324&lt;&gt;"",countif('3) Release_Label'!$E:$E,$B324)=0),"NO CATALOG ID MATCH in Release_Label",iserror(vlookup($A324&amp;$B324,'3) Release_Label'!$D:$D&amp;'3) Release_Label'!$E:$E,1,0)),"NO UPC-CATALOG ID pair MATCH in Release_Label" )</f>
        <v/>
      </c>
      <c r="E324" s="157" t="str">
        <f t="shared" si="3"/>
        <v/>
      </c>
      <c r="G324" s="116"/>
      <c r="H324" s="166"/>
      <c r="J324" s="20"/>
      <c r="K324" s="117"/>
      <c r="L324" s="20"/>
      <c r="N324" s="20"/>
      <c r="O324" s="20"/>
      <c r="P324" s="20"/>
    </row>
    <row r="325">
      <c r="A325" s="28"/>
      <c r="B325" s="116"/>
      <c r="C325" s="143" t="str">
        <f t="array" ref="C325">ifs(and(isblank($A325),isblank($B325)),"", not(iserror(vlookup($A325&amp;$B325,'3) Release_Label'!$D:$D&amp;'3) Release_Label'!$E:$E,1,0))),vlookup($A325&amp;$B325,{'3) Release_Label'!$D:$D&amp;'3) Release_Label'!$E:$E,'3) Release_Label'!$F:$F},2,0), or(and(not(isblank($B325)),$B325=$B324,$A325&lt;&gt;$A324),and(not(isblank($A325)),$A325=$A324,$B325&lt;&gt;$B324)),"ID LISTS UNALIGNED",and($A325&lt;&gt;"",countif('3) Release_Label'!$D:$D,$A325)=0),"NO UPC MATCH in Release_Label",and($B325&lt;&gt;"",countif('3) Release_Label'!$E:$E,$B325)=0),"NO CATALOG ID MATCH in Release_Label",iserror(vlookup($A325&amp;$B325,'3) Release_Label'!$D:$D&amp;'3) Release_Label'!$E:$E,1,0)),"NO UPC-CATALOG ID pair MATCH in Release_Label" )</f>
        <v/>
      </c>
      <c r="D325" s="143" t="str">
        <f t="array" ref="D325">ifs(and(isblank($A325),isblank($B325)),"", not(iserror(vlookup($A325&amp;$B325,'3) Release_Label'!$D:$D&amp;'3) Release_Label'!$E:$E,1,0))),vlookup($A325&amp;$B325,{'3) Release_Label'!$D:$D&amp;'3) Release_Label'!$E:$E,'3) Release_Label'!$H:$H},2,0), or(and(not(isblank($B325)),$B325=$B324,$A325&lt;&gt;$A324),and(not(isblank($A325)),$A325=$A324,$B325&lt;&gt;$B324)),"ID LISTS UNALIGNED",and($A325&lt;&gt;"",countif('3) Release_Label'!$D:$D,$A325)=0),"NO UPC MATCH in Release_Label",and($B325&lt;&gt;"",countif('3) Release_Label'!$E:$E,$B325)=0),"NO CATALOG ID MATCH in Release_Label",iserror(vlookup($A325&amp;$B325,'3) Release_Label'!$D:$D&amp;'3) Release_Label'!$E:$E,1,0)),"NO UPC-CATALOG ID pair MATCH in Release_Label" )</f>
        <v/>
      </c>
      <c r="E325" s="157" t="str">
        <f t="shared" si="3"/>
        <v/>
      </c>
      <c r="G325" s="116"/>
      <c r="H325" s="166"/>
      <c r="J325" s="20"/>
      <c r="K325" s="117"/>
      <c r="L325" s="20"/>
      <c r="N325" s="20"/>
      <c r="O325" s="20"/>
      <c r="P325" s="20"/>
    </row>
    <row r="326">
      <c r="A326" s="28"/>
      <c r="B326" s="116"/>
      <c r="C326" s="143" t="str">
        <f t="array" ref="C326">ifs(and(isblank($A326),isblank($B326)),"", not(iserror(vlookup($A326&amp;$B326,'3) Release_Label'!$D:$D&amp;'3) Release_Label'!$E:$E,1,0))),vlookup($A326&amp;$B326,{'3) Release_Label'!$D:$D&amp;'3) Release_Label'!$E:$E,'3) Release_Label'!$F:$F},2,0), or(and(not(isblank($B326)),$B326=$B325,$A326&lt;&gt;$A325),and(not(isblank($A326)),$A326=$A325,$B326&lt;&gt;$B325)),"ID LISTS UNALIGNED",and($A326&lt;&gt;"",countif('3) Release_Label'!$D:$D,$A326)=0),"NO UPC MATCH in Release_Label",and($B326&lt;&gt;"",countif('3) Release_Label'!$E:$E,$B326)=0),"NO CATALOG ID MATCH in Release_Label",iserror(vlookup($A326&amp;$B326,'3) Release_Label'!$D:$D&amp;'3) Release_Label'!$E:$E,1,0)),"NO UPC-CATALOG ID pair MATCH in Release_Label" )</f>
        <v/>
      </c>
      <c r="D326" s="143" t="str">
        <f t="array" ref="D326">ifs(and(isblank($A326),isblank($B326)),"", not(iserror(vlookup($A326&amp;$B326,'3) Release_Label'!$D:$D&amp;'3) Release_Label'!$E:$E,1,0))),vlookup($A326&amp;$B326,{'3) Release_Label'!$D:$D&amp;'3) Release_Label'!$E:$E,'3) Release_Label'!$H:$H},2,0), or(and(not(isblank($B326)),$B326=$B325,$A326&lt;&gt;$A325),and(not(isblank($A326)),$A326=$A325,$B326&lt;&gt;$B325)),"ID LISTS UNALIGNED",and($A326&lt;&gt;"",countif('3) Release_Label'!$D:$D,$A326)=0),"NO UPC MATCH in Release_Label",and($B326&lt;&gt;"",countif('3) Release_Label'!$E:$E,$B326)=0),"NO CATALOG ID MATCH in Release_Label",iserror(vlookup($A326&amp;$B326,'3) Release_Label'!$D:$D&amp;'3) Release_Label'!$E:$E,1,0)),"NO UPC-CATALOG ID pair MATCH in Release_Label" )</f>
        <v/>
      </c>
      <c r="E326" s="157" t="str">
        <f t="shared" si="3"/>
        <v/>
      </c>
      <c r="G326" s="116"/>
      <c r="H326" s="166"/>
      <c r="J326" s="20"/>
      <c r="K326" s="117"/>
      <c r="L326" s="20"/>
      <c r="N326" s="20"/>
      <c r="O326" s="20"/>
      <c r="P326" s="20"/>
    </row>
    <row r="327">
      <c r="A327" s="28"/>
      <c r="B327" s="116"/>
      <c r="C327" s="143" t="str">
        <f t="array" ref="C327">ifs(and(isblank($A327),isblank($B327)),"", not(iserror(vlookup($A327&amp;$B327,'3) Release_Label'!$D:$D&amp;'3) Release_Label'!$E:$E,1,0))),vlookup($A327&amp;$B327,{'3) Release_Label'!$D:$D&amp;'3) Release_Label'!$E:$E,'3) Release_Label'!$F:$F},2,0), or(and(not(isblank($B327)),$B327=$B326,$A327&lt;&gt;$A326),and(not(isblank($A327)),$A327=$A326,$B327&lt;&gt;$B326)),"ID LISTS UNALIGNED",and($A327&lt;&gt;"",countif('3) Release_Label'!$D:$D,$A327)=0),"NO UPC MATCH in Release_Label",and($B327&lt;&gt;"",countif('3) Release_Label'!$E:$E,$B327)=0),"NO CATALOG ID MATCH in Release_Label",iserror(vlookup($A327&amp;$B327,'3) Release_Label'!$D:$D&amp;'3) Release_Label'!$E:$E,1,0)),"NO UPC-CATALOG ID pair MATCH in Release_Label" )</f>
        <v/>
      </c>
      <c r="D327" s="143" t="str">
        <f t="array" ref="D327">ifs(and(isblank($A327),isblank($B327)),"", not(iserror(vlookup($A327&amp;$B327,'3) Release_Label'!$D:$D&amp;'3) Release_Label'!$E:$E,1,0))),vlookup($A327&amp;$B327,{'3) Release_Label'!$D:$D&amp;'3) Release_Label'!$E:$E,'3) Release_Label'!$H:$H},2,0), or(and(not(isblank($B327)),$B327=$B326,$A327&lt;&gt;$A326),and(not(isblank($A327)),$A327=$A326,$B327&lt;&gt;$B326)),"ID LISTS UNALIGNED",and($A327&lt;&gt;"",countif('3) Release_Label'!$D:$D,$A327)=0),"NO UPC MATCH in Release_Label",and($B327&lt;&gt;"",countif('3) Release_Label'!$E:$E,$B327)=0),"NO CATALOG ID MATCH in Release_Label",iserror(vlookup($A327&amp;$B327,'3) Release_Label'!$D:$D&amp;'3) Release_Label'!$E:$E,1,0)),"NO UPC-CATALOG ID pair MATCH in Release_Label" )</f>
        <v/>
      </c>
      <c r="E327" s="157" t="str">
        <f t="shared" si="3"/>
        <v/>
      </c>
      <c r="G327" s="116"/>
      <c r="H327" s="166"/>
      <c r="J327" s="20"/>
      <c r="K327" s="117"/>
      <c r="L327" s="20"/>
      <c r="N327" s="20"/>
      <c r="O327" s="20"/>
      <c r="P327" s="20"/>
    </row>
    <row r="328">
      <c r="A328" s="28"/>
      <c r="B328" s="116"/>
      <c r="C328" s="143" t="str">
        <f t="array" ref="C328">ifs(and(isblank($A328),isblank($B328)),"", not(iserror(vlookup($A328&amp;$B328,'3) Release_Label'!$D:$D&amp;'3) Release_Label'!$E:$E,1,0))),vlookup($A328&amp;$B328,{'3) Release_Label'!$D:$D&amp;'3) Release_Label'!$E:$E,'3) Release_Label'!$F:$F},2,0), or(and(not(isblank($B328)),$B328=$B327,$A328&lt;&gt;$A327),and(not(isblank($A328)),$A328=$A327,$B328&lt;&gt;$B327)),"ID LISTS UNALIGNED",and($A328&lt;&gt;"",countif('3) Release_Label'!$D:$D,$A328)=0),"NO UPC MATCH in Release_Label",and($B328&lt;&gt;"",countif('3) Release_Label'!$E:$E,$B328)=0),"NO CATALOG ID MATCH in Release_Label",iserror(vlookup($A328&amp;$B328,'3) Release_Label'!$D:$D&amp;'3) Release_Label'!$E:$E,1,0)),"NO UPC-CATALOG ID pair MATCH in Release_Label" )</f>
        <v/>
      </c>
      <c r="D328" s="143" t="str">
        <f t="array" ref="D328">ifs(and(isblank($A328),isblank($B328)),"", not(iserror(vlookup($A328&amp;$B328,'3) Release_Label'!$D:$D&amp;'3) Release_Label'!$E:$E,1,0))),vlookup($A328&amp;$B328,{'3) Release_Label'!$D:$D&amp;'3) Release_Label'!$E:$E,'3) Release_Label'!$H:$H},2,0), or(and(not(isblank($B328)),$B328=$B327,$A328&lt;&gt;$A327),and(not(isblank($A328)),$A328=$A327,$B328&lt;&gt;$B327)),"ID LISTS UNALIGNED",and($A328&lt;&gt;"",countif('3) Release_Label'!$D:$D,$A328)=0),"NO UPC MATCH in Release_Label",and($B328&lt;&gt;"",countif('3) Release_Label'!$E:$E,$B328)=0),"NO CATALOG ID MATCH in Release_Label",iserror(vlookup($A328&amp;$B328,'3) Release_Label'!$D:$D&amp;'3) Release_Label'!$E:$E,1,0)),"NO UPC-CATALOG ID pair MATCH in Release_Label" )</f>
        <v/>
      </c>
      <c r="E328" s="157" t="str">
        <f t="shared" si="3"/>
        <v/>
      </c>
      <c r="G328" s="116"/>
      <c r="H328" s="166"/>
      <c r="J328" s="20"/>
      <c r="K328" s="117"/>
      <c r="L328" s="20"/>
      <c r="N328" s="20"/>
      <c r="O328" s="20"/>
      <c r="P328" s="20"/>
    </row>
    <row r="329">
      <c r="A329" s="28"/>
      <c r="B329" s="116"/>
      <c r="C329" s="143" t="str">
        <f t="array" ref="C329">ifs(and(isblank($A329),isblank($B329)),"", not(iserror(vlookup($A329&amp;$B329,'3) Release_Label'!$D:$D&amp;'3) Release_Label'!$E:$E,1,0))),vlookup($A329&amp;$B329,{'3) Release_Label'!$D:$D&amp;'3) Release_Label'!$E:$E,'3) Release_Label'!$F:$F},2,0), or(and(not(isblank($B329)),$B329=$B328,$A329&lt;&gt;$A328),and(not(isblank($A329)),$A329=$A328,$B329&lt;&gt;$B328)),"ID LISTS UNALIGNED",and($A329&lt;&gt;"",countif('3) Release_Label'!$D:$D,$A329)=0),"NO UPC MATCH in Release_Label",and($B329&lt;&gt;"",countif('3) Release_Label'!$E:$E,$B329)=0),"NO CATALOG ID MATCH in Release_Label",iserror(vlookup($A329&amp;$B329,'3) Release_Label'!$D:$D&amp;'3) Release_Label'!$E:$E,1,0)),"NO UPC-CATALOG ID pair MATCH in Release_Label" )</f>
        <v/>
      </c>
      <c r="D329" s="143" t="str">
        <f t="array" ref="D329">ifs(and(isblank($A329),isblank($B329)),"", not(iserror(vlookup($A329&amp;$B329,'3) Release_Label'!$D:$D&amp;'3) Release_Label'!$E:$E,1,0))),vlookup($A329&amp;$B329,{'3) Release_Label'!$D:$D&amp;'3) Release_Label'!$E:$E,'3) Release_Label'!$H:$H},2,0), or(and(not(isblank($B329)),$B329=$B328,$A329&lt;&gt;$A328),and(not(isblank($A329)),$A329=$A328,$B329&lt;&gt;$B328)),"ID LISTS UNALIGNED",and($A329&lt;&gt;"",countif('3) Release_Label'!$D:$D,$A329)=0),"NO UPC MATCH in Release_Label",and($B329&lt;&gt;"",countif('3) Release_Label'!$E:$E,$B329)=0),"NO CATALOG ID MATCH in Release_Label",iserror(vlookup($A329&amp;$B329,'3) Release_Label'!$D:$D&amp;'3) Release_Label'!$E:$E,1,0)),"NO UPC-CATALOG ID pair MATCH in Release_Label" )</f>
        <v/>
      </c>
      <c r="E329" s="157" t="str">
        <f t="shared" si="3"/>
        <v/>
      </c>
      <c r="G329" s="116"/>
      <c r="H329" s="166"/>
      <c r="J329" s="20"/>
      <c r="K329" s="117"/>
      <c r="L329" s="20"/>
      <c r="N329" s="20"/>
      <c r="O329" s="20"/>
      <c r="P329" s="20"/>
    </row>
    <row r="330">
      <c r="A330" s="28"/>
      <c r="B330" s="116"/>
      <c r="C330" s="143" t="str">
        <f t="array" ref="C330">ifs(and(isblank($A330),isblank($B330)),"", not(iserror(vlookup($A330&amp;$B330,'3) Release_Label'!$D:$D&amp;'3) Release_Label'!$E:$E,1,0))),vlookup($A330&amp;$B330,{'3) Release_Label'!$D:$D&amp;'3) Release_Label'!$E:$E,'3) Release_Label'!$F:$F},2,0), or(and(not(isblank($B330)),$B330=$B329,$A330&lt;&gt;$A329),and(not(isblank($A330)),$A330=$A329,$B330&lt;&gt;$B329)),"ID LISTS UNALIGNED",and($A330&lt;&gt;"",countif('3) Release_Label'!$D:$D,$A330)=0),"NO UPC MATCH in Release_Label",and($B330&lt;&gt;"",countif('3) Release_Label'!$E:$E,$B330)=0),"NO CATALOG ID MATCH in Release_Label",iserror(vlookup($A330&amp;$B330,'3) Release_Label'!$D:$D&amp;'3) Release_Label'!$E:$E,1,0)),"NO UPC-CATALOG ID pair MATCH in Release_Label" )</f>
        <v/>
      </c>
      <c r="D330" s="143" t="str">
        <f t="array" ref="D330">ifs(and(isblank($A330),isblank($B330)),"", not(iserror(vlookup($A330&amp;$B330,'3) Release_Label'!$D:$D&amp;'3) Release_Label'!$E:$E,1,0))),vlookup($A330&amp;$B330,{'3) Release_Label'!$D:$D&amp;'3) Release_Label'!$E:$E,'3) Release_Label'!$H:$H},2,0), or(and(not(isblank($B330)),$B330=$B329,$A330&lt;&gt;$A329),and(not(isblank($A330)),$A330=$A329,$B330&lt;&gt;$B329)),"ID LISTS UNALIGNED",and($A330&lt;&gt;"",countif('3) Release_Label'!$D:$D,$A330)=0),"NO UPC MATCH in Release_Label",and($B330&lt;&gt;"",countif('3) Release_Label'!$E:$E,$B330)=0),"NO CATALOG ID MATCH in Release_Label",iserror(vlookup($A330&amp;$B330,'3) Release_Label'!$D:$D&amp;'3) Release_Label'!$E:$E,1,0)),"NO UPC-CATALOG ID pair MATCH in Release_Label" )</f>
        <v/>
      </c>
      <c r="E330" s="157" t="str">
        <f t="shared" si="3"/>
        <v/>
      </c>
      <c r="G330" s="116"/>
      <c r="H330" s="166"/>
      <c r="J330" s="20"/>
      <c r="K330" s="117"/>
      <c r="L330" s="20"/>
      <c r="N330" s="20"/>
      <c r="O330" s="20"/>
      <c r="P330" s="20"/>
    </row>
    <row r="331">
      <c r="A331" s="28"/>
      <c r="B331" s="116"/>
      <c r="C331" s="143" t="str">
        <f t="array" ref="C331">ifs(and(isblank($A331),isblank($B331)),"", not(iserror(vlookup($A331&amp;$B331,'3) Release_Label'!$D:$D&amp;'3) Release_Label'!$E:$E,1,0))),vlookup($A331&amp;$B331,{'3) Release_Label'!$D:$D&amp;'3) Release_Label'!$E:$E,'3) Release_Label'!$F:$F},2,0), or(and(not(isblank($B331)),$B331=$B330,$A331&lt;&gt;$A330),and(not(isblank($A331)),$A331=$A330,$B331&lt;&gt;$B330)),"ID LISTS UNALIGNED",and($A331&lt;&gt;"",countif('3) Release_Label'!$D:$D,$A331)=0),"NO UPC MATCH in Release_Label",and($B331&lt;&gt;"",countif('3) Release_Label'!$E:$E,$B331)=0),"NO CATALOG ID MATCH in Release_Label",iserror(vlookup($A331&amp;$B331,'3) Release_Label'!$D:$D&amp;'3) Release_Label'!$E:$E,1,0)),"NO UPC-CATALOG ID pair MATCH in Release_Label" )</f>
        <v/>
      </c>
      <c r="D331" s="143" t="str">
        <f t="array" ref="D331">ifs(and(isblank($A331),isblank($B331)),"", not(iserror(vlookup($A331&amp;$B331,'3) Release_Label'!$D:$D&amp;'3) Release_Label'!$E:$E,1,0))),vlookup($A331&amp;$B331,{'3) Release_Label'!$D:$D&amp;'3) Release_Label'!$E:$E,'3) Release_Label'!$H:$H},2,0), or(and(not(isblank($B331)),$B331=$B330,$A331&lt;&gt;$A330),and(not(isblank($A331)),$A331=$A330,$B331&lt;&gt;$B330)),"ID LISTS UNALIGNED",and($A331&lt;&gt;"",countif('3) Release_Label'!$D:$D,$A331)=0),"NO UPC MATCH in Release_Label",and($B331&lt;&gt;"",countif('3) Release_Label'!$E:$E,$B331)=0),"NO CATALOG ID MATCH in Release_Label",iserror(vlookup($A331&amp;$B331,'3) Release_Label'!$D:$D&amp;'3) Release_Label'!$E:$E,1,0)),"NO UPC-CATALOG ID pair MATCH in Release_Label" )</f>
        <v/>
      </c>
      <c r="E331" s="157" t="str">
        <f t="shared" si="3"/>
        <v/>
      </c>
      <c r="G331" s="116"/>
      <c r="H331" s="166"/>
      <c r="J331" s="20"/>
      <c r="K331" s="117"/>
      <c r="L331" s="20"/>
      <c r="N331" s="20"/>
      <c r="O331" s="20"/>
      <c r="P331" s="20"/>
    </row>
    <row r="332">
      <c r="A332" s="28"/>
      <c r="B332" s="116"/>
      <c r="C332" s="143" t="str">
        <f t="array" ref="C332">ifs(and(isblank($A332),isblank($B332)),"", not(iserror(vlookup($A332&amp;$B332,'3) Release_Label'!$D:$D&amp;'3) Release_Label'!$E:$E,1,0))),vlookup($A332&amp;$B332,{'3) Release_Label'!$D:$D&amp;'3) Release_Label'!$E:$E,'3) Release_Label'!$F:$F},2,0), or(and(not(isblank($B332)),$B332=$B331,$A332&lt;&gt;$A331),and(not(isblank($A332)),$A332=$A331,$B332&lt;&gt;$B331)),"ID LISTS UNALIGNED",and($A332&lt;&gt;"",countif('3) Release_Label'!$D:$D,$A332)=0),"NO UPC MATCH in Release_Label",and($B332&lt;&gt;"",countif('3) Release_Label'!$E:$E,$B332)=0),"NO CATALOG ID MATCH in Release_Label",iserror(vlookup($A332&amp;$B332,'3) Release_Label'!$D:$D&amp;'3) Release_Label'!$E:$E,1,0)),"NO UPC-CATALOG ID pair MATCH in Release_Label" )</f>
        <v/>
      </c>
      <c r="D332" s="143" t="str">
        <f t="array" ref="D332">ifs(and(isblank($A332),isblank($B332)),"", not(iserror(vlookup($A332&amp;$B332,'3) Release_Label'!$D:$D&amp;'3) Release_Label'!$E:$E,1,0))),vlookup($A332&amp;$B332,{'3) Release_Label'!$D:$D&amp;'3) Release_Label'!$E:$E,'3) Release_Label'!$H:$H},2,0), or(and(not(isblank($B332)),$B332=$B331,$A332&lt;&gt;$A331),and(not(isblank($A332)),$A332=$A331,$B332&lt;&gt;$B331)),"ID LISTS UNALIGNED",and($A332&lt;&gt;"",countif('3) Release_Label'!$D:$D,$A332)=0),"NO UPC MATCH in Release_Label",and($B332&lt;&gt;"",countif('3) Release_Label'!$E:$E,$B332)=0),"NO CATALOG ID MATCH in Release_Label",iserror(vlookup($A332&amp;$B332,'3) Release_Label'!$D:$D&amp;'3) Release_Label'!$E:$E,1,0)),"NO UPC-CATALOG ID pair MATCH in Release_Label" )</f>
        <v/>
      </c>
      <c r="E332" s="157" t="str">
        <f t="shared" si="3"/>
        <v/>
      </c>
      <c r="G332" s="116"/>
      <c r="H332" s="166"/>
      <c r="J332" s="20"/>
      <c r="K332" s="117"/>
      <c r="L332" s="20"/>
      <c r="N332" s="20"/>
      <c r="O332" s="20"/>
      <c r="P332" s="20"/>
    </row>
    <row r="333">
      <c r="A333" s="28"/>
      <c r="B333" s="116"/>
      <c r="C333" s="143" t="str">
        <f t="array" ref="C333">ifs(and(isblank($A333),isblank($B333)),"", not(iserror(vlookup($A333&amp;$B333,'3) Release_Label'!$D:$D&amp;'3) Release_Label'!$E:$E,1,0))),vlookup($A333&amp;$B333,{'3) Release_Label'!$D:$D&amp;'3) Release_Label'!$E:$E,'3) Release_Label'!$F:$F},2,0), or(and(not(isblank($B333)),$B333=$B332,$A333&lt;&gt;$A332),and(not(isblank($A333)),$A333=$A332,$B333&lt;&gt;$B332)),"ID LISTS UNALIGNED",and($A333&lt;&gt;"",countif('3) Release_Label'!$D:$D,$A333)=0),"NO UPC MATCH in Release_Label",and($B333&lt;&gt;"",countif('3) Release_Label'!$E:$E,$B333)=0),"NO CATALOG ID MATCH in Release_Label",iserror(vlookup($A333&amp;$B333,'3) Release_Label'!$D:$D&amp;'3) Release_Label'!$E:$E,1,0)),"NO UPC-CATALOG ID pair MATCH in Release_Label" )</f>
        <v/>
      </c>
      <c r="D333" s="143" t="str">
        <f t="array" ref="D333">ifs(and(isblank($A333),isblank($B333)),"", not(iserror(vlookup($A333&amp;$B333,'3) Release_Label'!$D:$D&amp;'3) Release_Label'!$E:$E,1,0))),vlookup($A333&amp;$B333,{'3) Release_Label'!$D:$D&amp;'3) Release_Label'!$E:$E,'3) Release_Label'!$H:$H},2,0), or(and(not(isblank($B333)),$B333=$B332,$A333&lt;&gt;$A332),and(not(isblank($A333)),$A333=$A332,$B333&lt;&gt;$B332)),"ID LISTS UNALIGNED",and($A333&lt;&gt;"",countif('3) Release_Label'!$D:$D,$A333)=0),"NO UPC MATCH in Release_Label",and($B333&lt;&gt;"",countif('3) Release_Label'!$E:$E,$B333)=0),"NO CATALOG ID MATCH in Release_Label",iserror(vlookup($A333&amp;$B333,'3) Release_Label'!$D:$D&amp;'3) Release_Label'!$E:$E,1,0)),"NO UPC-CATALOG ID pair MATCH in Release_Label" )</f>
        <v/>
      </c>
      <c r="E333" s="157" t="str">
        <f t="shared" si="3"/>
        <v/>
      </c>
      <c r="G333" s="116"/>
      <c r="H333" s="166"/>
      <c r="J333" s="20"/>
      <c r="K333" s="117"/>
      <c r="L333" s="20"/>
      <c r="N333" s="20"/>
      <c r="O333" s="20"/>
      <c r="P333" s="20"/>
    </row>
    <row r="334">
      <c r="A334" s="28"/>
      <c r="B334" s="116"/>
      <c r="C334" s="143" t="str">
        <f t="array" ref="C334">ifs(and(isblank($A334),isblank($B334)),"", not(iserror(vlookup($A334&amp;$B334,'3) Release_Label'!$D:$D&amp;'3) Release_Label'!$E:$E,1,0))),vlookup($A334&amp;$B334,{'3) Release_Label'!$D:$D&amp;'3) Release_Label'!$E:$E,'3) Release_Label'!$F:$F},2,0), or(and(not(isblank($B334)),$B334=$B333,$A334&lt;&gt;$A333),and(not(isblank($A334)),$A334=$A333,$B334&lt;&gt;$B333)),"ID LISTS UNALIGNED",and($A334&lt;&gt;"",countif('3) Release_Label'!$D:$D,$A334)=0),"NO UPC MATCH in Release_Label",and($B334&lt;&gt;"",countif('3) Release_Label'!$E:$E,$B334)=0),"NO CATALOG ID MATCH in Release_Label",iserror(vlookup($A334&amp;$B334,'3) Release_Label'!$D:$D&amp;'3) Release_Label'!$E:$E,1,0)),"NO UPC-CATALOG ID pair MATCH in Release_Label" )</f>
        <v/>
      </c>
      <c r="D334" s="143" t="str">
        <f t="array" ref="D334">ifs(and(isblank($A334),isblank($B334)),"", not(iserror(vlookup($A334&amp;$B334,'3) Release_Label'!$D:$D&amp;'3) Release_Label'!$E:$E,1,0))),vlookup($A334&amp;$B334,{'3) Release_Label'!$D:$D&amp;'3) Release_Label'!$E:$E,'3) Release_Label'!$H:$H},2,0), or(and(not(isblank($B334)),$B334=$B333,$A334&lt;&gt;$A333),and(not(isblank($A334)),$A334=$A333,$B334&lt;&gt;$B333)),"ID LISTS UNALIGNED",and($A334&lt;&gt;"",countif('3) Release_Label'!$D:$D,$A334)=0),"NO UPC MATCH in Release_Label",and($B334&lt;&gt;"",countif('3) Release_Label'!$E:$E,$B334)=0),"NO CATALOG ID MATCH in Release_Label",iserror(vlookup($A334&amp;$B334,'3) Release_Label'!$D:$D&amp;'3) Release_Label'!$E:$E,1,0)),"NO UPC-CATALOG ID pair MATCH in Release_Label" )</f>
        <v/>
      </c>
      <c r="E334" s="157" t="str">
        <f t="shared" si="3"/>
        <v/>
      </c>
      <c r="G334" s="116"/>
      <c r="H334" s="166"/>
      <c r="J334" s="20"/>
      <c r="K334" s="117"/>
      <c r="L334" s="20"/>
      <c r="N334" s="20"/>
      <c r="O334" s="20"/>
      <c r="P334" s="20"/>
    </row>
    <row r="335">
      <c r="A335" s="28"/>
      <c r="B335" s="116"/>
      <c r="C335" s="143" t="str">
        <f t="array" ref="C335">ifs(and(isblank($A335),isblank($B335)),"", not(iserror(vlookup($A335&amp;$B335,'3) Release_Label'!$D:$D&amp;'3) Release_Label'!$E:$E,1,0))),vlookup($A335&amp;$B335,{'3) Release_Label'!$D:$D&amp;'3) Release_Label'!$E:$E,'3) Release_Label'!$F:$F},2,0), or(and(not(isblank($B335)),$B335=$B334,$A335&lt;&gt;$A334),and(not(isblank($A335)),$A335=$A334,$B335&lt;&gt;$B334)),"ID LISTS UNALIGNED",and($A335&lt;&gt;"",countif('3) Release_Label'!$D:$D,$A335)=0),"NO UPC MATCH in Release_Label",and($B335&lt;&gt;"",countif('3) Release_Label'!$E:$E,$B335)=0),"NO CATALOG ID MATCH in Release_Label",iserror(vlookup($A335&amp;$B335,'3) Release_Label'!$D:$D&amp;'3) Release_Label'!$E:$E,1,0)),"NO UPC-CATALOG ID pair MATCH in Release_Label" )</f>
        <v/>
      </c>
      <c r="D335" s="143" t="str">
        <f t="array" ref="D335">ifs(and(isblank($A335),isblank($B335)),"", not(iserror(vlookup($A335&amp;$B335,'3) Release_Label'!$D:$D&amp;'3) Release_Label'!$E:$E,1,0))),vlookup($A335&amp;$B335,{'3) Release_Label'!$D:$D&amp;'3) Release_Label'!$E:$E,'3) Release_Label'!$H:$H},2,0), or(and(not(isblank($B335)),$B335=$B334,$A335&lt;&gt;$A334),and(not(isblank($A335)),$A335=$A334,$B335&lt;&gt;$B334)),"ID LISTS UNALIGNED",and($A335&lt;&gt;"",countif('3) Release_Label'!$D:$D,$A335)=0),"NO UPC MATCH in Release_Label",and($B335&lt;&gt;"",countif('3) Release_Label'!$E:$E,$B335)=0),"NO CATALOG ID MATCH in Release_Label",iserror(vlookup($A335&amp;$B335,'3) Release_Label'!$D:$D&amp;'3) Release_Label'!$E:$E,1,0)),"NO UPC-CATALOG ID pair MATCH in Release_Label" )</f>
        <v/>
      </c>
      <c r="E335" s="157" t="str">
        <f t="shared" si="3"/>
        <v/>
      </c>
      <c r="G335" s="116"/>
      <c r="H335" s="166"/>
      <c r="J335" s="20"/>
      <c r="K335" s="117"/>
      <c r="L335" s="20"/>
      <c r="N335" s="20"/>
      <c r="O335" s="20"/>
      <c r="P335" s="20"/>
    </row>
    <row r="336">
      <c r="A336" s="28"/>
      <c r="B336" s="116"/>
      <c r="C336" s="143" t="str">
        <f t="array" ref="C336">ifs(and(isblank($A336),isblank($B336)),"", not(iserror(vlookup($A336&amp;$B336,'3) Release_Label'!$D:$D&amp;'3) Release_Label'!$E:$E,1,0))),vlookup($A336&amp;$B336,{'3) Release_Label'!$D:$D&amp;'3) Release_Label'!$E:$E,'3) Release_Label'!$F:$F},2,0), or(and(not(isblank($B336)),$B336=$B335,$A336&lt;&gt;$A335),and(not(isblank($A336)),$A336=$A335,$B336&lt;&gt;$B335)),"ID LISTS UNALIGNED",and($A336&lt;&gt;"",countif('3) Release_Label'!$D:$D,$A336)=0),"NO UPC MATCH in Release_Label",and($B336&lt;&gt;"",countif('3) Release_Label'!$E:$E,$B336)=0),"NO CATALOG ID MATCH in Release_Label",iserror(vlookup($A336&amp;$B336,'3) Release_Label'!$D:$D&amp;'3) Release_Label'!$E:$E,1,0)),"NO UPC-CATALOG ID pair MATCH in Release_Label" )</f>
        <v/>
      </c>
      <c r="D336" s="143" t="str">
        <f t="array" ref="D336">ifs(and(isblank($A336),isblank($B336)),"", not(iserror(vlookup($A336&amp;$B336,'3) Release_Label'!$D:$D&amp;'3) Release_Label'!$E:$E,1,0))),vlookup($A336&amp;$B336,{'3) Release_Label'!$D:$D&amp;'3) Release_Label'!$E:$E,'3) Release_Label'!$H:$H},2,0), or(and(not(isblank($B336)),$B336=$B335,$A336&lt;&gt;$A335),and(not(isblank($A336)),$A336=$A335,$B336&lt;&gt;$B335)),"ID LISTS UNALIGNED",and($A336&lt;&gt;"",countif('3) Release_Label'!$D:$D,$A336)=0),"NO UPC MATCH in Release_Label",and($B336&lt;&gt;"",countif('3) Release_Label'!$E:$E,$B336)=0),"NO CATALOG ID MATCH in Release_Label",iserror(vlookup($A336&amp;$B336,'3) Release_Label'!$D:$D&amp;'3) Release_Label'!$E:$E,1,0)),"NO UPC-CATALOG ID pair MATCH in Release_Label" )</f>
        <v/>
      </c>
      <c r="E336" s="157" t="str">
        <f t="shared" si="3"/>
        <v/>
      </c>
      <c r="G336" s="116"/>
      <c r="H336" s="166"/>
      <c r="J336" s="20"/>
      <c r="K336" s="117"/>
      <c r="L336" s="20"/>
      <c r="N336" s="20"/>
      <c r="O336" s="20"/>
      <c r="P336" s="20"/>
    </row>
    <row r="337">
      <c r="A337" s="28"/>
      <c r="B337" s="116"/>
      <c r="C337" s="143" t="str">
        <f t="array" ref="C337">ifs(and(isblank($A337),isblank($B337)),"", not(iserror(vlookup($A337&amp;$B337,'3) Release_Label'!$D:$D&amp;'3) Release_Label'!$E:$E,1,0))),vlookup($A337&amp;$B337,{'3) Release_Label'!$D:$D&amp;'3) Release_Label'!$E:$E,'3) Release_Label'!$F:$F},2,0), or(and(not(isblank($B337)),$B337=$B336,$A337&lt;&gt;$A336),and(not(isblank($A337)),$A337=$A336,$B337&lt;&gt;$B336)),"ID LISTS UNALIGNED",and($A337&lt;&gt;"",countif('3) Release_Label'!$D:$D,$A337)=0),"NO UPC MATCH in Release_Label",and($B337&lt;&gt;"",countif('3) Release_Label'!$E:$E,$B337)=0),"NO CATALOG ID MATCH in Release_Label",iserror(vlookup($A337&amp;$B337,'3) Release_Label'!$D:$D&amp;'3) Release_Label'!$E:$E,1,0)),"NO UPC-CATALOG ID pair MATCH in Release_Label" )</f>
        <v/>
      </c>
      <c r="D337" s="143" t="str">
        <f t="array" ref="D337">ifs(and(isblank($A337),isblank($B337)),"", not(iserror(vlookup($A337&amp;$B337,'3) Release_Label'!$D:$D&amp;'3) Release_Label'!$E:$E,1,0))),vlookup($A337&amp;$B337,{'3) Release_Label'!$D:$D&amp;'3) Release_Label'!$E:$E,'3) Release_Label'!$H:$H},2,0), or(and(not(isblank($B337)),$B337=$B336,$A337&lt;&gt;$A336),and(not(isblank($A337)),$A337=$A336,$B337&lt;&gt;$B336)),"ID LISTS UNALIGNED",and($A337&lt;&gt;"",countif('3) Release_Label'!$D:$D,$A337)=0),"NO UPC MATCH in Release_Label",and($B337&lt;&gt;"",countif('3) Release_Label'!$E:$E,$B337)=0),"NO CATALOG ID MATCH in Release_Label",iserror(vlookup($A337&amp;$B337,'3) Release_Label'!$D:$D&amp;'3) Release_Label'!$E:$E,1,0)),"NO UPC-CATALOG ID pair MATCH in Release_Label" )</f>
        <v/>
      </c>
      <c r="E337" s="157" t="str">
        <f t="shared" si="3"/>
        <v/>
      </c>
      <c r="G337" s="116"/>
      <c r="H337" s="166"/>
      <c r="J337" s="20"/>
      <c r="K337" s="117"/>
      <c r="L337" s="20"/>
      <c r="N337" s="20"/>
      <c r="O337" s="20"/>
      <c r="P337" s="20"/>
    </row>
    <row r="338">
      <c r="A338" s="28"/>
      <c r="B338" s="116"/>
      <c r="C338" s="143" t="str">
        <f t="array" ref="C338">ifs(and(isblank($A338),isblank($B338)),"", not(iserror(vlookup($A338&amp;$B338,'3) Release_Label'!$D:$D&amp;'3) Release_Label'!$E:$E,1,0))),vlookup($A338&amp;$B338,{'3) Release_Label'!$D:$D&amp;'3) Release_Label'!$E:$E,'3) Release_Label'!$F:$F},2,0), or(and(not(isblank($B338)),$B338=$B337,$A338&lt;&gt;$A337),and(not(isblank($A338)),$A338=$A337,$B338&lt;&gt;$B337)),"ID LISTS UNALIGNED",and($A338&lt;&gt;"",countif('3) Release_Label'!$D:$D,$A338)=0),"NO UPC MATCH in Release_Label",and($B338&lt;&gt;"",countif('3) Release_Label'!$E:$E,$B338)=0),"NO CATALOG ID MATCH in Release_Label",iserror(vlookup($A338&amp;$B338,'3) Release_Label'!$D:$D&amp;'3) Release_Label'!$E:$E,1,0)),"NO UPC-CATALOG ID pair MATCH in Release_Label" )</f>
        <v/>
      </c>
      <c r="D338" s="143" t="str">
        <f t="array" ref="D338">ifs(and(isblank($A338),isblank($B338)),"", not(iserror(vlookup($A338&amp;$B338,'3) Release_Label'!$D:$D&amp;'3) Release_Label'!$E:$E,1,0))),vlookup($A338&amp;$B338,{'3) Release_Label'!$D:$D&amp;'3) Release_Label'!$E:$E,'3) Release_Label'!$H:$H},2,0), or(and(not(isblank($B338)),$B338=$B337,$A338&lt;&gt;$A337),and(not(isblank($A338)),$A338=$A337,$B338&lt;&gt;$B337)),"ID LISTS UNALIGNED",and($A338&lt;&gt;"",countif('3) Release_Label'!$D:$D,$A338)=0),"NO UPC MATCH in Release_Label",and($B338&lt;&gt;"",countif('3) Release_Label'!$E:$E,$B338)=0),"NO CATALOG ID MATCH in Release_Label",iserror(vlookup($A338&amp;$B338,'3) Release_Label'!$D:$D&amp;'3) Release_Label'!$E:$E,1,0)),"NO UPC-CATALOG ID pair MATCH in Release_Label" )</f>
        <v/>
      </c>
      <c r="E338" s="157" t="str">
        <f t="shared" si="3"/>
        <v/>
      </c>
      <c r="G338" s="116"/>
      <c r="H338" s="166"/>
      <c r="J338" s="20"/>
      <c r="K338" s="117"/>
      <c r="L338" s="20"/>
      <c r="N338" s="20"/>
      <c r="O338" s="20"/>
      <c r="P338" s="20"/>
    </row>
    <row r="339">
      <c r="A339" s="28"/>
      <c r="B339" s="116"/>
      <c r="C339" s="143" t="str">
        <f t="array" ref="C339">ifs(and(isblank($A339),isblank($B339)),"", not(iserror(vlookup($A339&amp;$B339,'3) Release_Label'!$D:$D&amp;'3) Release_Label'!$E:$E,1,0))),vlookup($A339&amp;$B339,{'3) Release_Label'!$D:$D&amp;'3) Release_Label'!$E:$E,'3) Release_Label'!$F:$F},2,0), or(and(not(isblank($B339)),$B339=$B338,$A339&lt;&gt;$A338),and(not(isblank($A339)),$A339=$A338,$B339&lt;&gt;$B338)),"ID LISTS UNALIGNED",and($A339&lt;&gt;"",countif('3) Release_Label'!$D:$D,$A339)=0),"NO UPC MATCH in Release_Label",and($B339&lt;&gt;"",countif('3) Release_Label'!$E:$E,$B339)=0),"NO CATALOG ID MATCH in Release_Label",iserror(vlookup($A339&amp;$B339,'3) Release_Label'!$D:$D&amp;'3) Release_Label'!$E:$E,1,0)),"NO UPC-CATALOG ID pair MATCH in Release_Label" )</f>
        <v/>
      </c>
      <c r="D339" s="143" t="str">
        <f t="array" ref="D339">ifs(and(isblank($A339),isblank($B339)),"", not(iserror(vlookup($A339&amp;$B339,'3) Release_Label'!$D:$D&amp;'3) Release_Label'!$E:$E,1,0))),vlookup($A339&amp;$B339,{'3) Release_Label'!$D:$D&amp;'3) Release_Label'!$E:$E,'3) Release_Label'!$H:$H},2,0), or(and(not(isblank($B339)),$B339=$B338,$A339&lt;&gt;$A338),and(not(isblank($A339)),$A339=$A338,$B339&lt;&gt;$B338)),"ID LISTS UNALIGNED",and($A339&lt;&gt;"",countif('3) Release_Label'!$D:$D,$A339)=0),"NO UPC MATCH in Release_Label",and($B339&lt;&gt;"",countif('3) Release_Label'!$E:$E,$B339)=0),"NO CATALOG ID MATCH in Release_Label",iserror(vlookup($A339&amp;$B339,'3) Release_Label'!$D:$D&amp;'3) Release_Label'!$E:$E,1,0)),"NO UPC-CATALOG ID pair MATCH in Release_Label" )</f>
        <v/>
      </c>
      <c r="E339" s="157" t="str">
        <f t="shared" si="3"/>
        <v/>
      </c>
      <c r="G339" s="116"/>
      <c r="H339" s="166"/>
      <c r="J339" s="20"/>
      <c r="K339" s="117"/>
      <c r="L339" s="20"/>
      <c r="N339" s="20"/>
      <c r="O339" s="20"/>
      <c r="P339" s="20"/>
    </row>
    <row r="340">
      <c r="A340" s="28"/>
      <c r="B340" s="116"/>
      <c r="C340" s="143" t="str">
        <f t="array" ref="C340">ifs(and(isblank($A340),isblank($B340)),"", not(iserror(vlookup($A340&amp;$B340,'3) Release_Label'!$D:$D&amp;'3) Release_Label'!$E:$E,1,0))),vlookup($A340&amp;$B340,{'3) Release_Label'!$D:$D&amp;'3) Release_Label'!$E:$E,'3) Release_Label'!$F:$F},2,0), or(and(not(isblank($B340)),$B340=$B339,$A340&lt;&gt;$A339),and(not(isblank($A340)),$A340=$A339,$B340&lt;&gt;$B339)),"ID LISTS UNALIGNED",and($A340&lt;&gt;"",countif('3) Release_Label'!$D:$D,$A340)=0),"NO UPC MATCH in Release_Label",and($B340&lt;&gt;"",countif('3) Release_Label'!$E:$E,$B340)=0),"NO CATALOG ID MATCH in Release_Label",iserror(vlookup($A340&amp;$B340,'3) Release_Label'!$D:$D&amp;'3) Release_Label'!$E:$E,1,0)),"NO UPC-CATALOG ID pair MATCH in Release_Label" )</f>
        <v/>
      </c>
      <c r="D340" s="143" t="str">
        <f t="array" ref="D340">ifs(and(isblank($A340),isblank($B340)),"", not(iserror(vlookup($A340&amp;$B340,'3) Release_Label'!$D:$D&amp;'3) Release_Label'!$E:$E,1,0))),vlookup($A340&amp;$B340,{'3) Release_Label'!$D:$D&amp;'3) Release_Label'!$E:$E,'3) Release_Label'!$H:$H},2,0), or(and(not(isblank($B340)),$B340=$B339,$A340&lt;&gt;$A339),and(not(isblank($A340)),$A340=$A339,$B340&lt;&gt;$B339)),"ID LISTS UNALIGNED",and($A340&lt;&gt;"",countif('3) Release_Label'!$D:$D,$A340)=0),"NO UPC MATCH in Release_Label",and($B340&lt;&gt;"",countif('3) Release_Label'!$E:$E,$B340)=0),"NO CATALOG ID MATCH in Release_Label",iserror(vlookup($A340&amp;$B340,'3) Release_Label'!$D:$D&amp;'3) Release_Label'!$E:$E,1,0)),"NO UPC-CATALOG ID pair MATCH in Release_Label" )</f>
        <v/>
      </c>
      <c r="E340" s="157" t="str">
        <f t="shared" si="3"/>
        <v/>
      </c>
      <c r="G340" s="116"/>
      <c r="H340" s="166"/>
      <c r="J340" s="20"/>
      <c r="K340" s="117"/>
      <c r="L340" s="20"/>
      <c r="N340" s="20"/>
      <c r="O340" s="20"/>
      <c r="P340" s="20"/>
    </row>
    <row r="341">
      <c r="A341" s="28"/>
      <c r="B341" s="116"/>
      <c r="C341" s="143" t="str">
        <f t="array" ref="C341">ifs(and(isblank($A341),isblank($B341)),"", not(iserror(vlookup($A341&amp;$B341,'3) Release_Label'!$D:$D&amp;'3) Release_Label'!$E:$E,1,0))),vlookup($A341&amp;$B341,{'3) Release_Label'!$D:$D&amp;'3) Release_Label'!$E:$E,'3) Release_Label'!$F:$F},2,0), or(and(not(isblank($B341)),$B341=$B340,$A341&lt;&gt;$A340),and(not(isblank($A341)),$A341=$A340,$B341&lt;&gt;$B340)),"ID LISTS UNALIGNED",and($A341&lt;&gt;"",countif('3) Release_Label'!$D:$D,$A341)=0),"NO UPC MATCH in Release_Label",and($B341&lt;&gt;"",countif('3) Release_Label'!$E:$E,$B341)=0),"NO CATALOG ID MATCH in Release_Label",iserror(vlookup($A341&amp;$B341,'3) Release_Label'!$D:$D&amp;'3) Release_Label'!$E:$E,1,0)),"NO UPC-CATALOG ID pair MATCH in Release_Label" )</f>
        <v/>
      </c>
      <c r="D341" s="143" t="str">
        <f t="array" ref="D341">ifs(and(isblank($A341),isblank($B341)),"", not(iserror(vlookup($A341&amp;$B341,'3) Release_Label'!$D:$D&amp;'3) Release_Label'!$E:$E,1,0))),vlookup($A341&amp;$B341,{'3) Release_Label'!$D:$D&amp;'3) Release_Label'!$E:$E,'3) Release_Label'!$H:$H},2,0), or(and(not(isblank($B341)),$B341=$B340,$A341&lt;&gt;$A340),and(not(isblank($A341)),$A341=$A340,$B341&lt;&gt;$B340)),"ID LISTS UNALIGNED",and($A341&lt;&gt;"",countif('3) Release_Label'!$D:$D,$A341)=0),"NO UPC MATCH in Release_Label",and($B341&lt;&gt;"",countif('3) Release_Label'!$E:$E,$B341)=0),"NO CATALOG ID MATCH in Release_Label",iserror(vlookup($A341&amp;$B341,'3) Release_Label'!$D:$D&amp;'3) Release_Label'!$E:$E,1,0)),"NO UPC-CATALOG ID pair MATCH in Release_Label" )</f>
        <v/>
      </c>
      <c r="E341" s="157" t="str">
        <f t="shared" si="3"/>
        <v/>
      </c>
      <c r="G341" s="116"/>
      <c r="H341" s="166"/>
      <c r="J341" s="20"/>
      <c r="K341" s="117"/>
      <c r="L341" s="20"/>
      <c r="N341" s="20"/>
      <c r="O341" s="20"/>
      <c r="P341" s="20"/>
    </row>
    <row r="342">
      <c r="A342" s="28"/>
      <c r="B342" s="116"/>
      <c r="C342" s="143" t="str">
        <f t="array" ref="C342">ifs(and(isblank($A342),isblank($B342)),"", not(iserror(vlookup($A342&amp;$B342,'3) Release_Label'!$D:$D&amp;'3) Release_Label'!$E:$E,1,0))),vlookup($A342&amp;$B342,{'3) Release_Label'!$D:$D&amp;'3) Release_Label'!$E:$E,'3) Release_Label'!$F:$F},2,0), or(and(not(isblank($B342)),$B342=$B341,$A342&lt;&gt;$A341),and(not(isblank($A342)),$A342=$A341,$B342&lt;&gt;$B341)),"ID LISTS UNALIGNED",and($A342&lt;&gt;"",countif('3) Release_Label'!$D:$D,$A342)=0),"NO UPC MATCH in Release_Label",and($B342&lt;&gt;"",countif('3) Release_Label'!$E:$E,$B342)=0),"NO CATALOG ID MATCH in Release_Label",iserror(vlookup($A342&amp;$B342,'3) Release_Label'!$D:$D&amp;'3) Release_Label'!$E:$E,1,0)),"NO UPC-CATALOG ID pair MATCH in Release_Label" )</f>
        <v/>
      </c>
      <c r="D342" s="143" t="str">
        <f t="array" ref="D342">ifs(and(isblank($A342),isblank($B342)),"", not(iserror(vlookup($A342&amp;$B342,'3) Release_Label'!$D:$D&amp;'3) Release_Label'!$E:$E,1,0))),vlookup($A342&amp;$B342,{'3) Release_Label'!$D:$D&amp;'3) Release_Label'!$E:$E,'3) Release_Label'!$H:$H},2,0), or(and(not(isblank($B342)),$B342=$B341,$A342&lt;&gt;$A341),and(not(isblank($A342)),$A342=$A341,$B342&lt;&gt;$B341)),"ID LISTS UNALIGNED",and($A342&lt;&gt;"",countif('3) Release_Label'!$D:$D,$A342)=0),"NO UPC MATCH in Release_Label",and($B342&lt;&gt;"",countif('3) Release_Label'!$E:$E,$B342)=0),"NO CATALOG ID MATCH in Release_Label",iserror(vlookup($A342&amp;$B342,'3) Release_Label'!$D:$D&amp;'3) Release_Label'!$E:$E,1,0)),"NO UPC-CATALOG ID pair MATCH in Release_Label" )</f>
        <v/>
      </c>
      <c r="E342" s="157" t="str">
        <f t="shared" si="3"/>
        <v/>
      </c>
      <c r="G342" s="116"/>
      <c r="H342" s="166"/>
      <c r="J342" s="20"/>
      <c r="K342" s="117"/>
      <c r="L342" s="20"/>
      <c r="N342" s="20"/>
      <c r="O342" s="20"/>
      <c r="P342" s="20"/>
    </row>
    <row r="343">
      <c r="A343" s="28"/>
      <c r="B343" s="116"/>
      <c r="C343" s="143" t="str">
        <f t="array" ref="C343">ifs(and(isblank($A343),isblank($B343)),"", not(iserror(vlookup($A343&amp;$B343,'3) Release_Label'!$D:$D&amp;'3) Release_Label'!$E:$E,1,0))),vlookup($A343&amp;$B343,{'3) Release_Label'!$D:$D&amp;'3) Release_Label'!$E:$E,'3) Release_Label'!$F:$F},2,0), or(and(not(isblank($B343)),$B343=$B342,$A343&lt;&gt;$A342),and(not(isblank($A343)),$A343=$A342,$B343&lt;&gt;$B342)),"ID LISTS UNALIGNED",and($A343&lt;&gt;"",countif('3) Release_Label'!$D:$D,$A343)=0),"NO UPC MATCH in Release_Label",and($B343&lt;&gt;"",countif('3) Release_Label'!$E:$E,$B343)=0),"NO CATALOG ID MATCH in Release_Label",iserror(vlookup($A343&amp;$B343,'3) Release_Label'!$D:$D&amp;'3) Release_Label'!$E:$E,1,0)),"NO UPC-CATALOG ID pair MATCH in Release_Label" )</f>
        <v/>
      </c>
      <c r="D343" s="143" t="str">
        <f t="array" ref="D343">ifs(and(isblank($A343),isblank($B343)),"", not(iserror(vlookup($A343&amp;$B343,'3) Release_Label'!$D:$D&amp;'3) Release_Label'!$E:$E,1,0))),vlookup($A343&amp;$B343,{'3) Release_Label'!$D:$D&amp;'3) Release_Label'!$E:$E,'3) Release_Label'!$H:$H},2,0), or(and(not(isblank($B343)),$B343=$B342,$A343&lt;&gt;$A342),and(not(isblank($A343)),$A343=$A342,$B343&lt;&gt;$B342)),"ID LISTS UNALIGNED",and($A343&lt;&gt;"",countif('3) Release_Label'!$D:$D,$A343)=0),"NO UPC MATCH in Release_Label",and($B343&lt;&gt;"",countif('3) Release_Label'!$E:$E,$B343)=0),"NO CATALOG ID MATCH in Release_Label",iserror(vlookup($A343&amp;$B343,'3) Release_Label'!$D:$D&amp;'3) Release_Label'!$E:$E,1,0)),"NO UPC-CATALOG ID pair MATCH in Release_Label" )</f>
        <v/>
      </c>
      <c r="E343" s="157" t="str">
        <f t="shared" si="3"/>
        <v/>
      </c>
      <c r="G343" s="116"/>
      <c r="H343" s="166"/>
      <c r="J343" s="20"/>
      <c r="K343" s="117"/>
      <c r="L343" s="20"/>
      <c r="N343" s="20"/>
      <c r="O343" s="20"/>
      <c r="P343" s="20"/>
    </row>
    <row r="344">
      <c r="A344" s="28"/>
      <c r="B344" s="116"/>
      <c r="C344" s="143" t="str">
        <f t="array" ref="C344">ifs(and(isblank($A344),isblank($B344)),"", not(iserror(vlookup($A344&amp;$B344,'3) Release_Label'!$D:$D&amp;'3) Release_Label'!$E:$E,1,0))),vlookup($A344&amp;$B344,{'3) Release_Label'!$D:$D&amp;'3) Release_Label'!$E:$E,'3) Release_Label'!$F:$F},2,0), or(and(not(isblank($B344)),$B344=$B343,$A344&lt;&gt;$A343),and(not(isblank($A344)),$A344=$A343,$B344&lt;&gt;$B343)),"ID LISTS UNALIGNED",and($A344&lt;&gt;"",countif('3) Release_Label'!$D:$D,$A344)=0),"NO UPC MATCH in Release_Label",and($B344&lt;&gt;"",countif('3) Release_Label'!$E:$E,$B344)=0),"NO CATALOG ID MATCH in Release_Label",iserror(vlookup($A344&amp;$B344,'3) Release_Label'!$D:$D&amp;'3) Release_Label'!$E:$E,1,0)),"NO UPC-CATALOG ID pair MATCH in Release_Label" )</f>
        <v/>
      </c>
      <c r="D344" s="143" t="str">
        <f t="array" ref="D344">ifs(and(isblank($A344),isblank($B344)),"", not(iserror(vlookup($A344&amp;$B344,'3) Release_Label'!$D:$D&amp;'3) Release_Label'!$E:$E,1,0))),vlookup($A344&amp;$B344,{'3) Release_Label'!$D:$D&amp;'3) Release_Label'!$E:$E,'3) Release_Label'!$H:$H},2,0), or(and(not(isblank($B344)),$B344=$B343,$A344&lt;&gt;$A343),and(not(isblank($A344)),$A344=$A343,$B344&lt;&gt;$B343)),"ID LISTS UNALIGNED",and($A344&lt;&gt;"",countif('3) Release_Label'!$D:$D,$A344)=0),"NO UPC MATCH in Release_Label",and($B344&lt;&gt;"",countif('3) Release_Label'!$E:$E,$B344)=0),"NO CATALOG ID MATCH in Release_Label",iserror(vlookup($A344&amp;$B344,'3) Release_Label'!$D:$D&amp;'3) Release_Label'!$E:$E,1,0)),"NO UPC-CATALOG ID pair MATCH in Release_Label" )</f>
        <v/>
      </c>
      <c r="E344" s="157" t="str">
        <f t="shared" si="3"/>
        <v/>
      </c>
      <c r="G344" s="116"/>
      <c r="H344" s="166"/>
      <c r="J344" s="20"/>
      <c r="K344" s="117"/>
      <c r="L344" s="20"/>
      <c r="N344" s="20"/>
      <c r="O344" s="20"/>
      <c r="P344" s="20"/>
    </row>
    <row r="345">
      <c r="A345" s="28"/>
      <c r="B345" s="116"/>
      <c r="C345" s="143" t="str">
        <f t="array" ref="C345">ifs(and(isblank($A345),isblank($B345)),"", not(iserror(vlookup($A345&amp;$B345,'3) Release_Label'!$D:$D&amp;'3) Release_Label'!$E:$E,1,0))),vlookup($A345&amp;$B345,{'3) Release_Label'!$D:$D&amp;'3) Release_Label'!$E:$E,'3) Release_Label'!$F:$F},2,0), or(and(not(isblank($B345)),$B345=$B344,$A345&lt;&gt;$A344),and(not(isblank($A345)),$A345=$A344,$B345&lt;&gt;$B344)),"ID LISTS UNALIGNED",and($A345&lt;&gt;"",countif('3) Release_Label'!$D:$D,$A345)=0),"NO UPC MATCH in Release_Label",and($B345&lt;&gt;"",countif('3) Release_Label'!$E:$E,$B345)=0),"NO CATALOG ID MATCH in Release_Label",iserror(vlookup($A345&amp;$B345,'3) Release_Label'!$D:$D&amp;'3) Release_Label'!$E:$E,1,0)),"NO UPC-CATALOG ID pair MATCH in Release_Label" )</f>
        <v/>
      </c>
      <c r="D345" s="143" t="str">
        <f t="array" ref="D345">ifs(and(isblank($A345),isblank($B345)),"", not(iserror(vlookup($A345&amp;$B345,'3) Release_Label'!$D:$D&amp;'3) Release_Label'!$E:$E,1,0))),vlookup($A345&amp;$B345,{'3) Release_Label'!$D:$D&amp;'3) Release_Label'!$E:$E,'3) Release_Label'!$H:$H},2,0), or(and(not(isblank($B345)),$B345=$B344,$A345&lt;&gt;$A344),and(not(isblank($A345)),$A345=$A344,$B345&lt;&gt;$B344)),"ID LISTS UNALIGNED",and($A345&lt;&gt;"",countif('3) Release_Label'!$D:$D,$A345)=0),"NO UPC MATCH in Release_Label",and($B345&lt;&gt;"",countif('3) Release_Label'!$E:$E,$B345)=0),"NO CATALOG ID MATCH in Release_Label",iserror(vlookup($A345&amp;$B345,'3) Release_Label'!$D:$D&amp;'3) Release_Label'!$E:$E,1,0)),"NO UPC-CATALOG ID pair MATCH in Release_Label" )</f>
        <v/>
      </c>
      <c r="E345" s="157" t="str">
        <f t="shared" si="3"/>
        <v/>
      </c>
      <c r="G345" s="116"/>
      <c r="H345" s="166"/>
      <c r="J345" s="20"/>
      <c r="K345" s="117"/>
      <c r="L345" s="20"/>
      <c r="N345" s="20"/>
      <c r="O345" s="20"/>
      <c r="P345" s="20"/>
    </row>
    <row r="346">
      <c r="A346" s="28"/>
      <c r="B346" s="116"/>
      <c r="C346" s="143" t="str">
        <f t="array" ref="C346">ifs(and(isblank($A346),isblank($B346)),"", not(iserror(vlookup($A346&amp;$B346,'3) Release_Label'!$D:$D&amp;'3) Release_Label'!$E:$E,1,0))),vlookup($A346&amp;$B346,{'3) Release_Label'!$D:$D&amp;'3) Release_Label'!$E:$E,'3) Release_Label'!$F:$F},2,0), or(and(not(isblank($B346)),$B346=$B345,$A346&lt;&gt;$A345),and(not(isblank($A346)),$A346=$A345,$B346&lt;&gt;$B345)),"ID LISTS UNALIGNED",and($A346&lt;&gt;"",countif('3) Release_Label'!$D:$D,$A346)=0),"NO UPC MATCH in Release_Label",and($B346&lt;&gt;"",countif('3) Release_Label'!$E:$E,$B346)=0),"NO CATALOG ID MATCH in Release_Label",iserror(vlookup($A346&amp;$B346,'3) Release_Label'!$D:$D&amp;'3) Release_Label'!$E:$E,1,0)),"NO UPC-CATALOG ID pair MATCH in Release_Label" )</f>
        <v/>
      </c>
      <c r="D346" s="143" t="str">
        <f t="array" ref="D346">ifs(and(isblank($A346),isblank($B346)),"", not(iserror(vlookup($A346&amp;$B346,'3) Release_Label'!$D:$D&amp;'3) Release_Label'!$E:$E,1,0))),vlookup($A346&amp;$B346,{'3) Release_Label'!$D:$D&amp;'3) Release_Label'!$E:$E,'3) Release_Label'!$H:$H},2,0), or(and(not(isblank($B346)),$B346=$B345,$A346&lt;&gt;$A345),and(not(isblank($A346)),$A346=$A345,$B346&lt;&gt;$B345)),"ID LISTS UNALIGNED",and($A346&lt;&gt;"",countif('3) Release_Label'!$D:$D,$A346)=0),"NO UPC MATCH in Release_Label",and($B346&lt;&gt;"",countif('3) Release_Label'!$E:$E,$B346)=0),"NO CATALOG ID MATCH in Release_Label",iserror(vlookup($A346&amp;$B346,'3) Release_Label'!$D:$D&amp;'3) Release_Label'!$E:$E,1,0)),"NO UPC-CATALOG ID pair MATCH in Release_Label" )</f>
        <v/>
      </c>
      <c r="E346" s="157" t="str">
        <f t="shared" si="3"/>
        <v/>
      </c>
      <c r="G346" s="116"/>
      <c r="H346" s="166"/>
      <c r="J346" s="20"/>
      <c r="K346" s="117"/>
      <c r="L346" s="20"/>
      <c r="N346" s="20"/>
      <c r="O346" s="20"/>
      <c r="P346" s="20"/>
    </row>
    <row r="347">
      <c r="A347" s="28"/>
      <c r="B347" s="116"/>
      <c r="C347" s="143" t="str">
        <f t="array" ref="C347">ifs(and(isblank($A347),isblank($B347)),"", not(iserror(vlookup($A347&amp;$B347,'3) Release_Label'!$D:$D&amp;'3) Release_Label'!$E:$E,1,0))),vlookup($A347&amp;$B347,{'3) Release_Label'!$D:$D&amp;'3) Release_Label'!$E:$E,'3) Release_Label'!$F:$F},2,0), or(and(not(isblank($B347)),$B347=$B346,$A347&lt;&gt;$A346),and(not(isblank($A347)),$A347=$A346,$B347&lt;&gt;$B346)),"ID LISTS UNALIGNED",and($A347&lt;&gt;"",countif('3) Release_Label'!$D:$D,$A347)=0),"NO UPC MATCH in Release_Label",and($B347&lt;&gt;"",countif('3) Release_Label'!$E:$E,$B347)=0),"NO CATALOG ID MATCH in Release_Label",iserror(vlookup($A347&amp;$B347,'3) Release_Label'!$D:$D&amp;'3) Release_Label'!$E:$E,1,0)),"NO UPC-CATALOG ID pair MATCH in Release_Label" )</f>
        <v/>
      </c>
      <c r="D347" s="143" t="str">
        <f t="array" ref="D347">ifs(and(isblank($A347),isblank($B347)),"", not(iserror(vlookup($A347&amp;$B347,'3) Release_Label'!$D:$D&amp;'3) Release_Label'!$E:$E,1,0))),vlookup($A347&amp;$B347,{'3) Release_Label'!$D:$D&amp;'3) Release_Label'!$E:$E,'3) Release_Label'!$H:$H},2,0), or(and(not(isblank($B347)),$B347=$B346,$A347&lt;&gt;$A346),and(not(isblank($A347)),$A347=$A346,$B347&lt;&gt;$B346)),"ID LISTS UNALIGNED",and($A347&lt;&gt;"",countif('3) Release_Label'!$D:$D,$A347)=0),"NO UPC MATCH in Release_Label",and($B347&lt;&gt;"",countif('3) Release_Label'!$E:$E,$B347)=0),"NO CATALOG ID MATCH in Release_Label",iserror(vlookup($A347&amp;$B347,'3) Release_Label'!$D:$D&amp;'3) Release_Label'!$E:$E,1,0)),"NO UPC-CATALOG ID pair MATCH in Release_Label" )</f>
        <v/>
      </c>
      <c r="E347" s="157" t="str">
        <f t="shared" si="3"/>
        <v/>
      </c>
      <c r="G347" s="116"/>
      <c r="H347" s="166"/>
      <c r="J347" s="20"/>
      <c r="K347" s="117"/>
      <c r="L347" s="20"/>
      <c r="N347" s="20"/>
      <c r="O347" s="20"/>
      <c r="P347" s="20"/>
    </row>
    <row r="348">
      <c r="A348" s="28"/>
      <c r="B348" s="116"/>
      <c r="C348" s="143" t="str">
        <f t="array" ref="C348">ifs(and(isblank($A348),isblank($B348)),"", not(iserror(vlookup($A348&amp;$B348,'3) Release_Label'!$D:$D&amp;'3) Release_Label'!$E:$E,1,0))),vlookup($A348&amp;$B348,{'3) Release_Label'!$D:$D&amp;'3) Release_Label'!$E:$E,'3) Release_Label'!$F:$F},2,0), or(and(not(isblank($B348)),$B348=$B347,$A348&lt;&gt;$A347),and(not(isblank($A348)),$A348=$A347,$B348&lt;&gt;$B347)),"ID LISTS UNALIGNED",and($A348&lt;&gt;"",countif('3) Release_Label'!$D:$D,$A348)=0),"NO UPC MATCH in Release_Label",and($B348&lt;&gt;"",countif('3) Release_Label'!$E:$E,$B348)=0),"NO CATALOG ID MATCH in Release_Label",iserror(vlookup($A348&amp;$B348,'3) Release_Label'!$D:$D&amp;'3) Release_Label'!$E:$E,1,0)),"NO UPC-CATALOG ID pair MATCH in Release_Label" )</f>
        <v/>
      </c>
      <c r="D348" s="143" t="str">
        <f t="array" ref="D348">ifs(and(isblank($A348),isblank($B348)),"", not(iserror(vlookup($A348&amp;$B348,'3) Release_Label'!$D:$D&amp;'3) Release_Label'!$E:$E,1,0))),vlookup($A348&amp;$B348,{'3) Release_Label'!$D:$D&amp;'3) Release_Label'!$E:$E,'3) Release_Label'!$H:$H},2,0), or(and(not(isblank($B348)),$B348=$B347,$A348&lt;&gt;$A347),and(not(isblank($A348)),$A348=$A347,$B348&lt;&gt;$B347)),"ID LISTS UNALIGNED",and($A348&lt;&gt;"",countif('3) Release_Label'!$D:$D,$A348)=0),"NO UPC MATCH in Release_Label",and($B348&lt;&gt;"",countif('3) Release_Label'!$E:$E,$B348)=0),"NO CATALOG ID MATCH in Release_Label",iserror(vlookup($A348&amp;$B348,'3) Release_Label'!$D:$D&amp;'3) Release_Label'!$E:$E,1,0)),"NO UPC-CATALOG ID pair MATCH in Release_Label" )</f>
        <v/>
      </c>
      <c r="E348" s="157" t="str">
        <f t="shared" si="3"/>
        <v/>
      </c>
      <c r="G348" s="116"/>
      <c r="H348" s="166"/>
      <c r="J348" s="20"/>
      <c r="K348" s="117"/>
      <c r="L348" s="20"/>
      <c r="N348" s="20"/>
      <c r="O348" s="20"/>
      <c r="P348" s="20"/>
    </row>
    <row r="349">
      <c r="A349" s="28"/>
      <c r="B349" s="116"/>
      <c r="C349" s="143" t="str">
        <f t="array" ref="C349">ifs(and(isblank($A349),isblank($B349)),"", not(iserror(vlookup($A349&amp;$B349,'3) Release_Label'!$D:$D&amp;'3) Release_Label'!$E:$E,1,0))),vlookup($A349&amp;$B349,{'3) Release_Label'!$D:$D&amp;'3) Release_Label'!$E:$E,'3) Release_Label'!$F:$F},2,0), or(and(not(isblank($B349)),$B349=$B348,$A349&lt;&gt;$A348),and(not(isblank($A349)),$A349=$A348,$B349&lt;&gt;$B348)),"ID LISTS UNALIGNED",and($A349&lt;&gt;"",countif('3) Release_Label'!$D:$D,$A349)=0),"NO UPC MATCH in Release_Label",and($B349&lt;&gt;"",countif('3) Release_Label'!$E:$E,$B349)=0),"NO CATALOG ID MATCH in Release_Label",iserror(vlookup($A349&amp;$B349,'3) Release_Label'!$D:$D&amp;'3) Release_Label'!$E:$E,1,0)),"NO UPC-CATALOG ID pair MATCH in Release_Label" )</f>
        <v/>
      </c>
      <c r="D349" s="143" t="str">
        <f t="array" ref="D349">ifs(and(isblank($A349),isblank($B349)),"", not(iserror(vlookup($A349&amp;$B349,'3) Release_Label'!$D:$D&amp;'3) Release_Label'!$E:$E,1,0))),vlookup($A349&amp;$B349,{'3) Release_Label'!$D:$D&amp;'3) Release_Label'!$E:$E,'3) Release_Label'!$H:$H},2,0), or(and(not(isblank($B349)),$B349=$B348,$A349&lt;&gt;$A348),and(not(isblank($A349)),$A349=$A348,$B349&lt;&gt;$B348)),"ID LISTS UNALIGNED",and($A349&lt;&gt;"",countif('3) Release_Label'!$D:$D,$A349)=0),"NO UPC MATCH in Release_Label",and($B349&lt;&gt;"",countif('3) Release_Label'!$E:$E,$B349)=0),"NO CATALOG ID MATCH in Release_Label",iserror(vlookup($A349&amp;$B349,'3) Release_Label'!$D:$D&amp;'3) Release_Label'!$E:$E,1,0)),"NO UPC-CATALOG ID pair MATCH in Release_Label" )</f>
        <v/>
      </c>
      <c r="E349" s="157" t="str">
        <f t="shared" si="3"/>
        <v/>
      </c>
      <c r="G349" s="116"/>
      <c r="H349" s="166"/>
      <c r="J349" s="20"/>
      <c r="K349" s="117"/>
      <c r="L349" s="20"/>
      <c r="N349" s="20"/>
      <c r="O349" s="20"/>
      <c r="P349" s="20"/>
    </row>
    <row r="350">
      <c r="A350" s="28"/>
      <c r="B350" s="116"/>
      <c r="C350" s="143" t="str">
        <f t="array" ref="C350">ifs(and(isblank($A350),isblank($B350)),"", not(iserror(vlookup($A350&amp;$B350,'3) Release_Label'!$D:$D&amp;'3) Release_Label'!$E:$E,1,0))),vlookup($A350&amp;$B350,{'3) Release_Label'!$D:$D&amp;'3) Release_Label'!$E:$E,'3) Release_Label'!$F:$F},2,0), or(and(not(isblank($B350)),$B350=$B349,$A350&lt;&gt;$A349),and(not(isblank($A350)),$A350=$A349,$B350&lt;&gt;$B349)),"ID LISTS UNALIGNED",and($A350&lt;&gt;"",countif('3) Release_Label'!$D:$D,$A350)=0),"NO UPC MATCH in Release_Label",and($B350&lt;&gt;"",countif('3) Release_Label'!$E:$E,$B350)=0),"NO CATALOG ID MATCH in Release_Label",iserror(vlookup($A350&amp;$B350,'3) Release_Label'!$D:$D&amp;'3) Release_Label'!$E:$E,1,0)),"NO UPC-CATALOG ID pair MATCH in Release_Label" )</f>
        <v/>
      </c>
      <c r="D350" s="143" t="str">
        <f t="array" ref="D350">ifs(and(isblank($A350),isblank($B350)),"", not(iserror(vlookup($A350&amp;$B350,'3) Release_Label'!$D:$D&amp;'3) Release_Label'!$E:$E,1,0))),vlookup($A350&amp;$B350,{'3) Release_Label'!$D:$D&amp;'3) Release_Label'!$E:$E,'3) Release_Label'!$H:$H},2,0), or(and(not(isblank($B350)),$B350=$B349,$A350&lt;&gt;$A349),and(not(isblank($A350)),$A350=$A349,$B350&lt;&gt;$B349)),"ID LISTS UNALIGNED",and($A350&lt;&gt;"",countif('3) Release_Label'!$D:$D,$A350)=0),"NO UPC MATCH in Release_Label",and($B350&lt;&gt;"",countif('3) Release_Label'!$E:$E,$B350)=0),"NO CATALOG ID MATCH in Release_Label",iserror(vlookup($A350&amp;$B350,'3) Release_Label'!$D:$D&amp;'3) Release_Label'!$E:$E,1,0)),"NO UPC-CATALOG ID pair MATCH in Release_Label" )</f>
        <v/>
      </c>
      <c r="E350" s="157" t="str">
        <f t="shared" si="3"/>
        <v/>
      </c>
      <c r="G350" s="116"/>
      <c r="H350" s="166"/>
      <c r="J350" s="20"/>
      <c r="K350" s="117"/>
      <c r="L350" s="20"/>
      <c r="N350" s="20"/>
      <c r="O350" s="20"/>
      <c r="P350" s="20"/>
    </row>
    <row r="351">
      <c r="A351" s="28"/>
      <c r="B351" s="116"/>
      <c r="C351" s="143" t="str">
        <f t="array" ref="C351">ifs(and(isblank($A351),isblank($B351)),"", not(iserror(vlookup($A351&amp;$B351,'3) Release_Label'!$D:$D&amp;'3) Release_Label'!$E:$E,1,0))),vlookup($A351&amp;$B351,{'3) Release_Label'!$D:$D&amp;'3) Release_Label'!$E:$E,'3) Release_Label'!$F:$F},2,0), or(and(not(isblank($B351)),$B351=$B350,$A351&lt;&gt;$A350),and(not(isblank($A351)),$A351=$A350,$B351&lt;&gt;$B350)),"ID LISTS UNALIGNED",and($A351&lt;&gt;"",countif('3) Release_Label'!$D:$D,$A351)=0),"NO UPC MATCH in Release_Label",and($B351&lt;&gt;"",countif('3) Release_Label'!$E:$E,$B351)=0),"NO CATALOG ID MATCH in Release_Label",iserror(vlookup($A351&amp;$B351,'3) Release_Label'!$D:$D&amp;'3) Release_Label'!$E:$E,1,0)),"NO UPC-CATALOG ID pair MATCH in Release_Label" )</f>
        <v/>
      </c>
      <c r="D351" s="143" t="str">
        <f t="array" ref="D351">ifs(and(isblank($A351),isblank($B351)),"", not(iserror(vlookup($A351&amp;$B351,'3) Release_Label'!$D:$D&amp;'3) Release_Label'!$E:$E,1,0))),vlookup($A351&amp;$B351,{'3) Release_Label'!$D:$D&amp;'3) Release_Label'!$E:$E,'3) Release_Label'!$H:$H},2,0), or(and(not(isblank($B351)),$B351=$B350,$A351&lt;&gt;$A350),and(not(isblank($A351)),$A351=$A350,$B351&lt;&gt;$B350)),"ID LISTS UNALIGNED",and($A351&lt;&gt;"",countif('3) Release_Label'!$D:$D,$A351)=0),"NO UPC MATCH in Release_Label",and($B351&lt;&gt;"",countif('3) Release_Label'!$E:$E,$B351)=0),"NO CATALOG ID MATCH in Release_Label",iserror(vlookup($A351&amp;$B351,'3) Release_Label'!$D:$D&amp;'3) Release_Label'!$E:$E,1,0)),"NO UPC-CATALOG ID pair MATCH in Release_Label" )</f>
        <v/>
      </c>
      <c r="E351" s="157" t="str">
        <f t="shared" si="3"/>
        <v/>
      </c>
      <c r="G351" s="116"/>
      <c r="H351" s="166"/>
      <c r="J351" s="20"/>
      <c r="K351" s="117"/>
      <c r="L351" s="20"/>
      <c r="N351" s="20"/>
      <c r="O351" s="20"/>
      <c r="P351" s="20"/>
    </row>
    <row r="352">
      <c r="A352" s="28"/>
      <c r="B352" s="116"/>
      <c r="C352" s="143" t="str">
        <f t="array" ref="C352">ifs(and(isblank($A352),isblank($B352)),"", not(iserror(vlookup($A352&amp;$B352,'3) Release_Label'!$D:$D&amp;'3) Release_Label'!$E:$E,1,0))),vlookup($A352&amp;$B352,{'3) Release_Label'!$D:$D&amp;'3) Release_Label'!$E:$E,'3) Release_Label'!$F:$F},2,0), or(and(not(isblank($B352)),$B352=$B351,$A352&lt;&gt;$A351),and(not(isblank($A352)),$A352=$A351,$B352&lt;&gt;$B351)),"ID LISTS UNALIGNED",and($A352&lt;&gt;"",countif('3) Release_Label'!$D:$D,$A352)=0),"NO UPC MATCH in Release_Label",and($B352&lt;&gt;"",countif('3) Release_Label'!$E:$E,$B352)=0),"NO CATALOG ID MATCH in Release_Label",iserror(vlookup($A352&amp;$B352,'3) Release_Label'!$D:$D&amp;'3) Release_Label'!$E:$E,1,0)),"NO UPC-CATALOG ID pair MATCH in Release_Label" )</f>
        <v/>
      </c>
      <c r="D352" s="143" t="str">
        <f t="array" ref="D352">ifs(and(isblank($A352),isblank($B352)),"", not(iserror(vlookup($A352&amp;$B352,'3) Release_Label'!$D:$D&amp;'3) Release_Label'!$E:$E,1,0))),vlookup($A352&amp;$B352,{'3) Release_Label'!$D:$D&amp;'3) Release_Label'!$E:$E,'3) Release_Label'!$H:$H},2,0), or(and(not(isblank($B352)),$B352=$B351,$A352&lt;&gt;$A351),and(not(isblank($A352)),$A352=$A351,$B352&lt;&gt;$B351)),"ID LISTS UNALIGNED",and($A352&lt;&gt;"",countif('3) Release_Label'!$D:$D,$A352)=0),"NO UPC MATCH in Release_Label",and($B352&lt;&gt;"",countif('3) Release_Label'!$E:$E,$B352)=0),"NO CATALOG ID MATCH in Release_Label",iserror(vlookup($A352&amp;$B352,'3) Release_Label'!$D:$D&amp;'3) Release_Label'!$E:$E,1,0)),"NO UPC-CATALOG ID pair MATCH in Release_Label" )</f>
        <v/>
      </c>
      <c r="E352" s="157" t="str">
        <f t="shared" si="3"/>
        <v/>
      </c>
      <c r="G352" s="116"/>
      <c r="H352" s="166"/>
      <c r="J352" s="20"/>
      <c r="K352" s="117"/>
      <c r="L352" s="20"/>
      <c r="N352" s="20"/>
      <c r="O352" s="20"/>
      <c r="P352" s="20"/>
    </row>
    <row r="353">
      <c r="A353" s="28"/>
      <c r="B353" s="116"/>
      <c r="C353" s="143" t="str">
        <f t="array" ref="C353">ifs(and(isblank($A353),isblank($B353)),"", not(iserror(vlookup($A353&amp;$B353,'3) Release_Label'!$D:$D&amp;'3) Release_Label'!$E:$E,1,0))),vlookup($A353&amp;$B353,{'3) Release_Label'!$D:$D&amp;'3) Release_Label'!$E:$E,'3) Release_Label'!$F:$F},2,0), or(and(not(isblank($B353)),$B353=$B352,$A353&lt;&gt;$A352),and(not(isblank($A353)),$A353=$A352,$B353&lt;&gt;$B352)),"ID LISTS UNALIGNED",and($A353&lt;&gt;"",countif('3) Release_Label'!$D:$D,$A353)=0),"NO UPC MATCH in Release_Label",and($B353&lt;&gt;"",countif('3) Release_Label'!$E:$E,$B353)=0),"NO CATALOG ID MATCH in Release_Label",iserror(vlookup($A353&amp;$B353,'3) Release_Label'!$D:$D&amp;'3) Release_Label'!$E:$E,1,0)),"NO UPC-CATALOG ID pair MATCH in Release_Label" )</f>
        <v/>
      </c>
      <c r="D353" s="143" t="str">
        <f t="array" ref="D353">ifs(and(isblank($A353),isblank($B353)),"", not(iserror(vlookup($A353&amp;$B353,'3) Release_Label'!$D:$D&amp;'3) Release_Label'!$E:$E,1,0))),vlookup($A353&amp;$B353,{'3) Release_Label'!$D:$D&amp;'3) Release_Label'!$E:$E,'3) Release_Label'!$H:$H},2,0), or(and(not(isblank($B353)),$B353=$B352,$A353&lt;&gt;$A352),and(not(isblank($A353)),$A353=$A352,$B353&lt;&gt;$B352)),"ID LISTS UNALIGNED",and($A353&lt;&gt;"",countif('3) Release_Label'!$D:$D,$A353)=0),"NO UPC MATCH in Release_Label",and($B353&lt;&gt;"",countif('3) Release_Label'!$E:$E,$B353)=0),"NO CATALOG ID MATCH in Release_Label",iserror(vlookup($A353&amp;$B353,'3) Release_Label'!$D:$D&amp;'3) Release_Label'!$E:$E,1,0)),"NO UPC-CATALOG ID pair MATCH in Release_Label" )</f>
        <v/>
      </c>
      <c r="E353" s="157" t="str">
        <f t="shared" si="3"/>
        <v/>
      </c>
      <c r="G353" s="116"/>
      <c r="H353" s="166"/>
      <c r="J353" s="20"/>
      <c r="K353" s="117"/>
      <c r="L353" s="20"/>
      <c r="N353" s="20"/>
      <c r="O353" s="20"/>
      <c r="P353" s="20"/>
    </row>
    <row r="354">
      <c r="A354" s="28"/>
      <c r="B354" s="116"/>
      <c r="C354" s="143" t="str">
        <f t="array" ref="C354">ifs(and(isblank($A354),isblank($B354)),"", not(iserror(vlookup($A354&amp;$B354,'3) Release_Label'!$D:$D&amp;'3) Release_Label'!$E:$E,1,0))),vlookup($A354&amp;$B354,{'3) Release_Label'!$D:$D&amp;'3) Release_Label'!$E:$E,'3) Release_Label'!$F:$F},2,0), or(and(not(isblank($B354)),$B354=$B353,$A354&lt;&gt;$A353),and(not(isblank($A354)),$A354=$A353,$B354&lt;&gt;$B353)),"ID LISTS UNALIGNED",and($A354&lt;&gt;"",countif('3) Release_Label'!$D:$D,$A354)=0),"NO UPC MATCH in Release_Label",and($B354&lt;&gt;"",countif('3) Release_Label'!$E:$E,$B354)=0),"NO CATALOG ID MATCH in Release_Label",iserror(vlookup($A354&amp;$B354,'3) Release_Label'!$D:$D&amp;'3) Release_Label'!$E:$E,1,0)),"NO UPC-CATALOG ID pair MATCH in Release_Label" )</f>
        <v/>
      </c>
      <c r="D354" s="143" t="str">
        <f t="array" ref="D354">ifs(and(isblank($A354),isblank($B354)),"", not(iserror(vlookup($A354&amp;$B354,'3) Release_Label'!$D:$D&amp;'3) Release_Label'!$E:$E,1,0))),vlookup($A354&amp;$B354,{'3) Release_Label'!$D:$D&amp;'3) Release_Label'!$E:$E,'3) Release_Label'!$H:$H},2,0), or(and(not(isblank($B354)),$B354=$B353,$A354&lt;&gt;$A353),and(not(isblank($A354)),$A354=$A353,$B354&lt;&gt;$B353)),"ID LISTS UNALIGNED",and($A354&lt;&gt;"",countif('3) Release_Label'!$D:$D,$A354)=0),"NO UPC MATCH in Release_Label",and($B354&lt;&gt;"",countif('3) Release_Label'!$E:$E,$B354)=0),"NO CATALOG ID MATCH in Release_Label",iserror(vlookup($A354&amp;$B354,'3) Release_Label'!$D:$D&amp;'3) Release_Label'!$E:$E,1,0)),"NO UPC-CATALOG ID pair MATCH in Release_Label" )</f>
        <v/>
      </c>
      <c r="E354" s="157" t="str">
        <f t="shared" si="3"/>
        <v/>
      </c>
      <c r="G354" s="116"/>
      <c r="H354" s="166"/>
      <c r="J354" s="20"/>
      <c r="K354" s="117"/>
      <c r="L354" s="20"/>
      <c r="N354" s="20"/>
      <c r="O354" s="20"/>
      <c r="P354" s="20"/>
    </row>
    <row r="355">
      <c r="A355" s="28"/>
      <c r="B355" s="116"/>
      <c r="C355" s="143" t="str">
        <f t="array" ref="C355">ifs(and(isblank($A355),isblank($B355)),"", not(iserror(vlookup($A355&amp;$B355,'3) Release_Label'!$D:$D&amp;'3) Release_Label'!$E:$E,1,0))),vlookup($A355&amp;$B355,{'3) Release_Label'!$D:$D&amp;'3) Release_Label'!$E:$E,'3) Release_Label'!$F:$F},2,0), or(and(not(isblank($B355)),$B355=$B354,$A355&lt;&gt;$A354),and(not(isblank($A355)),$A355=$A354,$B355&lt;&gt;$B354)),"ID LISTS UNALIGNED",and($A355&lt;&gt;"",countif('3) Release_Label'!$D:$D,$A355)=0),"NO UPC MATCH in Release_Label",and($B355&lt;&gt;"",countif('3) Release_Label'!$E:$E,$B355)=0),"NO CATALOG ID MATCH in Release_Label",iserror(vlookup($A355&amp;$B355,'3) Release_Label'!$D:$D&amp;'3) Release_Label'!$E:$E,1,0)),"NO UPC-CATALOG ID pair MATCH in Release_Label" )</f>
        <v/>
      </c>
      <c r="D355" s="143" t="str">
        <f t="array" ref="D355">ifs(and(isblank($A355),isblank($B355)),"", not(iserror(vlookup($A355&amp;$B355,'3) Release_Label'!$D:$D&amp;'3) Release_Label'!$E:$E,1,0))),vlookup($A355&amp;$B355,{'3) Release_Label'!$D:$D&amp;'3) Release_Label'!$E:$E,'3) Release_Label'!$H:$H},2,0), or(and(not(isblank($B355)),$B355=$B354,$A355&lt;&gt;$A354),and(not(isblank($A355)),$A355=$A354,$B355&lt;&gt;$B354)),"ID LISTS UNALIGNED",and($A355&lt;&gt;"",countif('3) Release_Label'!$D:$D,$A355)=0),"NO UPC MATCH in Release_Label",and($B355&lt;&gt;"",countif('3) Release_Label'!$E:$E,$B355)=0),"NO CATALOG ID MATCH in Release_Label",iserror(vlookup($A355&amp;$B355,'3) Release_Label'!$D:$D&amp;'3) Release_Label'!$E:$E,1,0)),"NO UPC-CATALOG ID pair MATCH in Release_Label" )</f>
        <v/>
      </c>
      <c r="E355" s="157" t="str">
        <f t="shared" si="3"/>
        <v/>
      </c>
      <c r="G355" s="116"/>
      <c r="H355" s="166"/>
      <c r="J355" s="20"/>
      <c r="K355" s="117"/>
      <c r="L355" s="20"/>
      <c r="N355" s="20"/>
      <c r="O355" s="20"/>
      <c r="P355" s="20"/>
    </row>
    <row r="356">
      <c r="A356" s="28"/>
      <c r="B356" s="116"/>
      <c r="C356" s="143" t="str">
        <f t="array" ref="C356">ifs(and(isblank($A356),isblank($B356)),"", not(iserror(vlookup($A356&amp;$B356,'3) Release_Label'!$D:$D&amp;'3) Release_Label'!$E:$E,1,0))),vlookup($A356&amp;$B356,{'3) Release_Label'!$D:$D&amp;'3) Release_Label'!$E:$E,'3) Release_Label'!$F:$F},2,0), or(and(not(isblank($B356)),$B356=$B355,$A356&lt;&gt;$A355),and(not(isblank($A356)),$A356=$A355,$B356&lt;&gt;$B355)),"ID LISTS UNALIGNED",and($A356&lt;&gt;"",countif('3) Release_Label'!$D:$D,$A356)=0),"NO UPC MATCH in Release_Label",and($B356&lt;&gt;"",countif('3) Release_Label'!$E:$E,$B356)=0),"NO CATALOG ID MATCH in Release_Label",iserror(vlookup($A356&amp;$B356,'3) Release_Label'!$D:$D&amp;'3) Release_Label'!$E:$E,1,0)),"NO UPC-CATALOG ID pair MATCH in Release_Label" )</f>
        <v/>
      </c>
      <c r="D356" s="143" t="str">
        <f t="array" ref="D356">ifs(and(isblank($A356),isblank($B356)),"", not(iserror(vlookup($A356&amp;$B356,'3) Release_Label'!$D:$D&amp;'3) Release_Label'!$E:$E,1,0))),vlookup($A356&amp;$B356,{'3) Release_Label'!$D:$D&amp;'3) Release_Label'!$E:$E,'3) Release_Label'!$H:$H},2,0), or(and(not(isblank($B356)),$B356=$B355,$A356&lt;&gt;$A355),and(not(isblank($A356)),$A356=$A355,$B356&lt;&gt;$B355)),"ID LISTS UNALIGNED",and($A356&lt;&gt;"",countif('3) Release_Label'!$D:$D,$A356)=0),"NO UPC MATCH in Release_Label",and($B356&lt;&gt;"",countif('3) Release_Label'!$E:$E,$B356)=0),"NO CATALOG ID MATCH in Release_Label",iserror(vlookup($A356&amp;$B356,'3) Release_Label'!$D:$D&amp;'3) Release_Label'!$E:$E,1,0)),"NO UPC-CATALOG ID pair MATCH in Release_Label" )</f>
        <v/>
      </c>
      <c r="E356" s="157" t="str">
        <f t="shared" si="3"/>
        <v/>
      </c>
      <c r="G356" s="116"/>
      <c r="H356" s="166"/>
      <c r="J356" s="20"/>
      <c r="K356" s="117"/>
      <c r="L356" s="20"/>
      <c r="N356" s="20"/>
      <c r="O356" s="20"/>
      <c r="P356" s="20"/>
    </row>
    <row r="357">
      <c r="A357" s="28"/>
      <c r="B357" s="116"/>
      <c r="C357" s="143" t="str">
        <f t="array" ref="C357">ifs(and(isblank($A357),isblank($B357)),"", not(iserror(vlookup($A357&amp;$B357,'3) Release_Label'!$D:$D&amp;'3) Release_Label'!$E:$E,1,0))),vlookup($A357&amp;$B357,{'3) Release_Label'!$D:$D&amp;'3) Release_Label'!$E:$E,'3) Release_Label'!$F:$F},2,0), or(and(not(isblank($B357)),$B357=$B356,$A357&lt;&gt;$A356),and(not(isblank($A357)),$A357=$A356,$B357&lt;&gt;$B356)),"ID LISTS UNALIGNED",and($A357&lt;&gt;"",countif('3) Release_Label'!$D:$D,$A357)=0),"NO UPC MATCH in Release_Label",and($B357&lt;&gt;"",countif('3) Release_Label'!$E:$E,$B357)=0),"NO CATALOG ID MATCH in Release_Label",iserror(vlookup($A357&amp;$B357,'3) Release_Label'!$D:$D&amp;'3) Release_Label'!$E:$E,1,0)),"NO UPC-CATALOG ID pair MATCH in Release_Label" )</f>
        <v/>
      </c>
      <c r="D357" s="143" t="str">
        <f t="array" ref="D357">ifs(and(isblank($A357),isblank($B357)),"", not(iserror(vlookup($A357&amp;$B357,'3) Release_Label'!$D:$D&amp;'3) Release_Label'!$E:$E,1,0))),vlookup($A357&amp;$B357,{'3) Release_Label'!$D:$D&amp;'3) Release_Label'!$E:$E,'3) Release_Label'!$H:$H},2,0), or(and(not(isblank($B357)),$B357=$B356,$A357&lt;&gt;$A356),and(not(isblank($A357)),$A357=$A356,$B357&lt;&gt;$B356)),"ID LISTS UNALIGNED",and($A357&lt;&gt;"",countif('3) Release_Label'!$D:$D,$A357)=0),"NO UPC MATCH in Release_Label",and($B357&lt;&gt;"",countif('3) Release_Label'!$E:$E,$B357)=0),"NO CATALOG ID MATCH in Release_Label",iserror(vlookup($A357&amp;$B357,'3) Release_Label'!$D:$D&amp;'3) Release_Label'!$E:$E,1,0)),"NO UPC-CATALOG ID pair MATCH in Release_Label" )</f>
        <v/>
      </c>
      <c r="E357" s="157" t="str">
        <f t="shared" si="3"/>
        <v/>
      </c>
      <c r="G357" s="116"/>
      <c r="H357" s="166"/>
      <c r="J357" s="20"/>
      <c r="K357" s="117"/>
      <c r="L357" s="20"/>
      <c r="N357" s="20"/>
      <c r="O357" s="20"/>
      <c r="P357" s="20"/>
    </row>
    <row r="358">
      <c r="A358" s="28"/>
      <c r="B358" s="116"/>
      <c r="C358" s="143" t="str">
        <f t="array" ref="C358">ifs(and(isblank($A358),isblank($B358)),"", not(iserror(vlookup($A358&amp;$B358,'3) Release_Label'!$D:$D&amp;'3) Release_Label'!$E:$E,1,0))),vlookup($A358&amp;$B358,{'3) Release_Label'!$D:$D&amp;'3) Release_Label'!$E:$E,'3) Release_Label'!$F:$F},2,0), or(and(not(isblank($B358)),$B358=$B357,$A358&lt;&gt;$A357),and(not(isblank($A358)),$A358=$A357,$B358&lt;&gt;$B357)),"ID LISTS UNALIGNED",and($A358&lt;&gt;"",countif('3) Release_Label'!$D:$D,$A358)=0),"NO UPC MATCH in Release_Label",and($B358&lt;&gt;"",countif('3) Release_Label'!$E:$E,$B358)=0),"NO CATALOG ID MATCH in Release_Label",iserror(vlookup($A358&amp;$B358,'3) Release_Label'!$D:$D&amp;'3) Release_Label'!$E:$E,1,0)),"NO UPC-CATALOG ID pair MATCH in Release_Label" )</f>
        <v/>
      </c>
      <c r="D358" s="143" t="str">
        <f t="array" ref="D358">ifs(and(isblank($A358),isblank($B358)),"", not(iserror(vlookup($A358&amp;$B358,'3) Release_Label'!$D:$D&amp;'3) Release_Label'!$E:$E,1,0))),vlookup($A358&amp;$B358,{'3) Release_Label'!$D:$D&amp;'3) Release_Label'!$E:$E,'3) Release_Label'!$H:$H},2,0), or(and(not(isblank($B358)),$B358=$B357,$A358&lt;&gt;$A357),and(not(isblank($A358)),$A358=$A357,$B358&lt;&gt;$B357)),"ID LISTS UNALIGNED",and($A358&lt;&gt;"",countif('3) Release_Label'!$D:$D,$A358)=0),"NO UPC MATCH in Release_Label",and($B358&lt;&gt;"",countif('3) Release_Label'!$E:$E,$B358)=0),"NO CATALOG ID MATCH in Release_Label",iserror(vlookup($A358&amp;$B358,'3) Release_Label'!$D:$D&amp;'3) Release_Label'!$E:$E,1,0)),"NO UPC-CATALOG ID pair MATCH in Release_Label" )</f>
        <v/>
      </c>
      <c r="E358" s="157" t="str">
        <f t="shared" si="3"/>
        <v/>
      </c>
      <c r="G358" s="116"/>
      <c r="H358" s="166"/>
      <c r="J358" s="20"/>
      <c r="K358" s="117"/>
      <c r="L358" s="20"/>
      <c r="N358" s="20"/>
      <c r="O358" s="20"/>
      <c r="P358" s="20"/>
    </row>
    <row r="359">
      <c r="A359" s="28"/>
      <c r="B359" s="116"/>
      <c r="C359" s="143" t="str">
        <f t="array" ref="C359">ifs(and(isblank($A359),isblank($B359)),"", not(iserror(vlookup($A359&amp;$B359,'3) Release_Label'!$D:$D&amp;'3) Release_Label'!$E:$E,1,0))),vlookup($A359&amp;$B359,{'3) Release_Label'!$D:$D&amp;'3) Release_Label'!$E:$E,'3) Release_Label'!$F:$F},2,0), or(and(not(isblank($B359)),$B359=$B358,$A359&lt;&gt;$A358),and(not(isblank($A359)),$A359=$A358,$B359&lt;&gt;$B358)),"ID LISTS UNALIGNED",and($A359&lt;&gt;"",countif('3) Release_Label'!$D:$D,$A359)=0),"NO UPC MATCH in Release_Label",and($B359&lt;&gt;"",countif('3) Release_Label'!$E:$E,$B359)=0),"NO CATALOG ID MATCH in Release_Label",iserror(vlookup($A359&amp;$B359,'3) Release_Label'!$D:$D&amp;'3) Release_Label'!$E:$E,1,0)),"NO UPC-CATALOG ID pair MATCH in Release_Label" )</f>
        <v/>
      </c>
      <c r="D359" s="143" t="str">
        <f t="array" ref="D359">ifs(and(isblank($A359),isblank($B359)),"", not(iserror(vlookup($A359&amp;$B359,'3) Release_Label'!$D:$D&amp;'3) Release_Label'!$E:$E,1,0))),vlookup($A359&amp;$B359,{'3) Release_Label'!$D:$D&amp;'3) Release_Label'!$E:$E,'3) Release_Label'!$H:$H},2,0), or(and(not(isblank($B359)),$B359=$B358,$A359&lt;&gt;$A358),and(not(isblank($A359)),$A359=$A358,$B359&lt;&gt;$B358)),"ID LISTS UNALIGNED",and($A359&lt;&gt;"",countif('3) Release_Label'!$D:$D,$A359)=0),"NO UPC MATCH in Release_Label",and($B359&lt;&gt;"",countif('3) Release_Label'!$E:$E,$B359)=0),"NO CATALOG ID MATCH in Release_Label",iserror(vlookup($A359&amp;$B359,'3) Release_Label'!$D:$D&amp;'3) Release_Label'!$E:$E,1,0)),"NO UPC-CATALOG ID pair MATCH in Release_Label" )</f>
        <v/>
      </c>
      <c r="E359" s="157" t="str">
        <f t="shared" si="3"/>
        <v/>
      </c>
      <c r="G359" s="116"/>
      <c r="H359" s="166"/>
      <c r="J359" s="20"/>
      <c r="K359" s="117"/>
      <c r="L359" s="20"/>
      <c r="N359" s="20"/>
      <c r="O359" s="20"/>
      <c r="P359" s="20"/>
    </row>
    <row r="360">
      <c r="A360" s="28"/>
      <c r="B360" s="116"/>
      <c r="C360" s="143" t="str">
        <f t="array" ref="C360">ifs(and(isblank($A360),isblank($B360)),"", not(iserror(vlookup($A360&amp;$B360,'3) Release_Label'!$D:$D&amp;'3) Release_Label'!$E:$E,1,0))),vlookup($A360&amp;$B360,{'3) Release_Label'!$D:$D&amp;'3) Release_Label'!$E:$E,'3) Release_Label'!$F:$F},2,0), or(and(not(isblank($B360)),$B360=$B359,$A360&lt;&gt;$A359),and(not(isblank($A360)),$A360=$A359,$B360&lt;&gt;$B359)),"ID LISTS UNALIGNED",and($A360&lt;&gt;"",countif('3) Release_Label'!$D:$D,$A360)=0),"NO UPC MATCH in Release_Label",and($B360&lt;&gt;"",countif('3) Release_Label'!$E:$E,$B360)=0),"NO CATALOG ID MATCH in Release_Label",iserror(vlookup($A360&amp;$B360,'3) Release_Label'!$D:$D&amp;'3) Release_Label'!$E:$E,1,0)),"NO UPC-CATALOG ID pair MATCH in Release_Label" )</f>
        <v/>
      </c>
      <c r="D360" s="143" t="str">
        <f t="array" ref="D360">ifs(and(isblank($A360),isblank($B360)),"", not(iserror(vlookup($A360&amp;$B360,'3) Release_Label'!$D:$D&amp;'3) Release_Label'!$E:$E,1,0))),vlookup($A360&amp;$B360,{'3) Release_Label'!$D:$D&amp;'3) Release_Label'!$E:$E,'3) Release_Label'!$H:$H},2,0), or(and(not(isblank($B360)),$B360=$B359,$A360&lt;&gt;$A359),and(not(isblank($A360)),$A360=$A359,$B360&lt;&gt;$B359)),"ID LISTS UNALIGNED",and($A360&lt;&gt;"",countif('3) Release_Label'!$D:$D,$A360)=0),"NO UPC MATCH in Release_Label",and($B360&lt;&gt;"",countif('3) Release_Label'!$E:$E,$B360)=0),"NO CATALOG ID MATCH in Release_Label",iserror(vlookup($A360&amp;$B360,'3) Release_Label'!$D:$D&amp;'3) Release_Label'!$E:$E,1,0)),"NO UPC-CATALOG ID pair MATCH in Release_Label" )</f>
        <v/>
      </c>
      <c r="E360" s="157" t="str">
        <f t="shared" si="3"/>
        <v/>
      </c>
      <c r="G360" s="116"/>
      <c r="H360" s="166"/>
      <c r="J360" s="20"/>
      <c r="K360" s="117"/>
      <c r="L360" s="20"/>
      <c r="N360" s="20"/>
      <c r="O360" s="20"/>
      <c r="P360" s="20"/>
    </row>
    <row r="361">
      <c r="A361" s="28"/>
      <c r="B361" s="116"/>
      <c r="C361" s="143" t="str">
        <f t="array" ref="C361">ifs(and(isblank($A361),isblank($B361)),"", not(iserror(vlookup($A361&amp;$B361,'3) Release_Label'!$D:$D&amp;'3) Release_Label'!$E:$E,1,0))),vlookup($A361&amp;$B361,{'3) Release_Label'!$D:$D&amp;'3) Release_Label'!$E:$E,'3) Release_Label'!$F:$F},2,0), or(and(not(isblank($B361)),$B361=$B360,$A361&lt;&gt;$A360),and(not(isblank($A361)),$A361=$A360,$B361&lt;&gt;$B360)),"ID LISTS UNALIGNED",and($A361&lt;&gt;"",countif('3) Release_Label'!$D:$D,$A361)=0),"NO UPC MATCH in Release_Label",and($B361&lt;&gt;"",countif('3) Release_Label'!$E:$E,$B361)=0),"NO CATALOG ID MATCH in Release_Label",iserror(vlookup($A361&amp;$B361,'3) Release_Label'!$D:$D&amp;'3) Release_Label'!$E:$E,1,0)),"NO UPC-CATALOG ID pair MATCH in Release_Label" )</f>
        <v/>
      </c>
      <c r="D361" s="143" t="str">
        <f t="array" ref="D361">ifs(and(isblank($A361),isblank($B361)),"", not(iserror(vlookup($A361&amp;$B361,'3) Release_Label'!$D:$D&amp;'3) Release_Label'!$E:$E,1,0))),vlookup($A361&amp;$B361,{'3) Release_Label'!$D:$D&amp;'3) Release_Label'!$E:$E,'3) Release_Label'!$H:$H},2,0), or(and(not(isblank($B361)),$B361=$B360,$A361&lt;&gt;$A360),and(not(isblank($A361)),$A361=$A360,$B361&lt;&gt;$B360)),"ID LISTS UNALIGNED",and($A361&lt;&gt;"",countif('3) Release_Label'!$D:$D,$A361)=0),"NO UPC MATCH in Release_Label",and($B361&lt;&gt;"",countif('3) Release_Label'!$E:$E,$B361)=0),"NO CATALOG ID MATCH in Release_Label",iserror(vlookup($A361&amp;$B361,'3) Release_Label'!$D:$D&amp;'3) Release_Label'!$E:$E,1,0)),"NO UPC-CATALOG ID pair MATCH in Release_Label" )</f>
        <v/>
      </c>
      <c r="E361" s="157" t="str">
        <f t="shared" si="3"/>
        <v/>
      </c>
      <c r="G361" s="116"/>
      <c r="H361" s="166"/>
      <c r="J361" s="20"/>
      <c r="K361" s="117"/>
      <c r="L361" s="20"/>
      <c r="N361" s="20"/>
      <c r="O361" s="20"/>
      <c r="P361" s="20"/>
    </row>
    <row r="362">
      <c r="A362" s="28"/>
      <c r="B362" s="116"/>
      <c r="C362" s="143" t="str">
        <f t="array" ref="C362">ifs(and(isblank($A362),isblank($B362)),"", not(iserror(vlookup($A362&amp;$B362,'3) Release_Label'!$D:$D&amp;'3) Release_Label'!$E:$E,1,0))),vlookup($A362&amp;$B362,{'3) Release_Label'!$D:$D&amp;'3) Release_Label'!$E:$E,'3) Release_Label'!$F:$F},2,0), or(and(not(isblank($B362)),$B362=$B361,$A362&lt;&gt;$A361),and(not(isblank($A362)),$A362=$A361,$B362&lt;&gt;$B361)),"ID LISTS UNALIGNED",and($A362&lt;&gt;"",countif('3) Release_Label'!$D:$D,$A362)=0),"NO UPC MATCH in Release_Label",and($B362&lt;&gt;"",countif('3) Release_Label'!$E:$E,$B362)=0),"NO CATALOG ID MATCH in Release_Label",iserror(vlookup($A362&amp;$B362,'3) Release_Label'!$D:$D&amp;'3) Release_Label'!$E:$E,1,0)),"NO UPC-CATALOG ID pair MATCH in Release_Label" )</f>
        <v/>
      </c>
      <c r="D362" s="143" t="str">
        <f t="array" ref="D362">ifs(and(isblank($A362),isblank($B362)),"", not(iserror(vlookup($A362&amp;$B362,'3) Release_Label'!$D:$D&amp;'3) Release_Label'!$E:$E,1,0))),vlookup($A362&amp;$B362,{'3) Release_Label'!$D:$D&amp;'3) Release_Label'!$E:$E,'3) Release_Label'!$H:$H},2,0), or(and(not(isblank($B362)),$B362=$B361,$A362&lt;&gt;$A361),and(not(isblank($A362)),$A362=$A361,$B362&lt;&gt;$B361)),"ID LISTS UNALIGNED",and($A362&lt;&gt;"",countif('3) Release_Label'!$D:$D,$A362)=0),"NO UPC MATCH in Release_Label",and($B362&lt;&gt;"",countif('3) Release_Label'!$E:$E,$B362)=0),"NO CATALOG ID MATCH in Release_Label",iserror(vlookup($A362&amp;$B362,'3) Release_Label'!$D:$D&amp;'3) Release_Label'!$E:$E,1,0)),"NO UPC-CATALOG ID pair MATCH in Release_Label" )</f>
        <v/>
      </c>
      <c r="E362" s="157" t="str">
        <f t="shared" si="3"/>
        <v/>
      </c>
      <c r="G362" s="116"/>
      <c r="H362" s="166"/>
      <c r="J362" s="20"/>
      <c r="K362" s="117"/>
      <c r="L362" s="20"/>
      <c r="N362" s="20"/>
      <c r="O362" s="20"/>
      <c r="P362" s="20"/>
    </row>
    <row r="363">
      <c r="A363" s="28"/>
      <c r="B363" s="116"/>
      <c r="C363" s="143" t="str">
        <f t="array" ref="C363">ifs(and(isblank($A363),isblank($B363)),"", not(iserror(vlookup($A363&amp;$B363,'3) Release_Label'!$D:$D&amp;'3) Release_Label'!$E:$E,1,0))),vlookup($A363&amp;$B363,{'3) Release_Label'!$D:$D&amp;'3) Release_Label'!$E:$E,'3) Release_Label'!$F:$F},2,0), or(and(not(isblank($B363)),$B363=$B362,$A363&lt;&gt;$A362),and(not(isblank($A363)),$A363=$A362,$B363&lt;&gt;$B362)),"ID LISTS UNALIGNED",and($A363&lt;&gt;"",countif('3) Release_Label'!$D:$D,$A363)=0),"NO UPC MATCH in Release_Label",and($B363&lt;&gt;"",countif('3) Release_Label'!$E:$E,$B363)=0),"NO CATALOG ID MATCH in Release_Label",iserror(vlookup($A363&amp;$B363,'3) Release_Label'!$D:$D&amp;'3) Release_Label'!$E:$E,1,0)),"NO UPC-CATALOG ID pair MATCH in Release_Label" )</f>
        <v/>
      </c>
      <c r="D363" s="143" t="str">
        <f t="array" ref="D363">ifs(and(isblank($A363),isblank($B363)),"", not(iserror(vlookup($A363&amp;$B363,'3) Release_Label'!$D:$D&amp;'3) Release_Label'!$E:$E,1,0))),vlookup($A363&amp;$B363,{'3) Release_Label'!$D:$D&amp;'3) Release_Label'!$E:$E,'3) Release_Label'!$H:$H},2,0), or(and(not(isblank($B363)),$B363=$B362,$A363&lt;&gt;$A362),and(not(isblank($A363)),$A363=$A362,$B363&lt;&gt;$B362)),"ID LISTS UNALIGNED",and($A363&lt;&gt;"",countif('3) Release_Label'!$D:$D,$A363)=0),"NO UPC MATCH in Release_Label",and($B363&lt;&gt;"",countif('3) Release_Label'!$E:$E,$B363)=0),"NO CATALOG ID MATCH in Release_Label",iserror(vlookup($A363&amp;$B363,'3) Release_Label'!$D:$D&amp;'3) Release_Label'!$E:$E,1,0)),"NO UPC-CATALOG ID pair MATCH in Release_Label" )</f>
        <v/>
      </c>
      <c r="E363" s="157" t="str">
        <f t="shared" si="3"/>
        <v/>
      </c>
      <c r="G363" s="116"/>
      <c r="H363" s="166"/>
      <c r="J363" s="20"/>
      <c r="K363" s="117"/>
      <c r="L363" s="20"/>
      <c r="N363" s="20"/>
      <c r="O363" s="20"/>
      <c r="P363" s="20"/>
    </row>
    <row r="364">
      <c r="A364" s="28"/>
      <c r="B364" s="116"/>
      <c r="C364" s="143" t="str">
        <f t="array" ref="C364">ifs(and(isblank($A364),isblank($B364)),"", not(iserror(vlookup($A364&amp;$B364,'3) Release_Label'!$D:$D&amp;'3) Release_Label'!$E:$E,1,0))),vlookup($A364&amp;$B364,{'3) Release_Label'!$D:$D&amp;'3) Release_Label'!$E:$E,'3) Release_Label'!$F:$F},2,0), or(and(not(isblank($B364)),$B364=$B363,$A364&lt;&gt;$A363),and(not(isblank($A364)),$A364=$A363,$B364&lt;&gt;$B363)),"ID LISTS UNALIGNED",and($A364&lt;&gt;"",countif('3) Release_Label'!$D:$D,$A364)=0),"NO UPC MATCH in Release_Label",and($B364&lt;&gt;"",countif('3) Release_Label'!$E:$E,$B364)=0),"NO CATALOG ID MATCH in Release_Label",iserror(vlookup($A364&amp;$B364,'3) Release_Label'!$D:$D&amp;'3) Release_Label'!$E:$E,1,0)),"NO UPC-CATALOG ID pair MATCH in Release_Label" )</f>
        <v/>
      </c>
      <c r="D364" s="143" t="str">
        <f t="array" ref="D364">ifs(and(isblank($A364),isblank($B364)),"", not(iserror(vlookup($A364&amp;$B364,'3) Release_Label'!$D:$D&amp;'3) Release_Label'!$E:$E,1,0))),vlookup($A364&amp;$B364,{'3) Release_Label'!$D:$D&amp;'3) Release_Label'!$E:$E,'3) Release_Label'!$H:$H},2,0), or(and(not(isblank($B364)),$B364=$B363,$A364&lt;&gt;$A363),and(not(isblank($A364)),$A364=$A363,$B364&lt;&gt;$B363)),"ID LISTS UNALIGNED",and($A364&lt;&gt;"",countif('3) Release_Label'!$D:$D,$A364)=0),"NO UPC MATCH in Release_Label",and($B364&lt;&gt;"",countif('3) Release_Label'!$E:$E,$B364)=0),"NO CATALOG ID MATCH in Release_Label",iserror(vlookup($A364&amp;$B364,'3) Release_Label'!$D:$D&amp;'3) Release_Label'!$E:$E,1,0)),"NO UPC-CATALOG ID pair MATCH in Release_Label" )</f>
        <v/>
      </c>
      <c r="E364" s="157" t="str">
        <f t="shared" si="3"/>
        <v/>
      </c>
      <c r="G364" s="116"/>
      <c r="H364" s="166"/>
      <c r="J364" s="20"/>
      <c r="K364" s="117"/>
      <c r="L364" s="20"/>
      <c r="N364" s="20"/>
      <c r="O364" s="20"/>
      <c r="P364" s="20"/>
    </row>
    <row r="365">
      <c r="A365" s="28"/>
      <c r="B365" s="116"/>
      <c r="C365" s="143" t="str">
        <f t="array" ref="C365">ifs(and(isblank($A365),isblank($B365)),"", not(iserror(vlookup($A365&amp;$B365,'3) Release_Label'!$D:$D&amp;'3) Release_Label'!$E:$E,1,0))),vlookup($A365&amp;$B365,{'3) Release_Label'!$D:$D&amp;'3) Release_Label'!$E:$E,'3) Release_Label'!$F:$F},2,0), or(and(not(isblank($B365)),$B365=$B364,$A365&lt;&gt;$A364),and(not(isblank($A365)),$A365=$A364,$B365&lt;&gt;$B364)),"ID LISTS UNALIGNED",and($A365&lt;&gt;"",countif('3) Release_Label'!$D:$D,$A365)=0),"NO UPC MATCH in Release_Label",and($B365&lt;&gt;"",countif('3) Release_Label'!$E:$E,$B365)=0),"NO CATALOG ID MATCH in Release_Label",iserror(vlookup($A365&amp;$B365,'3) Release_Label'!$D:$D&amp;'3) Release_Label'!$E:$E,1,0)),"NO UPC-CATALOG ID pair MATCH in Release_Label" )</f>
        <v/>
      </c>
      <c r="D365" s="143" t="str">
        <f t="array" ref="D365">ifs(and(isblank($A365),isblank($B365)),"", not(iserror(vlookup($A365&amp;$B365,'3) Release_Label'!$D:$D&amp;'3) Release_Label'!$E:$E,1,0))),vlookup($A365&amp;$B365,{'3) Release_Label'!$D:$D&amp;'3) Release_Label'!$E:$E,'3) Release_Label'!$H:$H},2,0), or(and(not(isblank($B365)),$B365=$B364,$A365&lt;&gt;$A364),and(not(isblank($A365)),$A365=$A364,$B365&lt;&gt;$B364)),"ID LISTS UNALIGNED",and($A365&lt;&gt;"",countif('3) Release_Label'!$D:$D,$A365)=0),"NO UPC MATCH in Release_Label",and($B365&lt;&gt;"",countif('3) Release_Label'!$E:$E,$B365)=0),"NO CATALOG ID MATCH in Release_Label",iserror(vlookup($A365&amp;$B365,'3) Release_Label'!$D:$D&amp;'3) Release_Label'!$E:$E,1,0)),"NO UPC-CATALOG ID pair MATCH in Release_Label" )</f>
        <v/>
      </c>
      <c r="E365" s="157" t="str">
        <f t="shared" si="3"/>
        <v/>
      </c>
      <c r="G365" s="116"/>
      <c r="H365" s="166"/>
      <c r="J365" s="20"/>
      <c r="K365" s="117"/>
      <c r="L365" s="20"/>
      <c r="N365" s="20"/>
      <c r="O365" s="20"/>
      <c r="P365" s="20"/>
    </row>
    <row r="366">
      <c r="A366" s="28"/>
      <c r="B366" s="116"/>
      <c r="C366" s="143" t="str">
        <f t="array" ref="C366">ifs(and(isblank($A366),isblank($B366)),"", not(iserror(vlookup($A366&amp;$B366,'3) Release_Label'!$D:$D&amp;'3) Release_Label'!$E:$E,1,0))),vlookup($A366&amp;$B366,{'3) Release_Label'!$D:$D&amp;'3) Release_Label'!$E:$E,'3) Release_Label'!$F:$F},2,0), or(and(not(isblank($B366)),$B366=$B365,$A366&lt;&gt;$A365),and(not(isblank($A366)),$A366=$A365,$B366&lt;&gt;$B365)),"ID LISTS UNALIGNED",and($A366&lt;&gt;"",countif('3) Release_Label'!$D:$D,$A366)=0),"NO UPC MATCH in Release_Label",and($B366&lt;&gt;"",countif('3) Release_Label'!$E:$E,$B366)=0),"NO CATALOG ID MATCH in Release_Label",iserror(vlookup($A366&amp;$B366,'3) Release_Label'!$D:$D&amp;'3) Release_Label'!$E:$E,1,0)),"NO UPC-CATALOG ID pair MATCH in Release_Label" )</f>
        <v/>
      </c>
      <c r="D366" s="143" t="str">
        <f t="array" ref="D366">ifs(and(isblank($A366),isblank($B366)),"", not(iserror(vlookup($A366&amp;$B366,'3) Release_Label'!$D:$D&amp;'3) Release_Label'!$E:$E,1,0))),vlookup($A366&amp;$B366,{'3) Release_Label'!$D:$D&amp;'3) Release_Label'!$E:$E,'3) Release_Label'!$H:$H},2,0), or(and(not(isblank($B366)),$B366=$B365,$A366&lt;&gt;$A365),and(not(isblank($A366)),$A366=$A365,$B366&lt;&gt;$B365)),"ID LISTS UNALIGNED",and($A366&lt;&gt;"",countif('3) Release_Label'!$D:$D,$A366)=0),"NO UPC MATCH in Release_Label",and($B366&lt;&gt;"",countif('3) Release_Label'!$E:$E,$B366)=0),"NO CATALOG ID MATCH in Release_Label",iserror(vlookup($A366&amp;$B366,'3) Release_Label'!$D:$D&amp;'3) Release_Label'!$E:$E,1,0)),"NO UPC-CATALOG ID pair MATCH in Release_Label" )</f>
        <v/>
      </c>
      <c r="E366" s="157" t="str">
        <f t="shared" si="3"/>
        <v/>
      </c>
      <c r="G366" s="116"/>
      <c r="H366" s="166"/>
      <c r="J366" s="20"/>
      <c r="K366" s="117"/>
      <c r="L366" s="20"/>
      <c r="N366" s="20"/>
      <c r="O366" s="20"/>
      <c r="P366" s="20"/>
    </row>
    <row r="367">
      <c r="A367" s="28"/>
      <c r="B367" s="116"/>
      <c r="C367" s="143" t="str">
        <f t="array" ref="C367">ifs(and(isblank($A367),isblank($B367)),"", not(iserror(vlookup($A367&amp;$B367,'3) Release_Label'!$D:$D&amp;'3) Release_Label'!$E:$E,1,0))),vlookup($A367&amp;$B367,{'3) Release_Label'!$D:$D&amp;'3) Release_Label'!$E:$E,'3) Release_Label'!$F:$F},2,0), or(and(not(isblank($B367)),$B367=$B366,$A367&lt;&gt;$A366),and(not(isblank($A367)),$A367=$A366,$B367&lt;&gt;$B366)),"ID LISTS UNALIGNED",and($A367&lt;&gt;"",countif('3) Release_Label'!$D:$D,$A367)=0),"NO UPC MATCH in Release_Label",and($B367&lt;&gt;"",countif('3) Release_Label'!$E:$E,$B367)=0),"NO CATALOG ID MATCH in Release_Label",iserror(vlookup($A367&amp;$B367,'3) Release_Label'!$D:$D&amp;'3) Release_Label'!$E:$E,1,0)),"NO UPC-CATALOG ID pair MATCH in Release_Label" )</f>
        <v/>
      </c>
      <c r="D367" s="143" t="str">
        <f t="array" ref="D367">ifs(and(isblank($A367),isblank($B367)),"", not(iserror(vlookup($A367&amp;$B367,'3) Release_Label'!$D:$D&amp;'3) Release_Label'!$E:$E,1,0))),vlookup($A367&amp;$B367,{'3) Release_Label'!$D:$D&amp;'3) Release_Label'!$E:$E,'3) Release_Label'!$H:$H},2,0), or(and(not(isblank($B367)),$B367=$B366,$A367&lt;&gt;$A366),and(not(isblank($A367)),$A367=$A366,$B367&lt;&gt;$B366)),"ID LISTS UNALIGNED",and($A367&lt;&gt;"",countif('3) Release_Label'!$D:$D,$A367)=0),"NO UPC MATCH in Release_Label",and($B367&lt;&gt;"",countif('3) Release_Label'!$E:$E,$B367)=0),"NO CATALOG ID MATCH in Release_Label",iserror(vlookup($A367&amp;$B367,'3) Release_Label'!$D:$D&amp;'3) Release_Label'!$E:$E,1,0)),"NO UPC-CATALOG ID pair MATCH in Release_Label" )</f>
        <v/>
      </c>
      <c r="E367" s="157" t="str">
        <f t="shared" si="3"/>
        <v/>
      </c>
      <c r="G367" s="116"/>
      <c r="H367" s="166"/>
      <c r="J367" s="20"/>
      <c r="K367" s="117"/>
      <c r="L367" s="20"/>
      <c r="N367" s="20"/>
      <c r="O367" s="20"/>
      <c r="P367" s="20"/>
    </row>
    <row r="368">
      <c r="A368" s="28"/>
      <c r="B368" s="116"/>
      <c r="C368" s="143" t="str">
        <f t="array" ref="C368">ifs(and(isblank($A368),isblank($B368)),"", not(iserror(vlookup($A368&amp;$B368,'3) Release_Label'!$D:$D&amp;'3) Release_Label'!$E:$E,1,0))),vlookup($A368&amp;$B368,{'3) Release_Label'!$D:$D&amp;'3) Release_Label'!$E:$E,'3) Release_Label'!$F:$F},2,0), or(and(not(isblank($B368)),$B368=$B367,$A368&lt;&gt;$A367),and(not(isblank($A368)),$A368=$A367,$B368&lt;&gt;$B367)),"ID LISTS UNALIGNED",and($A368&lt;&gt;"",countif('3) Release_Label'!$D:$D,$A368)=0),"NO UPC MATCH in Release_Label",and($B368&lt;&gt;"",countif('3) Release_Label'!$E:$E,$B368)=0),"NO CATALOG ID MATCH in Release_Label",iserror(vlookup($A368&amp;$B368,'3) Release_Label'!$D:$D&amp;'3) Release_Label'!$E:$E,1,0)),"NO UPC-CATALOG ID pair MATCH in Release_Label" )</f>
        <v/>
      </c>
      <c r="D368" s="143" t="str">
        <f t="array" ref="D368">ifs(and(isblank($A368),isblank($B368)),"", not(iserror(vlookup($A368&amp;$B368,'3) Release_Label'!$D:$D&amp;'3) Release_Label'!$E:$E,1,0))),vlookup($A368&amp;$B368,{'3) Release_Label'!$D:$D&amp;'3) Release_Label'!$E:$E,'3) Release_Label'!$H:$H},2,0), or(and(not(isblank($B368)),$B368=$B367,$A368&lt;&gt;$A367),and(not(isblank($A368)),$A368=$A367,$B368&lt;&gt;$B367)),"ID LISTS UNALIGNED",and($A368&lt;&gt;"",countif('3) Release_Label'!$D:$D,$A368)=0),"NO UPC MATCH in Release_Label",and($B368&lt;&gt;"",countif('3) Release_Label'!$E:$E,$B368)=0),"NO CATALOG ID MATCH in Release_Label",iserror(vlookup($A368&amp;$B368,'3) Release_Label'!$D:$D&amp;'3) Release_Label'!$E:$E,1,0)),"NO UPC-CATALOG ID pair MATCH in Release_Label" )</f>
        <v/>
      </c>
      <c r="E368" s="157" t="str">
        <f t="shared" si="3"/>
        <v/>
      </c>
      <c r="G368" s="116"/>
      <c r="H368" s="166"/>
      <c r="J368" s="20"/>
      <c r="K368" s="117"/>
      <c r="L368" s="20"/>
      <c r="N368" s="20"/>
      <c r="O368" s="20"/>
      <c r="P368" s="20"/>
    </row>
    <row r="369">
      <c r="A369" s="28"/>
      <c r="B369" s="116"/>
      <c r="C369" s="143" t="str">
        <f t="array" ref="C369">ifs(and(isblank($A369),isblank($B369)),"", not(iserror(vlookup($A369&amp;$B369,'3) Release_Label'!$D:$D&amp;'3) Release_Label'!$E:$E,1,0))),vlookup($A369&amp;$B369,{'3) Release_Label'!$D:$D&amp;'3) Release_Label'!$E:$E,'3) Release_Label'!$F:$F},2,0), or(and(not(isblank($B369)),$B369=$B368,$A369&lt;&gt;$A368),and(not(isblank($A369)),$A369=$A368,$B369&lt;&gt;$B368)),"ID LISTS UNALIGNED",and($A369&lt;&gt;"",countif('3) Release_Label'!$D:$D,$A369)=0),"NO UPC MATCH in Release_Label",and($B369&lt;&gt;"",countif('3) Release_Label'!$E:$E,$B369)=0),"NO CATALOG ID MATCH in Release_Label",iserror(vlookup($A369&amp;$B369,'3) Release_Label'!$D:$D&amp;'3) Release_Label'!$E:$E,1,0)),"NO UPC-CATALOG ID pair MATCH in Release_Label" )</f>
        <v/>
      </c>
      <c r="D369" s="143" t="str">
        <f t="array" ref="D369">ifs(and(isblank($A369),isblank($B369)),"", not(iserror(vlookup($A369&amp;$B369,'3) Release_Label'!$D:$D&amp;'3) Release_Label'!$E:$E,1,0))),vlookup($A369&amp;$B369,{'3) Release_Label'!$D:$D&amp;'3) Release_Label'!$E:$E,'3) Release_Label'!$H:$H},2,0), or(and(not(isblank($B369)),$B369=$B368,$A369&lt;&gt;$A368),and(not(isblank($A369)),$A369=$A368,$B369&lt;&gt;$B368)),"ID LISTS UNALIGNED",and($A369&lt;&gt;"",countif('3) Release_Label'!$D:$D,$A369)=0),"NO UPC MATCH in Release_Label",and($B369&lt;&gt;"",countif('3) Release_Label'!$E:$E,$B369)=0),"NO CATALOG ID MATCH in Release_Label",iserror(vlookup($A369&amp;$B369,'3) Release_Label'!$D:$D&amp;'3) Release_Label'!$E:$E,1,0)),"NO UPC-CATALOG ID pair MATCH in Release_Label" )</f>
        <v/>
      </c>
      <c r="E369" s="157" t="str">
        <f t="shared" si="3"/>
        <v/>
      </c>
      <c r="G369" s="116"/>
      <c r="H369" s="166"/>
      <c r="J369" s="20"/>
      <c r="K369" s="117"/>
      <c r="L369" s="20"/>
      <c r="N369" s="20"/>
      <c r="O369" s="20"/>
      <c r="P369" s="20"/>
    </row>
    <row r="370">
      <c r="A370" s="28"/>
      <c r="B370" s="116"/>
      <c r="C370" s="143" t="str">
        <f t="array" ref="C370">ifs(and(isblank($A370),isblank($B370)),"", not(iserror(vlookup($A370&amp;$B370,'3) Release_Label'!$D:$D&amp;'3) Release_Label'!$E:$E,1,0))),vlookup($A370&amp;$B370,{'3) Release_Label'!$D:$D&amp;'3) Release_Label'!$E:$E,'3) Release_Label'!$F:$F},2,0), or(and(not(isblank($B370)),$B370=$B369,$A370&lt;&gt;$A369),and(not(isblank($A370)),$A370=$A369,$B370&lt;&gt;$B369)),"ID LISTS UNALIGNED",and($A370&lt;&gt;"",countif('3) Release_Label'!$D:$D,$A370)=0),"NO UPC MATCH in Release_Label",and($B370&lt;&gt;"",countif('3) Release_Label'!$E:$E,$B370)=0),"NO CATALOG ID MATCH in Release_Label",iserror(vlookup($A370&amp;$B370,'3) Release_Label'!$D:$D&amp;'3) Release_Label'!$E:$E,1,0)),"NO UPC-CATALOG ID pair MATCH in Release_Label" )</f>
        <v/>
      </c>
      <c r="D370" s="143" t="str">
        <f t="array" ref="D370">ifs(and(isblank($A370),isblank($B370)),"", not(iserror(vlookup($A370&amp;$B370,'3) Release_Label'!$D:$D&amp;'3) Release_Label'!$E:$E,1,0))),vlookup($A370&amp;$B370,{'3) Release_Label'!$D:$D&amp;'3) Release_Label'!$E:$E,'3) Release_Label'!$H:$H},2,0), or(and(not(isblank($B370)),$B370=$B369,$A370&lt;&gt;$A369),and(not(isblank($A370)),$A370=$A369,$B370&lt;&gt;$B369)),"ID LISTS UNALIGNED",and($A370&lt;&gt;"",countif('3) Release_Label'!$D:$D,$A370)=0),"NO UPC MATCH in Release_Label",and($B370&lt;&gt;"",countif('3) Release_Label'!$E:$E,$B370)=0),"NO CATALOG ID MATCH in Release_Label",iserror(vlookup($A370&amp;$B370,'3) Release_Label'!$D:$D&amp;'3) Release_Label'!$E:$E,1,0)),"NO UPC-CATALOG ID pair MATCH in Release_Label" )</f>
        <v/>
      </c>
      <c r="E370" s="157" t="str">
        <f t="shared" si="3"/>
        <v/>
      </c>
      <c r="G370" s="116"/>
      <c r="H370" s="166"/>
      <c r="J370" s="20"/>
      <c r="K370" s="117"/>
      <c r="L370" s="20"/>
      <c r="N370" s="20"/>
      <c r="O370" s="20"/>
      <c r="P370" s="20"/>
    </row>
    <row r="371">
      <c r="A371" s="28"/>
      <c r="B371" s="116"/>
      <c r="C371" s="143" t="str">
        <f t="array" ref="C371">ifs(and(isblank($A371),isblank($B371)),"", not(iserror(vlookup($A371&amp;$B371,'3) Release_Label'!$D:$D&amp;'3) Release_Label'!$E:$E,1,0))),vlookup($A371&amp;$B371,{'3) Release_Label'!$D:$D&amp;'3) Release_Label'!$E:$E,'3) Release_Label'!$F:$F},2,0), or(and(not(isblank($B371)),$B371=$B370,$A371&lt;&gt;$A370),and(not(isblank($A371)),$A371=$A370,$B371&lt;&gt;$B370)),"ID LISTS UNALIGNED",and($A371&lt;&gt;"",countif('3) Release_Label'!$D:$D,$A371)=0),"NO UPC MATCH in Release_Label",and($B371&lt;&gt;"",countif('3) Release_Label'!$E:$E,$B371)=0),"NO CATALOG ID MATCH in Release_Label",iserror(vlookup($A371&amp;$B371,'3) Release_Label'!$D:$D&amp;'3) Release_Label'!$E:$E,1,0)),"NO UPC-CATALOG ID pair MATCH in Release_Label" )</f>
        <v/>
      </c>
      <c r="D371" s="143" t="str">
        <f t="array" ref="D371">ifs(and(isblank($A371),isblank($B371)),"", not(iserror(vlookup($A371&amp;$B371,'3) Release_Label'!$D:$D&amp;'3) Release_Label'!$E:$E,1,0))),vlookup($A371&amp;$B371,{'3) Release_Label'!$D:$D&amp;'3) Release_Label'!$E:$E,'3) Release_Label'!$H:$H},2,0), or(and(not(isblank($B371)),$B371=$B370,$A371&lt;&gt;$A370),and(not(isblank($A371)),$A371=$A370,$B371&lt;&gt;$B370)),"ID LISTS UNALIGNED",and($A371&lt;&gt;"",countif('3) Release_Label'!$D:$D,$A371)=0),"NO UPC MATCH in Release_Label",and($B371&lt;&gt;"",countif('3) Release_Label'!$E:$E,$B371)=0),"NO CATALOG ID MATCH in Release_Label",iserror(vlookup($A371&amp;$B371,'3) Release_Label'!$D:$D&amp;'3) Release_Label'!$E:$E,1,0)),"NO UPC-CATALOG ID pair MATCH in Release_Label" )</f>
        <v/>
      </c>
      <c r="E371" s="157" t="str">
        <f t="shared" si="3"/>
        <v/>
      </c>
      <c r="G371" s="116"/>
      <c r="H371" s="166"/>
      <c r="J371" s="20"/>
      <c r="K371" s="117"/>
      <c r="L371" s="20"/>
      <c r="N371" s="20"/>
      <c r="O371" s="20"/>
      <c r="P371" s="20"/>
    </row>
    <row r="372">
      <c r="A372" s="28"/>
      <c r="B372" s="116"/>
      <c r="C372" s="143" t="str">
        <f t="array" ref="C372">ifs(and(isblank($A372),isblank($B372)),"", not(iserror(vlookup($A372&amp;$B372,'3) Release_Label'!$D:$D&amp;'3) Release_Label'!$E:$E,1,0))),vlookup($A372&amp;$B372,{'3) Release_Label'!$D:$D&amp;'3) Release_Label'!$E:$E,'3) Release_Label'!$F:$F},2,0), or(and(not(isblank($B372)),$B372=$B371,$A372&lt;&gt;$A371),and(not(isblank($A372)),$A372=$A371,$B372&lt;&gt;$B371)),"ID LISTS UNALIGNED",and($A372&lt;&gt;"",countif('3) Release_Label'!$D:$D,$A372)=0),"NO UPC MATCH in Release_Label",and($B372&lt;&gt;"",countif('3) Release_Label'!$E:$E,$B372)=0),"NO CATALOG ID MATCH in Release_Label",iserror(vlookup($A372&amp;$B372,'3) Release_Label'!$D:$D&amp;'3) Release_Label'!$E:$E,1,0)),"NO UPC-CATALOG ID pair MATCH in Release_Label" )</f>
        <v/>
      </c>
      <c r="D372" s="143" t="str">
        <f t="array" ref="D372">ifs(and(isblank($A372),isblank($B372)),"", not(iserror(vlookup($A372&amp;$B372,'3) Release_Label'!$D:$D&amp;'3) Release_Label'!$E:$E,1,0))),vlookup($A372&amp;$B372,{'3) Release_Label'!$D:$D&amp;'3) Release_Label'!$E:$E,'3) Release_Label'!$H:$H},2,0), or(and(not(isblank($B372)),$B372=$B371,$A372&lt;&gt;$A371),and(not(isblank($A372)),$A372=$A371,$B372&lt;&gt;$B371)),"ID LISTS UNALIGNED",and($A372&lt;&gt;"",countif('3) Release_Label'!$D:$D,$A372)=0),"NO UPC MATCH in Release_Label",and($B372&lt;&gt;"",countif('3) Release_Label'!$E:$E,$B372)=0),"NO CATALOG ID MATCH in Release_Label",iserror(vlookup($A372&amp;$B372,'3) Release_Label'!$D:$D&amp;'3) Release_Label'!$E:$E,1,0)),"NO UPC-CATALOG ID pair MATCH in Release_Label" )</f>
        <v/>
      </c>
      <c r="E372" s="157" t="str">
        <f t="shared" si="3"/>
        <v/>
      </c>
      <c r="G372" s="116"/>
      <c r="H372" s="166"/>
      <c r="J372" s="20"/>
      <c r="K372" s="117"/>
      <c r="L372" s="20"/>
      <c r="N372" s="20"/>
      <c r="O372" s="20"/>
      <c r="P372" s="20"/>
    </row>
    <row r="373">
      <c r="A373" s="28"/>
      <c r="B373" s="116"/>
      <c r="C373" s="143" t="str">
        <f t="array" ref="C373">ifs(and(isblank($A373),isblank($B373)),"", not(iserror(vlookup($A373&amp;$B373,'3) Release_Label'!$D:$D&amp;'3) Release_Label'!$E:$E,1,0))),vlookup($A373&amp;$B373,{'3) Release_Label'!$D:$D&amp;'3) Release_Label'!$E:$E,'3) Release_Label'!$F:$F},2,0), or(and(not(isblank($B373)),$B373=$B372,$A373&lt;&gt;$A372),and(not(isblank($A373)),$A373=$A372,$B373&lt;&gt;$B372)),"ID LISTS UNALIGNED",and($A373&lt;&gt;"",countif('3) Release_Label'!$D:$D,$A373)=0),"NO UPC MATCH in Release_Label",and($B373&lt;&gt;"",countif('3) Release_Label'!$E:$E,$B373)=0),"NO CATALOG ID MATCH in Release_Label",iserror(vlookup($A373&amp;$B373,'3) Release_Label'!$D:$D&amp;'3) Release_Label'!$E:$E,1,0)),"NO UPC-CATALOG ID pair MATCH in Release_Label" )</f>
        <v/>
      </c>
      <c r="D373" s="143" t="str">
        <f t="array" ref="D373">ifs(and(isblank($A373),isblank($B373)),"", not(iserror(vlookup($A373&amp;$B373,'3) Release_Label'!$D:$D&amp;'3) Release_Label'!$E:$E,1,0))),vlookup($A373&amp;$B373,{'3) Release_Label'!$D:$D&amp;'3) Release_Label'!$E:$E,'3) Release_Label'!$H:$H},2,0), or(and(not(isblank($B373)),$B373=$B372,$A373&lt;&gt;$A372),and(not(isblank($A373)),$A373=$A372,$B373&lt;&gt;$B372)),"ID LISTS UNALIGNED",and($A373&lt;&gt;"",countif('3) Release_Label'!$D:$D,$A373)=0),"NO UPC MATCH in Release_Label",and($B373&lt;&gt;"",countif('3) Release_Label'!$E:$E,$B373)=0),"NO CATALOG ID MATCH in Release_Label",iserror(vlookup($A373&amp;$B373,'3) Release_Label'!$D:$D&amp;'3) Release_Label'!$E:$E,1,0)),"NO UPC-CATALOG ID pair MATCH in Release_Label" )</f>
        <v/>
      </c>
      <c r="E373" s="157" t="str">
        <f t="shared" si="3"/>
        <v/>
      </c>
      <c r="G373" s="116"/>
      <c r="H373" s="166"/>
      <c r="J373" s="20"/>
      <c r="K373" s="117"/>
      <c r="L373" s="20"/>
      <c r="N373" s="20"/>
      <c r="O373" s="20"/>
      <c r="P373" s="20"/>
    </row>
    <row r="374">
      <c r="A374" s="28"/>
      <c r="B374" s="116"/>
      <c r="C374" s="143" t="str">
        <f t="array" ref="C374">ifs(and(isblank($A374),isblank($B374)),"", not(iserror(vlookup($A374&amp;$B374,'3) Release_Label'!$D:$D&amp;'3) Release_Label'!$E:$E,1,0))),vlookup($A374&amp;$B374,{'3) Release_Label'!$D:$D&amp;'3) Release_Label'!$E:$E,'3) Release_Label'!$F:$F},2,0), or(and(not(isblank($B374)),$B374=$B373,$A374&lt;&gt;$A373),and(not(isblank($A374)),$A374=$A373,$B374&lt;&gt;$B373)),"ID LISTS UNALIGNED",and($A374&lt;&gt;"",countif('3) Release_Label'!$D:$D,$A374)=0),"NO UPC MATCH in Release_Label",and($B374&lt;&gt;"",countif('3) Release_Label'!$E:$E,$B374)=0),"NO CATALOG ID MATCH in Release_Label",iserror(vlookup($A374&amp;$B374,'3) Release_Label'!$D:$D&amp;'3) Release_Label'!$E:$E,1,0)),"NO UPC-CATALOG ID pair MATCH in Release_Label" )</f>
        <v/>
      </c>
      <c r="D374" s="143" t="str">
        <f t="array" ref="D374">ifs(and(isblank($A374),isblank($B374)),"", not(iserror(vlookup($A374&amp;$B374,'3) Release_Label'!$D:$D&amp;'3) Release_Label'!$E:$E,1,0))),vlookup($A374&amp;$B374,{'3) Release_Label'!$D:$D&amp;'3) Release_Label'!$E:$E,'3) Release_Label'!$H:$H},2,0), or(and(not(isblank($B374)),$B374=$B373,$A374&lt;&gt;$A373),and(not(isblank($A374)),$A374=$A373,$B374&lt;&gt;$B373)),"ID LISTS UNALIGNED",and($A374&lt;&gt;"",countif('3) Release_Label'!$D:$D,$A374)=0),"NO UPC MATCH in Release_Label",and($B374&lt;&gt;"",countif('3) Release_Label'!$E:$E,$B374)=0),"NO CATALOG ID MATCH in Release_Label",iserror(vlookup($A374&amp;$B374,'3) Release_Label'!$D:$D&amp;'3) Release_Label'!$E:$E,1,0)),"NO UPC-CATALOG ID pair MATCH in Release_Label" )</f>
        <v/>
      </c>
      <c r="E374" s="157" t="str">
        <f t="shared" si="3"/>
        <v/>
      </c>
      <c r="G374" s="116"/>
      <c r="H374" s="166"/>
      <c r="J374" s="20"/>
      <c r="K374" s="117"/>
      <c r="L374" s="20"/>
      <c r="N374" s="20"/>
      <c r="O374" s="20"/>
      <c r="P374" s="20"/>
    </row>
    <row r="375">
      <c r="A375" s="28"/>
      <c r="B375" s="116"/>
      <c r="C375" s="143" t="str">
        <f t="array" ref="C375">ifs(and(isblank($A375),isblank($B375)),"", not(iserror(vlookup($A375&amp;$B375,'3) Release_Label'!$D:$D&amp;'3) Release_Label'!$E:$E,1,0))),vlookup($A375&amp;$B375,{'3) Release_Label'!$D:$D&amp;'3) Release_Label'!$E:$E,'3) Release_Label'!$F:$F},2,0), or(and(not(isblank($B375)),$B375=$B374,$A375&lt;&gt;$A374),and(not(isblank($A375)),$A375=$A374,$B375&lt;&gt;$B374)),"ID LISTS UNALIGNED",and($A375&lt;&gt;"",countif('3) Release_Label'!$D:$D,$A375)=0),"NO UPC MATCH in Release_Label",and($B375&lt;&gt;"",countif('3) Release_Label'!$E:$E,$B375)=0),"NO CATALOG ID MATCH in Release_Label",iserror(vlookup($A375&amp;$B375,'3) Release_Label'!$D:$D&amp;'3) Release_Label'!$E:$E,1,0)),"NO UPC-CATALOG ID pair MATCH in Release_Label" )</f>
        <v/>
      </c>
      <c r="D375" s="143" t="str">
        <f t="array" ref="D375">ifs(and(isblank($A375),isblank($B375)),"", not(iserror(vlookup($A375&amp;$B375,'3) Release_Label'!$D:$D&amp;'3) Release_Label'!$E:$E,1,0))),vlookup($A375&amp;$B375,{'3) Release_Label'!$D:$D&amp;'3) Release_Label'!$E:$E,'3) Release_Label'!$H:$H},2,0), or(and(not(isblank($B375)),$B375=$B374,$A375&lt;&gt;$A374),and(not(isblank($A375)),$A375=$A374,$B375&lt;&gt;$B374)),"ID LISTS UNALIGNED",and($A375&lt;&gt;"",countif('3) Release_Label'!$D:$D,$A375)=0),"NO UPC MATCH in Release_Label",and($B375&lt;&gt;"",countif('3) Release_Label'!$E:$E,$B375)=0),"NO CATALOG ID MATCH in Release_Label",iserror(vlookup($A375&amp;$B375,'3) Release_Label'!$D:$D&amp;'3) Release_Label'!$E:$E,1,0)),"NO UPC-CATALOG ID pair MATCH in Release_Label" )</f>
        <v/>
      </c>
      <c r="E375" s="157" t="str">
        <f t="shared" si="3"/>
        <v/>
      </c>
      <c r="G375" s="116"/>
      <c r="H375" s="166"/>
      <c r="J375" s="20"/>
      <c r="K375" s="117"/>
      <c r="L375" s="20"/>
      <c r="N375" s="20"/>
      <c r="O375" s="20"/>
      <c r="P375" s="20"/>
    </row>
    <row r="376">
      <c r="A376" s="28"/>
      <c r="B376" s="116"/>
      <c r="C376" s="143" t="str">
        <f t="array" ref="C376">ifs(and(isblank($A376),isblank($B376)),"", not(iserror(vlookup($A376&amp;$B376,'3) Release_Label'!$D:$D&amp;'3) Release_Label'!$E:$E,1,0))),vlookup($A376&amp;$B376,{'3) Release_Label'!$D:$D&amp;'3) Release_Label'!$E:$E,'3) Release_Label'!$F:$F},2,0), or(and(not(isblank($B376)),$B376=$B375,$A376&lt;&gt;$A375),and(not(isblank($A376)),$A376=$A375,$B376&lt;&gt;$B375)),"ID LISTS UNALIGNED",and($A376&lt;&gt;"",countif('3) Release_Label'!$D:$D,$A376)=0),"NO UPC MATCH in Release_Label",and($B376&lt;&gt;"",countif('3) Release_Label'!$E:$E,$B376)=0),"NO CATALOG ID MATCH in Release_Label",iserror(vlookup($A376&amp;$B376,'3) Release_Label'!$D:$D&amp;'3) Release_Label'!$E:$E,1,0)),"NO UPC-CATALOG ID pair MATCH in Release_Label" )</f>
        <v/>
      </c>
      <c r="D376" s="143" t="str">
        <f t="array" ref="D376">ifs(and(isblank($A376),isblank($B376)),"", not(iserror(vlookup($A376&amp;$B376,'3) Release_Label'!$D:$D&amp;'3) Release_Label'!$E:$E,1,0))),vlookup($A376&amp;$B376,{'3) Release_Label'!$D:$D&amp;'3) Release_Label'!$E:$E,'3) Release_Label'!$H:$H},2,0), or(and(not(isblank($B376)),$B376=$B375,$A376&lt;&gt;$A375),and(not(isblank($A376)),$A376=$A375,$B376&lt;&gt;$B375)),"ID LISTS UNALIGNED",and($A376&lt;&gt;"",countif('3) Release_Label'!$D:$D,$A376)=0),"NO UPC MATCH in Release_Label",and($B376&lt;&gt;"",countif('3) Release_Label'!$E:$E,$B376)=0),"NO CATALOG ID MATCH in Release_Label",iserror(vlookup($A376&amp;$B376,'3) Release_Label'!$D:$D&amp;'3) Release_Label'!$E:$E,1,0)),"NO UPC-CATALOG ID pair MATCH in Release_Label" )</f>
        <v/>
      </c>
      <c r="E376" s="157" t="str">
        <f t="shared" si="3"/>
        <v/>
      </c>
      <c r="G376" s="116"/>
      <c r="H376" s="166"/>
      <c r="J376" s="20"/>
      <c r="K376" s="117"/>
      <c r="L376" s="20"/>
      <c r="N376" s="20"/>
      <c r="O376" s="20"/>
      <c r="P376" s="20"/>
    </row>
    <row r="377">
      <c r="A377" s="28"/>
      <c r="B377" s="116"/>
      <c r="C377" s="143" t="str">
        <f t="array" ref="C377">ifs(and(isblank($A377),isblank($B377)),"", not(iserror(vlookup($A377&amp;$B377,'3) Release_Label'!$D:$D&amp;'3) Release_Label'!$E:$E,1,0))),vlookup($A377&amp;$B377,{'3) Release_Label'!$D:$D&amp;'3) Release_Label'!$E:$E,'3) Release_Label'!$F:$F},2,0), or(and(not(isblank($B377)),$B377=$B376,$A377&lt;&gt;$A376),and(not(isblank($A377)),$A377=$A376,$B377&lt;&gt;$B376)),"ID LISTS UNALIGNED",and($A377&lt;&gt;"",countif('3) Release_Label'!$D:$D,$A377)=0),"NO UPC MATCH in Release_Label",and($B377&lt;&gt;"",countif('3) Release_Label'!$E:$E,$B377)=0),"NO CATALOG ID MATCH in Release_Label",iserror(vlookup($A377&amp;$B377,'3) Release_Label'!$D:$D&amp;'3) Release_Label'!$E:$E,1,0)),"NO UPC-CATALOG ID pair MATCH in Release_Label" )</f>
        <v/>
      </c>
      <c r="D377" s="143" t="str">
        <f t="array" ref="D377">ifs(and(isblank($A377),isblank($B377)),"", not(iserror(vlookup($A377&amp;$B377,'3) Release_Label'!$D:$D&amp;'3) Release_Label'!$E:$E,1,0))),vlookup($A377&amp;$B377,{'3) Release_Label'!$D:$D&amp;'3) Release_Label'!$E:$E,'3) Release_Label'!$H:$H},2,0), or(and(not(isblank($B377)),$B377=$B376,$A377&lt;&gt;$A376),and(not(isblank($A377)),$A377=$A376,$B377&lt;&gt;$B376)),"ID LISTS UNALIGNED",and($A377&lt;&gt;"",countif('3) Release_Label'!$D:$D,$A377)=0),"NO UPC MATCH in Release_Label",and($B377&lt;&gt;"",countif('3) Release_Label'!$E:$E,$B377)=0),"NO CATALOG ID MATCH in Release_Label",iserror(vlookup($A377&amp;$B377,'3) Release_Label'!$D:$D&amp;'3) Release_Label'!$E:$E,1,0)),"NO UPC-CATALOG ID pair MATCH in Release_Label" )</f>
        <v/>
      </c>
      <c r="E377" s="157" t="str">
        <f t="shared" si="3"/>
        <v/>
      </c>
      <c r="G377" s="116"/>
      <c r="H377" s="166"/>
      <c r="J377" s="20"/>
      <c r="K377" s="117"/>
      <c r="L377" s="20"/>
      <c r="N377" s="20"/>
      <c r="O377" s="20"/>
      <c r="P377" s="20"/>
    </row>
    <row r="378">
      <c r="A378" s="28"/>
      <c r="B378" s="116"/>
      <c r="C378" s="143" t="str">
        <f t="array" ref="C378">ifs(and(isblank($A378),isblank($B378)),"", not(iserror(vlookup($A378&amp;$B378,'3) Release_Label'!$D:$D&amp;'3) Release_Label'!$E:$E,1,0))),vlookup($A378&amp;$B378,{'3) Release_Label'!$D:$D&amp;'3) Release_Label'!$E:$E,'3) Release_Label'!$F:$F},2,0), or(and(not(isblank($B378)),$B378=$B377,$A378&lt;&gt;$A377),and(not(isblank($A378)),$A378=$A377,$B378&lt;&gt;$B377)),"ID LISTS UNALIGNED",and($A378&lt;&gt;"",countif('3) Release_Label'!$D:$D,$A378)=0),"NO UPC MATCH in Release_Label",and($B378&lt;&gt;"",countif('3) Release_Label'!$E:$E,$B378)=0),"NO CATALOG ID MATCH in Release_Label",iserror(vlookup($A378&amp;$B378,'3) Release_Label'!$D:$D&amp;'3) Release_Label'!$E:$E,1,0)),"NO UPC-CATALOG ID pair MATCH in Release_Label" )</f>
        <v/>
      </c>
      <c r="D378" s="143" t="str">
        <f t="array" ref="D378">ifs(and(isblank($A378),isblank($B378)),"", not(iserror(vlookup($A378&amp;$B378,'3) Release_Label'!$D:$D&amp;'3) Release_Label'!$E:$E,1,0))),vlookup($A378&amp;$B378,{'3) Release_Label'!$D:$D&amp;'3) Release_Label'!$E:$E,'3) Release_Label'!$H:$H},2,0), or(and(not(isblank($B378)),$B378=$B377,$A378&lt;&gt;$A377),and(not(isblank($A378)),$A378=$A377,$B378&lt;&gt;$B377)),"ID LISTS UNALIGNED",and($A378&lt;&gt;"",countif('3) Release_Label'!$D:$D,$A378)=0),"NO UPC MATCH in Release_Label",and($B378&lt;&gt;"",countif('3) Release_Label'!$E:$E,$B378)=0),"NO CATALOG ID MATCH in Release_Label",iserror(vlookup($A378&amp;$B378,'3) Release_Label'!$D:$D&amp;'3) Release_Label'!$E:$E,1,0)),"NO UPC-CATALOG ID pair MATCH in Release_Label" )</f>
        <v/>
      </c>
      <c r="E378" s="157" t="str">
        <f t="shared" si="3"/>
        <v/>
      </c>
      <c r="G378" s="116"/>
      <c r="H378" s="166"/>
      <c r="J378" s="20"/>
      <c r="K378" s="117"/>
      <c r="L378" s="20"/>
      <c r="N378" s="20"/>
      <c r="O378" s="20"/>
      <c r="P378" s="20"/>
    </row>
    <row r="379">
      <c r="A379" s="28"/>
      <c r="B379" s="116"/>
      <c r="C379" s="143" t="str">
        <f t="array" ref="C379">ifs(and(isblank($A379),isblank($B379)),"", not(iserror(vlookup($A379&amp;$B379,'3) Release_Label'!$D:$D&amp;'3) Release_Label'!$E:$E,1,0))),vlookup($A379&amp;$B379,{'3) Release_Label'!$D:$D&amp;'3) Release_Label'!$E:$E,'3) Release_Label'!$F:$F},2,0), or(and(not(isblank($B379)),$B379=$B378,$A379&lt;&gt;$A378),and(not(isblank($A379)),$A379=$A378,$B379&lt;&gt;$B378)),"ID LISTS UNALIGNED",and($A379&lt;&gt;"",countif('3) Release_Label'!$D:$D,$A379)=0),"NO UPC MATCH in Release_Label",and($B379&lt;&gt;"",countif('3) Release_Label'!$E:$E,$B379)=0),"NO CATALOG ID MATCH in Release_Label",iserror(vlookup($A379&amp;$B379,'3) Release_Label'!$D:$D&amp;'3) Release_Label'!$E:$E,1,0)),"NO UPC-CATALOG ID pair MATCH in Release_Label" )</f>
        <v/>
      </c>
      <c r="D379" s="143" t="str">
        <f t="array" ref="D379">ifs(and(isblank($A379),isblank($B379)),"", not(iserror(vlookup($A379&amp;$B379,'3) Release_Label'!$D:$D&amp;'3) Release_Label'!$E:$E,1,0))),vlookup($A379&amp;$B379,{'3) Release_Label'!$D:$D&amp;'3) Release_Label'!$E:$E,'3) Release_Label'!$H:$H},2,0), or(and(not(isblank($B379)),$B379=$B378,$A379&lt;&gt;$A378),and(not(isblank($A379)),$A379=$A378,$B379&lt;&gt;$B378)),"ID LISTS UNALIGNED",and($A379&lt;&gt;"",countif('3) Release_Label'!$D:$D,$A379)=0),"NO UPC MATCH in Release_Label",and($B379&lt;&gt;"",countif('3) Release_Label'!$E:$E,$B379)=0),"NO CATALOG ID MATCH in Release_Label",iserror(vlookup($A379&amp;$B379,'3) Release_Label'!$D:$D&amp;'3) Release_Label'!$E:$E,1,0)),"NO UPC-CATALOG ID pair MATCH in Release_Label" )</f>
        <v/>
      </c>
      <c r="E379" s="157" t="str">
        <f t="shared" si="3"/>
        <v/>
      </c>
      <c r="G379" s="116"/>
      <c r="H379" s="166"/>
      <c r="J379" s="20"/>
      <c r="K379" s="117"/>
      <c r="L379" s="20"/>
      <c r="N379" s="20"/>
      <c r="O379" s="20"/>
      <c r="P379" s="20"/>
    </row>
    <row r="380">
      <c r="A380" s="28"/>
      <c r="B380" s="116"/>
      <c r="C380" s="143" t="str">
        <f t="array" ref="C380">ifs(and(isblank($A380),isblank($B380)),"", not(iserror(vlookup($A380&amp;$B380,'3) Release_Label'!$D:$D&amp;'3) Release_Label'!$E:$E,1,0))),vlookup($A380&amp;$B380,{'3) Release_Label'!$D:$D&amp;'3) Release_Label'!$E:$E,'3) Release_Label'!$F:$F},2,0), or(and(not(isblank($B380)),$B380=$B379,$A380&lt;&gt;$A379),and(not(isblank($A380)),$A380=$A379,$B380&lt;&gt;$B379)),"ID LISTS UNALIGNED",and($A380&lt;&gt;"",countif('3) Release_Label'!$D:$D,$A380)=0),"NO UPC MATCH in Release_Label",and($B380&lt;&gt;"",countif('3) Release_Label'!$E:$E,$B380)=0),"NO CATALOG ID MATCH in Release_Label",iserror(vlookup($A380&amp;$B380,'3) Release_Label'!$D:$D&amp;'3) Release_Label'!$E:$E,1,0)),"NO UPC-CATALOG ID pair MATCH in Release_Label" )</f>
        <v/>
      </c>
      <c r="D380" s="143" t="str">
        <f t="array" ref="D380">ifs(and(isblank($A380),isblank($B380)),"", not(iserror(vlookup($A380&amp;$B380,'3) Release_Label'!$D:$D&amp;'3) Release_Label'!$E:$E,1,0))),vlookup($A380&amp;$B380,{'3) Release_Label'!$D:$D&amp;'3) Release_Label'!$E:$E,'3) Release_Label'!$H:$H},2,0), or(and(not(isblank($B380)),$B380=$B379,$A380&lt;&gt;$A379),and(not(isblank($A380)),$A380=$A379,$B380&lt;&gt;$B379)),"ID LISTS UNALIGNED",and($A380&lt;&gt;"",countif('3) Release_Label'!$D:$D,$A380)=0),"NO UPC MATCH in Release_Label",and($B380&lt;&gt;"",countif('3) Release_Label'!$E:$E,$B380)=0),"NO CATALOG ID MATCH in Release_Label",iserror(vlookup($A380&amp;$B380,'3) Release_Label'!$D:$D&amp;'3) Release_Label'!$E:$E,1,0)),"NO UPC-CATALOG ID pair MATCH in Release_Label" )</f>
        <v/>
      </c>
      <c r="E380" s="157" t="str">
        <f t="shared" si="3"/>
        <v/>
      </c>
      <c r="G380" s="116"/>
      <c r="H380" s="166"/>
      <c r="J380" s="20"/>
      <c r="K380" s="117"/>
      <c r="L380" s="20"/>
      <c r="N380" s="20"/>
      <c r="O380" s="20"/>
      <c r="P380" s="20"/>
    </row>
    <row r="381">
      <c r="A381" s="28"/>
      <c r="B381" s="116"/>
      <c r="C381" s="143" t="str">
        <f t="array" ref="C381">ifs(and(isblank($A381),isblank($B381)),"", not(iserror(vlookup($A381&amp;$B381,'3) Release_Label'!$D:$D&amp;'3) Release_Label'!$E:$E,1,0))),vlookup($A381&amp;$B381,{'3) Release_Label'!$D:$D&amp;'3) Release_Label'!$E:$E,'3) Release_Label'!$F:$F},2,0), or(and(not(isblank($B381)),$B381=$B380,$A381&lt;&gt;$A380),and(not(isblank($A381)),$A381=$A380,$B381&lt;&gt;$B380)),"ID LISTS UNALIGNED",and($A381&lt;&gt;"",countif('3) Release_Label'!$D:$D,$A381)=0),"NO UPC MATCH in Release_Label",and($B381&lt;&gt;"",countif('3) Release_Label'!$E:$E,$B381)=0),"NO CATALOG ID MATCH in Release_Label",iserror(vlookup($A381&amp;$B381,'3) Release_Label'!$D:$D&amp;'3) Release_Label'!$E:$E,1,0)),"NO UPC-CATALOG ID pair MATCH in Release_Label" )</f>
        <v/>
      </c>
      <c r="D381" s="143" t="str">
        <f t="array" ref="D381">ifs(and(isblank($A381),isblank($B381)),"", not(iserror(vlookup($A381&amp;$B381,'3) Release_Label'!$D:$D&amp;'3) Release_Label'!$E:$E,1,0))),vlookup($A381&amp;$B381,{'3) Release_Label'!$D:$D&amp;'3) Release_Label'!$E:$E,'3) Release_Label'!$H:$H},2,0), or(and(not(isblank($B381)),$B381=$B380,$A381&lt;&gt;$A380),and(not(isblank($A381)),$A381=$A380,$B381&lt;&gt;$B380)),"ID LISTS UNALIGNED",and($A381&lt;&gt;"",countif('3) Release_Label'!$D:$D,$A381)=0),"NO UPC MATCH in Release_Label",and($B381&lt;&gt;"",countif('3) Release_Label'!$E:$E,$B381)=0),"NO CATALOG ID MATCH in Release_Label",iserror(vlookup($A381&amp;$B381,'3) Release_Label'!$D:$D&amp;'3) Release_Label'!$E:$E,1,0)),"NO UPC-CATALOG ID pair MATCH in Release_Label" )</f>
        <v/>
      </c>
      <c r="E381" s="157" t="str">
        <f t="shared" si="3"/>
        <v/>
      </c>
      <c r="G381" s="116"/>
      <c r="H381" s="166"/>
      <c r="J381" s="20"/>
      <c r="K381" s="117"/>
      <c r="L381" s="20"/>
      <c r="N381" s="20"/>
      <c r="O381" s="20"/>
      <c r="P381" s="20"/>
    </row>
    <row r="382">
      <c r="A382" s="28"/>
      <c r="B382" s="116"/>
      <c r="C382" s="143" t="str">
        <f t="array" ref="C382">ifs(and(isblank($A382),isblank($B382)),"", not(iserror(vlookup($A382&amp;$B382,'3) Release_Label'!$D:$D&amp;'3) Release_Label'!$E:$E,1,0))),vlookup($A382&amp;$B382,{'3) Release_Label'!$D:$D&amp;'3) Release_Label'!$E:$E,'3) Release_Label'!$F:$F},2,0), or(and(not(isblank($B382)),$B382=$B381,$A382&lt;&gt;$A381),and(not(isblank($A382)),$A382=$A381,$B382&lt;&gt;$B381)),"ID LISTS UNALIGNED",and($A382&lt;&gt;"",countif('3) Release_Label'!$D:$D,$A382)=0),"NO UPC MATCH in Release_Label",and($B382&lt;&gt;"",countif('3) Release_Label'!$E:$E,$B382)=0),"NO CATALOG ID MATCH in Release_Label",iserror(vlookup($A382&amp;$B382,'3) Release_Label'!$D:$D&amp;'3) Release_Label'!$E:$E,1,0)),"NO UPC-CATALOG ID pair MATCH in Release_Label" )</f>
        <v/>
      </c>
      <c r="D382" s="143" t="str">
        <f t="array" ref="D382">ifs(and(isblank($A382),isblank($B382)),"", not(iserror(vlookup($A382&amp;$B382,'3) Release_Label'!$D:$D&amp;'3) Release_Label'!$E:$E,1,0))),vlookup($A382&amp;$B382,{'3) Release_Label'!$D:$D&amp;'3) Release_Label'!$E:$E,'3) Release_Label'!$H:$H},2,0), or(and(not(isblank($B382)),$B382=$B381,$A382&lt;&gt;$A381),and(not(isblank($A382)),$A382=$A381,$B382&lt;&gt;$B381)),"ID LISTS UNALIGNED",and($A382&lt;&gt;"",countif('3) Release_Label'!$D:$D,$A382)=0),"NO UPC MATCH in Release_Label",and($B382&lt;&gt;"",countif('3) Release_Label'!$E:$E,$B382)=0),"NO CATALOG ID MATCH in Release_Label",iserror(vlookup($A382&amp;$B382,'3) Release_Label'!$D:$D&amp;'3) Release_Label'!$E:$E,1,0)),"NO UPC-CATALOG ID pair MATCH in Release_Label" )</f>
        <v/>
      </c>
      <c r="E382" s="157" t="str">
        <f t="shared" si="3"/>
        <v/>
      </c>
      <c r="G382" s="116"/>
      <c r="H382" s="166"/>
      <c r="J382" s="20"/>
      <c r="K382" s="117"/>
      <c r="L382" s="20"/>
      <c r="N382" s="20"/>
      <c r="O382" s="20"/>
      <c r="P382" s="20"/>
    </row>
    <row r="383">
      <c r="A383" s="28"/>
      <c r="B383" s="116"/>
      <c r="C383" s="143" t="str">
        <f t="array" ref="C383">ifs(and(isblank($A383),isblank($B383)),"", not(iserror(vlookup($A383&amp;$B383,'3) Release_Label'!$D:$D&amp;'3) Release_Label'!$E:$E,1,0))),vlookup($A383&amp;$B383,{'3) Release_Label'!$D:$D&amp;'3) Release_Label'!$E:$E,'3) Release_Label'!$F:$F},2,0), or(and(not(isblank($B383)),$B383=$B382,$A383&lt;&gt;$A382),and(not(isblank($A383)),$A383=$A382,$B383&lt;&gt;$B382)),"ID LISTS UNALIGNED",and($A383&lt;&gt;"",countif('3) Release_Label'!$D:$D,$A383)=0),"NO UPC MATCH in Release_Label",and($B383&lt;&gt;"",countif('3) Release_Label'!$E:$E,$B383)=0),"NO CATALOG ID MATCH in Release_Label",iserror(vlookup($A383&amp;$B383,'3) Release_Label'!$D:$D&amp;'3) Release_Label'!$E:$E,1,0)),"NO UPC-CATALOG ID pair MATCH in Release_Label" )</f>
        <v/>
      </c>
      <c r="D383" s="143" t="str">
        <f t="array" ref="D383">ifs(and(isblank($A383),isblank($B383)),"", not(iserror(vlookup($A383&amp;$B383,'3) Release_Label'!$D:$D&amp;'3) Release_Label'!$E:$E,1,0))),vlookup($A383&amp;$B383,{'3) Release_Label'!$D:$D&amp;'3) Release_Label'!$E:$E,'3) Release_Label'!$H:$H},2,0), or(and(not(isblank($B383)),$B383=$B382,$A383&lt;&gt;$A382),and(not(isblank($A383)),$A383=$A382,$B383&lt;&gt;$B382)),"ID LISTS UNALIGNED",and($A383&lt;&gt;"",countif('3) Release_Label'!$D:$D,$A383)=0),"NO UPC MATCH in Release_Label",and($B383&lt;&gt;"",countif('3) Release_Label'!$E:$E,$B383)=0),"NO CATALOG ID MATCH in Release_Label",iserror(vlookup($A383&amp;$B383,'3) Release_Label'!$D:$D&amp;'3) Release_Label'!$E:$E,1,0)),"NO UPC-CATALOG ID pair MATCH in Release_Label" )</f>
        <v/>
      </c>
      <c r="E383" s="157" t="str">
        <f t="shared" si="3"/>
        <v/>
      </c>
      <c r="G383" s="116"/>
      <c r="H383" s="166"/>
      <c r="J383" s="20"/>
      <c r="K383" s="117"/>
      <c r="L383" s="20"/>
      <c r="N383" s="20"/>
      <c r="O383" s="20"/>
      <c r="P383" s="20"/>
    </row>
    <row r="384">
      <c r="A384" s="28"/>
      <c r="B384" s="116"/>
      <c r="C384" s="143" t="str">
        <f t="array" ref="C384">ifs(and(isblank($A384),isblank($B384)),"", not(iserror(vlookup($A384&amp;$B384,'3) Release_Label'!$D:$D&amp;'3) Release_Label'!$E:$E,1,0))),vlookup($A384&amp;$B384,{'3) Release_Label'!$D:$D&amp;'3) Release_Label'!$E:$E,'3) Release_Label'!$F:$F},2,0), or(and(not(isblank($B384)),$B384=$B383,$A384&lt;&gt;$A383),and(not(isblank($A384)),$A384=$A383,$B384&lt;&gt;$B383)),"ID LISTS UNALIGNED",and($A384&lt;&gt;"",countif('3) Release_Label'!$D:$D,$A384)=0),"NO UPC MATCH in Release_Label",and($B384&lt;&gt;"",countif('3) Release_Label'!$E:$E,$B384)=0),"NO CATALOG ID MATCH in Release_Label",iserror(vlookup($A384&amp;$B384,'3) Release_Label'!$D:$D&amp;'3) Release_Label'!$E:$E,1,0)),"NO UPC-CATALOG ID pair MATCH in Release_Label" )</f>
        <v/>
      </c>
      <c r="D384" s="143" t="str">
        <f t="array" ref="D384">ifs(and(isblank($A384),isblank($B384)),"", not(iserror(vlookup($A384&amp;$B384,'3) Release_Label'!$D:$D&amp;'3) Release_Label'!$E:$E,1,0))),vlookup($A384&amp;$B384,{'3) Release_Label'!$D:$D&amp;'3) Release_Label'!$E:$E,'3) Release_Label'!$H:$H},2,0), or(and(not(isblank($B384)),$B384=$B383,$A384&lt;&gt;$A383),and(not(isblank($A384)),$A384=$A383,$B384&lt;&gt;$B383)),"ID LISTS UNALIGNED",and($A384&lt;&gt;"",countif('3) Release_Label'!$D:$D,$A384)=0),"NO UPC MATCH in Release_Label",and($B384&lt;&gt;"",countif('3) Release_Label'!$E:$E,$B384)=0),"NO CATALOG ID MATCH in Release_Label",iserror(vlookup($A384&amp;$B384,'3) Release_Label'!$D:$D&amp;'3) Release_Label'!$E:$E,1,0)),"NO UPC-CATALOG ID pair MATCH in Release_Label" )</f>
        <v/>
      </c>
      <c r="E384" s="157" t="str">
        <f t="shared" si="3"/>
        <v/>
      </c>
      <c r="G384" s="116"/>
      <c r="H384" s="166"/>
      <c r="J384" s="20"/>
      <c r="K384" s="117"/>
      <c r="L384" s="20"/>
      <c r="N384" s="20"/>
      <c r="O384" s="20"/>
      <c r="P384" s="20"/>
    </row>
    <row r="385">
      <c r="A385" s="28"/>
      <c r="B385" s="116"/>
      <c r="C385" s="143" t="str">
        <f t="array" ref="C385">ifs(and(isblank($A385),isblank($B385)),"", not(iserror(vlookup($A385&amp;$B385,'3) Release_Label'!$D:$D&amp;'3) Release_Label'!$E:$E,1,0))),vlookup($A385&amp;$B385,{'3) Release_Label'!$D:$D&amp;'3) Release_Label'!$E:$E,'3) Release_Label'!$F:$F},2,0), or(and(not(isblank($B385)),$B385=$B384,$A385&lt;&gt;$A384),and(not(isblank($A385)),$A385=$A384,$B385&lt;&gt;$B384)),"ID LISTS UNALIGNED",and($A385&lt;&gt;"",countif('3) Release_Label'!$D:$D,$A385)=0),"NO UPC MATCH in Release_Label",and($B385&lt;&gt;"",countif('3) Release_Label'!$E:$E,$B385)=0),"NO CATALOG ID MATCH in Release_Label",iserror(vlookup($A385&amp;$B385,'3) Release_Label'!$D:$D&amp;'3) Release_Label'!$E:$E,1,0)),"NO UPC-CATALOG ID pair MATCH in Release_Label" )</f>
        <v/>
      </c>
      <c r="D385" s="143" t="str">
        <f t="array" ref="D385">ifs(and(isblank($A385),isblank($B385)),"", not(iserror(vlookup($A385&amp;$B385,'3) Release_Label'!$D:$D&amp;'3) Release_Label'!$E:$E,1,0))),vlookup($A385&amp;$B385,{'3) Release_Label'!$D:$D&amp;'3) Release_Label'!$E:$E,'3) Release_Label'!$H:$H},2,0), or(and(not(isblank($B385)),$B385=$B384,$A385&lt;&gt;$A384),and(not(isblank($A385)),$A385=$A384,$B385&lt;&gt;$B384)),"ID LISTS UNALIGNED",and($A385&lt;&gt;"",countif('3) Release_Label'!$D:$D,$A385)=0),"NO UPC MATCH in Release_Label",and($B385&lt;&gt;"",countif('3) Release_Label'!$E:$E,$B385)=0),"NO CATALOG ID MATCH in Release_Label",iserror(vlookup($A385&amp;$B385,'3) Release_Label'!$D:$D&amp;'3) Release_Label'!$E:$E,1,0)),"NO UPC-CATALOG ID pair MATCH in Release_Label" )</f>
        <v/>
      </c>
      <c r="E385" s="157" t="str">
        <f t="shared" si="3"/>
        <v/>
      </c>
      <c r="G385" s="116"/>
      <c r="H385" s="166"/>
      <c r="J385" s="20"/>
      <c r="K385" s="117"/>
      <c r="L385" s="20"/>
      <c r="N385" s="20"/>
      <c r="O385" s="20"/>
      <c r="P385" s="20"/>
    </row>
    <row r="386">
      <c r="A386" s="28"/>
      <c r="B386" s="116"/>
      <c r="C386" s="143" t="str">
        <f t="array" ref="C386">ifs(and(isblank($A386),isblank($B386)),"", not(iserror(vlookup($A386&amp;$B386,'3) Release_Label'!$D:$D&amp;'3) Release_Label'!$E:$E,1,0))),vlookup($A386&amp;$B386,{'3) Release_Label'!$D:$D&amp;'3) Release_Label'!$E:$E,'3) Release_Label'!$F:$F},2,0), or(and(not(isblank($B386)),$B386=$B385,$A386&lt;&gt;$A385),and(not(isblank($A386)),$A386=$A385,$B386&lt;&gt;$B385)),"ID LISTS UNALIGNED",and($A386&lt;&gt;"",countif('3) Release_Label'!$D:$D,$A386)=0),"NO UPC MATCH in Release_Label",and($B386&lt;&gt;"",countif('3) Release_Label'!$E:$E,$B386)=0),"NO CATALOG ID MATCH in Release_Label",iserror(vlookup($A386&amp;$B386,'3) Release_Label'!$D:$D&amp;'3) Release_Label'!$E:$E,1,0)),"NO UPC-CATALOG ID pair MATCH in Release_Label" )</f>
        <v/>
      </c>
      <c r="D386" s="143" t="str">
        <f t="array" ref="D386">ifs(and(isblank($A386),isblank($B386)),"", not(iserror(vlookup($A386&amp;$B386,'3) Release_Label'!$D:$D&amp;'3) Release_Label'!$E:$E,1,0))),vlookup($A386&amp;$B386,{'3) Release_Label'!$D:$D&amp;'3) Release_Label'!$E:$E,'3) Release_Label'!$H:$H},2,0), or(and(not(isblank($B386)),$B386=$B385,$A386&lt;&gt;$A385),and(not(isblank($A386)),$A386=$A385,$B386&lt;&gt;$B385)),"ID LISTS UNALIGNED",and($A386&lt;&gt;"",countif('3) Release_Label'!$D:$D,$A386)=0),"NO UPC MATCH in Release_Label",and($B386&lt;&gt;"",countif('3) Release_Label'!$E:$E,$B386)=0),"NO CATALOG ID MATCH in Release_Label",iserror(vlookup($A386&amp;$B386,'3) Release_Label'!$D:$D&amp;'3) Release_Label'!$E:$E,1,0)),"NO UPC-CATALOG ID pair MATCH in Release_Label" )</f>
        <v/>
      </c>
      <c r="E386" s="157" t="str">
        <f t="shared" si="3"/>
        <v/>
      </c>
      <c r="G386" s="116"/>
      <c r="H386" s="166"/>
      <c r="J386" s="20"/>
      <c r="K386" s="117"/>
      <c r="L386" s="20"/>
      <c r="N386" s="20"/>
      <c r="O386" s="20"/>
      <c r="P386" s="20"/>
    </row>
    <row r="387">
      <c r="A387" s="28"/>
      <c r="B387" s="116"/>
      <c r="C387" s="143" t="str">
        <f t="array" ref="C387">ifs(and(isblank($A387),isblank($B387)),"", not(iserror(vlookup($A387&amp;$B387,'3) Release_Label'!$D:$D&amp;'3) Release_Label'!$E:$E,1,0))),vlookup($A387&amp;$B387,{'3) Release_Label'!$D:$D&amp;'3) Release_Label'!$E:$E,'3) Release_Label'!$F:$F},2,0), or(and(not(isblank($B387)),$B387=$B386,$A387&lt;&gt;$A386),and(not(isblank($A387)),$A387=$A386,$B387&lt;&gt;$B386)),"ID LISTS UNALIGNED",and($A387&lt;&gt;"",countif('3) Release_Label'!$D:$D,$A387)=0),"NO UPC MATCH in Release_Label",and($B387&lt;&gt;"",countif('3) Release_Label'!$E:$E,$B387)=0),"NO CATALOG ID MATCH in Release_Label",iserror(vlookup($A387&amp;$B387,'3) Release_Label'!$D:$D&amp;'3) Release_Label'!$E:$E,1,0)),"NO UPC-CATALOG ID pair MATCH in Release_Label" )</f>
        <v/>
      </c>
      <c r="D387" s="143" t="str">
        <f t="array" ref="D387">ifs(and(isblank($A387),isblank($B387)),"", not(iserror(vlookup($A387&amp;$B387,'3) Release_Label'!$D:$D&amp;'3) Release_Label'!$E:$E,1,0))),vlookup($A387&amp;$B387,{'3) Release_Label'!$D:$D&amp;'3) Release_Label'!$E:$E,'3) Release_Label'!$H:$H},2,0), or(and(not(isblank($B387)),$B387=$B386,$A387&lt;&gt;$A386),and(not(isblank($A387)),$A387=$A386,$B387&lt;&gt;$B386)),"ID LISTS UNALIGNED",and($A387&lt;&gt;"",countif('3) Release_Label'!$D:$D,$A387)=0),"NO UPC MATCH in Release_Label",and($B387&lt;&gt;"",countif('3) Release_Label'!$E:$E,$B387)=0),"NO CATALOG ID MATCH in Release_Label",iserror(vlookup($A387&amp;$B387,'3) Release_Label'!$D:$D&amp;'3) Release_Label'!$E:$E,1,0)),"NO UPC-CATALOG ID pair MATCH in Release_Label" )</f>
        <v/>
      </c>
      <c r="E387" s="157" t="str">
        <f t="shared" si="3"/>
        <v/>
      </c>
      <c r="G387" s="116"/>
      <c r="H387" s="166"/>
      <c r="J387" s="20"/>
      <c r="K387" s="117"/>
      <c r="L387" s="20"/>
      <c r="N387" s="20"/>
      <c r="O387" s="20"/>
      <c r="P387" s="20"/>
    </row>
    <row r="388">
      <c r="A388" s="28"/>
      <c r="B388" s="116"/>
      <c r="C388" s="143" t="str">
        <f t="array" ref="C388">ifs(and(isblank($A388),isblank($B388)),"", not(iserror(vlookup($A388&amp;$B388,'3) Release_Label'!$D:$D&amp;'3) Release_Label'!$E:$E,1,0))),vlookup($A388&amp;$B388,{'3) Release_Label'!$D:$D&amp;'3) Release_Label'!$E:$E,'3) Release_Label'!$F:$F},2,0), or(and(not(isblank($B388)),$B388=$B387,$A388&lt;&gt;$A387),and(not(isblank($A388)),$A388=$A387,$B388&lt;&gt;$B387)),"ID LISTS UNALIGNED",and($A388&lt;&gt;"",countif('3) Release_Label'!$D:$D,$A388)=0),"NO UPC MATCH in Release_Label",and($B388&lt;&gt;"",countif('3) Release_Label'!$E:$E,$B388)=0),"NO CATALOG ID MATCH in Release_Label",iserror(vlookup($A388&amp;$B388,'3) Release_Label'!$D:$D&amp;'3) Release_Label'!$E:$E,1,0)),"NO UPC-CATALOG ID pair MATCH in Release_Label" )</f>
        <v/>
      </c>
      <c r="D388" s="143" t="str">
        <f t="array" ref="D388">ifs(and(isblank($A388),isblank($B388)),"", not(iserror(vlookup($A388&amp;$B388,'3) Release_Label'!$D:$D&amp;'3) Release_Label'!$E:$E,1,0))),vlookup($A388&amp;$B388,{'3) Release_Label'!$D:$D&amp;'3) Release_Label'!$E:$E,'3) Release_Label'!$H:$H},2,0), or(and(not(isblank($B388)),$B388=$B387,$A388&lt;&gt;$A387),and(not(isblank($A388)),$A388=$A387,$B388&lt;&gt;$B387)),"ID LISTS UNALIGNED",and($A388&lt;&gt;"",countif('3) Release_Label'!$D:$D,$A388)=0),"NO UPC MATCH in Release_Label",and($B388&lt;&gt;"",countif('3) Release_Label'!$E:$E,$B388)=0),"NO CATALOG ID MATCH in Release_Label",iserror(vlookup($A388&amp;$B388,'3) Release_Label'!$D:$D&amp;'3) Release_Label'!$E:$E,1,0)),"NO UPC-CATALOG ID pair MATCH in Release_Label" )</f>
        <v/>
      </c>
      <c r="E388" s="157" t="str">
        <f t="shared" si="3"/>
        <v/>
      </c>
      <c r="G388" s="116"/>
      <c r="H388" s="166"/>
      <c r="J388" s="20"/>
      <c r="K388" s="117"/>
      <c r="L388" s="20"/>
      <c r="N388" s="20"/>
      <c r="O388" s="20"/>
      <c r="P388" s="20"/>
    </row>
    <row r="389">
      <c r="A389" s="28"/>
      <c r="B389" s="116"/>
      <c r="C389" s="143" t="str">
        <f t="array" ref="C389">ifs(and(isblank($A389),isblank($B389)),"", not(iserror(vlookup($A389&amp;$B389,'3) Release_Label'!$D:$D&amp;'3) Release_Label'!$E:$E,1,0))),vlookup($A389&amp;$B389,{'3) Release_Label'!$D:$D&amp;'3) Release_Label'!$E:$E,'3) Release_Label'!$F:$F},2,0), or(and(not(isblank($B389)),$B389=$B388,$A389&lt;&gt;$A388),and(not(isblank($A389)),$A389=$A388,$B389&lt;&gt;$B388)),"ID LISTS UNALIGNED",and($A389&lt;&gt;"",countif('3) Release_Label'!$D:$D,$A389)=0),"NO UPC MATCH in Release_Label",and($B389&lt;&gt;"",countif('3) Release_Label'!$E:$E,$B389)=0),"NO CATALOG ID MATCH in Release_Label",iserror(vlookup($A389&amp;$B389,'3) Release_Label'!$D:$D&amp;'3) Release_Label'!$E:$E,1,0)),"NO UPC-CATALOG ID pair MATCH in Release_Label" )</f>
        <v/>
      </c>
      <c r="D389" s="143" t="str">
        <f t="array" ref="D389">ifs(and(isblank($A389),isblank($B389)),"", not(iserror(vlookup($A389&amp;$B389,'3) Release_Label'!$D:$D&amp;'3) Release_Label'!$E:$E,1,0))),vlookup($A389&amp;$B389,{'3) Release_Label'!$D:$D&amp;'3) Release_Label'!$E:$E,'3) Release_Label'!$H:$H},2,0), or(and(not(isblank($B389)),$B389=$B388,$A389&lt;&gt;$A388),and(not(isblank($A389)),$A389=$A388,$B389&lt;&gt;$B388)),"ID LISTS UNALIGNED",and($A389&lt;&gt;"",countif('3) Release_Label'!$D:$D,$A389)=0),"NO UPC MATCH in Release_Label",and($B389&lt;&gt;"",countif('3) Release_Label'!$E:$E,$B389)=0),"NO CATALOG ID MATCH in Release_Label",iserror(vlookup($A389&amp;$B389,'3) Release_Label'!$D:$D&amp;'3) Release_Label'!$E:$E,1,0)),"NO UPC-CATALOG ID pair MATCH in Release_Label" )</f>
        <v/>
      </c>
      <c r="E389" s="157" t="str">
        <f t="shared" si="3"/>
        <v/>
      </c>
      <c r="G389" s="116"/>
      <c r="H389" s="166"/>
      <c r="J389" s="20"/>
      <c r="K389" s="117"/>
      <c r="L389" s="20"/>
      <c r="N389" s="20"/>
      <c r="O389" s="20"/>
      <c r="P389" s="20"/>
    </row>
    <row r="390">
      <c r="A390" s="28"/>
      <c r="B390" s="116"/>
      <c r="C390" s="143" t="str">
        <f t="array" ref="C390">ifs(and(isblank($A390),isblank($B390)),"", not(iserror(vlookup($A390&amp;$B390,'3) Release_Label'!$D:$D&amp;'3) Release_Label'!$E:$E,1,0))),vlookup($A390&amp;$B390,{'3) Release_Label'!$D:$D&amp;'3) Release_Label'!$E:$E,'3) Release_Label'!$F:$F},2,0), or(and(not(isblank($B390)),$B390=$B389,$A390&lt;&gt;$A389),and(not(isblank($A390)),$A390=$A389,$B390&lt;&gt;$B389)),"ID LISTS UNALIGNED",and($A390&lt;&gt;"",countif('3) Release_Label'!$D:$D,$A390)=0),"NO UPC MATCH in Release_Label",and($B390&lt;&gt;"",countif('3) Release_Label'!$E:$E,$B390)=0),"NO CATALOG ID MATCH in Release_Label",iserror(vlookup($A390&amp;$B390,'3) Release_Label'!$D:$D&amp;'3) Release_Label'!$E:$E,1,0)),"NO UPC-CATALOG ID pair MATCH in Release_Label" )</f>
        <v/>
      </c>
      <c r="D390" s="143" t="str">
        <f t="array" ref="D390">ifs(and(isblank($A390),isblank($B390)),"", not(iserror(vlookup($A390&amp;$B390,'3) Release_Label'!$D:$D&amp;'3) Release_Label'!$E:$E,1,0))),vlookup($A390&amp;$B390,{'3) Release_Label'!$D:$D&amp;'3) Release_Label'!$E:$E,'3) Release_Label'!$H:$H},2,0), or(and(not(isblank($B390)),$B390=$B389,$A390&lt;&gt;$A389),and(not(isblank($A390)),$A390=$A389,$B390&lt;&gt;$B389)),"ID LISTS UNALIGNED",and($A390&lt;&gt;"",countif('3) Release_Label'!$D:$D,$A390)=0),"NO UPC MATCH in Release_Label",and($B390&lt;&gt;"",countif('3) Release_Label'!$E:$E,$B390)=0),"NO CATALOG ID MATCH in Release_Label",iserror(vlookup($A390&amp;$B390,'3) Release_Label'!$D:$D&amp;'3) Release_Label'!$E:$E,1,0)),"NO UPC-CATALOG ID pair MATCH in Release_Label" )</f>
        <v/>
      </c>
      <c r="E390" s="157" t="str">
        <f t="shared" si="3"/>
        <v/>
      </c>
      <c r="G390" s="116"/>
      <c r="H390" s="166"/>
      <c r="J390" s="20"/>
      <c r="K390" s="117"/>
      <c r="L390" s="20"/>
      <c r="N390" s="20"/>
      <c r="O390" s="20"/>
      <c r="P390" s="20"/>
    </row>
    <row r="391">
      <c r="A391" s="28"/>
      <c r="B391" s="116"/>
      <c r="C391" s="143" t="str">
        <f t="array" ref="C391">ifs(and(isblank($A391),isblank($B391)),"", not(iserror(vlookup($A391&amp;$B391,'3) Release_Label'!$D:$D&amp;'3) Release_Label'!$E:$E,1,0))),vlookup($A391&amp;$B391,{'3) Release_Label'!$D:$D&amp;'3) Release_Label'!$E:$E,'3) Release_Label'!$F:$F},2,0), or(and(not(isblank($B391)),$B391=$B390,$A391&lt;&gt;$A390),and(not(isblank($A391)),$A391=$A390,$B391&lt;&gt;$B390)),"ID LISTS UNALIGNED",and($A391&lt;&gt;"",countif('3) Release_Label'!$D:$D,$A391)=0),"NO UPC MATCH in Release_Label",and($B391&lt;&gt;"",countif('3) Release_Label'!$E:$E,$B391)=0),"NO CATALOG ID MATCH in Release_Label",iserror(vlookup($A391&amp;$B391,'3) Release_Label'!$D:$D&amp;'3) Release_Label'!$E:$E,1,0)),"NO UPC-CATALOG ID pair MATCH in Release_Label" )</f>
        <v/>
      </c>
      <c r="D391" s="143" t="str">
        <f t="array" ref="D391">ifs(and(isblank($A391),isblank($B391)),"", not(iserror(vlookup($A391&amp;$B391,'3) Release_Label'!$D:$D&amp;'3) Release_Label'!$E:$E,1,0))),vlookup($A391&amp;$B391,{'3) Release_Label'!$D:$D&amp;'3) Release_Label'!$E:$E,'3) Release_Label'!$H:$H},2,0), or(and(not(isblank($B391)),$B391=$B390,$A391&lt;&gt;$A390),and(not(isblank($A391)),$A391=$A390,$B391&lt;&gt;$B390)),"ID LISTS UNALIGNED",and($A391&lt;&gt;"",countif('3) Release_Label'!$D:$D,$A391)=0),"NO UPC MATCH in Release_Label",and($B391&lt;&gt;"",countif('3) Release_Label'!$E:$E,$B391)=0),"NO CATALOG ID MATCH in Release_Label",iserror(vlookup($A391&amp;$B391,'3) Release_Label'!$D:$D&amp;'3) Release_Label'!$E:$E,1,0)),"NO UPC-CATALOG ID pair MATCH in Release_Label" )</f>
        <v/>
      </c>
      <c r="E391" s="157" t="str">
        <f t="shared" si="3"/>
        <v/>
      </c>
      <c r="G391" s="116"/>
      <c r="H391" s="166"/>
      <c r="J391" s="20"/>
      <c r="K391" s="117"/>
      <c r="L391" s="20"/>
      <c r="N391" s="20"/>
      <c r="O391" s="20"/>
      <c r="P391" s="20"/>
    </row>
    <row r="392">
      <c r="A392" s="28"/>
      <c r="B392" s="116"/>
      <c r="C392" s="143" t="str">
        <f t="array" ref="C392">ifs(and(isblank($A392),isblank($B392)),"", not(iserror(vlookup($A392&amp;$B392,'3) Release_Label'!$D:$D&amp;'3) Release_Label'!$E:$E,1,0))),vlookup($A392&amp;$B392,{'3) Release_Label'!$D:$D&amp;'3) Release_Label'!$E:$E,'3) Release_Label'!$F:$F},2,0), or(and(not(isblank($B392)),$B392=$B391,$A392&lt;&gt;$A391),and(not(isblank($A392)),$A392=$A391,$B392&lt;&gt;$B391)),"ID LISTS UNALIGNED",and($A392&lt;&gt;"",countif('3) Release_Label'!$D:$D,$A392)=0),"NO UPC MATCH in Release_Label",and($B392&lt;&gt;"",countif('3) Release_Label'!$E:$E,$B392)=0),"NO CATALOG ID MATCH in Release_Label",iserror(vlookup($A392&amp;$B392,'3) Release_Label'!$D:$D&amp;'3) Release_Label'!$E:$E,1,0)),"NO UPC-CATALOG ID pair MATCH in Release_Label" )</f>
        <v/>
      </c>
      <c r="D392" s="143" t="str">
        <f t="array" ref="D392">ifs(and(isblank($A392),isblank($B392)),"", not(iserror(vlookup($A392&amp;$B392,'3) Release_Label'!$D:$D&amp;'3) Release_Label'!$E:$E,1,0))),vlookup($A392&amp;$B392,{'3) Release_Label'!$D:$D&amp;'3) Release_Label'!$E:$E,'3) Release_Label'!$H:$H},2,0), or(and(not(isblank($B392)),$B392=$B391,$A392&lt;&gt;$A391),and(not(isblank($A392)),$A392=$A391,$B392&lt;&gt;$B391)),"ID LISTS UNALIGNED",and($A392&lt;&gt;"",countif('3) Release_Label'!$D:$D,$A392)=0),"NO UPC MATCH in Release_Label",and($B392&lt;&gt;"",countif('3) Release_Label'!$E:$E,$B392)=0),"NO CATALOG ID MATCH in Release_Label",iserror(vlookup($A392&amp;$B392,'3) Release_Label'!$D:$D&amp;'3) Release_Label'!$E:$E,1,0)),"NO UPC-CATALOG ID pair MATCH in Release_Label" )</f>
        <v/>
      </c>
      <c r="E392" s="157" t="str">
        <f t="shared" si="3"/>
        <v/>
      </c>
      <c r="G392" s="116"/>
      <c r="H392" s="166"/>
      <c r="J392" s="20"/>
      <c r="K392" s="117"/>
      <c r="L392" s="20"/>
      <c r="N392" s="20"/>
      <c r="O392" s="20"/>
      <c r="P392" s="20"/>
    </row>
    <row r="393">
      <c r="A393" s="28"/>
      <c r="B393" s="116"/>
      <c r="C393" s="143" t="str">
        <f t="array" ref="C393">ifs(and(isblank($A393),isblank($B393)),"", not(iserror(vlookup($A393&amp;$B393,'3) Release_Label'!$D:$D&amp;'3) Release_Label'!$E:$E,1,0))),vlookup($A393&amp;$B393,{'3) Release_Label'!$D:$D&amp;'3) Release_Label'!$E:$E,'3) Release_Label'!$F:$F},2,0), or(and(not(isblank($B393)),$B393=$B392,$A393&lt;&gt;$A392),and(not(isblank($A393)),$A393=$A392,$B393&lt;&gt;$B392)),"ID LISTS UNALIGNED",and($A393&lt;&gt;"",countif('3) Release_Label'!$D:$D,$A393)=0),"NO UPC MATCH in Release_Label",and($B393&lt;&gt;"",countif('3) Release_Label'!$E:$E,$B393)=0),"NO CATALOG ID MATCH in Release_Label",iserror(vlookup($A393&amp;$B393,'3) Release_Label'!$D:$D&amp;'3) Release_Label'!$E:$E,1,0)),"NO UPC-CATALOG ID pair MATCH in Release_Label" )</f>
        <v/>
      </c>
      <c r="D393" s="143" t="str">
        <f t="array" ref="D393">ifs(and(isblank($A393),isblank($B393)),"", not(iserror(vlookup($A393&amp;$B393,'3) Release_Label'!$D:$D&amp;'3) Release_Label'!$E:$E,1,0))),vlookup($A393&amp;$B393,{'3) Release_Label'!$D:$D&amp;'3) Release_Label'!$E:$E,'3) Release_Label'!$H:$H},2,0), or(and(not(isblank($B393)),$B393=$B392,$A393&lt;&gt;$A392),and(not(isblank($A393)),$A393=$A392,$B393&lt;&gt;$B392)),"ID LISTS UNALIGNED",and($A393&lt;&gt;"",countif('3) Release_Label'!$D:$D,$A393)=0),"NO UPC MATCH in Release_Label",and($B393&lt;&gt;"",countif('3) Release_Label'!$E:$E,$B393)=0),"NO CATALOG ID MATCH in Release_Label",iserror(vlookup($A393&amp;$B393,'3) Release_Label'!$D:$D&amp;'3) Release_Label'!$E:$E,1,0)),"NO UPC-CATALOG ID pair MATCH in Release_Label" )</f>
        <v/>
      </c>
      <c r="E393" s="157" t="str">
        <f t="shared" si="3"/>
        <v/>
      </c>
      <c r="G393" s="116"/>
      <c r="H393" s="166"/>
      <c r="J393" s="20"/>
      <c r="K393" s="117"/>
      <c r="L393" s="20"/>
      <c r="N393" s="20"/>
      <c r="O393" s="20"/>
      <c r="P393" s="20"/>
    </row>
    <row r="394">
      <c r="A394" s="28"/>
      <c r="B394" s="116"/>
      <c r="C394" s="143" t="str">
        <f t="array" ref="C394">ifs(and(isblank($A394),isblank($B394)),"", not(iserror(vlookup($A394&amp;$B394,'3) Release_Label'!$D:$D&amp;'3) Release_Label'!$E:$E,1,0))),vlookup($A394&amp;$B394,{'3) Release_Label'!$D:$D&amp;'3) Release_Label'!$E:$E,'3) Release_Label'!$F:$F},2,0), or(and(not(isblank($B394)),$B394=$B393,$A394&lt;&gt;$A393),and(not(isblank($A394)),$A394=$A393,$B394&lt;&gt;$B393)),"ID LISTS UNALIGNED",and($A394&lt;&gt;"",countif('3) Release_Label'!$D:$D,$A394)=0),"NO UPC MATCH in Release_Label",and($B394&lt;&gt;"",countif('3) Release_Label'!$E:$E,$B394)=0),"NO CATALOG ID MATCH in Release_Label",iserror(vlookup($A394&amp;$B394,'3) Release_Label'!$D:$D&amp;'3) Release_Label'!$E:$E,1,0)),"NO UPC-CATALOG ID pair MATCH in Release_Label" )</f>
        <v/>
      </c>
      <c r="D394" s="143" t="str">
        <f t="array" ref="D394">ifs(and(isblank($A394),isblank($B394)),"", not(iserror(vlookup($A394&amp;$B394,'3) Release_Label'!$D:$D&amp;'3) Release_Label'!$E:$E,1,0))),vlookup($A394&amp;$B394,{'3) Release_Label'!$D:$D&amp;'3) Release_Label'!$E:$E,'3) Release_Label'!$H:$H},2,0), or(and(not(isblank($B394)),$B394=$B393,$A394&lt;&gt;$A393),and(not(isblank($A394)),$A394=$A393,$B394&lt;&gt;$B393)),"ID LISTS UNALIGNED",and($A394&lt;&gt;"",countif('3) Release_Label'!$D:$D,$A394)=0),"NO UPC MATCH in Release_Label",and($B394&lt;&gt;"",countif('3) Release_Label'!$E:$E,$B394)=0),"NO CATALOG ID MATCH in Release_Label",iserror(vlookup($A394&amp;$B394,'3) Release_Label'!$D:$D&amp;'3) Release_Label'!$E:$E,1,0)),"NO UPC-CATALOG ID pair MATCH in Release_Label" )</f>
        <v/>
      </c>
      <c r="E394" s="157" t="str">
        <f t="shared" si="3"/>
        <v/>
      </c>
      <c r="G394" s="116"/>
      <c r="H394" s="166"/>
      <c r="J394" s="20"/>
      <c r="K394" s="117"/>
      <c r="L394" s="20"/>
      <c r="N394" s="20"/>
      <c r="O394" s="20"/>
      <c r="P394" s="20"/>
    </row>
    <row r="395">
      <c r="A395" s="28"/>
      <c r="B395" s="116"/>
      <c r="C395" s="143" t="str">
        <f t="array" ref="C395">ifs(and(isblank($A395),isblank($B395)),"", not(iserror(vlookup($A395&amp;$B395,'3) Release_Label'!$D:$D&amp;'3) Release_Label'!$E:$E,1,0))),vlookup($A395&amp;$B395,{'3) Release_Label'!$D:$D&amp;'3) Release_Label'!$E:$E,'3) Release_Label'!$F:$F},2,0), or(and(not(isblank($B395)),$B395=$B394,$A395&lt;&gt;$A394),and(not(isblank($A395)),$A395=$A394,$B395&lt;&gt;$B394)),"ID LISTS UNALIGNED",and($A395&lt;&gt;"",countif('3) Release_Label'!$D:$D,$A395)=0),"NO UPC MATCH in Release_Label",and($B395&lt;&gt;"",countif('3) Release_Label'!$E:$E,$B395)=0),"NO CATALOG ID MATCH in Release_Label",iserror(vlookup($A395&amp;$B395,'3) Release_Label'!$D:$D&amp;'3) Release_Label'!$E:$E,1,0)),"NO UPC-CATALOG ID pair MATCH in Release_Label" )</f>
        <v/>
      </c>
      <c r="D395" s="143" t="str">
        <f t="array" ref="D395">ifs(and(isblank($A395),isblank($B395)),"", not(iserror(vlookup($A395&amp;$B395,'3) Release_Label'!$D:$D&amp;'3) Release_Label'!$E:$E,1,0))),vlookup($A395&amp;$B395,{'3) Release_Label'!$D:$D&amp;'3) Release_Label'!$E:$E,'3) Release_Label'!$H:$H},2,0), or(and(not(isblank($B395)),$B395=$B394,$A395&lt;&gt;$A394),and(not(isblank($A395)),$A395=$A394,$B395&lt;&gt;$B394)),"ID LISTS UNALIGNED",and($A395&lt;&gt;"",countif('3) Release_Label'!$D:$D,$A395)=0),"NO UPC MATCH in Release_Label",and($B395&lt;&gt;"",countif('3) Release_Label'!$E:$E,$B395)=0),"NO CATALOG ID MATCH in Release_Label",iserror(vlookup($A395&amp;$B395,'3) Release_Label'!$D:$D&amp;'3) Release_Label'!$E:$E,1,0)),"NO UPC-CATALOG ID pair MATCH in Release_Label" )</f>
        <v/>
      </c>
      <c r="E395" s="157" t="str">
        <f t="shared" si="3"/>
        <v/>
      </c>
      <c r="G395" s="116"/>
      <c r="H395" s="166"/>
      <c r="J395" s="20"/>
      <c r="K395" s="117"/>
      <c r="L395" s="20"/>
      <c r="N395" s="20"/>
      <c r="O395" s="20"/>
      <c r="P395" s="20"/>
    </row>
    <row r="396">
      <c r="A396" s="28"/>
      <c r="B396" s="116"/>
      <c r="C396" s="143" t="str">
        <f t="array" ref="C396">ifs(and(isblank($A396),isblank($B396)),"", not(iserror(vlookup($A396&amp;$B396,'3) Release_Label'!$D:$D&amp;'3) Release_Label'!$E:$E,1,0))),vlookup($A396&amp;$B396,{'3) Release_Label'!$D:$D&amp;'3) Release_Label'!$E:$E,'3) Release_Label'!$F:$F},2,0), or(and(not(isblank($B396)),$B396=$B395,$A396&lt;&gt;$A395),and(not(isblank($A396)),$A396=$A395,$B396&lt;&gt;$B395)),"ID LISTS UNALIGNED",and($A396&lt;&gt;"",countif('3) Release_Label'!$D:$D,$A396)=0),"NO UPC MATCH in Release_Label",and($B396&lt;&gt;"",countif('3) Release_Label'!$E:$E,$B396)=0),"NO CATALOG ID MATCH in Release_Label",iserror(vlookup($A396&amp;$B396,'3) Release_Label'!$D:$D&amp;'3) Release_Label'!$E:$E,1,0)),"NO UPC-CATALOG ID pair MATCH in Release_Label" )</f>
        <v/>
      </c>
      <c r="D396" s="143" t="str">
        <f t="array" ref="D396">ifs(and(isblank($A396),isblank($B396)),"", not(iserror(vlookup($A396&amp;$B396,'3) Release_Label'!$D:$D&amp;'3) Release_Label'!$E:$E,1,0))),vlookup($A396&amp;$B396,{'3) Release_Label'!$D:$D&amp;'3) Release_Label'!$E:$E,'3) Release_Label'!$H:$H},2,0), or(and(not(isblank($B396)),$B396=$B395,$A396&lt;&gt;$A395),and(not(isblank($A396)),$A396=$A395,$B396&lt;&gt;$B395)),"ID LISTS UNALIGNED",and($A396&lt;&gt;"",countif('3) Release_Label'!$D:$D,$A396)=0),"NO UPC MATCH in Release_Label",and($B396&lt;&gt;"",countif('3) Release_Label'!$E:$E,$B396)=0),"NO CATALOG ID MATCH in Release_Label",iserror(vlookup($A396&amp;$B396,'3) Release_Label'!$D:$D&amp;'3) Release_Label'!$E:$E,1,0)),"NO UPC-CATALOG ID pair MATCH in Release_Label" )</f>
        <v/>
      </c>
      <c r="E396" s="157" t="str">
        <f t="shared" si="3"/>
        <v/>
      </c>
      <c r="G396" s="116"/>
      <c r="H396" s="166"/>
      <c r="J396" s="20"/>
      <c r="K396" s="117"/>
      <c r="L396" s="20"/>
      <c r="N396" s="20"/>
      <c r="O396" s="20"/>
      <c r="P396" s="20"/>
    </row>
    <row r="397">
      <c r="A397" s="28"/>
      <c r="B397" s="116"/>
      <c r="C397" s="143" t="str">
        <f t="array" ref="C397">ifs(and(isblank($A397),isblank($B397)),"", not(iserror(vlookup($A397&amp;$B397,'3) Release_Label'!$D:$D&amp;'3) Release_Label'!$E:$E,1,0))),vlookup($A397&amp;$B397,{'3) Release_Label'!$D:$D&amp;'3) Release_Label'!$E:$E,'3) Release_Label'!$F:$F},2,0), or(and(not(isblank($B397)),$B397=$B396,$A397&lt;&gt;$A396),and(not(isblank($A397)),$A397=$A396,$B397&lt;&gt;$B396)),"ID LISTS UNALIGNED",and($A397&lt;&gt;"",countif('3) Release_Label'!$D:$D,$A397)=0),"NO UPC MATCH in Release_Label",and($B397&lt;&gt;"",countif('3) Release_Label'!$E:$E,$B397)=0),"NO CATALOG ID MATCH in Release_Label",iserror(vlookup($A397&amp;$B397,'3) Release_Label'!$D:$D&amp;'3) Release_Label'!$E:$E,1,0)),"NO UPC-CATALOG ID pair MATCH in Release_Label" )</f>
        <v/>
      </c>
      <c r="D397" s="143" t="str">
        <f t="array" ref="D397">ifs(and(isblank($A397),isblank($B397)),"", not(iserror(vlookup($A397&amp;$B397,'3) Release_Label'!$D:$D&amp;'3) Release_Label'!$E:$E,1,0))),vlookup($A397&amp;$B397,{'3) Release_Label'!$D:$D&amp;'3) Release_Label'!$E:$E,'3) Release_Label'!$H:$H},2,0), or(and(not(isblank($B397)),$B397=$B396,$A397&lt;&gt;$A396),and(not(isblank($A397)),$A397=$A396,$B397&lt;&gt;$B396)),"ID LISTS UNALIGNED",and($A397&lt;&gt;"",countif('3) Release_Label'!$D:$D,$A397)=0),"NO UPC MATCH in Release_Label",and($B397&lt;&gt;"",countif('3) Release_Label'!$E:$E,$B397)=0),"NO CATALOG ID MATCH in Release_Label",iserror(vlookup($A397&amp;$B397,'3) Release_Label'!$D:$D&amp;'3) Release_Label'!$E:$E,1,0)),"NO UPC-CATALOG ID pair MATCH in Release_Label" )</f>
        <v/>
      </c>
      <c r="E397" s="157" t="str">
        <f t="shared" si="3"/>
        <v/>
      </c>
      <c r="G397" s="116"/>
      <c r="H397" s="166"/>
      <c r="J397" s="20"/>
      <c r="K397" s="117"/>
      <c r="L397" s="20"/>
      <c r="N397" s="20"/>
      <c r="O397" s="20"/>
      <c r="P397" s="20"/>
    </row>
    <row r="398">
      <c r="A398" s="28"/>
      <c r="B398" s="116"/>
      <c r="C398" s="143" t="str">
        <f t="array" ref="C398">ifs(and(isblank($A398),isblank($B398)),"", not(iserror(vlookup($A398&amp;$B398,'3) Release_Label'!$D:$D&amp;'3) Release_Label'!$E:$E,1,0))),vlookup($A398&amp;$B398,{'3) Release_Label'!$D:$D&amp;'3) Release_Label'!$E:$E,'3) Release_Label'!$F:$F},2,0), or(and(not(isblank($B398)),$B398=$B397,$A398&lt;&gt;$A397),and(not(isblank($A398)),$A398=$A397,$B398&lt;&gt;$B397)),"ID LISTS UNALIGNED",and($A398&lt;&gt;"",countif('3) Release_Label'!$D:$D,$A398)=0),"NO UPC MATCH in Release_Label",and($B398&lt;&gt;"",countif('3) Release_Label'!$E:$E,$B398)=0),"NO CATALOG ID MATCH in Release_Label",iserror(vlookup($A398&amp;$B398,'3) Release_Label'!$D:$D&amp;'3) Release_Label'!$E:$E,1,0)),"NO UPC-CATALOG ID pair MATCH in Release_Label" )</f>
        <v/>
      </c>
      <c r="D398" s="143" t="str">
        <f t="array" ref="D398">ifs(and(isblank($A398),isblank($B398)),"", not(iserror(vlookup($A398&amp;$B398,'3) Release_Label'!$D:$D&amp;'3) Release_Label'!$E:$E,1,0))),vlookup($A398&amp;$B398,{'3) Release_Label'!$D:$D&amp;'3) Release_Label'!$E:$E,'3) Release_Label'!$H:$H},2,0), or(and(not(isblank($B398)),$B398=$B397,$A398&lt;&gt;$A397),and(not(isblank($A398)),$A398=$A397,$B398&lt;&gt;$B397)),"ID LISTS UNALIGNED",and($A398&lt;&gt;"",countif('3) Release_Label'!$D:$D,$A398)=0),"NO UPC MATCH in Release_Label",and($B398&lt;&gt;"",countif('3) Release_Label'!$E:$E,$B398)=0),"NO CATALOG ID MATCH in Release_Label",iserror(vlookup($A398&amp;$B398,'3) Release_Label'!$D:$D&amp;'3) Release_Label'!$E:$E,1,0)),"NO UPC-CATALOG ID pair MATCH in Release_Label" )</f>
        <v/>
      </c>
      <c r="E398" s="157" t="str">
        <f t="shared" si="3"/>
        <v/>
      </c>
      <c r="G398" s="116"/>
      <c r="H398" s="166"/>
      <c r="J398" s="20"/>
      <c r="K398" s="117"/>
      <c r="L398" s="20"/>
      <c r="N398" s="20"/>
      <c r="O398" s="20"/>
      <c r="P398" s="20"/>
    </row>
    <row r="399">
      <c r="A399" s="28"/>
      <c r="B399" s="116"/>
      <c r="C399" s="143" t="str">
        <f t="array" ref="C399">ifs(and(isblank($A399),isblank($B399)),"", not(iserror(vlookup($A399&amp;$B399,'3) Release_Label'!$D:$D&amp;'3) Release_Label'!$E:$E,1,0))),vlookup($A399&amp;$B399,{'3) Release_Label'!$D:$D&amp;'3) Release_Label'!$E:$E,'3) Release_Label'!$F:$F},2,0), or(and(not(isblank($B399)),$B399=$B398,$A399&lt;&gt;$A398),and(not(isblank($A399)),$A399=$A398,$B399&lt;&gt;$B398)),"ID LISTS UNALIGNED",and($A399&lt;&gt;"",countif('3) Release_Label'!$D:$D,$A399)=0),"NO UPC MATCH in Release_Label",and($B399&lt;&gt;"",countif('3) Release_Label'!$E:$E,$B399)=0),"NO CATALOG ID MATCH in Release_Label",iserror(vlookup($A399&amp;$B399,'3) Release_Label'!$D:$D&amp;'3) Release_Label'!$E:$E,1,0)),"NO UPC-CATALOG ID pair MATCH in Release_Label" )</f>
        <v/>
      </c>
      <c r="D399" s="143" t="str">
        <f t="array" ref="D399">ifs(and(isblank($A399),isblank($B399)),"", not(iserror(vlookup($A399&amp;$B399,'3) Release_Label'!$D:$D&amp;'3) Release_Label'!$E:$E,1,0))),vlookup($A399&amp;$B399,{'3) Release_Label'!$D:$D&amp;'3) Release_Label'!$E:$E,'3) Release_Label'!$H:$H},2,0), or(and(not(isblank($B399)),$B399=$B398,$A399&lt;&gt;$A398),and(not(isblank($A399)),$A399=$A398,$B399&lt;&gt;$B398)),"ID LISTS UNALIGNED",and($A399&lt;&gt;"",countif('3) Release_Label'!$D:$D,$A399)=0),"NO UPC MATCH in Release_Label",and($B399&lt;&gt;"",countif('3) Release_Label'!$E:$E,$B399)=0),"NO CATALOG ID MATCH in Release_Label",iserror(vlookup($A399&amp;$B399,'3) Release_Label'!$D:$D&amp;'3) Release_Label'!$E:$E,1,0)),"NO UPC-CATALOG ID pair MATCH in Release_Label" )</f>
        <v/>
      </c>
      <c r="E399" s="157" t="str">
        <f t="shared" si="3"/>
        <v/>
      </c>
      <c r="G399" s="116"/>
      <c r="H399" s="166"/>
      <c r="J399" s="20"/>
      <c r="K399" s="117"/>
      <c r="L399" s="20"/>
      <c r="N399" s="20"/>
      <c r="O399" s="20"/>
      <c r="P399" s="20"/>
    </row>
    <row r="400">
      <c r="A400" s="28"/>
      <c r="B400" s="116"/>
      <c r="C400" s="143" t="str">
        <f t="array" ref="C400">ifs(and(isblank($A400),isblank($B400)),"", not(iserror(vlookup($A400&amp;$B400,'3) Release_Label'!$D:$D&amp;'3) Release_Label'!$E:$E,1,0))),vlookup($A400&amp;$B400,{'3) Release_Label'!$D:$D&amp;'3) Release_Label'!$E:$E,'3) Release_Label'!$F:$F},2,0), or(and(not(isblank($B400)),$B400=$B399,$A400&lt;&gt;$A399),and(not(isblank($A400)),$A400=$A399,$B400&lt;&gt;$B399)),"ID LISTS UNALIGNED",and($A400&lt;&gt;"",countif('3) Release_Label'!$D:$D,$A400)=0),"NO UPC MATCH in Release_Label",and($B400&lt;&gt;"",countif('3) Release_Label'!$E:$E,$B400)=0),"NO CATALOG ID MATCH in Release_Label",iserror(vlookup($A400&amp;$B400,'3) Release_Label'!$D:$D&amp;'3) Release_Label'!$E:$E,1,0)),"NO UPC-CATALOG ID pair MATCH in Release_Label" )</f>
        <v/>
      </c>
      <c r="D400" s="143" t="str">
        <f t="array" ref="D400">ifs(and(isblank($A400),isblank($B400)),"", not(iserror(vlookup($A400&amp;$B400,'3) Release_Label'!$D:$D&amp;'3) Release_Label'!$E:$E,1,0))),vlookup($A400&amp;$B400,{'3) Release_Label'!$D:$D&amp;'3) Release_Label'!$E:$E,'3) Release_Label'!$H:$H},2,0), or(and(not(isblank($B400)),$B400=$B399,$A400&lt;&gt;$A399),and(not(isblank($A400)),$A400=$A399,$B400&lt;&gt;$B399)),"ID LISTS UNALIGNED",and($A400&lt;&gt;"",countif('3) Release_Label'!$D:$D,$A400)=0),"NO UPC MATCH in Release_Label",and($B400&lt;&gt;"",countif('3) Release_Label'!$E:$E,$B400)=0),"NO CATALOG ID MATCH in Release_Label",iserror(vlookup($A400&amp;$B400,'3) Release_Label'!$D:$D&amp;'3) Release_Label'!$E:$E,1,0)),"NO UPC-CATALOG ID pair MATCH in Release_Label" )</f>
        <v/>
      </c>
      <c r="E400" s="157" t="str">
        <f t="shared" si="3"/>
        <v/>
      </c>
      <c r="G400" s="116"/>
      <c r="H400" s="166"/>
      <c r="J400" s="20"/>
      <c r="K400" s="117"/>
      <c r="L400" s="20"/>
      <c r="N400" s="20"/>
      <c r="O400" s="20"/>
      <c r="P400" s="20"/>
    </row>
    <row r="401">
      <c r="A401" s="28"/>
      <c r="B401" s="116"/>
      <c r="C401" s="143" t="str">
        <f t="array" ref="C401">ifs(and(isblank($A401),isblank($B401)),"", not(iserror(vlookup($A401&amp;$B401,'3) Release_Label'!$D:$D&amp;'3) Release_Label'!$E:$E,1,0))),vlookup($A401&amp;$B401,{'3) Release_Label'!$D:$D&amp;'3) Release_Label'!$E:$E,'3) Release_Label'!$F:$F},2,0), or(and(not(isblank($B401)),$B401=$B400,$A401&lt;&gt;$A400),and(not(isblank($A401)),$A401=$A400,$B401&lt;&gt;$B400)),"ID LISTS UNALIGNED",and($A401&lt;&gt;"",countif('3) Release_Label'!$D:$D,$A401)=0),"NO UPC MATCH in Release_Label",and($B401&lt;&gt;"",countif('3) Release_Label'!$E:$E,$B401)=0),"NO CATALOG ID MATCH in Release_Label",iserror(vlookup($A401&amp;$B401,'3) Release_Label'!$D:$D&amp;'3) Release_Label'!$E:$E,1,0)),"NO UPC-CATALOG ID pair MATCH in Release_Label" )</f>
        <v/>
      </c>
      <c r="D401" s="143" t="str">
        <f t="array" ref="D401">ifs(and(isblank($A401),isblank($B401)),"", not(iserror(vlookup($A401&amp;$B401,'3) Release_Label'!$D:$D&amp;'3) Release_Label'!$E:$E,1,0))),vlookup($A401&amp;$B401,{'3) Release_Label'!$D:$D&amp;'3) Release_Label'!$E:$E,'3) Release_Label'!$H:$H},2,0), or(and(not(isblank($B401)),$B401=$B400,$A401&lt;&gt;$A400),and(not(isblank($A401)),$A401=$A400,$B401&lt;&gt;$B400)),"ID LISTS UNALIGNED",and($A401&lt;&gt;"",countif('3) Release_Label'!$D:$D,$A401)=0),"NO UPC MATCH in Release_Label",and($B401&lt;&gt;"",countif('3) Release_Label'!$E:$E,$B401)=0),"NO CATALOG ID MATCH in Release_Label",iserror(vlookup($A401&amp;$B401,'3) Release_Label'!$D:$D&amp;'3) Release_Label'!$E:$E,1,0)),"NO UPC-CATALOG ID pair MATCH in Release_Label" )</f>
        <v/>
      </c>
      <c r="E401" s="157" t="str">
        <f t="shared" si="3"/>
        <v/>
      </c>
      <c r="G401" s="116"/>
      <c r="H401" s="166"/>
      <c r="J401" s="20"/>
      <c r="K401" s="117"/>
      <c r="L401" s="20"/>
      <c r="N401" s="20"/>
      <c r="O401" s="20"/>
      <c r="P401" s="20"/>
    </row>
    <row r="402">
      <c r="A402" s="28"/>
      <c r="B402" s="116"/>
      <c r="C402" s="143" t="str">
        <f t="array" ref="C402">ifs(and(isblank($A402),isblank($B402)),"", not(iserror(vlookup($A402&amp;$B402,'3) Release_Label'!$D:$D&amp;'3) Release_Label'!$E:$E,1,0))),vlookup($A402&amp;$B402,{'3) Release_Label'!$D:$D&amp;'3) Release_Label'!$E:$E,'3) Release_Label'!$F:$F},2,0), or(and(not(isblank($B402)),$B402=$B401,$A402&lt;&gt;$A401),and(not(isblank($A402)),$A402=$A401,$B402&lt;&gt;$B401)),"ID LISTS UNALIGNED",and($A402&lt;&gt;"",countif('3) Release_Label'!$D:$D,$A402)=0),"NO UPC MATCH in Release_Label",and($B402&lt;&gt;"",countif('3) Release_Label'!$E:$E,$B402)=0),"NO CATALOG ID MATCH in Release_Label",iserror(vlookup($A402&amp;$B402,'3) Release_Label'!$D:$D&amp;'3) Release_Label'!$E:$E,1,0)),"NO UPC-CATALOG ID pair MATCH in Release_Label" )</f>
        <v/>
      </c>
      <c r="D402" s="143" t="str">
        <f t="array" ref="D402">ifs(and(isblank($A402),isblank($B402)),"", not(iserror(vlookup($A402&amp;$B402,'3) Release_Label'!$D:$D&amp;'3) Release_Label'!$E:$E,1,0))),vlookup($A402&amp;$B402,{'3) Release_Label'!$D:$D&amp;'3) Release_Label'!$E:$E,'3) Release_Label'!$H:$H},2,0), or(and(not(isblank($B402)),$B402=$B401,$A402&lt;&gt;$A401),and(not(isblank($A402)),$A402=$A401,$B402&lt;&gt;$B401)),"ID LISTS UNALIGNED",and($A402&lt;&gt;"",countif('3) Release_Label'!$D:$D,$A402)=0),"NO UPC MATCH in Release_Label",and($B402&lt;&gt;"",countif('3) Release_Label'!$E:$E,$B402)=0),"NO CATALOG ID MATCH in Release_Label",iserror(vlookup($A402&amp;$B402,'3) Release_Label'!$D:$D&amp;'3) Release_Label'!$E:$E,1,0)),"NO UPC-CATALOG ID pair MATCH in Release_Label" )</f>
        <v/>
      </c>
      <c r="E402" s="157" t="str">
        <f t="shared" si="3"/>
        <v/>
      </c>
      <c r="G402" s="116"/>
      <c r="H402" s="166"/>
      <c r="J402" s="20"/>
      <c r="K402" s="117"/>
      <c r="L402" s="20"/>
      <c r="N402" s="20"/>
      <c r="O402" s="20"/>
      <c r="P402" s="20"/>
    </row>
    <row r="403">
      <c r="A403" s="28"/>
      <c r="B403" s="116"/>
      <c r="C403" s="143" t="str">
        <f t="array" ref="C403">ifs(and(isblank($A403),isblank($B403)),"", not(iserror(vlookup($A403&amp;$B403,'3) Release_Label'!$D:$D&amp;'3) Release_Label'!$E:$E,1,0))),vlookup($A403&amp;$B403,{'3) Release_Label'!$D:$D&amp;'3) Release_Label'!$E:$E,'3) Release_Label'!$F:$F},2,0), or(and(not(isblank($B403)),$B403=$B402,$A403&lt;&gt;$A402),and(not(isblank($A403)),$A403=$A402,$B403&lt;&gt;$B402)),"ID LISTS UNALIGNED",and($A403&lt;&gt;"",countif('3) Release_Label'!$D:$D,$A403)=0),"NO UPC MATCH in Release_Label",and($B403&lt;&gt;"",countif('3) Release_Label'!$E:$E,$B403)=0),"NO CATALOG ID MATCH in Release_Label",iserror(vlookup($A403&amp;$B403,'3) Release_Label'!$D:$D&amp;'3) Release_Label'!$E:$E,1,0)),"NO UPC-CATALOG ID pair MATCH in Release_Label" )</f>
        <v/>
      </c>
      <c r="D403" s="143" t="str">
        <f t="array" ref="D403">ifs(and(isblank($A403),isblank($B403)),"", not(iserror(vlookup($A403&amp;$B403,'3) Release_Label'!$D:$D&amp;'3) Release_Label'!$E:$E,1,0))),vlookup($A403&amp;$B403,{'3) Release_Label'!$D:$D&amp;'3) Release_Label'!$E:$E,'3) Release_Label'!$H:$H},2,0), or(and(not(isblank($B403)),$B403=$B402,$A403&lt;&gt;$A402),and(not(isblank($A403)),$A403=$A402,$B403&lt;&gt;$B402)),"ID LISTS UNALIGNED",and($A403&lt;&gt;"",countif('3) Release_Label'!$D:$D,$A403)=0),"NO UPC MATCH in Release_Label",and($B403&lt;&gt;"",countif('3) Release_Label'!$E:$E,$B403)=0),"NO CATALOG ID MATCH in Release_Label",iserror(vlookup($A403&amp;$B403,'3) Release_Label'!$D:$D&amp;'3) Release_Label'!$E:$E,1,0)),"NO UPC-CATALOG ID pair MATCH in Release_Label" )</f>
        <v/>
      </c>
      <c r="E403" s="157" t="str">
        <f t="shared" si="3"/>
        <v/>
      </c>
      <c r="G403" s="116"/>
      <c r="H403" s="166"/>
      <c r="J403" s="20"/>
      <c r="K403" s="117"/>
      <c r="L403" s="20"/>
      <c r="N403" s="20"/>
      <c r="O403" s="20"/>
      <c r="P403" s="20"/>
    </row>
    <row r="404">
      <c r="A404" s="28"/>
      <c r="B404" s="116"/>
      <c r="C404" s="143" t="str">
        <f t="array" ref="C404">ifs(and(isblank($A404),isblank($B404)),"", not(iserror(vlookup($A404&amp;$B404,'3) Release_Label'!$D:$D&amp;'3) Release_Label'!$E:$E,1,0))),vlookup($A404&amp;$B404,{'3) Release_Label'!$D:$D&amp;'3) Release_Label'!$E:$E,'3) Release_Label'!$F:$F},2,0), or(and(not(isblank($B404)),$B404=$B403,$A404&lt;&gt;$A403),and(not(isblank($A404)),$A404=$A403,$B404&lt;&gt;$B403)),"ID LISTS UNALIGNED",and($A404&lt;&gt;"",countif('3) Release_Label'!$D:$D,$A404)=0),"NO UPC MATCH in Release_Label",and($B404&lt;&gt;"",countif('3) Release_Label'!$E:$E,$B404)=0),"NO CATALOG ID MATCH in Release_Label",iserror(vlookup($A404&amp;$B404,'3) Release_Label'!$D:$D&amp;'3) Release_Label'!$E:$E,1,0)),"NO UPC-CATALOG ID pair MATCH in Release_Label" )</f>
        <v/>
      </c>
      <c r="D404" s="143" t="str">
        <f t="array" ref="D404">ifs(and(isblank($A404),isblank($B404)),"", not(iserror(vlookup($A404&amp;$B404,'3) Release_Label'!$D:$D&amp;'3) Release_Label'!$E:$E,1,0))),vlookup($A404&amp;$B404,{'3) Release_Label'!$D:$D&amp;'3) Release_Label'!$E:$E,'3) Release_Label'!$H:$H},2,0), or(and(not(isblank($B404)),$B404=$B403,$A404&lt;&gt;$A403),and(not(isblank($A404)),$A404=$A403,$B404&lt;&gt;$B403)),"ID LISTS UNALIGNED",and($A404&lt;&gt;"",countif('3) Release_Label'!$D:$D,$A404)=0),"NO UPC MATCH in Release_Label",and($B404&lt;&gt;"",countif('3) Release_Label'!$E:$E,$B404)=0),"NO CATALOG ID MATCH in Release_Label",iserror(vlookup($A404&amp;$B404,'3) Release_Label'!$D:$D&amp;'3) Release_Label'!$E:$E,1,0)),"NO UPC-CATALOG ID pair MATCH in Release_Label" )</f>
        <v/>
      </c>
      <c r="E404" s="157" t="str">
        <f t="shared" si="3"/>
        <v/>
      </c>
      <c r="G404" s="116"/>
      <c r="H404" s="166"/>
      <c r="J404" s="20"/>
      <c r="K404" s="117"/>
      <c r="L404" s="20"/>
      <c r="N404" s="20"/>
      <c r="O404" s="20"/>
      <c r="P404" s="20"/>
    </row>
    <row r="405">
      <c r="A405" s="28"/>
      <c r="B405" s="116"/>
      <c r="C405" s="143" t="str">
        <f t="array" ref="C405">ifs(and(isblank($A405),isblank($B405)),"", not(iserror(vlookup($A405&amp;$B405,'3) Release_Label'!$D:$D&amp;'3) Release_Label'!$E:$E,1,0))),vlookup($A405&amp;$B405,{'3) Release_Label'!$D:$D&amp;'3) Release_Label'!$E:$E,'3) Release_Label'!$F:$F},2,0), or(and(not(isblank($B405)),$B405=$B404,$A405&lt;&gt;$A404),and(not(isblank($A405)),$A405=$A404,$B405&lt;&gt;$B404)),"ID LISTS UNALIGNED",and($A405&lt;&gt;"",countif('3) Release_Label'!$D:$D,$A405)=0),"NO UPC MATCH in Release_Label",and($B405&lt;&gt;"",countif('3) Release_Label'!$E:$E,$B405)=0),"NO CATALOG ID MATCH in Release_Label",iserror(vlookup($A405&amp;$B405,'3) Release_Label'!$D:$D&amp;'3) Release_Label'!$E:$E,1,0)),"NO UPC-CATALOG ID pair MATCH in Release_Label" )</f>
        <v/>
      </c>
      <c r="D405" s="143" t="str">
        <f t="array" ref="D405">ifs(and(isblank($A405),isblank($B405)),"", not(iserror(vlookup($A405&amp;$B405,'3) Release_Label'!$D:$D&amp;'3) Release_Label'!$E:$E,1,0))),vlookup($A405&amp;$B405,{'3) Release_Label'!$D:$D&amp;'3) Release_Label'!$E:$E,'3) Release_Label'!$H:$H},2,0), or(and(not(isblank($B405)),$B405=$B404,$A405&lt;&gt;$A404),and(not(isblank($A405)),$A405=$A404,$B405&lt;&gt;$B404)),"ID LISTS UNALIGNED",and($A405&lt;&gt;"",countif('3) Release_Label'!$D:$D,$A405)=0),"NO UPC MATCH in Release_Label",and($B405&lt;&gt;"",countif('3) Release_Label'!$E:$E,$B405)=0),"NO CATALOG ID MATCH in Release_Label",iserror(vlookup($A405&amp;$B405,'3) Release_Label'!$D:$D&amp;'3) Release_Label'!$E:$E,1,0)),"NO UPC-CATALOG ID pair MATCH in Release_Label" )</f>
        <v/>
      </c>
      <c r="E405" s="157" t="str">
        <f t="shared" si="3"/>
        <v/>
      </c>
      <c r="G405" s="116"/>
      <c r="H405" s="166"/>
      <c r="J405" s="20"/>
      <c r="K405" s="117"/>
      <c r="L405" s="20"/>
      <c r="N405" s="20"/>
      <c r="O405" s="20"/>
      <c r="P405" s="20"/>
    </row>
    <row r="406">
      <c r="A406" s="28"/>
      <c r="B406" s="116"/>
      <c r="C406" s="143" t="str">
        <f t="array" ref="C406">ifs(and(isblank($A406),isblank($B406)),"", not(iserror(vlookup($A406&amp;$B406,'3) Release_Label'!$D:$D&amp;'3) Release_Label'!$E:$E,1,0))),vlookup($A406&amp;$B406,{'3) Release_Label'!$D:$D&amp;'3) Release_Label'!$E:$E,'3) Release_Label'!$F:$F},2,0), or(and(not(isblank($B406)),$B406=$B405,$A406&lt;&gt;$A405),and(not(isblank($A406)),$A406=$A405,$B406&lt;&gt;$B405)),"ID LISTS UNALIGNED",and($A406&lt;&gt;"",countif('3) Release_Label'!$D:$D,$A406)=0),"NO UPC MATCH in Release_Label",and($B406&lt;&gt;"",countif('3) Release_Label'!$E:$E,$B406)=0),"NO CATALOG ID MATCH in Release_Label",iserror(vlookup($A406&amp;$B406,'3) Release_Label'!$D:$D&amp;'3) Release_Label'!$E:$E,1,0)),"NO UPC-CATALOG ID pair MATCH in Release_Label" )</f>
        <v/>
      </c>
      <c r="D406" s="143" t="str">
        <f t="array" ref="D406">ifs(and(isblank($A406),isblank($B406)),"", not(iserror(vlookup($A406&amp;$B406,'3) Release_Label'!$D:$D&amp;'3) Release_Label'!$E:$E,1,0))),vlookup($A406&amp;$B406,{'3) Release_Label'!$D:$D&amp;'3) Release_Label'!$E:$E,'3) Release_Label'!$H:$H},2,0), or(and(not(isblank($B406)),$B406=$B405,$A406&lt;&gt;$A405),and(not(isblank($A406)),$A406=$A405,$B406&lt;&gt;$B405)),"ID LISTS UNALIGNED",and($A406&lt;&gt;"",countif('3) Release_Label'!$D:$D,$A406)=0),"NO UPC MATCH in Release_Label",and($B406&lt;&gt;"",countif('3) Release_Label'!$E:$E,$B406)=0),"NO CATALOG ID MATCH in Release_Label",iserror(vlookup($A406&amp;$B406,'3) Release_Label'!$D:$D&amp;'3) Release_Label'!$E:$E,1,0)),"NO UPC-CATALOG ID pair MATCH in Release_Label" )</f>
        <v/>
      </c>
      <c r="E406" s="157" t="str">
        <f t="shared" si="3"/>
        <v/>
      </c>
      <c r="G406" s="116"/>
      <c r="H406" s="166"/>
      <c r="J406" s="20"/>
      <c r="K406" s="117"/>
      <c r="L406" s="20"/>
      <c r="N406" s="20"/>
      <c r="O406" s="20"/>
      <c r="P406" s="20"/>
    </row>
    <row r="407">
      <c r="A407" s="28"/>
      <c r="B407" s="116"/>
      <c r="C407" s="143" t="str">
        <f t="array" ref="C407">ifs(and(isblank($A407),isblank($B407)),"", not(iserror(vlookup($A407&amp;$B407,'3) Release_Label'!$D:$D&amp;'3) Release_Label'!$E:$E,1,0))),vlookup($A407&amp;$B407,{'3) Release_Label'!$D:$D&amp;'3) Release_Label'!$E:$E,'3) Release_Label'!$F:$F},2,0), or(and(not(isblank($B407)),$B407=$B406,$A407&lt;&gt;$A406),and(not(isblank($A407)),$A407=$A406,$B407&lt;&gt;$B406)),"ID LISTS UNALIGNED",and($A407&lt;&gt;"",countif('3) Release_Label'!$D:$D,$A407)=0),"NO UPC MATCH in Release_Label",and($B407&lt;&gt;"",countif('3) Release_Label'!$E:$E,$B407)=0),"NO CATALOG ID MATCH in Release_Label",iserror(vlookup($A407&amp;$B407,'3) Release_Label'!$D:$D&amp;'3) Release_Label'!$E:$E,1,0)),"NO UPC-CATALOG ID pair MATCH in Release_Label" )</f>
        <v/>
      </c>
      <c r="D407" s="143" t="str">
        <f t="array" ref="D407">ifs(and(isblank($A407),isblank($B407)),"", not(iserror(vlookup($A407&amp;$B407,'3) Release_Label'!$D:$D&amp;'3) Release_Label'!$E:$E,1,0))),vlookup($A407&amp;$B407,{'3) Release_Label'!$D:$D&amp;'3) Release_Label'!$E:$E,'3) Release_Label'!$H:$H},2,0), or(and(not(isblank($B407)),$B407=$B406,$A407&lt;&gt;$A406),and(not(isblank($A407)),$A407=$A406,$B407&lt;&gt;$B406)),"ID LISTS UNALIGNED",and($A407&lt;&gt;"",countif('3) Release_Label'!$D:$D,$A407)=0),"NO UPC MATCH in Release_Label",and($B407&lt;&gt;"",countif('3) Release_Label'!$E:$E,$B407)=0),"NO CATALOG ID MATCH in Release_Label",iserror(vlookup($A407&amp;$B407,'3) Release_Label'!$D:$D&amp;'3) Release_Label'!$E:$E,1,0)),"NO UPC-CATALOG ID pair MATCH in Release_Label" )</f>
        <v/>
      </c>
      <c r="E407" s="157" t="str">
        <f t="shared" si="3"/>
        <v/>
      </c>
      <c r="G407" s="116"/>
      <c r="H407" s="166"/>
      <c r="J407" s="20"/>
      <c r="K407" s="117"/>
      <c r="L407" s="20"/>
      <c r="N407" s="20"/>
      <c r="O407" s="20"/>
      <c r="P407" s="20"/>
    </row>
    <row r="408">
      <c r="A408" s="28"/>
      <c r="B408" s="116"/>
      <c r="C408" s="143" t="str">
        <f t="array" ref="C408">ifs(and(isblank($A408),isblank($B408)),"", not(iserror(vlookup($A408&amp;$B408,'3) Release_Label'!$D:$D&amp;'3) Release_Label'!$E:$E,1,0))),vlookup($A408&amp;$B408,{'3) Release_Label'!$D:$D&amp;'3) Release_Label'!$E:$E,'3) Release_Label'!$F:$F},2,0), or(and(not(isblank($B408)),$B408=$B407,$A408&lt;&gt;$A407),and(not(isblank($A408)),$A408=$A407,$B408&lt;&gt;$B407)),"ID LISTS UNALIGNED",and($A408&lt;&gt;"",countif('3) Release_Label'!$D:$D,$A408)=0),"NO UPC MATCH in Release_Label",and($B408&lt;&gt;"",countif('3) Release_Label'!$E:$E,$B408)=0),"NO CATALOG ID MATCH in Release_Label",iserror(vlookup($A408&amp;$B408,'3) Release_Label'!$D:$D&amp;'3) Release_Label'!$E:$E,1,0)),"NO UPC-CATALOG ID pair MATCH in Release_Label" )</f>
        <v/>
      </c>
      <c r="D408" s="143" t="str">
        <f t="array" ref="D408">ifs(and(isblank($A408),isblank($B408)),"", not(iserror(vlookup($A408&amp;$B408,'3) Release_Label'!$D:$D&amp;'3) Release_Label'!$E:$E,1,0))),vlookup($A408&amp;$B408,{'3) Release_Label'!$D:$D&amp;'3) Release_Label'!$E:$E,'3) Release_Label'!$H:$H},2,0), or(and(not(isblank($B408)),$B408=$B407,$A408&lt;&gt;$A407),and(not(isblank($A408)),$A408=$A407,$B408&lt;&gt;$B407)),"ID LISTS UNALIGNED",and($A408&lt;&gt;"",countif('3) Release_Label'!$D:$D,$A408)=0),"NO UPC MATCH in Release_Label",and($B408&lt;&gt;"",countif('3) Release_Label'!$E:$E,$B408)=0),"NO CATALOG ID MATCH in Release_Label",iserror(vlookup($A408&amp;$B408,'3) Release_Label'!$D:$D&amp;'3) Release_Label'!$E:$E,1,0)),"NO UPC-CATALOG ID pair MATCH in Release_Label" )</f>
        <v/>
      </c>
      <c r="E408" s="157" t="str">
        <f t="shared" si="3"/>
        <v/>
      </c>
      <c r="G408" s="116"/>
      <c r="H408" s="166"/>
      <c r="J408" s="20"/>
      <c r="K408" s="117"/>
      <c r="L408" s="20"/>
      <c r="N408" s="20"/>
      <c r="O408" s="20"/>
      <c r="P408" s="20"/>
    </row>
    <row r="409">
      <c r="A409" s="28"/>
      <c r="B409" s="116"/>
      <c r="C409" s="143" t="str">
        <f t="array" ref="C409">ifs(and(isblank($A409),isblank($B409)),"", not(iserror(vlookup($A409&amp;$B409,'3) Release_Label'!$D:$D&amp;'3) Release_Label'!$E:$E,1,0))),vlookup($A409&amp;$B409,{'3) Release_Label'!$D:$D&amp;'3) Release_Label'!$E:$E,'3) Release_Label'!$F:$F},2,0), or(and(not(isblank($B409)),$B409=$B408,$A409&lt;&gt;$A408),and(not(isblank($A409)),$A409=$A408,$B409&lt;&gt;$B408)),"ID LISTS UNALIGNED",and($A409&lt;&gt;"",countif('3) Release_Label'!$D:$D,$A409)=0),"NO UPC MATCH in Release_Label",and($B409&lt;&gt;"",countif('3) Release_Label'!$E:$E,$B409)=0),"NO CATALOG ID MATCH in Release_Label",iserror(vlookup($A409&amp;$B409,'3) Release_Label'!$D:$D&amp;'3) Release_Label'!$E:$E,1,0)),"NO UPC-CATALOG ID pair MATCH in Release_Label" )</f>
        <v/>
      </c>
      <c r="D409" s="143" t="str">
        <f t="array" ref="D409">ifs(and(isblank($A409),isblank($B409)),"", not(iserror(vlookup($A409&amp;$B409,'3) Release_Label'!$D:$D&amp;'3) Release_Label'!$E:$E,1,0))),vlookup($A409&amp;$B409,{'3) Release_Label'!$D:$D&amp;'3) Release_Label'!$E:$E,'3) Release_Label'!$H:$H},2,0), or(and(not(isblank($B409)),$B409=$B408,$A409&lt;&gt;$A408),and(not(isblank($A409)),$A409=$A408,$B409&lt;&gt;$B408)),"ID LISTS UNALIGNED",and($A409&lt;&gt;"",countif('3) Release_Label'!$D:$D,$A409)=0),"NO UPC MATCH in Release_Label",and($B409&lt;&gt;"",countif('3) Release_Label'!$E:$E,$B409)=0),"NO CATALOG ID MATCH in Release_Label",iserror(vlookup($A409&amp;$B409,'3) Release_Label'!$D:$D&amp;'3) Release_Label'!$E:$E,1,0)),"NO UPC-CATALOG ID pair MATCH in Release_Label" )</f>
        <v/>
      </c>
      <c r="E409" s="157" t="str">
        <f t="shared" si="3"/>
        <v/>
      </c>
      <c r="G409" s="116"/>
      <c r="H409" s="166"/>
      <c r="J409" s="20"/>
      <c r="K409" s="117"/>
      <c r="L409" s="20"/>
      <c r="N409" s="20"/>
      <c r="O409" s="20"/>
      <c r="P409" s="20"/>
    </row>
    <row r="410">
      <c r="A410" s="28"/>
      <c r="B410" s="116"/>
      <c r="C410" s="143" t="str">
        <f t="array" ref="C410">ifs(and(isblank($A410),isblank($B410)),"", not(iserror(vlookup($A410&amp;$B410,'3) Release_Label'!$D:$D&amp;'3) Release_Label'!$E:$E,1,0))),vlookup($A410&amp;$B410,{'3) Release_Label'!$D:$D&amp;'3) Release_Label'!$E:$E,'3) Release_Label'!$F:$F},2,0), or(and(not(isblank($B410)),$B410=$B409,$A410&lt;&gt;$A409),and(not(isblank($A410)),$A410=$A409,$B410&lt;&gt;$B409)),"ID LISTS UNALIGNED",and($A410&lt;&gt;"",countif('3) Release_Label'!$D:$D,$A410)=0),"NO UPC MATCH in Release_Label",and($B410&lt;&gt;"",countif('3) Release_Label'!$E:$E,$B410)=0),"NO CATALOG ID MATCH in Release_Label",iserror(vlookup($A410&amp;$B410,'3) Release_Label'!$D:$D&amp;'3) Release_Label'!$E:$E,1,0)),"NO UPC-CATALOG ID pair MATCH in Release_Label" )</f>
        <v/>
      </c>
      <c r="D410" s="143" t="str">
        <f t="array" ref="D410">ifs(and(isblank($A410),isblank($B410)),"", not(iserror(vlookup($A410&amp;$B410,'3) Release_Label'!$D:$D&amp;'3) Release_Label'!$E:$E,1,0))),vlookup($A410&amp;$B410,{'3) Release_Label'!$D:$D&amp;'3) Release_Label'!$E:$E,'3) Release_Label'!$H:$H},2,0), or(and(not(isblank($B410)),$B410=$B409,$A410&lt;&gt;$A409),and(not(isblank($A410)),$A410=$A409,$B410&lt;&gt;$B409)),"ID LISTS UNALIGNED",and($A410&lt;&gt;"",countif('3) Release_Label'!$D:$D,$A410)=0),"NO UPC MATCH in Release_Label",and($B410&lt;&gt;"",countif('3) Release_Label'!$E:$E,$B410)=0),"NO CATALOG ID MATCH in Release_Label",iserror(vlookup($A410&amp;$B410,'3) Release_Label'!$D:$D&amp;'3) Release_Label'!$E:$E,1,0)),"NO UPC-CATALOG ID pair MATCH in Release_Label" )</f>
        <v/>
      </c>
      <c r="E410" s="157" t="str">
        <f t="shared" si="3"/>
        <v/>
      </c>
      <c r="G410" s="116"/>
      <c r="H410" s="166"/>
      <c r="J410" s="20"/>
      <c r="K410" s="117"/>
      <c r="L410" s="20"/>
      <c r="N410" s="20"/>
      <c r="O410" s="20"/>
      <c r="P410" s="20"/>
    </row>
    <row r="411">
      <c r="A411" s="28"/>
      <c r="B411" s="116"/>
      <c r="C411" s="143" t="str">
        <f t="array" ref="C411">ifs(and(isblank($A411),isblank($B411)),"", not(iserror(vlookup($A411&amp;$B411,'3) Release_Label'!$D:$D&amp;'3) Release_Label'!$E:$E,1,0))),vlookup($A411&amp;$B411,{'3) Release_Label'!$D:$D&amp;'3) Release_Label'!$E:$E,'3) Release_Label'!$F:$F},2,0), or(and(not(isblank($B411)),$B411=$B410,$A411&lt;&gt;$A410),and(not(isblank($A411)),$A411=$A410,$B411&lt;&gt;$B410)),"ID LISTS UNALIGNED",and($A411&lt;&gt;"",countif('3) Release_Label'!$D:$D,$A411)=0),"NO UPC MATCH in Release_Label",and($B411&lt;&gt;"",countif('3) Release_Label'!$E:$E,$B411)=0),"NO CATALOG ID MATCH in Release_Label",iserror(vlookup($A411&amp;$B411,'3) Release_Label'!$D:$D&amp;'3) Release_Label'!$E:$E,1,0)),"NO UPC-CATALOG ID pair MATCH in Release_Label" )</f>
        <v/>
      </c>
      <c r="D411" s="143" t="str">
        <f t="array" ref="D411">ifs(and(isblank($A411),isblank($B411)),"", not(iserror(vlookup($A411&amp;$B411,'3) Release_Label'!$D:$D&amp;'3) Release_Label'!$E:$E,1,0))),vlookup($A411&amp;$B411,{'3) Release_Label'!$D:$D&amp;'3) Release_Label'!$E:$E,'3) Release_Label'!$H:$H},2,0), or(and(not(isblank($B411)),$B411=$B410,$A411&lt;&gt;$A410),and(not(isblank($A411)),$A411=$A410,$B411&lt;&gt;$B410)),"ID LISTS UNALIGNED",and($A411&lt;&gt;"",countif('3) Release_Label'!$D:$D,$A411)=0),"NO UPC MATCH in Release_Label",and($B411&lt;&gt;"",countif('3) Release_Label'!$E:$E,$B411)=0),"NO CATALOG ID MATCH in Release_Label",iserror(vlookup($A411&amp;$B411,'3) Release_Label'!$D:$D&amp;'3) Release_Label'!$E:$E,1,0)),"NO UPC-CATALOG ID pair MATCH in Release_Label" )</f>
        <v/>
      </c>
      <c r="E411" s="157" t="str">
        <f t="shared" si="3"/>
        <v/>
      </c>
      <c r="G411" s="116"/>
      <c r="H411" s="166"/>
      <c r="J411" s="20"/>
      <c r="K411" s="117"/>
      <c r="L411" s="20"/>
      <c r="N411" s="20"/>
      <c r="O411" s="20"/>
      <c r="P411" s="20"/>
    </row>
    <row r="412">
      <c r="A412" s="28"/>
      <c r="B412" s="116"/>
      <c r="C412" s="143" t="str">
        <f t="array" ref="C412">ifs(and(isblank($A412),isblank($B412)),"", not(iserror(vlookup($A412&amp;$B412,'3) Release_Label'!$D:$D&amp;'3) Release_Label'!$E:$E,1,0))),vlookup($A412&amp;$B412,{'3) Release_Label'!$D:$D&amp;'3) Release_Label'!$E:$E,'3) Release_Label'!$F:$F},2,0), or(and(not(isblank($B412)),$B412=$B411,$A412&lt;&gt;$A411),and(not(isblank($A412)),$A412=$A411,$B412&lt;&gt;$B411)),"ID LISTS UNALIGNED",and($A412&lt;&gt;"",countif('3) Release_Label'!$D:$D,$A412)=0),"NO UPC MATCH in Release_Label",and($B412&lt;&gt;"",countif('3) Release_Label'!$E:$E,$B412)=0),"NO CATALOG ID MATCH in Release_Label",iserror(vlookup($A412&amp;$B412,'3) Release_Label'!$D:$D&amp;'3) Release_Label'!$E:$E,1,0)),"NO UPC-CATALOG ID pair MATCH in Release_Label" )</f>
        <v/>
      </c>
      <c r="D412" s="143" t="str">
        <f t="array" ref="D412">ifs(and(isblank($A412),isblank($B412)),"", not(iserror(vlookup($A412&amp;$B412,'3) Release_Label'!$D:$D&amp;'3) Release_Label'!$E:$E,1,0))),vlookup($A412&amp;$B412,{'3) Release_Label'!$D:$D&amp;'3) Release_Label'!$E:$E,'3) Release_Label'!$H:$H},2,0), or(and(not(isblank($B412)),$B412=$B411,$A412&lt;&gt;$A411),and(not(isblank($A412)),$A412=$A411,$B412&lt;&gt;$B411)),"ID LISTS UNALIGNED",and($A412&lt;&gt;"",countif('3) Release_Label'!$D:$D,$A412)=0),"NO UPC MATCH in Release_Label",and($B412&lt;&gt;"",countif('3) Release_Label'!$E:$E,$B412)=0),"NO CATALOG ID MATCH in Release_Label",iserror(vlookup($A412&amp;$B412,'3) Release_Label'!$D:$D&amp;'3) Release_Label'!$E:$E,1,0)),"NO UPC-CATALOG ID pair MATCH in Release_Label" )</f>
        <v/>
      </c>
      <c r="E412" s="157" t="str">
        <f t="shared" si="3"/>
        <v/>
      </c>
      <c r="G412" s="116"/>
      <c r="H412" s="166"/>
      <c r="J412" s="20"/>
      <c r="K412" s="117"/>
      <c r="L412" s="20"/>
      <c r="N412" s="20"/>
      <c r="O412" s="20"/>
      <c r="P412" s="20"/>
    </row>
    <row r="413">
      <c r="A413" s="28"/>
      <c r="B413" s="116"/>
      <c r="C413" s="143" t="str">
        <f t="array" ref="C413">ifs(and(isblank($A413),isblank($B413)),"", not(iserror(vlookup($A413&amp;$B413,'3) Release_Label'!$D:$D&amp;'3) Release_Label'!$E:$E,1,0))),vlookup($A413&amp;$B413,{'3) Release_Label'!$D:$D&amp;'3) Release_Label'!$E:$E,'3) Release_Label'!$F:$F},2,0), or(and(not(isblank($B413)),$B413=$B412,$A413&lt;&gt;$A412),and(not(isblank($A413)),$A413=$A412,$B413&lt;&gt;$B412)),"ID LISTS UNALIGNED",and($A413&lt;&gt;"",countif('3) Release_Label'!$D:$D,$A413)=0),"NO UPC MATCH in Release_Label",and($B413&lt;&gt;"",countif('3) Release_Label'!$E:$E,$B413)=0),"NO CATALOG ID MATCH in Release_Label",iserror(vlookup($A413&amp;$B413,'3) Release_Label'!$D:$D&amp;'3) Release_Label'!$E:$E,1,0)),"NO UPC-CATALOG ID pair MATCH in Release_Label" )</f>
        <v/>
      </c>
      <c r="D413" s="143" t="str">
        <f t="array" ref="D413">ifs(and(isblank($A413),isblank($B413)),"", not(iserror(vlookup($A413&amp;$B413,'3) Release_Label'!$D:$D&amp;'3) Release_Label'!$E:$E,1,0))),vlookup($A413&amp;$B413,{'3) Release_Label'!$D:$D&amp;'3) Release_Label'!$E:$E,'3) Release_Label'!$H:$H},2,0), or(and(not(isblank($B413)),$B413=$B412,$A413&lt;&gt;$A412),and(not(isblank($A413)),$A413=$A412,$B413&lt;&gt;$B412)),"ID LISTS UNALIGNED",and($A413&lt;&gt;"",countif('3) Release_Label'!$D:$D,$A413)=0),"NO UPC MATCH in Release_Label",and($B413&lt;&gt;"",countif('3) Release_Label'!$E:$E,$B413)=0),"NO CATALOG ID MATCH in Release_Label",iserror(vlookup($A413&amp;$B413,'3) Release_Label'!$D:$D&amp;'3) Release_Label'!$E:$E,1,0)),"NO UPC-CATALOG ID pair MATCH in Release_Label" )</f>
        <v/>
      </c>
      <c r="E413" s="157" t="str">
        <f t="shared" si="3"/>
        <v/>
      </c>
      <c r="G413" s="116"/>
      <c r="H413" s="166"/>
      <c r="J413" s="20"/>
      <c r="K413" s="117"/>
      <c r="L413" s="20"/>
      <c r="N413" s="20"/>
      <c r="O413" s="20"/>
      <c r="P413" s="20"/>
    </row>
    <row r="414">
      <c r="A414" s="28"/>
      <c r="B414" s="116"/>
      <c r="C414" s="143" t="str">
        <f t="array" ref="C414">ifs(and(isblank($A414),isblank($B414)),"", not(iserror(vlookup($A414&amp;$B414,'3) Release_Label'!$D:$D&amp;'3) Release_Label'!$E:$E,1,0))),vlookup($A414&amp;$B414,{'3) Release_Label'!$D:$D&amp;'3) Release_Label'!$E:$E,'3) Release_Label'!$F:$F},2,0), or(and(not(isblank($B414)),$B414=$B413,$A414&lt;&gt;$A413),and(not(isblank($A414)),$A414=$A413,$B414&lt;&gt;$B413)),"ID LISTS UNALIGNED",and($A414&lt;&gt;"",countif('3) Release_Label'!$D:$D,$A414)=0),"NO UPC MATCH in Release_Label",and($B414&lt;&gt;"",countif('3) Release_Label'!$E:$E,$B414)=0),"NO CATALOG ID MATCH in Release_Label",iserror(vlookup($A414&amp;$B414,'3) Release_Label'!$D:$D&amp;'3) Release_Label'!$E:$E,1,0)),"NO UPC-CATALOG ID pair MATCH in Release_Label" )</f>
        <v/>
      </c>
      <c r="D414" s="143" t="str">
        <f t="array" ref="D414">ifs(and(isblank($A414),isblank($B414)),"", not(iserror(vlookup($A414&amp;$B414,'3) Release_Label'!$D:$D&amp;'3) Release_Label'!$E:$E,1,0))),vlookup($A414&amp;$B414,{'3) Release_Label'!$D:$D&amp;'3) Release_Label'!$E:$E,'3) Release_Label'!$H:$H},2,0), or(and(not(isblank($B414)),$B414=$B413,$A414&lt;&gt;$A413),and(not(isblank($A414)),$A414=$A413,$B414&lt;&gt;$B413)),"ID LISTS UNALIGNED",and($A414&lt;&gt;"",countif('3) Release_Label'!$D:$D,$A414)=0),"NO UPC MATCH in Release_Label",and($B414&lt;&gt;"",countif('3) Release_Label'!$E:$E,$B414)=0),"NO CATALOG ID MATCH in Release_Label",iserror(vlookup($A414&amp;$B414,'3) Release_Label'!$D:$D&amp;'3) Release_Label'!$E:$E,1,0)),"NO UPC-CATALOG ID pair MATCH in Release_Label" )</f>
        <v/>
      </c>
      <c r="E414" s="157" t="str">
        <f t="shared" si="3"/>
        <v/>
      </c>
      <c r="G414" s="116"/>
      <c r="H414" s="166"/>
      <c r="J414" s="20"/>
      <c r="K414" s="117"/>
      <c r="L414" s="20"/>
      <c r="N414" s="20"/>
      <c r="O414" s="20"/>
      <c r="P414" s="20"/>
    </row>
    <row r="415">
      <c r="A415" s="28"/>
      <c r="B415" s="116"/>
      <c r="C415" s="143" t="str">
        <f t="array" ref="C415">ifs(and(isblank($A415),isblank($B415)),"", not(iserror(vlookup($A415&amp;$B415,'3) Release_Label'!$D:$D&amp;'3) Release_Label'!$E:$E,1,0))),vlookup($A415&amp;$B415,{'3) Release_Label'!$D:$D&amp;'3) Release_Label'!$E:$E,'3) Release_Label'!$F:$F},2,0), or(and(not(isblank($B415)),$B415=$B414,$A415&lt;&gt;$A414),and(not(isblank($A415)),$A415=$A414,$B415&lt;&gt;$B414)),"ID LISTS UNALIGNED",and($A415&lt;&gt;"",countif('3) Release_Label'!$D:$D,$A415)=0),"NO UPC MATCH in Release_Label",and($B415&lt;&gt;"",countif('3) Release_Label'!$E:$E,$B415)=0),"NO CATALOG ID MATCH in Release_Label",iserror(vlookup($A415&amp;$B415,'3) Release_Label'!$D:$D&amp;'3) Release_Label'!$E:$E,1,0)),"NO UPC-CATALOG ID pair MATCH in Release_Label" )</f>
        <v/>
      </c>
      <c r="D415" s="143" t="str">
        <f t="array" ref="D415">ifs(and(isblank($A415),isblank($B415)),"", not(iserror(vlookup($A415&amp;$B415,'3) Release_Label'!$D:$D&amp;'3) Release_Label'!$E:$E,1,0))),vlookup($A415&amp;$B415,{'3) Release_Label'!$D:$D&amp;'3) Release_Label'!$E:$E,'3) Release_Label'!$H:$H},2,0), or(and(not(isblank($B415)),$B415=$B414,$A415&lt;&gt;$A414),and(not(isblank($A415)),$A415=$A414,$B415&lt;&gt;$B414)),"ID LISTS UNALIGNED",and($A415&lt;&gt;"",countif('3) Release_Label'!$D:$D,$A415)=0),"NO UPC MATCH in Release_Label",and($B415&lt;&gt;"",countif('3) Release_Label'!$E:$E,$B415)=0),"NO CATALOG ID MATCH in Release_Label",iserror(vlookup($A415&amp;$B415,'3) Release_Label'!$D:$D&amp;'3) Release_Label'!$E:$E,1,0)),"NO UPC-CATALOG ID pair MATCH in Release_Label" )</f>
        <v/>
      </c>
      <c r="E415" s="157" t="str">
        <f t="shared" si="3"/>
        <v/>
      </c>
      <c r="G415" s="116"/>
      <c r="H415" s="166"/>
      <c r="J415" s="20"/>
      <c r="K415" s="117"/>
      <c r="L415" s="20"/>
      <c r="N415" s="20"/>
      <c r="O415" s="20"/>
      <c r="P415" s="20"/>
    </row>
    <row r="416">
      <c r="A416" s="28"/>
      <c r="B416" s="116"/>
      <c r="C416" s="143" t="str">
        <f t="array" ref="C416">ifs(and(isblank($A416),isblank($B416)),"", not(iserror(vlookup($A416&amp;$B416,'3) Release_Label'!$D:$D&amp;'3) Release_Label'!$E:$E,1,0))),vlookup($A416&amp;$B416,{'3) Release_Label'!$D:$D&amp;'3) Release_Label'!$E:$E,'3) Release_Label'!$F:$F},2,0), or(and(not(isblank($B416)),$B416=$B415,$A416&lt;&gt;$A415),and(not(isblank($A416)),$A416=$A415,$B416&lt;&gt;$B415)),"ID LISTS UNALIGNED",and($A416&lt;&gt;"",countif('3) Release_Label'!$D:$D,$A416)=0),"NO UPC MATCH in Release_Label",and($B416&lt;&gt;"",countif('3) Release_Label'!$E:$E,$B416)=0),"NO CATALOG ID MATCH in Release_Label",iserror(vlookup($A416&amp;$B416,'3) Release_Label'!$D:$D&amp;'3) Release_Label'!$E:$E,1,0)),"NO UPC-CATALOG ID pair MATCH in Release_Label" )</f>
        <v/>
      </c>
      <c r="D416" s="143" t="str">
        <f t="array" ref="D416">ifs(and(isblank($A416),isblank($B416)),"", not(iserror(vlookup($A416&amp;$B416,'3) Release_Label'!$D:$D&amp;'3) Release_Label'!$E:$E,1,0))),vlookup($A416&amp;$B416,{'3) Release_Label'!$D:$D&amp;'3) Release_Label'!$E:$E,'3) Release_Label'!$H:$H},2,0), or(and(not(isblank($B416)),$B416=$B415,$A416&lt;&gt;$A415),and(not(isblank($A416)),$A416=$A415,$B416&lt;&gt;$B415)),"ID LISTS UNALIGNED",and($A416&lt;&gt;"",countif('3) Release_Label'!$D:$D,$A416)=0),"NO UPC MATCH in Release_Label",and($B416&lt;&gt;"",countif('3) Release_Label'!$E:$E,$B416)=0),"NO CATALOG ID MATCH in Release_Label",iserror(vlookup($A416&amp;$B416,'3) Release_Label'!$D:$D&amp;'3) Release_Label'!$E:$E,1,0)),"NO UPC-CATALOG ID pair MATCH in Release_Label" )</f>
        <v/>
      </c>
      <c r="E416" s="157" t="str">
        <f t="shared" si="3"/>
        <v/>
      </c>
      <c r="G416" s="116"/>
      <c r="H416" s="166"/>
      <c r="J416" s="20"/>
      <c r="K416" s="117"/>
      <c r="L416" s="20"/>
      <c r="N416" s="20"/>
      <c r="O416" s="20"/>
      <c r="P416" s="20"/>
    </row>
    <row r="417">
      <c r="A417" s="28"/>
      <c r="B417" s="116"/>
      <c r="C417" s="143" t="str">
        <f t="array" ref="C417">ifs(and(isblank($A417),isblank($B417)),"", not(iserror(vlookup($A417&amp;$B417,'3) Release_Label'!$D:$D&amp;'3) Release_Label'!$E:$E,1,0))),vlookup($A417&amp;$B417,{'3) Release_Label'!$D:$D&amp;'3) Release_Label'!$E:$E,'3) Release_Label'!$F:$F},2,0), or(and(not(isblank($B417)),$B417=$B416,$A417&lt;&gt;$A416),and(not(isblank($A417)),$A417=$A416,$B417&lt;&gt;$B416)),"ID LISTS UNALIGNED",and($A417&lt;&gt;"",countif('3) Release_Label'!$D:$D,$A417)=0),"NO UPC MATCH in Release_Label",and($B417&lt;&gt;"",countif('3) Release_Label'!$E:$E,$B417)=0),"NO CATALOG ID MATCH in Release_Label",iserror(vlookup($A417&amp;$B417,'3) Release_Label'!$D:$D&amp;'3) Release_Label'!$E:$E,1,0)),"NO UPC-CATALOG ID pair MATCH in Release_Label" )</f>
        <v/>
      </c>
      <c r="D417" s="143" t="str">
        <f t="array" ref="D417">ifs(and(isblank($A417),isblank($B417)),"", not(iserror(vlookup($A417&amp;$B417,'3) Release_Label'!$D:$D&amp;'3) Release_Label'!$E:$E,1,0))),vlookup($A417&amp;$B417,{'3) Release_Label'!$D:$D&amp;'3) Release_Label'!$E:$E,'3) Release_Label'!$H:$H},2,0), or(and(not(isblank($B417)),$B417=$B416,$A417&lt;&gt;$A416),and(not(isblank($A417)),$A417=$A416,$B417&lt;&gt;$B416)),"ID LISTS UNALIGNED",and($A417&lt;&gt;"",countif('3) Release_Label'!$D:$D,$A417)=0),"NO UPC MATCH in Release_Label",and($B417&lt;&gt;"",countif('3) Release_Label'!$E:$E,$B417)=0),"NO CATALOG ID MATCH in Release_Label",iserror(vlookup($A417&amp;$B417,'3) Release_Label'!$D:$D&amp;'3) Release_Label'!$E:$E,1,0)),"NO UPC-CATALOG ID pair MATCH in Release_Label" )</f>
        <v/>
      </c>
      <c r="E417" s="157" t="str">
        <f t="shared" si="3"/>
        <v/>
      </c>
      <c r="G417" s="116"/>
      <c r="H417" s="166"/>
      <c r="J417" s="20"/>
      <c r="K417" s="117"/>
      <c r="L417" s="20"/>
      <c r="N417" s="20"/>
      <c r="O417" s="20"/>
      <c r="P417" s="20"/>
    </row>
    <row r="418">
      <c r="A418" s="28"/>
      <c r="B418" s="116"/>
      <c r="C418" s="143" t="str">
        <f t="array" ref="C418">ifs(and(isblank($A418),isblank($B418)),"", not(iserror(vlookup($A418&amp;$B418,'3) Release_Label'!$D:$D&amp;'3) Release_Label'!$E:$E,1,0))),vlookup($A418&amp;$B418,{'3) Release_Label'!$D:$D&amp;'3) Release_Label'!$E:$E,'3) Release_Label'!$F:$F},2,0), or(and(not(isblank($B418)),$B418=$B417,$A418&lt;&gt;$A417),and(not(isblank($A418)),$A418=$A417,$B418&lt;&gt;$B417)),"ID LISTS UNALIGNED",and($A418&lt;&gt;"",countif('3) Release_Label'!$D:$D,$A418)=0),"NO UPC MATCH in Release_Label",and($B418&lt;&gt;"",countif('3) Release_Label'!$E:$E,$B418)=0),"NO CATALOG ID MATCH in Release_Label",iserror(vlookup($A418&amp;$B418,'3) Release_Label'!$D:$D&amp;'3) Release_Label'!$E:$E,1,0)),"NO UPC-CATALOG ID pair MATCH in Release_Label" )</f>
        <v/>
      </c>
      <c r="D418" s="143" t="str">
        <f t="array" ref="D418">ifs(and(isblank($A418),isblank($B418)),"", not(iserror(vlookup($A418&amp;$B418,'3) Release_Label'!$D:$D&amp;'3) Release_Label'!$E:$E,1,0))),vlookup($A418&amp;$B418,{'3) Release_Label'!$D:$D&amp;'3) Release_Label'!$E:$E,'3) Release_Label'!$H:$H},2,0), or(and(not(isblank($B418)),$B418=$B417,$A418&lt;&gt;$A417),and(not(isblank($A418)),$A418=$A417,$B418&lt;&gt;$B417)),"ID LISTS UNALIGNED",and($A418&lt;&gt;"",countif('3) Release_Label'!$D:$D,$A418)=0),"NO UPC MATCH in Release_Label",and($B418&lt;&gt;"",countif('3) Release_Label'!$E:$E,$B418)=0),"NO CATALOG ID MATCH in Release_Label",iserror(vlookup($A418&amp;$B418,'3) Release_Label'!$D:$D&amp;'3) Release_Label'!$E:$E,1,0)),"NO UPC-CATALOG ID pair MATCH in Release_Label" )</f>
        <v/>
      </c>
      <c r="E418" s="157" t="str">
        <f t="shared" si="3"/>
        <v/>
      </c>
      <c r="G418" s="116"/>
      <c r="H418" s="166"/>
      <c r="J418" s="20"/>
      <c r="K418" s="117"/>
      <c r="L418" s="20"/>
      <c r="N418" s="20"/>
      <c r="O418" s="20"/>
      <c r="P418" s="20"/>
    </row>
    <row r="419">
      <c r="A419" s="28"/>
      <c r="B419" s="116"/>
      <c r="C419" s="143" t="str">
        <f t="array" ref="C419">ifs(and(isblank($A419),isblank($B419)),"", not(iserror(vlookup($A419&amp;$B419,'3) Release_Label'!$D:$D&amp;'3) Release_Label'!$E:$E,1,0))),vlookup($A419&amp;$B419,{'3) Release_Label'!$D:$D&amp;'3) Release_Label'!$E:$E,'3) Release_Label'!$F:$F},2,0), or(and(not(isblank($B419)),$B419=$B418,$A419&lt;&gt;$A418),and(not(isblank($A419)),$A419=$A418,$B419&lt;&gt;$B418)),"ID LISTS UNALIGNED",and($A419&lt;&gt;"",countif('3) Release_Label'!$D:$D,$A419)=0),"NO UPC MATCH in Release_Label",and($B419&lt;&gt;"",countif('3) Release_Label'!$E:$E,$B419)=0),"NO CATALOG ID MATCH in Release_Label",iserror(vlookup($A419&amp;$B419,'3) Release_Label'!$D:$D&amp;'3) Release_Label'!$E:$E,1,0)),"NO UPC-CATALOG ID pair MATCH in Release_Label" )</f>
        <v/>
      </c>
      <c r="D419" s="143" t="str">
        <f t="array" ref="D419">ifs(and(isblank($A419),isblank($B419)),"", not(iserror(vlookup($A419&amp;$B419,'3) Release_Label'!$D:$D&amp;'3) Release_Label'!$E:$E,1,0))),vlookup($A419&amp;$B419,{'3) Release_Label'!$D:$D&amp;'3) Release_Label'!$E:$E,'3) Release_Label'!$H:$H},2,0), or(and(not(isblank($B419)),$B419=$B418,$A419&lt;&gt;$A418),and(not(isblank($A419)),$A419=$A418,$B419&lt;&gt;$B418)),"ID LISTS UNALIGNED",and($A419&lt;&gt;"",countif('3) Release_Label'!$D:$D,$A419)=0),"NO UPC MATCH in Release_Label",and($B419&lt;&gt;"",countif('3) Release_Label'!$E:$E,$B419)=0),"NO CATALOG ID MATCH in Release_Label",iserror(vlookup($A419&amp;$B419,'3) Release_Label'!$D:$D&amp;'3) Release_Label'!$E:$E,1,0)),"NO UPC-CATALOG ID pair MATCH in Release_Label" )</f>
        <v/>
      </c>
      <c r="E419" s="157" t="str">
        <f t="shared" si="3"/>
        <v/>
      </c>
      <c r="G419" s="116"/>
      <c r="H419" s="166"/>
      <c r="J419" s="20"/>
      <c r="K419" s="117"/>
      <c r="L419" s="20"/>
      <c r="N419" s="20"/>
      <c r="O419" s="20"/>
      <c r="P419" s="20"/>
    </row>
    <row r="420">
      <c r="A420" s="28"/>
      <c r="B420" s="116"/>
      <c r="C420" s="143" t="str">
        <f t="array" ref="C420">ifs(and(isblank($A420),isblank($B420)),"", not(iserror(vlookup($A420&amp;$B420,'3) Release_Label'!$D:$D&amp;'3) Release_Label'!$E:$E,1,0))),vlookup($A420&amp;$B420,{'3) Release_Label'!$D:$D&amp;'3) Release_Label'!$E:$E,'3) Release_Label'!$F:$F},2,0), or(and(not(isblank($B420)),$B420=$B419,$A420&lt;&gt;$A419),and(not(isblank($A420)),$A420=$A419,$B420&lt;&gt;$B419)),"ID LISTS UNALIGNED",and($A420&lt;&gt;"",countif('3) Release_Label'!$D:$D,$A420)=0),"NO UPC MATCH in Release_Label",and($B420&lt;&gt;"",countif('3) Release_Label'!$E:$E,$B420)=0),"NO CATALOG ID MATCH in Release_Label",iserror(vlookup($A420&amp;$B420,'3) Release_Label'!$D:$D&amp;'3) Release_Label'!$E:$E,1,0)),"NO UPC-CATALOG ID pair MATCH in Release_Label" )</f>
        <v/>
      </c>
      <c r="D420" s="143" t="str">
        <f t="array" ref="D420">ifs(and(isblank($A420),isblank($B420)),"", not(iserror(vlookup($A420&amp;$B420,'3) Release_Label'!$D:$D&amp;'3) Release_Label'!$E:$E,1,0))),vlookup($A420&amp;$B420,{'3) Release_Label'!$D:$D&amp;'3) Release_Label'!$E:$E,'3) Release_Label'!$H:$H},2,0), or(and(not(isblank($B420)),$B420=$B419,$A420&lt;&gt;$A419),and(not(isblank($A420)),$A420=$A419,$B420&lt;&gt;$B419)),"ID LISTS UNALIGNED",and($A420&lt;&gt;"",countif('3) Release_Label'!$D:$D,$A420)=0),"NO UPC MATCH in Release_Label",and($B420&lt;&gt;"",countif('3) Release_Label'!$E:$E,$B420)=0),"NO CATALOG ID MATCH in Release_Label",iserror(vlookup($A420&amp;$B420,'3) Release_Label'!$D:$D&amp;'3) Release_Label'!$E:$E,1,0)),"NO UPC-CATALOG ID pair MATCH in Release_Label" )</f>
        <v/>
      </c>
      <c r="E420" s="157" t="str">
        <f t="shared" si="3"/>
        <v/>
      </c>
      <c r="G420" s="116"/>
      <c r="H420" s="166"/>
      <c r="J420" s="20"/>
      <c r="K420" s="117"/>
      <c r="L420" s="20"/>
      <c r="N420" s="20"/>
      <c r="O420" s="20"/>
      <c r="P420" s="20"/>
    </row>
    <row r="421">
      <c r="A421" s="28"/>
      <c r="B421" s="116"/>
      <c r="C421" s="143" t="str">
        <f t="array" ref="C421">ifs(and(isblank($A421),isblank($B421)),"", not(iserror(vlookup($A421&amp;$B421,'3) Release_Label'!$D:$D&amp;'3) Release_Label'!$E:$E,1,0))),vlookup($A421&amp;$B421,{'3) Release_Label'!$D:$D&amp;'3) Release_Label'!$E:$E,'3) Release_Label'!$F:$F},2,0), or(and(not(isblank($B421)),$B421=$B420,$A421&lt;&gt;$A420),and(not(isblank($A421)),$A421=$A420,$B421&lt;&gt;$B420)),"ID LISTS UNALIGNED",and($A421&lt;&gt;"",countif('3) Release_Label'!$D:$D,$A421)=0),"NO UPC MATCH in Release_Label",and($B421&lt;&gt;"",countif('3) Release_Label'!$E:$E,$B421)=0),"NO CATALOG ID MATCH in Release_Label",iserror(vlookup($A421&amp;$B421,'3) Release_Label'!$D:$D&amp;'3) Release_Label'!$E:$E,1,0)),"NO UPC-CATALOG ID pair MATCH in Release_Label" )</f>
        <v/>
      </c>
      <c r="D421" s="143" t="str">
        <f t="array" ref="D421">ifs(and(isblank($A421),isblank($B421)),"", not(iserror(vlookup($A421&amp;$B421,'3) Release_Label'!$D:$D&amp;'3) Release_Label'!$E:$E,1,0))),vlookup($A421&amp;$B421,{'3) Release_Label'!$D:$D&amp;'3) Release_Label'!$E:$E,'3) Release_Label'!$H:$H},2,0), or(and(not(isblank($B421)),$B421=$B420,$A421&lt;&gt;$A420),and(not(isblank($A421)),$A421=$A420,$B421&lt;&gt;$B420)),"ID LISTS UNALIGNED",and($A421&lt;&gt;"",countif('3) Release_Label'!$D:$D,$A421)=0),"NO UPC MATCH in Release_Label",and($B421&lt;&gt;"",countif('3) Release_Label'!$E:$E,$B421)=0),"NO CATALOG ID MATCH in Release_Label",iserror(vlookup($A421&amp;$B421,'3) Release_Label'!$D:$D&amp;'3) Release_Label'!$E:$E,1,0)),"NO UPC-CATALOG ID pair MATCH in Release_Label" )</f>
        <v/>
      </c>
      <c r="E421" s="157" t="str">
        <f t="shared" si="3"/>
        <v/>
      </c>
      <c r="G421" s="116"/>
      <c r="H421" s="166"/>
      <c r="J421" s="20"/>
      <c r="K421" s="117"/>
      <c r="L421" s="20"/>
      <c r="N421" s="20"/>
      <c r="O421" s="20"/>
      <c r="P421" s="20"/>
    </row>
    <row r="422">
      <c r="A422" s="28"/>
      <c r="B422" s="116"/>
      <c r="C422" s="143" t="str">
        <f t="array" ref="C422">ifs(and(isblank($A422),isblank($B422)),"", not(iserror(vlookup($A422&amp;$B422,'3) Release_Label'!$D:$D&amp;'3) Release_Label'!$E:$E,1,0))),vlookup($A422&amp;$B422,{'3) Release_Label'!$D:$D&amp;'3) Release_Label'!$E:$E,'3) Release_Label'!$F:$F},2,0), or(and(not(isblank($B422)),$B422=$B421,$A422&lt;&gt;$A421),and(not(isblank($A422)),$A422=$A421,$B422&lt;&gt;$B421)),"ID LISTS UNALIGNED",and($A422&lt;&gt;"",countif('3) Release_Label'!$D:$D,$A422)=0),"NO UPC MATCH in Release_Label",and($B422&lt;&gt;"",countif('3) Release_Label'!$E:$E,$B422)=0),"NO CATALOG ID MATCH in Release_Label",iserror(vlookup($A422&amp;$B422,'3) Release_Label'!$D:$D&amp;'3) Release_Label'!$E:$E,1,0)),"NO UPC-CATALOG ID pair MATCH in Release_Label" )</f>
        <v/>
      </c>
      <c r="D422" s="143" t="str">
        <f t="array" ref="D422">ifs(and(isblank($A422),isblank($B422)),"", not(iserror(vlookup($A422&amp;$B422,'3) Release_Label'!$D:$D&amp;'3) Release_Label'!$E:$E,1,0))),vlookup($A422&amp;$B422,{'3) Release_Label'!$D:$D&amp;'3) Release_Label'!$E:$E,'3) Release_Label'!$H:$H},2,0), or(and(not(isblank($B422)),$B422=$B421,$A422&lt;&gt;$A421),and(not(isblank($A422)),$A422=$A421,$B422&lt;&gt;$B421)),"ID LISTS UNALIGNED",and($A422&lt;&gt;"",countif('3) Release_Label'!$D:$D,$A422)=0),"NO UPC MATCH in Release_Label",and($B422&lt;&gt;"",countif('3) Release_Label'!$E:$E,$B422)=0),"NO CATALOG ID MATCH in Release_Label",iserror(vlookup($A422&amp;$B422,'3) Release_Label'!$D:$D&amp;'3) Release_Label'!$E:$E,1,0)),"NO UPC-CATALOG ID pair MATCH in Release_Label" )</f>
        <v/>
      </c>
      <c r="E422" s="157" t="str">
        <f t="shared" si="3"/>
        <v/>
      </c>
      <c r="G422" s="116"/>
      <c r="H422" s="166"/>
      <c r="J422" s="20"/>
      <c r="K422" s="117"/>
      <c r="L422" s="20"/>
      <c r="N422" s="20"/>
      <c r="O422" s="20"/>
      <c r="P422" s="20"/>
    </row>
    <row r="423">
      <c r="A423" s="28"/>
      <c r="B423" s="116"/>
      <c r="C423" s="143" t="str">
        <f t="array" ref="C423">ifs(and(isblank($A423),isblank($B423)),"", not(iserror(vlookup($A423&amp;$B423,'3) Release_Label'!$D:$D&amp;'3) Release_Label'!$E:$E,1,0))),vlookup($A423&amp;$B423,{'3) Release_Label'!$D:$D&amp;'3) Release_Label'!$E:$E,'3) Release_Label'!$F:$F},2,0), or(and(not(isblank($B423)),$B423=$B422,$A423&lt;&gt;$A422),and(not(isblank($A423)),$A423=$A422,$B423&lt;&gt;$B422)),"ID LISTS UNALIGNED",and($A423&lt;&gt;"",countif('3) Release_Label'!$D:$D,$A423)=0),"NO UPC MATCH in Release_Label",and($B423&lt;&gt;"",countif('3) Release_Label'!$E:$E,$B423)=0),"NO CATALOG ID MATCH in Release_Label",iserror(vlookup($A423&amp;$B423,'3) Release_Label'!$D:$D&amp;'3) Release_Label'!$E:$E,1,0)),"NO UPC-CATALOG ID pair MATCH in Release_Label" )</f>
        <v/>
      </c>
      <c r="D423" s="143" t="str">
        <f t="array" ref="D423">ifs(and(isblank($A423),isblank($B423)),"", not(iserror(vlookup($A423&amp;$B423,'3) Release_Label'!$D:$D&amp;'3) Release_Label'!$E:$E,1,0))),vlookup($A423&amp;$B423,{'3) Release_Label'!$D:$D&amp;'3) Release_Label'!$E:$E,'3) Release_Label'!$H:$H},2,0), or(and(not(isblank($B423)),$B423=$B422,$A423&lt;&gt;$A422),and(not(isblank($A423)),$A423=$A422,$B423&lt;&gt;$B422)),"ID LISTS UNALIGNED",and($A423&lt;&gt;"",countif('3) Release_Label'!$D:$D,$A423)=0),"NO UPC MATCH in Release_Label",and($B423&lt;&gt;"",countif('3) Release_Label'!$E:$E,$B423)=0),"NO CATALOG ID MATCH in Release_Label",iserror(vlookup($A423&amp;$B423,'3) Release_Label'!$D:$D&amp;'3) Release_Label'!$E:$E,1,0)),"NO UPC-CATALOG ID pair MATCH in Release_Label" )</f>
        <v/>
      </c>
      <c r="E423" s="157" t="str">
        <f t="shared" si="3"/>
        <v/>
      </c>
      <c r="G423" s="116"/>
      <c r="H423" s="166"/>
      <c r="J423" s="20"/>
      <c r="K423" s="117"/>
      <c r="L423" s="20"/>
      <c r="N423" s="20"/>
      <c r="O423" s="20"/>
      <c r="P423" s="20"/>
    </row>
    <row r="424">
      <c r="A424" s="28"/>
      <c r="B424" s="116"/>
      <c r="C424" s="143" t="str">
        <f t="array" ref="C424">ifs(and(isblank($A424),isblank($B424)),"", not(iserror(vlookup($A424&amp;$B424,'3) Release_Label'!$D:$D&amp;'3) Release_Label'!$E:$E,1,0))),vlookup($A424&amp;$B424,{'3) Release_Label'!$D:$D&amp;'3) Release_Label'!$E:$E,'3) Release_Label'!$F:$F},2,0), or(and(not(isblank($B424)),$B424=$B423,$A424&lt;&gt;$A423),and(not(isblank($A424)),$A424=$A423,$B424&lt;&gt;$B423)),"ID LISTS UNALIGNED",and($A424&lt;&gt;"",countif('3) Release_Label'!$D:$D,$A424)=0),"NO UPC MATCH in Release_Label",and($B424&lt;&gt;"",countif('3) Release_Label'!$E:$E,$B424)=0),"NO CATALOG ID MATCH in Release_Label",iserror(vlookup($A424&amp;$B424,'3) Release_Label'!$D:$D&amp;'3) Release_Label'!$E:$E,1,0)),"NO UPC-CATALOG ID pair MATCH in Release_Label" )</f>
        <v/>
      </c>
      <c r="D424" s="143" t="str">
        <f t="array" ref="D424">ifs(and(isblank($A424),isblank($B424)),"", not(iserror(vlookup($A424&amp;$B424,'3) Release_Label'!$D:$D&amp;'3) Release_Label'!$E:$E,1,0))),vlookup($A424&amp;$B424,{'3) Release_Label'!$D:$D&amp;'3) Release_Label'!$E:$E,'3) Release_Label'!$H:$H},2,0), or(and(not(isblank($B424)),$B424=$B423,$A424&lt;&gt;$A423),and(not(isblank($A424)),$A424=$A423,$B424&lt;&gt;$B423)),"ID LISTS UNALIGNED",and($A424&lt;&gt;"",countif('3) Release_Label'!$D:$D,$A424)=0),"NO UPC MATCH in Release_Label",and($B424&lt;&gt;"",countif('3) Release_Label'!$E:$E,$B424)=0),"NO CATALOG ID MATCH in Release_Label",iserror(vlookup($A424&amp;$B424,'3) Release_Label'!$D:$D&amp;'3) Release_Label'!$E:$E,1,0)),"NO UPC-CATALOG ID pair MATCH in Release_Label" )</f>
        <v/>
      </c>
      <c r="E424" s="157" t="str">
        <f t="shared" si="3"/>
        <v/>
      </c>
      <c r="G424" s="116"/>
      <c r="H424" s="166"/>
      <c r="J424" s="20"/>
      <c r="K424" s="117"/>
      <c r="L424" s="20"/>
      <c r="N424" s="20"/>
      <c r="O424" s="20"/>
      <c r="P424" s="20"/>
    </row>
    <row r="425">
      <c r="A425" s="28"/>
      <c r="B425" s="116"/>
      <c r="C425" s="143" t="str">
        <f t="array" ref="C425">ifs(and(isblank($A425),isblank($B425)),"", not(iserror(vlookup($A425&amp;$B425,'3) Release_Label'!$D:$D&amp;'3) Release_Label'!$E:$E,1,0))),vlookup($A425&amp;$B425,{'3) Release_Label'!$D:$D&amp;'3) Release_Label'!$E:$E,'3) Release_Label'!$F:$F},2,0), or(and(not(isblank($B425)),$B425=$B424,$A425&lt;&gt;$A424),and(not(isblank($A425)),$A425=$A424,$B425&lt;&gt;$B424)),"ID LISTS UNALIGNED",and($A425&lt;&gt;"",countif('3) Release_Label'!$D:$D,$A425)=0),"NO UPC MATCH in Release_Label",and($B425&lt;&gt;"",countif('3) Release_Label'!$E:$E,$B425)=0),"NO CATALOG ID MATCH in Release_Label",iserror(vlookup($A425&amp;$B425,'3) Release_Label'!$D:$D&amp;'3) Release_Label'!$E:$E,1,0)),"NO UPC-CATALOG ID pair MATCH in Release_Label" )</f>
        <v/>
      </c>
      <c r="D425" s="143" t="str">
        <f t="array" ref="D425">ifs(and(isblank($A425),isblank($B425)),"", not(iserror(vlookup($A425&amp;$B425,'3) Release_Label'!$D:$D&amp;'3) Release_Label'!$E:$E,1,0))),vlookup($A425&amp;$B425,{'3) Release_Label'!$D:$D&amp;'3) Release_Label'!$E:$E,'3) Release_Label'!$H:$H},2,0), or(and(not(isblank($B425)),$B425=$B424,$A425&lt;&gt;$A424),and(not(isblank($A425)),$A425=$A424,$B425&lt;&gt;$B424)),"ID LISTS UNALIGNED",and($A425&lt;&gt;"",countif('3) Release_Label'!$D:$D,$A425)=0),"NO UPC MATCH in Release_Label",and($B425&lt;&gt;"",countif('3) Release_Label'!$E:$E,$B425)=0),"NO CATALOG ID MATCH in Release_Label",iserror(vlookup($A425&amp;$B425,'3) Release_Label'!$D:$D&amp;'3) Release_Label'!$E:$E,1,0)),"NO UPC-CATALOG ID pair MATCH in Release_Label" )</f>
        <v/>
      </c>
      <c r="E425" s="157" t="str">
        <f t="shared" si="3"/>
        <v/>
      </c>
      <c r="G425" s="116"/>
      <c r="H425" s="166"/>
      <c r="J425" s="20"/>
      <c r="K425" s="117"/>
      <c r="L425" s="20"/>
      <c r="N425" s="20"/>
      <c r="O425" s="20"/>
      <c r="P425" s="20"/>
    </row>
    <row r="426">
      <c r="A426" s="28"/>
      <c r="B426" s="116"/>
      <c r="C426" s="143" t="str">
        <f t="array" ref="C426">ifs(and(isblank($A426),isblank($B426)),"", not(iserror(vlookup($A426&amp;$B426,'3) Release_Label'!$D:$D&amp;'3) Release_Label'!$E:$E,1,0))),vlookup($A426&amp;$B426,{'3) Release_Label'!$D:$D&amp;'3) Release_Label'!$E:$E,'3) Release_Label'!$F:$F},2,0), or(and(not(isblank($B426)),$B426=$B425,$A426&lt;&gt;$A425),and(not(isblank($A426)),$A426=$A425,$B426&lt;&gt;$B425)),"ID LISTS UNALIGNED",and($A426&lt;&gt;"",countif('3) Release_Label'!$D:$D,$A426)=0),"NO UPC MATCH in Release_Label",and($B426&lt;&gt;"",countif('3) Release_Label'!$E:$E,$B426)=0),"NO CATALOG ID MATCH in Release_Label",iserror(vlookup($A426&amp;$B426,'3) Release_Label'!$D:$D&amp;'3) Release_Label'!$E:$E,1,0)),"NO UPC-CATALOG ID pair MATCH in Release_Label" )</f>
        <v/>
      </c>
      <c r="D426" s="143" t="str">
        <f t="array" ref="D426">ifs(and(isblank($A426),isblank($B426)),"", not(iserror(vlookup($A426&amp;$B426,'3) Release_Label'!$D:$D&amp;'3) Release_Label'!$E:$E,1,0))),vlookup($A426&amp;$B426,{'3) Release_Label'!$D:$D&amp;'3) Release_Label'!$E:$E,'3) Release_Label'!$H:$H},2,0), or(and(not(isblank($B426)),$B426=$B425,$A426&lt;&gt;$A425),and(not(isblank($A426)),$A426=$A425,$B426&lt;&gt;$B425)),"ID LISTS UNALIGNED",and($A426&lt;&gt;"",countif('3) Release_Label'!$D:$D,$A426)=0),"NO UPC MATCH in Release_Label",and($B426&lt;&gt;"",countif('3) Release_Label'!$E:$E,$B426)=0),"NO CATALOG ID MATCH in Release_Label",iserror(vlookup($A426&amp;$B426,'3) Release_Label'!$D:$D&amp;'3) Release_Label'!$E:$E,1,0)),"NO UPC-CATALOG ID pair MATCH in Release_Label" )</f>
        <v/>
      </c>
      <c r="E426" s="157" t="str">
        <f t="shared" si="3"/>
        <v/>
      </c>
      <c r="G426" s="116"/>
      <c r="H426" s="166"/>
      <c r="J426" s="20"/>
      <c r="K426" s="117"/>
      <c r="L426" s="20"/>
      <c r="N426" s="20"/>
      <c r="O426" s="20"/>
      <c r="P426" s="20"/>
    </row>
    <row r="427">
      <c r="A427" s="28"/>
      <c r="B427" s="116"/>
      <c r="C427" s="143" t="str">
        <f t="array" ref="C427">ifs(and(isblank($A427),isblank($B427)),"", not(iserror(vlookup($A427&amp;$B427,'3) Release_Label'!$D:$D&amp;'3) Release_Label'!$E:$E,1,0))),vlookup($A427&amp;$B427,{'3) Release_Label'!$D:$D&amp;'3) Release_Label'!$E:$E,'3) Release_Label'!$F:$F},2,0), or(and(not(isblank($B427)),$B427=$B426,$A427&lt;&gt;$A426),and(not(isblank($A427)),$A427=$A426,$B427&lt;&gt;$B426)),"ID LISTS UNALIGNED",and($A427&lt;&gt;"",countif('3) Release_Label'!$D:$D,$A427)=0),"NO UPC MATCH in Release_Label",and($B427&lt;&gt;"",countif('3) Release_Label'!$E:$E,$B427)=0),"NO CATALOG ID MATCH in Release_Label",iserror(vlookup($A427&amp;$B427,'3) Release_Label'!$D:$D&amp;'3) Release_Label'!$E:$E,1,0)),"NO UPC-CATALOG ID pair MATCH in Release_Label" )</f>
        <v/>
      </c>
      <c r="D427" s="143" t="str">
        <f t="array" ref="D427">ifs(and(isblank($A427),isblank($B427)),"", not(iserror(vlookup($A427&amp;$B427,'3) Release_Label'!$D:$D&amp;'3) Release_Label'!$E:$E,1,0))),vlookup($A427&amp;$B427,{'3) Release_Label'!$D:$D&amp;'3) Release_Label'!$E:$E,'3) Release_Label'!$H:$H},2,0), or(and(not(isblank($B427)),$B427=$B426,$A427&lt;&gt;$A426),and(not(isblank($A427)),$A427=$A426,$B427&lt;&gt;$B426)),"ID LISTS UNALIGNED",and($A427&lt;&gt;"",countif('3) Release_Label'!$D:$D,$A427)=0),"NO UPC MATCH in Release_Label",and($B427&lt;&gt;"",countif('3) Release_Label'!$E:$E,$B427)=0),"NO CATALOG ID MATCH in Release_Label",iserror(vlookup($A427&amp;$B427,'3) Release_Label'!$D:$D&amp;'3) Release_Label'!$E:$E,1,0)),"NO UPC-CATALOG ID pair MATCH in Release_Label" )</f>
        <v/>
      </c>
      <c r="E427" s="157" t="str">
        <f t="shared" si="3"/>
        <v/>
      </c>
      <c r="G427" s="116"/>
      <c r="H427" s="166"/>
      <c r="J427" s="20"/>
      <c r="K427" s="117"/>
      <c r="L427" s="20"/>
      <c r="N427" s="20"/>
      <c r="O427" s="20"/>
      <c r="P427" s="20"/>
    </row>
    <row r="428">
      <c r="A428" s="28"/>
      <c r="B428" s="116"/>
      <c r="C428" s="143" t="str">
        <f t="array" ref="C428">ifs(and(isblank($A428),isblank($B428)),"", not(iserror(vlookup($A428&amp;$B428,'3) Release_Label'!$D:$D&amp;'3) Release_Label'!$E:$E,1,0))),vlookup($A428&amp;$B428,{'3) Release_Label'!$D:$D&amp;'3) Release_Label'!$E:$E,'3) Release_Label'!$F:$F},2,0), or(and(not(isblank($B428)),$B428=$B427,$A428&lt;&gt;$A427),and(not(isblank($A428)),$A428=$A427,$B428&lt;&gt;$B427)),"ID LISTS UNALIGNED",and($A428&lt;&gt;"",countif('3) Release_Label'!$D:$D,$A428)=0),"NO UPC MATCH in Release_Label",and($B428&lt;&gt;"",countif('3) Release_Label'!$E:$E,$B428)=0),"NO CATALOG ID MATCH in Release_Label",iserror(vlookup($A428&amp;$B428,'3) Release_Label'!$D:$D&amp;'3) Release_Label'!$E:$E,1,0)),"NO UPC-CATALOG ID pair MATCH in Release_Label" )</f>
        <v/>
      </c>
      <c r="D428" s="143" t="str">
        <f t="array" ref="D428">ifs(and(isblank($A428),isblank($B428)),"", not(iserror(vlookup($A428&amp;$B428,'3) Release_Label'!$D:$D&amp;'3) Release_Label'!$E:$E,1,0))),vlookup($A428&amp;$B428,{'3) Release_Label'!$D:$D&amp;'3) Release_Label'!$E:$E,'3) Release_Label'!$H:$H},2,0), or(and(not(isblank($B428)),$B428=$B427,$A428&lt;&gt;$A427),and(not(isblank($A428)),$A428=$A427,$B428&lt;&gt;$B427)),"ID LISTS UNALIGNED",and($A428&lt;&gt;"",countif('3) Release_Label'!$D:$D,$A428)=0),"NO UPC MATCH in Release_Label",and($B428&lt;&gt;"",countif('3) Release_Label'!$E:$E,$B428)=0),"NO CATALOG ID MATCH in Release_Label",iserror(vlookup($A428&amp;$B428,'3) Release_Label'!$D:$D&amp;'3) Release_Label'!$E:$E,1,0)),"NO UPC-CATALOG ID pair MATCH in Release_Label" )</f>
        <v/>
      </c>
      <c r="E428" s="157" t="str">
        <f t="shared" si="3"/>
        <v/>
      </c>
      <c r="G428" s="116"/>
      <c r="H428" s="166"/>
      <c r="J428" s="20"/>
      <c r="K428" s="117"/>
      <c r="L428" s="20"/>
      <c r="N428" s="20"/>
      <c r="O428" s="20"/>
      <c r="P428" s="20"/>
    </row>
    <row r="429">
      <c r="A429" s="28"/>
      <c r="B429" s="116"/>
      <c r="C429" s="143" t="str">
        <f t="array" ref="C429">ifs(and(isblank($A429),isblank($B429)),"", not(iserror(vlookup($A429&amp;$B429,'3) Release_Label'!$D:$D&amp;'3) Release_Label'!$E:$E,1,0))),vlookup($A429&amp;$B429,{'3) Release_Label'!$D:$D&amp;'3) Release_Label'!$E:$E,'3) Release_Label'!$F:$F},2,0), or(and(not(isblank($B429)),$B429=$B428,$A429&lt;&gt;$A428),and(not(isblank($A429)),$A429=$A428,$B429&lt;&gt;$B428)),"ID LISTS UNALIGNED",and($A429&lt;&gt;"",countif('3) Release_Label'!$D:$D,$A429)=0),"NO UPC MATCH in Release_Label",and($B429&lt;&gt;"",countif('3) Release_Label'!$E:$E,$B429)=0),"NO CATALOG ID MATCH in Release_Label",iserror(vlookup($A429&amp;$B429,'3) Release_Label'!$D:$D&amp;'3) Release_Label'!$E:$E,1,0)),"NO UPC-CATALOG ID pair MATCH in Release_Label" )</f>
        <v/>
      </c>
      <c r="D429" s="143" t="str">
        <f t="array" ref="D429">ifs(and(isblank($A429),isblank($B429)),"", not(iserror(vlookup($A429&amp;$B429,'3) Release_Label'!$D:$D&amp;'3) Release_Label'!$E:$E,1,0))),vlookup($A429&amp;$B429,{'3) Release_Label'!$D:$D&amp;'3) Release_Label'!$E:$E,'3) Release_Label'!$H:$H},2,0), or(and(not(isblank($B429)),$B429=$B428,$A429&lt;&gt;$A428),and(not(isblank($A429)),$A429=$A428,$B429&lt;&gt;$B428)),"ID LISTS UNALIGNED",and($A429&lt;&gt;"",countif('3) Release_Label'!$D:$D,$A429)=0),"NO UPC MATCH in Release_Label",and($B429&lt;&gt;"",countif('3) Release_Label'!$E:$E,$B429)=0),"NO CATALOG ID MATCH in Release_Label",iserror(vlookup($A429&amp;$B429,'3) Release_Label'!$D:$D&amp;'3) Release_Label'!$E:$E,1,0)),"NO UPC-CATALOG ID pair MATCH in Release_Label" )</f>
        <v/>
      </c>
      <c r="E429" s="157" t="str">
        <f t="shared" si="3"/>
        <v/>
      </c>
      <c r="G429" s="116"/>
      <c r="H429" s="166"/>
      <c r="J429" s="20"/>
      <c r="K429" s="117"/>
      <c r="L429" s="20"/>
      <c r="N429" s="20"/>
      <c r="O429" s="20"/>
      <c r="P429" s="20"/>
    </row>
    <row r="430">
      <c r="A430" s="28"/>
      <c r="B430" s="116"/>
      <c r="C430" s="143" t="str">
        <f t="array" ref="C430">ifs(and(isblank($A430),isblank($B430)),"", not(iserror(vlookup($A430&amp;$B430,'3) Release_Label'!$D:$D&amp;'3) Release_Label'!$E:$E,1,0))),vlookup($A430&amp;$B430,{'3) Release_Label'!$D:$D&amp;'3) Release_Label'!$E:$E,'3) Release_Label'!$F:$F},2,0), or(and(not(isblank($B430)),$B430=$B429,$A430&lt;&gt;$A429),and(not(isblank($A430)),$A430=$A429,$B430&lt;&gt;$B429)),"ID LISTS UNALIGNED",and($A430&lt;&gt;"",countif('3) Release_Label'!$D:$D,$A430)=0),"NO UPC MATCH in Release_Label",and($B430&lt;&gt;"",countif('3) Release_Label'!$E:$E,$B430)=0),"NO CATALOG ID MATCH in Release_Label",iserror(vlookup($A430&amp;$B430,'3) Release_Label'!$D:$D&amp;'3) Release_Label'!$E:$E,1,0)),"NO UPC-CATALOG ID pair MATCH in Release_Label" )</f>
        <v/>
      </c>
      <c r="D430" s="143" t="str">
        <f t="array" ref="D430">ifs(and(isblank($A430),isblank($B430)),"", not(iserror(vlookup($A430&amp;$B430,'3) Release_Label'!$D:$D&amp;'3) Release_Label'!$E:$E,1,0))),vlookup($A430&amp;$B430,{'3) Release_Label'!$D:$D&amp;'3) Release_Label'!$E:$E,'3) Release_Label'!$H:$H},2,0), or(and(not(isblank($B430)),$B430=$B429,$A430&lt;&gt;$A429),and(not(isblank($A430)),$A430=$A429,$B430&lt;&gt;$B429)),"ID LISTS UNALIGNED",and($A430&lt;&gt;"",countif('3) Release_Label'!$D:$D,$A430)=0),"NO UPC MATCH in Release_Label",and($B430&lt;&gt;"",countif('3) Release_Label'!$E:$E,$B430)=0),"NO CATALOG ID MATCH in Release_Label",iserror(vlookup($A430&amp;$B430,'3) Release_Label'!$D:$D&amp;'3) Release_Label'!$E:$E,1,0)),"NO UPC-CATALOG ID pair MATCH in Release_Label" )</f>
        <v/>
      </c>
      <c r="E430" s="157" t="str">
        <f t="shared" si="3"/>
        <v/>
      </c>
      <c r="G430" s="116"/>
      <c r="H430" s="166"/>
      <c r="J430" s="20"/>
      <c r="K430" s="117"/>
      <c r="L430" s="20"/>
      <c r="N430" s="20"/>
      <c r="O430" s="20"/>
      <c r="P430" s="20"/>
    </row>
    <row r="431">
      <c r="A431" s="28"/>
      <c r="B431" s="116"/>
      <c r="C431" s="143" t="str">
        <f t="array" ref="C431">ifs(and(isblank($A431),isblank($B431)),"", not(iserror(vlookup($A431&amp;$B431,'3) Release_Label'!$D:$D&amp;'3) Release_Label'!$E:$E,1,0))),vlookup($A431&amp;$B431,{'3) Release_Label'!$D:$D&amp;'3) Release_Label'!$E:$E,'3) Release_Label'!$F:$F},2,0), or(and(not(isblank($B431)),$B431=$B430,$A431&lt;&gt;$A430),and(not(isblank($A431)),$A431=$A430,$B431&lt;&gt;$B430)),"ID LISTS UNALIGNED",and($A431&lt;&gt;"",countif('3) Release_Label'!$D:$D,$A431)=0),"NO UPC MATCH in Release_Label",and($B431&lt;&gt;"",countif('3) Release_Label'!$E:$E,$B431)=0),"NO CATALOG ID MATCH in Release_Label",iserror(vlookup($A431&amp;$B431,'3) Release_Label'!$D:$D&amp;'3) Release_Label'!$E:$E,1,0)),"NO UPC-CATALOG ID pair MATCH in Release_Label" )</f>
        <v/>
      </c>
      <c r="D431" s="143" t="str">
        <f t="array" ref="D431">ifs(and(isblank($A431),isblank($B431)),"", not(iserror(vlookup($A431&amp;$B431,'3) Release_Label'!$D:$D&amp;'3) Release_Label'!$E:$E,1,0))),vlookup($A431&amp;$B431,{'3) Release_Label'!$D:$D&amp;'3) Release_Label'!$E:$E,'3) Release_Label'!$H:$H},2,0), or(and(not(isblank($B431)),$B431=$B430,$A431&lt;&gt;$A430),and(not(isblank($A431)),$A431=$A430,$B431&lt;&gt;$B430)),"ID LISTS UNALIGNED",and($A431&lt;&gt;"",countif('3) Release_Label'!$D:$D,$A431)=0),"NO UPC MATCH in Release_Label",and($B431&lt;&gt;"",countif('3) Release_Label'!$E:$E,$B431)=0),"NO CATALOG ID MATCH in Release_Label",iserror(vlookup($A431&amp;$B431,'3) Release_Label'!$D:$D&amp;'3) Release_Label'!$E:$E,1,0)),"NO UPC-CATALOG ID pair MATCH in Release_Label" )</f>
        <v/>
      </c>
      <c r="E431" s="157" t="str">
        <f t="shared" si="3"/>
        <v/>
      </c>
      <c r="G431" s="116"/>
      <c r="H431" s="166"/>
      <c r="J431" s="20"/>
      <c r="K431" s="117"/>
      <c r="L431" s="20"/>
      <c r="N431" s="20"/>
      <c r="O431" s="20"/>
      <c r="P431" s="20"/>
    </row>
    <row r="432">
      <c r="A432" s="28"/>
      <c r="B432" s="116"/>
      <c r="C432" s="143" t="str">
        <f t="array" ref="C432">ifs(and(isblank($A432),isblank($B432)),"", not(iserror(vlookup($A432&amp;$B432,'3) Release_Label'!$D:$D&amp;'3) Release_Label'!$E:$E,1,0))),vlookup($A432&amp;$B432,{'3) Release_Label'!$D:$D&amp;'3) Release_Label'!$E:$E,'3) Release_Label'!$F:$F},2,0), or(and(not(isblank($B432)),$B432=$B431,$A432&lt;&gt;$A431),and(not(isblank($A432)),$A432=$A431,$B432&lt;&gt;$B431)),"ID LISTS UNALIGNED",and($A432&lt;&gt;"",countif('3) Release_Label'!$D:$D,$A432)=0),"NO UPC MATCH in Release_Label",and($B432&lt;&gt;"",countif('3) Release_Label'!$E:$E,$B432)=0),"NO CATALOG ID MATCH in Release_Label",iserror(vlookup($A432&amp;$B432,'3) Release_Label'!$D:$D&amp;'3) Release_Label'!$E:$E,1,0)),"NO UPC-CATALOG ID pair MATCH in Release_Label" )</f>
        <v/>
      </c>
      <c r="D432" s="143" t="str">
        <f t="array" ref="D432">ifs(and(isblank($A432),isblank($B432)),"", not(iserror(vlookup($A432&amp;$B432,'3) Release_Label'!$D:$D&amp;'3) Release_Label'!$E:$E,1,0))),vlookup($A432&amp;$B432,{'3) Release_Label'!$D:$D&amp;'3) Release_Label'!$E:$E,'3) Release_Label'!$H:$H},2,0), or(and(not(isblank($B432)),$B432=$B431,$A432&lt;&gt;$A431),and(not(isblank($A432)),$A432=$A431,$B432&lt;&gt;$B431)),"ID LISTS UNALIGNED",and($A432&lt;&gt;"",countif('3) Release_Label'!$D:$D,$A432)=0),"NO UPC MATCH in Release_Label",and($B432&lt;&gt;"",countif('3) Release_Label'!$E:$E,$B432)=0),"NO CATALOG ID MATCH in Release_Label",iserror(vlookup($A432&amp;$B432,'3) Release_Label'!$D:$D&amp;'3) Release_Label'!$E:$E,1,0)),"NO UPC-CATALOG ID pair MATCH in Release_Label" )</f>
        <v/>
      </c>
      <c r="E432" s="157" t="str">
        <f t="shared" si="3"/>
        <v/>
      </c>
      <c r="G432" s="116"/>
      <c r="H432" s="166"/>
      <c r="J432" s="20"/>
      <c r="K432" s="117"/>
      <c r="L432" s="20"/>
      <c r="N432" s="20"/>
      <c r="O432" s="20"/>
      <c r="P432" s="20"/>
    </row>
    <row r="433">
      <c r="A433" s="28"/>
      <c r="B433" s="116"/>
      <c r="C433" s="143" t="str">
        <f t="array" ref="C433">ifs(and(isblank($A433),isblank($B433)),"", not(iserror(vlookup($A433&amp;$B433,'3) Release_Label'!$D:$D&amp;'3) Release_Label'!$E:$E,1,0))),vlookup($A433&amp;$B433,{'3) Release_Label'!$D:$D&amp;'3) Release_Label'!$E:$E,'3) Release_Label'!$F:$F},2,0), or(and(not(isblank($B433)),$B433=$B432,$A433&lt;&gt;$A432),and(not(isblank($A433)),$A433=$A432,$B433&lt;&gt;$B432)),"ID LISTS UNALIGNED",and($A433&lt;&gt;"",countif('3) Release_Label'!$D:$D,$A433)=0),"NO UPC MATCH in Release_Label",and($B433&lt;&gt;"",countif('3) Release_Label'!$E:$E,$B433)=0),"NO CATALOG ID MATCH in Release_Label",iserror(vlookup($A433&amp;$B433,'3) Release_Label'!$D:$D&amp;'3) Release_Label'!$E:$E,1,0)),"NO UPC-CATALOG ID pair MATCH in Release_Label" )</f>
        <v/>
      </c>
      <c r="D433" s="143" t="str">
        <f t="array" ref="D433">ifs(and(isblank($A433),isblank($B433)),"", not(iserror(vlookup($A433&amp;$B433,'3) Release_Label'!$D:$D&amp;'3) Release_Label'!$E:$E,1,0))),vlookup($A433&amp;$B433,{'3) Release_Label'!$D:$D&amp;'3) Release_Label'!$E:$E,'3) Release_Label'!$H:$H},2,0), or(and(not(isblank($B433)),$B433=$B432,$A433&lt;&gt;$A432),and(not(isblank($A433)),$A433=$A432,$B433&lt;&gt;$B432)),"ID LISTS UNALIGNED",and($A433&lt;&gt;"",countif('3) Release_Label'!$D:$D,$A433)=0),"NO UPC MATCH in Release_Label",and($B433&lt;&gt;"",countif('3) Release_Label'!$E:$E,$B433)=0),"NO CATALOG ID MATCH in Release_Label",iserror(vlookup($A433&amp;$B433,'3) Release_Label'!$D:$D&amp;'3) Release_Label'!$E:$E,1,0)),"NO UPC-CATALOG ID pair MATCH in Release_Label" )</f>
        <v/>
      </c>
      <c r="E433" s="157" t="str">
        <f t="shared" si="3"/>
        <v/>
      </c>
      <c r="G433" s="116"/>
      <c r="H433" s="166"/>
      <c r="J433" s="20"/>
      <c r="K433" s="117"/>
      <c r="L433" s="20"/>
      <c r="N433" s="20"/>
      <c r="O433" s="20"/>
      <c r="P433" s="20"/>
    </row>
    <row r="434">
      <c r="A434" s="28"/>
      <c r="B434" s="116"/>
      <c r="C434" s="143" t="str">
        <f t="array" ref="C434">ifs(and(isblank($A434),isblank($B434)),"", not(iserror(vlookup($A434&amp;$B434,'3) Release_Label'!$D:$D&amp;'3) Release_Label'!$E:$E,1,0))),vlookup($A434&amp;$B434,{'3) Release_Label'!$D:$D&amp;'3) Release_Label'!$E:$E,'3) Release_Label'!$F:$F},2,0), or(and(not(isblank($B434)),$B434=$B433,$A434&lt;&gt;$A433),and(not(isblank($A434)),$A434=$A433,$B434&lt;&gt;$B433)),"ID LISTS UNALIGNED",and($A434&lt;&gt;"",countif('3) Release_Label'!$D:$D,$A434)=0),"NO UPC MATCH in Release_Label",and($B434&lt;&gt;"",countif('3) Release_Label'!$E:$E,$B434)=0),"NO CATALOG ID MATCH in Release_Label",iserror(vlookup($A434&amp;$B434,'3) Release_Label'!$D:$D&amp;'3) Release_Label'!$E:$E,1,0)),"NO UPC-CATALOG ID pair MATCH in Release_Label" )</f>
        <v/>
      </c>
      <c r="D434" s="143" t="str">
        <f t="array" ref="D434">ifs(and(isblank($A434),isblank($B434)),"", not(iserror(vlookup($A434&amp;$B434,'3) Release_Label'!$D:$D&amp;'3) Release_Label'!$E:$E,1,0))),vlookup($A434&amp;$B434,{'3) Release_Label'!$D:$D&amp;'3) Release_Label'!$E:$E,'3) Release_Label'!$H:$H},2,0), or(and(not(isblank($B434)),$B434=$B433,$A434&lt;&gt;$A433),and(not(isblank($A434)),$A434=$A433,$B434&lt;&gt;$B433)),"ID LISTS UNALIGNED",and($A434&lt;&gt;"",countif('3) Release_Label'!$D:$D,$A434)=0),"NO UPC MATCH in Release_Label",and($B434&lt;&gt;"",countif('3) Release_Label'!$E:$E,$B434)=0),"NO CATALOG ID MATCH in Release_Label",iserror(vlookup($A434&amp;$B434,'3) Release_Label'!$D:$D&amp;'3) Release_Label'!$E:$E,1,0)),"NO UPC-CATALOG ID pair MATCH in Release_Label" )</f>
        <v/>
      </c>
      <c r="E434" s="157" t="str">
        <f t="shared" si="3"/>
        <v/>
      </c>
      <c r="G434" s="116"/>
      <c r="H434" s="166"/>
      <c r="J434" s="20"/>
      <c r="K434" s="117"/>
      <c r="L434" s="20"/>
      <c r="N434" s="20"/>
      <c r="O434" s="20"/>
      <c r="P434" s="20"/>
    </row>
    <row r="435">
      <c r="A435" s="28"/>
      <c r="B435" s="116"/>
      <c r="C435" s="143" t="str">
        <f t="array" ref="C435">ifs(and(isblank($A435),isblank($B435)),"", not(iserror(vlookup($A435&amp;$B435,'3) Release_Label'!$D:$D&amp;'3) Release_Label'!$E:$E,1,0))),vlookup($A435&amp;$B435,{'3) Release_Label'!$D:$D&amp;'3) Release_Label'!$E:$E,'3) Release_Label'!$F:$F},2,0), or(and(not(isblank($B435)),$B435=$B434,$A435&lt;&gt;$A434),and(not(isblank($A435)),$A435=$A434,$B435&lt;&gt;$B434)),"ID LISTS UNALIGNED",and($A435&lt;&gt;"",countif('3) Release_Label'!$D:$D,$A435)=0),"NO UPC MATCH in Release_Label",and($B435&lt;&gt;"",countif('3) Release_Label'!$E:$E,$B435)=0),"NO CATALOG ID MATCH in Release_Label",iserror(vlookup($A435&amp;$B435,'3) Release_Label'!$D:$D&amp;'3) Release_Label'!$E:$E,1,0)),"NO UPC-CATALOG ID pair MATCH in Release_Label" )</f>
        <v/>
      </c>
      <c r="D435" s="143" t="str">
        <f t="array" ref="D435">ifs(and(isblank($A435),isblank($B435)),"", not(iserror(vlookup($A435&amp;$B435,'3) Release_Label'!$D:$D&amp;'3) Release_Label'!$E:$E,1,0))),vlookup($A435&amp;$B435,{'3) Release_Label'!$D:$D&amp;'3) Release_Label'!$E:$E,'3) Release_Label'!$H:$H},2,0), or(and(not(isblank($B435)),$B435=$B434,$A435&lt;&gt;$A434),and(not(isblank($A435)),$A435=$A434,$B435&lt;&gt;$B434)),"ID LISTS UNALIGNED",and($A435&lt;&gt;"",countif('3) Release_Label'!$D:$D,$A435)=0),"NO UPC MATCH in Release_Label",and($B435&lt;&gt;"",countif('3) Release_Label'!$E:$E,$B435)=0),"NO CATALOG ID MATCH in Release_Label",iserror(vlookup($A435&amp;$B435,'3) Release_Label'!$D:$D&amp;'3) Release_Label'!$E:$E,1,0)),"NO UPC-CATALOG ID pair MATCH in Release_Label" )</f>
        <v/>
      </c>
      <c r="E435" s="157" t="str">
        <f t="shared" si="3"/>
        <v/>
      </c>
      <c r="G435" s="116"/>
      <c r="H435" s="166"/>
      <c r="J435" s="20"/>
      <c r="K435" s="117"/>
      <c r="L435" s="20"/>
      <c r="N435" s="20"/>
      <c r="O435" s="20"/>
      <c r="P435" s="20"/>
    </row>
    <row r="436">
      <c r="A436" s="28"/>
      <c r="B436" s="116"/>
      <c r="C436" s="143" t="str">
        <f t="array" ref="C436">ifs(and(isblank($A436),isblank($B436)),"", not(iserror(vlookup($A436&amp;$B436,'3) Release_Label'!$D:$D&amp;'3) Release_Label'!$E:$E,1,0))),vlookup($A436&amp;$B436,{'3) Release_Label'!$D:$D&amp;'3) Release_Label'!$E:$E,'3) Release_Label'!$F:$F},2,0), or(and(not(isblank($B436)),$B436=$B435,$A436&lt;&gt;$A435),and(not(isblank($A436)),$A436=$A435,$B436&lt;&gt;$B435)),"ID LISTS UNALIGNED",and($A436&lt;&gt;"",countif('3) Release_Label'!$D:$D,$A436)=0),"NO UPC MATCH in Release_Label",and($B436&lt;&gt;"",countif('3) Release_Label'!$E:$E,$B436)=0),"NO CATALOG ID MATCH in Release_Label",iserror(vlookup($A436&amp;$B436,'3) Release_Label'!$D:$D&amp;'3) Release_Label'!$E:$E,1,0)),"NO UPC-CATALOG ID pair MATCH in Release_Label" )</f>
        <v/>
      </c>
      <c r="D436" s="143" t="str">
        <f t="array" ref="D436">ifs(and(isblank($A436),isblank($B436)),"", not(iserror(vlookup($A436&amp;$B436,'3) Release_Label'!$D:$D&amp;'3) Release_Label'!$E:$E,1,0))),vlookup($A436&amp;$B436,{'3) Release_Label'!$D:$D&amp;'3) Release_Label'!$E:$E,'3) Release_Label'!$H:$H},2,0), or(and(not(isblank($B436)),$B436=$B435,$A436&lt;&gt;$A435),and(not(isblank($A436)),$A436=$A435,$B436&lt;&gt;$B435)),"ID LISTS UNALIGNED",and($A436&lt;&gt;"",countif('3) Release_Label'!$D:$D,$A436)=0),"NO UPC MATCH in Release_Label",and($B436&lt;&gt;"",countif('3) Release_Label'!$E:$E,$B436)=0),"NO CATALOG ID MATCH in Release_Label",iserror(vlookup($A436&amp;$B436,'3) Release_Label'!$D:$D&amp;'3) Release_Label'!$E:$E,1,0)),"NO UPC-CATALOG ID pair MATCH in Release_Label" )</f>
        <v/>
      </c>
      <c r="E436" s="157" t="str">
        <f t="shared" si="3"/>
        <v/>
      </c>
      <c r="G436" s="116"/>
      <c r="H436" s="166"/>
      <c r="J436" s="20"/>
      <c r="K436" s="117"/>
      <c r="L436" s="20"/>
      <c r="N436" s="20"/>
      <c r="O436" s="20"/>
      <c r="P436" s="20"/>
    </row>
    <row r="437">
      <c r="A437" s="28"/>
      <c r="B437" s="116"/>
      <c r="C437" s="143" t="str">
        <f t="array" ref="C437">ifs(and(isblank($A437),isblank($B437)),"", not(iserror(vlookup($A437&amp;$B437,'3) Release_Label'!$D:$D&amp;'3) Release_Label'!$E:$E,1,0))),vlookup($A437&amp;$B437,{'3) Release_Label'!$D:$D&amp;'3) Release_Label'!$E:$E,'3) Release_Label'!$F:$F},2,0), or(and(not(isblank($B437)),$B437=$B436,$A437&lt;&gt;$A436),and(not(isblank($A437)),$A437=$A436,$B437&lt;&gt;$B436)),"ID LISTS UNALIGNED",and($A437&lt;&gt;"",countif('3) Release_Label'!$D:$D,$A437)=0),"NO UPC MATCH in Release_Label",and($B437&lt;&gt;"",countif('3) Release_Label'!$E:$E,$B437)=0),"NO CATALOG ID MATCH in Release_Label",iserror(vlookup($A437&amp;$B437,'3) Release_Label'!$D:$D&amp;'3) Release_Label'!$E:$E,1,0)),"NO UPC-CATALOG ID pair MATCH in Release_Label" )</f>
        <v/>
      </c>
      <c r="D437" s="143" t="str">
        <f t="array" ref="D437">ifs(and(isblank($A437),isblank($B437)),"", not(iserror(vlookup($A437&amp;$B437,'3) Release_Label'!$D:$D&amp;'3) Release_Label'!$E:$E,1,0))),vlookup($A437&amp;$B437,{'3) Release_Label'!$D:$D&amp;'3) Release_Label'!$E:$E,'3) Release_Label'!$H:$H},2,0), or(and(not(isblank($B437)),$B437=$B436,$A437&lt;&gt;$A436),and(not(isblank($A437)),$A437=$A436,$B437&lt;&gt;$B436)),"ID LISTS UNALIGNED",and($A437&lt;&gt;"",countif('3) Release_Label'!$D:$D,$A437)=0),"NO UPC MATCH in Release_Label",and($B437&lt;&gt;"",countif('3) Release_Label'!$E:$E,$B437)=0),"NO CATALOG ID MATCH in Release_Label",iserror(vlookup($A437&amp;$B437,'3) Release_Label'!$D:$D&amp;'3) Release_Label'!$E:$E,1,0)),"NO UPC-CATALOG ID pair MATCH in Release_Label" )</f>
        <v/>
      </c>
      <c r="E437" s="157" t="str">
        <f t="shared" si="3"/>
        <v/>
      </c>
      <c r="G437" s="116"/>
      <c r="H437" s="166"/>
      <c r="J437" s="20"/>
      <c r="K437" s="117"/>
      <c r="L437" s="20"/>
      <c r="N437" s="20"/>
      <c r="O437" s="20"/>
      <c r="P437" s="20"/>
    </row>
    <row r="438">
      <c r="A438" s="28"/>
      <c r="B438" s="116"/>
      <c r="C438" s="143" t="str">
        <f t="array" ref="C438">ifs(and(isblank($A438),isblank($B438)),"", not(iserror(vlookup($A438&amp;$B438,'3) Release_Label'!$D:$D&amp;'3) Release_Label'!$E:$E,1,0))),vlookup($A438&amp;$B438,{'3) Release_Label'!$D:$D&amp;'3) Release_Label'!$E:$E,'3) Release_Label'!$F:$F},2,0), or(and(not(isblank($B438)),$B438=$B437,$A438&lt;&gt;$A437),and(not(isblank($A438)),$A438=$A437,$B438&lt;&gt;$B437)),"ID LISTS UNALIGNED",and($A438&lt;&gt;"",countif('3) Release_Label'!$D:$D,$A438)=0),"NO UPC MATCH in Release_Label",and($B438&lt;&gt;"",countif('3) Release_Label'!$E:$E,$B438)=0),"NO CATALOG ID MATCH in Release_Label",iserror(vlookup($A438&amp;$B438,'3) Release_Label'!$D:$D&amp;'3) Release_Label'!$E:$E,1,0)),"NO UPC-CATALOG ID pair MATCH in Release_Label" )</f>
        <v/>
      </c>
      <c r="D438" s="143" t="str">
        <f t="array" ref="D438">ifs(and(isblank($A438),isblank($B438)),"", not(iserror(vlookup($A438&amp;$B438,'3) Release_Label'!$D:$D&amp;'3) Release_Label'!$E:$E,1,0))),vlookup($A438&amp;$B438,{'3) Release_Label'!$D:$D&amp;'3) Release_Label'!$E:$E,'3) Release_Label'!$H:$H},2,0), or(and(not(isblank($B438)),$B438=$B437,$A438&lt;&gt;$A437),and(not(isblank($A438)),$A438=$A437,$B438&lt;&gt;$B437)),"ID LISTS UNALIGNED",and($A438&lt;&gt;"",countif('3) Release_Label'!$D:$D,$A438)=0),"NO UPC MATCH in Release_Label",and($B438&lt;&gt;"",countif('3) Release_Label'!$E:$E,$B438)=0),"NO CATALOG ID MATCH in Release_Label",iserror(vlookup($A438&amp;$B438,'3) Release_Label'!$D:$D&amp;'3) Release_Label'!$E:$E,1,0)),"NO UPC-CATALOG ID pair MATCH in Release_Label" )</f>
        <v/>
      </c>
      <c r="E438" s="157" t="str">
        <f t="shared" si="3"/>
        <v/>
      </c>
      <c r="G438" s="116"/>
      <c r="H438" s="166"/>
      <c r="J438" s="20"/>
      <c r="K438" s="117"/>
      <c r="L438" s="20"/>
      <c r="N438" s="20"/>
      <c r="O438" s="20"/>
      <c r="P438" s="20"/>
    </row>
    <row r="439">
      <c r="A439" s="28"/>
      <c r="B439" s="116"/>
      <c r="C439" s="143" t="str">
        <f t="array" ref="C439">ifs(and(isblank($A439),isblank($B439)),"", not(iserror(vlookup($A439&amp;$B439,'3) Release_Label'!$D:$D&amp;'3) Release_Label'!$E:$E,1,0))),vlookup($A439&amp;$B439,{'3) Release_Label'!$D:$D&amp;'3) Release_Label'!$E:$E,'3) Release_Label'!$F:$F},2,0), or(and(not(isblank($B439)),$B439=$B438,$A439&lt;&gt;$A438),and(not(isblank($A439)),$A439=$A438,$B439&lt;&gt;$B438)),"ID LISTS UNALIGNED",and($A439&lt;&gt;"",countif('3) Release_Label'!$D:$D,$A439)=0),"NO UPC MATCH in Release_Label",and($B439&lt;&gt;"",countif('3) Release_Label'!$E:$E,$B439)=0),"NO CATALOG ID MATCH in Release_Label",iserror(vlookup($A439&amp;$B439,'3) Release_Label'!$D:$D&amp;'3) Release_Label'!$E:$E,1,0)),"NO UPC-CATALOG ID pair MATCH in Release_Label" )</f>
        <v/>
      </c>
      <c r="D439" s="143" t="str">
        <f t="array" ref="D439">ifs(and(isblank($A439),isblank($B439)),"", not(iserror(vlookup($A439&amp;$B439,'3) Release_Label'!$D:$D&amp;'3) Release_Label'!$E:$E,1,0))),vlookup($A439&amp;$B439,{'3) Release_Label'!$D:$D&amp;'3) Release_Label'!$E:$E,'3) Release_Label'!$H:$H},2,0), or(and(not(isblank($B439)),$B439=$B438,$A439&lt;&gt;$A438),and(not(isblank($A439)),$A439=$A438,$B439&lt;&gt;$B438)),"ID LISTS UNALIGNED",and($A439&lt;&gt;"",countif('3) Release_Label'!$D:$D,$A439)=0),"NO UPC MATCH in Release_Label",and($B439&lt;&gt;"",countif('3) Release_Label'!$E:$E,$B439)=0),"NO CATALOG ID MATCH in Release_Label",iserror(vlookup($A439&amp;$B439,'3) Release_Label'!$D:$D&amp;'3) Release_Label'!$E:$E,1,0)),"NO UPC-CATALOG ID pair MATCH in Release_Label" )</f>
        <v/>
      </c>
      <c r="E439" s="157" t="str">
        <f t="shared" si="3"/>
        <v/>
      </c>
      <c r="G439" s="116"/>
      <c r="H439" s="166"/>
      <c r="J439" s="20"/>
      <c r="K439" s="117"/>
      <c r="L439" s="20"/>
      <c r="N439" s="20"/>
      <c r="O439" s="20"/>
      <c r="P439" s="20"/>
    </row>
    <row r="440">
      <c r="A440" s="28"/>
      <c r="B440" s="116"/>
      <c r="C440" s="143" t="str">
        <f t="array" ref="C440">ifs(and(isblank($A440),isblank($B440)),"", not(iserror(vlookup($A440&amp;$B440,'3) Release_Label'!$D:$D&amp;'3) Release_Label'!$E:$E,1,0))),vlookup($A440&amp;$B440,{'3) Release_Label'!$D:$D&amp;'3) Release_Label'!$E:$E,'3) Release_Label'!$F:$F},2,0), or(and(not(isblank($B440)),$B440=$B439,$A440&lt;&gt;$A439),and(not(isblank($A440)),$A440=$A439,$B440&lt;&gt;$B439)),"ID LISTS UNALIGNED",and($A440&lt;&gt;"",countif('3) Release_Label'!$D:$D,$A440)=0),"NO UPC MATCH in Release_Label",and($B440&lt;&gt;"",countif('3) Release_Label'!$E:$E,$B440)=0),"NO CATALOG ID MATCH in Release_Label",iserror(vlookup($A440&amp;$B440,'3) Release_Label'!$D:$D&amp;'3) Release_Label'!$E:$E,1,0)),"NO UPC-CATALOG ID pair MATCH in Release_Label" )</f>
        <v/>
      </c>
      <c r="D440" s="143" t="str">
        <f t="array" ref="D440">ifs(and(isblank($A440),isblank($B440)),"", not(iserror(vlookup($A440&amp;$B440,'3) Release_Label'!$D:$D&amp;'3) Release_Label'!$E:$E,1,0))),vlookup($A440&amp;$B440,{'3) Release_Label'!$D:$D&amp;'3) Release_Label'!$E:$E,'3) Release_Label'!$H:$H},2,0), or(and(not(isblank($B440)),$B440=$B439,$A440&lt;&gt;$A439),and(not(isblank($A440)),$A440=$A439,$B440&lt;&gt;$B439)),"ID LISTS UNALIGNED",and($A440&lt;&gt;"",countif('3) Release_Label'!$D:$D,$A440)=0),"NO UPC MATCH in Release_Label",and($B440&lt;&gt;"",countif('3) Release_Label'!$E:$E,$B440)=0),"NO CATALOG ID MATCH in Release_Label",iserror(vlookup($A440&amp;$B440,'3) Release_Label'!$D:$D&amp;'3) Release_Label'!$E:$E,1,0)),"NO UPC-CATALOG ID pair MATCH in Release_Label" )</f>
        <v/>
      </c>
      <c r="E440" s="157" t="str">
        <f t="shared" si="3"/>
        <v/>
      </c>
      <c r="G440" s="116"/>
      <c r="H440" s="166"/>
      <c r="J440" s="20"/>
      <c r="K440" s="117"/>
      <c r="L440" s="20"/>
      <c r="N440" s="20"/>
      <c r="O440" s="20"/>
      <c r="P440" s="20"/>
    </row>
    <row r="441">
      <c r="A441" s="28"/>
      <c r="B441" s="116"/>
      <c r="C441" s="143" t="str">
        <f t="array" ref="C441">ifs(and(isblank($A441),isblank($B441)),"", not(iserror(vlookup($A441&amp;$B441,'3) Release_Label'!$D:$D&amp;'3) Release_Label'!$E:$E,1,0))),vlookup($A441&amp;$B441,{'3) Release_Label'!$D:$D&amp;'3) Release_Label'!$E:$E,'3) Release_Label'!$F:$F},2,0), or(and(not(isblank($B441)),$B441=$B440,$A441&lt;&gt;$A440),and(not(isblank($A441)),$A441=$A440,$B441&lt;&gt;$B440)),"ID LISTS UNALIGNED",and($A441&lt;&gt;"",countif('3) Release_Label'!$D:$D,$A441)=0),"NO UPC MATCH in Release_Label",and($B441&lt;&gt;"",countif('3) Release_Label'!$E:$E,$B441)=0),"NO CATALOG ID MATCH in Release_Label",iserror(vlookup($A441&amp;$B441,'3) Release_Label'!$D:$D&amp;'3) Release_Label'!$E:$E,1,0)),"NO UPC-CATALOG ID pair MATCH in Release_Label" )</f>
        <v/>
      </c>
      <c r="D441" s="143" t="str">
        <f t="array" ref="D441">ifs(and(isblank($A441),isblank($B441)),"", not(iserror(vlookup($A441&amp;$B441,'3) Release_Label'!$D:$D&amp;'3) Release_Label'!$E:$E,1,0))),vlookup($A441&amp;$B441,{'3) Release_Label'!$D:$D&amp;'3) Release_Label'!$E:$E,'3) Release_Label'!$H:$H},2,0), or(and(not(isblank($B441)),$B441=$B440,$A441&lt;&gt;$A440),and(not(isblank($A441)),$A441=$A440,$B441&lt;&gt;$B440)),"ID LISTS UNALIGNED",and($A441&lt;&gt;"",countif('3) Release_Label'!$D:$D,$A441)=0),"NO UPC MATCH in Release_Label",and($B441&lt;&gt;"",countif('3) Release_Label'!$E:$E,$B441)=0),"NO CATALOG ID MATCH in Release_Label",iserror(vlookup($A441&amp;$B441,'3) Release_Label'!$D:$D&amp;'3) Release_Label'!$E:$E,1,0)),"NO UPC-CATALOG ID pair MATCH in Release_Label" )</f>
        <v/>
      </c>
      <c r="E441" s="157" t="str">
        <f t="shared" si="3"/>
        <v/>
      </c>
      <c r="G441" s="116"/>
      <c r="H441" s="166"/>
      <c r="J441" s="20"/>
      <c r="K441" s="117"/>
      <c r="L441" s="20"/>
      <c r="N441" s="20"/>
      <c r="O441" s="20"/>
      <c r="P441" s="20"/>
    </row>
    <row r="442">
      <c r="A442" s="28"/>
      <c r="B442" s="116"/>
      <c r="C442" s="143" t="str">
        <f t="array" ref="C442">ifs(and(isblank($A442),isblank($B442)),"", not(iserror(vlookup($A442&amp;$B442,'3) Release_Label'!$D:$D&amp;'3) Release_Label'!$E:$E,1,0))),vlookup($A442&amp;$B442,{'3) Release_Label'!$D:$D&amp;'3) Release_Label'!$E:$E,'3) Release_Label'!$F:$F},2,0), or(and(not(isblank($B442)),$B442=$B441,$A442&lt;&gt;$A441),and(not(isblank($A442)),$A442=$A441,$B442&lt;&gt;$B441)),"ID LISTS UNALIGNED",and($A442&lt;&gt;"",countif('3) Release_Label'!$D:$D,$A442)=0),"NO UPC MATCH in Release_Label",and($B442&lt;&gt;"",countif('3) Release_Label'!$E:$E,$B442)=0),"NO CATALOG ID MATCH in Release_Label",iserror(vlookup($A442&amp;$B442,'3) Release_Label'!$D:$D&amp;'3) Release_Label'!$E:$E,1,0)),"NO UPC-CATALOG ID pair MATCH in Release_Label" )</f>
        <v/>
      </c>
      <c r="D442" s="143" t="str">
        <f t="array" ref="D442">ifs(and(isblank($A442),isblank($B442)),"", not(iserror(vlookup($A442&amp;$B442,'3) Release_Label'!$D:$D&amp;'3) Release_Label'!$E:$E,1,0))),vlookup($A442&amp;$B442,{'3) Release_Label'!$D:$D&amp;'3) Release_Label'!$E:$E,'3) Release_Label'!$H:$H},2,0), or(and(not(isblank($B442)),$B442=$B441,$A442&lt;&gt;$A441),and(not(isblank($A442)),$A442=$A441,$B442&lt;&gt;$B441)),"ID LISTS UNALIGNED",and($A442&lt;&gt;"",countif('3) Release_Label'!$D:$D,$A442)=0),"NO UPC MATCH in Release_Label",and($B442&lt;&gt;"",countif('3) Release_Label'!$E:$E,$B442)=0),"NO CATALOG ID MATCH in Release_Label",iserror(vlookup($A442&amp;$B442,'3) Release_Label'!$D:$D&amp;'3) Release_Label'!$E:$E,1,0)),"NO UPC-CATALOG ID pair MATCH in Release_Label" )</f>
        <v/>
      </c>
      <c r="E442" s="157" t="str">
        <f t="shared" si="3"/>
        <v/>
      </c>
      <c r="G442" s="116"/>
      <c r="H442" s="166"/>
      <c r="J442" s="20"/>
      <c r="K442" s="117"/>
      <c r="L442" s="20"/>
      <c r="N442" s="20"/>
      <c r="O442" s="20"/>
      <c r="P442" s="20"/>
    </row>
    <row r="443">
      <c r="A443" s="28"/>
      <c r="B443" s="116"/>
      <c r="C443" s="143" t="str">
        <f t="array" ref="C443">ifs(and(isblank($A443),isblank($B443)),"", not(iserror(vlookup($A443&amp;$B443,'3) Release_Label'!$D:$D&amp;'3) Release_Label'!$E:$E,1,0))),vlookup($A443&amp;$B443,{'3) Release_Label'!$D:$D&amp;'3) Release_Label'!$E:$E,'3) Release_Label'!$F:$F},2,0), or(and(not(isblank($B443)),$B443=$B442,$A443&lt;&gt;$A442),and(not(isblank($A443)),$A443=$A442,$B443&lt;&gt;$B442)),"ID LISTS UNALIGNED",and($A443&lt;&gt;"",countif('3) Release_Label'!$D:$D,$A443)=0),"NO UPC MATCH in Release_Label",and($B443&lt;&gt;"",countif('3) Release_Label'!$E:$E,$B443)=0),"NO CATALOG ID MATCH in Release_Label",iserror(vlookup($A443&amp;$B443,'3) Release_Label'!$D:$D&amp;'3) Release_Label'!$E:$E,1,0)),"NO UPC-CATALOG ID pair MATCH in Release_Label" )</f>
        <v/>
      </c>
      <c r="D443" s="143" t="str">
        <f t="array" ref="D443">ifs(and(isblank($A443),isblank($B443)),"", not(iserror(vlookup($A443&amp;$B443,'3) Release_Label'!$D:$D&amp;'3) Release_Label'!$E:$E,1,0))),vlookup($A443&amp;$B443,{'3) Release_Label'!$D:$D&amp;'3) Release_Label'!$E:$E,'3) Release_Label'!$H:$H},2,0), or(and(not(isblank($B443)),$B443=$B442,$A443&lt;&gt;$A442),and(not(isblank($A443)),$A443=$A442,$B443&lt;&gt;$B442)),"ID LISTS UNALIGNED",and($A443&lt;&gt;"",countif('3) Release_Label'!$D:$D,$A443)=0),"NO UPC MATCH in Release_Label",and($B443&lt;&gt;"",countif('3) Release_Label'!$E:$E,$B443)=0),"NO CATALOG ID MATCH in Release_Label",iserror(vlookup($A443&amp;$B443,'3) Release_Label'!$D:$D&amp;'3) Release_Label'!$E:$E,1,0)),"NO UPC-CATALOG ID pair MATCH in Release_Label" )</f>
        <v/>
      </c>
      <c r="E443" s="157" t="str">
        <f t="shared" si="3"/>
        <v/>
      </c>
      <c r="G443" s="116"/>
      <c r="H443" s="166"/>
      <c r="J443" s="20"/>
      <c r="K443" s="117"/>
      <c r="L443" s="20"/>
      <c r="N443" s="20"/>
      <c r="O443" s="20"/>
      <c r="P443" s="20"/>
    </row>
    <row r="444">
      <c r="A444" s="28"/>
      <c r="B444" s="116"/>
      <c r="C444" s="143" t="str">
        <f t="array" ref="C444">ifs(and(isblank($A444),isblank($B444)),"", not(iserror(vlookup($A444&amp;$B444,'3) Release_Label'!$D:$D&amp;'3) Release_Label'!$E:$E,1,0))),vlookup($A444&amp;$B444,{'3) Release_Label'!$D:$D&amp;'3) Release_Label'!$E:$E,'3) Release_Label'!$F:$F},2,0), or(and(not(isblank($B444)),$B444=$B443,$A444&lt;&gt;$A443),and(not(isblank($A444)),$A444=$A443,$B444&lt;&gt;$B443)),"ID LISTS UNALIGNED",and($A444&lt;&gt;"",countif('3) Release_Label'!$D:$D,$A444)=0),"NO UPC MATCH in Release_Label",and($B444&lt;&gt;"",countif('3) Release_Label'!$E:$E,$B444)=0),"NO CATALOG ID MATCH in Release_Label",iserror(vlookup($A444&amp;$B444,'3) Release_Label'!$D:$D&amp;'3) Release_Label'!$E:$E,1,0)),"NO UPC-CATALOG ID pair MATCH in Release_Label" )</f>
        <v/>
      </c>
      <c r="D444" s="143" t="str">
        <f t="array" ref="D444">ifs(and(isblank($A444),isblank($B444)),"", not(iserror(vlookup($A444&amp;$B444,'3) Release_Label'!$D:$D&amp;'3) Release_Label'!$E:$E,1,0))),vlookup($A444&amp;$B444,{'3) Release_Label'!$D:$D&amp;'3) Release_Label'!$E:$E,'3) Release_Label'!$H:$H},2,0), or(and(not(isblank($B444)),$B444=$B443,$A444&lt;&gt;$A443),and(not(isblank($A444)),$A444=$A443,$B444&lt;&gt;$B443)),"ID LISTS UNALIGNED",and($A444&lt;&gt;"",countif('3) Release_Label'!$D:$D,$A444)=0),"NO UPC MATCH in Release_Label",and($B444&lt;&gt;"",countif('3) Release_Label'!$E:$E,$B444)=0),"NO CATALOG ID MATCH in Release_Label",iserror(vlookup($A444&amp;$B444,'3) Release_Label'!$D:$D&amp;'3) Release_Label'!$E:$E,1,0)),"NO UPC-CATALOG ID pair MATCH in Release_Label" )</f>
        <v/>
      </c>
      <c r="E444" s="157" t="str">
        <f t="shared" si="3"/>
        <v/>
      </c>
      <c r="G444" s="116"/>
      <c r="H444" s="166"/>
      <c r="J444" s="20"/>
      <c r="K444" s="117"/>
      <c r="L444" s="20"/>
      <c r="N444" s="20"/>
      <c r="O444" s="20"/>
      <c r="P444" s="20"/>
    </row>
    <row r="445">
      <c r="A445" s="28"/>
      <c r="B445" s="116"/>
      <c r="C445" s="143" t="str">
        <f t="array" ref="C445">ifs(and(isblank($A445),isblank($B445)),"", not(iserror(vlookup($A445&amp;$B445,'3) Release_Label'!$D:$D&amp;'3) Release_Label'!$E:$E,1,0))),vlookup($A445&amp;$B445,{'3) Release_Label'!$D:$D&amp;'3) Release_Label'!$E:$E,'3) Release_Label'!$F:$F},2,0), or(and(not(isblank($B445)),$B445=$B444,$A445&lt;&gt;$A444),and(not(isblank($A445)),$A445=$A444,$B445&lt;&gt;$B444)),"ID LISTS UNALIGNED",and($A445&lt;&gt;"",countif('3) Release_Label'!$D:$D,$A445)=0),"NO UPC MATCH in Release_Label",and($B445&lt;&gt;"",countif('3) Release_Label'!$E:$E,$B445)=0),"NO CATALOG ID MATCH in Release_Label",iserror(vlookup($A445&amp;$B445,'3) Release_Label'!$D:$D&amp;'3) Release_Label'!$E:$E,1,0)),"NO UPC-CATALOG ID pair MATCH in Release_Label" )</f>
        <v/>
      </c>
      <c r="D445" s="143" t="str">
        <f t="array" ref="D445">ifs(and(isblank($A445),isblank($B445)),"", not(iserror(vlookup($A445&amp;$B445,'3) Release_Label'!$D:$D&amp;'3) Release_Label'!$E:$E,1,0))),vlookup($A445&amp;$B445,{'3) Release_Label'!$D:$D&amp;'3) Release_Label'!$E:$E,'3) Release_Label'!$H:$H},2,0), or(and(not(isblank($B445)),$B445=$B444,$A445&lt;&gt;$A444),and(not(isblank($A445)),$A445=$A444,$B445&lt;&gt;$B444)),"ID LISTS UNALIGNED",and($A445&lt;&gt;"",countif('3) Release_Label'!$D:$D,$A445)=0),"NO UPC MATCH in Release_Label",and($B445&lt;&gt;"",countif('3) Release_Label'!$E:$E,$B445)=0),"NO CATALOG ID MATCH in Release_Label",iserror(vlookup($A445&amp;$B445,'3) Release_Label'!$D:$D&amp;'3) Release_Label'!$E:$E,1,0)),"NO UPC-CATALOG ID pair MATCH in Release_Label" )</f>
        <v/>
      </c>
      <c r="E445" s="157" t="str">
        <f t="shared" si="3"/>
        <v/>
      </c>
      <c r="G445" s="116"/>
      <c r="H445" s="166"/>
      <c r="J445" s="20"/>
      <c r="K445" s="117"/>
      <c r="L445" s="20"/>
      <c r="N445" s="20"/>
      <c r="O445" s="20"/>
      <c r="P445" s="20"/>
    </row>
    <row r="446">
      <c r="A446" s="28"/>
      <c r="B446" s="116"/>
      <c r="C446" s="143" t="str">
        <f t="array" ref="C446">ifs(and(isblank($A446),isblank($B446)),"", not(iserror(vlookup($A446&amp;$B446,'3) Release_Label'!$D:$D&amp;'3) Release_Label'!$E:$E,1,0))),vlookup($A446&amp;$B446,{'3) Release_Label'!$D:$D&amp;'3) Release_Label'!$E:$E,'3) Release_Label'!$F:$F},2,0), or(and(not(isblank($B446)),$B446=$B445,$A446&lt;&gt;$A445),and(not(isblank($A446)),$A446=$A445,$B446&lt;&gt;$B445)),"ID LISTS UNALIGNED",and($A446&lt;&gt;"",countif('3) Release_Label'!$D:$D,$A446)=0),"NO UPC MATCH in Release_Label",and($B446&lt;&gt;"",countif('3) Release_Label'!$E:$E,$B446)=0),"NO CATALOG ID MATCH in Release_Label",iserror(vlookup($A446&amp;$B446,'3) Release_Label'!$D:$D&amp;'3) Release_Label'!$E:$E,1,0)),"NO UPC-CATALOG ID pair MATCH in Release_Label" )</f>
        <v/>
      </c>
      <c r="D446" s="143" t="str">
        <f t="array" ref="D446">ifs(and(isblank($A446),isblank($B446)),"", not(iserror(vlookup($A446&amp;$B446,'3) Release_Label'!$D:$D&amp;'3) Release_Label'!$E:$E,1,0))),vlookup($A446&amp;$B446,{'3) Release_Label'!$D:$D&amp;'3) Release_Label'!$E:$E,'3) Release_Label'!$H:$H},2,0), or(and(not(isblank($B446)),$B446=$B445,$A446&lt;&gt;$A445),and(not(isblank($A446)),$A446=$A445,$B446&lt;&gt;$B445)),"ID LISTS UNALIGNED",and($A446&lt;&gt;"",countif('3) Release_Label'!$D:$D,$A446)=0),"NO UPC MATCH in Release_Label",and($B446&lt;&gt;"",countif('3) Release_Label'!$E:$E,$B446)=0),"NO CATALOG ID MATCH in Release_Label",iserror(vlookup($A446&amp;$B446,'3) Release_Label'!$D:$D&amp;'3) Release_Label'!$E:$E,1,0)),"NO UPC-CATALOG ID pair MATCH in Release_Label" )</f>
        <v/>
      </c>
      <c r="E446" s="157" t="str">
        <f t="shared" si="3"/>
        <v/>
      </c>
      <c r="G446" s="116"/>
      <c r="H446" s="166"/>
      <c r="J446" s="20"/>
      <c r="K446" s="117"/>
      <c r="L446" s="20"/>
      <c r="N446" s="20"/>
      <c r="O446" s="20"/>
      <c r="P446" s="20"/>
    </row>
    <row r="447">
      <c r="A447" s="28"/>
      <c r="B447" s="116"/>
      <c r="C447" s="143" t="str">
        <f t="array" ref="C447">ifs(and(isblank($A447),isblank($B447)),"", not(iserror(vlookup($A447&amp;$B447,'3) Release_Label'!$D:$D&amp;'3) Release_Label'!$E:$E,1,0))),vlookup($A447&amp;$B447,{'3) Release_Label'!$D:$D&amp;'3) Release_Label'!$E:$E,'3) Release_Label'!$F:$F},2,0), or(and(not(isblank($B447)),$B447=$B446,$A447&lt;&gt;$A446),and(not(isblank($A447)),$A447=$A446,$B447&lt;&gt;$B446)),"ID LISTS UNALIGNED",and($A447&lt;&gt;"",countif('3) Release_Label'!$D:$D,$A447)=0),"NO UPC MATCH in Release_Label",and($B447&lt;&gt;"",countif('3) Release_Label'!$E:$E,$B447)=0),"NO CATALOG ID MATCH in Release_Label",iserror(vlookup($A447&amp;$B447,'3) Release_Label'!$D:$D&amp;'3) Release_Label'!$E:$E,1,0)),"NO UPC-CATALOG ID pair MATCH in Release_Label" )</f>
        <v/>
      </c>
      <c r="D447" s="143" t="str">
        <f t="array" ref="D447">ifs(and(isblank($A447),isblank($B447)),"", not(iserror(vlookup($A447&amp;$B447,'3) Release_Label'!$D:$D&amp;'3) Release_Label'!$E:$E,1,0))),vlookup($A447&amp;$B447,{'3) Release_Label'!$D:$D&amp;'3) Release_Label'!$E:$E,'3) Release_Label'!$H:$H},2,0), or(and(not(isblank($B447)),$B447=$B446,$A447&lt;&gt;$A446),and(not(isblank($A447)),$A447=$A446,$B447&lt;&gt;$B446)),"ID LISTS UNALIGNED",and($A447&lt;&gt;"",countif('3) Release_Label'!$D:$D,$A447)=0),"NO UPC MATCH in Release_Label",and($B447&lt;&gt;"",countif('3) Release_Label'!$E:$E,$B447)=0),"NO CATALOG ID MATCH in Release_Label",iserror(vlookup($A447&amp;$B447,'3) Release_Label'!$D:$D&amp;'3) Release_Label'!$E:$E,1,0)),"NO UPC-CATALOG ID pair MATCH in Release_Label" )</f>
        <v/>
      </c>
      <c r="E447" s="157" t="str">
        <f t="shared" si="3"/>
        <v/>
      </c>
      <c r="G447" s="116"/>
      <c r="H447" s="166"/>
      <c r="J447" s="20"/>
      <c r="K447" s="117"/>
      <c r="L447" s="20"/>
      <c r="N447" s="20"/>
      <c r="O447" s="20"/>
      <c r="P447" s="20"/>
    </row>
    <row r="448">
      <c r="A448" s="28"/>
      <c r="B448" s="116"/>
      <c r="C448" s="143" t="str">
        <f t="array" ref="C448">ifs(and(isblank($A448),isblank($B448)),"", not(iserror(vlookup($A448&amp;$B448,'3) Release_Label'!$D:$D&amp;'3) Release_Label'!$E:$E,1,0))),vlookup($A448&amp;$B448,{'3) Release_Label'!$D:$D&amp;'3) Release_Label'!$E:$E,'3) Release_Label'!$F:$F},2,0), or(and(not(isblank($B448)),$B448=$B447,$A448&lt;&gt;$A447),and(not(isblank($A448)),$A448=$A447,$B448&lt;&gt;$B447)),"ID LISTS UNALIGNED",and($A448&lt;&gt;"",countif('3) Release_Label'!$D:$D,$A448)=0),"NO UPC MATCH in Release_Label",and($B448&lt;&gt;"",countif('3) Release_Label'!$E:$E,$B448)=0),"NO CATALOG ID MATCH in Release_Label",iserror(vlookup($A448&amp;$B448,'3) Release_Label'!$D:$D&amp;'3) Release_Label'!$E:$E,1,0)),"NO UPC-CATALOG ID pair MATCH in Release_Label" )</f>
        <v/>
      </c>
      <c r="D448" s="143" t="str">
        <f t="array" ref="D448">ifs(and(isblank($A448),isblank($B448)),"", not(iserror(vlookup($A448&amp;$B448,'3) Release_Label'!$D:$D&amp;'3) Release_Label'!$E:$E,1,0))),vlookup($A448&amp;$B448,{'3) Release_Label'!$D:$D&amp;'3) Release_Label'!$E:$E,'3) Release_Label'!$H:$H},2,0), or(and(not(isblank($B448)),$B448=$B447,$A448&lt;&gt;$A447),and(not(isblank($A448)),$A448=$A447,$B448&lt;&gt;$B447)),"ID LISTS UNALIGNED",and($A448&lt;&gt;"",countif('3) Release_Label'!$D:$D,$A448)=0),"NO UPC MATCH in Release_Label",and($B448&lt;&gt;"",countif('3) Release_Label'!$E:$E,$B448)=0),"NO CATALOG ID MATCH in Release_Label",iserror(vlookup($A448&amp;$B448,'3) Release_Label'!$D:$D&amp;'3) Release_Label'!$E:$E,1,0)),"NO UPC-CATALOG ID pair MATCH in Release_Label" )</f>
        <v/>
      </c>
      <c r="E448" s="157" t="str">
        <f t="shared" si="3"/>
        <v/>
      </c>
      <c r="G448" s="116"/>
      <c r="H448" s="166"/>
      <c r="J448" s="20"/>
      <c r="K448" s="117"/>
      <c r="L448" s="20"/>
      <c r="N448" s="20"/>
      <c r="O448" s="20"/>
      <c r="P448" s="20"/>
    </row>
    <row r="449">
      <c r="A449" s="28"/>
      <c r="B449" s="116"/>
      <c r="C449" s="143" t="str">
        <f t="array" ref="C449">ifs(and(isblank($A449),isblank($B449)),"", not(iserror(vlookup($A449&amp;$B449,'3) Release_Label'!$D:$D&amp;'3) Release_Label'!$E:$E,1,0))),vlookup($A449&amp;$B449,{'3) Release_Label'!$D:$D&amp;'3) Release_Label'!$E:$E,'3) Release_Label'!$F:$F},2,0), or(and(not(isblank($B449)),$B449=$B448,$A449&lt;&gt;$A448),and(not(isblank($A449)),$A449=$A448,$B449&lt;&gt;$B448)),"ID LISTS UNALIGNED",and($A449&lt;&gt;"",countif('3) Release_Label'!$D:$D,$A449)=0),"NO UPC MATCH in Release_Label",and($B449&lt;&gt;"",countif('3) Release_Label'!$E:$E,$B449)=0),"NO CATALOG ID MATCH in Release_Label",iserror(vlookup($A449&amp;$B449,'3) Release_Label'!$D:$D&amp;'3) Release_Label'!$E:$E,1,0)),"NO UPC-CATALOG ID pair MATCH in Release_Label" )</f>
        <v/>
      </c>
      <c r="D449" s="143" t="str">
        <f t="array" ref="D449">ifs(and(isblank($A449),isblank($B449)),"", not(iserror(vlookup($A449&amp;$B449,'3) Release_Label'!$D:$D&amp;'3) Release_Label'!$E:$E,1,0))),vlookup($A449&amp;$B449,{'3) Release_Label'!$D:$D&amp;'3) Release_Label'!$E:$E,'3) Release_Label'!$H:$H},2,0), or(and(not(isblank($B449)),$B449=$B448,$A449&lt;&gt;$A448),and(not(isblank($A449)),$A449=$A448,$B449&lt;&gt;$B448)),"ID LISTS UNALIGNED",and($A449&lt;&gt;"",countif('3) Release_Label'!$D:$D,$A449)=0),"NO UPC MATCH in Release_Label",and($B449&lt;&gt;"",countif('3) Release_Label'!$E:$E,$B449)=0),"NO CATALOG ID MATCH in Release_Label",iserror(vlookup($A449&amp;$B449,'3) Release_Label'!$D:$D&amp;'3) Release_Label'!$E:$E,1,0)),"NO UPC-CATALOG ID pair MATCH in Release_Label" )</f>
        <v/>
      </c>
      <c r="E449" s="157" t="str">
        <f t="shared" si="3"/>
        <v/>
      </c>
      <c r="G449" s="116"/>
      <c r="H449" s="166"/>
      <c r="J449" s="20"/>
      <c r="K449" s="117"/>
      <c r="L449" s="20"/>
      <c r="N449" s="20"/>
      <c r="O449" s="20"/>
      <c r="P449" s="20"/>
    </row>
    <row r="450">
      <c r="A450" s="28"/>
      <c r="B450" s="116"/>
      <c r="C450" s="143" t="str">
        <f t="array" ref="C450">ifs(and(isblank($A450),isblank($B450)),"", not(iserror(vlookup($A450&amp;$B450,'3) Release_Label'!$D:$D&amp;'3) Release_Label'!$E:$E,1,0))),vlookup($A450&amp;$B450,{'3) Release_Label'!$D:$D&amp;'3) Release_Label'!$E:$E,'3) Release_Label'!$F:$F},2,0), or(and(not(isblank($B450)),$B450=$B449,$A450&lt;&gt;$A449),and(not(isblank($A450)),$A450=$A449,$B450&lt;&gt;$B449)),"ID LISTS UNALIGNED",and($A450&lt;&gt;"",countif('3) Release_Label'!$D:$D,$A450)=0),"NO UPC MATCH in Release_Label",and($B450&lt;&gt;"",countif('3) Release_Label'!$E:$E,$B450)=0),"NO CATALOG ID MATCH in Release_Label",iserror(vlookup($A450&amp;$B450,'3) Release_Label'!$D:$D&amp;'3) Release_Label'!$E:$E,1,0)),"NO UPC-CATALOG ID pair MATCH in Release_Label" )</f>
        <v/>
      </c>
      <c r="D450" s="143" t="str">
        <f t="array" ref="D450">ifs(and(isblank($A450),isblank($B450)),"", not(iserror(vlookup($A450&amp;$B450,'3) Release_Label'!$D:$D&amp;'3) Release_Label'!$E:$E,1,0))),vlookup($A450&amp;$B450,{'3) Release_Label'!$D:$D&amp;'3) Release_Label'!$E:$E,'3) Release_Label'!$H:$H},2,0), or(and(not(isblank($B450)),$B450=$B449,$A450&lt;&gt;$A449),and(not(isblank($A450)),$A450=$A449,$B450&lt;&gt;$B449)),"ID LISTS UNALIGNED",and($A450&lt;&gt;"",countif('3) Release_Label'!$D:$D,$A450)=0),"NO UPC MATCH in Release_Label",and($B450&lt;&gt;"",countif('3) Release_Label'!$E:$E,$B450)=0),"NO CATALOG ID MATCH in Release_Label",iserror(vlookup($A450&amp;$B450,'3) Release_Label'!$D:$D&amp;'3) Release_Label'!$E:$E,1,0)),"NO UPC-CATALOG ID pair MATCH in Release_Label" )</f>
        <v/>
      </c>
      <c r="E450" s="157" t="str">
        <f t="shared" si="3"/>
        <v/>
      </c>
      <c r="G450" s="116"/>
      <c r="H450" s="166"/>
      <c r="J450" s="20"/>
      <c r="K450" s="117"/>
      <c r="L450" s="20"/>
      <c r="N450" s="20"/>
      <c r="O450" s="20"/>
      <c r="P450" s="20"/>
    </row>
    <row r="451">
      <c r="A451" s="28"/>
      <c r="B451" s="116"/>
      <c r="C451" s="143" t="str">
        <f t="array" ref="C451">ifs(and(isblank($A451),isblank($B451)),"", not(iserror(vlookup($A451&amp;$B451,'3) Release_Label'!$D:$D&amp;'3) Release_Label'!$E:$E,1,0))),vlookup($A451&amp;$B451,{'3) Release_Label'!$D:$D&amp;'3) Release_Label'!$E:$E,'3) Release_Label'!$F:$F},2,0), or(and(not(isblank($B451)),$B451=$B450,$A451&lt;&gt;$A450),and(not(isblank($A451)),$A451=$A450,$B451&lt;&gt;$B450)),"ID LISTS UNALIGNED",and($A451&lt;&gt;"",countif('3) Release_Label'!$D:$D,$A451)=0),"NO UPC MATCH in Release_Label",and($B451&lt;&gt;"",countif('3) Release_Label'!$E:$E,$B451)=0),"NO CATALOG ID MATCH in Release_Label",iserror(vlookup($A451&amp;$B451,'3) Release_Label'!$D:$D&amp;'3) Release_Label'!$E:$E,1,0)),"NO UPC-CATALOG ID pair MATCH in Release_Label" )</f>
        <v/>
      </c>
      <c r="D451" s="143" t="str">
        <f t="array" ref="D451">ifs(and(isblank($A451),isblank($B451)),"", not(iserror(vlookup($A451&amp;$B451,'3) Release_Label'!$D:$D&amp;'3) Release_Label'!$E:$E,1,0))),vlookup($A451&amp;$B451,{'3) Release_Label'!$D:$D&amp;'3) Release_Label'!$E:$E,'3) Release_Label'!$H:$H},2,0), or(and(not(isblank($B451)),$B451=$B450,$A451&lt;&gt;$A450),and(not(isblank($A451)),$A451=$A450,$B451&lt;&gt;$B450)),"ID LISTS UNALIGNED",and($A451&lt;&gt;"",countif('3) Release_Label'!$D:$D,$A451)=0),"NO UPC MATCH in Release_Label",and($B451&lt;&gt;"",countif('3) Release_Label'!$E:$E,$B451)=0),"NO CATALOG ID MATCH in Release_Label",iserror(vlookup($A451&amp;$B451,'3) Release_Label'!$D:$D&amp;'3) Release_Label'!$E:$E,1,0)),"NO UPC-CATALOG ID pair MATCH in Release_Label" )</f>
        <v/>
      </c>
      <c r="E451" s="157" t="str">
        <f t="shared" si="3"/>
        <v/>
      </c>
      <c r="G451" s="116"/>
      <c r="H451" s="166"/>
      <c r="J451" s="20"/>
      <c r="K451" s="117"/>
      <c r="L451" s="20"/>
      <c r="N451" s="20"/>
      <c r="O451" s="20"/>
      <c r="P451" s="20"/>
    </row>
    <row r="452">
      <c r="A452" s="28"/>
      <c r="B452" s="116"/>
      <c r="C452" s="143" t="str">
        <f t="array" ref="C452">ifs(and(isblank($A452),isblank($B452)),"", not(iserror(vlookup($A452&amp;$B452,'3) Release_Label'!$D:$D&amp;'3) Release_Label'!$E:$E,1,0))),vlookup($A452&amp;$B452,{'3) Release_Label'!$D:$D&amp;'3) Release_Label'!$E:$E,'3) Release_Label'!$F:$F},2,0), or(and(not(isblank($B452)),$B452=$B451,$A452&lt;&gt;$A451),and(not(isblank($A452)),$A452=$A451,$B452&lt;&gt;$B451)),"ID LISTS UNALIGNED",and($A452&lt;&gt;"",countif('3) Release_Label'!$D:$D,$A452)=0),"NO UPC MATCH in Release_Label",and($B452&lt;&gt;"",countif('3) Release_Label'!$E:$E,$B452)=0),"NO CATALOG ID MATCH in Release_Label",iserror(vlookup($A452&amp;$B452,'3) Release_Label'!$D:$D&amp;'3) Release_Label'!$E:$E,1,0)),"NO UPC-CATALOG ID pair MATCH in Release_Label" )</f>
        <v/>
      </c>
      <c r="D452" s="143" t="str">
        <f t="array" ref="D452">ifs(and(isblank($A452),isblank($B452)),"", not(iserror(vlookup($A452&amp;$B452,'3) Release_Label'!$D:$D&amp;'3) Release_Label'!$E:$E,1,0))),vlookup($A452&amp;$B452,{'3) Release_Label'!$D:$D&amp;'3) Release_Label'!$E:$E,'3) Release_Label'!$H:$H},2,0), or(and(not(isblank($B452)),$B452=$B451,$A452&lt;&gt;$A451),and(not(isblank($A452)),$A452=$A451,$B452&lt;&gt;$B451)),"ID LISTS UNALIGNED",and($A452&lt;&gt;"",countif('3) Release_Label'!$D:$D,$A452)=0),"NO UPC MATCH in Release_Label",and($B452&lt;&gt;"",countif('3) Release_Label'!$E:$E,$B452)=0),"NO CATALOG ID MATCH in Release_Label",iserror(vlookup($A452&amp;$B452,'3) Release_Label'!$D:$D&amp;'3) Release_Label'!$E:$E,1,0)),"NO UPC-CATALOG ID pair MATCH in Release_Label" )</f>
        <v/>
      </c>
      <c r="E452" s="157" t="str">
        <f t="shared" si="3"/>
        <v/>
      </c>
      <c r="G452" s="116"/>
      <c r="H452" s="166"/>
      <c r="J452" s="20"/>
      <c r="K452" s="117"/>
      <c r="L452" s="20"/>
      <c r="N452" s="20"/>
      <c r="O452" s="20"/>
      <c r="P452" s="20"/>
    </row>
    <row r="453">
      <c r="A453" s="28"/>
      <c r="B453" s="116"/>
      <c r="C453" s="143" t="str">
        <f t="array" ref="C453">ifs(and(isblank($A453),isblank($B453)),"", not(iserror(vlookup($A453&amp;$B453,'3) Release_Label'!$D:$D&amp;'3) Release_Label'!$E:$E,1,0))),vlookup($A453&amp;$B453,{'3) Release_Label'!$D:$D&amp;'3) Release_Label'!$E:$E,'3) Release_Label'!$F:$F},2,0), or(and(not(isblank($B453)),$B453=$B452,$A453&lt;&gt;$A452),and(not(isblank($A453)),$A453=$A452,$B453&lt;&gt;$B452)),"ID LISTS UNALIGNED",and($A453&lt;&gt;"",countif('3) Release_Label'!$D:$D,$A453)=0),"NO UPC MATCH in Release_Label",and($B453&lt;&gt;"",countif('3) Release_Label'!$E:$E,$B453)=0),"NO CATALOG ID MATCH in Release_Label",iserror(vlookup($A453&amp;$B453,'3) Release_Label'!$D:$D&amp;'3) Release_Label'!$E:$E,1,0)),"NO UPC-CATALOG ID pair MATCH in Release_Label" )</f>
        <v/>
      </c>
      <c r="D453" s="143" t="str">
        <f t="array" ref="D453">ifs(and(isblank($A453),isblank($B453)),"", not(iserror(vlookup($A453&amp;$B453,'3) Release_Label'!$D:$D&amp;'3) Release_Label'!$E:$E,1,0))),vlookup($A453&amp;$B453,{'3) Release_Label'!$D:$D&amp;'3) Release_Label'!$E:$E,'3) Release_Label'!$H:$H},2,0), or(and(not(isblank($B453)),$B453=$B452,$A453&lt;&gt;$A452),and(not(isblank($A453)),$A453=$A452,$B453&lt;&gt;$B452)),"ID LISTS UNALIGNED",and($A453&lt;&gt;"",countif('3) Release_Label'!$D:$D,$A453)=0),"NO UPC MATCH in Release_Label",and($B453&lt;&gt;"",countif('3) Release_Label'!$E:$E,$B453)=0),"NO CATALOG ID MATCH in Release_Label",iserror(vlookup($A453&amp;$B453,'3) Release_Label'!$D:$D&amp;'3) Release_Label'!$E:$E,1,0)),"NO UPC-CATALOG ID pair MATCH in Release_Label" )</f>
        <v/>
      </c>
      <c r="E453" s="157" t="str">
        <f t="shared" si="3"/>
        <v/>
      </c>
      <c r="G453" s="116"/>
      <c r="H453" s="166"/>
      <c r="J453" s="20"/>
      <c r="K453" s="117"/>
      <c r="L453" s="20"/>
      <c r="N453" s="20"/>
      <c r="O453" s="20"/>
      <c r="P453" s="20"/>
    </row>
    <row r="454">
      <c r="A454" s="28"/>
      <c r="B454" s="116"/>
      <c r="C454" s="143" t="str">
        <f t="array" ref="C454">ifs(and(isblank($A454),isblank($B454)),"", not(iserror(vlookup($A454&amp;$B454,'3) Release_Label'!$D:$D&amp;'3) Release_Label'!$E:$E,1,0))),vlookup($A454&amp;$B454,{'3) Release_Label'!$D:$D&amp;'3) Release_Label'!$E:$E,'3) Release_Label'!$F:$F},2,0), or(and(not(isblank($B454)),$B454=$B453,$A454&lt;&gt;$A453),and(not(isblank($A454)),$A454=$A453,$B454&lt;&gt;$B453)),"ID LISTS UNALIGNED",and($A454&lt;&gt;"",countif('3) Release_Label'!$D:$D,$A454)=0),"NO UPC MATCH in Release_Label",and($B454&lt;&gt;"",countif('3) Release_Label'!$E:$E,$B454)=0),"NO CATALOG ID MATCH in Release_Label",iserror(vlookup($A454&amp;$B454,'3) Release_Label'!$D:$D&amp;'3) Release_Label'!$E:$E,1,0)),"NO UPC-CATALOG ID pair MATCH in Release_Label" )</f>
        <v/>
      </c>
      <c r="D454" s="143" t="str">
        <f t="array" ref="D454">ifs(and(isblank($A454),isblank($B454)),"", not(iserror(vlookup($A454&amp;$B454,'3) Release_Label'!$D:$D&amp;'3) Release_Label'!$E:$E,1,0))),vlookup($A454&amp;$B454,{'3) Release_Label'!$D:$D&amp;'3) Release_Label'!$E:$E,'3) Release_Label'!$H:$H},2,0), or(and(not(isblank($B454)),$B454=$B453,$A454&lt;&gt;$A453),and(not(isblank($A454)),$A454=$A453,$B454&lt;&gt;$B453)),"ID LISTS UNALIGNED",and($A454&lt;&gt;"",countif('3) Release_Label'!$D:$D,$A454)=0),"NO UPC MATCH in Release_Label",and($B454&lt;&gt;"",countif('3) Release_Label'!$E:$E,$B454)=0),"NO CATALOG ID MATCH in Release_Label",iserror(vlookup($A454&amp;$B454,'3) Release_Label'!$D:$D&amp;'3) Release_Label'!$E:$E,1,0)),"NO UPC-CATALOG ID pair MATCH in Release_Label" )</f>
        <v/>
      </c>
      <c r="E454" s="157" t="str">
        <f t="shared" si="3"/>
        <v/>
      </c>
      <c r="G454" s="116"/>
      <c r="H454" s="166"/>
      <c r="J454" s="20"/>
      <c r="K454" s="117"/>
      <c r="L454" s="20"/>
      <c r="N454" s="20"/>
      <c r="O454" s="20"/>
      <c r="P454" s="20"/>
    </row>
    <row r="455">
      <c r="A455" s="28"/>
      <c r="B455" s="116"/>
      <c r="C455" s="143" t="str">
        <f t="array" ref="C455">ifs(and(isblank($A455),isblank($B455)),"", not(iserror(vlookup($A455&amp;$B455,'3) Release_Label'!$D:$D&amp;'3) Release_Label'!$E:$E,1,0))),vlookup($A455&amp;$B455,{'3) Release_Label'!$D:$D&amp;'3) Release_Label'!$E:$E,'3) Release_Label'!$F:$F},2,0), or(and(not(isblank($B455)),$B455=$B454,$A455&lt;&gt;$A454),and(not(isblank($A455)),$A455=$A454,$B455&lt;&gt;$B454)),"ID LISTS UNALIGNED",and($A455&lt;&gt;"",countif('3) Release_Label'!$D:$D,$A455)=0),"NO UPC MATCH in Release_Label",and($B455&lt;&gt;"",countif('3) Release_Label'!$E:$E,$B455)=0),"NO CATALOG ID MATCH in Release_Label",iserror(vlookup($A455&amp;$B455,'3) Release_Label'!$D:$D&amp;'3) Release_Label'!$E:$E,1,0)),"NO UPC-CATALOG ID pair MATCH in Release_Label" )</f>
        <v/>
      </c>
      <c r="D455" s="143" t="str">
        <f t="array" ref="D455">ifs(and(isblank($A455),isblank($B455)),"", not(iserror(vlookup($A455&amp;$B455,'3) Release_Label'!$D:$D&amp;'3) Release_Label'!$E:$E,1,0))),vlookup($A455&amp;$B455,{'3) Release_Label'!$D:$D&amp;'3) Release_Label'!$E:$E,'3) Release_Label'!$H:$H},2,0), or(and(not(isblank($B455)),$B455=$B454,$A455&lt;&gt;$A454),and(not(isblank($A455)),$A455=$A454,$B455&lt;&gt;$B454)),"ID LISTS UNALIGNED",and($A455&lt;&gt;"",countif('3) Release_Label'!$D:$D,$A455)=0),"NO UPC MATCH in Release_Label",and($B455&lt;&gt;"",countif('3) Release_Label'!$E:$E,$B455)=0),"NO CATALOG ID MATCH in Release_Label",iserror(vlookup($A455&amp;$B455,'3) Release_Label'!$D:$D&amp;'3) Release_Label'!$E:$E,1,0)),"NO UPC-CATALOG ID pair MATCH in Release_Label" )</f>
        <v/>
      </c>
      <c r="E455" s="157" t="str">
        <f t="shared" si="3"/>
        <v/>
      </c>
      <c r="G455" s="116"/>
      <c r="H455" s="166"/>
      <c r="J455" s="20"/>
      <c r="K455" s="117"/>
      <c r="L455" s="20"/>
      <c r="N455" s="20"/>
      <c r="O455" s="20"/>
      <c r="P455" s="20"/>
    </row>
    <row r="456">
      <c r="A456" s="28"/>
      <c r="B456" s="116"/>
      <c r="C456" s="143" t="str">
        <f t="array" ref="C456">ifs(and(isblank($A456),isblank($B456)),"", not(iserror(vlookup($A456&amp;$B456,'3) Release_Label'!$D:$D&amp;'3) Release_Label'!$E:$E,1,0))),vlookup($A456&amp;$B456,{'3) Release_Label'!$D:$D&amp;'3) Release_Label'!$E:$E,'3) Release_Label'!$F:$F},2,0), or(and(not(isblank($B456)),$B456=$B455,$A456&lt;&gt;$A455),and(not(isblank($A456)),$A456=$A455,$B456&lt;&gt;$B455)),"ID LISTS UNALIGNED",and($A456&lt;&gt;"",countif('3) Release_Label'!$D:$D,$A456)=0),"NO UPC MATCH in Release_Label",and($B456&lt;&gt;"",countif('3) Release_Label'!$E:$E,$B456)=0),"NO CATALOG ID MATCH in Release_Label",iserror(vlookup($A456&amp;$B456,'3) Release_Label'!$D:$D&amp;'3) Release_Label'!$E:$E,1,0)),"NO UPC-CATALOG ID pair MATCH in Release_Label" )</f>
        <v/>
      </c>
      <c r="D456" s="143" t="str">
        <f t="array" ref="D456">ifs(and(isblank($A456),isblank($B456)),"", not(iserror(vlookup($A456&amp;$B456,'3) Release_Label'!$D:$D&amp;'3) Release_Label'!$E:$E,1,0))),vlookup($A456&amp;$B456,{'3) Release_Label'!$D:$D&amp;'3) Release_Label'!$E:$E,'3) Release_Label'!$H:$H},2,0), or(and(not(isblank($B456)),$B456=$B455,$A456&lt;&gt;$A455),and(not(isblank($A456)),$A456=$A455,$B456&lt;&gt;$B455)),"ID LISTS UNALIGNED",and($A456&lt;&gt;"",countif('3) Release_Label'!$D:$D,$A456)=0),"NO UPC MATCH in Release_Label",and($B456&lt;&gt;"",countif('3) Release_Label'!$E:$E,$B456)=0),"NO CATALOG ID MATCH in Release_Label",iserror(vlookup($A456&amp;$B456,'3) Release_Label'!$D:$D&amp;'3) Release_Label'!$E:$E,1,0)),"NO UPC-CATALOG ID pair MATCH in Release_Label" )</f>
        <v/>
      </c>
      <c r="E456" s="157" t="str">
        <f t="shared" si="3"/>
        <v/>
      </c>
      <c r="G456" s="116"/>
      <c r="H456" s="166"/>
      <c r="J456" s="20"/>
      <c r="K456" s="117"/>
      <c r="L456" s="20"/>
      <c r="N456" s="20"/>
      <c r="O456" s="20"/>
      <c r="P456" s="20"/>
    </row>
    <row r="457">
      <c r="A457" s="28"/>
      <c r="B457" s="116"/>
      <c r="C457" s="143" t="str">
        <f t="array" ref="C457">ifs(and(isblank($A457),isblank($B457)),"", not(iserror(vlookup($A457&amp;$B457,'3) Release_Label'!$D:$D&amp;'3) Release_Label'!$E:$E,1,0))),vlookup($A457&amp;$B457,{'3) Release_Label'!$D:$D&amp;'3) Release_Label'!$E:$E,'3) Release_Label'!$F:$F},2,0), or(and(not(isblank($B457)),$B457=$B456,$A457&lt;&gt;$A456),and(not(isblank($A457)),$A457=$A456,$B457&lt;&gt;$B456)),"ID LISTS UNALIGNED",and($A457&lt;&gt;"",countif('3) Release_Label'!$D:$D,$A457)=0),"NO UPC MATCH in Release_Label",and($B457&lt;&gt;"",countif('3) Release_Label'!$E:$E,$B457)=0),"NO CATALOG ID MATCH in Release_Label",iserror(vlookup($A457&amp;$B457,'3) Release_Label'!$D:$D&amp;'3) Release_Label'!$E:$E,1,0)),"NO UPC-CATALOG ID pair MATCH in Release_Label" )</f>
        <v/>
      </c>
      <c r="D457" s="143" t="str">
        <f t="array" ref="D457">ifs(and(isblank($A457),isblank($B457)),"", not(iserror(vlookup($A457&amp;$B457,'3) Release_Label'!$D:$D&amp;'3) Release_Label'!$E:$E,1,0))),vlookup($A457&amp;$B457,{'3) Release_Label'!$D:$D&amp;'3) Release_Label'!$E:$E,'3) Release_Label'!$H:$H},2,0), or(and(not(isblank($B457)),$B457=$B456,$A457&lt;&gt;$A456),and(not(isblank($A457)),$A457=$A456,$B457&lt;&gt;$B456)),"ID LISTS UNALIGNED",and($A457&lt;&gt;"",countif('3) Release_Label'!$D:$D,$A457)=0),"NO UPC MATCH in Release_Label",and($B457&lt;&gt;"",countif('3) Release_Label'!$E:$E,$B457)=0),"NO CATALOG ID MATCH in Release_Label",iserror(vlookup($A457&amp;$B457,'3) Release_Label'!$D:$D&amp;'3) Release_Label'!$E:$E,1,0)),"NO UPC-CATALOG ID pair MATCH in Release_Label" )</f>
        <v/>
      </c>
      <c r="E457" s="157" t="str">
        <f t="shared" si="3"/>
        <v/>
      </c>
      <c r="G457" s="116"/>
      <c r="H457" s="166"/>
      <c r="J457" s="20"/>
      <c r="K457" s="117"/>
      <c r="L457" s="20"/>
      <c r="N457" s="20"/>
      <c r="O457" s="20"/>
      <c r="P457" s="20"/>
    </row>
    <row r="458">
      <c r="A458" s="28"/>
      <c r="B458" s="116"/>
      <c r="C458" s="143" t="str">
        <f t="array" ref="C458">ifs(and(isblank($A458),isblank($B458)),"", not(iserror(vlookup($A458&amp;$B458,'3) Release_Label'!$D:$D&amp;'3) Release_Label'!$E:$E,1,0))),vlookup($A458&amp;$B458,{'3) Release_Label'!$D:$D&amp;'3) Release_Label'!$E:$E,'3) Release_Label'!$F:$F},2,0), or(and(not(isblank($B458)),$B458=$B457,$A458&lt;&gt;$A457),and(not(isblank($A458)),$A458=$A457,$B458&lt;&gt;$B457)),"ID LISTS UNALIGNED",and($A458&lt;&gt;"",countif('3) Release_Label'!$D:$D,$A458)=0),"NO UPC MATCH in Release_Label",and($B458&lt;&gt;"",countif('3) Release_Label'!$E:$E,$B458)=0),"NO CATALOG ID MATCH in Release_Label",iserror(vlookup($A458&amp;$B458,'3) Release_Label'!$D:$D&amp;'3) Release_Label'!$E:$E,1,0)),"NO UPC-CATALOG ID pair MATCH in Release_Label" )</f>
        <v/>
      </c>
      <c r="D458" s="143" t="str">
        <f t="array" ref="D458">ifs(and(isblank($A458),isblank($B458)),"", not(iserror(vlookup($A458&amp;$B458,'3) Release_Label'!$D:$D&amp;'3) Release_Label'!$E:$E,1,0))),vlookup($A458&amp;$B458,{'3) Release_Label'!$D:$D&amp;'3) Release_Label'!$E:$E,'3) Release_Label'!$H:$H},2,0), or(and(not(isblank($B458)),$B458=$B457,$A458&lt;&gt;$A457),and(not(isblank($A458)),$A458=$A457,$B458&lt;&gt;$B457)),"ID LISTS UNALIGNED",and($A458&lt;&gt;"",countif('3) Release_Label'!$D:$D,$A458)=0),"NO UPC MATCH in Release_Label",and($B458&lt;&gt;"",countif('3) Release_Label'!$E:$E,$B458)=0),"NO CATALOG ID MATCH in Release_Label",iserror(vlookup($A458&amp;$B458,'3) Release_Label'!$D:$D&amp;'3) Release_Label'!$E:$E,1,0)),"NO UPC-CATALOG ID pair MATCH in Release_Label" )</f>
        <v/>
      </c>
      <c r="E458" s="157" t="str">
        <f t="shared" si="3"/>
        <v/>
      </c>
      <c r="G458" s="116"/>
      <c r="H458" s="166"/>
      <c r="J458" s="20"/>
      <c r="K458" s="117"/>
      <c r="L458" s="20"/>
      <c r="N458" s="20"/>
      <c r="O458" s="20"/>
      <c r="P458" s="20"/>
    </row>
    <row r="459">
      <c r="A459" s="28"/>
      <c r="B459" s="116"/>
      <c r="C459" s="143" t="str">
        <f t="array" ref="C459">ifs(and(isblank($A459),isblank($B459)),"", not(iserror(vlookup($A459&amp;$B459,'3) Release_Label'!$D:$D&amp;'3) Release_Label'!$E:$E,1,0))),vlookup($A459&amp;$B459,{'3) Release_Label'!$D:$D&amp;'3) Release_Label'!$E:$E,'3) Release_Label'!$F:$F},2,0), or(and(not(isblank($B459)),$B459=$B458,$A459&lt;&gt;$A458),and(not(isblank($A459)),$A459=$A458,$B459&lt;&gt;$B458)),"ID LISTS UNALIGNED",and($A459&lt;&gt;"",countif('3) Release_Label'!$D:$D,$A459)=0),"NO UPC MATCH in Release_Label",and($B459&lt;&gt;"",countif('3) Release_Label'!$E:$E,$B459)=0),"NO CATALOG ID MATCH in Release_Label",iserror(vlookup($A459&amp;$B459,'3) Release_Label'!$D:$D&amp;'3) Release_Label'!$E:$E,1,0)),"NO UPC-CATALOG ID pair MATCH in Release_Label" )</f>
        <v/>
      </c>
      <c r="D459" s="143" t="str">
        <f t="array" ref="D459">ifs(and(isblank($A459),isblank($B459)),"", not(iserror(vlookup($A459&amp;$B459,'3) Release_Label'!$D:$D&amp;'3) Release_Label'!$E:$E,1,0))),vlookup($A459&amp;$B459,{'3) Release_Label'!$D:$D&amp;'3) Release_Label'!$E:$E,'3) Release_Label'!$H:$H},2,0), or(and(not(isblank($B459)),$B459=$B458,$A459&lt;&gt;$A458),and(not(isblank($A459)),$A459=$A458,$B459&lt;&gt;$B458)),"ID LISTS UNALIGNED",and($A459&lt;&gt;"",countif('3) Release_Label'!$D:$D,$A459)=0),"NO UPC MATCH in Release_Label",and($B459&lt;&gt;"",countif('3) Release_Label'!$E:$E,$B459)=0),"NO CATALOG ID MATCH in Release_Label",iserror(vlookup($A459&amp;$B459,'3) Release_Label'!$D:$D&amp;'3) Release_Label'!$E:$E,1,0)),"NO UPC-CATALOG ID pair MATCH in Release_Label" )</f>
        <v/>
      </c>
      <c r="E459" s="157" t="str">
        <f t="shared" si="3"/>
        <v/>
      </c>
      <c r="G459" s="116"/>
      <c r="H459" s="166"/>
      <c r="J459" s="20"/>
      <c r="K459" s="117"/>
      <c r="L459" s="20"/>
      <c r="N459" s="20"/>
      <c r="O459" s="20"/>
      <c r="P459" s="20"/>
    </row>
    <row r="460">
      <c r="A460" s="28"/>
      <c r="B460" s="116"/>
      <c r="C460" s="143" t="str">
        <f t="array" ref="C460">ifs(and(isblank($A460),isblank($B460)),"", not(iserror(vlookup($A460&amp;$B460,'3) Release_Label'!$D:$D&amp;'3) Release_Label'!$E:$E,1,0))),vlookup($A460&amp;$B460,{'3) Release_Label'!$D:$D&amp;'3) Release_Label'!$E:$E,'3) Release_Label'!$F:$F},2,0), or(and(not(isblank($B460)),$B460=$B459,$A460&lt;&gt;$A459),and(not(isblank($A460)),$A460=$A459,$B460&lt;&gt;$B459)),"ID LISTS UNALIGNED",and($A460&lt;&gt;"",countif('3) Release_Label'!$D:$D,$A460)=0),"NO UPC MATCH in Release_Label",and($B460&lt;&gt;"",countif('3) Release_Label'!$E:$E,$B460)=0),"NO CATALOG ID MATCH in Release_Label",iserror(vlookup($A460&amp;$B460,'3) Release_Label'!$D:$D&amp;'3) Release_Label'!$E:$E,1,0)),"NO UPC-CATALOG ID pair MATCH in Release_Label" )</f>
        <v/>
      </c>
      <c r="D460" s="143" t="str">
        <f t="array" ref="D460">ifs(and(isblank($A460),isblank($B460)),"", not(iserror(vlookup($A460&amp;$B460,'3) Release_Label'!$D:$D&amp;'3) Release_Label'!$E:$E,1,0))),vlookup($A460&amp;$B460,{'3) Release_Label'!$D:$D&amp;'3) Release_Label'!$E:$E,'3) Release_Label'!$H:$H},2,0), or(and(not(isblank($B460)),$B460=$B459,$A460&lt;&gt;$A459),and(not(isblank($A460)),$A460=$A459,$B460&lt;&gt;$B459)),"ID LISTS UNALIGNED",and($A460&lt;&gt;"",countif('3) Release_Label'!$D:$D,$A460)=0),"NO UPC MATCH in Release_Label",and($B460&lt;&gt;"",countif('3) Release_Label'!$E:$E,$B460)=0),"NO CATALOG ID MATCH in Release_Label",iserror(vlookup($A460&amp;$B460,'3) Release_Label'!$D:$D&amp;'3) Release_Label'!$E:$E,1,0)),"NO UPC-CATALOG ID pair MATCH in Release_Label" )</f>
        <v/>
      </c>
      <c r="E460" s="157" t="str">
        <f t="shared" si="3"/>
        <v/>
      </c>
      <c r="G460" s="116"/>
      <c r="H460" s="166"/>
      <c r="J460" s="20"/>
      <c r="K460" s="117"/>
      <c r="L460" s="20"/>
      <c r="N460" s="20"/>
      <c r="O460" s="20"/>
      <c r="P460" s="20"/>
    </row>
    <row r="461">
      <c r="A461" s="28"/>
      <c r="B461" s="116"/>
      <c r="C461" s="143" t="str">
        <f t="array" ref="C461">ifs(and(isblank($A461),isblank($B461)),"", not(iserror(vlookup($A461&amp;$B461,'3) Release_Label'!$D:$D&amp;'3) Release_Label'!$E:$E,1,0))),vlookup($A461&amp;$B461,{'3) Release_Label'!$D:$D&amp;'3) Release_Label'!$E:$E,'3) Release_Label'!$F:$F},2,0), or(and(not(isblank($B461)),$B461=$B460,$A461&lt;&gt;$A460),and(not(isblank($A461)),$A461=$A460,$B461&lt;&gt;$B460)),"ID LISTS UNALIGNED",and($A461&lt;&gt;"",countif('3) Release_Label'!$D:$D,$A461)=0),"NO UPC MATCH in Release_Label",and($B461&lt;&gt;"",countif('3) Release_Label'!$E:$E,$B461)=0),"NO CATALOG ID MATCH in Release_Label",iserror(vlookup($A461&amp;$B461,'3) Release_Label'!$D:$D&amp;'3) Release_Label'!$E:$E,1,0)),"NO UPC-CATALOG ID pair MATCH in Release_Label" )</f>
        <v/>
      </c>
      <c r="D461" s="143" t="str">
        <f t="array" ref="D461">ifs(and(isblank($A461),isblank($B461)),"", not(iserror(vlookup($A461&amp;$B461,'3) Release_Label'!$D:$D&amp;'3) Release_Label'!$E:$E,1,0))),vlookup($A461&amp;$B461,{'3) Release_Label'!$D:$D&amp;'3) Release_Label'!$E:$E,'3) Release_Label'!$H:$H},2,0), or(and(not(isblank($B461)),$B461=$B460,$A461&lt;&gt;$A460),and(not(isblank($A461)),$A461=$A460,$B461&lt;&gt;$B460)),"ID LISTS UNALIGNED",and($A461&lt;&gt;"",countif('3) Release_Label'!$D:$D,$A461)=0),"NO UPC MATCH in Release_Label",and($B461&lt;&gt;"",countif('3) Release_Label'!$E:$E,$B461)=0),"NO CATALOG ID MATCH in Release_Label",iserror(vlookup($A461&amp;$B461,'3) Release_Label'!$D:$D&amp;'3) Release_Label'!$E:$E,1,0)),"NO UPC-CATALOG ID pair MATCH in Release_Label" )</f>
        <v/>
      </c>
      <c r="E461" s="157" t="str">
        <f t="shared" si="3"/>
        <v/>
      </c>
      <c r="G461" s="116"/>
      <c r="H461" s="166"/>
      <c r="J461" s="20"/>
      <c r="K461" s="117"/>
      <c r="L461" s="20"/>
      <c r="N461" s="20"/>
      <c r="O461" s="20"/>
      <c r="P461" s="20"/>
    </row>
    <row r="462">
      <c r="A462" s="28"/>
      <c r="B462" s="116"/>
      <c r="C462" s="143" t="str">
        <f t="array" ref="C462">ifs(and(isblank($A462),isblank($B462)),"", not(iserror(vlookup($A462&amp;$B462,'3) Release_Label'!$D:$D&amp;'3) Release_Label'!$E:$E,1,0))),vlookup($A462&amp;$B462,{'3) Release_Label'!$D:$D&amp;'3) Release_Label'!$E:$E,'3) Release_Label'!$F:$F},2,0), or(and(not(isblank($B462)),$B462=$B461,$A462&lt;&gt;$A461),and(not(isblank($A462)),$A462=$A461,$B462&lt;&gt;$B461)),"ID LISTS UNALIGNED",and($A462&lt;&gt;"",countif('3) Release_Label'!$D:$D,$A462)=0),"NO UPC MATCH in Release_Label",and($B462&lt;&gt;"",countif('3) Release_Label'!$E:$E,$B462)=0),"NO CATALOG ID MATCH in Release_Label",iserror(vlookup($A462&amp;$B462,'3) Release_Label'!$D:$D&amp;'3) Release_Label'!$E:$E,1,0)),"NO UPC-CATALOG ID pair MATCH in Release_Label" )</f>
        <v/>
      </c>
      <c r="D462" s="143" t="str">
        <f t="array" ref="D462">ifs(and(isblank($A462),isblank($B462)),"", not(iserror(vlookup($A462&amp;$B462,'3) Release_Label'!$D:$D&amp;'3) Release_Label'!$E:$E,1,0))),vlookup($A462&amp;$B462,{'3) Release_Label'!$D:$D&amp;'3) Release_Label'!$E:$E,'3) Release_Label'!$H:$H},2,0), or(and(not(isblank($B462)),$B462=$B461,$A462&lt;&gt;$A461),and(not(isblank($A462)),$A462=$A461,$B462&lt;&gt;$B461)),"ID LISTS UNALIGNED",and($A462&lt;&gt;"",countif('3) Release_Label'!$D:$D,$A462)=0),"NO UPC MATCH in Release_Label",and($B462&lt;&gt;"",countif('3) Release_Label'!$E:$E,$B462)=0),"NO CATALOG ID MATCH in Release_Label",iserror(vlookup($A462&amp;$B462,'3) Release_Label'!$D:$D&amp;'3) Release_Label'!$E:$E,1,0)),"NO UPC-CATALOG ID pair MATCH in Release_Label" )</f>
        <v/>
      </c>
      <c r="E462" s="157" t="str">
        <f t="shared" si="3"/>
        <v/>
      </c>
      <c r="G462" s="116"/>
      <c r="H462" s="166"/>
      <c r="J462" s="20"/>
      <c r="K462" s="117"/>
      <c r="L462" s="20"/>
      <c r="N462" s="20"/>
      <c r="O462" s="20"/>
      <c r="P462" s="20"/>
    </row>
    <row r="463">
      <c r="A463" s="28"/>
      <c r="B463" s="116"/>
      <c r="C463" s="143" t="str">
        <f t="array" ref="C463">ifs(and(isblank($A463),isblank($B463)),"", not(iserror(vlookup($A463&amp;$B463,'3) Release_Label'!$D:$D&amp;'3) Release_Label'!$E:$E,1,0))),vlookup($A463&amp;$B463,{'3) Release_Label'!$D:$D&amp;'3) Release_Label'!$E:$E,'3) Release_Label'!$F:$F},2,0), or(and(not(isblank($B463)),$B463=$B462,$A463&lt;&gt;$A462),and(not(isblank($A463)),$A463=$A462,$B463&lt;&gt;$B462)),"ID LISTS UNALIGNED",and($A463&lt;&gt;"",countif('3) Release_Label'!$D:$D,$A463)=0),"NO UPC MATCH in Release_Label",and($B463&lt;&gt;"",countif('3) Release_Label'!$E:$E,$B463)=0),"NO CATALOG ID MATCH in Release_Label",iserror(vlookup($A463&amp;$B463,'3) Release_Label'!$D:$D&amp;'3) Release_Label'!$E:$E,1,0)),"NO UPC-CATALOG ID pair MATCH in Release_Label" )</f>
        <v/>
      </c>
      <c r="D463" s="143" t="str">
        <f t="array" ref="D463">ifs(and(isblank($A463),isblank($B463)),"", not(iserror(vlookup($A463&amp;$B463,'3) Release_Label'!$D:$D&amp;'3) Release_Label'!$E:$E,1,0))),vlookup($A463&amp;$B463,{'3) Release_Label'!$D:$D&amp;'3) Release_Label'!$E:$E,'3) Release_Label'!$H:$H},2,0), or(and(not(isblank($B463)),$B463=$B462,$A463&lt;&gt;$A462),and(not(isblank($A463)),$A463=$A462,$B463&lt;&gt;$B462)),"ID LISTS UNALIGNED",and($A463&lt;&gt;"",countif('3) Release_Label'!$D:$D,$A463)=0),"NO UPC MATCH in Release_Label",and($B463&lt;&gt;"",countif('3) Release_Label'!$E:$E,$B463)=0),"NO CATALOG ID MATCH in Release_Label",iserror(vlookup($A463&amp;$B463,'3) Release_Label'!$D:$D&amp;'3) Release_Label'!$E:$E,1,0)),"NO UPC-CATALOG ID pair MATCH in Release_Label" )</f>
        <v/>
      </c>
      <c r="E463" s="157" t="str">
        <f t="shared" si="3"/>
        <v/>
      </c>
      <c r="G463" s="116"/>
      <c r="H463" s="166"/>
      <c r="J463" s="20"/>
      <c r="K463" s="117"/>
      <c r="L463" s="20"/>
      <c r="N463" s="20"/>
      <c r="O463" s="20"/>
      <c r="P463" s="20"/>
    </row>
    <row r="464">
      <c r="A464" s="28"/>
      <c r="B464" s="116"/>
      <c r="C464" s="143" t="str">
        <f t="array" ref="C464">ifs(and(isblank($A464),isblank($B464)),"", not(iserror(vlookup($A464&amp;$B464,'3) Release_Label'!$D:$D&amp;'3) Release_Label'!$E:$E,1,0))),vlookup($A464&amp;$B464,{'3) Release_Label'!$D:$D&amp;'3) Release_Label'!$E:$E,'3) Release_Label'!$F:$F},2,0), or(and(not(isblank($B464)),$B464=$B463,$A464&lt;&gt;$A463),and(not(isblank($A464)),$A464=$A463,$B464&lt;&gt;$B463)),"ID LISTS UNALIGNED",and($A464&lt;&gt;"",countif('3) Release_Label'!$D:$D,$A464)=0),"NO UPC MATCH in Release_Label",and($B464&lt;&gt;"",countif('3) Release_Label'!$E:$E,$B464)=0),"NO CATALOG ID MATCH in Release_Label",iserror(vlookup($A464&amp;$B464,'3) Release_Label'!$D:$D&amp;'3) Release_Label'!$E:$E,1,0)),"NO UPC-CATALOG ID pair MATCH in Release_Label" )</f>
        <v/>
      </c>
      <c r="D464" s="143" t="str">
        <f t="array" ref="D464">ifs(and(isblank($A464),isblank($B464)),"", not(iserror(vlookup($A464&amp;$B464,'3) Release_Label'!$D:$D&amp;'3) Release_Label'!$E:$E,1,0))),vlookup($A464&amp;$B464,{'3) Release_Label'!$D:$D&amp;'3) Release_Label'!$E:$E,'3) Release_Label'!$H:$H},2,0), or(and(not(isblank($B464)),$B464=$B463,$A464&lt;&gt;$A463),and(not(isblank($A464)),$A464=$A463,$B464&lt;&gt;$B463)),"ID LISTS UNALIGNED",and($A464&lt;&gt;"",countif('3) Release_Label'!$D:$D,$A464)=0),"NO UPC MATCH in Release_Label",and($B464&lt;&gt;"",countif('3) Release_Label'!$E:$E,$B464)=0),"NO CATALOG ID MATCH in Release_Label",iserror(vlookup($A464&amp;$B464,'3) Release_Label'!$D:$D&amp;'3) Release_Label'!$E:$E,1,0)),"NO UPC-CATALOG ID pair MATCH in Release_Label" )</f>
        <v/>
      </c>
      <c r="E464" s="157" t="str">
        <f t="shared" si="3"/>
        <v/>
      </c>
      <c r="G464" s="116"/>
      <c r="H464" s="166"/>
      <c r="J464" s="20"/>
      <c r="K464" s="117"/>
      <c r="L464" s="20"/>
      <c r="N464" s="20"/>
      <c r="O464" s="20"/>
      <c r="P464" s="20"/>
    </row>
    <row r="465">
      <c r="A465" s="28"/>
      <c r="B465" s="116"/>
      <c r="C465" s="143" t="str">
        <f t="array" ref="C465">ifs(and(isblank($A465),isblank($B465)),"", not(iserror(vlookup($A465&amp;$B465,'3) Release_Label'!$D:$D&amp;'3) Release_Label'!$E:$E,1,0))),vlookup($A465&amp;$B465,{'3) Release_Label'!$D:$D&amp;'3) Release_Label'!$E:$E,'3) Release_Label'!$F:$F},2,0), or(and(not(isblank($B465)),$B465=$B464,$A465&lt;&gt;$A464),and(not(isblank($A465)),$A465=$A464,$B465&lt;&gt;$B464)),"ID LISTS UNALIGNED",and($A465&lt;&gt;"",countif('3) Release_Label'!$D:$D,$A465)=0),"NO UPC MATCH in Release_Label",and($B465&lt;&gt;"",countif('3) Release_Label'!$E:$E,$B465)=0),"NO CATALOG ID MATCH in Release_Label",iserror(vlookup($A465&amp;$B465,'3) Release_Label'!$D:$D&amp;'3) Release_Label'!$E:$E,1,0)),"NO UPC-CATALOG ID pair MATCH in Release_Label" )</f>
        <v/>
      </c>
      <c r="D465" s="143" t="str">
        <f t="array" ref="D465">ifs(and(isblank($A465),isblank($B465)),"", not(iserror(vlookup($A465&amp;$B465,'3) Release_Label'!$D:$D&amp;'3) Release_Label'!$E:$E,1,0))),vlookup($A465&amp;$B465,{'3) Release_Label'!$D:$D&amp;'3) Release_Label'!$E:$E,'3) Release_Label'!$H:$H},2,0), or(and(not(isblank($B465)),$B465=$B464,$A465&lt;&gt;$A464),and(not(isblank($A465)),$A465=$A464,$B465&lt;&gt;$B464)),"ID LISTS UNALIGNED",and($A465&lt;&gt;"",countif('3) Release_Label'!$D:$D,$A465)=0),"NO UPC MATCH in Release_Label",and($B465&lt;&gt;"",countif('3) Release_Label'!$E:$E,$B465)=0),"NO CATALOG ID MATCH in Release_Label",iserror(vlookup($A465&amp;$B465,'3) Release_Label'!$D:$D&amp;'3) Release_Label'!$E:$E,1,0)),"NO UPC-CATALOG ID pair MATCH in Release_Label" )</f>
        <v/>
      </c>
      <c r="E465" s="157" t="str">
        <f t="shared" si="3"/>
        <v/>
      </c>
      <c r="G465" s="116"/>
      <c r="H465" s="166"/>
      <c r="J465" s="20"/>
      <c r="K465" s="117"/>
      <c r="L465" s="20"/>
      <c r="N465" s="20"/>
      <c r="O465" s="20"/>
      <c r="P465" s="20"/>
    </row>
    <row r="466">
      <c r="A466" s="28"/>
      <c r="B466" s="116"/>
      <c r="C466" s="143" t="str">
        <f t="array" ref="C466">ifs(and(isblank($A466),isblank($B466)),"", not(iserror(vlookup($A466&amp;$B466,'3) Release_Label'!$D:$D&amp;'3) Release_Label'!$E:$E,1,0))),vlookup($A466&amp;$B466,{'3) Release_Label'!$D:$D&amp;'3) Release_Label'!$E:$E,'3) Release_Label'!$F:$F},2,0), or(and(not(isblank($B466)),$B466=$B465,$A466&lt;&gt;$A465),and(not(isblank($A466)),$A466=$A465,$B466&lt;&gt;$B465)),"ID LISTS UNALIGNED",and($A466&lt;&gt;"",countif('3) Release_Label'!$D:$D,$A466)=0),"NO UPC MATCH in Release_Label",and($B466&lt;&gt;"",countif('3) Release_Label'!$E:$E,$B466)=0),"NO CATALOG ID MATCH in Release_Label",iserror(vlookup($A466&amp;$B466,'3) Release_Label'!$D:$D&amp;'3) Release_Label'!$E:$E,1,0)),"NO UPC-CATALOG ID pair MATCH in Release_Label" )</f>
        <v/>
      </c>
      <c r="D466" s="143" t="str">
        <f t="array" ref="D466">ifs(and(isblank($A466),isblank($B466)),"", not(iserror(vlookup($A466&amp;$B466,'3) Release_Label'!$D:$D&amp;'3) Release_Label'!$E:$E,1,0))),vlookup($A466&amp;$B466,{'3) Release_Label'!$D:$D&amp;'3) Release_Label'!$E:$E,'3) Release_Label'!$H:$H},2,0), or(and(not(isblank($B466)),$B466=$B465,$A466&lt;&gt;$A465),and(not(isblank($A466)),$A466=$A465,$B466&lt;&gt;$B465)),"ID LISTS UNALIGNED",and($A466&lt;&gt;"",countif('3) Release_Label'!$D:$D,$A466)=0),"NO UPC MATCH in Release_Label",and($B466&lt;&gt;"",countif('3) Release_Label'!$E:$E,$B466)=0),"NO CATALOG ID MATCH in Release_Label",iserror(vlookup($A466&amp;$B466,'3) Release_Label'!$D:$D&amp;'3) Release_Label'!$E:$E,1,0)),"NO UPC-CATALOG ID pair MATCH in Release_Label" )</f>
        <v/>
      </c>
      <c r="E466" s="157" t="str">
        <f t="shared" si="3"/>
        <v/>
      </c>
      <c r="G466" s="116"/>
      <c r="H466" s="166"/>
      <c r="J466" s="20"/>
      <c r="K466" s="117"/>
      <c r="L466" s="20"/>
      <c r="N466" s="20"/>
      <c r="O466" s="20"/>
      <c r="P466" s="20"/>
    </row>
    <row r="467">
      <c r="A467" s="28"/>
      <c r="B467" s="116"/>
      <c r="C467" s="143" t="str">
        <f t="array" ref="C467">ifs(and(isblank($A467),isblank($B467)),"", not(iserror(vlookup($A467&amp;$B467,'3) Release_Label'!$D:$D&amp;'3) Release_Label'!$E:$E,1,0))),vlookup($A467&amp;$B467,{'3) Release_Label'!$D:$D&amp;'3) Release_Label'!$E:$E,'3) Release_Label'!$F:$F},2,0), or(and(not(isblank($B467)),$B467=$B466,$A467&lt;&gt;$A466),and(not(isblank($A467)),$A467=$A466,$B467&lt;&gt;$B466)),"ID LISTS UNALIGNED",and($A467&lt;&gt;"",countif('3) Release_Label'!$D:$D,$A467)=0),"NO UPC MATCH in Release_Label",and($B467&lt;&gt;"",countif('3) Release_Label'!$E:$E,$B467)=0),"NO CATALOG ID MATCH in Release_Label",iserror(vlookup($A467&amp;$B467,'3) Release_Label'!$D:$D&amp;'3) Release_Label'!$E:$E,1,0)),"NO UPC-CATALOG ID pair MATCH in Release_Label" )</f>
        <v/>
      </c>
      <c r="D467" s="143" t="str">
        <f t="array" ref="D467">ifs(and(isblank($A467),isblank($B467)),"", not(iserror(vlookup($A467&amp;$B467,'3) Release_Label'!$D:$D&amp;'3) Release_Label'!$E:$E,1,0))),vlookup($A467&amp;$B467,{'3) Release_Label'!$D:$D&amp;'3) Release_Label'!$E:$E,'3) Release_Label'!$H:$H},2,0), or(and(not(isblank($B467)),$B467=$B466,$A467&lt;&gt;$A466),and(not(isblank($A467)),$A467=$A466,$B467&lt;&gt;$B466)),"ID LISTS UNALIGNED",and($A467&lt;&gt;"",countif('3) Release_Label'!$D:$D,$A467)=0),"NO UPC MATCH in Release_Label",and($B467&lt;&gt;"",countif('3) Release_Label'!$E:$E,$B467)=0),"NO CATALOG ID MATCH in Release_Label",iserror(vlookup($A467&amp;$B467,'3) Release_Label'!$D:$D&amp;'3) Release_Label'!$E:$E,1,0)),"NO UPC-CATALOG ID pair MATCH in Release_Label" )</f>
        <v/>
      </c>
      <c r="E467" s="157" t="str">
        <f t="shared" si="3"/>
        <v/>
      </c>
      <c r="G467" s="116"/>
      <c r="H467" s="166"/>
      <c r="J467" s="20"/>
      <c r="K467" s="117"/>
      <c r="L467" s="20"/>
      <c r="N467" s="20"/>
      <c r="O467" s="20"/>
      <c r="P467" s="20"/>
    </row>
    <row r="468">
      <c r="A468" s="28"/>
      <c r="B468" s="116"/>
      <c r="C468" s="143" t="str">
        <f t="array" ref="C468">ifs(and(isblank($A468),isblank($B468)),"", not(iserror(vlookup($A468&amp;$B468,'3) Release_Label'!$D:$D&amp;'3) Release_Label'!$E:$E,1,0))),vlookup($A468&amp;$B468,{'3) Release_Label'!$D:$D&amp;'3) Release_Label'!$E:$E,'3) Release_Label'!$F:$F},2,0), or(and(not(isblank($B468)),$B468=$B467,$A468&lt;&gt;$A467),and(not(isblank($A468)),$A468=$A467,$B468&lt;&gt;$B467)),"ID LISTS UNALIGNED",and($A468&lt;&gt;"",countif('3) Release_Label'!$D:$D,$A468)=0),"NO UPC MATCH in Release_Label",and($B468&lt;&gt;"",countif('3) Release_Label'!$E:$E,$B468)=0),"NO CATALOG ID MATCH in Release_Label",iserror(vlookup($A468&amp;$B468,'3) Release_Label'!$D:$D&amp;'3) Release_Label'!$E:$E,1,0)),"NO UPC-CATALOG ID pair MATCH in Release_Label" )</f>
        <v/>
      </c>
      <c r="D468" s="143" t="str">
        <f t="array" ref="D468">ifs(and(isblank($A468),isblank($B468)),"", not(iserror(vlookup($A468&amp;$B468,'3) Release_Label'!$D:$D&amp;'3) Release_Label'!$E:$E,1,0))),vlookup($A468&amp;$B468,{'3) Release_Label'!$D:$D&amp;'3) Release_Label'!$E:$E,'3) Release_Label'!$H:$H},2,0), or(and(not(isblank($B468)),$B468=$B467,$A468&lt;&gt;$A467),and(not(isblank($A468)),$A468=$A467,$B468&lt;&gt;$B467)),"ID LISTS UNALIGNED",and($A468&lt;&gt;"",countif('3) Release_Label'!$D:$D,$A468)=0),"NO UPC MATCH in Release_Label",and($B468&lt;&gt;"",countif('3) Release_Label'!$E:$E,$B468)=0),"NO CATALOG ID MATCH in Release_Label",iserror(vlookup($A468&amp;$B468,'3) Release_Label'!$D:$D&amp;'3) Release_Label'!$E:$E,1,0)),"NO UPC-CATALOG ID pair MATCH in Release_Label" )</f>
        <v/>
      </c>
      <c r="E468" s="157" t="str">
        <f t="shared" si="3"/>
        <v/>
      </c>
      <c r="G468" s="116"/>
      <c r="H468" s="166"/>
      <c r="J468" s="20"/>
      <c r="K468" s="117"/>
      <c r="L468" s="20"/>
      <c r="N468" s="20"/>
      <c r="O468" s="20"/>
      <c r="P468" s="20"/>
    </row>
    <row r="469">
      <c r="A469" s="28"/>
      <c r="B469" s="116"/>
      <c r="C469" s="143" t="str">
        <f t="array" ref="C469">ifs(and(isblank($A469),isblank($B469)),"", not(iserror(vlookup($A469&amp;$B469,'3) Release_Label'!$D:$D&amp;'3) Release_Label'!$E:$E,1,0))),vlookup($A469&amp;$B469,{'3) Release_Label'!$D:$D&amp;'3) Release_Label'!$E:$E,'3) Release_Label'!$F:$F},2,0), or(and(not(isblank($B469)),$B469=$B468,$A469&lt;&gt;$A468),and(not(isblank($A469)),$A469=$A468,$B469&lt;&gt;$B468)),"ID LISTS UNALIGNED",and($A469&lt;&gt;"",countif('3) Release_Label'!$D:$D,$A469)=0),"NO UPC MATCH in Release_Label",and($B469&lt;&gt;"",countif('3) Release_Label'!$E:$E,$B469)=0),"NO CATALOG ID MATCH in Release_Label",iserror(vlookup($A469&amp;$B469,'3) Release_Label'!$D:$D&amp;'3) Release_Label'!$E:$E,1,0)),"NO UPC-CATALOG ID pair MATCH in Release_Label" )</f>
        <v/>
      </c>
      <c r="D469" s="143" t="str">
        <f t="array" ref="D469">ifs(and(isblank($A469),isblank($B469)),"", not(iserror(vlookup($A469&amp;$B469,'3) Release_Label'!$D:$D&amp;'3) Release_Label'!$E:$E,1,0))),vlookup($A469&amp;$B469,{'3) Release_Label'!$D:$D&amp;'3) Release_Label'!$E:$E,'3) Release_Label'!$H:$H},2,0), or(and(not(isblank($B469)),$B469=$B468,$A469&lt;&gt;$A468),and(not(isblank($A469)),$A469=$A468,$B469&lt;&gt;$B468)),"ID LISTS UNALIGNED",and($A469&lt;&gt;"",countif('3) Release_Label'!$D:$D,$A469)=0),"NO UPC MATCH in Release_Label",and($B469&lt;&gt;"",countif('3) Release_Label'!$E:$E,$B469)=0),"NO CATALOG ID MATCH in Release_Label",iserror(vlookup($A469&amp;$B469,'3) Release_Label'!$D:$D&amp;'3) Release_Label'!$E:$E,1,0)),"NO UPC-CATALOG ID pair MATCH in Release_Label" )</f>
        <v/>
      </c>
      <c r="E469" s="157" t="str">
        <f t="shared" si="3"/>
        <v/>
      </c>
      <c r="G469" s="116"/>
      <c r="H469" s="166"/>
      <c r="J469" s="20"/>
      <c r="K469" s="117"/>
      <c r="L469" s="20"/>
      <c r="N469" s="20"/>
      <c r="O469" s="20"/>
      <c r="P469" s="20"/>
    </row>
    <row r="470">
      <c r="A470" s="28"/>
      <c r="B470" s="116"/>
      <c r="C470" s="143" t="str">
        <f t="array" ref="C470">ifs(and(isblank($A470),isblank($B470)),"", not(iserror(vlookup($A470&amp;$B470,'3) Release_Label'!$D:$D&amp;'3) Release_Label'!$E:$E,1,0))),vlookup($A470&amp;$B470,{'3) Release_Label'!$D:$D&amp;'3) Release_Label'!$E:$E,'3) Release_Label'!$F:$F},2,0), or(and(not(isblank($B470)),$B470=$B469,$A470&lt;&gt;$A469),and(not(isblank($A470)),$A470=$A469,$B470&lt;&gt;$B469)),"ID LISTS UNALIGNED",and($A470&lt;&gt;"",countif('3) Release_Label'!$D:$D,$A470)=0),"NO UPC MATCH in Release_Label",and($B470&lt;&gt;"",countif('3) Release_Label'!$E:$E,$B470)=0),"NO CATALOG ID MATCH in Release_Label",iserror(vlookup($A470&amp;$B470,'3) Release_Label'!$D:$D&amp;'3) Release_Label'!$E:$E,1,0)),"NO UPC-CATALOG ID pair MATCH in Release_Label" )</f>
        <v/>
      </c>
      <c r="D470" s="143" t="str">
        <f t="array" ref="D470">ifs(and(isblank($A470),isblank($B470)),"", not(iserror(vlookup($A470&amp;$B470,'3) Release_Label'!$D:$D&amp;'3) Release_Label'!$E:$E,1,0))),vlookup($A470&amp;$B470,{'3) Release_Label'!$D:$D&amp;'3) Release_Label'!$E:$E,'3) Release_Label'!$H:$H},2,0), or(and(not(isblank($B470)),$B470=$B469,$A470&lt;&gt;$A469),and(not(isblank($A470)),$A470=$A469,$B470&lt;&gt;$B469)),"ID LISTS UNALIGNED",and($A470&lt;&gt;"",countif('3) Release_Label'!$D:$D,$A470)=0),"NO UPC MATCH in Release_Label",and($B470&lt;&gt;"",countif('3) Release_Label'!$E:$E,$B470)=0),"NO CATALOG ID MATCH in Release_Label",iserror(vlookup($A470&amp;$B470,'3) Release_Label'!$D:$D&amp;'3) Release_Label'!$E:$E,1,0)),"NO UPC-CATALOG ID pair MATCH in Release_Label" )</f>
        <v/>
      </c>
      <c r="E470" s="157" t="str">
        <f t="shared" si="3"/>
        <v/>
      </c>
      <c r="G470" s="116"/>
      <c r="H470" s="166"/>
      <c r="J470" s="20"/>
      <c r="K470" s="117"/>
      <c r="L470" s="20"/>
      <c r="N470" s="20"/>
      <c r="O470" s="20"/>
      <c r="P470" s="20"/>
    </row>
    <row r="471">
      <c r="A471" s="28"/>
      <c r="B471" s="116"/>
      <c r="C471" s="143" t="str">
        <f t="array" ref="C471">ifs(and(isblank($A471),isblank($B471)),"", not(iserror(vlookup($A471&amp;$B471,'3) Release_Label'!$D:$D&amp;'3) Release_Label'!$E:$E,1,0))),vlookup($A471&amp;$B471,{'3) Release_Label'!$D:$D&amp;'3) Release_Label'!$E:$E,'3) Release_Label'!$F:$F},2,0), or(and(not(isblank($B471)),$B471=$B470,$A471&lt;&gt;$A470),and(not(isblank($A471)),$A471=$A470,$B471&lt;&gt;$B470)),"ID LISTS UNALIGNED",and($A471&lt;&gt;"",countif('3) Release_Label'!$D:$D,$A471)=0),"NO UPC MATCH in Release_Label",and($B471&lt;&gt;"",countif('3) Release_Label'!$E:$E,$B471)=0),"NO CATALOG ID MATCH in Release_Label",iserror(vlookup($A471&amp;$B471,'3) Release_Label'!$D:$D&amp;'3) Release_Label'!$E:$E,1,0)),"NO UPC-CATALOG ID pair MATCH in Release_Label" )</f>
        <v/>
      </c>
      <c r="D471" s="143" t="str">
        <f t="array" ref="D471">ifs(and(isblank($A471),isblank($B471)),"", not(iserror(vlookup($A471&amp;$B471,'3) Release_Label'!$D:$D&amp;'3) Release_Label'!$E:$E,1,0))),vlookup($A471&amp;$B471,{'3) Release_Label'!$D:$D&amp;'3) Release_Label'!$E:$E,'3) Release_Label'!$H:$H},2,0), or(and(not(isblank($B471)),$B471=$B470,$A471&lt;&gt;$A470),and(not(isblank($A471)),$A471=$A470,$B471&lt;&gt;$B470)),"ID LISTS UNALIGNED",and($A471&lt;&gt;"",countif('3) Release_Label'!$D:$D,$A471)=0),"NO UPC MATCH in Release_Label",and($B471&lt;&gt;"",countif('3) Release_Label'!$E:$E,$B471)=0),"NO CATALOG ID MATCH in Release_Label",iserror(vlookup($A471&amp;$B471,'3) Release_Label'!$D:$D&amp;'3) Release_Label'!$E:$E,1,0)),"NO UPC-CATALOG ID pair MATCH in Release_Label" )</f>
        <v/>
      </c>
      <c r="E471" s="157" t="str">
        <f t="shared" si="3"/>
        <v/>
      </c>
      <c r="G471" s="116"/>
      <c r="H471" s="166"/>
      <c r="J471" s="20"/>
      <c r="K471" s="117"/>
      <c r="L471" s="20"/>
      <c r="N471" s="20"/>
      <c r="O471" s="20"/>
      <c r="P471" s="20"/>
    </row>
    <row r="472">
      <c r="A472" s="28"/>
      <c r="B472" s="116"/>
      <c r="C472" s="143" t="str">
        <f t="array" ref="C472">ifs(and(isblank($A472),isblank($B472)),"", not(iserror(vlookup($A472&amp;$B472,'3) Release_Label'!$D:$D&amp;'3) Release_Label'!$E:$E,1,0))),vlookup($A472&amp;$B472,{'3) Release_Label'!$D:$D&amp;'3) Release_Label'!$E:$E,'3) Release_Label'!$F:$F},2,0), or(and(not(isblank($B472)),$B472=$B471,$A472&lt;&gt;$A471),and(not(isblank($A472)),$A472=$A471,$B472&lt;&gt;$B471)),"ID LISTS UNALIGNED",and($A472&lt;&gt;"",countif('3) Release_Label'!$D:$D,$A472)=0),"NO UPC MATCH in Release_Label",and($B472&lt;&gt;"",countif('3) Release_Label'!$E:$E,$B472)=0),"NO CATALOG ID MATCH in Release_Label",iserror(vlookup($A472&amp;$B472,'3) Release_Label'!$D:$D&amp;'3) Release_Label'!$E:$E,1,0)),"NO UPC-CATALOG ID pair MATCH in Release_Label" )</f>
        <v/>
      </c>
      <c r="D472" s="143" t="str">
        <f t="array" ref="D472">ifs(and(isblank($A472),isblank($B472)),"", not(iserror(vlookup($A472&amp;$B472,'3) Release_Label'!$D:$D&amp;'3) Release_Label'!$E:$E,1,0))),vlookup($A472&amp;$B472,{'3) Release_Label'!$D:$D&amp;'3) Release_Label'!$E:$E,'3) Release_Label'!$H:$H},2,0), or(and(not(isblank($B472)),$B472=$B471,$A472&lt;&gt;$A471),and(not(isblank($A472)),$A472=$A471,$B472&lt;&gt;$B471)),"ID LISTS UNALIGNED",and($A472&lt;&gt;"",countif('3) Release_Label'!$D:$D,$A472)=0),"NO UPC MATCH in Release_Label",and($B472&lt;&gt;"",countif('3) Release_Label'!$E:$E,$B472)=0),"NO CATALOG ID MATCH in Release_Label",iserror(vlookup($A472&amp;$B472,'3) Release_Label'!$D:$D&amp;'3) Release_Label'!$E:$E,1,0)),"NO UPC-CATALOG ID pair MATCH in Release_Label" )</f>
        <v/>
      </c>
      <c r="E472" s="157" t="str">
        <f t="shared" si="3"/>
        <v/>
      </c>
      <c r="G472" s="116"/>
      <c r="H472" s="166"/>
      <c r="J472" s="20"/>
      <c r="K472" s="117"/>
      <c r="L472" s="20"/>
      <c r="N472" s="20"/>
      <c r="O472" s="20"/>
      <c r="P472" s="20"/>
    </row>
    <row r="473">
      <c r="A473" s="28"/>
      <c r="B473" s="116"/>
      <c r="C473" s="143" t="str">
        <f t="array" ref="C473">ifs(and(isblank($A473),isblank($B473)),"", not(iserror(vlookup($A473&amp;$B473,'3) Release_Label'!$D:$D&amp;'3) Release_Label'!$E:$E,1,0))),vlookup($A473&amp;$B473,{'3) Release_Label'!$D:$D&amp;'3) Release_Label'!$E:$E,'3) Release_Label'!$F:$F},2,0), or(and(not(isblank($B473)),$B473=$B472,$A473&lt;&gt;$A472),and(not(isblank($A473)),$A473=$A472,$B473&lt;&gt;$B472)),"ID LISTS UNALIGNED",and($A473&lt;&gt;"",countif('3) Release_Label'!$D:$D,$A473)=0),"NO UPC MATCH in Release_Label",and($B473&lt;&gt;"",countif('3) Release_Label'!$E:$E,$B473)=0),"NO CATALOG ID MATCH in Release_Label",iserror(vlookup($A473&amp;$B473,'3) Release_Label'!$D:$D&amp;'3) Release_Label'!$E:$E,1,0)),"NO UPC-CATALOG ID pair MATCH in Release_Label" )</f>
        <v/>
      </c>
      <c r="D473" s="143" t="str">
        <f t="array" ref="D473">ifs(and(isblank($A473),isblank($B473)),"", not(iserror(vlookup($A473&amp;$B473,'3) Release_Label'!$D:$D&amp;'3) Release_Label'!$E:$E,1,0))),vlookup($A473&amp;$B473,{'3) Release_Label'!$D:$D&amp;'3) Release_Label'!$E:$E,'3) Release_Label'!$H:$H},2,0), or(and(not(isblank($B473)),$B473=$B472,$A473&lt;&gt;$A472),and(not(isblank($A473)),$A473=$A472,$B473&lt;&gt;$B472)),"ID LISTS UNALIGNED",and($A473&lt;&gt;"",countif('3) Release_Label'!$D:$D,$A473)=0),"NO UPC MATCH in Release_Label",and($B473&lt;&gt;"",countif('3) Release_Label'!$E:$E,$B473)=0),"NO CATALOG ID MATCH in Release_Label",iserror(vlookup($A473&amp;$B473,'3) Release_Label'!$D:$D&amp;'3) Release_Label'!$E:$E,1,0)),"NO UPC-CATALOG ID pair MATCH in Release_Label" )</f>
        <v/>
      </c>
      <c r="E473" s="157" t="str">
        <f t="shared" si="3"/>
        <v/>
      </c>
      <c r="G473" s="116"/>
      <c r="H473" s="166"/>
      <c r="J473" s="20"/>
      <c r="K473" s="117"/>
      <c r="L473" s="20"/>
      <c r="N473" s="20"/>
      <c r="O473" s="20"/>
      <c r="P473" s="20"/>
    </row>
    <row r="474">
      <c r="A474" s="28"/>
      <c r="B474" s="116"/>
      <c r="C474" s="143" t="str">
        <f t="array" ref="C474">ifs(and(isblank($A474),isblank($B474)),"", not(iserror(vlookup($A474&amp;$B474,'3) Release_Label'!$D:$D&amp;'3) Release_Label'!$E:$E,1,0))),vlookup($A474&amp;$B474,{'3) Release_Label'!$D:$D&amp;'3) Release_Label'!$E:$E,'3) Release_Label'!$F:$F},2,0), or(and(not(isblank($B474)),$B474=$B473,$A474&lt;&gt;$A473),and(not(isblank($A474)),$A474=$A473,$B474&lt;&gt;$B473)),"ID LISTS UNALIGNED",and($A474&lt;&gt;"",countif('3) Release_Label'!$D:$D,$A474)=0),"NO UPC MATCH in Release_Label",and($B474&lt;&gt;"",countif('3) Release_Label'!$E:$E,$B474)=0),"NO CATALOG ID MATCH in Release_Label",iserror(vlookup($A474&amp;$B474,'3) Release_Label'!$D:$D&amp;'3) Release_Label'!$E:$E,1,0)),"NO UPC-CATALOG ID pair MATCH in Release_Label" )</f>
        <v/>
      </c>
      <c r="D474" s="143" t="str">
        <f t="array" ref="D474">ifs(and(isblank($A474),isblank($B474)),"", not(iserror(vlookup($A474&amp;$B474,'3) Release_Label'!$D:$D&amp;'3) Release_Label'!$E:$E,1,0))),vlookup($A474&amp;$B474,{'3) Release_Label'!$D:$D&amp;'3) Release_Label'!$E:$E,'3) Release_Label'!$H:$H},2,0), or(and(not(isblank($B474)),$B474=$B473,$A474&lt;&gt;$A473),and(not(isblank($A474)),$A474=$A473,$B474&lt;&gt;$B473)),"ID LISTS UNALIGNED",and($A474&lt;&gt;"",countif('3) Release_Label'!$D:$D,$A474)=0),"NO UPC MATCH in Release_Label",and($B474&lt;&gt;"",countif('3) Release_Label'!$E:$E,$B474)=0),"NO CATALOG ID MATCH in Release_Label",iserror(vlookup($A474&amp;$B474,'3) Release_Label'!$D:$D&amp;'3) Release_Label'!$E:$E,1,0)),"NO UPC-CATALOG ID pair MATCH in Release_Label" )</f>
        <v/>
      </c>
      <c r="E474" s="157" t="str">
        <f t="shared" si="3"/>
        <v/>
      </c>
      <c r="G474" s="116"/>
      <c r="H474" s="166"/>
      <c r="J474" s="20"/>
      <c r="K474" s="117"/>
      <c r="L474" s="20"/>
      <c r="N474" s="20"/>
      <c r="O474" s="20"/>
      <c r="P474" s="20"/>
    </row>
    <row r="475">
      <c r="A475" s="28"/>
      <c r="B475" s="116"/>
      <c r="C475" s="143" t="str">
        <f t="array" ref="C475">ifs(and(isblank($A475),isblank($B475)),"", not(iserror(vlookup($A475&amp;$B475,'3) Release_Label'!$D:$D&amp;'3) Release_Label'!$E:$E,1,0))),vlookup($A475&amp;$B475,{'3) Release_Label'!$D:$D&amp;'3) Release_Label'!$E:$E,'3) Release_Label'!$F:$F},2,0), or(and(not(isblank($B475)),$B475=$B474,$A475&lt;&gt;$A474),and(not(isblank($A475)),$A475=$A474,$B475&lt;&gt;$B474)),"ID LISTS UNALIGNED",and($A475&lt;&gt;"",countif('3) Release_Label'!$D:$D,$A475)=0),"NO UPC MATCH in Release_Label",and($B475&lt;&gt;"",countif('3) Release_Label'!$E:$E,$B475)=0),"NO CATALOG ID MATCH in Release_Label",iserror(vlookup($A475&amp;$B475,'3) Release_Label'!$D:$D&amp;'3) Release_Label'!$E:$E,1,0)),"NO UPC-CATALOG ID pair MATCH in Release_Label" )</f>
        <v/>
      </c>
      <c r="D475" s="143" t="str">
        <f t="array" ref="D475">ifs(and(isblank($A475),isblank($B475)),"", not(iserror(vlookup($A475&amp;$B475,'3) Release_Label'!$D:$D&amp;'3) Release_Label'!$E:$E,1,0))),vlookup($A475&amp;$B475,{'3) Release_Label'!$D:$D&amp;'3) Release_Label'!$E:$E,'3) Release_Label'!$H:$H},2,0), or(and(not(isblank($B475)),$B475=$B474,$A475&lt;&gt;$A474),and(not(isblank($A475)),$A475=$A474,$B475&lt;&gt;$B474)),"ID LISTS UNALIGNED",and($A475&lt;&gt;"",countif('3) Release_Label'!$D:$D,$A475)=0),"NO UPC MATCH in Release_Label",and($B475&lt;&gt;"",countif('3) Release_Label'!$E:$E,$B475)=0),"NO CATALOG ID MATCH in Release_Label",iserror(vlookup($A475&amp;$B475,'3) Release_Label'!$D:$D&amp;'3) Release_Label'!$E:$E,1,0)),"NO UPC-CATALOG ID pair MATCH in Release_Label" )</f>
        <v/>
      </c>
      <c r="E475" s="157" t="str">
        <f t="shared" si="3"/>
        <v/>
      </c>
      <c r="G475" s="116"/>
      <c r="H475" s="166"/>
      <c r="J475" s="20"/>
      <c r="K475" s="117"/>
      <c r="L475" s="20"/>
      <c r="N475" s="20"/>
      <c r="O475" s="20"/>
      <c r="P475" s="20"/>
    </row>
    <row r="476">
      <c r="A476" s="28"/>
      <c r="B476" s="116"/>
      <c r="C476" s="143" t="str">
        <f t="array" ref="C476">ifs(and(isblank($A476),isblank($B476)),"", not(iserror(vlookup($A476&amp;$B476,'3) Release_Label'!$D:$D&amp;'3) Release_Label'!$E:$E,1,0))),vlookup($A476&amp;$B476,{'3) Release_Label'!$D:$D&amp;'3) Release_Label'!$E:$E,'3) Release_Label'!$F:$F},2,0), or(and(not(isblank($B476)),$B476=$B475,$A476&lt;&gt;$A475),and(not(isblank($A476)),$A476=$A475,$B476&lt;&gt;$B475)),"ID LISTS UNALIGNED",and($A476&lt;&gt;"",countif('3) Release_Label'!$D:$D,$A476)=0),"NO UPC MATCH in Release_Label",and($B476&lt;&gt;"",countif('3) Release_Label'!$E:$E,$B476)=0),"NO CATALOG ID MATCH in Release_Label",iserror(vlookup($A476&amp;$B476,'3) Release_Label'!$D:$D&amp;'3) Release_Label'!$E:$E,1,0)),"NO UPC-CATALOG ID pair MATCH in Release_Label" )</f>
        <v/>
      </c>
      <c r="D476" s="143" t="str">
        <f t="array" ref="D476">ifs(and(isblank($A476),isblank($B476)),"", not(iserror(vlookup($A476&amp;$B476,'3) Release_Label'!$D:$D&amp;'3) Release_Label'!$E:$E,1,0))),vlookup($A476&amp;$B476,{'3) Release_Label'!$D:$D&amp;'3) Release_Label'!$E:$E,'3) Release_Label'!$H:$H},2,0), or(and(not(isblank($B476)),$B476=$B475,$A476&lt;&gt;$A475),and(not(isblank($A476)),$A476=$A475,$B476&lt;&gt;$B475)),"ID LISTS UNALIGNED",and($A476&lt;&gt;"",countif('3) Release_Label'!$D:$D,$A476)=0),"NO UPC MATCH in Release_Label",and($B476&lt;&gt;"",countif('3) Release_Label'!$E:$E,$B476)=0),"NO CATALOG ID MATCH in Release_Label",iserror(vlookup($A476&amp;$B476,'3) Release_Label'!$D:$D&amp;'3) Release_Label'!$E:$E,1,0)),"NO UPC-CATALOG ID pair MATCH in Release_Label" )</f>
        <v/>
      </c>
      <c r="E476" s="157" t="str">
        <f t="shared" si="3"/>
        <v/>
      </c>
      <c r="G476" s="116"/>
      <c r="H476" s="166"/>
      <c r="J476" s="20"/>
      <c r="K476" s="117"/>
      <c r="L476" s="20"/>
      <c r="N476" s="20"/>
      <c r="O476" s="20"/>
      <c r="P476" s="20"/>
    </row>
    <row r="477">
      <c r="A477" s="28"/>
      <c r="B477" s="116"/>
      <c r="C477" s="143" t="str">
        <f t="array" ref="C477">ifs(and(isblank($A477),isblank($B477)),"", not(iserror(vlookup($A477&amp;$B477,'3) Release_Label'!$D:$D&amp;'3) Release_Label'!$E:$E,1,0))),vlookup($A477&amp;$B477,{'3) Release_Label'!$D:$D&amp;'3) Release_Label'!$E:$E,'3) Release_Label'!$F:$F},2,0), or(and(not(isblank($B477)),$B477=$B476,$A477&lt;&gt;$A476),and(not(isblank($A477)),$A477=$A476,$B477&lt;&gt;$B476)),"ID LISTS UNALIGNED",and($A477&lt;&gt;"",countif('3) Release_Label'!$D:$D,$A477)=0),"NO UPC MATCH in Release_Label",and($B477&lt;&gt;"",countif('3) Release_Label'!$E:$E,$B477)=0),"NO CATALOG ID MATCH in Release_Label",iserror(vlookup($A477&amp;$B477,'3) Release_Label'!$D:$D&amp;'3) Release_Label'!$E:$E,1,0)),"NO UPC-CATALOG ID pair MATCH in Release_Label" )</f>
        <v/>
      </c>
      <c r="D477" s="143" t="str">
        <f t="array" ref="D477">ifs(and(isblank($A477),isblank($B477)),"", not(iserror(vlookup($A477&amp;$B477,'3) Release_Label'!$D:$D&amp;'3) Release_Label'!$E:$E,1,0))),vlookup($A477&amp;$B477,{'3) Release_Label'!$D:$D&amp;'3) Release_Label'!$E:$E,'3) Release_Label'!$H:$H},2,0), or(and(not(isblank($B477)),$B477=$B476,$A477&lt;&gt;$A476),and(not(isblank($A477)),$A477=$A476,$B477&lt;&gt;$B476)),"ID LISTS UNALIGNED",and($A477&lt;&gt;"",countif('3) Release_Label'!$D:$D,$A477)=0),"NO UPC MATCH in Release_Label",and($B477&lt;&gt;"",countif('3) Release_Label'!$E:$E,$B477)=0),"NO CATALOG ID MATCH in Release_Label",iserror(vlookup($A477&amp;$B477,'3) Release_Label'!$D:$D&amp;'3) Release_Label'!$E:$E,1,0)),"NO UPC-CATALOG ID pair MATCH in Release_Label" )</f>
        <v/>
      </c>
      <c r="E477" s="157" t="str">
        <f t="shared" si="3"/>
        <v/>
      </c>
      <c r="G477" s="116"/>
      <c r="H477" s="166"/>
      <c r="J477" s="20"/>
      <c r="K477" s="117"/>
      <c r="L477" s="20"/>
      <c r="N477" s="20"/>
      <c r="O477" s="20"/>
      <c r="P477" s="20"/>
    </row>
    <row r="478">
      <c r="A478" s="28"/>
      <c r="B478" s="116"/>
      <c r="C478" s="143" t="str">
        <f t="array" ref="C478">ifs(and(isblank($A478),isblank($B478)),"", not(iserror(vlookup($A478&amp;$B478,'3) Release_Label'!$D:$D&amp;'3) Release_Label'!$E:$E,1,0))),vlookup($A478&amp;$B478,{'3) Release_Label'!$D:$D&amp;'3) Release_Label'!$E:$E,'3) Release_Label'!$F:$F},2,0), or(and(not(isblank($B478)),$B478=$B477,$A478&lt;&gt;$A477),and(not(isblank($A478)),$A478=$A477,$B478&lt;&gt;$B477)),"ID LISTS UNALIGNED",and($A478&lt;&gt;"",countif('3) Release_Label'!$D:$D,$A478)=0),"NO UPC MATCH in Release_Label",and($B478&lt;&gt;"",countif('3) Release_Label'!$E:$E,$B478)=0),"NO CATALOG ID MATCH in Release_Label",iserror(vlookup($A478&amp;$B478,'3) Release_Label'!$D:$D&amp;'3) Release_Label'!$E:$E,1,0)),"NO UPC-CATALOG ID pair MATCH in Release_Label" )</f>
        <v/>
      </c>
      <c r="D478" s="143" t="str">
        <f t="array" ref="D478">ifs(and(isblank($A478),isblank($B478)),"", not(iserror(vlookup($A478&amp;$B478,'3) Release_Label'!$D:$D&amp;'3) Release_Label'!$E:$E,1,0))),vlookup($A478&amp;$B478,{'3) Release_Label'!$D:$D&amp;'3) Release_Label'!$E:$E,'3) Release_Label'!$H:$H},2,0), or(and(not(isblank($B478)),$B478=$B477,$A478&lt;&gt;$A477),and(not(isblank($A478)),$A478=$A477,$B478&lt;&gt;$B477)),"ID LISTS UNALIGNED",and($A478&lt;&gt;"",countif('3) Release_Label'!$D:$D,$A478)=0),"NO UPC MATCH in Release_Label",and($B478&lt;&gt;"",countif('3) Release_Label'!$E:$E,$B478)=0),"NO CATALOG ID MATCH in Release_Label",iserror(vlookup($A478&amp;$B478,'3) Release_Label'!$D:$D&amp;'3) Release_Label'!$E:$E,1,0)),"NO UPC-CATALOG ID pair MATCH in Release_Label" )</f>
        <v/>
      </c>
      <c r="E478" s="157" t="str">
        <f t="shared" si="3"/>
        <v/>
      </c>
      <c r="G478" s="116"/>
      <c r="H478" s="166"/>
      <c r="J478" s="20"/>
      <c r="K478" s="117"/>
      <c r="L478" s="20"/>
      <c r="N478" s="20"/>
      <c r="O478" s="20"/>
      <c r="P478" s="20"/>
    </row>
    <row r="479">
      <c r="A479" s="28"/>
      <c r="B479" s="116"/>
      <c r="C479" s="143" t="str">
        <f t="array" ref="C479">ifs(and(isblank($A479),isblank($B479)),"", not(iserror(vlookup($A479&amp;$B479,'3) Release_Label'!$D:$D&amp;'3) Release_Label'!$E:$E,1,0))),vlookup($A479&amp;$B479,{'3) Release_Label'!$D:$D&amp;'3) Release_Label'!$E:$E,'3) Release_Label'!$F:$F},2,0), or(and(not(isblank($B479)),$B479=$B478,$A479&lt;&gt;$A478),and(not(isblank($A479)),$A479=$A478,$B479&lt;&gt;$B478)),"ID LISTS UNALIGNED",and($A479&lt;&gt;"",countif('3) Release_Label'!$D:$D,$A479)=0),"NO UPC MATCH in Release_Label",and($B479&lt;&gt;"",countif('3) Release_Label'!$E:$E,$B479)=0),"NO CATALOG ID MATCH in Release_Label",iserror(vlookup($A479&amp;$B479,'3) Release_Label'!$D:$D&amp;'3) Release_Label'!$E:$E,1,0)),"NO UPC-CATALOG ID pair MATCH in Release_Label" )</f>
        <v/>
      </c>
      <c r="D479" s="143" t="str">
        <f t="array" ref="D479">ifs(and(isblank($A479),isblank($B479)),"", not(iserror(vlookup($A479&amp;$B479,'3) Release_Label'!$D:$D&amp;'3) Release_Label'!$E:$E,1,0))),vlookup($A479&amp;$B479,{'3) Release_Label'!$D:$D&amp;'3) Release_Label'!$E:$E,'3) Release_Label'!$H:$H},2,0), or(and(not(isblank($B479)),$B479=$B478,$A479&lt;&gt;$A478),and(not(isblank($A479)),$A479=$A478,$B479&lt;&gt;$B478)),"ID LISTS UNALIGNED",and($A479&lt;&gt;"",countif('3) Release_Label'!$D:$D,$A479)=0),"NO UPC MATCH in Release_Label",and($B479&lt;&gt;"",countif('3) Release_Label'!$E:$E,$B479)=0),"NO CATALOG ID MATCH in Release_Label",iserror(vlookup($A479&amp;$B479,'3) Release_Label'!$D:$D&amp;'3) Release_Label'!$E:$E,1,0)),"NO UPC-CATALOG ID pair MATCH in Release_Label" )</f>
        <v/>
      </c>
      <c r="E479" s="157" t="str">
        <f t="shared" si="3"/>
        <v/>
      </c>
      <c r="G479" s="116"/>
      <c r="H479" s="166"/>
      <c r="J479" s="20"/>
      <c r="K479" s="117"/>
      <c r="L479" s="20"/>
      <c r="N479" s="20"/>
      <c r="O479" s="20"/>
      <c r="P479" s="20"/>
    </row>
    <row r="480">
      <c r="A480" s="28"/>
      <c r="B480" s="116"/>
      <c r="C480" s="143" t="str">
        <f t="array" ref="C480">ifs(and(isblank($A480),isblank($B480)),"", not(iserror(vlookup($A480&amp;$B480,'3) Release_Label'!$D:$D&amp;'3) Release_Label'!$E:$E,1,0))),vlookup($A480&amp;$B480,{'3) Release_Label'!$D:$D&amp;'3) Release_Label'!$E:$E,'3) Release_Label'!$F:$F},2,0), or(and(not(isblank($B480)),$B480=$B479,$A480&lt;&gt;$A479),and(not(isblank($A480)),$A480=$A479,$B480&lt;&gt;$B479)),"ID LISTS UNALIGNED",and($A480&lt;&gt;"",countif('3) Release_Label'!$D:$D,$A480)=0),"NO UPC MATCH in Release_Label",and($B480&lt;&gt;"",countif('3) Release_Label'!$E:$E,$B480)=0),"NO CATALOG ID MATCH in Release_Label",iserror(vlookup($A480&amp;$B480,'3) Release_Label'!$D:$D&amp;'3) Release_Label'!$E:$E,1,0)),"NO UPC-CATALOG ID pair MATCH in Release_Label" )</f>
        <v/>
      </c>
      <c r="D480" s="143" t="str">
        <f t="array" ref="D480">ifs(and(isblank($A480),isblank($B480)),"", not(iserror(vlookup($A480&amp;$B480,'3) Release_Label'!$D:$D&amp;'3) Release_Label'!$E:$E,1,0))),vlookup($A480&amp;$B480,{'3) Release_Label'!$D:$D&amp;'3) Release_Label'!$E:$E,'3) Release_Label'!$H:$H},2,0), or(and(not(isblank($B480)),$B480=$B479,$A480&lt;&gt;$A479),and(not(isblank($A480)),$A480=$A479,$B480&lt;&gt;$B479)),"ID LISTS UNALIGNED",and($A480&lt;&gt;"",countif('3) Release_Label'!$D:$D,$A480)=0),"NO UPC MATCH in Release_Label",and($B480&lt;&gt;"",countif('3) Release_Label'!$E:$E,$B480)=0),"NO CATALOG ID MATCH in Release_Label",iserror(vlookup($A480&amp;$B480,'3) Release_Label'!$D:$D&amp;'3) Release_Label'!$E:$E,1,0)),"NO UPC-CATALOG ID pair MATCH in Release_Label" )</f>
        <v/>
      </c>
      <c r="E480" s="157" t="str">
        <f t="shared" si="3"/>
        <v/>
      </c>
      <c r="G480" s="116"/>
      <c r="H480" s="166"/>
      <c r="J480" s="20"/>
      <c r="K480" s="117"/>
      <c r="L480" s="20"/>
      <c r="N480" s="20"/>
      <c r="O480" s="20"/>
      <c r="P480" s="20"/>
    </row>
    <row r="481">
      <c r="A481" s="28"/>
      <c r="B481" s="116"/>
      <c r="C481" s="143" t="str">
        <f t="array" ref="C481">ifs(and(isblank($A481),isblank($B481)),"", not(iserror(vlookup($A481&amp;$B481,'3) Release_Label'!$D:$D&amp;'3) Release_Label'!$E:$E,1,0))),vlookup($A481&amp;$B481,{'3) Release_Label'!$D:$D&amp;'3) Release_Label'!$E:$E,'3) Release_Label'!$F:$F},2,0), or(and(not(isblank($B481)),$B481=$B480,$A481&lt;&gt;$A480),and(not(isblank($A481)),$A481=$A480,$B481&lt;&gt;$B480)),"ID LISTS UNALIGNED",and($A481&lt;&gt;"",countif('3) Release_Label'!$D:$D,$A481)=0),"NO UPC MATCH in Release_Label",and($B481&lt;&gt;"",countif('3) Release_Label'!$E:$E,$B481)=0),"NO CATALOG ID MATCH in Release_Label",iserror(vlookup($A481&amp;$B481,'3) Release_Label'!$D:$D&amp;'3) Release_Label'!$E:$E,1,0)),"NO UPC-CATALOG ID pair MATCH in Release_Label" )</f>
        <v/>
      </c>
      <c r="D481" s="143" t="str">
        <f t="array" ref="D481">ifs(and(isblank($A481),isblank($B481)),"", not(iserror(vlookup($A481&amp;$B481,'3) Release_Label'!$D:$D&amp;'3) Release_Label'!$E:$E,1,0))),vlookup($A481&amp;$B481,{'3) Release_Label'!$D:$D&amp;'3) Release_Label'!$E:$E,'3) Release_Label'!$H:$H},2,0), or(and(not(isblank($B481)),$B481=$B480,$A481&lt;&gt;$A480),and(not(isblank($A481)),$A481=$A480,$B481&lt;&gt;$B480)),"ID LISTS UNALIGNED",and($A481&lt;&gt;"",countif('3) Release_Label'!$D:$D,$A481)=0),"NO UPC MATCH in Release_Label",and($B481&lt;&gt;"",countif('3) Release_Label'!$E:$E,$B481)=0),"NO CATALOG ID MATCH in Release_Label",iserror(vlookup($A481&amp;$B481,'3) Release_Label'!$D:$D&amp;'3) Release_Label'!$E:$E,1,0)),"NO UPC-CATALOG ID pair MATCH in Release_Label" )</f>
        <v/>
      </c>
      <c r="E481" s="157" t="str">
        <f t="shared" si="3"/>
        <v/>
      </c>
      <c r="G481" s="116"/>
      <c r="H481" s="166"/>
      <c r="J481" s="20"/>
      <c r="K481" s="117"/>
      <c r="L481" s="20"/>
      <c r="N481" s="20"/>
      <c r="O481" s="20"/>
      <c r="P481" s="20"/>
    </row>
    <row r="482">
      <c r="A482" s="28"/>
      <c r="B482" s="116"/>
      <c r="C482" s="143" t="str">
        <f t="array" ref="C482">ifs(and(isblank($A482),isblank($B482)),"", not(iserror(vlookup($A482&amp;$B482,'3) Release_Label'!$D:$D&amp;'3) Release_Label'!$E:$E,1,0))),vlookup($A482&amp;$B482,{'3) Release_Label'!$D:$D&amp;'3) Release_Label'!$E:$E,'3) Release_Label'!$F:$F},2,0), or(and(not(isblank($B482)),$B482=$B481,$A482&lt;&gt;$A481),and(not(isblank($A482)),$A482=$A481,$B482&lt;&gt;$B481)),"ID LISTS UNALIGNED",and($A482&lt;&gt;"",countif('3) Release_Label'!$D:$D,$A482)=0),"NO UPC MATCH in Release_Label",and($B482&lt;&gt;"",countif('3) Release_Label'!$E:$E,$B482)=0),"NO CATALOG ID MATCH in Release_Label",iserror(vlookup($A482&amp;$B482,'3) Release_Label'!$D:$D&amp;'3) Release_Label'!$E:$E,1,0)),"NO UPC-CATALOG ID pair MATCH in Release_Label" )</f>
        <v/>
      </c>
      <c r="D482" s="143" t="str">
        <f t="array" ref="D482">ifs(and(isblank($A482),isblank($B482)),"", not(iserror(vlookup($A482&amp;$B482,'3) Release_Label'!$D:$D&amp;'3) Release_Label'!$E:$E,1,0))),vlookup($A482&amp;$B482,{'3) Release_Label'!$D:$D&amp;'3) Release_Label'!$E:$E,'3) Release_Label'!$H:$H},2,0), or(and(not(isblank($B482)),$B482=$B481,$A482&lt;&gt;$A481),and(not(isblank($A482)),$A482=$A481,$B482&lt;&gt;$B481)),"ID LISTS UNALIGNED",and($A482&lt;&gt;"",countif('3) Release_Label'!$D:$D,$A482)=0),"NO UPC MATCH in Release_Label",and($B482&lt;&gt;"",countif('3) Release_Label'!$E:$E,$B482)=0),"NO CATALOG ID MATCH in Release_Label",iserror(vlookup($A482&amp;$B482,'3) Release_Label'!$D:$D&amp;'3) Release_Label'!$E:$E,1,0)),"NO UPC-CATALOG ID pair MATCH in Release_Label" )</f>
        <v/>
      </c>
      <c r="E482" s="157" t="str">
        <f t="shared" si="3"/>
        <v/>
      </c>
      <c r="G482" s="116"/>
      <c r="H482" s="166"/>
      <c r="J482" s="20"/>
      <c r="K482" s="117"/>
      <c r="L482" s="20"/>
      <c r="N482" s="20"/>
      <c r="O482" s="20"/>
      <c r="P482" s="20"/>
    </row>
    <row r="483">
      <c r="A483" s="28"/>
      <c r="B483" s="116"/>
      <c r="C483" s="143" t="str">
        <f t="array" ref="C483">ifs(and(isblank($A483),isblank($B483)),"", not(iserror(vlookup($A483&amp;$B483,'3) Release_Label'!$D:$D&amp;'3) Release_Label'!$E:$E,1,0))),vlookup($A483&amp;$B483,{'3) Release_Label'!$D:$D&amp;'3) Release_Label'!$E:$E,'3) Release_Label'!$F:$F},2,0), or(and(not(isblank($B483)),$B483=$B482,$A483&lt;&gt;$A482),and(not(isblank($A483)),$A483=$A482,$B483&lt;&gt;$B482)),"ID LISTS UNALIGNED",and($A483&lt;&gt;"",countif('3) Release_Label'!$D:$D,$A483)=0),"NO UPC MATCH in Release_Label",and($B483&lt;&gt;"",countif('3) Release_Label'!$E:$E,$B483)=0),"NO CATALOG ID MATCH in Release_Label",iserror(vlookup($A483&amp;$B483,'3) Release_Label'!$D:$D&amp;'3) Release_Label'!$E:$E,1,0)),"NO UPC-CATALOG ID pair MATCH in Release_Label" )</f>
        <v/>
      </c>
      <c r="D483" s="143" t="str">
        <f t="array" ref="D483">ifs(and(isblank($A483),isblank($B483)),"", not(iserror(vlookup($A483&amp;$B483,'3) Release_Label'!$D:$D&amp;'3) Release_Label'!$E:$E,1,0))),vlookup($A483&amp;$B483,{'3) Release_Label'!$D:$D&amp;'3) Release_Label'!$E:$E,'3) Release_Label'!$H:$H},2,0), or(and(not(isblank($B483)),$B483=$B482,$A483&lt;&gt;$A482),and(not(isblank($A483)),$A483=$A482,$B483&lt;&gt;$B482)),"ID LISTS UNALIGNED",and($A483&lt;&gt;"",countif('3) Release_Label'!$D:$D,$A483)=0),"NO UPC MATCH in Release_Label",and($B483&lt;&gt;"",countif('3) Release_Label'!$E:$E,$B483)=0),"NO CATALOG ID MATCH in Release_Label",iserror(vlookup($A483&amp;$B483,'3) Release_Label'!$D:$D&amp;'3) Release_Label'!$E:$E,1,0)),"NO UPC-CATALOG ID pair MATCH in Release_Label" )</f>
        <v/>
      </c>
      <c r="E483" s="157" t="str">
        <f t="shared" si="3"/>
        <v/>
      </c>
      <c r="G483" s="116"/>
      <c r="H483" s="166"/>
      <c r="J483" s="20"/>
      <c r="K483" s="117"/>
      <c r="L483" s="20"/>
      <c r="N483" s="20"/>
      <c r="O483" s="20"/>
      <c r="P483" s="20"/>
    </row>
    <row r="484">
      <c r="A484" s="28"/>
      <c r="B484" s="116"/>
      <c r="C484" s="143" t="str">
        <f t="array" ref="C484">ifs(and(isblank($A484),isblank($B484)),"", not(iserror(vlookup($A484&amp;$B484,'3) Release_Label'!$D:$D&amp;'3) Release_Label'!$E:$E,1,0))),vlookup($A484&amp;$B484,{'3) Release_Label'!$D:$D&amp;'3) Release_Label'!$E:$E,'3) Release_Label'!$F:$F},2,0), or(and(not(isblank($B484)),$B484=$B483,$A484&lt;&gt;$A483),and(not(isblank($A484)),$A484=$A483,$B484&lt;&gt;$B483)),"ID LISTS UNALIGNED",and($A484&lt;&gt;"",countif('3) Release_Label'!$D:$D,$A484)=0),"NO UPC MATCH in Release_Label",and($B484&lt;&gt;"",countif('3) Release_Label'!$E:$E,$B484)=0),"NO CATALOG ID MATCH in Release_Label",iserror(vlookup($A484&amp;$B484,'3) Release_Label'!$D:$D&amp;'3) Release_Label'!$E:$E,1,0)),"NO UPC-CATALOG ID pair MATCH in Release_Label" )</f>
        <v/>
      </c>
      <c r="D484" s="143" t="str">
        <f t="array" ref="D484">ifs(and(isblank($A484),isblank($B484)),"", not(iserror(vlookup($A484&amp;$B484,'3) Release_Label'!$D:$D&amp;'3) Release_Label'!$E:$E,1,0))),vlookup($A484&amp;$B484,{'3) Release_Label'!$D:$D&amp;'3) Release_Label'!$E:$E,'3) Release_Label'!$H:$H},2,0), or(and(not(isblank($B484)),$B484=$B483,$A484&lt;&gt;$A483),and(not(isblank($A484)),$A484=$A483,$B484&lt;&gt;$B483)),"ID LISTS UNALIGNED",and($A484&lt;&gt;"",countif('3) Release_Label'!$D:$D,$A484)=0),"NO UPC MATCH in Release_Label",and($B484&lt;&gt;"",countif('3) Release_Label'!$E:$E,$B484)=0),"NO CATALOG ID MATCH in Release_Label",iserror(vlookup($A484&amp;$B484,'3) Release_Label'!$D:$D&amp;'3) Release_Label'!$E:$E,1,0)),"NO UPC-CATALOG ID pair MATCH in Release_Label" )</f>
        <v/>
      </c>
      <c r="E484" s="157" t="str">
        <f t="shared" si="3"/>
        <v/>
      </c>
      <c r="G484" s="116"/>
      <c r="H484" s="166"/>
      <c r="J484" s="20"/>
      <c r="K484" s="117"/>
      <c r="L484" s="20"/>
      <c r="N484" s="20"/>
      <c r="O484" s="20"/>
      <c r="P484" s="20"/>
    </row>
    <row r="485">
      <c r="A485" s="28"/>
      <c r="B485" s="116"/>
      <c r="C485" s="143" t="str">
        <f t="array" ref="C485">ifs(and(isblank($A485),isblank($B485)),"", not(iserror(vlookup($A485&amp;$B485,'3) Release_Label'!$D:$D&amp;'3) Release_Label'!$E:$E,1,0))),vlookup($A485&amp;$B485,{'3) Release_Label'!$D:$D&amp;'3) Release_Label'!$E:$E,'3) Release_Label'!$F:$F},2,0), or(and(not(isblank($B485)),$B485=$B484,$A485&lt;&gt;$A484),and(not(isblank($A485)),$A485=$A484,$B485&lt;&gt;$B484)),"ID LISTS UNALIGNED",and($A485&lt;&gt;"",countif('3) Release_Label'!$D:$D,$A485)=0),"NO UPC MATCH in Release_Label",and($B485&lt;&gt;"",countif('3) Release_Label'!$E:$E,$B485)=0),"NO CATALOG ID MATCH in Release_Label",iserror(vlookup($A485&amp;$B485,'3) Release_Label'!$D:$D&amp;'3) Release_Label'!$E:$E,1,0)),"NO UPC-CATALOG ID pair MATCH in Release_Label" )</f>
        <v/>
      </c>
      <c r="D485" s="143" t="str">
        <f t="array" ref="D485">ifs(and(isblank($A485),isblank($B485)),"", not(iserror(vlookup($A485&amp;$B485,'3) Release_Label'!$D:$D&amp;'3) Release_Label'!$E:$E,1,0))),vlookup($A485&amp;$B485,{'3) Release_Label'!$D:$D&amp;'3) Release_Label'!$E:$E,'3) Release_Label'!$H:$H},2,0), or(and(not(isblank($B485)),$B485=$B484,$A485&lt;&gt;$A484),and(not(isblank($A485)),$A485=$A484,$B485&lt;&gt;$B484)),"ID LISTS UNALIGNED",and($A485&lt;&gt;"",countif('3) Release_Label'!$D:$D,$A485)=0),"NO UPC MATCH in Release_Label",and($B485&lt;&gt;"",countif('3) Release_Label'!$E:$E,$B485)=0),"NO CATALOG ID MATCH in Release_Label",iserror(vlookup($A485&amp;$B485,'3) Release_Label'!$D:$D&amp;'3) Release_Label'!$E:$E,1,0)),"NO UPC-CATALOG ID pair MATCH in Release_Label" )</f>
        <v/>
      </c>
      <c r="E485" s="157" t="str">
        <f t="shared" si="3"/>
        <v/>
      </c>
      <c r="G485" s="116"/>
      <c r="H485" s="166"/>
      <c r="J485" s="20"/>
      <c r="K485" s="117"/>
      <c r="L485" s="20"/>
      <c r="N485" s="20"/>
      <c r="O485" s="20"/>
      <c r="P485" s="20"/>
    </row>
    <row r="486">
      <c r="A486" s="28"/>
      <c r="B486" s="116"/>
      <c r="C486" s="143" t="str">
        <f t="array" ref="C486">ifs(and(isblank($A486),isblank($B486)),"", not(iserror(vlookup($A486&amp;$B486,'3) Release_Label'!$D:$D&amp;'3) Release_Label'!$E:$E,1,0))),vlookup($A486&amp;$B486,{'3) Release_Label'!$D:$D&amp;'3) Release_Label'!$E:$E,'3) Release_Label'!$F:$F},2,0), or(and(not(isblank($B486)),$B486=$B485,$A486&lt;&gt;$A485),and(not(isblank($A486)),$A486=$A485,$B486&lt;&gt;$B485)),"ID LISTS UNALIGNED",and($A486&lt;&gt;"",countif('3) Release_Label'!$D:$D,$A486)=0),"NO UPC MATCH in Release_Label",and($B486&lt;&gt;"",countif('3) Release_Label'!$E:$E,$B486)=0),"NO CATALOG ID MATCH in Release_Label",iserror(vlookup($A486&amp;$B486,'3) Release_Label'!$D:$D&amp;'3) Release_Label'!$E:$E,1,0)),"NO UPC-CATALOG ID pair MATCH in Release_Label" )</f>
        <v/>
      </c>
      <c r="D486" s="143" t="str">
        <f t="array" ref="D486">ifs(and(isblank($A486),isblank($B486)),"", not(iserror(vlookup($A486&amp;$B486,'3) Release_Label'!$D:$D&amp;'3) Release_Label'!$E:$E,1,0))),vlookup($A486&amp;$B486,{'3) Release_Label'!$D:$D&amp;'3) Release_Label'!$E:$E,'3) Release_Label'!$H:$H},2,0), or(and(not(isblank($B486)),$B486=$B485,$A486&lt;&gt;$A485),and(not(isblank($A486)),$A486=$A485,$B486&lt;&gt;$B485)),"ID LISTS UNALIGNED",and($A486&lt;&gt;"",countif('3) Release_Label'!$D:$D,$A486)=0),"NO UPC MATCH in Release_Label",and($B486&lt;&gt;"",countif('3) Release_Label'!$E:$E,$B486)=0),"NO CATALOG ID MATCH in Release_Label",iserror(vlookup($A486&amp;$B486,'3) Release_Label'!$D:$D&amp;'3) Release_Label'!$E:$E,1,0)),"NO UPC-CATALOG ID pair MATCH in Release_Label" )</f>
        <v/>
      </c>
      <c r="E486" s="157" t="str">
        <f t="shared" si="3"/>
        <v/>
      </c>
      <c r="G486" s="116"/>
      <c r="H486" s="166"/>
      <c r="J486" s="20"/>
      <c r="K486" s="117"/>
      <c r="L486" s="20"/>
      <c r="N486" s="20"/>
      <c r="O486" s="20"/>
      <c r="P486" s="20"/>
    </row>
    <row r="487">
      <c r="A487" s="28"/>
      <c r="B487" s="116"/>
      <c r="C487" s="143" t="str">
        <f t="array" ref="C487">ifs(and(isblank($A487),isblank($B487)),"", not(iserror(vlookup($A487&amp;$B487,'3) Release_Label'!$D:$D&amp;'3) Release_Label'!$E:$E,1,0))),vlookup($A487&amp;$B487,{'3) Release_Label'!$D:$D&amp;'3) Release_Label'!$E:$E,'3) Release_Label'!$F:$F},2,0), or(and(not(isblank($B487)),$B487=$B486,$A487&lt;&gt;$A486),and(not(isblank($A487)),$A487=$A486,$B487&lt;&gt;$B486)),"ID LISTS UNALIGNED",and($A487&lt;&gt;"",countif('3) Release_Label'!$D:$D,$A487)=0),"NO UPC MATCH in Release_Label",and($B487&lt;&gt;"",countif('3) Release_Label'!$E:$E,$B487)=0),"NO CATALOG ID MATCH in Release_Label",iserror(vlookup($A487&amp;$B487,'3) Release_Label'!$D:$D&amp;'3) Release_Label'!$E:$E,1,0)),"NO UPC-CATALOG ID pair MATCH in Release_Label" )</f>
        <v/>
      </c>
      <c r="D487" s="143" t="str">
        <f t="array" ref="D487">ifs(and(isblank($A487),isblank($B487)),"", not(iserror(vlookup($A487&amp;$B487,'3) Release_Label'!$D:$D&amp;'3) Release_Label'!$E:$E,1,0))),vlookup($A487&amp;$B487,{'3) Release_Label'!$D:$D&amp;'3) Release_Label'!$E:$E,'3) Release_Label'!$H:$H},2,0), or(and(not(isblank($B487)),$B487=$B486,$A487&lt;&gt;$A486),and(not(isblank($A487)),$A487=$A486,$B487&lt;&gt;$B486)),"ID LISTS UNALIGNED",and($A487&lt;&gt;"",countif('3) Release_Label'!$D:$D,$A487)=0),"NO UPC MATCH in Release_Label",and($B487&lt;&gt;"",countif('3) Release_Label'!$E:$E,$B487)=0),"NO CATALOG ID MATCH in Release_Label",iserror(vlookup($A487&amp;$B487,'3) Release_Label'!$D:$D&amp;'3) Release_Label'!$E:$E,1,0)),"NO UPC-CATALOG ID pair MATCH in Release_Label" )</f>
        <v/>
      </c>
      <c r="E487" s="157" t="str">
        <f t="shared" si="3"/>
        <v/>
      </c>
      <c r="G487" s="116"/>
      <c r="H487" s="166"/>
      <c r="J487" s="20"/>
      <c r="K487" s="117"/>
      <c r="L487" s="20"/>
      <c r="N487" s="20"/>
      <c r="O487" s="20"/>
      <c r="P487" s="20"/>
    </row>
    <row r="488">
      <c r="A488" s="28"/>
      <c r="B488" s="116"/>
      <c r="C488" s="143" t="str">
        <f t="array" ref="C488">ifs(and(isblank($A488),isblank($B488)),"", not(iserror(vlookup($A488&amp;$B488,'3) Release_Label'!$D:$D&amp;'3) Release_Label'!$E:$E,1,0))),vlookup($A488&amp;$B488,{'3) Release_Label'!$D:$D&amp;'3) Release_Label'!$E:$E,'3) Release_Label'!$F:$F},2,0), or(and(not(isblank($B488)),$B488=$B487,$A488&lt;&gt;$A487),and(not(isblank($A488)),$A488=$A487,$B488&lt;&gt;$B487)),"ID LISTS UNALIGNED",and($A488&lt;&gt;"",countif('3) Release_Label'!$D:$D,$A488)=0),"NO UPC MATCH in Release_Label",and($B488&lt;&gt;"",countif('3) Release_Label'!$E:$E,$B488)=0),"NO CATALOG ID MATCH in Release_Label",iserror(vlookup($A488&amp;$B488,'3) Release_Label'!$D:$D&amp;'3) Release_Label'!$E:$E,1,0)),"NO UPC-CATALOG ID pair MATCH in Release_Label" )</f>
        <v/>
      </c>
      <c r="D488" s="143" t="str">
        <f t="array" ref="D488">ifs(and(isblank($A488),isblank($B488)),"", not(iserror(vlookup($A488&amp;$B488,'3) Release_Label'!$D:$D&amp;'3) Release_Label'!$E:$E,1,0))),vlookup($A488&amp;$B488,{'3) Release_Label'!$D:$D&amp;'3) Release_Label'!$E:$E,'3) Release_Label'!$H:$H},2,0), or(and(not(isblank($B488)),$B488=$B487,$A488&lt;&gt;$A487),and(not(isblank($A488)),$A488=$A487,$B488&lt;&gt;$B487)),"ID LISTS UNALIGNED",and($A488&lt;&gt;"",countif('3) Release_Label'!$D:$D,$A488)=0),"NO UPC MATCH in Release_Label",and($B488&lt;&gt;"",countif('3) Release_Label'!$E:$E,$B488)=0),"NO CATALOG ID MATCH in Release_Label",iserror(vlookup($A488&amp;$B488,'3) Release_Label'!$D:$D&amp;'3) Release_Label'!$E:$E,1,0)),"NO UPC-CATALOG ID pair MATCH in Release_Label" )</f>
        <v/>
      </c>
      <c r="E488" s="157" t="str">
        <f t="shared" si="3"/>
        <v/>
      </c>
      <c r="G488" s="116"/>
      <c r="H488" s="166"/>
      <c r="J488" s="20"/>
      <c r="K488" s="117"/>
      <c r="L488" s="20"/>
      <c r="N488" s="20"/>
      <c r="O488" s="20"/>
      <c r="P488" s="20"/>
    </row>
    <row r="489">
      <c r="A489" s="28"/>
      <c r="B489" s="116"/>
      <c r="C489" s="143" t="str">
        <f t="array" ref="C489">ifs(and(isblank($A489),isblank($B489)),"", not(iserror(vlookup($A489&amp;$B489,'3) Release_Label'!$D:$D&amp;'3) Release_Label'!$E:$E,1,0))),vlookup($A489&amp;$B489,{'3) Release_Label'!$D:$D&amp;'3) Release_Label'!$E:$E,'3) Release_Label'!$F:$F},2,0), or(and(not(isblank($B489)),$B489=$B488,$A489&lt;&gt;$A488),and(not(isblank($A489)),$A489=$A488,$B489&lt;&gt;$B488)),"ID LISTS UNALIGNED",and($A489&lt;&gt;"",countif('3) Release_Label'!$D:$D,$A489)=0),"NO UPC MATCH in Release_Label",and($B489&lt;&gt;"",countif('3) Release_Label'!$E:$E,$B489)=0),"NO CATALOG ID MATCH in Release_Label",iserror(vlookup($A489&amp;$B489,'3) Release_Label'!$D:$D&amp;'3) Release_Label'!$E:$E,1,0)),"NO UPC-CATALOG ID pair MATCH in Release_Label" )</f>
        <v/>
      </c>
      <c r="D489" s="143" t="str">
        <f t="array" ref="D489">ifs(and(isblank($A489),isblank($B489)),"", not(iserror(vlookup($A489&amp;$B489,'3) Release_Label'!$D:$D&amp;'3) Release_Label'!$E:$E,1,0))),vlookup($A489&amp;$B489,{'3) Release_Label'!$D:$D&amp;'3) Release_Label'!$E:$E,'3) Release_Label'!$H:$H},2,0), or(and(not(isblank($B489)),$B489=$B488,$A489&lt;&gt;$A488),and(not(isblank($A489)),$A489=$A488,$B489&lt;&gt;$B488)),"ID LISTS UNALIGNED",and($A489&lt;&gt;"",countif('3) Release_Label'!$D:$D,$A489)=0),"NO UPC MATCH in Release_Label",and($B489&lt;&gt;"",countif('3) Release_Label'!$E:$E,$B489)=0),"NO CATALOG ID MATCH in Release_Label",iserror(vlookup($A489&amp;$B489,'3) Release_Label'!$D:$D&amp;'3) Release_Label'!$E:$E,1,0)),"NO UPC-CATALOG ID pair MATCH in Release_Label" )</f>
        <v/>
      </c>
      <c r="E489" s="157" t="str">
        <f t="shared" si="3"/>
        <v/>
      </c>
      <c r="G489" s="116"/>
      <c r="H489" s="166"/>
      <c r="J489" s="20"/>
      <c r="K489" s="117"/>
      <c r="L489" s="20"/>
      <c r="N489" s="20"/>
      <c r="O489" s="20"/>
      <c r="P489" s="20"/>
    </row>
    <row r="490">
      <c r="A490" s="28"/>
      <c r="B490" s="116"/>
      <c r="C490" s="143" t="str">
        <f t="array" ref="C490">ifs(and(isblank($A490),isblank($B490)),"", not(iserror(vlookup($A490&amp;$B490,'3) Release_Label'!$D:$D&amp;'3) Release_Label'!$E:$E,1,0))),vlookup($A490&amp;$B490,{'3) Release_Label'!$D:$D&amp;'3) Release_Label'!$E:$E,'3) Release_Label'!$F:$F},2,0), or(and(not(isblank($B490)),$B490=$B489,$A490&lt;&gt;$A489),and(not(isblank($A490)),$A490=$A489,$B490&lt;&gt;$B489)),"ID LISTS UNALIGNED",and($A490&lt;&gt;"",countif('3) Release_Label'!$D:$D,$A490)=0),"NO UPC MATCH in Release_Label",and($B490&lt;&gt;"",countif('3) Release_Label'!$E:$E,$B490)=0),"NO CATALOG ID MATCH in Release_Label",iserror(vlookup($A490&amp;$B490,'3) Release_Label'!$D:$D&amp;'3) Release_Label'!$E:$E,1,0)),"NO UPC-CATALOG ID pair MATCH in Release_Label" )</f>
        <v/>
      </c>
      <c r="D490" s="143" t="str">
        <f t="array" ref="D490">ifs(and(isblank($A490),isblank($B490)),"", not(iserror(vlookup($A490&amp;$B490,'3) Release_Label'!$D:$D&amp;'3) Release_Label'!$E:$E,1,0))),vlookup($A490&amp;$B490,{'3) Release_Label'!$D:$D&amp;'3) Release_Label'!$E:$E,'3) Release_Label'!$H:$H},2,0), or(and(not(isblank($B490)),$B490=$B489,$A490&lt;&gt;$A489),and(not(isblank($A490)),$A490=$A489,$B490&lt;&gt;$B489)),"ID LISTS UNALIGNED",and($A490&lt;&gt;"",countif('3) Release_Label'!$D:$D,$A490)=0),"NO UPC MATCH in Release_Label",and($B490&lt;&gt;"",countif('3) Release_Label'!$E:$E,$B490)=0),"NO CATALOG ID MATCH in Release_Label",iserror(vlookup($A490&amp;$B490,'3) Release_Label'!$D:$D&amp;'3) Release_Label'!$E:$E,1,0)),"NO UPC-CATALOG ID pair MATCH in Release_Label" )</f>
        <v/>
      </c>
      <c r="E490" s="157" t="str">
        <f t="shared" si="3"/>
        <v/>
      </c>
      <c r="G490" s="116"/>
      <c r="H490" s="166"/>
      <c r="J490" s="20"/>
      <c r="K490" s="117"/>
      <c r="L490" s="20"/>
      <c r="N490" s="20"/>
      <c r="O490" s="20"/>
      <c r="P490" s="20"/>
    </row>
    <row r="491">
      <c r="A491" s="28"/>
      <c r="B491" s="116"/>
      <c r="C491" s="143" t="str">
        <f t="array" ref="C491">ifs(and(isblank($A491),isblank($B491)),"", not(iserror(vlookup($A491&amp;$B491,'3) Release_Label'!$D:$D&amp;'3) Release_Label'!$E:$E,1,0))),vlookup($A491&amp;$B491,{'3) Release_Label'!$D:$D&amp;'3) Release_Label'!$E:$E,'3) Release_Label'!$F:$F},2,0), or(and(not(isblank($B491)),$B491=$B490,$A491&lt;&gt;$A490),and(not(isblank($A491)),$A491=$A490,$B491&lt;&gt;$B490)),"ID LISTS UNALIGNED",and($A491&lt;&gt;"",countif('3) Release_Label'!$D:$D,$A491)=0),"NO UPC MATCH in Release_Label",and($B491&lt;&gt;"",countif('3) Release_Label'!$E:$E,$B491)=0),"NO CATALOG ID MATCH in Release_Label",iserror(vlookup($A491&amp;$B491,'3) Release_Label'!$D:$D&amp;'3) Release_Label'!$E:$E,1,0)),"NO UPC-CATALOG ID pair MATCH in Release_Label" )</f>
        <v/>
      </c>
      <c r="D491" s="143" t="str">
        <f t="array" ref="D491">ifs(and(isblank($A491),isblank($B491)),"", not(iserror(vlookup($A491&amp;$B491,'3) Release_Label'!$D:$D&amp;'3) Release_Label'!$E:$E,1,0))),vlookup($A491&amp;$B491,{'3) Release_Label'!$D:$D&amp;'3) Release_Label'!$E:$E,'3) Release_Label'!$H:$H},2,0), or(and(not(isblank($B491)),$B491=$B490,$A491&lt;&gt;$A490),and(not(isblank($A491)),$A491=$A490,$B491&lt;&gt;$B490)),"ID LISTS UNALIGNED",and($A491&lt;&gt;"",countif('3) Release_Label'!$D:$D,$A491)=0),"NO UPC MATCH in Release_Label",and($B491&lt;&gt;"",countif('3) Release_Label'!$E:$E,$B491)=0),"NO CATALOG ID MATCH in Release_Label",iserror(vlookup($A491&amp;$B491,'3) Release_Label'!$D:$D&amp;'3) Release_Label'!$E:$E,1,0)),"NO UPC-CATALOG ID pair MATCH in Release_Label" )</f>
        <v/>
      </c>
      <c r="E491" s="157" t="str">
        <f t="shared" si="3"/>
        <v/>
      </c>
      <c r="G491" s="116"/>
      <c r="H491" s="166"/>
      <c r="J491" s="20"/>
      <c r="K491" s="117"/>
      <c r="L491" s="20"/>
      <c r="N491" s="20"/>
      <c r="O491" s="20"/>
      <c r="P491" s="20"/>
    </row>
    <row r="492">
      <c r="A492" s="28"/>
      <c r="B492" s="116"/>
      <c r="C492" s="143" t="str">
        <f t="array" ref="C492">ifs(and(isblank($A492),isblank($B492)),"", not(iserror(vlookup($A492&amp;$B492,'3) Release_Label'!$D:$D&amp;'3) Release_Label'!$E:$E,1,0))),vlookup($A492&amp;$B492,{'3) Release_Label'!$D:$D&amp;'3) Release_Label'!$E:$E,'3) Release_Label'!$F:$F},2,0), or(and(not(isblank($B492)),$B492=$B491,$A492&lt;&gt;$A491),and(not(isblank($A492)),$A492=$A491,$B492&lt;&gt;$B491)),"ID LISTS UNALIGNED",and($A492&lt;&gt;"",countif('3) Release_Label'!$D:$D,$A492)=0),"NO UPC MATCH in Release_Label",and($B492&lt;&gt;"",countif('3) Release_Label'!$E:$E,$B492)=0),"NO CATALOG ID MATCH in Release_Label",iserror(vlookup($A492&amp;$B492,'3) Release_Label'!$D:$D&amp;'3) Release_Label'!$E:$E,1,0)),"NO UPC-CATALOG ID pair MATCH in Release_Label" )</f>
        <v/>
      </c>
      <c r="D492" s="143" t="str">
        <f t="array" ref="D492">ifs(and(isblank($A492),isblank($B492)),"", not(iserror(vlookup($A492&amp;$B492,'3) Release_Label'!$D:$D&amp;'3) Release_Label'!$E:$E,1,0))),vlookup($A492&amp;$B492,{'3) Release_Label'!$D:$D&amp;'3) Release_Label'!$E:$E,'3) Release_Label'!$H:$H},2,0), or(and(not(isblank($B492)),$B492=$B491,$A492&lt;&gt;$A491),and(not(isblank($A492)),$A492=$A491,$B492&lt;&gt;$B491)),"ID LISTS UNALIGNED",and($A492&lt;&gt;"",countif('3) Release_Label'!$D:$D,$A492)=0),"NO UPC MATCH in Release_Label",and($B492&lt;&gt;"",countif('3) Release_Label'!$E:$E,$B492)=0),"NO CATALOG ID MATCH in Release_Label",iserror(vlookup($A492&amp;$B492,'3) Release_Label'!$D:$D&amp;'3) Release_Label'!$E:$E,1,0)),"NO UPC-CATALOG ID pair MATCH in Release_Label" )</f>
        <v/>
      </c>
      <c r="E492" s="157" t="str">
        <f t="shared" si="3"/>
        <v/>
      </c>
      <c r="G492" s="116"/>
      <c r="H492" s="166"/>
      <c r="J492" s="20"/>
      <c r="K492" s="117"/>
      <c r="L492" s="20"/>
      <c r="N492" s="20"/>
      <c r="O492" s="20"/>
      <c r="P492" s="20"/>
    </row>
    <row r="493">
      <c r="A493" s="28"/>
      <c r="B493" s="116"/>
      <c r="C493" s="143" t="str">
        <f t="array" ref="C493">ifs(and(isblank($A493),isblank($B493)),"", not(iserror(vlookup($A493&amp;$B493,'3) Release_Label'!$D:$D&amp;'3) Release_Label'!$E:$E,1,0))),vlookup($A493&amp;$B493,{'3) Release_Label'!$D:$D&amp;'3) Release_Label'!$E:$E,'3) Release_Label'!$F:$F},2,0), or(and(not(isblank($B493)),$B493=$B492,$A493&lt;&gt;$A492),and(not(isblank($A493)),$A493=$A492,$B493&lt;&gt;$B492)),"ID LISTS UNALIGNED",and($A493&lt;&gt;"",countif('3) Release_Label'!$D:$D,$A493)=0),"NO UPC MATCH in Release_Label",and($B493&lt;&gt;"",countif('3) Release_Label'!$E:$E,$B493)=0),"NO CATALOG ID MATCH in Release_Label",iserror(vlookup($A493&amp;$B493,'3) Release_Label'!$D:$D&amp;'3) Release_Label'!$E:$E,1,0)),"NO UPC-CATALOG ID pair MATCH in Release_Label" )</f>
        <v/>
      </c>
      <c r="D493" s="143" t="str">
        <f t="array" ref="D493">ifs(and(isblank($A493),isblank($B493)),"", not(iserror(vlookup($A493&amp;$B493,'3) Release_Label'!$D:$D&amp;'3) Release_Label'!$E:$E,1,0))),vlookup($A493&amp;$B493,{'3) Release_Label'!$D:$D&amp;'3) Release_Label'!$E:$E,'3) Release_Label'!$H:$H},2,0), or(and(not(isblank($B493)),$B493=$B492,$A493&lt;&gt;$A492),and(not(isblank($A493)),$A493=$A492,$B493&lt;&gt;$B492)),"ID LISTS UNALIGNED",and($A493&lt;&gt;"",countif('3) Release_Label'!$D:$D,$A493)=0),"NO UPC MATCH in Release_Label",and($B493&lt;&gt;"",countif('3) Release_Label'!$E:$E,$B493)=0),"NO CATALOG ID MATCH in Release_Label",iserror(vlookup($A493&amp;$B493,'3) Release_Label'!$D:$D&amp;'3) Release_Label'!$E:$E,1,0)),"NO UPC-CATALOG ID pair MATCH in Release_Label" )</f>
        <v/>
      </c>
      <c r="E493" s="157" t="str">
        <f t="shared" si="3"/>
        <v/>
      </c>
      <c r="G493" s="116"/>
      <c r="H493" s="166"/>
      <c r="J493" s="20"/>
      <c r="K493" s="117"/>
      <c r="L493" s="20"/>
      <c r="N493" s="20"/>
      <c r="O493" s="20"/>
      <c r="P493" s="20"/>
    </row>
    <row r="494">
      <c r="A494" s="28"/>
      <c r="B494" s="116"/>
      <c r="C494" s="143" t="str">
        <f t="array" ref="C494">ifs(and(isblank($A494),isblank($B494)),"", not(iserror(vlookup($A494&amp;$B494,'3) Release_Label'!$D:$D&amp;'3) Release_Label'!$E:$E,1,0))),vlookup($A494&amp;$B494,{'3) Release_Label'!$D:$D&amp;'3) Release_Label'!$E:$E,'3) Release_Label'!$F:$F},2,0), or(and(not(isblank($B494)),$B494=$B493,$A494&lt;&gt;$A493),and(not(isblank($A494)),$A494=$A493,$B494&lt;&gt;$B493)),"ID LISTS UNALIGNED",and($A494&lt;&gt;"",countif('3) Release_Label'!$D:$D,$A494)=0),"NO UPC MATCH in Release_Label",and($B494&lt;&gt;"",countif('3) Release_Label'!$E:$E,$B494)=0),"NO CATALOG ID MATCH in Release_Label",iserror(vlookup($A494&amp;$B494,'3) Release_Label'!$D:$D&amp;'3) Release_Label'!$E:$E,1,0)),"NO UPC-CATALOG ID pair MATCH in Release_Label" )</f>
        <v/>
      </c>
      <c r="D494" s="143" t="str">
        <f t="array" ref="D494">ifs(and(isblank($A494),isblank($B494)),"", not(iserror(vlookup($A494&amp;$B494,'3) Release_Label'!$D:$D&amp;'3) Release_Label'!$E:$E,1,0))),vlookup($A494&amp;$B494,{'3) Release_Label'!$D:$D&amp;'3) Release_Label'!$E:$E,'3) Release_Label'!$H:$H},2,0), or(and(not(isblank($B494)),$B494=$B493,$A494&lt;&gt;$A493),and(not(isblank($A494)),$A494=$A493,$B494&lt;&gt;$B493)),"ID LISTS UNALIGNED",and($A494&lt;&gt;"",countif('3) Release_Label'!$D:$D,$A494)=0),"NO UPC MATCH in Release_Label",and($B494&lt;&gt;"",countif('3) Release_Label'!$E:$E,$B494)=0),"NO CATALOG ID MATCH in Release_Label",iserror(vlookup($A494&amp;$B494,'3) Release_Label'!$D:$D&amp;'3) Release_Label'!$E:$E,1,0)),"NO UPC-CATALOG ID pair MATCH in Release_Label" )</f>
        <v/>
      </c>
      <c r="E494" s="157" t="str">
        <f t="shared" si="3"/>
        <v/>
      </c>
      <c r="G494" s="116"/>
      <c r="H494" s="166"/>
      <c r="J494" s="20"/>
      <c r="K494" s="117"/>
      <c r="L494" s="20"/>
      <c r="N494" s="20"/>
      <c r="O494" s="20"/>
      <c r="P494" s="20"/>
    </row>
    <row r="495">
      <c r="A495" s="28"/>
      <c r="B495" s="116"/>
      <c r="C495" s="143" t="str">
        <f t="array" ref="C495">ifs(and(isblank($A495),isblank($B495)),"", not(iserror(vlookup($A495&amp;$B495,'3) Release_Label'!$D:$D&amp;'3) Release_Label'!$E:$E,1,0))),vlookup($A495&amp;$B495,{'3) Release_Label'!$D:$D&amp;'3) Release_Label'!$E:$E,'3) Release_Label'!$F:$F},2,0), or(and(not(isblank($B495)),$B495=$B494,$A495&lt;&gt;$A494),and(not(isblank($A495)),$A495=$A494,$B495&lt;&gt;$B494)),"ID LISTS UNALIGNED",and($A495&lt;&gt;"",countif('3) Release_Label'!$D:$D,$A495)=0),"NO UPC MATCH in Release_Label",and($B495&lt;&gt;"",countif('3) Release_Label'!$E:$E,$B495)=0),"NO CATALOG ID MATCH in Release_Label",iserror(vlookup($A495&amp;$B495,'3) Release_Label'!$D:$D&amp;'3) Release_Label'!$E:$E,1,0)),"NO UPC-CATALOG ID pair MATCH in Release_Label" )</f>
        <v/>
      </c>
      <c r="D495" s="143" t="str">
        <f t="array" ref="D495">ifs(and(isblank($A495),isblank($B495)),"", not(iserror(vlookup($A495&amp;$B495,'3) Release_Label'!$D:$D&amp;'3) Release_Label'!$E:$E,1,0))),vlookup($A495&amp;$B495,{'3) Release_Label'!$D:$D&amp;'3) Release_Label'!$E:$E,'3) Release_Label'!$H:$H},2,0), or(and(not(isblank($B495)),$B495=$B494,$A495&lt;&gt;$A494),and(not(isblank($A495)),$A495=$A494,$B495&lt;&gt;$B494)),"ID LISTS UNALIGNED",and($A495&lt;&gt;"",countif('3) Release_Label'!$D:$D,$A495)=0),"NO UPC MATCH in Release_Label",and($B495&lt;&gt;"",countif('3) Release_Label'!$E:$E,$B495)=0),"NO CATALOG ID MATCH in Release_Label",iserror(vlookup($A495&amp;$B495,'3) Release_Label'!$D:$D&amp;'3) Release_Label'!$E:$E,1,0)),"NO UPC-CATALOG ID pair MATCH in Release_Label" )</f>
        <v/>
      </c>
      <c r="E495" s="157" t="str">
        <f t="shared" si="3"/>
        <v/>
      </c>
      <c r="G495" s="116"/>
      <c r="H495" s="166"/>
      <c r="J495" s="20"/>
      <c r="K495" s="117"/>
      <c r="L495" s="20"/>
      <c r="N495" s="20"/>
      <c r="O495" s="20"/>
      <c r="P495" s="20"/>
    </row>
    <row r="496">
      <c r="A496" s="28"/>
      <c r="B496" s="116"/>
      <c r="C496" s="143" t="str">
        <f t="array" ref="C496">ifs(and(isblank($A496),isblank($B496)),"", not(iserror(vlookup($A496&amp;$B496,'3) Release_Label'!$D:$D&amp;'3) Release_Label'!$E:$E,1,0))),vlookup($A496&amp;$B496,{'3) Release_Label'!$D:$D&amp;'3) Release_Label'!$E:$E,'3) Release_Label'!$F:$F},2,0), or(and(not(isblank($B496)),$B496=$B495,$A496&lt;&gt;$A495),and(not(isblank($A496)),$A496=$A495,$B496&lt;&gt;$B495)),"ID LISTS UNALIGNED",and($A496&lt;&gt;"",countif('3) Release_Label'!$D:$D,$A496)=0),"NO UPC MATCH in Release_Label",and($B496&lt;&gt;"",countif('3) Release_Label'!$E:$E,$B496)=0),"NO CATALOG ID MATCH in Release_Label",iserror(vlookup($A496&amp;$B496,'3) Release_Label'!$D:$D&amp;'3) Release_Label'!$E:$E,1,0)),"NO UPC-CATALOG ID pair MATCH in Release_Label" )</f>
        <v/>
      </c>
      <c r="D496" s="143" t="str">
        <f t="array" ref="D496">ifs(and(isblank($A496),isblank($B496)),"", not(iserror(vlookup($A496&amp;$B496,'3) Release_Label'!$D:$D&amp;'3) Release_Label'!$E:$E,1,0))),vlookup($A496&amp;$B496,{'3) Release_Label'!$D:$D&amp;'3) Release_Label'!$E:$E,'3) Release_Label'!$H:$H},2,0), or(and(not(isblank($B496)),$B496=$B495,$A496&lt;&gt;$A495),and(not(isblank($A496)),$A496=$A495,$B496&lt;&gt;$B495)),"ID LISTS UNALIGNED",and($A496&lt;&gt;"",countif('3) Release_Label'!$D:$D,$A496)=0),"NO UPC MATCH in Release_Label",and($B496&lt;&gt;"",countif('3) Release_Label'!$E:$E,$B496)=0),"NO CATALOG ID MATCH in Release_Label",iserror(vlookup($A496&amp;$B496,'3) Release_Label'!$D:$D&amp;'3) Release_Label'!$E:$E,1,0)),"NO UPC-CATALOG ID pair MATCH in Release_Label" )</f>
        <v/>
      </c>
      <c r="E496" s="157" t="str">
        <f t="shared" si="3"/>
        <v/>
      </c>
      <c r="G496" s="116"/>
      <c r="H496" s="166"/>
      <c r="J496" s="20"/>
      <c r="K496" s="117"/>
      <c r="L496" s="20"/>
      <c r="N496" s="20"/>
      <c r="O496" s="20"/>
      <c r="P496" s="20"/>
    </row>
    <row r="497">
      <c r="A497" s="28"/>
      <c r="B497" s="116"/>
      <c r="C497" s="143" t="str">
        <f t="array" ref="C497">ifs(and(isblank($A497),isblank($B497)),"", not(iserror(vlookup($A497&amp;$B497,'3) Release_Label'!$D:$D&amp;'3) Release_Label'!$E:$E,1,0))),vlookup($A497&amp;$B497,{'3) Release_Label'!$D:$D&amp;'3) Release_Label'!$E:$E,'3) Release_Label'!$F:$F},2,0), or(and(not(isblank($B497)),$B497=$B496,$A497&lt;&gt;$A496),and(not(isblank($A497)),$A497=$A496,$B497&lt;&gt;$B496)),"ID LISTS UNALIGNED",and($A497&lt;&gt;"",countif('3) Release_Label'!$D:$D,$A497)=0),"NO UPC MATCH in Release_Label",and($B497&lt;&gt;"",countif('3) Release_Label'!$E:$E,$B497)=0),"NO CATALOG ID MATCH in Release_Label",iserror(vlookup($A497&amp;$B497,'3) Release_Label'!$D:$D&amp;'3) Release_Label'!$E:$E,1,0)),"NO UPC-CATALOG ID pair MATCH in Release_Label" )</f>
        <v/>
      </c>
      <c r="D497" s="143" t="str">
        <f t="array" ref="D497">ifs(and(isblank($A497),isblank($B497)),"", not(iserror(vlookup($A497&amp;$B497,'3) Release_Label'!$D:$D&amp;'3) Release_Label'!$E:$E,1,0))),vlookup($A497&amp;$B497,{'3) Release_Label'!$D:$D&amp;'3) Release_Label'!$E:$E,'3) Release_Label'!$H:$H},2,0), or(and(not(isblank($B497)),$B497=$B496,$A497&lt;&gt;$A496),and(not(isblank($A497)),$A497=$A496,$B497&lt;&gt;$B496)),"ID LISTS UNALIGNED",and($A497&lt;&gt;"",countif('3) Release_Label'!$D:$D,$A497)=0),"NO UPC MATCH in Release_Label",and($B497&lt;&gt;"",countif('3) Release_Label'!$E:$E,$B497)=0),"NO CATALOG ID MATCH in Release_Label",iserror(vlookup($A497&amp;$B497,'3) Release_Label'!$D:$D&amp;'3) Release_Label'!$E:$E,1,0)),"NO UPC-CATALOG ID pair MATCH in Release_Label" )</f>
        <v/>
      </c>
      <c r="E497" s="157" t="str">
        <f t="shared" si="3"/>
        <v/>
      </c>
      <c r="G497" s="116"/>
      <c r="H497" s="166"/>
      <c r="J497" s="20"/>
      <c r="K497" s="117"/>
      <c r="L497" s="20"/>
      <c r="N497" s="20"/>
      <c r="O497" s="20"/>
      <c r="P497" s="20"/>
    </row>
    <row r="498">
      <c r="A498" s="28"/>
      <c r="B498" s="116"/>
      <c r="C498" s="143" t="str">
        <f t="array" ref="C498">ifs(and(isblank($A498),isblank($B498)),"", not(iserror(vlookup($A498&amp;$B498,'3) Release_Label'!$D:$D&amp;'3) Release_Label'!$E:$E,1,0))),vlookup($A498&amp;$B498,{'3) Release_Label'!$D:$D&amp;'3) Release_Label'!$E:$E,'3) Release_Label'!$F:$F},2,0), or(and(not(isblank($B498)),$B498=$B497,$A498&lt;&gt;$A497),and(not(isblank($A498)),$A498=$A497,$B498&lt;&gt;$B497)),"ID LISTS UNALIGNED",and($A498&lt;&gt;"",countif('3) Release_Label'!$D:$D,$A498)=0),"NO UPC MATCH in Release_Label",and($B498&lt;&gt;"",countif('3) Release_Label'!$E:$E,$B498)=0),"NO CATALOG ID MATCH in Release_Label",iserror(vlookup($A498&amp;$B498,'3) Release_Label'!$D:$D&amp;'3) Release_Label'!$E:$E,1,0)),"NO UPC-CATALOG ID pair MATCH in Release_Label" )</f>
        <v/>
      </c>
      <c r="D498" s="143" t="str">
        <f t="array" ref="D498">ifs(and(isblank($A498),isblank($B498)),"", not(iserror(vlookup($A498&amp;$B498,'3) Release_Label'!$D:$D&amp;'3) Release_Label'!$E:$E,1,0))),vlookup($A498&amp;$B498,{'3) Release_Label'!$D:$D&amp;'3) Release_Label'!$E:$E,'3) Release_Label'!$H:$H},2,0), or(and(not(isblank($B498)),$B498=$B497,$A498&lt;&gt;$A497),and(not(isblank($A498)),$A498=$A497,$B498&lt;&gt;$B497)),"ID LISTS UNALIGNED",and($A498&lt;&gt;"",countif('3) Release_Label'!$D:$D,$A498)=0),"NO UPC MATCH in Release_Label",and($B498&lt;&gt;"",countif('3) Release_Label'!$E:$E,$B498)=0),"NO CATALOG ID MATCH in Release_Label",iserror(vlookup($A498&amp;$B498,'3) Release_Label'!$D:$D&amp;'3) Release_Label'!$E:$E,1,0)),"NO UPC-CATALOG ID pair MATCH in Release_Label" )</f>
        <v/>
      </c>
      <c r="E498" s="157" t="str">
        <f t="shared" si="3"/>
        <v/>
      </c>
      <c r="G498" s="116"/>
      <c r="H498" s="166"/>
      <c r="J498" s="20"/>
      <c r="K498" s="117"/>
      <c r="L498" s="20"/>
      <c r="N498" s="20"/>
      <c r="O498" s="20"/>
      <c r="P498" s="20"/>
    </row>
    <row r="499">
      <c r="A499" s="28"/>
      <c r="B499" s="116"/>
      <c r="C499" s="143" t="str">
        <f t="array" ref="C499">ifs(and(isblank($A499),isblank($B499)),"", not(iserror(vlookup($A499&amp;$B499,'3) Release_Label'!$D:$D&amp;'3) Release_Label'!$E:$E,1,0))),vlookup($A499&amp;$B499,{'3) Release_Label'!$D:$D&amp;'3) Release_Label'!$E:$E,'3) Release_Label'!$F:$F},2,0), or(and(not(isblank($B499)),$B499=$B498,$A499&lt;&gt;$A498),and(not(isblank($A499)),$A499=$A498,$B499&lt;&gt;$B498)),"ID LISTS UNALIGNED",and($A499&lt;&gt;"",countif('3) Release_Label'!$D:$D,$A499)=0),"NO UPC MATCH in Release_Label",and($B499&lt;&gt;"",countif('3) Release_Label'!$E:$E,$B499)=0),"NO CATALOG ID MATCH in Release_Label",iserror(vlookup($A499&amp;$B499,'3) Release_Label'!$D:$D&amp;'3) Release_Label'!$E:$E,1,0)),"NO UPC-CATALOG ID pair MATCH in Release_Label" )</f>
        <v/>
      </c>
      <c r="D499" s="143" t="str">
        <f t="array" ref="D499">ifs(and(isblank($A499),isblank($B499)),"", not(iserror(vlookup($A499&amp;$B499,'3) Release_Label'!$D:$D&amp;'3) Release_Label'!$E:$E,1,0))),vlookup($A499&amp;$B499,{'3) Release_Label'!$D:$D&amp;'3) Release_Label'!$E:$E,'3) Release_Label'!$H:$H},2,0), or(and(not(isblank($B499)),$B499=$B498,$A499&lt;&gt;$A498),and(not(isblank($A499)),$A499=$A498,$B499&lt;&gt;$B498)),"ID LISTS UNALIGNED",and($A499&lt;&gt;"",countif('3) Release_Label'!$D:$D,$A499)=0),"NO UPC MATCH in Release_Label",and($B499&lt;&gt;"",countif('3) Release_Label'!$E:$E,$B499)=0),"NO CATALOG ID MATCH in Release_Label",iserror(vlookup($A499&amp;$B499,'3) Release_Label'!$D:$D&amp;'3) Release_Label'!$E:$E,1,0)),"NO UPC-CATALOG ID pair MATCH in Release_Label" )</f>
        <v/>
      </c>
      <c r="E499" s="157" t="str">
        <f t="shared" si="3"/>
        <v/>
      </c>
      <c r="G499" s="116"/>
      <c r="H499" s="166"/>
      <c r="J499" s="20"/>
      <c r="K499" s="117"/>
      <c r="L499" s="20"/>
      <c r="N499" s="20"/>
      <c r="O499" s="20"/>
      <c r="P499" s="20"/>
    </row>
    <row r="500">
      <c r="A500" s="28"/>
      <c r="B500" s="116"/>
      <c r="C500" s="143" t="str">
        <f t="array" ref="C500">ifs(and(isblank($A500),isblank($B500)),"", not(iserror(vlookup($A500&amp;$B500,'3) Release_Label'!$D:$D&amp;'3) Release_Label'!$E:$E,1,0))),vlookup($A500&amp;$B500,{'3) Release_Label'!$D:$D&amp;'3) Release_Label'!$E:$E,'3) Release_Label'!$F:$F},2,0), or(and(not(isblank($B500)),$B500=$B499,$A500&lt;&gt;$A499),and(not(isblank($A500)),$A500=$A499,$B500&lt;&gt;$B499)),"ID LISTS UNALIGNED",and($A500&lt;&gt;"",countif('3) Release_Label'!$D:$D,$A500)=0),"NO UPC MATCH in Release_Label",and($B500&lt;&gt;"",countif('3) Release_Label'!$E:$E,$B500)=0),"NO CATALOG ID MATCH in Release_Label",iserror(vlookup($A500&amp;$B500,'3) Release_Label'!$D:$D&amp;'3) Release_Label'!$E:$E,1,0)),"NO UPC-CATALOG ID pair MATCH in Release_Label" )</f>
        <v/>
      </c>
      <c r="D500" s="143" t="str">
        <f t="array" ref="D500">ifs(and(isblank($A500),isblank($B500)),"", not(iserror(vlookup($A500&amp;$B500,'3) Release_Label'!$D:$D&amp;'3) Release_Label'!$E:$E,1,0))),vlookup($A500&amp;$B500,{'3) Release_Label'!$D:$D&amp;'3) Release_Label'!$E:$E,'3) Release_Label'!$H:$H},2,0), or(and(not(isblank($B500)),$B500=$B499,$A500&lt;&gt;$A499),and(not(isblank($A500)),$A500=$A499,$B500&lt;&gt;$B499)),"ID LISTS UNALIGNED",and($A500&lt;&gt;"",countif('3) Release_Label'!$D:$D,$A500)=0),"NO UPC MATCH in Release_Label",and($B500&lt;&gt;"",countif('3) Release_Label'!$E:$E,$B500)=0),"NO CATALOG ID MATCH in Release_Label",iserror(vlookup($A500&amp;$B500,'3) Release_Label'!$D:$D&amp;'3) Release_Label'!$E:$E,1,0)),"NO UPC-CATALOG ID pair MATCH in Release_Label" )</f>
        <v/>
      </c>
      <c r="E500" s="157" t="str">
        <f t="shared" si="3"/>
        <v/>
      </c>
      <c r="G500" s="116"/>
      <c r="H500" s="166"/>
      <c r="J500" s="20"/>
      <c r="K500" s="117"/>
      <c r="L500" s="20"/>
      <c r="N500" s="20"/>
      <c r="O500" s="20"/>
      <c r="P500" s="20"/>
    </row>
    <row r="501">
      <c r="A501" s="28"/>
      <c r="B501" s="116"/>
      <c r="C501" s="143" t="str">
        <f t="array" ref="C501">ifs(and(isblank($A501),isblank($B501)),"", not(iserror(vlookup($A501&amp;$B501,'3) Release_Label'!$D:$D&amp;'3) Release_Label'!$E:$E,1,0))),vlookup($A501&amp;$B501,{'3) Release_Label'!$D:$D&amp;'3) Release_Label'!$E:$E,'3) Release_Label'!$F:$F},2,0), or(and(not(isblank($B501)),$B501=$B500,$A501&lt;&gt;$A500),and(not(isblank($A501)),$A501=$A500,$B501&lt;&gt;$B500)),"ID LISTS UNALIGNED",and($A501&lt;&gt;"",countif('3) Release_Label'!$D:$D,$A501)=0),"NO UPC MATCH in Release_Label",and($B501&lt;&gt;"",countif('3) Release_Label'!$E:$E,$B501)=0),"NO CATALOG ID MATCH in Release_Label",iserror(vlookup($A501&amp;$B501,'3) Release_Label'!$D:$D&amp;'3) Release_Label'!$E:$E,1,0)),"NO UPC-CATALOG ID pair MATCH in Release_Label" )</f>
        <v/>
      </c>
      <c r="D501" s="143" t="str">
        <f t="array" ref="D501">ifs(and(isblank($A501),isblank($B501)),"", not(iserror(vlookup($A501&amp;$B501,'3) Release_Label'!$D:$D&amp;'3) Release_Label'!$E:$E,1,0))),vlookup($A501&amp;$B501,{'3) Release_Label'!$D:$D&amp;'3) Release_Label'!$E:$E,'3) Release_Label'!$H:$H},2,0), or(and(not(isblank($B501)),$B501=$B500,$A501&lt;&gt;$A500),and(not(isblank($A501)),$A501=$A500,$B501&lt;&gt;$B500)),"ID LISTS UNALIGNED",and($A501&lt;&gt;"",countif('3) Release_Label'!$D:$D,$A501)=0),"NO UPC MATCH in Release_Label",and($B501&lt;&gt;"",countif('3) Release_Label'!$E:$E,$B501)=0),"NO CATALOG ID MATCH in Release_Label",iserror(vlookup($A501&amp;$B501,'3) Release_Label'!$D:$D&amp;'3) Release_Label'!$E:$E,1,0)),"NO UPC-CATALOG ID pair MATCH in Release_Label" )</f>
        <v/>
      </c>
      <c r="E501" s="157" t="str">
        <f t="shared" si="3"/>
        <v/>
      </c>
      <c r="G501" s="116"/>
      <c r="H501" s="166"/>
      <c r="J501" s="20"/>
      <c r="K501" s="117"/>
      <c r="L501" s="20"/>
      <c r="N501" s="20"/>
      <c r="O501" s="20"/>
      <c r="P501" s="20"/>
    </row>
    <row r="502">
      <c r="A502" s="28"/>
      <c r="B502" s="116"/>
      <c r="C502" s="143" t="str">
        <f t="array" ref="C502">ifs(and(isblank($A502),isblank($B502)),"", not(iserror(vlookup($A502&amp;$B502,'3) Release_Label'!$D:$D&amp;'3) Release_Label'!$E:$E,1,0))),vlookup($A502&amp;$B502,{'3) Release_Label'!$D:$D&amp;'3) Release_Label'!$E:$E,'3) Release_Label'!$F:$F},2,0), or(and(not(isblank($B502)),$B502=$B501,$A502&lt;&gt;$A501),and(not(isblank($A502)),$A502=$A501,$B502&lt;&gt;$B501)),"ID LISTS UNALIGNED",and($A502&lt;&gt;"",countif('3) Release_Label'!$D:$D,$A502)=0),"NO UPC MATCH in Release_Label",and($B502&lt;&gt;"",countif('3) Release_Label'!$E:$E,$B502)=0),"NO CATALOG ID MATCH in Release_Label",iserror(vlookup($A502&amp;$B502,'3) Release_Label'!$D:$D&amp;'3) Release_Label'!$E:$E,1,0)),"NO UPC-CATALOG ID pair MATCH in Release_Label" )</f>
        <v/>
      </c>
      <c r="D502" s="143" t="str">
        <f t="array" ref="D502">ifs(and(isblank($A502),isblank($B502)),"", not(iserror(vlookup($A502&amp;$B502,'3) Release_Label'!$D:$D&amp;'3) Release_Label'!$E:$E,1,0))),vlookup($A502&amp;$B502,{'3) Release_Label'!$D:$D&amp;'3) Release_Label'!$E:$E,'3) Release_Label'!$H:$H},2,0), or(and(not(isblank($B502)),$B502=$B501,$A502&lt;&gt;$A501),and(not(isblank($A502)),$A502=$A501,$B502&lt;&gt;$B501)),"ID LISTS UNALIGNED",and($A502&lt;&gt;"",countif('3) Release_Label'!$D:$D,$A502)=0),"NO UPC MATCH in Release_Label",and($B502&lt;&gt;"",countif('3) Release_Label'!$E:$E,$B502)=0),"NO CATALOG ID MATCH in Release_Label",iserror(vlookup($A502&amp;$B502,'3) Release_Label'!$D:$D&amp;'3) Release_Label'!$E:$E,1,0)),"NO UPC-CATALOG ID pair MATCH in Release_Label" )</f>
        <v/>
      </c>
      <c r="E502" s="157" t="str">
        <f t="shared" si="3"/>
        <v/>
      </c>
      <c r="G502" s="116"/>
      <c r="H502" s="166"/>
      <c r="J502" s="20"/>
      <c r="K502" s="117"/>
      <c r="L502" s="20"/>
      <c r="N502" s="20"/>
      <c r="O502" s="20"/>
      <c r="P502" s="20"/>
    </row>
    <row r="503">
      <c r="A503" s="28"/>
      <c r="B503" s="116"/>
      <c r="C503" s="143" t="str">
        <f t="array" ref="C503">ifs(and(isblank($A503),isblank($B503)),"", not(iserror(vlookup($A503&amp;$B503,'3) Release_Label'!$D:$D&amp;'3) Release_Label'!$E:$E,1,0))),vlookup($A503&amp;$B503,{'3) Release_Label'!$D:$D&amp;'3) Release_Label'!$E:$E,'3) Release_Label'!$F:$F},2,0), or(and(not(isblank($B503)),$B503=$B502,$A503&lt;&gt;$A502),and(not(isblank($A503)),$A503=$A502,$B503&lt;&gt;$B502)),"ID LISTS UNALIGNED",and($A503&lt;&gt;"",countif('3) Release_Label'!$D:$D,$A503)=0),"NO UPC MATCH in Release_Label",and($B503&lt;&gt;"",countif('3) Release_Label'!$E:$E,$B503)=0),"NO CATALOG ID MATCH in Release_Label",iserror(vlookup($A503&amp;$B503,'3) Release_Label'!$D:$D&amp;'3) Release_Label'!$E:$E,1,0)),"NO UPC-CATALOG ID pair MATCH in Release_Label" )</f>
        <v/>
      </c>
      <c r="D503" s="143" t="str">
        <f t="array" ref="D503">ifs(and(isblank($A503),isblank($B503)),"", not(iserror(vlookup($A503&amp;$B503,'3) Release_Label'!$D:$D&amp;'3) Release_Label'!$E:$E,1,0))),vlookup($A503&amp;$B503,{'3) Release_Label'!$D:$D&amp;'3) Release_Label'!$E:$E,'3) Release_Label'!$H:$H},2,0), or(and(not(isblank($B503)),$B503=$B502,$A503&lt;&gt;$A502),and(not(isblank($A503)),$A503=$A502,$B503&lt;&gt;$B502)),"ID LISTS UNALIGNED",and($A503&lt;&gt;"",countif('3) Release_Label'!$D:$D,$A503)=0),"NO UPC MATCH in Release_Label",and($B503&lt;&gt;"",countif('3) Release_Label'!$E:$E,$B503)=0),"NO CATALOG ID MATCH in Release_Label",iserror(vlookup($A503&amp;$B503,'3) Release_Label'!$D:$D&amp;'3) Release_Label'!$E:$E,1,0)),"NO UPC-CATALOG ID pair MATCH in Release_Label" )</f>
        <v/>
      </c>
      <c r="E503" s="157" t="str">
        <f t="shared" si="3"/>
        <v/>
      </c>
      <c r="G503" s="116"/>
      <c r="H503" s="166"/>
      <c r="J503" s="20"/>
      <c r="K503" s="117"/>
      <c r="L503" s="20"/>
      <c r="N503" s="20"/>
      <c r="O503" s="20"/>
      <c r="P503" s="20"/>
    </row>
    <row r="504">
      <c r="A504" s="28"/>
      <c r="B504" s="116"/>
      <c r="C504" s="143" t="str">
        <f t="array" ref="C504">ifs(and(isblank($A504),isblank($B504)),"", not(iserror(vlookup($A504&amp;$B504,'3) Release_Label'!$D:$D&amp;'3) Release_Label'!$E:$E,1,0))),vlookup($A504&amp;$B504,{'3) Release_Label'!$D:$D&amp;'3) Release_Label'!$E:$E,'3) Release_Label'!$F:$F},2,0), or(and(not(isblank($B504)),$B504=$B503,$A504&lt;&gt;$A503),and(not(isblank($A504)),$A504=$A503,$B504&lt;&gt;$B503)),"ID LISTS UNALIGNED",and($A504&lt;&gt;"",countif('3) Release_Label'!$D:$D,$A504)=0),"NO UPC MATCH in Release_Label",and($B504&lt;&gt;"",countif('3) Release_Label'!$E:$E,$B504)=0),"NO CATALOG ID MATCH in Release_Label",iserror(vlookup($A504&amp;$B504,'3) Release_Label'!$D:$D&amp;'3) Release_Label'!$E:$E,1,0)),"NO UPC-CATALOG ID pair MATCH in Release_Label" )</f>
        <v/>
      </c>
      <c r="D504" s="143" t="str">
        <f t="array" ref="D504">ifs(and(isblank($A504),isblank($B504)),"", not(iserror(vlookup($A504&amp;$B504,'3) Release_Label'!$D:$D&amp;'3) Release_Label'!$E:$E,1,0))),vlookup($A504&amp;$B504,{'3) Release_Label'!$D:$D&amp;'3) Release_Label'!$E:$E,'3) Release_Label'!$H:$H},2,0), or(and(not(isblank($B504)),$B504=$B503,$A504&lt;&gt;$A503),and(not(isblank($A504)),$A504=$A503,$B504&lt;&gt;$B503)),"ID LISTS UNALIGNED",and($A504&lt;&gt;"",countif('3) Release_Label'!$D:$D,$A504)=0),"NO UPC MATCH in Release_Label",and($B504&lt;&gt;"",countif('3) Release_Label'!$E:$E,$B504)=0),"NO CATALOG ID MATCH in Release_Label",iserror(vlookup($A504&amp;$B504,'3) Release_Label'!$D:$D&amp;'3) Release_Label'!$E:$E,1,0)),"NO UPC-CATALOG ID pair MATCH in Release_Label" )</f>
        <v/>
      </c>
      <c r="E504" s="157" t="str">
        <f t="shared" si="3"/>
        <v/>
      </c>
      <c r="G504" s="116"/>
      <c r="H504" s="166"/>
      <c r="J504" s="20"/>
      <c r="K504" s="117"/>
      <c r="L504" s="20"/>
      <c r="N504" s="20"/>
      <c r="O504" s="20"/>
      <c r="P504" s="20"/>
    </row>
    <row r="505">
      <c r="A505" s="28"/>
      <c r="B505" s="116"/>
      <c r="C505" s="143" t="str">
        <f t="array" ref="C505">ifs(and(isblank($A505),isblank($B505)),"", not(iserror(vlookup($A505&amp;$B505,'3) Release_Label'!$D:$D&amp;'3) Release_Label'!$E:$E,1,0))),vlookup($A505&amp;$B505,{'3) Release_Label'!$D:$D&amp;'3) Release_Label'!$E:$E,'3) Release_Label'!$F:$F},2,0), or(and(not(isblank($B505)),$B505=$B504,$A505&lt;&gt;$A504),and(not(isblank($A505)),$A505=$A504,$B505&lt;&gt;$B504)),"ID LISTS UNALIGNED",and($A505&lt;&gt;"",countif('3) Release_Label'!$D:$D,$A505)=0),"NO UPC MATCH in Release_Label",and($B505&lt;&gt;"",countif('3) Release_Label'!$E:$E,$B505)=0),"NO CATALOG ID MATCH in Release_Label",iserror(vlookup($A505&amp;$B505,'3) Release_Label'!$D:$D&amp;'3) Release_Label'!$E:$E,1,0)),"NO UPC-CATALOG ID pair MATCH in Release_Label" )</f>
        <v/>
      </c>
      <c r="D505" s="143" t="str">
        <f t="array" ref="D505">ifs(and(isblank($A505),isblank($B505)),"", not(iserror(vlookup($A505&amp;$B505,'3) Release_Label'!$D:$D&amp;'3) Release_Label'!$E:$E,1,0))),vlookup($A505&amp;$B505,{'3) Release_Label'!$D:$D&amp;'3) Release_Label'!$E:$E,'3) Release_Label'!$H:$H},2,0), or(and(not(isblank($B505)),$B505=$B504,$A505&lt;&gt;$A504),and(not(isblank($A505)),$A505=$A504,$B505&lt;&gt;$B504)),"ID LISTS UNALIGNED",and($A505&lt;&gt;"",countif('3) Release_Label'!$D:$D,$A505)=0),"NO UPC MATCH in Release_Label",and($B505&lt;&gt;"",countif('3) Release_Label'!$E:$E,$B505)=0),"NO CATALOG ID MATCH in Release_Label",iserror(vlookup($A505&amp;$B505,'3) Release_Label'!$D:$D&amp;'3) Release_Label'!$E:$E,1,0)),"NO UPC-CATALOG ID pair MATCH in Release_Label" )</f>
        <v/>
      </c>
      <c r="E505" s="157" t="str">
        <f t="shared" si="3"/>
        <v/>
      </c>
      <c r="G505" s="116"/>
      <c r="H505" s="166"/>
      <c r="J505" s="20"/>
      <c r="K505" s="117"/>
      <c r="L505" s="20"/>
      <c r="N505" s="20"/>
      <c r="O505" s="20"/>
      <c r="P505" s="20"/>
    </row>
    <row r="506">
      <c r="A506" s="28"/>
      <c r="B506" s="116"/>
      <c r="C506" s="143" t="str">
        <f t="array" ref="C506">ifs(and(isblank($A506),isblank($B506)),"", not(iserror(vlookup($A506&amp;$B506,'3) Release_Label'!$D:$D&amp;'3) Release_Label'!$E:$E,1,0))),vlookup($A506&amp;$B506,{'3) Release_Label'!$D:$D&amp;'3) Release_Label'!$E:$E,'3) Release_Label'!$F:$F},2,0), or(and(not(isblank($B506)),$B506=$B505,$A506&lt;&gt;$A505),and(not(isblank($A506)),$A506=$A505,$B506&lt;&gt;$B505)),"ID LISTS UNALIGNED",and($A506&lt;&gt;"",countif('3) Release_Label'!$D:$D,$A506)=0),"NO UPC MATCH in Release_Label",and($B506&lt;&gt;"",countif('3) Release_Label'!$E:$E,$B506)=0),"NO CATALOG ID MATCH in Release_Label",iserror(vlookup($A506&amp;$B506,'3) Release_Label'!$D:$D&amp;'3) Release_Label'!$E:$E,1,0)),"NO UPC-CATALOG ID pair MATCH in Release_Label" )</f>
        <v/>
      </c>
      <c r="D506" s="143" t="str">
        <f t="array" ref="D506">ifs(and(isblank($A506),isblank($B506)),"", not(iserror(vlookup($A506&amp;$B506,'3) Release_Label'!$D:$D&amp;'3) Release_Label'!$E:$E,1,0))),vlookup($A506&amp;$B506,{'3) Release_Label'!$D:$D&amp;'3) Release_Label'!$E:$E,'3) Release_Label'!$H:$H},2,0), or(and(not(isblank($B506)),$B506=$B505,$A506&lt;&gt;$A505),and(not(isblank($A506)),$A506=$A505,$B506&lt;&gt;$B505)),"ID LISTS UNALIGNED",and($A506&lt;&gt;"",countif('3) Release_Label'!$D:$D,$A506)=0),"NO UPC MATCH in Release_Label",and($B506&lt;&gt;"",countif('3) Release_Label'!$E:$E,$B506)=0),"NO CATALOG ID MATCH in Release_Label",iserror(vlookup($A506&amp;$B506,'3) Release_Label'!$D:$D&amp;'3) Release_Label'!$E:$E,1,0)),"NO UPC-CATALOG ID pair MATCH in Release_Label" )</f>
        <v/>
      </c>
      <c r="E506" s="157" t="str">
        <f t="shared" si="3"/>
        <v/>
      </c>
      <c r="G506" s="116"/>
      <c r="H506" s="166"/>
      <c r="J506" s="20"/>
      <c r="K506" s="117"/>
      <c r="L506" s="20"/>
      <c r="N506" s="20"/>
      <c r="O506" s="20"/>
      <c r="P506" s="20"/>
    </row>
    <row r="507">
      <c r="A507" s="28"/>
      <c r="B507" s="116"/>
      <c r="C507" s="143" t="str">
        <f t="array" ref="C507">ifs(and(isblank($A507),isblank($B507)),"", not(iserror(vlookup($A507&amp;$B507,'3) Release_Label'!$D:$D&amp;'3) Release_Label'!$E:$E,1,0))),vlookup($A507&amp;$B507,{'3) Release_Label'!$D:$D&amp;'3) Release_Label'!$E:$E,'3) Release_Label'!$F:$F},2,0), or(and(not(isblank($B507)),$B507=$B506,$A507&lt;&gt;$A506),and(not(isblank($A507)),$A507=$A506,$B507&lt;&gt;$B506)),"ID LISTS UNALIGNED",and($A507&lt;&gt;"",countif('3) Release_Label'!$D:$D,$A507)=0),"NO UPC MATCH in Release_Label",and($B507&lt;&gt;"",countif('3) Release_Label'!$E:$E,$B507)=0),"NO CATALOG ID MATCH in Release_Label",iserror(vlookup($A507&amp;$B507,'3) Release_Label'!$D:$D&amp;'3) Release_Label'!$E:$E,1,0)),"NO UPC-CATALOG ID pair MATCH in Release_Label" )</f>
        <v/>
      </c>
      <c r="D507" s="143" t="str">
        <f t="array" ref="D507">ifs(and(isblank($A507),isblank($B507)),"", not(iserror(vlookup($A507&amp;$B507,'3) Release_Label'!$D:$D&amp;'3) Release_Label'!$E:$E,1,0))),vlookup($A507&amp;$B507,{'3) Release_Label'!$D:$D&amp;'3) Release_Label'!$E:$E,'3) Release_Label'!$H:$H},2,0), or(and(not(isblank($B507)),$B507=$B506,$A507&lt;&gt;$A506),and(not(isblank($A507)),$A507=$A506,$B507&lt;&gt;$B506)),"ID LISTS UNALIGNED",and($A507&lt;&gt;"",countif('3) Release_Label'!$D:$D,$A507)=0),"NO UPC MATCH in Release_Label",and($B507&lt;&gt;"",countif('3) Release_Label'!$E:$E,$B507)=0),"NO CATALOG ID MATCH in Release_Label",iserror(vlookup($A507&amp;$B507,'3) Release_Label'!$D:$D&amp;'3) Release_Label'!$E:$E,1,0)),"NO UPC-CATALOG ID pair MATCH in Release_Label" )</f>
        <v/>
      </c>
      <c r="E507" s="157" t="str">
        <f t="shared" si="3"/>
        <v/>
      </c>
      <c r="G507" s="116"/>
      <c r="H507" s="166"/>
      <c r="J507" s="20"/>
      <c r="K507" s="117"/>
      <c r="L507" s="20"/>
      <c r="N507" s="20"/>
      <c r="O507" s="20"/>
      <c r="P507" s="20"/>
    </row>
    <row r="508">
      <c r="A508" s="28"/>
      <c r="B508" s="116"/>
      <c r="C508" s="143" t="str">
        <f t="array" ref="C508">ifs(and(isblank($A508),isblank($B508)),"", not(iserror(vlookup($A508&amp;$B508,'3) Release_Label'!$D:$D&amp;'3) Release_Label'!$E:$E,1,0))),vlookup($A508&amp;$B508,{'3) Release_Label'!$D:$D&amp;'3) Release_Label'!$E:$E,'3) Release_Label'!$F:$F},2,0), or(and(not(isblank($B508)),$B508=$B507,$A508&lt;&gt;$A507),and(not(isblank($A508)),$A508=$A507,$B508&lt;&gt;$B507)),"ID LISTS UNALIGNED",and($A508&lt;&gt;"",countif('3) Release_Label'!$D:$D,$A508)=0),"NO UPC MATCH in Release_Label",and($B508&lt;&gt;"",countif('3) Release_Label'!$E:$E,$B508)=0),"NO CATALOG ID MATCH in Release_Label",iserror(vlookup($A508&amp;$B508,'3) Release_Label'!$D:$D&amp;'3) Release_Label'!$E:$E,1,0)),"NO UPC-CATALOG ID pair MATCH in Release_Label" )</f>
        <v/>
      </c>
      <c r="D508" s="143" t="str">
        <f t="array" ref="D508">ifs(and(isblank($A508),isblank($B508)),"", not(iserror(vlookup($A508&amp;$B508,'3) Release_Label'!$D:$D&amp;'3) Release_Label'!$E:$E,1,0))),vlookup($A508&amp;$B508,{'3) Release_Label'!$D:$D&amp;'3) Release_Label'!$E:$E,'3) Release_Label'!$H:$H},2,0), or(and(not(isblank($B508)),$B508=$B507,$A508&lt;&gt;$A507),and(not(isblank($A508)),$A508=$A507,$B508&lt;&gt;$B507)),"ID LISTS UNALIGNED",and($A508&lt;&gt;"",countif('3) Release_Label'!$D:$D,$A508)=0),"NO UPC MATCH in Release_Label",and($B508&lt;&gt;"",countif('3) Release_Label'!$E:$E,$B508)=0),"NO CATALOG ID MATCH in Release_Label",iserror(vlookup($A508&amp;$B508,'3) Release_Label'!$D:$D&amp;'3) Release_Label'!$E:$E,1,0)),"NO UPC-CATALOG ID pair MATCH in Release_Label" )</f>
        <v/>
      </c>
      <c r="E508" s="157" t="str">
        <f t="shared" si="3"/>
        <v/>
      </c>
      <c r="G508" s="116"/>
      <c r="H508" s="166"/>
      <c r="J508" s="20"/>
      <c r="K508" s="117"/>
      <c r="L508" s="20"/>
      <c r="N508" s="20"/>
      <c r="O508" s="20"/>
      <c r="P508" s="20"/>
    </row>
    <row r="509">
      <c r="A509" s="28"/>
      <c r="B509" s="116"/>
      <c r="C509" s="143" t="str">
        <f t="array" ref="C509">ifs(and(isblank($A509),isblank($B509)),"", not(iserror(vlookup($A509&amp;$B509,'3) Release_Label'!$D:$D&amp;'3) Release_Label'!$E:$E,1,0))),vlookup($A509&amp;$B509,{'3) Release_Label'!$D:$D&amp;'3) Release_Label'!$E:$E,'3) Release_Label'!$F:$F},2,0), or(and(not(isblank($B509)),$B509=$B508,$A509&lt;&gt;$A508),and(not(isblank($A509)),$A509=$A508,$B509&lt;&gt;$B508)),"ID LISTS UNALIGNED",and($A509&lt;&gt;"",countif('3) Release_Label'!$D:$D,$A509)=0),"NO UPC MATCH in Release_Label",and($B509&lt;&gt;"",countif('3) Release_Label'!$E:$E,$B509)=0),"NO CATALOG ID MATCH in Release_Label",iserror(vlookup($A509&amp;$B509,'3) Release_Label'!$D:$D&amp;'3) Release_Label'!$E:$E,1,0)),"NO UPC-CATALOG ID pair MATCH in Release_Label" )</f>
        <v/>
      </c>
      <c r="D509" s="143" t="str">
        <f t="array" ref="D509">ifs(and(isblank($A509),isblank($B509)),"", not(iserror(vlookup($A509&amp;$B509,'3) Release_Label'!$D:$D&amp;'3) Release_Label'!$E:$E,1,0))),vlookup($A509&amp;$B509,{'3) Release_Label'!$D:$D&amp;'3) Release_Label'!$E:$E,'3) Release_Label'!$H:$H},2,0), or(and(not(isblank($B509)),$B509=$B508,$A509&lt;&gt;$A508),and(not(isblank($A509)),$A509=$A508,$B509&lt;&gt;$B508)),"ID LISTS UNALIGNED",and($A509&lt;&gt;"",countif('3) Release_Label'!$D:$D,$A509)=0),"NO UPC MATCH in Release_Label",and($B509&lt;&gt;"",countif('3) Release_Label'!$E:$E,$B509)=0),"NO CATALOG ID MATCH in Release_Label",iserror(vlookup($A509&amp;$B509,'3) Release_Label'!$D:$D&amp;'3) Release_Label'!$E:$E,1,0)),"NO UPC-CATALOG ID pair MATCH in Release_Label" )</f>
        <v/>
      </c>
      <c r="E509" s="157" t="str">
        <f t="shared" si="3"/>
        <v/>
      </c>
      <c r="G509" s="116"/>
      <c r="H509" s="166"/>
      <c r="J509" s="20"/>
      <c r="K509" s="117"/>
      <c r="L509" s="20"/>
      <c r="N509" s="20"/>
      <c r="O509" s="20"/>
      <c r="P509" s="20"/>
    </row>
    <row r="510">
      <c r="A510" s="28"/>
      <c r="B510" s="116"/>
      <c r="C510" s="143" t="str">
        <f t="array" ref="C510">ifs(and(isblank($A510),isblank($B510)),"", not(iserror(vlookup($A510&amp;$B510,'3) Release_Label'!$D:$D&amp;'3) Release_Label'!$E:$E,1,0))),vlookup($A510&amp;$B510,{'3) Release_Label'!$D:$D&amp;'3) Release_Label'!$E:$E,'3) Release_Label'!$F:$F},2,0), or(and(not(isblank($B510)),$B510=$B509,$A510&lt;&gt;$A509),and(not(isblank($A510)),$A510=$A509,$B510&lt;&gt;$B509)),"ID LISTS UNALIGNED",and($A510&lt;&gt;"",countif('3) Release_Label'!$D:$D,$A510)=0),"NO UPC MATCH in Release_Label",and($B510&lt;&gt;"",countif('3) Release_Label'!$E:$E,$B510)=0),"NO CATALOG ID MATCH in Release_Label",iserror(vlookup($A510&amp;$B510,'3) Release_Label'!$D:$D&amp;'3) Release_Label'!$E:$E,1,0)),"NO UPC-CATALOG ID pair MATCH in Release_Label" )</f>
        <v/>
      </c>
      <c r="D510" s="143" t="str">
        <f t="array" ref="D510">ifs(and(isblank($A510),isblank($B510)),"", not(iserror(vlookup($A510&amp;$B510,'3) Release_Label'!$D:$D&amp;'3) Release_Label'!$E:$E,1,0))),vlookup($A510&amp;$B510,{'3) Release_Label'!$D:$D&amp;'3) Release_Label'!$E:$E,'3) Release_Label'!$H:$H},2,0), or(and(not(isblank($B510)),$B510=$B509,$A510&lt;&gt;$A509),and(not(isblank($A510)),$A510=$A509,$B510&lt;&gt;$B509)),"ID LISTS UNALIGNED",and($A510&lt;&gt;"",countif('3) Release_Label'!$D:$D,$A510)=0),"NO UPC MATCH in Release_Label",and($B510&lt;&gt;"",countif('3) Release_Label'!$E:$E,$B510)=0),"NO CATALOG ID MATCH in Release_Label",iserror(vlookup($A510&amp;$B510,'3) Release_Label'!$D:$D&amp;'3) Release_Label'!$E:$E,1,0)),"NO UPC-CATALOG ID pair MATCH in Release_Label" )</f>
        <v/>
      </c>
      <c r="E510" s="157" t="str">
        <f t="shared" si="3"/>
        <v/>
      </c>
      <c r="G510" s="116"/>
      <c r="H510" s="166"/>
      <c r="J510" s="20"/>
      <c r="K510" s="117"/>
      <c r="L510" s="20"/>
      <c r="N510" s="20"/>
      <c r="O510" s="20"/>
      <c r="P510" s="20"/>
    </row>
    <row r="511">
      <c r="A511" s="28"/>
      <c r="B511" s="116"/>
      <c r="C511" s="143" t="str">
        <f t="array" ref="C511">ifs(and(isblank($A511),isblank($B511)),"", not(iserror(vlookup($A511&amp;$B511,'3) Release_Label'!$D:$D&amp;'3) Release_Label'!$E:$E,1,0))),vlookup($A511&amp;$B511,{'3) Release_Label'!$D:$D&amp;'3) Release_Label'!$E:$E,'3) Release_Label'!$F:$F},2,0), or(and(not(isblank($B511)),$B511=$B510,$A511&lt;&gt;$A510),and(not(isblank($A511)),$A511=$A510,$B511&lt;&gt;$B510)),"ID LISTS UNALIGNED",and($A511&lt;&gt;"",countif('3) Release_Label'!$D:$D,$A511)=0),"NO UPC MATCH in Release_Label",and($B511&lt;&gt;"",countif('3) Release_Label'!$E:$E,$B511)=0),"NO CATALOG ID MATCH in Release_Label",iserror(vlookup($A511&amp;$B511,'3) Release_Label'!$D:$D&amp;'3) Release_Label'!$E:$E,1,0)),"NO UPC-CATALOG ID pair MATCH in Release_Label" )</f>
        <v/>
      </c>
      <c r="D511" s="143" t="str">
        <f t="array" ref="D511">ifs(and(isblank($A511),isblank($B511)),"", not(iserror(vlookup($A511&amp;$B511,'3) Release_Label'!$D:$D&amp;'3) Release_Label'!$E:$E,1,0))),vlookup($A511&amp;$B511,{'3) Release_Label'!$D:$D&amp;'3) Release_Label'!$E:$E,'3) Release_Label'!$H:$H},2,0), or(and(not(isblank($B511)),$B511=$B510,$A511&lt;&gt;$A510),and(not(isblank($A511)),$A511=$A510,$B511&lt;&gt;$B510)),"ID LISTS UNALIGNED",and($A511&lt;&gt;"",countif('3) Release_Label'!$D:$D,$A511)=0),"NO UPC MATCH in Release_Label",and($B511&lt;&gt;"",countif('3) Release_Label'!$E:$E,$B511)=0),"NO CATALOG ID MATCH in Release_Label",iserror(vlookup($A511&amp;$B511,'3) Release_Label'!$D:$D&amp;'3) Release_Label'!$E:$E,1,0)),"NO UPC-CATALOG ID pair MATCH in Release_Label" )</f>
        <v/>
      </c>
      <c r="E511" s="157" t="str">
        <f t="shared" si="3"/>
        <v/>
      </c>
      <c r="G511" s="116"/>
      <c r="H511" s="166"/>
      <c r="J511" s="20"/>
      <c r="K511" s="117"/>
      <c r="L511" s="20"/>
      <c r="N511" s="20"/>
      <c r="O511" s="20"/>
      <c r="P511" s="20"/>
    </row>
    <row r="512">
      <c r="A512" s="28"/>
      <c r="B512" s="116"/>
      <c r="C512" s="143" t="str">
        <f t="array" ref="C512">ifs(and(isblank($A512),isblank($B512)),"", not(iserror(vlookup($A512&amp;$B512,'3) Release_Label'!$D:$D&amp;'3) Release_Label'!$E:$E,1,0))),vlookup($A512&amp;$B512,{'3) Release_Label'!$D:$D&amp;'3) Release_Label'!$E:$E,'3) Release_Label'!$F:$F},2,0), or(and(not(isblank($B512)),$B512=$B511,$A512&lt;&gt;$A511),and(not(isblank($A512)),$A512=$A511,$B512&lt;&gt;$B511)),"ID LISTS UNALIGNED",and($A512&lt;&gt;"",countif('3) Release_Label'!$D:$D,$A512)=0),"NO UPC MATCH in Release_Label",and($B512&lt;&gt;"",countif('3) Release_Label'!$E:$E,$B512)=0),"NO CATALOG ID MATCH in Release_Label",iserror(vlookup($A512&amp;$B512,'3) Release_Label'!$D:$D&amp;'3) Release_Label'!$E:$E,1,0)),"NO UPC-CATALOG ID pair MATCH in Release_Label" )</f>
        <v/>
      </c>
      <c r="D512" s="143" t="str">
        <f t="array" ref="D512">ifs(and(isblank($A512),isblank($B512)),"", not(iserror(vlookup($A512&amp;$B512,'3) Release_Label'!$D:$D&amp;'3) Release_Label'!$E:$E,1,0))),vlookup($A512&amp;$B512,{'3) Release_Label'!$D:$D&amp;'3) Release_Label'!$E:$E,'3) Release_Label'!$H:$H},2,0), or(and(not(isblank($B512)),$B512=$B511,$A512&lt;&gt;$A511),and(not(isblank($A512)),$A512=$A511,$B512&lt;&gt;$B511)),"ID LISTS UNALIGNED",and($A512&lt;&gt;"",countif('3) Release_Label'!$D:$D,$A512)=0),"NO UPC MATCH in Release_Label",and($B512&lt;&gt;"",countif('3) Release_Label'!$E:$E,$B512)=0),"NO CATALOG ID MATCH in Release_Label",iserror(vlookup($A512&amp;$B512,'3) Release_Label'!$D:$D&amp;'3) Release_Label'!$E:$E,1,0)),"NO UPC-CATALOG ID pair MATCH in Release_Label" )</f>
        <v/>
      </c>
      <c r="E512" s="157" t="str">
        <f t="shared" si="3"/>
        <v/>
      </c>
      <c r="G512" s="116"/>
      <c r="H512" s="166"/>
      <c r="J512" s="20"/>
      <c r="K512" s="117"/>
      <c r="L512" s="20"/>
      <c r="N512" s="20"/>
      <c r="O512" s="20"/>
      <c r="P512" s="20"/>
    </row>
    <row r="513">
      <c r="A513" s="28"/>
      <c r="B513" s="116"/>
      <c r="C513" s="143" t="str">
        <f t="array" ref="C513">ifs(and(isblank($A513),isblank($B513)),"", not(iserror(vlookup($A513&amp;$B513,'3) Release_Label'!$D:$D&amp;'3) Release_Label'!$E:$E,1,0))),vlookup($A513&amp;$B513,{'3) Release_Label'!$D:$D&amp;'3) Release_Label'!$E:$E,'3) Release_Label'!$F:$F},2,0), or(and(not(isblank($B513)),$B513=$B512,$A513&lt;&gt;$A512),and(not(isblank($A513)),$A513=$A512,$B513&lt;&gt;$B512)),"ID LISTS UNALIGNED",and($A513&lt;&gt;"",countif('3) Release_Label'!$D:$D,$A513)=0),"NO UPC MATCH in Release_Label",and($B513&lt;&gt;"",countif('3) Release_Label'!$E:$E,$B513)=0),"NO CATALOG ID MATCH in Release_Label",iserror(vlookup($A513&amp;$B513,'3) Release_Label'!$D:$D&amp;'3) Release_Label'!$E:$E,1,0)),"NO UPC-CATALOG ID pair MATCH in Release_Label" )</f>
        <v/>
      </c>
      <c r="D513" s="143" t="str">
        <f t="array" ref="D513">ifs(and(isblank($A513),isblank($B513)),"", not(iserror(vlookup($A513&amp;$B513,'3) Release_Label'!$D:$D&amp;'3) Release_Label'!$E:$E,1,0))),vlookup($A513&amp;$B513,{'3) Release_Label'!$D:$D&amp;'3) Release_Label'!$E:$E,'3) Release_Label'!$H:$H},2,0), or(and(not(isblank($B513)),$B513=$B512,$A513&lt;&gt;$A512),and(not(isblank($A513)),$A513=$A512,$B513&lt;&gt;$B512)),"ID LISTS UNALIGNED",and($A513&lt;&gt;"",countif('3) Release_Label'!$D:$D,$A513)=0),"NO UPC MATCH in Release_Label",and($B513&lt;&gt;"",countif('3) Release_Label'!$E:$E,$B513)=0),"NO CATALOG ID MATCH in Release_Label",iserror(vlookup($A513&amp;$B513,'3) Release_Label'!$D:$D&amp;'3) Release_Label'!$E:$E,1,0)),"NO UPC-CATALOG ID pair MATCH in Release_Label" )</f>
        <v/>
      </c>
      <c r="E513" s="157" t="str">
        <f t="shared" si="3"/>
        <v/>
      </c>
      <c r="G513" s="116"/>
      <c r="H513" s="166"/>
      <c r="J513" s="20"/>
      <c r="K513" s="117"/>
      <c r="L513" s="20"/>
      <c r="N513" s="20"/>
      <c r="O513" s="20"/>
      <c r="P513" s="20"/>
    </row>
    <row r="514">
      <c r="A514" s="28"/>
      <c r="B514" s="116"/>
      <c r="C514" s="143" t="str">
        <f t="array" ref="C514">ifs(and(isblank($A514),isblank($B514)),"", not(iserror(vlookup($A514&amp;$B514,'3) Release_Label'!$D:$D&amp;'3) Release_Label'!$E:$E,1,0))),vlookup($A514&amp;$B514,{'3) Release_Label'!$D:$D&amp;'3) Release_Label'!$E:$E,'3) Release_Label'!$F:$F},2,0), or(and(not(isblank($B514)),$B514=$B513,$A514&lt;&gt;$A513),and(not(isblank($A514)),$A514=$A513,$B514&lt;&gt;$B513)),"ID LISTS UNALIGNED",and($A514&lt;&gt;"",countif('3) Release_Label'!$D:$D,$A514)=0),"NO UPC MATCH in Release_Label",and($B514&lt;&gt;"",countif('3) Release_Label'!$E:$E,$B514)=0),"NO CATALOG ID MATCH in Release_Label",iserror(vlookup($A514&amp;$B514,'3) Release_Label'!$D:$D&amp;'3) Release_Label'!$E:$E,1,0)),"NO UPC-CATALOG ID pair MATCH in Release_Label" )</f>
        <v/>
      </c>
      <c r="D514" s="143" t="str">
        <f t="array" ref="D514">ifs(and(isblank($A514),isblank($B514)),"", not(iserror(vlookup($A514&amp;$B514,'3) Release_Label'!$D:$D&amp;'3) Release_Label'!$E:$E,1,0))),vlookup($A514&amp;$B514,{'3) Release_Label'!$D:$D&amp;'3) Release_Label'!$E:$E,'3) Release_Label'!$H:$H},2,0), or(and(not(isblank($B514)),$B514=$B513,$A514&lt;&gt;$A513),and(not(isblank($A514)),$A514=$A513,$B514&lt;&gt;$B513)),"ID LISTS UNALIGNED",and($A514&lt;&gt;"",countif('3) Release_Label'!$D:$D,$A514)=0),"NO UPC MATCH in Release_Label",and($B514&lt;&gt;"",countif('3) Release_Label'!$E:$E,$B514)=0),"NO CATALOG ID MATCH in Release_Label",iserror(vlookup($A514&amp;$B514,'3) Release_Label'!$D:$D&amp;'3) Release_Label'!$E:$E,1,0)),"NO UPC-CATALOG ID pair MATCH in Release_Label" )</f>
        <v/>
      </c>
      <c r="E514" s="157" t="str">
        <f t="shared" si="3"/>
        <v/>
      </c>
      <c r="G514" s="116"/>
      <c r="H514" s="166"/>
      <c r="J514" s="20"/>
      <c r="K514" s="117"/>
      <c r="L514" s="20"/>
      <c r="N514" s="20"/>
      <c r="O514" s="20"/>
      <c r="P514" s="20"/>
    </row>
    <row r="515">
      <c r="A515" s="28"/>
      <c r="B515" s="116"/>
      <c r="C515" s="143" t="str">
        <f t="array" ref="C515">ifs(and(isblank($A515),isblank($B515)),"", not(iserror(vlookup($A515&amp;$B515,'3) Release_Label'!$D:$D&amp;'3) Release_Label'!$E:$E,1,0))),vlookup($A515&amp;$B515,{'3) Release_Label'!$D:$D&amp;'3) Release_Label'!$E:$E,'3) Release_Label'!$F:$F},2,0), or(and(not(isblank($B515)),$B515=$B514,$A515&lt;&gt;$A514),and(not(isblank($A515)),$A515=$A514,$B515&lt;&gt;$B514)),"ID LISTS UNALIGNED",and($A515&lt;&gt;"",countif('3) Release_Label'!$D:$D,$A515)=0),"NO UPC MATCH in Release_Label",and($B515&lt;&gt;"",countif('3) Release_Label'!$E:$E,$B515)=0),"NO CATALOG ID MATCH in Release_Label",iserror(vlookup($A515&amp;$B515,'3) Release_Label'!$D:$D&amp;'3) Release_Label'!$E:$E,1,0)),"NO UPC-CATALOG ID pair MATCH in Release_Label" )</f>
        <v/>
      </c>
      <c r="D515" s="143" t="str">
        <f t="array" ref="D515">ifs(and(isblank($A515),isblank($B515)),"", not(iserror(vlookup($A515&amp;$B515,'3) Release_Label'!$D:$D&amp;'3) Release_Label'!$E:$E,1,0))),vlookup($A515&amp;$B515,{'3) Release_Label'!$D:$D&amp;'3) Release_Label'!$E:$E,'3) Release_Label'!$H:$H},2,0), or(and(not(isblank($B515)),$B515=$B514,$A515&lt;&gt;$A514),and(not(isblank($A515)),$A515=$A514,$B515&lt;&gt;$B514)),"ID LISTS UNALIGNED",and($A515&lt;&gt;"",countif('3) Release_Label'!$D:$D,$A515)=0),"NO UPC MATCH in Release_Label",and($B515&lt;&gt;"",countif('3) Release_Label'!$E:$E,$B515)=0),"NO CATALOG ID MATCH in Release_Label",iserror(vlookup($A515&amp;$B515,'3) Release_Label'!$D:$D&amp;'3) Release_Label'!$E:$E,1,0)),"NO UPC-CATALOG ID pair MATCH in Release_Label" )</f>
        <v/>
      </c>
      <c r="E515" s="157" t="str">
        <f t="shared" si="3"/>
        <v/>
      </c>
      <c r="G515" s="116"/>
      <c r="H515" s="166"/>
      <c r="J515" s="20"/>
      <c r="K515" s="117"/>
      <c r="L515" s="20"/>
      <c r="N515" s="20"/>
      <c r="O515" s="20"/>
      <c r="P515" s="20"/>
    </row>
    <row r="516">
      <c r="A516" s="28"/>
      <c r="B516" s="116"/>
      <c r="C516" s="143" t="str">
        <f t="array" ref="C516">ifs(and(isblank($A516),isblank($B516)),"", not(iserror(vlookup($A516&amp;$B516,'3) Release_Label'!$D:$D&amp;'3) Release_Label'!$E:$E,1,0))),vlookup($A516&amp;$B516,{'3) Release_Label'!$D:$D&amp;'3) Release_Label'!$E:$E,'3) Release_Label'!$F:$F},2,0), or(and(not(isblank($B516)),$B516=$B515,$A516&lt;&gt;$A515),and(not(isblank($A516)),$A516=$A515,$B516&lt;&gt;$B515)),"ID LISTS UNALIGNED",and($A516&lt;&gt;"",countif('3) Release_Label'!$D:$D,$A516)=0),"NO UPC MATCH in Release_Label",and($B516&lt;&gt;"",countif('3) Release_Label'!$E:$E,$B516)=0),"NO CATALOG ID MATCH in Release_Label",iserror(vlookup($A516&amp;$B516,'3) Release_Label'!$D:$D&amp;'3) Release_Label'!$E:$E,1,0)),"NO UPC-CATALOG ID pair MATCH in Release_Label" )</f>
        <v/>
      </c>
      <c r="D516" s="143" t="str">
        <f t="array" ref="D516">ifs(and(isblank($A516),isblank($B516)),"", not(iserror(vlookup($A516&amp;$B516,'3) Release_Label'!$D:$D&amp;'3) Release_Label'!$E:$E,1,0))),vlookup($A516&amp;$B516,{'3) Release_Label'!$D:$D&amp;'3) Release_Label'!$E:$E,'3) Release_Label'!$H:$H},2,0), or(and(not(isblank($B516)),$B516=$B515,$A516&lt;&gt;$A515),and(not(isblank($A516)),$A516=$A515,$B516&lt;&gt;$B515)),"ID LISTS UNALIGNED",and($A516&lt;&gt;"",countif('3) Release_Label'!$D:$D,$A516)=0),"NO UPC MATCH in Release_Label",and($B516&lt;&gt;"",countif('3) Release_Label'!$E:$E,$B516)=0),"NO CATALOG ID MATCH in Release_Label",iserror(vlookup($A516&amp;$B516,'3) Release_Label'!$D:$D&amp;'3) Release_Label'!$E:$E,1,0)),"NO UPC-CATALOG ID pair MATCH in Release_Label" )</f>
        <v/>
      </c>
      <c r="E516" s="157" t="str">
        <f t="shared" si="3"/>
        <v/>
      </c>
      <c r="G516" s="116"/>
      <c r="H516" s="166"/>
      <c r="J516" s="20"/>
      <c r="K516" s="117"/>
      <c r="L516" s="20"/>
      <c r="N516" s="20"/>
      <c r="O516" s="20"/>
      <c r="P516" s="20"/>
    </row>
    <row r="517">
      <c r="A517" s="28"/>
      <c r="B517" s="116"/>
      <c r="C517" s="143" t="str">
        <f t="array" ref="C517">ifs(and(isblank($A517),isblank($B517)),"", not(iserror(vlookup($A517&amp;$B517,'3) Release_Label'!$D:$D&amp;'3) Release_Label'!$E:$E,1,0))),vlookup($A517&amp;$B517,{'3) Release_Label'!$D:$D&amp;'3) Release_Label'!$E:$E,'3) Release_Label'!$F:$F},2,0), or(and(not(isblank($B517)),$B517=$B516,$A517&lt;&gt;$A516),and(not(isblank($A517)),$A517=$A516,$B517&lt;&gt;$B516)),"ID LISTS UNALIGNED",and($A517&lt;&gt;"",countif('3) Release_Label'!$D:$D,$A517)=0),"NO UPC MATCH in Release_Label",and($B517&lt;&gt;"",countif('3) Release_Label'!$E:$E,$B517)=0),"NO CATALOG ID MATCH in Release_Label",iserror(vlookup($A517&amp;$B517,'3) Release_Label'!$D:$D&amp;'3) Release_Label'!$E:$E,1,0)),"NO UPC-CATALOG ID pair MATCH in Release_Label" )</f>
        <v/>
      </c>
      <c r="D517" s="143" t="str">
        <f t="array" ref="D517">ifs(and(isblank($A517),isblank($B517)),"", not(iserror(vlookup($A517&amp;$B517,'3) Release_Label'!$D:$D&amp;'3) Release_Label'!$E:$E,1,0))),vlookup($A517&amp;$B517,{'3) Release_Label'!$D:$D&amp;'3) Release_Label'!$E:$E,'3) Release_Label'!$H:$H},2,0), or(and(not(isblank($B517)),$B517=$B516,$A517&lt;&gt;$A516),and(not(isblank($A517)),$A517=$A516,$B517&lt;&gt;$B516)),"ID LISTS UNALIGNED",and($A517&lt;&gt;"",countif('3) Release_Label'!$D:$D,$A517)=0),"NO UPC MATCH in Release_Label",and($B517&lt;&gt;"",countif('3) Release_Label'!$E:$E,$B517)=0),"NO CATALOG ID MATCH in Release_Label",iserror(vlookup($A517&amp;$B517,'3) Release_Label'!$D:$D&amp;'3) Release_Label'!$E:$E,1,0)),"NO UPC-CATALOG ID pair MATCH in Release_Label" )</f>
        <v/>
      </c>
      <c r="E517" s="157" t="str">
        <f t="shared" si="3"/>
        <v/>
      </c>
      <c r="G517" s="116"/>
      <c r="H517" s="166"/>
      <c r="J517" s="20"/>
      <c r="K517" s="117"/>
      <c r="L517" s="20"/>
      <c r="N517" s="20"/>
      <c r="O517" s="20"/>
      <c r="P517" s="20"/>
    </row>
    <row r="518">
      <c r="A518" s="28"/>
      <c r="B518" s="116"/>
      <c r="C518" s="143" t="str">
        <f t="array" ref="C518">ifs(and(isblank($A518),isblank($B518)),"", not(iserror(vlookup($A518&amp;$B518,'3) Release_Label'!$D:$D&amp;'3) Release_Label'!$E:$E,1,0))),vlookup($A518&amp;$B518,{'3) Release_Label'!$D:$D&amp;'3) Release_Label'!$E:$E,'3) Release_Label'!$F:$F},2,0), or(and(not(isblank($B518)),$B518=$B517,$A518&lt;&gt;$A517),and(not(isblank($A518)),$A518=$A517,$B518&lt;&gt;$B517)),"ID LISTS UNALIGNED",and($A518&lt;&gt;"",countif('3) Release_Label'!$D:$D,$A518)=0),"NO UPC MATCH in Release_Label",and($B518&lt;&gt;"",countif('3) Release_Label'!$E:$E,$B518)=0),"NO CATALOG ID MATCH in Release_Label",iserror(vlookup($A518&amp;$B518,'3) Release_Label'!$D:$D&amp;'3) Release_Label'!$E:$E,1,0)),"NO UPC-CATALOG ID pair MATCH in Release_Label" )</f>
        <v/>
      </c>
      <c r="D518" s="143" t="str">
        <f t="array" ref="D518">ifs(and(isblank($A518),isblank($B518)),"", not(iserror(vlookup($A518&amp;$B518,'3) Release_Label'!$D:$D&amp;'3) Release_Label'!$E:$E,1,0))),vlookup($A518&amp;$B518,{'3) Release_Label'!$D:$D&amp;'3) Release_Label'!$E:$E,'3) Release_Label'!$H:$H},2,0), or(and(not(isblank($B518)),$B518=$B517,$A518&lt;&gt;$A517),and(not(isblank($A518)),$A518=$A517,$B518&lt;&gt;$B517)),"ID LISTS UNALIGNED",and($A518&lt;&gt;"",countif('3) Release_Label'!$D:$D,$A518)=0),"NO UPC MATCH in Release_Label",and($B518&lt;&gt;"",countif('3) Release_Label'!$E:$E,$B518)=0),"NO CATALOG ID MATCH in Release_Label",iserror(vlookup($A518&amp;$B518,'3) Release_Label'!$D:$D&amp;'3) Release_Label'!$E:$E,1,0)),"NO UPC-CATALOG ID pair MATCH in Release_Label" )</f>
        <v/>
      </c>
      <c r="E518" s="157" t="str">
        <f t="shared" si="3"/>
        <v/>
      </c>
      <c r="G518" s="116"/>
      <c r="H518" s="166"/>
      <c r="J518" s="20"/>
      <c r="K518" s="117"/>
      <c r="L518" s="20"/>
      <c r="N518" s="20"/>
      <c r="O518" s="20"/>
      <c r="P518" s="20"/>
    </row>
    <row r="519">
      <c r="A519" s="28"/>
      <c r="B519" s="116"/>
      <c r="C519" s="143" t="str">
        <f t="array" ref="C519">ifs(and(isblank($A519),isblank($B519)),"", not(iserror(vlookup($A519&amp;$B519,'3) Release_Label'!$D:$D&amp;'3) Release_Label'!$E:$E,1,0))),vlookup($A519&amp;$B519,{'3) Release_Label'!$D:$D&amp;'3) Release_Label'!$E:$E,'3) Release_Label'!$F:$F},2,0), or(and(not(isblank($B519)),$B519=$B518,$A519&lt;&gt;$A518),and(not(isblank($A519)),$A519=$A518,$B519&lt;&gt;$B518)),"ID LISTS UNALIGNED",and($A519&lt;&gt;"",countif('3) Release_Label'!$D:$D,$A519)=0),"NO UPC MATCH in Release_Label",and($B519&lt;&gt;"",countif('3) Release_Label'!$E:$E,$B519)=0),"NO CATALOG ID MATCH in Release_Label",iserror(vlookup($A519&amp;$B519,'3) Release_Label'!$D:$D&amp;'3) Release_Label'!$E:$E,1,0)),"NO UPC-CATALOG ID pair MATCH in Release_Label" )</f>
        <v/>
      </c>
      <c r="D519" s="143" t="str">
        <f t="array" ref="D519">ifs(and(isblank($A519),isblank($B519)),"", not(iserror(vlookup($A519&amp;$B519,'3) Release_Label'!$D:$D&amp;'3) Release_Label'!$E:$E,1,0))),vlookup($A519&amp;$B519,{'3) Release_Label'!$D:$D&amp;'3) Release_Label'!$E:$E,'3) Release_Label'!$H:$H},2,0), or(and(not(isblank($B519)),$B519=$B518,$A519&lt;&gt;$A518),and(not(isblank($A519)),$A519=$A518,$B519&lt;&gt;$B518)),"ID LISTS UNALIGNED",and($A519&lt;&gt;"",countif('3) Release_Label'!$D:$D,$A519)=0),"NO UPC MATCH in Release_Label",and($B519&lt;&gt;"",countif('3) Release_Label'!$E:$E,$B519)=0),"NO CATALOG ID MATCH in Release_Label",iserror(vlookup($A519&amp;$B519,'3) Release_Label'!$D:$D&amp;'3) Release_Label'!$E:$E,1,0)),"NO UPC-CATALOG ID pair MATCH in Release_Label" )</f>
        <v/>
      </c>
      <c r="E519" s="157" t="str">
        <f t="shared" si="3"/>
        <v/>
      </c>
      <c r="G519" s="116"/>
      <c r="H519" s="166"/>
      <c r="J519" s="20"/>
      <c r="K519" s="117"/>
      <c r="L519" s="20"/>
      <c r="N519" s="20"/>
      <c r="O519" s="20"/>
      <c r="P519" s="20"/>
    </row>
    <row r="520">
      <c r="A520" s="28"/>
      <c r="B520" s="116"/>
      <c r="C520" s="143" t="str">
        <f t="array" ref="C520">ifs(and(isblank($A520),isblank($B520)),"", not(iserror(vlookup($A520&amp;$B520,'3) Release_Label'!$D:$D&amp;'3) Release_Label'!$E:$E,1,0))),vlookup($A520&amp;$B520,{'3) Release_Label'!$D:$D&amp;'3) Release_Label'!$E:$E,'3) Release_Label'!$F:$F},2,0), or(and(not(isblank($B520)),$B520=$B519,$A520&lt;&gt;$A519),and(not(isblank($A520)),$A520=$A519,$B520&lt;&gt;$B519)),"ID LISTS UNALIGNED",and($A520&lt;&gt;"",countif('3) Release_Label'!$D:$D,$A520)=0),"NO UPC MATCH in Release_Label",and($B520&lt;&gt;"",countif('3) Release_Label'!$E:$E,$B520)=0),"NO CATALOG ID MATCH in Release_Label",iserror(vlookup($A520&amp;$B520,'3) Release_Label'!$D:$D&amp;'3) Release_Label'!$E:$E,1,0)),"NO UPC-CATALOG ID pair MATCH in Release_Label" )</f>
        <v/>
      </c>
      <c r="D520" s="143" t="str">
        <f t="array" ref="D520">ifs(and(isblank($A520),isblank($B520)),"", not(iserror(vlookup($A520&amp;$B520,'3) Release_Label'!$D:$D&amp;'3) Release_Label'!$E:$E,1,0))),vlookup($A520&amp;$B520,{'3) Release_Label'!$D:$D&amp;'3) Release_Label'!$E:$E,'3) Release_Label'!$H:$H},2,0), or(and(not(isblank($B520)),$B520=$B519,$A520&lt;&gt;$A519),and(not(isblank($A520)),$A520=$A519,$B520&lt;&gt;$B519)),"ID LISTS UNALIGNED",and($A520&lt;&gt;"",countif('3) Release_Label'!$D:$D,$A520)=0),"NO UPC MATCH in Release_Label",and($B520&lt;&gt;"",countif('3) Release_Label'!$E:$E,$B520)=0),"NO CATALOG ID MATCH in Release_Label",iserror(vlookup($A520&amp;$B520,'3) Release_Label'!$D:$D&amp;'3) Release_Label'!$E:$E,1,0)),"NO UPC-CATALOG ID pair MATCH in Release_Label" )</f>
        <v/>
      </c>
      <c r="E520" s="157" t="str">
        <f t="shared" si="3"/>
        <v/>
      </c>
      <c r="G520" s="116"/>
      <c r="H520" s="166"/>
      <c r="J520" s="20"/>
      <c r="K520" s="117"/>
      <c r="L520" s="20"/>
      <c r="N520" s="20"/>
      <c r="O520" s="20"/>
      <c r="P520" s="20"/>
    </row>
    <row r="521">
      <c r="A521" s="28"/>
      <c r="B521" s="116"/>
      <c r="C521" s="143" t="str">
        <f t="array" ref="C521">ifs(and(isblank($A521),isblank($B521)),"", not(iserror(vlookup($A521&amp;$B521,'3) Release_Label'!$D:$D&amp;'3) Release_Label'!$E:$E,1,0))),vlookup($A521&amp;$B521,{'3) Release_Label'!$D:$D&amp;'3) Release_Label'!$E:$E,'3) Release_Label'!$F:$F},2,0), or(and(not(isblank($B521)),$B521=$B520,$A521&lt;&gt;$A520),and(not(isblank($A521)),$A521=$A520,$B521&lt;&gt;$B520)),"ID LISTS UNALIGNED",and($A521&lt;&gt;"",countif('3) Release_Label'!$D:$D,$A521)=0),"NO UPC MATCH in Release_Label",and($B521&lt;&gt;"",countif('3) Release_Label'!$E:$E,$B521)=0),"NO CATALOG ID MATCH in Release_Label",iserror(vlookup($A521&amp;$B521,'3) Release_Label'!$D:$D&amp;'3) Release_Label'!$E:$E,1,0)),"NO UPC-CATALOG ID pair MATCH in Release_Label" )</f>
        <v/>
      </c>
      <c r="D521" s="143" t="str">
        <f t="array" ref="D521">ifs(and(isblank($A521),isblank($B521)),"", not(iserror(vlookup($A521&amp;$B521,'3) Release_Label'!$D:$D&amp;'3) Release_Label'!$E:$E,1,0))),vlookup($A521&amp;$B521,{'3) Release_Label'!$D:$D&amp;'3) Release_Label'!$E:$E,'3) Release_Label'!$H:$H},2,0), or(and(not(isblank($B521)),$B521=$B520,$A521&lt;&gt;$A520),and(not(isblank($A521)),$A521=$A520,$B521&lt;&gt;$B520)),"ID LISTS UNALIGNED",and($A521&lt;&gt;"",countif('3) Release_Label'!$D:$D,$A521)=0),"NO UPC MATCH in Release_Label",and($B521&lt;&gt;"",countif('3) Release_Label'!$E:$E,$B521)=0),"NO CATALOG ID MATCH in Release_Label",iserror(vlookup($A521&amp;$B521,'3) Release_Label'!$D:$D&amp;'3) Release_Label'!$E:$E,1,0)),"NO UPC-CATALOG ID pair MATCH in Release_Label" )</f>
        <v/>
      </c>
      <c r="E521" s="157" t="str">
        <f t="shared" si="3"/>
        <v/>
      </c>
      <c r="G521" s="116"/>
      <c r="H521" s="166"/>
      <c r="J521" s="20"/>
      <c r="K521" s="117"/>
      <c r="L521" s="20"/>
      <c r="N521" s="20"/>
      <c r="O521" s="20"/>
      <c r="P521" s="20"/>
    </row>
    <row r="522">
      <c r="A522" s="28"/>
      <c r="B522" s="116"/>
      <c r="C522" s="143" t="str">
        <f t="array" ref="C522">ifs(and(isblank($A522),isblank($B522)),"", not(iserror(vlookup($A522&amp;$B522,'3) Release_Label'!$D:$D&amp;'3) Release_Label'!$E:$E,1,0))),vlookup($A522&amp;$B522,{'3) Release_Label'!$D:$D&amp;'3) Release_Label'!$E:$E,'3) Release_Label'!$F:$F},2,0), or(and(not(isblank($B522)),$B522=$B521,$A522&lt;&gt;$A521),and(not(isblank($A522)),$A522=$A521,$B522&lt;&gt;$B521)),"ID LISTS UNALIGNED",and($A522&lt;&gt;"",countif('3) Release_Label'!$D:$D,$A522)=0),"NO UPC MATCH in Release_Label",and($B522&lt;&gt;"",countif('3) Release_Label'!$E:$E,$B522)=0),"NO CATALOG ID MATCH in Release_Label",iserror(vlookup($A522&amp;$B522,'3) Release_Label'!$D:$D&amp;'3) Release_Label'!$E:$E,1,0)),"NO UPC-CATALOG ID pair MATCH in Release_Label" )</f>
        <v/>
      </c>
      <c r="D522" s="143" t="str">
        <f t="array" ref="D522">ifs(and(isblank($A522),isblank($B522)),"", not(iserror(vlookup($A522&amp;$B522,'3) Release_Label'!$D:$D&amp;'3) Release_Label'!$E:$E,1,0))),vlookup($A522&amp;$B522,{'3) Release_Label'!$D:$D&amp;'3) Release_Label'!$E:$E,'3) Release_Label'!$H:$H},2,0), or(and(not(isblank($B522)),$B522=$B521,$A522&lt;&gt;$A521),and(not(isblank($A522)),$A522=$A521,$B522&lt;&gt;$B521)),"ID LISTS UNALIGNED",and($A522&lt;&gt;"",countif('3) Release_Label'!$D:$D,$A522)=0),"NO UPC MATCH in Release_Label",and($B522&lt;&gt;"",countif('3) Release_Label'!$E:$E,$B522)=0),"NO CATALOG ID MATCH in Release_Label",iserror(vlookup($A522&amp;$B522,'3) Release_Label'!$D:$D&amp;'3) Release_Label'!$E:$E,1,0)),"NO UPC-CATALOG ID pair MATCH in Release_Label" )</f>
        <v/>
      </c>
      <c r="E522" s="157" t="str">
        <f t="shared" si="3"/>
        <v/>
      </c>
      <c r="G522" s="116"/>
      <c r="H522" s="166"/>
      <c r="J522" s="20"/>
      <c r="K522" s="117"/>
      <c r="L522" s="20"/>
      <c r="N522" s="20"/>
      <c r="O522" s="20"/>
      <c r="P522" s="20"/>
    </row>
    <row r="523">
      <c r="A523" s="28"/>
      <c r="B523" s="116"/>
      <c r="C523" s="143" t="str">
        <f t="array" ref="C523">ifs(and(isblank($A523),isblank($B523)),"", not(iserror(vlookup($A523&amp;$B523,'3) Release_Label'!$D:$D&amp;'3) Release_Label'!$E:$E,1,0))),vlookup($A523&amp;$B523,{'3) Release_Label'!$D:$D&amp;'3) Release_Label'!$E:$E,'3) Release_Label'!$F:$F},2,0), or(and(not(isblank($B523)),$B523=$B522,$A523&lt;&gt;$A522),and(not(isblank($A523)),$A523=$A522,$B523&lt;&gt;$B522)),"ID LISTS UNALIGNED",and($A523&lt;&gt;"",countif('3) Release_Label'!$D:$D,$A523)=0),"NO UPC MATCH in Release_Label",and($B523&lt;&gt;"",countif('3) Release_Label'!$E:$E,$B523)=0),"NO CATALOG ID MATCH in Release_Label",iserror(vlookup($A523&amp;$B523,'3) Release_Label'!$D:$D&amp;'3) Release_Label'!$E:$E,1,0)),"NO UPC-CATALOG ID pair MATCH in Release_Label" )</f>
        <v/>
      </c>
      <c r="D523" s="143" t="str">
        <f t="array" ref="D523">ifs(and(isblank($A523),isblank($B523)),"", not(iserror(vlookup($A523&amp;$B523,'3) Release_Label'!$D:$D&amp;'3) Release_Label'!$E:$E,1,0))),vlookup($A523&amp;$B523,{'3) Release_Label'!$D:$D&amp;'3) Release_Label'!$E:$E,'3) Release_Label'!$H:$H},2,0), or(and(not(isblank($B523)),$B523=$B522,$A523&lt;&gt;$A522),and(not(isblank($A523)),$A523=$A522,$B523&lt;&gt;$B522)),"ID LISTS UNALIGNED",and($A523&lt;&gt;"",countif('3) Release_Label'!$D:$D,$A523)=0),"NO UPC MATCH in Release_Label",and($B523&lt;&gt;"",countif('3) Release_Label'!$E:$E,$B523)=0),"NO CATALOG ID MATCH in Release_Label",iserror(vlookup($A523&amp;$B523,'3) Release_Label'!$D:$D&amp;'3) Release_Label'!$E:$E,1,0)),"NO UPC-CATALOG ID pair MATCH in Release_Label" )</f>
        <v/>
      </c>
      <c r="E523" s="157" t="str">
        <f t="shared" si="3"/>
        <v/>
      </c>
      <c r="G523" s="116"/>
      <c r="H523" s="166"/>
      <c r="J523" s="20"/>
      <c r="K523" s="117"/>
      <c r="L523" s="20"/>
      <c r="N523" s="20"/>
      <c r="O523" s="20"/>
      <c r="P523" s="20"/>
    </row>
    <row r="524">
      <c r="A524" s="28"/>
      <c r="B524" s="116"/>
      <c r="C524" s="143" t="str">
        <f t="array" ref="C524">ifs(and(isblank($A524),isblank($B524)),"", not(iserror(vlookup($A524&amp;$B524,'3) Release_Label'!$D:$D&amp;'3) Release_Label'!$E:$E,1,0))),vlookup($A524&amp;$B524,{'3) Release_Label'!$D:$D&amp;'3) Release_Label'!$E:$E,'3) Release_Label'!$F:$F},2,0), or(and(not(isblank($B524)),$B524=$B523,$A524&lt;&gt;$A523),and(not(isblank($A524)),$A524=$A523,$B524&lt;&gt;$B523)),"ID LISTS UNALIGNED",and($A524&lt;&gt;"",countif('3) Release_Label'!$D:$D,$A524)=0),"NO UPC MATCH in Release_Label",and($B524&lt;&gt;"",countif('3) Release_Label'!$E:$E,$B524)=0),"NO CATALOG ID MATCH in Release_Label",iserror(vlookup($A524&amp;$B524,'3) Release_Label'!$D:$D&amp;'3) Release_Label'!$E:$E,1,0)),"NO UPC-CATALOG ID pair MATCH in Release_Label" )</f>
        <v/>
      </c>
      <c r="D524" s="143" t="str">
        <f t="array" ref="D524">ifs(and(isblank($A524),isblank($B524)),"", not(iserror(vlookup($A524&amp;$B524,'3) Release_Label'!$D:$D&amp;'3) Release_Label'!$E:$E,1,0))),vlookup($A524&amp;$B524,{'3) Release_Label'!$D:$D&amp;'3) Release_Label'!$E:$E,'3) Release_Label'!$H:$H},2,0), or(and(not(isblank($B524)),$B524=$B523,$A524&lt;&gt;$A523),and(not(isblank($A524)),$A524=$A523,$B524&lt;&gt;$B523)),"ID LISTS UNALIGNED",and($A524&lt;&gt;"",countif('3) Release_Label'!$D:$D,$A524)=0),"NO UPC MATCH in Release_Label",and($B524&lt;&gt;"",countif('3) Release_Label'!$E:$E,$B524)=0),"NO CATALOG ID MATCH in Release_Label",iserror(vlookup($A524&amp;$B524,'3) Release_Label'!$D:$D&amp;'3) Release_Label'!$E:$E,1,0)),"NO UPC-CATALOG ID pair MATCH in Release_Label" )</f>
        <v/>
      </c>
      <c r="E524" s="157" t="str">
        <f t="shared" si="3"/>
        <v/>
      </c>
      <c r="G524" s="116"/>
      <c r="H524" s="166"/>
      <c r="J524" s="20"/>
      <c r="K524" s="117"/>
      <c r="L524" s="20"/>
      <c r="N524" s="20"/>
      <c r="O524" s="20"/>
      <c r="P524" s="20"/>
    </row>
    <row r="525">
      <c r="A525" s="28"/>
      <c r="B525" s="116"/>
      <c r="C525" s="143" t="str">
        <f t="array" ref="C525">ifs(and(isblank($A525),isblank($B525)),"", not(iserror(vlookup($A525&amp;$B525,'3) Release_Label'!$D:$D&amp;'3) Release_Label'!$E:$E,1,0))),vlookup($A525&amp;$B525,{'3) Release_Label'!$D:$D&amp;'3) Release_Label'!$E:$E,'3) Release_Label'!$F:$F},2,0), or(and(not(isblank($B525)),$B525=$B524,$A525&lt;&gt;$A524),and(not(isblank($A525)),$A525=$A524,$B525&lt;&gt;$B524)),"ID LISTS UNALIGNED",and($A525&lt;&gt;"",countif('3) Release_Label'!$D:$D,$A525)=0),"NO UPC MATCH in Release_Label",and($B525&lt;&gt;"",countif('3) Release_Label'!$E:$E,$B525)=0),"NO CATALOG ID MATCH in Release_Label",iserror(vlookup($A525&amp;$B525,'3) Release_Label'!$D:$D&amp;'3) Release_Label'!$E:$E,1,0)),"NO UPC-CATALOG ID pair MATCH in Release_Label" )</f>
        <v/>
      </c>
      <c r="D525" s="143" t="str">
        <f t="array" ref="D525">ifs(and(isblank($A525),isblank($B525)),"", not(iserror(vlookup($A525&amp;$B525,'3) Release_Label'!$D:$D&amp;'3) Release_Label'!$E:$E,1,0))),vlookup($A525&amp;$B525,{'3) Release_Label'!$D:$D&amp;'3) Release_Label'!$E:$E,'3) Release_Label'!$H:$H},2,0), or(and(not(isblank($B525)),$B525=$B524,$A525&lt;&gt;$A524),and(not(isblank($A525)),$A525=$A524,$B525&lt;&gt;$B524)),"ID LISTS UNALIGNED",and($A525&lt;&gt;"",countif('3) Release_Label'!$D:$D,$A525)=0),"NO UPC MATCH in Release_Label",and($B525&lt;&gt;"",countif('3) Release_Label'!$E:$E,$B525)=0),"NO CATALOG ID MATCH in Release_Label",iserror(vlookup($A525&amp;$B525,'3) Release_Label'!$D:$D&amp;'3) Release_Label'!$E:$E,1,0)),"NO UPC-CATALOG ID pair MATCH in Release_Label" )</f>
        <v/>
      </c>
      <c r="E525" s="157" t="str">
        <f t="shared" si="3"/>
        <v/>
      </c>
      <c r="G525" s="116"/>
      <c r="H525" s="166"/>
      <c r="J525" s="20"/>
      <c r="K525" s="117"/>
      <c r="L525" s="20"/>
      <c r="N525" s="20"/>
      <c r="O525" s="20"/>
      <c r="P525" s="20"/>
    </row>
    <row r="526">
      <c r="A526" s="28"/>
      <c r="B526" s="116"/>
      <c r="C526" s="143" t="str">
        <f t="array" ref="C526">ifs(and(isblank($A526),isblank($B526)),"", not(iserror(vlookup($A526&amp;$B526,'3) Release_Label'!$D:$D&amp;'3) Release_Label'!$E:$E,1,0))),vlookup($A526&amp;$B526,{'3) Release_Label'!$D:$D&amp;'3) Release_Label'!$E:$E,'3) Release_Label'!$F:$F},2,0), or(and(not(isblank($B526)),$B526=$B525,$A526&lt;&gt;$A525),and(not(isblank($A526)),$A526=$A525,$B526&lt;&gt;$B525)),"ID LISTS UNALIGNED",and($A526&lt;&gt;"",countif('3) Release_Label'!$D:$D,$A526)=0),"NO UPC MATCH in Release_Label",and($B526&lt;&gt;"",countif('3) Release_Label'!$E:$E,$B526)=0),"NO CATALOG ID MATCH in Release_Label",iserror(vlookup($A526&amp;$B526,'3) Release_Label'!$D:$D&amp;'3) Release_Label'!$E:$E,1,0)),"NO UPC-CATALOG ID pair MATCH in Release_Label" )</f>
        <v/>
      </c>
      <c r="D526" s="143" t="str">
        <f t="array" ref="D526">ifs(and(isblank($A526),isblank($B526)),"", not(iserror(vlookup($A526&amp;$B526,'3) Release_Label'!$D:$D&amp;'3) Release_Label'!$E:$E,1,0))),vlookup($A526&amp;$B526,{'3) Release_Label'!$D:$D&amp;'3) Release_Label'!$E:$E,'3) Release_Label'!$H:$H},2,0), or(and(not(isblank($B526)),$B526=$B525,$A526&lt;&gt;$A525),and(not(isblank($A526)),$A526=$A525,$B526&lt;&gt;$B525)),"ID LISTS UNALIGNED",and($A526&lt;&gt;"",countif('3) Release_Label'!$D:$D,$A526)=0),"NO UPC MATCH in Release_Label",and($B526&lt;&gt;"",countif('3) Release_Label'!$E:$E,$B526)=0),"NO CATALOG ID MATCH in Release_Label",iserror(vlookup($A526&amp;$B526,'3) Release_Label'!$D:$D&amp;'3) Release_Label'!$E:$E,1,0)),"NO UPC-CATALOG ID pair MATCH in Release_Label" )</f>
        <v/>
      </c>
      <c r="E526" s="157" t="str">
        <f t="shared" si="3"/>
        <v/>
      </c>
      <c r="G526" s="116"/>
      <c r="H526" s="166"/>
      <c r="J526" s="20"/>
      <c r="K526" s="117"/>
      <c r="L526" s="20"/>
      <c r="N526" s="20"/>
      <c r="O526" s="20"/>
      <c r="P526" s="20"/>
    </row>
    <row r="527">
      <c r="A527" s="28"/>
      <c r="B527" s="116"/>
      <c r="C527" s="143" t="str">
        <f t="array" ref="C527">ifs(and(isblank($A527),isblank($B527)),"", not(iserror(vlookup($A527&amp;$B527,'3) Release_Label'!$D:$D&amp;'3) Release_Label'!$E:$E,1,0))),vlookup($A527&amp;$B527,{'3) Release_Label'!$D:$D&amp;'3) Release_Label'!$E:$E,'3) Release_Label'!$F:$F},2,0), or(and(not(isblank($B527)),$B527=$B526,$A527&lt;&gt;$A526),and(not(isblank($A527)),$A527=$A526,$B527&lt;&gt;$B526)),"ID LISTS UNALIGNED",and($A527&lt;&gt;"",countif('3) Release_Label'!$D:$D,$A527)=0),"NO UPC MATCH in Release_Label",and($B527&lt;&gt;"",countif('3) Release_Label'!$E:$E,$B527)=0),"NO CATALOG ID MATCH in Release_Label",iserror(vlookup($A527&amp;$B527,'3) Release_Label'!$D:$D&amp;'3) Release_Label'!$E:$E,1,0)),"NO UPC-CATALOG ID pair MATCH in Release_Label" )</f>
        <v/>
      </c>
      <c r="D527" s="143" t="str">
        <f t="array" ref="D527">ifs(and(isblank($A527),isblank($B527)),"", not(iserror(vlookup($A527&amp;$B527,'3) Release_Label'!$D:$D&amp;'3) Release_Label'!$E:$E,1,0))),vlookup($A527&amp;$B527,{'3) Release_Label'!$D:$D&amp;'3) Release_Label'!$E:$E,'3) Release_Label'!$H:$H},2,0), or(and(not(isblank($B527)),$B527=$B526,$A527&lt;&gt;$A526),and(not(isblank($A527)),$A527=$A526,$B527&lt;&gt;$B526)),"ID LISTS UNALIGNED",and($A527&lt;&gt;"",countif('3) Release_Label'!$D:$D,$A527)=0),"NO UPC MATCH in Release_Label",and($B527&lt;&gt;"",countif('3) Release_Label'!$E:$E,$B527)=0),"NO CATALOG ID MATCH in Release_Label",iserror(vlookup($A527&amp;$B527,'3) Release_Label'!$D:$D&amp;'3) Release_Label'!$E:$E,1,0)),"NO UPC-CATALOG ID pair MATCH in Release_Label" )</f>
        <v/>
      </c>
      <c r="E527" s="157" t="str">
        <f t="shared" si="3"/>
        <v/>
      </c>
      <c r="G527" s="116"/>
      <c r="H527" s="166"/>
      <c r="J527" s="20"/>
      <c r="K527" s="117"/>
      <c r="L527" s="20"/>
      <c r="N527" s="20"/>
      <c r="O527" s="20"/>
      <c r="P527" s="20"/>
    </row>
    <row r="528">
      <c r="A528" s="28"/>
      <c r="B528" s="116"/>
      <c r="C528" s="143" t="str">
        <f t="array" ref="C528">ifs(and(isblank($A528),isblank($B528)),"", not(iserror(vlookup($A528&amp;$B528,'3) Release_Label'!$D:$D&amp;'3) Release_Label'!$E:$E,1,0))),vlookup($A528&amp;$B528,{'3) Release_Label'!$D:$D&amp;'3) Release_Label'!$E:$E,'3) Release_Label'!$F:$F},2,0), or(and(not(isblank($B528)),$B528=$B527,$A528&lt;&gt;$A527),and(not(isblank($A528)),$A528=$A527,$B528&lt;&gt;$B527)),"ID LISTS UNALIGNED",and($A528&lt;&gt;"",countif('3) Release_Label'!$D:$D,$A528)=0),"NO UPC MATCH in Release_Label",and($B528&lt;&gt;"",countif('3) Release_Label'!$E:$E,$B528)=0),"NO CATALOG ID MATCH in Release_Label",iserror(vlookup($A528&amp;$B528,'3) Release_Label'!$D:$D&amp;'3) Release_Label'!$E:$E,1,0)),"NO UPC-CATALOG ID pair MATCH in Release_Label" )</f>
        <v/>
      </c>
      <c r="D528" s="143" t="str">
        <f t="array" ref="D528">ifs(and(isblank($A528),isblank($B528)),"", not(iserror(vlookup($A528&amp;$B528,'3) Release_Label'!$D:$D&amp;'3) Release_Label'!$E:$E,1,0))),vlookup($A528&amp;$B528,{'3) Release_Label'!$D:$D&amp;'3) Release_Label'!$E:$E,'3) Release_Label'!$H:$H},2,0), or(and(not(isblank($B528)),$B528=$B527,$A528&lt;&gt;$A527),and(not(isblank($A528)),$A528=$A527,$B528&lt;&gt;$B527)),"ID LISTS UNALIGNED",and($A528&lt;&gt;"",countif('3) Release_Label'!$D:$D,$A528)=0),"NO UPC MATCH in Release_Label",and($B528&lt;&gt;"",countif('3) Release_Label'!$E:$E,$B528)=0),"NO CATALOG ID MATCH in Release_Label",iserror(vlookup($A528&amp;$B528,'3) Release_Label'!$D:$D&amp;'3) Release_Label'!$E:$E,1,0)),"NO UPC-CATALOG ID pair MATCH in Release_Label" )</f>
        <v/>
      </c>
      <c r="E528" s="157" t="str">
        <f t="shared" si="3"/>
        <v/>
      </c>
      <c r="G528" s="116"/>
      <c r="H528" s="166"/>
      <c r="J528" s="20"/>
      <c r="K528" s="117"/>
      <c r="L528" s="20"/>
      <c r="N528" s="20"/>
      <c r="O528" s="20"/>
      <c r="P528" s="20"/>
    </row>
    <row r="529">
      <c r="A529" s="28"/>
      <c r="B529" s="116"/>
      <c r="C529" s="143" t="str">
        <f t="array" ref="C529">ifs(and(isblank($A529),isblank($B529)),"", not(iserror(vlookup($A529&amp;$B529,'3) Release_Label'!$D:$D&amp;'3) Release_Label'!$E:$E,1,0))),vlookup($A529&amp;$B529,{'3) Release_Label'!$D:$D&amp;'3) Release_Label'!$E:$E,'3) Release_Label'!$F:$F},2,0), or(and(not(isblank($B529)),$B529=$B528,$A529&lt;&gt;$A528),and(not(isblank($A529)),$A529=$A528,$B529&lt;&gt;$B528)),"ID LISTS UNALIGNED",and($A529&lt;&gt;"",countif('3) Release_Label'!$D:$D,$A529)=0),"NO UPC MATCH in Release_Label",and($B529&lt;&gt;"",countif('3) Release_Label'!$E:$E,$B529)=0),"NO CATALOG ID MATCH in Release_Label",iserror(vlookup($A529&amp;$B529,'3) Release_Label'!$D:$D&amp;'3) Release_Label'!$E:$E,1,0)),"NO UPC-CATALOG ID pair MATCH in Release_Label" )</f>
        <v/>
      </c>
      <c r="D529" s="143" t="str">
        <f t="array" ref="D529">ifs(and(isblank($A529),isblank($B529)),"", not(iserror(vlookup($A529&amp;$B529,'3) Release_Label'!$D:$D&amp;'3) Release_Label'!$E:$E,1,0))),vlookup($A529&amp;$B529,{'3) Release_Label'!$D:$D&amp;'3) Release_Label'!$E:$E,'3) Release_Label'!$H:$H},2,0), or(and(not(isblank($B529)),$B529=$B528,$A529&lt;&gt;$A528),and(not(isblank($A529)),$A529=$A528,$B529&lt;&gt;$B528)),"ID LISTS UNALIGNED",and($A529&lt;&gt;"",countif('3) Release_Label'!$D:$D,$A529)=0),"NO UPC MATCH in Release_Label",and($B529&lt;&gt;"",countif('3) Release_Label'!$E:$E,$B529)=0),"NO CATALOG ID MATCH in Release_Label",iserror(vlookup($A529&amp;$B529,'3) Release_Label'!$D:$D&amp;'3) Release_Label'!$E:$E,1,0)),"NO UPC-CATALOG ID pair MATCH in Release_Label" )</f>
        <v/>
      </c>
      <c r="E529" s="157" t="str">
        <f t="shared" si="3"/>
        <v/>
      </c>
      <c r="G529" s="116"/>
      <c r="H529" s="166"/>
      <c r="J529" s="20"/>
      <c r="K529" s="117"/>
      <c r="L529" s="20"/>
      <c r="N529" s="20"/>
      <c r="O529" s="20"/>
      <c r="P529" s="20"/>
    </row>
    <row r="530">
      <c r="A530" s="28"/>
      <c r="B530" s="116"/>
      <c r="C530" s="143" t="str">
        <f t="array" ref="C530">ifs(and(isblank($A530),isblank($B530)),"", not(iserror(vlookup($A530&amp;$B530,'3) Release_Label'!$D:$D&amp;'3) Release_Label'!$E:$E,1,0))),vlookup($A530&amp;$B530,{'3) Release_Label'!$D:$D&amp;'3) Release_Label'!$E:$E,'3) Release_Label'!$F:$F},2,0), or(and(not(isblank($B530)),$B530=$B529,$A530&lt;&gt;$A529),and(not(isblank($A530)),$A530=$A529,$B530&lt;&gt;$B529)),"ID LISTS UNALIGNED",and($A530&lt;&gt;"",countif('3) Release_Label'!$D:$D,$A530)=0),"NO UPC MATCH in Release_Label",and($B530&lt;&gt;"",countif('3) Release_Label'!$E:$E,$B530)=0),"NO CATALOG ID MATCH in Release_Label",iserror(vlookup($A530&amp;$B530,'3) Release_Label'!$D:$D&amp;'3) Release_Label'!$E:$E,1,0)),"NO UPC-CATALOG ID pair MATCH in Release_Label" )</f>
        <v/>
      </c>
      <c r="D530" s="143" t="str">
        <f t="array" ref="D530">ifs(and(isblank($A530),isblank($B530)),"", not(iserror(vlookup($A530&amp;$B530,'3) Release_Label'!$D:$D&amp;'3) Release_Label'!$E:$E,1,0))),vlookup($A530&amp;$B530,{'3) Release_Label'!$D:$D&amp;'3) Release_Label'!$E:$E,'3) Release_Label'!$H:$H},2,0), or(and(not(isblank($B530)),$B530=$B529,$A530&lt;&gt;$A529),and(not(isblank($A530)),$A530=$A529,$B530&lt;&gt;$B529)),"ID LISTS UNALIGNED",and($A530&lt;&gt;"",countif('3) Release_Label'!$D:$D,$A530)=0),"NO UPC MATCH in Release_Label",and($B530&lt;&gt;"",countif('3) Release_Label'!$E:$E,$B530)=0),"NO CATALOG ID MATCH in Release_Label",iserror(vlookup($A530&amp;$B530,'3) Release_Label'!$D:$D&amp;'3) Release_Label'!$E:$E,1,0)),"NO UPC-CATALOG ID pair MATCH in Release_Label" )</f>
        <v/>
      </c>
      <c r="E530" s="157" t="str">
        <f t="shared" si="3"/>
        <v/>
      </c>
      <c r="G530" s="116"/>
      <c r="H530" s="166"/>
      <c r="J530" s="20"/>
      <c r="K530" s="117"/>
      <c r="L530" s="20"/>
      <c r="N530" s="20"/>
      <c r="O530" s="20"/>
      <c r="P530" s="20"/>
    </row>
    <row r="531">
      <c r="A531" s="28"/>
      <c r="B531" s="116"/>
      <c r="C531" s="143" t="str">
        <f t="array" ref="C531">ifs(and(isblank($A531),isblank($B531)),"", not(iserror(vlookup($A531&amp;$B531,'3) Release_Label'!$D:$D&amp;'3) Release_Label'!$E:$E,1,0))),vlookup($A531&amp;$B531,{'3) Release_Label'!$D:$D&amp;'3) Release_Label'!$E:$E,'3) Release_Label'!$F:$F},2,0), or(and(not(isblank($B531)),$B531=$B530,$A531&lt;&gt;$A530),and(not(isblank($A531)),$A531=$A530,$B531&lt;&gt;$B530)),"ID LISTS UNALIGNED",and($A531&lt;&gt;"",countif('3) Release_Label'!$D:$D,$A531)=0),"NO UPC MATCH in Release_Label",and($B531&lt;&gt;"",countif('3) Release_Label'!$E:$E,$B531)=0),"NO CATALOG ID MATCH in Release_Label",iserror(vlookup($A531&amp;$B531,'3) Release_Label'!$D:$D&amp;'3) Release_Label'!$E:$E,1,0)),"NO UPC-CATALOG ID pair MATCH in Release_Label" )</f>
        <v/>
      </c>
      <c r="D531" s="143" t="str">
        <f t="array" ref="D531">ifs(and(isblank($A531),isblank($B531)),"", not(iserror(vlookup($A531&amp;$B531,'3) Release_Label'!$D:$D&amp;'3) Release_Label'!$E:$E,1,0))),vlookup($A531&amp;$B531,{'3) Release_Label'!$D:$D&amp;'3) Release_Label'!$E:$E,'3) Release_Label'!$H:$H},2,0), or(and(not(isblank($B531)),$B531=$B530,$A531&lt;&gt;$A530),and(not(isblank($A531)),$A531=$A530,$B531&lt;&gt;$B530)),"ID LISTS UNALIGNED",and($A531&lt;&gt;"",countif('3) Release_Label'!$D:$D,$A531)=0),"NO UPC MATCH in Release_Label",and($B531&lt;&gt;"",countif('3) Release_Label'!$E:$E,$B531)=0),"NO CATALOG ID MATCH in Release_Label",iserror(vlookup($A531&amp;$B531,'3) Release_Label'!$D:$D&amp;'3) Release_Label'!$E:$E,1,0)),"NO UPC-CATALOG ID pair MATCH in Release_Label" )</f>
        <v/>
      </c>
      <c r="E531" s="157" t="str">
        <f t="shared" si="3"/>
        <v/>
      </c>
      <c r="G531" s="116"/>
      <c r="H531" s="166"/>
      <c r="J531" s="20"/>
      <c r="K531" s="117"/>
      <c r="L531" s="20"/>
      <c r="N531" s="20"/>
      <c r="O531" s="20"/>
      <c r="P531" s="20"/>
    </row>
    <row r="532">
      <c r="A532" s="28"/>
      <c r="B532" s="116"/>
      <c r="C532" s="143" t="str">
        <f t="array" ref="C532">ifs(and(isblank($A532),isblank($B532)),"", not(iserror(vlookup($A532&amp;$B532,'3) Release_Label'!$D:$D&amp;'3) Release_Label'!$E:$E,1,0))),vlookup($A532&amp;$B532,{'3) Release_Label'!$D:$D&amp;'3) Release_Label'!$E:$E,'3) Release_Label'!$F:$F},2,0), or(and(not(isblank($B532)),$B532=$B531,$A532&lt;&gt;$A531),and(not(isblank($A532)),$A532=$A531,$B532&lt;&gt;$B531)),"ID LISTS UNALIGNED",and($A532&lt;&gt;"",countif('3) Release_Label'!$D:$D,$A532)=0),"NO UPC MATCH in Release_Label",and($B532&lt;&gt;"",countif('3) Release_Label'!$E:$E,$B532)=0),"NO CATALOG ID MATCH in Release_Label",iserror(vlookup($A532&amp;$B532,'3) Release_Label'!$D:$D&amp;'3) Release_Label'!$E:$E,1,0)),"NO UPC-CATALOG ID pair MATCH in Release_Label" )</f>
        <v/>
      </c>
      <c r="D532" s="143" t="str">
        <f t="array" ref="D532">ifs(and(isblank($A532),isblank($B532)),"", not(iserror(vlookup($A532&amp;$B532,'3) Release_Label'!$D:$D&amp;'3) Release_Label'!$E:$E,1,0))),vlookup($A532&amp;$B532,{'3) Release_Label'!$D:$D&amp;'3) Release_Label'!$E:$E,'3) Release_Label'!$H:$H},2,0), or(and(not(isblank($B532)),$B532=$B531,$A532&lt;&gt;$A531),and(not(isblank($A532)),$A532=$A531,$B532&lt;&gt;$B531)),"ID LISTS UNALIGNED",and($A532&lt;&gt;"",countif('3) Release_Label'!$D:$D,$A532)=0),"NO UPC MATCH in Release_Label",and($B532&lt;&gt;"",countif('3) Release_Label'!$E:$E,$B532)=0),"NO CATALOG ID MATCH in Release_Label",iserror(vlookup($A532&amp;$B532,'3) Release_Label'!$D:$D&amp;'3) Release_Label'!$E:$E,1,0)),"NO UPC-CATALOG ID pair MATCH in Release_Label" )</f>
        <v/>
      </c>
      <c r="E532" s="157" t="str">
        <f t="shared" si="3"/>
        <v/>
      </c>
      <c r="G532" s="116"/>
      <c r="H532" s="166"/>
      <c r="J532" s="20"/>
      <c r="K532" s="117"/>
      <c r="L532" s="20"/>
      <c r="N532" s="20"/>
      <c r="O532" s="20"/>
      <c r="P532" s="20"/>
    </row>
    <row r="533">
      <c r="A533" s="28"/>
      <c r="B533" s="116"/>
      <c r="C533" s="143" t="str">
        <f t="array" ref="C533">ifs(and(isblank($A533),isblank($B533)),"", not(iserror(vlookup($A533&amp;$B533,'3) Release_Label'!$D:$D&amp;'3) Release_Label'!$E:$E,1,0))),vlookup($A533&amp;$B533,{'3) Release_Label'!$D:$D&amp;'3) Release_Label'!$E:$E,'3) Release_Label'!$F:$F},2,0), or(and(not(isblank($B533)),$B533=$B532,$A533&lt;&gt;$A532),and(not(isblank($A533)),$A533=$A532,$B533&lt;&gt;$B532)),"ID LISTS UNALIGNED",and($A533&lt;&gt;"",countif('3) Release_Label'!$D:$D,$A533)=0),"NO UPC MATCH in Release_Label",and($B533&lt;&gt;"",countif('3) Release_Label'!$E:$E,$B533)=0),"NO CATALOG ID MATCH in Release_Label",iserror(vlookup($A533&amp;$B533,'3) Release_Label'!$D:$D&amp;'3) Release_Label'!$E:$E,1,0)),"NO UPC-CATALOG ID pair MATCH in Release_Label" )</f>
        <v/>
      </c>
      <c r="D533" s="143" t="str">
        <f t="array" ref="D533">ifs(and(isblank($A533),isblank($B533)),"", not(iserror(vlookup($A533&amp;$B533,'3) Release_Label'!$D:$D&amp;'3) Release_Label'!$E:$E,1,0))),vlookup($A533&amp;$B533,{'3) Release_Label'!$D:$D&amp;'3) Release_Label'!$E:$E,'3) Release_Label'!$H:$H},2,0), or(and(not(isblank($B533)),$B533=$B532,$A533&lt;&gt;$A532),and(not(isblank($A533)),$A533=$A532,$B533&lt;&gt;$B532)),"ID LISTS UNALIGNED",and($A533&lt;&gt;"",countif('3) Release_Label'!$D:$D,$A533)=0),"NO UPC MATCH in Release_Label",and($B533&lt;&gt;"",countif('3) Release_Label'!$E:$E,$B533)=0),"NO CATALOG ID MATCH in Release_Label",iserror(vlookup($A533&amp;$B533,'3) Release_Label'!$D:$D&amp;'3) Release_Label'!$E:$E,1,0)),"NO UPC-CATALOG ID pair MATCH in Release_Label" )</f>
        <v/>
      </c>
      <c r="E533" s="157" t="str">
        <f t="shared" si="3"/>
        <v/>
      </c>
      <c r="G533" s="116"/>
      <c r="H533" s="166"/>
      <c r="J533" s="20"/>
      <c r="K533" s="117"/>
      <c r="L533" s="20"/>
      <c r="N533" s="20"/>
      <c r="O533" s="20"/>
      <c r="P533" s="20"/>
    </row>
    <row r="534">
      <c r="A534" s="28"/>
      <c r="B534" s="116"/>
      <c r="C534" s="143" t="str">
        <f t="array" ref="C534">ifs(and(isblank($A534),isblank($B534)),"", not(iserror(vlookup($A534&amp;$B534,'3) Release_Label'!$D:$D&amp;'3) Release_Label'!$E:$E,1,0))),vlookup($A534&amp;$B534,{'3) Release_Label'!$D:$D&amp;'3) Release_Label'!$E:$E,'3) Release_Label'!$F:$F},2,0), or(and(not(isblank($B534)),$B534=$B533,$A534&lt;&gt;$A533),and(not(isblank($A534)),$A534=$A533,$B534&lt;&gt;$B533)),"ID LISTS UNALIGNED",and($A534&lt;&gt;"",countif('3) Release_Label'!$D:$D,$A534)=0),"NO UPC MATCH in Release_Label",and($B534&lt;&gt;"",countif('3) Release_Label'!$E:$E,$B534)=0),"NO CATALOG ID MATCH in Release_Label",iserror(vlookup($A534&amp;$B534,'3) Release_Label'!$D:$D&amp;'3) Release_Label'!$E:$E,1,0)),"NO UPC-CATALOG ID pair MATCH in Release_Label" )</f>
        <v/>
      </c>
      <c r="D534" s="143" t="str">
        <f t="array" ref="D534">ifs(and(isblank($A534),isblank($B534)),"", not(iserror(vlookup($A534&amp;$B534,'3) Release_Label'!$D:$D&amp;'3) Release_Label'!$E:$E,1,0))),vlookup($A534&amp;$B534,{'3) Release_Label'!$D:$D&amp;'3) Release_Label'!$E:$E,'3) Release_Label'!$H:$H},2,0), or(and(not(isblank($B534)),$B534=$B533,$A534&lt;&gt;$A533),and(not(isblank($A534)),$A534=$A533,$B534&lt;&gt;$B533)),"ID LISTS UNALIGNED",and($A534&lt;&gt;"",countif('3) Release_Label'!$D:$D,$A534)=0),"NO UPC MATCH in Release_Label",and($B534&lt;&gt;"",countif('3) Release_Label'!$E:$E,$B534)=0),"NO CATALOG ID MATCH in Release_Label",iserror(vlookup($A534&amp;$B534,'3) Release_Label'!$D:$D&amp;'3) Release_Label'!$E:$E,1,0)),"NO UPC-CATALOG ID pair MATCH in Release_Label" )</f>
        <v/>
      </c>
      <c r="E534" s="157" t="str">
        <f t="shared" si="3"/>
        <v/>
      </c>
      <c r="G534" s="116"/>
      <c r="H534" s="166"/>
      <c r="J534" s="20"/>
      <c r="K534" s="117"/>
      <c r="L534" s="20"/>
      <c r="N534" s="20"/>
      <c r="O534" s="20"/>
      <c r="P534" s="20"/>
    </row>
    <row r="535">
      <c r="A535" s="28"/>
      <c r="B535" s="116"/>
      <c r="C535" s="143" t="str">
        <f t="array" ref="C535">ifs(and(isblank($A535),isblank($B535)),"", not(iserror(vlookup($A535&amp;$B535,'3) Release_Label'!$D:$D&amp;'3) Release_Label'!$E:$E,1,0))),vlookup($A535&amp;$B535,{'3) Release_Label'!$D:$D&amp;'3) Release_Label'!$E:$E,'3) Release_Label'!$F:$F},2,0), or(and(not(isblank($B535)),$B535=$B534,$A535&lt;&gt;$A534),and(not(isblank($A535)),$A535=$A534,$B535&lt;&gt;$B534)),"ID LISTS UNALIGNED",and($A535&lt;&gt;"",countif('3) Release_Label'!$D:$D,$A535)=0),"NO UPC MATCH in Release_Label",and($B535&lt;&gt;"",countif('3) Release_Label'!$E:$E,$B535)=0),"NO CATALOG ID MATCH in Release_Label",iserror(vlookup($A535&amp;$B535,'3) Release_Label'!$D:$D&amp;'3) Release_Label'!$E:$E,1,0)),"NO UPC-CATALOG ID pair MATCH in Release_Label" )</f>
        <v/>
      </c>
      <c r="D535" s="143" t="str">
        <f t="array" ref="D535">ifs(and(isblank($A535),isblank($B535)),"", not(iserror(vlookup($A535&amp;$B535,'3) Release_Label'!$D:$D&amp;'3) Release_Label'!$E:$E,1,0))),vlookup($A535&amp;$B535,{'3) Release_Label'!$D:$D&amp;'3) Release_Label'!$E:$E,'3) Release_Label'!$H:$H},2,0), or(and(not(isblank($B535)),$B535=$B534,$A535&lt;&gt;$A534),and(not(isblank($A535)),$A535=$A534,$B535&lt;&gt;$B534)),"ID LISTS UNALIGNED",and($A535&lt;&gt;"",countif('3) Release_Label'!$D:$D,$A535)=0),"NO UPC MATCH in Release_Label",and($B535&lt;&gt;"",countif('3) Release_Label'!$E:$E,$B535)=0),"NO CATALOG ID MATCH in Release_Label",iserror(vlookup($A535&amp;$B535,'3) Release_Label'!$D:$D&amp;'3) Release_Label'!$E:$E,1,0)),"NO UPC-CATALOG ID pair MATCH in Release_Label" )</f>
        <v/>
      </c>
      <c r="E535" s="157" t="str">
        <f t="shared" si="3"/>
        <v/>
      </c>
      <c r="G535" s="116"/>
      <c r="H535" s="166"/>
      <c r="J535" s="20"/>
      <c r="K535" s="117"/>
      <c r="L535" s="20"/>
      <c r="N535" s="20"/>
      <c r="O535" s="20"/>
      <c r="P535" s="20"/>
    </row>
    <row r="536">
      <c r="A536" s="28"/>
      <c r="B536" s="116"/>
      <c r="C536" s="143" t="str">
        <f t="array" ref="C536">ifs(and(isblank($A536),isblank($B536)),"", not(iserror(vlookup($A536&amp;$B536,'3) Release_Label'!$D:$D&amp;'3) Release_Label'!$E:$E,1,0))),vlookup($A536&amp;$B536,{'3) Release_Label'!$D:$D&amp;'3) Release_Label'!$E:$E,'3) Release_Label'!$F:$F},2,0), or(and(not(isblank($B536)),$B536=$B535,$A536&lt;&gt;$A535),and(not(isblank($A536)),$A536=$A535,$B536&lt;&gt;$B535)),"ID LISTS UNALIGNED",and($A536&lt;&gt;"",countif('3) Release_Label'!$D:$D,$A536)=0),"NO UPC MATCH in Release_Label",and($B536&lt;&gt;"",countif('3) Release_Label'!$E:$E,$B536)=0),"NO CATALOG ID MATCH in Release_Label",iserror(vlookup($A536&amp;$B536,'3) Release_Label'!$D:$D&amp;'3) Release_Label'!$E:$E,1,0)),"NO UPC-CATALOG ID pair MATCH in Release_Label" )</f>
        <v/>
      </c>
      <c r="D536" s="143" t="str">
        <f t="array" ref="D536">ifs(and(isblank($A536),isblank($B536)),"", not(iserror(vlookup($A536&amp;$B536,'3) Release_Label'!$D:$D&amp;'3) Release_Label'!$E:$E,1,0))),vlookup($A536&amp;$B536,{'3) Release_Label'!$D:$D&amp;'3) Release_Label'!$E:$E,'3) Release_Label'!$H:$H},2,0), or(and(not(isblank($B536)),$B536=$B535,$A536&lt;&gt;$A535),and(not(isblank($A536)),$A536=$A535,$B536&lt;&gt;$B535)),"ID LISTS UNALIGNED",and($A536&lt;&gt;"",countif('3) Release_Label'!$D:$D,$A536)=0),"NO UPC MATCH in Release_Label",and($B536&lt;&gt;"",countif('3) Release_Label'!$E:$E,$B536)=0),"NO CATALOG ID MATCH in Release_Label",iserror(vlookup($A536&amp;$B536,'3) Release_Label'!$D:$D&amp;'3) Release_Label'!$E:$E,1,0)),"NO UPC-CATALOG ID pair MATCH in Release_Label" )</f>
        <v/>
      </c>
      <c r="E536" s="157" t="str">
        <f t="shared" si="3"/>
        <v/>
      </c>
      <c r="G536" s="116"/>
      <c r="H536" s="166"/>
      <c r="J536" s="20"/>
      <c r="K536" s="117"/>
      <c r="L536" s="20"/>
      <c r="N536" s="20"/>
      <c r="O536" s="20"/>
      <c r="P536" s="20"/>
    </row>
    <row r="537">
      <c r="A537" s="28"/>
      <c r="B537" s="116"/>
      <c r="C537" s="143" t="str">
        <f t="array" ref="C537">ifs(and(isblank($A537),isblank($B537)),"", not(iserror(vlookup($A537&amp;$B537,'3) Release_Label'!$D:$D&amp;'3) Release_Label'!$E:$E,1,0))),vlookup($A537&amp;$B537,{'3) Release_Label'!$D:$D&amp;'3) Release_Label'!$E:$E,'3) Release_Label'!$F:$F},2,0), or(and(not(isblank($B537)),$B537=$B536,$A537&lt;&gt;$A536),and(not(isblank($A537)),$A537=$A536,$B537&lt;&gt;$B536)),"ID LISTS UNALIGNED",and($A537&lt;&gt;"",countif('3) Release_Label'!$D:$D,$A537)=0),"NO UPC MATCH in Release_Label",and($B537&lt;&gt;"",countif('3) Release_Label'!$E:$E,$B537)=0),"NO CATALOG ID MATCH in Release_Label",iserror(vlookup($A537&amp;$B537,'3) Release_Label'!$D:$D&amp;'3) Release_Label'!$E:$E,1,0)),"NO UPC-CATALOG ID pair MATCH in Release_Label" )</f>
        <v/>
      </c>
      <c r="D537" s="143" t="str">
        <f t="array" ref="D537">ifs(and(isblank($A537),isblank($B537)),"", not(iserror(vlookup($A537&amp;$B537,'3) Release_Label'!$D:$D&amp;'3) Release_Label'!$E:$E,1,0))),vlookup($A537&amp;$B537,{'3) Release_Label'!$D:$D&amp;'3) Release_Label'!$E:$E,'3) Release_Label'!$H:$H},2,0), or(and(not(isblank($B537)),$B537=$B536,$A537&lt;&gt;$A536),and(not(isblank($A537)),$A537=$A536,$B537&lt;&gt;$B536)),"ID LISTS UNALIGNED",and($A537&lt;&gt;"",countif('3) Release_Label'!$D:$D,$A537)=0),"NO UPC MATCH in Release_Label",and($B537&lt;&gt;"",countif('3) Release_Label'!$E:$E,$B537)=0),"NO CATALOG ID MATCH in Release_Label",iserror(vlookup($A537&amp;$B537,'3) Release_Label'!$D:$D&amp;'3) Release_Label'!$E:$E,1,0)),"NO UPC-CATALOG ID pair MATCH in Release_Label" )</f>
        <v/>
      </c>
      <c r="E537" s="157" t="str">
        <f t="shared" si="3"/>
        <v/>
      </c>
      <c r="G537" s="116"/>
      <c r="H537" s="166"/>
      <c r="J537" s="20"/>
      <c r="K537" s="117"/>
      <c r="L537" s="20"/>
      <c r="N537" s="20"/>
      <c r="O537" s="20"/>
      <c r="P537" s="20"/>
    </row>
    <row r="538">
      <c r="A538" s="28"/>
      <c r="B538" s="116"/>
      <c r="C538" s="143" t="str">
        <f t="array" ref="C538">ifs(and(isblank($A538),isblank($B538)),"", not(iserror(vlookup($A538&amp;$B538,'3) Release_Label'!$D:$D&amp;'3) Release_Label'!$E:$E,1,0))),vlookup($A538&amp;$B538,{'3) Release_Label'!$D:$D&amp;'3) Release_Label'!$E:$E,'3) Release_Label'!$F:$F},2,0), or(and(not(isblank($B538)),$B538=$B537,$A538&lt;&gt;$A537),and(not(isblank($A538)),$A538=$A537,$B538&lt;&gt;$B537)),"ID LISTS UNALIGNED",and($A538&lt;&gt;"",countif('3) Release_Label'!$D:$D,$A538)=0),"NO UPC MATCH in Release_Label",and($B538&lt;&gt;"",countif('3) Release_Label'!$E:$E,$B538)=0),"NO CATALOG ID MATCH in Release_Label",iserror(vlookup($A538&amp;$B538,'3) Release_Label'!$D:$D&amp;'3) Release_Label'!$E:$E,1,0)),"NO UPC-CATALOG ID pair MATCH in Release_Label" )</f>
        <v/>
      </c>
      <c r="D538" s="143" t="str">
        <f t="array" ref="D538">ifs(and(isblank($A538),isblank($B538)),"", not(iserror(vlookup($A538&amp;$B538,'3) Release_Label'!$D:$D&amp;'3) Release_Label'!$E:$E,1,0))),vlookup($A538&amp;$B538,{'3) Release_Label'!$D:$D&amp;'3) Release_Label'!$E:$E,'3) Release_Label'!$H:$H},2,0), or(and(not(isblank($B538)),$B538=$B537,$A538&lt;&gt;$A537),and(not(isblank($A538)),$A538=$A537,$B538&lt;&gt;$B537)),"ID LISTS UNALIGNED",and($A538&lt;&gt;"",countif('3) Release_Label'!$D:$D,$A538)=0),"NO UPC MATCH in Release_Label",and($B538&lt;&gt;"",countif('3) Release_Label'!$E:$E,$B538)=0),"NO CATALOG ID MATCH in Release_Label",iserror(vlookup($A538&amp;$B538,'3) Release_Label'!$D:$D&amp;'3) Release_Label'!$E:$E,1,0)),"NO UPC-CATALOG ID pair MATCH in Release_Label" )</f>
        <v/>
      </c>
      <c r="E538" s="157" t="str">
        <f t="shared" si="3"/>
        <v/>
      </c>
      <c r="G538" s="116"/>
      <c r="H538" s="166"/>
      <c r="J538" s="20"/>
      <c r="K538" s="117"/>
      <c r="L538" s="20"/>
      <c r="N538" s="20"/>
      <c r="O538" s="20"/>
      <c r="P538" s="20"/>
    </row>
    <row r="539">
      <c r="A539" s="28"/>
      <c r="B539" s="116"/>
      <c r="C539" s="143" t="str">
        <f t="array" ref="C539">ifs(and(isblank($A539),isblank($B539)),"", not(iserror(vlookup($A539&amp;$B539,'3) Release_Label'!$D:$D&amp;'3) Release_Label'!$E:$E,1,0))),vlookup($A539&amp;$B539,{'3) Release_Label'!$D:$D&amp;'3) Release_Label'!$E:$E,'3) Release_Label'!$F:$F},2,0), or(and(not(isblank($B539)),$B539=$B538,$A539&lt;&gt;$A538),and(not(isblank($A539)),$A539=$A538,$B539&lt;&gt;$B538)),"ID LISTS UNALIGNED",and($A539&lt;&gt;"",countif('3) Release_Label'!$D:$D,$A539)=0),"NO UPC MATCH in Release_Label",and($B539&lt;&gt;"",countif('3) Release_Label'!$E:$E,$B539)=0),"NO CATALOG ID MATCH in Release_Label",iserror(vlookup($A539&amp;$B539,'3) Release_Label'!$D:$D&amp;'3) Release_Label'!$E:$E,1,0)),"NO UPC-CATALOG ID pair MATCH in Release_Label" )</f>
        <v/>
      </c>
      <c r="D539" s="143" t="str">
        <f t="array" ref="D539">ifs(and(isblank($A539),isblank($B539)),"", not(iserror(vlookup($A539&amp;$B539,'3) Release_Label'!$D:$D&amp;'3) Release_Label'!$E:$E,1,0))),vlookup($A539&amp;$B539,{'3) Release_Label'!$D:$D&amp;'3) Release_Label'!$E:$E,'3) Release_Label'!$H:$H},2,0), or(and(not(isblank($B539)),$B539=$B538,$A539&lt;&gt;$A538),and(not(isblank($A539)),$A539=$A538,$B539&lt;&gt;$B538)),"ID LISTS UNALIGNED",and($A539&lt;&gt;"",countif('3) Release_Label'!$D:$D,$A539)=0),"NO UPC MATCH in Release_Label",and($B539&lt;&gt;"",countif('3) Release_Label'!$E:$E,$B539)=0),"NO CATALOG ID MATCH in Release_Label",iserror(vlookup($A539&amp;$B539,'3) Release_Label'!$D:$D&amp;'3) Release_Label'!$E:$E,1,0)),"NO UPC-CATALOG ID pair MATCH in Release_Label" )</f>
        <v/>
      </c>
      <c r="E539" s="157" t="str">
        <f t="shared" si="3"/>
        <v/>
      </c>
      <c r="G539" s="116"/>
      <c r="H539" s="166"/>
      <c r="J539" s="20"/>
      <c r="K539" s="117"/>
      <c r="L539" s="20"/>
      <c r="N539" s="20"/>
      <c r="O539" s="20"/>
      <c r="P539" s="20"/>
    </row>
    <row r="540">
      <c r="A540" s="28"/>
      <c r="B540" s="116"/>
      <c r="C540" s="143" t="str">
        <f t="array" ref="C540">ifs(and(isblank($A540),isblank($B540)),"", not(iserror(vlookup($A540&amp;$B540,'3) Release_Label'!$D:$D&amp;'3) Release_Label'!$E:$E,1,0))),vlookup($A540&amp;$B540,{'3) Release_Label'!$D:$D&amp;'3) Release_Label'!$E:$E,'3) Release_Label'!$F:$F},2,0), or(and(not(isblank($B540)),$B540=$B539,$A540&lt;&gt;$A539),and(not(isblank($A540)),$A540=$A539,$B540&lt;&gt;$B539)),"ID LISTS UNALIGNED",and($A540&lt;&gt;"",countif('3) Release_Label'!$D:$D,$A540)=0),"NO UPC MATCH in Release_Label",and($B540&lt;&gt;"",countif('3) Release_Label'!$E:$E,$B540)=0),"NO CATALOG ID MATCH in Release_Label",iserror(vlookup($A540&amp;$B540,'3) Release_Label'!$D:$D&amp;'3) Release_Label'!$E:$E,1,0)),"NO UPC-CATALOG ID pair MATCH in Release_Label" )</f>
        <v/>
      </c>
      <c r="D540" s="143" t="str">
        <f t="array" ref="D540">ifs(and(isblank($A540),isblank($B540)),"", not(iserror(vlookup($A540&amp;$B540,'3) Release_Label'!$D:$D&amp;'3) Release_Label'!$E:$E,1,0))),vlookup($A540&amp;$B540,{'3) Release_Label'!$D:$D&amp;'3) Release_Label'!$E:$E,'3) Release_Label'!$H:$H},2,0), or(and(not(isblank($B540)),$B540=$B539,$A540&lt;&gt;$A539),and(not(isblank($A540)),$A540=$A539,$B540&lt;&gt;$B539)),"ID LISTS UNALIGNED",and($A540&lt;&gt;"",countif('3) Release_Label'!$D:$D,$A540)=0),"NO UPC MATCH in Release_Label",and($B540&lt;&gt;"",countif('3) Release_Label'!$E:$E,$B540)=0),"NO CATALOG ID MATCH in Release_Label",iserror(vlookup($A540&amp;$B540,'3) Release_Label'!$D:$D&amp;'3) Release_Label'!$E:$E,1,0)),"NO UPC-CATALOG ID pair MATCH in Release_Label" )</f>
        <v/>
      </c>
      <c r="E540" s="157" t="str">
        <f t="shared" si="3"/>
        <v/>
      </c>
      <c r="G540" s="116"/>
      <c r="H540" s="166"/>
      <c r="J540" s="20"/>
      <c r="K540" s="117"/>
      <c r="L540" s="20"/>
      <c r="N540" s="20"/>
      <c r="O540" s="20"/>
      <c r="P540" s="20"/>
    </row>
    <row r="541">
      <c r="A541" s="28"/>
      <c r="B541" s="116"/>
      <c r="C541" s="143" t="str">
        <f t="array" ref="C541">ifs(and(isblank($A541),isblank($B541)),"", not(iserror(vlookup($A541&amp;$B541,'3) Release_Label'!$D:$D&amp;'3) Release_Label'!$E:$E,1,0))),vlookup($A541&amp;$B541,{'3) Release_Label'!$D:$D&amp;'3) Release_Label'!$E:$E,'3) Release_Label'!$F:$F},2,0), or(and(not(isblank($B541)),$B541=$B540,$A541&lt;&gt;$A540),and(not(isblank($A541)),$A541=$A540,$B541&lt;&gt;$B540)),"ID LISTS UNALIGNED",and($A541&lt;&gt;"",countif('3) Release_Label'!$D:$D,$A541)=0),"NO UPC MATCH in Release_Label",and($B541&lt;&gt;"",countif('3) Release_Label'!$E:$E,$B541)=0),"NO CATALOG ID MATCH in Release_Label",iserror(vlookup($A541&amp;$B541,'3) Release_Label'!$D:$D&amp;'3) Release_Label'!$E:$E,1,0)),"NO UPC-CATALOG ID pair MATCH in Release_Label" )</f>
        <v/>
      </c>
      <c r="D541" s="143" t="str">
        <f t="array" ref="D541">ifs(and(isblank($A541),isblank($B541)),"", not(iserror(vlookup($A541&amp;$B541,'3) Release_Label'!$D:$D&amp;'3) Release_Label'!$E:$E,1,0))),vlookup($A541&amp;$B541,{'3) Release_Label'!$D:$D&amp;'3) Release_Label'!$E:$E,'3) Release_Label'!$H:$H},2,0), or(and(not(isblank($B541)),$B541=$B540,$A541&lt;&gt;$A540),and(not(isblank($A541)),$A541=$A540,$B541&lt;&gt;$B540)),"ID LISTS UNALIGNED",and($A541&lt;&gt;"",countif('3) Release_Label'!$D:$D,$A541)=0),"NO UPC MATCH in Release_Label",and($B541&lt;&gt;"",countif('3) Release_Label'!$E:$E,$B541)=0),"NO CATALOG ID MATCH in Release_Label",iserror(vlookup($A541&amp;$B541,'3) Release_Label'!$D:$D&amp;'3) Release_Label'!$E:$E,1,0)),"NO UPC-CATALOG ID pair MATCH in Release_Label" )</f>
        <v/>
      </c>
      <c r="E541" s="157" t="str">
        <f t="shared" si="3"/>
        <v/>
      </c>
      <c r="G541" s="116"/>
      <c r="H541" s="166"/>
      <c r="J541" s="20"/>
      <c r="K541" s="117"/>
      <c r="L541" s="20"/>
      <c r="N541" s="20"/>
      <c r="O541" s="20"/>
      <c r="P541" s="20"/>
    </row>
    <row r="542">
      <c r="A542" s="28"/>
      <c r="B542" s="116"/>
      <c r="C542" s="143" t="str">
        <f t="array" ref="C542">ifs(and(isblank($A542),isblank($B542)),"", not(iserror(vlookup($A542&amp;$B542,'3) Release_Label'!$D:$D&amp;'3) Release_Label'!$E:$E,1,0))),vlookup($A542&amp;$B542,{'3) Release_Label'!$D:$D&amp;'3) Release_Label'!$E:$E,'3) Release_Label'!$F:$F},2,0), or(and(not(isblank($B542)),$B542=$B541,$A542&lt;&gt;$A541),and(not(isblank($A542)),$A542=$A541,$B542&lt;&gt;$B541)),"ID LISTS UNALIGNED",and($A542&lt;&gt;"",countif('3) Release_Label'!$D:$D,$A542)=0),"NO UPC MATCH in Release_Label",and($B542&lt;&gt;"",countif('3) Release_Label'!$E:$E,$B542)=0),"NO CATALOG ID MATCH in Release_Label",iserror(vlookup($A542&amp;$B542,'3) Release_Label'!$D:$D&amp;'3) Release_Label'!$E:$E,1,0)),"NO UPC-CATALOG ID pair MATCH in Release_Label" )</f>
        <v/>
      </c>
      <c r="D542" s="143" t="str">
        <f t="array" ref="D542">ifs(and(isblank($A542),isblank($B542)),"", not(iserror(vlookup($A542&amp;$B542,'3) Release_Label'!$D:$D&amp;'3) Release_Label'!$E:$E,1,0))),vlookup($A542&amp;$B542,{'3) Release_Label'!$D:$D&amp;'3) Release_Label'!$E:$E,'3) Release_Label'!$H:$H},2,0), or(and(not(isblank($B542)),$B542=$B541,$A542&lt;&gt;$A541),and(not(isblank($A542)),$A542=$A541,$B542&lt;&gt;$B541)),"ID LISTS UNALIGNED",and($A542&lt;&gt;"",countif('3) Release_Label'!$D:$D,$A542)=0),"NO UPC MATCH in Release_Label",and($B542&lt;&gt;"",countif('3) Release_Label'!$E:$E,$B542)=0),"NO CATALOG ID MATCH in Release_Label",iserror(vlookup($A542&amp;$B542,'3) Release_Label'!$D:$D&amp;'3) Release_Label'!$E:$E,1,0)),"NO UPC-CATALOG ID pair MATCH in Release_Label" )</f>
        <v/>
      </c>
      <c r="E542" s="157" t="str">
        <f t="shared" si="3"/>
        <v/>
      </c>
      <c r="G542" s="116"/>
      <c r="H542" s="166"/>
      <c r="J542" s="20"/>
      <c r="K542" s="117"/>
      <c r="L542" s="20"/>
      <c r="N542" s="20"/>
      <c r="O542" s="20"/>
      <c r="P542" s="20"/>
    </row>
    <row r="543">
      <c r="A543" s="28"/>
      <c r="B543" s="116"/>
      <c r="C543" s="143" t="str">
        <f t="array" ref="C543">ifs(and(isblank($A543),isblank($B543)),"", not(iserror(vlookup($A543&amp;$B543,'3) Release_Label'!$D:$D&amp;'3) Release_Label'!$E:$E,1,0))),vlookup($A543&amp;$B543,{'3) Release_Label'!$D:$D&amp;'3) Release_Label'!$E:$E,'3) Release_Label'!$F:$F},2,0), or(and(not(isblank($B543)),$B543=$B542,$A543&lt;&gt;$A542),and(not(isblank($A543)),$A543=$A542,$B543&lt;&gt;$B542)),"ID LISTS UNALIGNED",and($A543&lt;&gt;"",countif('3) Release_Label'!$D:$D,$A543)=0),"NO UPC MATCH in Release_Label",and($B543&lt;&gt;"",countif('3) Release_Label'!$E:$E,$B543)=0),"NO CATALOG ID MATCH in Release_Label",iserror(vlookup($A543&amp;$B543,'3) Release_Label'!$D:$D&amp;'3) Release_Label'!$E:$E,1,0)),"NO UPC-CATALOG ID pair MATCH in Release_Label" )</f>
        <v/>
      </c>
      <c r="D543" s="143" t="str">
        <f t="array" ref="D543">ifs(and(isblank($A543),isblank($B543)),"", not(iserror(vlookup($A543&amp;$B543,'3) Release_Label'!$D:$D&amp;'3) Release_Label'!$E:$E,1,0))),vlookup($A543&amp;$B543,{'3) Release_Label'!$D:$D&amp;'3) Release_Label'!$E:$E,'3) Release_Label'!$H:$H},2,0), or(and(not(isblank($B543)),$B543=$B542,$A543&lt;&gt;$A542),and(not(isblank($A543)),$A543=$A542,$B543&lt;&gt;$B542)),"ID LISTS UNALIGNED",and($A543&lt;&gt;"",countif('3) Release_Label'!$D:$D,$A543)=0),"NO UPC MATCH in Release_Label",and($B543&lt;&gt;"",countif('3) Release_Label'!$E:$E,$B543)=0),"NO CATALOG ID MATCH in Release_Label",iserror(vlookup($A543&amp;$B543,'3) Release_Label'!$D:$D&amp;'3) Release_Label'!$E:$E,1,0)),"NO UPC-CATALOG ID pair MATCH in Release_Label" )</f>
        <v/>
      </c>
      <c r="E543" s="157" t="str">
        <f t="shared" si="3"/>
        <v/>
      </c>
      <c r="G543" s="116"/>
      <c r="H543" s="166"/>
      <c r="J543" s="20"/>
      <c r="K543" s="117"/>
      <c r="L543" s="20"/>
      <c r="N543" s="20"/>
      <c r="O543" s="20"/>
      <c r="P543" s="20"/>
    </row>
    <row r="544">
      <c r="A544" s="28"/>
      <c r="B544" s="116"/>
      <c r="C544" s="143" t="str">
        <f t="array" ref="C544">ifs(and(isblank($A544),isblank($B544)),"", not(iserror(vlookup($A544&amp;$B544,'3) Release_Label'!$D:$D&amp;'3) Release_Label'!$E:$E,1,0))),vlookup($A544&amp;$B544,{'3) Release_Label'!$D:$D&amp;'3) Release_Label'!$E:$E,'3) Release_Label'!$F:$F},2,0), or(and(not(isblank($B544)),$B544=$B543,$A544&lt;&gt;$A543),and(not(isblank($A544)),$A544=$A543,$B544&lt;&gt;$B543)),"ID LISTS UNALIGNED",and($A544&lt;&gt;"",countif('3) Release_Label'!$D:$D,$A544)=0),"NO UPC MATCH in Release_Label",and($B544&lt;&gt;"",countif('3) Release_Label'!$E:$E,$B544)=0),"NO CATALOG ID MATCH in Release_Label",iserror(vlookup($A544&amp;$B544,'3) Release_Label'!$D:$D&amp;'3) Release_Label'!$E:$E,1,0)),"NO UPC-CATALOG ID pair MATCH in Release_Label" )</f>
        <v/>
      </c>
      <c r="D544" s="143" t="str">
        <f t="array" ref="D544">ifs(and(isblank($A544),isblank($B544)),"", not(iserror(vlookup($A544&amp;$B544,'3) Release_Label'!$D:$D&amp;'3) Release_Label'!$E:$E,1,0))),vlookup($A544&amp;$B544,{'3) Release_Label'!$D:$D&amp;'3) Release_Label'!$E:$E,'3) Release_Label'!$H:$H},2,0), or(and(not(isblank($B544)),$B544=$B543,$A544&lt;&gt;$A543),and(not(isblank($A544)),$A544=$A543,$B544&lt;&gt;$B543)),"ID LISTS UNALIGNED",and($A544&lt;&gt;"",countif('3) Release_Label'!$D:$D,$A544)=0),"NO UPC MATCH in Release_Label",and($B544&lt;&gt;"",countif('3) Release_Label'!$E:$E,$B544)=0),"NO CATALOG ID MATCH in Release_Label",iserror(vlookup($A544&amp;$B544,'3) Release_Label'!$D:$D&amp;'3) Release_Label'!$E:$E,1,0)),"NO UPC-CATALOG ID pair MATCH in Release_Label" )</f>
        <v/>
      </c>
      <c r="E544" s="157" t="str">
        <f t="shared" si="3"/>
        <v/>
      </c>
      <c r="G544" s="116"/>
      <c r="H544" s="166"/>
      <c r="J544" s="20"/>
      <c r="K544" s="117"/>
      <c r="L544" s="20"/>
      <c r="N544" s="20"/>
      <c r="O544" s="20"/>
      <c r="P544" s="20"/>
    </row>
    <row r="545">
      <c r="A545" s="28"/>
      <c r="B545" s="116"/>
      <c r="C545" s="143" t="str">
        <f t="array" ref="C545">ifs(and(isblank($A545),isblank($B545)),"", not(iserror(vlookup($A545&amp;$B545,'3) Release_Label'!$D:$D&amp;'3) Release_Label'!$E:$E,1,0))),vlookup($A545&amp;$B545,{'3) Release_Label'!$D:$D&amp;'3) Release_Label'!$E:$E,'3) Release_Label'!$F:$F},2,0), or(and(not(isblank($B545)),$B545=$B544,$A545&lt;&gt;$A544),and(not(isblank($A545)),$A545=$A544,$B545&lt;&gt;$B544)),"ID LISTS UNALIGNED",and($A545&lt;&gt;"",countif('3) Release_Label'!$D:$D,$A545)=0),"NO UPC MATCH in Release_Label",and($B545&lt;&gt;"",countif('3) Release_Label'!$E:$E,$B545)=0),"NO CATALOG ID MATCH in Release_Label",iserror(vlookup($A545&amp;$B545,'3) Release_Label'!$D:$D&amp;'3) Release_Label'!$E:$E,1,0)),"NO UPC-CATALOG ID pair MATCH in Release_Label" )</f>
        <v/>
      </c>
      <c r="D545" s="143" t="str">
        <f t="array" ref="D545">ifs(and(isblank($A545),isblank($B545)),"", not(iserror(vlookup($A545&amp;$B545,'3) Release_Label'!$D:$D&amp;'3) Release_Label'!$E:$E,1,0))),vlookup($A545&amp;$B545,{'3) Release_Label'!$D:$D&amp;'3) Release_Label'!$E:$E,'3) Release_Label'!$H:$H},2,0), or(and(not(isblank($B545)),$B545=$B544,$A545&lt;&gt;$A544),and(not(isblank($A545)),$A545=$A544,$B545&lt;&gt;$B544)),"ID LISTS UNALIGNED",and($A545&lt;&gt;"",countif('3) Release_Label'!$D:$D,$A545)=0),"NO UPC MATCH in Release_Label",and($B545&lt;&gt;"",countif('3) Release_Label'!$E:$E,$B545)=0),"NO CATALOG ID MATCH in Release_Label",iserror(vlookup($A545&amp;$B545,'3) Release_Label'!$D:$D&amp;'3) Release_Label'!$E:$E,1,0)),"NO UPC-CATALOG ID pair MATCH in Release_Label" )</f>
        <v/>
      </c>
      <c r="E545" s="157" t="str">
        <f t="shared" si="3"/>
        <v/>
      </c>
      <c r="G545" s="116"/>
      <c r="H545" s="166"/>
      <c r="J545" s="20"/>
      <c r="K545" s="117"/>
      <c r="L545" s="20"/>
      <c r="N545" s="20"/>
      <c r="O545" s="20"/>
      <c r="P545" s="20"/>
    </row>
    <row r="546">
      <c r="A546" s="28"/>
      <c r="B546" s="116"/>
      <c r="C546" s="143" t="str">
        <f t="array" ref="C546">ifs(and(isblank($A546),isblank($B546)),"", not(iserror(vlookup($A546&amp;$B546,'3) Release_Label'!$D:$D&amp;'3) Release_Label'!$E:$E,1,0))),vlookup($A546&amp;$B546,{'3) Release_Label'!$D:$D&amp;'3) Release_Label'!$E:$E,'3) Release_Label'!$F:$F},2,0), or(and(not(isblank($B546)),$B546=$B545,$A546&lt;&gt;$A545),and(not(isblank($A546)),$A546=$A545,$B546&lt;&gt;$B545)),"ID LISTS UNALIGNED",and($A546&lt;&gt;"",countif('3) Release_Label'!$D:$D,$A546)=0),"NO UPC MATCH in Release_Label",and($B546&lt;&gt;"",countif('3) Release_Label'!$E:$E,$B546)=0),"NO CATALOG ID MATCH in Release_Label",iserror(vlookup($A546&amp;$B546,'3) Release_Label'!$D:$D&amp;'3) Release_Label'!$E:$E,1,0)),"NO UPC-CATALOG ID pair MATCH in Release_Label" )</f>
        <v/>
      </c>
      <c r="D546" s="143" t="str">
        <f t="array" ref="D546">ifs(and(isblank($A546),isblank($B546)),"", not(iserror(vlookup($A546&amp;$B546,'3) Release_Label'!$D:$D&amp;'3) Release_Label'!$E:$E,1,0))),vlookup($A546&amp;$B546,{'3) Release_Label'!$D:$D&amp;'3) Release_Label'!$E:$E,'3) Release_Label'!$H:$H},2,0), or(and(not(isblank($B546)),$B546=$B545,$A546&lt;&gt;$A545),and(not(isblank($A546)),$A546=$A545,$B546&lt;&gt;$B545)),"ID LISTS UNALIGNED",and($A546&lt;&gt;"",countif('3) Release_Label'!$D:$D,$A546)=0),"NO UPC MATCH in Release_Label",and($B546&lt;&gt;"",countif('3) Release_Label'!$E:$E,$B546)=0),"NO CATALOG ID MATCH in Release_Label",iserror(vlookup($A546&amp;$B546,'3) Release_Label'!$D:$D&amp;'3) Release_Label'!$E:$E,1,0)),"NO UPC-CATALOG ID pair MATCH in Release_Label" )</f>
        <v/>
      </c>
      <c r="E546" s="157" t="str">
        <f t="shared" si="3"/>
        <v/>
      </c>
      <c r="G546" s="116"/>
      <c r="H546" s="166"/>
      <c r="J546" s="20"/>
      <c r="K546" s="117"/>
      <c r="L546" s="20"/>
      <c r="N546" s="20"/>
      <c r="O546" s="20"/>
      <c r="P546" s="20"/>
    </row>
    <row r="547">
      <c r="A547" s="28"/>
      <c r="B547" s="116"/>
      <c r="C547" s="143" t="str">
        <f t="array" ref="C547">ifs(and(isblank($A547),isblank($B547)),"", not(iserror(vlookup($A547&amp;$B547,'3) Release_Label'!$D:$D&amp;'3) Release_Label'!$E:$E,1,0))),vlookup($A547&amp;$B547,{'3) Release_Label'!$D:$D&amp;'3) Release_Label'!$E:$E,'3) Release_Label'!$F:$F},2,0), or(and(not(isblank($B547)),$B547=$B546,$A547&lt;&gt;$A546),and(not(isblank($A547)),$A547=$A546,$B547&lt;&gt;$B546)),"ID LISTS UNALIGNED",and($A547&lt;&gt;"",countif('3) Release_Label'!$D:$D,$A547)=0),"NO UPC MATCH in Release_Label",and($B547&lt;&gt;"",countif('3) Release_Label'!$E:$E,$B547)=0),"NO CATALOG ID MATCH in Release_Label",iserror(vlookup($A547&amp;$B547,'3) Release_Label'!$D:$D&amp;'3) Release_Label'!$E:$E,1,0)),"NO UPC-CATALOG ID pair MATCH in Release_Label" )</f>
        <v/>
      </c>
      <c r="D547" s="143" t="str">
        <f t="array" ref="D547">ifs(and(isblank($A547),isblank($B547)),"", not(iserror(vlookup($A547&amp;$B547,'3) Release_Label'!$D:$D&amp;'3) Release_Label'!$E:$E,1,0))),vlookup($A547&amp;$B547,{'3) Release_Label'!$D:$D&amp;'3) Release_Label'!$E:$E,'3) Release_Label'!$H:$H},2,0), or(and(not(isblank($B547)),$B547=$B546,$A547&lt;&gt;$A546),and(not(isblank($A547)),$A547=$A546,$B547&lt;&gt;$B546)),"ID LISTS UNALIGNED",and($A547&lt;&gt;"",countif('3) Release_Label'!$D:$D,$A547)=0),"NO UPC MATCH in Release_Label",and($B547&lt;&gt;"",countif('3) Release_Label'!$E:$E,$B547)=0),"NO CATALOG ID MATCH in Release_Label",iserror(vlookup($A547&amp;$B547,'3) Release_Label'!$D:$D&amp;'3) Release_Label'!$E:$E,1,0)),"NO UPC-CATALOG ID pair MATCH in Release_Label" )</f>
        <v/>
      </c>
      <c r="E547" s="157" t="str">
        <f t="shared" si="3"/>
        <v/>
      </c>
      <c r="G547" s="116"/>
      <c r="H547" s="166"/>
      <c r="J547" s="20"/>
      <c r="K547" s="117"/>
      <c r="L547" s="20"/>
      <c r="N547" s="20"/>
      <c r="O547" s="20"/>
      <c r="P547" s="20"/>
    </row>
    <row r="548">
      <c r="A548" s="28"/>
      <c r="B548" s="116"/>
      <c r="C548" s="143" t="str">
        <f t="array" ref="C548">ifs(and(isblank($A548),isblank($B548)),"", not(iserror(vlookup($A548&amp;$B548,'3) Release_Label'!$D:$D&amp;'3) Release_Label'!$E:$E,1,0))),vlookup($A548&amp;$B548,{'3) Release_Label'!$D:$D&amp;'3) Release_Label'!$E:$E,'3) Release_Label'!$F:$F},2,0), or(and(not(isblank($B548)),$B548=$B547,$A548&lt;&gt;$A547),and(not(isblank($A548)),$A548=$A547,$B548&lt;&gt;$B547)),"ID LISTS UNALIGNED",and($A548&lt;&gt;"",countif('3) Release_Label'!$D:$D,$A548)=0),"NO UPC MATCH in Release_Label",and($B548&lt;&gt;"",countif('3) Release_Label'!$E:$E,$B548)=0),"NO CATALOG ID MATCH in Release_Label",iserror(vlookup($A548&amp;$B548,'3) Release_Label'!$D:$D&amp;'3) Release_Label'!$E:$E,1,0)),"NO UPC-CATALOG ID pair MATCH in Release_Label" )</f>
        <v/>
      </c>
      <c r="D548" s="143" t="str">
        <f t="array" ref="D548">ifs(and(isblank($A548),isblank($B548)),"", not(iserror(vlookup($A548&amp;$B548,'3) Release_Label'!$D:$D&amp;'3) Release_Label'!$E:$E,1,0))),vlookup($A548&amp;$B548,{'3) Release_Label'!$D:$D&amp;'3) Release_Label'!$E:$E,'3) Release_Label'!$H:$H},2,0), or(and(not(isblank($B548)),$B548=$B547,$A548&lt;&gt;$A547),and(not(isblank($A548)),$A548=$A547,$B548&lt;&gt;$B547)),"ID LISTS UNALIGNED",and($A548&lt;&gt;"",countif('3) Release_Label'!$D:$D,$A548)=0),"NO UPC MATCH in Release_Label",and($B548&lt;&gt;"",countif('3) Release_Label'!$E:$E,$B548)=0),"NO CATALOG ID MATCH in Release_Label",iserror(vlookup($A548&amp;$B548,'3) Release_Label'!$D:$D&amp;'3) Release_Label'!$E:$E,1,0)),"NO UPC-CATALOG ID pair MATCH in Release_Label" )</f>
        <v/>
      </c>
      <c r="E548" s="157" t="str">
        <f t="shared" si="3"/>
        <v/>
      </c>
      <c r="G548" s="116"/>
      <c r="H548" s="166"/>
      <c r="J548" s="20"/>
      <c r="K548" s="117"/>
      <c r="L548" s="20"/>
      <c r="N548" s="20"/>
      <c r="O548" s="20"/>
      <c r="P548" s="20"/>
    </row>
    <row r="549">
      <c r="A549" s="28"/>
      <c r="B549" s="116"/>
      <c r="C549" s="143" t="str">
        <f t="array" ref="C549">ifs(and(isblank($A549),isblank($B549)),"", not(iserror(vlookup($A549&amp;$B549,'3) Release_Label'!$D:$D&amp;'3) Release_Label'!$E:$E,1,0))),vlookup($A549&amp;$B549,{'3) Release_Label'!$D:$D&amp;'3) Release_Label'!$E:$E,'3) Release_Label'!$F:$F},2,0), or(and(not(isblank($B549)),$B549=$B548,$A549&lt;&gt;$A548),and(not(isblank($A549)),$A549=$A548,$B549&lt;&gt;$B548)),"ID LISTS UNALIGNED",and($A549&lt;&gt;"",countif('3) Release_Label'!$D:$D,$A549)=0),"NO UPC MATCH in Release_Label",and($B549&lt;&gt;"",countif('3) Release_Label'!$E:$E,$B549)=0),"NO CATALOG ID MATCH in Release_Label",iserror(vlookup($A549&amp;$B549,'3) Release_Label'!$D:$D&amp;'3) Release_Label'!$E:$E,1,0)),"NO UPC-CATALOG ID pair MATCH in Release_Label" )</f>
        <v/>
      </c>
      <c r="D549" s="143" t="str">
        <f t="array" ref="D549">ifs(and(isblank($A549),isblank($B549)),"", not(iserror(vlookup($A549&amp;$B549,'3) Release_Label'!$D:$D&amp;'3) Release_Label'!$E:$E,1,0))),vlookup($A549&amp;$B549,{'3) Release_Label'!$D:$D&amp;'3) Release_Label'!$E:$E,'3) Release_Label'!$H:$H},2,0), or(and(not(isblank($B549)),$B549=$B548,$A549&lt;&gt;$A548),and(not(isblank($A549)),$A549=$A548,$B549&lt;&gt;$B548)),"ID LISTS UNALIGNED",and($A549&lt;&gt;"",countif('3) Release_Label'!$D:$D,$A549)=0),"NO UPC MATCH in Release_Label",and($B549&lt;&gt;"",countif('3) Release_Label'!$E:$E,$B549)=0),"NO CATALOG ID MATCH in Release_Label",iserror(vlookup($A549&amp;$B549,'3) Release_Label'!$D:$D&amp;'3) Release_Label'!$E:$E,1,0)),"NO UPC-CATALOG ID pair MATCH in Release_Label" )</f>
        <v/>
      </c>
      <c r="E549" s="157" t="str">
        <f t="shared" si="3"/>
        <v/>
      </c>
      <c r="G549" s="116"/>
      <c r="H549" s="166"/>
      <c r="J549" s="20"/>
      <c r="K549" s="117"/>
      <c r="L549" s="20"/>
      <c r="N549" s="20"/>
      <c r="O549" s="20"/>
      <c r="P549" s="20"/>
    </row>
    <row r="550">
      <c r="A550" s="28"/>
      <c r="B550" s="116"/>
      <c r="C550" s="143" t="str">
        <f t="array" ref="C550">ifs(and(isblank($A550),isblank($B550)),"", not(iserror(vlookup($A550&amp;$B550,'3) Release_Label'!$D:$D&amp;'3) Release_Label'!$E:$E,1,0))),vlookup($A550&amp;$B550,{'3) Release_Label'!$D:$D&amp;'3) Release_Label'!$E:$E,'3) Release_Label'!$F:$F},2,0), or(and(not(isblank($B550)),$B550=$B549,$A550&lt;&gt;$A549),and(not(isblank($A550)),$A550=$A549,$B550&lt;&gt;$B549)),"ID LISTS UNALIGNED",and($A550&lt;&gt;"",countif('3) Release_Label'!$D:$D,$A550)=0),"NO UPC MATCH in Release_Label",and($B550&lt;&gt;"",countif('3) Release_Label'!$E:$E,$B550)=0),"NO CATALOG ID MATCH in Release_Label",iserror(vlookup($A550&amp;$B550,'3) Release_Label'!$D:$D&amp;'3) Release_Label'!$E:$E,1,0)),"NO UPC-CATALOG ID pair MATCH in Release_Label" )</f>
        <v/>
      </c>
      <c r="D550" s="143" t="str">
        <f t="array" ref="D550">ifs(and(isblank($A550),isblank($B550)),"", not(iserror(vlookup($A550&amp;$B550,'3) Release_Label'!$D:$D&amp;'3) Release_Label'!$E:$E,1,0))),vlookup($A550&amp;$B550,{'3) Release_Label'!$D:$D&amp;'3) Release_Label'!$E:$E,'3) Release_Label'!$H:$H},2,0), or(and(not(isblank($B550)),$B550=$B549,$A550&lt;&gt;$A549),and(not(isblank($A550)),$A550=$A549,$B550&lt;&gt;$B549)),"ID LISTS UNALIGNED",and($A550&lt;&gt;"",countif('3) Release_Label'!$D:$D,$A550)=0),"NO UPC MATCH in Release_Label",and($B550&lt;&gt;"",countif('3) Release_Label'!$E:$E,$B550)=0),"NO CATALOG ID MATCH in Release_Label",iserror(vlookup($A550&amp;$B550,'3) Release_Label'!$D:$D&amp;'3) Release_Label'!$E:$E,1,0)),"NO UPC-CATALOG ID pair MATCH in Release_Label" )</f>
        <v/>
      </c>
      <c r="E550" s="157" t="str">
        <f t="shared" si="3"/>
        <v/>
      </c>
      <c r="G550" s="116"/>
      <c r="H550" s="166"/>
      <c r="J550" s="20"/>
      <c r="K550" s="117"/>
      <c r="L550" s="20"/>
      <c r="N550" s="20"/>
      <c r="O550" s="20"/>
      <c r="P550" s="20"/>
    </row>
    <row r="551">
      <c r="A551" s="28"/>
      <c r="B551" s="116"/>
      <c r="C551" s="143" t="str">
        <f t="array" ref="C551">ifs(and(isblank($A551),isblank($B551)),"", not(iserror(vlookup($A551&amp;$B551,'3) Release_Label'!$D:$D&amp;'3) Release_Label'!$E:$E,1,0))),vlookup($A551&amp;$B551,{'3) Release_Label'!$D:$D&amp;'3) Release_Label'!$E:$E,'3) Release_Label'!$F:$F},2,0), or(and(not(isblank($B551)),$B551=$B550,$A551&lt;&gt;$A550),and(not(isblank($A551)),$A551=$A550,$B551&lt;&gt;$B550)),"ID LISTS UNALIGNED",and($A551&lt;&gt;"",countif('3) Release_Label'!$D:$D,$A551)=0),"NO UPC MATCH in Release_Label",and($B551&lt;&gt;"",countif('3) Release_Label'!$E:$E,$B551)=0),"NO CATALOG ID MATCH in Release_Label",iserror(vlookup($A551&amp;$B551,'3) Release_Label'!$D:$D&amp;'3) Release_Label'!$E:$E,1,0)),"NO UPC-CATALOG ID pair MATCH in Release_Label" )</f>
        <v/>
      </c>
      <c r="D551" s="143" t="str">
        <f t="array" ref="D551">ifs(and(isblank($A551),isblank($B551)),"", not(iserror(vlookup($A551&amp;$B551,'3) Release_Label'!$D:$D&amp;'3) Release_Label'!$E:$E,1,0))),vlookup($A551&amp;$B551,{'3) Release_Label'!$D:$D&amp;'3) Release_Label'!$E:$E,'3) Release_Label'!$H:$H},2,0), or(and(not(isblank($B551)),$B551=$B550,$A551&lt;&gt;$A550),and(not(isblank($A551)),$A551=$A550,$B551&lt;&gt;$B550)),"ID LISTS UNALIGNED",and($A551&lt;&gt;"",countif('3) Release_Label'!$D:$D,$A551)=0),"NO UPC MATCH in Release_Label",and($B551&lt;&gt;"",countif('3) Release_Label'!$E:$E,$B551)=0),"NO CATALOG ID MATCH in Release_Label",iserror(vlookup($A551&amp;$B551,'3) Release_Label'!$D:$D&amp;'3) Release_Label'!$E:$E,1,0)),"NO UPC-CATALOG ID pair MATCH in Release_Label" )</f>
        <v/>
      </c>
      <c r="E551" s="157" t="str">
        <f t="shared" si="3"/>
        <v/>
      </c>
      <c r="G551" s="116"/>
      <c r="H551" s="166"/>
      <c r="J551" s="20"/>
      <c r="K551" s="117"/>
      <c r="L551" s="20"/>
      <c r="N551" s="20"/>
      <c r="O551" s="20"/>
      <c r="P551" s="20"/>
    </row>
    <row r="552">
      <c r="A552" s="28"/>
      <c r="B552" s="116"/>
      <c r="C552" s="143" t="str">
        <f t="array" ref="C552">ifs(and(isblank($A552),isblank($B552)),"", not(iserror(vlookup($A552&amp;$B552,'3) Release_Label'!$D:$D&amp;'3) Release_Label'!$E:$E,1,0))),vlookup($A552&amp;$B552,{'3) Release_Label'!$D:$D&amp;'3) Release_Label'!$E:$E,'3) Release_Label'!$F:$F},2,0), or(and(not(isblank($B552)),$B552=$B551,$A552&lt;&gt;$A551),and(not(isblank($A552)),$A552=$A551,$B552&lt;&gt;$B551)),"ID LISTS UNALIGNED",and($A552&lt;&gt;"",countif('3) Release_Label'!$D:$D,$A552)=0),"NO UPC MATCH in Release_Label",and($B552&lt;&gt;"",countif('3) Release_Label'!$E:$E,$B552)=0),"NO CATALOG ID MATCH in Release_Label",iserror(vlookup($A552&amp;$B552,'3) Release_Label'!$D:$D&amp;'3) Release_Label'!$E:$E,1,0)),"NO UPC-CATALOG ID pair MATCH in Release_Label" )</f>
        <v/>
      </c>
      <c r="D552" s="143" t="str">
        <f t="array" ref="D552">ifs(and(isblank($A552),isblank($B552)),"", not(iserror(vlookup($A552&amp;$B552,'3) Release_Label'!$D:$D&amp;'3) Release_Label'!$E:$E,1,0))),vlookup($A552&amp;$B552,{'3) Release_Label'!$D:$D&amp;'3) Release_Label'!$E:$E,'3) Release_Label'!$H:$H},2,0), or(and(not(isblank($B552)),$B552=$B551,$A552&lt;&gt;$A551),and(not(isblank($A552)),$A552=$A551,$B552&lt;&gt;$B551)),"ID LISTS UNALIGNED",and($A552&lt;&gt;"",countif('3) Release_Label'!$D:$D,$A552)=0),"NO UPC MATCH in Release_Label",and($B552&lt;&gt;"",countif('3) Release_Label'!$E:$E,$B552)=0),"NO CATALOG ID MATCH in Release_Label",iserror(vlookup($A552&amp;$B552,'3) Release_Label'!$D:$D&amp;'3) Release_Label'!$E:$E,1,0)),"NO UPC-CATALOG ID pair MATCH in Release_Label" )</f>
        <v/>
      </c>
      <c r="E552" s="157" t="str">
        <f t="shared" si="3"/>
        <v/>
      </c>
      <c r="G552" s="116"/>
      <c r="H552" s="166"/>
      <c r="J552" s="20"/>
      <c r="K552" s="117"/>
      <c r="L552" s="20"/>
      <c r="N552" s="20"/>
      <c r="O552" s="20"/>
      <c r="P552" s="20"/>
    </row>
    <row r="553">
      <c r="A553" s="28"/>
      <c r="B553" s="116"/>
      <c r="C553" s="143" t="str">
        <f t="array" ref="C553">ifs(and(isblank($A553),isblank($B553)),"", not(iserror(vlookup($A553&amp;$B553,'3) Release_Label'!$D:$D&amp;'3) Release_Label'!$E:$E,1,0))),vlookup($A553&amp;$B553,{'3) Release_Label'!$D:$D&amp;'3) Release_Label'!$E:$E,'3) Release_Label'!$F:$F},2,0), or(and(not(isblank($B553)),$B553=$B552,$A553&lt;&gt;$A552),and(not(isblank($A553)),$A553=$A552,$B553&lt;&gt;$B552)),"ID LISTS UNALIGNED",and($A553&lt;&gt;"",countif('3) Release_Label'!$D:$D,$A553)=0),"NO UPC MATCH in Release_Label",and($B553&lt;&gt;"",countif('3) Release_Label'!$E:$E,$B553)=0),"NO CATALOG ID MATCH in Release_Label",iserror(vlookup($A553&amp;$B553,'3) Release_Label'!$D:$D&amp;'3) Release_Label'!$E:$E,1,0)),"NO UPC-CATALOG ID pair MATCH in Release_Label" )</f>
        <v/>
      </c>
      <c r="D553" s="143" t="str">
        <f t="array" ref="D553">ifs(and(isblank($A553),isblank($B553)),"", not(iserror(vlookup($A553&amp;$B553,'3) Release_Label'!$D:$D&amp;'3) Release_Label'!$E:$E,1,0))),vlookup($A553&amp;$B553,{'3) Release_Label'!$D:$D&amp;'3) Release_Label'!$E:$E,'3) Release_Label'!$H:$H},2,0), or(and(not(isblank($B553)),$B553=$B552,$A553&lt;&gt;$A552),and(not(isblank($A553)),$A553=$A552,$B553&lt;&gt;$B552)),"ID LISTS UNALIGNED",and($A553&lt;&gt;"",countif('3) Release_Label'!$D:$D,$A553)=0),"NO UPC MATCH in Release_Label",and($B553&lt;&gt;"",countif('3) Release_Label'!$E:$E,$B553)=0),"NO CATALOG ID MATCH in Release_Label",iserror(vlookup($A553&amp;$B553,'3) Release_Label'!$D:$D&amp;'3) Release_Label'!$E:$E,1,0)),"NO UPC-CATALOG ID pair MATCH in Release_Label" )</f>
        <v/>
      </c>
      <c r="E553" s="157" t="str">
        <f t="shared" si="3"/>
        <v/>
      </c>
      <c r="G553" s="116"/>
      <c r="H553" s="166"/>
      <c r="J553" s="20"/>
      <c r="K553" s="117"/>
      <c r="L553" s="20"/>
      <c r="N553" s="20"/>
      <c r="O553" s="20"/>
      <c r="P553" s="20"/>
    </row>
    <row r="554">
      <c r="A554" s="28"/>
      <c r="B554" s="116"/>
      <c r="C554" s="143" t="str">
        <f t="array" ref="C554">ifs(and(isblank($A554),isblank($B554)),"", not(iserror(vlookup($A554&amp;$B554,'3) Release_Label'!$D:$D&amp;'3) Release_Label'!$E:$E,1,0))),vlookup($A554&amp;$B554,{'3) Release_Label'!$D:$D&amp;'3) Release_Label'!$E:$E,'3) Release_Label'!$F:$F},2,0), or(and(not(isblank($B554)),$B554=$B553,$A554&lt;&gt;$A553),and(not(isblank($A554)),$A554=$A553,$B554&lt;&gt;$B553)),"ID LISTS UNALIGNED",and($A554&lt;&gt;"",countif('3) Release_Label'!$D:$D,$A554)=0),"NO UPC MATCH in Release_Label",and($B554&lt;&gt;"",countif('3) Release_Label'!$E:$E,$B554)=0),"NO CATALOG ID MATCH in Release_Label",iserror(vlookup($A554&amp;$B554,'3) Release_Label'!$D:$D&amp;'3) Release_Label'!$E:$E,1,0)),"NO UPC-CATALOG ID pair MATCH in Release_Label" )</f>
        <v/>
      </c>
      <c r="D554" s="143" t="str">
        <f t="array" ref="D554">ifs(and(isblank($A554),isblank($B554)),"", not(iserror(vlookup($A554&amp;$B554,'3) Release_Label'!$D:$D&amp;'3) Release_Label'!$E:$E,1,0))),vlookup($A554&amp;$B554,{'3) Release_Label'!$D:$D&amp;'3) Release_Label'!$E:$E,'3) Release_Label'!$H:$H},2,0), or(and(not(isblank($B554)),$B554=$B553,$A554&lt;&gt;$A553),and(not(isblank($A554)),$A554=$A553,$B554&lt;&gt;$B553)),"ID LISTS UNALIGNED",and($A554&lt;&gt;"",countif('3) Release_Label'!$D:$D,$A554)=0),"NO UPC MATCH in Release_Label",and($B554&lt;&gt;"",countif('3) Release_Label'!$E:$E,$B554)=0),"NO CATALOG ID MATCH in Release_Label",iserror(vlookup($A554&amp;$B554,'3) Release_Label'!$D:$D&amp;'3) Release_Label'!$E:$E,1,0)),"NO UPC-CATALOG ID pair MATCH in Release_Label" )</f>
        <v/>
      </c>
      <c r="E554" s="157" t="str">
        <f t="shared" si="3"/>
        <v/>
      </c>
      <c r="G554" s="116"/>
      <c r="H554" s="166"/>
      <c r="J554" s="20"/>
      <c r="K554" s="117"/>
      <c r="L554" s="20"/>
      <c r="N554" s="20"/>
      <c r="O554" s="20"/>
      <c r="P554" s="20"/>
    </row>
    <row r="555">
      <c r="A555" s="28"/>
      <c r="B555" s="116"/>
      <c r="C555" s="143" t="str">
        <f t="array" ref="C555">ifs(and(isblank($A555),isblank($B555)),"", not(iserror(vlookup($A555&amp;$B555,'3) Release_Label'!$D:$D&amp;'3) Release_Label'!$E:$E,1,0))),vlookup($A555&amp;$B555,{'3) Release_Label'!$D:$D&amp;'3) Release_Label'!$E:$E,'3) Release_Label'!$F:$F},2,0), or(and(not(isblank($B555)),$B555=$B554,$A555&lt;&gt;$A554),and(not(isblank($A555)),$A555=$A554,$B555&lt;&gt;$B554)),"ID LISTS UNALIGNED",and($A555&lt;&gt;"",countif('3) Release_Label'!$D:$D,$A555)=0),"NO UPC MATCH in Release_Label",and($B555&lt;&gt;"",countif('3) Release_Label'!$E:$E,$B555)=0),"NO CATALOG ID MATCH in Release_Label",iserror(vlookup($A555&amp;$B555,'3) Release_Label'!$D:$D&amp;'3) Release_Label'!$E:$E,1,0)),"NO UPC-CATALOG ID pair MATCH in Release_Label" )</f>
        <v/>
      </c>
      <c r="D555" s="143" t="str">
        <f t="array" ref="D555">ifs(and(isblank($A555),isblank($B555)),"", not(iserror(vlookup($A555&amp;$B555,'3) Release_Label'!$D:$D&amp;'3) Release_Label'!$E:$E,1,0))),vlookup($A555&amp;$B555,{'3) Release_Label'!$D:$D&amp;'3) Release_Label'!$E:$E,'3) Release_Label'!$H:$H},2,0), or(and(not(isblank($B555)),$B555=$B554,$A555&lt;&gt;$A554),and(not(isblank($A555)),$A555=$A554,$B555&lt;&gt;$B554)),"ID LISTS UNALIGNED",and($A555&lt;&gt;"",countif('3) Release_Label'!$D:$D,$A555)=0),"NO UPC MATCH in Release_Label",and($B555&lt;&gt;"",countif('3) Release_Label'!$E:$E,$B555)=0),"NO CATALOG ID MATCH in Release_Label",iserror(vlookup($A555&amp;$B555,'3) Release_Label'!$D:$D&amp;'3) Release_Label'!$E:$E,1,0)),"NO UPC-CATALOG ID pair MATCH in Release_Label" )</f>
        <v/>
      </c>
      <c r="E555" s="157" t="str">
        <f t="shared" si="3"/>
        <v/>
      </c>
      <c r="G555" s="116"/>
      <c r="H555" s="166"/>
      <c r="J555" s="20"/>
      <c r="K555" s="117"/>
      <c r="L555" s="20"/>
      <c r="N555" s="20"/>
      <c r="O555" s="20"/>
      <c r="P555" s="20"/>
    </row>
    <row r="556">
      <c r="A556" s="28"/>
      <c r="B556" s="116"/>
      <c r="C556" s="143" t="str">
        <f t="array" ref="C556">ifs(and(isblank($A556),isblank($B556)),"", not(iserror(vlookup($A556&amp;$B556,'3) Release_Label'!$D:$D&amp;'3) Release_Label'!$E:$E,1,0))),vlookup($A556&amp;$B556,{'3) Release_Label'!$D:$D&amp;'3) Release_Label'!$E:$E,'3) Release_Label'!$F:$F},2,0), or(and(not(isblank($B556)),$B556=$B555,$A556&lt;&gt;$A555),and(not(isblank($A556)),$A556=$A555,$B556&lt;&gt;$B555)),"ID LISTS UNALIGNED",and($A556&lt;&gt;"",countif('3) Release_Label'!$D:$D,$A556)=0),"NO UPC MATCH in Release_Label",and($B556&lt;&gt;"",countif('3) Release_Label'!$E:$E,$B556)=0),"NO CATALOG ID MATCH in Release_Label",iserror(vlookup($A556&amp;$B556,'3) Release_Label'!$D:$D&amp;'3) Release_Label'!$E:$E,1,0)),"NO UPC-CATALOG ID pair MATCH in Release_Label" )</f>
        <v/>
      </c>
      <c r="D556" s="143" t="str">
        <f t="array" ref="D556">ifs(and(isblank($A556),isblank($B556)),"", not(iserror(vlookup($A556&amp;$B556,'3) Release_Label'!$D:$D&amp;'3) Release_Label'!$E:$E,1,0))),vlookup($A556&amp;$B556,{'3) Release_Label'!$D:$D&amp;'3) Release_Label'!$E:$E,'3) Release_Label'!$H:$H},2,0), or(and(not(isblank($B556)),$B556=$B555,$A556&lt;&gt;$A555),and(not(isblank($A556)),$A556=$A555,$B556&lt;&gt;$B555)),"ID LISTS UNALIGNED",and($A556&lt;&gt;"",countif('3) Release_Label'!$D:$D,$A556)=0),"NO UPC MATCH in Release_Label",and($B556&lt;&gt;"",countif('3) Release_Label'!$E:$E,$B556)=0),"NO CATALOG ID MATCH in Release_Label",iserror(vlookup($A556&amp;$B556,'3) Release_Label'!$D:$D&amp;'3) Release_Label'!$E:$E,1,0)),"NO UPC-CATALOG ID pair MATCH in Release_Label" )</f>
        <v/>
      </c>
      <c r="E556" s="157" t="str">
        <f t="shared" si="3"/>
        <v/>
      </c>
      <c r="G556" s="116"/>
      <c r="H556" s="166"/>
      <c r="J556" s="20"/>
      <c r="K556" s="117"/>
      <c r="L556" s="20"/>
      <c r="N556" s="20"/>
      <c r="O556" s="20"/>
      <c r="P556" s="20"/>
    </row>
    <row r="557">
      <c r="A557" s="28"/>
      <c r="B557" s="116"/>
      <c r="C557" s="143" t="str">
        <f t="array" ref="C557">ifs(and(isblank($A557),isblank($B557)),"", not(iserror(vlookup($A557&amp;$B557,'3) Release_Label'!$D:$D&amp;'3) Release_Label'!$E:$E,1,0))),vlookup($A557&amp;$B557,{'3) Release_Label'!$D:$D&amp;'3) Release_Label'!$E:$E,'3) Release_Label'!$F:$F},2,0), or(and(not(isblank($B557)),$B557=$B556,$A557&lt;&gt;$A556),and(not(isblank($A557)),$A557=$A556,$B557&lt;&gt;$B556)),"ID LISTS UNALIGNED",and($A557&lt;&gt;"",countif('3) Release_Label'!$D:$D,$A557)=0),"NO UPC MATCH in Release_Label",and($B557&lt;&gt;"",countif('3) Release_Label'!$E:$E,$B557)=0),"NO CATALOG ID MATCH in Release_Label",iserror(vlookup($A557&amp;$B557,'3) Release_Label'!$D:$D&amp;'3) Release_Label'!$E:$E,1,0)),"NO UPC-CATALOG ID pair MATCH in Release_Label" )</f>
        <v/>
      </c>
      <c r="D557" s="143" t="str">
        <f t="array" ref="D557">ifs(and(isblank($A557),isblank($B557)),"", not(iserror(vlookup($A557&amp;$B557,'3) Release_Label'!$D:$D&amp;'3) Release_Label'!$E:$E,1,0))),vlookup($A557&amp;$B557,{'3) Release_Label'!$D:$D&amp;'3) Release_Label'!$E:$E,'3) Release_Label'!$H:$H},2,0), or(and(not(isblank($B557)),$B557=$B556,$A557&lt;&gt;$A556),and(not(isblank($A557)),$A557=$A556,$B557&lt;&gt;$B556)),"ID LISTS UNALIGNED",and($A557&lt;&gt;"",countif('3) Release_Label'!$D:$D,$A557)=0),"NO UPC MATCH in Release_Label",and($B557&lt;&gt;"",countif('3) Release_Label'!$E:$E,$B557)=0),"NO CATALOG ID MATCH in Release_Label",iserror(vlookup($A557&amp;$B557,'3) Release_Label'!$D:$D&amp;'3) Release_Label'!$E:$E,1,0)),"NO UPC-CATALOG ID pair MATCH in Release_Label" )</f>
        <v/>
      </c>
      <c r="E557" s="157" t="str">
        <f t="shared" si="3"/>
        <v/>
      </c>
      <c r="G557" s="116"/>
      <c r="H557" s="166"/>
      <c r="J557" s="20"/>
      <c r="K557" s="117"/>
      <c r="L557" s="20"/>
      <c r="N557" s="20"/>
      <c r="O557" s="20"/>
      <c r="P557" s="20"/>
    </row>
    <row r="558">
      <c r="A558" s="28"/>
      <c r="B558" s="116"/>
      <c r="C558" s="143" t="str">
        <f t="array" ref="C558">ifs(and(isblank($A558),isblank($B558)),"", not(iserror(vlookup($A558&amp;$B558,'3) Release_Label'!$D:$D&amp;'3) Release_Label'!$E:$E,1,0))),vlookup($A558&amp;$B558,{'3) Release_Label'!$D:$D&amp;'3) Release_Label'!$E:$E,'3) Release_Label'!$F:$F},2,0), or(and(not(isblank($B558)),$B558=$B557,$A558&lt;&gt;$A557),and(not(isblank($A558)),$A558=$A557,$B558&lt;&gt;$B557)),"ID LISTS UNALIGNED",and($A558&lt;&gt;"",countif('3) Release_Label'!$D:$D,$A558)=0),"NO UPC MATCH in Release_Label",and($B558&lt;&gt;"",countif('3) Release_Label'!$E:$E,$B558)=0),"NO CATALOG ID MATCH in Release_Label",iserror(vlookup($A558&amp;$B558,'3) Release_Label'!$D:$D&amp;'3) Release_Label'!$E:$E,1,0)),"NO UPC-CATALOG ID pair MATCH in Release_Label" )</f>
        <v/>
      </c>
      <c r="D558" s="143" t="str">
        <f t="array" ref="D558">ifs(and(isblank($A558),isblank($B558)),"", not(iserror(vlookup($A558&amp;$B558,'3) Release_Label'!$D:$D&amp;'3) Release_Label'!$E:$E,1,0))),vlookup($A558&amp;$B558,{'3) Release_Label'!$D:$D&amp;'3) Release_Label'!$E:$E,'3) Release_Label'!$H:$H},2,0), or(and(not(isblank($B558)),$B558=$B557,$A558&lt;&gt;$A557),and(not(isblank($A558)),$A558=$A557,$B558&lt;&gt;$B557)),"ID LISTS UNALIGNED",and($A558&lt;&gt;"",countif('3) Release_Label'!$D:$D,$A558)=0),"NO UPC MATCH in Release_Label",and($B558&lt;&gt;"",countif('3) Release_Label'!$E:$E,$B558)=0),"NO CATALOG ID MATCH in Release_Label",iserror(vlookup($A558&amp;$B558,'3) Release_Label'!$D:$D&amp;'3) Release_Label'!$E:$E,1,0)),"NO UPC-CATALOG ID pair MATCH in Release_Label" )</f>
        <v/>
      </c>
      <c r="E558" s="157" t="str">
        <f t="shared" si="3"/>
        <v/>
      </c>
      <c r="G558" s="116"/>
      <c r="H558" s="166"/>
      <c r="J558" s="20"/>
      <c r="K558" s="117"/>
      <c r="L558" s="20"/>
      <c r="N558" s="20"/>
      <c r="O558" s="20"/>
      <c r="P558" s="20"/>
    </row>
    <row r="559">
      <c r="A559" s="28"/>
      <c r="B559" s="116"/>
      <c r="C559" s="143" t="str">
        <f t="array" ref="C559">ifs(and(isblank($A559),isblank($B559)),"", not(iserror(vlookup($A559&amp;$B559,'3) Release_Label'!$D:$D&amp;'3) Release_Label'!$E:$E,1,0))),vlookup($A559&amp;$B559,{'3) Release_Label'!$D:$D&amp;'3) Release_Label'!$E:$E,'3) Release_Label'!$F:$F},2,0), or(and(not(isblank($B559)),$B559=$B558,$A559&lt;&gt;$A558),and(not(isblank($A559)),$A559=$A558,$B559&lt;&gt;$B558)),"ID LISTS UNALIGNED",and($A559&lt;&gt;"",countif('3) Release_Label'!$D:$D,$A559)=0),"NO UPC MATCH in Release_Label",and($B559&lt;&gt;"",countif('3) Release_Label'!$E:$E,$B559)=0),"NO CATALOG ID MATCH in Release_Label",iserror(vlookup($A559&amp;$B559,'3) Release_Label'!$D:$D&amp;'3) Release_Label'!$E:$E,1,0)),"NO UPC-CATALOG ID pair MATCH in Release_Label" )</f>
        <v/>
      </c>
      <c r="D559" s="143" t="str">
        <f t="array" ref="D559">ifs(and(isblank($A559),isblank($B559)),"", not(iserror(vlookup($A559&amp;$B559,'3) Release_Label'!$D:$D&amp;'3) Release_Label'!$E:$E,1,0))),vlookup($A559&amp;$B559,{'3) Release_Label'!$D:$D&amp;'3) Release_Label'!$E:$E,'3) Release_Label'!$H:$H},2,0), or(and(not(isblank($B559)),$B559=$B558,$A559&lt;&gt;$A558),and(not(isblank($A559)),$A559=$A558,$B559&lt;&gt;$B558)),"ID LISTS UNALIGNED",and($A559&lt;&gt;"",countif('3) Release_Label'!$D:$D,$A559)=0),"NO UPC MATCH in Release_Label",and($B559&lt;&gt;"",countif('3) Release_Label'!$E:$E,$B559)=0),"NO CATALOG ID MATCH in Release_Label",iserror(vlookup($A559&amp;$B559,'3) Release_Label'!$D:$D&amp;'3) Release_Label'!$E:$E,1,0)),"NO UPC-CATALOG ID pair MATCH in Release_Label" )</f>
        <v/>
      </c>
      <c r="E559" s="157" t="str">
        <f t="shared" si="3"/>
        <v/>
      </c>
      <c r="G559" s="116"/>
      <c r="H559" s="166"/>
      <c r="J559" s="20"/>
      <c r="K559" s="117"/>
      <c r="L559" s="20"/>
      <c r="N559" s="20"/>
      <c r="O559" s="20"/>
      <c r="P559" s="20"/>
    </row>
    <row r="560">
      <c r="A560" s="28"/>
      <c r="B560" s="116"/>
      <c r="C560" s="143" t="str">
        <f t="array" ref="C560">ifs(and(isblank($A560),isblank($B560)),"", not(iserror(vlookup($A560&amp;$B560,'3) Release_Label'!$D:$D&amp;'3) Release_Label'!$E:$E,1,0))),vlookup($A560&amp;$B560,{'3) Release_Label'!$D:$D&amp;'3) Release_Label'!$E:$E,'3) Release_Label'!$F:$F},2,0), or(and(not(isblank($B560)),$B560=$B559,$A560&lt;&gt;$A559),and(not(isblank($A560)),$A560=$A559,$B560&lt;&gt;$B559)),"ID LISTS UNALIGNED",and($A560&lt;&gt;"",countif('3) Release_Label'!$D:$D,$A560)=0),"NO UPC MATCH in Release_Label",and($B560&lt;&gt;"",countif('3) Release_Label'!$E:$E,$B560)=0),"NO CATALOG ID MATCH in Release_Label",iserror(vlookup($A560&amp;$B560,'3) Release_Label'!$D:$D&amp;'3) Release_Label'!$E:$E,1,0)),"NO UPC-CATALOG ID pair MATCH in Release_Label" )</f>
        <v/>
      </c>
      <c r="D560" s="143" t="str">
        <f t="array" ref="D560">ifs(and(isblank($A560),isblank($B560)),"", not(iserror(vlookup($A560&amp;$B560,'3) Release_Label'!$D:$D&amp;'3) Release_Label'!$E:$E,1,0))),vlookup($A560&amp;$B560,{'3) Release_Label'!$D:$D&amp;'3) Release_Label'!$E:$E,'3) Release_Label'!$H:$H},2,0), or(and(not(isblank($B560)),$B560=$B559,$A560&lt;&gt;$A559),and(not(isblank($A560)),$A560=$A559,$B560&lt;&gt;$B559)),"ID LISTS UNALIGNED",and($A560&lt;&gt;"",countif('3) Release_Label'!$D:$D,$A560)=0),"NO UPC MATCH in Release_Label",and($B560&lt;&gt;"",countif('3) Release_Label'!$E:$E,$B560)=0),"NO CATALOG ID MATCH in Release_Label",iserror(vlookup($A560&amp;$B560,'3) Release_Label'!$D:$D&amp;'3) Release_Label'!$E:$E,1,0)),"NO UPC-CATALOG ID pair MATCH in Release_Label" )</f>
        <v/>
      </c>
      <c r="E560" s="157" t="str">
        <f t="shared" si="3"/>
        <v/>
      </c>
      <c r="G560" s="116"/>
      <c r="H560" s="166"/>
      <c r="J560" s="20"/>
      <c r="K560" s="117"/>
      <c r="L560" s="20"/>
      <c r="N560" s="20"/>
      <c r="O560" s="20"/>
      <c r="P560" s="20"/>
    </row>
    <row r="561">
      <c r="A561" s="28"/>
      <c r="B561" s="116"/>
      <c r="C561" s="143" t="str">
        <f t="array" ref="C561">ifs(and(isblank($A561),isblank($B561)),"", not(iserror(vlookup($A561&amp;$B561,'3) Release_Label'!$D:$D&amp;'3) Release_Label'!$E:$E,1,0))),vlookup($A561&amp;$B561,{'3) Release_Label'!$D:$D&amp;'3) Release_Label'!$E:$E,'3) Release_Label'!$F:$F},2,0), or(and(not(isblank($B561)),$B561=$B560,$A561&lt;&gt;$A560),and(not(isblank($A561)),$A561=$A560,$B561&lt;&gt;$B560)),"ID LISTS UNALIGNED",and($A561&lt;&gt;"",countif('3) Release_Label'!$D:$D,$A561)=0),"NO UPC MATCH in Release_Label",and($B561&lt;&gt;"",countif('3) Release_Label'!$E:$E,$B561)=0),"NO CATALOG ID MATCH in Release_Label",iserror(vlookup($A561&amp;$B561,'3) Release_Label'!$D:$D&amp;'3) Release_Label'!$E:$E,1,0)),"NO UPC-CATALOG ID pair MATCH in Release_Label" )</f>
        <v/>
      </c>
      <c r="D561" s="143" t="str">
        <f t="array" ref="D561">ifs(and(isblank($A561),isblank($B561)),"", not(iserror(vlookup($A561&amp;$B561,'3) Release_Label'!$D:$D&amp;'3) Release_Label'!$E:$E,1,0))),vlookup($A561&amp;$B561,{'3) Release_Label'!$D:$D&amp;'3) Release_Label'!$E:$E,'3) Release_Label'!$H:$H},2,0), or(and(not(isblank($B561)),$B561=$B560,$A561&lt;&gt;$A560),and(not(isblank($A561)),$A561=$A560,$B561&lt;&gt;$B560)),"ID LISTS UNALIGNED",and($A561&lt;&gt;"",countif('3) Release_Label'!$D:$D,$A561)=0),"NO UPC MATCH in Release_Label",and($B561&lt;&gt;"",countif('3) Release_Label'!$E:$E,$B561)=0),"NO CATALOG ID MATCH in Release_Label",iserror(vlookup($A561&amp;$B561,'3) Release_Label'!$D:$D&amp;'3) Release_Label'!$E:$E,1,0)),"NO UPC-CATALOG ID pair MATCH in Release_Label" )</f>
        <v/>
      </c>
      <c r="E561" s="157" t="str">
        <f t="shared" si="3"/>
        <v/>
      </c>
      <c r="G561" s="116"/>
      <c r="H561" s="166"/>
      <c r="J561" s="20"/>
      <c r="K561" s="117"/>
      <c r="L561" s="20"/>
      <c r="N561" s="20"/>
      <c r="O561" s="20"/>
      <c r="P561" s="20"/>
    </row>
    <row r="562">
      <c r="A562" s="28"/>
      <c r="B562" s="116"/>
      <c r="C562" s="143" t="str">
        <f t="array" ref="C562">ifs(and(isblank($A562),isblank($B562)),"", not(iserror(vlookup($A562&amp;$B562,'3) Release_Label'!$D:$D&amp;'3) Release_Label'!$E:$E,1,0))),vlookup($A562&amp;$B562,{'3) Release_Label'!$D:$D&amp;'3) Release_Label'!$E:$E,'3) Release_Label'!$F:$F},2,0), or(and(not(isblank($B562)),$B562=$B561,$A562&lt;&gt;$A561),and(not(isblank($A562)),$A562=$A561,$B562&lt;&gt;$B561)),"ID LISTS UNALIGNED",and($A562&lt;&gt;"",countif('3) Release_Label'!$D:$D,$A562)=0),"NO UPC MATCH in Release_Label",and($B562&lt;&gt;"",countif('3) Release_Label'!$E:$E,$B562)=0),"NO CATALOG ID MATCH in Release_Label",iserror(vlookup($A562&amp;$B562,'3) Release_Label'!$D:$D&amp;'3) Release_Label'!$E:$E,1,0)),"NO UPC-CATALOG ID pair MATCH in Release_Label" )</f>
        <v/>
      </c>
      <c r="D562" s="143" t="str">
        <f t="array" ref="D562">ifs(and(isblank($A562),isblank($B562)),"", not(iserror(vlookup($A562&amp;$B562,'3) Release_Label'!$D:$D&amp;'3) Release_Label'!$E:$E,1,0))),vlookup($A562&amp;$B562,{'3) Release_Label'!$D:$D&amp;'3) Release_Label'!$E:$E,'3) Release_Label'!$H:$H},2,0), or(and(not(isblank($B562)),$B562=$B561,$A562&lt;&gt;$A561),and(not(isblank($A562)),$A562=$A561,$B562&lt;&gt;$B561)),"ID LISTS UNALIGNED",and($A562&lt;&gt;"",countif('3) Release_Label'!$D:$D,$A562)=0),"NO UPC MATCH in Release_Label",and($B562&lt;&gt;"",countif('3) Release_Label'!$E:$E,$B562)=0),"NO CATALOG ID MATCH in Release_Label",iserror(vlookup($A562&amp;$B562,'3) Release_Label'!$D:$D&amp;'3) Release_Label'!$E:$E,1,0)),"NO UPC-CATALOG ID pair MATCH in Release_Label" )</f>
        <v/>
      </c>
      <c r="E562" s="157" t="str">
        <f t="shared" si="3"/>
        <v/>
      </c>
      <c r="G562" s="116"/>
      <c r="H562" s="166"/>
      <c r="J562" s="20"/>
      <c r="K562" s="117"/>
      <c r="L562" s="20"/>
      <c r="N562" s="20"/>
      <c r="O562" s="20"/>
      <c r="P562" s="20"/>
    </row>
    <row r="563">
      <c r="A563" s="28"/>
      <c r="B563" s="116"/>
      <c r="C563" s="143" t="str">
        <f t="array" ref="C563">ifs(and(isblank($A563),isblank($B563)),"", not(iserror(vlookup($A563&amp;$B563,'3) Release_Label'!$D:$D&amp;'3) Release_Label'!$E:$E,1,0))),vlookup($A563&amp;$B563,{'3) Release_Label'!$D:$D&amp;'3) Release_Label'!$E:$E,'3) Release_Label'!$F:$F},2,0), or(and(not(isblank($B563)),$B563=$B562,$A563&lt;&gt;$A562),and(not(isblank($A563)),$A563=$A562,$B563&lt;&gt;$B562)),"ID LISTS UNALIGNED",and($A563&lt;&gt;"",countif('3) Release_Label'!$D:$D,$A563)=0),"NO UPC MATCH in Release_Label",and($B563&lt;&gt;"",countif('3) Release_Label'!$E:$E,$B563)=0),"NO CATALOG ID MATCH in Release_Label",iserror(vlookup($A563&amp;$B563,'3) Release_Label'!$D:$D&amp;'3) Release_Label'!$E:$E,1,0)),"NO UPC-CATALOG ID pair MATCH in Release_Label" )</f>
        <v/>
      </c>
      <c r="D563" s="143" t="str">
        <f t="array" ref="D563">ifs(and(isblank($A563),isblank($B563)),"", not(iserror(vlookup($A563&amp;$B563,'3) Release_Label'!$D:$D&amp;'3) Release_Label'!$E:$E,1,0))),vlookup($A563&amp;$B563,{'3) Release_Label'!$D:$D&amp;'3) Release_Label'!$E:$E,'3) Release_Label'!$H:$H},2,0), or(and(not(isblank($B563)),$B563=$B562,$A563&lt;&gt;$A562),and(not(isblank($A563)),$A563=$A562,$B563&lt;&gt;$B562)),"ID LISTS UNALIGNED",and($A563&lt;&gt;"",countif('3) Release_Label'!$D:$D,$A563)=0),"NO UPC MATCH in Release_Label",and($B563&lt;&gt;"",countif('3) Release_Label'!$E:$E,$B563)=0),"NO CATALOG ID MATCH in Release_Label",iserror(vlookup($A563&amp;$B563,'3) Release_Label'!$D:$D&amp;'3) Release_Label'!$E:$E,1,0)),"NO UPC-CATALOG ID pair MATCH in Release_Label" )</f>
        <v/>
      </c>
      <c r="E563" s="157" t="str">
        <f t="shared" si="3"/>
        <v/>
      </c>
      <c r="G563" s="116"/>
      <c r="H563" s="166"/>
      <c r="J563" s="20"/>
      <c r="K563" s="117"/>
      <c r="L563" s="20"/>
      <c r="N563" s="20"/>
      <c r="O563" s="20"/>
      <c r="P563" s="20"/>
    </row>
    <row r="564">
      <c r="A564" s="28"/>
      <c r="B564" s="116"/>
      <c r="C564" s="143" t="str">
        <f t="array" ref="C564">ifs(and(isblank($A564),isblank($B564)),"", not(iserror(vlookup($A564&amp;$B564,'3) Release_Label'!$D:$D&amp;'3) Release_Label'!$E:$E,1,0))),vlookup($A564&amp;$B564,{'3) Release_Label'!$D:$D&amp;'3) Release_Label'!$E:$E,'3) Release_Label'!$F:$F},2,0), or(and(not(isblank($B564)),$B564=$B563,$A564&lt;&gt;$A563),and(not(isblank($A564)),$A564=$A563,$B564&lt;&gt;$B563)),"ID LISTS UNALIGNED",and($A564&lt;&gt;"",countif('3) Release_Label'!$D:$D,$A564)=0),"NO UPC MATCH in Release_Label",and($B564&lt;&gt;"",countif('3) Release_Label'!$E:$E,$B564)=0),"NO CATALOG ID MATCH in Release_Label",iserror(vlookup($A564&amp;$B564,'3) Release_Label'!$D:$D&amp;'3) Release_Label'!$E:$E,1,0)),"NO UPC-CATALOG ID pair MATCH in Release_Label" )</f>
        <v/>
      </c>
      <c r="D564" s="143" t="str">
        <f t="array" ref="D564">ifs(and(isblank($A564),isblank($B564)),"", not(iserror(vlookup($A564&amp;$B564,'3) Release_Label'!$D:$D&amp;'3) Release_Label'!$E:$E,1,0))),vlookup($A564&amp;$B564,{'3) Release_Label'!$D:$D&amp;'3) Release_Label'!$E:$E,'3) Release_Label'!$H:$H},2,0), or(and(not(isblank($B564)),$B564=$B563,$A564&lt;&gt;$A563),and(not(isblank($A564)),$A564=$A563,$B564&lt;&gt;$B563)),"ID LISTS UNALIGNED",and($A564&lt;&gt;"",countif('3) Release_Label'!$D:$D,$A564)=0),"NO UPC MATCH in Release_Label",and($B564&lt;&gt;"",countif('3) Release_Label'!$E:$E,$B564)=0),"NO CATALOG ID MATCH in Release_Label",iserror(vlookup($A564&amp;$B564,'3) Release_Label'!$D:$D&amp;'3) Release_Label'!$E:$E,1,0)),"NO UPC-CATALOG ID pair MATCH in Release_Label" )</f>
        <v/>
      </c>
      <c r="E564" s="157" t="str">
        <f t="shared" si="3"/>
        <v/>
      </c>
      <c r="G564" s="116"/>
      <c r="H564" s="166"/>
      <c r="J564" s="20"/>
      <c r="K564" s="117"/>
      <c r="L564" s="20"/>
      <c r="N564" s="20"/>
      <c r="O564" s="20"/>
      <c r="P564" s="20"/>
    </row>
    <row r="565">
      <c r="A565" s="28"/>
      <c r="B565" s="116"/>
      <c r="C565" s="143" t="str">
        <f t="array" ref="C565">ifs(and(isblank($A565),isblank($B565)),"", not(iserror(vlookup($A565&amp;$B565,'3) Release_Label'!$D:$D&amp;'3) Release_Label'!$E:$E,1,0))),vlookup($A565&amp;$B565,{'3) Release_Label'!$D:$D&amp;'3) Release_Label'!$E:$E,'3) Release_Label'!$F:$F},2,0), or(and(not(isblank($B565)),$B565=$B564,$A565&lt;&gt;$A564),and(not(isblank($A565)),$A565=$A564,$B565&lt;&gt;$B564)),"ID LISTS UNALIGNED",and($A565&lt;&gt;"",countif('3) Release_Label'!$D:$D,$A565)=0),"NO UPC MATCH in Release_Label",and($B565&lt;&gt;"",countif('3) Release_Label'!$E:$E,$B565)=0),"NO CATALOG ID MATCH in Release_Label",iserror(vlookup($A565&amp;$B565,'3) Release_Label'!$D:$D&amp;'3) Release_Label'!$E:$E,1,0)),"NO UPC-CATALOG ID pair MATCH in Release_Label" )</f>
        <v/>
      </c>
      <c r="D565" s="143" t="str">
        <f t="array" ref="D565">ifs(and(isblank($A565),isblank($B565)),"", not(iserror(vlookup($A565&amp;$B565,'3) Release_Label'!$D:$D&amp;'3) Release_Label'!$E:$E,1,0))),vlookup($A565&amp;$B565,{'3) Release_Label'!$D:$D&amp;'3) Release_Label'!$E:$E,'3) Release_Label'!$H:$H},2,0), or(and(not(isblank($B565)),$B565=$B564,$A565&lt;&gt;$A564),and(not(isblank($A565)),$A565=$A564,$B565&lt;&gt;$B564)),"ID LISTS UNALIGNED",and($A565&lt;&gt;"",countif('3) Release_Label'!$D:$D,$A565)=0),"NO UPC MATCH in Release_Label",and($B565&lt;&gt;"",countif('3) Release_Label'!$E:$E,$B565)=0),"NO CATALOG ID MATCH in Release_Label",iserror(vlookup($A565&amp;$B565,'3) Release_Label'!$D:$D&amp;'3) Release_Label'!$E:$E,1,0)),"NO UPC-CATALOG ID pair MATCH in Release_Label" )</f>
        <v/>
      </c>
      <c r="E565" s="157" t="str">
        <f t="shared" si="3"/>
        <v/>
      </c>
      <c r="G565" s="116"/>
      <c r="H565" s="166"/>
      <c r="J565" s="20"/>
      <c r="K565" s="117"/>
      <c r="L565" s="20"/>
      <c r="N565" s="20"/>
      <c r="O565" s="20"/>
      <c r="P565" s="20"/>
    </row>
    <row r="566">
      <c r="A566" s="28"/>
      <c r="B566" s="116"/>
      <c r="C566" s="143" t="str">
        <f t="array" ref="C566">ifs(and(isblank($A566),isblank($B566)),"", not(iserror(vlookup($A566&amp;$B566,'3) Release_Label'!$D:$D&amp;'3) Release_Label'!$E:$E,1,0))),vlookup($A566&amp;$B566,{'3) Release_Label'!$D:$D&amp;'3) Release_Label'!$E:$E,'3) Release_Label'!$F:$F},2,0), or(and(not(isblank($B566)),$B566=$B565,$A566&lt;&gt;$A565),and(not(isblank($A566)),$A566=$A565,$B566&lt;&gt;$B565)),"ID LISTS UNALIGNED",and($A566&lt;&gt;"",countif('3) Release_Label'!$D:$D,$A566)=0),"NO UPC MATCH in Release_Label",and($B566&lt;&gt;"",countif('3) Release_Label'!$E:$E,$B566)=0),"NO CATALOG ID MATCH in Release_Label",iserror(vlookup($A566&amp;$B566,'3) Release_Label'!$D:$D&amp;'3) Release_Label'!$E:$E,1,0)),"NO UPC-CATALOG ID pair MATCH in Release_Label" )</f>
        <v/>
      </c>
      <c r="D566" s="143" t="str">
        <f t="array" ref="D566">ifs(and(isblank($A566),isblank($B566)),"", not(iserror(vlookup($A566&amp;$B566,'3) Release_Label'!$D:$D&amp;'3) Release_Label'!$E:$E,1,0))),vlookup($A566&amp;$B566,{'3) Release_Label'!$D:$D&amp;'3) Release_Label'!$E:$E,'3) Release_Label'!$H:$H},2,0), or(and(not(isblank($B566)),$B566=$B565,$A566&lt;&gt;$A565),and(not(isblank($A566)),$A566=$A565,$B566&lt;&gt;$B565)),"ID LISTS UNALIGNED",and($A566&lt;&gt;"",countif('3) Release_Label'!$D:$D,$A566)=0),"NO UPC MATCH in Release_Label",and($B566&lt;&gt;"",countif('3) Release_Label'!$E:$E,$B566)=0),"NO CATALOG ID MATCH in Release_Label",iserror(vlookup($A566&amp;$B566,'3) Release_Label'!$D:$D&amp;'3) Release_Label'!$E:$E,1,0)),"NO UPC-CATALOG ID pair MATCH in Release_Label" )</f>
        <v/>
      </c>
      <c r="E566" s="157" t="str">
        <f t="shared" si="3"/>
        <v/>
      </c>
      <c r="G566" s="116"/>
      <c r="H566" s="166"/>
      <c r="J566" s="20"/>
      <c r="K566" s="117"/>
      <c r="L566" s="20"/>
      <c r="N566" s="20"/>
      <c r="O566" s="20"/>
      <c r="P566" s="20"/>
    </row>
    <row r="567">
      <c r="A567" s="28"/>
      <c r="B567" s="116"/>
      <c r="C567" s="143" t="str">
        <f t="array" ref="C567">ifs(and(isblank($A567),isblank($B567)),"", not(iserror(vlookup($A567&amp;$B567,'3) Release_Label'!$D:$D&amp;'3) Release_Label'!$E:$E,1,0))),vlookup($A567&amp;$B567,{'3) Release_Label'!$D:$D&amp;'3) Release_Label'!$E:$E,'3) Release_Label'!$F:$F},2,0), or(and(not(isblank($B567)),$B567=$B566,$A567&lt;&gt;$A566),and(not(isblank($A567)),$A567=$A566,$B567&lt;&gt;$B566)),"ID LISTS UNALIGNED",and($A567&lt;&gt;"",countif('3) Release_Label'!$D:$D,$A567)=0),"NO UPC MATCH in Release_Label",and($B567&lt;&gt;"",countif('3) Release_Label'!$E:$E,$B567)=0),"NO CATALOG ID MATCH in Release_Label",iserror(vlookup($A567&amp;$B567,'3) Release_Label'!$D:$D&amp;'3) Release_Label'!$E:$E,1,0)),"NO UPC-CATALOG ID pair MATCH in Release_Label" )</f>
        <v/>
      </c>
      <c r="D567" s="143" t="str">
        <f t="array" ref="D567">ifs(and(isblank($A567),isblank($B567)),"", not(iserror(vlookup($A567&amp;$B567,'3) Release_Label'!$D:$D&amp;'3) Release_Label'!$E:$E,1,0))),vlookup($A567&amp;$B567,{'3) Release_Label'!$D:$D&amp;'3) Release_Label'!$E:$E,'3) Release_Label'!$H:$H},2,0), or(and(not(isblank($B567)),$B567=$B566,$A567&lt;&gt;$A566),and(not(isblank($A567)),$A567=$A566,$B567&lt;&gt;$B566)),"ID LISTS UNALIGNED",and($A567&lt;&gt;"",countif('3) Release_Label'!$D:$D,$A567)=0),"NO UPC MATCH in Release_Label",and($B567&lt;&gt;"",countif('3) Release_Label'!$E:$E,$B567)=0),"NO CATALOG ID MATCH in Release_Label",iserror(vlookup($A567&amp;$B567,'3) Release_Label'!$D:$D&amp;'3) Release_Label'!$E:$E,1,0)),"NO UPC-CATALOG ID pair MATCH in Release_Label" )</f>
        <v/>
      </c>
      <c r="E567" s="157" t="str">
        <f t="shared" si="3"/>
        <v/>
      </c>
      <c r="G567" s="116"/>
      <c r="H567" s="166"/>
      <c r="J567" s="20"/>
      <c r="K567" s="117"/>
      <c r="L567" s="20"/>
      <c r="N567" s="20"/>
      <c r="O567" s="20"/>
      <c r="P567" s="20"/>
    </row>
    <row r="568">
      <c r="A568" s="28"/>
      <c r="B568" s="116"/>
      <c r="C568" s="143" t="str">
        <f t="array" ref="C568">ifs(and(isblank($A568),isblank($B568)),"", not(iserror(vlookup($A568&amp;$B568,'3) Release_Label'!$D:$D&amp;'3) Release_Label'!$E:$E,1,0))),vlookup($A568&amp;$B568,{'3) Release_Label'!$D:$D&amp;'3) Release_Label'!$E:$E,'3) Release_Label'!$F:$F},2,0), or(and(not(isblank($B568)),$B568=$B567,$A568&lt;&gt;$A567),and(not(isblank($A568)),$A568=$A567,$B568&lt;&gt;$B567)),"ID LISTS UNALIGNED",and($A568&lt;&gt;"",countif('3) Release_Label'!$D:$D,$A568)=0),"NO UPC MATCH in Release_Label",and($B568&lt;&gt;"",countif('3) Release_Label'!$E:$E,$B568)=0),"NO CATALOG ID MATCH in Release_Label",iserror(vlookup($A568&amp;$B568,'3) Release_Label'!$D:$D&amp;'3) Release_Label'!$E:$E,1,0)),"NO UPC-CATALOG ID pair MATCH in Release_Label" )</f>
        <v/>
      </c>
      <c r="D568" s="143" t="str">
        <f t="array" ref="D568">ifs(and(isblank($A568),isblank($B568)),"", not(iserror(vlookup($A568&amp;$B568,'3) Release_Label'!$D:$D&amp;'3) Release_Label'!$E:$E,1,0))),vlookup($A568&amp;$B568,{'3) Release_Label'!$D:$D&amp;'3) Release_Label'!$E:$E,'3) Release_Label'!$H:$H},2,0), or(and(not(isblank($B568)),$B568=$B567,$A568&lt;&gt;$A567),and(not(isblank($A568)),$A568=$A567,$B568&lt;&gt;$B567)),"ID LISTS UNALIGNED",and($A568&lt;&gt;"",countif('3) Release_Label'!$D:$D,$A568)=0),"NO UPC MATCH in Release_Label",and($B568&lt;&gt;"",countif('3) Release_Label'!$E:$E,$B568)=0),"NO CATALOG ID MATCH in Release_Label",iserror(vlookup($A568&amp;$B568,'3) Release_Label'!$D:$D&amp;'3) Release_Label'!$E:$E,1,0)),"NO UPC-CATALOG ID pair MATCH in Release_Label" )</f>
        <v/>
      </c>
      <c r="E568" s="157" t="str">
        <f t="shared" si="3"/>
        <v/>
      </c>
      <c r="G568" s="116"/>
      <c r="H568" s="166"/>
      <c r="J568" s="20"/>
      <c r="K568" s="117"/>
      <c r="L568" s="20"/>
      <c r="N568" s="20"/>
      <c r="O568" s="20"/>
      <c r="P568" s="20"/>
    </row>
    <row r="569">
      <c r="A569" s="28"/>
      <c r="B569" s="116"/>
      <c r="C569" s="143" t="str">
        <f t="array" ref="C569">ifs(and(isblank($A569),isblank($B569)),"", not(iserror(vlookup($A569&amp;$B569,'3) Release_Label'!$D:$D&amp;'3) Release_Label'!$E:$E,1,0))),vlookup($A569&amp;$B569,{'3) Release_Label'!$D:$D&amp;'3) Release_Label'!$E:$E,'3) Release_Label'!$F:$F},2,0), or(and(not(isblank($B569)),$B569=$B568,$A569&lt;&gt;$A568),and(not(isblank($A569)),$A569=$A568,$B569&lt;&gt;$B568)),"ID LISTS UNALIGNED",and($A569&lt;&gt;"",countif('3) Release_Label'!$D:$D,$A569)=0),"NO UPC MATCH in Release_Label",and($B569&lt;&gt;"",countif('3) Release_Label'!$E:$E,$B569)=0),"NO CATALOG ID MATCH in Release_Label",iserror(vlookup($A569&amp;$B569,'3) Release_Label'!$D:$D&amp;'3) Release_Label'!$E:$E,1,0)),"NO UPC-CATALOG ID pair MATCH in Release_Label" )</f>
        <v/>
      </c>
      <c r="D569" s="143" t="str">
        <f t="array" ref="D569">ifs(and(isblank($A569),isblank($B569)),"", not(iserror(vlookup($A569&amp;$B569,'3) Release_Label'!$D:$D&amp;'3) Release_Label'!$E:$E,1,0))),vlookup($A569&amp;$B569,{'3) Release_Label'!$D:$D&amp;'3) Release_Label'!$E:$E,'3) Release_Label'!$H:$H},2,0), or(and(not(isblank($B569)),$B569=$B568,$A569&lt;&gt;$A568),and(not(isblank($A569)),$A569=$A568,$B569&lt;&gt;$B568)),"ID LISTS UNALIGNED",and($A569&lt;&gt;"",countif('3) Release_Label'!$D:$D,$A569)=0),"NO UPC MATCH in Release_Label",and($B569&lt;&gt;"",countif('3) Release_Label'!$E:$E,$B569)=0),"NO CATALOG ID MATCH in Release_Label",iserror(vlookup($A569&amp;$B569,'3) Release_Label'!$D:$D&amp;'3) Release_Label'!$E:$E,1,0)),"NO UPC-CATALOG ID pair MATCH in Release_Label" )</f>
        <v/>
      </c>
      <c r="E569" s="157" t="str">
        <f t="shared" si="3"/>
        <v/>
      </c>
      <c r="G569" s="116"/>
      <c r="H569" s="166"/>
      <c r="J569" s="20"/>
      <c r="K569" s="117"/>
      <c r="L569" s="20"/>
      <c r="N569" s="20"/>
      <c r="O569" s="20"/>
      <c r="P569" s="20"/>
    </row>
    <row r="570">
      <c r="A570" s="28"/>
      <c r="B570" s="116"/>
      <c r="C570" s="143" t="str">
        <f t="array" ref="C570">ifs(and(isblank($A570),isblank($B570)),"", not(iserror(vlookup($A570&amp;$B570,'3) Release_Label'!$D:$D&amp;'3) Release_Label'!$E:$E,1,0))),vlookup($A570&amp;$B570,{'3) Release_Label'!$D:$D&amp;'3) Release_Label'!$E:$E,'3) Release_Label'!$F:$F},2,0), or(and(not(isblank($B570)),$B570=$B569,$A570&lt;&gt;$A569),and(not(isblank($A570)),$A570=$A569,$B570&lt;&gt;$B569)),"ID LISTS UNALIGNED",and($A570&lt;&gt;"",countif('3) Release_Label'!$D:$D,$A570)=0),"NO UPC MATCH in Release_Label",and($B570&lt;&gt;"",countif('3) Release_Label'!$E:$E,$B570)=0),"NO CATALOG ID MATCH in Release_Label",iserror(vlookup($A570&amp;$B570,'3) Release_Label'!$D:$D&amp;'3) Release_Label'!$E:$E,1,0)),"NO UPC-CATALOG ID pair MATCH in Release_Label" )</f>
        <v/>
      </c>
      <c r="D570" s="143" t="str">
        <f t="array" ref="D570">ifs(and(isblank($A570),isblank($B570)),"", not(iserror(vlookup($A570&amp;$B570,'3) Release_Label'!$D:$D&amp;'3) Release_Label'!$E:$E,1,0))),vlookup($A570&amp;$B570,{'3) Release_Label'!$D:$D&amp;'3) Release_Label'!$E:$E,'3) Release_Label'!$H:$H},2,0), or(and(not(isblank($B570)),$B570=$B569,$A570&lt;&gt;$A569),and(not(isblank($A570)),$A570=$A569,$B570&lt;&gt;$B569)),"ID LISTS UNALIGNED",and($A570&lt;&gt;"",countif('3) Release_Label'!$D:$D,$A570)=0),"NO UPC MATCH in Release_Label",and($B570&lt;&gt;"",countif('3) Release_Label'!$E:$E,$B570)=0),"NO CATALOG ID MATCH in Release_Label",iserror(vlookup($A570&amp;$B570,'3) Release_Label'!$D:$D&amp;'3) Release_Label'!$E:$E,1,0)),"NO UPC-CATALOG ID pair MATCH in Release_Label" )</f>
        <v/>
      </c>
      <c r="E570" s="157" t="str">
        <f t="shared" si="3"/>
        <v/>
      </c>
      <c r="G570" s="116"/>
      <c r="H570" s="166"/>
      <c r="J570" s="20"/>
      <c r="K570" s="117"/>
      <c r="L570" s="20"/>
      <c r="N570" s="20"/>
      <c r="O570" s="20"/>
      <c r="P570" s="20"/>
    </row>
    <row r="571">
      <c r="A571" s="28"/>
      <c r="B571" s="116"/>
      <c r="C571" s="143" t="str">
        <f t="array" ref="C571">ifs(and(isblank($A571),isblank($B571)),"", not(iserror(vlookup($A571&amp;$B571,'3) Release_Label'!$D:$D&amp;'3) Release_Label'!$E:$E,1,0))),vlookup($A571&amp;$B571,{'3) Release_Label'!$D:$D&amp;'3) Release_Label'!$E:$E,'3) Release_Label'!$F:$F},2,0), or(and(not(isblank($B571)),$B571=$B570,$A571&lt;&gt;$A570),and(not(isblank($A571)),$A571=$A570,$B571&lt;&gt;$B570)),"ID LISTS UNALIGNED",and($A571&lt;&gt;"",countif('3) Release_Label'!$D:$D,$A571)=0),"NO UPC MATCH in Release_Label",and($B571&lt;&gt;"",countif('3) Release_Label'!$E:$E,$B571)=0),"NO CATALOG ID MATCH in Release_Label",iserror(vlookup($A571&amp;$B571,'3) Release_Label'!$D:$D&amp;'3) Release_Label'!$E:$E,1,0)),"NO UPC-CATALOG ID pair MATCH in Release_Label" )</f>
        <v/>
      </c>
      <c r="D571" s="143" t="str">
        <f t="array" ref="D571">ifs(and(isblank($A571),isblank($B571)),"", not(iserror(vlookup($A571&amp;$B571,'3) Release_Label'!$D:$D&amp;'3) Release_Label'!$E:$E,1,0))),vlookup($A571&amp;$B571,{'3) Release_Label'!$D:$D&amp;'3) Release_Label'!$E:$E,'3) Release_Label'!$H:$H},2,0), or(and(not(isblank($B571)),$B571=$B570,$A571&lt;&gt;$A570),and(not(isblank($A571)),$A571=$A570,$B571&lt;&gt;$B570)),"ID LISTS UNALIGNED",and($A571&lt;&gt;"",countif('3) Release_Label'!$D:$D,$A571)=0),"NO UPC MATCH in Release_Label",and($B571&lt;&gt;"",countif('3) Release_Label'!$E:$E,$B571)=0),"NO CATALOG ID MATCH in Release_Label",iserror(vlookup($A571&amp;$B571,'3) Release_Label'!$D:$D&amp;'3) Release_Label'!$E:$E,1,0)),"NO UPC-CATALOG ID pair MATCH in Release_Label" )</f>
        <v/>
      </c>
      <c r="E571" s="157" t="str">
        <f t="shared" si="3"/>
        <v/>
      </c>
      <c r="G571" s="116"/>
      <c r="H571" s="166"/>
      <c r="J571" s="20"/>
      <c r="K571" s="117"/>
      <c r="L571" s="20"/>
      <c r="N571" s="20"/>
      <c r="O571" s="20"/>
      <c r="P571" s="20"/>
    </row>
    <row r="572">
      <c r="A572" s="28"/>
      <c r="B572" s="116"/>
      <c r="C572" s="143" t="str">
        <f t="array" ref="C572">ifs(and(isblank($A572),isblank($B572)),"", not(iserror(vlookup($A572&amp;$B572,'3) Release_Label'!$D:$D&amp;'3) Release_Label'!$E:$E,1,0))),vlookup($A572&amp;$B572,{'3) Release_Label'!$D:$D&amp;'3) Release_Label'!$E:$E,'3) Release_Label'!$F:$F},2,0), or(and(not(isblank($B572)),$B572=$B571,$A572&lt;&gt;$A571),and(not(isblank($A572)),$A572=$A571,$B572&lt;&gt;$B571)),"ID LISTS UNALIGNED",and($A572&lt;&gt;"",countif('3) Release_Label'!$D:$D,$A572)=0),"NO UPC MATCH in Release_Label",and($B572&lt;&gt;"",countif('3) Release_Label'!$E:$E,$B572)=0),"NO CATALOG ID MATCH in Release_Label",iserror(vlookup($A572&amp;$B572,'3) Release_Label'!$D:$D&amp;'3) Release_Label'!$E:$E,1,0)),"NO UPC-CATALOG ID pair MATCH in Release_Label" )</f>
        <v/>
      </c>
      <c r="D572" s="143" t="str">
        <f t="array" ref="D572">ifs(and(isblank($A572),isblank($B572)),"", not(iserror(vlookup($A572&amp;$B572,'3) Release_Label'!$D:$D&amp;'3) Release_Label'!$E:$E,1,0))),vlookup($A572&amp;$B572,{'3) Release_Label'!$D:$D&amp;'3) Release_Label'!$E:$E,'3) Release_Label'!$H:$H},2,0), or(and(not(isblank($B572)),$B572=$B571,$A572&lt;&gt;$A571),and(not(isblank($A572)),$A572=$A571,$B572&lt;&gt;$B571)),"ID LISTS UNALIGNED",and($A572&lt;&gt;"",countif('3) Release_Label'!$D:$D,$A572)=0),"NO UPC MATCH in Release_Label",and($B572&lt;&gt;"",countif('3) Release_Label'!$E:$E,$B572)=0),"NO CATALOG ID MATCH in Release_Label",iserror(vlookup($A572&amp;$B572,'3) Release_Label'!$D:$D&amp;'3) Release_Label'!$E:$E,1,0)),"NO UPC-CATALOG ID pair MATCH in Release_Label" )</f>
        <v/>
      </c>
      <c r="E572" s="157" t="str">
        <f t="shared" si="3"/>
        <v/>
      </c>
      <c r="G572" s="116"/>
      <c r="H572" s="166"/>
      <c r="J572" s="20"/>
      <c r="K572" s="117"/>
      <c r="L572" s="20"/>
      <c r="N572" s="20"/>
      <c r="O572" s="20"/>
      <c r="P572" s="20"/>
    </row>
    <row r="573">
      <c r="A573" s="28"/>
      <c r="B573" s="116"/>
      <c r="C573" s="143" t="str">
        <f t="array" ref="C573">ifs(and(isblank($A573),isblank($B573)),"", not(iserror(vlookup($A573&amp;$B573,'3) Release_Label'!$D:$D&amp;'3) Release_Label'!$E:$E,1,0))),vlookup($A573&amp;$B573,{'3) Release_Label'!$D:$D&amp;'3) Release_Label'!$E:$E,'3) Release_Label'!$F:$F},2,0), or(and(not(isblank($B573)),$B573=$B572,$A573&lt;&gt;$A572),and(not(isblank($A573)),$A573=$A572,$B573&lt;&gt;$B572)),"ID LISTS UNALIGNED",and($A573&lt;&gt;"",countif('3) Release_Label'!$D:$D,$A573)=0),"NO UPC MATCH in Release_Label",and($B573&lt;&gt;"",countif('3) Release_Label'!$E:$E,$B573)=0),"NO CATALOG ID MATCH in Release_Label",iserror(vlookup($A573&amp;$B573,'3) Release_Label'!$D:$D&amp;'3) Release_Label'!$E:$E,1,0)),"NO UPC-CATALOG ID pair MATCH in Release_Label" )</f>
        <v/>
      </c>
      <c r="D573" s="143" t="str">
        <f t="array" ref="D573">ifs(and(isblank($A573),isblank($B573)),"", not(iserror(vlookup($A573&amp;$B573,'3) Release_Label'!$D:$D&amp;'3) Release_Label'!$E:$E,1,0))),vlookup($A573&amp;$B573,{'3) Release_Label'!$D:$D&amp;'3) Release_Label'!$E:$E,'3) Release_Label'!$H:$H},2,0), or(and(not(isblank($B573)),$B573=$B572,$A573&lt;&gt;$A572),and(not(isblank($A573)),$A573=$A572,$B573&lt;&gt;$B572)),"ID LISTS UNALIGNED",and($A573&lt;&gt;"",countif('3) Release_Label'!$D:$D,$A573)=0),"NO UPC MATCH in Release_Label",and($B573&lt;&gt;"",countif('3) Release_Label'!$E:$E,$B573)=0),"NO CATALOG ID MATCH in Release_Label",iserror(vlookup($A573&amp;$B573,'3) Release_Label'!$D:$D&amp;'3) Release_Label'!$E:$E,1,0)),"NO UPC-CATALOG ID pair MATCH in Release_Label" )</f>
        <v/>
      </c>
      <c r="E573" s="157" t="str">
        <f t="shared" si="3"/>
        <v/>
      </c>
      <c r="G573" s="116"/>
      <c r="H573" s="166"/>
      <c r="J573" s="20"/>
      <c r="K573" s="117"/>
      <c r="L573" s="20"/>
      <c r="N573" s="20"/>
      <c r="O573" s="20"/>
      <c r="P573" s="20"/>
    </row>
    <row r="574">
      <c r="A574" s="28"/>
      <c r="B574" s="116"/>
      <c r="C574" s="143" t="str">
        <f t="array" ref="C574">ifs(and(isblank($A574),isblank($B574)),"", not(iserror(vlookup($A574&amp;$B574,'3) Release_Label'!$D:$D&amp;'3) Release_Label'!$E:$E,1,0))),vlookup($A574&amp;$B574,{'3) Release_Label'!$D:$D&amp;'3) Release_Label'!$E:$E,'3) Release_Label'!$F:$F},2,0), or(and(not(isblank($B574)),$B574=$B573,$A574&lt;&gt;$A573),and(not(isblank($A574)),$A574=$A573,$B574&lt;&gt;$B573)),"ID LISTS UNALIGNED",and($A574&lt;&gt;"",countif('3) Release_Label'!$D:$D,$A574)=0),"NO UPC MATCH in Release_Label",and($B574&lt;&gt;"",countif('3) Release_Label'!$E:$E,$B574)=0),"NO CATALOG ID MATCH in Release_Label",iserror(vlookup($A574&amp;$B574,'3) Release_Label'!$D:$D&amp;'3) Release_Label'!$E:$E,1,0)),"NO UPC-CATALOG ID pair MATCH in Release_Label" )</f>
        <v/>
      </c>
      <c r="D574" s="143" t="str">
        <f t="array" ref="D574">ifs(and(isblank($A574),isblank($B574)),"", not(iserror(vlookup($A574&amp;$B574,'3) Release_Label'!$D:$D&amp;'3) Release_Label'!$E:$E,1,0))),vlookup($A574&amp;$B574,{'3) Release_Label'!$D:$D&amp;'3) Release_Label'!$E:$E,'3) Release_Label'!$H:$H},2,0), or(and(not(isblank($B574)),$B574=$B573,$A574&lt;&gt;$A573),and(not(isblank($A574)),$A574=$A573,$B574&lt;&gt;$B573)),"ID LISTS UNALIGNED",and($A574&lt;&gt;"",countif('3) Release_Label'!$D:$D,$A574)=0),"NO UPC MATCH in Release_Label",and($B574&lt;&gt;"",countif('3) Release_Label'!$E:$E,$B574)=0),"NO CATALOG ID MATCH in Release_Label",iserror(vlookup($A574&amp;$B574,'3) Release_Label'!$D:$D&amp;'3) Release_Label'!$E:$E,1,0)),"NO UPC-CATALOG ID pair MATCH in Release_Label" )</f>
        <v/>
      </c>
      <c r="E574" s="157" t="str">
        <f t="shared" si="3"/>
        <v/>
      </c>
      <c r="G574" s="116"/>
      <c r="H574" s="166"/>
      <c r="J574" s="20"/>
      <c r="K574" s="117"/>
      <c r="L574" s="20"/>
      <c r="N574" s="20"/>
      <c r="O574" s="20"/>
      <c r="P574" s="20"/>
    </row>
    <row r="575">
      <c r="A575" s="28"/>
      <c r="B575" s="116"/>
      <c r="C575" s="143" t="str">
        <f t="array" ref="C575">ifs(and(isblank($A575),isblank($B575)),"", not(iserror(vlookup($A575&amp;$B575,'3) Release_Label'!$D:$D&amp;'3) Release_Label'!$E:$E,1,0))),vlookup($A575&amp;$B575,{'3) Release_Label'!$D:$D&amp;'3) Release_Label'!$E:$E,'3) Release_Label'!$F:$F},2,0), or(and(not(isblank($B575)),$B575=$B574,$A575&lt;&gt;$A574),and(not(isblank($A575)),$A575=$A574,$B575&lt;&gt;$B574)),"ID LISTS UNALIGNED",and($A575&lt;&gt;"",countif('3) Release_Label'!$D:$D,$A575)=0),"NO UPC MATCH in Release_Label",and($B575&lt;&gt;"",countif('3) Release_Label'!$E:$E,$B575)=0),"NO CATALOG ID MATCH in Release_Label",iserror(vlookup($A575&amp;$B575,'3) Release_Label'!$D:$D&amp;'3) Release_Label'!$E:$E,1,0)),"NO UPC-CATALOG ID pair MATCH in Release_Label" )</f>
        <v/>
      </c>
      <c r="D575" s="143" t="str">
        <f t="array" ref="D575">ifs(and(isblank($A575),isblank($B575)),"", not(iserror(vlookup($A575&amp;$B575,'3) Release_Label'!$D:$D&amp;'3) Release_Label'!$E:$E,1,0))),vlookup($A575&amp;$B575,{'3) Release_Label'!$D:$D&amp;'3) Release_Label'!$E:$E,'3) Release_Label'!$H:$H},2,0), or(and(not(isblank($B575)),$B575=$B574,$A575&lt;&gt;$A574),and(not(isblank($A575)),$A575=$A574,$B575&lt;&gt;$B574)),"ID LISTS UNALIGNED",and($A575&lt;&gt;"",countif('3) Release_Label'!$D:$D,$A575)=0),"NO UPC MATCH in Release_Label",and($B575&lt;&gt;"",countif('3) Release_Label'!$E:$E,$B575)=0),"NO CATALOG ID MATCH in Release_Label",iserror(vlookup($A575&amp;$B575,'3) Release_Label'!$D:$D&amp;'3) Release_Label'!$E:$E,1,0)),"NO UPC-CATALOG ID pair MATCH in Release_Label" )</f>
        <v/>
      </c>
      <c r="E575" s="157" t="str">
        <f t="shared" si="3"/>
        <v/>
      </c>
      <c r="G575" s="116"/>
      <c r="H575" s="166"/>
      <c r="J575" s="20"/>
      <c r="K575" s="117"/>
      <c r="L575" s="20"/>
      <c r="N575" s="20"/>
      <c r="O575" s="20"/>
      <c r="P575" s="20"/>
    </row>
    <row r="576">
      <c r="A576" s="28"/>
      <c r="B576" s="116"/>
      <c r="C576" s="143" t="str">
        <f t="array" ref="C576">ifs(and(isblank($A576),isblank($B576)),"", not(iserror(vlookup($A576&amp;$B576,'3) Release_Label'!$D:$D&amp;'3) Release_Label'!$E:$E,1,0))),vlookup($A576&amp;$B576,{'3) Release_Label'!$D:$D&amp;'3) Release_Label'!$E:$E,'3) Release_Label'!$F:$F},2,0), or(and(not(isblank($B576)),$B576=$B575,$A576&lt;&gt;$A575),and(not(isblank($A576)),$A576=$A575,$B576&lt;&gt;$B575)),"ID LISTS UNALIGNED",and($A576&lt;&gt;"",countif('3) Release_Label'!$D:$D,$A576)=0),"NO UPC MATCH in Release_Label",and($B576&lt;&gt;"",countif('3) Release_Label'!$E:$E,$B576)=0),"NO CATALOG ID MATCH in Release_Label",iserror(vlookup($A576&amp;$B576,'3) Release_Label'!$D:$D&amp;'3) Release_Label'!$E:$E,1,0)),"NO UPC-CATALOG ID pair MATCH in Release_Label" )</f>
        <v/>
      </c>
      <c r="D576" s="143" t="str">
        <f t="array" ref="D576">ifs(and(isblank($A576),isblank($B576)),"", not(iserror(vlookup($A576&amp;$B576,'3) Release_Label'!$D:$D&amp;'3) Release_Label'!$E:$E,1,0))),vlookup($A576&amp;$B576,{'3) Release_Label'!$D:$D&amp;'3) Release_Label'!$E:$E,'3) Release_Label'!$H:$H},2,0), or(and(not(isblank($B576)),$B576=$B575,$A576&lt;&gt;$A575),and(not(isblank($A576)),$A576=$A575,$B576&lt;&gt;$B575)),"ID LISTS UNALIGNED",and($A576&lt;&gt;"",countif('3) Release_Label'!$D:$D,$A576)=0),"NO UPC MATCH in Release_Label",and($B576&lt;&gt;"",countif('3) Release_Label'!$E:$E,$B576)=0),"NO CATALOG ID MATCH in Release_Label",iserror(vlookup($A576&amp;$B576,'3) Release_Label'!$D:$D&amp;'3) Release_Label'!$E:$E,1,0)),"NO UPC-CATALOG ID pair MATCH in Release_Label" )</f>
        <v/>
      </c>
      <c r="E576" s="157" t="str">
        <f t="shared" si="3"/>
        <v/>
      </c>
      <c r="G576" s="116"/>
      <c r="H576" s="166"/>
      <c r="J576" s="20"/>
      <c r="K576" s="117"/>
      <c r="L576" s="20"/>
      <c r="N576" s="20"/>
      <c r="O576" s="20"/>
      <c r="P576" s="20"/>
    </row>
    <row r="577">
      <c r="A577" s="28"/>
      <c r="B577" s="116"/>
      <c r="C577" s="143" t="str">
        <f t="array" ref="C577">ifs(and(isblank($A577),isblank($B577)),"", not(iserror(vlookup($A577&amp;$B577,'3) Release_Label'!$D:$D&amp;'3) Release_Label'!$E:$E,1,0))),vlookup($A577&amp;$B577,{'3) Release_Label'!$D:$D&amp;'3) Release_Label'!$E:$E,'3) Release_Label'!$F:$F},2,0), or(and(not(isblank($B577)),$B577=$B576,$A577&lt;&gt;$A576),and(not(isblank($A577)),$A577=$A576,$B577&lt;&gt;$B576)),"ID LISTS UNALIGNED",and($A577&lt;&gt;"",countif('3) Release_Label'!$D:$D,$A577)=0),"NO UPC MATCH in Release_Label",and($B577&lt;&gt;"",countif('3) Release_Label'!$E:$E,$B577)=0),"NO CATALOG ID MATCH in Release_Label",iserror(vlookup($A577&amp;$B577,'3) Release_Label'!$D:$D&amp;'3) Release_Label'!$E:$E,1,0)),"NO UPC-CATALOG ID pair MATCH in Release_Label" )</f>
        <v/>
      </c>
      <c r="D577" s="143" t="str">
        <f t="array" ref="D577">ifs(and(isblank($A577),isblank($B577)),"", not(iserror(vlookup($A577&amp;$B577,'3) Release_Label'!$D:$D&amp;'3) Release_Label'!$E:$E,1,0))),vlookup($A577&amp;$B577,{'3) Release_Label'!$D:$D&amp;'3) Release_Label'!$E:$E,'3) Release_Label'!$H:$H},2,0), or(and(not(isblank($B577)),$B577=$B576,$A577&lt;&gt;$A576),and(not(isblank($A577)),$A577=$A576,$B577&lt;&gt;$B576)),"ID LISTS UNALIGNED",and($A577&lt;&gt;"",countif('3) Release_Label'!$D:$D,$A577)=0),"NO UPC MATCH in Release_Label",and($B577&lt;&gt;"",countif('3) Release_Label'!$E:$E,$B577)=0),"NO CATALOG ID MATCH in Release_Label",iserror(vlookup($A577&amp;$B577,'3) Release_Label'!$D:$D&amp;'3) Release_Label'!$E:$E,1,0)),"NO UPC-CATALOG ID pair MATCH in Release_Label" )</f>
        <v/>
      </c>
      <c r="E577" s="157" t="str">
        <f t="shared" si="3"/>
        <v/>
      </c>
      <c r="G577" s="116"/>
      <c r="H577" s="166"/>
      <c r="J577" s="20"/>
      <c r="K577" s="117"/>
      <c r="L577" s="20"/>
      <c r="N577" s="20"/>
      <c r="O577" s="20"/>
      <c r="P577" s="20"/>
    </row>
    <row r="578">
      <c r="A578" s="28"/>
      <c r="B578" s="116"/>
      <c r="C578" s="143" t="str">
        <f t="array" ref="C578">ifs(and(isblank($A578),isblank($B578)),"", not(iserror(vlookup($A578&amp;$B578,'3) Release_Label'!$D:$D&amp;'3) Release_Label'!$E:$E,1,0))),vlookup($A578&amp;$B578,{'3) Release_Label'!$D:$D&amp;'3) Release_Label'!$E:$E,'3) Release_Label'!$F:$F},2,0), or(and(not(isblank($B578)),$B578=$B577,$A578&lt;&gt;$A577),and(not(isblank($A578)),$A578=$A577,$B578&lt;&gt;$B577)),"ID LISTS UNALIGNED",and($A578&lt;&gt;"",countif('3) Release_Label'!$D:$D,$A578)=0),"NO UPC MATCH in Release_Label",and($B578&lt;&gt;"",countif('3) Release_Label'!$E:$E,$B578)=0),"NO CATALOG ID MATCH in Release_Label",iserror(vlookup($A578&amp;$B578,'3) Release_Label'!$D:$D&amp;'3) Release_Label'!$E:$E,1,0)),"NO UPC-CATALOG ID pair MATCH in Release_Label" )</f>
        <v/>
      </c>
      <c r="D578" s="143" t="str">
        <f t="array" ref="D578">ifs(and(isblank($A578),isblank($B578)),"", not(iserror(vlookup($A578&amp;$B578,'3) Release_Label'!$D:$D&amp;'3) Release_Label'!$E:$E,1,0))),vlookup($A578&amp;$B578,{'3) Release_Label'!$D:$D&amp;'3) Release_Label'!$E:$E,'3) Release_Label'!$H:$H},2,0), or(and(not(isblank($B578)),$B578=$B577,$A578&lt;&gt;$A577),and(not(isblank($A578)),$A578=$A577,$B578&lt;&gt;$B577)),"ID LISTS UNALIGNED",and($A578&lt;&gt;"",countif('3) Release_Label'!$D:$D,$A578)=0),"NO UPC MATCH in Release_Label",and($B578&lt;&gt;"",countif('3) Release_Label'!$E:$E,$B578)=0),"NO CATALOG ID MATCH in Release_Label",iserror(vlookup($A578&amp;$B578,'3) Release_Label'!$D:$D&amp;'3) Release_Label'!$E:$E,1,0)),"NO UPC-CATALOG ID pair MATCH in Release_Label" )</f>
        <v/>
      </c>
      <c r="E578" s="157" t="str">
        <f t="shared" si="3"/>
        <v/>
      </c>
      <c r="G578" s="116"/>
      <c r="H578" s="166"/>
      <c r="J578" s="20"/>
      <c r="K578" s="117"/>
      <c r="L578" s="20"/>
      <c r="N578" s="20"/>
      <c r="O578" s="20"/>
      <c r="P578" s="20"/>
    </row>
    <row r="579">
      <c r="A579" s="28"/>
      <c r="B579" s="116"/>
      <c r="C579" s="143" t="str">
        <f t="array" ref="C579">ifs(and(isblank($A579),isblank($B579)),"", not(iserror(vlookup($A579&amp;$B579,'3) Release_Label'!$D:$D&amp;'3) Release_Label'!$E:$E,1,0))),vlookup($A579&amp;$B579,{'3) Release_Label'!$D:$D&amp;'3) Release_Label'!$E:$E,'3) Release_Label'!$F:$F},2,0), or(and(not(isblank($B579)),$B579=$B578,$A579&lt;&gt;$A578),and(not(isblank($A579)),$A579=$A578,$B579&lt;&gt;$B578)),"ID LISTS UNALIGNED",and($A579&lt;&gt;"",countif('3) Release_Label'!$D:$D,$A579)=0),"NO UPC MATCH in Release_Label",and($B579&lt;&gt;"",countif('3) Release_Label'!$E:$E,$B579)=0),"NO CATALOG ID MATCH in Release_Label",iserror(vlookup($A579&amp;$B579,'3) Release_Label'!$D:$D&amp;'3) Release_Label'!$E:$E,1,0)),"NO UPC-CATALOG ID pair MATCH in Release_Label" )</f>
        <v/>
      </c>
      <c r="D579" s="143" t="str">
        <f t="array" ref="D579">ifs(and(isblank($A579),isblank($B579)),"", not(iserror(vlookup($A579&amp;$B579,'3) Release_Label'!$D:$D&amp;'3) Release_Label'!$E:$E,1,0))),vlookup($A579&amp;$B579,{'3) Release_Label'!$D:$D&amp;'3) Release_Label'!$E:$E,'3) Release_Label'!$H:$H},2,0), or(and(not(isblank($B579)),$B579=$B578,$A579&lt;&gt;$A578),and(not(isblank($A579)),$A579=$A578,$B579&lt;&gt;$B578)),"ID LISTS UNALIGNED",and($A579&lt;&gt;"",countif('3) Release_Label'!$D:$D,$A579)=0),"NO UPC MATCH in Release_Label",and($B579&lt;&gt;"",countif('3) Release_Label'!$E:$E,$B579)=0),"NO CATALOG ID MATCH in Release_Label",iserror(vlookup($A579&amp;$B579,'3) Release_Label'!$D:$D&amp;'3) Release_Label'!$E:$E,1,0)),"NO UPC-CATALOG ID pair MATCH in Release_Label" )</f>
        <v/>
      </c>
      <c r="E579" s="157" t="str">
        <f t="shared" si="3"/>
        <v/>
      </c>
      <c r="G579" s="116"/>
      <c r="H579" s="166"/>
      <c r="J579" s="20"/>
      <c r="K579" s="117"/>
      <c r="L579" s="20"/>
      <c r="N579" s="20"/>
      <c r="O579" s="20"/>
      <c r="P579" s="20"/>
    </row>
    <row r="580">
      <c r="A580" s="28"/>
      <c r="B580" s="116"/>
      <c r="C580" s="143" t="str">
        <f t="array" ref="C580">ifs(and(isblank($A580),isblank($B580)),"", not(iserror(vlookup($A580&amp;$B580,'3) Release_Label'!$D:$D&amp;'3) Release_Label'!$E:$E,1,0))),vlookup($A580&amp;$B580,{'3) Release_Label'!$D:$D&amp;'3) Release_Label'!$E:$E,'3) Release_Label'!$F:$F},2,0), or(and(not(isblank($B580)),$B580=$B579,$A580&lt;&gt;$A579),and(not(isblank($A580)),$A580=$A579,$B580&lt;&gt;$B579)),"ID LISTS UNALIGNED",and($A580&lt;&gt;"",countif('3) Release_Label'!$D:$D,$A580)=0),"NO UPC MATCH in Release_Label",and($B580&lt;&gt;"",countif('3) Release_Label'!$E:$E,$B580)=0),"NO CATALOG ID MATCH in Release_Label",iserror(vlookup($A580&amp;$B580,'3) Release_Label'!$D:$D&amp;'3) Release_Label'!$E:$E,1,0)),"NO UPC-CATALOG ID pair MATCH in Release_Label" )</f>
        <v/>
      </c>
      <c r="D580" s="143" t="str">
        <f t="array" ref="D580">ifs(and(isblank($A580),isblank($B580)),"", not(iserror(vlookup($A580&amp;$B580,'3) Release_Label'!$D:$D&amp;'3) Release_Label'!$E:$E,1,0))),vlookup($A580&amp;$B580,{'3) Release_Label'!$D:$D&amp;'3) Release_Label'!$E:$E,'3) Release_Label'!$H:$H},2,0), or(and(not(isblank($B580)),$B580=$B579,$A580&lt;&gt;$A579),and(not(isblank($A580)),$A580=$A579,$B580&lt;&gt;$B579)),"ID LISTS UNALIGNED",and($A580&lt;&gt;"",countif('3) Release_Label'!$D:$D,$A580)=0),"NO UPC MATCH in Release_Label",and($B580&lt;&gt;"",countif('3) Release_Label'!$E:$E,$B580)=0),"NO CATALOG ID MATCH in Release_Label",iserror(vlookup($A580&amp;$B580,'3) Release_Label'!$D:$D&amp;'3) Release_Label'!$E:$E,1,0)),"NO UPC-CATALOG ID pair MATCH in Release_Label" )</f>
        <v/>
      </c>
      <c r="E580" s="157" t="str">
        <f t="shared" si="3"/>
        <v/>
      </c>
      <c r="G580" s="116"/>
      <c r="H580" s="166"/>
      <c r="J580" s="20"/>
      <c r="K580" s="117"/>
      <c r="L580" s="20"/>
      <c r="N580" s="20"/>
      <c r="O580" s="20"/>
      <c r="P580" s="20"/>
    </row>
    <row r="581">
      <c r="A581" s="28"/>
      <c r="B581" s="116"/>
      <c r="C581" s="143" t="str">
        <f t="array" ref="C581">ifs(and(isblank($A581),isblank($B581)),"", not(iserror(vlookup($A581&amp;$B581,'3) Release_Label'!$D:$D&amp;'3) Release_Label'!$E:$E,1,0))),vlookup($A581&amp;$B581,{'3) Release_Label'!$D:$D&amp;'3) Release_Label'!$E:$E,'3) Release_Label'!$F:$F},2,0), or(and(not(isblank($B581)),$B581=$B580,$A581&lt;&gt;$A580),and(not(isblank($A581)),$A581=$A580,$B581&lt;&gt;$B580)),"ID LISTS UNALIGNED",and($A581&lt;&gt;"",countif('3) Release_Label'!$D:$D,$A581)=0),"NO UPC MATCH in Release_Label",and($B581&lt;&gt;"",countif('3) Release_Label'!$E:$E,$B581)=0),"NO CATALOG ID MATCH in Release_Label",iserror(vlookup($A581&amp;$B581,'3) Release_Label'!$D:$D&amp;'3) Release_Label'!$E:$E,1,0)),"NO UPC-CATALOG ID pair MATCH in Release_Label" )</f>
        <v/>
      </c>
      <c r="D581" s="143" t="str">
        <f t="array" ref="D581">ifs(and(isblank($A581),isblank($B581)),"", not(iserror(vlookup($A581&amp;$B581,'3) Release_Label'!$D:$D&amp;'3) Release_Label'!$E:$E,1,0))),vlookup($A581&amp;$B581,{'3) Release_Label'!$D:$D&amp;'3) Release_Label'!$E:$E,'3) Release_Label'!$H:$H},2,0), or(and(not(isblank($B581)),$B581=$B580,$A581&lt;&gt;$A580),and(not(isblank($A581)),$A581=$A580,$B581&lt;&gt;$B580)),"ID LISTS UNALIGNED",and($A581&lt;&gt;"",countif('3) Release_Label'!$D:$D,$A581)=0),"NO UPC MATCH in Release_Label",and($B581&lt;&gt;"",countif('3) Release_Label'!$E:$E,$B581)=0),"NO CATALOG ID MATCH in Release_Label",iserror(vlookup($A581&amp;$B581,'3) Release_Label'!$D:$D&amp;'3) Release_Label'!$E:$E,1,0)),"NO UPC-CATALOG ID pair MATCH in Release_Label" )</f>
        <v/>
      </c>
      <c r="E581" s="157" t="str">
        <f t="shared" si="3"/>
        <v/>
      </c>
      <c r="G581" s="116"/>
      <c r="H581" s="166"/>
      <c r="J581" s="20"/>
      <c r="K581" s="117"/>
      <c r="L581" s="20"/>
      <c r="N581" s="20"/>
      <c r="O581" s="20"/>
      <c r="P581" s="20"/>
    </row>
    <row r="582">
      <c r="A582" s="28"/>
      <c r="B582" s="116"/>
      <c r="C582" s="143" t="str">
        <f t="array" ref="C582">ifs(and(isblank($A582),isblank($B582)),"", not(iserror(vlookup($A582&amp;$B582,'3) Release_Label'!$D:$D&amp;'3) Release_Label'!$E:$E,1,0))),vlookup($A582&amp;$B582,{'3) Release_Label'!$D:$D&amp;'3) Release_Label'!$E:$E,'3) Release_Label'!$F:$F},2,0), or(and(not(isblank($B582)),$B582=$B581,$A582&lt;&gt;$A581),and(not(isblank($A582)),$A582=$A581,$B582&lt;&gt;$B581)),"ID LISTS UNALIGNED",and($A582&lt;&gt;"",countif('3) Release_Label'!$D:$D,$A582)=0),"NO UPC MATCH in Release_Label",and($B582&lt;&gt;"",countif('3) Release_Label'!$E:$E,$B582)=0),"NO CATALOG ID MATCH in Release_Label",iserror(vlookup($A582&amp;$B582,'3) Release_Label'!$D:$D&amp;'3) Release_Label'!$E:$E,1,0)),"NO UPC-CATALOG ID pair MATCH in Release_Label" )</f>
        <v/>
      </c>
      <c r="D582" s="143" t="str">
        <f t="array" ref="D582">ifs(and(isblank($A582),isblank($B582)),"", not(iserror(vlookup($A582&amp;$B582,'3) Release_Label'!$D:$D&amp;'3) Release_Label'!$E:$E,1,0))),vlookup($A582&amp;$B582,{'3) Release_Label'!$D:$D&amp;'3) Release_Label'!$E:$E,'3) Release_Label'!$H:$H},2,0), or(and(not(isblank($B582)),$B582=$B581,$A582&lt;&gt;$A581),and(not(isblank($A582)),$A582=$A581,$B582&lt;&gt;$B581)),"ID LISTS UNALIGNED",and($A582&lt;&gt;"",countif('3) Release_Label'!$D:$D,$A582)=0),"NO UPC MATCH in Release_Label",and($B582&lt;&gt;"",countif('3) Release_Label'!$E:$E,$B582)=0),"NO CATALOG ID MATCH in Release_Label",iserror(vlookup($A582&amp;$B582,'3) Release_Label'!$D:$D&amp;'3) Release_Label'!$E:$E,1,0)),"NO UPC-CATALOG ID pair MATCH in Release_Label" )</f>
        <v/>
      </c>
      <c r="E582" s="157" t="str">
        <f t="shared" si="3"/>
        <v/>
      </c>
      <c r="G582" s="116"/>
      <c r="H582" s="166"/>
      <c r="J582" s="20"/>
      <c r="K582" s="117"/>
      <c r="L582" s="20"/>
      <c r="N582" s="20"/>
      <c r="O582" s="20"/>
      <c r="P582" s="20"/>
    </row>
    <row r="583">
      <c r="A583" s="28"/>
      <c r="B583" s="116"/>
      <c r="C583" s="143" t="str">
        <f t="array" ref="C583">ifs(and(isblank($A583),isblank($B583)),"", not(iserror(vlookup($A583&amp;$B583,'3) Release_Label'!$D:$D&amp;'3) Release_Label'!$E:$E,1,0))),vlookup($A583&amp;$B583,{'3) Release_Label'!$D:$D&amp;'3) Release_Label'!$E:$E,'3) Release_Label'!$F:$F},2,0), or(and(not(isblank($B583)),$B583=$B582,$A583&lt;&gt;$A582),and(not(isblank($A583)),$A583=$A582,$B583&lt;&gt;$B582)),"ID LISTS UNALIGNED",and($A583&lt;&gt;"",countif('3) Release_Label'!$D:$D,$A583)=0),"NO UPC MATCH in Release_Label",and($B583&lt;&gt;"",countif('3) Release_Label'!$E:$E,$B583)=0),"NO CATALOG ID MATCH in Release_Label",iserror(vlookup($A583&amp;$B583,'3) Release_Label'!$D:$D&amp;'3) Release_Label'!$E:$E,1,0)),"NO UPC-CATALOG ID pair MATCH in Release_Label" )</f>
        <v/>
      </c>
      <c r="D583" s="143" t="str">
        <f t="array" ref="D583">ifs(and(isblank($A583),isblank($B583)),"", not(iserror(vlookup($A583&amp;$B583,'3) Release_Label'!$D:$D&amp;'3) Release_Label'!$E:$E,1,0))),vlookup($A583&amp;$B583,{'3) Release_Label'!$D:$D&amp;'3) Release_Label'!$E:$E,'3) Release_Label'!$H:$H},2,0), or(and(not(isblank($B583)),$B583=$B582,$A583&lt;&gt;$A582),and(not(isblank($A583)),$A583=$A582,$B583&lt;&gt;$B582)),"ID LISTS UNALIGNED",and($A583&lt;&gt;"",countif('3) Release_Label'!$D:$D,$A583)=0),"NO UPC MATCH in Release_Label",and($B583&lt;&gt;"",countif('3) Release_Label'!$E:$E,$B583)=0),"NO CATALOG ID MATCH in Release_Label",iserror(vlookup($A583&amp;$B583,'3) Release_Label'!$D:$D&amp;'3) Release_Label'!$E:$E,1,0)),"NO UPC-CATALOG ID pair MATCH in Release_Label" )</f>
        <v/>
      </c>
      <c r="E583" s="157" t="str">
        <f t="shared" si="3"/>
        <v/>
      </c>
      <c r="G583" s="116"/>
      <c r="H583" s="166"/>
      <c r="J583" s="20"/>
      <c r="K583" s="117"/>
      <c r="L583" s="20"/>
      <c r="N583" s="20"/>
      <c r="O583" s="20"/>
      <c r="P583" s="20"/>
    </row>
    <row r="584">
      <c r="A584" s="28"/>
      <c r="B584" s="116"/>
      <c r="C584" s="143" t="str">
        <f t="array" ref="C584">ifs(and(isblank($A584),isblank($B584)),"", not(iserror(vlookup($A584&amp;$B584,'3) Release_Label'!$D:$D&amp;'3) Release_Label'!$E:$E,1,0))),vlookup($A584&amp;$B584,{'3) Release_Label'!$D:$D&amp;'3) Release_Label'!$E:$E,'3) Release_Label'!$F:$F},2,0), or(and(not(isblank($B584)),$B584=$B583,$A584&lt;&gt;$A583),and(not(isblank($A584)),$A584=$A583,$B584&lt;&gt;$B583)),"ID LISTS UNALIGNED",and($A584&lt;&gt;"",countif('3) Release_Label'!$D:$D,$A584)=0),"NO UPC MATCH in Release_Label",and($B584&lt;&gt;"",countif('3) Release_Label'!$E:$E,$B584)=0),"NO CATALOG ID MATCH in Release_Label",iserror(vlookup($A584&amp;$B584,'3) Release_Label'!$D:$D&amp;'3) Release_Label'!$E:$E,1,0)),"NO UPC-CATALOG ID pair MATCH in Release_Label" )</f>
        <v/>
      </c>
      <c r="D584" s="143" t="str">
        <f t="array" ref="D584">ifs(and(isblank($A584),isblank($B584)),"", not(iserror(vlookup($A584&amp;$B584,'3) Release_Label'!$D:$D&amp;'3) Release_Label'!$E:$E,1,0))),vlookup($A584&amp;$B584,{'3) Release_Label'!$D:$D&amp;'3) Release_Label'!$E:$E,'3) Release_Label'!$H:$H},2,0), or(and(not(isblank($B584)),$B584=$B583,$A584&lt;&gt;$A583),and(not(isblank($A584)),$A584=$A583,$B584&lt;&gt;$B583)),"ID LISTS UNALIGNED",and($A584&lt;&gt;"",countif('3) Release_Label'!$D:$D,$A584)=0),"NO UPC MATCH in Release_Label",and($B584&lt;&gt;"",countif('3) Release_Label'!$E:$E,$B584)=0),"NO CATALOG ID MATCH in Release_Label",iserror(vlookup($A584&amp;$B584,'3) Release_Label'!$D:$D&amp;'3) Release_Label'!$E:$E,1,0)),"NO UPC-CATALOG ID pair MATCH in Release_Label" )</f>
        <v/>
      </c>
      <c r="E584" s="157" t="str">
        <f t="shared" si="3"/>
        <v/>
      </c>
      <c r="G584" s="116"/>
      <c r="H584" s="166"/>
      <c r="J584" s="20"/>
      <c r="K584" s="117"/>
      <c r="L584" s="20"/>
      <c r="N584" s="20"/>
      <c r="O584" s="20"/>
      <c r="P584" s="20"/>
    </row>
    <row r="585">
      <c r="A585" s="28"/>
      <c r="B585" s="116"/>
      <c r="C585" s="143" t="str">
        <f t="array" ref="C585">ifs(and(isblank($A585),isblank($B585)),"", not(iserror(vlookup($A585&amp;$B585,'3) Release_Label'!$D:$D&amp;'3) Release_Label'!$E:$E,1,0))),vlookup($A585&amp;$B585,{'3) Release_Label'!$D:$D&amp;'3) Release_Label'!$E:$E,'3) Release_Label'!$F:$F},2,0), or(and(not(isblank($B585)),$B585=$B584,$A585&lt;&gt;$A584),and(not(isblank($A585)),$A585=$A584,$B585&lt;&gt;$B584)),"ID LISTS UNALIGNED",and($A585&lt;&gt;"",countif('3) Release_Label'!$D:$D,$A585)=0),"NO UPC MATCH in Release_Label",and($B585&lt;&gt;"",countif('3) Release_Label'!$E:$E,$B585)=0),"NO CATALOG ID MATCH in Release_Label",iserror(vlookup($A585&amp;$B585,'3) Release_Label'!$D:$D&amp;'3) Release_Label'!$E:$E,1,0)),"NO UPC-CATALOG ID pair MATCH in Release_Label" )</f>
        <v/>
      </c>
      <c r="D585" s="143" t="str">
        <f t="array" ref="D585">ifs(and(isblank($A585),isblank($B585)),"", not(iserror(vlookup($A585&amp;$B585,'3) Release_Label'!$D:$D&amp;'3) Release_Label'!$E:$E,1,0))),vlookup($A585&amp;$B585,{'3) Release_Label'!$D:$D&amp;'3) Release_Label'!$E:$E,'3) Release_Label'!$H:$H},2,0), or(and(not(isblank($B585)),$B585=$B584,$A585&lt;&gt;$A584),and(not(isblank($A585)),$A585=$A584,$B585&lt;&gt;$B584)),"ID LISTS UNALIGNED",and($A585&lt;&gt;"",countif('3) Release_Label'!$D:$D,$A585)=0),"NO UPC MATCH in Release_Label",and($B585&lt;&gt;"",countif('3) Release_Label'!$E:$E,$B585)=0),"NO CATALOG ID MATCH in Release_Label",iserror(vlookup($A585&amp;$B585,'3) Release_Label'!$D:$D&amp;'3) Release_Label'!$E:$E,1,0)),"NO UPC-CATALOG ID pair MATCH in Release_Label" )</f>
        <v/>
      </c>
      <c r="E585" s="157" t="str">
        <f t="shared" si="3"/>
        <v/>
      </c>
      <c r="G585" s="116"/>
      <c r="H585" s="166"/>
      <c r="J585" s="20"/>
      <c r="K585" s="117"/>
      <c r="L585" s="20"/>
      <c r="N585" s="20"/>
      <c r="O585" s="20"/>
      <c r="P585" s="20"/>
    </row>
    <row r="586">
      <c r="A586" s="28"/>
      <c r="B586" s="116"/>
      <c r="C586" s="143" t="str">
        <f t="array" ref="C586">ifs(and(isblank($A586),isblank($B586)),"", not(iserror(vlookup($A586&amp;$B586,'3) Release_Label'!$D:$D&amp;'3) Release_Label'!$E:$E,1,0))),vlookup($A586&amp;$B586,{'3) Release_Label'!$D:$D&amp;'3) Release_Label'!$E:$E,'3) Release_Label'!$F:$F},2,0), or(and(not(isblank($B586)),$B586=$B585,$A586&lt;&gt;$A585),and(not(isblank($A586)),$A586=$A585,$B586&lt;&gt;$B585)),"ID LISTS UNALIGNED",and($A586&lt;&gt;"",countif('3) Release_Label'!$D:$D,$A586)=0),"NO UPC MATCH in Release_Label",and($B586&lt;&gt;"",countif('3) Release_Label'!$E:$E,$B586)=0),"NO CATALOG ID MATCH in Release_Label",iserror(vlookup($A586&amp;$B586,'3) Release_Label'!$D:$D&amp;'3) Release_Label'!$E:$E,1,0)),"NO UPC-CATALOG ID pair MATCH in Release_Label" )</f>
        <v/>
      </c>
      <c r="D586" s="143" t="str">
        <f t="array" ref="D586">ifs(and(isblank($A586),isblank($B586)),"", not(iserror(vlookup($A586&amp;$B586,'3) Release_Label'!$D:$D&amp;'3) Release_Label'!$E:$E,1,0))),vlookup($A586&amp;$B586,{'3) Release_Label'!$D:$D&amp;'3) Release_Label'!$E:$E,'3) Release_Label'!$H:$H},2,0), or(and(not(isblank($B586)),$B586=$B585,$A586&lt;&gt;$A585),and(not(isblank($A586)),$A586=$A585,$B586&lt;&gt;$B585)),"ID LISTS UNALIGNED",and($A586&lt;&gt;"",countif('3) Release_Label'!$D:$D,$A586)=0),"NO UPC MATCH in Release_Label",and($B586&lt;&gt;"",countif('3) Release_Label'!$E:$E,$B586)=0),"NO CATALOG ID MATCH in Release_Label",iserror(vlookup($A586&amp;$B586,'3) Release_Label'!$D:$D&amp;'3) Release_Label'!$E:$E,1,0)),"NO UPC-CATALOG ID pair MATCH in Release_Label" )</f>
        <v/>
      </c>
      <c r="E586" s="157" t="str">
        <f t="shared" si="3"/>
        <v/>
      </c>
      <c r="G586" s="116"/>
      <c r="H586" s="166"/>
      <c r="J586" s="20"/>
      <c r="K586" s="117"/>
      <c r="L586" s="20"/>
      <c r="N586" s="20"/>
      <c r="O586" s="20"/>
      <c r="P586" s="20"/>
    </row>
    <row r="587">
      <c r="A587" s="28"/>
      <c r="B587" s="116"/>
      <c r="C587" s="143" t="str">
        <f t="array" ref="C587">ifs(and(isblank($A587),isblank($B587)),"", not(iserror(vlookup($A587&amp;$B587,'3) Release_Label'!$D:$D&amp;'3) Release_Label'!$E:$E,1,0))),vlookup($A587&amp;$B587,{'3) Release_Label'!$D:$D&amp;'3) Release_Label'!$E:$E,'3) Release_Label'!$F:$F},2,0), or(and(not(isblank($B587)),$B587=$B586,$A587&lt;&gt;$A586),and(not(isblank($A587)),$A587=$A586,$B587&lt;&gt;$B586)),"ID LISTS UNALIGNED",and($A587&lt;&gt;"",countif('3) Release_Label'!$D:$D,$A587)=0),"NO UPC MATCH in Release_Label",and($B587&lt;&gt;"",countif('3) Release_Label'!$E:$E,$B587)=0),"NO CATALOG ID MATCH in Release_Label",iserror(vlookup($A587&amp;$B587,'3) Release_Label'!$D:$D&amp;'3) Release_Label'!$E:$E,1,0)),"NO UPC-CATALOG ID pair MATCH in Release_Label" )</f>
        <v/>
      </c>
      <c r="D587" s="143" t="str">
        <f t="array" ref="D587">ifs(and(isblank($A587),isblank($B587)),"", not(iserror(vlookup($A587&amp;$B587,'3) Release_Label'!$D:$D&amp;'3) Release_Label'!$E:$E,1,0))),vlookup($A587&amp;$B587,{'3) Release_Label'!$D:$D&amp;'3) Release_Label'!$E:$E,'3) Release_Label'!$H:$H},2,0), or(and(not(isblank($B587)),$B587=$B586,$A587&lt;&gt;$A586),and(not(isblank($A587)),$A587=$A586,$B587&lt;&gt;$B586)),"ID LISTS UNALIGNED",and($A587&lt;&gt;"",countif('3) Release_Label'!$D:$D,$A587)=0),"NO UPC MATCH in Release_Label",and($B587&lt;&gt;"",countif('3) Release_Label'!$E:$E,$B587)=0),"NO CATALOG ID MATCH in Release_Label",iserror(vlookup($A587&amp;$B587,'3) Release_Label'!$D:$D&amp;'3) Release_Label'!$E:$E,1,0)),"NO UPC-CATALOG ID pair MATCH in Release_Label" )</f>
        <v/>
      </c>
      <c r="E587" s="157" t="str">
        <f t="shared" si="3"/>
        <v/>
      </c>
      <c r="G587" s="116"/>
      <c r="H587" s="166"/>
      <c r="J587" s="20"/>
      <c r="K587" s="117"/>
      <c r="L587" s="20"/>
      <c r="N587" s="20"/>
      <c r="O587" s="20"/>
      <c r="P587" s="20"/>
    </row>
    <row r="588">
      <c r="A588" s="28"/>
      <c r="B588" s="116"/>
      <c r="C588" s="143" t="str">
        <f t="array" ref="C588">ifs(and(isblank($A588),isblank($B588)),"", not(iserror(vlookup($A588&amp;$B588,'3) Release_Label'!$D:$D&amp;'3) Release_Label'!$E:$E,1,0))),vlookup($A588&amp;$B588,{'3) Release_Label'!$D:$D&amp;'3) Release_Label'!$E:$E,'3) Release_Label'!$F:$F},2,0), or(and(not(isblank($B588)),$B588=$B587,$A588&lt;&gt;$A587),and(not(isblank($A588)),$A588=$A587,$B588&lt;&gt;$B587)),"ID LISTS UNALIGNED",and($A588&lt;&gt;"",countif('3) Release_Label'!$D:$D,$A588)=0),"NO UPC MATCH in Release_Label",and($B588&lt;&gt;"",countif('3) Release_Label'!$E:$E,$B588)=0),"NO CATALOG ID MATCH in Release_Label",iserror(vlookup($A588&amp;$B588,'3) Release_Label'!$D:$D&amp;'3) Release_Label'!$E:$E,1,0)),"NO UPC-CATALOG ID pair MATCH in Release_Label" )</f>
        <v/>
      </c>
      <c r="D588" s="143" t="str">
        <f t="array" ref="D588">ifs(and(isblank($A588),isblank($B588)),"", not(iserror(vlookup($A588&amp;$B588,'3) Release_Label'!$D:$D&amp;'3) Release_Label'!$E:$E,1,0))),vlookup($A588&amp;$B588,{'3) Release_Label'!$D:$D&amp;'3) Release_Label'!$E:$E,'3) Release_Label'!$H:$H},2,0), or(and(not(isblank($B588)),$B588=$B587,$A588&lt;&gt;$A587),and(not(isblank($A588)),$A588=$A587,$B588&lt;&gt;$B587)),"ID LISTS UNALIGNED",and($A588&lt;&gt;"",countif('3) Release_Label'!$D:$D,$A588)=0),"NO UPC MATCH in Release_Label",and($B588&lt;&gt;"",countif('3) Release_Label'!$E:$E,$B588)=0),"NO CATALOG ID MATCH in Release_Label",iserror(vlookup($A588&amp;$B588,'3) Release_Label'!$D:$D&amp;'3) Release_Label'!$E:$E,1,0)),"NO UPC-CATALOG ID pair MATCH in Release_Label" )</f>
        <v/>
      </c>
      <c r="E588" s="157" t="str">
        <f t="shared" si="3"/>
        <v/>
      </c>
      <c r="G588" s="116"/>
      <c r="H588" s="166"/>
      <c r="J588" s="20"/>
      <c r="K588" s="117"/>
      <c r="L588" s="20"/>
      <c r="N588" s="20"/>
      <c r="O588" s="20"/>
      <c r="P588" s="20"/>
    </row>
    <row r="589">
      <c r="A589" s="28"/>
      <c r="B589" s="116"/>
      <c r="C589" s="143" t="str">
        <f t="array" ref="C589">ifs(and(isblank($A589),isblank($B589)),"", not(iserror(vlookup($A589&amp;$B589,'3) Release_Label'!$D:$D&amp;'3) Release_Label'!$E:$E,1,0))),vlookup($A589&amp;$B589,{'3) Release_Label'!$D:$D&amp;'3) Release_Label'!$E:$E,'3) Release_Label'!$F:$F},2,0), or(and(not(isblank($B589)),$B589=$B588,$A589&lt;&gt;$A588),and(not(isblank($A589)),$A589=$A588,$B589&lt;&gt;$B588)),"ID LISTS UNALIGNED",and($A589&lt;&gt;"",countif('3) Release_Label'!$D:$D,$A589)=0),"NO UPC MATCH in Release_Label",and($B589&lt;&gt;"",countif('3) Release_Label'!$E:$E,$B589)=0),"NO CATALOG ID MATCH in Release_Label",iserror(vlookup($A589&amp;$B589,'3) Release_Label'!$D:$D&amp;'3) Release_Label'!$E:$E,1,0)),"NO UPC-CATALOG ID pair MATCH in Release_Label" )</f>
        <v/>
      </c>
      <c r="D589" s="143" t="str">
        <f t="array" ref="D589">ifs(and(isblank($A589),isblank($B589)),"", not(iserror(vlookup($A589&amp;$B589,'3) Release_Label'!$D:$D&amp;'3) Release_Label'!$E:$E,1,0))),vlookup($A589&amp;$B589,{'3) Release_Label'!$D:$D&amp;'3) Release_Label'!$E:$E,'3) Release_Label'!$H:$H},2,0), or(and(not(isblank($B589)),$B589=$B588,$A589&lt;&gt;$A588),and(not(isblank($A589)),$A589=$A588,$B589&lt;&gt;$B588)),"ID LISTS UNALIGNED",and($A589&lt;&gt;"",countif('3) Release_Label'!$D:$D,$A589)=0),"NO UPC MATCH in Release_Label",and($B589&lt;&gt;"",countif('3) Release_Label'!$E:$E,$B589)=0),"NO CATALOG ID MATCH in Release_Label",iserror(vlookup($A589&amp;$B589,'3) Release_Label'!$D:$D&amp;'3) Release_Label'!$E:$E,1,0)),"NO UPC-CATALOG ID pair MATCH in Release_Label" )</f>
        <v/>
      </c>
      <c r="E589" s="157" t="str">
        <f t="shared" si="3"/>
        <v/>
      </c>
      <c r="G589" s="116"/>
      <c r="H589" s="166"/>
      <c r="J589" s="20"/>
      <c r="K589" s="117"/>
      <c r="L589" s="20"/>
      <c r="N589" s="20"/>
      <c r="O589" s="20"/>
      <c r="P589" s="20"/>
    </row>
    <row r="590">
      <c r="A590" s="28"/>
      <c r="B590" s="116"/>
      <c r="C590" s="143" t="str">
        <f t="array" ref="C590">ifs(and(isblank($A590),isblank($B590)),"", not(iserror(vlookup($A590&amp;$B590,'3) Release_Label'!$D:$D&amp;'3) Release_Label'!$E:$E,1,0))),vlookup($A590&amp;$B590,{'3) Release_Label'!$D:$D&amp;'3) Release_Label'!$E:$E,'3) Release_Label'!$F:$F},2,0), or(and(not(isblank($B590)),$B590=$B589,$A590&lt;&gt;$A589),and(not(isblank($A590)),$A590=$A589,$B590&lt;&gt;$B589)),"ID LISTS UNALIGNED",and($A590&lt;&gt;"",countif('3) Release_Label'!$D:$D,$A590)=0),"NO UPC MATCH in Release_Label",and($B590&lt;&gt;"",countif('3) Release_Label'!$E:$E,$B590)=0),"NO CATALOG ID MATCH in Release_Label",iserror(vlookup($A590&amp;$B590,'3) Release_Label'!$D:$D&amp;'3) Release_Label'!$E:$E,1,0)),"NO UPC-CATALOG ID pair MATCH in Release_Label" )</f>
        <v/>
      </c>
      <c r="D590" s="143" t="str">
        <f t="array" ref="D590">ifs(and(isblank($A590),isblank($B590)),"", not(iserror(vlookup($A590&amp;$B590,'3) Release_Label'!$D:$D&amp;'3) Release_Label'!$E:$E,1,0))),vlookup($A590&amp;$B590,{'3) Release_Label'!$D:$D&amp;'3) Release_Label'!$E:$E,'3) Release_Label'!$H:$H},2,0), or(and(not(isblank($B590)),$B590=$B589,$A590&lt;&gt;$A589),and(not(isblank($A590)),$A590=$A589,$B590&lt;&gt;$B589)),"ID LISTS UNALIGNED",and($A590&lt;&gt;"",countif('3) Release_Label'!$D:$D,$A590)=0),"NO UPC MATCH in Release_Label",and($B590&lt;&gt;"",countif('3) Release_Label'!$E:$E,$B590)=0),"NO CATALOG ID MATCH in Release_Label",iserror(vlookup($A590&amp;$B590,'3) Release_Label'!$D:$D&amp;'3) Release_Label'!$E:$E,1,0)),"NO UPC-CATALOG ID pair MATCH in Release_Label" )</f>
        <v/>
      </c>
      <c r="E590" s="157" t="str">
        <f t="shared" si="3"/>
        <v/>
      </c>
      <c r="G590" s="116"/>
      <c r="H590" s="166"/>
      <c r="J590" s="20"/>
      <c r="K590" s="117"/>
      <c r="L590" s="20"/>
      <c r="N590" s="20"/>
      <c r="O590" s="20"/>
      <c r="P590" s="20"/>
    </row>
    <row r="591">
      <c r="A591" s="28"/>
      <c r="B591" s="116"/>
      <c r="C591" s="143" t="str">
        <f t="array" ref="C591">ifs(and(isblank($A591),isblank($B591)),"", not(iserror(vlookup($A591&amp;$B591,'3) Release_Label'!$D:$D&amp;'3) Release_Label'!$E:$E,1,0))),vlookup($A591&amp;$B591,{'3) Release_Label'!$D:$D&amp;'3) Release_Label'!$E:$E,'3) Release_Label'!$F:$F},2,0), or(and(not(isblank($B591)),$B591=$B590,$A591&lt;&gt;$A590),and(not(isblank($A591)),$A591=$A590,$B591&lt;&gt;$B590)),"ID LISTS UNALIGNED",and($A591&lt;&gt;"",countif('3) Release_Label'!$D:$D,$A591)=0),"NO UPC MATCH in Release_Label",and($B591&lt;&gt;"",countif('3) Release_Label'!$E:$E,$B591)=0),"NO CATALOG ID MATCH in Release_Label",iserror(vlookup($A591&amp;$B591,'3) Release_Label'!$D:$D&amp;'3) Release_Label'!$E:$E,1,0)),"NO UPC-CATALOG ID pair MATCH in Release_Label" )</f>
        <v/>
      </c>
      <c r="D591" s="143" t="str">
        <f t="array" ref="D591">ifs(and(isblank($A591),isblank($B591)),"", not(iserror(vlookup($A591&amp;$B591,'3) Release_Label'!$D:$D&amp;'3) Release_Label'!$E:$E,1,0))),vlookup($A591&amp;$B591,{'3) Release_Label'!$D:$D&amp;'3) Release_Label'!$E:$E,'3) Release_Label'!$H:$H},2,0), or(and(not(isblank($B591)),$B591=$B590,$A591&lt;&gt;$A590),and(not(isblank($A591)),$A591=$A590,$B591&lt;&gt;$B590)),"ID LISTS UNALIGNED",and($A591&lt;&gt;"",countif('3) Release_Label'!$D:$D,$A591)=0),"NO UPC MATCH in Release_Label",and($B591&lt;&gt;"",countif('3) Release_Label'!$E:$E,$B591)=0),"NO CATALOG ID MATCH in Release_Label",iserror(vlookup($A591&amp;$B591,'3) Release_Label'!$D:$D&amp;'3) Release_Label'!$E:$E,1,0)),"NO UPC-CATALOG ID pair MATCH in Release_Label" )</f>
        <v/>
      </c>
      <c r="E591" s="157" t="str">
        <f t="shared" si="3"/>
        <v/>
      </c>
      <c r="G591" s="116"/>
      <c r="H591" s="166"/>
      <c r="J591" s="20"/>
      <c r="K591" s="117"/>
      <c r="L591" s="20"/>
      <c r="N591" s="20"/>
      <c r="O591" s="20"/>
      <c r="P591" s="20"/>
    </row>
    <row r="592">
      <c r="A592" s="28"/>
      <c r="B592" s="116"/>
      <c r="C592" s="143" t="str">
        <f t="array" ref="C592">ifs(and(isblank($A592),isblank($B592)),"", not(iserror(vlookup($A592&amp;$B592,'3) Release_Label'!$D:$D&amp;'3) Release_Label'!$E:$E,1,0))),vlookup($A592&amp;$B592,{'3) Release_Label'!$D:$D&amp;'3) Release_Label'!$E:$E,'3) Release_Label'!$F:$F},2,0), or(and(not(isblank($B592)),$B592=$B591,$A592&lt;&gt;$A591),and(not(isblank($A592)),$A592=$A591,$B592&lt;&gt;$B591)),"ID LISTS UNALIGNED",and($A592&lt;&gt;"",countif('3) Release_Label'!$D:$D,$A592)=0),"NO UPC MATCH in Release_Label",and($B592&lt;&gt;"",countif('3) Release_Label'!$E:$E,$B592)=0),"NO CATALOG ID MATCH in Release_Label",iserror(vlookup($A592&amp;$B592,'3) Release_Label'!$D:$D&amp;'3) Release_Label'!$E:$E,1,0)),"NO UPC-CATALOG ID pair MATCH in Release_Label" )</f>
        <v/>
      </c>
      <c r="D592" s="143" t="str">
        <f t="array" ref="D592">ifs(and(isblank($A592),isblank($B592)),"", not(iserror(vlookup($A592&amp;$B592,'3) Release_Label'!$D:$D&amp;'3) Release_Label'!$E:$E,1,0))),vlookup($A592&amp;$B592,{'3) Release_Label'!$D:$D&amp;'3) Release_Label'!$E:$E,'3) Release_Label'!$H:$H},2,0), or(and(not(isblank($B592)),$B592=$B591,$A592&lt;&gt;$A591),and(not(isblank($A592)),$A592=$A591,$B592&lt;&gt;$B591)),"ID LISTS UNALIGNED",and($A592&lt;&gt;"",countif('3) Release_Label'!$D:$D,$A592)=0),"NO UPC MATCH in Release_Label",and($B592&lt;&gt;"",countif('3) Release_Label'!$E:$E,$B592)=0),"NO CATALOG ID MATCH in Release_Label",iserror(vlookup($A592&amp;$B592,'3) Release_Label'!$D:$D&amp;'3) Release_Label'!$E:$E,1,0)),"NO UPC-CATALOG ID pair MATCH in Release_Label" )</f>
        <v/>
      </c>
      <c r="E592" s="157" t="str">
        <f t="shared" si="3"/>
        <v/>
      </c>
      <c r="G592" s="116"/>
      <c r="H592" s="166"/>
      <c r="J592" s="20"/>
      <c r="K592" s="117"/>
      <c r="L592" s="20"/>
      <c r="N592" s="20"/>
      <c r="O592" s="20"/>
      <c r="P592" s="20"/>
    </row>
    <row r="593">
      <c r="A593" s="28"/>
      <c r="B593" s="116"/>
      <c r="C593" s="143" t="str">
        <f t="array" ref="C593">ifs(and(isblank($A593),isblank($B593)),"", not(iserror(vlookup($A593&amp;$B593,'3) Release_Label'!$D:$D&amp;'3) Release_Label'!$E:$E,1,0))),vlookup($A593&amp;$B593,{'3) Release_Label'!$D:$D&amp;'3) Release_Label'!$E:$E,'3) Release_Label'!$F:$F},2,0), or(and(not(isblank($B593)),$B593=$B592,$A593&lt;&gt;$A592),and(not(isblank($A593)),$A593=$A592,$B593&lt;&gt;$B592)),"ID LISTS UNALIGNED",and($A593&lt;&gt;"",countif('3) Release_Label'!$D:$D,$A593)=0),"NO UPC MATCH in Release_Label",and($B593&lt;&gt;"",countif('3) Release_Label'!$E:$E,$B593)=0),"NO CATALOG ID MATCH in Release_Label",iserror(vlookup($A593&amp;$B593,'3) Release_Label'!$D:$D&amp;'3) Release_Label'!$E:$E,1,0)),"NO UPC-CATALOG ID pair MATCH in Release_Label" )</f>
        <v/>
      </c>
      <c r="D593" s="143" t="str">
        <f t="array" ref="D593">ifs(and(isblank($A593),isblank($B593)),"", not(iserror(vlookup($A593&amp;$B593,'3) Release_Label'!$D:$D&amp;'3) Release_Label'!$E:$E,1,0))),vlookup($A593&amp;$B593,{'3) Release_Label'!$D:$D&amp;'3) Release_Label'!$E:$E,'3) Release_Label'!$H:$H},2,0), or(and(not(isblank($B593)),$B593=$B592,$A593&lt;&gt;$A592),and(not(isblank($A593)),$A593=$A592,$B593&lt;&gt;$B592)),"ID LISTS UNALIGNED",and($A593&lt;&gt;"",countif('3) Release_Label'!$D:$D,$A593)=0),"NO UPC MATCH in Release_Label",and($B593&lt;&gt;"",countif('3) Release_Label'!$E:$E,$B593)=0),"NO CATALOG ID MATCH in Release_Label",iserror(vlookup($A593&amp;$B593,'3) Release_Label'!$D:$D&amp;'3) Release_Label'!$E:$E,1,0)),"NO UPC-CATALOG ID pair MATCH in Release_Label" )</f>
        <v/>
      </c>
      <c r="E593" s="157" t="str">
        <f t="shared" si="3"/>
        <v/>
      </c>
      <c r="G593" s="116"/>
      <c r="H593" s="166"/>
      <c r="J593" s="20"/>
      <c r="K593" s="117"/>
      <c r="L593" s="20"/>
      <c r="N593" s="20"/>
      <c r="O593" s="20"/>
      <c r="P593" s="20"/>
    </row>
    <row r="594">
      <c r="A594" s="28"/>
      <c r="B594" s="116"/>
      <c r="C594" s="143" t="str">
        <f t="array" ref="C594">ifs(and(isblank($A594),isblank($B594)),"", not(iserror(vlookup($A594&amp;$B594,'3) Release_Label'!$D:$D&amp;'3) Release_Label'!$E:$E,1,0))),vlookup($A594&amp;$B594,{'3) Release_Label'!$D:$D&amp;'3) Release_Label'!$E:$E,'3) Release_Label'!$F:$F},2,0), or(and(not(isblank($B594)),$B594=$B593,$A594&lt;&gt;$A593),and(not(isblank($A594)),$A594=$A593,$B594&lt;&gt;$B593)),"ID LISTS UNALIGNED",and($A594&lt;&gt;"",countif('3) Release_Label'!$D:$D,$A594)=0),"NO UPC MATCH in Release_Label",and($B594&lt;&gt;"",countif('3) Release_Label'!$E:$E,$B594)=0),"NO CATALOG ID MATCH in Release_Label",iserror(vlookup($A594&amp;$B594,'3) Release_Label'!$D:$D&amp;'3) Release_Label'!$E:$E,1,0)),"NO UPC-CATALOG ID pair MATCH in Release_Label" )</f>
        <v/>
      </c>
      <c r="D594" s="143" t="str">
        <f t="array" ref="D594">ifs(and(isblank($A594),isblank($B594)),"", not(iserror(vlookup($A594&amp;$B594,'3) Release_Label'!$D:$D&amp;'3) Release_Label'!$E:$E,1,0))),vlookup($A594&amp;$B594,{'3) Release_Label'!$D:$D&amp;'3) Release_Label'!$E:$E,'3) Release_Label'!$H:$H},2,0), or(and(not(isblank($B594)),$B594=$B593,$A594&lt;&gt;$A593),and(not(isblank($A594)),$A594=$A593,$B594&lt;&gt;$B593)),"ID LISTS UNALIGNED",and($A594&lt;&gt;"",countif('3) Release_Label'!$D:$D,$A594)=0),"NO UPC MATCH in Release_Label",and($B594&lt;&gt;"",countif('3) Release_Label'!$E:$E,$B594)=0),"NO CATALOG ID MATCH in Release_Label",iserror(vlookup($A594&amp;$B594,'3) Release_Label'!$D:$D&amp;'3) Release_Label'!$E:$E,1,0)),"NO UPC-CATALOG ID pair MATCH in Release_Label" )</f>
        <v/>
      </c>
      <c r="E594" s="157" t="str">
        <f t="shared" si="3"/>
        <v/>
      </c>
      <c r="G594" s="116"/>
      <c r="H594" s="166"/>
      <c r="J594" s="20"/>
      <c r="K594" s="117"/>
      <c r="L594" s="20"/>
      <c r="N594" s="20"/>
      <c r="O594" s="20"/>
      <c r="P594" s="20"/>
    </row>
    <row r="595">
      <c r="A595" s="28"/>
      <c r="B595" s="116"/>
      <c r="C595" s="143" t="str">
        <f t="array" ref="C595">ifs(and(isblank($A595),isblank($B595)),"", not(iserror(vlookup($A595&amp;$B595,'3) Release_Label'!$D:$D&amp;'3) Release_Label'!$E:$E,1,0))),vlookup($A595&amp;$B595,{'3) Release_Label'!$D:$D&amp;'3) Release_Label'!$E:$E,'3) Release_Label'!$F:$F},2,0), or(and(not(isblank($B595)),$B595=$B594,$A595&lt;&gt;$A594),and(not(isblank($A595)),$A595=$A594,$B595&lt;&gt;$B594)),"ID LISTS UNALIGNED",and($A595&lt;&gt;"",countif('3) Release_Label'!$D:$D,$A595)=0),"NO UPC MATCH in Release_Label",and($B595&lt;&gt;"",countif('3) Release_Label'!$E:$E,$B595)=0),"NO CATALOG ID MATCH in Release_Label",iserror(vlookup($A595&amp;$B595,'3) Release_Label'!$D:$D&amp;'3) Release_Label'!$E:$E,1,0)),"NO UPC-CATALOG ID pair MATCH in Release_Label" )</f>
        <v/>
      </c>
      <c r="D595" s="143" t="str">
        <f t="array" ref="D595">ifs(and(isblank($A595),isblank($B595)),"", not(iserror(vlookup($A595&amp;$B595,'3) Release_Label'!$D:$D&amp;'3) Release_Label'!$E:$E,1,0))),vlookup($A595&amp;$B595,{'3) Release_Label'!$D:$D&amp;'3) Release_Label'!$E:$E,'3) Release_Label'!$H:$H},2,0), or(and(not(isblank($B595)),$B595=$B594,$A595&lt;&gt;$A594),and(not(isblank($A595)),$A595=$A594,$B595&lt;&gt;$B594)),"ID LISTS UNALIGNED",and($A595&lt;&gt;"",countif('3) Release_Label'!$D:$D,$A595)=0),"NO UPC MATCH in Release_Label",and($B595&lt;&gt;"",countif('3) Release_Label'!$E:$E,$B595)=0),"NO CATALOG ID MATCH in Release_Label",iserror(vlookup($A595&amp;$B595,'3) Release_Label'!$D:$D&amp;'3) Release_Label'!$E:$E,1,0)),"NO UPC-CATALOG ID pair MATCH in Release_Label" )</f>
        <v/>
      </c>
      <c r="E595" s="157" t="str">
        <f t="shared" si="3"/>
        <v/>
      </c>
      <c r="G595" s="116"/>
      <c r="H595" s="166"/>
      <c r="J595" s="20"/>
      <c r="K595" s="117"/>
      <c r="L595" s="20"/>
      <c r="N595" s="20"/>
      <c r="O595" s="20"/>
      <c r="P595" s="20"/>
    </row>
    <row r="596">
      <c r="A596" s="28"/>
      <c r="B596" s="116"/>
      <c r="C596" s="143" t="str">
        <f t="array" ref="C596">ifs(and(isblank($A596),isblank($B596)),"", not(iserror(vlookup($A596&amp;$B596,'3) Release_Label'!$D:$D&amp;'3) Release_Label'!$E:$E,1,0))),vlookup($A596&amp;$B596,{'3) Release_Label'!$D:$D&amp;'3) Release_Label'!$E:$E,'3) Release_Label'!$F:$F},2,0), or(and(not(isblank($B596)),$B596=$B595,$A596&lt;&gt;$A595),and(not(isblank($A596)),$A596=$A595,$B596&lt;&gt;$B595)),"ID LISTS UNALIGNED",and($A596&lt;&gt;"",countif('3) Release_Label'!$D:$D,$A596)=0),"NO UPC MATCH in Release_Label",and($B596&lt;&gt;"",countif('3) Release_Label'!$E:$E,$B596)=0),"NO CATALOG ID MATCH in Release_Label",iserror(vlookup($A596&amp;$B596,'3) Release_Label'!$D:$D&amp;'3) Release_Label'!$E:$E,1,0)),"NO UPC-CATALOG ID pair MATCH in Release_Label" )</f>
        <v/>
      </c>
      <c r="D596" s="143" t="str">
        <f t="array" ref="D596">ifs(and(isblank($A596),isblank($B596)),"", not(iserror(vlookup($A596&amp;$B596,'3) Release_Label'!$D:$D&amp;'3) Release_Label'!$E:$E,1,0))),vlookup($A596&amp;$B596,{'3) Release_Label'!$D:$D&amp;'3) Release_Label'!$E:$E,'3) Release_Label'!$H:$H},2,0), or(and(not(isblank($B596)),$B596=$B595,$A596&lt;&gt;$A595),and(not(isblank($A596)),$A596=$A595,$B596&lt;&gt;$B595)),"ID LISTS UNALIGNED",and($A596&lt;&gt;"",countif('3) Release_Label'!$D:$D,$A596)=0),"NO UPC MATCH in Release_Label",and($B596&lt;&gt;"",countif('3) Release_Label'!$E:$E,$B596)=0),"NO CATALOG ID MATCH in Release_Label",iserror(vlookup($A596&amp;$B596,'3) Release_Label'!$D:$D&amp;'3) Release_Label'!$E:$E,1,0)),"NO UPC-CATALOG ID pair MATCH in Release_Label" )</f>
        <v/>
      </c>
      <c r="E596" s="157" t="str">
        <f t="shared" si="3"/>
        <v/>
      </c>
      <c r="G596" s="116"/>
      <c r="H596" s="166"/>
      <c r="J596" s="20"/>
      <c r="K596" s="117"/>
      <c r="L596" s="20"/>
      <c r="N596" s="20"/>
      <c r="O596" s="20"/>
      <c r="P596" s="20"/>
    </row>
    <row r="597">
      <c r="A597" s="28"/>
      <c r="B597" s="116"/>
      <c r="C597" s="143" t="str">
        <f t="array" ref="C597">ifs(and(isblank($A597),isblank($B597)),"", not(iserror(vlookup($A597&amp;$B597,'3) Release_Label'!$D:$D&amp;'3) Release_Label'!$E:$E,1,0))),vlookup($A597&amp;$B597,{'3) Release_Label'!$D:$D&amp;'3) Release_Label'!$E:$E,'3) Release_Label'!$F:$F},2,0), or(and(not(isblank($B597)),$B597=$B596,$A597&lt;&gt;$A596),and(not(isblank($A597)),$A597=$A596,$B597&lt;&gt;$B596)),"ID LISTS UNALIGNED",and($A597&lt;&gt;"",countif('3) Release_Label'!$D:$D,$A597)=0),"NO UPC MATCH in Release_Label",and($B597&lt;&gt;"",countif('3) Release_Label'!$E:$E,$B597)=0),"NO CATALOG ID MATCH in Release_Label",iserror(vlookup($A597&amp;$B597,'3) Release_Label'!$D:$D&amp;'3) Release_Label'!$E:$E,1,0)),"NO UPC-CATALOG ID pair MATCH in Release_Label" )</f>
        <v/>
      </c>
      <c r="D597" s="143" t="str">
        <f t="array" ref="D597">ifs(and(isblank($A597),isblank($B597)),"", not(iserror(vlookup($A597&amp;$B597,'3) Release_Label'!$D:$D&amp;'3) Release_Label'!$E:$E,1,0))),vlookup($A597&amp;$B597,{'3) Release_Label'!$D:$D&amp;'3) Release_Label'!$E:$E,'3) Release_Label'!$H:$H},2,0), or(and(not(isblank($B597)),$B597=$B596,$A597&lt;&gt;$A596),and(not(isblank($A597)),$A597=$A596,$B597&lt;&gt;$B596)),"ID LISTS UNALIGNED",and($A597&lt;&gt;"",countif('3) Release_Label'!$D:$D,$A597)=0),"NO UPC MATCH in Release_Label",and($B597&lt;&gt;"",countif('3) Release_Label'!$E:$E,$B597)=0),"NO CATALOG ID MATCH in Release_Label",iserror(vlookup($A597&amp;$B597,'3) Release_Label'!$D:$D&amp;'3) Release_Label'!$E:$E,1,0)),"NO UPC-CATALOG ID pair MATCH in Release_Label" )</f>
        <v/>
      </c>
      <c r="E597" s="157" t="str">
        <f t="shared" si="3"/>
        <v/>
      </c>
      <c r="G597" s="116"/>
      <c r="H597" s="166"/>
      <c r="J597" s="20"/>
      <c r="K597" s="117"/>
      <c r="L597" s="20"/>
      <c r="N597" s="20"/>
      <c r="O597" s="20"/>
      <c r="P597" s="20"/>
    </row>
    <row r="598">
      <c r="A598" s="28"/>
      <c r="B598" s="116"/>
      <c r="C598" s="143" t="str">
        <f t="array" ref="C598">ifs(and(isblank($A598),isblank($B598)),"", not(iserror(vlookup($A598&amp;$B598,'3) Release_Label'!$D:$D&amp;'3) Release_Label'!$E:$E,1,0))),vlookup($A598&amp;$B598,{'3) Release_Label'!$D:$D&amp;'3) Release_Label'!$E:$E,'3) Release_Label'!$F:$F},2,0), or(and(not(isblank($B598)),$B598=$B597,$A598&lt;&gt;$A597),and(not(isblank($A598)),$A598=$A597,$B598&lt;&gt;$B597)),"ID LISTS UNALIGNED",and($A598&lt;&gt;"",countif('3) Release_Label'!$D:$D,$A598)=0),"NO UPC MATCH in Release_Label",and($B598&lt;&gt;"",countif('3) Release_Label'!$E:$E,$B598)=0),"NO CATALOG ID MATCH in Release_Label",iserror(vlookup($A598&amp;$B598,'3) Release_Label'!$D:$D&amp;'3) Release_Label'!$E:$E,1,0)),"NO UPC-CATALOG ID pair MATCH in Release_Label" )</f>
        <v/>
      </c>
      <c r="D598" s="143" t="str">
        <f t="array" ref="D598">ifs(and(isblank($A598),isblank($B598)),"", not(iserror(vlookup($A598&amp;$B598,'3) Release_Label'!$D:$D&amp;'3) Release_Label'!$E:$E,1,0))),vlookup($A598&amp;$B598,{'3) Release_Label'!$D:$D&amp;'3) Release_Label'!$E:$E,'3) Release_Label'!$H:$H},2,0), or(and(not(isblank($B598)),$B598=$B597,$A598&lt;&gt;$A597),and(not(isblank($A598)),$A598=$A597,$B598&lt;&gt;$B597)),"ID LISTS UNALIGNED",and($A598&lt;&gt;"",countif('3) Release_Label'!$D:$D,$A598)=0),"NO UPC MATCH in Release_Label",and($B598&lt;&gt;"",countif('3) Release_Label'!$E:$E,$B598)=0),"NO CATALOG ID MATCH in Release_Label",iserror(vlookup($A598&amp;$B598,'3) Release_Label'!$D:$D&amp;'3) Release_Label'!$E:$E,1,0)),"NO UPC-CATALOG ID pair MATCH in Release_Label" )</f>
        <v/>
      </c>
      <c r="E598" s="157" t="str">
        <f t="shared" si="3"/>
        <v/>
      </c>
      <c r="G598" s="116"/>
      <c r="H598" s="166"/>
      <c r="J598" s="20"/>
      <c r="K598" s="117"/>
      <c r="L598" s="20"/>
      <c r="N598" s="20"/>
      <c r="O598" s="20"/>
      <c r="P598" s="20"/>
    </row>
    <row r="599">
      <c r="A599" s="28"/>
      <c r="B599" s="116"/>
      <c r="C599" s="143" t="str">
        <f t="array" ref="C599">ifs(and(isblank($A599),isblank($B599)),"", not(iserror(vlookup($A599&amp;$B599,'3) Release_Label'!$D:$D&amp;'3) Release_Label'!$E:$E,1,0))),vlookup($A599&amp;$B599,{'3) Release_Label'!$D:$D&amp;'3) Release_Label'!$E:$E,'3) Release_Label'!$F:$F},2,0), or(and(not(isblank($B599)),$B599=$B598,$A599&lt;&gt;$A598),and(not(isblank($A599)),$A599=$A598,$B599&lt;&gt;$B598)),"ID LISTS UNALIGNED",and($A599&lt;&gt;"",countif('3) Release_Label'!$D:$D,$A599)=0),"NO UPC MATCH in Release_Label",and($B599&lt;&gt;"",countif('3) Release_Label'!$E:$E,$B599)=0),"NO CATALOG ID MATCH in Release_Label",iserror(vlookup($A599&amp;$B599,'3) Release_Label'!$D:$D&amp;'3) Release_Label'!$E:$E,1,0)),"NO UPC-CATALOG ID pair MATCH in Release_Label" )</f>
        <v/>
      </c>
      <c r="D599" s="143" t="str">
        <f t="array" ref="D599">ifs(and(isblank($A599),isblank($B599)),"", not(iserror(vlookup($A599&amp;$B599,'3) Release_Label'!$D:$D&amp;'3) Release_Label'!$E:$E,1,0))),vlookup($A599&amp;$B599,{'3) Release_Label'!$D:$D&amp;'3) Release_Label'!$E:$E,'3) Release_Label'!$H:$H},2,0), or(and(not(isblank($B599)),$B599=$B598,$A599&lt;&gt;$A598),and(not(isblank($A599)),$A599=$A598,$B599&lt;&gt;$B598)),"ID LISTS UNALIGNED",and($A599&lt;&gt;"",countif('3) Release_Label'!$D:$D,$A599)=0),"NO UPC MATCH in Release_Label",and($B599&lt;&gt;"",countif('3) Release_Label'!$E:$E,$B599)=0),"NO CATALOG ID MATCH in Release_Label",iserror(vlookup($A599&amp;$B599,'3) Release_Label'!$D:$D&amp;'3) Release_Label'!$E:$E,1,0)),"NO UPC-CATALOG ID pair MATCH in Release_Label" )</f>
        <v/>
      </c>
      <c r="E599" s="157" t="str">
        <f t="shared" si="3"/>
        <v/>
      </c>
      <c r="G599" s="116"/>
      <c r="H599" s="166"/>
      <c r="J599" s="20"/>
      <c r="K599" s="117"/>
      <c r="L599" s="20"/>
      <c r="N599" s="20"/>
      <c r="O599" s="20"/>
      <c r="P599" s="20"/>
    </row>
    <row r="600">
      <c r="A600" s="28"/>
      <c r="B600" s="116"/>
      <c r="C600" s="143" t="str">
        <f t="array" ref="C600">ifs(and(isblank($A600),isblank($B600)),"", not(iserror(vlookup($A600&amp;$B600,'3) Release_Label'!$D:$D&amp;'3) Release_Label'!$E:$E,1,0))),vlookup($A600&amp;$B600,{'3) Release_Label'!$D:$D&amp;'3) Release_Label'!$E:$E,'3) Release_Label'!$F:$F},2,0), or(and(not(isblank($B600)),$B600=$B599,$A600&lt;&gt;$A599),and(not(isblank($A600)),$A600=$A599,$B600&lt;&gt;$B599)),"ID LISTS UNALIGNED",and($A600&lt;&gt;"",countif('3) Release_Label'!$D:$D,$A600)=0),"NO UPC MATCH in Release_Label",and($B600&lt;&gt;"",countif('3) Release_Label'!$E:$E,$B600)=0),"NO CATALOG ID MATCH in Release_Label",iserror(vlookup($A600&amp;$B600,'3) Release_Label'!$D:$D&amp;'3) Release_Label'!$E:$E,1,0)),"NO UPC-CATALOG ID pair MATCH in Release_Label" )</f>
        <v/>
      </c>
      <c r="D600" s="143" t="str">
        <f t="array" ref="D600">ifs(and(isblank($A600),isblank($B600)),"", not(iserror(vlookup($A600&amp;$B600,'3) Release_Label'!$D:$D&amp;'3) Release_Label'!$E:$E,1,0))),vlookup($A600&amp;$B600,{'3) Release_Label'!$D:$D&amp;'3) Release_Label'!$E:$E,'3) Release_Label'!$H:$H},2,0), or(and(not(isblank($B600)),$B600=$B599,$A600&lt;&gt;$A599),and(not(isblank($A600)),$A600=$A599,$B600&lt;&gt;$B599)),"ID LISTS UNALIGNED",and($A600&lt;&gt;"",countif('3) Release_Label'!$D:$D,$A600)=0),"NO UPC MATCH in Release_Label",and($B600&lt;&gt;"",countif('3) Release_Label'!$E:$E,$B600)=0),"NO CATALOG ID MATCH in Release_Label",iserror(vlookup($A600&amp;$B600,'3) Release_Label'!$D:$D&amp;'3) Release_Label'!$E:$E,1,0)),"NO UPC-CATALOG ID pair MATCH in Release_Label" )</f>
        <v/>
      </c>
      <c r="E600" s="157" t="str">
        <f t="shared" si="3"/>
        <v/>
      </c>
      <c r="G600" s="116"/>
      <c r="H600" s="166"/>
      <c r="J600" s="20"/>
      <c r="K600" s="117"/>
      <c r="L600" s="20"/>
      <c r="N600" s="20"/>
      <c r="O600" s="20"/>
      <c r="P600" s="20"/>
    </row>
    <row r="601">
      <c r="A601" s="28"/>
      <c r="B601" s="116"/>
      <c r="C601" s="143" t="str">
        <f t="array" ref="C601">ifs(and(isblank($A601),isblank($B601)),"", not(iserror(vlookup($A601&amp;$B601,'3) Release_Label'!$D:$D&amp;'3) Release_Label'!$E:$E,1,0))),vlookup($A601&amp;$B601,{'3) Release_Label'!$D:$D&amp;'3) Release_Label'!$E:$E,'3) Release_Label'!$F:$F},2,0), or(and(not(isblank($B601)),$B601=$B600,$A601&lt;&gt;$A600),and(not(isblank($A601)),$A601=$A600,$B601&lt;&gt;$B600)),"ID LISTS UNALIGNED",and($A601&lt;&gt;"",countif('3) Release_Label'!$D:$D,$A601)=0),"NO UPC MATCH in Release_Label",and($B601&lt;&gt;"",countif('3) Release_Label'!$E:$E,$B601)=0),"NO CATALOG ID MATCH in Release_Label",iserror(vlookup($A601&amp;$B601,'3) Release_Label'!$D:$D&amp;'3) Release_Label'!$E:$E,1,0)),"NO UPC-CATALOG ID pair MATCH in Release_Label" )</f>
        <v/>
      </c>
      <c r="D601" s="143" t="str">
        <f t="array" ref="D601">ifs(and(isblank($A601),isblank($B601)),"", not(iserror(vlookup($A601&amp;$B601,'3) Release_Label'!$D:$D&amp;'3) Release_Label'!$E:$E,1,0))),vlookup($A601&amp;$B601,{'3) Release_Label'!$D:$D&amp;'3) Release_Label'!$E:$E,'3) Release_Label'!$H:$H},2,0), or(and(not(isblank($B601)),$B601=$B600,$A601&lt;&gt;$A600),and(not(isblank($A601)),$A601=$A600,$B601&lt;&gt;$B600)),"ID LISTS UNALIGNED",and($A601&lt;&gt;"",countif('3) Release_Label'!$D:$D,$A601)=0),"NO UPC MATCH in Release_Label",and($B601&lt;&gt;"",countif('3) Release_Label'!$E:$E,$B601)=0),"NO CATALOG ID MATCH in Release_Label",iserror(vlookup($A601&amp;$B601,'3) Release_Label'!$D:$D&amp;'3) Release_Label'!$E:$E,1,0)),"NO UPC-CATALOG ID pair MATCH in Release_Label" )</f>
        <v/>
      </c>
      <c r="E601" s="157" t="str">
        <f t="shared" si="3"/>
        <v/>
      </c>
      <c r="G601" s="116"/>
      <c r="H601" s="166"/>
      <c r="J601" s="20"/>
      <c r="K601" s="117"/>
      <c r="L601" s="20"/>
      <c r="N601" s="20"/>
      <c r="O601" s="20"/>
      <c r="P601" s="20"/>
    </row>
    <row r="602">
      <c r="A602" s="28"/>
      <c r="B602" s="116"/>
      <c r="C602" s="143" t="str">
        <f t="array" ref="C602">ifs(and(isblank($A602),isblank($B602)),"", not(iserror(vlookup($A602&amp;$B602,'3) Release_Label'!$D:$D&amp;'3) Release_Label'!$E:$E,1,0))),vlookup($A602&amp;$B602,{'3) Release_Label'!$D:$D&amp;'3) Release_Label'!$E:$E,'3) Release_Label'!$F:$F},2,0), or(and(not(isblank($B602)),$B602=$B601,$A602&lt;&gt;$A601),and(not(isblank($A602)),$A602=$A601,$B602&lt;&gt;$B601)),"ID LISTS UNALIGNED",and($A602&lt;&gt;"",countif('3) Release_Label'!$D:$D,$A602)=0),"NO UPC MATCH in Release_Label",and($B602&lt;&gt;"",countif('3) Release_Label'!$E:$E,$B602)=0),"NO CATALOG ID MATCH in Release_Label",iserror(vlookup($A602&amp;$B602,'3) Release_Label'!$D:$D&amp;'3) Release_Label'!$E:$E,1,0)),"NO UPC-CATALOG ID pair MATCH in Release_Label" )</f>
        <v/>
      </c>
      <c r="D602" s="143" t="str">
        <f t="array" ref="D602">ifs(and(isblank($A602),isblank($B602)),"", not(iserror(vlookup($A602&amp;$B602,'3) Release_Label'!$D:$D&amp;'3) Release_Label'!$E:$E,1,0))),vlookup($A602&amp;$B602,{'3) Release_Label'!$D:$D&amp;'3) Release_Label'!$E:$E,'3) Release_Label'!$H:$H},2,0), or(and(not(isblank($B602)),$B602=$B601,$A602&lt;&gt;$A601),and(not(isblank($A602)),$A602=$A601,$B602&lt;&gt;$B601)),"ID LISTS UNALIGNED",and($A602&lt;&gt;"",countif('3) Release_Label'!$D:$D,$A602)=0),"NO UPC MATCH in Release_Label",and($B602&lt;&gt;"",countif('3) Release_Label'!$E:$E,$B602)=0),"NO CATALOG ID MATCH in Release_Label",iserror(vlookup($A602&amp;$B602,'3) Release_Label'!$D:$D&amp;'3) Release_Label'!$E:$E,1,0)),"NO UPC-CATALOG ID pair MATCH in Release_Label" )</f>
        <v/>
      </c>
      <c r="E602" s="157" t="str">
        <f t="shared" si="3"/>
        <v/>
      </c>
      <c r="G602" s="116"/>
      <c r="H602" s="166"/>
      <c r="J602" s="20"/>
      <c r="K602" s="117"/>
      <c r="L602" s="20"/>
      <c r="N602" s="20"/>
      <c r="O602" s="20"/>
      <c r="P602" s="20"/>
    </row>
    <row r="603">
      <c r="A603" s="28"/>
      <c r="B603" s="116"/>
      <c r="C603" s="143" t="str">
        <f t="array" ref="C603">ifs(and(isblank($A603),isblank($B603)),"", not(iserror(vlookup($A603&amp;$B603,'3) Release_Label'!$D:$D&amp;'3) Release_Label'!$E:$E,1,0))),vlookup($A603&amp;$B603,{'3) Release_Label'!$D:$D&amp;'3) Release_Label'!$E:$E,'3) Release_Label'!$F:$F},2,0), or(and(not(isblank($B603)),$B603=$B602,$A603&lt;&gt;$A602),and(not(isblank($A603)),$A603=$A602,$B603&lt;&gt;$B602)),"ID LISTS UNALIGNED",and($A603&lt;&gt;"",countif('3) Release_Label'!$D:$D,$A603)=0),"NO UPC MATCH in Release_Label",and($B603&lt;&gt;"",countif('3) Release_Label'!$E:$E,$B603)=0),"NO CATALOG ID MATCH in Release_Label",iserror(vlookup($A603&amp;$B603,'3) Release_Label'!$D:$D&amp;'3) Release_Label'!$E:$E,1,0)),"NO UPC-CATALOG ID pair MATCH in Release_Label" )</f>
        <v/>
      </c>
      <c r="D603" s="143" t="str">
        <f t="array" ref="D603">ifs(and(isblank($A603),isblank($B603)),"", not(iserror(vlookup($A603&amp;$B603,'3) Release_Label'!$D:$D&amp;'3) Release_Label'!$E:$E,1,0))),vlookup($A603&amp;$B603,{'3) Release_Label'!$D:$D&amp;'3) Release_Label'!$E:$E,'3) Release_Label'!$H:$H},2,0), or(and(not(isblank($B603)),$B603=$B602,$A603&lt;&gt;$A602),and(not(isblank($A603)),$A603=$A602,$B603&lt;&gt;$B602)),"ID LISTS UNALIGNED",and($A603&lt;&gt;"",countif('3) Release_Label'!$D:$D,$A603)=0),"NO UPC MATCH in Release_Label",and($B603&lt;&gt;"",countif('3) Release_Label'!$E:$E,$B603)=0),"NO CATALOG ID MATCH in Release_Label",iserror(vlookup($A603&amp;$B603,'3) Release_Label'!$D:$D&amp;'3) Release_Label'!$E:$E,1,0)),"NO UPC-CATALOG ID pair MATCH in Release_Label" )</f>
        <v/>
      </c>
      <c r="E603" s="157" t="str">
        <f t="shared" si="3"/>
        <v/>
      </c>
      <c r="G603" s="116"/>
      <c r="H603" s="166"/>
      <c r="J603" s="20"/>
      <c r="K603" s="117"/>
      <c r="L603" s="20"/>
      <c r="N603" s="20"/>
      <c r="O603" s="20"/>
      <c r="P603" s="20"/>
    </row>
    <row r="604">
      <c r="A604" s="28"/>
      <c r="B604" s="116"/>
      <c r="C604" s="143" t="str">
        <f t="array" ref="C604">ifs(and(isblank($A604),isblank($B604)),"", not(iserror(vlookup($A604&amp;$B604,'3) Release_Label'!$D:$D&amp;'3) Release_Label'!$E:$E,1,0))),vlookup($A604&amp;$B604,{'3) Release_Label'!$D:$D&amp;'3) Release_Label'!$E:$E,'3) Release_Label'!$F:$F},2,0), or(and(not(isblank($B604)),$B604=$B603,$A604&lt;&gt;$A603),and(not(isblank($A604)),$A604=$A603,$B604&lt;&gt;$B603)),"ID LISTS UNALIGNED",and($A604&lt;&gt;"",countif('3) Release_Label'!$D:$D,$A604)=0),"NO UPC MATCH in Release_Label",and($B604&lt;&gt;"",countif('3) Release_Label'!$E:$E,$B604)=0),"NO CATALOG ID MATCH in Release_Label",iserror(vlookup($A604&amp;$B604,'3) Release_Label'!$D:$D&amp;'3) Release_Label'!$E:$E,1,0)),"NO UPC-CATALOG ID pair MATCH in Release_Label" )</f>
        <v/>
      </c>
      <c r="D604" s="143" t="str">
        <f t="array" ref="D604">ifs(and(isblank($A604),isblank($B604)),"", not(iserror(vlookup($A604&amp;$B604,'3) Release_Label'!$D:$D&amp;'3) Release_Label'!$E:$E,1,0))),vlookup($A604&amp;$B604,{'3) Release_Label'!$D:$D&amp;'3) Release_Label'!$E:$E,'3) Release_Label'!$H:$H},2,0), or(and(not(isblank($B604)),$B604=$B603,$A604&lt;&gt;$A603),and(not(isblank($A604)),$A604=$A603,$B604&lt;&gt;$B603)),"ID LISTS UNALIGNED",and($A604&lt;&gt;"",countif('3) Release_Label'!$D:$D,$A604)=0),"NO UPC MATCH in Release_Label",and($B604&lt;&gt;"",countif('3) Release_Label'!$E:$E,$B604)=0),"NO CATALOG ID MATCH in Release_Label",iserror(vlookup($A604&amp;$B604,'3) Release_Label'!$D:$D&amp;'3) Release_Label'!$E:$E,1,0)),"NO UPC-CATALOG ID pair MATCH in Release_Label" )</f>
        <v/>
      </c>
      <c r="E604" s="157" t="str">
        <f t="shared" si="3"/>
        <v/>
      </c>
      <c r="G604" s="116"/>
      <c r="H604" s="166"/>
      <c r="J604" s="20"/>
      <c r="K604" s="117"/>
      <c r="L604" s="20"/>
      <c r="N604" s="20"/>
      <c r="O604" s="20"/>
      <c r="P604" s="20"/>
    </row>
    <row r="605">
      <c r="A605" s="28"/>
      <c r="B605" s="116"/>
      <c r="C605" s="143" t="str">
        <f t="array" ref="C605">ifs(and(isblank($A605),isblank($B605)),"", not(iserror(vlookup($A605&amp;$B605,'3) Release_Label'!$D:$D&amp;'3) Release_Label'!$E:$E,1,0))),vlookup($A605&amp;$B605,{'3) Release_Label'!$D:$D&amp;'3) Release_Label'!$E:$E,'3) Release_Label'!$F:$F},2,0), or(and(not(isblank($B605)),$B605=$B604,$A605&lt;&gt;$A604),and(not(isblank($A605)),$A605=$A604,$B605&lt;&gt;$B604)),"ID LISTS UNALIGNED",and($A605&lt;&gt;"",countif('3) Release_Label'!$D:$D,$A605)=0),"NO UPC MATCH in Release_Label",and($B605&lt;&gt;"",countif('3) Release_Label'!$E:$E,$B605)=0),"NO CATALOG ID MATCH in Release_Label",iserror(vlookup($A605&amp;$B605,'3) Release_Label'!$D:$D&amp;'3) Release_Label'!$E:$E,1,0)),"NO UPC-CATALOG ID pair MATCH in Release_Label" )</f>
        <v/>
      </c>
      <c r="D605" s="143" t="str">
        <f t="array" ref="D605">ifs(and(isblank($A605),isblank($B605)),"", not(iserror(vlookup($A605&amp;$B605,'3) Release_Label'!$D:$D&amp;'3) Release_Label'!$E:$E,1,0))),vlookup($A605&amp;$B605,{'3) Release_Label'!$D:$D&amp;'3) Release_Label'!$E:$E,'3) Release_Label'!$H:$H},2,0), or(and(not(isblank($B605)),$B605=$B604,$A605&lt;&gt;$A604),and(not(isblank($A605)),$A605=$A604,$B605&lt;&gt;$B604)),"ID LISTS UNALIGNED",and($A605&lt;&gt;"",countif('3) Release_Label'!$D:$D,$A605)=0),"NO UPC MATCH in Release_Label",and($B605&lt;&gt;"",countif('3) Release_Label'!$E:$E,$B605)=0),"NO CATALOG ID MATCH in Release_Label",iserror(vlookup($A605&amp;$B605,'3) Release_Label'!$D:$D&amp;'3) Release_Label'!$E:$E,1,0)),"NO UPC-CATALOG ID pair MATCH in Release_Label" )</f>
        <v/>
      </c>
      <c r="E605" s="157" t="str">
        <f t="shared" si="3"/>
        <v/>
      </c>
      <c r="G605" s="116"/>
      <c r="H605" s="166"/>
      <c r="J605" s="20"/>
      <c r="K605" s="117"/>
      <c r="L605" s="20"/>
      <c r="N605" s="20"/>
      <c r="O605" s="20"/>
      <c r="P605" s="20"/>
    </row>
    <row r="606">
      <c r="A606" s="28"/>
      <c r="B606" s="116"/>
      <c r="C606" s="143" t="str">
        <f t="array" ref="C606">ifs(and(isblank($A606),isblank($B606)),"", not(iserror(vlookup($A606&amp;$B606,'3) Release_Label'!$D:$D&amp;'3) Release_Label'!$E:$E,1,0))),vlookup($A606&amp;$B606,{'3) Release_Label'!$D:$D&amp;'3) Release_Label'!$E:$E,'3) Release_Label'!$F:$F},2,0), or(and(not(isblank($B606)),$B606=$B605,$A606&lt;&gt;$A605),and(not(isblank($A606)),$A606=$A605,$B606&lt;&gt;$B605)),"ID LISTS UNALIGNED",and($A606&lt;&gt;"",countif('3) Release_Label'!$D:$D,$A606)=0),"NO UPC MATCH in Release_Label",and($B606&lt;&gt;"",countif('3) Release_Label'!$E:$E,$B606)=0),"NO CATALOG ID MATCH in Release_Label",iserror(vlookup($A606&amp;$B606,'3) Release_Label'!$D:$D&amp;'3) Release_Label'!$E:$E,1,0)),"NO UPC-CATALOG ID pair MATCH in Release_Label" )</f>
        <v/>
      </c>
      <c r="D606" s="143" t="str">
        <f t="array" ref="D606">ifs(and(isblank($A606),isblank($B606)),"", not(iserror(vlookup($A606&amp;$B606,'3) Release_Label'!$D:$D&amp;'3) Release_Label'!$E:$E,1,0))),vlookup($A606&amp;$B606,{'3) Release_Label'!$D:$D&amp;'3) Release_Label'!$E:$E,'3) Release_Label'!$H:$H},2,0), or(and(not(isblank($B606)),$B606=$B605,$A606&lt;&gt;$A605),and(not(isblank($A606)),$A606=$A605,$B606&lt;&gt;$B605)),"ID LISTS UNALIGNED",and($A606&lt;&gt;"",countif('3) Release_Label'!$D:$D,$A606)=0),"NO UPC MATCH in Release_Label",and($B606&lt;&gt;"",countif('3) Release_Label'!$E:$E,$B606)=0),"NO CATALOG ID MATCH in Release_Label",iserror(vlookup($A606&amp;$B606,'3) Release_Label'!$D:$D&amp;'3) Release_Label'!$E:$E,1,0)),"NO UPC-CATALOG ID pair MATCH in Release_Label" )</f>
        <v/>
      </c>
      <c r="E606" s="157" t="str">
        <f t="shared" si="3"/>
        <v/>
      </c>
      <c r="G606" s="116"/>
      <c r="H606" s="166"/>
      <c r="J606" s="20"/>
      <c r="K606" s="117"/>
      <c r="L606" s="20"/>
      <c r="N606" s="20"/>
      <c r="O606" s="20"/>
      <c r="P606" s="20"/>
    </row>
    <row r="607">
      <c r="A607" s="28"/>
      <c r="B607" s="116"/>
      <c r="C607" s="143" t="str">
        <f t="array" ref="C607">ifs(and(isblank($A607),isblank($B607)),"", not(iserror(vlookup($A607&amp;$B607,'3) Release_Label'!$D:$D&amp;'3) Release_Label'!$E:$E,1,0))),vlookup($A607&amp;$B607,{'3) Release_Label'!$D:$D&amp;'3) Release_Label'!$E:$E,'3) Release_Label'!$F:$F},2,0), or(and(not(isblank($B607)),$B607=$B606,$A607&lt;&gt;$A606),and(not(isblank($A607)),$A607=$A606,$B607&lt;&gt;$B606)),"ID LISTS UNALIGNED",and($A607&lt;&gt;"",countif('3) Release_Label'!$D:$D,$A607)=0),"NO UPC MATCH in Release_Label",and($B607&lt;&gt;"",countif('3) Release_Label'!$E:$E,$B607)=0),"NO CATALOG ID MATCH in Release_Label",iserror(vlookup($A607&amp;$B607,'3) Release_Label'!$D:$D&amp;'3) Release_Label'!$E:$E,1,0)),"NO UPC-CATALOG ID pair MATCH in Release_Label" )</f>
        <v/>
      </c>
      <c r="D607" s="143" t="str">
        <f t="array" ref="D607">ifs(and(isblank($A607),isblank($B607)),"", not(iserror(vlookup($A607&amp;$B607,'3) Release_Label'!$D:$D&amp;'3) Release_Label'!$E:$E,1,0))),vlookup($A607&amp;$B607,{'3) Release_Label'!$D:$D&amp;'3) Release_Label'!$E:$E,'3) Release_Label'!$H:$H},2,0), or(and(not(isblank($B607)),$B607=$B606,$A607&lt;&gt;$A606),and(not(isblank($A607)),$A607=$A606,$B607&lt;&gt;$B606)),"ID LISTS UNALIGNED",and($A607&lt;&gt;"",countif('3) Release_Label'!$D:$D,$A607)=0),"NO UPC MATCH in Release_Label",and($B607&lt;&gt;"",countif('3) Release_Label'!$E:$E,$B607)=0),"NO CATALOG ID MATCH in Release_Label",iserror(vlookup($A607&amp;$B607,'3) Release_Label'!$D:$D&amp;'3) Release_Label'!$E:$E,1,0)),"NO UPC-CATALOG ID pair MATCH in Release_Label" )</f>
        <v/>
      </c>
      <c r="E607" s="157" t="str">
        <f t="shared" si="3"/>
        <v/>
      </c>
      <c r="G607" s="116"/>
      <c r="H607" s="166"/>
      <c r="J607" s="20"/>
      <c r="K607" s="117"/>
      <c r="L607" s="20"/>
      <c r="N607" s="20"/>
      <c r="O607" s="20"/>
      <c r="P607" s="20"/>
    </row>
    <row r="608">
      <c r="A608" s="28"/>
      <c r="B608" s="116"/>
      <c r="C608" s="143" t="str">
        <f t="array" ref="C608">ifs(and(isblank($A608),isblank($B608)),"", not(iserror(vlookup($A608&amp;$B608,'3) Release_Label'!$D:$D&amp;'3) Release_Label'!$E:$E,1,0))),vlookup($A608&amp;$B608,{'3) Release_Label'!$D:$D&amp;'3) Release_Label'!$E:$E,'3) Release_Label'!$F:$F},2,0), or(and(not(isblank($B608)),$B608=$B607,$A608&lt;&gt;$A607),and(not(isblank($A608)),$A608=$A607,$B608&lt;&gt;$B607)),"ID LISTS UNALIGNED",and($A608&lt;&gt;"",countif('3) Release_Label'!$D:$D,$A608)=0),"NO UPC MATCH in Release_Label",and($B608&lt;&gt;"",countif('3) Release_Label'!$E:$E,$B608)=0),"NO CATALOG ID MATCH in Release_Label",iserror(vlookup($A608&amp;$B608,'3) Release_Label'!$D:$D&amp;'3) Release_Label'!$E:$E,1,0)),"NO UPC-CATALOG ID pair MATCH in Release_Label" )</f>
        <v/>
      </c>
      <c r="D608" s="143" t="str">
        <f t="array" ref="D608">ifs(and(isblank($A608),isblank($B608)),"", not(iserror(vlookup($A608&amp;$B608,'3) Release_Label'!$D:$D&amp;'3) Release_Label'!$E:$E,1,0))),vlookup($A608&amp;$B608,{'3) Release_Label'!$D:$D&amp;'3) Release_Label'!$E:$E,'3) Release_Label'!$H:$H},2,0), or(and(not(isblank($B608)),$B608=$B607,$A608&lt;&gt;$A607),and(not(isblank($A608)),$A608=$A607,$B608&lt;&gt;$B607)),"ID LISTS UNALIGNED",and($A608&lt;&gt;"",countif('3) Release_Label'!$D:$D,$A608)=0),"NO UPC MATCH in Release_Label",and($B608&lt;&gt;"",countif('3) Release_Label'!$E:$E,$B608)=0),"NO CATALOG ID MATCH in Release_Label",iserror(vlookup($A608&amp;$B608,'3) Release_Label'!$D:$D&amp;'3) Release_Label'!$E:$E,1,0)),"NO UPC-CATALOG ID pair MATCH in Release_Label" )</f>
        <v/>
      </c>
      <c r="E608" s="157" t="str">
        <f t="shared" si="3"/>
        <v/>
      </c>
      <c r="G608" s="116"/>
      <c r="H608" s="166"/>
      <c r="J608" s="20"/>
      <c r="K608" s="117"/>
      <c r="L608" s="20"/>
      <c r="N608" s="20"/>
      <c r="O608" s="20"/>
      <c r="P608" s="20"/>
    </row>
    <row r="609">
      <c r="A609" s="28"/>
      <c r="B609" s="116"/>
      <c r="C609" s="143" t="str">
        <f t="array" ref="C609">ifs(and(isblank($A609),isblank($B609)),"", not(iserror(vlookup($A609&amp;$B609,'3) Release_Label'!$D:$D&amp;'3) Release_Label'!$E:$E,1,0))),vlookup($A609&amp;$B609,{'3) Release_Label'!$D:$D&amp;'3) Release_Label'!$E:$E,'3) Release_Label'!$F:$F},2,0), or(and(not(isblank($B609)),$B609=$B608,$A609&lt;&gt;$A608),and(not(isblank($A609)),$A609=$A608,$B609&lt;&gt;$B608)),"ID LISTS UNALIGNED",and($A609&lt;&gt;"",countif('3) Release_Label'!$D:$D,$A609)=0),"NO UPC MATCH in Release_Label",and($B609&lt;&gt;"",countif('3) Release_Label'!$E:$E,$B609)=0),"NO CATALOG ID MATCH in Release_Label",iserror(vlookup($A609&amp;$B609,'3) Release_Label'!$D:$D&amp;'3) Release_Label'!$E:$E,1,0)),"NO UPC-CATALOG ID pair MATCH in Release_Label" )</f>
        <v/>
      </c>
      <c r="D609" s="143" t="str">
        <f t="array" ref="D609">ifs(and(isblank($A609),isblank($B609)),"", not(iserror(vlookup($A609&amp;$B609,'3) Release_Label'!$D:$D&amp;'3) Release_Label'!$E:$E,1,0))),vlookup($A609&amp;$B609,{'3) Release_Label'!$D:$D&amp;'3) Release_Label'!$E:$E,'3) Release_Label'!$H:$H},2,0), or(and(not(isblank($B609)),$B609=$B608,$A609&lt;&gt;$A608),and(not(isblank($A609)),$A609=$A608,$B609&lt;&gt;$B608)),"ID LISTS UNALIGNED",and($A609&lt;&gt;"",countif('3) Release_Label'!$D:$D,$A609)=0),"NO UPC MATCH in Release_Label",and($B609&lt;&gt;"",countif('3) Release_Label'!$E:$E,$B609)=0),"NO CATALOG ID MATCH in Release_Label",iserror(vlookup($A609&amp;$B609,'3) Release_Label'!$D:$D&amp;'3) Release_Label'!$E:$E,1,0)),"NO UPC-CATALOG ID pair MATCH in Release_Label" )</f>
        <v/>
      </c>
      <c r="E609" s="157" t="str">
        <f t="shared" si="3"/>
        <v/>
      </c>
      <c r="G609" s="116"/>
      <c r="H609" s="166"/>
      <c r="J609" s="20"/>
      <c r="K609" s="117"/>
      <c r="L609" s="20"/>
      <c r="N609" s="20"/>
      <c r="O609" s="20"/>
      <c r="P609" s="20"/>
    </row>
    <row r="610">
      <c r="A610" s="28"/>
      <c r="B610" s="116"/>
      <c r="C610" s="143" t="str">
        <f t="array" ref="C610">ifs(and(isblank($A610),isblank($B610)),"", not(iserror(vlookup($A610&amp;$B610,'3) Release_Label'!$D:$D&amp;'3) Release_Label'!$E:$E,1,0))),vlookup($A610&amp;$B610,{'3) Release_Label'!$D:$D&amp;'3) Release_Label'!$E:$E,'3) Release_Label'!$F:$F},2,0), or(and(not(isblank($B610)),$B610=$B609,$A610&lt;&gt;$A609),and(not(isblank($A610)),$A610=$A609,$B610&lt;&gt;$B609)),"ID LISTS UNALIGNED",and($A610&lt;&gt;"",countif('3) Release_Label'!$D:$D,$A610)=0),"NO UPC MATCH in Release_Label",and($B610&lt;&gt;"",countif('3) Release_Label'!$E:$E,$B610)=0),"NO CATALOG ID MATCH in Release_Label",iserror(vlookup($A610&amp;$B610,'3) Release_Label'!$D:$D&amp;'3) Release_Label'!$E:$E,1,0)),"NO UPC-CATALOG ID pair MATCH in Release_Label" )</f>
        <v/>
      </c>
      <c r="D610" s="143" t="str">
        <f t="array" ref="D610">ifs(and(isblank($A610),isblank($B610)),"", not(iserror(vlookup($A610&amp;$B610,'3) Release_Label'!$D:$D&amp;'3) Release_Label'!$E:$E,1,0))),vlookup($A610&amp;$B610,{'3) Release_Label'!$D:$D&amp;'3) Release_Label'!$E:$E,'3) Release_Label'!$H:$H},2,0), or(and(not(isblank($B610)),$B610=$B609,$A610&lt;&gt;$A609),and(not(isblank($A610)),$A610=$A609,$B610&lt;&gt;$B609)),"ID LISTS UNALIGNED",and($A610&lt;&gt;"",countif('3) Release_Label'!$D:$D,$A610)=0),"NO UPC MATCH in Release_Label",and($B610&lt;&gt;"",countif('3) Release_Label'!$E:$E,$B610)=0),"NO CATALOG ID MATCH in Release_Label",iserror(vlookup($A610&amp;$B610,'3) Release_Label'!$D:$D&amp;'3) Release_Label'!$E:$E,1,0)),"NO UPC-CATALOG ID pair MATCH in Release_Label" )</f>
        <v/>
      </c>
      <c r="E610" s="157" t="str">
        <f t="shared" si="3"/>
        <v/>
      </c>
      <c r="G610" s="116"/>
      <c r="H610" s="166"/>
      <c r="J610" s="20"/>
      <c r="K610" s="117"/>
      <c r="L610" s="20"/>
      <c r="N610" s="20"/>
      <c r="O610" s="20"/>
      <c r="P610" s="20"/>
    </row>
    <row r="611">
      <c r="A611" s="28"/>
      <c r="B611" s="116"/>
      <c r="C611" s="143" t="str">
        <f t="array" ref="C611">ifs(and(isblank($A611),isblank($B611)),"", not(iserror(vlookup($A611&amp;$B611,'3) Release_Label'!$D:$D&amp;'3) Release_Label'!$E:$E,1,0))),vlookup($A611&amp;$B611,{'3) Release_Label'!$D:$D&amp;'3) Release_Label'!$E:$E,'3) Release_Label'!$F:$F},2,0), or(and(not(isblank($B611)),$B611=$B610,$A611&lt;&gt;$A610),and(not(isblank($A611)),$A611=$A610,$B611&lt;&gt;$B610)),"ID LISTS UNALIGNED",and($A611&lt;&gt;"",countif('3) Release_Label'!$D:$D,$A611)=0),"NO UPC MATCH in Release_Label",and($B611&lt;&gt;"",countif('3) Release_Label'!$E:$E,$B611)=0),"NO CATALOG ID MATCH in Release_Label",iserror(vlookup($A611&amp;$B611,'3) Release_Label'!$D:$D&amp;'3) Release_Label'!$E:$E,1,0)),"NO UPC-CATALOG ID pair MATCH in Release_Label" )</f>
        <v/>
      </c>
      <c r="D611" s="143" t="str">
        <f t="array" ref="D611">ifs(and(isblank($A611),isblank($B611)),"", not(iserror(vlookup($A611&amp;$B611,'3) Release_Label'!$D:$D&amp;'3) Release_Label'!$E:$E,1,0))),vlookup($A611&amp;$B611,{'3) Release_Label'!$D:$D&amp;'3) Release_Label'!$E:$E,'3) Release_Label'!$H:$H},2,0), or(and(not(isblank($B611)),$B611=$B610,$A611&lt;&gt;$A610),and(not(isblank($A611)),$A611=$A610,$B611&lt;&gt;$B610)),"ID LISTS UNALIGNED",and($A611&lt;&gt;"",countif('3) Release_Label'!$D:$D,$A611)=0),"NO UPC MATCH in Release_Label",and($B611&lt;&gt;"",countif('3) Release_Label'!$E:$E,$B611)=0),"NO CATALOG ID MATCH in Release_Label",iserror(vlookup($A611&amp;$B611,'3) Release_Label'!$D:$D&amp;'3) Release_Label'!$E:$E,1,0)),"NO UPC-CATALOG ID pair MATCH in Release_Label" )</f>
        <v/>
      </c>
      <c r="E611" s="157" t="str">
        <f t="shared" si="3"/>
        <v/>
      </c>
      <c r="G611" s="116"/>
      <c r="H611" s="166"/>
      <c r="J611" s="20"/>
      <c r="K611" s="117"/>
      <c r="L611" s="20"/>
      <c r="N611" s="20"/>
      <c r="O611" s="20"/>
      <c r="P611" s="20"/>
    </row>
    <row r="612">
      <c r="A612" s="28"/>
      <c r="B612" s="116"/>
      <c r="C612" s="143" t="str">
        <f t="array" ref="C612">ifs(and(isblank($A612),isblank($B612)),"", not(iserror(vlookup($A612&amp;$B612,'3) Release_Label'!$D:$D&amp;'3) Release_Label'!$E:$E,1,0))),vlookup($A612&amp;$B612,{'3) Release_Label'!$D:$D&amp;'3) Release_Label'!$E:$E,'3) Release_Label'!$F:$F},2,0), or(and(not(isblank($B612)),$B612=$B611,$A612&lt;&gt;$A611),and(not(isblank($A612)),$A612=$A611,$B612&lt;&gt;$B611)),"ID LISTS UNALIGNED",and($A612&lt;&gt;"",countif('3) Release_Label'!$D:$D,$A612)=0),"NO UPC MATCH in Release_Label",and($B612&lt;&gt;"",countif('3) Release_Label'!$E:$E,$B612)=0),"NO CATALOG ID MATCH in Release_Label",iserror(vlookup($A612&amp;$B612,'3) Release_Label'!$D:$D&amp;'3) Release_Label'!$E:$E,1,0)),"NO UPC-CATALOG ID pair MATCH in Release_Label" )</f>
        <v/>
      </c>
      <c r="D612" s="143" t="str">
        <f t="array" ref="D612">ifs(and(isblank($A612),isblank($B612)),"", not(iserror(vlookup($A612&amp;$B612,'3) Release_Label'!$D:$D&amp;'3) Release_Label'!$E:$E,1,0))),vlookup($A612&amp;$B612,{'3) Release_Label'!$D:$D&amp;'3) Release_Label'!$E:$E,'3) Release_Label'!$H:$H},2,0), or(and(not(isblank($B612)),$B612=$B611,$A612&lt;&gt;$A611),and(not(isblank($A612)),$A612=$A611,$B612&lt;&gt;$B611)),"ID LISTS UNALIGNED",and($A612&lt;&gt;"",countif('3) Release_Label'!$D:$D,$A612)=0),"NO UPC MATCH in Release_Label",and($B612&lt;&gt;"",countif('3) Release_Label'!$E:$E,$B612)=0),"NO CATALOG ID MATCH in Release_Label",iserror(vlookup($A612&amp;$B612,'3) Release_Label'!$D:$D&amp;'3) Release_Label'!$E:$E,1,0)),"NO UPC-CATALOG ID pair MATCH in Release_Label" )</f>
        <v/>
      </c>
      <c r="E612" s="157" t="str">
        <f t="shared" si="3"/>
        <v/>
      </c>
      <c r="G612" s="116"/>
      <c r="H612" s="166"/>
      <c r="J612" s="20"/>
      <c r="K612" s="117"/>
      <c r="L612" s="20"/>
      <c r="N612" s="20"/>
      <c r="O612" s="20"/>
      <c r="P612" s="20"/>
    </row>
    <row r="613">
      <c r="A613" s="28"/>
      <c r="B613" s="116"/>
      <c r="C613" s="143" t="str">
        <f t="array" ref="C613">ifs(and(isblank($A613),isblank($B613)),"", not(iserror(vlookup($A613&amp;$B613,'3) Release_Label'!$D:$D&amp;'3) Release_Label'!$E:$E,1,0))),vlookup($A613&amp;$B613,{'3) Release_Label'!$D:$D&amp;'3) Release_Label'!$E:$E,'3) Release_Label'!$F:$F},2,0), or(and(not(isblank($B613)),$B613=$B612,$A613&lt;&gt;$A612),and(not(isblank($A613)),$A613=$A612,$B613&lt;&gt;$B612)),"ID LISTS UNALIGNED",and($A613&lt;&gt;"",countif('3) Release_Label'!$D:$D,$A613)=0),"NO UPC MATCH in Release_Label",and($B613&lt;&gt;"",countif('3) Release_Label'!$E:$E,$B613)=0),"NO CATALOG ID MATCH in Release_Label",iserror(vlookup($A613&amp;$B613,'3) Release_Label'!$D:$D&amp;'3) Release_Label'!$E:$E,1,0)),"NO UPC-CATALOG ID pair MATCH in Release_Label" )</f>
        <v/>
      </c>
      <c r="D613" s="143" t="str">
        <f t="array" ref="D613">ifs(and(isblank($A613),isblank($B613)),"", not(iserror(vlookup($A613&amp;$B613,'3) Release_Label'!$D:$D&amp;'3) Release_Label'!$E:$E,1,0))),vlookup($A613&amp;$B613,{'3) Release_Label'!$D:$D&amp;'3) Release_Label'!$E:$E,'3) Release_Label'!$H:$H},2,0), or(and(not(isblank($B613)),$B613=$B612,$A613&lt;&gt;$A612),and(not(isblank($A613)),$A613=$A612,$B613&lt;&gt;$B612)),"ID LISTS UNALIGNED",and($A613&lt;&gt;"",countif('3) Release_Label'!$D:$D,$A613)=0),"NO UPC MATCH in Release_Label",and($B613&lt;&gt;"",countif('3) Release_Label'!$E:$E,$B613)=0),"NO CATALOG ID MATCH in Release_Label",iserror(vlookup($A613&amp;$B613,'3) Release_Label'!$D:$D&amp;'3) Release_Label'!$E:$E,1,0)),"NO UPC-CATALOG ID pair MATCH in Release_Label" )</f>
        <v/>
      </c>
      <c r="E613" s="157" t="str">
        <f t="shared" si="3"/>
        <v/>
      </c>
      <c r="G613" s="116"/>
      <c r="H613" s="166"/>
      <c r="J613" s="20"/>
      <c r="K613" s="117"/>
      <c r="L613" s="20"/>
      <c r="N613" s="20"/>
      <c r="O613" s="20"/>
      <c r="P613" s="20"/>
    </row>
    <row r="614">
      <c r="A614" s="28"/>
      <c r="B614" s="116"/>
      <c r="C614" s="143" t="str">
        <f t="array" ref="C614">ifs(and(isblank($A614),isblank($B614)),"", not(iserror(vlookup($A614&amp;$B614,'3) Release_Label'!$D:$D&amp;'3) Release_Label'!$E:$E,1,0))),vlookup($A614&amp;$B614,{'3) Release_Label'!$D:$D&amp;'3) Release_Label'!$E:$E,'3) Release_Label'!$F:$F},2,0), or(and(not(isblank($B614)),$B614=$B613,$A614&lt;&gt;$A613),and(not(isblank($A614)),$A614=$A613,$B614&lt;&gt;$B613)),"ID LISTS UNALIGNED",and($A614&lt;&gt;"",countif('3) Release_Label'!$D:$D,$A614)=0),"NO UPC MATCH in Release_Label",and($B614&lt;&gt;"",countif('3) Release_Label'!$E:$E,$B614)=0),"NO CATALOG ID MATCH in Release_Label",iserror(vlookup($A614&amp;$B614,'3) Release_Label'!$D:$D&amp;'3) Release_Label'!$E:$E,1,0)),"NO UPC-CATALOG ID pair MATCH in Release_Label" )</f>
        <v/>
      </c>
      <c r="D614" s="143" t="str">
        <f t="array" ref="D614">ifs(and(isblank($A614),isblank($B614)),"", not(iserror(vlookup($A614&amp;$B614,'3) Release_Label'!$D:$D&amp;'3) Release_Label'!$E:$E,1,0))),vlookup($A614&amp;$B614,{'3) Release_Label'!$D:$D&amp;'3) Release_Label'!$E:$E,'3) Release_Label'!$H:$H},2,0), or(and(not(isblank($B614)),$B614=$B613,$A614&lt;&gt;$A613),and(not(isblank($A614)),$A614=$A613,$B614&lt;&gt;$B613)),"ID LISTS UNALIGNED",and($A614&lt;&gt;"",countif('3) Release_Label'!$D:$D,$A614)=0),"NO UPC MATCH in Release_Label",and($B614&lt;&gt;"",countif('3) Release_Label'!$E:$E,$B614)=0),"NO CATALOG ID MATCH in Release_Label",iserror(vlookup($A614&amp;$B614,'3) Release_Label'!$D:$D&amp;'3) Release_Label'!$E:$E,1,0)),"NO UPC-CATALOG ID pair MATCH in Release_Label" )</f>
        <v/>
      </c>
      <c r="E614" s="157" t="str">
        <f t="shared" si="3"/>
        <v/>
      </c>
      <c r="G614" s="116"/>
      <c r="H614" s="166"/>
      <c r="J614" s="20"/>
      <c r="K614" s="117"/>
      <c r="L614" s="20"/>
      <c r="N614" s="20"/>
      <c r="O614" s="20"/>
      <c r="P614" s="20"/>
    </row>
    <row r="615">
      <c r="A615" s="28"/>
      <c r="B615" s="116"/>
      <c r="C615" s="143" t="str">
        <f t="array" ref="C615">ifs(and(isblank($A615),isblank($B615)),"", not(iserror(vlookup($A615&amp;$B615,'3) Release_Label'!$D:$D&amp;'3) Release_Label'!$E:$E,1,0))),vlookup($A615&amp;$B615,{'3) Release_Label'!$D:$D&amp;'3) Release_Label'!$E:$E,'3) Release_Label'!$F:$F},2,0), or(and(not(isblank($B615)),$B615=$B614,$A615&lt;&gt;$A614),and(not(isblank($A615)),$A615=$A614,$B615&lt;&gt;$B614)),"ID LISTS UNALIGNED",and($A615&lt;&gt;"",countif('3) Release_Label'!$D:$D,$A615)=0),"NO UPC MATCH in Release_Label",and($B615&lt;&gt;"",countif('3) Release_Label'!$E:$E,$B615)=0),"NO CATALOG ID MATCH in Release_Label",iserror(vlookup($A615&amp;$B615,'3) Release_Label'!$D:$D&amp;'3) Release_Label'!$E:$E,1,0)),"NO UPC-CATALOG ID pair MATCH in Release_Label" )</f>
        <v/>
      </c>
      <c r="D615" s="143" t="str">
        <f t="array" ref="D615">ifs(and(isblank($A615),isblank($B615)),"", not(iserror(vlookup($A615&amp;$B615,'3) Release_Label'!$D:$D&amp;'3) Release_Label'!$E:$E,1,0))),vlookup($A615&amp;$B615,{'3) Release_Label'!$D:$D&amp;'3) Release_Label'!$E:$E,'3) Release_Label'!$H:$H},2,0), or(and(not(isblank($B615)),$B615=$B614,$A615&lt;&gt;$A614),and(not(isblank($A615)),$A615=$A614,$B615&lt;&gt;$B614)),"ID LISTS UNALIGNED",and($A615&lt;&gt;"",countif('3) Release_Label'!$D:$D,$A615)=0),"NO UPC MATCH in Release_Label",and($B615&lt;&gt;"",countif('3) Release_Label'!$E:$E,$B615)=0),"NO CATALOG ID MATCH in Release_Label",iserror(vlookup($A615&amp;$B615,'3) Release_Label'!$D:$D&amp;'3) Release_Label'!$E:$E,1,0)),"NO UPC-CATALOG ID pair MATCH in Release_Label" )</f>
        <v/>
      </c>
      <c r="E615" s="157" t="str">
        <f t="shared" si="3"/>
        <v/>
      </c>
      <c r="G615" s="116"/>
      <c r="H615" s="166"/>
      <c r="J615" s="20"/>
      <c r="K615" s="117"/>
      <c r="L615" s="20"/>
      <c r="N615" s="20"/>
      <c r="O615" s="20"/>
      <c r="P615" s="20"/>
    </row>
    <row r="616">
      <c r="A616" s="28"/>
      <c r="B616" s="116"/>
      <c r="C616" s="143" t="str">
        <f t="array" ref="C616">ifs(and(isblank($A616),isblank($B616)),"", not(iserror(vlookup($A616&amp;$B616,'3) Release_Label'!$D:$D&amp;'3) Release_Label'!$E:$E,1,0))),vlookup($A616&amp;$B616,{'3) Release_Label'!$D:$D&amp;'3) Release_Label'!$E:$E,'3) Release_Label'!$F:$F},2,0), or(and(not(isblank($B616)),$B616=$B615,$A616&lt;&gt;$A615),and(not(isblank($A616)),$A616=$A615,$B616&lt;&gt;$B615)),"ID LISTS UNALIGNED",and($A616&lt;&gt;"",countif('3) Release_Label'!$D:$D,$A616)=0),"NO UPC MATCH in Release_Label",and($B616&lt;&gt;"",countif('3) Release_Label'!$E:$E,$B616)=0),"NO CATALOG ID MATCH in Release_Label",iserror(vlookup($A616&amp;$B616,'3) Release_Label'!$D:$D&amp;'3) Release_Label'!$E:$E,1,0)),"NO UPC-CATALOG ID pair MATCH in Release_Label" )</f>
        <v/>
      </c>
      <c r="D616" s="143" t="str">
        <f t="array" ref="D616">ifs(and(isblank($A616),isblank($B616)),"", not(iserror(vlookup($A616&amp;$B616,'3) Release_Label'!$D:$D&amp;'3) Release_Label'!$E:$E,1,0))),vlookup($A616&amp;$B616,{'3) Release_Label'!$D:$D&amp;'3) Release_Label'!$E:$E,'3) Release_Label'!$H:$H},2,0), or(and(not(isblank($B616)),$B616=$B615,$A616&lt;&gt;$A615),and(not(isblank($A616)),$A616=$A615,$B616&lt;&gt;$B615)),"ID LISTS UNALIGNED",and($A616&lt;&gt;"",countif('3) Release_Label'!$D:$D,$A616)=0),"NO UPC MATCH in Release_Label",and($B616&lt;&gt;"",countif('3) Release_Label'!$E:$E,$B616)=0),"NO CATALOG ID MATCH in Release_Label",iserror(vlookup($A616&amp;$B616,'3) Release_Label'!$D:$D&amp;'3) Release_Label'!$E:$E,1,0)),"NO UPC-CATALOG ID pair MATCH in Release_Label" )</f>
        <v/>
      </c>
      <c r="E616" s="157" t="str">
        <f t="shared" si="3"/>
        <v/>
      </c>
      <c r="G616" s="116"/>
      <c r="H616" s="166"/>
      <c r="J616" s="20"/>
      <c r="K616" s="117"/>
      <c r="L616" s="20"/>
      <c r="N616" s="20"/>
      <c r="O616" s="20"/>
      <c r="P616" s="20"/>
    </row>
    <row r="617">
      <c r="A617" s="28"/>
      <c r="B617" s="116"/>
      <c r="C617" s="143" t="str">
        <f t="array" ref="C617">ifs(and(isblank($A617),isblank($B617)),"", not(iserror(vlookup($A617&amp;$B617,'3) Release_Label'!$D:$D&amp;'3) Release_Label'!$E:$E,1,0))),vlookup($A617&amp;$B617,{'3) Release_Label'!$D:$D&amp;'3) Release_Label'!$E:$E,'3) Release_Label'!$F:$F},2,0), or(and(not(isblank($B617)),$B617=$B616,$A617&lt;&gt;$A616),and(not(isblank($A617)),$A617=$A616,$B617&lt;&gt;$B616)),"ID LISTS UNALIGNED",and($A617&lt;&gt;"",countif('3) Release_Label'!$D:$D,$A617)=0),"NO UPC MATCH in Release_Label",and($B617&lt;&gt;"",countif('3) Release_Label'!$E:$E,$B617)=0),"NO CATALOG ID MATCH in Release_Label",iserror(vlookup($A617&amp;$B617,'3) Release_Label'!$D:$D&amp;'3) Release_Label'!$E:$E,1,0)),"NO UPC-CATALOG ID pair MATCH in Release_Label" )</f>
        <v/>
      </c>
      <c r="D617" s="143" t="str">
        <f t="array" ref="D617">ifs(and(isblank($A617),isblank($B617)),"", not(iserror(vlookup($A617&amp;$B617,'3) Release_Label'!$D:$D&amp;'3) Release_Label'!$E:$E,1,0))),vlookup($A617&amp;$B617,{'3) Release_Label'!$D:$D&amp;'3) Release_Label'!$E:$E,'3) Release_Label'!$H:$H},2,0), or(and(not(isblank($B617)),$B617=$B616,$A617&lt;&gt;$A616),and(not(isblank($A617)),$A617=$A616,$B617&lt;&gt;$B616)),"ID LISTS UNALIGNED",and($A617&lt;&gt;"",countif('3) Release_Label'!$D:$D,$A617)=0),"NO UPC MATCH in Release_Label",and($B617&lt;&gt;"",countif('3) Release_Label'!$E:$E,$B617)=0),"NO CATALOG ID MATCH in Release_Label",iserror(vlookup($A617&amp;$B617,'3) Release_Label'!$D:$D&amp;'3) Release_Label'!$E:$E,1,0)),"NO UPC-CATALOG ID pair MATCH in Release_Label" )</f>
        <v/>
      </c>
      <c r="E617" s="157" t="str">
        <f t="shared" si="3"/>
        <v/>
      </c>
      <c r="G617" s="116"/>
      <c r="H617" s="166"/>
      <c r="J617" s="20"/>
      <c r="K617" s="117"/>
      <c r="L617" s="20"/>
      <c r="N617" s="20"/>
      <c r="O617" s="20"/>
      <c r="P617" s="20"/>
    </row>
    <row r="618">
      <c r="A618" s="28"/>
      <c r="B618" s="116"/>
      <c r="C618" s="143" t="str">
        <f t="array" ref="C618">ifs(and(isblank($A618),isblank($B618)),"", not(iserror(vlookup($A618&amp;$B618,'3) Release_Label'!$D:$D&amp;'3) Release_Label'!$E:$E,1,0))),vlookup($A618&amp;$B618,{'3) Release_Label'!$D:$D&amp;'3) Release_Label'!$E:$E,'3) Release_Label'!$F:$F},2,0), or(and(not(isblank($B618)),$B618=$B617,$A618&lt;&gt;$A617),and(not(isblank($A618)),$A618=$A617,$B618&lt;&gt;$B617)),"ID LISTS UNALIGNED",and($A618&lt;&gt;"",countif('3) Release_Label'!$D:$D,$A618)=0),"NO UPC MATCH in Release_Label",and($B618&lt;&gt;"",countif('3) Release_Label'!$E:$E,$B618)=0),"NO CATALOG ID MATCH in Release_Label",iserror(vlookup($A618&amp;$B618,'3) Release_Label'!$D:$D&amp;'3) Release_Label'!$E:$E,1,0)),"NO UPC-CATALOG ID pair MATCH in Release_Label" )</f>
        <v/>
      </c>
      <c r="D618" s="143" t="str">
        <f t="array" ref="D618">ifs(and(isblank($A618),isblank($B618)),"", not(iserror(vlookup($A618&amp;$B618,'3) Release_Label'!$D:$D&amp;'3) Release_Label'!$E:$E,1,0))),vlookup($A618&amp;$B618,{'3) Release_Label'!$D:$D&amp;'3) Release_Label'!$E:$E,'3) Release_Label'!$H:$H},2,0), or(and(not(isblank($B618)),$B618=$B617,$A618&lt;&gt;$A617),and(not(isblank($A618)),$A618=$A617,$B618&lt;&gt;$B617)),"ID LISTS UNALIGNED",and($A618&lt;&gt;"",countif('3) Release_Label'!$D:$D,$A618)=0),"NO UPC MATCH in Release_Label",and($B618&lt;&gt;"",countif('3) Release_Label'!$E:$E,$B618)=0),"NO CATALOG ID MATCH in Release_Label",iserror(vlookup($A618&amp;$B618,'3) Release_Label'!$D:$D&amp;'3) Release_Label'!$E:$E,1,0)),"NO UPC-CATALOG ID pair MATCH in Release_Label" )</f>
        <v/>
      </c>
      <c r="E618" s="157" t="str">
        <f t="shared" si="3"/>
        <v/>
      </c>
      <c r="G618" s="116"/>
      <c r="H618" s="166"/>
      <c r="J618" s="20"/>
      <c r="K618" s="117"/>
      <c r="L618" s="20"/>
      <c r="N618" s="20"/>
      <c r="O618" s="20"/>
      <c r="P618" s="20"/>
    </row>
    <row r="619">
      <c r="A619" s="28"/>
      <c r="B619" s="116"/>
      <c r="C619" s="143" t="str">
        <f t="array" ref="C619">ifs(and(isblank($A619),isblank($B619)),"", not(iserror(vlookup($A619&amp;$B619,'3) Release_Label'!$D:$D&amp;'3) Release_Label'!$E:$E,1,0))),vlookup($A619&amp;$B619,{'3) Release_Label'!$D:$D&amp;'3) Release_Label'!$E:$E,'3) Release_Label'!$F:$F},2,0), or(and(not(isblank($B619)),$B619=$B618,$A619&lt;&gt;$A618),and(not(isblank($A619)),$A619=$A618,$B619&lt;&gt;$B618)),"ID LISTS UNALIGNED",and($A619&lt;&gt;"",countif('3) Release_Label'!$D:$D,$A619)=0),"NO UPC MATCH in Release_Label",and($B619&lt;&gt;"",countif('3) Release_Label'!$E:$E,$B619)=0),"NO CATALOG ID MATCH in Release_Label",iserror(vlookup($A619&amp;$B619,'3) Release_Label'!$D:$D&amp;'3) Release_Label'!$E:$E,1,0)),"NO UPC-CATALOG ID pair MATCH in Release_Label" )</f>
        <v/>
      </c>
      <c r="D619" s="143" t="str">
        <f t="array" ref="D619">ifs(and(isblank($A619),isblank($B619)),"", not(iserror(vlookup($A619&amp;$B619,'3) Release_Label'!$D:$D&amp;'3) Release_Label'!$E:$E,1,0))),vlookup($A619&amp;$B619,{'3) Release_Label'!$D:$D&amp;'3) Release_Label'!$E:$E,'3) Release_Label'!$H:$H},2,0), or(and(not(isblank($B619)),$B619=$B618,$A619&lt;&gt;$A618),and(not(isblank($A619)),$A619=$A618,$B619&lt;&gt;$B618)),"ID LISTS UNALIGNED",and($A619&lt;&gt;"",countif('3) Release_Label'!$D:$D,$A619)=0),"NO UPC MATCH in Release_Label",and($B619&lt;&gt;"",countif('3) Release_Label'!$E:$E,$B619)=0),"NO CATALOG ID MATCH in Release_Label",iserror(vlookup($A619&amp;$B619,'3) Release_Label'!$D:$D&amp;'3) Release_Label'!$E:$E,1,0)),"NO UPC-CATALOG ID pair MATCH in Release_Label" )</f>
        <v/>
      </c>
      <c r="E619" s="157" t="str">
        <f t="shared" si="3"/>
        <v/>
      </c>
      <c r="G619" s="116"/>
      <c r="H619" s="166"/>
      <c r="J619" s="20"/>
      <c r="K619" s="117"/>
      <c r="L619" s="20"/>
      <c r="N619" s="20"/>
      <c r="O619" s="20"/>
      <c r="P619" s="20"/>
    </row>
    <row r="620">
      <c r="A620" s="28"/>
      <c r="B620" s="116"/>
      <c r="C620" s="143" t="str">
        <f t="array" ref="C620">ifs(and(isblank($A620),isblank($B620)),"", not(iserror(vlookup($A620&amp;$B620,'3) Release_Label'!$D:$D&amp;'3) Release_Label'!$E:$E,1,0))),vlookup($A620&amp;$B620,{'3) Release_Label'!$D:$D&amp;'3) Release_Label'!$E:$E,'3) Release_Label'!$F:$F},2,0), or(and(not(isblank($B620)),$B620=$B619,$A620&lt;&gt;$A619),and(not(isblank($A620)),$A620=$A619,$B620&lt;&gt;$B619)),"ID LISTS UNALIGNED",and($A620&lt;&gt;"",countif('3) Release_Label'!$D:$D,$A620)=0),"NO UPC MATCH in Release_Label",and($B620&lt;&gt;"",countif('3) Release_Label'!$E:$E,$B620)=0),"NO CATALOG ID MATCH in Release_Label",iserror(vlookup($A620&amp;$B620,'3) Release_Label'!$D:$D&amp;'3) Release_Label'!$E:$E,1,0)),"NO UPC-CATALOG ID pair MATCH in Release_Label" )</f>
        <v/>
      </c>
      <c r="D620" s="143" t="str">
        <f t="array" ref="D620">ifs(and(isblank($A620),isblank($B620)),"", not(iserror(vlookup($A620&amp;$B620,'3) Release_Label'!$D:$D&amp;'3) Release_Label'!$E:$E,1,0))),vlookup($A620&amp;$B620,{'3) Release_Label'!$D:$D&amp;'3) Release_Label'!$E:$E,'3) Release_Label'!$H:$H},2,0), or(and(not(isblank($B620)),$B620=$B619,$A620&lt;&gt;$A619),and(not(isblank($A620)),$A620=$A619,$B620&lt;&gt;$B619)),"ID LISTS UNALIGNED",and($A620&lt;&gt;"",countif('3) Release_Label'!$D:$D,$A620)=0),"NO UPC MATCH in Release_Label",and($B620&lt;&gt;"",countif('3) Release_Label'!$E:$E,$B620)=0),"NO CATALOG ID MATCH in Release_Label",iserror(vlookup($A620&amp;$B620,'3) Release_Label'!$D:$D&amp;'3) Release_Label'!$E:$E,1,0)),"NO UPC-CATALOG ID pair MATCH in Release_Label" )</f>
        <v/>
      </c>
      <c r="E620" s="157" t="str">
        <f t="shared" si="3"/>
        <v/>
      </c>
      <c r="G620" s="116"/>
      <c r="H620" s="166"/>
      <c r="J620" s="20"/>
      <c r="K620" s="117"/>
      <c r="L620" s="20"/>
      <c r="N620" s="20"/>
      <c r="O620" s="20"/>
      <c r="P620" s="20"/>
    </row>
    <row r="621">
      <c r="A621" s="28"/>
      <c r="B621" s="116"/>
      <c r="C621" s="143" t="str">
        <f t="array" ref="C621">ifs(and(isblank($A621),isblank($B621)),"", not(iserror(vlookup($A621&amp;$B621,'3) Release_Label'!$D:$D&amp;'3) Release_Label'!$E:$E,1,0))),vlookup($A621&amp;$B621,{'3) Release_Label'!$D:$D&amp;'3) Release_Label'!$E:$E,'3) Release_Label'!$F:$F},2,0), or(and(not(isblank($B621)),$B621=$B620,$A621&lt;&gt;$A620),and(not(isblank($A621)),$A621=$A620,$B621&lt;&gt;$B620)),"ID LISTS UNALIGNED",and($A621&lt;&gt;"",countif('3) Release_Label'!$D:$D,$A621)=0),"NO UPC MATCH in Release_Label",and($B621&lt;&gt;"",countif('3) Release_Label'!$E:$E,$B621)=0),"NO CATALOG ID MATCH in Release_Label",iserror(vlookup($A621&amp;$B621,'3) Release_Label'!$D:$D&amp;'3) Release_Label'!$E:$E,1,0)),"NO UPC-CATALOG ID pair MATCH in Release_Label" )</f>
        <v/>
      </c>
      <c r="D621" s="143" t="str">
        <f t="array" ref="D621">ifs(and(isblank($A621),isblank($B621)),"", not(iserror(vlookup($A621&amp;$B621,'3) Release_Label'!$D:$D&amp;'3) Release_Label'!$E:$E,1,0))),vlookup($A621&amp;$B621,{'3) Release_Label'!$D:$D&amp;'3) Release_Label'!$E:$E,'3) Release_Label'!$H:$H},2,0), or(and(not(isblank($B621)),$B621=$B620,$A621&lt;&gt;$A620),and(not(isblank($A621)),$A621=$A620,$B621&lt;&gt;$B620)),"ID LISTS UNALIGNED",and($A621&lt;&gt;"",countif('3) Release_Label'!$D:$D,$A621)=0),"NO UPC MATCH in Release_Label",and($B621&lt;&gt;"",countif('3) Release_Label'!$E:$E,$B621)=0),"NO CATALOG ID MATCH in Release_Label",iserror(vlookup($A621&amp;$B621,'3) Release_Label'!$D:$D&amp;'3) Release_Label'!$E:$E,1,0)),"NO UPC-CATALOG ID pair MATCH in Release_Label" )</f>
        <v/>
      </c>
      <c r="E621" s="157" t="str">
        <f t="shared" si="3"/>
        <v/>
      </c>
      <c r="G621" s="116"/>
      <c r="H621" s="166"/>
      <c r="J621" s="20"/>
      <c r="K621" s="117"/>
      <c r="L621" s="20"/>
      <c r="N621" s="20"/>
      <c r="O621" s="20"/>
      <c r="P621" s="20"/>
    </row>
    <row r="622">
      <c r="A622" s="28"/>
      <c r="B622" s="116"/>
      <c r="C622" s="143" t="str">
        <f t="array" ref="C622">ifs(and(isblank($A622),isblank($B622)),"", not(iserror(vlookup($A622&amp;$B622,'3) Release_Label'!$D:$D&amp;'3) Release_Label'!$E:$E,1,0))),vlookup($A622&amp;$B622,{'3) Release_Label'!$D:$D&amp;'3) Release_Label'!$E:$E,'3) Release_Label'!$F:$F},2,0), or(and(not(isblank($B622)),$B622=$B621,$A622&lt;&gt;$A621),and(not(isblank($A622)),$A622=$A621,$B622&lt;&gt;$B621)),"ID LISTS UNALIGNED",and($A622&lt;&gt;"",countif('3) Release_Label'!$D:$D,$A622)=0),"NO UPC MATCH in Release_Label",and($B622&lt;&gt;"",countif('3) Release_Label'!$E:$E,$B622)=0),"NO CATALOG ID MATCH in Release_Label",iserror(vlookup($A622&amp;$B622,'3) Release_Label'!$D:$D&amp;'3) Release_Label'!$E:$E,1,0)),"NO UPC-CATALOG ID pair MATCH in Release_Label" )</f>
        <v/>
      </c>
      <c r="D622" s="143" t="str">
        <f t="array" ref="D622">ifs(and(isblank($A622),isblank($B622)),"", not(iserror(vlookup($A622&amp;$B622,'3) Release_Label'!$D:$D&amp;'3) Release_Label'!$E:$E,1,0))),vlookup($A622&amp;$B622,{'3) Release_Label'!$D:$D&amp;'3) Release_Label'!$E:$E,'3) Release_Label'!$H:$H},2,0), or(and(not(isblank($B622)),$B622=$B621,$A622&lt;&gt;$A621),and(not(isblank($A622)),$A622=$A621,$B622&lt;&gt;$B621)),"ID LISTS UNALIGNED",and($A622&lt;&gt;"",countif('3) Release_Label'!$D:$D,$A622)=0),"NO UPC MATCH in Release_Label",and($B622&lt;&gt;"",countif('3) Release_Label'!$E:$E,$B622)=0),"NO CATALOG ID MATCH in Release_Label",iserror(vlookup($A622&amp;$B622,'3) Release_Label'!$D:$D&amp;'3) Release_Label'!$E:$E,1,0)),"NO UPC-CATALOG ID pair MATCH in Release_Label" )</f>
        <v/>
      </c>
      <c r="E622" s="157" t="str">
        <f t="shared" si="3"/>
        <v/>
      </c>
      <c r="G622" s="116"/>
      <c r="H622" s="166"/>
      <c r="J622" s="20"/>
      <c r="K622" s="117"/>
      <c r="L622" s="20"/>
      <c r="N622" s="20"/>
      <c r="O622" s="20"/>
      <c r="P622" s="20"/>
    </row>
    <row r="623">
      <c r="A623" s="28"/>
      <c r="B623" s="116"/>
      <c r="C623" s="143" t="str">
        <f t="array" ref="C623">ifs(and(isblank($A623),isblank($B623)),"", not(iserror(vlookup($A623&amp;$B623,'3) Release_Label'!$D:$D&amp;'3) Release_Label'!$E:$E,1,0))),vlookup($A623&amp;$B623,{'3) Release_Label'!$D:$D&amp;'3) Release_Label'!$E:$E,'3) Release_Label'!$F:$F},2,0), or(and(not(isblank($B623)),$B623=$B622,$A623&lt;&gt;$A622),and(not(isblank($A623)),$A623=$A622,$B623&lt;&gt;$B622)),"ID LISTS UNALIGNED",and($A623&lt;&gt;"",countif('3) Release_Label'!$D:$D,$A623)=0),"NO UPC MATCH in Release_Label",and($B623&lt;&gt;"",countif('3) Release_Label'!$E:$E,$B623)=0),"NO CATALOG ID MATCH in Release_Label",iserror(vlookup($A623&amp;$B623,'3) Release_Label'!$D:$D&amp;'3) Release_Label'!$E:$E,1,0)),"NO UPC-CATALOG ID pair MATCH in Release_Label" )</f>
        <v/>
      </c>
      <c r="D623" s="143" t="str">
        <f t="array" ref="D623">ifs(and(isblank($A623),isblank($B623)),"", not(iserror(vlookup($A623&amp;$B623,'3) Release_Label'!$D:$D&amp;'3) Release_Label'!$E:$E,1,0))),vlookup($A623&amp;$B623,{'3) Release_Label'!$D:$D&amp;'3) Release_Label'!$E:$E,'3) Release_Label'!$H:$H},2,0), or(and(not(isblank($B623)),$B623=$B622,$A623&lt;&gt;$A622),and(not(isblank($A623)),$A623=$A622,$B623&lt;&gt;$B622)),"ID LISTS UNALIGNED",and($A623&lt;&gt;"",countif('3) Release_Label'!$D:$D,$A623)=0),"NO UPC MATCH in Release_Label",and($B623&lt;&gt;"",countif('3) Release_Label'!$E:$E,$B623)=0),"NO CATALOG ID MATCH in Release_Label",iserror(vlookup($A623&amp;$B623,'3) Release_Label'!$D:$D&amp;'3) Release_Label'!$E:$E,1,0)),"NO UPC-CATALOG ID pair MATCH in Release_Label" )</f>
        <v/>
      </c>
      <c r="E623" s="157" t="str">
        <f t="shared" si="3"/>
        <v/>
      </c>
      <c r="G623" s="116"/>
      <c r="H623" s="166"/>
      <c r="J623" s="20"/>
      <c r="K623" s="117"/>
      <c r="L623" s="20"/>
      <c r="N623" s="20"/>
      <c r="O623" s="20"/>
      <c r="P623" s="20"/>
    </row>
    <row r="624">
      <c r="A624" s="28"/>
      <c r="B624" s="116"/>
      <c r="C624" s="143" t="str">
        <f t="array" ref="C624">ifs(and(isblank($A624),isblank($B624)),"", not(iserror(vlookup($A624&amp;$B624,'3) Release_Label'!$D:$D&amp;'3) Release_Label'!$E:$E,1,0))),vlookup($A624&amp;$B624,{'3) Release_Label'!$D:$D&amp;'3) Release_Label'!$E:$E,'3) Release_Label'!$F:$F},2,0), or(and(not(isblank($B624)),$B624=$B623,$A624&lt;&gt;$A623),and(not(isblank($A624)),$A624=$A623,$B624&lt;&gt;$B623)),"ID LISTS UNALIGNED",and($A624&lt;&gt;"",countif('3) Release_Label'!$D:$D,$A624)=0),"NO UPC MATCH in Release_Label",and($B624&lt;&gt;"",countif('3) Release_Label'!$E:$E,$B624)=0),"NO CATALOG ID MATCH in Release_Label",iserror(vlookup($A624&amp;$B624,'3) Release_Label'!$D:$D&amp;'3) Release_Label'!$E:$E,1,0)),"NO UPC-CATALOG ID pair MATCH in Release_Label" )</f>
        <v/>
      </c>
      <c r="D624" s="143" t="str">
        <f t="array" ref="D624">ifs(and(isblank($A624),isblank($B624)),"", not(iserror(vlookup($A624&amp;$B624,'3) Release_Label'!$D:$D&amp;'3) Release_Label'!$E:$E,1,0))),vlookup($A624&amp;$B624,{'3) Release_Label'!$D:$D&amp;'3) Release_Label'!$E:$E,'3) Release_Label'!$H:$H},2,0), or(and(not(isblank($B624)),$B624=$B623,$A624&lt;&gt;$A623),and(not(isblank($A624)),$A624=$A623,$B624&lt;&gt;$B623)),"ID LISTS UNALIGNED",and($A624&lt;&gt;"",countif('3) Release_Label'!$D:$D,$A624)=0),"NO UPC MATCH in Release_Label",and($B624&lt;&gt;"",countif('3) Release_Label'!$E:$E,$B624)=0),"NO CATALOG ID MATCH in Release_Label",iserror(vlookup($A624&amp;$B624,'3) Release_Label'!$D:$D&amp;'3) Release_Label'!$E:$E,1,0)),"NO UPC-CATALOG ID pair MATCH in Release_Label" )</f>
        <v/>
      </c>
      <c r="E624" s="157" t="str">
        <f t="shared" si="3"/>
        <v/>
      </c>
      <c r="G624" s="116"/>
      <c r="H624" s="166"/>
      <c r="J624" s="20"/>
      <c r="K624" s="117"/>
      <c r="L624" s="20"/>
      <c r="N624" s="20"/>
      <c r="O624" s="20"/>
      <c r="P624" s="20"/>
    </row>
    <row r="625">
      <c r="A625" s="28"/>
      <c r="B625" s="116"/>
      <c r="C625" s="143" t="str">
        <f t="array" ref="C625">ifs(and(isblank($A625),isblank($B625)),"", not(iserror(vlookup($A625&amp;$B625,'3) Release_Label'!$D:$D&amp;'3) Release_Label'!$E:$E,1,0))),vlookup($A625&amp;$B625,{'3) Release_Label'!$D:$D&amp;'3) Release_Label'!$E:$E,'3) Release_Label'!$F:$F},2,0), or(and(not(isblank($B625)),$B625=$B624,$A625&lt;&gt;$A624),and(not(isblank($A625)),$A625=$A624,$B625&lt;&gt;$B624)),"ID LISTS UNALIGNED",and($A625&lt;&gt;"",countif('3) Release_Label'!$D:$D,$A625)=0),"NO UPC MATCH in Release_Label",and($B625&lt;&gt;"",countif('3) Release_Label'!$E:$E,$B625)=0),"NO CATALOG ID MATCH in Release_Label",iserror(vlookup($A625&amp;$B625,'3) Release_Label'!$D:$D&amp;'3) Release_Label'!$E:$E,1,0)),"NO UPC-CATALOG ID pair MATCH in Release_Label" )</f>
        <v/>
      </c>
      <c r="D625" s="143" t="str">
        <f t="array" ref="D625">ifs(and(isblank($A625),isblank($B625)),"", not(iserror(vlookup($A625&amp;$B625,'3) Release_Label'!$D:$D&amp;'3) Release_Label'!$E:$E,1,0))),vlookup($A625&amp;$B625,{'3) Release_Label'!$D:$D&amp;'3) Release_Label'!$E:$E,'3) Release_Label'!$H:$H},2,0), or(and(not(isblank($B625)),$B625=$B624,$A625&lt;&gt;$A624),and(not(isblank($A625)),$A625=$A624,$B625&lt;&gt;$B624)),"ID LISTS UNALIGNED",and($A625&lt;&gt;"",countif('3) Release_Label'!$D:$D,$A625)=0),"NO UPC MATCH in Release_Label",and($B625&lt;&gt;"",countif('3) Release_Label'!$E:$E,$B625)=0),"NO CATALOG ID MATCH in Release_Label",iserror(vlookup($A625&amp;$B625,'3) Release_Label'!$D:$D&amp;'3) Release_Label'!$E:$E,1,0)),"NO UPC-CATALOG ID pair MATCH in Release_Label" )</f>
        <v/>
      </c>
      <c r="E625" s="157" t="str">
        <f t="shared" si="3"/>
        <v/>
      </c>
      <c r="G625" s="116"/>
      <c r="H625" s="166"/>
      <c r="J625" s="20"/>
      <c r="K625" s="117"/>
      <c r="L625" s="20"/>
      <c r="N625" s="20"/>
      <c r="O625" s="20"/>
      <c r="P625" s="20"/>
    </row>
    <row r="626">
      <c r="A626" s="28"/>
      <c r="B626" s="116"/>
      <c r="C626" s="143" t="str">
        <f t="array" ref="C626">ifs(and(isblank($A626),isblank($B626)),"", not(iserror(vlookup($A626&amp;$B626,'3) Release_Label'!$D:$D&amp;'3) Release_Label'!$E:$E,1,0))),vlookup($A626&amp;$B626,{'3) Release_Label'!$D:$D&amp;'3) Release_Label'!$E:$E,'3) Release_Label'!$F:$F},2,0), or(and(not(isblank($B626)),$B626=$B625,$A626&lt;&gt;$A625),and(not(isblank($A626)),$A626=$A625,$B626&lt;&gt;$B625)),"ID LISTS UNALIGNED",and($A626&lt;&gt;"",countif('3) Release_Label'!$D:$D,$A626)=0),"NO UPC MATCH in Release_Label",and($B626&lt;&gt;"",countif('3) Release_Label'!$E:$E,$B626)=0),"NO CATALOG ID MATCH in Release_Label",iserror(vlookup($A626&amp;$B626,'3) Release_Label'!$D:$D&amp;'3) Release_Label'!$E:$E,1,0)),"NO UPC-CATALOG ID pair MATCH in Release_Label" )</f>
        <v/>
      </c>
      <c r="D626" s="143" t="str">
        <f t="array" ref="D626">ifs(and(isblank($A626),isblank($B626)),"", not(iserror(vlookup($A626&amp;$B626,'3) Release_Label'!$D:$D&amp;'3) Release_Label'!$E:$E,1,0))),vlookup($A626&amp;$B626,{'3) Release_Label'!$D:$D&amp;'3) Release_Label'!$E:$E,'3) Release_Label'!$H:$H},2,0), or(and(not(isblank($B626)),$B626=$B625,$A626&lt;&gt;$A625),and(not(isblank($A626)),$A626=$A625,$B626&lt;&gt;$B625)),"ID LISTS UNALIGNED",and($A626&lt;&gt;"",countif('3) Release_Label'!$D:$D,$A626)=0),"NO UPC MATCH in Release_Label",and($B626&lt;&gt;"",countif('3) Release_Label'!$E:$E,$B626)=0),"NO CATALOG ID MATCH in Release_Label",iserror(vlookup($A626&amp;$B626,'3) Release_Label'!$D:$D&amp;'3) Release_Label'!$E:$E,1,0)),"NO UPC-CATALOG ID pair MATCH in Release_Label" )</f>
        <v/>
      </c>
      <c r="E626" s="157" t="str">
        <f t="shared" si="3"/>
        <v/>
      </c>
      <c r="G626" s="116"/>
      <c r="H626" s="166"/>
      <c r="J626" s="20"/>
      <c r="K626" s="117"/>
      <c r="L626" s="20"/>
      <c r="N626" s="20"/>
      <c r="O626" s="20"/>
      <c r="P626" s="20"/>
    </row>
    <row r="627">
      <c r="A627" s="28"/>
      <c r="B627" s="116"/>
      <c r="C627" s="143" t="str">
        <f t="array" ref="C627">ifs(and(isblank($A627),isblank($B627)),"", not(iserror(vlookup($A627&amp;$B627,'3) Release_Label'!$D:$D&amp;'3) Release_Label'!$E:$E,1,0))),vlookup($A627&amp;$B627,{'3) Release_Label'!$D:$D&amp;'3) Release_Label'!$E:$E,'3) Release_Label'!$F:$F},2,0), or(and(not(isblank($B627)),$B627=$B626,$A627&lt;&gt;$A626),and(not(isblank($A627)),$A627=$A626,$B627&lt;&gt;$B626)),"ID LISTS UNALIGNED",and($A627&lt;&gt;"",countif('3) Release_Label'!$D:$D,$A627)=0),"NO UPC MATCH in Release_Label",and($B627&lt;&gt;"",countif('3) Release_Label'!$E:$E,$B627)=0),"NO CATALOG ID MATCH in Release_Label",iserror(vlookup($A627&amp;$B627,'3) Release_Label'!$D:$D&amp;'3) Release_Label'!$E:$E,1,0)),"NO UPC-CATALOG ID pair MATCH in Release_Label" )</f>
        <v/>
      </c>
      <c r="D627" s="143" t="str">
        <f t="array" ref="D627">ifs(and(isblank($A627),isblank($B627)),"", not(iserror(vlookup($A627&amp;$B627,'3) Release_Label'!$D:$D&amp;'3) Release_Label'!$E:$E,1,0))),vlookup($A627&amp;$B627,{'3) Release_Label'!$D:$D&amp;'3) Release_Label'!$E:$E,'3) Release_Label'!$H:$H},2,0), or(and(not(isblank($B627)),$B627=$B626,$A627&lt;&gt;$A626),and(not(isblank($A627)),$A627=$A626,$B627&lt;&gt;$B626)),"ID LISTS UNALIGNED",and($A627&lt;&gt;"",countif('3) Release_Label'!$D:$D,$A627)=0),"NO UPC MATCH in Release_Label",and($B627&lt;&gt;"",countif('3) Release_Label'!$E:$E,$B627)=0),"NO CATALOG ID MATCH in Release_Label",iserror(vlookup($A627&amp;$B627,'3) Release_Label'!$D:$D&amp;'3) Release_Label'!$E:$E,1,0)),"NO UPC-CATALOG ID pair MATCH in Release_Label" )</f>
        <v/>
      </c>
      <c r="E627" s="157" t="str">
        <f t="shared" si="3"/>
        <v/>
      </c>
      <c r="G627" s="116"/>
      <c r="H627" s="166"/>
      <c r="J627" s="20"/>
      <c r="K627" s="117"/>
      <c r="L627" s="20"/>
      <c r="N627" s="20"/>
      <c r="O627" s="20"/>
      <c r="P627" s="20"/>
    </row>
    <row r="628">
      <c r="A628" s="28"/>
      <c r="B628" s="116"/>
      <c r="C628" s="143" t="str">
        <f t="array" ref="C628">ifs(and(isblank($A628),isblank($B628)),"", not(iserror(vlookup($A628&amp;$B628,'3) Release_Label'!$D:$D&amp;'3) Release_Label'!$E:$E,1,0))),vlookup($A628&amp;$B628,{'3) Release_Label'!$D:$D&amp;'3) Release_Label'!$E:$E,'3) Release_Label'!$F:$F},2,0), or(and(not(isblank($B628)),$B628=$B627,$A628&lt;&gt;$A627),and(not(isblank($A628)),$A628=$A627,$B628&lt;&gt;$B627)),"ID LISTS UNALIGNED",and($A628&lt;&gt;"",countif('3) Release_Label'!$D:$D,$A628)=0),"NO UPC MATCH in Release_Label",and($B628&lt;&gt;"",countif('3) Release_Label'!$E:$E,$B628)=0),"NO CATALOG ID MATCH in Release_Label",iserror(vlookup($A628&amp;$B628,'3) Release_Label'!$D:$D&amp;'3) Release_Label'!$E:$E,1,0)),"NO UPC-CATALOG ID pair MATCH in Release_Label" )</f>
        <v/>
      </c>
      <c r="D628" s="143" t="str">
        <f t="array" ref="D628">ifs(and(isblank($A628),isblank($B628)),"", not(iserror(vlookup($A628&amp;$B628,'3) Release_Label'!$D:$D&amp;'3) Release_Label'!$E:$E,1,0))),vlookup($A628&amp;$B628,{'3) Release_Label'!$D:$D&amp;'3) Release_Label'!$E:$E,'3) Release_Label'!$H:$H},2,0), or(and(not(isblank($B628)),$B628=$B627,$A628&lt;&gt;$A627),and(not(isblank($A628)),$A628=$A627,$B628&lt;&gt;$B627)),"ID LISTS UNALIGNED",and($A628&lt;&gt;"",countif('3) Release_Label'!$D:$D,$A628)=0),"NO UPC MATCH in Release_Label",and($B628&lt;&gt;"",countif('3) Release_Label'!$E:$E,$B628)=0),"NO CATALOG ID MATCH in Release_Label",iserror(vlookup($A628&amp;$B628,'3) Release_Label'!$D:$D&amp;'3) Release_Label'!$E:$E,1,0)),"NO UPC-CATALOG ID pair MATCH in Release_Label" )</f>
        <v/>
      </c>
      <c r="E628" s="157" t="str">
        <f t="shared" si="3"/>
        <v/>
      </c>
      <c r="G628" s="116"/>
      <c r="H628" s="166"/>
      <c r="J628" s="20"/>
      <c r="K628" s="117"/>
      <c r="L628" s="20"/>
      <c r="N628" s="20"/>
      <c r="O628" s="20"/>
      <c r="P628" s="20"/>
    </row>
    <row r="629">
      <c r="A629" s="28"/>
      <c r="B629" s="116"/>
      <c r="C629" s="143" t="str">
        <f t="array" ref="C629">ifs(and(isblank($A629),isblank($B629)),"", not(iserror(vlookup($A629&amp;$B629,'3) Release_Label'!$D:$D&amp;'3) Release_Label'!$E:$E,1,0))),vlookup($A629&amp;$B629,{'3) Release_Label'!$D:$D&amp;'3) Release_Label'!$E:$E,'3) Release_Label'!$F:$F},2,0), or(and(not(isblank($B629)),$B629=$B628,$A629&lt;&gt;$A628),and(not(isblank($A629)),$A629=$A628,$B629&lt;&gt;$B628)),"ID LISTS UNALIGNED",and($A629&lt;&gt;"",countif('3) Release_Label'!$D:$D,$A629)=0),"NO UPC MATCH in Release_Label",and($B629&lt;&gt;"",countif('3) Release_Label'!$E:$E,$B629)=0),"NO CATALOG ID MATCH in Release_Label",iserror(vlookup($A629&amp;$B629,'3) Release_Label'!$D:$D&amp;'3) Release_Label'!$E:$E,1,0)),"NO UPC-CATALOG ID pair MATCH in Release_Label" )</f>
        <v/>
      </c>
      <c r="D629" s="143" t="str">
        <f t="array" ref="D629">ifs(and(isblank($A629),isblank($B629)),"", not(iserror(vlookup($A629&amp;$B629,'3) Release_Label'!$D:$D&amp;'3) Release_Label'!$E:$E,1,0))),vlookup($A629&amp;$B629,{'3) Release_Label'!$D:$D&amp;'3) Release_Label'!$E:$E,'3) Release_Label'!$H:$H},2,0), or(and(not(isblank($B629)),$B629=$B628,$A629&lt;&gt;$A628),and(not(isblank($A629)),$A629=$A628,$B629&lt;&gt;$B628)),"ID LISTS UNALIGNED",and($A629&lt;&gt;"",countif('3) Release_Label'!$D:$D,$A629)=0),"NO UPC MATCH in Release_Label",and($B629&lt;&gt;"",countif('3) Release_Label'!$E:$E,$B629)=0),"NO CATALOG ID MATCH in Release_Label",iserror(vlookup($A629&amp;$B629,'3) Release_Label'!$D:$D&amp;'3) Release_Label'!$E:$E,1,0)),"NO UPC-CATALOG ID pair MATCH in Release_Label" )</f>
        <v/>
      </c>
      <c r="E629" s="157" t="str">
        <f t="shared" si="3"/>
        <v/>
      </c>
      <c r="G629" s="116"/>
      <c r="H629" s="166"/>
      <c r="J629" s="20"/>
      <c r="K629" s="117"/>
      <c r="L629" s="20"/>
      <c r="N629" s="20"/>
      <c r="O629" s="20"/>
      <c r="P629" s="20"/>
    </row>
    <row r="630">
      <c r="A630" s="28"/>
      <c r="B630" s="116"/>
      <c r="C630" s="143" t="str">
        <f t="array" ref="C630">ifs(and(isblank($A630),isblank($B630)),"", not(iserror(vlookup($A630&amp;$B630,'3) Release_Label'!$D:$D&amp;'3) Release_Label'!$E:$E,1,0))),vlookup($A630&amp;$B630,{'3) Release_Label'!$D:$D&amp;'3) Release_Label'!$E:$E,'3) Release_Label'!$F:$F},2,0), or(and(not(isblank($B630)),$B630=$B629,$A630&lt;&gt;$A629),and(not(isblank($A630)),$A630=$A629,$B630&lt;&gt;$B629)),"ID LISTS UNALIGNED",and($A630&lt;&gt;"",countif('3) Release_Label'!$D:$D,$A630)=0),"NO UPC MATCH in Release_Label",and($B630&lt;&gt;"",countif('3) Release_Label'!$E:$E,$B630)=0),"NO CATALOG ID MATCH in Release_Label",iserror(vlookup($A630&amp;$B630,'3) Release_Label'!$D:$D&amp;'3) Release_Label'!$E:$E,1,0)),"NO UPC-CATALOG ID pair MATCH in Release_Label" )</f>
        <v/>
      </c>
      <c r="D630" s="143" t="str">
        <f t="array" ref="D630">ifs(and(isblank($A630),isblank($B630)),"", not(iserror(vlookup($A630&amp;$B630,'3) Release_Label'!$D:$D&amp;'3) Release_Label'!$E:$E,1,0))),vlookup($A630&amp;$B630,{'3) Release_Label'!$D:$D&amp;'3) Release_Label'!$E:$E,'3) Release_Label'!$H:$H},2,0), or(and(not(isblank($B630)),$B630=$B629,$A630&lt;&gt;$A629),and(not(isblank($A630)),$A630=$A629,$B630&lt;&gt;$B629)),"ID LISTS UNALIGNED",and($A630&lt;&gt;"",countif('3) Release_Label'!$D:$D,$A630)=0),"NO UPC MATCH in Release_Label",and($B630&lt;&gt;"",countif('3) Release_Label'!$E:$E,$B630)=0),"NO CATALOG ID MATCH in Release_Label",iserror(vlookup($A630&amp;$B630,'3) Release_Label'!$D:$D&amp;'3) Release_Label'!$E:$E,1,0)),"NO UPC-CATALOG ID pair MATCH in Release_Label" )</f>
        <v/>
      </c>
      <c r="E630" s="157" t="str">
        <f t="shared" si="3"/>
        <v/>
      </c>
      <c r="G630" s="116"/>
      <c r="H630" s="166"/>
      <c r="J630" s="20"/>
      <c r="K630" s="117"/>
      <c r="L630" s="20"/>
      <c r="N630" s="20"/>
      <c r="O630" s="20"/>
      <c r="P630" s="20"/>
    </row>
    <row r="631">
      <c r="A631" s="28"/>
      <c r="B631" s="116"/>
      <c r="C631" s="143" t="str">
        <f t="array" ref="C631">ifs(and(isblank($A631),isblank($B631)),"", not(iserror(vlookup($A631&amp;$B631,'3) Release_Label'!$D:$D&amp;'3) Release_Label'!$E:$E,1,0))),vlookup($A631&amp;$B631,{'3) Release_Label'!$D:$D&amp;'3) Release_Label'!$E:$E,'3) Release_Label'!$F:$F},2,0), or(and(not(isblank($B631)),$B631=$B630,$A631&lt;&gt;$A630),and(not(isblank($A631)),$A631=$A630,$B631&lt;&gt;$B630)),"ID LISTS UNALIGNED",and($A631&lt;&gt;"",countif('3) Release_Label'!$D:$D,$A631)=0),"NO UPC MATCH in Release_Label",and($B631&lt;&gt;"",countif('3) Release_Label'!$E:$E,$B631)=0),"NO CATALOG ID MATCH in Release_Label",iserror(vlookup($A631&amp;$B631,'3) Release_Label'!$D:$D&amp;'3) Release_Label'!$E:$E,1,0)),"NO UPC-CATALOG ID pair MATCH in Release_Label" )</f>
        <v/>
      </c>
      <c r="D631" s="143" t="str">
        <f t="array" ref="D631">ifs(and(isblank($A631),isblank($B631)),"", not(iserror(vlookup($A631&amp;$B631,'3) Release_Label'!$D:$D&amp;'3) Release_Label'!$E:$E,1,0))),vlookup($A631&amp;$B631,{'3) Release_Label'!$D:$D&amp;'3) Release_Label'!$E:$E,'3) Release_Label'!$H:$H},2,0), or(and(not(isblank($B631)),$B631=$B630,$A631&lt;&gt;$A630),and(not(isblank($A631)),$A631=$A630,$B631&lt;&gt;$B630)),"ID LISTS UNALIGNED",and($A631&lt;&gt;"",countif('3) Release_Label'!$D:$D,$A631)=0),"NO UPC MATCH in Release_Label",and($B631&lt;&gt;"",countif('3) Release_Label'!$E:$E,$B631)=0),"NO CATALOG ID MATCH in Release_Label",iserror(vlookup($A631&amp;$B631,'3) Release_Label'!$D:$D&amp;'3) Release_Label'!$E:$E,1,0)),"NO UPC-CATALOG ID pair MATCH in Release_Label" )</f>
        <v/>
      </c>
      <c r="E631" s="157" t="str">
        <f t="shared" si="3"/>
        <v/>
      </c>
      <c r="G631" s="116"/>
      <c r="H631" s="166"/>
      <c r="J631" s="20"/>
      <c r="K631" s="117"/>
      <c r="L631" s="20"/>
      <c r="N631" s="20"/>
      <c r="O631" s="20"/>
      <c r="P631" s="20"/>
    </row>
    <row r="632">
      <c r="A632" s="28"/>
      <c r="B632" s="116"/>
      <c r="C632" s="143" t="str">
        <f t="array" ref="C632">ifs(and(isblank($A632),isblank($B632)),"", not(iserror(vlookup($A632&amp;$B632,'3) Release_Label'!$D:$D&amp;'3) Release_Label'!$E:$E,1,0))),vlookup($A632&amp;$B632,{'3) Release_Label'!$D:$D&amp;'3) Release_Label'!$E:$E,'3) Release_Label'!$F:$F},2,0), or(and(not(isblank($B632)),$B632=$B631,$A632&lt;&gt;$A631),and(not(isblank($A632)),$A632=$A631,$B632&lt;&gt;$B631)),"ID LISTS UNALIGNED",and($A632&lt;&gt;"",countif('3) Release_Label'!$D:$D,$A632)=0),"NO UPC MATCH in Release_Label",and($B632&lt;&gt;"",countif('3) Release_Label'!$E:$E,$B632)=0),"NO CATALOG ID MATCH in Release_Label",iserror(vlookup($A632&amp;$B632,'3) Release_Label'!$D:$D&amp;'3) Release_Label'!$E:$E,1,0)),"NO UPC-CATALOG ID pair MATCH in Release_Label" )</f>
        <v/>
      </c>
      <c r="D632" s="143" t="str">
        <f t="array" ref="D632">ifs(and(isblank($A632),isblank($B632)),"", not(iserror(vlookup($A632&amp;$B632,'3) Release_Label'!$D:$D&amp;'3) Release_Label'!$E:$E,1,0))),vlookup($A632&amp;$B632,{'3) Release_Label'!$D:$D&amp;'3) Release_Label'!$E:$E,'3) Release_Label'!$H:$H},2,0), or(and(not(isblank($B632)),$B632=$B631,$A632&lt;&gt;$A631),and(not(isblank($A632)),$A632=$A631,$B632&lt;&gt;$B631)),"ID LISTS UNALIGNED",and($A632&lt;&gt;"",countif('3) Release_Label'!$D:$D,$A632)=0),"NO UPC MATCH in Release_Label",and($B632&lt;&gt;"",countif('3) Release_Label'!$E:$E,$B632)=0),"NO CATALOG ID MATCH in Release_Label",iserror(vlookup($A632&amp;$B632,'3) Release_Label'!$D:$D&amp;'3) Release_Label'!$E:$E,1,0)),"NO UPC-CATALOG ID pair MATCH in Release_Label" )</f>
        <v/>
      </c>
      <c r="E632" s="157" t="str">
        <f t="shared" si="3"/>
        <v/>
      </c>
      <c r="G632" s="116"/>
      <c r="H632" s="166"/>
      <c r="J632" s="20"/>
      <c r="K632" s="117"/>
      <c r="L632" s="20"/>
      <c r="N632" s="20"/>
      <c r="O632" s="20"/>
      <c r="P632" s="20"/>
    </row>
    <row r="633">
      <c r="A633" s="28"/>
      <c r="B633" s="116"/>
      <c r="C633" s="143" t="str">
        <f t="array" ref="C633">ifs(and(isblank($A633),isblank($B633)),"", not(iserror(vlookup($A633&amp;$B633,'3) Release_Label'!$D:$D&amp;'3) Release_Label'!$E:$E,1,0))),vlookup($A633&amp;$B633,{'3) Release_Label'!$D:$D&amp;'3) Release_Label'!$E:$E,'3) Release_Label'!$F:$F},2,0), or(and(not(isblank($B633)),$B633=$B632,$A633&lt;&gt;$A632),and(not(isblank($A633)),$A633=$A632,$B633&lt;&gt;$B632)),"ID LISTS UNALIGNED",and($A633&lt;&gt;"",countif('3) Release_Label'!$D:$D,$A633)=0),"NO UPC MATCH in Release_Label",and($B633&lt;&gt;"",countif('3) Release_Label'!$E:$E,$B633)=0),"NO CATALOG ID MATCH in Release_Label",iserror(vlookup($A633&amp;$B633,'3) Release_Label'!$D:$D&amp;'3) Release_Label'!$E:$E,1,0)),"NO UPC-CATALOG ID pair MATCH in Release_Label" )</f>
        <v/>
      </c>
      <c r="D633" s="143" t="str">
        <f t="array" ref="D633">ifs(and(isblank($A633),isblank($B633)),"", not(iserror(vlookup($A633&amp;$B633,'3) Release_Label'!$D:$D&amp;'3) Release_Label'!$E:$E,1,0))),vlookup($A633&amp;$B633,{'3) Release_Label'!$D:$D&amp;'3) Release_Label'!$E:$E,'3) Release_Label'!$H:$H},2,0), or(and(not(isblank($B633)),$B633=$B632,$A633&lt;&gt;$A632),and(not(isblank($A633)),$A633=$A632,$B633&lt;&gt;$B632)),"ID LISTS UNALIGNED",and($A633&lt;&gt;"",countif('3) Release_Label'!$D:$D,$A633)=0),"NO UPC MATCH in Release_Label",and($B633&lt;&gt;"",countif('3) Release_Label'!$E:$E,$B633)=0),"NO CATALOG ID MATCH in Release_Label",iserror(vlookup($A633&amp;$B633,'3) Release_Label'!$D:$D&amp;'3) Release_Label'!$E:$E,1,0)),"NO UPC-CATALOG ID pair MATCH in Release_Label" )</f>
        <v/>
      </c>
      <c r="E633" s="157" t="str">
        <f t="shared" si="3"/>
        <v/>
      </c>
      <c r="G633" s="116"/>
      <c r="H633" s="166"/>
      <c r="J633" s="20"/>
      <c r="K633" s="117"/>
      <c r="L633" s="20"/>
      <c r="N633" s="20"/>
      <c r="O633" s="20"/>
      <c r="P633" s="20"/>
    </row>
    <row r="634">
      <c r="A634" s="28"/>
      <c r="B634" s="116"/>
      <c r="C634" s="143" t="str">
        <f t="array" ref="C634">ifs(and(isblank($A634),isblank($B634)),"", not(iserror(vlookup($A634&amp;$B634,'3) Release_Label'!$D:$D&amp;'3) Release_Label'!$E:$E,1,0))),vlookup($A634&amp;$B634,{'3) Release_Label'!$D:$D&amp;'3) Release_Label'!$E:$E,'3) Release_Label'!$F:$F},2,0), or(and(not(isblank($B634)),$B634=$B633,$A634&lt;&gt;$A633),and(not(isblank($A634)),$A634=$A633,$B634&lt;&gt;$B633)),"ID LISTS UNALIGNED",and($A634&lt;&gt;"",countif('3) Release_Label'!$D:$D,$A634)=0),"NO UPC MATCH in Release_Label",and($B634&lt;&gt;"",countif('3) Release_Label'!$E:$E,$B634)=0),"NO CATALOG ID MATCH in Release_Label",iserror(vlookup($A634&amp;$B634,'3) Release_Label'!$D:$D&amp;'3) Release_Label'!$E:$E,1,0)),"NO UPC-CATALOG ID pair MATCH in Release_Label" )</f>
        <v/>
      </c>
      <c r="D634" s="143" t="str">
        <f t="array" ref="D634">ifs(and(isblank($A634),isblank($B634)),"", not(iserror(vlookup($A634&amp;$B634,'3) Release_Label'!$D:$D&amp;'3) Release_Label'!$E:$E,1,0))),vlookup($A634&amp;$B634,{'3) Release_Label'!$D:$D&amp;'3) Release_Label'!$E:$E,'3) Release_Label'!$H:$H},2,0), or(and(not(isblank($B634)),$B634=$B633,$A634&lt;&gt;$A633),and(not(isblank($A634)),$A634=$A633,$B634&lt;&gt;$B633)),"ID LISTS UNALIGNED",and($A634&lt;&gt;"",countif('3) Release_Label'!$D:$D,$A634)=0),"NO UPC MATCH in Release_Label",and($B634&lt;&gt;"",countif('3) Release_Label'!$E:$E,$B634)=0),"NO CATALOG ID MATCH in Release_Label",iserror(vlookup($A634&amp;$B634,'3) Release_Label'!$D:$D&amp;'3) Release_Label'!$E:$E,1,0)),"NO UPC-CATALOG ID pair MATCH in Release_Label" )</f>
        <v/>
      </c>
      <c r="E634" s="157" t="str">
        <f t="shared" si="3"/>
        <v/>
      </c>
      <c r="G634" s="116"/>
      <c r="H634" s="166"/>
      <c r="J634" s="20"/>
      <c r="K634" s="117"/>
      <c r="L634" s="20"/>
      <c r="N634" s="20"/>
      <c r="O634" s="20"/>
      <c r="P634" s="20"/>
    </row>
    <row r="635">
      <c r="A635" s="28"/>
      <c r="B635" s="116"/>
      <c r="C635" s="143" t="str">
        <f t="array" ref="C635">ifs(and(isblank($A635),isblank($B635)),"", not(iserror(vlookup($A635&amp;$B635,'3) Release_Label'!$D:$D&amp;'3) Release_Label'!$E:$E,1,0))),vlookup($A635&amp;$B635,{'3) Release_Label'!$D:$D&amp;'3) Release_Label'!$E:$E,'3) Release_Label'!$F:$F},2,0), or(and(not(isblank($B635)),$B635=$B634,$A635&lt;&gt;$A634),and(not(isblank($A635)),$A635=$A634,$B635&lt;&gt;$B634)),"ID LISTS UNALIGNED",and($A635&lt;&gt;"",countif('3) Release_Label'!$D:$D,$A635)=0),"NO UPC MATCH in Release_Label",and($B635&lt;&gt;"",countif('3) Release_Label'!$E:$E,$B635)=0),"NO CATALOG ID MATCH in Release_Label",iserror(vlookup($A635&amp;$B635,'3) Release_Label'!$D:$D&amp;'3) Release_Label'!$E:$E,1,0)),"NO UPC-CATALOG ID pair MATCH in Release_Label" )</f>
        <v/>
      </c>
      <c r="D635" s="143" t="str">
        <f t="array" ref="D635">ifs(and(isblank($A635),isblank($B635)),"", not(iserror(vlookup($A635&amp;$B635,'3) Release_Label'!$D:$D&amp;'3) Release_Label'!$E:$E,1,0))),vlookup($A635&amp;$B635,{'3) Release_Label'!$D:$D&amp;'3) Release_Label'!$E:$E,'3) Release_Label'!$H:$H},2,0), or(and(not(isblank($B635)),$B635=$B634,$A635&lt;&gt;$A634),and(not(isblank($A635)),$A635=$A634,$B635&lt;&gt;$B634)),"ID LISTS UNALIGNED",and($A635&lt;&gt;"",countif('3) Release_Label'!$D:$D,$A635)=0),"NO UPC MATCH in Release_Label",and($B635&lt;&gt;"",countif('3) Release_Label'!$E:$E,$B635)=0),"NO CATALOG ID MATCH in Release_Label",iserror(vlookup($A635&amp;$B635,'3) Release_Label'!$D:$D&amp;'3) Release_Label'!$E:$E,1,0)),"NO UPC-CATALOG ID pair MATCH in Release_Label" )</f>
        <v/>
      </c>
      <c r="E635" s="157" t="str">
        <f t="shared" si="3"/>
        <v/>
      </c>
      <c r="G635" s="116"/>
      <c r="H635" s="166"/>
      <c r="J635" s="20"/>
      <c r="K635" s="117"/>
      <c r="L635" s="20"/>
      <c r="N635" s="20"/>
      <c r="O635" s="20"/>
      <c r="P635" s="20"/>
    </row>
    <row r="636">
      <c r="A636" s="28"/>
      <c r="B636" s="116"/>
      <c r="C636" s="143" t="str">
        <f t="array" ref="C636">ifs(and(isblank($A636),isblank($B636)),"", not(iserror(vlookup($A636&amp;$B636,'3) Release_Label'!$D:$D&amp;'3) Release_Label'!$E:$E,1,0))),vlookup($A636&amp;$B636,{'3) Release_Label'!$D:$D&amp;'3) Release_Label'!$E:$E,'3) Release_Label'!$F:$F},2,0), or(and(not(isblank($B636)),$B636=$B635,$A636&lt;&gt;$A635),and(not(isblank($A636)),$A636=$A635,$B636&lt;&gt;$B635)),"ID LISTS UNALIGNED",and($A636&lt;&gt;"",countif('3) Release_Label'!$D:$D,$A636)=0),"NO UPC MATCH in Release_Label",and($B636&lt;&gt;"",countif('3) Release_Label'!$E:$E,$B636)=0),"NO CATALOG ID MATCH in Release_Label",iserror(vlookup($A636&amp;$B636,'3) Release_Label'!$D:$D&amp;'3) Release_Label'!$E:$E,1,0)),"NO UPC-CATALOG ID pair MATCH in Release_Label" )</f>
        <v/>
      </c>
      <c r="D636" s="143" t="str">
        <f t="array" ref="D636">ifs(and(isblank($A636),isblank($B636)),"", not(iserror(vlookup($A636&amp;$B636,'3) Release_Label'!$D:$D&amp;'3) Release_Label'!$E:$E,1,0))),vlookup($A636&amp;$B636,{'3) Release_Label'!$D:$D&amp;'3) Release_Label'!$E:$E,'3) Release_Label'!$H:$H},2,0), or(and(not(isblank($B636)),$B636=$B635,$A636&lt;&gt;$A635),and(not(isblank($A636)),$A636=$A635,$B636&lt;&gt;$B635)),"ID LISTS UNALIGNED",and($A636&lt;&gt;"",countif('3) Release_Label'!$D:$D,$A636)=0),"NO UPC MATCH in Release_Label",and($B636&lt;&gt;"",countif('3) Release_Label'!$E:$E,$B636)=0),"NO CATALOG ID MATCH in Release_Label",iserror(vlookup($A636&amp;$B636,'3) Release_Label'!$D:$D&amp;'3) Release_Label'!$E:$E,1,0)),"NO UPC-CATALOG ID pair MATCH in Release_Label" )</f>
        <v/>
      </c>
      <c r="E636" s="157" t="str">
        <f t="shared" si="3"/>
        <v/>
      </c>
      <c r="G636" s="116"/>
      <c r="H636" s="166"/>
      <c r="J636" s="20"/>
      <c r="K636" s="117"/>
      <c r="L636" s="20"/>
      <c r="N636" s="20"/>
      <c r="O636" s="20"/>
      <c r="P636" s="20"/>
    </row>
    <row r="637">
      <c r="A637" s="28"/>
      <c r="B637" s="116"/>
      <c r="C637" s="143" t="str">
        <f t="array" ref="C637">ifs(and(isblank($A637),isblank($B637)),"", not(iserror(vlookup($A637&amp;$B637,'3) Release_Label'!$D:$D&amp;'3) Release_Label'!$E:$E,1,0))),vlookup($A637&amp;$B637,{'3) Release_Label'!$D:$D&amp;'3) Release_Label'!$E:$E,'3) Release_Label'!$F:$F},2,0), or(and(not(isblank($B637)),$B637=$B636,$A637&lt;&gt;$A636),and(not(isblank($A637)),$A637=$A636,$B637&lt;&gt;$B636)),"ID LISTS UNALIGNED",and($A637&lt;&gt;"",countif('3) Release_Label'!$D:$D,$A637)=0),"NO UPC MATCH in Release_Label",and($B637&lt;&gt;"",countif('3) Release_Label'!$E:$E,$B637)=0),"NO CATALOG ID MATCH in Release_Label",iserror(vlookup($A637&amp;$B637,'3) Release_Label'!$D:$D&amp;'3) Release_Label'!$E:$E,1,0)),"NO UPC-CATALOG ID pair MATCH in Release_Label" )</f>
        <v/>
      </c>
      <c r="D637" s="143" t="str">
        <f t="array" ref="D637">ifs(and(isblank($A637),isblank($B637)),"", not(iserror(vlookup($A637&amp;$B637,'3) Release_Label'!$D:$D&amp;'3) Release_Label'!$E:$E,1,0))),vlookup($A637&amp;$B637,{'3) Release_Label'!$D:$D&amp;'3) Release_Label'!$E:$E,'3) Release_Label'!$H:$H},2,0), or(and(not(isblank($B637)),$B637=$B636,$A637&lt;&gt;$A636),and(not(isblank($A637)),$A637=$A636,$B637&lt;&gt;$B636)),"ID LISTS UNALIGNED",and($A637&lt;&gt;"",countif('3) Release_Label'!$D:$D,$A637)=0),"NO UPC MATCH in Release_Label",and($B637&lt;&gt;"",countif('3) Release_Label'!$E:$E,$B637)=0),"NO CATALOG ID MATCH in Release_Label",iserror(vlookup($A637&amp;$B637,'3) Release_Label'!$D:$D&amp;'3) Release_Label'!$E:$E,1,0)),"NO UPC-CATALOG ID pair MATCH in Release_Label" )</f>
        <v/>
      </c>
      <c r="E637" s="157" t="str">
        <f t="shared" si="3"/>
        <v/>
      </c>
      <c r="G637" s="116"/>
      <c r="H637" s="166"/>
      <c r="J637" s="20"/>
      <c r="K637" s="117"/>
      <c r="L637" s="20"/>
      <c r="N637" s="20"/>
      <c r="O637" s="20"/>
      <c r="P637" s="20"/>
    </row>
    <row r="638">
      <c r="A638" s="28"/>
      <c r="B638" s="116"/>
      <c r="C638" s="143" t="str">
        <f t="array" ref="C638">ifs(and(isblank($A638),isblank($B638)),"", not(iserror(vlookup($A638&amp;$B638,'3) Release_Label'!$D:$D&amp;'3) Release_Label'!$E:$E,1,0))),vlookup($A638&amp;$B638,{'3) Release_Label'!$D:$D&amp;'3) Release_Label'!$E:$E,'3) Release_Label'!$F:$F},2,0), or(and(not(isblank($B638)),$B638=$B637,$A638&lt;&gt;$A637),and(not(isblank($A638)),$A638=$A637,$B638&lt;&gt;$B637)),"ID LISTS UNALIGNED",and($A638&lt;&gt;"",countif('3) Release_Label'!$D:$D,$A638)=0),"NO UPC MATCH in Release_Label",and($B638&lt;&gt;"",countif('3) Release_Label'!$E:$E,$B638)=0),"NO CATALOG ID MATCH in Release_Label",iserror(vlookup($A638&amp;$B638,'3) Release_Label'!$D:$D&amp;'3) Release_Label'!$E:$E,1,0)),"NO UPC-CATALOG ID pair MATCH in Release_Label" )</f>
        <v/>
      </c>
      <c r="D638" s="143" t="str">
        <f t="array" ref="D638">ifs(and(isblank($A638),isblank($B638)),"", not(iserror(vlookup($A638&amp;$B638,'3) Release_Label'!$D:$D&amp;'3) Release_Label'!$E:$E,1,0))),vlookup($A638&amp;$B638,{'3) Release_Label'!$D:$D&amp;'3) Release_Label'!$E:$E,'3) Release_Label'!$H:$H},2,0), or(and(not(isblank($B638)),$B638=$B637,$A638&lt;&gt;$A637),and(not(isblank($A638)),$A638=$A637,$B638&lt;&gt;$B637)),"ID LISTS UNALIGNED",and($A638&lt;&gt;"",countif('3) Release_Label'!$D:$D,$A638)=0),"NO UPC MATCH in Release_Label",and($B638&lt;&gt;"",countif('3) Release_Label'!$E:$E,$B638)=0),"NO CATALOG ID MATCH in Release_Label",iserror(vlookup($A638&amp;$B638,'3) Release_Label'!$D:$D&amp;'3) Release_Label'!$E:$E,1,0)),"NO UPC-CATALOG ID pair MATCH in Release_Label" )</f>
        <v/>
      </c>
      <c r="E638" s="157" t="str">
        <f t="shared" si="3"/>
        <v/>
      </c>
      <c r="G638" s="116"/>
      <c r="H638" s="166"/>
      <c r="J638" s="20"/>
      <c r="K638" s="117"/>
      <c r="L638" s="20"/>
      <c r="N638" s="20"/>
      <c r="O638" s="20"/>
      <c r="P638" s="20"/>
    </row>
    <row r="639">
      <c r="A639" s="28"/>
      <c r="B639" s="116"/>
      <c r="C639" s="143" t="str">
        <f t="array" ref="C639">ifs(and(isblank($A639),isblank($B639)),"", not(iserror(vlookup($A639&amp;$B639,'3) Release_Label'!$D:$D&amp;'3) Release_Label'!$E:$E,1,0))),vlookup($A639&amp;$B639,{'3) Release_Label'!$D:$D&amp;'3) Release_Label'!$E:$E,'3) Release_Label'!$F:$F},2,0), or(and(not(isblank($B639)),$B639=$B638,$A639&lt;&gt;$A638),and(not(isblank($A639)),$A639=$A638,$B639&lt;&gt;$B638)),"ID LISTS UNALIGNED",and($A639&lt;&gt;"",countif('3) Release_Label'!$D:$D,$A639)=0),"NO UPC MATCH in Release_Label",and($B639&lt;&gt;"",countif('3) Release_Label'!$E:$E,$B639)=0),"NO CATALOG ID MATCH in Release_Label",iserror(vlookup($A639&amp;$B639,'3) Release_Label'!$D:$D&amp;'3) Release_Label'!$E:$E,1,0)),"NO UPC-CATALOG ID pair MATCH in Release_Label" )</f>
        <v/>
      </c>
      <c r="D639" s="143" t="str">
        <f t="array" ref="D639">ifs(and(isblank($A639),isblank($B639)),"", not(iserror(vlookup($A639&amp;$B639,'3) Release_Label'!$D:$D&amp;'3) Release_Label'!$E:$E,1,0))),vlookup($A639&amp;$B639,{'3) Release_Label'!$D:$D&amp;'3) Release_Label'!$E:$E,'3) Release_Label'!$H:$H},2,0), or(and(not(isblank($B639)),$B639=$B638,$A639&lt;&gt;$A638),and(not(isblank($A639)),$A639=$A638,$B639&lt;&gt;$B638)),"ID LISTS UNALIGNED",and($A639&lt;&gt;"",countif('3) Release_Label'!$D:$D,$A639)=0),"NO UPC MATCH in Release_Label",and($B639&lt;&gt;"",countif('3) Release_Label'!$E:$E,$B639)=0),"NO CATALOG ID MATCH in Release_Label",iserror(vlookup($A639&amp;$B639,'3) Release_Label'!$D:$D&amp;'3) Release_Label'!$E:$E,1,0)),"NO UPC-CATALOG ID pair MATCH in Release_Label" )</f>
        <v/>
      </c>
      <c r="E639" s="157" t="str">
        <f t="shared" si="3"/>
        <v/>
      </c>
      <c r="G639" s="116"/>
      <c r="H639" s="166"/>
      <c r="J639" s="20"/>
      <c r="K639" s="117"/>
      <c r="L639" s="20"/>
      <c r="N639" s="20"/>
      <c r="O639" s="20"/>
      <c r="P639" s="20"/>
    </row>
    <row r="640">
      <c r="A640" s="28"/>
      <c r="B640" s="116"/>
      <c r="C640" s="143" t="str">
        <f t="array" ref="C640">ifs(and(isblank($A640),isblank($B640)),"", not(iserror(vlookup($A640&amp;$B640,'3) Release_Label'!$D:$D&amp;'3) Release_Label'!$E:$E,1,0))),vlookup($A640&amp;$B640,{'3) Release_Label'!$D:$D&amp;'3) Release_Label'!$E:$E,'3) Release_Label'!$F:$F},2,0), or(and(not(isblank($B640)),$B640=$B639,$A640&lt;&gt;$A639),and(not(isblank($A640)),$A640=$A639,$B640&lt;&gt;$B639)),"ID LISTS UNALIGNED",and($A640&lt;&gt;"",countif('3) Release_Label'!$D:$D,$A640)=0),"NO UPC MATCH in Release_Label",and($B640&lt;&gt;"",countif('3) Release_Label'!$E:$E,$B640)=0),"NO CATALOG ID MATCH in Release_Label",iserror(vlookup($A640&amp;$B640,'3) Release_Label'!$D:$D&amp;'3) Release_Label'!$E:$E,1,0)),"NO UPC-CATALOG ID pair MATCH in Release_Label" )</f>
        <v/>
      </c>
      <c r="D640" s="143" t="str">
        <f t="array" ref="D640">ifs(and(isblank($A640),isblank($B640)),"", not(iserror(vlookup($A640&amp;$B640,'3) Release_Label'!$D:$D&amp;'3) Release_Label'!$E:$E,1,0))),vlookup($A640&amp;$B640,{'3) Release_Label'!$D:$D&amp;'3) Release_Label'!$E:$E,'3) Release_Label'!$H:$H},2,0), or(and(not(isblank($B640)),$B640=$B639,$A640&lt;&gt;$A639),and(not(isblank($A640)),$A640=$A639,$B640&lt;&gt;$B639)),"ID LISTS UNALIGNED",and($A640&lt;&gt;"",countif('3) Release_Label'!$D:$D,$A640)=0),"NO UPC MATCH in Release_Label",and($B640&lt;&gt;"",countif('3) Release_Label'!$E:$E,$B640)=0),"NO CATALOG ID MATCH in Release_Label",iserror(vlookup($A640&amp;$B640,'3) Release_Label'!$D:$D&amp;'3) Release_Label'!$E:$E,1,0)),"NO UPC-CATALOG ID pair MATCH in Release_Label" )</f>
        <v/>
      </c>
      <c r="E640" s="157" t="str">
        <f t="shared" si="3"/>
        <v/>
      </c>
      <c r="G640" s="116"/>
      <c r="H640" s="166"/>
      <c r="J640" s="20"/>
      <c r="K640" s="117"/>
      <c r="L640" s="20"/>
      <c r="N640" s="20"/>
      <c r="O640" s="20"/>
      <c r="P640" s="20"/>
    </row>
    <row r="641">
      <c r="A641" s="28"/>
      <c r="B641" s="116"/>
      <c r="C641" s="143" t="str">
        <f t="array" ref="C641">ifs(and(isblank($A641),isblank($B641)),"", not(iserror(vlookup($A641&amp;$B641,'3) Release_Label'!$D:$D&amp;'3) Release_Label'!$E:$E,1,0))),vlookup($A641&amp;$B641,{'3) Release_Label'!$D:$D&amp;'3) Release_Label'!$E:$E,'3) Release_Label'!$F:$F},2,0), or(and(not(isblank($B641)),$B641=$B640,$A641&lt;&gt;$A640),and(not(isblank($A641)),$A641=$A640,$B641&lt;&gt;$B640)),"ID LISTS UNALIGNED",and($A641&lt;&gt;"",countif('3) Release_Label'!$D:$D,$A641)=0),"NO UPC MATCH in Release_Label",and($B641&lt;&gt;"",countif('3) Release_Label'!$E:$E,$B641)=0),"NO CATALOG ID MATCH in Release_Label",iserror(vlookup($A641&amp;$B641,'3) Release_Label'!$D:$D&amp;'3) Release_Label'!$E:$E,1,0)),"NO UPC-CATALOG ID pair MATCH in Release_Label" )</f>
        <v/>
      </c>
      <c r="D641" s="143" t="str">
        <f t="array" ref="D641">ifs(and(isblank($A641),isblank($B641)),"", not(iserror(vlookup($A641&amp;$B641,'3) Release_Label'!$D:$D&amp;'3) Release_Label'!$E:$E,1,0))),vlookup($A641&amp;$B641,{'3) Release_Label'!$D:$D&amp;'3) Release_Label'!$E:$E,'3) Release_Label'!$H:$H},2,0), or(and(not(isblank($B641)),$B641=$B640,$A641&lt;&gt;$A640),and(not(isblank($A641)),$A641=$A640,$B641&lt;&gt;$B640)),"ID LISTS UNALIGNED",and($A641&lt;&gt;"",countif('3) Release_Label'!$D:$D,$A641)=0),"NO UPC MATCH in Release_Label",and($B641&lt;&gt;"",countif('3) Release_Label'!$E:$E,$B641)=0),"NO CATALOG ID MATCH in Release_Label",iserror(vlookup($A641&amp;$B641,'3) Release_Label'!$D:$D&amp;'3) Release_Label'!$E:$E,1,0)),"NO UPC-CATALOG ID pair MATCH in Release_Label" )</f>
        <v/>
      </c>
      <c r="E641" s="157" t="str">
        <f t="shared" si="3"/>
        <v/>
      </c>
      <c r="G641" s="116"/>
      <c r="H641" s="166"/>
      <c r="J641" s="20"/>
      <c r="K641" s="117"/>
      <c r="L641" s="20"/>
      <c r="N641" s="20"/>
      <c r="O641" s="20"/>
      <c r="P641" s="20"/>
    </row>
    <row r="642">
      <c r="A642" s="28"/>
      <c r="B642" s="116"/>
      <c r="C642" s="143" t="str">
        <f t="array" ref="C642">ifs(and(isblank($A642),isblank($B642)),"", not(iserror(vlookup($A642&amp;$B642,'3) Release_Label'!$D:$D&amp;'3) Release_Label'!$E:$E,1,0))),vlookup($A642&amp;$B642,{'3) Release_Label'!$D:$D&amp;'3) Release_Label'!$E:$E,'3) Release_Label'!$F:$F},2,0), or(and(not(isblank($B642)),$B642=$B641,$A642&lt;&gt;$A641),and(not(isblank($A642)),$A642=$A641,$B642&lt;&gt;$B641)),"ID LISTS UNALIGNED",and($A642&lt;&gt;"",countif('3) Release_Label'!$D:$D,$A642)=0),"NO UPC MATCH in Release_Label",and($B642&lt;&gt;"",countif('3) Release_Label'!$E:$E,$B642)=0),"NO CATALOG ID MATCH in Release_Label",iserror(vlookup($A642&amp;$B642,'3) Release_Label'!$D:$D&amp;'3) Release_Label'!$E:$E,1,0)),"NO UPC-CATALOG ID pair MATCH in Release_Label" )</f>
        <v/>
      </c>
      <c r="D642" s="143" t="str">
        <f t="array" ref="D642">ifs(and(isblank($A642),isblank($B642)),"", not(iserror(vlookup($A642&amp;$B642,'3) Release_Label'!$D:$D&amp;'3) Release_Label'!$E:$E,1,0))),vlookup($A642&amp;$B642,{'3) Release_Label'!$D:$D&amp;'3) Release_Label'!$E:$E,'3) Release_Label'!$H:$H},2,0), or(and(not(isblank($B642)),$B642=$B641,$A642&lt;&gt;$A641),and(not(isblank($A642)),$A642=$A641,$B642&lt;&gt;$B641)),"ID LISTS UNALIGNED",and($A642&lt;&gt;"",countif('3) Release_Label'!$D:$D,$A642)=0),"NO UPC MATCH in Release_Label",and($B642&lt;&gt;"",countif('3) Release_Label'!$E:$E,$B642)=0),"NO CATALOG ID MATCH in Release_Label",iserror(vlookup($A642&amp;$B642,'3) Release_Label'!$D:$D&amp;'3) Release_Label'!$E:$E,1,0)),"NO UPC-CATALOG ID pair MATCH in Release_Label" )</f>
        <v/>
      </c>
      <c r="E642" s="157" t="str">
        <f t="shared" si="3"/>
        <v/>
      </c>
      <c r="G642" s="116"/>
      <c r="H642" s="166"/>
      <c r="J642" s="20"/>
      <c r="K642" s="117"/>
      <c r="L642" s="20"/>
      <c r="N642" s="20"/>
      <c r="O642" s="20"/>
      <c r="P642" s="20"/>
    </row>
    <row r="643">
      <c r="A643" s="28"/>
      <c r="B643" s="116"/>
      <c r="C643" s="143" t="str">
        <f t="array" ref="C643">ifs(and(isblank($A643),isblank($B643)),"", not(iserror(vlookup($A643&amp;$B643,'3) Release_Label'!$D:$D&amp;'3) Release_Label'!$E:$E,1,0))),vlookup($A643&amp;$B643,{'3) Release_Label'!$D:$D&amp;'3) Release_Label'!$E:$E,'3) Release_Label'!$F:$F},2,0), or(and(not(isblank($B643)),$B643=$B642,$A643&lt;&gt;$A642),and(not(isblank($A643)),$A643=$A642,$B643&lt;&gt;$B642)),"ID LISTS UNALIGNED",and($A643&lt;&gt;"",countif('3) Release_Label'!$D:$D,$A643)=0),"NO UPC MATCH in Release_Label",and($B643&lt;&gt;"",countif('3) Release_Label'!$E:$E,$B643)=0),"NO CATALOG ID MATCH in Release_Label",iserror(vlookup($A643&amp;$B643,'3) Release_Label'!$D:$D&amp;'3) Release_Label'!$E:$E,1,0)),"NO UPC-CATALOG ID pair MATCH in Release_Label" )</f>
        <v/>
      </c>
      <c r="D643" s="143" t="str">
        <f t="array" ref="D643">ifs(and(isblank($A643),isblank($B643)),"", not(iserror(vlookup($A643&amp;$B643,'3) Release_Label'!$D:$D&amp;'3) Release_Label'!$E:$E,1,0))),vlookup($A643&amp;$B643,{'3) Release_Label'!$D:$D&amp;'3) Release_Label'!$E:$E,'3) Release_Label'!$H:$H},2,0), or(and(not(isblank($B643)),$B643=$B642,$A643&lt;&gt;$A642),and(not(isblank($A643)),$A643=$A642,$B643&lt;&gt;$B642)),"ID LISTS UNALIGNED",and($A643&lt;&gt;"",countif('3) Release_Label'!$D:$D,$A643)=0),"NO UPC MATCH in Release_Label",and($B643&lt;&gt;"",countif('3) Release_Label'!$E:$E,$B643)=0),"NO CATALOG ID MATCH in Release_Label",iserror(vlookup($A643&amp;$B643,'3) Release_Label'!$D:$D&amp;'3) Release_Label'!$E:$E,1,0)),"NO UPC-CATALOG ID pair MATCH in Release_Label" )</f>
        <v/>
      </c>
      <c r="E643" s="157" t="str">
        <f t="shared" si="3"/>
        <v/>
      </c>
      <c r="G643" s="116"/>
      <c r="H643" s="166"/>
      <c r="J643" s="20"/>
      <c r="K643" s="117"/>
      <c r="L643" s="20"/>
      <c r="N643" s="20"/>
      <c r="O643" s="20"/>
      <c r="P643" s="20"/>
    </row>
    <row r="644">
      <c r="A644" s="28"/>
      <c r="B644" s="116"/>
      <c r="C644" s="143" t="str">
        <f t="array" ref="C644">ifs(and(isblank($A644),isblank($B644)),"", not(iserror(vlookup($A644&amp;$B644,'3) Release_Label'!$D:$D&amp;'3) Release_Label'!$E:$E,1,0))),vlookup($A644&amp;$B644,{'3) Release_Label'!$D:$D&amp;'3) Release_Label'!$E:$E,'3) Release_Label'!$F:$F},2,0), or(and(not(isblank($B644)),$B644=$B643,$A644&lt;&gt;$A643),and(not(isblank($A644)),$A644=$A643,$B644&lt;&gt;$B643)),"ID LISTS UNALIGNED",and($A644&lt;&gt;"",countif('3) Release_Label'!$D:$D,$A644)=0),"NO UPC MATCH in Release_Label",and($B644&lt;&gt;"",countif('3) Release_Label'!$E:$E,$B644)=0),"NO CATALOG ID MATCH in Release_Label",iserror(vlookup($A644&amp;$B644,'3) Release_Label'!$D:$D&amp;'3) Release_Label'!$E:$E,1,0)),"NO UPC-CATALOG ID pair MATCH in Release_Label" )</f>
        <v/>
      </c>
      <c r="D644" s="143" t="str">
        <f t="array" ref="D644">ifs(and(isblank($A644),isblank($B644)),"", not(iserror(vlookup($A644&amp;$B644,'3) Release_Label'!$D:$D&amp;'3) Release_Label'!$E:$E,1,0))),vlookup($A644&amp;$B644,{'3) Release_Label'!$D:$D&amp;'3) Release_Label'!$E:$E,'3) Release_Label'!$H:$H},2,0), or(and(not(isblank($B644)),$B644=$B643,$A644&lt;&gt;$A643),and(not(isblank($A644)),$A644=$A643,$B644&lt;&gt;$B643)),"ID LISTS UNALIGNED",and($A644&lt;&gt;"",countif('3) Release_Label'!$D:$D,$A644)=0),"NO UPC MATCH in Release_Label",and($B644&lt;&gt;"",countif('3) Release_Label'!$E:$E,$B644)=0),"NO CATALOG ID MATCH in Release_Label",iserror(vlookup($A644&amp;$B644,'3) Release_Label'!$D:$D&amp;'3) Release_Label'!$E:$E,1,0)),"NO UPC-CATALOG ID pair MATCH in Release_Label" )</f>
        <v/>
      </c>
      <c r="E644" s="157" t="str">
        <f t="shared" si="3"/>
        <v/>
      </c>
      <c r="G644" s="116"/>
      <c r="H644" s="166"/>
      <c r="J644" s="20"/>
      <c r="K644" s="117"/>
      <c r="L644" s="20"/>
      <c r="N644" s="20"/>
      <c r="O644" s="20"/>
      <c r="P644" s="20"/>
    </row>
    <row r="645">
      <c r="A645" s="28"/>
      <c r="B645" s="116"/>
      <c r="C645" s="143" t="str">
        <f t="array" ref="C645">ifs(and(isblank($A645),isblank($B645)),"", not(iserror(vlookup($A645&amp;$B645,'3) Release_Label'!$D:$D&amp;'3) Release_Label'!$E:$E,1,0))),vlookup($A645&amp;$B645,{'3) Release_Label'!$D:$D&amp;'3) Release_Label'!$E:$E,'3) Release_Label'!$F:$F},2,0), or(and(not(isblank($B645)),$B645=$B644,$A645&lt;&gt;$A644),and(not(isblank($A645)),$A645=$A644,$B645&lt;&gt;$B644)),"ID LISTS UNALIGNED",and($A645&lt;&gt;"",countif('3) Release_Label'!$D:$D,$A645)=0),"NO UPC MATCH in Release_Label",and($B645&lt;&gt;"",countif('3) Release_Label'!$E:$E,$B645)=0),"NO CATALOG ID MATCH in Release_Label",iserror(vlookup($A645&amp;$B645,'3) Release_Label'!$D:$D&amp;'3) Release_Label'!$E:$E,1,0)),"NO UPC-CATALOG ID pair MATCH in Release_Label" )</f>
        <v/>
      </c>
      <c r="D645" s="143" t="str">
        <f t="array" ref="D645">ifs(and(isblank($A645),isblank($B645)),"", not(iserror(vlookup($A645&amp;$B645,'3) Release_Label'!$D:$D&amp;'3) Release_Label'!$E:$E,1,0))),vlookup($A645&amp;$B645,{'3) Release_Label'!$D:$D&amp;'3) Release_Label'!$E:$E,'3) Release_Label'!$H:$H},2,0), or(and(not(isblank($B645)),$B645=$B644,$A645&lt;&gt;$A644),and(not(isblank($A645)),$A645=$A644,$B645&lt;&gt;$B644)),"ID LISTS UNALIGNED",and($A645&lt;&gt;"",countif('3) Release_Label'!$D:$D,$A645)=0),"NO UPC MATCH in Release_Label",and($B645&lt;&gt;"",countif('3) Release_Label'!$E:$E,$B645)=0),"NO CATALOG ID MATCH in Release_Label",iserror(vlookup($A645&amp;$B645,'3) Release_Label'!$D:$D&amp;'3) Release_Label'!$E:$E,1,0)),"NO UPC-CATALOG ID pair MATCH in Release_Label" )</f>
        <v/>
      </c>
      <c r="E645" s="157" t="str">
        <f t="shared" si="3"/>
        <v/>
      </c>
      <c r="G645" s="116"/>
      <c r="H645" s="166"/>
      <c r="J645" s="20"/>
      <c r="K645" s="117"/>
      <c r="L645" s="20"/>
      <c r="N645" s="20"/>
      <c r="O645" s="20"/>
      <c r="P645" s="20"/>
    </row>
    <row r="646">
      <c r="A646" s="28"/>
      <c r="B646" s="116"/>
      <c r="C646" s="143" t="str">
        <f t="array" ref="C646">ifs(and(isblank($A646),isblank($B646)),"", not(iserror(vlookup($A646&amp;$B646,'3) Release_Label'!$D:$D&amp;'3) Release_Label'!$E:$E,1,0))),vlookup($A646&amp;$B646,{'3) Release_Label'!$D:$D&amp;'3) Release_Label'!$E:$E,'3) Release_Label'!$F:$F},2,0), or(and(not(isblank($B646)),$B646=$B645,$A646&lt;&gt;$A645),and(not(isblank($A646)),$A646=$A645,$B646&lt;&gt;$B645)),"ID LISTS UNALIGNED",and($A646&lt;&gt;"",countif('3) Release_Label'!$D:$D,$A646)=0),"NO UPC MATCH in Release_Label",and($B646&lt;&gt;"",countif('3) Release_Label'!$E:$E,$B646)=0),"NO CATALOG ID MATCH in Release_Label",iserror(vlookup($A646&amp;$B646,'3) Release_Label'!$D:$D&amp;'3) Release_Label'!$E:$E,1,0)),"NO UPC-CATALOG ID pair MATCH in Release_Label" )</f>
        <v/>
      </c>
      <c r="D646" s="143" t="str">
        <f t="array" ref="D646">ifs(and(isblank($A646),isblank($B646)),"", not(iserror(vlookup($A646&amp;$B646,'3) Release_Label'!$D:$D&amp;'3) Release_Label'!$E:$E,1,0))),vlookup($A646&amp;$B646,{'3) Release_Label'!$D:$D&amp;'3) Release_Label'!$E:$E,'3) Release_Label'!$H:$H},2,0), or(and(not(isblank($B646)),$B646=$B645,$A646&lt;&gt;$A645),and(not(isblank($A646)),$A646=$A645,$B646&lt;&gt;$B645)),"ID LISTS UNALIGNED",and($A646&lt;&gt;"",countif('3) Release_Label'!$D:$D,$A646)=0),"NO UPC MATCH in Release_Label",and($B646&lt;&gt;"",countif('3) Release_Label'!$E:$E,$B646)=0),"NO CATALOG ID MATCH in Release_Label",iserror(vlookup($A646&amp;$B646,'3) Release_Label'!$D:$D&amp;'3) Release_Label'!$E:$E,1,0)),"NO UPC-CATALOG ID pair MATCH in Release_Label" )</f>
        <v/>
      </c>
      <c r="E646" s="157" t="str">
        <f t="shared" si="3"/>
        <v/>
      </c>
      <c r="G646" s="116"/>
      <c r="H646" s="166"/>
      <c r="J646" s="20"/>
      <c r="K646" s="117"/>
      <c r="L646" s="20"/>
      <c r="N646" s="20"/>
      <c r="O646" s="20"/>
      <c r="P646" s="20"/>
    </row>
    <row r="647">
      <c r="A647" s="28"/>
      <c r="B647" s="116"/>
      <c r="C647" s="143" t="str">
        <f t="array" ref="C647">ifs(and(isblank($A647),isblank($B647)),"", not(iserror(vlookup($A647&amp;$B647,'3) Release_Label'!$D:$D&amp;'3) Release_Label'!$E:$E,1,0))),vlookup($A647&amp;$B647,{'3) Release_Label'!$D:$D&amp;'3) Release_Label'!$E:$E,'3) Release_Label'!$F:$F},2,0), or(and(not(isblank($B647)),$B647=$B646,$A647&lt;&gt;$A646),and(not(isblank($A647)),$A647=$A646,$B647&lt;&gt;$B646)),"ID LISTS UNALIGNED",and($A647&lt;&gt;"",countif('3) Release_Label'!$D:$D,$A647)=0),"NO UPC MATCH in Release_Label",and($B647&lt;&gt;"",countif('3) Release_Label'!$E:$E,$B647)=0),"NO CATALOG ID MATCH in Release_Label",iserror(vlookup($A647&amp;$B647,'3) Release_Label'!$D:$D&amp;'3) Release_Label'!$E:$E,1,0)),"NO UPC-CATALOG ID pair MATCH in Release_Label" )</f>
        <v/>
      </c>
      <c r="D647" s="143" t="str">
        <f t="array" ref="D647">ifs(and(isblank($A647),isblank($B647)),"", not(iserror(vlookup($A647&amp;$B647,'3) Release_Label'!$D:$D&amp;'3) Release_Label'!$E:$E,1,0))),vlookup($A647&amp;$B647,{'3) Release_Label'!$D:$D&amp;'3) Release_Label'!$E:$E,'3) Release_Label'!$H:$H},2,0), or(and(not(isblank($B647)),$B647=$B646,$A647&lt;&gt;$A646),and(not(isblank($A647)),$A647=$A646,$B647&lt;&gt;$B646)),"ID LISTS UNALIGNED",and($A647&lt;&gt;"",countif('3) Release_Label'!$D:$D,$A647)=0),"NO UPC MATCH in Release_Label",and($B647&lt;&gt;"",countif('3) Release_Label'!$E:$E,$B647)=0),"NO CATALOG ID MATCH in Release_Label",iserror(vlookup($A647&amp;$B647,'3) Release_Label'!$D:$D&amp;'3) Release_Label'!$E:$E,1,0)),"NO UPC-CATALOG ID pair MATCH in Release_Label" )</f>
        <v/>
      </c>
      <c r="E647" s="157" t="str">
        <f t="shared" si="3"/>
        <v/>
      </c>
      <c r="G647" s="116"/>
      <c r="H647" s="166"/>
      <c r="J647" s="20"/>
      <c r="K647" s="117"/>
      <c r="L647" s="20"/>
      <c r="N647" s="20"/>
      <c r="O647" s="20"/>
      <c r="P647" s="20"/>
    </row>
    <row r="648">
      <c r="A648" s="28"/>
      <c r="B648" s="116"/>
      <c r="C648" s="143" t="str">
        <f t="array" ref="C648">ifs(and(isblank($A648),isblank($B648)),"", not(iserror(vlookup($A648&amp;$B648,'3) Release_Label'!$D:$D&amp;'3) Release_Label'!$E:$E,1,0))),vlookup($A648&amp;$B648,{'3) Release_Label'!$D:$D&amp;'3) Release_Label'!$E:$E,'3) Release_Label'!$F:$F},2,0), or(and(not(isblank($B648)),$B648=$B647,$A648&lt;&gt;$A647),and(not(isblank($A648)),$A648=$A647,$B648&lt;&gt;$B647)),"ID LISTS UNALIGNED",and($A648&lt;&gt;"",countif('3) Release_Label'!$D:$D,$A648)=0),"NO UPC MATCH in Release_Label",and($B648&lt;&gt;"",countif('3) Release_Label'!$E:$E,$B648)=0),"NO CATALOG ID MATCH in Release_Label",iserror(vlookup($A648&amp;$B648,'3) Release_Label'!$D:$D&amp;'3) Release_Label'!$E:$E,1,0)),"NO UPC-CATALOG ID pair MATCH in Release_Label" )</f>
        <v/>
      </c>
      <c r="D648" s="143" t="str">
        <f t="array" ref="D648">ifs(and(isblank($A648),isblank($B648)),"", not(iserror(vlookup($A648&amp;$B648,'3) Release_Label'!$D:$D&amp;'3) Release_Label'!$E:$E,1,0))),vlookup($A648&amp;$B648,{'3) Release_Label'!$D:$D&amp;'3) Release_Label'!$E:$E,'3) Release_Label'!$H:$H},2,0), or(and(not(isblank($B648)),$B648=$B647,$A648&lt;&gt;$A647),and(not(isblank($A648)),$A648=$A647,$B648&lt;&gt;$B647)),"ID LISTS UNALIGNED",and($A648&lt;&gt;"",countif('3) Release_Label'!$D:$D,$A648)=0),"NO UPC MATCH in Release_Label",and($B648&lt;&gt;"",countif('3) Release_Label'!$E:$E,$B648)=0),"NO CATALOG ID MATCH in Release_Label",iserror(vlookup($A648&amp;$B648,'3) Release_Label'!$D:$D&amp;'3) Release_Label'!$E:$E,1,0)),"NO UPC-CATALOG ID pair MATCH in Release_Label" )</f>
        <v/>
      </c>
      <c r="E648" s="157" t="str">
        <f t="shared" si="3"/>
        <v/>
      </c>
      <c r="G648" s="116"/>
      <c r="H648" s="166"/>
      <c r="J648" s="20"/>
      <c r="K648" s="117"/>
      <c r="L648" s="20"/>
      <c r="N648" s="20"/>
      <c r="O648" s="20"/>
      <c r="P648" s="20"/>
    </row>
    <row r="649">
      <c r="A649" s="28"/>
      <c r="B649" s="116"/>
      <c r="C649" s="143" t="str">
        <f t="array" ref="C649">ifs(and(isblank($A649),isblank($B649)),"", not(iserror(vlookup($A649&amp;$B649,'3) Release_Label'!$D:$D&amp;'3) Release_Label'!$E:$E,1,0))),vlookup($A649&amp;$B649,{'3) Release_Label'!$D:$D&amp;'3) Release_Label'!$E:$E,'3) Release_Label'!$F:$F},2,0), or(and(not(isblank($B649)),$B649=$B648,$A649&lt;&gt;$A648),and(not(isblank($A649)),$A649=$A648,$B649&lt;&gt;$B648)),"ID LISTS UNALIGNED",and($A649&lt;&gt;"",countif('3) Release_Label'!$D:$D,$A649)=0),"NO UPC MATCH in Release_Label",and($B649&lt;&gt;"",countif('3) Release_Label'!$E:$E,$B649)=0),"NO CATALOG ID MATCH in Release_Label",iserror(vlookup($A649&amp;$B649,'3) Release_Label'!$D:$D&amp;'3) Release_Label'!$E:$E,1,0)),"NO UPC-CATALOG ID pair MATCH in Release_Label" )</f>
        <v/>
      </c>
      <c r="D649" s="143" t="str">
        <f t="array" ref="D649">ifs(and(isblank($A649),isblank($B649)),"", not(iserror(vlookup($A649&amp;$B649,'3) Release_Label'!$D:$D&amp;'3) Release_Label'!$E:$E,1,0))),vlookup($A649&amp;$B649,{'3) Release_Label'!$D:$D&amp;'3) Release_Label'!$E:$E,'3) Release_Label'!$H:$H},2,0), or(and(not(isblank($B649)),$B649=$B648,$A649&lt;&gt;$A648),and(not(isblank($A649)),$A649=$A648,$B649&lt;&gt;$B648)),"ID LISTS UNALIGNED",and($A649&lt;&gt;"",countif('3) Release_Label'!$D:$D,$A649)=0),"NO UPC MATCH in Release_Label",and($B649&lt;&gt;"",countif('3) Release_Label'!$E:$E,$B649)=0),"NO CATALOG ID MATCH in Release_Label",iserror(vlookup($A649&amp;$B649,'3) Release_Label'!$D:$D&amp;'3) Release_Label'!$E:$E,1,0)),"NO UPC-CATALOG ID pair MATCH in Release_Label" )</f>
        <v/>
      </c>
      <c r="E649" s="157" t="str">
        <f t="shared" si="3"/>
        <v/>
      </c>
      <c r="G649" s="116"/>
      <c r="H649" s="166"/>
      <c r="J649" s="20"/>
      <c r="K649" s="117"/>
      <c r="L649" s="20"/>
      <c r="N649" s="20"/>
      <c r="O649" s="20"/>
      <c r="P649" s="20"/>
    </row>
    <row r="650">
      <c r="A650" s="28"/>
      <c r="B650" s="116"/>
      <c r="C650" s="143" t="str">
        <f t="array" ref="C650">ifs(and(isblank($A650),isblank($B650)),"", not(iserror(vlookup($A650&amp;$B650,'3) Release_Label'!$D:$D&amp;'3) Release_Label'!$E:$E,1,0))),vlookup($A650&amp;$B650,{'3) Release_Label'!$D:$D&amp;'3) Release_Label'!$E:$E,'3) Release_Label'!$F:$F},2,0), or(and(not(isblank($B650)),$B650=$B649,$A650&lt;&gt;$A649),and(not(isblank($A650)),$A650=$A649,$B650&lt;&gt;$B649)),"ID LISTS UNALIGNED",and($A650&lt;&gt;"",countif('3) Release_Label'!$D:$D,$A650)=0),"NO UPC MATCH in Release_Label",and($B650&lt;&gt;"",countif('3) Release_Label'!$E:$E,$B650)=0),"NO CATALOG ID MATCH in Release_Label",iserror(vlookup($A650&amp;$B650,'3) Release_Label'!$D:$D&amp;'3) Release_Label'!$E:$E,1,0)),"NO UPC-CATALOG ID pair MATCH in Release_Label" )</f>
        <v/>
      </c>
      <c r="D650" s="143" t="str">
        <f t="array" ref="D650">ifs(and(isblank($A650),isblank($B650)),"", not(iserror(vlookup($A650&amp;$B650,'3) Release_Label'!$D:$D&amp;'3) Release_Label'!$E:$E,1,0))),vlookup($A650&amp;$B650,{'3) Release_Label'!$D:$D&amp;'3) Release_Label'!$E:$E,'3) Release_Label'!$H:$H},2,0), or(and(not(isblank($B650)),$B650=$B649,$A650&lt;&gt;$A649),and(not(isblank($A650)),$A650=$A649,$B650&lt;&gt;$B649)),"ID LISTS UNALIGNED",and($A650&lt;&gt;"",countif('3) Release_Label'!$D:$D,$A650)=0),"NO UPC MATCH in Release_Label",and($B650&lt;&gt;"",countif('3) Release_Label'!$E:$E,$B650)=0),"NO CATALOG ID MATCH in Release_Label",iserror(vlookup($A650&amp;$B650,'3) Release_Label'!$D:$D&amp;'3) Release_Label'!$E:$E,1,0)),"NO UPC-CATALOG ID pair MATCH in Release_Label" )</f>
        <v/>
      </c>
      <c r="E650" s="157" t="str">
        <f t="shared" si="3"/>
        <v/>
      </c>
      <c r="G650" s="116"/>
      <c r="H650" s="166"/>
      <c r="J650" s="20"/>
      <c r="K650" s="117"/>
      <c r="L650" s="20"/>
      <c r="N650" s="20"/>
      <c r="O650" s="20"/>
      <c r="P650" s="20"/>
    </row>
    <row r="651">
      <c r="A651" s="28"/>
      <c r="B651" s="116"/>
      <c r="C651" s="143" t="str">
        <f t="array" ref="C651">ifs(and(isblank($A651),isblank($B651)),"", not(iserror(vlookup($A651&amp;$B651,'3) Release_Label'!$D:$D&amp;'3) Release_Label'!$E:$E,1,0))),vlookup($A651&amp;$B651,{'3) Release_Label'!$D:$D&amp;'3) Release_Label'!$E:$E,'3) Release_Label'!$F:$F},2,0), or(and(not(isblank($B651)),$B651=$B650,$A651&lt;&gt;$A650),and(not(isblank($A651)),$A651=$A650,$B651&lt;&gt;$B650)),"ID LISTS UNALIGNED",and($A651&lt;&gt;"",countif('3) Release_Label'!$D:$D,$A651)=0),"NO UPC MATCH in Release_Label",and($B651&lt;&gt;"",countif('3) Release_Label'!$E:$E,$B651)=0),"NO CATALOG ID MATCH in Release_Label",iserror(vlookup($A651&amp;$B651,'3) Release_Label'!$D:$D&amp;'3) Release_Label'!$E:$E,1,0)),"NO UPC-CATALOG ID pair MATCH in Release_Label" )</f>
        <v/>
      </c>
      <c r="D651" s="143" t="str">
        <f t="array" ref="D651">ifs(and(isblank($A651),isblank($B651)),"", not(iserror(vlookup($A651&amp;$B651,'3) Release_Label'!$D:$D&amp;'3) Release_Label'!$E:$E,1,0))),vlookup($A651&amp;$B651,{'3) Release_Label'!$D:$D&amp;'3) Release_Label'!$E:$E,'3) Release_Label'!$H:$H},2,0), or(and(not(isblank($B651)),$B651=$B650,$A651&lt;&gt;$A650),and(not(isblank($A651)),$A651=$A650,$B651&lt;&gt;$B650)),"ID LISTS UNALIGNED",and($A651&lt;&gt;"",countif('3) Release_Label'!$D:$D,$A651)=0),"NO UPC MATCH in Release_Label",and($B651&lt;&gt;"",countif('3) Release_Label'!$E:$E,$B651)=0),"NO CATALOG ID MATCH in Release_Label",iserror(vlookup($A651&amp;$B651,'3) Release_Label'!$D:$D&amp;'3) Release_Label'!$E:$E,1,0)),"NO UPC-CATALOG ID pair MATCH in Release_Label" )</f>
        <v/>
      </c>
      <c r="E651" s="157" t="str">
        <f t="shared" si="3"/>
        <v/>
      </c>
      <c r="G651" s="116"/>
      <c r="H651" s="166"/>
      <c r="J651" s="20"/>
      <c r="K651" s="117"/>
      <c r="L651" s="20"/>
      <c r="N651" s="20"/>
      <c r="O651" s="20"/>
      <c r="P651" s="20"/>
    </row>
    <row r="652">
      <c r="A652" s="28"/>
      <c r="B652" s="116"/>
      <c r="C652" s="143" t="str">
        <f t="array" ref="C652">ifs(and(isblank($A652),isblank($B652)),"", not(iserror(vlookup($A652&amp;$B652,'3) Release_Label'!$D:$D&amp;'3) Release_Label'!$E:$E,1,0))),vlookup($A652&amp;$B652,{'3) Release_Label'!$D:$D&amp;'3) Release_Label'!$E:$E,'3) Release_Label'!$F:$F},2,0), or(and(not(isblank($B652)),$B652=$B651,$A652&lt;&gt;$A651),and(not(isblank($A652)),$A652=$A651,$B652&lt;&gt;$B651)),"ID LISTS UNALIGNED",and($A652&lt;&gt;"",countif('3) Release_Label'!$D:$D,$A652)=0),"NO UPC MATCH in Release_Label",and($B652&lt;&gt;"",countif('3) Release_Label'!$E:$E,$B652)=0),"NO CATALOG ID MATCH in Release_Label",iserror(vlookup($A652&amp;$B652,'3) Release_Label'!$D:$D&amp;'3) Release_Label'!$E:$E,1,0)),"NO UPC-CATALOG ID pair MATCH in Release_Label" )</f>
        <v/>
      </c>
      <c r="D652" s="143" t="str">
        <f t="array" ref="D652">ifs(and(isblank($A652),isblank($B652)),"", not(iserror(vlookup($A652&amp;$B652,'3) Release_Label'!$D:$D&amp;'3) Release_Label'!$E:$E,1,0))),vlookup($A652&amp;$B652,{'3) Release_Label'!$D:$D&amp;'3) Release_Label'!$E:$E,'3) Release_Label'!$H:$H},2,0), or(and(not(isblank($B652)),$B652=$B651,$A652&lt;&gt;$A651),and(not(isblank($A652)),$A652=$A651,$B652&lt;&gt;$B651)),"ID LISTS UNALIGNED",and($A652&lt;&gt;"",countif('3) Release_Label'!$D:$D,$A652)=0),"NO UPC MATCH in Release_Label",and($B652&lt;&gt;"",countif('3) Release_Label'!$E:$E,$B652)=0),"NO CATALOG ID MATCH in Release_Label",iserror(vlookup($A652&amp;$B652,'3) Release_Label'!$D:$D&amp;'3) Release_Label'!$E:$E,1,0)),"NO UPC-CATALOG ID pair MATCH in Release_Label" )</f>
        <v/>
      </c>
      <c r="E652" s="157" t="str">
        <f t="shared" si="3"/>
        <v/>
      </c>
      <c r="G652" s="116"/>
      <c r="H652" s="166"/>
      <c r="J652" s="20"/>
      <c r="K652" s="117"/>
      <c r="L652" s="20"/>
      <c r="N652" s="20"/>
      <c r="O652" s="20"/>
      <c r="P652" s="20"/>
    </row>
    <row r="653">
      <c r="A653" s="28"/>
      <c r="B653" s="116"/>
      <c r="C653" s="143" t="str">
        <f t="array" ref="C653">ifs(and(isblank($A653),isblank($B653)),"", not(iserror(vlookup($A653&amp;$B653,'3) Release_Label'!$D:$D&amp;'3) Release_Label'!$E:$E,1,0))),vlookup($A653&amp;$B653,{'3) Release_Label'!$D:$D&amp;'3) Release_Label'!$E:$E,'3) Release_Label'!$F:$F},2,0), or(and(not(isblank($B653)),$B653=$B652,$A653&lt;&gt;$A652),and(not(isblank($A653)),$A653=$A652,$B653&lt;&gt;$B652)),"ID LISTS UNALIGNED",and($A653&lt;&gt;"",countif('3) Release_Label'!$D:$D,$A653)=0),"NO UPC MATCH in Release_Label",and($B653&lt;&gt;"",countif('3) Release_Label'!$E:$E,$B653)=0),"NO CATALOG ID MATCH in Release_Label",iserror(vlookup($A653&amp;$B653,'3) Release_Label'!$D:$D&amp;'3) Release_Label'!$E:$E,1,0)),"NO UPC-CATALOG ID pair MATCH in Release_Label" )</f>
        <v/>
      </c>
      <c r="D653" s="143" t="str">
        <f t="array" ref="D653">ifs(and(isblank($A653),isblank($B653)),"", not(iserror(vlookup($A653&amp;$B653,'3) Release_Label'!$D:$D&amp;'3) Release_Label'!$E:$E,1,0))),vlookup($A653&amp;$B653,{'3) Release_Label'!$D:$D&amp;'3) Release_Label'!$E:$E,'3) Release_Label'!$H:$H},2,0), or(and(not(isblank($B653)),$B653=$B652,$A653&lt;&gt;$A652),and(not(isblank($A653)),$A653=$A652,$B653&lt;&gt;$B652)),"ID LISTS UNALIGNED",and($A653&lt;&gt;"",countif('3) Release_Label'!$D:$D,$A653)=0),"NO UPC MATCH in Release_Label",and($B653&lt;&gt;"",countif('3) Release_Label'!$E:$E,$B653)=0),"NO CATALOG ID MATCH in Release_Label",iserror(vlookup($A653&amp;$B653,'3) Release_Label'!$D:$D&amp;'3) Release_Label'!$E:$E,1,0)),"NO UPC-CATALOG ID pair MATCH in Release_Label" )</f>
        <v/>
      </c>
      <c r="E653" s="157" t="str">
        <f t="shared" si="3"/>
        <v/>
      </c>
      <c r="G653" s="116"/>
      <c r="H653" s="166"/>
      <c r="J653" s="20"/>
      <c r="K653" s="117"/>
      <c r="L653" s="20"/>
      <c r="N653" s="20"/>
      <c r="O653" s="20"/>
      <c r="P653" s="20"/>
    </row>
    <row r="654">
      <c r="A654" s="28"/>
      <c r="B654" s="116"/>
      <c r="C654" s="143" t="str">
        <f t="array" ref="C654">ifs(and(isblank($A654),isblank($B654)),"", not(iserror(vlookup($A654&amp;$B654,'3) Release_Label'!$D:$D&amp;'3) Release_Label'!$E:$E,1,0))),vlookup($A654&amp;$B654,{'3) Release_Label'!$D:$D&amp;'3) Release_Label'!$E:$E,'3) Release_Label'!$F:$F},2,0), or(and(not(isblank($B654)),$B654=$B653,$A654&lt;&gt;$A653),and(not(isblank($A654)),$A654=$A653,$B654&lt;&gt;$B653)),"ID LISTS UNALIGNED",and($A654&lt;&gt;"",countif('3) Release_Label'!$D:$D,$A654)=0),"NO UPC MATCH in Release_Label",and($B654&lt;&gt;"",countif('3) Release_Label'!$E:$E,$B654)=0),"NO CATALOG ID MATCH in Release_Label",iserror(vlookup($A654&amp;$B654,'3) Release_Label'!$D:$D&amp;'3) Release_Label'!$E:$E,1,0)),"NO UPC-CATALOG ID pair MATCH in Release_Label" )</f>
        <v/>
      </c>
      <c r="D654" s="143" t="str">
        <f t="array" ref="D654">ifs(and(isblank($A654),isblank($B654)),"", not(iserror(vlookup($A654&amp;$B654,'3) Release_Label'!$D:$D&amp;'3) Release_Label'!$E:$E,1,0))),vlookup($A654&amp;$B654,{'3) Release_Label'!$D:$D&amp;'3) Release_Label'!$E:$E,'3) Release_Label'!$H:$H},2,0), or(and(not(isblank($B654)),$B654=$B653,$A654&lt;&gt;$A653),and(not(isblank($A654)),$A654=$A653,$B654&lt;&gt;$B653)),"ID LISTS UNALIGNED",and($A654&lt;&gt;"",countif('3) Release_Label'!$D:$D,$A654)=0),"NO UPC MATCH in Release_Label",and($B654&lt;&gt;"",countif('3) Release_Label'!$E:$E,$B654)=0),"NO CATALOG ID MATCH in Release_Label",iserror(vlookup($A654&amp;$B654,'3) Release_Label'!$D:$D&amp;'3) Release_Label'!$E:$E,1,0)),"NO UPC-CATALOG ID pair MATCH in Release_Label" )</f>
        <v/>
      </c>
      <c r="E654" s="157" t="str">
        <f t="shared" si="3"/>
        <v/>
      </c>
      <c r="G654" s="116"/>
      <c r="H654" s="166"/>
      <c r="J654" s="20"/>
      <c r="K654" s="117"/>
      <c r="L654" s="20"/>
      <c r="N654" s="20"/>
      <c r="O654" s="20"/>
      <c r="P654" s="20"/>
    </row>
    <row r="655">
      <c r="A655" s="28"/>
      <c r="B655" s="116"/>
      <c r="C655" s="143" t="str">
        <f t="array" ref="C655">ifs(and(isblank($A655),isblank($B655)),"", not(iserror(vlookup($A655&amp;$B655,'3) Release_Label'!$D:$D&amp;'3) Release_Label'!$E:$E,1,0))),vlookup($A655&amp;$B655,{'3) Release_Label'!$D:$D&amp;'3) Release_Label'!$E:$E,'3) Release_Label'!$F:$F},2,0), or(and(not(isblank($B655)),$B655=$B654,$A655&lt;&gt;$A654),and(not(isblank($A655)),$A655=$A654,$B655&lt;&gt;$B654)),"ID LISTS UNALIGNED",and($A655&lt;&gt;"",countif('3) Release_Label'!$D:$D,$A655)=0),"NO UPC MATCH in Release_Label",and($B655&lt;&gt;"",countif('3) Release_Label'!$E:$E,$B655)=0),"NO CATALOG ID MATCH in Release_Label",iserror(vlookup($A655&amp;$B655,'3) Release_Label'!$D:$D&amp;'3) Release_Label'!$E:$E,1,0)),"NO UPC-CATALOG ID pair MATCH in Release_Label" )</f>
        <v/>
      </c>
      <c r="D655" s="143" t="str">
        <f t="array" ref="D655">ifs(and(isblank($A655),isblank($B655)),"", not(iserror(vlookup($A655&amp;$B655,'3) Release_Label'!$D:$D&amp;'3) Release_Label'!$E:$E,1,0))),vlookup($A655&amp;$B655,{'3) Release_Label'!$D:$D&amp;'3) Release_Label'!$E:$E,'3) Release_Label'!$H:$H},2,0), or(and(not(isblank($B655)),$B655=$B654,$A655&lt;&gt;$A654),and(not(isblank($A655)),$A655=$A654,$B655&lt;&gt;$B654)),"ID LISTS UNALIGNED",and($A655&lt;&gt;"",countif('3) Release_Label'!$D:$D,$A655)=0),"NO UPC MATCH in Release_Label",and($B655&lt;&gt;"",countif('3) Release_Label'!$E:$E,$B655)=0),"NO CATALOG ID MATCH in Release_Label",iserror(vlookup($A655&amp;$B655,'3) Release_Label'!$D:$D&amp;'3) Release_Label'!$E:$E,1,0)),"NO UPC-CATALOG ID pair MATCH in Release_Label" )</f>
        <v/>
      </c>
      <c r="E655" s="157" t="str">
        <f t="shared" si="3"/>
        <v/>
      </c>
      <c r="G655" s="116"/>
      <c r="H655" s="166"/>
      <c r="J655" s="20"/>
      <c r="K655" s="117"/>
      <c r="L655" s="20"/>
      <c r="N655" s="20"/>
      <c r="O655" s="20"/>
      <c r="P655" s="20"/>
    </row>
    <row r="656">
      <c r="A656" s="28"/>
      <c r="B656" s="116"/>
      <c r="C656" s="143" t="str">
        <f t="array" ref="C656">ifs(and(isblank($A656),isblank($B656)),"", not(iserror(vlookup($A656&amp;$B656,'3) Release_Label'!$D:$D&amp;'3) Release_Label'!$E:$E,1,0))),vlookup($A656&amp;$B656,{'3) Release_Label'!$D:$D&amp;'3) Release_Label'!$E:$E,'3) Release_Label'!$F:$F},2,0), or(and(not(isblank($B656)),$B656=$B655,$A656&lt;&gt;$A655),and(not(isblank($A656)),$A656=$A655,$B656&lt;&gt;$B655)),"ID LISTS UNALIGNED",and($A656&lt;&gt;"",countif('3) Release_Label'!$D:$D,$A656)=0),"NO UPC MATCH in Release_Label",and($B656&lt;&gt;"",countif('3) Release_Label'!$E:$E,$B656)=0),"NO CATALOG ID MATCH in Release_Label",iserror(vlookup($A656&amp;$B656,'3) Release_Label'!$D:$D&amp;'3) Release_Label'!$E:$E,1,0)),"NO UPC-CATALOG ID pair MATCH in Release_Label" )</f>
        <v/>
      </c>
      <c r="D656" s="143" t="str">
        <f t="array" ref="D656">ifs(and(isblank($A656),isblank($B656)),"", not(iserror(vlookup($A656&amp;$B656,'3) Release_Label'!$D:$D&amp;'3) Release_Label'!$E:$E,1,0))),vlookup($A656&amp;$B656,{'3) Release_Label'!$D:$D&amp;'3) Release_Label'!$E:$E,'3) Release_Label'!$H:$H},2,0), or(and(not(isblank($B656)),$B656=$B655,$A656&lt;&gt;$A655),and(not(isblank($A656)),$A656=$A655,$B656&lt;&gt;$B655)),"ID LISTS UNALIGNED",and($A656&lt;&gt;"",countif('3) Release_Label'!$D:$D,$A656)=0),"NO UPC MATCH in Release_Label",and($B656&lt;&gt;"",countif('3) Release_Label'!$E:$E,$B656)=0),"NO CATALOG ID MATCH in Release_Label",iserror(vlookup($A656&amp;$B656,'3) Release_Label'!$D:$D&amp;'3) Release_Label'!$E:$E,1,0)),"NO UPC-CATALOG ID pair MATCH in Release_Label" )</f>
        <v/>
      </c>
      <c r="E656" s="157" t="str">
        <f t="shared" si="3"/>
        <v/>
      </c>
      <c r="G656" s="116"/>
      <c r="H656" s="166"/>
      <c r="J656" s="20"/>
      <c r="K656" s="117"/>
      <c r="L656" s="20"/>
      <c r="N656" s="20"/>
      <c r="O656" s="20"/>
      <c r="P656" s="20"/>
    </row>
    <row r="657">
      <c r="A657" s="28"/>
      <c r="B657" s="116"/>
      <c r="C657" s="143" t="str">
        <f t="array" ref="C657">ifs(and(isblank($A657),isblank($B657)),"", not(iserror(vlookup($A657&amp;$B657,'3) Release_Label'!$D:$D&amp;'3) Release_Label'!$E:$E,1,0))),vlookup($A657&amp;$B657,{'3) Release_Label'!$D:$D&amp;'3) Release_Label'!$E:$E,'3) Release_Label'!$F:$F},2,0), or(and(not(isblank($B657)),$B657=$B656,$A657&lt;&gt;$A656),and(not(isblank($A657)),$A657=$A656,$B657&lt;&gt;$B656)),"ID LISTS UNALIGNED",and($A657&lt;&gt;"",countif('3) Release_Label'!$D:$D,$A657)=0),"NO UPC MATCH in Release_Label",and($B657&lt;&gt;"",countif('3) Release_Label'!$E:$E,$B657)=0),"NO CATALOG ID MATCH in Release_Label",iserror(vlookup($A657&amp;$B657,'3) Release_Label'!$D:$D&amp;'3) Release_Label'!$E:$E,1,0)),"NO UPC-CATALOG ID pair MATCH in Release_Label" )</f>
        <v/>
      </c>
      <c r="D657" s="143" t="str">
        <f t="array" ref="D657">ifs(and(isblank($A657),isblank($B657)),"", not(iserror(vlookup($A657&amp;$B657,'3) Release_Label'!$D:$D&amp;'3) Release_Label'!$E:$E,1,0))),vlookup($A657&amp;$B657,{'3) Release_Label'!$D:$D&amp;'3) Release_Label'!$E:$E,'3) Release_Label'!$H:$H},2,0), or(and(not(isblank($B657)),$B657=$B656,$A657&lt;&gt;$A656),and(not(isblank($A657)),$A657=$A656,$B657&lt;&gt;$B656)),"ID LISTS UNALIGNED",and($A657&lt;&gt;"",countif('3) Release_Label'!$D:$D,$A657)=0),"NO UPC MATCH in Release_Label",and($B657&lt;&gt;"",countif('3) Release_Label'!$E:$E,$B657)=0),"NO CATALOG ID MATCH in Release_Label",iserror(vlookup($A657&amp;$B657,'3) Release_Label'!$D:$D&amp;'3) Release_Label'!$E:$E,1,0)),"NO UPC-CATALOG ID pair MATCH in Release_Label" )</f>
        <v/>
      </c>
      <c r="E657" s="157" t="str">
        <f t="shared" si="3"/>
        <v/>
      </c>
      <c r="G657" s="116"/>
      <c r="H657" s="166"/>
      <c r="J657" s="20"/>
      <c r="K657" s="117"/>
      <c r="L657" s="20"/>
      <c r="N657" s="20"/>
      <c r="O657" s="20"/>
      <c r="P657" s="20"/>
    </row>
    <row r="658">
      <c r="A658" s="28"/>
      <c r="B658" s="116"/>
      <c r="C658" s="143" t="str">
        <f t="array" ref="C658">ifs(and(isblank($A658),isblank($B658)),"", not(iserror(vlookup($A658&amp;$B658,'3) Release_Label'!$D:$D&amp;'3) Release_Label'!$E:$E,1,0))),vlookup($A658&amp;$B658,{'3) Release_Label'!$D:$D&amp;'3) Release_Label'!$E:$E,'3) Release_Label'!$F:$F},2,0), or(and(not(isblank($B658)),$B658=$B657,$A658&lt;&gt;$A657),and(not(isblank($A658)),$A658=$A657,$B658&lt;&gt;$B657)),"ID LISTS UNALIGNED",and($A658&lt;&gt;"",countif('3) Release_Label'!$D:$D,$A658)=0),"NO UPC MATCH in Release_Label",and($B658&lt;&gt;"",countif('3) Release_Label'!$E:$E,$B658)=0),"NO CATALOG ID MATCH in Release_Label",iserror(vlookup($A658&amp;$B658,'3) Release_Label'!$D:$D&amp;'3) Release_Label'!$E:$E,1,0)),"NO UPC-CATALOG ID pair MATCH in Release_Label" )</f>
        <v/>
      </c>
      <c r="D658" s="143" t="str">
        <f t="array" ref="D658">ifs(and(isblank($A658),isblank($B658)),"", not(iserror(vlookup($A658&amp;$B658,'3) Release_Label'!$D:$D&amp;'3) Release_Label'!$E:$E,1,0))),vlookup($A658&amp;$B658,{'3) Release_Label'!$D:$D&amp;'3) Release_Label'!$E:$E,'3) Release_Label'!$H:$H},2,0), or(and(not(isblank($B658)),$B658=$B657,$A658&lt;&gt;$A657),and(not(isblank($A658)),$A658=$A657,$B658&lt;&gt;$B657)),"ID LISTS UNALIGNED",and($A658&lt;&gt;"",countif('3) Release_Label'!$D:$D,$A658)=0),"NO UPC MATCH in Release_Label",and($B658&lt;&gt;"",countif('3) Release_Label'!$E:$E,$B658)=0),"NO CATALOG ID MATCH in Release_Label",iserror(vlookup($A658&amp;$B658,'3) Release_Label'!$D:$D&amp;'3) Release_Label'!$E:$E,1,0)),"NO UPC-CATALOG ID pair MATCH in Release_Label" )</f>
        <v/>
      </c>
      <c r="E658" s="157" t="str">
        <f t="shared" si="3"/>
        <v/>
      </c>
      <c r="G658" s="116"/>
      <c r="H658" s="166"/>
      <c r="J658" s="20"/>
      <c r="K658" s="117"/>
      <c r="L658" s="20"/>
      <c r="N658" s="20"/>
      <c r="O658" s="20"/>
      <c r="P658" s="20"/>
    </row>
    <row r="659">
      <c r="A659" s="28"/>
      <c r="B659" s="116"/>
      <c r="C659" s="143" t="str">
        <f t="array" ref="C659">ifs(and(isblank($A659),isblank($B659)),"", not(iserror(vlookup($A659&amp;$B659,'3) Release_Label'!$D:$D&amp;'3) Release_Label'!$E:$E,1,0))),vlookup($A659&amp;$B659,{'3) Release_Label'!$D:$D&amp;'3) Release_Label'!$E:$E,'3) Release_Label'!$F:$F},2,0), or(and(not(isblank($B659)),$B659=$B658,$A659&lt;&gt;$A658),and(not(isblank($A659)),$A659=$A658,$B659&lt;&gt;$B658)),"ID LISTS UNALIGNED",and($A659&lt;&gt;"",countif('3) Release_Label'!$D:$D,$A659)=0),"NO UPC MATCH in Release_Label",and($B659&lt;&gt;"",countif('3) Release_Label'!$E:$E,$B659)=0),"NO CATALOG ID MATCH in Release_Label",iserror(vlookup($A659&amp;$B659,'3) Release_Label'!$D:$D&amp;'3) Release_Label'!$E:$E,1,0)),"NO UPC-CATALOG ID pair MATCH in Release_Label" )</f>
        <v/>
      </c>
      <c r="D659" s="143" t="str">
        <f t="array" ref="D659">ifs(and(isblank($A659),isblank($B659)),"", not(iserror(vlookup($A659&amp;$B659,'3) Release_Label'!$D:$D&amp;'3) Release_Label'!$E:$E,1,0))),vlookup($A659&amp;$B659,{'3) Release_Label'!$D:$D&amp;'3) Release_Label'!$E:$E,'3) Release_Label'!$H:$H},2,0), or(and(not(isblank($B659)),$B659=$B658,$A659&lt;&gt;$A658),and(not(isblank($A659)),$A659=$A658,$B659&lt;&gt;$B658)),"ID LISTS UNALIGNED",and($A659&lt;&gt;"",countif('3) Release_Label'!$D:$D,$A659)=0),"NO UPC MATCH in Release_Label",and($B659&lt;&gt;"",countif('3) Release_Label'!$E:$E,$B659)=0),"NO CATALOG ID MATCH in Release_Label",iserror(vlookup($A659&amp;$B659,'3) Release_Label'!$D:$D&amp;'3) Release_Label'!$E:$E,1,0)),"NO UPC-CATALOG ID pair MATCH in Release_Label" )</f>
        <v/>
      </c>
      <c r="E659" s="157" t="str">
        <f t="shared" si="3"/>
        <v/>
      </c>
      <c r="G659" s="116"/>
      <c r="H659" s="166"/>
      <c r="J659" s="20"/>
      <c r="K659" s="117"/>
      <c r="L659" s="20"/>
      <c r="N659" s="20"/>
      <c r="O659" s="20"/>
      <c r="P659" s="20"/>
    </row>
    <row r="660">
      <c r="A660" s="28"/>
      <c r="B660" s="116"/>
      <c r="C660" s="143" t="str">
        <f t="array" ref="C660">ifs(and(isblank($A660),isblank($B660)),"", not(iserror(vlookup($A660&amp;$B660,'3) Release_Label'!$D:$D&amp;'3) Release_Label'!$E:$E,1,0))),vlookup($A660&amp;$B660,{'3) Release_Label'!$D:$D&amp;'3) Release_Label'!$E:$E,'3) Release_Label'!$F:$F},2,0), or(and(not(isblank($B660)),$B660=$B659,$A660&lt;&gt;$A659),and(not(isblank($A660)),$A660=$A659,$B660&lt;&gt;$B659)),"ID LISTS UNALIGNED",and($A660&lt;&gt;"",countif('3) Release_Label'!$D:$D,$A660)=0),"NO UPC MATCH in Release_Label",and($B660&lt;&gt;"",countif('3) Release_Label'!$E:$E,$B660)=0),"NO CATALOG ID MATCH in Release_Label",iserror(vlookup($A660&amp;$B660,'3) Release_Label'!$D:$D&amp;'3) Release_Label'!$E:$E,1,0)),"NO UPC-CATALOG ID pair MATCH in Release_Label" )</f>
        <v/>
      </c>
      <c r="D660" s="143" t="str">
        <f t="array" ref="D660">ifs(and(isblank($A660),isblank($B660)),"", not(iserror(vlookup($A660&amp;$B660,'3) Release_Label'!$D:$D&amp;'3) Release_Label'!$E:$E,1,0))),vlookup($A660&amp;$B660,{'3) Release_Label'!$D:$D&amp;'3) Release_Label'!$E:$E,'3) Release_Label'!$H:$H},2,0), or(and(not(isblank($B660)),$B660=$B659,$A660&lt;&gt;$A659),and(not(isblank($A660)),$A660=$A659,$B660&lt;&gt;$B659)),"ID LISTS UNALIGNED",and($A660&lt;&gt;"",countif('3) Release_Label'!$D:$D,$A660)=0),"NO UPC MATCH in Release_Label",and($B660&lt;&gt;"",countif('3) Release_Label'!$E:$E,$B660)=0),"NO CATALOG ID MATCH in Release_Label",iserror(vlookup($A660&amp;$B660,'3) Release_Label'!$D:$D&amp;'3) Release_Label'!$E:$E,1,0)),"NO UPC-CATALOG ID pair MATCH in Release_Label" )</f>
        <v/>
      </c>
      <c r="E660" s="157" t="str">
        <f t="shared" si="3"/>
        <v/>
      </c>
      <c r="G660" s="116"/>
      <c r="H660" s="166"/>
      <c r="J660" s="20"/>
      <c r="K660" s="117"/>
      <c r="L660" s="20"/>
      <c r="N660" s="20"/>
      <c r="O660" s="20"/>
      <c r="P660" s="20"/>
    </row>
    <row r="661">
      <c r="A661" s="28"/>
      <c r="B661" s="116"/>
      <c r="C661" s="143" t="str">
        <f t="array" ref="C661">ifs(and(isblank($A661),isblank($B661)),"", not(iserror(vlookup($A661&amp;$B661,'3) Release_Label'!$D:$D&amp;'3) Release_Label'!$E:$E,1,0))),vlookup($A661&amp;$B661,{'3) Release_Label'!$D:$D&amp;'3) Release_Label'!$E:$E,'3) Release_Label'!$F:$F},2,0), or(and(not(isblank($B661)),$B661=$B660,$A661&lt;&gt;$A660),and(not(isblank($A661)),$A661=$A660,$B661&lt;&gt;$B660)),"ID LISTS UNALIGNED",and($A661&lt;&gt;"",countif('3) Release_Label'!$D:$D,$A661)=0),"NO UPC MATCH in Release_Label",and($B661&lt;&gt;"",countif('3) Release_Label'!$E:$E,$B661)=0),"NO CATALOG ID MATCH in Release_Label",iserror(vlookup($A661&amp;$B661,'3) Release_Label'!$D:$D&amp;'3) Release_Label'!$E:$E,1,0)),"NO UPC-CATALOG ID pair MATCH in Release_Label" )</f>
        <v/>
      </c>
      <c r="D661" s="143" t="str">
        <f t="array" ref="D661">ifs(and(isblank($A661),isblank($B661)),"", not(iserror(vlookup($A661&amp;$B661,'3) Release_Label'!$D:$D&amp;'3) Release_Label'!$E:$E,1,0))),vlookup($A661&amp;$B661,{'3) Release_Label'!$D:$D&amp;'3) Release_Label'!$E:$E,'3) Release_Label'!$H:$H},2,0), or(and(not(isblank($B661)),$B661=$B660,$A661&lt;&gt;$A660),and(not(isblank($A661)),$A661=$A660,$B661&lt;&gt;$B660)),"ID LISTS UNALIGNED",and($A661&lt;&gt;"",countif('3) Release_Label'!$D:$D,$A661)=0),"NO UPC MATCH in Release_Label",and($B661&lt;&gt;"",countif('3) Release_Label'!$E:$E,$B661)=0),"NO CATALOG ID MATCH in Release_Label",iserror(vlookup($A661&amp;$B661,'3) Release_Label'!$D:$D&amp;'3) Release_Label'!$E:$E,1,0)),"NO UPC-CATALOG ID pair MATCH in Release_Label" )</f>
        <v/>
      </c>
      <c r="E661" s="157" t="str">
        <f t="shared" si="3"/>
        <v/>
      </c>
      <c r="G661" s="116"/>
      <c r="H661" s="166"/>
      <c r="J661" s="20"/>
      <c r="K661" s="117"/>
      <c r="L661" s="20"/>
      <c r="N661" s="20"/>
      <c r="O661" s="20"/>
      <c r="P661" s="20"/>
    </row>
    <row r="662">
      <c r="A662" s="28"/>
      <c r="B662" s="116"/>
      <c r="C662" s="143" t="str">
        <f t="array" ref="C662">ifs(and(isblank($A662),isblank($B662)),"", not(iserror(vlookup($A662&amp;$B662,'3) Release_Label'!$D:$D&amp;'3) Release_Label'!$E:$E,1,0))),vlookup($A662&amp;$B662,{'3) Release_Label'!$D:$D&amp;'3) Release_Label'!$E:$E,'3) Release_Label'!$F:$F},2,0), or(and(not(isblank($B662)),$B662=$B661,$A662&lt;&gt;$A661),and(not(isblank($A662)),$A662=$A661,$B662&lt;&gt;$B661)),"ID LISTS UNALIGNED",and($A662&lt;&gt;"",countif('3) Release_Label'!$D:$D,$A662)=0),"NO UPC MATCH in Release_Label",and($B662&lt;&gt;"",countif('3) Release_Label'!$E:$E,$B662)=0),"NO CATALOG ID MATCH in Release_Label",iserror(vlookup($A662&amp;$B662,'3) Release_Label'!$D:$D&amp;'3) Release_Label'!$E:$E,1,0)),"NO UPC-CATALOG ID pair MATCH in Release_Label" )</f>
        <v/>
      </c>
      <c r="D662" s="143" t="str">
        <f t="array" ref="D662">ifs(and(isblank($A662),isblank($B662)),"", not(iserror(vlookup($A662&amp;$B662,'3) Release_Label'!$D:$D&amp;'3) Release_Label'!$E:$E,1,0))),vlookup($A662&amp;$B662,{'3) Release_Label'!$D:$D&amp;'3) Release_Label'!$E:$E,'3) Release_Label'!$H:$H},2,0), or(and(not(isblank($B662)),$B662=$B661,$A662&lt;&gt;$A661),and(not(isblank($A662)),$A662=$A661,$B662&lt;&gt;$B661)),"ID LISTS UNALIGNED",and($A662&lt;&gt;"",countif('3) Release_Label'!$D:$D,$A662)=0),"NO UPC MATCH in Release_Label",and($B662&lt;&gt;"",countif('3) Release_Label'!$E:$E,$B662)=0),"NO CATALOG ID MATCH in Release_Label",iserror(vlookup($A662&amp;$B662,'3) Release_Label'!$D:$D&amp;'3) Release_Label'!$E:$E,1,0)),"NO UPC-CATALOG ID pair MATCH in Release_Label" )</f>
        <v/>
      </c>
      <c r="E662" s="157" t="str">
        <f t="shared" si="3"/>
        <v/>
      </c>
      <c r="G662" s="116"/>
      <c r="H662" s="166"/>
      <c r="J662" s="20"/>
      <c r="K662" s="117"/>
      <c r="L662" s="20"/>
      <c r="N662" s="20"/>
      <c r="O662" s="20"/>
      <c r="P662" s="20"/>
    </row>
    <row r="663">
      <c r="A663" s="28"/>
      <c r="B663" s="116"/>
      <c r="C663" s="143" t="str">
        <f t="array" ref="C663">ifs(and(isblank($A663),isblank($B663)),"", not(iserror(vlookup($A663&amp;$B663,'3) Release_Label'!$D:$D&amp;'3) Release_Label'!$E:$E,1,0))),vlookup($A663&amp;$B663,{'3) Release_Label'!$D:$D&amp;'3) Release_Label'!$E:$E,'3) Release_Label'!$F:$F},2,0), or(and(not(isblank($B663)),$B663=$B662,$A663&lt;&gt;$A662),and(not(isblank($A663)),$A663=$A662,$B663&lt;&gt;$B662)),"ID LISTS UNALIGNED",and($A663&lt;&gt;"",countif('3) Release_Label'!$D:$D,$A663)=0),"NO UPC MATCH in Release_Label",and($B663&lt;&gt;"",countif('3) Release_Label'!$E:$E,$B663)=0),"NO CATALOG ID MATCH in Release_Label",iserror(vlookup($A663&amp;$B663,'3) Release_Label'!$D:$D&amp;'3) Release_Label'!$E:$E,1,0)),"NO UPC-CATALOG ID pair MATCH in Release_Label" )</f>
        <v/>
      </c>
      <c r="D663" s="143" t="str">
        <f t="array" ref="D663">ifs(and(isblank($A663),isblank($B663)),"", not(iserror(vlookup($A663&amp;$B663,'3) Release_Label'!$D:$D&amp;'3) Release_Label'!$E:$E,1,0))),vlookup($A663&amp;$B663,{'3) Release_Label'!$D:$D&amp;'3) Release_Label'!$E:$E,'3) Release_Label'!$H:$H},2,0), or(and(not(isblank($B663)),$B663=$B662,$A663&lt;&gt;$A662),and(not(isblank($A663)),$A663=$A662,$B663&lt;&gt;$B662)),"ID LISTS UNALIGNED",and($A663&lt;&gt;"",countif('3) Release_Label'!$D:$D,$A663)=0),"NO UPC MATCH in Release_Label",and($B663&lt;&gt;"",countif('3) Release_Label'!$E:$E,$B663)=0),"NO CATALOG ID MATCH in Release_Label",iserror(vlookup($A663&amp;$B663,'3) Release_Label'!$D:$D&amp;'3) Release_Label'!$E:$E,1,0)),"NO UPC-CATALOG ID pair MATCH in Release_Label" )</f>
        <v/>
      </c>
      <c r="E663" s="157" t="str">
        <f t="shared" si="3"/>
        <v/>
      </c>
      <c r="G663" s="116"/>
      <c r="H663" s="166"/>
      <c r="J663" s="20"/>
      <c r="K663" s="117"/>
      <c r="L663" s="20"/>
      <c r="N663" s="20"/>
      <c r="O663" s="20"/>
      <c r="P663" s="20"/>
    </row>
    <row r="664">
      <c r="A664" s="28"/>
      <c r="B664" s="116"/>
      <c r="C664" s="143" t="str">
        <f t="array" ref="C664">ifs(and(isblank($A664),isblank($B664)),"", not(iserror(vlookup($A664&amp;$B664,'3) Release_Label'!$D:$D&amp;'3) Release_Label'!$E:$E,1,0))),vlookup($A664&amp;$B664,{'3) Release_Label'!$D:$D&amp;'3) Release_Label'!$E:$E,'3) Release_Label'!$F:$F},2,0), or(and(not(isblank($B664)),$B664=$B663,$A664&lt;&gt;$A663),and(not(isblank($A664)),$A664=$A663,$B664&lt;&gt;$B663)),"ID LISTS UNALIGNED",and($A664&lt;&gt;"",countif('3) Release_Label'!$D:$D,$A664)=0),"NO UPC MATCH in Release_Label",and($B664&lt;&gt;"",countif('3) Release_Label'!$E:$E,$B664)=0),"NO CATALOG ID MATCH in Release_Label",iserror(vlookup($A664&amp;$B664,'3) Release_Label'!$D:$D&amp;'3) Release_Label'!$E:$E,1,0)),"NO UPC-CATALOG ID pair MATCH in Release_Label" )</f>
        <v/>
      </c>
      <c r="D664" s="143" t="str">
        <f t="array" ref="D664">ifs(and(isblank($A664),isblank($B664)),"", not(iserror(vlookup($A664&amp;$B664,'3) Release_Label'!$D:$D&amp;'3) Release_Label'!$E:$E,1,0))),vlookup($A664&amp;$B664,{'3) Release_Label'!$D:$D&amp;'3) Release_Label'!$E:$E,'3) Release_Label'!$H:$H},2,0), or(and(not(isblank($B664)),$B664=$B663,$A664&lt;&gt;$A663),and(not(isblank($A664)),$A664=$A663,$B664&lt;&gt;$B663)),"ID LISTS UNALIGNED",and($A664&lt;&gt;"",countif('3) Release_Label'!$D:$D,$A664)=0),"NO UPC MATCH in Release_Label",and($B664&lt;&gt;"",countif('3) Release_Label'!$E:$E,$B664)=0),"NO CATALOG ID MATCH in Release_Label",iserror(vlookup($A664&amp;$B664,'3) Release_Label'!$D:$D&amp;'3) Release_Label'!$E:$E,1,0)),"NO UPC-CATALOG ID pair MATCH in Release_Label" )</f>
        <v/>
      </c>
      <c r="E664" s="157" t="str">
        <f t="shared" si="3"/>
        <v/>
      </c>
      <c r="G664" s="116"/>
      <c r="H664" s="166"/>
      <c r="J664" s="20"/>
      <c r="K664" s="117"/>
      <c r="L664" s="20"/>
      <c r="N664" s="20"/>
      <c r="O664" s="20"/>
      <c r="P664" s="20"/>
    </row>
    <row r="665">
      <c r="A665" s="28"/>
      <c r="B665" s="116"/>
      <c r="C665" s="143" t="str">
        <f t="array" ref="C665">ifs(and(isblank($A665),isblank($B665)),"", not(iserror(vlookup($A665&amp;$B665,'3) Release_Label'!$D:$D&amp;'3) Release_Label'!$E:$E,1,0))),vlookup($A665&amp;$B665,{'3) Release_Label'!$D:$D&amp;'3) Release_Label'!$E:$E,'3) Release_Label'!$F:$F},2,0), or(and(not(isblank($B665)),$B665=$B664,$A665&lt;&gt;$A664),and(not(isblank($A665)),$A665=$A664,$B665&lt;&gt;$B664)),"ID LISTS UNALIGNED",and($A665&lt;&gt;"",countif('3) Release_Label'!$D:$D,$A665)=0),"NO UPC MATCH in Release_Label",and($B665&lt;&gt;"",countif('3) Release_Label'!$E:$E,$B665)=0),"NO CATALOG ID MATCH in Release_Label",iserror(vlookup($A665&amp;$B665,'3) Release_Label'!$D:$D&amp;'3) Release_Label'!$E:$E,1,0)),"NO UPC-CATALOG ID pair MATCH in Release_Label" )</f>
        <v/>
      </c>
      <c r="D665" s="143" t="str">
        <f t="array" ref="D665">ifs(and(isblank($A665),isblank($B665)),"", not(iserror(vlookup($A665&amp;$B665,'3) Release_Label'!$D:$D&amp;'3) Release_Label'!$E:$E,1,0))),vlookup($A665&amp;$B665,{'3) Release_Label'!$D:$D&amp;'3) Release_Label'!$E:$E,'3) Release_Label'!$H:$H},2,0), or(and(not(isblank($B665)),$B665=$B664,$A665&lt;&gt;$A664),and(not(isblank($A665)),$A665=$A664,$B665&lt;&gt;$B664)),"ID LISTS UNALIGNED",and($A665&lt;&gt;"",countif('3) Release_Label'!$D:$D,$A665)=0),"NO UPC MATCH in Release_Label",and($B665&lt;&gt;"",countif('3) Release_Label'!$E:$E,$B665)=0),"NO CATALOG ID MATCH in Release_Label",iserror(vlookup($A665&amp;$B665,'3) Release_Label'!$D:$D&amp;'3) Release_Label'!$E:$E,1,0)),"NO UPC-CATALOG ID pair MATCH in Release_Label" )</f>
        <v/>
      </c>
      <c r="E665" s="157" t="str">
        <f t="shared" si="3"/>
        <v/>
      </c>
      <c r="G665" s="116"/>
      <c r="H665" s="166"/>
      <c r="J665" s="20"/>
      <c r="K665" s="117"/>
      <c r="L665" s="20"/>
      <c r="N665" s="20"/>
      <c r="O665" s="20"/>
      <c r="P665" s="20"/>
    </row>
    <row r="666">
      <c r="A666" s="28"/>
      <c r="B666" s="116"/>
      <c r="C666" s="143" t="str">
        <f t="array" ref="C666">ifs(and(isblank($A666),isblank($B666)),"", not(iserror(vlookup($A666&amp;$B666,'3) Release_Label'!$D:$D&amp;'3) Release_Label'!$E:$E,1,0))),vlookup($A666&amp;$B666,{'3) Release_Label'!$D:$D&amp;'3) Release_Label'!$E:$E,'3) Release_Label'!$F:$F},2,0), or(and(not(isblank($B666)),$B666=$B665,$A666&lt;&gt;$A665),and(not(isblank($A666)),$A666=$A665,$B666&lt;&gt;$B665)),"ID LISTS UNALIGNED",and($A666&lt;&gt;"",countif('3) Release_Label'!$D:$D,$A666)=0),"NO UPC MATCH in Release_Label",and($B666&lt;&gt;"",countif('3) Release_Label'!$E:$E,$B666)=0),"NO CATALOG ID MATCH in Release_Label",iserror(vlookup($A666&amp;$B666,'3) Release_Label'!$D:$D&amp;'3) Release_Label'!$E:$E,1,0)),"NO UPC-CATALOG ID pair MATCH in Release_Label" )</f>
        <v/>
      </c>
      <c r="D666" s="143" t="str">
        <f t="array" ref="D666">ifs(and(isblank($A666),isblank($B666)),"", not(iserror(vlookup($A666&amp;$B666,'3) Release_Label'!$D:$D&amp;'3) Release_Label'!$E:$E,1,0))),vlookup($A666&amp;$B666,{'3) Release_Label'!$D:$D&amp;'3) Release_Label'!$E:$E,'3) Release_Label'!$H:$H},2,0), or(and(not(isblank($B666)),$B666=$B665,$A666&lt;&gt;$A665),and(not(isblank($A666)),$A666=$A665,$B666&lt;&gt;$B665)),"ID LISTS UNALIGNED",and($A666&lt;&gt;"",countif('3) Release_Label'!$D:$D,$A666)=0),"NO UPC MATCH in Release_Label",and($B666&lt;&gt;"",countif('3) Release_Label'!$E:$E,$B666)=0),"NO CATALOG ID MATCH in Release_Label",iserror(vlookup($A666&amp;$B666,'3) Release_Label'!$D:$D&amp;'3) Release_Label'!$E:$E,1,0)),"NO UPC-CATALOG ID pair MATCH in Release_Label" )</f>
        <v/>
      </c>
      <c r="E666" s="157" t="str">
        <f t="shared" si="3"/>
        <v/>
      </c>
      <c r="G666" s="116"/>
      <c r="H666" s="166"/>
      <c r="J666" s="20"/>
      <c r="K666" s="117"/>
      <c r="L666" s="20"/>
      <c r="N666" s="20"/>
      <c r="O666" s="20"/>
      <c r="P666" s="20"/>
    </row>
    <row r="667">
      <c r="A667" s="28"/>
      <c r="B667" s="116"/>
      <c r="C667" s="143" t="str">
        <f t="array" ref="C667">ifs(and(isblank($A667),isblank($B667)),"", not(iserror(vlookup($A667&amp;$B667,'3) Release_Label'!$D:$D&amp;'3) Release_Label'!$E:$E,1,0))),vlookup($A667&amp;$B667,{'3) Release_Label'!$D:$D&amp;'3) Release_Label'!$E:$E,'3) Release_Label'!$F:$F},2,0), or(and(not(isblank($B667)),$B667=$B666,$A667&lt;&gt;$A666),and(not(isblank($A667)),$A667=$A666,$B667&lt;&gt;$B666)),"ID LISTS UNALIGNED",and($A667&lt;&gt;"",countif('3) Release_Label'!$D:$D,$A667)=0),"NO UPC MATCH in Release_Label",and($B667&lt;&gt;"",countif('3) Release_Label'!$E:$E,$B667)=0),"NO CATALOG ID MATCH in Release_Label",iserror(vlookup($A667&amp;$B667,'3) Release_Label'!$D:$D&amp;'3) Release_Label'!$E:$E,1,0)),"NO UPC-CATALOG ID pair MATCH in Release_Label" )</f>
        <v/>
      </c>
      <c r="D667" s="143" t="str">
        <f t="array" ref="D667">ifs(and(isblank($A667),isblank($B667)),"", not(iserror(vlookup($A667&amp;$B667,'3) Release_Label'!$D:$D&amp;'3) Release_Label'!$E:$E,1,0))),vlookup($A667&amp;$B667,{'3) Release_Label'!$D:$D&amp;'3) Release_Label'!$E:$E,'3) Release_Label'!$H:$H},2,0), or(and(not(isblank($B667)),$B667=$B666,$A667&lt;&gt;$A666),and(not(isblank($A667)),$A667=$A666,$B667&lt;&gt;$B666)),"ID LISTS UNALIGNED",and($A667&lt;&gt;"",countif('3) Release_Label'!$D:$D,$A667)=0),"NO UPC MATCH in Release_Label",and($B667&lt;&gt;"",countif('3) Release_Label'!$E:$E,$B667)=0),"NO CATALOG ID MATCH in Release_Label",iserror(vlookup($A667&amp;$B667,'3) Release_Label'!$D:$D&amp;'3) Release_Label'!$E:$E,1,0)),"NO UPC-CATALOG ID pair MATCH in Release_Label" )</f>
        <v/>
      </c>
      <c r="E667" s="157" t="str">
        <f t="shared" si="3"/>
        <v/>
      </c>
      <c r="G667" s="116"/>
      <c r="H667" s="166"/>
      <c r="J667" s="20"/>
      <c r="K667" s="117"/>
      <c r="L667" s="20"/>
      <c r="N667" s="20"/>
      <c r="O667" s="20"/>
      <c r="P667" s="20"/>
    </row>
    <row r="668">
      <c r="A668" s="28"/>
      <c r="B668" s="116"/>
      <c r="C668" s="143" t="str">
        <f t="array" ref="C668">ifs(and(isblank($A668),isblank($B668)),"", not(iserror(vlookup($A668&amp;$B668,'3) Release_Label'!$D:$D&amp;'3) Release_Label'!$E:$E,1,0))),vlookup($A668&amp;$B668,{'3) Release_Label'!$D:$D&amp;'3) Release_Label'!$E:$E,'3) Release_Label'!$F:$F},2,0), or(and(not(isblank($B668)),$B668=$B667,$A668&lt;&gt;$A667),and(not(isblank($A668)),$A668=$A667,$B668&lt;&gt;$B667)),"ID LISTS UNALIGNED",and($A668&lt;&gt;"",countif('3) Release_Label'!$D:$D,$A668)=0),"NO UPC MATCH in Release_Label",and($B668&lt;&gt;"",countif('3) Release_Label'!$E:$E,$B668)=0),"NO CATALOG ID MATCH in Release_Label",iserror(vlookup($A668&amp;$B668,'3) Release_Label'!$D:$D&amp;'3) Release_Label'!$E:$E,1,0)),"NO UPC-CATALOG ID pair MATCH in Release_Label" )</f>
        <v/>
      </c>
      <c r="D668" s="143" t="str">
        <f t="array" ref="D668">ifs(and(isblank($A668),isblank($B668)),"", not(iserror(vlookup($A668&amp;$B668,'3) Release_Label'!$D:$D&amp;'3) Release_Label'!$E:$E,1,0))),vlookup($A668&amp;$B668,{'3) Release_Label'!$D:$D&amp;'3) Release_Label'!$E:$E,'3) Release_Label'!$H:$H},2,0), or(and(not(isblank($B668)),$B668=$B667,$A668&lt;&gt;$A667),and(not(isblank($A668)),$A668=$A667,$B668&lt;&gt;$B667)),"ID LISTS UNALIGNED",and($A668&lt;&gt;"",countif('3) Release_Label'!$D:$D,$A668)=0),"NO UPC MATCH in Release_Label",and($B668&lt;&gt;"",countif('3) Release_Label'!$E:$E,$B668)=0),"NO CATALOG ID MATCH in Release_Label",iserror(vlookup($A668&amp;$B668,'3) Release_Label'!$D:$D&amp;'3) Release_Label'!$E:$E,1,0)),"NO UPC-CATALOG ID pair MATCH in Release_Label" )</f>
        <v/>
      </c>
      <c r="E668" s="157" t="str">
        <f t="shared" si="3"/>
        <v/>
      </c>
      <c r="G668" s="116"/>
      <c r="H668" s="166"/>
      <c r="J668" s="20"/>
      <c r="K668" s="117"/>
      <c r="L668" s="20"/>
      <c r="N668" s="20"/>
      <c r="O668" s="20"/>
      <c r="P668" s="20"/>
    </row>
    <row r="669">
      <c r="A669" s="28"/>
      <c r="B669" s="116"/>
      <c r="C669" s="143" t="str">
        <f t="array" ref="C669">ifs(and(isblank($A669),isblank($B669)),"", not(iserror(vlookup($A669&amp;$B669,'3) Release_Label'!$D:$D&amp;'3) Release_Label'!$E:$E,1,0))),vlookup($A669&amp;$B669,{'3) Release_Label'!$D:$D&amp;'3) Release_Label'!$E:$E,'3) Release_Label'!$F:$F},2,0), or(and(not(isblank($B669)),$B669=$B668,$A669&lt;&gt;$A668),and(not(isblank($A669)),$A669=$A668,$B669&lt;&gt;$B668)),"ID LISTS UNALIGNED",and($A669&lt;&gt;"",countif('3) Release_Label'!$D:$D,$A669)=0),"NO UPC MATCH in Release_Label",and($B669&lt;&gt;"",countif('3) Release_Label'!$E:$E,$B669)=0),"NO CATALOG ID MATCH in Release_Label",iserror(vlookup($A669&amp;$B669,'3) Release_Label'!$D:$D&amp;'3) Release_Label'!$E:$E,1,0)),"NO UPC-CATALOG ID pair MATCH in Release_Label" )</f>
        <v/>
      </c>
      <c r="D669" s="143" t="str">
        <f t="array" ref="D669">ifs(and(isblank($A669),isblank($B669)),"", not(iserror(vlookup($A669&amp;$B669,'3) Release_Label'!$D:$D&amp;'3) Release_Label'!$E:$E,1,0))),vlookup($A669&amp;$B669,{'3) Release_Label'!$D:$D&amp;'3) Release_Label'!$E:$E,'3) Release_Label'!$H:$H},2,0), or(and(not(isblank($B669)),$B669=$B668,$A669&lt;&gt;$A668),and(not(isblank($A669)),$A669=$A668,$B669&lt;&gt;$B668)),"ID LISTS UNALIGNED",and($A669&lt;&gt;"",countif('3) Release_Label'!$D:$D,$A669)=0),"NO UPC MATCH in Release_Label",and($B669&lt;&gt;"",countif('3) Release_Label'!$E:$E,$B669)=0),"NO CATALOG ID MATCH in Release_Label",iserror(vlookup($A669&amp;$B669,'3) Release_Label'!$D:$D&amp;'3) Release_Label'!$E:$E,1,0)),"NO UPC-CATALOG ID pair MATCH in Release_Label" )</f>
        <v/>
      </c>
      <c r="E669" s="157" t="str">
        <f t="shared" si="3"/>
        <v/>
      </c>
      <c r="G669" s="116"/>
      <c r="H669" s="166"/>
      <c r="J669" s="20"/>
      <c r="K669" s="117"/>
      <c r="L669" s="20"/>
      <c r="N669" s="20"/>
      <c r="O669" s="20"/>
      <c r="P669" s="20"/>
    </row>
    <row r="670">
      <c r="A670" s="28"/>
      <c r="B670" s="116"/>
      <c r="C670" s="143" t="str">
        <f t="array" ref="C670">ifs(and(isblank($A670),isblank($B670)),"", not(iserror(vlookup($A670&amp;$B670,'3) Release_Label'!$D:$D&amp;'3) Release_Label'!$E:$E,1,0))),vlookup($A670&amp;$B670,{'3) Release_Label'!$D:$D&amp;'3) Release_Label'!$E:$E,'3) Release_Label'!$F:$F},2,0), or(and(not(isblank($B670)),$B670=$B669,$A670&lt;&gt;$A669),and(not(isblank($A670)),$A670=$A669,$B670&lt;&gt;$B669)),"ID LISTS UNALIGNED",and($A670&lt;&gt;"",countif('3) Release_Label'!$D:$D,$A670)=0),"NO UPC MATCH in Release_Label",and($B670&lt;&gt;"",countif('3) Release_Label'!$E:$E,$B670)=0),"NO CATALOG ID MATCH in Release_Label",iserror(vlookup($A670&amp;$B670,'3) Release_Label'!$D:$D&amp;'3) Release_Label'!$E:$E,1,0)),"NO UPC-CATALOG ID pair MATCH in Release_Label" )</f>
        <v/>
      </c>
      <c r="D670" s="143" t="str">
        <f t="array" ref="D670">ifs(and(isblank($A670),isblank($B670)),"", not(iserror(vlookup($A670&amp;$B670,'3) Release_Label'!$D:$D&amp;'3) Release_Label'!$E:$E,1,0))),vlookup($A670&amp;$B670,{'3) Release_Label'!$D:$D&amp;'3) Release_Label'!$E:$E,'3) Release_Label'!$H:$H},2,0), or(and(not(isblank($B670)),$B670=$B669,$A670&lt;&gt;$A669),and(not(isblank($A670)),$A670=$A669,$B670&lt;&gt;$B669)),"ID LISTS UNALIGNED",and($A670&lt;&gt;"",countif('3) Release_Label'!$D:$D,$A670)=0),"NO UPC MATCH in Release_Label",and($B670&lt;&gt;"",countif('3) Release_Label'!$E:$E,$B670)=0),"NO CATALOG ID MATCH in Release_Label",iserror(vlookup($A670&amp;$B670,'3) Release_Label'!$D:$D&amp;'3) Release_Label'!$E:$E,1,0)),"NO UPC-CATALOG ID pair MATCH in Release_Label" )</f>
        <v/>
      </c>
      <c r="E670" s="157" t="str">
        <f t="shared" si="3"/>
        <v/>
      </c>
      <c r="G670" s="116"/>
      <c r="H670" s="166"/>
      <c r="J670" s="20"/>
      <c r="K670" s="117"/>
      <c r="L670" s="20"/>
      <c r="N670" s="20"/>
      <c r="O670" s="20"/>
      <c r="P670" s="20"/>
    </row>
    <row r="671">
      <c r="A671" s="28"/>
      <c r="B671" s="116"/>
      <c r="C671" s="143" t="str">
        <f t="array" ref="C671">ifs(and(isblank($A671),isblank($B671)),"", not(iserror(vlookup($A671&amp;$B671,'3) Release_Label'!$D:$D&amp;'3) Release_Label'!$E:$E,1,0))),vlookup($A671&amp;$B671,{'3) Release_Label'!$D:$D&amp;'3) Release_Label'!$E:$E,'3) Release_Label'!$F:$F},2,0), or(and(not(isblank($B671)),$B671=$B670,$A671&lt;&gt;$A670),and(not(isblank($A671)),$A671=$A670,$B671&lt;&gt;$B670)),"ID LISTS UNALIGNED",and($A671&lt;&gt;"",countif('3) Release_Label'!$D:$D,$A671)=0),"NO UPC MATCH in Release_Label",and($B671&lt;&gt;"",countif('3) Release_Label'!$E:$E,$B671)=0),"NO CATALOG ID MATCH in Release_Label",iserror(vlookup($A671&amp;$B671,'3) Release_Label'!$D:$D&amp;'3) Release_Label'!$E:$E,1,0)),"NO UPC-CATALOG ID pair MATCH in Release_Label" )</f>
        <v/>
      </c>
      <c r="D671" s="143" t="str">
        <f t="array" ref="D671">ifs(and(isblank($A671),isblank($B671)),"", not(iserror(vlookup($A671&amp;$B671,'3) Release_Label'!$D:$D&amp;'3) Release_Label'!$E:$E,1,0))),vlookup($A671&amp;$B671,{'3) Release_Label'!$D:$D&amp;'3) Release_Label'!$E:$E,'3) Release_Label'!$H:$H},2,0), or(and(not(isblank($B671)),$B671=$B670,$A671&lt;&gt;$A670),and(not(isblank($A671)),$A671=$A670,$B671&lt;&gt;$B670)),"ID LISTS UNALIGNED",and($A671&lt;&gt;"",countif('3) Release_Label'!$D:$D,$A671)=0),"NO UPC MATCH in Release_Label",and($B671&lt;&gt;"",countif('3) Release_Label'!$E:$E,$B671)=0),"NO CATALOG ID MATCH in Release_Label",iserror(vlookup($A671&amp;$B671,'3) Release_Label'!$D:$D&amp;'3) Release_Label'!$E:$E,1,0)),"NO UPC-CATALOG ID pair MATCH in Release_Label" )</f>
        <v/>
      </c>
      <c r="E671" s="157" t="str">
        <f t="shared" si="3"/>
        <v/>
      </c>
      <c r="G671" s="116"/>
      <c r="H671" s="166"/>
      <c r="J671" s="20"/>
      <c r="K671" s="117"/>
      <c r="L671" s="20"/>
      <c r="N671" s="20"/>
      <c r="O671" s="20"/>
      <c r="P671" s="20"/>
    </row>
    <row r="672">
      <c r="A672" s="28"/>
      <c r="B672" s="116"/>
      <c r="C672" s="143" t="str">
        <f t="array" ref="C672">ifs(and(isblank($A672),isblank($B672)),"", not(iserror(vlookup($A672&amp;$B672,'3) Release_Label'!$D:$D&amp;'3) Release_Label'!$E:$E,1,0))),vlookup($A672&amp;$B672,{'3) Release_Label'!$D:$D&amp;'3) Release_Label'!$E:$E,'3) Release_Label'!$F:$F},2,0), or(and(not(isblank($B672)),$B672=$B671,$A672&lt;&gt;$A671),and(not(isblank($A672)),$A672=$A671,$B672&lt;&gt;$B671)),"ID LISTS UNALIGNED",and($A672&lt;&gt;"",countif('3) Release_Label'!$D:$D,$A672)=0),"NO UPC MATCH in Release_Label",and($B672&lt;&gt;"",countif('3) Release_Label'!$E:$E,$B672)=0),"NO CATALOG ID MATCH in Release_Label",iserror(vlookup($A672&amp;$B672,'3) Release_Label'!$D:$D&amp;'3) Release_Label'!$E:$E,1,0)),"NO UPC-CATALOG ID pair MATCH in Release_Label" )</f>
        <v/>
      </c>
      <c r="D672" s="143" t="str">
        <f t="array" ref="D672">ifs(and(isblank($A672),isblank($B672)),"", not(iserror(vlookup($A672&amp;$B672,'3) Release_Label'!$D:$D&amp;'3) Release_Label'!$E:$E,1,0))),vlookup($A672&amp;$B672,{'3) Release_Label'!$D:$D&amp;'3) Release_Label'!$E:$E,'3) Release_Label'!$H:$H},2,0), or(and(not(isblank($B672)),$B672=$B671,$A672&lt;&gt;$A671),and(not(isblank($A672)),$A672=$A671,$B672&lt;&gt;$B671)),"ID LISTS UNALIGNED",and($A672&lt;&gt;"",countif('3) Release_Label'!$D:$D,$A672)=0),"NO UPC MATCH in Release_Label",and($B672&lt;&gt;"",countif('3) Release_Label'!$E:$E,$B672)=0),"NO CATALOG ID MATCH in Release_Label",iserror(vlookup($A672&amp;$B672,'3) Release_Label'!$D:$D&amp;'3) Release_Label'!$E:$E,1,0)),"NO UPC-CATALOG ID pair MATCH in Release_Label" )</f>
        <v/>
      </c>
      <c r="E672" s="157" t="str">
        <f t="shared" si="3"/>
        <v/>
      </c>
      <c r="G672" s="116"/>
      <c r="H672" s="166"/>
      <c r="J672" s="20"/>
      <c r="K672" s="117"/>
      <c r="L672" s="20"/>
      <c r="N672" s="20"/>
      <c r="O672" s="20"/>
      <c r="P672" s="20"/>
    </row>
    <row r="673">
      <c r="A673" s="28"/>
      <c r="B673" s="116"/>
      <c r="C673" s="143" t="str">
        <f t="array" ref="C673">ifs(and(isblank($A673),isblank($B673)),"", not(iserror(vlookup($A673&amp;$B673,'3) Release_Label'!$D:$D&amp;'3) Release_Label'!$E:$E,1,0))),vlookup($A673&amp;$B673,{'3) Release_Label'!$D:$D&amp;'3) Release_Label'!$E:$E,'3) Release_Label'!$F:$F},2,0), or(and(not(isblank($B673)),$B673=$B672,$A673&lt;&gt;$A672),and(not(isblank($A673)),$A673=$A672,$B673&lt;&gt;$B672)),"ID LISTS UNALIGNED",and($A673&lt;&gt;"",countif('3) Release_Label'!$D:$D,$A673)=0),"NO UPC MATCH in Release_Label",and($B673&lt;&gt;"",countif('3) Release_Label'!$E:$E,$B673)=0),"NO CATALOG ID MATCH in Release_Label",iserror(vlookup($A673&amp;$B673,'3) Release_Label'!$D:$D&amp;'3) Release_Label'!$E:$E,1,0)),"NO UPC-CATALOG ID pair MATCH in Release_Label" )</f>
        <v/>
      </c>
      <c r="D673" s="143" t="str">
        <f t="array" ref="D673">ifs(and(isblank($A673),isblank($B673)),"", not(iserror(vlookup($A673&amp;$B673,'3) Release_Label'!$D:$D&amp;'3) Release_Label'!$E:$E,1,0))),vlookup($A673&amp;$B673,{'3) Release_Label'!$D:$D&amp;'3) Release_Label'!$E:$E,'3) Release_Label'!$H:$H},2,0), or(and(not(isblank($B673)),$B673=$B672,$A673&lt;&gt;$A672),and(not(isblank($A673)),$A673=$A672,$B673&lt;&gt;$B672)),"ID LISTS UNALIGNED",and($A673&lt;&gt;"",countif('3) Release_Label'!$D:$D,$A673)=0),"NO UPC MATCH in Release_Label",and($B673&lt;&gt;"",countif('3) Release_Label'!$E:$E,$B673)=0),"NO CATALOG ID MATCH in Release_Label",iserror(vlookup($A673&amp;$B673,'3) Release_Label'!$D:$D&amp;'3) Release_Label'!$E:$E,1,0)),"NO UPC-CATALOG ID pair MATCH in Release_Label" )</f>
        <v/>
      </c>
      <c r="E673" s="157" t="str">
        <f t="shared" si="3"/>
        <v/>
      </c>
      <c r="G673" s="116"/>
      <c r="H673" s="166"/>
      <c r="J673" s="20"/>
      <c r="K673" s="117"/>
      <c r="L673" s="20"/>
      <c r="N673" s="20"/>
      <c r="O673" s="20"/>
      <c r="P673" s="20"/>
    </row>
    <row r="674">
      <c r="A674" s="28"/>
      <c r="B674" s="116"/>
      <c r="C674" s="143" t="str">
        <f t="array" ref="C674">ifs(and(isblank($A674),isblank($B674)),"", not(iserror(vlookup($A674&amp;$B674,'3) Release_Label'!$D:$D&amp;'3) Release_Label'!$E:$E,1,0))),vlookup($A674&amp;$B674,{'3) Release_Label'!$D:$D&amp;'3) Release_Label'!$E:$E,'3) Release_Label'!$F:$F},2,0), or(and(not(isblank($B674)),$B674=$B673,$A674&lt;&gt;$A673),and(not(isblank($A674)),$A674=$A673,$B674&lt;&gt;$B673)),"ID LISTS UNALIGNED",and($A674&lt;&gt;"",countif('3) Release_Label'!$D:$D,$A674)=0),"NO UPC MATCH in Release_Label",and($B674&lt;&gt;"",countif('3) Release_Label'!$E:$E,$B674)=0),"NO CATALOG ID MATCH in Release_Label",iserror(vlookup($A674&amp;$B674,'3) Release_Label'!$D:$D&amp;'3) Release_Label'!$E:$E,1,0)),"NO UPC-CATALOG ID pair MATCH in Release_Label" )</f>
        <v/>
      </c>
      <c r="D674" s="143" t="str">
        <f t="array" ref="D674">ifs(and(isblank($A674),isblank($B674)),"", not(iserror(vlookup($A674&amp;$B674,'3) Release_Label'!$D:$D&amp;'3) Release_Label'!$E:$E,1,0))),vlookup($A674&amp;$B674,{'3) Release_Label'!$D:$D&amp;'3) Release_Label'!$E:$E,'3) Release_Label'!$H:$H},2,0), or(and(not(isblank($B674)),$B674=$B673,$A674&lt;&gt;$A673),and(not(isblank($A674)),$A674=$A673,$B674&lt;&gt;$B673)),"ID LISTS UNALIGNED",and($A674&lt;&gt;"",countif('3) Release_Label'!$D:$D,$A674)=0),"NO UPC MATCH in Release_Label",and($B674&lt;&gt;"",countif('3) Release_Label'!$E:$E,$B674)=0),"NO CATALOG ID MATCH in Release_Label",iserror(vlookup($A674&amp;$B674,'3) Release_Label'!$D:$D&amp;'3) Release_Label'!$E:$E,1,0)),"NO UPC-CATALOG ID pair MATCH in Release_Label" )</f>
        <v/>
      </c>
      <c r="E674" s="157" t="str">
        <f t="shared" si="3"/>
        <v/>
      </c>
      <c r="G674" s="116"/>
      <c r="H674" s="166"/>
      <c r="J674" s="20"/>
      <c r="K674" s="117"/>
      <c r="L674" s="20"/>
      <c r="N674" s="20"/>
      <c r="O674" s="20"/>
      <c r="P674" s="20"/>
    </row>
    <row r="675">
      <c r="A675" s="28"/>
      <c r="B675" s="116"/>
      <c r="C675" s="143" t="str">
        <f t="array" ref="C675">ifs(and(isblank($A675),isblank($B675)),"", not(iserror(vlookup($A675&amp;$B675,'3) Release_Label'!$D:$D&amp;'3) Release_Label'!$E:$E,1,0))),vlookup($A675&amp;$B675,{'3) Release_Label'!$D:$D&amp;'3) Release_Label'!$E:$E,'3) Release_Label'!$F:$F},2,0), or(and(not(isblank($B675)),$B675=$B674,$A675&lt;&gt;$A674),and(not(isblank($A675)),$A675=$A674,$B675&lt;&gt;$B674)),"ID LISTS UNALIGNED",and($A675&lt;&gt;"",countif('3) Release_Label'!$D:$D,$A675)=0),"NO UPC MATCH in Release_Label",and($B675&lt;&gt;"",countif('3) Release_Label'!$E:$E,$B675)=0),"NO CATALOG ID MATCH in Release_Label",iserror(vlookup($A675&amp;$B675,'3) Release_Label'!$D:$D&amp;'3) Release_Label'!$E:$E,1,0)),"NO UPC-CATALOG ID pair MATCH in Release_Label" )</f>
        <v/>
      </c>
      <c r="D675" s="143" t="str">
        <f t="array" ref="D675">ifs(and(isblank($A675),isblank($B675)),"", not(iserror(vlookup($A675&amp;$B675,'3) Release_Label'!$D:$D&amp;'3) Release_Label'!$E:$E,1,0))),vlookup($A675&amp;$B675,{'3) Release_Label'!$D:$D&amp;'3) Release_Label'!$E:$E,'3) Release_Label'!$H:$H},2,0), or(and(not(isblank($B675)),$B675=$B674,$A675&lt;&gt;$A674),and(not(isblank($A675)),$A675=$A674,$B675&lt;&gt;$B674)),"ID LISTS UNALIGNED",and($A675&lt;&gt;"",countif('3) Release_Label'!$D:$D,$A675)=0),"NO UPC MATCH in Release_Label",and($B675&lt;&gt;"",countif('3) Release_Label'!$E:$E,$B675)=0),"NO CATALOG ID MATCH in Release_Label",iserror(vlookup($A675&amp;$B675,'3) Release_Label'!$D:$D&amp;'3) Release_Label'!$E:$E,1,0)),"NO UPC-CATALOG ID pair MATCH in Release_Label" )</f>
        <v/>
      </c>
      <c r="E675" s="157" t="str">
        <f t="shared" si="3"/>
        <v/>
      </c>
      <c r="G675" s="116"/>
      <c r="H675" s="166"/>
      <c r="J675" s="20"/>
      <c r="K675" s="117"/>
      <c r="L675" s="20"/>
      <c r="N675" s="20"/>
      <c r="O675" s="20"/>
      <c r="P675" s="20"/>
    </row>
    <row r="676">
      <c r="A676" s="28"/>
      <c r="B676" s="116"/>
      <c r="C676" s="143" t="str">
        <f t="array" ref="C676">ifs(and(isblank($A676),isblank($B676)),"", not(iserror(vlookup($A676&amp;$B676,'3) Release_Label'!$D:$D&amp;'3) Release_Label'!$E:$E,1,0))),vlookup($A676&amp;$B676,{'3) Release_Label'!$D:$D&amp;'3) Release_Label'!$E:$E,'3) Release_Label'!$F:$F},2,0), or(and(not(isblank($B676)),$B676=$B675,$A676&lt;&gt;$A675),and(not(isblank($A676)),$A676=$A675,$B676&lt;&gt;$B675)),"ID LISTS UNALIGNED",and($A676&lt;&gt;"",countif('3) Release_Label'!$D:$D,$A676)=0),"NO UPC MATCH in Release_Label",and($B676&lt;&gt;"",countif('3) Release_Label'!$E:$E,$B676)=0),"NO CATALOG ID MATCH in Release_Label",iserror(vlookup($A676&amp;$B676,'3) Release_Label'!$D:$D&amp;'3) Release_Label'!$E:$E,1,0)),"NO UPC-CATALOG ID pair MATCH in Release_Label" )</f>
        <v/>
      </c>
      <c r="D676" s="143" t="str">
        <f t="array" ref="D676">ifs(and(isblank($A676),isblank($B676)),"", not(iserror(vlookup($A676&amp;$B676,'3) Release_Label'!$D:$D&amp;'3) Release_Label'!$E:$E,1,0))),vlookup($A676&amp;$B676,{'3) Release_Label'!$D:$D&amp;'3) Release_Label'!$E:$E,'3) Release_Label'!$H:$H},2,0), or(and(not(isblank($B676)),$B676=$B675,$A676&lt;&gt;$A675),and(not(isblank($A676)),$A676=$A675,$B676&lt;&gt;$B675)),"ID LISTS UNALIGNED",and($A676&lt;&gt;"",countif('3) Release_Label'!$D:$D,$A676)=0),"NO UPC MATCH in Release_Label",and($B676&lt;&gt;"",countif('3) Release_Label'!$E:$E,$B676)=0),"NO CATALOG ID MATCH in Release_Label",iserror(vlookup($A676&amp;$B676,'3) Release_Label'!$D:$D&amp;'3) Release_Label'!$E:$E,1,0)),"NO UPC-CATALOG ID pair MATCH in Release_Label" )</f>
        <v/>
      </c>
      <c r="E676" s="157" t="str">
        <f t="shared" si="3"/>
        <v/>
      </c>
      <c r="G676" s="116"/>
      <c r="H676" s="166"/>
      <c r="J676" s="20"/>
      <c r="K676" s="117"/>
      <c r="L676" s="20"/>
      <c r="N676" s="20"/>
      <c r="O676" s="20"/>
      <c r="P676" s="20"/>
    </row>
    <row r="677">
      <c r="A677" s="28"/>
      <c r="B677" s="116"/>
      <c r="C677" s="143" t="str">
        <f t="array" ref="C677">ifs(and(isblank($A677),isblank($B677)),"", not(iserror(vlookup($A677&amp;$B677,'3) Release_Label'!$D:$D&amp;'3) Release_Label'!$E:$E,1,0))),vlookup($A677&amp;$B677,{'3) Release_Label'!$D:$D&amp;'3) Release_Label'!$E:$E,'3) Release_Label'!$F:$F},2,0), or(and(not(isblank($B677)),$B677=$B676,$A677&lt;&gt;$A676),and(not(isblank($A677)),$A677=$A676,$B677&lt;&gt;$B676)),"ID LISTS UNALIGNED",and($A677&lt;&gt;"",countif('3) Release_Label'!$D:$D,$A677)=0),"NO UPC MATCH in Release_Label",and($B677&lt;&gt;"",countif('3) Release_Label'!$E:$E,$B677)=0),"NO CATALOG ID MATCH in Release_Label",iserror(vlookup($A677&amp;$B677,'3) Release_Label'!$D:$D&amp;'3) Release_Label'!$E:$E,1,0)),"NO UPC-CATALOG ID pair MATCH in Release_Label" )</f>
        <v/>
      </c>
      <c r="D677" s="143" t="str">
        <f t="array" ref="D677">ifs(and(isblank($A677),isblank($B677)),"", not(iserror(vlookup($A677&amp;$B677,'3) Release_Label'!$D:$D&amp;'3) Release_Label'!$E:$E,1,0))),vlookup($A677&amp;$B677,{'3) Release_Label'!$D:$D&amp;'3) Release_Label'!$E:$E,'3) Release_Label'!$H:$H},2,0), or(and(not(isblank($B677)),$B677=$B676,$A677&lt;&gt;$A676),and(not(isblank($A677)),$A677=$A676,$B677&lt;&gt;$B676)),"ID LISTS UNALIGNED",and($A677&lt;&gt;"",countif('3) Release_Label'!$D:$D,$A677)=0),"NO UPC MATCH in Release_Label",and($B677&lt;&gt;"",countif('3) Release_Label'!$E:$E,$B677)=0),"NO CATALOG ID MATCH in Release_Label",iserror(vlookup($A677&amp;$B677,'3) Release_Label'!$D:$D&amp;'3) Release_Label'!$E:$E,1,0)),"NO UPC-CATALOG ID pair MATCH in Release_Label" )</f>
        <v/>
      </c>
      <c r="E677" s="157" t="str">
        <f t="shared" si="3"/>
        <v/>
      </c>
      <c r="G677" s="116"/>
      <c r="H677" s="166"/>
      <c r="J677" s="20"/>
      <c r="K677" s="117"/>
      <c r="L677" s="20"/>
      <c r="N677" s="20"/>
      <c r="O677" s="20"/>
      <c r="P677" s="20"/>
    </row>
    <row r="678">
      <c r="A678" s="28"/>
      <c r="B678" s="116"/>
      <c r="C678" s="143" t="str">
        <f t="array" ref="C678">ifs(and(isblank($A678),isblank($B678)),"", not(iserror(vlookup($A678&amp;$B678,'3) Release_Label'!$D:$D&amp;'3) Release_Label'!$E:$E,1,0))),vlookup($A678&amp;$B678,{'3) Release_Label'!$D:$D&amp;'3) Release_Label'!$E:$E,'3) Release_Label'!$F:$F},2,0), or(and(not(isblank($B678)),$B678=$B677,$A678&lt;&gt;$A677),and(not(isblank($A678)),$A678=$A677,$B678&lt;&gt;$B677)),"ID LISTS UNALIGNED",and($A678&lt;&gt;"",countif('3) Release_Label'!$D:$D,$A678)=0),"NO UPC MATCH in Release_Label",and($B678&lt;&gt;"",countif('3) Release_Label'!$E:$E,$B678)=0),"NO CATALOG ID MATCH in Release_Label",iserror(vlookup($A678&amp;$B678,'3) Release_Label'!$D:$D&amp;'3) Release_Label'!$E:$E,1,0)),"NO UPC-CATALOG ID pair MATCH in Release_Label" )</f>
        <v/>
      </c>
      <c r="D678" s="143" t="str">
        <f t="array" ref="D678">ifs(and(isblank($A678),isblank($B678)),"", not(iserror(vlookup($A678&amp;$B678,'3) Release_Label'!$D:$D&amp;'3) Release_Label'!$E:$E,1,0))),vlookup($A678&amp;$B678,{'3) Release_Label'!$D:$D&amp;'3) Release_Label'!$E:$E,'3) Release_Label'!$H:$H},2,0), or(and(not(isblank($B678)),$B678=$B677,$A678&lt;&gt;$A677),and(not(isblank($A678)),$A678=$A677,$B678&lt;&gt;$B677)),"ID LISTS UNALIGNED",and($A678&lt;&gt;"",countif('3) Release_Label'!$D:$D,$A678)=0),"NO UPC MATCH in Release_Label",and($B678&lt;&gt;"",countif('3) Release_Label'!$E:$E,$B678)=0),"NO CATALOG ID MATCH in Release_Label",iserror(vlookup($A678&amp;$B678,'3) Release_Label'!$D:$D&amp;'3) Release_Label'!$E:$E,1,0)),"NO UPC-CATALOG ID pair MATCH in Release_Label" )</f>
        <v/>
      </c>
      <c r="E678" s="157" t="str">
        <f t="shared" si="3"/>
        <v/>
      </c>
      <c r="G678" s="116"/>
      <c r="H678" s="166"/>
      <c r="J678" s="20"/>
      <c r="K678" s="117"/>
      <c r="L678" s="20"/>
      <c r="N678" s="20"/>
      <c r="O678" s="20"/>
      <c r="P678" s="20"/>
    </row>
    <row r="679">
      <c r="A679" s="28"/>
      <c r="B679" s="116"/>
      <c r="C679" s="143" t="str">
        <f t="array" ref="C679">ifs(and(isblank($A679),isblank($B679)),"", not(iserror(vlookup($A679&amp;$B679,'3) Release_Label'!$D:$D&amp;'3) Release_Label'!$E:$E,1,0))),vlookup($A679&amp;$B679,{'3) Release_Label'!$D:$D&amp;'3) Release_Label'!$E:$E,'3) Release_Label'!$F:$F},2,0), or(and(not(isblank($B679)),$B679=$B678,$A679&lt;&gt;$A678),and(not(isblank($A679)),$A679=$A678,$B679&lt;&gt;$B678)),"ID LISTS UNALIGNED",and($A679&lt;&gt;"",countif('3) Release_Label'!$D:$D,$A679)=0),"NO UPC MATCH in Release_Label",and($B679&lt;&gt;"",countif('3) Release_Label'!$E:$E,$B679)=0),"NO CATALOG ID MATCH in Release_Label",iserror(vlookup($A679&amp;$B679,'3) Release_Label'!$D:$D&amp;'3) Release_Label'!$E:$E,1,0)),"NO UPC-CATALOG ID pair MATCH in Release_Label" )</f>
        <v/>
      </c>
      <c r="D679" s="143" t="str">
        <f t="array" ref="D679">ifs(and(isblank($A679),isblank($B679)),"", not(iserror(vlookup($A679&amp;$B679,'3) Release_Label'!$D:$D&amp;'3) Release_Label'!$E:$E,1,0))),vlookup($A679&amp;$B679,{'3) Release_Label'!$D:$D&amp;'3) Release_Label'!$E:$E,'3) Release_Label'!$H:$H},2,0), or(and(not(isblank($B679)),$B679=$B678,$A679&lt;&gt;$A678),and(not(isblank($A679)),$A679=$A678,$B679&lt;&gt;$B678)),"ID LISTS UNALIGNED",and($A679&lt;&gt;"",countif('3) Release_Label'!$D:$D,$A679)=0),"NO UPC MATCH in Release_Label",and($B679&lt;&gt;"",countif('3) Release_Label'!$E:$E,$B679)=0),"NO CATALOG ID MATCH in Release_Label",iserror(vlookup($A679&amp;$B679,'3) Release_Label'!$D:$D&amp;'3) Release_Label'!$E:$E,1,0)),"NO UPC-CATALOG ID pair MATCH in Release_Label" )</f>
        <v/>
      </c>
      <c r="E679" s="157" t="str">
        <f t="shared" si="3"/>
        <v/>
      </c>
      <c r="G679" s="116"/>
      <c r="H679" s="166"/>
      <c r="J679" s="20"/>
      <c r="K679" s="117"/>
      <c r="L679" s="20"/>
      <c r="N679" s="20"/>
      <c r="O679" s="20"/>
      <c r="P679" s="20"/>
    </row>
    <row r="680">
      <c r="A680" s="28"/>
      <c r="B680" s="116"/>
      <c r="C680" s="143" t="str">
        <f t="array" ref="C680">ifs(and(isblank($A680),isblank($B680)),"", not(iserror(vlookup($A680&amp;$B680,'3) Release_Label'!$D:$D&amp;'3) Release_Label'!$E:$E,1,0))),vlookup($A680&amp;$B680,{'3) Release_Label'!$D:$D&amp;'3) Release_Label'!$E:$E,'3) Release_Label'!$F:$F},2,0), or(and(not(isblank($B680)),$B680=$B679,$A680&lt;&gt;$A679),and(not(isblank($A680)),$A680=$A679,$B680&lt;&gt;$B679)),"ID LISTS UNALIGNED",and($A680&lt;&gt;"",countif('3) Release_Label'!$D:$D,$A680)=0),"NO UPC MATCH in Release_Label",and($B680&lt;&gt;"",countif('3) Release_Label'!$E:$E,$B680)=0),"NO CATALOG ID MATCH in Release_Label",iserror(vlookup($A680&amp;$B680,'3) Release_Label'!$D:$D&amp;'3) Release_Label'!$E:$E,1,0)),"NO UPC-CATALOG ID pair MATCH in Release_Label" )</f>
        <v/>
      </c>
      <c r="D680" s="143" t="str">
        <f t="array" ref="D680">ifs(and(isblank($A680),isblank($B680)),"", not(iserror(vlookup($A680&amp;$B680,'3) Release_Label'!$D:$D&amp;'3) Release_Label'!$E:$E,1,0))),vlookup($A680&amp;$B680,{'3) Release_Label'!$D:$D&amp;'3) Release_Label'!$E:$E,'3) Release_Label'!$H:$H},2,0), or(and(not(isblank($B680)),$B680=$B679,$A680&lt;&gt;$A679),and(not(isblank($A680)),$A680=$A679,$B680&lt;&gt;$B679)),"ID LISTS UNALIGNED",and($A680&lt;&gt;"",countif('3) Release_Label'!$D:$D,$A680)=0),"NO UPC MATCH in Release_Label",and($B680&lt;&gt;"",countif('3) Release_Label'!$E:$E,$B680)=0),"NO CATALOG ID MATCH in Release_Label",iserror(vlookup($A680&amp;$B680,'3) Release_Label'!$D:$D&amp;'3) Release_Label'!$E:$E,1,0)),"NO UPC-CATALOG ID pair MATCH in Release_Label" )</f>
        <v/>
      </c>
      <c r="E680" s="157" t="str">
        <f t="shared" si="3"/>
        <v/>
      </c>
      <c r="G680" s="116"/>
      <c r="H680" s="166"/>
      <c r="J680" s="20"/>
      <c r="K680" s="117"/>
      <c r="L680" s="20"/>
      <c r="N680" s="20"/>
      <c r="O680" s="20"/>
      <c r="P680" s="20"/>
    </row>
    <row r="681">
      <c r="A681" s="28"/>
      <c r="B681" s="116"/>
      <c r="C681" s="143" t="str">
        <f t="array" ref="C681">ifs(and(isblank($A681),isblank($B681)),"", not(iserror(vlookup($A681&amp;$B681,'3) Release_Label'!$D:$D&amp;'3) Release_Label'!$E:$E,1,0))),vlookup($A681&amp;$B681,{'3) Release_Label'!$D:$D&amp;'3) Release_Label'!$E:$E,'3) Release_Label'!$F:$F},2,0), or(and(not(isblank($B681)),$B681=$B680,$A681&lt;&gt;$A680),and(not(isblank($A681)),$A681=$A680,$B681&lt;&gt;$B680)),"ID LISTS UNALIGNED",and($A681&lt;&gt;"",countif('3) Release_Label'!$D:$D,$A681)=0),"NO UPC MATCH in Release_Label",and($B681&lt;&gt;"",countif('3) Release_Label'!$E:$E,$B681)=0),"NO CATALOG ID MATCH in Release_Label",iserror(vlookup($A681&amp;$B681,'3) Release_Label'!$D:$D&amp;'3) Release_Label'!$E:$E,1,0)),"NO UPC-CATALOG ID pair MATCH in Release_Label" )</f>
        <v/>
      </c>
      <c r="D681" s="143" t="str">
        <f t="array" ref="D681">ifs(and(isblank($A681),isblank($B681)),"", not(iserror(vlookup($A681&amp;$B681,'3) Release_Label'!$D:$D&amp;'3) Release_Label'!$E:$E,1,0))),vlookup($A681&amp;$B681,{'3) Release_Label'!$D:$D&amp;'3) Release_Label'!$E:$E,'3) Release_Label'!$H:$H},2,0), or(and(not(isblank($B681)),$B681=$B680,$A681&lt;&gt;$A680),and(not(isblank($A681)),$A681=$A680,$B681&lt;&gt;$B680)),"ID LISTS UNALIGNED",and($A681&lt;&gt;"",countif('3) Release_Label'!$D:$D,$A681)=0),"NO UPC MATCH in Release_Label",and($B681&lt;&gt;"",countif('3) Release_Label'!$E:$E,$B681)=0),"NO CATALOG ID MATCH in Release_Label",iserror(vlookup($A681&amp;$B681,'3) Release_Label'!$D:$D&amp;'3) Release_Label'!$E:$E,1,0)),"NO UPC-CATALOG ID pair MATCH in Release_Label" )</f>
        <v/>
      </c>
      <c r="E681" s="157" t="str">
        <f t="shared" si="3"/>
        <v/>
      </c>
      <c r="G681" s="116"/>
      <c r="H681" s="166"/>
      <c r="J681" s="20"/>
      <c r="K681" s="117"/>
      <c r="L681" s="20"/>
      <c r="N681" s="20"/>
      <c r="O681" s="20"/>
      <c r="P681" s="20"/>
    </row>
    <row r="682">
      <c r="A682" s="28"/>
      <c r="B682" s="116"/>
      <c r="C682" s="143" t="str">
        <f t="array" ref="C682">ifs(and(isblank($A682),isblank($B682)),"", not(iserror(vlookup($A682&amp;$B682,'3) Release_Label'!$D:$D&amp;'3) Release_Label'!$E:$E,1,0))),vlookup($A682&amp;$B682,{'3) Release_Label'!$D:$D&amp;'3) Release_Label'!$E:$E,'3) Release_Label'!$F:$F},2,0), or(and(not(isblank($B682)),$B682=$B681,$A682&lt;&gt;$A681),and(not(isblank($A682)),$A682=$A681,$B682&lt;&gt;$B681)),"ID LISTS UNALIGNED",and($A682&lt;&gt;"",countif('3) Release_Label'!$D:$D,$A682)=0),"NO UPC MATCH in Release_Label",and($B682&lt;&gt;"",countif('3) Release_Label'!$E:$E,$B682)=0),"NO CATALOG ID MATCH in Release_Label",iserror(vlookup($A682&amp;$B682,'3) Release_Label'!$D:$D&amp;'3) Release_Label'!$E:$E,1,0)),"NO UPC-CATALOG ID pair MATCH in Release_Label" )</f>
        <v/>
      </c>
      <c r="D682" s="143" t="str">
        <f t="array" ref="D682">ifs(and(isblank($A682),isblank($B682)),"", not(iserror(vlookup($A682&amp;$B682,'3) Release_Label'!$D:$D&amp;'3) Release_Label'!$E:$E,1,0))),vlookup($A682&amp;$B682,{'3) Release_Label'!$D:$D&amp;'3) Release_Label'!$E:$E,'3) Release_Label'!$H:$H},2,0), or(and(not(isblank($B682)),$B682=$B681,$A682&lt;&gt;$A681),and(not(isblank($A682)),$A682=$A681,$B682&lt;&gt;$B681)),"ID LISTS UNALIGNED",and($A682&lt;&gt;"",countif('3) Release_Label'!$D:$D,$A682)=0),"NO UPC MATCH in Release_Label",and($B682&lt;&gt;"",countif('3) Release_Label'!$E:$E,$B682)=0),"NO CATALOG ID MATCH in Release_Label",iserror(vlookup($A682&amp;$B682,'3) Release_Label'!$D:$D&amp;'3) Release_Label'!$E:$E,1,0)),"NO UPC-CATALOG ID pair MATCH in Release_Label" )</f>
        <v/>
      </c>
      <c r="E682" s="157" t="str">
        <f t="shared" si="3"/>
        <v/>
      </c>
      <c r="G682" s="116"/>
      <c r="H682" s="166"/>
      <c r="J682" s="20"/>
      <c r="K682" s="117"/>
      <c r="L682" s="20"/>
      <c r="N682" s="20"/>
      <c r="O682" s="20"/>
      <c r="P682" s="20"/>
    </row>
    <row r="683">
      <c r="A683" s="28"/>
      <c r="B683" s="116"/>
      <c r="C683" s="143" t="str">
        <f t="array" ref="C683">ifs(and(isblank($A683),isblank($B683)),"", not(iserror(vlookup($A683&amp;$B683,'3) Release_Label'!$D:$D&amp;'3) Release_Label'!$E:$E,1,0))),vlookup($A683&amp;$B683,{'3) Release_Label'!$D:$D&amp;'3) Release_Label'!$E:$E,'3) Release_Label'!$F:$F},2,0), or(and(not(isblank($B683)),$B683=$B682,$A683&lt;&gt;$A682),and(not(isblank($A683)),$A683=$A682,$B683&lt;&gt;$B682)),"ID LISTS UNALIGNED",and($A683&lt;&gt;"",countif('3) Release_Label'!$D:$D,$A683)=0),"NO UPC MATCH in Release_Label",and($B683&lt;&gt;"",countif('3) Release_Label'!$E:$E,$B683)=0),"NO CATALOG ID MATCH in Release_Label",iserror(vlookup($A683&amp;$B683,'3) Release_Label'!$D:$D&amp;'3) Release_Label'!$E:$E,1,0)),"NO UPC-CATALOG ID pair MATCH in Release_Label" )</f>
        <v/>
      </c>
      <c r="D683" s="143" t="str">
        <f t="array" ref="D683">ifs(and(isblank($A683),isblank($B683)),"", not(iserror(vlookup($A683&amp;$B683,'3) Release_Label'!$D:$D&amp;'3) Release_Label'!$E:$E,1,0))),vlookup($A683&amp;$B683,{'3) Release_Label'!$D:$D&amp;'3) Release_Label'!$E:$E,'3) Release_Label'!$H:$H},2,0), or(and(not(isblank($B683)),$B683=$B682,$A683&lt;&gt;$A682),and(not(isblank($A683)),$A683=$A682,$B683&lt;&gt;$B682)),"ID LISTS UNALIGNED",and($A683&lt;&gt;"",countif('3) Release_Label'!$D:$D,$A683)=0),"NO UPC MATCH in Release_Label",and($B683&lt;&gt;"",countif('3) Release_Label'!$E:$E,$B683)=0),"NO CATALOG ID MATCH in Release_Label",iserror(vlookup($A683&amp;$B683,'3) Release_Label'!$D:$D&amp;'3) Release_Label'!$E:$E,1,0)),"NO UPC-CATALOG ID pair MATCH in Release_Label" )</f>
        <v/>
      </c>
      <c r="E683" s="157" t="str">
        <f t="shared" si="3"/>
        <v/>
      </c>
      <c r="G683" s="116"/>
      <c r="H683" s="166"/>
      <c r="J683" s="20"/>
      <c r="K683" s="117"/>
      <c r="L683" s="20"/>
      <c r="N683" s="20"/>
      <c r="O683" s="20"/>
      <c r="P683" s="20"/>
    </row>
    <row r="684">
      <c r="A684" s="28"/>
      <c r="B684" s="116"/>
      <c r="C684" s="143" t="str">
        <f t="array" ref="C684">ifs(and(isblank($A684),isblank($B684)),"", not(iserror(vlookup($A684&amp;$B684,'3) Release_Label'!$D:$D&amp;'3) Release_Label'!$E:$E,1,0))),vlookup($A684&amp;$B684,{'3) Release_Label'!$D:$D&amp;'3) Release_Label'!$E:$E,'3) Release_Label'!$F:$F},2,0), or(and(not(isblank($B684)),$B684=$B683,$A684&lt;&gt;$A683),and(not(isblank($A684)),$A684=$A683,$B684&lt;&gt;$B683)),"ID LISTS UNALIGNED",and($A684&lt;&gt;"",countif('3) Release_Label'!$D:$D,$A684)=0),"NO UPC MATCH in Release_Label",and($B684&lt;&gt;"",countif('3) Release_Label'!$E:$E,$B684)=0),"NO CATALOG ID MATCH in Release_Label",iserror(vlookup($A684&amp;$B684,'3) Release_Label'!$D:$D&amp;'3) Release_Label'!$E:$E,1,0)),"NO UPC-CATALOG ID pair MATCH in Release_Label" )</f>
        <v/>
      </c>
      <c r="D684" s="143" t="str">
        <f t="array" ref="D684">ifs(and(isblank($A684),isblank($B684)),"", not(iserror(vlookup($A684&amp;$B684,'3) Release_Label'!$D:$D&amp;'3) Release_Label'!$E:$E,1,0))),vlookup($A684&amp;$B684,{'3) Release_Label'!$D:$D&amp;'3) Release_Label'!$E:$E,'3) Release_Label'!$H:$H},2,0), or(and(not(isblank($B684)),$B684=$B683,$A684&lt;&gt;$A683),and(not(isblank($A684)),$A684=$A683,$B684&lt;&gt;$B683)),"ID LISTS UNALIGNED",and($A684&lt;&gt;"",countif('3) Release_Label'!$D:$D,$A684)=0),"NO UPC MATCH in Release_Label",and($B684&lt;&gt;"",countif('3) Release_Label'!$E:$E,$B684)=0),"NO CATALOG ID MATCH in Release_Label",iserror(vlookup($A684&amp;$B684,'3) Release_Label'!$D:$D&amp;'3) Release_Label'!$E:$E,1,0)),"NO UPC-CATALOG ID pair MATCH in Release_Label" )</f>
        <v/>
      </c>
      <c r="E684" s="157" t="str">
        <f t="shared" si="3"/>
        <v/>
      </c>
      <c r="G684" s="116"/>
      <c r="H684" s="166"/>
      <c r="J684" s="20"/>
      <c r="K684" s="117"/>
      <c r="L684" s="20"/>
      <c r="N684" s="20"/>
      <c r="O684" s="20"/>
      <c r="P684" s="20"/>
    </row>
    <row r="685">
      <c r="A685" s="28"/>
      <c r="B685" s="116"/>
      <c r="C685" s="143" t="str">
        <f t="array" ref="C685">ifs(and(isblank($A685),isblank($B685)),"", not(iserror(vlookup($A685&amp;$B685,'3) Release_Label'!$D:$D&amp;'3) Release_Label'!$E:$E,1,0))),vlookup($A685&amp;$B685,{'3) Release_Label'!$D:$D&amp;'3) Release_Label'!$E:$E,'3) Release_Label'!$F:$F},2,0), or(and(not(isblank($B685)),$B685=$B684,$A685&lt;&gt;$A684),and(not(isblank($A685)),$A685=$A684,$B685&lt;&gt;$B684)),"ID LISTS UNALIGNED",and($A685&lt;&gt;"",countif('3) Release_Label'!$D:$D,$A685)=0),"NO UPC MATCH in Release_Label",and($B685&lt;&gt;"",countif('3) Release_Label'!$E:$E,$B685)=0),"NO CATALOG ID MATCH in Release_Label",iserror(vlookup($A685&amp;$B685,'3) Release_Label'!$D:$D&amp;'3) Release_Label'!$E:$E,1,0)),"NO UPC-CATALOG ID pair MATCH in Release_Label" )</f>
        <v/>
      </c>
      <c r="D685" s="143" t="str">
        <f t="array" ref="D685">ifs(and(isblank($A685),isblank($B685)),"", not(iserror(vlookup($A685&amp;$B685,'3) Release_Label'!$D:$D&amp;'3) Release_Label'!$E:$E,1,0))),vlookup($A685&amp;$B685,{'3) Release_Label'!$D:$D&amp;'3) Release_Label'!$E:$E,'3) Release_Label'!$H:$H},2,0), or(and(not(isblank($B685)),$B685=$B684,$A685&lt;&gt;$A684),and(not(isblank($A685)),$A685=$A684,$B685&lt;&gt;$B684)),"ID LISTS UNALIGNED",and($A685&lt;&gt;"",countif('3) Release_Label'!$D:$D,$A685)=0),"NO UPC MATCH in Release_Label",and($B685&lt;&gt;"",countif('3) Release_Label'!$E:$E,$B685)=0),"NO CATALOG ID MATCH in Release_Label",iserror(vlookup($A685&amp;$B685,'3) Release_Label'!$D:$D&amp;'3) Release_Label'!$E:$E,1,0)),"NO UPC-CATALOG ID pair MATCH in Release_Label" )</f>
        <v/>
      </c>
      <c r="E685" s="157" t="str">
        <f t="shared" si="3"/>
        <v/>
      </c>
      <c r="G685" s="116"/>
      <c r="H685" s="166"/>
      <c r="J685" s="20"/>
      <c r="K685" s="117"/>
      <c r="L685" s="20"/>
      <c r="N685" s="20"/>
      <c r="O685" s="20"/>
      <c r="P685" s="20"/>
    </row>
    <row r="686">
      <c r="A686" s="28"/>
      <c r="B686" s="116"/>
      <c r="C686" s="143" t="str">
        <f t="array" ref="C686">ifs(and(isblank($A686),isblank($B686)),"", not(iserror(vlookup($A686&amp;$B686,'3) Release_Label'!$D:$D&amp;'3) Release_Label'!$E:$E,1,0))),vlookup($A686&amp;$B686,{'3) Release_Label'!$D:$D&amp;'3) Release_Label'!$E:$E,'3) Release_Label'!$F:$F},2,0), or(and(not(isblank($B686)),$B686=$B685,$A686&lt;&gt;$A685),and(not(isblank($A686)),$A686=$A685,$B686&lt;&gt;$B685)),"ID LISTS UNALIGNED",and($A686&lt;&gt;"",countif('3) Release_Label'!$D:$D,$A686)=0),"NO UPC MATCH in Release_Label",and($B686&lt;&gt;"",countif('3) Release_Label'!$E:$E,$B686)=0),"NO CATALOG ID MATCH in Release_Label",iserror(vlookup($A686&amp;$B686,'3) Release_Label'!$D:$D&amp;'3) Release_Label'!$E:$E,1,0)),"NO UPC-CATALOG ID pair MATCH in Release_Label" )</f>
        <v/>
      </c>
      <c r="D686" s="143" t="str">
        <f t="array" ref="D686">ifs(and(isblank($A686),isblank($B686)),"", not(iserror(vlookup($A686&amp;$B686,'3) Release_Label'!$D:$D&amp;'3) Release_Label'!$E:$E,1,0))),vlookup($A686&amp;$B686,{'3) Release_Label'!$D:$D&amp;'3) Release_Label'!$E:$E,'3) Release_Label'!$H:$H},2,0), or(and(not(isblank($B686)),$B686=$B685,$A686&lt;&gt;$A685),and(not(isblank($A686)),$A686=$A685,$B686&lt;&gt;$B685)),"ID LISTS UNALIGNED",and($A686&lt;&gt;"",countif('3) Release_Label'!$D:$D,$A686)=0),"NO UPC MATCH in Release_Label",and($B686&lt;&gt;"",countif('3) Release_Label'!$E:$E,$B686)=0),"NO CATALOG ID MATCH in Release_Label",iserror(vlookup($A686&amp;$B686,'3) Release_Label'!$D:$D&amp;'3) Release_Label'!$E:$E,1,0)),"NO UPC-CATALOG ID pair MATCH in Release_Label" )</f>
        <v/>
      </c>
      <c r="E686" s="157" t="str">
        <f t="shared" si="3"/>
        <v/>
      </c>
      <c r="G686" s="116"/>
      <c r="H686" s="166"/>
      <c r="J686" s="20"/>
      <c r="K686" s="117"/>
      <c r="L686" s="20"/>
      <c r="N686" s="20"/>
      <c r="O686" s="20"/>
      <c r="P686" s="20"/>
    </row>
    <row r="687">
      <c r="A687" s="28"/>
      <c r="B687" s="116"/>
      <c r="C687" s="143" t="str">
        <f t="array" ref="C687">ifs(and(isblank($A687),isblank($B687)),"", not(iserror(vlookup($A687&amp;$B687,'3) Release_Label'!$D:$D&amp;'3) Release_Label'!$E:$E,1,0))),vlookup($A687&amp;$B687,{'3) Release_Label'!$D:$D&amp;'3) Release_Label'!$E:$E,'3) Release_Label'!$F:$F},2,0), or(and(not(isblank($B687)),$B687=$B686,$A687&lt;&gt;$A686),and(not(isblank($A687)),$A687=$A686,$B687&lt;&gt;$B686)),"ID LISTS UNALIGNED",and($A687&lt;&gt;"",countif('3) Release_Label'!$D:$D,$A687)=0),"NO UPC MATCH in Release_Label",and($B687&lt;&gt;"",countif('3) Release_Label'!$E:$E,$B687)=0),"NO CATALOG ID MATCH in Release_Label",iserror(vlookup($A687&amp;$B687,'3) Release_Label'!$D:$D&amp;'3) Release_Label'!$E:$E,1,0)),"NO UPC-CATALOG ID pair MATCH in Release_Label" )</f>
        <v/>
      </c>
      <c r="D687" s="143" t="str">
        <f t="array" ref="D687">ifs(and(isblank($A687),isblank($B687)),"", not(iserror(vlookup($A687&amp;$B687,'3) Release_Label'!$D:$D&amp;'3) Release_Label'!$E:$E,1,0))),vlookup($A687&amp;$B687,{'3) Release_Label'!$D:$D&amp;'3) Release_Label'!$E:$E,'3) Release_Label'!$H:$H},2,0), or(and(not(isblank($B687)),$B687=$B686,$A687&lt;&gt;$A686),and(not(isblank($A687)),$A687=$A686,$B687&lt;&gt;$B686)),"ID LISTS UNALIGNED",and($A687&lt;&gt;"",countif('3) Release_Label'!$D:$D,$A687)=0),"NO UPC MATCH in Release_Label",and($B687&lt;&gt;"",countif('3) Release_Label'!$E:$E,$B687)=0),"NO CATALOG ID MATCH in Release_Label",iserror(vlookup($A687&amp;$B687,'3) Release_Label'!$D:$D&amp;'3) Release_Label'!$E:$E,1,0)),"NO UPC-CATALOG ID pair MATCH in Release_Label" )</f>
        <v/>
      </c>
      <c r="E687" s="157" t="str">
        <f t="shared" si="3"/>
        <v/>
      </c>
      <c r="G687" s="116"/>
      <c r="H687" s="166"/>
      <c r="J687" s="20"/>
      <c r="K687" s="117"/>
      <c r="L687" s="20"/>
      <c r="N687" s="20"/>
      <c r="O687" s="20"/>
      <c r="P687" s="20"/>
    </row>
    <row r="688">
      <c r="A688" s="28"/>
      <c r="B688" s="116"/>
      <c r="C688" s="143" t="str">
        <f t="array" ref="C688">ifs(and(isblank($A688),isblank($B688)),"", not(iserror(vlookup($A688&amp;$B688,'3) Release_Label'!$D:$D&amp;'3) Release_Label'!$E:$E,1,0))),vlookup($A688&amp;$B688,{'3) Release_Label'!$D:$D&amp;'3) Release_Label'!$E:$E,'3) Release_Label'!$F:$F},2,0), or(and(not(isblank($B688)),$B688=$B687,$A688&lt;&gt;$A687),and(not(isblank($A688)),$A688=$A687,$B688&lt;&gt;$B687)),"ID LISTS UNALIGNED",and($A688&lt;&gt;"",countif('3) Release_Label'!$D:$D,$A688)=0),"NO UPC MATCH in Release_Label",and($B688&lt;&gt;"",countif('3) Release_Label'!$E:$E,$B688)=0),"NO CATALOG ID MATCH in Release_Label",iserror(vlookup($A688&amp;$B688,'3) Release_Label'!$D:$D&amp;'3) Release_Label'!$E:$E,1,0)),"NO UPC-CATALOG ID pair MATCH in Release_Label" )</f>
        <v/>
      </c>
      <c r="D688" s="143" t="str">
        <f t="array" ref="D688">ifs(and(isblank($A688),isblank($B688)),"", not(iserror(vlookup($A688&amp;$B688,'3) Release_Label'!$D:$D&amp;'3) Release_Label'!$E:$E,1,0))),vlookup($A688&amp;$B688,{'3) Release_Label'!$D:$D&amp;'3) Release_Label'!$E:$E,'3) Release_Label'!$H:$H},2,0), or(and(not(isblank($B688)),$B688=$B687,$A688&lt;&gt;$A687),and(not(isblank($A688)),$A688=$A687,$B688&lt;&gt;$B687)),"ID LISTS UNALIGNED",and($A688&lt;&gt;"",countif('3) Release_Label'!$D:$D,$A688)=0),"NO UPC MATCH in Release_Label",and($B688&lt;&gt;"",countif('3) Release_Label'!$E:$E,$B688)=0),"NO CATALOG ID MATCH in Release_Label",iserror(vlookup($A688&amp;$B688,'3) Release_Label'!$D:$D&amp;'3) Release_Label'!$E:$E,1,0)),"NO UPC-CATALOG ID pair MATCH in Release_Label" )</f>
        <v/>
      </c>
      <c r="E688" s="157" t="str">
        <f t="shared" si="3"/>
        <v/>
      </c>
      <c r="G688" s="116"/>
      <c r="H688" s="166"/>
      <c r="J688" s="20"/>
      <c r="K688" s="117"/>
      <c r="L688" s="20"/>
      <c r="N688" s="20"/>
      <c r="O688" s="20"/>
      <c r="P688" s="20"/>
    </row>
    <row r="689">
      <c r="A689" s="28"/>
      <c r="B689" s="116"/>
      <c r="C689" s="143" t="str">
        <f t="array" ref="C689">ifs(and(isblank($A689),isblank($B689)),"", not(iserror(vlookup($A689&amp;$B689,'3) Release_Label'!$D:$D&amp;'3) Release_Label'!$E:$E,1,0))),vlookup($A689&amp;$B689,{'3) Release_Label'!$D:$D&amp;'3) Release_Label'!$E:$E,'3) Release_Label'!$F:$F},2,0), or(and(not(isblank($B689)),$B689=$B688,$A689&lt;&gt;$A688),and(not(isblank($A689)),$A689=$A688,$B689&lt;&gt;$B688)),"ID LISTS UNALIGNED",and($A689&lt;&gt;"",countif('3) Release_Label'!$D:$D,$A689)=0),"NO UPC MATCH in Release_Label",and($B689&lt;&gt;"",countif('3) Release_Label'!$E:$E,$B689)=0),"NO CATALOG ID MATCH in Release_Label",iserror(vlookup($A689&amp;$B689,'3) Release_Label'!$D:$D&amp;'3) Release_Label'!$E:$E,1,0)),"NO UPC-CATALOG ID pair MATCH in Release_Label" )</f>
        <v/>
      </c>
      <c r="D689" s="143" t="str">
        <f t="array" ref="D689">ifs(and(isblank($A689),isblank($B689)),"", not(iserror(vlookup($A689&amp;$B689,'3) Release_Label'!$D:$D&amp;'3) Release_Label'!$E:$E,1,0))),vlookup($A689&amp;$B689,{'3) Release_Label'!$D:$D&amp;'3) Release_Label'!$E:$E,'3) Release_Label'!$H:$H},2,0), or(and(not(isblank($B689)),$B689=$B688,$A689&lt;&gt;$A688),and(not(isblank($A689)),$A689=$A688,$B689&lt;&gt;$B688)),"ID LISTS UNALIGNED",and($A689&lt;&gt;"",countif('3) Release_Label'!$D:$D,$A689)=0),"NO UPC MATCH in Release_Label",and($B689&lt;&gt;"",countif('3) Release_Label'!$E:$E,$B689)=0),"NO CATALOG ID MATCH in Release_Label",iserror(vlookup($A689&amp;$B689,'3) Release_Label'!$D:$D&amp;'3) Release_Label'!$E:$E,1,0)),"NO UPC-CATALOG ID pair MATCH in Release_Label" )</f>
        <v/>
      </c>
      <c r="E689" s="157" t="str">
        <f t="shared" si="3"/>
        <v/>
      </c>
      <c r="G689" s="116"/>
      <c r="H689" s="166"/>
      <c r="J689" s="20"/>
      <c r="K689" s="117"/>
      <c r="L689" s="20"/>
      <c r="N689" s="20"/>
      <c r="O689" s="20"/>
      <c r="P689" s="20"/>
    </row>
    <row r="690">
      <c r="A690" s="28"/>
      <c r="B690" s="116"/>
      <c r="C690" s="143" t="str">
        <f t="array" ref="C690">ifs(and(isblank($A690),isblank($B690)),"", not(iserror(vlookup($A690&amp;$B690,'3) Release_Label'!$D:$D&amp;'3) Release_Label'!$E:$E,1,0))),vlookup($A690&amp;$B690,{'3) Release_Label'!$D:$D&amp;'3) Release_Label'!$E:$E,'3) Release_Label'!$F:$F},2,0), or(and(not(isblank($B690)),$B690=$B689,$A690&lt;&gt;$A689),and(not(isblank($A690)),$A690=$A689,$B690&lt;&gt;$B689)),"ID LISTS UNALIGNED",and($A690&lt;&gt;"",countif('3) Release_Label'!$D:$D,$A690)=0),"NO UPC MATCH in Release_Label",and($B690&lt;&gt;"",countif('3) Release_Label'!$E:$E,$B690)=0),"NO CATALOG ID MATCH in Release_Label",iserror(vlookup($A690&amp;$B690,'3) Release_Label'!$D:$D&amp;'3) Release_Label'!$E:$E,1,0)),"NO UPC-CATALOG ID pair MATCH in Release_Label" )</f>
        <v/>
      </c>
      <c r="D690" s="143" t="str">
        <f t="array" ref="D690">ifs(and(isblank($A690),isblank($B690)),"", not(iserror(vlookup($A690&amp;$B690,'3) Release_Label'!$D:$D&amp;'3) Release_Label'!$E:$E,1,0))),vlookup($A690&amp;$B690,{'3) Release_Label'!$D:$D&amp;'3) Release_Label'!$E:$E,'3) Release_Label'!$H:$H},2,0), or(and(not(isblank($B690)),$B690=$B689,$A690&lt;&gt;$A689),and(not(isblank($A690)),$A690=$A689,$B690&lt;&gt;$B689)),"ID LISTS UNALIGNED",and($A690&lt;&gt;"",countif('3) Release_Label'!$D:$D,$A690)=0),"NO UPC MATCH in Release_Label",and($B690&lt;&gt;"",countif('3) Release_Label'!$E:$E,$B690)=0),"NO CATALOG ID MATCH in Release_Label",iserror(vlookup($A690&amp;$B690,'3) Release_Label'!$D:$D&amp;'3) Release_Label'!$E:$E,1,0)),"NO UPC-CATALOG ID pair MATCH in Release_Label" )</f>
        <v/>
      </c>
      <c r="E690" s="157" t="str">
        <f t="shared" si="3"/>
        <v/>
      </c>
      <c r="G690" s="116"/>
      <c r="H690" s="166"/>
      <c r="J690" s="20"/>
      <c r="K690" s="117"/>
      <c r="L690" s="20"/>
      <c r="N690" s="20"/>
      <c r="O690" s="20"/>
      <c r="P690" s="20"/>
    </row>
    <row r="691">
      <c r="A691" s="28"/>
      <c r="B691" s="116"/>
      <c r="C691" s="143" t="str">
        <f t="array" ref="C691">ifs(and(isblank($A691),isblank($B691)),"", not(iserror(vlookup($A691&amp;$B691,'3) Release_Label'!$D:$D&amp;'3) Release_Label'!$E:$E,1,0))),vlookup($A691&amp;$B691,{'3) Release_Label'!$D:$D&amp;'3) Release_Label'!$E:$E,'3) Release_Label'!$F:$F},2,0), or(and(not(isblank($B691)),$B691=$B690,$A691&lt;&gt;$A690),and(not(isblank($A691)),$A691=$A690,$B691&lt;&gt;$B690)),"ID LISTS UNALIGNED",and($A691&lt;&gt;"",countif('3) Release_Label'!$D:$D,$A691)=0),"NO UPC MATCH in Release_Label",and($B691&lt;&gt;"",countif('3) Release_Label'!$E:$E,$B691)=0),"NO CATALOG ID MATCH in Release_Label",iserror(vlookup($A691&amp;$B691,'3) Release_Label'!$D:$D&amp;'3) Release_Label'!$E:$E,1,0)),"NO UPC-CATALOG ID pair MATCH in Release_Label" )</f>
        <v/>
      </c>
      <c r="D691" s="143" t="str">
        <f t="array" ref="D691">ifs(and(isblank($A691),isblank($B691)),"", not(iserror(vlookup($A691&amp;$B691,'3) Release_Label'!$D:$D&amp;'3) Release_Label'!$E:$E,1,0))),vlookup($A691&amp;$B691,{'3) Release_Label'!$D:$D&amp;'3) Release_Label'!$E:$E,'3) Release_Label'!$H:$H},2,0), or(and(not(isblank($B691)),$B691=$B690,$A691&lt;&gt;$A690),and(not(isblank($A691)),$A691=$A690,$B691&lt;&gt;$B690)),"ID LISTS UNALIGNED",and($A691&lt;&gt;"",countif('3) Release_Label'!$D:$D,$A691)=0),"NO UPC MATCH in Release_Label",and($B691&lt;&gt;"",countif('3) Release_Label'!$E:$E,$B691)=0),"NO CATALOG ID MATCH in Release_Label",iserror(vlookup($A691&amp;$B691,'3) Release_Label'!$D:$D&amp;'3) Release_Label'!$E:$E,1,0)),"NO UPC-CATALOG ID pair MATCH in Release_Label" )</f>
        <v/>
      </c>
      <c r="E691" s="157" t="str">
        <f t="shared" si="3"/>
        <v/>
      </c>
      <c r="G691" s="116"/>
      <c r="H691" s="166"/>
      <c r="J691" s="20"/>
      <c r="K691" s="117"/>
      <c r="L691" s="20"/>
      <c r="N691" s="20"/>
      <c r="O691" s="20"/>
      <c r="P691" s="20"/>
    </row>
    <row r="692">
      <c r="A692" s="28"/>
      <c r="B692" s="116"/>
      <c r="C692" s="143" t="str">
        <f t="array" ref="C692">ifs(and(isblank($A692),isblank($B692)),"", not(iserror(vlookup($A692&amp;$B692,'3) Release_Label'!$D:$D&amp;'3) Release_Label'!$E:$E,1,0))),vlookup($A692&amp;$B692,{'3) Release_Label'!$D:$D&amp;'3) Release_Label'!$E:$E,'3) Release_Label'!$F:$F},2,0), or(and(not(isblank($B692)),$B692=$B691,$A692&lt;&gt;$A691),and(not(isblank($A692)),$A692=$A691,$B692&lt;&gt;$B691)),"ID LISTS UNALIGNED",and($A692&lt;&gt;"",countif('3) Release_Label'!$D:$D,$A692)=0),"NO UPC MATCH in Release_Label",and($B692&lt;&gt;"",countif('3) Release_Label'!$E:$E,$B692)=0),"NO CATALOG ID MATCH in Release_Label",iserror(vlookup($A692&amp;$B692,'3) Release_Label'!$D:$D&amp;'3) Release_Label'!$E:$E,1,0)),"NO UPC-CATALOG ID pair MATCH in Release_Label" )</f>
        <v/>
      </c>
      <c r="D692" s="143" t="str">
        <f t="array" ref="D692">ifs(and(isblank($A692),isblank($B692)),"", not(iserror(vlookup($A692&amp;$B692,'3) Release_Label'!$D:$D&amp;'3) Release_Label'!$E:$E,1,0))),vlookup($A692&amp;$B692,{'3) Release_Label'!$D:$D&amp;'3) Release_Label'!$E:$E,'3) Release_Label'!$H:$H},2,0), or(and(not(isblank($B692)),$B692=$B691,$A692&lt;&gt;$A691),and(not(isblank($A692)),$A692=$A691,$B692&lt;&gt;$B691)),"ID LISTS UNALIGNED",and($A692&lt;&gt;"",countif('3) Release_Label'!$D:$D,$A692)=0),"NO UPC MATCH in Release_Label",and($B692&lt;&gt;"",countif('3) Release_Label'!$E:$E,$B692)=0),"NO CATALOG ID MATCH in Release_Label",iserror(vlookup($A692&amp;$B692,'3) Release_Label'!$D:$D&amp;'3) Release_Label'!$E:$E,1,0)),"NO UPC-CATALOG ID pair MATCH in Release_Label" )</f>
        <v/>
      </c>
      <c r="E692" s="157" t="str">
        <f t="shared" si="3"/>
        <v/>
      </c>
      <c r="G692" s="116"/>
      <c r="H692" s="166"/>
      <c r="J692" s="20"/>
      <c r="K692" s="117"/>
      <c r="L692" s="20"/>
      <c r="N692" s="20"/>
      <c r="O692" s="20"/>
      <c r="P692" s="20"/>
    </row>
    <row r="693">
      <c r="A693" s="28"/>
      <c r="B693" s="116"/>
      <c r="C693" s="143" t="str">
        <f t="array" ref="C693">ifs(and(isblank($A693),isblank($B693)),"", not(iserror(vlookup($A693&amp;$B693,'3) Release_Label'!$D:$D&amp;'3) Release_Label'!$E:$E,1,0))),vlookup($A693&amp;$B693,{'3) Release_Label'!$D:$D&amp;'3) Release_Label'!$E:$E,'3) Release_Label'!$F:$F},2,0), or(and(not(isblank($B693)),$B693=$B692,$A693&lt;&gt;$A692),and(not(isblank($A693)),$A693=$A692,$B693&lt;&gt;$B692)),"ID LISTS UNALIGNED",and($A693&lt;&gt;"",countif('3) Release_Label'!$D:$D,$A693)=0),"NO UPC MATCH in Release_Label",and($B693&lt;&gt;"",countif('3) Release_Label'!$E:$E,$B693)=0),"NO CATALOG ID MATCH in Release_Label",iserror(vlookup($A693&amp;$B693,'3) Release_Label'!$D:$D&amp;'3) Release_Label'!$E:$E,1,0)),"NO UPC-CATALOG ID pair MATCH in Release_Label" )</f>
        <v/>
      </c>
      <c r="D693" s="143" t="str">
        <f t="array" ref="D693">ifs(and(isblank($A693),isblank($B693)),"", not(iserror(vlookup($A693&amp;$B693,'3) Release_Label'!$D:$D&amp;'3) Release_Label'!$E:$E,1,0))),vlookup($A693&amp;$B693,{'3) Release_Label'!$D:$D&amp;'3) Release_Label'!$E:$E,'3) Release_Label'!$H:$H},2,0), or(and(not(isblank($B693)),$B693=$B692,$A693&lt;&gt;$A692),and(not(isblank($A693)),$A693=$A692,$B693&lt;&gt;$B692)),"ID LISTS UNALIGNED",and($A693&lt;&gt;"",countif('3) Release_Label'!$D:$D,$A693)=0),"NO UPC MATCH in Release_Label",and($B693&lt;&gt;"",countif('3) Release_Label'!$E:$E,$B693)=0),"NO CATALOG ID MATCH in Release_Label",iserror(vlookup($A693&amp;$B693,'3) Release_Label'!$D:$D&amp;'3) Release_Label'!$E:$E,1,0)),"NO UPC-CATALOG ID pair MATCH in Release_Label" )</f>
        <v/>
      </c>
      <c r="E693" s="157" t="str">
        <f t="shared" si="3"/>
        <v/>
      </c>
      <c r="G693" s="116"/>
      <c r="H693" s="166"/>
      <c r="J693" s="20"/>
      <c r="K693" s="117"/>
      <c r="L693" s="20"/>
      <c r="N693" s="20"/>
      <c r="O693" s="20"/>
      <c r="P693" s="20"/>
    </row>
    <row r="694">
      <c r="A694" s="28"/>
      <c r="B694" s="116"/>
      <c r="C694" s="143" t="str">
        <f t="array" ref="C694">ifs(and(isblank($A694),isblank($B694)),"", not(iserror(vlookup($A694&amp;$B694,'3) Release_Label'!$D:$D&amp;'3) Release_Label'!$E:$E,1,0))),vlookup($A694&amp;$B694,{'3) Release_Label'!$D:$D&amp;'3) Release_Label'!$E:$E,'3) Release_Label'!$F:$F},2,0), or(and(not(isblank($B694)),$B694=$B693,$A694&lt;&gt;$A693),and(not(isblank($A694)),$A694=$A693,$B694&lt;&gt;$B693)),"ID LISTS UNALIGNED",and($A694&lt;&gt;"",countif('3) Release_Label'!$D:$D,$A694)=0),"NO UPC MATCH in Release_Label",and($B694&lt;&gt;"",countif('3) Release_Label'!$E:$E,$B694)=0),"NO CATALOG ID MATCH in Release_Label",iserror(vlookup($A694&amp;$B694,'3) Release_Label'!$D:$D&amp;'3) Release_Label'!$E:$E,1,0)),"NO UPC-CATALOG ID pair MATCH in Release_Label" )</f>
        <v/>
      </c>
      <c r="D694" s="143" t="str">
        <f t="array" ref="D694">ifs(and(isblank($A694),isblank($B694)),"", not(iserror(vlookup($A694&amp;$B694,'3) Release_Label'!$D:$D&amp;'3) Release_Label'!$E:$E,1,0))),vlookup($A694&amp;$B694,{'3) Release_Label'!$D:$D&amp;'3) Release_Label'!$E:$E,'3) Release_Label'!$H:$H},2,0), or(and(not(isblank($B694)),$B694=$B693,$A694&lt;&gt;$A693),and(not(isblank($A694)),$A694=$A693,$B694&lt;&gt;$B693)),"ID LISTS UNALIGNED",and($A694&lt;&gt;"",countif('3) Release_Label'!$D:$D,$A694)=0),"NO UPC MATCH in Release_Label",and($B694&lt;&gt;"",countif('3) Release_Label'!$E:$E,$B694)=0),"NO CATALOG ID MATCH in Release_Label",iserror(vlookup($A694&amp;$B694,'3) Release_Label'!$D:$D&amp;'3) Release_Label'!$E:$E,1,0)),"NO UPC-CATALOG ID pair MATCH in Release_Label" )</f>
        <v/>
      </c>
      <c r="E694" s="157" t="str">
        <f t="shared" si="3"/>
        <v/>
      </c>
      <c r="G694" s="116"/>
      <c r="H694" s="166"/>
      <c r="J694" s="20"/>
      <c r="K694" s="117"/>
      <c r="L694" s="20"/>
      <c r="N694" s="20"/>
      <c r="O694" s="20"/>
      <c r="P694" s="20"/>
    </row>
    <row r="695">
      <c r="A695" s="28"/>
      <c r="B695" s="116"/>
      <c r="C695" s="143" t="str">
        <f t="array" ref="C695">ifs(and(isblank($A695),isblank($B695)),"", not(iserror(vlookup($A695&amp;$B695,'3) Release_Label'!$D:$D&amp;'3) Release_Label'!$E:$E,1,0))),vlookup($A695&amp;$B695,{'3) Release_Label'!$D:$D&amp;'3) Release_Label'!$E:$E,'3) Release_Label'!$F:$F},2,0), or(and(not(isblank($B695)),$B695=$B694,$A695&lt;&gt;$A694),and(not(isblank($A695)),$A695=$A694,$B695&lt;&gt;$B694)),"ID LISTS UNALIGNED",and($A695&lt;&gt;"",countif('3) Release_Label'!$D:$D,$A695)=0),"NO UPC MATCH in Release_Label",and($B695&lt;&gt;"",countif('3) Release_Label'!$E:$E,$B695)=0),"NO CATALOG ID MATCH in Release_Label",iserror(vlookup($A695&amp;$B695,'3) Release_Label'!$D:$D&amp;'3) Release_Label'!$E:$E,1,0)),"NO UPC-CATALOG ID pair MATCH in Release_Label" )</f>
        <v/>
      </c>
      <c r="D695" s="143" t="str">
        <f t="array" ref="D695">ifs(and(isblank($A695),isblank($B695)),"", not(iserror(vlookup($A695&amp;$B695,'3) Release_Label'!$D:$D&amp;'3) Release_Label'!$E:$E,1,0))),vlookup($A695&amp;$B695,{'3) Release_Label'!$D:$D&amp;'3) Release_Label'!$E:$E,'3) Release_Label'!$H:$H},2,0), or(and(not(isblank($B695)),$B695=$B694,$A695&lt;&gt;$A694),and(not(isblank($A695)),$A695=$A694,$B695&lt;&gt;$B694)),"ID LISTS UNALIGNED",and($A695&lt;&gt;"",countif('3) Release_Label'!$D:$D,$A695)=0),"NO UPC MATCH in Release_Label",and($B695&lt;&gt;"",countif('3) Release_Label'!$E:$E,$B695)=0),"NO CATALOG ID MATCH in Release_Label",iserror(vlookup($A695&amp;$B695,'3) Release_Label'!$D:$D&amp;'3) Release_Label'!$E:$E,1,0)),"NO UPC-CATALOG ID pair MATCH in Release_Label" )</f>
        <v/>
      </c>
      <c r="E695" s="157" t="str">
        <f t="shared" si="3"/>
        <v/>
      </c>
      <c r="G695" s="116"/>
      <c r="H695" s="166"/>
      <c r="J695" s="20"/>
      <c r="K695" s="117"/>
      <c r="L695" s="20"/>
      <c r="N695" s="20"/>
      <c r="O695" s="20"/>
      <c r="P695" s="20"/>
    </row>
    <row r="696">
      <c r="A696" s="28"/>
      <c r="B696" s="116"/>
      <c r="C696" s="143" t="str">
        <f t="array" ref="C696">ifs(and(isblank($A696),isblank($B696)),"", not(iserror(vlookup($A696&amp;$B696,'3) Release_Label'!$D:$D&amp;'3) Release_Label'!$E:$E,1,0))),vlookup($A696&amp;$B696,{'3) Release_Label'!$D:$D&amp;'3) Release_Label'!$E:$E,'3) Release_Label'!$F:$F},2,0), or(and(not(isblank($B696)),$B696=$B695,$A696&lt;&gt;$A695),and(not(isblank($A696)),$A696=$A695,$B696&lt;&gt;$B695)),"ID LISTS UNALIGNED",and($A696&lt;&gt;"",countif('3) Release_Label'!$D:$D,$A696)=0),"NO UPC MATCH in Release_Label",and($B696&lt;&gt;"",countif('3) Release_Label'!$E:$E,$B696)=0),"NO CATALOG ID MATCH in Release_Label",iserror(vlookup($A696&amp;$B696,'3) Release_Label'!$D:$D&amp;'3) Release_Label'!$E:$E,1,0)),"NO UPC-CATALOG ID pair MATCH in Release_Label" )</f>
        <v/>
      </c>
      <c r="D696" s="143" t="str">
        <f t="array" ref="D696">ifs(and(isblank($A696),isblank($B696)),"", not(iserror(vlookup($A696&amp;$B696,'3) Release_Label'!$D:$D&amp;'3) Release_Label'!$E:$E,1,0))),vlookup($A696&amp;$B696,{'3) Release_Label'!$D:$D&amp;'3) Release_Label'!$E:$E,'3) Release_Label'!$H:$H},2,0), or(and(not(isblank($B696)),$B696=$B695,$A696&lt;&gt;$A695),and(not(isblank($A696)),$A696=$A695,$B696&lt;&gt;$B695)),"ID LISTS UNALIGNED",and($A696&lt;&gt;"",countif('3) Release_Label'!$D:$D,$A696)=0),"NO UPC MATCH in Release_Label",and($B696&lt;&gt;"",countif('3) Release_Label'!$E:$E,$B696)=0),"NO CATALOG ID MATCH in Release_Label",iserror(vlookup($A696&amp;$B696,'3) Release_Label'!$D:$D&amp;'3) Release_Label'!$E:$E,1,0)),"NO UPC-CATALOG ID pair MATCH in Release_Label" )</f>
        <v/>
      </c>
      <c r="E696" s="157" t="str">
        <f t="shared" si="3"/>
        <v/>
      </c>
      <c r="G696" s="116"/>
      <c r="H696" s="166"/>
      <c r="J696" s="20"/>
      <c r="K696" s="117"/>
      <c r="L696" s="20"/>
      <c r="N696" s="20"/>
      <c r="O696" s="20"/>
      <c r="P696" s="20"/>
    </row>
    <row r="697">
      <c r="A697" s="28"/>
      <c r="B697" s="116"/>
      <c r="C697" s="143" t="str">
        <f t="array" ref="C697">ifs(and(isblank($A697),isblank($B697)),"", not(iserror(vlookup($A697&amp;$B697,'3) Release_Label'!$D:$D&amp;'3) Release_Label'!$E:$E,1,0))),vlookup($A697&amp;$B697,{'3) Release_Label'!$D:$D&amp;'3) Release_Label'!$E:$E,'3) Release_Label'!$F:$F},2,0), or(and(not(isblank($B697)),$B697=$B696,$A697&lt;&gt;$A696),and(not(isblank($A697)),$A697=$A696,$B697&lt;&gt;$B696)),"ID LISTS UNALIGNED",and($A697&lt;&gt;"",countif('3) Release_Label'!$D:$D,$A697)=0),"NO UPC MATCH in Release_Label",and($B697&lt;&gt;"",countif('3) Release_Label'!$E:$E,$B697)=0),"NO CATALOG ID MATCH in Release_Label",iserror(vlookup($A697&amp;$B697,'3) Release_Label'!$D:$D&amp;'3) Release_Label'!$E:$E,1,0)),"NO UPC-CATALOG ID pair MATCH in Release_Label" )</f>
        <v/>
      </c>
      <c r="D697" s="143" t="str">
        <f t="array" ref="D697">ifs(and(isblank($A697),isblank($B697)),"", not(iserror(vlookup($A697&amp;$B697,'3) Release_Label'!$D:$D&amp;'3) Release_Label'!$E:$E,1,0))),vlookup($A697&amp;$B697,{'3) Release_Label'!$D:$D&amp;'3) Release_Label'!$E:$E,'3) Release_Label'!$H:$H},2,0), or(and(not(isblank($B697)),$B697=$B696,$A697&lt;&gt;$A696),and(not(isblank($A697)),$A697=$A696,$B697&lt;&gt;$B696)),"ID LISTS UNALIGNED",and($A697&lt;&gt;"",countif('3) Release_Label'!$D:$D,$A697)=0),"NO UPC MATCH in Release_Label",and($B697&lt;&gt;"",countif('3) Release_Label'!$E:$E,$B697)=0),"NO CATALOG ID MATCH in Release_Label",iserror(vlookup($A697&amp;$B697,'3) Release_Label'!$D:$D&amp;'3) Release_Label'!$E:$E,1,0)),"NO UPC-CATALOG ID pair MATCH in Release_Label" )</f>
        <v/>
      </c>
      <c r="E697" s="157" t="str">
        <f t="shared" si="3"/>
        <v/>
      </c>
      <c r="G697" s="116"/>
      <c r="H697" s="166"/>
      <c r="J697" s="20"/>
      <c r="K697" s="117"/>
      <c r="L697" s="20"/>
      <c r="N697" s="20"/>
      <c r="O697" s="20"/>
      <c r="P697" s="20"/>
    </row>
    <row r="698">
      <c r="A698" s="28"/>
      <c r="B698" s="116"/>
      <c r="C698" s="143" t="str">
        <f t="array" ref="C698">ifs(and(isblank($A698),isblank($B698)),"", not(iserror(vlookup($A698&amp;$B698,'3) Release_Label'!$D:$D&amp;'3) Release_Label'!$E:$E,1,0))),vlookup($A698&amp;$B698,{'3) Release_Label'!$D:$D&amp;'3) Release_Label'!$E:$E,'3) Release_Label'!$F:$F},2,0), or(and(not(isblank($B698)),$B698=$B697,$A698&lt;&gt;$A697),and(not(isblank($A698)),$A698=$A697,$B698&lt;&gt;$B697)),"ID LISTS UNALIGNED",and($A698&lt;&gt;"",countif('3) Release_Label'!$D:$D,$A698)=0),"NO UPC MATCH in Release_Label",and($B698&lt;&gt;"",countif('3) Release_Label'!$E:$E,$B698)=0),"NO CATALOG ID MATCH in Release_Label",iserror(vlookup($A698&amp;$B698,'3) Release_Label'!$D:$D&amp;'3) Release_Label'!$E:$E,1,0)),"NO UPC-CATALOG ID pair MATCH in Release_Label" )</f>
        <v/>
      </c>
      <c r="D698" s="143" t="str">
        <f t="array" ref="D698">ifs(and(isblank($A698),isblank($B698)),"", not(iserror(vlookup($A698&amp;$B698,'3) Release_Label'!$D:$D&amp;'3) Release_Label'!$E:$E,1,0))),vlookup($A698&amp;$B698,{'3) Release_Label'!$D:$D&amp;'3) Release_Label'!$E:$E,'3) Release_Label'!$H:$H},2,0), or(and(not(isblank($B698)),$B698=$B697,$A698&lt;&gt;$A697),and(not(isblank($A698)),$A698=$A697,$B698&lt;&gt;$B697)),"ID LISTS UNALIGNED",and($A698&lt;&gt;"",countif('3) Release_Label'!$D:$D,$A698)=0),"NO UPC MATCH in Release_Label",and($B698&lt;&gt;"",countif('3) Release_Label'!$E:$E,$B698)=0),"NO CATALOG ID MATCH in Release_Label",iserror(vlookup($A698&amp;$B698,'3) Release_Label'!$D:$D&amp;'3) Release_Label'!$E:$E,1,0)),"NO UPC-CATALOG ID pair MATCH in Release_Label" )</f>
        <v/>
      </c>
      <c r="E698" s="157" t="str">
        <f t="shared" si="3"/>
        <v/>
      </c>
      <c r="G698" s="116"/>
      <c r="H698" s="166"/>
      <c r="J698" s="20"/>
      <c r="K698" s="117"/>
      <c r="L698" s="20"/>
      <c r="N698" s="20"/>
      <c r="O698" s="20"/>
      <c r="P698" s="20"/>
    </row>
    <row r="699">
      <c r="A699" s="28"/>
      <c r="B699" s="116"/>
      <c r="C699" s="143" t="str">
        <f t="array" ref="C699">ifs(and(isblank($A699),isblank($B699)),"", not(iserror(vlookup($A699&amp;$B699,'3) Release_Label'!$D:$D&amp;'3) Release_Label'!$E:$E,1,0))),vlookup($A699&amp;$B699,{'3) Release_Label'!$D:$D&amp;'3) Release_Label'!$E:$E,'3) Release_Label'!$F:$F},2,0), or(and(not(isblank($B699)),$B699=$B698,$A699&lt;&gt;$A698),and(not(isblank($A699)),$A699=$A698,$B699&lt;&gt;$B698)),"ID LISTS UNALIGNED",and($A699&lt;&gt;"",countif('3) Release_Label'!$D:$D,$A699)=0),"NO UPC MATCH in Release_Label",and($B699&lt;&gt;"",countif('3) Release_Label'!$E:$E,$B699)=0),"NO CATALOG ID MATCH in Release_Label",iserror(vlookup($A699&amp;$B699,'3) Release_Label'!$D:$D&amp;'3) Release_Label'!$E:$E,1,0)),"NO UPC-CATALOG ID pair MATCH in Release_Label" )</f>
        <v/>
      </c>
      <c r="D699" s="143" t="str">
        <f t="array" ref="D699">ifs(and(isblank($A699),isblank($B699)),"", not(iserror(vlookup($A699&amp;$B699,'3) Release_Label'!$D:$D&amp;'3) Release_Label'!$E:$E,1,0))),vlookup($A699&amp;$B699,{'3) Release_Label'!$D:$D&amp;'3) Release_Label'!$E:$E,'3) Release_Label'!$H:$H},2,0), or(and(not(isblank($B699)),$B699=$B698,$A699&lt;&gt;$A698),and(not(isblank($A699)),$A699=$A698,$B699&lt;&gt;$B698)),"ID LISTS UNALIGNED",and($A699&lt;&gt;"",countif('3) Release_Label'!$D:$D,$A699)=0),"NO UPC MATCH in Release_Label",and($B699&lt;&gt;"",countif('3) Release_Label'!$E:$E,$B699)=0),"NO CATALOG ID MATCH in Release_Label",iserror(vlookup($A699&amp;$B699,'3) Release_Label'!$D:$D&amp;'3) Release_Label'!$E:$E,1,0)),"NO UPC-CATALOG ID pair MATCH in Release_Label" )</f>
        <v/>
      </c>
      <c r="E699" s="157" t="str">
        <f t="shared" si="3"/>
        <v/>
      </c>
      <c r="G699" s="116"/>
      <c r="H699" s="166"/>
      <c r="J699" s="20"/>
      <c r="K699" s="117"/>
      <c r="L699" s="20"/>
      <c r="N699" s="20"/>
      <c r="O699" s="20"/>
      <c r="P699" s="20"/>
    </row>
    <row r="700">
      <c r="A700" s="28"/>
      <c r="B700" s="116"/>
      <c r="C700" s="143" t="str">
        <f t="array" ref="C700">ifs(and(isblank($A700),isblank($B700)),"", not(iserror(vlookup($A700&amp;$B700,'3) Release_Label'!$D:$D&amp;'3) Release_Label'!$E:$E,1,0))),vlookup($A700&amp;$B700,{'3) Release_Label'!$D:$D&amp;'3) Release_Label'!$E:$E,'3) Release_Label'!$F:$F},2,0), or(and(not(isblank($B700)),$B700=$B699,$A700&lt;&gt;$A699),and(not(isblank($A700)),$A700=$A699,$B700&lt;&gt;$B699)),"ID LISTS UNALIGNED",and($A700&lt;&gt;"",countif('3) Release_Label'!$D:$D,$A700)=0),"NO UPC MATCH in Release_Label",and($B700&lt;&gt;"",countif('3) Release_Label'!$E:$E,$B700)=0),"NO CATALOG ID MATCH in Release_Label",iserror(vlookup($A700&amp;$B700,'3) Release_Label'!$D:$D&amp;'3) Release_Label'!$E:$E,1,0)),"NO UPC-CATALOG ID pair MATCH in Release_Label" )</f>
        <v/>
      </c>
      <c r="D700" s="143" t="str">
        <f t="array" ref="D700">ifs(and(isblank($A700),isblank($B700)),"", not(iserror(vlookup($A700&amp;$B700,'3) Release_Label'!$D:$D&amp;'3) Release_Label'!$E:$E,1,0))),vlookup($A700&amp;$B700,{'3) Release_Label'!$D:$D&amp;'3) Release_Label'!$E:$E,'3) Release_Label'!$H:$H},2,0), or(and(not(isblank($B700)),$B700=$B699,$A700&lt;&gt;$A699),and(not(isblank($A700)),$A700=$A699,$B700&lt;&gt;$B699)),"ID LISTS UNALIGNED",and($A700&lt;&gt;"",countif('3) Release_Label'!$D:$D,$A700)=0),"NO UPC MATCH in Release_Label",and($B700&lt;&gt;"",countif('3) Release_Label'!$E:$E,$B700)=0),"NO CATALOG ID MATCH in Release_Label",iserror(vlookup($A700&amp;$B700,'3) Release_Label'!$D:$D&amp;'3) Release_Label'!$E:$E,1,0)),"NO UPC-CATALOG ID pair MATCH in Release_Label" )</f>
        <v/>
      </c>
      <c r="E700" s="157" t="str">
        <f t="shared" si="3"/>
        <v/>
      </c>
      <c r="G700" s="116"/>
      <c r="H700" s="166"/>
      <c r="J700" s="20"/>
      <c r="K700" s="117"/>
      <c r="L700" s="20"/>
      <c r="N700" s="20"/>
      <c r="O700" s="20"/>
      <c r="P700" s="20"/>
    </row>
    <row r="701">
      <c r="A701" s="28"/>
      <c r="B701" s="116"/>
      <c r="C701" s="143" t="str">
        <f t="array" ref="C701">ifs(and(isblank($A701),isblank($B701)),"", not(iserror(vlookup($A701&amp;$B701,'3) Release_Label'!$D:$D&amp;'3) Release_Label'!$E:$E,1,0))),vlookup($A701&amp;$B701,{'3) Release_Label'!$D:$D&amp;'3) Release_Label'!$E:$E,'3) Release_Label'!$F:$F},2,0), or(and(not(isblank($B701)),$B701=$B700,$A701&lt;&gt;$A700),and(not(isblank($A701)),$A701=$A700,$B701&lt;&gt;$B700)),"ID LISTS UNALIGNED",and($A701&lt;&gt;"",countif('3) Release_Label'!$D:$D,$A701)=0),"NO UPC MATCH in Release_Label",and($B701&lt;&gt;"",countif('3) Release_Label'!$E:$E,$B701)=0),"NO CATALOG ID MATCH in Release_Label",iserror(vlookup($A701&amp;$B701,'3) Release_Label'!$D:$D&amp;'3) Release_Label'!$E:$E,1,0)),"NO UPC-CATALOG ID pair MATCH in Release_Label" )</f>
        <v/>
      </c>
      <c r="D701" s="143" t="str">
        <f t="array" ref="D701">ifs(and(isblank($A701),isblank($B701)),"", not(iserror(vlookup($A701&amp;$B701,'3) Release_Label'!$D:$D&amp;'3) Release_Label'!$E:$E,1,0))),vlookup($A701&amp;$B701,{'3) Release_Label'!$D:$D&amp;'3) Release_Label'!$E:$E,'3) Release_Label'!$H:$H},2,0), or(and(not(isblank($B701)),$B701=$B700,$A701&lt;&gt;$A700),and(not(isblank($A701)),$A701=$A700,$B701&lt;&gt;$B700)),"ID LISTS UNALIGNED",and($A701&lt;&gt;"",countif('3) Release_Label'!$D:$D,$A701)=0),"NO UPC MATCH in Release_Label",and($B701&lt;&gt;"",countif('3) Release_Label'!$E:$E,$B701)=0),"NO CATALOG ID MATCH in Release_Label",iserror(vlookup($A701&amp;$B701,'3) Release_Label'!$D:$D&amp;'3) Release_Label'!$E:$E,1,0)),"NO UPC-CATALOG ID pair MATCH in Release_Label" )</f>
        <v/>
      </c>
      <c r="E701" s="157" t="str">
        <f t="shared" si="3"/>
        <v/>
      </c>
      <c r="G701" s="116"/>
      <c r="H701" s="166"/>
      <c r="J701" s="20"/>
      <c r="K701" s="117"/>
      <c r="L701" s="20"/>
      <c r="N701" s="20"/>
      <c r="O701" s="20"/>
      <c r="P701" s="20"/>
    </row>
    <row r="702">
      <c r="A702" s="28"/>
      <c r="B702" s="116"/>
      <c r="C702" s="143" t="str">
        <f t="array" ref="C702">ifs(and(isblank($A702),isblank($B702)),"", not(iserror(vlookup($A702&amp;$B702,'3) Release_Label'!$D:$D&amp;'3) Release_Label'!$E:$E,1,0))),vlookup($A702&amp;$B702,{'3) Release_Label'!$D:$D&amp;'3) Release_Label'!$E:$E,'3) Release_Label'!$F:$F},2,0), or(and(not(isblank($B702)),$B702=$B701,$A702&lt;&gt;$A701),and(not(isblank($A702)),$A702=$A701,$B702&lt;&gt;$B701)),"ID LISTS UNALIGNED",and($A702&lt;&gt;"",countif('3) Release_Label'!$D:$D,$A702)=0),"NO UPC MATCH in Release_Label",and($B702&lt;&gt;"",countif('3) Release_Label'!$E:$E,$B702)=0),"NO CATALOG ID MATCH in Release_Label",iserror(vlookup($A702&amp;$B702,'3) Release_Label'!$D:$D&amp;'3) Release_Label'!$E:$E,1,0)),"NO UPC-CATALOG ID pair MATCH in Release_Label" )</f>
        <v/>
      </c>
      <c r="D702" s="143" t="str">
        <f t="array" ref="D702">ifs(and(isblank($A702),isblank($B702)),"", not(iserror(vlookup($A702&amp;$B702,'3) Release_Label'!$D:$D&amp;'3) Release_Label'!$E:$E,1,0))),vlookup($A702&amp;$B702,{'3) Release_Label'!$D:$D&amp;'3) Release_Label'!$E:$E,'3) Release_Label'!$H:$H},2,0), or(and(not(isblank($B702)),$B702=$B701,$A702&lt;&gt;$A701),and(not(isblank($A702)),$A702=$A701,$B702&lt;&gt;$B701)),"ID LISTS UNALIGNED",and($A702&lt;&gt;"",countif('3) Release_Label'!$D:$D,$A702)=0),"NO UPC MATCH in Release_Label",and($B702&lt;&gt;"",countif('3) Release_Label'!$E:$E,$B702)=0),"NO CATALOG ID MATCH in Release_Label",iserror(vlookup($A702&amp;$B702,'3) Release_Label'!$D:$D&amp;'3) Release_Label'!$E:$E,1,0)),"NO UPC-CATALOG ID pair MATCH in Release_Label" )</f>
        <v/>
      </c>
      <c r="E702" s="157" t="str">
        <f t="shared" si="3"/>
        <v/>
      </c>
      <c r="G702" s="116"/>
      <c r="H702" s="166"/>
      <c r="J702" s="20"/>
      <c r="K702" s="117"/>
      <c r="L702" s="20"/>
      <c r="N702" s="20"/>
      <c r="O702" s="20"/>
      <c r="P702" s="20"/>
    </row>
    <row r="703">
      <c r="A703" s="28"/>
      <c r="B703" s="116"/>
      <c r="C703" s="143" t="str">
        <f t="array" ref="C703">ifs(and(isblank($A703),isblank($B703)),"", not(iserror(vlookup($A703&amp;$B703,'3) Release_Label'!$D:$D&amp;'3) Release_Label'!$E:$E,1,0))),vlookup($A703&amp;$B703,{'3) Release_Label'!$D:$D&amp;'3) Release_Label'!$E:$E,'3) Release_Label'!$F:$F},2,0), or(and(not(isblank($B703)),$B703=$B702,$A703&lt;&gt;$A702),and(not(isblank($A703)),$A703=$A702,$B703&lt;&gt;$B702)),"ID LISTS UNALIGNED",and($A703&lt;&gt;"",countif('3) Release_Label'!$D:$D,$A703)=0),"NO UPC MATCH in Release_Label",and($B703&lt;&gt;"",countif('3) Release_Label'!$E:$E,$B703)=0),"NO CATALOG ID MATCH in Release_Label",iserror(vlookup($A703&amp;$B703,'3) Release_Label'!$D:$D&amp;'3) Release_Label'!$E:$E,1,0)),"NO UPC-CATALOG ID pair MATCH in Release_Label" )</f>
        <v/>
      </c>
      <c r="D703" s="143" t="str">
        <f t="array" ref="D703">ifs(and(isblank($A703),isblank($B703)),"", not(iserror(vlookup($A703&amp;$B703,'3) Release_Label'!$D:$D&amp;'3) Release_Label'!$E:$E,1,0))),vlookup($A703&amp;$B703,{'3) Release_Label'!$D:$D&amp;'3) Release_Label'!$E:$E,'3) Release_Label'!$H:$H},2,0), or(and(not(isblank($B703)),$B703=$B702,$A703&lt;&gt;$A702),and(not(isblank($A703)),$A703=$A702,$B703&lt;&gt;$B702)),"ID LISTS UNALIGNED",and($A703&lt;&gt;"",countif('3) Release_Label'!$D:$D,$A703)=0),"NO UPC MATCH in Release_Label",and($B703&lt;&gt;"",countif('3) Release_Label'!$E:$E,$B703)=0),"NO CATALOG ID MATCH in Release_Label",iserror(vlookup($A703&amp;$B703,'3) Release_Label'!$D:$D&amp;'3) Release_Label'!$E:$E,1,0)),"NO UPC-CATALOG ID pair MATCH in Release_Label" )</f>
        <v/>
      </c>
      <c r="E703" s="157" t="str">
        <f t="shared" si="3"/>
        <v/>
      </c>
      <c r="G703" s="116"/>
      <c r="H703" s="166"/>
      <c r="J703" s="20"/>
      <c r="K703" s="117"/>
      <c r="L703" s="20"/>
      <c r="N703" s="20"/>
      <c r="O703" s="20"/>
      <c r="P703" s="20"/>
    </row>
    <row r="704">
      <c r="A704" s="28"/>
      <c r="B704" s="116"/>
      <c r="C704" s="143" t="str">
        <f t="array" ref="C704">ifs(and(isblank($A704),isblank($B704)),"", not(iserror(vlookup($A704&amp;$B704,'3) Release_Label'!$D:$D&amp;'3) Release_Label'!$E:$E,1,0))),vlookup($A704&amp;$B704,{'3) Release_Label'!$D:$D&amp;'3) Release_Label'!$E:$E,'3) Release_Label'!$F:$F},2,0), or(and(not(isblank($B704)),$B704=$B703,$A704&lt;&gt;$A703),and(not(isblank($A704)),$A704=$A703,$B704&lt;&gt;$B703)),"ID LISTS UNALIGNED",and($A704&lt;&gt;"",countif('3) Release_Label'!$D:$D,$A704)=0),"NO UPC MATCH in Release_Label",and($B704&lt;&gt;"",countif('3) Release_Label'!$E:$E,$B704)=0),"NO CATALOG ID MATCH in Release_Label",iserror(vlookup($A704&amp;$B704,'3) Release_Label'!$D:$D&amp;'3) Release_Label'!$E:$E,1,0)),"NO UPC-CATALOG ID pair MATCH in Release_Label" )</f>
        <v/>
      </c>
      <c r="D704" s="143" t="str">
        <f t="array" ref="D704">ifs(and(isblank($A704),isblank($B704)),"", not(iserror(vlookup($A704&amp;$B704,'3) Release_Label'!$D:$D&amp;'3) Release_Label'!$E:$E,1,0))),vlookup($A704&amp;$B704,{'3) Release_Label'!$D:$D&amp;'3) Release_Label'!$E:$E,'3) Release_Label'!$H:$H},2,0), or(and(not(isblank($B704)),$B704=$B703,$A704&lt;&gt;$A703),and(not(isblank($A704)),$A704=$A703,$B704&lt;&gt;$B703)),"ID LISTS UNALIGNED",and($A704&lt;&gt;"",countif('3) Release_Label'!$D:$D,$A704)=0),"NO UPC MATCH in Release_Label",and($B704&lt;&gt;"",countif('3) Release_Label'!$E:$E,$B704)=0),"NO CATALOG ID MATCH in Release_Label",iserror(vlookup($A704&amp;$B704,'3) Release_Label'!$D:$D&amp;'3) Release_Label'!$E:$E,1,0)),"NO UPC-CATALOG ID pair MATCH in Release_Label" )</f>
        <v/>
      </c>
      <c r="E704" s="157" t="str">
        <f t="shared" si="3"/>
        <v/>
      </c>
      <c r="G704" s="116"/>
      <c r="H704" s="166"/>
      <c r="J704" s="20"/>
      <c r="K704" s="117"/>
      <c r="L704" s="20"/>
      <c r="N704" s="20"/>
      <c r="O704" s="20"/>
      <c r="P704" s="20"/>
    </row>
    <row r="705">
      <c r="A705" s="28"/>
      <c r="B705" s="116"/>
      <c r="C705" s="143" t="str">
        <f t="array" ref="C705">ifs(and(isblank($A705),isblank($B705)),"", not(iserror(vlookup($A705&amp;$B705,'3) Release_Label'!$D:$D&amp;'3) Release_Label'!$E:$E,1,0))),vlookup($A705&amp;$B705,{'3) Release_Label'!$D:$D&amp;'3) Release_Label'!$E:$E,'3) Release_Label'!$F:$F},2,0), or(and(not(isblank($B705)),$B705=$B704,$A705&lt;&gt;$A704),and(not(isblank($A705)),$A705=$A704,$B705&lt;&gt;$B704)),"ID LISTS UNALIGNED",and($A705&lt;&gt;"",countif('3) Release_Label'!$D:$D,$A705)=0),"NO UPC MATCH in Release_Label",and($B705&lt;&gt;"",countif('3) Release_Label'!$E:$E,$B705)=0),"NO CATALOG ID MATCH in Release_Label",iserror(vlookup($A705&amp;$B705,'3) Release_Label'!$D:$D&amp;'3) Release_Label'!$E:$E,1,0)),"NO UPC-CATALOG ID pair MATCH in Release_Label" )</f>
        <v/>
      </c>
      <c r="D705" s="143" t="str">
        <f t="array" ref="D705">ifs(and(isblank($A705),isblank($B705)),"", not(iserror(vlookup($A705&amp;$B705,'3) Release_Label'!$D:$D&amp;'3) Release_Label'!$E:$E,1,0))),vlookup($A705&amp;$B705,{'3) Release_Label'!$D:$D&amp;'3) Release_Label'!$E:$E,'3) Release_Label'!$H:$H},2,0), or(and(not(isblank($B705)),$B705=$B704,$A705&lt;&gt;$A704),and(not(isblank($A705)),$A705=$A704,$B705&lt;&gt;$B704)),"ID LISTS UNALIGNED",and($A705&lt;&gt;"",countif('3) Release_Label'!$D:$D,$A705)=0),"NO UPC MATCH in Release_Label",and($B705&lt;&gt;"",countif('3) Release_Label'!$E:$E,$B705)=0),"NO CATALOG ID MATCH in Release_Label",iserror(vlookup($A705&amp;$B705,'3) Release_Label'!$D:$D&amp;'3) Release_Label'!$E:$E,1,0)),"NO UPC-CATALOG ID pair MATCH in Release_Label" )</f>
        <v/>
      </c>
      <c r="E705" s="157" t="str">
        <f t="shared" si="3"/>
        <v/>
      </c>
      <c r="G705" s="116"/>
      <c r="H705" s="166"/>
      <c r="J705" s="20"/>
      <c r="K705" s="117"/>
      <c r="L705" s="20"/>
      <c r="N705" s="20"/>
      <c r="O705" s="20"/>
      <c r="P705" s="20"/>
    </row>
    <row r="706">
      <c r="A706" s="28"/>
      <c r="B706" s="116"/>
      <c r="C706" s="143" t="str">
        <f t="array" ref="C706">ifs(and(isblank($A706),isblank($B706)),"", not(iserror(vlookup($A706&amp;$B706,'3) Release_Label'!$D:$D&amp;'3) Release_Label'!$E:$E,1,0))),vlookup($A706&amp;$B706,{'3) Release_Label'!$D:$D&amp;'3) Release_Label'!$E:$E,'3) Release_Label'!$F:$F},2,0), or(and(not(isblank($B706)),$B706=$B705,$A706&lt;&gt;$A705),and(not(isblank($A706)),$A706=$A705,$B706&lt;&gt;$B705)),"ID LISTS UNALIGNED",and($A706&lt;&gt;"",countif('3) Release_Label'!$D:$D,$A706)=0),"NO UPC MATCH in Release_Label",and($B706&lt;&gt;"",countif('3) Release_Label'!$E:$E,$B706)=0),"NO CATALOG ID MATCH in Release_Label",iserror(vlookup($A706&amp;$B706,'3) Release_Label'!$D:$D&amp;'3) Release_Label'!$E:$E,1,0)),"NO UPC-CATALOG ID pair MATCH in Release_Label" )</f>
        <v/>
      </c>
      <c r="D706" s="143" t="str">
        <f t="array" ref="D706">ifs(and(isblank($A706),isblank($B706)),"", not(iserror(vlookup($A706&amp;$B706,'3) Release_Label'!$D:$D&amp;'3) Release_Label'!$E:$E,1,0))),vlookup($A706&amp;$B706,{'3) Release_Label'!$D:$D&amp;'3) Release_Label'!$E:$E,'3) Release_Label'!$H:$H},2,0), or(and(not(isblank($B706)),$B706=$B705,$A706&lt;&gt;$A705),and(not(isblank($A706)),$A706=$A705,$B706&lt;&gt;$B705)),"ID LISTS UNALIGNED",and($A706&lt;&gt;"",countif('3) Release_Label'!$D:$D,$A706)=0),"NO UPC MATCH in Release_Label",and($B706&lt;&gt;"",countif('3) Release_Label'!$E:$E,$B706)=0),"NO CATALOG ID MATCH in Release_Label",iserror(vlookup($A706&amp;$B706,'3) Release_Label'!$D:$D&amp;'3) Release_Label'!$E:$E,1,0)),"NO UPC-CATALOG ID pair MATCH in Release_Label" )</f>
        <v/>
      </c>
      <c r="E706" s="157" t="str">
        <f t="shared" si="3"/>
        <v/>
      </c>
      <c r="G706" s="116"/>
      <c r="H706" s="166"/>
      <c r="J706" s="20"/>
      <c r="K706" s="117"/>
      <c r="L706" s="20"/>
      <c r="N706" s="20"/>
      <c r="O706" s="20"/>
      <c r="P706" s="20"/>
    </row>
    <row r="707">
      <c r="A707" s="28"/>
      <c r="B707" s="116"/>
      <c r="C707" s="143" t="str">
        <f t="array" ref="C707">ifs(and(isblank($A707),isblank($B707)),"", not(iserror(vlookup($A707&amp;$B707,'3) Release_Label'!$D:$D&amp;'3) Release_Label'!$E:$E,1,0))),vlookup($A707&amp;$B707,{'3) Release_Label'!$D:$D&amp;'3) Release_Label'!$E:$E,'3) Release_Label'!$F:$F},2,0), or(and(not(isblank($B707)),$B707=$B706,$A707&lt;&gt;$A706),and(not(isblank($A707)),$A707=$A706,$B707&lt;&gt;$B706)),"ID LISTS UNALIGNED",and($A707&lt;&gt;"",countif('3) Release_Label'!$D:$D,$A707)=0),"NO UPC MATCH in Release_Label",and($B707&lt;&gt;"",countif('3) Release_Label'!$E:$E,$B707)=0),"NO CATALOG ID MATCH in Release_Label",iserror(vlookup($A707&amp;$B707,'3) Release_Label'!$D:$D&amp;'3) Release_Label'!$E:$E,1,0)),"NO UPC-CATALOG ID pair MATCH in Release_Label" )</f>
        <v/>
      </c>
      <c r="D707" s="143" t="str">
        <f t="array" ref="D707">ifs(and(isblank($A707),isblank($B707)),"", not(iserror(vlookup($A707&amp;$B707,'3) Release_Label'!$D:$D&amp;'3) Release_Label'!$E:$E,1,0))),vlookup($A707&amp;$B707,{'3) Release_Label'!$D:$D&amp;'3) Release_Label'!$E:$E,'3) Release_Label'!$H:$H},2,0), or(and(not(isblank($B707)),$B707=$B706,$A707&lt;&gt;$A706),and(not(isblank($A707)),$A707=$A706,$B707&lt;&gt;$B706)),"ID LISTS UNALIGNED",and($A707&lt;&gt;"",countif('3) Release_Label'!$D:$D,$A707)=0),"NO UPC MATCH in Release_Label",and($B707&lt;&gt;"",countif('3) Release_Label'!$E:$E,$B707)=0),"NO CATALOG ID MATCH in Release_Label",iserror(vlookup($A707&amp;$B707,'3) Release_Label'!$D:$D&amp;'3) Release_Label'!$E:$E,1,0)),"NO UPC-CATALOG ID pair MATCH in Release_Label" )</f>
        <v/>
      </c>
      <c r="E707" s="157" t="str">
        <f t="shared" si="3"/>
        <v/>
      </c>
      <c r="G707" s="116"/>
      <c r="H707" s="166"/>
      <c r="J707" s="20"/>
      <c r="K707" s="117"/>
      <c r="L707" s="20"/>
      <c r="N707" s="20"/>
      <c r="O707" s="20"/>
      <c r="P707" s="20"/>
    </row>
    <row r="708">
      <c r="A708" s="28"/>
      <c r="B708" s="116"/>
      <c r="C708" s="143" t="str">
        <f t="array" ref="C708">ifs(and(isblank($A708),isblank($B708)),"", not(iserror(vlookup($A708&amp;$B708,'3) Release_Label'!$D:$D&amp;'3) Release_Label'!$E:$E,1,0))),vlookup($A708&amp;$B708,{'3) Release_Label'!$D:$D&amp;'3) Release_Label'!$E:$E,'3) Release_Label'!$F:$F},2,0), or(and(not(isblank($B708)),$B708=$B707,$A708&lt;&gt;$A707),and(not(isblank($A708)),$A708=$A707,$B708&lt;&gt;$B707)),"ID LISTS UNALIGNED",and($A708&lt;&gt;"",countif('3) Release_Label'!$D:$D,$A708)=0),"NO UPC MATCH in Release_Label",and($B708&lt;&gt;"",countif('3) Release_Label'!$E:$E,$B708)=0),"NO CATALOG ID MATCH in Release_Label",iserror(vlookup($A708&amp;$B708,'3) Release_Label'!$D:$D&amp;'3) Release_Label'!$E:$E,1,0)),"NO UPC-CATALOG ID pair MATCH in Release_Label" )</f>
        <v/>
      </c>
      <c r="D708" s="143" t="str">
        <f t="array" ref="D708">ifs(and(isblank($A708),isblank($B708)),"", not(iserror(vlookup($A708&amp;$B708,'3) Release_Label'!$D:$D&amp;'3) Release_Label'!$E:$E,1,0))),vlookup($A708&amp;$B708,{'3) Release_Label'!$D:$D&amp;'3) Release_Label'!$E:$E,'3) Release_Label'!$H:$H},2,0), or(and(not(isblank($B708)),$B708=$B707,$A708&lt;&gt;$A707),and(not(isblank($A708)),$A708=$A707,$B708&lt;&gt;$B707)),"ID LISTS UNALIGNED",and($A708&lt;&gt;"",countif('3) Release_Label'!$D:$D,$A708)=0),"NO UPC MATCH in Release_Label",and($B708&lt;&gt;"",countif('3) Release_Label'!$E:$E,$B708)=0),"NO CATALOG ID MATCH in Release_Label",iserror(vlookup($A708&amp;$B708,'3) Release_Label'!$D:$D&amp;'3) Release_Label'!$E:$E,1,0)),"NO UPC-CATALOG ID pair MATCH in Release_Label" )</f>
        <v/>
      </c>
      <c r="E708" s="157" t="str">
        <f t="shared" si="3"/>
        <v/>
      </c>
      <c r="G708" s="116"/>
      <c r="H708" s="166"/>
      <c r="J708" s="20"/>
      <c r="K708" s="117"/>
      <c r="L708" s="20"/>
      <c r="N708" s="20"/>
      <c r="O708" s="20"/>
      <c r="P708" s="20"/>
    </row>
    <row r="709">
      <c r="A709" s="28"/>
      <c r="B709" s="116"/>
      <c r="C709" s="143" t="str">
        <f t="array" ref="C709">ifs(and(isblank($A709),isblank($B709)),"", not(iserror(vlookup($A709&amp;$B709,'3) Release_Label'!$D:$D&amp;'3) Release_Label'!$E:$E,1,0))),vlookup($A709&amp;$B709,{'3) Release_Label'!$D:$D&amp;'3) Release_Label'!$E:$E,'3) Release_Label'!$F:$F},2,0), or(and(not(isblank($B709)),$B709=$B708,$A709&lt;&gt;$A708),and(not(isblank($A709)),$A709=$A708,$B709&lt;&gt;$B708)),"ID LISTS UNALIGNED",and($A709&lt;&gt;"",countif('3) Release_Label'!$D:$D,$A709)=0),"NO UPC MATCH in Release_Label",and($B709&lt;&gt;"",countif('3) Release_Label'!$E:$E,$B709)=0),"NO CATALOG ID MATCH in Release_Label",iserror(vlookup($A709&amp;$B709,'3) Release_Label'!$D:$D&amp;'3) Release_Label'!$E:$E,1,0)),"NO UPC-CATALOG ID pair MATCH in Release_Label" )</f>
        <v/>
      </c>
      <c r="D709" s="143" t="str">
        <f t="array" ref="D709">ifs(and(isblank($A709),isblank($B709)),"", not(iserror(vlookup($A709&amp;$B709,'3) Release_Label'!$D:$D&amp;'3) Release_Label'!$E:$E,1,0))),vlookup($A709&amp;$B709,{'3) Release_Label'!$D:$D&amp;'3) Release_Label'!$E:$E,'3) Release_Label'!$H:$H},2,0), or(and(not(isblank($B709)),$B709=$B708,$A709&lt;&gt;$A708),and(not(isblank($A709)),$A709=$A708,$B709&lt;&gt;$B708)),"ID LISTS UNALIGNED",and($A709&lt;&gt;"",countif('3) Release_Label'!$D:$D,$A709)=0),"NO UPC MATCH in Release_Label",and($B709&lt;&gt;"",countif('3) Release_Label'!$E:$E,$B709)=0),"NO CATALOG ID MATCH in Release_Label",iserror(vlookup($A709&amp;$B709,'3) Release_Label'!$D:$D&amp;'3) Release_Label'!$E:$E,1,0)),"NO UPC-CATALOG ID pair MATCH in Release_Label" )</f>
        <v/>
      </c>
      <c r="E709" s="157" t="str">
        <f t="shared" si="3"/>
        <v/>
      </c>
      <c r="G709" s="116"/>
      <c r="H709" s="166"/>
      <c r="J709" s="20"/>
      <c r="K709" s="117"/>
      <c r="L709" s="20"/>
      <c r="N709" s="20"/>
      <c r="O709" s="20"/>
      <c r="P709" s="20"/>
    </row>
    <row r="710">
      <c r="A710" s="28"/>
      <c r="B710" s="116"/>
      <c r="C710" s="143" t="str">
        <f t="array" ref="C710">ifs(and(isblank($A710),isblank($B710)),"", not(iserror(vlookup($A710&amp;$B710,'3) Release_Label'!$D:$D&amp;'3) Release_Label'!$E:$E,1,0))),vlookup($A710&amp;$B710,{'3) Release_Label'!$D:$D&amp;'3) Release_Label'!$E:$E,'3) Release_Label'!$F:$F},2,0), or(and(not(isblank($B710)),$B710=$B709,$A710&lt;&gt;$A709),and(not(isblank($A710)),$A710=$A709,$B710&lt;&gt;$B709)),"ID LISTS UNALIGNED",and($A710&lt;&gt;"",countif('3) Release_Label'!$D:$D,$A710)=0),"NO UPC MATCH in Release_Label",and($B710&lt;&gt;"",countif('3) Release_Label'!$E:$E,$B710)=0),"NO CATALOG ID MATCH in Release_Label",iserror(vlookup($A710&amp;$B710,'3) Release_Label'!$D:$D&amp;'3) Release_Label'!$E:$E,1,0)),"NO UPC-CATALOG ID pair MATCH in Release_Label" )</f>
        <v/>
      </c>
      <c r="D710" s="143" t="str">
        <f t="array" ref="D710">ifs(and(isblank($A710),isblank($B710)),"", not(iserror(vlookup($A710&amp;$B710,'3) Release_Label'!$D:$D&amp;'3) Release_Label'!$E:$E,1,0))),vlookup($A710&amp;$B710,{'3) Release_Label'!$D:$D&amp;'3) Release_Label'!$E:$E,'3) Release_Label'!$H:$H},2,0), or(and(not(isblank($B710)),$B710=$B709,$A710&lt;&gt;$A709),and(not(isblank($A710)),$A710=$A709,$B710&lt;&gt;$B709)),"ID LISTS UNALIGNED",and($A710&lt;&gt;"",countif('3) Release_Label'!$D:$D,$A710)=0),"NO UPC MATCH in Release_Label",and($B710&lt;&gt;"",countif('3) Release_Label'!$E:$E,$B710)=0),"NO CATALOG ID MATCH in Release_Label",iserror(vlookup($A710&amp;$B710,'3) Release_Label'!$D:$D&amp;'3) Release_Label'!$E:$E,1,0)),"NO UPC-CATALOG ID pair MATCH in Release_Label" )</f>
        <v/>
      </c>
      <c r="E710" s="157" t="str">
        <f t="shared" si="3"/>
        <v/>
      </c>
      <c r="G710" s="116"/>
      <c r="H710" s="166"/>
      <c r="J710" s="20"/>
      <c r="K710" s="117"/>
      <c r="L710" s="20"/>
      <c r="N710" s="20"/>
      <c r="O710" s="20"/>
      <c r="P710" s="20"/>
    </row>
    <row r="711">
      <c r="A711" s="28"/>
      <c r="B711" s="116"/>
      <c r="C711" s="143" t="str">
        <f t="array" ref="C711">ifs(and(isblank($A711),isblank($B711)),"", not(iserror(vlookup($A711&amp;$B711,'3) Release_Label'!$D:$D&amp;'3) Release_Label'!$E:$E,1,0))),vlookup($A711&amp;$B711,{'3) Release_Label'!$D:$D&amp;'3) Release_Label'!$E:$E,'3) Release_Label'!$F:$F},2,0), or(and(not(isblank($B711)),$B711=$B710,$A711&lt;&gt;$A710),and(not(isblank($A711)),$A711=$A710,$B711&lt;&gt;$B710)),"ID LISTS UNALIGNED",and($A711&lt;&gt;"",countif('3) Release_Label'!$D:$D,$A711)=0),"NO UPC MATCH in Release_Label",and($B711&lt;&gt;"",countif('3) Release_Label'!$E:$E,$B711)=0),"NO CATALOG ID MATCH in Release_Label",iserror(vlookup($A711&amp;$B711,'3) Release_Label'!$D:$D&amp;'3) Release_Label'!$E:$E,1,0)),"NO UPC-CATALOG ID pair MATCH in Release_Label" )</f>
        <v/>
      </c>
      <c r="D711" s="143" t="str">
        <f t="array" ref="D711">ifs(and(isblank($A711),isblank($B711)),"", not(iserror(vlookup($A711&amp;$B711,'3) Release_Label'!$D:$D&amp;'3) Release_Label'!$E:$E,1,0))),vlookup($A711&amp;$B711,{'3) Release_Label'!$D:$D&amp;'3) Release_Label'!$E:$E,'3) Release_Label'!$H:$H},2,0), or(and(not(isblank($B711)),$B711=$B710,$A711&lt;&gt;$A710),and(not(isblank($A711)),$A711=$A710,$B711&lt;&gt;$B710)),"ID LISTS UNALIGNED",and($A711&lt;&gt;"",countif('3) Release_Label'!$D:$D,$A711)=0),"NO UPC MATCH in Release_Label",and($B711&lt;&gt;"",countif('3) Release_Label'!$E:$E,$B711)=0),"NO CATALOG ID MATCH in Release_Label",iserror(vlookup($A711&amp;$B711,'3) Release_Label'!$D:$D&amp;'3) Release_Label'!$E:$E,1,0)),"NO UPC-CATALOG ID pair MATCH in Release_Label" )</f>
        <v/>
      </c>
      <c r="E711" s="157" t="str">
        <f t="shared" si="3"/>
        <v/>
      </c>
      <c r="G711" s="116"/>
      <c r="H711" s="166"/>
      <c r="J711" s="20"/>
      <c r="K711" s="117"/>
      <c r="L711" s="20"/>
      <c r="N711" s="20"/>
      <c r="O711" s="20"/>
      <c r="P711" s="20"/>
    </row>
    <row r="712">
      <c r="A712" s="28"/>
      <c r="B712" s="116"/>
      <c r="C712" s="143" t="str">
        <f t="array" ref="C712">ifs(and(isblank($A712),isblank($B712)),"", not(iserror(vlookup($A712&amp;$B712,'3) Release_Label'!$D:$D&amp;'3) Release_Label'!$E:$E,1,0))),vlookup($A712&amp;$B712,{'3) Release_Label'!$D:$D&amp;'3) Release_Label'!$E:$E,'3) Release_Label'!$F:$F},2,0), or(and(not(isblank($B712)),$B712=$B711,$A712&lt;&gt;$A711),and(not(isblank($A712)),$A712=$A711,$B712&lt;&gt;$B711)),"ID LISTS UNALIGNED",and($A712&lt;&gt;"",countif('3) Release_Label'!$D:$D,$A712)=0),"NO UPC MATCH in Release_Label",and($B712&lt;&gt;"",countif('3) Release_Label'!$E:$E,$B712)=0),"NO CATALOG ID MATCH in Release_Label",iserror(vlookup($A712&amp;$B712,'3) Release_Label'!$D:$D&amp;'3) Release_Label'!$E:$E,1,0)),"NO UPC-CATALOG ID pair MATCH in Release_Label" )</f>
        <v/>
      </c>
      <c r="D712" s="143" t="str">
        <f t="array" ref="D712">ifs(and(isblank($A712),isblank($B712)),"", not(iserror(vlookup($A712&amp;$B712,'3) Release_Label'!$D:$D&amp;'3) Release_Label'!$E:$E,1,0))),vlookup($A712&amp;$B712,{'3) Release_Label'!$D:$D&amp;'3) Release_Label'!$E:$E,'3) Release_Label'!$H:$H},2,0), or(and(not(isblank($B712)),$B712=$B711,$A712&lt;&gt;$A711),and(not(isblank($A712)),$A712=$A711,$B712&lt;&gt;$B711)),"ID LISTS UNALIGNED",and($A712&lt;&gt;"",countif('3) Release_Label'!$D:$D,$A712)=0),"NO UPC MATCH in Release_Label",and($B712&lt;&gt;"",countif('3) Release_Label'!$E:$E,$B712)=0),"NO CATALOG ID MATCH in Release_Label",iserror(vlookup($A712&amp;$B712,'3) Release_Label'!$D:$D&amp;'3) Release_Label'!$E:$E,1,0)),"NO UPC-CATALOG ID pair MATCH in Release_Label" )</f>
        <v/>
      </c>
      <c r="E712" s="157" t="str">
        <f t="shared" si="3"/>
        <v/>
      </c>
      <c r="G712" s="116"/>
      <c r="H712" s="166"/>
      <c r="J712" s="20"/>
      <c r="K712" s="117"/>
      <c r="L712" s="20"/>
      <c r="N712" s="20"/>
      <c r="O712" s="20"/>
      <c r="P712" s="20"/>
    </row>
    <row r="713">
      <c r="A713" s="28"/>
      <c r="B713" s="116"/>
      <c r="C713" s="143" t="str">
        <f t="array" ref="C713">ifs(and(isblank($A713),isblank($B713)),"", not(iserror(vlookup($A713&amp;$B713,'3) Release_Label'!$D:$D&amp;'3) Release_Label'!$E:$E,1,0))),vlookup($A713&amp;$B713,{'3) Release_Label'!$D:$D&amp;'3) Release_Label'!$E:$E,'3) Release_Label'!$F:$F},2,0), or(and(not(isblank($B713)),$B713=$B712,$A713&lt;&gt;$A712),and(not(isblank($A713)),$A713=$A712,$B713&lt;&gt;$B712)),"ID LISTS UNALIGNED",and($A713&lt;&gt;"",countif('3) Release_Label'!$D:$D,$A713)=0),"NO UPC MATCH in Release_Label",and($B713&lt;&gt;"",countif('3) Release_Label'!$E:$E,$B713)=0),"NO CATALOG ID MATCH in Release_Label",iserror(vlookup($A713&amp;$B713,'3) Release_Label'!$D:$D&amp;'3) Release_Label'!$E:$E,1,0)),"NO UPC-CATALOG ID pair MATCH in Release_Label" )</f>
        <v/>
      </c>
      <c r="D713" s="143" t="str">
        <f t="array" ref="D713">ifs(and(isblank($A713),isblank($B713)),"", not(iserror(vlookup($A713&amp;$B713,'3) Release_Label'!$D:$D&amp;'3) Release_Label'!$E:$E,1,0))),vlookup($A713&amp;$B713,{'3) Release_Label'!$D:$D&amp;'3) Release_Label'!$E:$E,'3) Release_Label'!$H:$H},2,0), or(and(not(isblank($B713)),$B713=$B712,$A713&lt;&gt;$A712),and(not(isblank($A713)),$A713=$A712,$B713&lt;&gt;$B712)),"ID LISTS UNALIGNED",and($A713&lt;&gt;"",countif('3) Release_Label'!$D:$D,$A713)=0),"NO UPC MATCH in Release_Label",and($B713&lt;&gt;"",countif('3) Release_Label'!$E:$E,$B713)=0),"NO CATALOG ID MATCH in Release_Label",iserror(vlookup($A713&amp;$B713,'3) Release_Label'!$D:$D&amp;'3) Release_Label'!$E:$E,1,0)),"NO UPC-CATALOG ID pair MATCH in Release_Label" )</f>
        <v/>
      </c>
      <c r="E713" s="157" t="str">
        <f t="shared" si="3"/>
        <v/>
      </c>
      <c r="G713" s="116"/>
      <c r="H713" s="166"/>
      <c r="J713" s="20"/>
      <c r="K713" s="117"/>
      <c r="L713" s="20"/>
      <c r="N713" s="20"/>
      <c r="O713" s="20"/>
      <c r="P713" s="20"/>
    </row>
    <row r="714">
      <c r="A714" s="28"/>
      <c r="B714" s="116"/>
      <c r="C714" s="143" t="str">
        <f t="array" ref="C714">ifs(and(isblank($A714),isblank($B714)),"", not(iserror(vlookup($A714&amp;$B714,'3) Release_Label'!$D:$D&amp;'3) Release_Label'!$E:$E,1,0))),vlookup($A714&amp;$B714,{'3) Release_Label'!$D:$D&amp;'3) Release_Label'!$E:$E,'3) Release_Label'!$F:$F},2,0), or(and(not(isblank($B714)),$B714=$B713,$A714&lt;&gt;$A713),and(not(isblank($A714)),$A714=$A713,$B714&lt;&gt;$B713)),"ID LISTS UNALIGNED",and($A714&lt;&gt;"",countif('3) Release_Label'!$D:$D,$A714)=0),"NO UPC MATCH in Release_Label",and($B714&lt;&gt;"",countif('3) Release_Label'!$E:$E,$B714)=0),"NO CATALOG ID MATCH in Release_Label",iserror(vlookup($A714&amp;$B714,'3) Release_Label'!$D:$D&amp;'3) Release_Label'!$E:$E,1,0)),"NO UPC-CATALOG ID pair MATCH in Release_Label" )</f>
        <v/>
      </c>
      <c r="D714" s="143" t="str">
        <f t="array" ref="D714">ifs(and(isblank($A714),isblank($B714)),"", not(iserror(vlookup($A714&amp;$B714,'3) Release_Label'!$D:$D&amp;'3) Release_Label'!$E:$E,1,0))),vlookup($A714&amp;$B714,{'3) Release_Label'!$D:$D&amp;'3) Release_Label'!$E:$E,'3) Release_Label'!$H:$H},2,0), or(and(not(isblank($B714)),$B714=$B713,$A714&lt;&gt;$A713),and(not(isblank($A714)),$A714=$A713,$B714&lt;&gt;$B713)),"ID LISTS UNALIGNED",and($A714&lt;&gt;"",countif('3) Release_Label'!$D:$D,$A714)=0),"NO UPC MATCH in Release_Label",and($B714&lt;&gt;"",countif('3) Release_Label'!$E:$E,$B714)=0),"NO CATALOG ID MATCH in Release_Label",iserror(vlookup($A714&amp;$B714,'3) Release_Label'!$D:$D&amp;'3) Release_Label'!$E:$E,1,0)),"NO UPC-CATALOG ID pair MATCH in Release_Label" )</f>
        <v/>
      </c>
      <c r="E714" s="157" t="str">
        <f t="shared" si="3"/>
        <v/>
      </c>
      <c r="G714" s="116"/>
      <c r="H714" s="166"/>
      <c r="J714" s="20"/>
      <c r="K714" s="117"/>
      <c r="L714" s="20"/>
      <c r="N714" s="20"/>
      <c r="O714" s="20"/>
      <c r="P714" s="20"/>
    </row>
    <row r="715">
      <c r="A715" s="28"/>
      <c r="B715" s="116"/>
      <c r="C715" s="143" t="str">
        <f t="array" ref="C715">ifs(and(isblank($A715),isblank($B715)),"", not(iserror(vlookup($A715&amp;$B715,'3) Release_Label'!$D:$D&amp;'3) Release_Label'!$E:$E,1,0))),vlookup($A715&amp;$B715,{'3) Release_Label'!$D:$D&amp;'3) Release_Label'!$E:$E,'3) Release_Label'!$F:$F},2,0), or(and(not(isblank($B715)),$B715=$B714,$A715&lt;&gt;$A714),and(not(isblank($A715)),$A715=$A714,$B715&lt;&gt;$B714)),"ID LISTS UNALIGNED",and($A715&lt;&gt;"",countif('3) Release_Label'!$D:$D,$A715)=0),"NO UPC MATCH in Release_Label",and($B715&lt;&gt;"",countif('3) Release_Label'!$E:$E,$B715)=0),"NO CATALOG ID MATCH in Release_Label",iserror(vlookup($A715&amp;$B715,'3) Release_Label'!$D:$D&amp;'3) Release_Label'!$E:$E,1,0)),"NO UPC-CATALOG ID pair MATCH in Release_Label" )</f>
        <v/>
      </c>
      <c r="D715" s="143" t="str">
        <f t="array" ref="D715">ifs(and(isblank($A715),isblank($B715)),"", not(iserror(vlookup($A715&amp;$B715,'3) Release_Label'!$D:$D&amp;'3) Release_Label'!$E:$E,1,0))),vlookup($A715&amp;$B715,{'3) Release_Label'!$D:$D&amp;'3) Release_Label'!$E:$E,'3) Release_Label'!$H:$H},2,0), or(and(not(isblank($B715)),$B715=$B714,$A715&lt;&gt;$A714),and(not(isblank($A715)),$A715=$A714,$B715&lt;&gt;$B714)),"ID LISTS UNALIGNED",and($A715&lt;&gt;"",countif('3) Release_Label'!$D:$D,$A715)=0),"NO UPC MATCH in Release_Label",and($B715&lt;&gt;"",countif('3) Release_Label'!$E:$E,$B715)=0),"NO CATALOG ID MATCH in Release_Label",iserror(vlookup($A715&amp;$B715,'3) Release_Label'!$D:$D&amp;'3) Release_Label'!$E:$E,1,0)),"NO UPC-CATALOG ID pair MATCH in Release_Label" )</f>
        <v/>
      </c>
      <c r="E715" s="157" t="str">
        <f t="shared" si="3"/>
        <v/>
      </c>
      <c r="G715" s="116"/>
      <c r="H715" s="166"/>
      <c r="J715" s="20"/>
      <c r="K715" s="117"/>
      <c r="L715" s="20"/>
      <c r="N715" s="20"/>
      <c r="O715" s="20"/>
      <c r="P715" s="20"/>
    </row>
    <row r="716">
      <c r="A716" s="28"/>
      <c r="B716" s="116"/>
      <c r="C716" s="143" t="str">
        <f t="array" ref="C716">ifs(and(isblank($A716),isblank($B716)),"", not(iserror(vlookup($A716&amp;$B716,'3) Release_Label'!$D:$D&amp;'3) Release_Label'!$E:$E,1,0))),vlookup($A716&amp;$B716,{'3) Release_Label'!$D:$D&amp;'3) Release_Label'!$E:$E,'3) Release_Label'!$F:$F},2,0), or(and(not(isblank($B716)),$B716=$B715,$A716&lt;&gt;$A715),and(not(isblank($A716)),$A716=$A715,$B716&lt;&gt;$B715)),"ID LISTS UNALIGNED",and($A716&lt;&gt;"",countif('3) Release_Label'!$D:$D,$A716)=0),"NO UPC MATCH in Release_Label",and($B716&lt;&gt;"",countif('3) Release_Label'!$E:$E,$B716)=0),"NO CATALOG ID MATCH in Release_Label",iserror(vlookup($A716&amp;$B716,'3) Release_Label'!$D:$D&amp;'3) Release_Label'!$E:$E,1,0)),"NO UPC-CATALOG ID pair MATCH in Release_Label" )</f>
        <v/>
      </c>
      <c r="D716" s="143" t="str">
        <f t="array" ref="D716">ifs(and(isblank($A716),isblank($B716)),"", not(iserror(vlookup($A716&amp;$B716,'3) Release_Label'!$D:$D&amp;'3) Release_Label'!$E:$E,1,0))),vlookup($A716&amp;$B716,{'3) Release_Label'!$D:$D&amp;'3) Release_Label'!$E:$E,'3) Release_Label'!$H:$H},2,0), or(and(not(isblank($B716)),$B716=$B715,$A716&lt;&gt;$A715),and(not(isblank($A716)),$A716=$A715,$B716&lt;&gt;$B715)),"ID LISTS UNALIGNED",and($A716&lt;&gt;"",countif('3) Release_Label'!$D:$D,$A716)=0),"NO UPC MATCH in Release_Label",and($B716&lt;&gt;"",countif('3) Release_Label'!$E:$E,$B716)=0),"NO CATALOG ID MATCH in Release_Label",iserror(vlookup($A716&amp;$B716,'3) Release_Label'!$D:$D&amp;'3) Release_Label'!$E:$E,1,0)),"NO UPC-CATALOG ID pair MATCH in Release_Label" )</f>
        <v/>
      </c>
      <c r="E716" s="157" t="str">
        <f t="shared" si="3"/>
        <v/>
      </c>
      <c r="G716" s="116"/>
      <c r="H716" s="166"/>
      <c r="J716" s="20"/>
      <c r="K716" s="117"/>
      <c r="L716" s="20"/>
      <c r="N716" s="20"/>
      <c r="O716" s="20"/>
      <c r="P716" s="20"/>
    </row>
    <row r="717">
      <c r="A717" s="28"/>
      <c r="B717" s="116"/>
      <c r="C717" s="143" t="str">
        <f t="array" ref="C717">ifs(and(isblank($A717),isblank($B717)),"", not(iserror(vlookup($A717&amp;$B717,'3) Release_Label'!$D:$D&amp;'3) Release_Label'!$E:$E,1,0))),vlookup($A717&amp;$B717,{'3) Release_Label'!$D:$D&amp;'3) Release_Label'!$E:$E,'3) Release_Label'!$F:$F},2,0), or(and(not(isblank($B717)),$B717=$B716,$A717&lt;&gt;$A716),and(not(isblank($A717)),$A717=$A716,$B717&lt;&gt;$B716)),"ID LISTS UNALIGNED",and($A717&lt;&gt;"",countif('3) Release_Label'!$D:$D,$A717)=0),"NO UPC MATCH in Release_Label",and($B717&lt;&gt;"",countif('3) Release_Label'!$E:$E,$B717)=0),"NO CATALOG ID MATCH in Release_Label",iserror(vlookup($A717&amp;$B717,'3) Release_Label'!$D:$D&amp;'3) Release_Label'!$E:$E,1,0)),"NO UPC-CATALOG ID pair MATCH in Release_Label" )</f>
        <v/>
      </c>
      <c r="D717" s="143" t="str">
        <f t="array" ref="D717">ifs(and(isblank($A717),isblank($B717)),"", not(iserror(vlookup($A717&amp;$B717,'3) Release_Label'!$D:$D&amp;'3) Release_Label'!$E:$E,1,0))),vlookup($A717&amp;$B717,{'3) Release_Label'!$D:$D&amp;'3) Release_Label'!$E:$E,'3) Release_Label'!$H:$H},2,0), or(and(not(isblank($B717)),$B717=$B716,$A717&lt;&gt;$A716),and(not(isblank($A717)),$A717=$A716,$B717&lt;&gt;$B716)),"ID LISTS UNALIGNED",and($A717&lt;&gt;"",countif('3) Release_Label'!$D:$D,$A717)=0),"NO UPC MATCH in Release_Label",and($B717&lt;&gt;"",countif('3) Release_Label'!$E:$E,$B717)=0),"NO CATALOG ID MATCH in Release_Label",iserror(vlookup($A717&amp;$B717,'3) Release_Label'!$D:$D&amp;'3) Release_Label'!$E:$E,1,0)),"NO UPC-CATALOG ID pair MATCH in Release_Label" )</f>
        <v/>
      </c>
      <c r="E717" s="157" t="str">
        <f t="shared" si="3"/>
        <v/>
      </c>
      <c r="G717" s="116"/>
      <c r="H717" s="166"/>
      <c r="J717" s="20"/>
      <c r="K717" s="117"/>
      <c r="L717" s="20"/>
      <c r="N717" s="20"/>
      <c r="O717" s="20"/>
      <c r="P717" s="20"/>
    </row>
    <row r="718">
      <c r="A718" s="28"/>
      <c r="B718" s="116"/>
      <c r="C718" s="143" t="str">
        <f t="array" ref="C718">ifs(and(isblank($A718),isblank($B718)),"", not(iserror(vlookup($A718&amp;$B718,'3) Release_Label'!$D:$D&amp;'3) Release_Label'!$E:$E,1,0))),vlookup($A718&amp;$B718,{'3) Release_Label'!$D:$D&amp;'3) Release_Label'!$E:$E,'3) Release_Label'!$F:$F},2,0), or(and(not(isblank($B718)),$B718=$B717,$A718&lt;&gt;$A717),and(not(isblank($A718)),$A718=$A717,$B718&lt;&gt;$B717)),"ID LISTS UNALIGNED",and($A718&lt;&gt;"",countif('3) Release_Label'!$D:$D,$A718)=0),"NO UPC MATCH in Release_Label",and($B718&lt;&gt;"",countif('3) Release_Label'!$E:$E,$B718)=0),"NO CATALOG ID MATCH in Release_Label",iserror(vlookup($A718&amp;$B718,'3) Release_Label'!$D:$D&amp;'3) Release_Label'!$E:$E,1,0)),"NO UPC-CATALOG ID pair MATCH in Release_Label" )</f>
        <v/>
      </c>
      <c r="D718" s="143" t="str">
        <f t="array" ref="D718">ifs(and(isblank($A718),isblank($B718)),"", not(iserror(vlookup($A718&amp;$B718,'3) Release_Label'!$D:$D&amp;'3) Release_Label'!$E:$E,1,0))),vlookup($A718&amp;$B718,{'3) Release_Label'!$D:$D&amp;'3) Release_Label'!$E:$E,'3) Release_Label'!$H:$H},2,0), or(and(not(isblank($B718)),$B718=$B717,$A718&lt;&gt;$A717),and(not(isblank($A718)),$A718=$A717,$B718&lt;&gt;$B717)),"ID LISTS UNALIGNED",and($A718&lt;&gt;"",countif('3) Release_Label'!$D:$D,$A718)=0),"NO UPC MATCH in Release_Label",and($B718&lt;&gt;"",countif('3) Release_Label'!$E:$E,$B718)=0),"NO CATALOG ID MATCH in Release_Label",iserror(vlookup($A718&amp;$B718,'3) Release_Label'!$D:$D&amp;'3) Release_Label'!$E:$E,1,0)),"NO UPC-CATALOG ID pair MATCH in Release_Label" )</f>
        <v/>
      </c>
      <c r="E718" s="157" t="str">
        <f t="shared" si="3"/>
        <v/>
      </c>
      <c r="G718" s="116"/>
      <c r="H718" s="166"/>
      <c r="J718" s="20"/>
      <c r="K718" s="117"/>
      <c r="L718" s="20"/>
      <c r="N718" s="20"/>
      <c r="O718" s="20"/>
      <c r="P718" s="20"/>
    </row>
    <row r="719">
      <c r="A719" s="28"/>
      <c r="B719" s="116"/>
      <c r="C719" s="143" t="str">
        <f t="array" ref="C719">ifs(and(isblank($A719),isblank($B719)),"", not(iserror(vlookup($A719&amp;$B719,'3) Release_Label'!$D:$D&amp;'3) Release_Label'!$E:$E,1,0))),vlookup($A719&amp;$B719,{'3) Release_Label'!$D:$D&amp;'3) Release_Label'!$E:$E,'3) Release_Label'!$F:$F},2,0), or(and(not(isblank($B719)),$B719=$B718,$A719&lt;&gt;$A718),and(not(isblank($A719)),$A719=$A718,$B719&lt;&gt;$B718)),"ID LISTS UNALIGNED",and($A719&lt;&gt;"",countif('3) Release_Label'!$D:$D,$A719)=0),"NO UPC MATCH in Release_Label",and($B719&lt;&gt;"",countif('3) Release_Label'!$E:$E,$B719)=0),"NO CATALOG ID MATCH in Release_Label",iserror(vlookup($A719&amp;$B719,'3) Release_Label'!$D:$D&amp;'3) Release_Label'!$E:$E,1,0)),"NO UPC-CATALOG ID pair MATCH in Release_Label" )</f>
        <v/>
      </c>
      <c r="D719" s="143" t="str">
        <f t="array" ref="D719">ifs(and(isblank($A719),isblank($B719)),"", not(iserror(vlookup($A719&amp;$B719,'3) Release_Label'!$D:$D&amp;'3) Release_Label'!$E:$E,1,0))),vlookup($A719&amp;$B719,{'3) Release_Label'!$D:$D&amp;'3) Release_Label'!$E:$E,'3) Release_Label'!$H:$H},2,0), or(and(not(isblank($B719)),$B719=$B718,$A719&lt;&gt;$A718),and(not(isblank($A719)),$A719=$A718,$B719&lt;&gt;$B718)),"ID LISTS UNALIGNED",and($A719&lt;&gt;"",countif('3) Release_Label'!$D:$D,$A719)=0),"NO UPC MATCH in Release_Label",and($B719&lt;&gt;"",countif('3) Release_Label'!$E:$E,$B719)=0),"NO CATALOG ID MATCH in Release_Label",iserror(vlookup($A719&amp;$B719,'3) Release_Label'!$D:$D&amp;'3) Release_Label'!$E:$E,1,0)),"NO UPC-CATALOG ID pair MATCH in Release_Label" )</f>
        <v/>
      </c>
      <c r="E719" s="157" t="str">
        <f t="shared" si="3"/>
        <v/>
      </c>
      <c r="G719" s="116"/>
      <c r="H719" s="166"/>
      <c r="J719" s="20"/>
      <c r="K719" s="117"/>
      <c r="L719" s="20"/>
      <c r="N719" s="20"/>
      <c r="O719" s="20"/>
      <c r="P719" s="20"/>
    </row>
    <row r="720">
      <c r="A720" s="28"/>
      <c r="B720" s="116"/>
      <c r="C720" s="143" t="str">
        <f t="array" ref="C720">ifs(and(isblank($A720),isblank($B720)),"", not(iserror(vlookup($A720&amp;$B720,'3) Release_Label'!$D:$D&amp;'3) Release_Label'!$E:$E,1,0))),vlookup($A720&amp;$B720,{'3) Release_Label'!$D:$D&amp;'3) Release_Label'!$E:$E,'3) Release_Label'!$F:$F},2,0), or(and(not(isblank($B720)),$B720=$B719,$A720&lt;&gt;$A719),and(not(isblank($A720)),$A720=$A719,$B720&lt;&gt;$B719)),"ID LISTS UNALIGNED",and($A720&lt;&gt;"",countif('3) Release_Label'!$D:$D,$A720)=0),"NO UPC MATCH in Release_Label",and($B720&lt;&gt;"",countif('3) Release_Label'!$E:$E,$B720)=0),"NO CATALOG ID MATCH in Release_Label",iserror(vlookup($A720&amp;$B720,'3) Release_Label'!$D:$D&amp;'3) Release_Label'!$E:$E,1,0)),"NO UPC-CATALOG ID pair MATCH in Release_Label" )</f>
        <v/>
      </c>
      <c r="D720" s="143" t="str">
        <f t="array" ref="D720">ifs(and(isblank($A720),isblank($B720)),"", not(iserror(vlookup($A720&amp;$B720,'3) Release_Label'!$D:$D&amp;'3) Release_Label'!$E:$E,1,0))),vlookup($A720&amp;$B720,{'3) Release_Label'!$D:$D&amp;'3) Release_Label'!$E:$E,'3) Release_Label'!$H:$H},2,0), or(and(not(isblank($B720)),$B720=$B719,$A720&lt;&gt;$A719),and(not(isblank($A720)),$A720=$A719,$B720&lt;&gt;$B719)),"ID LISTS UNALIGNED",and($A720&lt;&gt;"",countif('3) Release_Label'!$D:$D,$A720)=0),"NO UPC MATCH in Release_Label",and($B720&lt;&gt;"",countif('3) Release_Label'!$E:$E,$B720)=0),"NO CATALOG ID MATCH in Release_Label",iserror(vlookup($A720&amp;$B720,'3) Release_Label'!$D:$D&amp;'3) Release_Label'!$E:$E,1,0)),"NO UPC-CATALOG ID pair MATCH in Release_Label" )</f>
        <v/>
      </c>
      <c r="E720" s="157" t="str">
        <f t="shared" si="3"/>
        <v/>
      </c>
      <c r="G720" s="116"/>
      <c r="H720" s="166"/>
      <c r="J720" s="20"/>
      <c r="K720" s="117"/>
      <c r="L720" s="20"/>
      <c r="N720" s="20"/>
      <c r="O720" s="20"/>
      <c r="P720" s="20"/>
    </row>
    <row r="721">
      <c r="A721" s="28"/>
      <c r="B721" s="116"/>
      <c r="C721" s="143" t="str">
        <f t="array" ref="C721">ifs(and(isblank($A721),isblank($B721)),"", not(iserror(vlookup($A721&amp;$B721,'3) Release_Label'!$D:$D&amp;'3) Release_Label'!$E:$E,1,0))),vlookup($A721&amp;$B721,{'3) Release_Label'!$D:$D&amp;'3) Release_Label'!$E:$E,'3) Release_Label'!$F:$F},2,0), or(and(not(isblank($B721)),$B721=$B720,$A721&lt;&gt;$A720),and(not(isblank($A721)),$A721=$A720,$B721&lt;&gt;$B720)),"ID LISTS UNALIGNED",and($A721&lt;&gt;"",countif('3) Release_Label'!$D:$D,$A721)=0),"NO UPC MATCH in Release_Label",and($B721&lt;&gt;"",countif('3) Release_Label'!$E:$E,$B721)=0),"NO CATALOG ID MATCH in Release_Label",iserror(vlookup($A721&amp;$B721,'3) Release_Label'!$D:$D&amp;'3) Release_Label'!$E:$E,1,0)),"NO UPC-CATALOG ID pair MATCH in Release_Label" )</f>
        <v/>
      </c>
      <c r="D721" s="143" t="str">
        <f t="array" ref="D721">ifs(and(isblank($A721),isblank($B721)),"", not(iserror(vlookup($A721&amp;$B721,'3) Release_Label'!$D:$D&amp;'3) Release_Label'!$E:$E,1,0))),vlookup($A721&amp;$B721,{'3) Release_Label'!$D:$D&amp;'3) Release_Label'!$E:$E,'3) Release_Label'!$H:$H},2,0), or(and(not(isblank($B721)),$B721=$B720,$A721&lt;&gt;$A720),and(not(isblank($A721)),$A721=$A720,$B721&lt;&gt;$B720)),"ID LISTS UNALIGNED",and($A721&lt;&gt;"",countif('3) Release_Label'!$D:$D,$A721)=0),"NO UPC MATCH in Release_Label",and($B721&lt;&gt;"",countif('3) Release_Label'!$E:$E,$B721)=0),"NO CATALOG ID MATCH in Release_Label",iserror(vlookup($A721&amp;$B721,'3) Release_Label'!$D:$D&amp;'3) Release_Label'!$E:$E,1,0)),"NO UPC-CATALOG ID pair MATCH in Release_Label" )</f>
        <v/>
      </c>
      <c r="E721" s="157" t="str">
        <f t="shared" si="3"/>
        <v/>
      </c>
      <c r="G721" s="116"/>
      <c r="H721" s="166"/>
      <c r="J721" s="20"/>
      <c r="K721" s="117"/>
      <c r="L721" s="20"/>
      <c r="N721" s="20"/>
      <c r="O721" s="20"/>
      <c r="P721" s="20"/>
    </row>
    <row r="722">
      <c r="A722" s="28"/>
      <c r="B722" s="116"/>
      <c r="C722" s="143" t="str">
        <f t="array" ref="C722">ifs(and(isblank($A722),isblank($B722)),"", not(iserror(vlookup($A722&amp;$B722,'3) Release_Label'!$D:$D&amp;'3) Release_Label'!$E:$E,1,0))),vlookup($A722&amp;$B722,{'3) Release_Label'!$D:$D&amp;'3) Release_Label'!$E:$E,'3) Release_Label'!$F:$F},2,0), or(and(not(isblank($B722)),$B722=$B721,$A722&lt;&gt;$A721),and(not(isblank($A722)),$A722=$A721,$B722&lt;&gt;$B721)),"ID LISTS UNALIGNED",and($A722&lt;&gt;"",countif('3) Release_Label'!$D:$D,$A722)=0),"NO UPC MATCH in Release_Label",and($B722&lt;&gt;"",countif('3) Release_Label'!$E:$E,$B722)=0),"NO CATALOG ID MATCH in Release_Label",iserror(vlookup($A722&amp;$B722,'3) Release_Label'!$D:$D&amp;'3) Release_Label'!$E:$E,1,0)),"NO UPC-CATALOG ID pair MATCH in Release_Label" )</f>
        <v/>
      </c>
      <c r="D722" s="143" t="str">
        <f t="array" ref="D722">ifs(and(isblank($A722),isblank($B722)),"", not(iserror(vlookup($A722&amp;$B722,'3) Release_Label'!$D:$D&amp;'3) Release_Label'!$E:$E,1,0))),vlookup($A722&amp;$B722,{'3) Release_Label'!$D:$D&amp;'3) Release_Label'!$E:$E,'3) Release_Label'!$H:$H},2,0), or(and(not(isblank($B722)),$B722=$B721,$A722&lt;&gt;$A721),and(not(isblank($A722)),$A722=$A721,$B722&lt;&gt;$B721)),"ID LISTS UNALIGNED",and($A722&lt;&gt;"",countif('3) Release_Label'!$D:$D,$A722)=0),"NO UPC MATCH in Release_Label",and($B722&lt;&gt;"",countif('3) Release_Label'!$E:$E,$B722)=0),"NO CATALOG ID MATCH in Release_Label",iserror(vlookup($A722&amp;$B722,'3) Release_Label'!$D:$D&amp;'3) Release_Label'!$E:$E,1,0)),"NO UPC-CATALOG ID pair MATCH in Release_Label" )</f>
        <v/>
      </c>
      <c r="E722" s="157" t="str">
        <f t="shared" si="3"/>
        <v/>
      </c>
      <c r="G722" s="116"/>
      <c r="H722" s="166"/>
      <c r="J722" s="20"/>
      <c r="K722" s="117"/>
      <c r="L722" s="20"/>
      <c r="N722" s="20"/>
      <c r="O722" s="20"/>
      <c r="P722" s="20"/>
    </row>
    <row r="723">
      <c r="A723" s="28"/>
      <c r="B723" s="116"/>
      <c r="C723" s="143" t="str">
        <f t="array" ref="C723">ifs(and(isblank($A723),isblank($B723)),"", not(iserror(vlookup($A723&amp;$B723,'3) Release_Label'!$D:$D&amp;'3) Release_Label'!$E:$E,1,0))),vlookup($A723&amp;$B723,{'3) Release_Label'!$D:$D&amp;'3) Release_Label'!$E:$E,'3) Release_Label'!$F:$F},2,0), or(and(not(isblank($B723)),$B723=$B722,$A723&lt;&gt;$A722),and(not(isblank($A723)),$A723=$A722,$B723&lt;&gt;$B722)),"ID LISTS UNALIGNED",and($A723&lt;&gt;"",countif('3) Release_Label'!$D:$D,$A723)=0),"NO UPC MATCH in Release_Label",and($B723&lt;&gt;"",countif('3) Release_Label'!$E:$E,$B723)=0),"NO CATALOG ID MATCH in Release_Label",iserror(vlookup($A723&amp;$B723,'3) Release_Label'!$D:$D&amp;'3) Release_Label'!$E:$E,1,0)),"NO UPC-CATALOG ID pair MATCH in Release_Label" )</f>
        <v/>
      </c>
      <c r="D723" s="143" t="str">
        <f t="array" ref="D723">ifs(and(isblank($A723),isblank($B723)),"", not(iserror(vlookup($A723&amp;$B723,'3) Release_Label'!$D:$D&amp;'3) Release_Label'!$E:$E,1,0))),vlookup($A723&amp;$B723,{'3) Release_Label'!$D:$D&amp;'3) Release_Label'!$E:$E,'3) Release_Label'!$H:$H},2,0), or(and(not(isblank($B723)),$B723=$B722,$A723&lt;&gt;$A722),and(not(isblank($A723)),$A723=$A722,$B723&lt;&gt;$B722)),"ID LISTS UNALIGNED",and($A723&lt;&gt;"",countif('3) Release_Label'!$D:$D,$A723)=0),"NO UPC MATCH in Release_Label",and($B723&lt;&gt;"",countif('3) Release_Label'!$E:$E,$B723)=0),"NO CATALOG ID MATCH in Release_Label",iserror(vlookup($A723&amp;$B723,'3) Release_Label'!$D:$D&amp;'3) Release_Label'!$E:$E,1,0)),"NO UPC-CATALOG ID pair MATCH in Release_Label" )</f>
        <v/>
      </c>
      <c r="E723" s="157" t="str">
        <f t="shared" si="3"/>
        <v/>
      </c>
      <c r="G723" s="116"/>
      <c r="H723" s="166"/>
      <c r="J723" s="20"/>
      <c r="K723" s="117"/>
      <c r="L723" s="20"/>
      <c r="N723" s="20"/>
      <c r="O723" s="20"/>
      <c r="P723" s="20"/>
    </row>
    <row r="724">
      <c r="A724" s="28"/>
      <c r="B724" s="116"/>
      <c r="C724" s="143" t="str">
        <f t="array" ref="C724">ifs(and(isblank($A724),isblank($B724)),"", not(iserror(vlookup($A724&amp;$B724,'3) Release_Label'!$D:$D&amp;'3) Release_Label'!$E:$E,1,0))),vlookup($A724&amp;$B724,{'3) Release_Label'!$D:$D&amp;'3) Release_Label'!$E:$E,'3) Release_Label'!$F:$F},2,0), or(and(not(isblank($B724)),$B724=$B723,$A724&lt;&gt;$A723),and(not(isblank($A724)),$A724=$A723,$B724&lt;&gt;$B723)),"ID LISTS UNALIGNED",and($A724&lt;&gt;"",countif('3) Release_Label'!$D:$D,$A724)=0),"NO UPC MATCH in Release_Label",and($B724&lt;&gt;"",countif('3) Release_Label'!$E:$E,$B724)=0),"NO CATALOG ID MATCH in Release_Label",iserror(vlookup($A724&amp;$B724,'3) Release_Label'!$D:$D&amp;'3) Release_Label'!$E:$E,1,0)),"NO UPC-CATALOG ID pair MATCH in Release_Label" )</f>
        <v/>
      </c>
      <c r="D724" s="143" t="str">
        <f t="array" ref="D724">ifs(and(isblank($A724),isblank($B724)),"", not(iserror(vlookup($A724&amp;$B724,'3) Release_Label'!$D:$D&amp;'3) Release_Label'!$E:$E,1,0))),vlookup($A724&amp;$B724,{'3) Release_Label'!$D:$D&amp;'3) Release_Label'!$E:$E,'3) Release_Label'!$H:$H},2,0), or(and(not(isblank($B724)),$B724=$B723,$A724&lt;&gt;$A723),and(not(isblank($A724)),$A724=$A723,$B724&lt;&gt;$B723)),"ID LISTS UNALIGNED",and($A724&lt;&gt;"",countif('3) Release_Label'!$D:$D,$A724)=0),"NO UPC MATCH in Release_Label",and($B724&lt;&gt;"",countif('3) Release_Label'!$E:$E,$B724)=0),"NO CATALOG ID MATCH in Release_Label",iserror(vlookup($A724&amp;$B724,'3) Release_Label'!$D:$D&amp;'3) Release_Label'!$E:$E,1,0)),"NO UPC-CATALOG ID pair MATCH in Release_Label" )</f>
        <v/>
      </c>
      <c r="E724" s="157" t="str">
        <f t="shared" si="3"/>
        <v/>
      </c>
      <c r="G724" s="116"/>
      <c r="H724" s="166"/>
      <c r="J724" s="20"/>
      <c r="K724" s="117"/>
      <c r="L724" s="20"/>
      <c r="N724" s="20"/>
      <c r="O724" s="20"/>
      <c r="P724" s="20"/>
    </row>
    <row r="725">
      <c r="A725" s="28"/>
      <c r="B725" s="116"/>
      <c r="C725" s="143" t="str">
        <f t="array" ref="C725">ifs(and(isblank($A725),isblank($B725)),"", not(iserror(vlookup($A725&amp;$B725,'3) Release_Label'!$D:$D&amp;'3) Release_Label'!$E:$E,1,0))),vlookup($A725&amp;$B725,{'3) Release_Label'!$D:$D&amp;'3) Release_Label'!$E:$E,'3) Release_Label'!$F:$F},2,0), or(and(not(isblank($B725)),$B725=$B724,$A725&lt;&gt;$A724),and(not(isblank($A725)),$A725=$A724,$B725&lt;&gt;$B724)),"ID LISTS UNALIGNED",and($A725&lt;&gt;"",countif('3) Release_Label'!$D:$D,$A725)=0),"NO UPC MATCH in Release_Label",and($B725&lt;&gt;"",countif('3) Release_Label'!$E:$E,$B725)=0),"NO CATALOG ID MATCH in Release_Label",iserror(vlookup($A725&amp;$B725,'3) Release_Label'!$D:$D&amp;'3) Release_Label'!$E:$E,1,0)),"NO UPC-CATALOG ID pair MATCH in Release_Label" )</f>
        <v/>
      </c>
      <c r="D725" s="143" t="str">
        <f t="array" ref="D725">ifs(and(isblank($A725),isblank($B725)),"", not(iserror(vlookup($A725&amp;$B725,'3) Release_Label'!$D:$D&amp;'3) Release_Label'!$E:$E,1,0))),vlookup($A725&amp;$B725,{'3) Release_Label'!$D:$D&amp;'3) Release_Label'!$E:$E,'3) Release_Label'!$H:$H},2,0), or(and(not(isblank($B725)),$B725=$B724,$A725&lt;&gt;$A724),and(not(isblank($A725)),$A725=$A724,$B725&lt;&gt;$B724)),"ID LISTS UNALIGNED",and($A725&lt;&gt;"",countif('3) Release_Label'!$D:$D,$A725)=0),"NO UPC MATCH in Release_Label",and($B725&lt;&gt;"",countif('3) Release_Label'!$E:$E,$B725)=0),"NO CATALOG ID MATCH in Release_Label",iserror(vlookup($A725&amp;$B725,'3) Release_Label'!$D:$D&amp;'3) Release_Label'!$E:$E,1,0)),"NO UPC-CATALOG ID pair MATCH in Release_Label" )</f>
        <v/>
      </c>
      <c r="E725" s="157" t="str">
        <f t="shared" si="3"/>
        <v/>
      </c>
      <c r="G725" s="116"/>
      <c r="H725" s="166"/>
      <c r="J725" s="20"/>
      <c r="K725" s="117"/>
      <c r="L725" s="20"/>
      <c r="N725" s="20"/>
      <c r="O725" s="20"/>
      <c r="P725" s="20"/>
    </row>
    <row r="726">
      <c r="A726" s="28"/>
      <c r="B726" s="116"/>
      <c r="C726" s="143" t="str">
        <f t="array" ref="C726">ifs(and(isblank($A726),isblank($B726)),"", not(iserror(vlookup($A726&amp;$B726,'3) Release_Label'!$D:$D&amp;'3) Release_Label'!$E:$E,1,0))),vlookup($A726&amp;$B726,{'3) Release_Label'!$D:$D&amp;'3) Release_Label'!$E:$E,'3) Release_Label'!$F:$F},2,0), or(and(not(isblank($B726)),$B726=$B725,$A726&lt;&gt;$A725),and(not(isblank($A726)),$A726=$A725,$B726&lt;&gt;$B725)),"ID LISTS UNALIGNED",and($A726&lt;&gt;"",countif('3) Release_Label'!$D:$D,$A726)=0),"NO UPC MATCH in Release_Label",and($B726&lt;&gt;"",countif('3) Release_Label'!$E:$E,$B726)=0),"NO CATALOG ID MATCH in Release_Label",iserror(vlookup($A726&amp;$B726,'3) Release_Label'!$D:$D&amp;'3) Release_Label'!$E:$E,1,0)),"NO UPC-CATALOG ID pair MATCH in Release_Label" )</f>
        <v/>
      </c>
      <c r="D726" s="143" t="str">
        <f t="array" ref="D726">ifs(and(isblank($A726),isblank($B726)),"", not(iserror(vlookup($A726&amp;$B726,'3) Release_Label'!$D:$D&amp;'3) Release_Label'!$E:$E,1,0))),vlookup($A726&amp;$B726,{'3) Release_Label'!$D:$D&amp;'3) Release_Label'!$E:$E,'3) Release_Label'!$H:$H},2,0), or(and(not(isblank($B726)),$B726=$B725,$A726&lt;&gt;$A725),and(not(isblank($A726)),$A726=$A725,$B726&lt;&gt;$B725)),"ID LISTS UNALIGNED",and($A726&lt;&gt;"",countif('3) Release_Label'!$D:$D,$A726)=0),"NO UPC MATCH in Release_Label",and($B726&lt;&gt;"",countif('3) Release_Label'!$E:$E,$B726)=0),"NO CATALOG ID MATCH in Release_Label",iserror(vlookup($A726&amp;$B726,'3) Release_Label'!$D:$D&amp;'3) Release_Label'!$E:$E,1,0)),"NO UPC-CATALOG ID pair MATCH in Release_Label" )</f>
        <v/>
      </c>
      <c r="E726" s="157" t="str">
        <f t="shared" si="3"/>
        <v/>
      </c>
      <c r="G726" s="116"/>
      <c r="H726" s="166"/>
      <c r="J726" s="20"/>
      <c r="K726" s="117"/>
      <c r="L726" s="20"/>
      <c r="N726" s="20"/>
      <c r="O726" s="20"/>
      <c r="P726" s="20"/>
    </row>
    <row r="727">
      <c r="A727" s="28"/>
      <c r="B727" s="116"/>
      <c r="C727" s="143" t="str">
        <f t="array" ref="C727">ifs(and(isblank($A727),isblank($B727)),"", not(iserror(vlookup($A727&amp;$B727,'3) Release_Label'!$D:$D&amp;'3) Release_Label'!$E:$E,1,0))),vlookup($A727&amp;$B727,{'3) Release_Label'!$D:$D&amp;'3) Release_Label'!$E:$E,'3) Release_Label'!$F:$F},2,0), or(and(not(isblank($B727)),$B727=$B726,$A727&lt;&gt;$A726),and(not(isblank($A727)),$A727=$A726,$B727&lt;&gt;$B726)),"ID LISTS UNALIGNED",and($A727&lt;&gt;"",countif('3) Release_Label'!$D:$D,$A727)=0),"NO UPC MATCH in Release_Label",and($B727&lt;&gt;"",countif('3) Release_Label'!$E:$E,$B727)=0),"NO CATALOG ID MATCH in Release_Label",iserror(vlookup($A727&amp;$B727,'3) Release_Label'!$D:$D&amp;'3) Release_Label'!$E:$E,1,0)),"NO UPC-CATALOG ID pair MATCH in Release_Label" )</f>
        <v/>
      </c>
      <c r="D727" s="143" t="str">
        <f t="array" ref="D727">ifs(and(isblank($A727),isblank($B727)),"", not(iserror(vlookup($A727&amp;$B727,'3) Release_Label'!$D:$D&amp;'3) Release_Label'!$E:$E,1,0))),vlookup($A727&amp;$B727,{'3) Release_Label'!$D:$D&amp;'3) Release_Label'!$E:$E,'3) Release_Label'!$H:$H},2,0), or(and(not(isblank($B727)),$B727=$B726,$A727&lt;&gt;$A726),and(not(isblank($A727)),$A727=$A726,$B727&lt;&gt;$B726)),"ID LISTS UNALIGNED",and($A727&lt;&gt;"",countif('3) Release_Label'!$D:$D,$A727)=0),"NO UPC MATCH in Release_Label",and($B727&lt;&gt;"",countif('3) Release_Label'!$E:$E,$B727)=0),"NO CATALOG ID MATCH in Release_Label",iserror(vlookup($A727&amp;$B727,'3) Release_Label'!$D:$D&amp;'3) Release_Label'!$E:$E,1,0)),"NO UPC-CATALOG ID pair MATCH in Release_Label" )</f>
        <v/>
      </c>
      <c r="E727" s="157" t="str">
        <f t="shared" si="3"/>
        <v/>
      </c>
      <c r="G727" s="116"/>
      <c r="H727" s="166"/>
      <c r="J727" s="20"/>
      <c r="K727" s="117"/>
      <c r="L727" s="20"/>
      <c r="N727" s="20"/>
      <c r="O727" s="20"/>
      <c r="P727" s="20"/>
    </row>
    <row r="728">
      <c r="A728" s="28"/>
      <c r="B728" s="116"/>
      <c r="C728" s="143" t="str">
        <f t="array" ref="C728">ifs(and(isblank($A728),isblank($B728)),"", not(iserror(vlookup($A728&amp;$B728,'3) Release_Label'!$D:$D&amp;'3) Release_Label'!$E:$E,1,0))),vlookup($A728&amp;$B728,{'3) Release_Label'!$D:$D&amp;'3) Release_Label'!$E:$E,'3) Release_Label'!$F:$F},2,0), or(and(not(isblank($B728)),$B728=$B727,$A728&lt;&gt;$A727),and(not(isblank($A728)),$A728=$A727,$B728&lt;&gt;$B727)),"ID LISTS UNALIGNED",and($A728&lt;&gt;"",countif('3) Release_Label'!$D:$D,$A728)=0),"NO UPC MATCH in Release_Label",and($B728&lt;&gt;"",countif('3) Release_Label'!$E:$E,$B728)=0),"NO CATALOG ID MATCH in Release_Label",iserror(vlookup($A728&amp;$B728,'3) Release_Label'!$D:$D&amp;'3) Release_Label'!$E:$E,1,0)),"NO UPC-CATALOG ID pair MATCH in Release_Label" )</f>
        <v/>
      </c>
      <c r="D728" s="143" t="str">
        <f t="array" ref="D728">ifs(and(isblank($A728),isblank($B728)),"", not(iserror(vlookup($A728&amp;$B728,'3) Release_Label'!$D:$D&amp;'3) Release_Label'!$E:$E,1,0))),vlookup($A728&amp;$B728,{'3) Release_Label'!$D:$D&amp;'3) Release_Label'!$E:$E,'3) Release_Label'!$H:$H},2,0), or(and(not(isblank($B728)),$B728=$B727,$A728&lt;&gt;$A727),and(not(isblank($A728)),$A728=$A727,$B728&lt;&gt;$B727)),"ID LISTS UNALIGNED",and($A728&lt;&gt;"",countif('3) Release_Label'!$D:$D,$A728)=0),"NO UPC MATCH in Release_Label",and($B728&lt;&gt;"",countif('3) Release_Label'!$E:$E,$B728)=0),"NO CATALOG ID MATCH in Release_Label",iserror(vlookup($A728&amp;$B728,'3) Release_Label'!$D:$D&amp;'3) Release_Label'!$E:$E,1,0)),"NO UPC-CATALOG ID pair MATCH in Release_Label" )</f>
        <v/>
      </c>
      <c r="E728" s="157" t="str">
        <f t="shared" si="3"/>
        <v/>
      </c>
      <c r="G728" s="116"/>
      <c r="H728" s="166"/>
      <c r="J728" s="20"/>
      <c r="K728" s="117"/>
      <c r="L728" s="20"/>
      <c r="N728" s="20"/>
      <c r="O728" s="20"/>
      <c r="P728" s="20"/>
    </row>
    <row r="729">
      <c r="A729" s="28"/>
      <c r="B729" s="116"/>
      <c r="C729" s="143" t="str">
        <f t="array" ref="C729">ifs(and(isblank($A729),isblank($B729)),"", not(iserror(vlookup($A729&amp;$B729,'3) Release_Label'!$D:$D&amp;'3) Release_Label'!$E:$E,1,0))),vlookup($A729&amp;$B729,{'3) Release_Label'!$D:$D&amp;'3) Release_Label'!$E:$E,'3) Release_Label'!$F:$F},2,0), or(and(not(isblank($B729)),$B729=$B728,$A729&lt;&gt;$A728),and(not(isblank($A729)),$A729=$A728,$B729&lt;&gt;$B728)),"ID LISTS UNALIGNED",and($A729&lt;&gt;"",countif('3) Release_Label'!$D:$D,$A729)=0),"NO UPC MATCH in Release_Label",and($B729&lt;&gt;"",countif('3) Release_Label'!$E:$E,$B729)=0),"NO CATALOG ID MATCH in Release_Label",iserror(vlookup($A729&amp;$B729,'3) Release_Label'!$D:$D&amp;'3) Release_Label'!$E:$E,1,0)),"NO UPC-CATALOG ID pair MATCH in Release_Label" )</f>
        <v/>
      </c>
      <c r="D729" s="143" t="str">
        <f t="array" ref="D729">ifs(and(isblank($A729),isblank($B729)),"", not(iserror(vlookup($A729&amp;$B729,'3) Release_Label'!$D:$D&amp;'3) Release_Label'!$E:$E,1,0))),vlookup($A729&amp;$B729,{'3) Release_Label'!$D:$D&amp;'3) Release_Label'!$E:$E,'3) Release_Label'!$H:$H},2,0), or(and(not(isblank($B729)),$B729=$B728,$A729&lt;&gt;$A728),and(not(isblank($A729)),$A729=$A728,$B729&lt;&gt;$B728)),"ID LISTS UNALIGNED",and($A729&lt;&gt;"",countif('3) Release_Label'!$D:$D,$A729)=0),"NO UPC MATCH in Release_Label",and($B729&lt;&gt;"",countif('3) Release_Label'!$E:$E,$B729)=0),"NO CATALOG ID MATCH in Release_Label",iserror(vlookup($A729&amp;$B729,'3) Release_Label'!$D:$D&amp;'3) Release_Label'!$E:$E,1,0)),"NO UPC-CATALOG ID pair MATCH in Release_Label" )</f>
        <v/>
      </c>
      <c r="E729" s="157" t="str">
        <f t="shared" si="3"/>
        <v/>
      </c>
      <c r="G729" s="116"/>
      <c r="H729" s="166"/>
      <c r="J729" s="20"/>
      <c r="K729" s="117"/>
      <c r="L729" s="20"/>
      <c r="N729" s="20"/>
      <c r="O729" s="20"/>
      <c r="P729" s="20"/>
    </row>
    <row r="730">
      <c r="A730" s="28"/>
      <c r="B730" s="116"/>
      <c r="C730" s="143" t="str">
        <f t="array" ref="C730">ifs(and(isblank($A730),isblank($B730)),"", not(iserror(vlookup($A730&amp;$B730,'3) Release_Label'!$D:$D&amp;'3) Release_Label'!$E:$E,1,0))),vlookup($A730&amp;$B730,{'3) Release_Label'!$D:$D&amp;'3) Release_Label'!$E:$E,'3) Release_Label'!$F:$F},2,0), or(and(not(isblank($B730)),$B730=$B729,$A730&lt;&gt;$A729),and(not(isblank($A730)),$A730=$A729,$B730&lt;&gt;$B729)),"ID LISTS UNALIGNED",and($A730&lt;&gt;"",countif('3) Release_Label'!$D:$D,$A730)=0),"NO UPC MATCH in Release_Label",and($B730&lt;&gt;"",countif('3) Release_Label'!$E:$E,$B730)=0),"NO CATALOG ID MATCH in Release_Label",iserror(vlookup($A730&amp;$B730,'3) Release_Label'!$D:$D&amp;'3) Release_Label'!$E:$E,1,0)),"NO UPC-CATALOG ID pair MATCH in Release_Label" )</f>
        <v/>
      </c>
      <c r="D730" s="143" t="str">
        <f t="array" ref="D730">ifs(and(isblank($A730),isblank($B730)),"", not(iserror(vlookup($A730&amp;$B730,'3) Release_Label'!$D:$D&amp;'3) Release_Label'!$E:$E,1,0))),vlookup($A730&amp;$B730,{'3) Release_Label'!$D:$D&amp;'3) Release_Label'!$E:$E,'3) Release_Label'!$H:$H},2,0), or(and(not(isblank($B730)),$B730=$B729,$A730&lt;&gt;$A729),and(not(isblank($A730)),$A730=$A729,$B730&lt;&gt;$B729)),"ID LISTS UNALIGNED",and($A730&lt;&gt;"",countif('3) Release_Label'!$D:$D,$A730)=0),"NO UPC MATCH in Release_Label",and($B730&lt;&gt;"",countif('3) Release_Label'!$E:$E,$B730)=0),"NO CATALOG ID MATCH in Release_Label",iserror(vlookup($A730&amp;$B730,'3) Release_Label'!$D:$D&amp;'3) Release_Label'!$E:$E,1,0)),"NO UPC-CATALOG ID pair MATCH in Release_Label" )</f>
        <v/>
      </c>
      <c r="E730" s="157" t="str">
        <f t="shared" si="3"/>
        <v/>
      </c>
      <c r="G730" s="116"/>
      <c r="H730" s="166"/>
      <c r="J730" s="20"/>
      <c r="K730" s="117"/>
      <c r="L730" s="20"/>
      <c r="N730" s="20"/>
      <c r="O730" s="20"/>
      <c r="P730" s="20"/>
    </row>
    <row r="731">
      <c r="A731" s="28"/>
      <c r="B731" s="116"/>
      <c r="C731" s="143" t="str">
        <f t="array" ref="C731">ifs(and(isblank($A731),isblank($B731)),"", not(iserror(vlookup($A731&amp;$B731,'3) Release_Label'!$D:$D&amp;'3) Release_Label'!$E:$E,1,0))),vlookup($A731&amp;$B731,{'3) Release_Label'!$D:$D&amp;'3) Release_Label'!$E:$E,'3) Release_Label'!$F:$F},2,0), or(and(not(isblank($B731)),$B731=$B730,$A731&lt;&gt;$A730),and(not(isblank($A731)),$A731=$A730,$B731&lt;&gt;$B730)),"ID LISTS UNALIGNED",and($A731&lt;&gt;"",countif('3) Release_Label'!$D:$D,$A731)=0),"NO UPC MATCH in Release_Label",and($B731&lt;&gt;"",countif('3) Release_Label'!$E:$E,$B731)=0),"NO CATALOG ID MATCH in Release_Label",iserror(vlookup($A731&amp;$B731,'3) Release_Label'!$D:$D&amp;'3) Release_Label'!$E:$E,1,0)),"NO UPC-CATALOG ID pair MATCH in Release_Label" )</f>
        <v/>
      </c>
      <c r="D731" s="143" t="str">
        <f t="array" ref="D731">ifs(and(isblank($A731),isblank($B731)),"", not(iserror(vlookup($A731&amp;$B731,'3) Release_Label'!$D:$D&amp;'3) Release_Label'!$E:$E,1,0))),vlookup($A731&amp;$B731,{'3) Release_Label'!$D:$D&amp;'3) Release_Label'!$E:$E,'3) Release_Label'!$H:$H},2,0), or(and(not(isblank($B731)),$B731=$B730,$A731&lt;&gt;$A730),and(not(isblank($A731)),$A731=$A730,$B731&lt;&gt;$B730)),"ID LISTS UNALIGNED",and($A731&lt;&gt;"",countif('3) Release_Label'!$D:$D,$A731)=0),"NO UPC MATCH in Release_Label",and($B731&lt;&gt;"",countif('3) Release_Label'!$E:$E,$B731)=0),"NO CATALOG ID MATCH in Release_Label",iserror(vlookup($A731&amp;$B731,'3) Release_Label'!$D:$D&amp;'3) Release_Label'!$E:$E,1,0)),"NO UPC-CATALOG ID pair MATCH in Release_Label" )</f>
        <v/>
      </c>
      <c r="E731" s="157" t="str">
        <f t="shared" si="3"/>
        <v/>
      </c>
      <c r="G731" s="116"/>
      <c r="H731" s="166"/>
      <c r="J731" s="20"/>
      <c r="K731" s="117"/>
      <c r="L731" s="20"/>
      <c r="N731" s="20"/>
      <c r="O731" s="20"/>
      <c r="P731" s="20"/>
    </row>
    <row r="732">
      <c r="A732" s="28"/>
      <c r="B732" s="116"/>
      <c r="C732" s="143" t="str">
        <f t="array" ref="C732">ifs(and(isblank($A732),isblank($B732)),"", not(iserror(vlookup($A732&amp;$B732,'3) Release_Label'!$D:$D&amp;'3) Release_Label'!$E:$E,1,0))),vlookup($A732&amp;$B732,{'3) Release_Label'!$D:$D&amp;'3) Release_Label'!$E:$E,'3) Release_Label'!$F:$F},2,0), or(and(not(isblank($B732)),$B732=$B731,$A732&lt;&gt;$A731),and(not(isblank($A732)),$A732=$A731,$B732&lt;&gt;$B731)),"ID LISTS UNALIGNED",and($A732&lt;&gt;"",countif('3) Release_Label'!$D:$D,$A732)=0),"NO UPC MATCH in Release_Label",and($B732&lt;&gt;"",countif('3) Release_Label'!$E:$E,$B732)=0),"NO CATALOG ID MATCH in Release_Label",iserror(vlookup($A732&amp;$B732,'3) Release_Label'!$D:$D&amp;'3) Release_Label'!$E:$E,1,0)),"NO UPC-CATALOG ID pair MATCH in Release_Label" )</f>
        <v/>
      </c>
      <c r="D732" s="143" t="str">
        <f t="array" ref="D732">ifs(and(isblank($A732),isblank($B732)),"", not(iserror(vlookup($A732&amp;$B732,'3) Release_Label'!$D:$D&amp;'3) Release_Label'!$E:$E,1,0))),vlookup($A732&amp;$B732,{'3) Release_Label'!$D:$D&amp;'3) Release_Label'!$E:$E,'3) Release_Label'!$H:$H},2,0), or(and(not(isblank($B732)),$B732=$B731,$A732&lt;&gt;$A731),and(not(isblank($A732)),$A732=$A731,$B732&lt;&gt;$B731)),"ID LISTS UNALIGNED",and($A732&lt;&gt;"",countif('3) Release_Label'!$D:$D,$A732)=0),"NO UPC MATCH in Release_Label",and($B732&lt;&gt;"",countif('3) Release_Label'!$E:$E,$B732)=0),"NO CATALOG ID MATCH in Release_Label",iserror(vlookup($A732&amp;$B732,'3) Release_Label'!$D:$D&amp;'3) Release_Label'!$E:$E,1,0)),"NO UPC-CATALOG ID pair MATCH in Release_Label" )</f>
        <v/>
      </c>
      <c r="E732" s="157" t="str">
        <f t="shared" si="3"/>
        <v/>
      </c>
      <c r="G732" s="116"/>
      <c r="H732" s="166"/>
      <c r="J732" s="20"/>
      <c r="K732" s="117"/>
      <c r="L732" s="20"/>
      <c r="N732" s="20"/>
      <c r="O732" s="20"/>
      <c r="P732" s="20"/>
    </row>
    <row r="733">
      <c r="A733" s="28"/>
      <c r="B733" s="116"/>
      <c r="C733" s="143" t="str">
        <f t="array" ref="C733">ifs(and(isblank($A733),isblank($B733)),"", not(iserror(vlookup($A733&amp;$B733,'3) Release_Label'!$D:$D&amp;'3) Release_Label'!$E:$E,1,0))),vlookup($A733&amp;$B733,{'3) Release_Label'!$D:$D&amp;'3) Release_Label'!$E:$E,'3) Release_Label'!$F:$F},2,0), or(and(not(isblank($B733)),$B733=$B732,$A733&lt;&gt;$A732),and(not(isblank($A733)),$A733=$A732,$B733&lt;&gt;$B732)),"ID LISTS UNALIGNED",and($A733&lt;&gt;"",countif('3) Release_Label'!$D:$D,$A733)=0),"NO UPC MATCH in Release_Label",and($B733&lt;&gt;"",countif('3) Release_Label'!$E:$E,$B733)=0),"NO CATALOG ID MATCH in Release_Label",iserror(vlookup($A733&amp;$B733,'3) Release_Label'!$D:$D&amp;'3) Release_Label'!$E:$E,1,0)),"NO UPC-CATALOG ID pair MATCH in Release_Label" )</f>
        <v/>
      </c>
      <c r="D733" s="143" t="str">
        <f t="array" ref="D733">ifs(and(isblank($A733),isblank($B733)),"", not(iserror(vlookup($A733&amp;$B733,'3) Release_Label'!$D:$D&amp;'3) Release_Label'!$E:$E,1,0))),vlookup($A733&amp;$B733,{'3) Release_Label'!$D:$D&amp;'3) Release_Label'!$E:$E,'3) Release_Label'!$H:$H},2,0), or(and(not(isblank($B733)),$B733=$B732,$A733&lt;&gt;$A732),and(not(isblank($A733)),$A733=$A732,$B733&lt;&gt;$B732)),"ID LISTS UNALIGNED",and($A733&lt;&gt;"",countif('3) Release_Label'!$D:$D,$A733)=0),"NO UPC MATCH in Release_Label",and($B733&lt;&gt;"",countif('3) Release_Label'!$E:$E,$B733)=0),"NO CATALOG ID MATCH in Release_Label",iserror(vlookup($A733&amp;$B733,'3) Release_Label'!$D:$D&amp;'3) Release_Label'!$E:$E,1,0)),"NO UPC-CATALOG ID pair MATCH in Release_Label" )</f>
        <v/>
      </c>
      <c r="E733" s="157" t="str">
        <f t="shared" si="3"/>
        <v/>
      </c>
      <c r="G733" s="116"/>
      <c r="H733" s="166"/>
      <c r="J733" s="20"/>
      <c r="K733" s="117"/>
      <c r="L733" s="20"/>
      <c r="N733" s="20"/>
      <c r="O733" s="20"/>
      <c r="P733" s="20"/>
    </row>
    <row r="734">
      <c r="A734" s="28"/>
      <c r="B734" s="116"/>
      <c r="C734" s="143" t="str">
        <f t="array" ref="C734">ifs(and(isblank($A734),isblank($B734)),"", not(iserror(vlookup($A734&amp;$B734,'3) Release_Label'!$D:$D&amp;'3) Release_Label'!$E:$E,1,0))),vlookup($A734&amp;$B734,{'3) Release_Label'!$D:$D&amp;'3) Release_Label'!$E:$E,'3) Release_Label'!$F:$F},2,0), or(and(not(isblank($B734)),$B734=$B733,$A734&lt;&gt;$A733),and(not(isblank($A734)),$A734=$A733,$B734&lt;&gt;$B733)),"ID LISTS UNALIGNED",and($A734&lt;&gt;"",countif('3) Release_Label'!$D:$D,$A734)=0),"NO UPC MATCH in Release_Label",and($B734&lt;&gt;"",countif('3) Release_Label'!$E:$E,$B734)=0),"NO CATALOG ID MATCH in Release_Label",iserror(vlookup($A734&amp;$B734,'3) Release_Label'!$D:$D&amp;'3) Release_Label'!$E:$E,1,0)),"NO UPC-CATALOG ID pair MATCH in Release_Label" )</f>
        <v/>
      </c>
      <c r="D734" s="143" t="str">
        <f t="array" ref="D734">ifs(and(isblank($A734),isblank($B734)),"", not(iserror(vlookup($A734&amp;$B734,'3) Release_Label'!$D:$D&amp;'3) Release_Label'!$E:$E,1,0))),vlookup($A734&amp;$B734,{'3) Release_Label'!$D:$D&amp;'3) Release_Label'!$E:$E,'3) Release_Label'!$H:$H},2,0), or(and(not(isblank($B734)),$B734=$B733,$A734&lt;&gt;$A733),and(not(isblank($A734)),$A734=$A733,$B734&lt;&gt;$B733)),"ID LISTS UNALIGNED",and($A734&lt;&gt;"",countif('3) Release_Label'!$D:$D,$A734)=0),"NO UPC MATCH in Release_Label",and($B734&lt;&gt;"",countif('3) Release_Label'!$E:$E,$B734)=0),"NO CATALOG ID MATCH in Release_Label",iserror(vlookup($A734&amp;$B734,'3) Release_Label'!$D:$D&amp;'3) Release_Label'!$E:$E,1,0)),"NO UPC-CATALOG ID pair MATCH in Release_Label" )</f>
        <v/>
      </c>
      <c r="E734" s="157" t="str">
        <f t="shared" si="3"/>
        <v/>
      </c>
      <c r="G734" s="116"/>
      <c r="H734" s="166"/>
      <c r="J734" s="20"/>
      <c r="K734" s="117"/>
      <c r="L734" s="20"/>
      <c r="N734" s="20"/>
      <c r="O734" s="20"/>
      <c r="P734" s="20"/>
    </row>
    <row r="735">
      <c r="A735" s="28"/>
      <c r="B735" s="116"/>
      <c r="C735" s="143" t="str">
        <f t="array" ref="C735">ifs(and(isblank($A735),isblank($B735)),"", not(iserror(vlookup($A735&amp;$B735,'3) Release_Label'!$D:$D&amp;'3) Release_Label'!$E:$E,1,0))),vlookup($A735&amp;$B735,{'3) Release_Label'!$D:$D&amp;'3) Release_Label'!$E:$E,'3) Release_Label'!$F:$F},2,0), or(and(not(isblank($B735)),$B735=$B734,$A735&lt;&gt;$A734),and(not(isblank($A735)),$A735=$A734,$B735&lt;&gt;$B734)),"ID LISTS UNALIGNED",and($A735&lt;&gt;"",countif('3) Release_Label'!$D:$D,$A735)=0),"NO UPC MATCH in Release_Label",and($B735&lt;&gt;"",countif('3) Release_Label'!$E:$E,$B735)=0),"NO CATALOG ID MATCH in Release_Label",iserror(vlookup($A735&amp;$B735,'3) Release_Label'!$D:$D&amp;'3) Release_Label'!$E:$E,1,0)),"NO UPC-CATALOG ID pair MATCH in Release_Label" )</f>
        <v/>
      </c>
      <c r="D735" s="143" t="str">
        <f t="array" ref="D735">ifs(and(isblank($A735),isblank($B735)),"", not(iserror(vlookup($A735&amp;$B735,'3) Release_Label'!$D:$D&amp;'3) Release_Label'!$E:$E,1,0))),vlookup($A735&amp;$B735,{'3) Release_Label'!$D:$D&amp;'3) Release_Label'!$E:$E,'3) Release_Label'!$H:$H},2,0), or(and(not(isblank($B735)),$B735=$B734,$A735&lt;&gt;$A734),and(not(isblank($A735)),$A735=$A734,$B735&lt;&gt;$B734)),"ID LISTS UNALIGNED",and($A735&lt;&gt;"",countif('3) Release_Label'!$D:$D,$A735)=0),"NO UPC MATCH in Release_Label",and($B735&lt;&gt;"",countif('3) Release_Label'!$E:$E,$B735)=0),"NO CATALOG ID MATCH in Release_Label",iserror(vlookup($A735&amp;$B735,'3) Release_Label'!$D:$D&amp;'3) Release_Label'!$E:$E,1,0)),"NO UPC-CATALOG ID pair MATCH in Release_Label" )</f>
        <v/>
      </c>
      <c r="E735" s="157" t="str">
        <f t="shared" si="3"/>
        <v/>
      </c>
      <c r="G735" s="116"/>
      <c r="H735" s="166"/>
      <c r="J735" s="20"/>
      <c r="K735" s="117"/>
      <c r="L735" s="20"/>
      <c r="N735" s="20"/>
      <c r="O735" s="20"/>
      <c r="P735" s="20"/>
    </row>
    <row r="736">
      <c r="A736" s="28"/>
      <c r="B736" s="116"/>
      <c r="C736" s="143" t="str">
        <f t="array" ref="C736">ifs(and(isblank($A736),isblank($B736)),"", not(iserror(vlookup($A736&amp;$B736,'3) Release_Label'!$D:$D&amp;'3) Release_Label'!$E:$E,1,0))),vlookup($A736&amp;$B736,{'3) Release_Label'!$D:$D&amp;'3) Release_Label'!$E:$E,'3) Release_Label'!$F:$F},2,0), or(and(not(isblank($B736)),$B736=$B735,$A736&lt;&gt;$A735),and(not(isblank($A736)),$A736=$A735,$B736&lt;&gt;$B735)),"ID LISTS UNALIGNED",and($A736&lt;&gt;"",countif('3) Release_Label'!$D:$D,$A736)=0),"NO UPC MATCH in Release_Label",and($B736&lt;&gt;"",countif('3) Release_Label'!$E:$E,$B736)=0),"NO CATALOG ID MATCH in Release_Label",iserror(vlookup($A736&amp;$B736,'3) Release_Label'!$D:$D&amp;'3) Release_Label'!$E:$E,1,0)),"NO UPC-CATALOG ID pair MATCH in Release_Label" )</f>
        <v/>
      </c>
      <c r="D736" s="143" t="str">
        <f t="array" ref="D736">ifs(and(isblank($A736),isblank($B736)),"", not(iserror(vlookup($A736&amp;$B736,'3) Release_Label'!$D:$D&amp;'3) Release_Label'!$E:$E,1,0))),vlookup($A736&amp;$B736,{'3) Release_Label'!$D:$D&amp;'3) Release_Label'!$E:$E,'3) Release_Label'!$H:$H},2,0), or(and(not(isblank($B736)),$B736=$B735,$A736&lt;&gt;$A735),and(not(isblank($A736)),$A736=$A735,$B736&lt;&gt;$B735)),"ID LISTS UNALIGNED",and($A736&lt;&gt;"",countif('3) Release_Label'!$D:$D,$A736)=0),"NO UPC MATCH in Release_Label",and($B736&lt;&gt;"",countif('3) Release_Label'!$E:$E,$B736)=0),"NO CATALOG ID MATCH in Release_Label",iserror(vlookup($A736&amp;$B736,'3) Release_Label'!$D:$D&amp;'3) Release_Label'!$E:$E,1,0)),"NO UPC-CATALOG ID pair MATCH in Release_Label" )</f>
        <v/>
      </c>
      <c r="E736" s="157" t="str">
        <f t="shared" si="3"/>
        <v/>
      </c>
      <c r="G736" s="116"/>
      <c r="H736" s="166"/>
      <c r="J736" s="20"/>
      <c r="K736" s="117"/>
      <c r="L736" s="20"/>
      <c r="N736" s="20"/>
      <c r="O736" s="20"/>
      <c r="P736" s="20"/>
    </row>
    <row r="737">
      <c r="A737" s="28"/>
      <c r="B737" s="116"/>
      <c r="C737" s="143" t="str">
        <f t="array" ref="C737">ifs(and(isblank($A737),isblank($B737)),"", not(iserror(vlookup($A737&amp;$B737,'3) Release_Label'!$D:$D&amp;'3) Release_Label'!$E:$E,1,0))),vlookup($A737&amp;$B737,{'3) Release_Label'!$D:$D&amp;'3) Release_Label'!$E:$E,'3) Release_Label'!$F:$F},2,0), or(and(not(isblank($B737)),$B737=$B736,$A737&lt;&gt;$A736),and(not(isblank($A737)),$A737=$A736,$B737&lt;&gt;$B736)),"ID LISTS UNALIGNED",and($A737&lt;&gt;"",countif('3) Release_Label'!$D:$D,$A737)=0),"NO UPC MATCH in Release_Label",and($B737&lt;&gt;"",countif('3) Release_Label'!$E:$E,$B737)=0),"NO CATALOG ID MATCH in Release_Label",iserror(vlookup($A737&amp;$B737,'3) Release_Label'!$D:$D&amp;'3) Release_Label'!$E:$E,1,0)),"NO UPC-CATALOG ID pair MATCH in Release_Label" )</f>
        <v/>
      </c>
      <c r="D737" s="143" t="str">
        <f t="array" ref="D737">ifs(and(isblank($A737),isblank($B737)),"", not(iserror(vlookup($A737&amp;$B737,'3) Release_Label'!$D:$D&amp;'3) Release_Label'!$E:$E,1,0))),vlookup($A737&amp;$B737,{'3) Release_Label'!$D:$D&amp;'3) Release_Label'!$E:$E,'3) Release_Label'!$H:$H},2,0), or(and(not(isblank($B737)),$B737=$B736,$A737&lt;&gt;$A736),and(not(isblank($A737)),$A737=$A736,$B737&lt;&gt;$B736)),"ID LISTS UNALIGNED",and($A737&lt;&gt;"",countif('3) Release_Label'!$D:$D,$A737)=0),"NO UPC MATCH in Release_Label",and($B737&lt;&gt;"",countif('3) Release_Label'!$E:$E,$B737)=0),"NO CATALOG ID MATCH in Release_Label",iserror(vlookup($A737&amp;$B737,'3) Release_Label'!$D:$D&amp;'3) Release_Label'!$E:$E,1,0)),"NO UPC-CATALOG ID pair MATCH in Release_Label" )</f>
        <v/>
      </c>
      <c r="E737" s="157" t="str">
        <f t="shared" si="3"/>
        <v/>
      </c>
      <c r="G737" s="116"/>
      <c r="H737" s="166"/>
      <c r="J737" s="20"/>
      <c r="K737" s="117"/>
      <c r="L737" s="20"/>
      <c r="N737" s="20"/>
      <c r="O737" s="20"/>
      <c r="P737" s="20"/>
    </row>
    <row r="738">
      <c r="A738" s="28"/>
      <c r="B738" s="116"/>
      <c r="C738" s="143" t="str">
        <f t="array" ref="C738">ifs(and(isblank($A738),isblank($B738)),"", not(iserror(vlookup($A738&amp;$B738,'3) Release_Label'!$D:$D&amp;'3) Release_Label'!$E:$E,1,0))),vlookup($A738&amp;$B738,{'3) Release_Label'!$D:$D&amp;'3) Release_Label'!$E:$E,'3) Release_Label'!$F:$F},2,0), or(and(not(isblank($B738)),$B738=$B737,$A738&lt;&gt;$A737),and(not(isblank($A738)),$A738=$A737,$B738&lt;&gt;$B737)),"ID LISTS UNALIGNED",and($A738&lt;&gt;"",countif('3) Release_Label'!$D:$D,$A738)=0),"NO UPC MATCH in Release_Label",and($B738&lt;&gt;"",countif('3) Release_Label'!$E:$E,$B738)=0),"NO CATALOG ID MATCH in Release_Label",iserror(vlookup($A738&amp;$B738,'3) Release_Label'!$D:$D&amp;'3) Release_Label'!$E:$E,1,0)),"NO UPC-CATALOG ID pair MATCH in Release_Label" )</f>
        <v/>
      </c>
      <c r="D738" s="143" t="str">
        <f t="array" ref="D738">ifs(and(isblank($A738),isblank($B738)),"", not(iserror(vlookup($A738&amp;$B738,'3) Release_Label'!$D:$D&amp;'3) Release_Label'!$E:$E,1,0))),vlookup($A738&amp;$B738,{'3) Release_Label'!$D:$D&amp;'3) Release_Label'!$E:$E,'3) Release_Label'!$H:$H},2,0), or(and(not(isblank($B738)),$B738=$B737,$A738&lt;&gt;$A737),and(not(isblank($A738)),$A738=$A737,$B738&lt;&gt;$B737)),"ID LISTS UNALIGNED",and($A738&lt;&gt;"",countif('3) Release_Label'!$D:$D,$A738)=0),"NO UPC MATCH in Release_Label",and($B738&lt;&gt;"",countif('3) Release_Label'!$E:$E,$B738)=0),"NO CATALOG ID MATCH in Release_Label",iserror(vlookup($A738&amp;$B738,'3) Release_Label'!$D:$D&amp;'3) Release_Label'!$E:$E,1,0)),"NO UPC-CATALOG ID pair MATCH in Release_Label" )</f>
        <v/>
      </c>
      <c r="E738" s="157" t="str">
        <f t="shared" si="3"/>
        <v/>
      </c>
      <c r="G738" s="116"/>
      <c r="H738" s="166"/>
      <c r="J738" s="20"/>
      <c r="K738" s="117"/>
      <c r="L738" s="20"/>
      <c r="N738" s="20"/>
      <c r="O738" s="20"/>
      <c r="P738" s="20"/>
    </row>
    <row r="739">
      <c r="A739" s="28"/>
      <c r="B739" s="116"/>
      <c r="C739" s="143" t="str">
        <f t="array" ref="C739">ifs(and(isblank($A739),isblank($B739)),"", not(iserror(vlookup($A739&amp;$B739,'3) Release_Label'!$D:$D&amp;'3) Release_Label'!$E:$E,1,0))),vlookup($A739&amp;$B739,{'3) Release_Label'!$D:$D&amp;'3) Release_Label'!$E:$E,'3) Release_Label'!$F:$F},2,0), or(and(not(isblank($B739)),$B739=$B738,$A739&lt;&gt;$A738),and(not(isblank($A739)),$A739=$A738,$B739&lt;&gt;$B738)),"ID LISTS UNALIGNED",and($A739&lt;&gt;"",countif('3) Release_Label'!$D:$D,$A739)=0),"NO UPC MATCH in Release_Label",and($B739&lt;&gt;"",countif('3) Release_Label'!$E:$E,$B739)=0),"NO CATALOG ID MATCH in Release_Label",iserror(vlookup($A739&amp;$B739,'3) Release_Label'!$D:$D&amp;'3) Release_Label'!$E:$E,1,0)),"NO UPC-CATALOG ID pair MATCH in Release_Label" )</f>
        <v/>
      </c>
      <c r="D739" s="143" t="str">
        <f t="array" ref="D739">ifs(and(isblank($A739),isblank($B739)),"", not(iserror(vlookup($A739&amp;$B739,'3) Release_Label'!$D:$D&amp;'3) Release_Label'!$E:$E,1,0))),vlookup($A739&amp;$B739,{'3) Release_Label'!$D:$D&amp;'3) Release_Label'!$E:$E,'3) Release_Label'!$H:$H},2,0), or(and(not(isblank($B739)),$B739=$B738,$A739&lt;&gt;$A738),and(not(isblank($A739)),$A739=$A738,$B739&lt;&gt;$B738)),"ID LISTS UNALIGNED",and($A739&lt;&gt;"",countif('3) Release_Label'!$D:$D,$A739)=0),"NO UPC MATCH in Release_Label",and($B739&lt;&gt;"",countif('3) Release_Label'!$E:$E,$B739)=0),"NO CATALOG ID MATCH in Release_Label",iserror(vlookup($A739&amp;$B739,'3) Release_Label'!$D:$D&amp;'3) Release_Label'!$E:$E,1,0)),"NO UPC-CATALOG ID pair MATCH in Release_Label" )</f>
        <v/>
      </c>
      <c r="E739" s="157" t="str">
        <f t="shared" si="3"/>
        <v/>
      </c>
      <c r="G739" s="116"/>
      <c r="H739" s="166"/>
      <c r="J739" s="20"/>
      <c r="K739" s="117"/>
      <c r="L739" s="20"/>
      <c r="N739" s="20"/>
      <c r="O739" s="20"/>
      <c r="P739" s="20"/>
    </row>
    <row r="740">
      <c r="A740" s="28"/>
      <c r="B740" s="116"/>
      <c r="C740" s="143" t="str">
        <f t="array" ref="C740">ifs(and(isblank($A740),isblank($B740)),"", not(iserror(vlookup($A740&amp;$B740,'3) Release_Label'!$D:$D&amp;'3) Release_Label'!$E:$E,1,0))),vlookup($A740&amp;$B740,{'3) Release_Label'!$D:$D&amp;'3) Release_Label'!$E:$E,'3) Release_Label'!$F:$F},2,0), or(and(not(isblank($B740)),$B740=$B739,$A740&lt;&gt;$A739),and(not(isblank($A740)),$A740=$A739,$B740&lt;&gt;$B739)),"ID LISTS UNALIGNED",and($A740&lt;&gt;"",countif('3) Release_Label'!$D:$D,$A740)=0),"NO UPC MATCH in Release_Label",and($B740&lt;&gt;"",countif('3) Release_Label'!$E:$E,$B740)=0),"NO CATALOG ID MATCH in Release_Label",iserror(vlookup($A740&amp;$B740,'3) Release_Label'!$D:$D&amp;'3) Release_Label'!$E:$E,1,0)),"NO UPC-CATALOG ID pair MATCH in Release_Label" )</f>
        <v/>
      </c>
      <c r="D740" s="143" t="str">
        <f t="array" ref="D740">ifs(and(isblank($A740),isblank($B740)),"", not(iserror(vlookup($A740&amp;$B740,'3) Release_Label'!$D:$D&amp;'3) Release_Label'!$E:$E,1,0))),vlookup($A740&amp;$B740,{'3) Release_Label'!$D:$D&amp;'3) Release_Label'!$E:$E,'3) Release_Label'!$H:$H},2,0), or(and(not(isblank($B740)),$B740=$B739,$A740&lt;&gt;$A739),and(not(isblank($A740)),$A740=$A739,$B740&lt;&gt;$B739)),"ID LISTS UNALIGNED",and($A740&lt;&gt;"",countif('3) Release_Label'!$D:$D,$A740)=0),"NO UPC MATCH in Release_Label",and($B740&lt;&gt;"",countif('3) Release_Label'!$E:$E,$B740)=0),"NO CATALOG ID MATCH in Release_Label",iserror(vlookup($A740&amp;$B740,'3) Release_Label'!$D:$D&amp;'3) Release_Label'!$E:$E,1,0)),"NO UPC-CATALOG ID pair MATCH in Release_Label" )</f>
        <v/>
      </c>
      <c r="E740" s="157" t="str">
        <f t="shared" si="3"/>
        <v/>
      </c>
      <c r="G740" s="116"/>
      <c r="H740" s="166"/>
      <c r="J740" s="20"/>
      <c r="K740" s="117"/>
      <c r="L740" s="20"/>
      <c r="N740" s="20"/>
      <c r="O740" s="20"/>
      <c r="P740" s="20"/>
    </row>
    <row r="741">
      <c r="A741" s="28"/>
      <c r="B741" s="116"/>
      <c r="C741" s="143" t="str">
        <f t="array" ref="C741">ifs(and(isblank($A741),isblank($B741)),"", not(iserror(vlookup($A741&amp;$B741,'3) Release_Label'!$D:$D&amp;'3) Release_Label'!$E:$E,1,0))),vlookup($A741&amp;$B741,{'3) Release_Label'!$D:$D&amp;'3) Release_Label'!$E:$E,'3) Release_Label'!$F:$F},2,0), or(and(not(isblank($B741)),$B741=$B740,$A741&lt;&gt;$A740),and(not(isblank($A741)),$A741=$A740,$B741&lt;&gt;$B740)),"ID LISTS UNALIGNED",and($A741&lt;&gt;"",countif('3) Release_Label'!$D:$D,$A741)=0),"NO UPC MATCH in Release_Label",and($B741&lt;&gt;"",countif('3) Release_Label'!$E:$E,$B741)=0),"NO CATALOG ID MATCH in Release_Label",iserror(vlookup($A741&amp;$B741,'3) Release_Label'!$D:$D&amp;'3) Release_Label'!$E:$E,1,0)),"NO UPC-CATALOG ID pair MATCH in Release_Label" )</f>
        <v/>
      </c>
      <c r="D741" s="143" t="str">
        <f t="array" ref="D741">ifs(and(isblank($A741),isblank($B741)),"", not(iserror(vlookup($A741&amp;$B741,'3) Release_Label'!$D:$D&amp;'3) Release_Label'!$E:$E,1,0))),vlookup($A741&amp;$B741,{'3) Release_Label'!$D:$D&amp;'3) Release_Label'!$E:$E,'3) Release_Label'!$H:$H},2,0), or(and(not(isblank($B741)),$B741=$B740,$A741&lt;&gt;$A740),and(not(isblank($A741)),$A741=$A740,$B741&lt;&gt;$B740)),"ID LISTS UNALIGNED",and($A741&lt;&gt;"",countif('3) Release_Label'!$D:$D,$A741)=0),"NO UPC MATCH in Release_Label",and($B741&lt;&gt;"",countif('3) Release_Label'!$E:$E,$B741)=0),"NO CATALOG ID MATCH in Release_Label",iserror(vlookup($A741&amp;$B741,'3) Release_Label'!$D:$D&amp;'3) Release_Label'!$E:$E,1,0)),"NO UPC-CATALOG ID pair MATCH in Release_Label" )</f>
        <v/>
      </c>
      <c r="E741" s="157" t="str">
        <f t="shared" si="3"/>
        <v/>
      </c>
      <c r="G741" s="116"/>
      <c r="H741" s="166"/>
      <c r="J741" s="20"/>
      <c r="K741" s="117"/>
      <c r="L741" s="20"/>
      <c r="N741" s="20"/>
      <c r="O741" s="20"/>
      <c r="P741" s="20"/>
    </row>
    <row r="742">
      <c r="A742" s="28"/>
      <c r="B742" s="116"/>
      <c r="C742" s="143" t="str">
        <f t="array" ref="C742">ifs(and(isblank($A742),isblank($B742)),"", not(iserror(vlookup($A742&amp;$B742,'3) Release_Label'!$D:$D&amp;'3) Release_Label'!$E:$E,1,0))),vlookup($A742&amp;$B742,{'3) Release_Label'!$D:$D&amp;'3) Release_Label'!$E:$E,'3) Release_Label'!$F:$F},2,0), or(and(not(isblank($B742)),$B742=$B741,$A742&lt;&gt;$A741),and(not(isblank($A742)),$A742=$A741,$B742&lt;&gt;$B741)),"ID LISTS UNALIGNED",and($A742&lt;&gt;"",countif('3) Release_Label'!$D:$D,$A742)=0),"NO UPC MATCH in Release_Label",and($B742&lt;&gt;"",countif('3) Release_Label'!$E:$E,$B742)=0),"NO CATALOG ID MATCH in Release_Label",iserror(vlookup($A742&amp;$B742,'3) Release_Label'!$D:$D&amp;'3) Release_Label'!$E:$E,1,0)),"NO UPC-CATALOG ID pair MATCH in Release_Label" )</f>
        <v/>
      </c>
      <c r="D742" s="143" t="str">
        <f t="array" ref="D742">ifs(and(isblank($A742),isblank($B742)),"", not(iserror(vlookup($A742&amp;$B742,'3) Release_Label'!$D:$D&amp;'3) Release_Label'!$E:$E,1,0))),vlookup($A742&amp;$B742,{'3) Release_Label'!$D:$D&amp;'3) Release_Label'!$E:$E,'3) Release_Label'!$H:$H},2,0), or(and(not(isblank($B742)),$B742=$B741,$A742&lt;&gt;$A741),and(not(isblank($A742)),$A742=$A741,$B742&lt;&gt;$B741)),"ID LISTS UNALIGNED",and($A742&lt;&gt;"",countif('3) Release_Label'!$D:$D,$A742)=0),"NO UPC MATCH in Release_Label",and($B742&lt;&gt;"",countif('3) Release_Label'!$E:$E,$B742)=0),"NO CATALOG ID MATCH in Release_Label",iserror(vlookup($A742&amp;$B742,'3) Release_Label'!$D:$D&amp;'3) Release_Label'!$E:$E,1,0)),"NO UPC-CATALOG ID pair MATCH in Release_Label" )</f>
        <v/>
      </c>
      <c r="E742" s="157" t="str">
        <f t="shared" si="3"/>
        <v/>
      </c>
      <c r="G742" s="116"/>
      <c r="H742" s="166"/>
      <c r="J742" s="20"/>
      <c r="K742" s="117"/>
      <c r="L742" s="20"/>
      <c r="N742" s="20"/>
      <c r="O742" s="20"/>
      <c r="P742" s="20"/>
    </row>
    <row r="743">
      <c r="A743" s="28"/>
      <c r="B743" s="116"/>
      <c r="C743" s="143" t="str">
        <f t="array" ref="C743">ifs(and(isblank($A743),isblank($B743)),"", not(iserror(vlookup($A743&amp;$B743,'3) Release_Label'!$D:$D&amp;'3) Release_Label'!$E:$E,1,0))),vlookup($A743&amp;$B743,{'3) Release_Label'!$D:$D&amp;'3) Release_Label'!$E:$E,'3) Release_Label'!$F:$F},2,0), or(and(not(isblank($B743)),$B743=$B742,$A743&lt;&gt;$A742),and(not(isblank($A743)),$A743=$A742,$B743&lt;&gt;$B742)),"ID LISTS UNALIGNED",and($A743&lt;&gt;"",countif('3) Release_Label'!$D:$D,$A743)=0),"NO UPC MATCH in Release_Label",and($B743&lt;&gt;"",countif('3) Release_Label'!$E:$E,$B743)=0),"NO CATALOG ID MATCH in Release_Label",iserror(vlookup($A743&amp;$B743,'3) Release_Label'!$D:$D&amp;'3) Release_Label'!$E:$E,1,0)),"NO UPC-CATALOG ID pair MATCH in Release_Label" )</f>
        <v/>
      </c>
      <c r="D743" s="143" t="str">
        <f t="array" ref="D743">ifs(and(isblank($A743),isblank($B743)),"", not(iserror(vlookup($A743&amp;$B743,'3) Release_Label'!$D:$D&amp;'3) Release_Label'!$E:$E,1,0))),vlookup($A743&amp;$B743,{'3) Release_Label'!$D:$D&amp;'3) Release_Label'!$E:$E,'3) Release_Label'!$H:$H},2,0), or(and(not(isblank($B743)),$B743=$B742,$A743&lt;&gt;$A742),and(not(isblank($A743)),$A743=$A742,$B743&lt;&gt;$B742)),"ID LISTS UNALIGNED",and($A743&lt;&gt;"",countif('3) Release_Label'!$D:$D,$A743)=0),"NO UPC MATCH in Release_Label",and($B743&lt;&gt;"",countif('3) Release_Label'!$E:$E,$B743)=0),"NO CATALOG ID MATCH in Release_Label",iserror(vlookup($A743&amp;$B743,'3) Release_Label'!$D:$D&amp;'3) Release_Label'!$E:$E,1,0)),"NO UPC-CATALOG ID pair MATCH in Release_Label" )</f>
        <v/>
      </c>
      <c r="E743" s="157" t="str">
        <f t="shared" si="3"/>
        <v/>
      </c>
      <c r="G743" s="116"/>
      <c r="H743" s="166"/>
      <c r="J743" s="20"/>
      <c r="K743" s="117"/>
      <c r="L743" s="20"/>
      <c r="N743" s="20"/>
      <c r="O743" s="20"/>
      <c r="P743" s="20"/>
    </row>
    <row r="744">
      <c r="A744" s="28"/>
      <c r="B744" s="116"/>
      <c r="C744" s="143" t="str">
        <f t="array" ref="C744">ifs(and(isblank($A744),isblank($B744)),"", not(iserror(vlookup($A744&amp;$B744,'3) Release_Label'!$D:$D&amp;'3) Release_Label'!$E:$E,1,0))),vlookup($A744&amp;$B744,{'3) Release_Label'!$D:$D&amp;'3) Release_Label'!$E:$E,'3) Release_Label'!$F:$F},2,0), or(and(not(isblank($B744)),$B744=$B743,$A744&lt;&gt;$A743),and(not(isblank($A744)),$A744=$A743,$B744&lt;&gt;$B743)),"ID LISTS UNALIGNED",and($A744&lt;&gt;"",countif('3) Release_Label'!$D:$D,$A744)=0),"NO UPC MATCH in Release_Label",and($B744&lt;&gt;"",countif('3) Release_Label'!$E:$E,$B744)=0),"NO CATALOG ID MATCH in Release_Label",iserror(vlookup($A744&amp;$B744,'3) Release_Label'!$D:$D&amp;'3) Release_Label'!$E:$E,1,0)),"NO UPC-CATALOG ID pair MATCH in Release_Label" )</f>
        <v/>
      </c>
      <c r="D744" s="143" t="str">
        <f t="array" ref="D744">ifs(and(isblank($A744),isblank($B744)),"", not(iserror(vlookup($A744&amp;$B744,'3) Release_Label'!$D:$D&amp;'3) Release_Label'!$E:$E,1,0))),vlookup($A744&amp;$B744,{'3) Release_Label'!$D:$D&amp;'3) Release_Label'!$E:$E,'3) Release_Label'!$H:$H},2,0), or(and(not(isblank($B744)),$B744=$B743,$A744&lt;&gt;$A743),and(not(isblank($A744)),$A744=$A743,$B744&lt;&gt;$B743)),"ID LISTS UNALIGNED",and($A744&lt;&gt;"",countif('3) Release_Label'!$D:$D,$A744)=0),"NO UPC MATCH in Release_Label",and($B744&lt;&gt;"",countif('3) Release_Label'!$E:$E,$B744)=0),"NO CATALOG ID MATCH in Release_Label",iserror(vlookup($A744&amp;$B744,'3) Release_Label'!$D:$D&amp;'3) Release_Label'!$E:$E,1,0)),"NO UPC-CATALOG ID pair MATCH in Release_Label" )</f>
        <v/>
      </c>
      <c r="E744" s="157" t="str">
        <f t="shared" si="3"/>
        <v/>
      </c>
      <c r="G744" s="116"/>
      <c r="H744" s="166"/>
      <c r="J744" s="20"/>
      <c r="K744" s="117"/>
      <c r="L744" s="20"/>
      <c r="N744" s="20"/>
      <c r="O744" s="20"/>
      <c r="P744" s="20"/>
    </row>
    <row r="745">
      <c r="A745" s="28"/>
      <c r="B745" s="116"/>
      <c r="C745" s="143" t="str">
        <f t="array" ref="C745">ifs(and(isblank($A745),isblank($B745)),"", not(iserror(vlookup($A745&amp;$B745,'3) Release_Label'!$D:$D&amp;'3) Release_Label'!$E:$E,1,0))),vlookup($A745&amp;$B745,{'3) Release_Label'!$D:$D&amp;'3) Release_Label'!$E:$E,'3) Release_Label'!$F:$F},2,0), or(and(not(isblank($B745)),$B745=$B744,$A745&lt;&gt;$A744),and(not(isblank($A745)),$A745=$A744,$B745&lt;&gt;$B744)),"ID LISTS UNALIGNED",and($A745&lt;&gt;"",countif('3) Release_Label'!$D:$D,$A745)=0),"NO UPC MATCH in Release_Label",and($B745&lt;&gt;"",countif('3) Release_Label'!$E:$E,$B745)=0),"NO CATALOG ID MATCH in Release_Label",iserror(vlookup($A745&amp;$B745,'3) Release_Label'!$D:$D&amp;'3) Release_Label'!$E:$E,1,0)),"NO UPC-CATALOG ID pair MATCH in Release_Label" )</f>
        <v/>
      </c>
      <c r="D745" s="143" t="str">
        <f t="array" ref="D745">ifs(and(isblank($A745),isblank($B745)),"", not(iserror(vlookup($A745&amp;$B745,'3) Release_Label'!$D:$D&amp;'3) Release_Label'!$E:$E,1,0))),vlookup($A745&amp;$B745,{'3) Release_Label'!$D:$D&amp;'3) Release_Label'!$E:$E,'3) Release_Label'!$H:$H},2,0), or(and(not(isblank($B745)),$B745=$B744,$A745&lt;&gt;$A744),and(not(isblank($A745)),$A745=$A744,$B745&lt;&gt;$B744)),"ID LISTS UNALIGNED",and($A745&lt;&gt;"",countif('3) Release_Label'!$D:$D,$A745)=0),"NO UPC MATCH in Release_Label",and($B745&lt;&gt;"",countif('3) Release_Label'!$E:$E,$B745)=0),"NO CATALOG ID MATCH in Release_Label",iserror(vlookup($A745&amp;$B745,'3) Release_Label'!$D:$D&amp;'3) Release_Label'!$E:$E,1,0)),"NO UPC-CATALOG ID pair MATCH in Release_Label" )</f>
        <v/>
      </c>
      <c r="E745" s="157" t="str">
        <f t="shared" si="3"/>
        <v/>
      </c>
      <c r="G745" s="116"/>
      <c r="H745" s="166"/>
      <c r="J745" s="20"/>
      <c r="K745" s="117"/>
      <c r="L745" s="20"/>
      <c r="N745" s="20"/>
      <c r="O745" s="20"/>
      <c r="P745" s="20"/>
    </row>
    <row r="746">
      <c r="A746" s="28"/>
      <c r="B746" s="116"/>
      <c r="C746" s="143" t="str">
        <f t="array" ref="C746">ifs(and(isblank($A746),isblank($B746)),"", not(iserror(vlookup($A746&amp;$B746,'3) Release_Label'!$D:$D&amp;'3) Release_Label'!$E:$E,1,0))),vlookup($A746&amp;$B746,{'3) Release_Label'!$D:$D&amp;'3) Release_Label'!$E:$E,'3) Release_Label'!$F:$F},2,0), or(and(not(isblank($B746)),$B746=$B745,$A746&lt;&gt;$A745),and(not(isblank($A746)),$A746=$A745,$B746&lt;&gt;$B745)),"ID LISTS UNALIGNED",and($A746&lt;&gt;"",countif('3) Release_Label'!$D:$D,$A746)=0),"NO UPC MATCH in Release_Label",and($B746&lt;&gt;"",countif('3) Release_Label'!$E:$E,$B746)=0),"NO CATALOG ID MATCH in Release_Label",iserror(vlookup($A746&amp;$B746,'3) Release_Label'!$D:$D&amp;'3) Release_Label'!$E:$E,1,0)),"NO UPC-CATALOG ID pair MATCH in Release_Label" )</f>
        <v/>
      </c>
      <c r="D746" s="143" t="str">
        <f t="array" ref="D746">ifs(and(isblank($A746),isblank($B746)),"", not(iserror(vlookup($A746&amp;$B746,'3) Release_Label'!$D:$D&amp;'3) Release_Label'!$E:$E,1,0))),vlookup($A746&amp;$B746,{'3) Release_Label'!$D:$D&amp;'3) Release_Label'!$E:$E,'3) Release_Label'!$H:$H},2,0), or(and(not(isblank($B746)),$B746=$B745,$A746&lt;&gt;$A745),and(not(isblank($A746)),$A746=$A745,$B746&lt;&gt;$B745)),"ID LISTS UNALIGNED",and($A746&lt;&gt;"",countif('3) Release_Label'!$D:$D,$A746)=0),"NO UPC MATCH in Release_Label",and($B746&lt;&gt;"",countif('3) Release_Label'!$E:$E,$B746)=0),"NO CATALOG ID MATCH in Release_Label",iserror(vlookup($A746&amp;$B746,'3) Release_Label'!$D:$D&amp;'3) Release_Label'!$E:$E,1,0)),"NO UPC-CATALOG ID pair MATCH in Release_Label" )</f>
        <v/>
      </c>
      <c r="E746" s="157" t="str">
        <f t="shared" si="3"/>
        <v/>
      </c>
      <c r="G746" s="116"/>
      <c r="H746" s="166"/>
      <c r="J746" s="20"/>
      <c r="K746" s="117"/>
      <c r="L746" s="20"/>
      <c r="N746" s="20"/>
      <c r="O746" s="20"/>
      <c r="P746" s="20"/>
    </row>
    <row r="747">
      <c r="A747" s="28"/>
      <c r="B747" s="116"/>
      <c r="C747" s="143" t="str">
        <f t="array" ref="C747">ifs(and(isblank($A747),isblank($B747)),"", not(iserror(vlookup($A747&amp;$B747,'3) Release_Label'!$D:$D&amp;'3) Release_Label'!$E:$E,1,0))),vlookup($A747&amp;$B747,{'3) Release_Label'!$D:$D&amp;'3) Release_Label'!$E:$E,'3) Release_Label'!$F:$F},2,0), or(and(not(isblank($B747)),$B747=$B746,$A747&lt;&gt;$A746),and(not(isblank($A747)),$A747=$A746,$B747&lt;&gt;$B746)),"ID LISTS UNALIGNED",and($A747&lt;&gt;"",countif('3) Release_Label'!$D:$D,$A747)=0),"NO UPC MATCH in Release_Label",and($B747&lt;&gt;"",countif('3) Release_Label'!$E:$E,$B747)=0),"NO CATALOG ID MATCH in Release_Label",iserror(vlookup($A747&amp;$B747,'3) Release_Label'!$D:$D&amp;'3) Release_Label'!$E:$E,1,0)),"NO UPC-CATALOG ID pair MATCH in Release_Label" )</f>
        <v/>
      </c>
      <c r="D747" s="143" t="str">
        <f t="array" ref="D747">ifs(and(isblank($A747),isblank($B747)),"", not(iserror(vlookup($A747&amp;$B747,'3) Release_Label'!$D:$D&amp;'3) Release_Label'!$E:$E,1,0))),vlookup($A747&amp;$B747,{'3) Release_Label'!$D:$D&amp;'3) Release_Label'!$E:$E,'3) Release_Label'!$H:$H},2,0), or(and(not(isblank($B747)),$B747=$B746,$A747&lt;&gt;$A746),and(not(isblank($A747)),$A747=$A746,$B747&lt;&gt;$B746)),"ID LISTS UNALIGNED",and($A747&lt;&gt;"",countif('3) Release_Label'!$D:$D,$A747)=0),"NO UPC MATCH in Release_Label",and($B747&lt;&gt;"",countif('3) Release_Label'!$E:$E,$B747)=0),"NO CATALOG ID MATCH in Release_Label",iserror(vlookup($A747&amp;$B747,'3) Release_Label'!$D:$D&amp;'3) Release_Label'!$E:$E,1,0)),"NO UPC-CATALOG ID pair MATCH in Release_Label" )</f>
        <v/>
      </c>
      <c r="E747" s="157" t="str">
        <f t="shared" si="3"/>
        <v/>
      </c>
      <c r="G747" s="116"/>
      <c r="H747" s="166"/>
      <c r="J747" s="20"/>
      <c r="K747" s="117"/>
      <c r="L747" s="20"/>
      <c r="N747" s="20"/>
      <c r="O747" s="20"/>
      <c r="P747" s="20"/>
    </row>
    <row r="748">
      <c r="A748" s="28"/>
      <c r="B748" s="116"/>
      <c r="C748" s="143" t="str">
        <f t="array" ref="C748">ifs(and(isblank($A748),isblank($B748)),"", not(iserror(vlookup($A748&amp;$B748,'3) Release_Label'!$D:$D&amp;'3) Release_Label'!$E:$E,1,0))),vlookup($A748&amp;$B748,{'3) Release_Label'!$D:$D&amp;'3) Release_Label'!$E:$E,'3) Release_Label'!$F:$F},2,0), or(and(not(isblank($B748)),$B748=$B747,$A748&lt;&gt;$A747),and(not(isblank($A748)),$A748=$A747,$B748&lt;&gt;$B747)),"ID LISTS UNALIGNED",and($A748&lt;&gt;"",countif('3) Release_Label'!$D:$D,$A748)=0),"NO UPC MATCH in Release_Label",and($B748&lt;&gt;"",countif('3) Release_Label'!$E:$E,$B748)=0),"NO CATALOG ID MATCH in Release_Label",iserror(vlookup($A748&amp;$B748,'3) Release_Label'!$D:$D&amp;'3) Release_Label'!$E:$E,1,0)),"NO UPC-CATALOG ID pair MATCH in Release_Label" )</f>
        <v/>
      </c>
      <c r="D748" s="143" t="str">
        <f t="array" ref="D748">ifs(and(isblank($A748),isblank($B748)),"", not(iserror(vlookup($A748&amp;$B748,'3) Release_Label'!$D:$D&amp;'3) Release_Label'!$E:$E,1,0))),vlookup($A748&amp;$B748,{'3) Release_Label'!$D:$D&amp;'3) Release_Label'!$E:$E,'3) Release_Label'!$H:$H},2,0), or(and(not(isblank($B748)),$B748=$B747,$A748&lt;&gt;$A747),and(not(isblank($A748)),$A748=$A747,$B748&lt;&gt;$B747)),"ID LISTS UNALIGNED",and($A748&lt;&gt;"",countif('3) Release_Label'!$D:$D,$A748)=0),"NO UPC MATCH in Release_Label",and($B748&lt;&gt;"",countif('3) Release_Label'!$E:$E,$B748)=0),"NO CATALOG ID MATCH in Release_Label",iserror(vlookup($A748&amp;$B748,'3) Release_Label'!$D:$D&amp;'3) Release_Label'!$E:$E,1,0)),"NO UPC-CATALOG ID pair MATCH in Release_Label" )</f>
        <v/>
      </c>
      <c r="E748" s="157" t="str">
        <f t="shared" si="3"/>
        <v/>
      </c>
      <c r="G748" s="116"/>
      <c r="H748" s="166"/>
      <c r="J748" s="20"/>
      <c r="K748" s="117"/>
      <c r="L748" s="20"/>
      <c r="N748" s="20"/>
      <c r="O748" s="20"/>
      <c r="P748" s="20"/>
    </row>
    <row r="749">
      <c r="A749" s="28"/>
      <c r="B749" s="116"/>
      <c r="C749" s="143" t="str">
        <f t="array" ref="C749">ifs(and(isblank($A749),isblank($B749)),"", not(iserror(vlookup($A749&amp;$B749,'3) Release_Label'!$D:$D&amp;'3) Release_Label'!$E:$E,1,0))),vlookup($A749&amp;$B749,{'3) Release_Label'!$D:$D&amp;'3) Release_Label'!$E:$E,'3) Release_Label'!$F:$F},2,0), or(and(not(isblank($B749)),$B749=$B748,$A749&lt;&gt;$A748),and(not(isblank($A749)),$A749=$A748,$B749&lt;&gt;$B748)),"ID LISTS UNALIGNED",and($A749&lt;&gt;"",countif('3) Release_Label'!$D:$D,$A749)=0),"NO UPC MATCH in Release_Label",and($B749&lt;&gt;"",countif('3) Release_Label'!$E:$E,$B749)=0),"NO CATALOG ID MATCH in Release_Label",iserror(vlookup($A749&amp;$B749,'3) Release_Label'!$D:$D&amp;'3) Release_Label'!$E:$E,1,0)),"NO UPC-CATALOG ID pair MATCH in Release_Label" )</f>
        <v/>
      </c>
      <c r="D749" s="143" t="str">
        <f t="array" ref="D749">ifs(and(isblank($A749),isblank($B749)),"", not(iserror(vlookup($A749&amp;$B749,'3) Release_Label'!$D:$D&amp;'3) Release_Label'!$E:$E,1,0))),vlookup($A749&amp;$B749,{'3) Release_Label'!$D:$D&amp;'3) Release_Label'!$E:$E,'3) Release_Label'!$H:$H},2,0), or(and(not(isblank($B749)),$B749=$B748,$A749&lt;&gt;$A748),and(not(isblank($A749)),$A749=$A748,$B749&lt;&gt;$B748)),"ID LISTS UNALIGNED",and($A749&lt;&gt;"",countif('3) Release_Label'!$D:$D,$A749)=0),"NO UPC MATCH in Release_Label",and($B749&lt;&gt;"",countif('3) Release_Label'!$E:$E,$B749)=0),"NO CATALOG ID MATCH in Release_Label",iserror(vlookup($A749&amp;$B749,'3) Release_Label'!$D:$D&amp;'3) Release_Label'!$E:$E,1,0)),"NO UPC-CATALOG ID pair MATCH in Release_Label" )</f>
        <v/>
      </c>
      <c r="E749" s="157" t="str">
        <f t="shared" si="3"/>
        <v/>
      </c>
      <c r="G749" s="116"/>
      <c r="H749" s="166"/>
      <c r="J749" s="20"/>
      <c r="K749" s="117"/>
      <c r="L749" s="20"/>
      <c r="N749" s="20"/>
      <c r="O749" s="20"/>
      <c r="P749" s="20"/>
    </row>
    <row r="750">
      <c r="A750" s="28"/>
      <c r="B750" s="116"/>
      <c r="C750" s="143" t="str">
        <f t="array" ref="C750">ifs(and(isblank($A750),isblank($B750)),"", not(iserror(vlookup($A750&amp;$B750,'3) Release_Label'!$D:$D&amp;'3) Release_Label'!$E:$E,1,0))),vlookup($A750&amp;$B750,{'3) Release_Label'!$D:$D&amp;'3) Release_Label'!$E:$E,'3) Release_Label'!$F:$F},2,0), or(and(not(isblank($B750)),$B750=$B749,$A750&lt;&gt;$A749),and(not(isblank($A750)),$A750=$A749,$B750&lt;&gt;$B749)),"ID LISTS UNALIGNED",and($A750&lt;&gt;"",countif('3) Release_Label'!$D:$D,$A750)=0),"NO UPC MATCH in Release_Label",and($B750&lt;&gt;"",countif('3) Release_Label'!$E:$E,$B750)=0),"NO CATALOG ID MATCH in Release_Label",iserror(vlookup($A750&amp;$B750,'3) Release_Label'!$D:$D&amp;'3) Release_Label'!$E:$E,1,0)),"NO UPC-CATALOG ID pair MATCH in Release_Label" )</f>
        <v/>
      </c>
      <c r="D750" s="143" t="str">
        <f t="array" ref="D750">ifs(and(isblank($A750),isblank($B750)),"", not(iserror(vlookup($A750&amp;$B750,'3) Release_Label'!$D:$D&amp;'3) Release_Label'!$E:$E,1,0))),vlookup($A750&amp;$B750,{'3) Release_Label'!$D:$D&amp;'3) Release_Label'!$E:$E,'3) Release_Label'!$H:$H},2,0), or(and(not(isblank($B750)),$B750=$B749,$A750&lt;&gt;$A749),and(not(isblank($A750)),$A750=$A749,$B750&lt;&gt;$B749)),"ID LISTS UNALIGNED",and($A750&lt;&gt;"",countif('3) Release_Label'!$D:$D,$A750)=0),"NO UPC MATCH in Release_Label",and($B750&lt;&gt;"",countif('3) Release_Label'!$E:$E,$B750)=0),"NO CATALOG ID MATCH in Release_Label",iserror(vlookup($A750&amp;$B750,'3) Release_Label'!$D:$D&amp;'3) Release_Label'!$E:$E,1,0)),"NO UPC-CATALOG ID pair MATCH in Release_Label" )</f>
        <v/>
      </c>
      <c r="E750" s="157" t="str">
        <f t="shared" si="3"/>
        <v/>
      </c>
      <c r="G750" s="116"/>
      <c r="H750" s="166"/>
      <c r="J750" s="20"/>
      <c r="K750" s="117"/>
      <c r="L750" s="20"/>
      <c r="N750" s="20"/>
      <c r="O750" s="20"/>
      <c r="P750" s="20"/>
    </row>
    <row r="751">
      <c r="A751" s="28"/>
      <c r="B751" s="116"/>
      <c r="C751" s="143" t="str">
        <f t="array" ref="C751">ifs(and(isblank($A751),isblank($B751)),"", not(iserror(vlookup($A751&amp;$B751,'3) Release_Label'!$D:$D&amp;'3) Release_Label'!$E:$E,1,0))),vlookup($A751&amp;$B751,{'3) Release_Label'!$D:$D&amp;'3) Release_Label'!$E:$E,'3) Release_Label'!$F:$F},2,0), or(and(not(isblank($B751)),$B751=$B750,$A751&lt;&gt;$A750),and(not(isblank($A751)),$A751=$A750,$B751&lt;&gt;$B750)),"ID LISTS UNALIGNED",and($A751&lt;&gt;"",countif('3) Release_Label'!$D:$D,$A751)=0),"NO UPC MATCH in Release_Label",and($B751&lt;&gt;"",countif('3) Release_Label'!$E:$E,$B751)=0),"NO CATALOG ID MATCH in Release_Label",iserror(vlookup($A751&amp;$B751,'3) Release_Label'!$D:$D&amp;'3) Release_Label'!$E:$E,1,0)),"NO UPC-CATALOG ID pair MATCH in Release_Label" )</f>
        <v/>
      </c>
      <c r="D751" s="143" t="str">
        <f t="array" ref="D751">ifs(and(isblank($A751),isblank($B751)),"", not(iserror(vlookup($A751&amp;$B751,'3) Release_Label'!$D:$D&amp;'3) Release_Label'!$E:$E,1,0))),vlookup($A751&amp;$B751,{'3) Release_Label'!$D:$D&amp;'3) Release_Label'!$E:$E,'3) Release_Label'!$H:$H},2,0), or(and(not(isblank($B751)),$B751=$B750,$A751&lt;&gt;$A750),and(not(isblank($A751)),$A751=$A750,$B751&lt;&gt;$B750)),"ID LISTS UNALIGNED",and($A751&lt;&gt;"",countif('3) Release_Label'!$D:$D,$A751)=0),"NO UPC MATCH in Release_Label",and($B751&lt;&gt;"",countif('3) Release_Label'!$E:$E,$B751)=0),"NO CATALOG ID MATCH in Release_Label",iserror(vlookup($A751&amp;$B751,'3) Release_Label'!$D:$D&amp;'3) Release_Label'!$E:$E,1,0)),"NO UPC-CATALOG ID pair MATCH in Release_Label" )</f>
        <v/>
      </c>
      <c r="E751" s="157" t="str">
        <f t="shared" si="3"/>
        <v/>
      </c>
      <c r="G751" s="116"/>
      <c r="H751" s="166"/>
      <c r="J751" s="20"/>
      <c r="K751" s="117"/>
      <c r="L751" s="20"/>
      <c r="N751" s="20"/>
      <c r="O751" s="20"/>
      <c r="P751" s="20"/>
    </row>
    <row r="752">
      <c r="A752" s="28"/>
      <c r="B752" s="116"/>
      <c r="C752" s="143" t="str">
        <f t="array" ref="C752">ifs(and(isblank($A752),isblank($B752)),"", not(iserror(vlookup($A752&amp;$B752,'3) Release_Label'!$D:$D&amp;'3) Release_Label'!$E:$E,1,0))),vlookup($A752&amp;$B752,{'3) Release_Label'!$D:$D&amp;'3) Release_Label'!$E:$E,'3) Release_Label'!$F:$F},2,0), or(and(not(isblank($B752)),$B752=$B751,$A752&lt;&gt;$A751),and(not(isblank($A752)),$A752=$A751,$B752&lt;&gt;$B751)),"ID LISTS UNALIGNED",and($A752&lt;&gt;"",countif('3) Release_Label'!$D:$D,$A752)=0),"NO UPC MATCH in Release_Label",and($B752&lt;&gt;"",countif('3) Release_Label'!$E:$E,$B752)=0),"NO CATALOG ID MATCH in Release_Label",iserror(vlookup($A752&amp;$B752,'3) Release_Label'!$D:$D&amp;'3) Release_Label'!$E:$E,1,0)),"NO UPC-CATALOG ID pair MATCH in Release_Label" )</f>
        <v/>
      </c>
      <c r="D752" s="143" t="str">
        <f t="array" ref="D752">ifs(and(isblank($A752),isblank($B752)),"", not(iserror(vlookup($A752&amp;$B752,'3) Release_Label'!$D:$D&amp;'3) Release_Label'!$E:$E,1,0))),vlookup($A752&amp;$B752,{'3) Release_Label'!$D:$D&amp;'3) Release_Label'!$E:$E,'3) Release_Label'!$H:$H},2,0), or(and(not(isblank($B752)),$B752=$B751,$A752&lt;&gt;$A751),and(not(isblank($A752)),$A752=$A751,$B752&lt;&gt;$B751)),"ID LISTS UNALIGNED",and($A752&lt;&gt;"",countif('3) Release_Label'!$D:$D,$A752)=0),"NO UPC MATCH in Release_Label",and($B752&lt;&gt;"",countif('3) Release_Label'!$E:$E,$B752)=0),"NO CATALOG ID MATCH in Release_Label",iserror(vlookup($A752&amp;$B752,'3) Release_Label'!$D:$D&amp;'3) Release_Label'!$E:$E,1,0)),"NO UPC-CATALOG ID pair MATCH in Release_Label" )</f>
        <v/>
      </c>
      <c r="E752" s="157" t="str">
        <f t="shared" si="3"/>
        <v/>
      </c>
      <c r="G752" s="116"/>
      <c r="H752" s="166"/>
      <c r="J752" s="20"/>
      <c r="K752" s="117"/>
      <c r="L752" s="20"/>
      <c r="N752" s="20"/>
      <c r="O752" s="20"/>
      <c r="P752" s="20"/>
    </row>
    <row r="753">
      <c r="A753" s="28"/>
      <c r="B753" s="116"/>
      <c r="C753" s="143" t="str">
        <f t="array" ref="C753">ifs(and(isblank($A753),isblank($B753)),"", not(iserror(vlookup($A753&amp;$B753,'3) Release_Label'!$D:$D&amp;'3) Release_Label'!$E:$E,1,0))),vlookup($A753&amp;$B753,{'3) Release_Label'!$D:$D&amp;'3) Release_Label'!$E:$E,'3) Release_Label'!$F:$F},2,0), or(and(not(isblank($B753)),$B753=$B752,$A753&lt;&gt;$A752),and(not(isblank($A753)),$A753=$A752,$B753&lt;&gt;$B752)),"ID LISTS UNALIGNED",and($A753&lt;&gt;"",countif('3) Release_Label'!$D:$D,$A753)=0),"NO UPC MATCH in Release_Label",and($B753&lt;&gt;"",countif('3) Release_Label'!$E:$E,$B753)=0),"NO CATALOG ID MATCH in Release_Label",iserror(vlookup($A753&amp;$B753,'3) Release_Label'!$D:$D&amp;'3) Release_Label'!$E:$E,1,0)),"NO UPC-CATALOG ID pair MATCH in Release_Label" )</f>
        <v/>
      </c>
      <c r="D753" s="143" t="str">
        <f t="array" ref="D753">ifs(and(isblank($A753),isblank($B753)),"", not(iserror(vlookup($A753&amp;$B753,'3) Release_Label'!$D:$D&amp;'3) Release_Label'!$E:$E,1,0))),vlookup($A753&amp;$B753,{'3) Release_Label'!$D:$D&amp;'3) Release_Label'!$E:$E,'3) Release_Label'!$H:$H},2,0), or(and(not(isblank($B753)),$B753=$B752,$A753&lt;&gt;$A752),and(not(isblank($A753)),$A753=$A752,$B753&lt;&gt;$B752)),"ID LISTS UNALIGNED",and($A753&lt;&gt;"",countif('3) Release_Label'!$D:$D,$A753)=0),"NO UPC MATCH in Release_Label",and($B753&lt;&gt;"",countif('3) Release_Label'!$E:$E,$B753)=0),"NO CATALOG ID MATCH in Release_Label",iserror(vlookup($A753&amp;$B753,'3) Release_Label'!$D:$D&amp;'3) Release_Label'!$E:$E,1,0)),"NO UPC-CATALOG ID pair MATCH in Release_Label" )</f>
        <v/>
      </c>
      <c r="E753" s="157" t="str">
        <f t="shared" si="3"/>
        <v/>
      </c>
      <c r="G753" s="116"/>
      <c r="H753" s="166"/>
      <c r="J753" s="20"/>
      <c r="K753" s="117"/>
      <c r="L753" s="20"/>
      <c r="N753" s="20"/>
      <c r="O753" s="20"/>
      <c r="P753" s="20"/>
    </row>
    <row r="754">
      <c r="A754" s="28"/>
      <c r="B754" s="116"/>
      <c r="C754" s="143" t="str">
        <f t="array" ref="C754">ifs(and(isblank($A754),isblank($B754)),"", not(iserror(vlookup($A754&amp;$B754,'3) Release_Label'!$D:$D&amp;'3) Release_Label'!$E:$E,1,0))),vlookup($A754&amp;$B754,{'3) Release_Label'!$D:$D&amp;'3) Release_Label'!$E:$E,'3) Release_Label'!$F:$F},2,0), or(and(not(isblank($B754)),$B754=$B753,$A754&lt;&gt;$A753),and(not(isblank($A754)),$A754=$A753,$B754&lt;&gt;$B753)),"ID LISTS UNALIGNED",and($A754&lt;&gt;"",countif('3) Release_Label'!$D:$D,$A754)=0),"NO UPC MATCH in Release_Label",and($B754&lt;&gt;"",countif('3) Release_Label'!$E:$E,$B754)=0),"NO CATALOG ID MATCH in Release_Label",iserror(vlookup($A754&amp;$B754,'3) Release_Label'!$D:$D&amp;'3) Release_Label'!$E:$E,1,0)),"NO UPC-CATALOG ID pair MATCH in Release_Label" )</f>
        <v/>
      </c>
      <c r="D754" s="143" t="str">
        <f t="array" ref="D754">ifs(and(isblank($A754),isblank($B754)),"", not(iserror(vlookup($A754&amp;$B754,'3) Release_Label'!$D:$D&amp;'3) Release_Label'!$E:$E,1,0))),vlookup($A754&amp;$B754,{'3) Release_Label'!$D:$D&amp;'3) Release_Label'!$E:$E,'3) Release_Label'!$H:$H},2,0), or(and(not(isblank($B754)),$B754=$B753,$A754&lt;&gt;$A753),and(not(isblank($A754)),$A754=$A753,$B754&lt;&gt;$B753)),"ID LISTS UNALIGNED",and($A754&lt;&gt;"",countif('3) Release_Label'!$D:$D,$A754)=0),"NO UPC MATCH in Release_Label",and($B754&lt;&gt;"",countif('3) Release_Label'!$E:$E,$B754)=0),"NO CATALOG ID MATCH in Release_Label",iserror(vlookup($A754&amp;$B754,'3) Release_Label'!$D:$D&amp;'3) Release_Label'!$E:$E,1,0)),"NO UPC-CATALOG ID pair MATCH in Release_Label" )</f>
        <v/>
      </c>
      <c r="E754" s="157" t="str">
        <f t="shared" si="3"/>
        <v/>
      </c>
      <c r="G754" s="116"/>
      <c r="H754" s="166"/>
      <c r="J754" s="20"/>
      <c r="K754" s="117"/>
      <c r="L754" s="20"/>
      <c r="N754" s="20"/>
      <c r="O754" s="20"/>
      <c r="P754" s="20"/>
    </row>
    <row r="755">
      <c r="A755" s="28"/>
      <c r="B755" s="116"/>
      <c r="C755" s="143" t="str">
        <f t="array" ref="C755">ifs(and(isblank($A755),isblank($B755)),"", not(iserror(vlookup($A755&amp;$B755,'3) Release_Label'!$D:$D&amp;'3) Release_Label'!$E:$E,1,0))),vlookup($A755&amp;$B755,{'3) Release_Label'!$D:$D&amp;'3) Release_Label'!$E:$E,'3) Release_Label'!$F:$F},2,0), or(and(not(isblank($B755)),$B755=$B754,$A755&lt;&gt;$A754),and(not(isblank($A755)),$A755=$A754,$B755&lt;&gt;$B754)),"ID LISTS UNALIGNED",and($A755&lt;&gt;"",countif('3) Release_Label'!$D:$D,$A755)=0),"NO UPC MATCH in Release_Label",and($B755&lt;&gt;"",countif('3) Release_Label'!$E:$E,$B755)=0),"NO CATALOG ID MATCH in Release_Label",iserror(vlookup($A755&amp;$B755,'3) Release_Label'!$D:$D&amp;'3) Release_Label'!$E:$E,1,0)),"NO UPC-CATALOG ID pair MATCH in Release_Label" )</f>
        <v/>
      </c>
      <c r="D755" s="143" t="str">
        <f t="array" ref="D755">ifs(and(isblank($A755),isblank($B755)),"", not(iserror(vlookup($A755&amp;$B755,'3) Release_Label'!$D:$D&amp;'3) Release_Label'!$E:$E,1,0))),vlookup($A755&amp;$B755,{'3) Release_Label'!$D:$D&amp;'3) Release_Label'!$E:$E,'3) Release_Label'!$H:$H},2,0), or(and(not(isblank($B755)),$B755=$B754,$A755&lt;&gt;$A754),and(not(isblank($A755)),$A755=$A754,$B755&lt;&gt;$B754)),"ID LISTS UNALIGNED",and($A755&lt;&gt;"",countif('3) Release_Label'!$D:$D,$A755)=0),"NO UPC MATCH in Release_Label",and($B755&lt;&gt;"",countif('3) Release_Label'!$E:$E,$B755)=0),"NO CATALOG ID MATCH in Release_Label",iserror(vlookup($A755&amp;$B755,'3) Release_Label'!$D:$D&amp;'3) Release_Label'!$E:$E,1,0)),"NO UPC-CATALOG ID pair MATCH in Release_Label" )</f>
        <v/>
      </c>
      <c r="E755" s="157" t="str">
        <f t="shared" si="3"/>
        <v/>
      </c>
      <c r="G755" s="116"/>
      <c r="H755" s="166"/>
      <c r="J755" s="20"/>
      <c r="K755" s="117"/>
      <c r="L755" s="20"/>
      <c r="N755" s="20"/>
      <c r="O755" s="20"/>
      <c r="P755" s="20"/>
    </row>
    <row r="756">
      <c r="A756" s="28"/>
      <c r="B756" s="116"/>
      <c r="C756" s="143" t="str">
        <f t="array" ref="C756">ifs(and(isblank($A756),isblank($B756)),"", not(iserror(vlookup($A756&amp;$B756,'3) Release_Label'!$D:$D&amp;'3) Release_Label'!$E:$E,1,0))),vlookup($A756&amp;$B756,{'3) Release_Label'!$D:$D&amp;'3) Release_Label'!$E:$E,'3) Release_Label'!$F:$F},2,0), or(and(not(isblank($B756)),$B756=$B755,$A756&lt;&gt;$A755),and(not(isblank($A756)),$A756=$A755,$B756&lt;&gt;$B755)),"ID LISTS UNALIGNED",and($A756&lt;&gt;"",countif('3) Release_Label'!$D:$D,$A756)=0),"NO UPC MATCH in Release_Label",and($B756&lt;&gt;"",countif('3) Release_Label'!$E:$E,$B756)=0),"NO CATALOG ID MATCH in Release_Label",iserror(vlookup($A756&amp;$B756,'3) Release_Label'!$D:$D&amp;'3) Release_Label'!$E:$E,1,0)),"NO UPC-CATALOG ID pair MATCH in Release_Label" )</f>
        <v/>
      </c>
      <c r="D756" s="143" t="str">
        <f t="array" ref="D756">ifs(and(isblank($A756),isblank($B756)),"", not(iserror(vlookup($A756&amp;$B756,'3) Release_Label'!$D:$D&amp;'3) Release_Label'!$E:$E,1,0))),vlookup($A756&amp;$B756,{'3) Release_Label'!$D:$D&amp;'3) Release_Label'!$E:$E,'3) Release_Label'!$H:$H},2,0), or(and(not(isblank($B756)),$B756=$B755,$A756&lt;&gt;$A755),and(not(isblank($A756)),$A756=$A755,$B756&lt;&gt;$B755)),"ID LISTS UNALIGNED",and($A756&lt;&gt;"",countif('3) Release_Label'!$D:$D,$A756)=0),"NO UPC MATCH in Release_Label",and($B756&lt;&gt;"",countif('3) Release_Label'!$E:$E,$B756)=0),"NO CATALOG ID MATCH in Release_Label",iserror(vlookup($A756&amp;$B756,'3) Release_Label'!$D:$D&amp;'3) Release_Label'!$E:$E,1,0)),"NO UPC-CATALOG ID pair MATCH in Release_Label" )</f>
        <v/>
      </c>
      <c r="E756" s="157" t="str">
        <f t="shared" si="3"/>
        <v/>
      </c>
      <c r="G756" s="116"/>
      <c r="H756" s="166"/>
      <c r="J756" s="20"/>
      <c r="K756" s="117"/>
      <c r="L756" s="20"/>
      <c r="N756" s="20"/>
      <c r="O756" s="20"/>
      <c r="P756" s="20"/>
    </row>
    <row r="757">
      <c r="A757" s="28"/>
      <c r="B757" s="116"/>
      <c r="C757" s="143" t="str">
        <f t="array" ref="C757">ifs(and(isblank($A757),isblank($B757)),"", not(iserror(vlookup($A757&amp;$B757,'3) Release_Label'!$D:$D&amp;'3) Release_Label'!$E:$E,1,0))),vlookup($A757&amp;$B757,{'3) Release_Label'!$D:$D&amp;'3) Release_Label'!$E:$E,'3) Release_Label'!$F:$F},2,0), or(and(not(isblank($B757)),$B757=$B756,$A757&lt;&gt;$A756),and(not(isblank($A757)),$A757=$A756,$B757&lt;&gt;$B756)),"ID LISTS UNALIGNED",and($A757&lt;&gt;"",countif('3) Release_Label'!$D:$D,$A757)=0),"NO UPC MATCH in Release_Label",and($B757&lt;&gt;"",countif('3) Release_Label'!$E:$E,$B757)=0),"NO CATALOG ID MATCH in Release_Label",iserror(vlookup($A757&amp;$B757,'3) Release_Label'!$D:$D&amp;'3) Release_Label'!$E:$E,1,0)),"NO UPC-CATALOG ID pair MATCH in Release_Label" )</f>
        <v/>
      </c>
      <c r="D757" s="143" t="str">
        <f t="array" ref="D757">ifs(and(isblank($A757),isblank($B757)),"", not(iserror(vlookup($A757&amp;$B757,'3) Release_Label'!$D:$D&amp;'3) Release_Label'!$E:$E,1,0))),vlookup($A757&amp;$B757,{'3) Release_Label'!$D:$D&amp;'3) Release_Label'!$E:$E,'3) Release_Label'!$H:$H},2,0), or(and(not(isblank($B757)),$B757=$B756,$A757&lt;&gt;$A756),and(not(isblank($A757)),$A757=$A756,$B757&lt;&gt;$B756)),"ID LISTS UNALIGNED",and($A757&lt;&gt;"",countif('3) Release_Label'!$D:$D,$A757)=0),"NO UPC MATCH in Release_Label",and($B757&lt;&gt;"",countif('3) Release_Label'!$E:$E,$B757)=0),"NO CATALOG ID MATCH in Release_Label",iserror(vlookup($A757&amp;$B757,'3) Release_Label'!$D:$D&amp;'3) Release_Label'!$E:$E,1,0)),"NO UPC-CATALOG ID pair MATCH in Release_Label" )</f>
        <v/>
      </c>
      <c r="E757" s="157" t="str">
        <f t="shared" si="3"/>
        <v/>
      </c>
      <c r="G757" s="116"/>
      <c r="H757" s="166"/>
      <c r="J757" s="20"/>
      <c r="K757" s="117"/>
      <c r="L757" s="20"/>
      <c r="N757" s="20"/>
      <c r="O757" s="20"/>
      <c r="P757" s="20"/>
    </row>
    <row r="758">
      <c r="A758" s="28"/>
      <c r="B758" s="116"/>
      <c r="C758" s="143" t="str">
        <f t="array" ref="C758">ifs(and(isblank($A758),isblank($B758)),"", not(iserror(vlookup($A758&amp;$B758,'3) Release_Label'!$D:$D&amp;'3) Release_Label'!$E:$E,1,0))),vlookup($A758&amp;$B758,{'3) Release_Label'!$D:$D&amp;'3) Release_Label'!$E:$E,'3) Release_Label'!$F:$F},2,0), or(and(not(isblank($B758)),$B758=$B757,$A758&lt;&gt;$A757),and(not(isblank($A758)),$A758=$A757,$B758&lt;&gt;$B757)),"ID LISTS UNALIGNED",and($A758&lt;&gt;"",countif('3) Release_Label'!$D:$D,$A758)=0),"NO UPC MATCH in Release_Label",and($B758&lt;&gt;"",countif('3) Release_Label'!$E:$E,$B758)=0),"NO CATALOG ID MATCH in Release_Label",iserror(vlookup($A758&amp;$B758,'3) Release_Label'!$D:$D&amp;'3) Release_Label'!$E:$E,1,0)),"NO UPC-CATALOG ID pair MATCH in Release_Label" )</f>
        <v/>
      </c>
      <c r="D758" s="143" t="str">
        <f t="array" ref="D758">ifs(and(isblank($A758),isblank($B758)),"", not(iserror(vlookup($A758&amp;$B758,'3) Release_Label'!$D:$D&amp;'3) Release_Label'!$E:$E,1,0))),vlookup($A758&amp;$B758,{'3) Release_Label'!$D:$D&amp;'3) Release_Label'!$E:$E,'3) Release_Label'!$H:$H},2,0), or(and(not(isblank($B758)),$B758=$B757,$A758&lt;&gt;$A757),and(not(isblank($A758)),$A758=$A757,$B758&lt;&gt;$B757)),"ID LISTS UNALIGNED",and($A758&lt;&gt;"",countif('3) Release_Label'!$D:$D,$A758)=0),"NO UPC MATCH in Release_Label",and($B758&lt;&gt;"",countif('3) Release_Label'!$E:$E,$B758)=0),"NO CATALOG ID MATCH in Release_Label",iserror(vlookup($A758&amp;$B758,'3) Release_Label'!$D:$D&amp;'3) Release_Label'!$E:$E,1,0)),"NO UPC-CATALOG ID pair MATCH in Release_Label" )</f>
        <v/>
      </c>
      <c r="E758" s="157" t="str">
        <f t="shared" si="3"/>
        <v/>
      </c>
      <c r="G758" s="116"/>
      <c r="H758" s="166"/>
      <c r="J758" s="20"/>
      <c r="K758" s="117"/>
      <c r="L758" s="20"/>
      <c r="N758" s="20"/>
      <c r="O758" s="20"/>
      <c r="P758" s="20"/>
    </row>
    <row r="759">
      <c r="A759" s="28"/>
      <c r="B759" s="116"/>
      <c r="C759" s="143" t="str">
        <f t="array" ref="C759">ifs(and(isblank($A759),isblank($B759)),"", not(iserror(vlookup($A759&amp;$B759,'3) Release_Label'!$D:$D&amp;'3) Release_Label'!$E:$E,1,0))),vlookup($A759&amp;$B759,{'3) Release_Label'!$D:$D&amp;'3) Release_Label'!$E:$E,'3) Release_Label'!$F:$F},2,0), or(and(not(isblank($B759)),$B759=$B758,$A759&lt;&gt;$A758),and(not(isblank($A759)),$A759=$A758,$B759&lt;&gt;$B758)),"ID LISTS UNALIGNED",and($A759&lt;&gt;"",countif('3) Release_Label'!$D:$D,$A759)=0),"NO UPC MATCH in Release_Label",and($B759&lt;&gt;"",countif('3) Release_Label'!$E:$E,$B759)=0),"NO CATALOG ID MATCH in Release_Label",iserror(vlookup($A759&amp;$B759,'3) Release_Label'!$D:$D&amp;'3) Release_Label'!$E:$E,1,0)),"NO UPC-CATALOG ID pair MATCH in Release_Label" )</f>
        <v/>
      </c>
      <c r="D759" s="143" t="str">
        <f t="array" ref="D759">ifs(and(isblank($A759),isblank($B759)),"", not(iserror(vlookup($A759&amp;$B759,'3) Release_Label'!$D:$D&amp;'3) Release_Label'!$E:$E,1,0))),vlookup($A759&amp;$B759,{'3) Release_Label'!$D:$D&amp;'3) Release_Label'!$E:$E,'3) Release_Label'!$H:$H},2,0), or(and(not(isblank($B759)),$B759=$B758,$A759&lt;&gt;$A758),and(not(isblank($A759)),$A759=$A758,$B759&lt;&gt;$B758)),"ID LISTS UNALIGNED",and($A759&lt;&gt;"",countif('3) Release_Label'!$D:$D,$A759)=0),"NO UPC MATCH in Release_Label",and($B759&lt;&gt;"",countif('3) Release_Label'!$E:$E,$B759)=0),"NO CATALOG ID MATCH in Release_Label",iserror(vlookup($A759&amp;$B759,'3) Release_Label'!$D:$D&amp;'3) Release_Label'!$E:$E,1,0)),"NO UPC-CATALOG ID pair MATCH in Release_Label" )</f>
        <v/>
      </c>
      <c r="E759" s="157" t="str">
        <f t="shared" si="3"/>
        <v/>
      </c>
      <c r="G759" s="116"/>
      <c r="H759" s="166"/>
      <c r="J759" s="20"/>
      <c r="K759" s="117"/>
      <c r="L759" s="20"/>
      <c r="N759" s="20"/>
      <c r="O759" s="20"/>
      <c r="P759" s="20"/>
    </row>
    <row r="760">
      <c r="A760" s="28"/>
      <c r="B760" s="116"/>
      <c r="C760" s="143" t="str">
        <f t="array" ref="C760">ifs(and(isblank($A760),isblank($B760)),"", not(iserror(vlookup($A760&amp;$B760,'3) Release_Label'!$D:$D&amp;'3) Release_Label'!$E:$E,1,0))),vlookup($A760&amp;$B760,{'3) Release_Label'!$D:$D&amp;'3) Release_Label'!$E:$E,'3) Release_Label'!$F:$F},2,0), or(and(not(isblank($B760)),$B760=$B759,$A760&lt;&gt;$A759),and(not(isblank($A760)),$A760=$A759,$B760&lt;&gt;$B759)),"ID LISTS UNALIGNED",and($A760&lt;&gt;"",countif('3) Release_Label'!$D:$D,$A760)=0),"NO UPC MATCH in Release_Label",and($B760&lt;&gt;"",countif('3) Release_Label'!$E:$E,$B760)=0),"NO CATALOG ID MATCH in Release_Label",iserror(vlookup($A760&amp;$B760,'3) Release_Label'!$D:$D&amp;'3) Release_Label'!$E:$E,1,0)),"NO UPC-CATALOG ID pair MATCH in Release_Label" )</f>
        <v/>
      </c>
      <c r="D760" s="143" t="str">
        <f t="array" ref="D760">ifs(and(isblank($A760),isblank($B760)),"", not(iserror(vlookup($A760&amp;$B760,'3) Release_Label'!$D:$D&amp;'3) Release_Label'!$E:$E,1,0))),vlookup($A760&amp;$B760,{'3) Release_Label'!$D:$D&amp;'3) Release_Label'!$E:$E,'3) Release_Label'!$H:$H},2,0), or(and(not(isblank($B760)),$B760=$B759,$A760&lt;&gt;$A759),and(not(isblank($A760)),$A760=$A759,$B760&lt;&gt;$B759)),"ID LISTS UNALIGNED",and($A760&lt;&gt;"",countif('3) Release_Label'!$D:$D,$A760)=0),"NO UPC MATCH in Release_Label",and($B760&lt;&gt;"",countif('3) Release_Label'!$E:$E,$B760)=0),"NO CATALOG ID MATCH in Release_Label",iserror(vlookup($A760&amp;$B760,'3) Release_Label'!$D:$D&amp;'3) Release_Label'!$E:$E,1,0)),"NO UPC-CATALOG ID pair MATCH in Release_Label" )</f>
        <v/>
      </c>
      <c r="E760" s="157" t="str">
        <f t="shared" si="3"/>
        <v/>
      </c>
      <c r="G760" s="116"/>
      <c r="H760" s="166"/>
      <c r="J760" s="20"/>
      <c r="K760" s="117"/>
      <c r="L760" s="20"/>
      <c r="N760" s="20"/>
      <c r="O760" s="20"/>
      <c r="P760" s="20"/>
    </row>
    <row r="761">
      <c r="A761" s="28"/>
      <c r="B761" s="116"/>
      <c r="C761" s="143" t="str">
        <f t="array" ref="C761">ifs(and(isblank($A761),isblank($B761)),"", not(iserror(vlookup($A761&amp;$B761,'3) Release_Label'!$D:$D&amp;'3) Release_Label'!$E:$E,1,0))),vlookup($A761&amp;$B761,{'3) Release_Label'!$D:$D&amp;'3) Release_Label'!$E:$E,'3) Release_Label'!$F:$F},2,0), or(and(not(isblank($B761)),$B761=$B760,$A761&lt;&gt;$A760),and(not(isblank($A761)),$A761=$A760,$B761&lt;&gt;$B760)),"ID LISTS UNALIGNED",and($A761&lt;&gt;"",countif('3) Release_Label'!$D:$D,$A761)=0),"NO UPC MATCH in Release_Label",and($B761&lt;&gt;"",countif('3) Release_Label'!$E:$E,$B761)=0),"NO CATALOG ID MATCH in Release_Label",iserror(vlookup($A761&amp;$B761,'3) Release_Label'!$D:$D&amp;'3) Release_Label'!$E:$E,1,0)),"NO UPC-CATALOG ID pair MATCH in Release_Label" )</f>
        <v/>
      </c>
      <c r="D761" s="143" t="str">
        <f t="array" ref="D761">ifs(and(isblank($A761),isblank($B761)),"", not(iserror(vlookup($A761&amp;$B761,'3) Release_Label'!$D:$D&amp;'3) Release_Label'!$E:$E,1,0))),vlookup($A761&amp;$B761,{'3) Release_Label'!$D:$D&amp;'3) Release_Label'!$E:$E,'3) Release_Label'!$H:$H},2,0), or(and(not(isblank($B761)),$B761=$B760,$A761&lt;&gt;$A760),and(not(isblank($A761)),$A761=$A760,$B761&lt;&gt;$B760)),"ID LISTS UNALIGNED",and($A761&lt;&gt;"",countif('3) Release_Label'!$D:$D,$A761)=0),"NO UPC MATCH in Release_Label",and($B761&lt;&gt;"",countif('3) Release_Label'!$E:$E,$B761)=0),"NO CATALOG ID MATCH in Release_Label",iserror(vlookup($A761&amp;$B761,'3) Release_Label'!$D:$D&amp;'3) Release_Label'!$E:$E,1,0)),"NO UPC-CATALOG ID pair MATCH in Release_Label" )</f>
        <v/>
      </c>
      <c r="E761" s="157" t="str">
        <f t="shared" si="3"/>
        <v/>
      </c>
      <c r="G761" s="116"/>
      <c r="H761" s="166"/>
      <c r="J761" s="20"/>
      <c r="K761" s="117"/>
      <c r="L761" s="20"/>
      <c r="N761" s="20"/>
      <c r="O761" s="20"/>
      <c r="P761" s="20"/>
    </row>
    <row r="762">
      <c r="A762" s="28"/>
      <c r="B762" s="116"/>
      <c r="C762" s="143" t="str">
        <f t="array" ref="C762">ifs(and(isblank($A762),isblank($B762)),"", not(iserror(vlookup($A762&amp;$B762,'3) Release_Label'!$D:$D&amp;'3) Release_Label'!$E:$E,1,0))),vlookup($A762&amp;$B762,{'3) Release_Label'!$D:$D&amp;'3) Release_Label'!$E:$E,'3) Release_Label'!$F:$F},2,0), or(and(not(isblank($B762)),$B762=$B761,$A762&lt;&gt;$A761),and(not(isblank($A762)),$A762=$A761,$B762&lt;&gt;$B761)),"ID LISTS UNALIGNED",and($A762&lt;&gt;"",countif('3) Release_Label'!$D:$D,$A762)=0),"NO UPC MATCH in Release_Label",and($B762&lt;&gt;"",countif('3) Release_Label'!$E:$E,$B762)=0),"NO CATALOG ID MATCH in Release_Label",iserror(vlookup($A762&amp;$B762,'3) Release_Label'!$D:$D&amp;'3) Release_Label'!$E:$E,1,0)),"NO UPC-CATALOG ID pair MATCH in Release_Label" )</f>
        <v/>
      </c>
      <c r="D762" s="143" t="str">
        <f t="array" ref="D762">ifs(and(isblank($A762),isblank($B762)),"", not(iserror(vlookup($A762&amp;$B762,'3) Release_Label'!$D:$D&amp;'3) Release_Label'!$E:$E,1,0))),vlookup($A762&amp;$B762,{'3) Release_Label'!$D:$D&amp;'3) Release_Label'!$E:$E,'3) Release_Label'!$H:$H},2,0), or(and(not(isblank($B762)),$B762=$B761,$A762&lt;&gt;$A761),and(not(isblank($A762)),$A762=$A761,$B762&lt;&gt;$B761)),"ID LISTS UNALIGNED",and($A762&lt;&gt;"",countif('3) Release_Label'!$D:$D,$A762)=0),"NO UPC MATCH in Release_Label",and($B762&lt;&gt;"",countif('3) Release_Label'!$E:$E,$B762)=0),"NO CATALOG ID MATCH in Release_Label",iserror(vlookup($A762&amp;$B762,'3) Release_Label'!$D:$D&amp;'3) Release_Label'!$E:$E,1,0)),"NO UPC-CATALOG ID pair MATCH in Release_Label" )</f>
        <v/>
      </c>
      <c r="E762" s="157" t="str">
        <f t="shared" si="3"/>
        <v/>
      </c>
      <c r="G762" s="116"/>
      <c r="H762" s="166"/>
      <c r="J762" s="20"/>
      <c r="K762" s="117"/>
      <c r="L762" s="20"/>
      <c r="N762" s="20"/>
      <c r="O762" s="20"/>
      <c r="P762" s="20"/>
    </row>
    <row r="763">
      <c r="A763" s="28"/>
      <c r="B763" s="116"/>
      <c r="C763" s="143" t="str">
        <f t="array" ref="C763">ifs(and(isblank($A763),isblank($B763)),"", not(iserror(vlookup($A763&amp;$B763,'3) Release_Label'!$D:$D&amp;'3) Release_Label'!$E:$E,1,0))),vlookup($A763&amp;$B763,{'3) Release_Label'!$D:$D&amp;'3) Release_Label'!$E:$E,'3) Release_Label'!$F:$F},2,0), or(and(not(isblank($B763)),$B763=$B762,$A763&lt;&gt;$A762),and(not(isblank($A763)),$A763=$A762,$B763&lt;&gt;$B762)),"ID LISTS UNALIGNED",and($A763&lt;&gt;"",countif('3) Release_Label'!$D:$D,$A763)=0),"NO UPC MATCH in Release_Label",and($B763&lt;&gt;"",countif('3) Release_Label'!$E:$E,$B763)=0),"NO CATALOG ID MATCH in Release_Label",iserror(vlookup($A763&amp;$B763,'3) Release_Label'!$D:$D&amp;'3) Release_Label'!$E:$E,1,0)),"NO UPC-CATALOG ID pair MATCH in Release_Label" )</f>
        <v/>
      </c>
      <c r="D763" s="143" t="str">
        <f t="array" ref="D763">ifs(and(isblank($A763),isblank($B763)),"", not(iserror(vlookup($A763&amp;$B763,'3) Release_Label'!$D:$D&amp;'3) Release_Label'!$E:$E,1,0))),vlookup($A763&amp;$B763,{'3) Release_Label'!$D:$D&amp;'3) Release_Label'!$E:$E,'3) Release_Label'!$H:$H},2,0), or(and(not(isblank($B763)),$B763=$B762,$A763&lt;&gt;$A762),and(not(isblank($A763)),$A763=$A762,$B763&lt;&gt;$B762)),"ID LISTS UNALIGNED",and($A763&lt;&gt;"",countif('3) Release_Label'!$D:$D,$A763)=0),"NO UPC MATCH in Release_Label",and($B763&lt;&gt;"",countif('3) Release_Label'!$E:$E,$B763)=0),"NO CATALOG ID MATCH in Release_Label",iserror(vlookup($A763&amp;$B763,'3) Release_Label'!$D:$D&amp;'3) Release_Label'!$E:$E,1,0)),"NO UPC-CATALOG ID pair MATCH in Release_Label" )</f>
        <v/>
      </c>
      <c r="E763" s="157" t="str">
        <f t="shared" si="3"/>
        <v/>
      </c>
      <c r="G763" s="116"/>
      <c r="H763" s="166"/>
      <c r="J763" s="20"/>
      <c r="K763" s="117"/>
      <c r="L763" s="20"/>
      <c r="N763" s="20"/>
      <c r="O763" s="20"/>
      <c r="P763" s="20"/>
    </row>
    <row r="764">
      <c r="A764" s="28"/>
      <c r="B764" s="116"/>
      <c r="C764" s="143" t="str">
        <f t="array" ref="C764">ifs(and(isblank($A764),isblank($B764)),"", not(iserror(vlookup($A764&amp;$B764,'3) Release_Label'!$D:$D&amp;'3) Release_Label'!$E:$E,1,0))),vlookup($A764&amp;$B764,{'3) Release_Label'!$D:$D&amp;'3) Release_Label'!$E:$E,'3) Release_Label'!$F:$F},2,0), or(and(not(isblank($B764)),$B764=$B763,$A764&lt;&gt;$A763),and(not(isblank($A764)),$A764=$A763,$B764&lt;&gt;$B763)),"ID LISTS UNALIGNED",and($A764&lt;&gt;"",countif('3) Release_Label'!$D:$D,$A764)=0),"NO UPC MATCH in Release_Label",and($B764&lt;&gt;"",countif('3) Release_Label'!$E:$E,$B764)=0),"NO CATALOG ID MATCH in Release_Label",iserror(vlookup($A764&amp;$B764,'3) Release_Label'!$D:$D&amp;'3) Release_Label'!$E:$E,1,0)),"NO UPC-CATALOG ID pair MATCH in Release_Label" )</f>
        <v/>
      </c>
      <c r="D764" s="143" t="str">
        <f t="array" ref="D764">ifs(and(isblank($A764),isblank($B764)),"", not(iserror(vlookup($A764&amp;$B764,'3) Release_Label'!$D:$D&amp;'3) Release_Label'!$E:$E,1,0))),vlookup($A764&amp;$B764,{'3) Release_Label'!$D:$D&amp;'3) Release_Label'!$E:$E,'3) Release_Label'!$H:$H},2,0), or(and(not(isblank($B764)),$B764=$B763,$A764&lt;&gt;$A763),and(not(isblank($A764)),$A764=$A763,$B764&lt;&gt;$B763)),"ID LISTS UNALIGNED",and($A764&lt;&gt;"",countif('3) Release_Label'!$D:$D,$A764)=0),"NO UPC MATCH in Release_Label",and($B764&lt;&gt;"",countif('3) Release_Label'!$E:$E,$B764)=0),"NO CATALOG ID MATCH in Release_Label",iserror(vlookup($A764&amp;$B764,'3) Release_Label'!$D:$D&amp;'3) Release_Label'!$E:$E,1,0)),"NO UPC-CATALOG ID pair MATCH in Release_Label" )</f>
        <v/>
      </c>
      <c r="E764" s="157" t="str">
        <f t="shared" si="3"/>
        <v/>
      </c>
      <c r="G764" s="116"/>
      <c r="H764" s="166"/>
      <c r="J764" s="20"/>
      <c r="K764" s="117"/>
      <c r="L764" s="20"/>
      <c r="N764" s="20"/>
      <c r="O764" s="20"/>
      <c r="P764" s="20"/>
    </row>
    <row r="765">
      <c r="A765" s="28"/>
      <c r="B765" s="116"/>
      <c r="C765" s="143" t="str">
        <f t="array" ref="C765">ifs(and(isblank($A765),isblank($B765)),"", not(iserror(vlookup($A765&amp;$B765,'3) Release_Label'!$D:$D&amp;'3) Release_Label'!$E:$E,1,0))),vlookup($A765&amp;$B765,{'3) Release_Label'!$D:$D&amp;'3) Release_Label'!$E:$E,'3) Release_Label'!$F:$F},2,0), or(and(not(isblank($B765)),$B765=$B764,$A765&lt;&gt;$A764),and(not(isblank($A765)),$A765=$A764,$B765&lt;&gt;$B764)),"ID LISTS UNALIGNED",and($A765&lt;&gt;"",countif('3) Release_Label'!$D:$D,$A765)=0),"NO UPC MATCH in Release_Label",and($B765&lt;&gt;"",countif('3) Release_Label'!$E:$E,$B765)=0),"NO CATALOG ID MATCH in Release_Label",iserror(vlookup($A765&amp;$B765,'3) Release_Label'!$D:$D&amp;'3) Release_Label'!$E:$E,1,0)),"NO UPC-CATALOG ID pair MATCH in Release_Label" )</f>
        <v/>
      </c>
      <c r="D765" s="143" t="str">
        <f t="array" ref="D765">ifs(and(isblank($A765),isblank($B765)),"", not(iserror(vlookup($A765&amp;$B765,'3) Release_Label'!$D:$D&amp;'3) Release_Label'!$E:$E,1,0))),vlookup($A765&amp;$B765,{'3) Release_Label'!$D:$D&amp;'3) Release_Label'!$E:$E,'3) Release_Label'!$H:$H},2,0), or(and(not(isblank($B765)),$B765=$B764,$A765&lt;&gt;$A764),and(not(isblank($A765)),$A765=$A764,$B765&lt;&gt;$B764)),"ID LISTS UNALIGNED",and($A765&lt;&gt;"",countif('3) Release_Label'!$D:$D,$A765)=0),"NO UPC MATCH in Release_Label",and($B765&lt;&gt;"",countif('3) Release_Label'!$E:$E,$B765)=0),"NO CATALOG ID MATCH in Release_Label",iserror(vlookup($A765&amp;$B765,'3) Release_Label'!$D:$D&amp;'3) Release_Label'!$E:$E,1,0)),"NO UPC-CATALOG ID pair MATCH in Release_Label" )</f>
        <v/>
      </c>
      <c r="E765" s="157" t="str">
        <f t="shared" si="3"/>
        <v/>
      </c>
      <c r="G765" s="116"/>
      <c r="H765" s="166"/>
      <c r="J765" s="20"/>
      <c r="K765" s="117"/>
      <c r="L765" s="20"/>
      <c r="N765" s="20"/>
      <c r="O765" s="20"/>
      <c r="P765" s="20"/>
    </row>
    <row r="766">
      <c r="A766" s="28"/>
      <c r="B766" s="116"/>
      <c r="C766" s="143" t="str">
        <f t="array" ref="C766">ifs(and(isblank($A766),isblank($B766)),"", not(iserror(vlookup($A766&amp;$B766,'3) Release_Label'!$D:$D&amp;'3) Release_Label'!$E:$E,1,0))),vlookup($A766&amp;$B766,{'3) Release_Label'!$D:$D&amp;'3) Release_Label'!$E:$E,'3) Release_Label'!$F:$F},2,0), or(and(not(isblank($B766)),$B766=$B765,$A766&lt;&gt;$A765),and(not(isblank($A766)),$A766=$A765,$B766&lt;&gt;$B765)),"ID LISTS UNALIGNED",and($A766&lt;&gt;"",countif('3) Release_Label'!$D:$D,$A766)=0),"NO UPC MATCH in Release_Label",and($B766&lt;&gt;"",countif('3) Release_Label'!$E:$E,$B766)=0),"NO CATALOG ID MATCH in Release_Label",iserror(vlookup($A766&amp;$B766,'3) Release_Label'!$D:$D&amp;'3) Release_Label'!$E:$E,1,0)),"NO UPC-CATALOG ID pair MATCH in Release_Label" )</f>
        <v/>
      </c>
      <c r="D766" s="143" t="str">
        <f t="array" ref="D766">ifs(and(isblank($A766),isblank($B766)),"", not(iserror(vlookup($A766&amp;$B766,'3) Release_Label'!$D:$D&amp;'3) Release_Label'!$E:$E,1,0))),vlookup($A766&amp;$B766,{'3) Release_Label'!$D:$D&amp;'3) Release_Label'!$E:$E,'3) Release_Label'!$H:$H},2,0), or(and(not(isblank($B766)),$B766=$B765,$A766&lt;&gt;$A765),and(not(isblank($A766)),$A766=$A765,$B766&lt;&gt;$B765)),"ID LISTS UNALIGNED",and($A766&lt;&gt;"",countif('3) Release_Label'!$D:$D,$A766)=0),"NO UPC MATCH in Release_Label",and($B766&lt;&gt;"",countif('3) Release_Label'!$E:$E,$B766)=0),"NO CATALOG ID MATCH in Release_Label",iserror(vlookup($A766&amp;$B766,'3) Release_Label'!$D:$D&amp;'3) Release_Label'!$E:$E,1,0)),"NO UPC-CATALOG ID pair MATCH in Release_Label" )</f>
        <v/>
      </c>
      <c r="E766" s="157" t="str">
        <f t="shared" si="3"/>
        <v/>
      </c>
      <c r="G766" s="116"/>
      <c r="H766" s="166"/>
      <c r="J766" s="20"/>
      <c r="K766" s="117"/>
      <c r="L766" s="20"/>
      <c r="N766" s="20"/>
      <c r="O766" s="20"/>
      <c r="P766" s="20"/>
    </row>
    <row r="767">
      <c r="A767" s="28"/>
      <c r="B767" s="116"/>
      <c r="C767" s="143" t="str">
        <f t="array" ref="C767">ifs(and(isblank($A767),isblank($B767)),"", not(iserror(vlookup($A767&amp;$B767,'3) Release_Label'!$D:$D&amp;'3) Release_Label'!$E:$E,1,0))),vlookup($A767&amp;$B767,{'3) Release_Label'!$D:$D&amp;'3) Release_Label'!$E:$E,'3) Release_Label'!$F:$F},2,0), or(and(not(isblank($B767)),$B767=$B766,$A767&lt;&gt;$A766),and(not(isblank($A767)),$A767=$A766,$B767&lt;&gt;$B766)),"ID LISTS UNALIGNED",and($A767&lt;&gt;"",countif('3) Release_Label'!$D:$D,$A767)=0),"NO UPC MATCH in Release_Label",and($B767&lt;&gt;"",countif('3) Release_Label'!$E:$E,$B767)=0),"NO CATALOG ID MATCH in Release_Label",iserror(vlookup($A767&amp;$B767,'3) Release_Label'!$D:$D&amp;'3) Release_Label'!$E:$E,1,0)),"NO UPC-CATALOG ID pair MATCH in Release_Label" )</f>
        <v/>
      </c>
      <c r="D767" s="143" t="str">
        <f t="array" ref="D767">ifs(and(isblank($A767),isblank($B767)),"", not(iserror(vlookup($A767&amp;$B767,'3) Release_Label'!$D:$D&amp;'3) Release_Label'!$E:$E,1,0))),vlookup($A767&amp;$B767,{'3) Release_Label'!$D:$D&amp;'3) Release_Label'!$E:$E,'3) Release_Label'!$H:$H},2,0), or(and(not(isblank($B767)),$B767=$B766,$A767&lt;&gt;$A766),and(not(isblank($A767)),$A767=$A766,$B767&lt;&gt;$B766)),"ID LISTS UNALIGNED",and($A767&lt;&gt;"",countif('3) Release_Label'!$D:$D,$A767)=0),"NO UPC MATCH in Release_Label",and($B767&lt;&gt;"",countif('3) Release_Label'!$E:$E,$B767)=0),"NO CATALOG ID MATCH in Release_Label",iserror(vlookup($A767&amp;$B767,'3) Release_Label'!$D:$D&amp;'3) Release_Label'!$E:$E,1,0)),"NO UPC-CATALOG ID pair MATCH in Release_Label" )</f>
        <v/>
      </c>
      <c r="E767" s="157" t="str">
        <f t="shared" si="3"/>
        <v/>
      </c>
      <c r="G767" s="116"/>
      <c r="H767" s="166"/>
      <c r="J767" s="20"/>
      <c r="K767" s="117"/>
      <c r="L767" s="20"/>
      <c r="N767" s="20"/>
      <c r="O767" s="20"/>
      <c r="P767" s="20"/>
    </row>
    <row r="768">
      <c r="A768" s="28"/>
      <c r="B768" s="116"/>
      <c r="C768" s="143" t="str">
        <f t="array" ref="C768">ifs(and(isblank($A768),isblank($B768)),"", not(iserror(vlookup($A768&amp;$B768,'3) Release_Label'!$D:$D&amp;'3) Release_Label'!$E:$E,1,0))),vlookup($A768&amp;$B768,{'3) Release_Label'!$D:$D&amp;'3) Release_Label'!$E:$E,'3) Release_Label'!$F:$F},2,0), or(and(not(isblank($B768)),$B768=$B767,$A768&lt;&gt;$A767),and(not(isblank($A768)),$A768=$A767,$B768&lt;&gt;$B767)),"ID LISTS UNALIGNED",and($A768&lt;&gt;"",countif('3) Release_Label'!$D:$D,$A768)=0),"NO UPC MATCH in Release_Label",and($B768&lt;&gt;"",countif('3) Release_Label'!$E:$E,$B768)=0),"NO CATALOG ID MATCH in Release_Label",iserror(vlookup($A768&amp;$B768,'3) Release_Label'!$D:$D&amp;'3) Release_Label'!$E:$E,1,0)),"NO UPC-CATALOG ID pair MATCH in Release_Label" )</f>
        <v/>
      </c>
      <c r="D768" s="143" t="str">
        <f t="array" ref="D768">ifs(and(isblank($A768),isblank($B768)),"", not(iserror(vlookup($A768&amp;$B768,'3) Release_Label'!$D:$D&amp;'3) Release_Label'!$E:$E,1,0))),vlookup($A768&amp;$B768,{'3) Release_Label'!$D:$D&amp;'3) Release_Label'!$E:$E,'3) Release_Label'!$H:$H},2,0), or(and(not(isblank($B768)),$B768=$B767,$A768&lt;&gt;$A767),and(not(isblank($A768)),$A768=$A767,$B768&lt;&gt;$B767)),"ID LISTS UNALIGNED",and($A768&lt;&gt;"",countif('3) Release_Label'!$D:$D,$A768)=0),"NO UPC MATCH in Release_Label",and($B768&lt;&gt;"",countif('3) Release_Label'!$E:$E,$B768)=0),"NO CATALOG ID MATCH in Release_Label",iserror(vlookup($A768&amp;$B768,'3) Release_Label'!$D:$D&amp;'3) Release_Label'!$E:$E,1,0)),"NO UPC-CATALOG ID pair MATCH in Release_Label" )</f>
        <v/>
      </c>
      <c r="E768" s="157" t="str">
        <f t="shared" si="3"/>
        <v/>
      </c>
      <c r="G768" s="116"/>
      <c r="H768" s="166"/>
      <c r="J768" s="20"/>
      <c r="K768" s="117"/>
      <c r="L768" s="20"/>
      <c r="N768" s="20"/>
      <c r="O768" s="20"/>
      <c r="P768" s="20"/>
    </row>
    <row r="769">
      <c r="A769" s="28"/>
      <c r="B769" s="116"/>
      <c r="C769" s="143" t="str">
        <f t="array" ref="C769">ifs(and(isblank($A769),isblank($B769)),"", not(iserror(vlookup($A769&amp;$B769,'3) Release_Label'!$D:$D&amp;'3) Release_Label'!$E:$E,1,0))),vlookup($A769&amp;$B769,{'3) Release_Label'!$D:$D&amp;'3) Release_Label'!$E:$E,'3) Release_Label'!$F:$F},2,0), or(and(not(isblank($B769)),$B769=$B768,$A769&lt;&gt;$A768),and(not(isblank($A769)),$A769=$A768,$B769&lt;&gt;$B768)),"ID LISTS UNALIGNED",and($A769&lt;&gt;"",countif('3) Release_Label'!$D:$D,$A769)=0),"NO UPC MATCH in Release_Label",and($B769&lt;&gt;"",countif('3) Release_Label'!$E:$E,$B769)=0),"NO CATALOG ID MATCH in Release_Label",iserror(vlookup($A769&amp;$B769,'3) Release_Label'!$D:$D&amp;'3) Release_Label'!$E:$E,1,0)),"NO UPC-CATALOG ID pair MATCH in Release_Label" )</f>
        <v/>
      </c>
      <c r="D769" s="143" t="str">
        <f t="array" ref="D769">ifs(and(isblank($A769),isblank($B769)),"", not(iserror(vlookup($A769&amp;$B769,'3) Release_Label'!$D:$D&amp;'3) Release_Label'!$E:$E,1,0))),vlookup($A769&amp;$B769,{'3) Release_Label'!$D:$D&amp;'3) Release_Label'!$E:$E,'3) Release_Label'!$H:$H},2,0), or(and(not(isblank($B769)),$B769=$B768,$A769&lt;&gt;$A768),and(not(isblank($A769)),$A769=$A768,$B769&lt;&gt;$B768)),"ID LISTS UNALIGNED",and($A769&lt;&gt;"",countif('3) Release_Label'!$D:$D,$A769)=0),"NO UPC MATCH in Release_Label",and($B769&lt;&gt;"",countif('3) Release_Label'!$E:$E,$B769)=0),"NO CATALOG ID MATCH in Release_Label",iserror(vlookup($A769&amp;$B769,'3) Release_Label'!$D:$D&amp;'3) Release_Label'!$E:$E,1,0)),"NO UPC-CATALOG ID pair MATCH in Release_Label" )</f>
        <v/>
      </c>
      <c r="E769" s="157" t="str">
        <f t="shared" si="3"/>
        <v/>
      </c>
      <c r="G769" s="116"/>
      <c r="H769" s="166"/>
      <c r="J769" s="20"/>
      <c r="K769" s="117"/>
      <c r="L769" s="20"/>
      <c r="N769" s="20"/>
      <c r="O769" s="20"/>
      <c r="P769" s="20"/>
    </row>
    <row r="770">
      <c r="A770" s="28"/>
      <c r="B770" s="116"/>
      <c r="C770" s="143" t="str">
        <f t="array" ref="C770">ifs(and(isblank($A770),isblank($B770)),"", not(iserror(vlookup($A770&amp;$B770,'3) Release_Label'!$D:$D&amp;'3) Release_Label'!$E:$E,1,0))),vlookup($A770&amp;$B770,{'3) Release_Label'!$D:$D&amp;'3) Release_Label'!$E:$E,'3) Release_Label'!$F:$F},2,0), or(and(not(isblank($B770)),$B770=$B769,$A770&lt;&gt;$A769),and(not(isblank($A770)),$A770=$A769,$B770&lt;&gt;$B769)),"ID LISTS UNALIGNED",and($A770&lt;&gt;"",countif('3) Release_Label'!$D:$D,$A770)=0),"NO UPC MATCH in Release_Label",and($B770&lt;&gt;"",countif('3) Release_Label'!$E:$E,$B770)=0),"NO CATALOG ID MATCH in Release_Label",iserror(vlookup($A770&amp;$B770,'3) Release_Label'!$D:$D&amp;'3) Release_Label'!$E:$E,1,0)),"NO UPC-CATALOG ID pair MATCH in Release_Label" )</f>
        <v/>
      </c>
      <c r="D770" s="143" t="str">
        <f t="array" ref="D770">ifs(and(isblank($A770),isblank($B770)),"", not(iserror(vlookup($A770&amp;$B770,'3) Release_Label'!$D:$D&amp;'3) Release_Label'!$E:$E,1,0))),vlookup($A770&amp;$B770,{'3) Release_Label'!$D:$D&amp;'3) Release_Label'!$E:$E,'3) Release_Label'!$H:$H},2,0), or(and(not(isblank($B770)),$B770=$B769,$A770&lt;&gt;$A769),and(not(isblank($A770)),$A770=$A769,$B770&lt;&gt;$B769)),"ID LISTS UNALIGNED",and($A770&lt;&gt;"",countif('3) Release_Label'!$D:$D,$A770)=0),"NO UPC MATCH in Release_Label",and($B770&lt;&gt;"",countif('3) Release_Label'!$E:$E,$B770)=0),"NO CATALOG ID MATCH in Release_Label",iserror(vlookup($A770&amp;$B770,'3) Release_Label'!$D:$D&amp;'3) Release_Label'!$E:$E,1,0)),"NO UPC-CATALOG ID pair MATCH in Release_Label" )</f>
        <v/>
      </c>
      <c r="E770" s="157" t="str">
        <f t="shared" si="3"/>
        <v/>
      </c>
      <c r="G770" s="116"/>
      <c r="H770" s="166"/>
      <c r="J770" s="20"/>
      <c r="K770" s="117"/>
      <c r="L770" s="20"/>
      <c r="N770" s="20"/>
      <c r="O770" s="20"/>
      <c r="P770" s="20"/>
    </row>
    <row r="771">
      <c r="A771" s="28"/>
      <c r="B771" s="116"/>
      <c r="C771" s="143" t="str">
        <f t="array" ref="C771">ifs(and(isblank($A771),isblank($B771)),"", not(iserror(vlookup($A771&amp;$B771,'3) Release_Label'!$D:$D&amp;'3) Release_Label'!$E:$E,1,0))),vlookup($A771&amp;$B771,{'3) Release_Label'!$D:$D&amp;'3) Release_Label'!$E:$E,'3) Release_Label'!$F:$F},2,0), or(and(not(isblank($B771)),$B771=$B770,$A771&lt;&gt;$A770),and(not(isblank($A771)),$A771=$A770,$B771&lt;&gt;$B770)),"ID LISTS UNALIGNED",and($A771&lt;&gt;"",countif('3) Release_Label'!$D:$D,$A771)=0),"NO UPC MATCH in Release_Label",and($B771&lt;&gt;"",countif('3) Release_Label'!$E:$E,$B771)=0),"NO CATALOG ID MATCH in Release_Label",iserror(vlookup($A771&amp;$B771,'3) Release_Label'!$D:$D&amp;'3) Release_Label'!$E:$E,1,0)),"NO UPC-CATALOG ID pair MATCH in Release_Label" )</f>
        <v/>
      </c>
      <c r="D771" s="143" t="str">
        <f t="array" ref="D771">ifs(and(isblank($A771),isblank($B771)),"", not(iserror(vlookup($A771&amp;$B771,'3) Release_Label'!$D:$D&amp;'3) Release_Label'!$E:$E,1,0))),vlookup($A771&amp;$B771,{'3) Release_Label'!$D:$D&amp;'3) Release_Label'!$E:$E,'3) Release_Label'!$H:$H},2,0), or(and(not(isblank($B771)),$B771=$B770,$A771&lt;&gt;$A770),and(not(isblank($A771)),$A771=$A770,$B771&lt;&gt;$B770)),"ID LISTS UNALIGNED",and($A771&lt;&gt;"",countif('3) Release_Label'!$D:$D,$A771)=0),"NO UPC MATCH in Release_Label",and($B771&lt;&gt;"",countif('3) Release_Label'!$E:$E,$B771)=0),"NO CATALOG ID MATCH in Release_Label",iserror(vlookup($A771&amp;$B771,'3) Release_Label'!$D:$D&amp;'3) Release_Label'!$E:$E,1,0)),"NO UPC-CATALOG ID pair MATCH in Release_Label" )</f>
        <v/>
      </c>
      <c r="E771" s="157" t="str">
        <f t="shared" si="3"/>
        <v/>
      </c>
      <c r="G771" s="116"/>
      <c r="H771" s="166"/>
      <c r="J771" s="20"/>
      <c r="K771" s="117"/>
      <c r="L771" s="20"/>
      <c r="N771" s="20"/>
      <c r="O771" s="20"/>
      <c r="P771" s="20"/>
    </row>
    <row r="772">
      <c r="A772" s="28"/>
      <c r="B772" s="116"/>
      <c r="C772" s="143" t="str">
        <f t="array" ref="C772">ifs(and(isblank($A772),isblank($B772)),"", not(iserror(vlookup($A772&amp;$B772,'3) Release_Label'!$D:$D&amp;'3) Release_Label'!$E:$E,1,0))),vlookup($A772&amp;$B772,{'3) Release_Label'!$D:$D&amp;'3) Release_Label'!$E:$E,'3) Release_Label'!$F:$F},2,0), or(and(not(isblank($B772)),$B772=$B771,$A772&lt;&gt;$A771),and(not(isblank($A772)),$A772=$A771,$B772&lt;&gt;$B771)),"ID LISTS UNALIGNED",and($A772&lt;&gt;"",countif('3) Release_Label'!$D:$D,$A772)=0),"NO UPC MATCH in Release_Label",and($B772&lt;&gt;"",countif('3) Release_Label'!$E:$E,$B772)=0),"NO CATALOG ID MATCH in Release_Label",iserror(vlookup($A772&amp;$B772,'3) Release_Label'!$D:$D&amp;'3) Release_Label'!$E:$E,1,0)),"NO UPC-CATALOG ID pair MATCH in Release_Label" )</f>
        <v/>
      </c>
      <c r="D772" s="143" t="str">
        <f t="array" ref="D772">ifs(and(isblank($A772),isblank($B772)),"", not(iserror(vlookup($A772&amp;$B772,'3) Release_Label'!$D:$D&amp;'3) Release_Label'!$E:$E,1,0))),vlookup($A772&amp;$B772,{'3) Release_Label'!$D:$D&amp;'3) Release_Label'!$E:$E,'3) Release_Label'!$H:$H},2,0), or(and(not(isblank($B772)),$B772=$B771,$A772&lt;&gt;$A771),and(not(isblank($A772)),$A772=$A771,$B772&lt;&gt;$B771)),"ID LISTS UNALIGNED",and($A772&lt;&gt;"",countif('3) Release_Label'!$D:$D,$A772)=0),"NO UPC MATCH in Release_Label",and($B772&lt;&gt;"",countif('3) Release_Label'!$E:$E,$B772)=0),"NO CATALOG ID MATCH in Release_Label",iserror(vlookup($A772&amp;$B772,'3) Release_Label'!$D:$D&amp;'3) Release_Label'!$E:$E,1,0)),"NO UPC-CATALOG ID pair MATCH in Release_Label" )</f>
        <v/>
      </c>
      <c r="E772" s="157" t="str">
        <f t="shared" si="3"/>
        <v/>
      </c>
      <c r="G772" s="116"/>
      <c r="H772" s="166"/>
      <c r="J772" s="20"/>
      <c r="K772" s="117"/>
      <c r="L772" s="20"/>
      <c r="N772" s="20"/>
      <c r="O772" s="20"/>
      <c r="P772" s="20"/>
    </row>
    <row r="773">
      <c r="A773" s="28"/>
      <c r="B773" s="116"/>
      <c r="C773" s="143" t="str">
        <f t="array" ref="C773">ifs(and(isblank($A773),isblank($B773)),"", not(iserror(vlookup($A773&amp;$B773,'3) Release_Label'!$D:$D&amp;'3) Release_Label'!$E:$E,1,0))),vlookup($A773&amp;$B773,{'3) Release_Label'!$D:$D&amp;'3) Release_Label'!$E:$E,'3) Release_Label'!$F:$F},2,0), or(and(not(isblank($B773)),$B773=$B772,$A773&lt;&gt;$A772),and(not(isblank($A773)),$A773=$A772,$B773&lt;&gt;$B772)),"ID LISTS UNALIGNED",and($A773&lt;&gt;"",countif('3) Release_Label'!$D:$D,$A773)=0),"NO UPC MATCH in Release_Label",and($B773&lt;&gt;"",countif('3) Release_Label'!$E:$E,$B773)=0),"NO CATALOG ID MATCH in Release_Label",iserror(vlookup($A773&amp;$B773,'3) Release_Label'!$D:$D&amp;'3) Release_Label'!$E:$E,1,0)),"NO UPC-CATALOG ID pair MATCH in Release_Label" )</f>
        <v/>
      </c>
      <c r="D773" s="143" t="str">
        <f t="array" ref="D773">ifs(and(isblank($A773),isblank($B773)),"", not(iserror(vlookup($A773&amp;$B773,'3) Release_Label'!$D:$D&amp;'3) Release_Label'!$E:$E,1,0))),vlookup($A773&amp;$B773,{'3) Release_Label'!$D:$D&amp;'3) Release_Label'!$E:$E,'3) Release_Label'!$H:$H},2,0), or(and(not(isblank($B773)),$B773=$B772,$A773&lt;&gt;$A772),and(not(isblank($A773)),$A773=$A772,$B773&lt;&gt;$B772)),"ID LISTS UNALIGNED",and($A773&lt;&gt;"",countif('3) Release_Label'!$D:$D,$A773)=0),"NO UPC MATCH in Release_Label",and($B773&lt;&gt;"",countif('3) Release_Label'!$E:$E,$B773)=0),"NO CATALOG ID MATCH in Release_Label",iserror(vlookup($A773&amp;$B773,'3) Release_Label'!$D:$D&amp;'3) Release_Label'!$E:$E,1,0)),"NO UPC-CATALOG ID pair MATCH in Release_Label" )</f>
        <v/>
      </c>
      <c r="E773" s="157" t="str">
        <f t="shared" si="3"/>
        <v/>
      </c>
      <c r="G773" s="116"/>
      <c r="H773" s="166"/>
      <c r="J773" s="20"/>
      <c r="K773" s="117"/>
      <c r="L773" s="20"/>
      <c r="N773" s="20"/>
      <c r="O773" s="20"/>
      <c r="P773" s="20"/>
    </row>
    <row r="774">
      <c r="A774" s="28"/>
      <c r="B774" s="116"/>
      <c r="C774" s="143" t="str">
        <f t="array" ref="C774">ifs(and(isblank($A774),isblank($B774)),"", not(iserror(vlookup($A774&amp;$B774,'3) Release_Label'!$D:$D&amp;'3) Release_Label'!$E:$E,1,0))),vlookup($A774&amp;$B774,{'3) Release_Label'!$D:$D&amp;'3) Release_Label'!$E:$E,'3) Release_Label'!$F:$F},2,0), or(and(not(isblank($B774)),$B774=$B773,$A774&lt;&gt;$A773),and(not(isblank($A774)),$A774=$A773,$B774&lt;&gt;$B773)),"ID LISTS UNALIGNED",and($A774&lt;&gt;"",countif('3) Release_Label'!$D:$D,$A774)=0),"NO UPC MATCH in Release_Label",and($B774&lt;&gt;"",countif('3) Release_Label'!$E:$E,$B774)=0),"NO CATALOG ID MATCH in Release_Label",iserror(vlookup($A774&amp;$B774,'3) Release_Label'!$D:$D&amp;'3) Release_Label'!$E:$E,1,0)),"NO UPC-CATALOG ID pair MATCH in Release_Label" )</f>
        <v/>
      </c>
      <c r="D774" s="143" t="str">
        <f t="array" ref="D774">ifs(and(isblank($A774),isblank($B774)),"", not(iserror(vlookup($A774&amp;$B774,'3) Release_Label'!$D:$D&amp;'3) Release_Label'!$E:$E,1,0))),vlookup($A774&amp;$B774,{'3) Release_Label'!$D:$D&amp;'3) Release_Label'!$E:$E,'3) Release_Label'!$H:$H},2,0), or(and(not(isblank($B774)),$B774=$B773,$A774&lt;&gt;$A773),and(not(isblank($A774)),$A774=$A773,$B774&lt;&gt;$B773)),"ID LISTS UNALIGNED",and($A774&lt;&gt;"",countif('3) Release_Label'!$D:$D,$A774)=0),"NO UPC MATCH in Release_Label",and($B774&lt;&gt;"",countif('3) Release_Label'!$E:$E,$B774)=0),"NO CATALOG ID MATCH in Release_Label",iserror(vlookup($A774&amp;$B774,'3) Release_Label'!$D:$D&amp;'3) Release_Label'!$E:$E,1,0)),"NO UPC-CATALOG ID pair MATCH in Release_Label" )</f>
        <v/>
      </c>
      <c r="E774" s="157" t="str">
        <f t="shared" si="3"/>
        <v/>
      </c>
      <c r="G774" s="116"/>
      <c r="H774" s="166"/>
      <c r="J774" s="20"/>
      <c r="K774" s="117"/>
      <c r="L774" s="20"/>
      <c r="N774" s="20"/>
      <c r="O774" s="20"/>
      <c r="P774" s="20"/>
    </row>
    <row r="775">
      <c r="A775" s="28"/>
      <c r="B775" s="116"/>
      <c r="C775" s="143" t="str">
        <f t="array" ref="C775">ifs(and(isblank($A775),isblank($B775)),"", not(iserror(vlookup($A775&amp;$B775,'3) Release_Label'!$D:$D&amp;'3) Release_Label'!$E:$E,1,0))),vlookup($A775&amp;$B775,{'3) Release_Label'!$D:$D&amp;'3) Release_Label'!$E:$E,'3) Release_Label'!$F:$F},2,0), or(and(not(isblank($B775)),$B775=$B774,$A775&lt;&gt;$A774),and(not(isblank($A775)),$A775=$A774,$B775&lt;&gt;$B774)),"ID LISTS UNALIGNED",and($A775&lt;&gt;"",countif('3) Release_Label'!$D:$D,$A775)=0),"NO UPC MATCH in Release_Label",and($B775&lt;&gt;"",countif('3) Release_Label'!$E:$E,$B775)=0),"NO CATALOG ID MATCH in Release_Label",iserror(vlookup($A775&amp;$B775,'3) Release_Label'!$D:$D&amp;'3) Release_Label'!$E:$E,1,0)),"NO UPC-CATALOG ID pair MATCH in Release_Label" )</f>
        <v/>
      </c>
      <c r="D775" s="143" t="str">
        <f t="array" ref="D775">ifs(and(isblank($A775),isblank($B775)),"", not(iserror(vlookup($A775&amp;$B775,'3) Release_Label'!$D:$D&amp;'3) Release_Label'!$E:$E,1,0))),vlookup($A775&amp;$B775,{'3) Release_Label'!$D:$D&amp;'3) Release_Label'!$E:$E,'3) Release_Label'!$H:$H},2,0), or(and(not(isblank($B775)),$B775=$B774,$A775&lt;&gt;$A774),and(not(isblank($A775)),$A775=$A774,$B775&lt;&gt;$B774)),"ID LISTS UNALIGNED",and($A775&lt;&gt;"",countif('3) Release_Label'!$D:$D,$A775)=0),"NO UPC MATCH in Release_Label",and($B775&lt;&gt;"",countif('3) Release_Label'!$E:$E,$B775)=0),"NO CATALOG ID MATCH in Release_Label",iserror(vlookup($A775&amp;$B775,'3) Release_Label'!$D:$D&amp;'3) Release_Label'!$E:$E,1,0)),"NO UPC-CATALOG ID pair MATCH in Release_Label" )</f>
        <v/>
      </c>
      <c r="E775" s="157" t="str">
        <f t="shared" si="3"/>
        <v/>
      </c>
      <c r="G775" s="116"/>
      <c r="H775" s="166"/>
      <c r="J775" s="20"/>
      <c r="K775" s="117"/>
      <c r="L775" s="20"/>
      <c r="N775" s="20"/>
      <c r="O775" s="20"/>
      <c r="P775" s="20"/>
    </row>
    <row r="776">
      <c r="A776" s="28"/>
      <c r="B776" s="116"/>
      <c r="C776" s="143" t="str">
        <f t="array" ref="C776">ifs(and(isblank($A776),isblank($B776)),"", not(iserror(vlookup($A776&amp;$B776,'3) Release_Label'!$D:$D&amp;'3) Release_Label'!$E:$E,1,0))),vlookup($A776&amp;$B776,{'3) Release_Label'!$D:$D&amp;'3) Release_Label'!$E:$E,'3) Release_Label'!$F:$F},2,0), or(and(not(isblank($B776)),$B776=$B775,$A776&lt;&gt;$A775),and(not(isblank($A776)),$A776=$A775,$B776&lt;&gt;$B775)),"ID LISTS UNALIGNED",and($A776&lt;&gt;"",countif('3) Release_Label'!$D:$D,$A776)=0),"NO UPC MATCH in Release_Label",and($B776&lt;&gt;"",countif('3) Release_Label'!$E:$E,$B776)=0),"NO CATALOG ID MATCH in Release_Label",iserror(vlookup($A776&amp;$B776,'3) Release_Label'!$D:$D&amp;'3) Release_Label'!$E:$E,1,0)),"NO UPC-CATALOG ID pair MATCH in Release_Label" )</f>
        <v/>
      </c>
      <c r="D776" s="143" t="str">
        <f t="array" ref="D776">ifs(and(isblank($A776),isblank($B776)),"", not(iserror(vlookup($A776&amp;$B776,'3) Release_Label'!$D:$D&amp;'3) Release_Label'!$E:$E,1,0))),vlookup($A776&amp;$B776,{'3) Release_Label'!$D:$D&amp;'3) Release_Label'!$E:$E,'3) Release_Label'!$H:$H},2,0), or(and(not(isblank($B776)),$B776=$B775,$A776&lt;&gt;$A775),and(not(isblank($A776)),$A776=$A775,$B776&lt;&gt;$B775)),"ID LISTS UNALIGNED",and($A776&lt;&gt;"",countif('3) Release_Label'!$D:$D,$A776)=0),"NO UPC MATCH in Release_Label",and($B776&lt;&gt;"",countif('3) Release_Label'!$E:$E,$B776)=0),"NO CATALOG ID MATCH in Release_Label",iserror(vlookup($A776&amp;$B776,'3) Release_Label'!$D:$D&amp;'3) Release_Label'!$E:$E,1,0)),"NO UPC-CATALOG ID pair MATCH in Release_Label" )</f>
        <v/>
      </c>
      <c r="E776" s="157" t="str">
        <f t="shared" si="3"/>
        <v/>
      </c>
      <c r="G776" s="116"/>
      <c r="H776" s="166"/>
      <c r="J776" s="20"/>
      <c r="K776" s="117"/>
      <c r="L776" s="20"/>
      <c r="N776" s="20"/>
      <c r="O776" s="20"/>
      <c r="P776" s="20"/>
    </row>
    <row r="777">
      <c r="A777" s="28"/>
      <c r="B777" s="116"/>
      <c r="C777" s="143" t="str">
        <f t="array" ref="C777">ifs(and(isblank($A777),isblank($B777)),"", not(iserror(vlookup($A777&amp;$B777,'3) Release_Label'!$D:$D&amp;'3) Release_Label'!$E:$E,1,0))),vlookup($A777&amp;$B777,{'3) Release_Label'!$D:$D&amp;'3) Release_Label'!$E:$E,'3) Release_Label'!$F:$F},2,0), or(and(not(isblank($B777)),$B777=$B776,$A777&lt;&gt;$A776),and(not(isblank($A777)),$A777=$A776,$B777&lt;&gt;$B776)),"ID LISTS UNALIGNED",and($A777&lt;&gt;"",countif('3) Release_Label'!$D:$D,$A777)=0),"NO UPC MATCH in Release_Label",and($B777&lt;&gt;"",countif('3) Release_Label'!$E:$E,$B777)=0),"NO CATALOG ID MATCH in Release_Label",iserror(vlookup($A777&amp;$B777,'3) Release_Label'!$D:$D&amp;'3) Release_Label'!$E:$E,1,0)),"NO UPC-CATALOG ID pair MATCH in Release_Label" )</f>
        <v/>
      </c>
      <c r="D777" s="143" t="str">
        <f t="array" ref="D777">ifs(and(isblank($A777),isblank($B777)),"", not(iserror(vlookup($A777&amp;$B777,'3) Release_Label'!$D:$D&amp;'3) Release_Label'!$E:$E,1,0))),vlookup($A777&amp;$B777,{'3) Release_Label'!$D:$D&amp;'3) Release_Label'!$E:$E,'3) Release_Label'!$H:$H},2,0), or(and(not(isblank($B777)),$B777=$B776,$A777&lt;&gt;$A776),and(not(isblank($A777)),$A777=$A776,$B777&lt;&gt;$B776)),"ID LISTS UNALIGNED",and($A777&lt;&gt;"",countif('3) Release_Label'!$D:$D,$A777)=0),"NO UPC MATCH in Release_Label",and($B777&lt;&gt;"",countif('3) Release_Label'!$E:$E,$B777)=0),"NO CATALOG ID MATCH in Release_Label",iserror(vlookup($A777&amp;$B777,'3) Release_Label'!$D:$D&amp;'3) Release_Label'!$E:$E,1,0)),"NO UPC-CATALOG ID pair MATCH in Release_Label" )</f>
        <v/>
      </c>
      <c r="E777" s="157" t="str">
        <f t="shared" si="3"/>
        <v/>
      </c>
      <c r="G777" s="116"/>
      <c r="H777" s="166"/>
      <c r="J777" s="20"/>
      <c r="K777" s="117"/>
      <c r="L777" s="20"/>
      <c r="N777" s="20"/>
      <c r="O777" s="20"/>
      <c r="P777" s="20"/>
    </row>
    <row r="778">
      <c r="A778" s="28"/>
      <c r="B778" s="116"/>
      <c r="C778" s="143" t="str">
        <f t="array" ref="C778">ifs(and(isblank($A778),isblank($B778)),"", not(iserror(vlookup($A778&amp;$B778,'3) Release_Label'!$D:$D&amp;'3) Release_Label'!$E:$E,1,0))),vlookup($A778&amp;$B778,{'3) Release_Label'!$D:$D&amp;'3) Release_Label'!$E:$E,'3) Release_Label'!$F:$F},2,0), or(and(not(isblank($B778)),$B778=$B777,$A778&lt;&gt;$A777),and(not(isblank($A778)),$A778=$A777,$B778&lt;&gt;$B777)),"ID LISTS UNALIGNED",and($A778&lt;&gt;"",countif('3) Release_Label'!$D:$D,$A778)=0),"NO UPC MATCH in Release_Label",and($B778&lt;&gt;"",countif('3) Release_Label'!$E:$E,$B778)=0),"NO CATALOG ID MATCH in Release_Label",iserror(vlookup($A778&amp;$B778,'3) Release_Label'!$D:$D&amp;'3) Release_Label'!$E:$E,1,0)),"NO UPC-CATALOG ID pair MATCH in Release_Label" )</f>
        <v/>
      </c>
      <c r="D778" s="143" t="str">
        <f t="array" ref="D778">ifs(and(isblank($A778),isblank($B778)),"", not(iserror(vlookup($A778&amp;$B778,'3) Release_Label'!$D:$D&amp;'3) Release_Label'!$E:$E,1,0))),vlookup($A778&amp;$B778,{'3) Release_Label'!$D:$D&amp;'3) Release_Label'!$E:$E,'3) Release_Label'!$H:$H},2,0), or(and(not(isblank($B778)),$B778=$B777,$A778&lt;&gt;$A777),and(not(isblank($A778)),$A778=$A777,$B778&lt;&gt;$B777)),"ID LISTS UNALIGNED",and($A778&lt;&gt;"",countif('3) Release_Label'!$D:$D,$A778)=0),"NO UPC MATCH in Release_Label",and($B778&lt;&gt;"",countif('3) Release_Label'!$E:$E,$B778)=0),"NO CATALOG ID MATCH in Release_Label",iserror(vlookup($A778&amp;$B778,'3) Release_Label'!$D:$D&amp;'3) Release_Label'!$E:$E,1,0)),"NO UPC-CATALOG ID pair MATCH in Release_Label" )</f>
        <v/>
      </c>
      <c r="E778" s="157" t="str">
        <f t="shared" si="3"/>
        <v/>
      </c>
      <c r="G778" s="116"/>
      <c r="H778" s="166"/>
      <c r="J778" s="20"/>
      <c r="K778" s="117"/>
      <c r="L778" s="20"/>
      <c r="N778" s="20"/>
      <c r="O778" s="20"/>
      <c r="P778" s="20"/>
    </row>
    <row r="779">
      <c r="A779" s="28"/>
      <c r="B779" s="116"/>
      <c r="C779" s="143" t="str">
        <f t="array" ref="C779">ifs(and(isblank($A779),isblank($B779)),"", not(iserror(vlookup($A779&amp;$B779,'3) Release_Label'!$D:$D&amp;'3) Release_Label'!$E:$E,1,0))),vlookup($A779&amp;$B779,{'3) Release_Label'!$D:$D&amp;'3) Release_Label'!$E:$E,'3) Release_Label'!$F:$F},2,0), or(and(not(isblank($B779)),$B779=$B778,$A779&lt;&gt;$A778),and(not(isblank($A779)),$A779=$A778,$B779&lt;&gt;$B778)),"ID LISTS UNALIGNED",and($A779&lt;&gt;"",countif('3) Release_Label'!$D:$D,$A779)=0),"NO UPC MATCH in Release_Label",and($B779&lt;&gt;"",countif('3) Release_Label'!$E:$E,$B779)=0),"NO CATALOG ID MATCH in Release_Label",iserror(vlookup($A779&amp;$B779,'3) Release_Label'!$D:$D&amp;'3) Release_Label'!$E:$E,1,0)),"NO UPC-CATALOG ID pair MATCH in Release_Label" )</f>
        <v/>
      </c>
      <c r="D779" s="143" t="str">
        <f t="array" ref="D779">ifs(and(isblank($A779),isblank($B779)),"", not(iserror(vlookup($A779&amp;$B779,'3) Release_Label'!$D:$D&amp;'3) Release_Label'!$E:$E,1,0))),vlookup($A779&amp;$B779,{'3) Release_Label'!$D:$D&amp;'3) Release_Label'!$E:$E,'3) Release_Label'!$H:$H},2,0), or(and(not(isblank($B779)),$B779=$B778,$A779&lt;&gt;$A778),and(not(isblank($A779)),$A779=$A778,$B779&lt;&gt;$B778)),"ID LISTS UNALIGNED",and($A779&lt;&gt;"",countif('3) Release_Label'!$D:$D,$A779)=0),"NO UPC MATCH in Release_Label",and($B779&lt;&gt;"",countif('3) Release_Label'!$E:$E,$B779)=0),"NO CATALOG ID MATCH in Release_Label",iserror(vlookup($A779&amp;$B779,'3) Release_Label'!$D:$D&amp;'3) Release_Label'!$E:$E,1,0)),"NO UPC-CATALOG ID pair MATCH in Release_Label" )</f>
        <v/>
      </c>
      <c r="E779" s="157" t="str">
        <f t="shared" si="3"/>
        <v/>
      </c>
      <c r="G779" s="116"/>
      <c r="H779" s="166"/>
      <c r="J779" s="20"/>
      <c r="K779" s="117"/>
      <c r="L779" s="20"/>
      <c r="N779" s="20"/>
      <c r="O779" s="20"/>
      <c r="P779" s="20"/>
    </row>
    <row r="780">
      <c r="A780" s="28"/>
      <c r="B780" s="116"/>
      <c r="C780" s="143" t="str">
        <f t="array" ref="C780">ifs(and(isblank($A780),isblank($B780)),"", not(iserror(vlookup($A780&amp;$B780,'3) Release_Label'!$D:$D&amp;'3) Release_Label'!$E:$E,1,0))),vlookup($A780&amp;$B780,{'3) Release_Label'!$D:$D&amp;'3) Release_Label'!$E:$E,'3) Release_Label'!$F:$F},2,0), or(and(not(isblank($B780)),$B780=$B779,$A780&lt;&gt;$A779),and(not(isblank($A780)),$A780=$A779,$B780&lt;&gt;$B779)),"ID LISTS UNALIGNED",and($A780&lt;&gt;"",countif('3) Release_Label'!$D:$D,$A780)=0),"NO UPC MATCH in Release_Label",and($B780&lt;&gt;"",countif('3) Release_Label'!$E:$E,$B780)=0),"NO CATALOG ID MATCH in Release_Label",iserror(vlookup($A780&amp;$B780,'3) Release_Label'!$D:$D&amp;'3) Release_Label'!$E:$E,1,0)),"NO UPC-CATALOG ID pair MATCH in Release_Label" )</f>
        <v/>
      </c>
      <c r="D780" s="143" t="str">
        <f t="array" ref="D780">ifs(and(isblank($A780),isblank($B780)),"", not(iserror(vlookup($A780&amp;$B780,'3) Release_Label'!$D:$D&amp;'3) Release_Label'!$E:$E,1,0))),vlookup($A780&amp;$B780,{'3) Release_Label'!$D:$D&amp;'3) Release_Label'!$E:$E,'3) Release_Label'!$H:$H},2,0), or(and(not(isblank($B780)),$B780=$B779,$A780&lt;&gt;$A779),and(not(isblank($A780)),$A780=$A779,$B780&lt;&gt;$B779)),"ID LISTS UNALIGNED",and($A780&lt;&gt;"",countif('3) Release_Label'!$D:$D,$A780)=0),"NO UPC MATCH in Release_Label",and($B780&lt;&gt;"",countif('3) Release_Label'!$E:$E,$B780)=0),"NO CATALOG ID MATCH in Release_Label",iserror(vlookup($A780&amp;$B780,'3) Release_Label'!$D:$D&amp;'3) Release_Label'!$E:$E,1,0)),"NO UPC-CATALOG ID pair MATCH in Release_Label" )</f>
        <v/>
      </c>
      <c r="E780" s="157" t="str">
        <f t="shared" si="3"/>
        <v/>
      </c>
      <c r="G780" s="116"/>
      <c r="H780" s="166"/>
      <c r="J780" s="20"/>
      <c r="K780" s="117"/>
      <c r="L780" s="20"/>
      <c r="N780" s="20"/>
      <c r="O780" s="20"/>
      <c r="P780" s="20"/>
    </row>
    <row r="781">
      <c r="A781" s="28"/>
      <c r="B781" s="116"/>
      <c r="C781" s="143" t="str">
        <f t="array" ref="C781">ifs(and(isblank($A781),isblank($B781)),"", not(iserror(vlookup($A781&amp;$B781,'3) Release_Label'!$D:$D&amp;'3) Release_Label'!$E:$E,1,0))),vlookup($A781&amp;$B781,{'3) Release_Label'!$D:$D&amp;'3) Release_Label'!$E:$E,'3) Release_Label'!$F:$F},2,0), or(and(not(isblank($B781)),$B781=$B780,$A781&lt;&gt;$A780),and(not(isblank($A781)),$A781=$A780,$B781&lt;&gt;$B780)),"ID LISTS UNALIGNED",and($A781&lt;&gt;"",countif('3) Release_Label'!$D:$D,$A781)=0),"NO UPC MATCH in Release_Label",and($B781&lt;&gt;"",countif('3) Release_Label'!$E:$E,$B781)=0),"NO CATALOG ID MATCH in Release_Label",iserror(vlookup($A781&amp;$B781,'3) Release_Label'!$D:$D&amp;'3) Release_Label'!$E:$E,1,0)),"NO UPC-CATALOG ID pair MATCH in Release_Label" )</f>
        <v/>
      </c>
      <c r="D781" s="143" t="str">
        <f t="array" ref="D781">ifs(and(isblank($A781),isblank($B781)),"", not(iserror(vlookup($A781&amp;$B781,'3) Release_Label'!$D:$D&amp;'3) Release_Label'!$E:$E,1,0))),vlookup($A781&amp;$B781,{'3) Release_Label'!$D:$D&amp;'3) Release_Label'!$E:$E,'3) Release_Label'!$H:$H},2,0), or(and(not(isblank($B781)),$B781=$B780,$A781&lt;&gt;$A780),and(not(isblank($A781)),$A781=$A780,$B781&lt;&gt;$B780)),"ID LISTS UNALIGNED",and($A781&lt;&gt;"",countif('3) Release_Label'!$D:$D,$A781)=0),"NO UPC MATCH in Release_Label",and($B781&lt;&gt;"",countif('3) Release_Label'!$E:$E,$B781)=0),"NO CATALOG ID MATCH in Release_Label",iserror(vlookup($A781&amp;$B781,'3) Release_Label'!$D:$D&amp;'3) Release_Label'!$E:$E,1,0)),"NO UPC-CATALOG ID pair MATCH in Release_Label" )</f>
        <v/>
      </c>
      <c r="E781" s="157" t="str">
        <f t="shared" si="3"/>
        <v/>
      </c>
      <c r="G781" s="116"/>
      <c r="H781" s="166"/>
      <c r="J781" s="20"/>
      <c r="K781" s="117"/>
      <c r="L781" s="20"/>
      <c r="N781" s="20"/>
      <c r="O781" s="20"/>
      <c r="P781" s="20"/>
    </row>
    <row r="782">
      <c r="A782" s="28"/>
      <c r="B782" s="116"/>
      <c r="C782" s="143" t="str">
        <f t="array" ref="C782">ifs(and(isblank($A782),isblank($B782)),"", not(iserror(vlookup($A782&amp;$B782,'3) Release_Label'!$D:$D&amp;'3) Release_Label'!$E:$E,1,0))),vlookup($A782&amp;$B782,{'3) Release_Label'!$D:$D&amp;'3) Release_Label'!$E:$E,'3) Release_Label'!$F:$F},2,0), or(and(not(isblank($B782)),$B782=$B781,$A782&lt;&gt;$A781),and(not(isblank($A782)),$A782=$A781,$B782&lt;&gt;$B781)),"ID LISTS UNALIGNED",and($A782&lt;&gt;"",countif('3) Release_Label'!$D:$D,$A782)=0),"NO UPC MATCH in Release_Label",and($B782&lt;&gt;"",countif('3) Release_Label'!$E:$E,$B782)=0),"NO CATALOG ID MATCH in Release_Label",iserror(vlookup($A782&amp;$B782,'3) Release_Label'!$D:$D&amp;'3) Release_Label'!$E:$E,1,0)),"NO UPC-CATALOG ID pair MATCH in Release_Label" )</f>
        <v/>
      </c>
      <c r="D782" s="143" t="str">
        <f t="array" ref="D782">ifs(and(isblank($A782),isblank($B782)),"", not(iserror(vlookup($A782&amp;$B782,'3) Release_Label'!$D:$D&amp;'3) Release_Label'!$E:$E,1,0))),vlookup($A782&amp;$B782,{'3) Release_Label'!$D:$D&amp;'3) Release_Label'!$E:$E,'3) Release_Label'!$H:$H},2,0), or(and(not(isblank($B782)),$B782=$B781,$A782&lt;&gt;$A781),and(not(isblank($A782)),$A782=$A781,$B782&lt;&gt;$B781)),"ID LISTS UNALIGNED",and($A782&lt;&gt;"",countif('3) Release_Label'!$D:$D,$A782)=0),"NO UPC MATCH in Release_Label",and($B782&lt;&gt;"",countif('3) Release_Label'!$E:$E,$B782)=0),"NO CATALOG ID MATCH in Release_Label",iserror(vlookup($A782&amp;$B782,'3) Release_Label'!$D:$D&amp;'3) Release_Label'!$E:$E,1,0)),"NO UPC-CATALOG ID pair MATCH in Release_Label" )</f>
        <v/>
      </c>
      <c r="E782" s="157" t="str">
        <f t="shared" si="3"/>
        <v/>
      </c>
      <c r="G782" s="116"/>
      <c r="H782" s="166"/>
      <c r="J782" s="20"/>
      <c r="K782" s="117"/>
      <c r="L782" s="20"/>
      <c r="N782" s="20"/>
      <c r="O782" s="20"/>
      <c r="P782" s="20"/>
    </row>
    <row r="783">
      <c r="A783" s="28"/>
      <c r="B783" s="116"/>
      <c r="C783" s="143" t="str">
        <f t="array" ref="C783">ifs(and(isblank($A783),isblank($B783)),"", not(iserror(vlookup($A783&amp;$B783,'3) Release_Label'!$D:$D&amp;'3) Release_Label'!$E:$E,1,0))),vlookup($A783&amp;$B783,{'3) Release_Label'!$D:$D&amp;'3) Release_Label'!$E:$E,'3) Release_Label'!$F:$F},2,0), or(and(not(isblank($B783)),$B783=$B782,$A783&lt;&gt;$A782),and(not(isblank($A783)),$A783=$A782,$B783&lt;&gt;$B782)),"ID LISTS UNALIGNED",and($A783&lt;&gt;"",countif('3) Release_Label'!$D:$D,$A783)=0),"NO UPC MATCH in Release_Label",and($B783&lt;&gt;"",countif('3) Release_Label'!$E:$E,$B783)=0),"NO CATALOG ID MATCH in Release_Label",iserror(vlookup($A783&amp;$B783,'3) Release_Label'!$D:$D&amp;'3) Release_Label'!$E:$E,1,0)),"NO UPC-CATALOG ID pair MATCH in Release_Label" )</f>
        <v/>
      </c>
      <c r="D783" s="143" t="str">
        <f t="array" ref="D783">ifs(and(isblank($A783),isblank($B783)),"", not(iserror(vlookup($A783&amp;$B783,'3) Release_Label'!$D:$D&amp;'3) Release_Label'!$E:$E,1,0))),vlookup($A783&amp;$B783,{'3) Release_Label'!$D:$D&amp;'3) Release_Label'!$E:$E,'3) Release_Label'!$H:$H},2,0), or(and(not(isblank($B783)),$B783=$B782,$A783&lt;&gt;$A782),and(not(isblank($A783)),$A783=$A782,$B783&lt;&gt;$B782)),"ID LISTS UNALIGNED",and($A783&lt;&gt;"",countif('3) Release_Label'!$D:$D,$A783)=0),"NO UPC MATCH in Release_Label",and($B783&lt;&gt;"",countif('3) Release_Label'!$E:$E,$B783)=0),"NO CATALOG ID MATCH in Release_Label",iserror(vlookup($A783&amp;$B783,'3) Release_Label'!$D:$D&amp;'3) Release_Label'!$E:$E,1,0)),"NO UPC-CATALOG ID pair MATCH in Release_Label" )</f>
        <v/>
      </c>
      <c r="E783" s="157" t="str">
        <f t="shared" si="3"/>
        <v/>
      </c>
      <c r="G783" s="116"/>
      <c r="H783" s="166"/>
      <c r="J783" s="20"/>
      <c r="K783" s="117"/>
      <c r="L783" s="20"/>
      <c r="N783" s="20"/>
      <c r="O783" s="20"/>
      <c r="P783" s="20"/>
    </row>
    <row r="784">
      <c r="A784" s="28"/>
      <c r="B784" s="116"/>
      <c r="C784" s="143" t="str">
        <f t="array" ref="C784">ifs(and(isblank($A784),isblank($B784)),"", not(iserror(vlookup($A784&amp;$B784,'3) Release_Label'!$D:$D&amp;'3) Release_Label'!$E:$E,1,0))),vlookup($A784&amp;$B784,{'3) Release_Label'!$D:$D&amp;'3) Release_Label'!$E:$E,'3) Release_Label'!$F:$F},2,0), or(and(not(isblank($B784)),$B784=$B783,$A784&lt;&gt;$A783),and(not(isblank($A784)),$A784=$A783,$B784&lt;&gt;$B783)),"ID LISTS UNALIGNED",and($A784&lt;&gt;"",countif('3) Release_Label'!$D:$D,$A784)=0),"NO UPC MATCH in Release_Label",and($B784&lt;&gt;"",countif('3) Release_Label'!$E:$E,$B784)=0),"NO CATALOG ID MATCH in Release_Label",iserror(vlookup($A784&amp;$B784,'3) Release_Label'!$D:$D&amp;'3) Release_Label'!$E:$E,1,0)),"NO UPC-CATALOG ID pair MATCH in Release_Label" )</f>
        <v/>
      </c>
      <c r="D784" s="143" t="str">
        <f t="array" ref="D784">ifs(and(isblank($A784),isblank($B784)),"", not(iserror(vlookup($A784&amp;$B784,'3) Release_Label'!$D:$D&amp;'3) Release_Label'!$E:$E,1,0))),vlookup($A784&amp;$B784,{'3) Release_Label'!$D:$D&amp;'3) Release_Label'!$E:$E,'3) Release_Label'!$H:$H},2,0), or(and(not(isblank($B784)),$B784=$B783,$A784&lt;&gt;$A783),and(not(isblank($A784)),$A784=$A783,$B784&lt;&gt;$B783)),"ID LISTS UNALIGNED",and($A784&lt;&gt;"",countif('3) Release_Label'!$D:$D,$A784)=0),"NO UPC MATCH in Release_Label",and($B784&lt;&gt;"",countif('3) Release_Label'!$E:$E,$B784)=0),"NO CATALOG ID MATCH in Release_Label",iserror(vlookup($A784&amp;$B784,'3) Release_Label'!$D:$D&amp;'3) Release_Label'!$E:$E,1,0)),"NO UPC-CATALOG ID pair MATCH in Release_Label" )</f>
        <v/>
      </c>
      <c r="E784" s="157" t="str">
        <f t="shared" si="3"/>
        <v/>
      </c>
      <c r="G784" s="116"/>
      <c r="H784" s="166"/>
      <c r="J784" s="20"/>
      <c r="K784" s="117"/>
      <c r="L784" s="20"/>
      <c r="N784" s="20"/>
      <c r="O784" s="20"/>
      <c r="P784" s="20"/>
    </row>
    <row r="785">
      <c r="A785" s="28"/>
      <c r="B785" s="116"/>
      <c r="C785" s="143" t="str">
        <f t="array" ref="C785">ifs(and(isblank($A785),isblank($B785)),"", not(iserror(vlookup($A785&amp;$B785,'3) Release_Label'!$D:$D&amp;'3) Release_Label'!$E:$E,1,0))),vlookup($A785&amp;$B785,{'3) Release_Label'!$D:$D&amp;'3) Release_Label'!$E:$E,'3) Release_Label'!$F:$F},2,0), or(and(not(isblank($B785)),$B785=$B784,$A785&lt;&gt;$A784),and(not(isblank($A785)),$A785=$A784,$B785&lt;&gt;$B784)),"ID LISTS UNALIGNED",and($A785&lt;&gt;"",countif('3) Release_Label'!$D:$D,$A785)=0),"NO UPC MATCH in Release_Label",and($B785&lt;&gt;"",countif('3) Release_Label'!$E:$E,$B785)=0),"NO CATALOG ID MATCH in Release_Label",iserror(vlookup($A785&amp;$B785,'3) Release_Label'!$D:$D&amp;'3) Release_Label'!$E:$E,1,0)),"NO UPC-CATALOG ID pair MATCH in Release_Label" )</f>
        <v/>
      </c>
      <c r="D785" s="143" t="str">
        <f t="array" ref="D785">ifs(and(isblank($A785),isblank($B785)),"", not(iserror(vlookup($A785&amp;$B785,'3) Release_Label'!$D:$D&amp;'3) Release_Label'!$E:$E,1,0))),vlookup($A785&amp;$B785,{'3) Release_Label'!$D:$D&amp;'3) Release_Label'!$E:$E,'3) Release_Label'!$H:$H},2,0), or(and(not(isblank($B785)),$B785=$B784,$A785&lt;&gt;$A784),and(not(isblank($A785)),$A785=$A784,$B785&lt;&gt;$B784)),"ID LISTS UNALIGNED",and($A785&lt;&gt;"",countif('3) Release_Label'!$D:$D,$A785)=0),"NO UPC MATCH in Release_Label",and($B785&lt;&gt;"",countif('3) Release_Label'!$E:$E,$B785)=0),"NO CATALOG ID MATCH in Release_Label",iserror(vlookup($A785&amp;$B785,'3) Release_Label'!$D:$D&amp;'3) Release_Label'!$E:$E,1,0)),"NO UPC-CATALOG ID pair MATCH in Release_Label" )</f>
        <v/>
      </c>
      <c r="E785" s="157" t="str">
        <f t="shared" si="3"/>
        <v/>
      </c>
      <c r="G785" s="116"/>
      <c r="H785" s="166"/>
      <c r="J785" s="20"/>
      <c r="K785" s="117"/>
      <c r="L785" s="20"/>
      <c r="N785" s="20"/>
      <c r="O785" s="20"/>
      <c r="P785" s="20"/>
    </row>
    <row r="786">
      <c r="A786" s="28"/>
      <c r="B786" s="116"/>
      <c r="C786" s="143" t="str">
        <f t="array" ref="C786">ifs(and(isblank($A786),isblank($B786)),"", not(iserror(vlookup($A786&amp;$B786,'3) Release_Label'!$D:$D&amp;'3) Release_Label'!$E:$E,1,0))),vlookup($A786&amp;$B786,{'3) Release_Label'!$D:$D&amp;'3) Release_Label'!$E:$E,'3) Release_Label'!$F:$F},2,0), or(and(not(isblank($B786)),$B786=$B785,$A786&lt;&gt;$A785),and(not(isblank($A786)),$A786=$A785,$B786&lt;&gt;$B785)),"ID LISTS UNALIGNED",and($A786&lt;&gt;"",countif('3) Release_Label'!$D:$D,$A786)=0),"NO UPC MATCH in Release_Label",and($B786&lt;&gt;"",countif('3) Release_Label'!$E:$E,$B786)=0),"NO CATALOG ID MATCH in Release_Label",iserror(vlookup($A786&amp;$B786,'3) Release_Label'!$D:$D&amp;'3) Release_Label'!$E:$E,1,0)),"NO UPC-CATALOG ID pair MATCH in Release_Label" )</f>
        <v/>
      </c>
      <c r="D786" s="143" t="str">
        <f t="array" ref="D786">ifs(and(isblank($A786),isblank($B786)),"", not(iserror(vlookup($A786&amp;$B786,'3) Release_Label'!$D:$D&amp;'3) Release_Label'!$E:$E,1,0))),vlookup($A786&amp;$B786,{'3) Release_Label'!$D:$D&amp;'3) Release_Label'!$E:$E,'3) Release_Label'!$H:$H},2,0), or(and(not(isblank($B786)),$B786=$B785,$A786&lt;&gt;$A785),and(not(isblank($A786)),$A786=$A785,$B786&lt;&gt;$B785)),"ID LISTS UNALIGNED",and($A786&lt;&gt;"",countif('3) Release_Label'!$D:$D,$A786)=0),"NO UPC MATCH in Release_Label",and($B786&lt;&gt;"",countif('3) Release_Label'!$E:$E,$B786)=0),"NO CATALOG ID MATCH in Release_Label",iserror(vlookup($A786&amp;$B786,'3) Release_Label'!$D:$D&amp;'3) Release_Label'!$E:$E,1,0)),"NO UPC-CATALOG ID pair MATCH in Release_Label" )</f>
        <v/>
      </c>
      <c r="E786" s="157" t="str">
        <f t="shared" si="3"/>
        <v/>
      </c>
      <c r="G786" s="116"/>
      <c r="H786" s="166"/>
      <c r="J786" s="20"/>
      <c r="K786" s="117"/>
      <c r="L786" s="20"/>
      <c r="N786" s="20"/>
      <c r="O786" s="20"/>
      <c r="P786" s="20"/>
    </row>
    <row r="787">
      <c r="A787" s="28"/>
      <c r="B787" s="116"/>
      <c r="C787" s="143" t="str">
        <f t="array" ref="C787">ifs(and(isblank($A787),isblank($B787)),"", not(iserror(vlookup($A787&amp;$B787,'3) Release_Label'!$D:$D&amp;'3) Release_Label'!$E:$E,1,0))),vlookup($A787&amp;$B787,{'3) Release_Label'!$D:$D&amp;'3) Release_Label'!$E:$E,'3) Release_Label'!$F:$F},2,0), or(and(not(isblank($B787)),$B787=$B786,$A787&lt;&gt;$A786),and(not(isblank($A787)),$A787=$A786,$B787&lt;&gt;$B786)),"ID LISTS UNALIGNED",and($A787&lt;&gt;"",countif('3) Release_Label'!$D:$D,$A787)=0),"NO UPC MATCH in Release_Label",and($B787&lt;&gt;"",countif('3) Release_Label'!$E:$E,$B787)=0),"NO CATALOG ID MATCH in Release_Label",iserror(vlookup($A787&amp;$B787,'3) Release_Label'!$D:$D&amp;'3) Release_Label'!$E:$E,1,0)),"NO UPC-CATALOG ID pair MATCH in Release_Label" )</f>
        <v/>
      </c>
      <c r="D787" s="143" t="str">
        <f t="array" ref="D787">ifs(and(isblank($A787),isblank($B787)),"", not(iserror(vlookup($A787&amp;$B787,'3) Release_Label'!$D:$D&amp;'3) Release_Label'!$E:$E,1,0))),vlookup($A787&amp;$B787,{'3) Release_Label'!$D:$D&amp;'3) Release_Label'!$E:$E,'3) Release_Label'!$H:$H},2,0), or(and(not(isblank($B787)),$B787=$B786,$A787&lt;&gt;$A786),and(not(isblank($A787)),$A787=$A786,$B787&lt;&gt;$B786)),"ID LISTS UNALIGNED",and($A787&lt;&gt;"",countif('3) Release_Label'!$D:$D,$A787)=0),"NO UPC MATCH in Release_Label",and($B787&lt;&gt;"",countif('3) Release_Label'!$E:$E,$B787)=0),"NO CATALOG ID MATCH in Release_Label",iserror(vlookup($A787&amp;$B787,'3) Release_Label'!$D:$D&amp;'3) Release_Label'!$E:$E,1,0)),"NO UPC-CATALOG ID pair MATCH in Release_Label" )</f>
        <v/>
      </c>
      <c r="E787" s="157" t="str">
        <f t="shared" si="3"/>
        <v/>
      </c>
      <c r="G787" s="116"/>
      <c r="H787" s="166"/>
      <c r="J787" s="20"/>
      <c r="K787" s="117"/>
      <c r="L787" s="20"/>
      <c r="N787" s="20"/>
      <c r="O787" s="20"/>
      <c r="P787" s="20"/>
    </row>
    <row r="788">
      <c r="A788" s="28"/>
      <c r="B788" s="116"/>
      <c r="C788" s="143" t="str">
        <f t="array" ref="C788">ifs(and(isblank($A788),isblank($B788)),"", not(iserror(vlookup($A788&amp;$B788,'3) Release_Label'!$D:$D&amp;'3) Release_Label'!$E:$E,1,0))),vlookup($A788&amp;$B788,{'3) Release_Label'!$D:$D&amp;'3) Release_Label'!$E:$E,'3) Release_Label'!$F:$F},2,0), or(and(not(isblank($B788)),$B788=$B787,$A788&lt;&gt;$A787),and(not(isblank($A788)),$A788=$A787,$B788&lt;&gt;$B787)),"ID LISTS UNALIGNED",and($A788&lt;&gt;"",countif('3) Release_Label'!$D:$D,$A788)=0),"NO UPC MATCH in Release_Label",and($B788&lt;&gt;"",countif('3) Release_Label'!$E:$E,$B788)=0),"NO CATALOG ID MATCH in Release_Label",iserror(vlookup($A788&amp;$B788,'3) Release_Label'!$D:$D&amp;'3) Release_Label'!$E:$E,1,0)),"NO UPC-CATALOG ID pair MATCH in Release_Label" )</f>
        <v/>
      </c>
      <c r="D788" s="143" t="str">
        <f t="array" ref="D788">ifs(and(isblank($A788),isblank($B788)),"", not(iserror(vlookup($A788&amp;$B788,'3) Release_Label'!$D:$D&amp;'3) Release_Label'!$E:$E,1,0))),vlookup($A788&amp;$B788,{'3) Release_Label'!$D:$D&amp;'3) Release_Label'!$E:$E,'3) Release_Label'!$H:$H},2,0), or(and(not(isblank($B788)),$B788=$B787,$A788&lt;&gt;$A787),and(not(isblank($A788)),$A788=$A787,$B788&lt;&gt;$B787)),"ID LISTS UNALIGNED",and($A788&lt;&gt;"",countif('3) Release_Label'!$D:$D,$A788)=0),"NO UPC MATCH in Release_Label",and($B788&lt;&gt;"",countif('3) Release_Label'!$E:$E,$B788)=0),"NO CATALOG ID MATCH in Release_Label",iserror(vlookup($A788&amp;$B788,'3) Release_Label'!$D:$D&amp;'3) Release_Label'!$E:$E,1,0)),"NO UPC-CATALOG ID pair MATCH in Release_Label" )</f>
        <v/>
      </c>
      <c r="E788" s="157" t="str">
        <f t="shared" si="3"/>
        <v/>
      </c>
      <c r="G788" s="116"/>
      <c r="H788" s="166"/>
      <c r="J788" s="20"/>
      <c r="K788" s="117"/>
      <c r="L788" s="20"/>
      <c r="N788" s="20"/>
      <c r="O788" s="20"/>
      <c r="P788" s="20"/>
    </row>
    <row r="789">
      <c r="A789" s="28"/>
      <c r="B789" s="116"/>
      <c r="C789" s="143" t="str">
        <f t="array" ref="C789">ifs(and(isblank($A789),isblank($B789)),"", not(iserror(vlookup($A789&amp;$B789,'3) Release_Label'!$D:$D&amp;'3) Release_Label'!$E:$E,1,0))),vlookup($A789&amp;$B789,{'3) Release_Label'!$D:$D&amp;'3) Release_Label'!$E:$E,'3) Release_Label'!$F:$F},2,0), or(and(not(isblank($B789)),$B789=$B788,$A789&lt;&gt;$A788),and(not(isblank($A789)),$A789=$A788,$B789&lt;&gt;$B788)),"ID LISTS UNALIGNED",and($A789&lt;&gt;"",countif('3) Release_Label'!$D:$D,$A789)=0),"NO UPC MATCH in Release_Label",and($B789&lt;&gt;"",countif('3) Release_Label'!$E:$E,$B789)=0),"NO CATALOG ID MATCH in Release_Label",iserror(vlookup($A789&amp;$B789,'3) Release_Label'!$D:$D&amp;'3) Release_Label'!$E:$E,1,0)),"NO UPC-CATALOG ID pair MATCH in Release_Label" )</f>
        <v/>
      </c>
      <c r="D789" s="143" t="str">
        <f t="array" ref="D789">ifs(and(isblank($A789),isblank($B789)),"", not(iserror(vlookup($A789&amp;$B789,'3) Release_Label'!$D:$D&amp;'3) Release_Label'!$E:$E,1,0))),vlookup($A789&amp;$B789,{'3) Release_Label'!$D:$D&amp;'3) Release_Label'!$E:$E,'3) Release_Label'!$H:$H},2,0), or(and(not(isblank($B789)),$B789=$B788,$A789&lt;&gt;$A788),and(not(isblank($A789)),$A789=$A788,$B789&lt;&gt;$B788)),"ID LISTS UNALIGNED",and($A789&lt;&gt;"",countif('3) Release_Label'!$D:$D,$A789)=0),"NO UPC MATCH in Release_Label",and($B789&lt;&gt;"",countif('3) Release_Label'!$E:$E,$B789)=0),"NO CATALOG ID MATCH in Release_Label",iserror(vlookup($A789&amp;$B789,'3) Release_Label'!$D:$D&amp;'3) Release_Label'!$E:$E,1,0)),"NO UPC-CATALOG ID pair MATCH in Release_Label" )</f>
        <v/>
      </c>
      <c r="E789" s="157" t="str">
        <f t="shared" si="3"/>
        <v/>
      </c>
      <c r="G789" s="116"/>
      <c r="H789" s="166"/>
      <c r="J789" s="20"/>
      <c r="K789" s="117"/>
      <c r="L789" s="20"/>
      <c r="N789" s="20"/>
      <c r="O789" s="20"/>
      <c r="P789" s="20"/>
    </row>
    <row r="790">
      <c r="A790" s="28"/>
      <c r="B790" s="116"/>
      <c r="C790" s="143" t="str">
        <f t="array" ref="C790">ifs(and(isblank($A790),isblank($B790)),"", not(iserror(vlookup($A790&amp;$B790,'3) Release_Label'!$D:$D&amp;'3) Release_Label'!$E:$E,1,0))),vlookup($A790&amp;$B790,{'3) Release_Label'!$D:$D&amp;'3) Release_Label'!$E:$E,'3) Release_Label'!$F:$F},2,0), or(and(not(isblank($B790)),$B790=$B789,$A790&lt;&gt;$A789),and(not(isblank($A790)),$A790=$A789,$B790&lt;&gt;$B789)),"ID LISTS UNALIGNED",and($A790&lt;&gt;"",countif('3) Release_Label'!$D:$D,$A790)=0),"NO UPC MATCH in Release_Label",and($B790&lt;&gt;"",countif('3) Release_Label'!$E:$E,$B790)=0),"NO CATALOG ID MATCH in Release_Label",iserror(vlookup($A790&amp;$B790,'3) Release_Label'!$D:$D&amp;'3) Release_Label'!$E:$E,1,0)),"NO UPC-CATALOG ID pair MATCH in Release_Label" )</f>
        <v/>
      </c>
      <c r="D790" s="143" t="str">
        <f t="array" ref="D790">ifs(and(isblank($A790),isblank($B790)),"", not(iserror(vlookup($A790&amp;$B790,'3) Release_Label'!$D:$D&amp;'3) Release_Label'!$E:$E,1,0))),vlookup($A790&amp;$B790,{'3) Release_Label'!$D:$D&amp;'3) Release_Label'!$E:$E,'3) Release_Label'!$H:$H},2,0), or(and(not(isblank($B790)),$B790=$B789,$A790&lt;&gt;$A789),and(not(isblank($A790)),$A790=$A789,$B790&lt;&gt;$B789)),"ID LISTS UNALIGNED",and($A790&lt;&gt;"",countif('3) Release_Label'!$D:$D,$A790)=0),"NO UPC MATCH in Release_Label",and($B790&lt;&gt;"",countif('3) Release_Label'!$E:$E,$B790)=0),"NO CATALOG ID MATCH in Release_Label",iserror(vlookup($A790&amp;$B790,'3) Release_Label'!$D:$D&amp;'3) Release_Label'!$E:$E,1,0)),"NO UPC-CATALOG ID pair MATCH in Release_Label" )</f>
        <v/>
      </c>
      <c r="E790" s="157" t="str">
        <f t="shared" si="3"/>
        <v/>
      </c>
      <c r="G790" s="116"/>
      <c r="H790" s="166"/>
      <c r="J790" s="20"/>
      <c r="K790" s="117"/>
      <c r="L790" s="20"/>
      <c r="N790" s="20"/>
      <c r="O790" s="20"/>
      <c r="P790" s="20"/>
    </row>
    <row r="791">
      <c r="A791" s="28"/>
      <c r="B791" s="116"/>
      <c r="C791" s="143" t="str">
        <f t="array" ref="C791">ifs(and(isblank($A791),isblank($B791)),"", not(iserror(vlookup($A791&amp;$B791,'3) Release_Label'!$D:$D&amp;'3) Release_Label'!$E:$E,1,0))),vlookup($A791&amp;$B791,{'3) Release_Label'!$D:$D&amp;'3) Release_Label'!$E:$E,'3) Release_Label'!$F:$F},2,0), or(and(not(isblank($B791)),$B791=$B790,$A791&lt;&gt;$A790),and(not(isblank($A791)),$A791=$A790,$B791&lt;&gt;$B790)),"ID LISTS UNALIGNED",and($A791&lt;&gt;"",countif('3) Release_Label'!$D:$D,$A791)=0),"NO UPC MATCH in Release_Label",and($B791&lt;&gt;"",countif('3) Release_Label'!$E:$E,$B791)=0),"NO CATALOG ID MATCH in Release_Label",iserror(vlookup($A791&amp;$B791,'3) Release_Label'!$D:$D&amp;'3) Release_Label'!$E:$E,1,0)),"NO UPC-CATALOG ID pair MATCH in Release_Label" )</f>
        <v/>
      </c>
      <c r="D791" s="143" t="str">
        <f t="array" ref="D791">ifs(and(isblank($A791),isblank($B791)),"", not(iserror(vlookup($A791&amp;$B791,'3) Release_Label'!$D:$D&amp;'3) Release_Label'!$E:$E,1,0))),vlookup($A791&amp;$B791,{'3) Release_Label'!$D:$D&amp;'3) Release_Label'!$E:$E,'3) Release_Label'!$H:$H},2,0), or(and(not(isblank($B791)),$B791=$B790,$A791&lt;&gt;$A790),and(not(isblank($A791)),$A791=$A790,$B791&lt;&gt;$B790)),"ID LISTS UNALIGNED",and($A791&lt;&gt;"",countif('3) Release_Label'!$D:$D,$A791)=0),"NO UPC MATCH in Release_Label",and($B791&lt;&gt;"",countif('3) Release_Label'!$E:$E,$B791)=0),"NO CATALOG ID MATCH in Release_Label",iserror(vlookup($A791&amp;$B791,'3) Release_Label'!$D:$D&amp;'3) Release_Label'!$E:$E,1,0)),"NO UPC-CATALOG ID pair MATCH in Release_Label" )</f>
        <v/>
      </c>
      <c r="E791" s="157" t="str">
        <f t="shared" si="3"/>
        <v/>
      </c>
      <c r="G791" s="116"/>
      <c r="H791" s="166"/>
      <c r="J791" s="20"/>
      <c r="K791" s="117"/>
      <c r="L791" s="20"/>
      <c r="N791" s="20"/>
      <c r="O791" s="20"/>
      <c r="P791" s="20"/>
    </row>
    <row r="792">
      <c r="A792" s="28"/>
      <c r="B792" s="116"/>
      <c r="C792" s="143" t="str">
        <f t="array" ref="C792">ifs(and(isblank($A792),isblank($B792)),"", not(iserror(vlookup($A792&amp;$B792,'3) Release_Label'!$D:$D&amp;'3) Release_Label'!$E:$E,1,0))),vlookup($A792&amp;$B792,{'3) Release_Label'!$D:$D&amp;'3) Release_Label'!$E:$E,'3) Release_Label'!$F:$F},2,0), or(and(not(isblank($B792)),$B792=$B791,$A792&lt;&gt;$A791),and(not(isblank($A792)),$A792=$A791,$B792&lt;&gt;$B791)),"ID LISTS UNALIGNED",and($A792&lt;&gt;"",countif('3) Release_Label'!$D:$D,$A792)=0),"NO UPC MATCH in Release_Label",and($B792&lt;&gt;"",countif('3) Release_Label'!$E:$E,$B792)=0),"NO CATALOG ID MATCH in Release_Label",iserror(vlookup($A792&amp;$B792,'3) Release_Label'!$D:$D&amp;'3) Release_Label'!$E:$E,1,0)),"NO UPC-CATALOG ID pair MATCH in Release_Label" )</f>
        <v/>
      </c>
      <c r="D792" s="143" t="str">
        <f t="array" ref="D792">ifs(and(isblank($A792),isblank($B792)),"", not(iserror(vlookup($A792&amp;$B792,'3) Release_Label'!$D:$D&amp;'3) Release_Label'!$E:$E,1,0))),vlookup($A792&amp;$B792,{'3) Release_Label'!$D:$D&amp;'3) Release_Label'!$E:$E,'3) Release_Label'!$H:$H},2,0), or(and(not(isblank($B792)),$B792=$B791,$A792&lt;&gt;$A791),and(not(isblank($A792)),$A792=$A791,$B792&lt;&gt;$B791)),"ID LISTS UNALIGNED",and($A792&lt;&gt;"",countif('3) Release_Label'!$D:$D,$A792)=0),"NO UPC MATCH in Release_Label",and($B792&lt;&gt;"",countif('3) Release_Label'!$E:$E,$B792)=0),"NO CATALOG ID MATCH in Release_Label",iserror(vlookup($A792&amp;$B792,'3) Release_Label'!$D:$D&amp;'3) Release_Label'!$E:$E,1,0)),"NO UPC-CATALOG ID pair MATCH in Release_Label" )</f>
        <v/>
      </c>
      <c r="E792" s="157" t="str">
        <f t="shared" si="3"/>
        <v/>
      </c>
      <c r="G792" s="116"/>
      <c r="H792" s="166"/>
      <c r="J792" s="20"/>
      <c r="K792" s="117"/>
      <c r="L792" s="20"/>
      <c r="N792" s="20"/>
      <c r="O792" s="20"/>
      <c r="P792" s="20"/>
    </row>
    <row r="793">
      <c r="A793" s="28"/>
      <c r="B793" s="116"/>
      <c r="C793" s="143" t="str">
        <f t="array" ref="C793">ifs(and(isblank($A793),isblank($B793)),"", not(iserror(vlookup($A793&amp;$B793,'3) Release_Label'!$D:$D&amp;'3) Release_Label'!$E:$E,1,0))),vlookup($A793&amp;$B793,{'3) Release_Label'!$D:$D&amp;'3) Release_Label'!$E:$E,'3) Release_Label'!$F:$F},2,0), or(and(not(isblank($B793)),$B793=$B792,$A793&lt;&gt;$A792),and(not(isblank($A793)),$A793=$A792,$B793&lt;&gt;$B792)),"ID LISTS UNALIGNED",and($A793&lt;&gt;"",countif('3) Release_Label'!$D:$D,$A793)=0),"NO UPC MATCH in Release_Label",and($B793&lt;&gt;"",countif('3) Release_Label'!$E:$E,$B793)=0),"NO CATALOG ID MATCH in Release_Label",iserror(vlookup($A793&amp;$B793,'3) Release_Label'!$D:$D&amp;'3) Release_Label'!$E:$E,1,0)),"NO UPC-CATALOG ID pair MATCH in Release_Label" )</f>
        <v/>
      </c>
      <c r="D793" s="143" t="str">
        <f t="array" ref="D793">ifs(and(isblank($A793),isblank($B793)),"", not(iserror(vlookup($A793&amp;$B793,'3) Release_Label'!$D:$D&amp;'3) Release_Label'!$E:$E,1,0))),vlookup($A793&amp;$B793,{'3) Release_Label'!$D:$D&amp;'3) Release_Label'!$E:$E,'3) Release_Label'!$H:$H},2,0), or(and(not(isblank($B793)),$B793=$B792,$A793&lt;&gt;$A792),and(not(isblank($A793)),$A793=$A792,$B793&lt;&gt;$B792)),"ID LISTS UNALIGNED",and($A793&lt;&gt;"",countif('3) Release_Label'!$D:$D,$A793)=0),"NO UPC MATCH in Release_Label",and($B793&lt;&gt;"",countif('3) Release_Label'!$E:$E,$B793)=0),"NO CATALOG ID MATCH in Release_Label",iserror(vlookup($A793&amp;$B793,'3) Release_Label'!$D:$D&amp;'3) Release_Label'!$E:$E,1,0)),"NO UPC-CATALOG ID pair MATCH in Release_Label" )</f>
        <v/>
      </c>
      <c r="E793" s="157" t="str">
        <f t="shared" si="3"/>
        <v/>
      </c>
      <c r="G793" s="116"/>
      <c r="H793" s="166"/>
      <c r="J793" s="20"/>
      <c r="K793" s="117"/>
      <c r="L793" s="20"/>
      <c r="N793" s="20"/>
      <c r="O793" s="20"/>
      <c r="P793" s="20"/>
    </row>
    <row r="794">
      <c r="A794" s="28"/>
      <c r="B794" s="116"/>
      <c r="C794" s="143" t="str">
        <f t="array" ref="C794">ifs(and(isblank($A794),isblank($B794)),"", not(iserror(vlookup($A794&amp;$B794,'3) Release_Label'!$D:$D&amp;'3) Release_Label'!$E:$E,1,0))),vlookup($A794&amp;$B794,{'3) Release_Label'!$D:$D&amp;'3) Release_Label'!$E:$E,'3) Release_Label'!$F:$F},2,0), or(and(not(isblank($B794)),$B794=$B793,$A794&lt;&gt;$A793),and(not(isblank($A794)),$A794=$A793,$B794&lt;&gt;$B793)),"ID LISTS UNALIGNED",and($A794&lt;&gt;"",countif('3) Release_Label'!$D:$D,$A794)=0),"NO UPC MATCH in Release_Label",and($B794&lt;&gt;"",countif('3) Release_Label'!$E:$E,$B794)=0),"NO CATALOG ID MATCH in Release_Label",iserror(vlookup($A794&amp;$B794,'3) Release_Label'!$D:$D&amp;'3) Release_Label'!$E:$E,1,0)),"NO UPC-CATALOG ID pair MATCH in Release_Label" )</f>
        <v/>
      </c>
      <c r="D794" s="143" t="str">
        <f t="array" ref="D794">ifs(and(isblank($A794),isblank($B794)),"", not(iserror(vlookup($A794&amp;$B794,'3) Release_Label'!$D:$D&amp;'3) Release_Label'!$E:$E,1,0))),vlookup($A794&amp;$B794,{'3) Release_Label'!$D:$D&amp;'3) Release_Label'!$E:$E,'3) Release_Label'!$H:$H},2,0), or(and(not(isblank($B794)),$B794=$B793,$A794&lt;&gt;$A793),and(not(isblank($A794)),$A794=$A793,$B794&lt;&gt;$B793)),"ID LISTS UNALIGNED",and($A794&lt;&gt;"",countif('3) Release_Label'!$D:$D,$A794)=0),"NO UPC MATCH in Release_Label",and($B794&lt;&gt;"",countif('3) Release_Label'!$E:$E,$B794)=0),"NO CATALOG ID MATCH in Release_Label",iserror(vlookup($A794&amp;$B794,'3) Release_Label'!$D:$D&amp;'3) Release_Label'!$E:$E,1,0)),"NO UPC-CATALOG ID pair MATCH in Release_Label" )</f>
        <v/>
      </c>
      <c r="E794" s="157" t="str">
        <f t="shared" si="3"/>
        <v/>
      </c>
      <c r="G794" s="116"/>
      <c r="H794" s="166"/>
      <c r="J794" s="20"/>
      <c r="K794" s="117"/>
      <c r="L794" s="20"/>
      <c r="N794" s="20"/>
      <c r="O794" s="20"/>
      <c r="P794" s="20"/>
    </row>
    <row r="795">
      <c r="A795" s="28"/>
      <c r="B795" s="116"/>
      <c r="C795" s="143" t="str">
        <f t="array" ref="C795">ifs(and(isblank($A795),isblank($B795)),"", not(iserror(vlookup($A795&amp;$B795,'3) Release_Label'!$D:$D&amp;'3) Release_Label'!$E:$E,1,0))),vlookup($A795&amp;$B795,{'3) Release_Label'!$D:$D&amp;'3) Release_Label'!$E:$E,'3) Release_Label'!$F:$F},2,0), or(and(not(isblank($B795)),$B795=$B794,$A795&lt;&gt;$A794),and(not(isblank($A795)),$A795=$A794,$B795&lt;&gt;$B794)),"ID LISTS UNALIGNED",and($A795&lt;&gt;"",countif('3) Release_Label'!$D:$D,$A795)=0),"NO UPC MATCH in Release_Label",and($B795&lt;&gt;"",countif('3) Release_Label'!$E:$E,$B795)=0),"NO CATALOG ID MATCH in Release_Label",iserror(vlookup($A795&amp;$B795,'3) Release_Label'!$D:$D&amp;'3) Release_Label'!$E:$E,1,0)),"NO UPC-CATALOG ID pair MATCH in Release_Label" )</f>
        <v/>
      </c>
      <c r="D795" s="143" t="str">
        <f t="array" ref="D795">ifs(and(isblank($A795),isblank($B795)),"", not(iserror(vlookup($A795&amp;$B795,'3) Release_Label'!$D:$D&amp;'3) Release_Label'!$E:$E,1,0))),vlookup($A795&amp;$B795,{'3) Release_Label'!$D:$D&amp;'3) Release_Label'!$E:$E,'3) Release_Label'!$H:$H},2,0), or(and(not(isblank($B795)),$B795=$B794,$A795&lt;&gt;$A794),and(not(isblank($A795)),$A795=$A794,$B795&lt;&gt;$B794)),"ID LISTS UNALIGNED",and($A795&lt;&gt;"",countif('3) Release_Label'!$D:$D,$A795)=0),"NO UPC MATCH in Release_Label",and($B795&lt;&gt;"",countif('3) Release_Label'!$E:$E,$B795)=0),"NO CATALOG ID MATCH in Release_Label",iserror(vlookup($A795&amp;$B795,'3) Release_Label'!$D:$D&amp;'3) Release_Label'!$E:$E,1,0)),"NO UPC-CATALOG ID pair MATCH in Release_Label" )</f>
        <v/>
      </c>
      <c r="E795" s="157" t="str">
        <f t="shared" si="3"/>
        <v/>
      </c>
      <c r="G795" s="116"/>
      <c r="H795" s="166"/>
      <c r="J795" s="20"/>
      <c r="K795" s="117"/>
      <c r="L795" s="20"/>
      <c r="N795" s="20"/>
      <c r="O795" s="20"/>
      <c r="P795" s="20"/>
    </row>
    <row r="796">
      <c r="A796" s="28"/>
      <c r="B796" s="116"/>
      <c r="C796" s="143" t="str">
        <f t="array" ref="C796">ifs(and(isblank($A796),isblank($B796)),"", not(iserror(vlookup($A796&amp;$B796,'3) Release_Label'!$D:$D&amp;'3) Release_Label'!$E:$E,1,0))),vlookup($A796&amp;$B796,{'3) Release_Label'!$D:$D&amp;'3) Release_Label'!$E:$E,'3) Release_Label'!$F:$F},2,0), or(and(not(isblank($B796)),$B796=$B795,$A796&lt;&gt;$A795),and(not(isblank($A796)),$A796=$A795,$B796&lt;&gt;$B795)),"ID LISTS UNALIGNED",and($A796&lt;&gt;"",countif('3) Release_Label'!$D:$D,$A796)=0),"NO UPC MATCH in Release_Label",and($B796&lt;&gt;"",countif('3) Release_Label'!$E:$E,$B796)=0),"NO CATALOG ID MATCH in Release_Label",iserror(vlookup($A796&amp;$B796,'3) Release_Label'!$D:$D&amp;'3) Release_Label'!$E:$E,1,0)),"NO UPC-CATALOG ID pair MATCH in Release_Label" )</f>
        <v/>
      </c>
      <c r="D796" s="143" t="str">
        <f t="array" ref="D796">ifs(and(isblank($A796),isblank($B796)),"", not(iserror(vlookup($A796&amp;$B796,'3) Release_Label'!$D:$D&amp;'3) Release_Label'!$E:$E,1,0))),vlookup($A796&amp;$B796,{'3) Release_Label'!$D:$D&amp;'3) Release_Label'!$E:$E,'3) Release_Label'!$H:$H},2,0), or(and(not(isblank($B796)),$B796=$B795,$A796&lt;&gt;$A795),and(not(isblank($A796)),$A796=$A795,$B796&lt;&gt;$B795)),"ID LISTS UNALIGNED",and($A796&lt;&gt;"",countif('3) Release_Label'!$D:$D,$A796)=0),"NO UPC MATCH in Release_Label",and($B796&lt;&gt;"",countif('3) Release_Label'!$E:$E,$B796)=0),"NO CATALOG ID MATCH in Release_Label",iserror(vlookup($A796&amp;$B796,'3) Release_Label'!$D:$D&amp;'3) Release_Label'!$E:$E,1,0)),"NO UPC-CATALOG ID pair MATCH in Release_Label" )</f>
        <v/>
      </c>
      <c r="E796" s="157" t="str">
        <f t="shared" si="3"/>
        <v/>
      </c>
      <c r="G796" s="116"/>
      <c r="H796" s="166"/>
      <c r="J796" s="20"/>
      <c r="K796" s="117"/>
      <c r="L796" s="20"/>
      <c r="N796" s="20"/>
      <c r="O796" s="20"/>
      <c r="P796" s="20"/>
    </row>
    <row r="797">
      <c r="A797" s="28"/>
      <c r="B797" s="116"/>
      <c r="C797" s="143" t="str">
        <f t="array" ref="C797">ifs(and(isblank($A797),isblank($B797)),"", not(iserror(vlookup($A797&amp;$B797,'3) Release_Label'!$D:$D&amp;'3) Release_Label'!$E:$E,1,0))),vlookup($A797&amp;$B797,{'3) Release_Label'!$D:$D&amp;'3) Release_Label'!$E:$E,'3) Release_Label'!$F:$F},2,0), or(and(not(isblank($B797)),$B797=$B796,$A797&lt;&gt;$A796),and(not(isblank($A797)),$A797=$A796,$B797&lt;&gt;$B796)),"ID LISTS UNALIGNED",and($A797&lt;&gt;"",countif('3) Release_Label'!$D:$D,$A797)=0),"NO UPC MATCH in Release_Label",and($B797&lt;&gt;"",countif('3) Release_Label'!$E:$E,$B797)=0),"NO CATALOG ID MATCH in Release_Label",iserror(vlookup($A797&amp;$B797,'3) Release_Label'!$D:$D&amp;'3) Release_Label'!$E:$E,1,0)),"NO UPC-CATALOG ID pair MATCH in Release_Label" )</f>
        <v/>
      </c>
      <c r="D797" s="143" t="str">
        <f t="array" ref="D797">ifs(and(isblank($A797),isblank($B797)),"", not(iserror(vlookup($A797&amp;$B797,'3) Release_Label'!$D:$D&amp;'3) Release_Label'!$E:$E,1,0))),vlookup($A797&amp;$B797,{'3) Release_Label'!$D:$D&amp;'3) Release_Label'!$E:$E,'3) Release_Label'!$H:$H},2,0), or(and(not(isblank($B797)),$B797=$B796,$A797&lt;&gt;$A796),and(not(isblank($A797)),$A797=$A796,$B797&lt;&gt;$B796)),"ID LISTS UNALIGNED",and($A797&lt;&gt;"",countif('3) Release_Label'!$D:$D,$A797)=0),"NO UPC MATCH in Release_Label",and($B797&lt;&gt;"",countif('3) Release_Label'!$E:$E,$B797)=0),"NO CATALOG ID MATCH in Release_Label",iserror(vlookup($A797&amp;$B797,'3) Release_Label'!$D:$D&amp;'3) Release_Label'!$E:$E,1,0)),"NO UPC-CATALOG ID pair MATCH in Release_Label" )</f>
        <v/>
      </c>
      <c r="E797" s="157" t="str">
        <f t="shared" si="3"/>
        <v/>
      </c>
      <c r="G797" s="116"/>
      <c r="H797" s="166"/>
      <c r="J797" s="20"/>
      <c r="K797" s="117"/>
      <c r="L797" s="20"/>
      <c r="N797" s="20"/>
      <c r="O797" s="20"/>
      <c r="P797" s="20"/>
    </row>
    <row r="798">
      <c r="A798" s="28"/>
      <c r="B798" s="116"/>
      <c r="C798" s="143" t="str">
        <f t="array" ref="C798">ifs(and(isblank($A798),isblank($B798)),"", not(iserror(vlookup($A798&amp;$B798,'3) Release_Label'!$D:$D&amp;'3) Release_Label'!$E:$E,1,0))),vlookup($A798&amp;$B798,{'3) Release_Label'!$D:$D&amp;'3) Release_Label'!$E:$E,'3) Release_Label'!$F:$F},2,0), or(and(not(isblank($B798)),$B798=$B797,$A798&lt;&gt;$A797),and(not(isblank($A798)),$A798=$A797,$B798&lt;&gt;$B797)),"ID LISTS UNALIGNED",and($A798&lt;&gt;"",countif('3) Release_Label'!$D:$D,$A798)=0),"NO UPC MATCH in Release_Label",and($B798&lt;&gt;"",countif('3) Release_Label'!$E:$E,$B798)=0),"NO CATALOG ID MATCH in Release_Label",iserror(vlookup($A798&amp;$B798,'3) Release_Label'!$D:$D&amp;'3) Release_Label'!$E:$E,1,0)),"NO UPC-CATALOG ID pair MATCH in Release_Label" )</f>
        <v/>
      </c>
      <c r="D798" s="143" t="str">
        <f t="array" ref="D798">ifs(and(isblank($A798),isblank($B798)),"", not(iserror(vlookup($A798&amp;$B798,'3) Release_Label'!$D:$D&amp;'3) Release_Label'!$E:$E,1,0))),vlookup($A798&amp;$B798,{'3) Release_Label'!$D:$D&amp;'3) Release_Label'!$E:$E,'3) Release_Label'!$H:$H},2,0), or(and(not(isblank($B798)),$B798=$B797,$A798&lt;&gt;$A797),and(not(isblank($A798)),$A798=$A797,$B798&lt;&gt;$B797)),"ID LISTS UNALIGNED",and($A798&lt;&gt;"",countif('3) Release_Label'!$D:$D,$A798)=0),"NO UPC MATCH in Release_Label",and($B798&lt;&gt;"",countif('3) Release_Label'!$E:$E,$B798)=0),"NO CATALOG ID MATCH in Release_Label",iserror(vlookup($A798&amp;$B798,'3) Release_Label'!$D:$D&amp;'3) Release_Label'!$E:$E,1,0)),"NO UPC-CATALOG ID pair MATCH in Release_Label" )</f>
        <v/>
      </c>
      <c r="E798" s="157" t="str">
        <f t="shared" si="3"/>
        <v/>
      </c>
      <c r="G798" s="116"/>
      <c r="H798" s="166"/>
      <c r="J798" s="20"/>
      <c r="K798" s="117"/>
      <c r="L798" s="20"/>
      <c r="N798" s="20"/>
      <c r="O798" s="20"/>
      <c r="P798" s="20"/>
    </row>
    <row r="799">
      <c r="A799" s="28"/>
      <c r="B799" s="116"/>
      <c r="C799" s="143" t="str">
        <f t="array" ref="C799">ifs(and(isblank($A799),isblank($B799)),"", not(iserror(vlookup($A799&amp;$B799,'3) Release_Label'!$D:$D&amp;'3) Release_Label'!$E:$E,1,0))),vlookup($A799&amp;$B799,{'3) Release_Label'!$D:$D&amp;'3) Release_Label'!$E:$E,'3) Release_Label'!$F:$F},2,0), or(and(not(isblank($B799)),$B799=$B798,$A799&lt;&gt;$A798),and(not(isblank($A799)),$A799=$A798,$B799&lt;&gt;$B798)),"ID LISTS UNALIGNED",and($A799&lt;&gt;"",countif('3) Release_Label'!$D:$D,$A799)=0),"NO UPC MATCH in Release_Label",and($B799&lt;&gt;"",countif('3) Release_Label'!$E:$E,$B799)=0),"NO CATALOG ID MATCH in Release_Label",iserror(vlookup($A799&amp;$B799,'3) Release_Label'!$D:$D&amp;'3) Release_Label'!$E:$E,1,0)),"NO UPC-CATALOG ID pair MATCH in Release_Label" )</f>
        <v/>
      </c>
      <c r="D799" s="143" t="str">
        <f t="array" ref="D799">ifs(and(isblank($A799),isblank($B799)),"", not(iserror(vlookup($A799&amp;$B799,'3) Release_Label'!$D:$D&amp;'3) Release_Label'!$E:$E,1,0))),vlookup($A799&amp;$B799,{'3) Release_Label'!$D:$D&amp;'3) Release_Label'!$E:$E,'3) Release_Label'!$H:$H},2,0), or(and(not(isblank($B799)),$B799=$B798,$A799&lt;&gt;$A798),and(not(isblank($A799)),$A799=$A798,$B799&lt;&gt;$B798)),"ID LISTS UNALIGNED",and($A799&lt;&gt;"",countif('3) Release_Label'!$D:$D,$A799)=0),"NO UPC MATCH in Release_Label",and($B799&lt;&gt;"",countif('3) Release_Label'!$E:$E,$B799)=0),"NO CATALOG ID MATCH in Release_Label",iserror(vlookup($A799&amp;$B799,'3) Release_Label'!$D:$D&amp;'3) Release_Label'!$E:$E,1,0)),"NO UPC-CATALOG ID pair MATCH in Release_Label" )</f>
        <v/>
      </c>
      <c r="E799" s="157" t="str">
        <f t="shared" si="3"/>
        <v/>
      </c>
      <c r="G799" s="116"/>
      <c r="H799" s="166"/>
      <c r="J799" s="20"/>
      <c r="K799" s="117"/>
      <c r="L799" s="20"/>
      <c r="N799" s="20"/>
      <c r="O799" s="20"/>
      <c r="P799" s="20"/>
    </row>
    <row r="800">
      <c r="A800" s="28"/>
      <c r="B800" s="116"/>
      <c r="C800" s="143" t="str">
        <f t="array" ref="C800">ifs(and(isblank($A800),isblank($B800)),"", not(iserror(vlookup($A800&amp;$B800,'3) Release_Label'!$D:$D&amp;'3) Release_Label'!$E:$E,1,0))),vlookup($A800&amp;$B800,{'3) Release_Label'!$D:$D&amp;'3) Release_Label'!$E:$E,'3) Release_Label'!$F:$F},2,0), or(and(not(isblank($B800)),$B800=$B799,$A800&lt;&gt;$A799),and(not(isblank($A800)),$A800=$A799,$B800&lt;&gt;$B799)),"ID LISTS UNALIGNED",and($A800&lt;&gt;"",countif('3) Release_Label'!$D:$D,$A800)=0),"NO UPC MATCH in Release_Label",and($B800&lt;&gt;"",countif('3) Release_Label'!$E:$E,$B800)=0),"NO CATALOG ID MATCH in Release_Label",iserror(vlookup($A800&amp;$B800,'3) Release_Label'!$D:$D&amp;'3) Release_Label'!$E:$E,1,0)),"NO UPC-CATALOG ID pair MATCH in Release_Label" )</f>
        <v/>
      </c>
      <c r="D800" s="143" t="str">
        <f t="array" ref="D800">ifs(and(isblank($A800),isblank($B800)),"", not(iserror(vlookup($A800&amp;$B800,'3) Release_Label'!$D:$D&amp;'3) Release_Label'!$E:$E,1,0))),vlookup($A800&amp;$B800,{'3) Release_Label'!$D:$D&amp;'3) Release_Label'!$E:$E,'3) Release_Label'!$H:$H},2,0), or(and(not(isblank($B800)),$B800=$B799,$A800&lt;&gt;$A799),and(not(isblank($A800)),$A800=$A799,$B800&lt;&gt;$B799)),"ID LISTS UNALIGNED",and($A800&lt;&gt;"",countif('3) Release_Label'!$D:$D,$A800)=0),"NO UPC MATCH in Release_Label",and($B800&lt;&gt;"",countif('3) Release_Label'!$E:$E,$B800)=0),"NO CATALOG ID MATCH in Release_Label",iserror(vlookup($A800&amp;$B800,'3) Release_Label'!$D:$D&amp;'3) Release_Label'!$E:$E,1,0)),"NO UPC-CATALOG ID pair MATCH in Release_Label" )</f>
        <v/>
      </c>
      <c r="E800" s="157" t="str">
        <f t="shared" si="3"/>
        <v/>
      </c>
      <c r="G800" s="116"/>
      <c r="H800" s="166"/>
      <c r="J800" s="20"/>
      <c r="K800" s="117"/>
      <c r="L800" s="20"/>
      <c r="N800" s="20"/>
      <c r="O800" s="20"/>
      <c r="P800" s="20"/>
    </row>
    <row r="801">
      <c r="A801" s="28"/>
      <c r="B801" s="116"/>
      <c r="C801" s="143" t="str">
        <f t="array" ref="C801">ifs(and(isblank($A801),isblank($B801)),"", not(iserror(vlookup($A801&amp;$B801,'3) Release_Label'!$D:$D&amp;'3) Release_Label'!$E:$E,1,0))),vlookup($A801&amp;$B801,{'3) Release_Label'!$D:$D&amp;'3) Release_Label'!$E:$E,'3) Release_Label'!$F:$F},2,0), or(and(not(isblank($B801)),$B801=$B800,$A801&lt;&gt;$A800),and(not(isblank($A801)),$A801=$A800,$B801&lt;&gt;$B800)),"ID LISTS UNALIGNED",and($A801&lt;&gt;"",countif('3) Release_Label'!$D:$D,$A801)=0),"NO UPC MATCH in Release_Label",and($B801&lt;&gt;"",countif('3) Release_Label'!$E:$E,$B801)=0),"NO CATALOG ID MATCH in Release_Label",iserror(vlookup($A801&amp;$B801,'3) Release_Label'!$D:$D&amp;'3) Release_Label'!$E:$E,1,0)),"NO UPC-CATALOG ID pair MATCH in Release_Label" )</f>
        <v/>
      </c>
      <c r="D801" s="143" t="str">
        <f t="array" ref="D801">ifs(and(isblank($A801),isblank($B801)),"", not(iserror(vlookup($A801&amp;$B801,'3) Release_Label'!$D:$D&amp;'3) Release_Label'!$E:$E,1,0))),vlookup($A801&amp;$B801,{'3) Release_Label'!$D:$D&amp;'3) Release_Label'!$E:$E,'3) Release_Label'!$H:$H},2,0), or(and(not(isblank($B801)),$B801=$B800,$A801&lt;&gt;$A800),and(not(isblank($A801)),$A801=$A800,$B801&lt;&gt;$B800)),"ID LISTS UNALIGNED",and($A801&lt;&gt;"",countif('3) Release_Label'!$D:$D,$A801)=0),"NO UPC MATCH in Release_Label",and($B801&lt;&gt;"",countif('3) Release_Label'!$E:$E,$B801)=0),"NO CATALOG ID MATCH in Release_Label",iserror(vlookup($A801&amp;$B801,'3) Release_Label'!$D:$D&amp;'3) Release_Label'!$E:$E,1,0)),"NO UPC-CATALOG ID pair MATCH in Release_Label" )</f>
        <v/>
      </c>
      <c r="E801" s="157" t="str">
        <f t="shared" si="3"/>
        <v/>
      </c>
      <c r="G801" s="116"/>
      <c r="H801" s="166"/>
      <c r="J801" s="20"/>
      <c r="K801" s="117"/>
      <c r="L801" s="20"/>
      <c r="N801" s="20"/>
      <c r="O801" s="20"/>
      <c r="P801" s="20"/>
    </row>
    <row r="802">
      <c r="A802" s="28"/>
      <c r="B802" s="116"/>
      <c r="C802" s="143" t="str">
        <f t="array" ref="C802">ifs(and(isblank($A802),isblank($B802)),"", not(iserror(vlookup($A802&amp;$B802,'3) Release_Label'!$D:$D&amp;'3) Release_Label'!$E:$E,1,0))),vlookup($A802&amp;$B802,{'3) Release_Label'!$D:$D&amp;'3) Release_Label'!$E:$E,'3) Release_Label'!$F:$F},2,0), or(and(not(isblank($B802)),$B802=$B801,$A802&lt;&gt;$A801),and(not(isblank($A802)),$A802=$A801,$B802&lt;&gt;$B801)),"ID LISTS UNALIGNED",and($A802&lt;&gt;"",countif('3) Release_Label'!$D:$D,$A802)=0),"NO UPC MATCH in Release_Label",and($B802&lt;&gt;"",countif('3) Release_Label'!$E:$E,$B802)=0),"NO CATALOG ID MATCH in Release_Label",iserror(vlookup($A802&amp;$B802,'3) Release_Label'!$D:$D&amp;'3) Release_Label'!$E:$E,1,0)),"NO UPC-CATALOG ID pair MATCH in Release_Label" )</f>
        <v/>
      </c>
      <c r="D802" s="143" t="str">
        <f t="array" ref="D802">ifs(and(isblank($A802),isblank($B802)),"", not(iserror(vlookup($A802&amp;$B802,'3) Release_Label'!$D:$D&amp;'3) Release_Label'!$E:$E,1,0))),vlookup($A802&amp;$B802,{'3) Release_Label'!$D:$D&amp;'3) Release_Label'!$E:$E,'3) Release_Label'!$H:$H},2,0), or(and(not(isblank($B802)),$B802=$B801,$A802&lt;&gt;$A801),and(not(isblank($A802)),$A802=$A801,$B802&lt;&gt;$B801)),"ID LISTS UNALIGNED",and($A802&lt;&gt;"",countif('3) Release_Label'!$D:$D,$A802)=0),"NO UPC MATCH in Release_Label",and($B802&lt;&gt;"",countif('3) Release_Label'!$E:$E,$B802)=0),"NO CATALOG ID MATCH in Release_Label",iserror(vlookup($A802&amp;$B802,'3) Release_Label'!$D:$D&amp;'3) Release_Label'!$E:$E,1,0)),"NO UPC-CATALOG ID pair MATCH in Release_Label" )</f>
        <v/>
      </c>
      <c r="E802" s="157" t="str">
        <f t="shared" si="3"/>
        <v/>
      </c>
      <c r="G802" s="116"/>
      <c r="H802" s="166"/>
      <c r="J802" s="20"/>
      <c r="K802" s="117"/>
      <c r="L802" s="20"/>
      <c r="N802" s="20"/>
      <c r="O802" s="20"/>
      <c r="P802" s="20"/>
    </row>
    <row r="803">
      <c r="A803" s="28"/>
      <c r="B803" s="116"/>
      <c r="C803" s="143" t="str">
        <f t="array" ref="C803">ifs(and(isblank($A803),isblank($B803)),"", not(iserror(vlookup($A803&amp;$B803,'3) Release_Label'!$D:$D&amp;'3) Release_Label'!$E:$E,1,0))),vlookup($A803&amp;$B803,{'3) Release_Label'!$D:$D&amp;'3) Release_Label'!$E:$E,'3) Release_Label'!$F:$F},2,0), or(and(not(isblank($B803)),$B803=$B802,$A803&lt;&gt;$A802),and(not(isblank($A803)),$A803=$A802,$B803&lt;&gt;$B802)),"ID LISTS UNALIGNED",and($A803&lt;&gt;"",countif('3) Release_Label'!$D:$D,$A803)=0),"NO UPC MATCH in Release_Label",and($B803&lt;&gt;"",countif('3) Release_Label'!$E:$E,$B803)=0),"NO CATALOG ID MATCH in Release_Label",iserror(vlookup($A803&amp;$B803,'3) Release_Label'!$D:$D&amp;'3) Release_Label'!$E:$E,1,0)),"NO UPC-CATALOG ID pair MATCH in Release_Label" )</f>
        <v/>
      </c>
      <c r="D803" s="143" t="str">
        <f t="array" ref="D803">ifs(and(isblank($A803),isblank($B803)),"", not(iserror(vlookup($A803&amp;$B803,'3) Release_Label'!$D:$D&amp;'3) Release_Label'!$E:$E,1,0))),vlookup($A803&amp;$B803,{'3) Release_Label'!$D:$D&amp;'3) Release_Label'!$E:$E,'3) Release_Label'!$H:$H},2,0), or(and(not(isblank($B803)),$B803=$B802,$A803&lt;&gt;$A802),and(not(isblank($A803)),$A803=$A802,$B803&lt;&gt;$B802)),"ID LISTS UNALIGNED",and($A803&lt;&gt;"",countif('3) Release_Label'!$D:$D,$A803)=0),"NO UPC MATCH in Release_Label",and($B803&lt;&gt;"",countif('3) Release_Label'!$E:$E,$B803)=0),"NO CATALOG ID MATCH in Release_Label",iserror(vlookup($A803&amp;$B803,'3) Release_Label'!$D:$D&amp;'3) Release_Label'!$E:$E,1,0)),"NO UPC-CATALOG ID pair MATCH in Release_Label" )</f>
        <v/>
      </c>
      <c r="E803" s="157" t="str">
        <f t="shared" si="3"/>
        <v/>
      </c>
      <c r="G803" s="116"/>
      <c r="H803" s="166"/>
      <c r="J803" s="20"/>
      <c r="K803" s="117"/>
      <c r="L803" s="20"/>
      <c r="N803" s="20"/>
      <c r="O803" s="20"/>
      <c r="P803" s="20"/>
    </row>
    <row r="804">
      <c r="A804" s="28"/>
      <c r="B804" s="116"/>
      <c r="C804" s="143" t="str">
        <f t="array" ref="C804">ifs(and(isblank($A804),isblank($B804)),"", not(iserror(vlookup($A804&amp;$B804,'3) Release_Label'!$D:$D&amp;'3) Release_Label'!$E:$E,1,0))),vlookup($A804&amp;$B804,{'3) Release_Label'!$D:$D&amp;'3) Release_Label'!$E:$E,'3) Release_Label'!$F:$F},2,0), or(and(not(isblank($B804)),$B804=$B803,$A804&lt;&gt;$A803),and(not(isblank($A804)),$A804=$A803,$B804&lt;&gt;$B803)),"ID LISTS UNALIGNED",and($A804&lt;&gt;"",countif('3) Release_Label'!$D:$D,$A804)=0),"NO UPC MATCH in Release_Label",and($B804&lt;&gt;"",countif('3) Release_Label'!$E:$E,$B804)=0),"NO CATALOG ID MATCH in Release_Label",iserror(vlookup($A804&amp;$B804,'3) Release_Label'!$D:$D&amp;'3) Release_Label'!$E:$E,1,0)),"NO UPC-CATALOG ID pair MATCH in Release_Label" )</f>
        <v/>
      </c>
      <c r="D804" s="143" t="str">
        <f t="array" ref="D804">ifs(and(isblank($A804),isblank($B804)),"", not(iserror(vlookup($A804&amp;$B804,'3) Release_Label'!$D:$D&amp;'3) Release_Label'!$E:$E,1,0))),vlookup($A804&amp;$B804,{'3) Release_Label'!$D:$D&amp;'3) Release_Label'!$E:$E,'3) Release_Label'!$H:$H},2,0), or(and(not(isblank($B804)),$B804=$B803,$A804&lt;&gt;$A803),and(not(isblank($A804)),$A804=$A803,$B804&lt;&gt;$B803)),"ID LISTS UNALIGNED",and($A804&lt;&gt;"",countif('3) Release_Label'!$D:$D,$A804)=0),"NO UPC MATCH in Release_Label",and($B804&lt;&gt;"",countif('3) Release_Label'!$E:$E,$B804)=0),"NO CATALOG ID MATCH in Release_Label",iserror(vlookup($A804&amp;$B804,'3) Release_Label'!$D:$D&amp;'3) Release_Label'!$E:$E,1,0)),"NO UPC-CATALOG ID pair MATCH in Release_Label" )</f>
        <v/>
      </c>
      <c r="E804" s="157" t="str">
        <f t="shared" si="3"/>
        <v/>
      </c>
      <c r="G804" s="116"/>
      <c r="H804" s="166"/>
      <c r="J804" s="20"/>
      <c r="K804" s="117"/>
      <c r="L804" s="20"/>
      <c r="N804" s="20"/>
      <c r="O804" s="20"/>
      <c r="P804" s="20"/>
    </row>
    <row r="805">
      <c r="A805" s="28"/>
      <c r="B805" s="116"/>
      <c r="C805" s="143" t="str">
        <f t="array" ref="C805">ifs(and(isblank($A805),isblank($B805)),"", not(iserror(vlookup($A805&amp;$B805,'3) Release_Label'!$D:$D&amp;'3) Release_Label'!$E:$E,1,0))),vlookup($A805&amp;$B805,{'3) Release_Label'!$D:$D&amp;'3) Release_Label'!$E:$E,'3) Release_Label'!$F:$F},2,0), or(and(not(isblank($B805)),$B805=$B804,$A805&lt;&gt;$A804),and(not(isblank($A805)),$A805=$A804,$B805&lt;&gt;$B804)),"ID LISTS UNALIGNED",and($A805&lt;&gt;"",countif('3) Release_Label'!$D:$D,$A805)=0),"NO UPC MATCH in Release_Label",and($B805&lt;&gt;"",countif('3) Release_Label'!$E:$E,$B805)=0),"NO CATALOG ID MATCH in Release_Label",iserror(vlookup($A805&amp;$B805,'3) Release_Label'!$D:$D&amp;'3) Release_Label'!$E:$E,1,0)),"NO UPC-CATALOG ID pair MATCH in Release_Label" )</f>
        <v/>
      </c>
      <c r="D805" s="143" t="str">
        <f t="array" ref="D805">ifs(and(isblank($A805),isblank($B805)),"", not(iserror(vlookup($A805&amp;$B805,'3) Release_Label'!$D:$D&amp;'3) Release_Label'!$E:$E,1,0))),vlookup($A805&amp;$B805,{'3) Release_Label'!$D:$D&amp;'3) Release_Label'!$E:$E,'3) Release_Label'!$H:$H},2,0), or(and(not(isblank($B805)),$B805=$B804,$A805&lt;&gt;$A804),and(not(isblank($A805)),$A805=$A804,$B805&lt;&gt;$B804)),"ID LISTS UNALIGNED",and($A805&lt;&gt;"",countif('3) Release_Label'!$D:$D,$A805)=0),"NO UPC MATCH in Release_Label",and($B805&lt;&gt;"",countif('3) Release_Label'!$E:$E,$B805)=0),"NO CATALOG ID MATCH in Release_Label",iserror(vlookup($A805&amp;$B805,'3) Release_Label'!$D:$D&amp;'3) Release_Label'!$E:$E,1,0)),"NO UPC-CATALOG ID pair MATCH in Release_Label" )</f>
        <v/>
      </c>
      <c r="E805" s="157" t="str">
        <f t="shared" si="3"/>
        <v/>
      </c>
      <c r="G805" s="116"/>
      <c r="H805" s="166"/>
      <c r="J805" s="20"/>
      <c r="K805" s="117"/>
      <c r="L805" s="20"/>
      <c r="N805" s="20"/>
      <c r="O805" s="20"/>
      <c r="P805" s="20"/>
    </row>
    <row r="806">
      <c r="A806" s="28"/>
      <c r="B806" s="116"/>
      <c r="C806" s="143" t="str">
        <f t="array" ref="C806">ifs(and(isblank($A806),isblank($B806)),"", not(iserror(vlookup($A806&amp;$B806,'3) Release_Label'!$D:$D&amp;'3) Release_Label'!$E:$E,1,0))),vlookup($A806&amp;$B806,{'3) Release_Label'!$D:$D&amp;'3) Release_Label'!$E:$E,'3) Release_Label'!$F:$F},2,0), or(and(not(isblank($B806)),$B806=$B805,$A806&lt;&gt;$A805),and(not(isblank($A806)),$A806=$A805,$B806&lt;&gt;$B805)),"ID LISTS UNALIGNED",and($A806&lt;&gt;"",countif('3) Release_Label'!$D:$D,$A806)=0),"NO UPC MATCH in Release_Label",and($B806&lt;&gt;"",countif('3) Release_Label'!$E:$E,$B806)=0),"NO CATALOG ID MATCH in Release_Label",iserror(vlookup($A806&amp;$B806,'3) Release_Label'!$D:$D&amp;'3) Release_Label'!$E:$E,1,0)),"NO UPC-CATALOG ID pair MATCH in Release_Label" )</f>
        <v/>
      </c>
      <c r="D806" s="143" t="str">
        <f t="array" ref="D806">ifs(and(isblank($A806),isblank($B806)),"", not(iserror(vlookup($A806&amp;$B806,'3) Release_Label'!$D:$D&amp;'3) Release_Label'!$E:$E,1,0))),vlookup($A806&amp;$B806,{'3) Release_Label'!$D:$D&amp;'3) Release_Label'!$E:$E,'3) Release_Label'!$H:$H},2,0), or(and(not(isblank($B806)),$B806=$B805,$A806&lt;&gt;$A805),and(not(isblank($A806)),$A806=$A805,$B806&lt;&gt;$B805)),"ID LISTS UNALIGNED",and($A806&lt;&gt;"",countif('3) Release_Label'!$D:$D,$A806)=0),"NO UPC MATCH in Release_Label",and($B806&lt;&gt;"",countif('3) Release_Label'!$E:$E,$B806)=0),"NO CATALOG ID MATCH in Release_Label",iserror(vlookup($A806&amp;$B806,'3) Release_Label'!$D:$D&amp;'3) Release_Label'!$E:$E,1,0)),"NO UPC-CATALOG ID pair MATCH in Release_Label" )</f>
        <v/>
      </c>
      <c r="E806" s="157" t="str">
        <f t="shared" si="3"/>
        <v/>
      </c>
      <c r="G806" s="116"/>
      <c r="H806" s="166"/>
      <c r="J806" s="20"/>
      <c r="K806" s="117"/>
      <c r="L806" s="20"/>
      <c r="N806" s="20"/>
      <c r="O806" s="20"/>
      <c r="P806" s="20"/>
    </row>
    <row r="807">
      <c r="A807" s="28"/>
      <c r="B807" s="116"/>
      <c r="C807" s="143" t="str">
        <f t="array" ref="C807">ifs(and(isblank($A807),isblank($B807)),"", not(iserror(vlookup($A807&amp;$B807,'3) Release_Label'!$D:$D&amp;'3) Release_Label'!$E:$E,1,0))),vlookup($A807&amp;$B807,{'3) Release_Label'!$D:$D&amp;'3) Release_Label'!$E:$E,'3) Release_Label'!$F:$F},2,0), or(and(not(isblank($B807)),$B807=$B806,$A807&lt;&gt;$A806),and(not(isblank($A807)),$A807=$A806,$B807&lt;&gt;$B806)),"ID LISTS UNALIGNED",and($A807&lt;&gt;"",countif('3) Release_Label'!$D:$D,$A807)=0),"NO UPC MATCH in Release_Label",and($B807&lt;&gt;"",countif('3) Release_Label'!$E:$E,$B807)=0),"NO CATALOG ID MATCH in Release_Label",iserror(vlookup($A807&amp;$B807,'3) Release_Label'!$D:$D&amp;'3) Release_Label'!$E:$E,1,0)),"NO UPC-CATALOG ID pair MATCH in Release_Label" )</f>
        <v/>
      </c>
      <c r="D807" s="143" t="str">
        <f t="array" ref="D807">ifs(and(isblank($A807),isblank($B807)),"", not(iserror(vlookup($A807&amp;$B807,'3) Release_Label'!$D:$D&amp;'3) Release_Label'!$E:$E,1,0))),vlookup($A807&amp;$B807,{'3) Release_Label'!$D:$D&amp;'3) Release_Label'!$E:$E,'3) Release_Label'!$H:$H},2,0), or(and(not(isblank($B807)),$B807=$B806,$A807&lt;&gt;$A806),and(not(isblank($A807)),$A807=$A806,$B807&lt;&gt;$B806)),"ID LISTS UNALIGNED",and($A807&lt;&gt;"",countif('3) Release_Label'!$D:$D,$A807)=0),"NO UPC MATCH in Release_Label",and($B807&lt;&gt;"",countif('3) Release_Label'!$E:$E,$B807)=0),"NO CATALOG ID MATCH in Release_Label",iserror(vlookup($A807&amp;$B807,'3) Release_Label'!$D:$D&amp;'3) Release_Label'!$E:$E,1,0)),"NO UPC-CATALOG ID pair MATCH in Release_Label" )</f>
        <v/>
      </c>
      <c r="E807" s="157" t="str">
        <f t="shared" si="3"/>
        <v/>
      </c>
      <c r="G807" s="116"/>
      <c r="H807" s="166"/>
      <c r="J807" s="20"/>
      <c r="K807" s="117"/>
      <c r="L807" s="20"/>
      <c r="N807" s="20"/>
      <c r="O807" s="20"/>
      <c r="P807" s="20"/>
    </row>
    <row r="808">
      <c r="A808" s="28"/>
      <c r="B808" s="116"/>
      <c r="C808" s="143" t="str">
        <f t="array" ref="C808">ifs(and(isblank($A808),isblank($B808)),"", not(iserror(vlookup($A808&amp;$B808,'3) Release_Label'!$D:$D&amp;'3) Release_Label'!$E:$E,1,0))),vlookup($A808&amp;$B808,{'3) Release_Label'!$D:$D&amp;'3) Release_Label'!$E:$E,'3) Release_Label'!$F:$F},2,0), or(and(not(isblank($B808)),$B808=$B807,$A808&lt;&gt;$A807),and(not(isblank($A808)),$A808=$A807,$B808&lt;&gt;$B807)),"ID LISTS UNALIGNED",and($A808&lt;&gt;"",countif('3) Release_Label'!$D:$D,$A808)=0),"NO UPC MATCH in Release_Label",and($B808&lt;&gt;"",countif('3) Release_Label'!$E:$E,$B808)=0),"NO CATALOG ID MATCH in Release_Label",iserror(vlookup($A808&amp;$B808,'3) Release_Label'!$D:$D&amp;'3) Release_Label'!$E:$E,1,0)),"NO UPC-CATALOG ID pair MATCH in Release_Label" )</f>
        <v/>
      </c>
      <c r="D808" s="143" t="str">
        <f t="array" ref="D808">ifs(and(isblank($A808),isblank($B808)),"", not(iserror(vlookup($A808&amp;$B808,'3) Release_Label'!$D:$D&amp;'3) Release_Label'!$E:$E,1,0))),vlookup($A808&amp;$B808,{'3) Release_Label'!$D:$D&amp;'3) Release_Label'!$E:$E,'3) Release_Label'!$H:$H},2,0), or(and(not(isblank($B808)),$B808=$B807,$A808&lt;&gt;$A807),and(not(isblank($A808)),$A808=$A807,$B808&lt;&gt;$B807)),"ID LISTS UNALIGNED",and($A808&lt;&gt;"",countif('3) Release_Label'!$D:$D,$A808)=0),"NO UPC MATCH in Release_Label",and($B808&lt;&gt;"",countif('3) Release_Label'!$E:$E,$B808)=0),"NO CATALOG ID MATCH in Release_Label",iserror(vlookup($A808&amp;$B808,'3) Release_Label'!$D:$D&amp;'3) Release_Label'!$E:$E,1,0)),"NO UPC-CATALOG ID pair MATCH in Release_Label" )</f>
        <v/>
      </c>
      <c r="E808" s="157" t="str">
        <f t="shared" si="3"/>
        <v/>
      </c>
      <c r="G808" s="116"/>
      <c r="H808" s="166"/>
      <c r="J808" s="20"/>
      <c r="K808" s="117"/>
      <c r="L808" s="20"/>
      <c r="N808" s="20"/>
      <c r="O808" s="20"/>
      <c r="P808" s="20"/>
    </row>
    <row r="809">
      <c r="A809" s="28"/>
      <c r="B809" s="116"/>
      <c r="C809" s="143" t="str">
        <f t="array" ref="C809">ifs(and(isblank($A809),isblank($B809)),"", not(iserror(vlookup($A809&amp;$B809,'3) Release_Label'!$D:$D&amp;'3) Release_Label'!$E:$E,1,0))),vlookup($A809&amp;$B809,{'3) Release_Label'!$D:$D&amp;'3) Release_Label'!$E:$E,'3) Release_Label'!$F:$F},2,0), or(and(not(isblank($B809)),$B809=$B808,$A809&lt;&gt;$A808),and(not(isblank($A809)),$A809=$A808,$B809&lt;&gt;$B808)),"ID LISTS UNALIGNED",and($A809&lt;&gt;"",countif('3) Release_Label'!$D:$D,$A809)=0),"NO UPC MATCH in Release_Label",and($B809&lt;&gt;"",countif('3) Release_Label'!$E:$E,$B809)=0),"NO CATALOG ID MATCH in Release_Label",iserror(vlookup($A809&amp;$B809,'3) Release_Label'!$D:$D&amp;'3) Release_Label'!$E:$E,1,0)),"NO UPC-CATALOG ID pair MATCH in Release_Label" )</f>
        <v/>
      </c>
      <c r="D809" s="143" t="str">
        <f t="array" ref="D809">ifs(and(isblank($A809),isblank($B809)),"", not(iserror(vlookup($A809&amp;$B809,'3) Release_Label'!$D:$D&amp;'3) Release_Label'!$E:$E,1,0))),vlookup($A809&amp;$B809,{'3) Release_Label'!$D:$D&amp;'3) Release_Label'!$E:$E,'3) Release_Label'!$H:$H},2,0), or(and(not(isblank($B809)),$B809=$B808,$A809&lt;&gt;$A808),and(not(isblank($A809)),$A809=$A808,$B809&lt;&gt;$B808)),"ID LISTS UNALIGNED",and($A809&lt;&gt;"",countif('3) Release_Label'!$D:$D,$A809)=0),"NO UPC MATCH in Release_Label",and($B809&lt;&gt;"",countif('3) Release_Label'!$E:$E,$B809)=0),"NO CATALOG ID MATCH in Release_Label",iserror(vlookup($A809&amp;$B809,'3) Release_Label'!$D:$D&amp;'3) Release_Label'!$E:$E,1,0)),"NO UPC-CATALOG ID pair MATCH in Release_Label" )</f>
        <v/>
      </c>
      <c r="E809" s="157" t="str">
        <f t="shared" si="3"/>
        <v/>
      </c>
      <c r="G809" s="116"/>
      <c r="H809" s="166"/>
      <c r="J809" s="20"/>
      <c r="K809" s="117"/>
      <c r="L809" s="20"/>
      <c r="N809" s="20"/>
      <c r="O809" s="20"/>
      <c r="P809" s="20"/>
    </row>
    <row r="810">
      <c r="A810" s="28"/>
      <c r="B810" s="116"/>
      <c r="C810" s="143" t="str">
        <f t="array" ref="C810">ifs(and(isblank($A810),isblank($B810)),"", not(iserror(vlookup($A810&amp;$B810,'3) Release_Label'!$D:$D&amp;'3) Release_Label'!$E:$E,1,0))),vlookup($A810&amp;$B810,{'3) Release_Label'!$D:$D&amp;'3) Release_Label'!$E:$E,'3) Release_Label'!$F:$F},2,0), or(and(not(isblank($B810)),$B810=$B809,$A810&lt;&gt;$A809),and(not(isblank($A810)),$A810=$A809,$B810&lt;&gt;$B809)),"ID LISTS UNALIGNED",and($A810&lt;&gt;"",countif('3) Release_Label'!$D:$D,$A810)=0),"NO UPC MATCH in Release_Label",and($B810&lt;&gt;"",countif('3) Release_Label'!$E:$E,$B810)=0),"NO CATALOG ID MATCH in Release_Label",iserror(vlookup($A810&amp;$B810,'3) Release_Label'!$D:$D&amp;'3) Release_Label'!$E:$E,1,0)),"NO UPC-CATALOG ID pair MATCH in Release_Label" )</f>
        <v/>
      </c>
      <c r="D810" s="143" t="str">
        <f t="array" ref="D810">ifs(and(isblank($A810),isblank($B810)),"", not(iserror(vlookup($A810&amp;$B810,'3) Release_Label'!$D:$D&amp;'3) Release_Label'!$E:$E,1,0))),vlookup($A810&amp;$B810,{'3) Release_Label'!$D:$D&amp;'3) Release_Label'!$E:$E,'3) Release_Label'!$H:$H},2,0), or(and(not(isblank($B810)),$B810=$B809,$A810&lt;&gt;$A809),and(not(isblank($A810)),$A810=$A809,$B810&lt;&gt;$B809)),"ID LISTS UNALIGNED",and($A810&lt;&gt;"",countif('3) Release_Label'!$D:$D,$A810)=0),"NO UPC MATCH in Release_Label",and($B810&lt;&gt;"",countif('3) Release_Label'!$E:$E,$B810)=0),"NO CATALOG ID MATCH in Release_Label",iserror(vlookup($A810&amp;$B810,'3) Release_Label'!$D:$D&amp;'3) Release_Label'!$E:$E,1,0)),"NO UPC-CATALOG ID pair MATCH in Release_Label" )</f>
        <v/>
      </c>
      <c r="E810" s="157" t="str">
        <f t="shared" si="3"/>
        <v/>
      </c>
      <c r="G810" s="116"/>
      <c r="H810" s="166"/>
      <c r="J810" s="20"/>
      <c r="K810" s="117"/>
      <c r="L810" s="20"/>
      <c r="N810" s="20"/>
      <c r="O810" s="20"/>
      <c r="P810" s="20"/>
    </row>
    <row r="811">
      <c r="A811" s="28"/>
      <c r="B811" s="116"/>
      <c r="C811" s="143" t="str">
        <f t="array" ref="C811">ifs(and(isblank($A811),isblank($B811)),"", not(iserror(vlookup($A811&amp;$B811,'3) Release_Label'!$D:$D&amp;'3) Release_Label'!$E:$E,1,0))),vlookup($A811&amp;$B811,{'3) Release_Label'!$D:$D&amp;'3) Release_Label'!$E:$E,'3) Release_Label'!$F:$F},2,0), or(and(not(isblank($B811)),$B811=$B810,$A811&lt;&gt;$A810),and(not(isblank($A811)),$A811=$A810,$B811&lt;&gt;$B810)),"ID LISTS UNALIGNED",and($A811&lt;&gt;"",countif('3) Release_Label'!$D:$D,$A811)=0),"NO UPC MATCH in Release_Label",and($B811&lt;&gt;"",countif('3) Release_Label'!$E:$E,$B811)=0),"NO CATALOG ID MATCH in Release_Label",iserror(vlookup($A811&amp;$B811,'3) Release_Label'!$D:$D&amp;'3) Release_Label'!$E:$E,1,0)),"NO UPC-CATALOG ID pair MATCH in Release_Label" )</f>
        <v/>
      </c>
      <c r="D811" s="143" t="str">
        <f t="array" ref="D811">ifs(and(isblank($A811),isblank($B811)),"", not(iserror(vlookup($A811&amp;$B811,'3) Release_Label'!$D:$D&amp;'3) Release_Label'!$E:$E,1,0))),vlookup($A811&amp;$B811,{'3) Release_Label'!$D:$D&amp;'3) Release_Label'!$E:$E,'3) Release_Label'!$H:$H},2,0), or(and(not(isblank($B811)),$B811=$B810,$A811&lt;&gt;$A810),and(not(isblank($A811)),$A811=$A810,$B811&lt;&gt;$B810)),"ID LISTS UNALIGNED",and($A811&lt;&gt;"",countif('3) Release_Label'!$D:$D,$A811)=0),"NO UPC MATCH in Release_Label",and($B811&lt;&gt;"",countif('3) Release_Label'!$E:$E,$B811)=0),"NO CATALOG ID MATCH in Release_Label",iserror(vlookup($A811&amp;$B811,'3) Release_Label'!$D:$D&amp;'3) Release_Label'!$E:$E,1,0)),"NO UPC-CATALOG ID pair MATCH in Release_Label" )</f>
        <v/>
      </c>
      <c r="E811" s="157" t="str">
        <f t="shared" si="3"/>
        <v/>
      </c>
      <c r="G811" s="116"/>
      <c r="H811" s="166"/>
      <c r="J811" s="20"/>
      <c r="K811" s="117"/>
      <c r="L811" s="20"/>
      <c r="N811" s="20"/>
      <c r="O811" s="20"/>
      <c r="P811" s="20"/>
    </row>
    <row r="812">
      <c r="A812" s="28"/>
      <c r="B812" s="116"/>
      <c r="C812" s="143" t="str">
        <f t="array" ref="C812">ifs(and(isblank($A812),isblank($B812)),"", not(iserror(vlookup($A812&amp;$B812,'3) Release_Label'!$D:$D&amp;'3) Release_Label'!$E:$E,1,0))),vlookup($A812&amp;$B812,{'3) Release_Label'!$D:$D&amp;'3) Release_Label'!$E:$E,'3) Release_Label'!$F:$F},2,0), or(and(not(isblank($B812)),$B812=$B811,$A812&lt;&gt;$A811),and(not(isblank($A812)),$A812=$A811,$B812&lt;&gt;$B811)),"ID LISTS UNALIGNED",and($A812&lt;&gt;"",countif('3) Release_Label'!$D:$D,$A812)=0),"NO UPC MATCH in Release_Label",and($B812&lt;&gt;"",countif('3) Release_Label'!$E:$E,$B812)=0),"NO CATALOG ID MATCH in Release_Label",iserror(vlookup($A812&amp;$B812,'3) Release_Label'!$D:$D&amp;'3) Release_Label'!$E:$E,1,0)),"NO UPC-CATALOG ID pair MATCH in Release_Label" )</f>
        <v/>
      </c>
      <c r="D812" s="143" t="str">
        <f t="array" ref="D812">ifs(and(isblank($A812),isblank($B812)),"", not(iserror(vlookup($A812&amp;$B812,'3) Release_Label'!$D:$D&amp;'3) Release_Label'!$E:$E,1,0))),vlookup($A812&amp;$B812,{'3) Release_Label'!$D:$D&amp;'3) Release_Label'!$E:$E,'3) Release_Label'!$H:$H},2,0), or(and(not(isblank($B812)),$B812=$B811,$A812&lt;&gt;$A811),and(not(isblank($A812)),$A812=$A811,$B812&lt;&gt;$B811)),"ID LISTS UNALIGNED",and($A812&lt;&gt;"",countif('3) Release_Label'!$D:$D,$A812)=0),"NO UPC MATCH in Release_Label",and($B812&lt;&gt;"",countif('3) Release_Label'!$E:$E,$B812)=0),"NO CATALOG ID MATCH in Release_Label",iserror(vlookup($A812&amp;$B812,'3) Release_Label'!$D:$D&amp;'3) Release_Label'!$E:$E,1,0)),"NO UPC-CATALOG ID pair MATCH in Release_Label" )</f>
        <v/>
      </c>
      <c r="E812" s="157" t="str">
        <f t="shared" si="3"/>
        <v/>
      </c>
      <c r="G812" s="116"/>
      <c r="H812" s="166"/>
      <c r="J812" s="20"/>
      <c r="K812" s="117"/>
      <c r="L812" s="20"/>
      <c r="N812" s="20"/>
      <c r="O812" s="20"/>
      <c r="P812" s="20"/>
    </row>
    <row r="813">
      <c r="A813" s="28"/>
      <c r="B813" s="116"/>
      <c r="C813" s="143" t="str">
        <f t="array" ref="C813">ifs(and(isblank($A813),isblank($B813)),"", not(iserror(vlookup($A813&amp;$B813,'3) Release_Label'!$D:$D&amp;'3) Release_Label'!$E:$E,1,0))),vlookup($A813&amp;$B813,{'3) Release_Label'!$D:$D&amp;'3) Release_Label'!$E:$E,'3) Release_Label'!$F:$F},2,0), or(and(not(isblank($B813)),$B813=$B812,$A813&lt;&gt;$A812),and(not(isblank($A813)),$A813=$A812,$B813&lt;&gt;$B812)),"ID LISTS UNALIGNED",and($A813&lt;&gt;"",countif('3) Release_Label'!$D:$D,$A813)=0),"NO UPC MATCH in Release_Label",and($B813&lt;&gt;"",countif('3) Release_Label'!$E:$E,$B813)=0),"NO CATALOG ID MATCH in Release_Label",iserror(vlookup($A813&amp;$B813,'3) Release_Label'!$D:$D&amp;'3) Release_Label'!$E:$E,1,0)),"NO UPC-CATALOG ID pair MATCH in Release_Label" )</f>
        <v/>
      </c>
      <c r="D813" s="143" t="str">
        <f t="array" ref="D813">ifs(and(isblank($A813),isblank($B813)),"", not(iserror(vlookup($A813&amp;$B813,'3) Release_Label'!$D:$D&amp;'3) Release_Label'!$E:$E,1,0))),vlookup($A813&amp;$B813,{'3) Release_Label'!$D:$D&amp;'3) Release_Label'!$E:$E,'3) Release_Label'!$H:$H},2,0), or(and(not(isblank($B813)),$B813=$B812,$A813&lt;&gt;$A812),and(not(isblank($A813)),$A813=$A812,$B813&lt;&gt;$B812)),"ID LISTS UNALIGNED",and($A813&lt;&gt;"",countif('3) Release_Label'!$D:$D,$A813)=0),"NO UPC MATCH in Release_Label",and($B813&lt;&gt;"",countif('3) Release_Label'!$E:$E,$B813)=0),"NO CATALOG ID MATCH in Release_Label",iserror(vlookup($A813&amp;$B813,'3) Release_Label'!$D:$D&amp;'3) Release_Label'!$E:$E,1,0)),"NO UPC-CATALOG ID pair MATCH in Release_Label" )</f>
        <v/>
      </c>
      <c r="E813" s="157" t="str">
        <f t="shared" si="3"/>
        <v/>
      </c>
      <c r="G813" s="116"/>
      <c r="H813" s="166"/>
      <c r="J813" s="20"/>
      <c r="K813" s="117"/>
      <c r="L813" s="20"/>
      <c r="N813" s="20"/>
      <c r="O813" s="20"/>
      <c r="P813" s="20"/>
    </row>
    <row r="814">
      <c r="A814" s="28"/>
      <c r="B814" s="116"/>
      <c r="C814" s="143" t="str">
        <f t="array" ref="C814">ifs(and(isblank($A814),isblank($B814)),"", not(iserror(vlookup($A814&amp;$B814,'3) Release_Label'!$D:$D&amp;'3) Release_Label'!$E:$E,1,0))),vlookup($A814&amp;$B814,{'3) Release_Label'!$D:$D&amp;'3) Release_Label'!$E:$E,'3) Release_Label'!$F:$F},2,0), or(and(not(isblank($B814)),$B814=$B813,$A814&lt;&gt;$A813),and(not(isblank($A814)),$A814=$A813,$B814&lt;&gt;$B813)),"ID LISTS UNALIGNED",and($A814&lt;&gt;"",countif('3) Release_Label'!$D:$D,$A814)=0),"NO UPC MATCH in Release_Label",and($B814&lt;&gt;"",countif('3) Release_Label'!$E:$E,$B814)=0),"NO CATALOG ID MATCH in Release_Label",iserror(vlookup($A814&amp;$B814,'3) Release_Label'!$D:$D&amp;'3) Release_Label'!$E:$E,1,0)),"NO UPC-CATALOG ID pair MATCH in Release_Label" )</f>
        <v/>
      </c>
      <c r="D814" s="143" t="str">
        <f t="array" ref="D814">ifs(and(isblank($A814),isblank($B814)),"", not(iserror(vlookup($A814&amp;$B814,'3) Release_Label'!$D:$D&amp;'3) Release_Label'!$E:$E,1,0))),vlookup($A814&amp;$B814,{'3) Release_Label'!$D:$D&amp;'3) Release_Label'!$E:$E,'3) Release_Label'!$H:$H},2,0), or(and(not(isblank($B814)),$B814=$B813,$A814&lt;&gt;$A813),and(not(isblank($A814)),$A814=$A813,$B814&lt;&gt;$B813)),"ID LISTS UNALIGNED",and($A814&lt;&gt;"",countif('3) Release_Label'!$D:$D,$A814)=0),"NO UPC MATCH in Release_Label",and($B814&lt;&gt;"",countif('3) Release_Label'!$E:$E,$B814)=0),"NO CATALOG ID MATCH in Release_Label",iserror(vlookup($A814&amp;$B814,'3) Release_Label'!$D:$D&amp;'3) Release_Label'!$E:$E,1,0)),"NO UPC-CATALOG ID pair MATCH in Release_Label" )</f>
        <v/>
      </c>
      <c r="E814" s="157" t="str">
        <f t="shared" si="3"/>
        <v/>
      </c>
      <c r="G814" s="116"/>
      <c r="H814" s="166"/>
      <c r="J814" s="20"/>
      <c r="K814" s="117"/>
      <c r="L814" s="20"/>
      <c r="N814" s="20"/>
      <c r="O814" s="20"/>
      <c r="P814" s="20"/>
    </row>
    <row r="815">
      <c r="A815" s="28"/>
      <c r="B815" s="116"/>
      <c r="C815" s="143" t="str">
        <f t="array" ref="C815">ifs(and(isblank($A815),isblank($B815)),"", not(iserror(vlookup($A815&amp;$B815,'3) Release_Label'!$D:$D&amp;'3) Release_Label'!$E:$E,1,0))),vlookup($A815&amp;$B815,{'3) Release_Label'!$D:$D&amp;'3) Release_Label'!$E:$E,'3) Release_Label'!$F:$F},2,0), or(and(not(isblank($B815)),$B815=$B814,$A815&lt;&gt;$A814),and(not(isblank($A815)),$A815=$A814,$B815&lt;&gt;$B814)),"ID LISTS UNALIGNED",and($A815&lt;&gt;"",countif('3) Release_Label'!$D:$D,$A815)=0),"NO UPC MATCH in Release_Label",and($B815&lt;&gt;"",countif('3) Release_Label'!$E:$E,$B815)=0),"NO CATALOG ID MATCH in Release_Label",iserror(vlookup($A815&amp;$B815,'3) Release_Label'!$D:$D&amp;'3) Release_Label'!$E:$E,1,0)),"NO UPC-CATALOG ID pair MATCH in Release_Label" )</f>
        <v/>
      </c>
      <c r="D815" s="143" t="str">
        <f t="array" ref="D815">ifs(and(isblank($A815),isblank($B815)),"", not(iserror(vlookup($A815&amp;$B815,'3) Release_Label'!$D:$D&amp;'3) Release_Label'!$E:$E,1,0))),vlookup($A815&amp;$B815,{'3) Release_Label'!$D:$D&amp;'3) Release_Label'!$E:$E,'3) Release_Label'!$H:$H},2,0), or(and(not(isblank($B815)),$B815=$B814,$A815&lt;&gt;$A814),and(not(isblank($A815)),$A815=$A814,$B815&lt;&gt;$B814)),"ID LISTS UNALIGNED",and($A815&lt;&gt;"",countif('3) Release_Label'!$D:$D,$A815)=0),"NO UPC MATCH in Release_Label",and($B815&lt;&gt;"",countif('3) Release_Label'!$E:$E,$B815)=0),"NO CATALOG ID MATCH in Release_Label",iserror(vlookup($A815&amp;$B815,'3) Release_Label'!$D:$D&amp;'3) Release_Label'!$E:$E,1,0)),"NO UPC-CATALOG ID pair MATCH in Release_Label" )</f>
        <v/>
      </c>
      <c r="E815" s="157" t="str">
        <f t="shared" si="3"/>
        <v/>
      </c>
      <c r="G815" s="116"/>
      <c r="H815" s="166"/>
      <c r="J815" s="20"/>
      <c r="K815" s="117"/>
      <c r="L815" s="20"/>
      <c r="N815" s="20"/>
      <c r="O815" s="20"/>
      <c r="P815" s="20"/>
    </row>
    <row r="816">
      <c r="A816" s="28"/>
      <c r="B816" s="116"/>
      <c r="C816" s="143" t="str">
        <f t="array" ref="C816">ifs(and(isblank($A816),isblank($B816)),"", not(iserror(vlookup($A816&amp;$B816,'3) Release_Label'!$D:$D&amp;'3) Release_Label'!$E:$E,1,0))),vlookup($A816&amp;$B816,{'3) Release_Label'!$D:$D&amp;'3) Release_Label'!$E:$E,'3) Release_Label'!$F:$F},2,0), or(and(not(isblank($B816)),$B816=$B815,$A816&lt;&gt;$A815),and(not(isblank($A816)),$A816=$A815,$B816&lt;&gt;$B815)),"ID LISTS UNALIGNED",and($A816&lt;&gt;"",countif('3) Release_Label'!$D:$D,$A816)=0),"NO UPC MATCH in Release_Label",and($B816&lt;&gt;"",countif('3) Release_Label'!$E:$E,$B816)=0),"NO CATALOG ID MATCH in Release_Label",iserror(vlookup($A816&amp;$B816,'3) Release_Label'!$D:$D&amp;'3) Release_Label'!$E:$E,1,0)),"NO UPC-CATALOG ID pair MATCH in Release_Label" )</f>
        <v/>
      </c>
      <c r="D816" s="143" t="str">
        <f t="array" ref="D816">ifs(and(isblank($A816),isblank($B816)),"", not(iserror(vlookup($A816&amp;$B816,'3) Release_Label'!$D:$D&amp;'3) Release_Label'!$E:$E,1,0))),vlookup($A816&amp;$B816,{'3) Release_Label'!$D:$D&amp;'3) Release_Label'!$E:$E,'3) Release_Label'!$H:$H},2,0), or(and(not(isblank($B816)),$B816=$B815,$A816&lt;&gt;$A815),and(not(isblank($A816)),$A816=$A815,$B816&lt;&gt;$B815)),"ID LISTS UNALIGNED",and($A816&lt;&gt;"",countif('3) Release_Label'!$D:$D,$A816)=0),"NO UPC MATCH in Release_Label",and($B816&lt;&gt;"",countif('3) Release_Label'!$E:$E,$B816)=0),"NO CATALOG ID MATCH in Release_Label",iserror(vlookup($A816&amp;$B816,'3) Release_Label'!$D:$D&amp;'3) Release_Label'!$E:$E,1,0)),"NO UPC-CATALOG ID pair MATCH in Release_Label" )</f>
        <v/>
      </c>
      <c r="E816" s="157" t="str">
        <f t="shared" si="3"/>
        <v/>
      </c>
      <c r="G816" s="116"/>
      <c r="H816" s="166"/>
      <c r="J816" s="20"/>
      <c r="K816" s="117"/>
      <c r="L816" s="20"/>
      <c r="N816" s="20"/>
      <c r="O816" s="20"/>
      <c r="P816" s="20"/>
    </row>
    <row r="817">
      <c r="A817" s="28"/>
      <c r="B817" s="116"/>
      <c r="C817" s="143" t="str">
        <f t="array" ref="C817">ifs(and(isblank($A817),isblank($B817)),"", not(iserror(vlookup($A817&amp;$B817,'3) Release_Label'!$D:$D&amp;'3) Release_Label'!$E:$E,1,0))),vlookup($A817&amp;$B817,{'3) Release_Label'!$D:$D&amp;'3) Release_Label'!$E:$E,'3) Release_Label'!$F:$F},2,0), or(and(not(isblank($B817)),$B817=$B816,$A817&lt;&gt;$A816),and(not(isblank($A817)),$A817=$A816,$B817&lt;&gt;$B816)),"ID LISTS UNALIGNED",and($A817&lt;&gt;"",countif('3) Release_Label'!$D:$D,$A817)=0),"NO UPC MATCH in Release_Label",and($B817&lt;&gt;"",countif('3) Release_Label'!$E:$E,$B817)=0),"NO CATALOG ID MATCH in Release_Label",iserror(vlookup($A817&amp;$B817,'3) Release_Label'!$D:$D&amp;'3) Release_Label'!$E:$E,1,0)),"NO UPC-CATALOG ID pair MATCH in Release_Label" )</f>
        <v/>
      </c>
      <c r="D817" s="143" t="str">
        <f t="array" ref="D817">ifs(and(isblank($A817),isblank($B817)),"", not(iserror(vlookup($A817&amp;$B817,'3) Release_Label'!$D:$D&amp;'3) Release_Label'!$E:$E,1,0))),vlookup($A817&amp;$B817,{'3) Release_Label'!$D:$D&amp;'3) Release_Label'!$E:$E,'3) Release_Label'!$H:$H},2,0), or(and(not(isblank($B817)),$B817=$B816,$A817&lt;&gt;$A816),and(not(isblank($A817)),$A817=$A816,$B817&lt;&gt;$B816)),"ID LISTS UNALIGNED",and($A817&lt;&gt;"",countif('3) Release_Label'!$D:$D,$A817)=0),"NO UPC MATCH in Release_Label",and($B817&lt;&gt;"",countif('3) Release_Label'!$E:$E,$B817)=0),"NO CATALOG ID MATCH in Release_Label",iserror(vlookup($A817&amp;$B817,'3) Release_Label'!$D:$D&amp;'3) Release_Label'!$E:$E,1,0)),"NO UPC-CATALOG ID pair MATCH in Release_Label" )</f>
        <v/>
      </c>
      <c r="E817" s="157" t="str">
        <f t="shared" si="3"/>
        <v/>
      </c>
      <c r="G817" s="116"/>
      <c r="H817" s="166"/>
      <c r="J817" s="20"/>
      <c r="K817" s="117"/>
      <c r="L817" s="20"/>
      <c r="N817" s="20"/>
      <c r="O817" s="20"/>
      <c r="P817" s="20"/>
    </row>
    <row r="818">
      <c r="A818" s="28"/>
      <c r="B818" s="116"/>
      <c r="C818" s="143" t="str">
        <f t="array" ref="C818">ifs(and(isblank($A818),isblank($B818)),"", not(iserror(vlookup($A818&amp;$B818,'3) Release_Label'!$D:$D&amp;'3) Release_Label'!$E:$E,1,0))),vlookup($A818&amp;$B818,{'3) Release_Label'!$D:$D&amp;'3) Release_Label'!$E:$E,'3) Release_Label'!$F:$F},2,0), or(and(not(isblank($B818)),$B818=$B817,$A818&lt;&gt;$A817),and(not(isblank($A818)),$A818=$A817,$B818&lt;&gt;$B817)),"ID LISTS UNALIGNED",and($A818&lt;&gt;"",countif('3) Release_Label'!$D:$D,$A818)=0),"NO UPC MATCH in Release_Label",and($B818&lt;&gt;"",countif('3) Release_Label'!$E:$E,$B818)=0),"NO CATALOG ID MATCH in Release_Label",iserror(vlookup($A818&amp;$B818,'3) Release_Label'!$D:$D&amp;'3) Release_Label'!$E:$E,1,0)),"NO UPC-CATALOG ID pair MATCH in Release_Label" )</f>
        <v/>
      </c>
      <c r="D818" s="143" t="str">
        <f t="array" ref="D818">ifs(and(isblank($A818),isblank($B818)),"", not(iserror(vlookup($A818&amp;$B818,'3) Release_Label'!$D:$D&amp;'3) Release_Label'!$E:$E,1,0))),vlookup($A818&amp;$B818,{'3) Release_Label'!$D:$D&amp;'3) Release_Label'!$E:$E,'3) Release_Label'!$H:$H},2,0), or(and(not(isblank($B818)),$B818=$B817,$A818&lt;&gt;$A817),and(not(isblank($A818)),$A818=$A817,$B818&lt;&gt;$B817)),"ID LISTS UNALIGNED",and($A818&lt;&gt;"",countif('3) Release_Label'!$D:$D,$A818)=0),"NO UPC MATCH in Release_Label",and($B818&lt;&gt;"",countif('3) Release_Label'!$E:$E,$B818)=0),"NO CATALOG ID MATCH in Release_Label",iserror(vlookup($A818&amp;$B818,'3) Release_Label'!$D:$D&amp;'3) Release_Label'!$E:$E,1,0)),"NO UPC-CATALOG ID pair MATCH in Release_Label" )</f>
        <v/>
      </c>
      <c r="E818" s="157" t="str">
        <f t="shared" si="3"/>
        <v/>
      </c>
      <c r="G818" s="116"/>
      <c r="H818" s="166"/>
      <c r="J818" s="20"/>
      <c r="K818" s="117"/>
      <c r="L818" s="20"/>
      <c r="N818" s="20"/>
      <c r="O818" s="20"/>
      <c r="P818" s="20"/>
    </row>
    <row r="819">
      <c r="A819" s="28"/>
      <c r="B819" s="116"/>
      <c r="C819" s="143" t="str">
        <f t="array" ref="C819">ifs(and(isblank($A819),isblank($B819)),"", not(iserror(vlookup($A819&amp;$B819,'3) Release_Label'!$D:$D&amp;'3) Release_Label'!$E:$E,1,0))),vlookup($A819&amp;$B819,{'3) Release_Label'!$D:$D&amp;'3) Release_Label'!$E:$E,'3) Release_Label'!$F:$F},2,0), or(and(not(isblank($B819)),$B819=$B818,$A819&lt;&gt;$A818),and(not(isblank($A819)),$A819=$A818,$B819&lt;&gt;$B818)),"ID LISTS UNALIGNED",and($A819&lt;&gt;"",countif('3) Release_Label'!$D:$D,$A819)=0),"NO UPC MATCH in Release_Label",and($B819&lt;&gt;"",countif('3) Release_Label'!$E:$E,$B819)=0),"NO CATALOG ID MATCH in Release_Label",iserror(vlookup($A819&amp;$B819,'3) Release_Label'!$D:$D&amp;'3) Release_Label'!$E:$E,1,0)),"NO UPC-CATALOG ID pair MATCH in Release_Label" )</f>
        <v/>
      </c>
      <c r="D819" s="143" t="str">
        <f t="array" ref="D819">ifs(and(isblank($A819),isblank($B819)),"", not(iserror(vlookup($A819&amp;$B819,'3) Release_Label'!$D:$D&amp;'3) Release_Label'!$E:$E,1,0))),vlookup($A819&amp;$B819,{'3) Release_Label'!$D:$D&amp;'3) Release_Label'!$E:$E,'3) Release_Label'!$H:$H},2,0), or(and(not(isblank($B819)),$B819=$B818,$A819&lt;&gt;$A818),and(not(isblank($A819)),$A819=$A818,$B819&lt;&gt;$B818)),"ID LISTS UNALIGNED",and($A819&lt;&gt;"",countif('3) Release_Label'!$D:$D,$A819)=0),"NO UPC MATCH in Release_Label",and($B819&lt;&gt;"",countif('3) Release_Label'!$E:$E,$B819)=0),"NO CATALOG ID MATCH in Release_Label",iserror(vlookup($A819&amp;$B819,'3) Release_Label'!$D:$D&amp;'3) Release_Label'!$E:$E,1,0)),"NO UPC-CATALOG ID pair MATCH in Release_Label" )</f>
        <v/>
      </c>
      <c r="E819" s="157" t="str">
        <f t="shared" si="3"/>
        <v/>
      </c>
      <c r="G819" s="116"/>
      <c r="H819" s="166"/>
      <c r="J819" s="20"/>
      <c r="K819" s="117"/>
      <c r="L819" s="20"/>
      <c r="N819" s="20"/>
      <c r="O819" s="20"/>
      <c r="P819" s="20"/>
    </row>
    <row r="820">
      <c r="A820" s="28"/>
      <c r="B820" s="116"/>
      <c r="C820" s="143" t="str">
        <f t="array" ref="C820">ifs(and(isblank($A820),isblank($B820)),"", not(iserror(vlookup($A820&amp;$B820,'3) Release_Label'!$D:$D&amp;'3) Release_Label'!$E:$E,1,0))),vlookup($A820&amp;$B820,{'3) Release_Label'!$D:$D&amp;'3) Release_Label'!$E:$E,'3) Release_Label'!$F:$F},2,0), or(and(not(isblank($B820)),$B820=$B819,$A820&lt;&gt;$A819),and(not(isblank($A820)),$A820=$A819,$B820&lt;&gt;$B819)),"ID LISTS UNALIGNED",and($A820&lt;&gt;"",countif('3) Release_Label'!$D:$D,$A820)=0),"NO UPC MATCH in Release_Label",and($B820&lt;&gt;"",countif('3) Release_Label'!$E:$E,$B820)=0),"NO CATALOG ID MATCH in Release_Label",iserror(vlookup($A820&amp;$B820,'3) Release_Label'!$D:$D&amp;'3) Release_Label'!$E:$E,1,0)),"NO UPC-CATALOG ID pair MATCH in Release_Label" )</f>
        <v/>
      </c>
      <c r="D820" s="143" t="str">
        <f t="array" ref="D820">ifs(and(isblank($A820),isblank($B820)),"", not(iserror(vlookup($A820&amp;$B820,'3) Release_Label'!$D:$D&amp;'3) Release_Label'!$E:$E,1,0))),vlookup($A820&amp;$B820,{'3) Release_Label'!$D:$D&amp;'3) Release_Label'!$E:$E,'3) Release_Label'!$H:$H},2,0), or(and(not(isblank($B820)),$B820=$B819,$A820&lt;&gt;$A819),and(not(isblank($A820)),$A820=$A819,$B820&lt;&gt;$B819)),"ID LISTS UNALIGNED",and($A820&lt;&gt;"",countif('3) Release_Label'!$D:$D,$A820)=0),"NO UPC MATCH in Release_Label",and($B820&lt;&gt;"",countif('3) Release_Label'!$E:$E,$B820)=0),"NO CATALOG ID MATCH in Release_Label",iserror(vlookup($A820&amp;$B820,'3) Release_Label'!$D:$D&amp;'3) Release_Label'!$E:$E,1,0)),"NO UPC-CATALOG ID pair MATCH in Release_Label" )</f>
        <v/>
      </c>
      <c r="E820" s="157" t="str">
        <f t="shared" si="3"/>
        <v/>
      </c>
      <c r="G820" s="116"/>
      <c r="H820" s="166"/>
      <c r="J820" s="20"/>
      <c r="K820" s="117"/>
      <c r="L820" s="20"/>
      <c r="N820" s="20"/>
      <c r="O820" s="20"/>
      <c r="P820" s="20"/>
    </row>
    <row r="821">
      <c r="A821" s="28"/>
      <c r="B821" s="116"/>
      <c r="C821" s="143" t="str">
        <f t="array" ref="C821">ifs(and(isblank($A821),isblank($B821)),"", not(iserror(vlookup($A821&amp;$B821,'3) Release_Label'!$D:$D&amp;'3) Release_Label'!$E:$E,1,0))),vlookup($A821&amp;$B821,{'3) Release_Label'!$D:$D&amp;'3) Release_Label'!$E:$E,'3) Release_Label'!$F:$F},2,0), or(and(not(isblank($B821)),$B821=$B820,$A821&lt;&gt;$A820),and(not(isblank($A821)),$A821=$A820,$B821&lt;&gt;$B820)),"ID LISTS UNALIGNED",and($A821&lt;&gt;"",countif('3) Release_Label'!$D:$D,$A821)=0),"NO UPC MATCH in Release_Label",and($B821&lt;&gt;"",countif('3) Release_Label'!$E:$E,$B821)=0),"NO CATALOG ID MATCH in Release_Label",iserror(vlookup($A821&amp;$B821,'3) Release_Label'!$D:$D&amp;'3) Release_Label'!$E:$E,1,0)),"NO UPC-CATALOG ID pair MATCH in Release_Label" )</f>
        <v/>
      </c>
      <c r="D821" s="143" t="str">
        <f t="array" ref="D821">ifs(and(isblank($A821),isblank($B821)),"", not(iserror(vlookup($A821&amp;$B821,'3) Release_Label'!$D:$D&amp;'3) Release_Label'!$E:$E,1,0))),vlookup($A821&amp;$B821,{'3) Release_Label'!$D:$D&amp;'3) Release_Label'!$E:$E,'3) Release_Label'!$H:$H},2,0), or(and(not(isblank($B821)),$B821=$B820,$A821&lt;&gt;$A820),and(not(isblank($A821)),$A821=$A820,$B821&lt;&gt;$B820)),"ID LISTS UNALIGNED",and($A821&lt;&gt;"",countif('3) Release_Label'!$D:$D,$A821)=0),"NO UPC MATCH in Release_Label",and($B821&lt;&gt;"",countif('3) Release_Label'!$E:$E,$B821)=0),"NO CATALOG ID MATCH in Release_Label",iserror(vlookup($A821&amp;$B821,'3) Release_Label'!$D:$D&amp;'3) Release_Label'!$E:$E,1,0)),"NO UPC-CATALOG ID pair MATCH in Release_Label" )</f>
        <v/>
      </c>
      <c r="E821" s="157" t="str">
        <f t="shared" si="3"/>
        <v/>
      </c>
      <c r="G821" s="116"/>
      <c r="H821" s="166"/>
      <c r="J821" s="20"/>
      <c r="K821" s="117"/>
      <c r="L821" s="20"/>
      <c r="N821" s="20"/>
      <c r="O821" s="20"/>
      <c r="P821" s="20"/>
    </row>
    <row r="822">
      <c r="A822" s="28"/>
      <c r="B822" s="116"/>
      <c r="C822" s="143" t="str">
        <f t="array" ref="C822">ifs(and(isblank($A822),isblank($B822)),"", not(iserror(vlookup($A822&amp;$B822,'3) Release_Label'!$D:$D&amp;'3) Release_Label'!$E:$E,1,0))),vlookup($A822&amp;$B822,{'3) Release_Label'!$D:$D&amp;'3) Release_Label'!$E:$E,'3) Release_Label'!$F:$F},2,0), or(and(not(isblank($B822)),$B822=$B821,$A822&lt;&gt;$A821),and(not(isblank($A822)),$A822=$A821,$B822&lt;&gt;$B821)),"ID LISTS UNALIGNED",and($A822&lt;&gt;"",countif('3) Release_Label'!$D:$D,$A822)=0),"NO UPC MATCH in Release_Label",and($B822&lt;&gt;"",countif('3) Release_Label'!$E:$E,$B822)=0),"NO CATALOG ID MATCH in Release_Label",iserror(vlookup($A822&amp;$B822,'3) Release_Label'!$D:$D&amp;'3) Release_Label'!$E:$E,1,0)),"NO UPC-CATALOG ID pair MATCH in Release_Label" )</f>
        <v/>
      </c>
      <c r="D822" s="143" t="str">
        <f t="array" ref="D822">ifs(and(isblank($A822),isblank($B822)),"", not(iserror(vlookup($A822&amp;$B822,'3) Release_Label'!$D:$D&amp;'3) Release_Label'!$E:$E,1,0))),vlookup($A822&amp;$B822,{'3) Release_Label'!$D:$D&amp;'3) Release_Label'!$E:$E,'3) Release_Label'!$H:$H},2,0), or(and(not(isblank($B822)),$B822=$B821,$A822&lt;&gt;$A821),and(not(isblank($A822)),$A822=$A821,$B822&lt;&gt;$B821)),"ID LISTS UNALIGNED",and($A822&lt;&gt;"",countif('3) Release_Label'!$D:$D,$A822)=0),"NO UPC MATCH in Release_Label",and($B822&lt;&gt;"",countif('3) Release_Label'!$E:$E,$B822)=0),"NO CATALOG ID MATCH in Release_Label",iserror(vlookup($A822&amp;$B822,'3) Release_Label'!$D:$D&amp;'3) Release_Label'!$E:$E,1,0)),"NO UPC-CATALOG ID pair MATCH in Release_Label" )</f>
        <v/>
      </c>
      <c r="E822" s="157" t="str">
        <f t="shared" si="3"/>
        <v/>
      </c>
      <c r="G822" s="116"/>
      <c r="H822" s="166"/>
      <c r="J822" s="20"/>
      <c r="K822" s="117"/>
      <c r="L822" s="20"/>
      <c r="N822" s="20"/>
      <c r="O822" s="20"/>
      <c r="P822" s="20"/>
    </row>
    <row r="823">
      <c r="A823" s="28"/>
      <c r="B823" s="116"/>
      <c r="C823" s="143" t="str">
        <f t="array" ref="C823">ifs(and(isblank($A823),isblank($B823)),"", not(iserror(vlookup($A823&amp;$B823,'3) Release_Label'!$D:$D&amp;'3) Release_Label'!$E:$E,1,0))),vlookup($A823&amp;$B823,{'3) Release_Label'!$D:$D&amp;'3) Release_Label'!$E:$E,'3) Release_Label'!$F:$F},2,0), or(and(not(isblank($B823)),$B823=$B822,$A823&lt;&gt;$A822),and(not(isblank($A823)),$A823=$A822,$B823&lt;&gt;$B822)),"ID LISTS UNALIGNED",and($A823&lt;&gt;"",countif('3) Release_Label'!$D:$D,$A823)=0),"NO UPC MATCH in Release_Label",and($B823&lt;&gt;"",countif('3) Release_Label'!$E:$E,$B823)=0),"NO CATALOG ID MATCH in Release_Label",iserror(vlookup($A823&amp;$B823,'3) Release_Label'!$D:$D&amp;'3) Release_Label'!$E:$E,1,0)),"NO UPC-CATALOG ID pair MATCH in Release_Label" )</f>
        <v/>
      </c>
      <c r="D823" s="143" t="str">
        <f t="array" ref="D823">ifs(and(isblank($A823),isblank($B823)),"", not(iserror(vlookup($A823&amp;$B823,'3) Release_Label'!$D:$D&amp;'3) Release_Label'!$E:$E,1,0))),vlookup($A823&amp;$B823,{'3) Release_Label'!$D:$D&amp;'3) Release_Label'!$E:$E,'3) Release_Label'!$H:$H},2,0), or(and(not(isblank($B823)),$B823=$B822,$A823&lt;&gt;$A822),and(not(isblank($A823)),$A823=$A822,$B823&lt;&gt;$B822)),"ID LISTS UNALIGNED",and($A823&lt;&gt;"",countif('3) Release_Label'!$D:$D,$A823)=0),"NO UPC MATCH in Release_Label",and($B823&lt;&gt;"",countif('3) Release_Label'!$E:$E,$B823)=0),"NO CATALOG ID MATCH in Release_Label",iserror(vlookup($A823&amp;$B823,'3) Release_Label'!$D:$D&amp;'3) Release_Label'!$E:$E,1,0)),"NO UPC-CATALOG ID pair MATCH in Release_Label" )</f>
        <v/>
      </c>
      <c r="E823" s="157" t="str">
        <f t="shared" si="3"/>
        <v/>
      </c>
      <c r="G823" s="116"/>
      <c r="H823" s="166"/>
      <c r="J823" s="20"/>
      <c r="K823" s="117"/>
      <c r="L823" s="20"/>
      <c r="N823" s="20"/>
      <c r="O823" s="20"/>
      <c r="P823" s="20"/>
    </row>
    <row r="824">
      <c r="A824" s="28"/>
      <c r="B824" s="116"/>
      <c r="C824" s="143" t="str">
        <f t="array" ref="C824">ifs(and(isblank($A824),isblank($B824)),"", not(iserror(vlookup($A824&amp;$B824,'3) Release_Label'!$D:$D&amp;'3) Release_Label'!$E:$E,1,0))),vlookup($A824&amp;$B824,{'3) Release_Label'!$D:$D&amp;'3) Release_Label'!$E:$E,'3) Release_Label'!$F:$F},2,0), or(and(not(isblank($B824)),$B824=$B823,$A824&lt;&gt;$A823),and(not(isblank($A824)),$A824=$A823,$B824&lt;&gt;$B823)),"ID LISTS UNALIGNED",and($A824&lt;&gt;"",countif('3) Release_Label'!$D:$D,$A824)=0),"NO UPC MATCH in Release_Label",and($B824&lt;&gt;"",countif('3) Release_Label'!$E:$E,$B824)=0),"NO CATALOG ID MATCH in Release_Label",iserror(vlookup($A824&amp;$B824,'3) Release_Label'!$D:$D&amp;'3) Release_Label'!$E:$E,1,0)),"NO UPC-CATALOG ID pair MATCH in Release_Label" )</f>
        <v/>
      </c>
      <c r="D824" s="143" t="str">
        <f t="array" ref="D824">ifs(and(isblank($A824),isblank($B824)),"", not(iserror(vlookup($A824&amp;$B824,'3) Release_Label'!$D:$D&amp;'3) Release_Label'!$E:$E,1,0))),vlookup($A824&amp;$B824,{'3) Release_Label'!$D:$D&amp;'3) Release_Label'!$E:$E,'3) Release_Label'!$H:$H},2,0), or(and(not(isblank($B824)),$B824=$B823,$A824&lt;&gt;$A823),and(not(isblank($A824)),$A824=$A823,$B824&lt;&gt;$B823)),"ID LISTS UNALIGNED",and($A824&lt;&gt;"",countif('3) Release_Label'!$D:$D,$A824)=0),"NO UPC MATCH in Release_Label",and($B824&lt;&gt;"",countif('3) Release_Label'!$E:$E,$B824)=0),"NO CATALOG ID MATCH in Release_Label",iserror(vlookup($A824&amp;$B824,'3) Release_Label'!$D:$D&amp;'3) Release_Label'!$E:$E,1,0)),"NO UPC-CATALOG ID pair MATCH in Release_Label" )</f>
        <v/>
      </c>
      <c r="E824" s="157" t="str">
        <f t="shared" si="3"/>
        <v/>
      </c>
      <c r="G824" s="116"/>
      <c r="H824" s="166"/>
      <c r="J824" s="20"/>
      <c r="K824" s="117"/>
      <c r="L824" s="20"/>
      <c r="N824" s="20"/>
      <c r="O824" s="20"/>
      <c r="P824" s="20"/>
    </row>
    <row r="825">
      <c r="A825" s="28"/>
      <c r="B825" s="116"/>
      <c r="C825" s="143" t="str">
        <f t="array" ref="C825">ifs(and(isblank($A825),isblank($B825)),"", not(iserror(vlookup($A825&amp;$B825,'3) Release_Label'!$D:$D&amp;'3) Release_Label'!$E:$E,1,0))),vlookup($A825&amp;$B825,{'3) Release_Label'!$D:$D&amp;'3) Release_Label'!$E:$E,'3) Release_Label'!$F:$F},2,0), or(and(not(isblank($B825)),$B825=$B824,$A825&lt;&gt;$A824),and(not(isblank($A825)),$A825=$A824,$B825&lt;&gt;$B824)),"ID LISTS UNALIGNED",and($A825&lt;&gt;"",countif('3) Release_Label'!$D:$D,$A825)=0),"NO UPC MATCH in Release_Label",and($B825&lt;&gt;"",countif('3) Release_Label'!$E:$E,$B825)=0),"NO CATALOG ID MATCH in Release_Label",iserror(vlookup($A825&amp;$B825,'3) Release_Label'!$D:$D&amp;'3) Release_Label'!$E:$E,1,0)),"NO UPC-CATALOG ID pair MATCH in Release_Label" )</f>
        <v/>
      </c>
      <c r="D825" s="143" t="str">
        <f t="array" ref="D825">ifs(and(isblank($A825),isblank($B825)),"", not(iserror(vlookup($A825&amp;$B825,'3) Release_Label'!$D:$D&amp;'3) Release_Label'!$E:$E,1,0))),vlookup($A825&amp;$B825,{'3) Release_Label'!$D:$D&amp;'3) Release_Label'!$E:$E,'3) Release_Label'!$H:$H},2,0), or(and(not(isblank($B825)),$B825=$B824,$A825&lt;&gt;$A824),and(not(isblank($A825)),$A825=$A824,$B825&lt;&gt;$B824)),"ID LISTS UNALIGNED",and($A825&lt;&gt;"",countif('3) Release_Label'!$D:$D,$A825)=0),"NO UPC MATCH in Release_Label",and($B825&lt;&gt;"",countif('3) Release_Label'!$E:$E,$B825)=0),"NO CATALOG ID MATCH in Release_Label",iserror(vlookup($A825&amp;$B825,'3) Release_Label'!$D:$D&amp;'3) Release_Label'!$E:$E,1,0)),"NO UPC-CATALOG ID pair MATCH in Release_Label" )</f>
        <v/>
      </c>
      <c r="E825" s="157" t="str">
        <f t="shared" si="3"/>
        <v/>
      </c>
      <c r="G825" s="116"/>
      <c r="H825" s="166"/>
      <c r="J825" s="20"/>
      <c r="K825" s="117"/>
      <c r="L825" s="20"/>
      <c r="N825" s="20"/>
      <c r="O825" s="20"/>
      <c r="P825" s="20"/>
    </row>
    <row r="826">
      <c r="A826" s="28"/>
      <c r="B826" s="116"/>
      <c r="C826" s="143" t="str">
        <f t="array" ref="C826">ifs(and(isblank($A826),isblank($B826)),"", not(iserror(vlookup($A826&amp;$B826,'3) Release_Label'!$D:$D&amp;'3) Release_Label'!$E:$E,1,0))),vlookup($A826&amp;$B826,{'3) Release_Label'!$D:$D&amp;'3) Release_Label'!$E:$E,'3) Release_Label'!$F:$F},2,0), or(and(not(isblank($B826)),$B826=$B825,$A826&lt;&gt;$A825),and(not(isblank($A826)),$A826=$A825,$B826&lt;&gt;$B825)),"ID LISTS UNALIGNED",and($A826&lt;&gt;"",countif('3) Release_Label'!$D:$D,$A826)=0),"NO UPC MATCH in Release_Label",and($B826&lt;&gt;"",countif('3) Release_Label'!$E:$E,$B826)=0),"NO CATALOG ID MATCH in Release_Label",iserror(vlookup($A826&amp;$B826,'3) Release_Label'!$D:$D&amp;'3) Release_Label'!$E:$E,1,0)),"NO UPC-CATALOG ID pair MATCH in Release_Label" )</f>
        <v/>
      </c>
      <c r="D826" s="143" t="str">
        <f t="array" ref="D826">ifs(and(isblank($A826),isblank($B826)),"", not(iserror(vlookup($A826&amp;$B826,'3) Release_Label'!$D:$D&amp;'3) Release_Label'!$E:$E,1,0))),vlookup($A826&amp;$B826,{'3) Release_Label'!$D:$D&amp;'3) Release_Label'!$E:$E,'3) Release_Label'!$H:$H},2,0), or(and(not(isblank($B826)),$B826=$B825,$A826&lt;&gt;$A825),and(not(isblank($A826)),$A826=$A825,$B826&lt;&gt;$B825)),"ID LISTS UNALIGNED",and($A826&lt;&gt;"",countif('3) Release_Label'!$D:$D,$A826)=0),"NO UPC MATCH in Release_Label",and($B826&lt;&gt;"",countif('3) Release_Label'!$E:$E,$B826)=0),"NO CATALOG ID MATCH in Release_Label",iserror(vlookup($A826&amp;$B826,'3) Release_Label'!$D:$D&amp;'3) Release_Label'!$E:$E,1,0)),"NO UPC-CATALOG ID pair MATCH in Release_Label" )</f>
        <v/>
      </c>
      <c r="E826" s="157" t="str">
        <f t="shared" si="3"/>
        <v/>
      </c>
      <c r="G826" s="116"/>
      <c r="H826" s="166"/>
      <c r="J826" s="20"/>
      <c r="K826" s="117"/>
      <c r="L826" s="20"/>
      <c r="N826" s="20"/>
      <c r="O826" s="20"/>
      <c r="P826" s="20"/>
    </row>
    <row r="827">
      <c r="A827" s="28"/>
      <c r="B827" s="116"/>
      <c r="C827" s="143" t="str">
        <f t="array" ref="C827">ifs(and(isblank($A827),isblank($B827)),"", not(iserror(vlookup($A827&amp;$B827,'3) Release_Label'!$D:$D&amp;'3) Release_Label'!$E:$E,1,0))),vlookup($A827&amp;$B827,{'3) Release_Label'!$D:$D&amp;'3) Release_Label'!$E:$E,'3) Release_Label'!$F:$F},2,0), or(and(not(isblank($B827)),$B827=$B826,$A827&lt;&gt;$A826),and(not(isblank($A827)),$A827=$A826,$B827&lt;&gt;$B826)),"ID LISTS UNALIGNED",and($A827&lt;&gt;"",countif('3) Release_Label'!$D:$D,$A827)=0),"NO UPC MATCH in Release_Label",and($B827&lt;&gt;"",countif('3) Release_Label'!$E:$E,$B827)=0),"NO CATALOG ID MATCH in Release_Label",iserror(vlookup($A827&amp;$B827,'3) Release_Label'!$D:$D&amp;'3) Release_Label'!$E:$E,1,0)),"NO UPC-CATALOG ID pair MATCH in Release_Label" )</f>
        <v/>
      </c>
      <c r="D827" s="143" t="str">
        <f t="array" ref="D827">ifs(and(isblank($A827),isblank($B827)),"", not(iserror(vlookup($A827&amp;$B827,'3) Release_Label'!$D:$D&amp;'3) Release_Label'!$E:$E,1,0))),vlookup($A827&amp;$B827,{'3) Release_Label'!$D:$D&amp;'3) Release_Label'!$E:$E,'3) Release_Label'!$H:$H},2,0), or(and(not(isblank($B827)),$B827=$B826,$A827&lt;&gt;$A826),and(not(isblank($A827)),$A827=$A826,$B827&lt;&gt;$B826)),"ID LISTS UNALIGNED",and($A827&lt;&gt;"",countif('3) Release_Label'!$D:$D,$A827)=0),"NO UPC MATCH in Release_Label",and($B827&lt;&gt;"",countif('3) Release_Label'!$E:$E,$B827)=0),"NO CATALOG ID MATCH in Release_Label",iserror(vlookup($A827&amp;$B827,'3) Release_Label'!$D:$D&amp;'3) Release_Label'!$E:$E,1,0)),"NO UPC-CATALOG ID pair MATCH in Release_Label" )</f>
        <v/>
      </c>
      <c r="E827" s="157" t="str">
        <f t="shared" si="3"/>
        <v/>
      </c>
      <c r="G827" s="116"/>
      <c r="H827" s="166"/>
      <c r="J827" s="20"/>
      <c r="K827" s="117"/>
      <c r="L827" s="20"/>
      <c r="N827" s="20"/>
      <c r="O827" s="20"/>
      <c r="P827" s="20"/>
    </row>
    <row r="828">
      <c r="A828" s="28"/>
      <c r="B828" s="116"/>
      <c r="C828" s="143" t="str">
        <f t="array" ref="C828">ifs(and(isblank($A828),isblank($B828)),"", not(iserror(vlookup($A828&amp;$B828,'3) Release_Label'!$D:$D&amp;'3) Release_Label'!$E:$E,1,0))),vlookup($A828&amp;$B828,{'3) Release_Label'!$D:$D&amp;'3) Release_Label'!$E:$E,'3) Release_Label'!$F:$F},2,0), or(and(not(isblank($B828)),$B828=$B827,$A828&lt;&gt;$A827),and(not(isblank($A828)),$A828=$A827,$B828&lt;&gt;$B827)),"ID LISTS UNALIGNED",and($A828&lt;&gt;"",countif('3) Release_Label'!$D:$D,$A828)=0),"NO UPC MATCH in Release_Label",and($B828&lt;&gt;"",countif('3) Release_Label'!$E:$E,$B828)=0),"NO CATALOG ID MATCH in Release_Label",iserror(vlookup($A828&amp;$B828,'3) Release_Label'!$D:$D&amp;'3) Release_Label'!$E:$E,1,0)),"NO UPC-CATALOG ID pair MATCH in Release_Label" )</f>
        <v/>
      </c>
      <c r="D828" s="143" t="str">
        <f t="array" ref="D828">ifs(and(isblank($A828),isblank($B828)),"", not(iserror(vlookup($A828&amp;$B828,'3) Release_Label'!$D:$D&amp;'3) Release_Label'!$E:$E,1,0))),vlookup($A828&amp;$B828,{'3) Release_Label'!$D:$D&amp;'3) Release_Label'!$E:$E,'3) Release_Label'!$H:$H},2,0), or(and(not(isblank($B828)),$B828=$B827,$A828&lt;&gt;$A827),and(not(isblank($A828)),$A828=$A827,$B828&lt;&gt;$B827)),"ID LISTS UNALIGNED",and($A828&lt;&gt;"",countif('3) Release_Label'!$D:$D,$A828)=0),"NO UPC MATCH in Release_Label",and($B828&lt;&gt;"",countif('3) Release_Label'!$E:$E,$B828)=0),"NO CATALOG ID MATCH in Release_Label",iserror(vlookup($A828&amp;$B828,'3) Release_Label'!$D:$D&amp;'3) Release_Label'!$E:$E,1,0)),"NO UPC-CATALOG ID pair MATCH in Release_Label" )</f>
        <v/>
      </c>
      <c r="E828" s="157" t="str">
        <f t="shared" si="3"/>
        <v/>
      </c>
      <c r="G828" s="116"/>
      <c r="H828" s="166"/>
      <c r="J828" s="20"/>
      <c r="K828" s="117"/>
      <c r="L828" s="20"/>
      <c r="N828" s="20"/>
      <c r="O828" s="20"/>
      <c r="P828" s="20"/>
    </row>
    <row r="829">
      <c r="A829" s="28"/>
      <c r="B829" s="116"/>
      <c r="C829" s="143" t="str">
        <f t="array" ref="C829">ifs(and(isblank($A829),isblank($B829)),"", not(iserror(vlookup($A829&amp;$B829,'3) Release_Label'!$D:$D&amp;'3) Release_Label'!$E:$E,1,0))),vlookup($A829&amp;$B829,{'3) Release_Label'!$D:$D&amp;'3) Release_Label'!$E:$E,'3) Release_Label'!$F:$F},2,0), or(and(not(isblank($B829)),$B829=$B828,$A829&lt;&gt;$A828),and(not(isblank($A829)),$A829=$A828,$B829&lt;&gt;$B828)),"ID LISTS UNALIGNED",and($A829&lt;&gt;"",countif('3) Release_Label'!$D:$D,$A829)=0),"NO UPC MATCH in Release_Label",and($B829&lt;&gt;"",countif('3) Release_Label'!$E:$E,$B829)=0),"NO CATALOG ID MATCH in Release_Label",iserror(vlookup($A829&amp;$B829,'3) Release_Label'!$D:$D&amp;'3) Release_Label'!$E:$E,1,0)),"NO UPC-CATALOG ID pair MATCH in Release_Label" )</f>
        <v/>
      </c>
      <c r="D829" s="143" t="str">
        <f t="array" ref="D829">ifs(and(isblank($A829),isblank($B829)),"", not(iserror(vlookup($A829&amp;$B829,'3) Release_Label'!$D:$D&amp;'3) Release_Label'!$E:$E,1,0))),vlookup($A829&amp;$B829,{'3) Release_Label'!$D:$D&amp;'3) Release_Label'!$E:$E,'3) Release_Label'!$H:$H},2,0), or(and(not(isblank($B829)),$B829=$B828,$A829&lt;&gt;$A828),and(not(isblank($A829)),$A829=$A828,$B829&lt;&gt;$B828)),"ID LISTS UNALIGNED",and($A829&lt;&gt;"",countif('3) Release_Label'!$D:$D,$A829)=0),"NO UPC MATCH in Release_Label",and($B829&lt;&gt;"",countif('3) Release_Label'!$E:$E,$B829)=0),"NO CATALOG ID MATCH in Release_Label",iserror(vlookup($A829&amp;$B829,'3) Release_Label'!$D:$D&amp;'3) Release_Label'!$E:$E,1,0)),"NO UPC-CATALOG ID pair MATCH in Release_Label" )</f>
        <v/>
      </c>
      <c r="E829" s="157" t="str">
        <f t="shared" si="3"/>
        <v/>
      </c>
      <c r="G829" s="116"/>
      <c r="H829" s="166"/>
      <c r="J829" s="20"/>
      <c r="K829" s="117"/>
      <c r="L829" s="20"/>
      <c r="N829" s="20"/>
      <c r="O829" s="20"/>
      <c r="P829" s="20"/>
    </row>
    <row r="830">
      <c r="A830" s="28"/>
      <c r="B830" s="116"/>
      <c r="C830" s="143" t="str">
        <f t="array" ref="C830">ifs(and(isblank($A830),isblank($B830)),"", not(iserror(vlookup($A830&amp;$B830,'3) Release_Label'!$D:$D&amp;'3) Release_Label'!$E:$E,1,0))),vlookup($A830&amp;$B830,{'3) Release_Label'!$D:$D&amp;'3) Release_Label'!$E:$E,'3) Release_Label'!$F:$F},2,0), or(and(not(isblank($B830)),$B830=$B829,$A830&lt;&gt;$A829),and(not(isblank($A830)),$A830=$A829,$B830&lt;&gt;$B829)),"ID LISTS UNALIGNED",and($A830&lt;&gt;"",countif('3) Release_Label'!$D:$D,$A830)=0),"NO UPC MATCH in Release_Label",and($B830&lt;&gt;"",countif('3) Release_Label'!$E:$E,$B830)=0),"NO CATALOG ID MATCH in Release_Label",iserror(vlookup($A830&amp;$B830,'3) Release_Label'!$D:$D&amp;'3) Release_Label'!$E:$E,1,0)),"NO UPC-CATALOG ID pair MATCH in Release_Label" )</f>
        <v/>
      </c>
      <c r="D830" s="143" t="str">
        <f t="array" ref="D830">ifs(and(isblank($A830),isblank($B830)),"", not(iserror(vlookup($A830&amp;$B830,'3) Release_Label'!$D:$D&amp;'3) Release_Label'!$E:$E,1,0))),vlookup($A830&amp;$B830,{'3) Release_Label'!$D:$D&amp;'3) Release_Label'!$E:$E,'3) Release_Label'!$H:$H},2,0), or(and(not(isblank($B830)),$B830=$B829,$A830&lt;&gt;$A829),and(not(isblank($A830)),$A830=$A829,$B830&lt;&gt;$B829)),"ID LISTS UNALIGNED",and($A830&lt;&gt;"",countif('3) Release_Label'!$D:$D,$A830)=0),"NO UPC MATCH in Release_Label",and($B830&lt;&gt;"",countif('3) Release_Label'!$E:$E,$B830)=0),"NO CATALOG ID MATCH in Release_Label",iserror(vlookup($A830&amp;$B830,'3) Release_Label'!$D:$D&amp;'3) Release_Label'!$E:$E,1,0)),"NO UPC-CATALOG ID pair MATCH in Release_Label" )</f>
        <v/>
      </c>
      <c r="E830" s="157" t="str">
        <f t="shared" si="3"/>
        <v/>
      </c>
      <c r="G830" s="116"/>
      <c r="H830" s="166"/>
      <c r="J830" s="20"/>
      <c r="K830" s="117"/>
      <c r="L830" s="20"/>
      <c r="N830" s="20"/>
      <c r="O830" s="20"/>
      <c r="P830" s="20"/>
    </row>
    <row r="831">
      <c r="A831" s="28"/>
      <c r="B831" s="116"/>
      <c r="C831" s="143" t="str">
        <f t="array" ref="C831">ifs(and(isblank($A831),isblank($B831)),"", not(iserror(vlookup($A831&amp;$B831,'3) Release_Label'!$D:$D&amp;'3) Release_Label'!$E:$E,1,0))),vlookup($A831&amp;$B831,{'3) Release_Label'!$D:$D&amp;'3) Release_Label'!$E:$E,'3) Release_Label'!$F:$F},2,0), or(and(not(isblank($B831)),$B831=$B830,$A831&lt;&gt;$A830),and(not(isblank($A831)),$A831=$A830,$B831&lt;&gt;$B830)),"ID LISTS UNALIGNED",and($A831&lt;&gt;"",countif('3) Release_Label'!$D:$D,$A831)=0),"NO UPC MATCH in Release_Label",and($B831&lt;&gt;"",countif('3) Release_Label'!$E:$E,$B831)=0),"NO CATALOG ID MATCH in Release_Label",iserror(vlookup($A831&amp;$B831,'3) Release_Label'!$D:$D&amp;'3) Release_Label'!$E:$E,1,0)),"NO UPC-CATALOG ID pair MATCH in Release_Label" )</f>
        <v/>
      </c>
      <c r="D831" s="143" t="str">
        <f t="array" ref="D831">ifs(and(isblank($A831),isblank($B831)),"", not(iserror(vlookup($A831&amp;$B831,'3) Release_Label'!$D:$D&amp;'3) Release_Label'!$E:$E,1,0))),vlookup($A831&amp;$B831,{'3) Release_Label'!$D:$D&amp;'3) Release_Label'!$E:$E,'3) Release_Label'!$H:$H},2,0), or(and(not(isblank($B831)),$B831=$B830,$A831&lt;&gt;$A830),and(not(isblank($A831)),$A831=$A830,$B831&lt;&gt;$B830)),"ID LISTS UNALIGNED",and($A831&lt;&gt;"",countif('3) Release_Label'!$D:$D,$A831)=0),"NO UPC MATCH in Release_Label",and($B831&lt;&gt;"",countif('3) Release_Label'!$E:$E,$B831)=0),"NO CATALOG ID MATCH in Release_Label",iserror(vlookup($A831&amp;$B831,'3) Release_Label'!$D:$D&amp;'3) Release_Label'!$E:$E,1,0)),"NO UPC-CATALOG ID pair MATCH in Release_Label" )</f>
        <v/>
      </c>
      <c r="E831" s="157" t="str">
        <f t="shared" si="3"/>
        <v/>
      </c>
      <c r="G831" s="116"/>
      <c r="H831" s="166"/>
      <c r="J831" s="20"/>
      <c r="K831" s="117"/>
      <c r="L831" s="20"/>
      <c r="N831" s="20"/>
      <c r="O831" s="20"/>
      <c r="P831" s="20"/>
    </row>
    <row r="832">
      <c r="A832" s="28"/>
      <c r="B832" s="116"/>
      <c r="C832" s="143" t="str">
        <f t="array" ref="C832">ifs(and(isblank($A832),isblank($B832)),"", not(iserror(vlookup($A832&amp;$B832,'3) Release_Label'!$D:$D&amp;'3) Release_Label'!$E:$E,1,0))),vlookup($A832&amp;$B832,{'3) Release_Label'!$D:$D&amp;'3) Release_Label'!$E:$E,'3) Release_Label'!$F:$F},2,0), or(and(not(isblank($B832)),$B832=$B831,$A832&lt;&gt;$A831),and(not(isblank($A832)),$A832=$A831,$B832&lt;&gt;$B831)),"ID LISTS UNALIGNED",and($A832&lt;&gt;"",countif('3) Release_Label'!$D:$D,$A832)=0),"NO UPC MATCH in Release_Label",and($B832&lt;&gt;"",countif('3) Release_Label'!$E:$E,$B832)=0),"NO CATALOG ID MATCH in Release_Label",iserror(vlookup($A832&amp;$B832,'3) Release_Label'!$D:$D&amp;'3) Release_Label'!$E:$E,1,0)),"NO UPC-CATALOG ID pair MATCH in Release_Label" )</f>
        <v/>
      </c>
      <c r="D832" s="143" t="str">
        <f t="array" ref="D832">ifs(and(isblank($A832),isblank($B832)),"", not(iserror(vlookup($A832&amp;$B832,'3) Release_Label'!$D:$D&amp;'3) Release_Label'!$E:$E,1,0))),vlookup($A832&amp;$B832,{'3) Release_Label'!$D:$D&amp;'3) Release_Label'!$E:$E,'3) Release_Label'!$H:$H},2,0), or(and(not(isblank($B832)),$B832=$B831,$A832&lt;&gt;$A831),and(not(isblank($A832)),$A832=$A831,$B832&lt;&gt;$B831)),"ID LISTS UNALIGNED",and($A832&lt;&gt;"",countif('3) Release_Label'!$D:$D,$A832)=0),"NO UPC MATCH in Release_Label",and($B832&lt;&gt;"",countif('3) Release_Label'!$E:$E,$B832)=0),"NO CATALOG ID MATCH in Release_Label",iserror(vlookup($A832&amp;$B832,'3) Release_Label'!$D:$D&amp;'3) Release_Label'!$E:$E,1,0)),"NO UPC-CATALOG ID pair MATCH in Release_Label" )</f>
        <v/>
      </c>
      <c r="E832" s="157" t="str">
        <f t="shared" si="3"/>
        <v/>
      </c>
      <c r="G832" s="116"/>
      <c r="H832" s="166"/>
      <c r="J832" s="20"/>
      <c r="K832" s="117"/>
      <c r="L832" s="20"/>
      <c r="N832" s="20"/>
      <c r="O832" s="20"/>
      <c r="P832" s="20"/>
    </row>
    <row r="833">
      <c r="A833" s="28"/>
      <c r="B833" s="116"/>
      <c r="C833" s="143" t="str">
        <f t="array" ref="C833">ifs(and(isblank($A833),isblank($B833)),"", not(iserror(vlookup($A833&amp;$B833,'3) Release_Label'!$D:$D&amp;'3) Release_Label'!$E:$E,1,0))),vlookup($A833&amp;$B833,{'3) Release_Label'!$D:$D&amp;'3) Release_Label'!$E:$E,'3) Release_Label'!$F:$F},2,0), or(and(not(isblank($B833)),$B833=$B832,$A833&lt;&gt;$A832),and(not(isblank($A833)),$A833=$A832,$B833&lt;&gt;$B832)),"ID LISTS UNALIGNED",and($A833&lt;&gt;"",countif('3) Release_Label'!$D:$D,$A833)=0),"NO UPC MATCH in Release_Label",and($B833&lt;&gt;"",countif('3) Release_Label'!$E:$E,$B833)=0),"NO CATALOG ID MATCH in Release_Label",iserror(vlookup($A833&amp;$B833,'3) Release_Label'!$D:$D&amp;'3) Release_Label'!$E:$E,1,0)),"NO UPC-CATALOG ID pair MATCH in Release_Label" )</f>
        <v/>
      </c>
      <c r="D833" s="143" t="str">
        <f t="array" ref="D833">ifs(and(isblank($A833),isblank($B833)),"", not(iserror(vlookup($A833&amp;$B833,'3) Release_Label'!$D:$D&amp;'3) Release_Label'!$E:$E,1,0))),vlookup($A833&amp;$B833,{'3) Release_Label'!$D:$D&amp;'3) Release_Label'!$E:$E,'3) Release_Label'!$H:$H},2,0), or(and(not(isblank($B833)),$B833=$B832,$A833&lt;&gt;$A832),and(not(isblank($A833)),$A833=$A832,$B833&lt;&gt;$B832)),"ID LISTS UNALIGNED",and($A833&lt;&gt;"",countif('3) Release_Label'!$D:$D,$A833)=0),"NO UPC MATCH in Release_Label",and($B833&lt;&gt;"",countif('3) Release_Label'!$E:$E,$B833)=0),"NO CATALOG ID MATCH in Release_Label",iserror(vlookup($A833&amp;$B833,'3) Release_Label'!$D:$D&amp;'3) Release_Label'!$E:$E,1,0)),"NO UPC-CATALOG ID pair MATCH in Release_Label" )</f>
        <v/>
      </c>
      <c r="E833" s="157" t="str">
        <f t="shared" si="3"/>
        <v/>
      </c>
      <c r="G833" s="116"/>
      <c r="H833" s="166"/>
      <c r="J833" s="20"/>
      <c r="K833" s="117"/>
      <c r="L833" s="20"/>
      <c r="N833" s="20"/>
      <c r="O833" s="20"/>
      <c r="P833" s="20"/>
    </row>
    <row r="834">
      <c r="A834" s="28"/>
      <c r="B834" s="116"/>
      <c r="C834" s="143" t="str">
        <f t="array" ref="C834">ifs(and(isblank($A834),isblank($B834)),"", not(iserror(vlookup($A834&amp;$B834,'3) Release_Label'!$D:$D&amp;'3) Release_Label'!$E:$E,1,0))),vlookup($A834&amp;$B834,{'3) Release_Label'!$D:$D&amp;'3) Release_Label'!$E:$E,'3) Release_Label'!$F:$F},2,0), or(and(not(isblank($B834)),$B834=$B833,$A834&lt;&gt;$A833),and(not(isblank($A834)),$A834=$A833,$B834&lt;&gt;$B833)),"ID LISTS UNALIGNED",and($A834&lt;&gt;"",countif('3) Release_Label'!$D:$D,$A834)=0),"NO UPC MATCH in Release_Label",and($B834&lt;&gt;"",countif('3) Release_Label'!$E:$E,$B834)=0),"NO CATALOG ID MATCH in Release_Label",iserror(vlookup($A834&amp;$B834,'3) Release_Label'!$D:$D&amp;'3) Release_Label'!$E:$E,1,0)),"NO UPC-CATALOG ID pair MATCH in Release_Label" )</f>
        <v/>
      </c>
      <c r="D834" s="143" t="str">
        <f t="array" ref="D834">ifs(and(isblank($A834),isblank($B834)),"", not(iserror(vlookup($A834&amp;$B834,'3) Release_Label'!$D:$D&amp;'3) Release_Label'!$E:$E,1,0))),vlookup($A834&amp;$B834,{'3) Release_Label'!$D:$D&amp;'3) Release_Label'!$E:$E,'3) Release_Label'!$H:$H},2,0), or(and(not(isblank($B834)),$B834=$B833,$A834&lt;&gt;$A833),and(not(isblank($A834)),$A834=$A833,$B834&lt;&gt;$B833)),"ID LISTS UNALIGNED",and($A834&lt;&gt;"",countif('3) Release_Label'!$D:$D,$A834)=0),"NO UPC MATCH in Release_Label",and($B834&lt;&gt;"",countif('3) Release_Label'!$E:$E,$B834)=0),"NO CATALOG ID MATCH in Release_Label",iserror(vlookup($A834&amp;$B834,'3) Release_Label'!$D:$D&amp;'3) Release_Label'!$E:$E,1,0)),"NO UPC-CATALOG ID pair MATCH in Release_Label" )</f>
        <v/>
      </c>
      <c r="E834" s="157" t="str">
        <f t="shared" si="3"/>
        <v/>
      </c>
      <c r="G834" s="116"/>
      <c r="H834" s="166"/>
      <c r="J834" s="20"/>
      <c r="K834" s="117"/>
      <c r="L834" s="20"/>
      <c r="N834" s="20"/>
      <c r="O834" s="20"/>
      <c r="P834" s="20"/>
    </row>
    <row r="835">
      <c r="A835" s="28"/>
      <c r="B835" s="116"/>
      <c r="C835" s="143" t="str">
        <f t="array" ref="C835">ifs(and(isblank($A835),isblank($B835)),"", not(iserror(vlookup($A835&amp;$B835,'3) Release_Label'!$D:$D&amp;'3) Release_Label'!$E:$E,1,0))),vlookup($A835&amp;$B835,{'3) Release_Label'!$D:$D&amp;'3) Release_Label'!$E:$E,'3) Release_Label'!$F:$F},2,0), or(and(not(isblank($B835)),$B835=$B834,$A835&lt;&gt;$A834),and(not(isblank($A835)),$A835=$A834,$B835&lt;&gt;$B834)),"ID LISTS UNALIGNED",and($A835&lt;&gt;"",countif('3) Release_Label'!$D:$D,$A835)=0),"NO UPC MATCH in Release_Label",and($B835&lt;&gt;"",countif('3) Release_Label'!$E:$E,$B835)=0),"NO CATALOG ID MATCH in Release_Label",iserror(vlookup($A835&amp;$B835,'3) Release_Label'!$D:$D&amp;'3) Release_Label'!$E:$E,1,0)),"NO UPC-CATALOG ID pair MATCH in Release_Label" )</f>
        <v/>
      </c>
      <c r="D835" s="143" t="str">
        <f t="array" ref="D835">ifs(and(isblank($A835),isblank($B835)),"", not(iserror(vlookup($A835&amp;$B835,'3) Release_Label'!$D:$D&amp;'3) Release_Label'!$E:$E,1,0))),vlookup($A835&amp;$B835,{'3) Release_Label'!$D:$D&amp;'3) Release_Label'!$E:$E,'3) Release_Label'!$H:$H},2,0), or(and(not(isblank($B835)),$B835=$B834,$A835&lt;&gt;$A834),and(not(isblank($A835)),$A835=$A834,$B835&lt;&gt;$B834)),"ID LISTS UNALIGNED",and($A835&lt;&gt;"",countif('3) Release_Label'!$D:$D,$A835)=0),"NO UPC MATCH in Release_Label",and($B835&lt;&gt;"",countif('3) Release_Label'!$E:$E,$B835)=0),"NO CATALOG ID MATCH in Release_Label",iserror(vlookup($A835&amp;$B835,'3) Release_Label'!$D:$D&amp;'3) Release_Label'!$E:$E,1,0)),"NO UPC-CATALOG ID pair MATCH in Release_Label" )</f>
        <v/>
      </c>
      <c r="E835" s="157" t="str">
        <f t="shared" si="3"/>
        <v/>
      </c>
      <c r="G835" s="116"/>
      <c r="H835" s="166"/>
      <c r="J835" s="20"/>
      <c r="K835" s="117"/>
      <c r="L835" s="20"/>
      <c r="N835" s="20"/>
      <c r="O835" s="20"/>
      <c r="P835" s="20"/>
    </row>
    <row r="836">
      <c r="A836" s="28"/>
      <c r="B836" s="116"/>
      <c r="C836" s="143" t="str">
        <f t="array" ref="C836">ifs(and(isblank($A836),isblank($B836)),"", not(iserror(vlookup($A836&amp;$B836,'3) Release_Label'!$D:$D&amp;'3) Release_Label'!$E:$E,1,0))),vlookup($A836&amp;$B836,{'3) Release_Label'!$D:$D&amp;'3) Release_Label'!$E:$E,'3) Release_Label'!$F:$F},2,0), or(and(not(isblank($B836)),$B836=$B835,$A836&lt;&gt;$A835),and(not(isblank($A836)),$A836=$A835,$B836&lt;&gt;$B835)),"ID LISTS UNALIGNED",and($A836&lt;&gt;"",countif('3) Release_Label'!$D:$D,$A836)=0),"NO UPC MATCH in Release_Label",and($B836&lt;&gt;"",countif('3) Release_Label'!$E:$E,$B836)=0),"NO CATALOG ID MATCH in Release_Label",iserror(vlookup($A836&amp;$B836,'3) Release_Label'!$D:$D&amp;'3) Release_Label'!$E:$E,1,0)),"NO UPC-CATALOG ID pair MATCH in Release_Label" )</f>
        <v/>
      </c>
      <c r="D836" s="143" t="str">
        <f t="array" ref="D836">ifs(and(isblank($A836),isblank($B836)),"", not(iserror(vlookup($A836&amp;$B836,'3) Release_Label'!$D:$D&amp;'3) Release_Label'!$E:$E,1,0))),vlookup($A836&amp;$B836,{'3) Release_Label'!$D:$D&amp;'3) Release_Label'!$E:$E,'3) Release_Label'!$H:$H},2,0), or(and(not(isblank($B836)),$B836=$B835,$A836&lt;&gt;$A835),and(not(isblank($A836)),$A836=$A835,$B836&lt;&gt;$B835)),"ID LISTS UNALIGNED",and($A836&lt;&gt;"",countif('3) Release_Label'!$D:$D,$A836)=0),"NO UPC MATCH in Release_Label",and($B836&lt;&gt;"",countif('3) Release_Label'!$E:$E,$B836)=0),"NO CATALOG ID MATCH in Release_Label",iserror(vlookup($A836&amp;$B836,'3) Release_Label'!$D:$D&amp;'3) Release_Label'!$E:$E,1,0)),"NO UPC-CATALOG ID pair MATCH in Release_Label" )</f>
        <v/>
      </c>
      <c r="E836" s="157" t="str">
        <f t="shared" si="3"/>
        <v/>
      </c>
      <c r="G836" s="116"/>
      <c r="H836" s="166"/>
      <c r="J836" s="20"/>
      <c r="K836" s="117"/>
      <c r="L836" s="20"/>
      <c r="N836" s="20"/>
      <c r="O836" s="20"/>
      <c r="P836" s="20"/>
    </row>
    <row r="837">
      <c r="A837" s="28"/>
      <c r="B837" s="116"/>
      <c r="C837" s="143" t="str">
        <f t="array" ref="C837">ifs(and(isblank($A837),isblank($B837)),"", not(iserror(vlookup($A837&amp;$B837,'3) Release_Label'!$D:$D&amp;'3) Release_Label'!$E:$E,1,0))),vlookup($A837&amp;$B837,{'3) Release_Label'!$D:$D&amp;'3) Release_Label'!$E:$E,'3) Release_Label'!$F:$F},2,0), or(and(not(isblank($B837)),$B837=$B836,$A837&lt;&gt;$A836),and(not(isblank($A837)),$A837=$A836,$B837&lt;&gt;$B836)),"ID LISTS UNALIGNED",and($A837&lt;&gt;"",countif('3) Release_Label'!$D:$D,$A837)=0),"NO UPC MATCH in Release_Label",and($B837&lt;&gt;"",countif('3) Release_Label'!$E:$E,$B837)=0),"NO CATALOG ID MATCH in Release_Label",iserror(vlookup($A837&amp;$B837,'3) Release_Label'!$D:$D&amp;'3) Release_Label'!$E:$E,1,0)),"NO UPC-CATALOG ID pair MATCH in Release_Label" )</f>
        <v/>
      </c>
      <c r="D837" s="143" t="str">
        <f t="array" ref="D837">ifs(and(isblank($A837),isblank($B837)),"", not(iserror(vlookup($A837&amp;$B837,'3) Release_Label'!$D:$D&amp;'3) Release_Label'!$E:$E,1,0))),vlookup($A837&amp;$B837,{'3) Release_Label'!$D:$D&amp;'3) Release_Label'!$E:$E,'3) Release_Label'!$H:$H},2,0), or(and(not(isblank($B837)),$B837=$B836,$A837&lt;&gt;$A836),and(not(isblank($A837)),$A837=$A836,$B837&lt;&gt;$B836)),"ID LISTS UNALIGNED",and($A837&lt;&gt;"",countif('3) Release_Label'!$D:$D,$A837)=0),"NO UPC MATCH in Release_Label",and($B837&lt;&gt;"",countif('3) Release_Label'!$E:$E,$B837)=0),"NO CATALOG ID MATCH in Release_Label",iserror(vlookup($A837&amp;$B837,'3) Release_Label'!$D:$D&amp;'3) Release_Label'!$E:$E,1,0)),"NO UPC-CATALOG ID pair MATCH in Release_Label" )</f>
        <v/>
      </c>
      <c r="E837" s="157" t="str">
        <f t="shared" si="3"/>
        <v/>
      </c>
      <c r="G837" s="116"/>
      <c r="H837" s="166"/>
      <c r="J837" s="20"/>
      <c r="K837" s="117"/>
      <c r="L837" s="20"/>
      <c r="N837" s="20"/>
      <c r="O837" s="20"/>
      <c r="P837" s="20"/>
    </row>
    <row r="838">
      <c r="A838" s="28"/>
      <c r="B838" s="116"/>
      <c r="C838" s="143" t="str">
        <f t="array" ref="C838">ifs(and(isblank($A838),isblank($B838)),"", not(iserror(vlookup($A838&amp;$B838,'3) Release_Label'!$D:$D&amp;'3) Release_Label'!$E:$E,1,0))),vlookup($A838&amp;$B838,{'3) Release_Label'!$D:$D&amp;'3) Release_Label'!$E:$E,'3) Release_Label'!$F:$F},2,0), or(and(not(isblank($B838)),$B838=$B837,$A838&lt;&gt;$A837),and(not(isblank($A838)),$A838=$A837,$B838&lt;&gt;$B837)),"ID LISTS UNALIGNED",and($A838&lt;&gt;"",countif('3) Release_Label'!$D:$D,$A838)=0),"NO UPC MATCH in Release_Label",and($B838&lt;&gt;"",countif('3) Release_Label'!$E:$E,$B838)=0),"NO CATALOG ID MATCH in Release_Label",iserror(vlookup($A838&amp;$B838,'3) Release_Label'!$D:$D&amp;'3) Release_Label'!$E:$E,1,0)),"NO UPC-CATALOG ID pair MATCH in Release_Label" )</f>
        <v/>
      </c>
      <c r="D838" s="143" t="str">
        <f t="array" ref="D838">ifs(and(isblank($A838),isblank($B838)),"", not(iserror(vlookup($A838&amp;$B838,'3) Release_Label'!$D:$D&amp;'3) Release_Label'!$E:$E,1,0))),vlookup($A838&amp;$B838,{'3) Release_Label'!$D:$D&amp;'3) Release_Label'!$E:$E,'3) Release_Label'!$H:$H},2,0), or(and(not(isblank($B838)),$B838=$B837,$A838&lt;&gt;$A837),and(not(isblank($A838)),$A838=$A837,$B838&lt;&gt;$B837)),"ID LISTS UNALIGNED",and($A838&lt;&gt;"",countif('3) Release_Label'!$D:$D,$A838)=0),"NO UPC MATCH in Release_Label",and($B838&lt;&gt;"",countif('3) Release_Label'!$E:$E,$B838)=0),"NO CATALOG ID MATCH in Release_Label",iserror(vlookup($A838&amp;$B838,'3) Release_Label'!$D:$D&amp;'3) Release_Label'!$E:$E,1,0)),"NO UPC-CATALOG ID pair MATCH in Release_Label" )</f>
        <v/>
      </c>
      <c r="E838" s="157" t="str">
        <f t="shared" si="3"/>
        <v/>
      </c>
      <c r="G838" s="116"/>
      <c r="H838" s="166"/>
      <c r="J838" s="20"/>
      <c r="K838" s="117"/>
      <c r="L838" s="20"/>
      <c r="N838" s="20"/>
      <c r="O838" s="20"/>
      <c r="P838" s="20"/>
    </row>
    <row r="839">
      <c r="A839" s="28"/>
      <c r="B839" s="116"/>
      <c r="C839" s="143" t="str">
        <f t="array" ref="C839">ifs(and(isblank($A839),isblank($B839)),"", not(iserror(vlookup($A839&amp;$B839,'3) Release_Label'!$D:$D&amp;'3) Release_Label'!$E:$E,1,0))),vlookup($A839&amp;$B839,{'3) Release_Label'!$D:$D&amp;'3) Release_Label'!$E:$E,'3) Release_Label'!$F:$F},2,0), or(and(not(isblank($B839)),$B839=$B838,$A839&lt;&gt;$A838),and(not(isblank($A839)),$A839=$A838,$B839&lt;&gt;$B838)),"ID LISTS UNALIGNED",and($A839&lt;&gt;"",countif('3) Release_Label'!$D:$D,$A839)=0),"NO UPC MATCH in Release_Label",and($B839&lt;&gt;"",countif('3) Release_Label'!$E:$E,$B839)=0),"NO CATALOG ID MATCH in Release_Label",iserror(vlookup($A839&amp;$B839,'3) Release_Label'!$D:$D&amp;'3) Release_Label'!$E:$E,1,0)),"NO UPC-CATALOG ID pair MATCH in Release_Label" )</f>
        <v/>
      </c>
      <c r="D839" s="143" t="str">
        <f t="array" ref="D839">ifs(and(isblank($A839),isblank($B839)),"", not(iserror(vlookup($A839&amp;$B839,'3) Release_Label'!$D:$D&amp;'3) Release_Label'!$E:$E,1,0))),vlookup($A839&amp;$B839,{'3) Release_Label'!$D:$D&amp;'3) Release_Label'!$E:$E,'3) Release_Label'!$H:$H},2,0), or(and(not(isblank($B839)),$B839=$B838,$A839&lt;&gt;$A838),and(not(isblank($A839)),$A839=$A838,$B839&lt;&gt;$B838)),"ID LISTS UNALIGNED",and($A839&lt;&gt;"",countif('3) Release_Label'!$D:$D,$A839)=0),"NO UPC MATCH in Release_Label",and($B839&lt;&gt;"",countif('3) Release_Label'!$E:$E,$B839)=0),"NO CATALOG ID MATCH in Release_Label",iserror(vlookup($A839&amp;$B839,'3) Release_Label'!$D:$D&amp;'3) Release_Label'!$E:$E,1,0)),"NO UPC-CATALOG ID pair MATCH in Release_Label" )</f>
        <v/>
      </c>
      <c r="E839" s="157" t="str">
        <f t="shared" si="3"/>
        <v/>
      </c>
      <c r="G839" s="116"/>
      <c r="H839" s="166"/>
      <c r="J839" s="20"/>
      <c r="K839" s="117"/>
      <c r="L839" s="20"/>
      <c r="N839" s="20"/>
      <c r="O839" s="20"/>
      <c r="P839" s="20"/>
    </row>
    <row r="840">
      <c r="A840" s="28"/>
      <c r="B840" s="116"/>
      <c r="C840" s="143" t="str">
        <f t="array" ref="C840">ifs(and(isblank($A840),isblank($B840)),"", not(iserror(vlookup($A840&amp;$B840,'3) Release_Label'!$D:$D&amp;'3) Release_Label'!$E:$E,1,0))),vlookup($A840&amp;$B840,{'3) Release_Label'!$D:$D&amp;'3) Release_Label'!$E:$E,'3) Release_Label'!$F:$F},2,0), or(and(not(isblank($B840)),$B840=$B839,$A840&lt;&gt;$A839),and(not(isblank($A840)),$A840=$A839,$B840&lt;&gt;$B839)),"ID LISTS UNALIGNED",and($A840&lt;&gt;"",countif('3) Release_Label'!$D:$D,$A840)=0),"NO UPC MATCH in Release_Label",and($B840&lt;&gt;"",countif('3) Release_Label'!$E:$E,$B840)=0),"NO CATALOG ID MATCH in Release_Label",iserror(vlookup($A840&amp;$B840,'3) Release_Label'!$D:$D&amp;'3) Release_Label'!$E:$E,1,0)),"NO UPC-CATALOG ID pair MATCH in Release_Label" )</f>
        <v/>
      </c>
      <c r="D840" s="143" t="str">
        <f t="array" ref="D840">ifs(and(isblank($A840),isblank($B840)),"", not(iserror(vlookup($A840&amp;$B840,'3) Release_Label'!$D:$D&amp;'3) Release_Label'!$E:$E,1,0))),vlookup($A840&amp;$B840,{'3) Release_Label'!$D:$D&amp;'3) Release_Label'!$E:$E,'3) Release_Label'!$H:$H},2,0), or(and(not(isblank($B840)),$B840=$B839,$A840&lt;&gt;$A839),and(not(isblank($A840)),$A840=$A839,$B840&lt;&gt;$B839)),"ID LISTS UNALIGNED",and($A840&lt;&gt;"",countif('3) Release_Label'!$D:$D,$A840)=0),"NO UPC MATCH in Release_Label",and($B840&lt;&gt;"",countif('3) Release_Label'!$E:$E,$B840)=0),"NO CATALOG ID MATCH in Release_Label",iserror(vlookup($A840&amp;$B840,'3) Release_Label'!$D:$D&amp;'3) Release_Label'!$E:$E,1,0)),"NO UPC-CATALOG ID pair MATCH in Release_Label" )</f>
        <v/>
      </c>
      <c r="E840" s="157" t="str">
        <f t="shared" si="3"/>
        <v/>
      </c>
      <c r="G840" s="116"/>
      <c r="H840" s="166"/>
      <c r="J840" s="20"/>
      <c r="K840" s="117"/>
      <c r="L840" s="20"/>
      <c r="N840" s="20"/>
      <c r="O840" s="20"/>
      <c r="P840" s="20"/>
    </row>
    <row r="841">
      <c r="A841" s="28"/>
      <c r="B841" s="116"/>
      <c r="C841" s="143" t="str">
        <f t="array" ref="C841">ifs(and(isblank($A841),isblank($B841)),"", not(iserror(vlookup($A841&amp;$B841,'3) Release_Label'!$D:$D&amp;'3) Release_Label'!$E:$E,1,0))),vlookup($A841&amp;$B841,{'3) Release_Label'!$D:$D&amp;'3) Release_Label'!$E:$E,'3) Release_Label'!$F:$F},2,0), or(and(not(isblank($B841)),$B841=$B840,$A841&lt;&gt;$A840),and(not(isblank($A841)),$A841=$A840,$B841&lt;&gt;$B840)),"ID LISTS UNALIGNED",and($A841&lt;&gt;"",countif('3) Release_Label'!$D:$D,$A841)=0),"NO UPC MATCH in Release_Label",and($B841&lt;&gt;"",countif('3) Release_Label'!$E:$E,$B841)=0),"NO CATALOG ID MATCH in Release_Label",iserror(vlookup($A841&amp;$B841,'3) Release_Label'!$D:$D&amp;'3) Release_Label'!$E:$E,1,0)),"NO UPC-CATALOG ID pair MATCH in Release_Label" )</f>
        <v/>
      </c>
      <c r="D841" s="143" t="str">
        <f t="array" ref="D841">ifs(and(isblank($A841),isblank($B841)),"", not(iserror(vlookup($A841&amp;$B841,'3) Release_Label'!$D:$D&amp;'3) Release_Label'!$E:$E,1,0))),vlookup($A841&amp;$B841,{'3) Release_Label'!$D:$D&amp;'3) Release_Label'!$E:$E,'3) Release_Label'!$H:$H},2,0), or(and(not(isblank($B841)),$B841=$B840,$A841&lt;&gt;$A840),and(not(isblank($A841)),$A841=$A840,$B841&lt;&gt;$B840)),"ID LISTS UNALIGNED",and($A841&lt;&gt;"",countif('3) Release_Label'!$D:$D,$A841)=0),"NO UPC MATCH in Release_Label",and($B841&lt;&gt;"",countif('3) Release_Label'!$E:$E,$B841)=0),"NO CATALOG ID MATCH in Release_Label",iserror(vlookup($A841&amp;$B841,'3) Release_Label'!$D:$D&amp;'3) Release_Label'!$E:$E,1,0)),"NO UPC-CATALOG ID pair MATCH in Release_Label" )</f>
        <v/>
      </c>
      <c r="E841" s="157" t="str">
        <f t="shared" si="3"/>
        <v/>
      </c>
      <c r="G841" s="116"/>
      <c r="H841" s="166"/>
      <c r="J841" s="20"/>
      <c r="K841" s="117"/>
      <c r="L841" s="20"/>
      <c r="N841" s="20"/>
      <c r="O841" s="20"/>
      <c r="P841" s="20"/>
    </row>
    <row r="842">
      <c r="A842" s="28"/>
      <c r="B842" s="116"/>
      <c r="C842" s="143" t="str">
        <f t="array" ref="C842">ifs(and(isblank($A842),isblank($B842)),"", not(iserror(vlookup($A842&amp;$B842,'3) Release_Label'!$D:$D&amp;'3) Release_Label'!$E:$E,1,0))),vlookup($A842&amp;$B842,{'3) Release_Label'!$D:$D&amp;'3) Release_Label'!$E:$E,'3) Release_Label'!$F:$F},2,0), or(and(not(isblank($B842)),$B842=$B841,$A842&lt;&gt;$A841),and(not(isblank($A842)),$A842=$A841,$B842&lt;&gt;$B841)),"ID LISTS UNALIGNED",and($A842&lt;&gt;"",countif('3) Release_Label'!$D:$D,$A842)=0),"NO UPC MATCH in Release_Label",and($B842&lt;&gt;"",countif('3) Release_Label'!$E:$E,$B842)=0),"NO CATALOG ID MATCH in Release_Label",iserror(vlookup($A842&amp;$B842,'3) Release_Label'!$D:$D&amp;'3) Release_Label'!$E:$E,1,0)),"NO UPC-CATALOG ID pair MATCH in Release_Label" )</f>
        <v/>
      </c>
      <c r="D842" s="143" t="str">
        <f t="array" ref="D842">ifs(and(isblank($A842),isblank($B842)),"", not(iserror(vlookup($A842&amp;$B842,'3) Release_Label'!$D:$D&amp;'3) Release_Label'!$E:$E,1,0))),vlookup($A842&amp;$B842,{'3) Release_Label'!$D:$D&amp;'3) Release_Label'!$E:$E,'3) Release_Label'!$H:$H},2,0), or(and(not(isblank($B842)),$B842=$B841,$A842&lt;&gt;$A841),and(not(isblank($A842)),$A842=$A841,$B842&lt;&gt;$B841)),"ID LISTS UNALIGNED",and($A842&lt;&gt;"",countif('3) Release_Label'!$D:$D,$A842)=0),"NO UPC MATCH in Release_Label",and($B842&lt;&gt;"",countif('3) Release_Label'!$E:$E,$B842)=0),"NO CATALOG ID MATCH in Release_Label",iserror(vlookup($A842&amp;$B842,'3) Release_Label'!$D:$D&amp;'3) Release_Label'!$E:$E,1,0)),"NO UPC-CATALOG ID pair MATCH in Release_Label" )</f>
        <v/>
      </c>
      <c r="E842" s="157" t="str">
        <f t="shared" si="3"/>
        <v/>
      </c>
      <c r="G842" s="116"/>
      <c r="H842" s="166"/>
      <c r="J842" s="20"/>
      <c r="K842" s="117"/>
      <c r="L842" s="20"/>
      <c r="N842" s="20"/>
      <c r="O842" s="20"/>
      <c r="P842" s="20"/>
    </row>
    <row r="843">
      <c r="A843" s="28"/>
      <c r="B843" s="116"/>
      <c r="C843" s="143" t="str">
        <f t="array" ref="C843">ifs(and(isblank($A843),isblank($B843)),"", not(iserror(vlookup($A843&amp;$B843,'3) Release_Label'!$D:$D&amp;'3) Release_Label'!$E:$E,1,0))),vlookup($A843&amp;$B843,{'3) Release_Label'!$D:$D&amp;'3) Release_Label'!$E:$E,'3) Release_Label'!$F:$F},2,0), or(and(not(isblank($B843)),$B843=$B842,$A843&lt;&gt;$A842),and(not(isblank($A843)),$A843=$A842,$B843&lt;&gt;$B842)),"ID LISTS UNALIGNED",and($A843&lt;&gt;"",countif('3) Release_Label'!$D:$D,$A843)=0),"NO UPC MATCH in Release_Label",and($B843&lt;&gt;"",countif('3) Release_Label'!$E:$E,$B843)=0),"NO CATALOG ID MATCH in Release_Label",iserror(vlookup($A843&amp;$B843,'3) Release_Label'!$D:$D&amp;'3) Release_Label'!$E:$E,1,0)),"NO UPC-CATALOG ID pair MATCH in Release_Label" )</f>
        <v/>
      </c>
      <c r="D843" s="143" t="str">
        <f t="array" ref="D843">ifs(and(isblank($A843),isblank($B843)),"", not(iserror(vlookup($A843&amp;$B843,'3) Release_Label'!$D:$D&amp;'3) Release_Label'!$E:$E,1,0))),vlookup($A843&amp;$B843,{'3) Release_Label'!$D:$D&amp;'3) Release_Label'!$E:$E,'3) Release_Label'!$H:$H},2,0), or(and(not(isblank($B843)),$B843=$B842,$A843&lt;&gt;$A842),and(not(isblank($A843)),$A843=$A842,$B843&lt;&gt;$B842)),"ID LISTS UNALIGNED",and($A843&lt;&gt;"",countif('3) Release_Label'!$D:$D,$A843)=0),"NO UPC MATCH in Release_Label",and($B843&lt;&gt;"",countif('3) Release_Label'!$E:$E,$B843)=0),"NO CATALOG ID MATCH in Release_Label",iserror(vlookup($A843&amp;$B843,'3) Release_Label'!$D:$D&amp;'3) Release_Label'!$E:$E,1,0)),"NO UPC-CATALOG ID pair MATCH in Release_Label" )</f>
        <v/>
      </c>
      <c r="E843" s="157" t="str">
        <f t="shared" si="3"/>
        <v/>
      </c>
      <c r="G843" s="116"/>
      <c r="H843" s="166"/>
      <c r="J843" s="20"/>
      <c r="K843" s="117"/>
      <c r="L843" s="20"/>
      <c r="N843" s="20"/>
      <c r="O843" s="20"/>
      <c r="P843" s="20"/>
    </row>
    <row r="844">
      <c r="A844" s="28"/>
      <c r="B844" s="116"/>
      <c r="C844" s="143" t="str">
        <f t="array" ref="C844">ifs(and(isblank($A844),isblank($B844)),"", not(iserror(vlookup($A844&amp;$B844,'3) Release_Label'!$D:$D&amp;'3) Release_Label'!$E:$E,1,0))),vlookup($A844&amp;$B844,{'3) Release_Label'!$D:$D&amp;'3) Release_Label'!$E:$E,'3) Release_Label'!$F:$F},2,0), or(and(not(isblank($B844)),$B844=$B843,$A844&lt;&gt;$A843),and(not(isblank($A844)),$A844=$A843,$B844&lt;&gt;$B843)),"ID LISTS UNALIGNED",and($A844&lt;&gt;"",countif('3) Release_Label'!$D:$D,$A844)=0),"NO UPC MATCH in Release_Label",and($B844&lt;&gt;"",countif('3) Release_Label'!$E:$E,$B844)=0),"NO CATALOG ID MATCH in Release_Label",iserror(vlookup($A844&amp;$B844,'3) Release_Label'!$D:$D&amp;'3) Release_Label'!$E:$E,1,0)),"NO UPC-CATALOG ID pair MATCH in Release_Label" )</f>
        <v/>
      </c>
      <c r="D844" s="143" t="str">
        <f t="array" ref="D844">ifs(and(isblank($A844),isblank($B844)),"", not(iserror(vlookup($A844&amp;$B844,'3) Release_Label'!$D:$D&amp;'3) Release_Label'!$E:$E,1,0))),vlookup($A844&amp;$B844,{'3) Release_Label'!$D:$D&amp;'3) Release_Label'!$E:$E,'3) Release_Label'!$H:$H},2,0), or(and(not(isblank($B844)),$B844=$B843,$A844&lt;&gt;$A843),and(not(isblank($A844)),$A844=$A843,$B844&lt;&gt;$B843)),"ID LISTS UNALIGNED",and($A844&lt;&gt;"",countif('3) Release_Label'!$D:$D,$A844)=0),"NO UPC MATCH in Release_Label",and($B844&lt;&gt;"",countif('3) Release_Label'!$E:$E,$B844)=0),"NO CATALOG ID MATCH in Release_Label",iserror(vlookup($A844&amp;$B844,'3) Release_Label'!$D:$D&amp;'3) Release_Label'!$E:$E,1,0)),"NO UPC-CATALOG ID pair MATCH in Release_Label" )</f>
        <v/>
      </c>
      <c r="E844" s="157" t="str">
        <f t="shared" si="3"/>
        <v/>
      </c>
      <c r="G844" s="116"/>
      <c r="H844" s="166"/>
      <c r="J844" s="20"/>
      <c r="K844" s="117"/>
      <c r="L844" s="20"/>
      <c r="N844" s="20"/>
      <c r="O844" s="20"/>
      <c r="P844" s="20"/>
    </row>
    <row r="845">
      <c r="A845" s="28"/>
      <c r="B845" s="116"/>
      <c r="C845" s="143" t="str">
        <f t="array" ref="C845">ifs(and(isblank($A845),isblank($B845)),"", not(iserror(vlookup($A845&amp;$B845,'3) Release_Label'!$D:$D&amp;'3) Release_Label'!$E:$E,1,0))),vlookup($A845&amp;$B845,{'3) Release_Label'!$D:$D&amp;'3) Release_Label'!$E:$E,'3) Release_Label'!$F:$F},2,0), or(and(not(isblank($B845)),$B845=$B844,$A845&lt;&gt;$A844),and(not(isblank($A845)),$A845=$A844,$B845&lt;&gt;$B844)),"ID LISTS UNALIGNED",and($A845&lt;&gt;"",countif('3) Release_Label'!$D:$D,$A845)=0),"NO UPC MATCH in Release_Label",and($B845&lt;&gt;"",countif('3) Release_Label'!$E:$E,$B845)=0),"NO CATALOG ID MATCH in Release_Label",iserror(vlookup($A845&amp;$B845,'3) Release_Label'!$D:$D&amp;'3) Release_Label'!$E:$E,1,0)),"NO UPC-CATALOG ID pair MATCH in Release_Label" )</f>
        <v/>
      </c>
      <c r="D845" s="143" t="str">
        <f t="array" ref="D845">ifs(and(isblank($A845),isblank($B845)),"", not(iserror(vlookup($A845&amp;$B845,'3) Release_Label'!$D:$D&amp;'3) Release_Label'!$E:$E,1,0))),vlookup($A845&amp;$B845,{'3) Release_Label'!$D:$D&amp;'3) Release_Label'!$E:$E,'3) Release_Label'!$H:$H},2,0), or(and(not(isblank($B845)),$B845=$B844,$A845&lt;&gt;$A844),and(not(isblank($A845)),$A845=$A844,$B845&lt;&gt;$B844)),"ID LISTS UNALIGNED",and($A845&lt;&gt;"",countif('3) Release_Label'!$D:$D,$A845)=0),"NO UPC MATCH in Release_Label",and($B845&lt;&gt;"",countif('3) Release_Label'!$E:$E,$B845)=0),"NO CATALOG ID MATCH in Release_Label",iserror(vlookup($A845&amp;$B845,'3) Release_Label'!$D:$D&amp;'3) Release_Label'!$E:$E,1,0)),"NO UPC-CATALOG ID pair MATCH in Release_Label" )</f>
        <v/>
      </c>
      <c r="E845" s="157" t="str">
        <f t="shared" si="3"/>
        <v/>
      </c>
      <c r="G845" s="116"/>
      <c r="H845" s="166"/>
      <c r="J845" s="20"/>
      <c r="K845" s="117"/>
      <c r="L845" s="20"/>
      <c r="N845" s="20"/>
      <c r="O845" s="20"/>
      <c r="P845" s="20"/>
    </row>
    <row r="846">
      <c r="A846" s="28"/>
      <c r="B846" s="116"/>
      <c r="C846" s="143" t="str">
        <f t="array" ref="C846">ifs(and(isblank($A846),isblank($B846)),"", not(iserror(vlookup($A846&amp;$B846,'3) Release_Label'!$D:$D&amp;'3) Release_Label'!$E:$E,1,0))),vlookup($A846&amp;$B846,{'3) Release_Label'!$D:$D&amp;'3) Release_Label'!$E:$E,'3) Release_Label'!$F:$F},2,0), or(and(not(isblank($B846)),$B846=$B845,$A846&lt;&gt;$A845),and(not(isblank($A846)),$A846=$A845,$B846&lt;&gt;$B845)),"ID LISTS UNALIGNED",and($A846&lt;&gt;"",countif('3) Release_Label'!$D:$D,$A846)=0),"NO UPC MATCH in Release_Label",and($B846&lt;&gt;"",countif('3) Release_Label'!$E:$E,$B846)=0),"NO CATALOG ID MATCH in Release_Label",iserror(vlookup($A846&amp;$B846,'3) Release_Label'!$D:$D&amp;'3) Release_Label'!$E:$E,1,0)),"NO UPC-CATALOG ID pair MATCH in Release_Label" )</f>
        <v/>
      </c>
      <c r="D846" s="143" t="str">
        <f t="array" ref="D846">ifs(and(isblank($A846),isblank($B846)),"", not(iserror(vlookup($A846&amp;$B846,'3) Release_Label'!$D:$D&amp;'3) Release_Label'!$E:$E,1,0))),vlookup($A846&amp;$B846,{'3) Release_Label'!$D:$D&amp;'3) Release_Label'!$E:$E,'3) Release_Label'!$H:$H},2,0), or(and(not(isblank($B846)),$B846=$B845,$A846&lt;&gt;$A845),and(not(isblank($A846)),$A846=$A845,$B846&lt;&gt;$B845)),"ID LISTS UNALIGNED",and($A846&lt;&gt;"",countif('3) Release_Label'!$D:$D,$A846)=0),"NO UPC MATCH in Release_Label",and($B846&lt;&gt;"",countif('3) Release_Label'!$E:$E,$B846)=0),"NO CATALOG ID MATCH in Release_Label",iserror(vlookup($A846&amp;$B846,'3) Release_Label'!$D:$D&amp;'3) Release_Label'!$E:$E,1,0)),"NO UPC-CATALOG ID pair MATCH in Release_Label" )</f>
        <v/>
      </c>
      <c r="E846" s="157" t="str">
        <f t="shared" si="3"/>
        <v/>
      </c>
      <c r="G846" s="116"/>
      <c r="H846" s="166"/>
      <c r="J846" s="20"/>
      <c r="K846" s="117"/>
      <c r="L846" s="20"/>
      <c r="N846" s="20"/>
      <c r="O846" s="20"/>
      <c r="P846" s="20"/>
    </row>
    <row r="847">
      <c r="A847" s="28"/>
      <c r="B847" s="116"/>
      <c r="C847" s="143" t="str">
        <f t="array" ref="C847">ifs(and(isblank($A847),isblank($B847)),"", not(iserror(vlookup($A847&amp;$B847,'3) Release_Label'!$D:$D&amp;'3) Release_Label'!$E:$E,1,0))),vlookup($A847&amp;$B847,{'3) Release_Label'!$D:$D&amp;'3) Release_Label'!$E:$E,'3) Release_Label'!$F:$F},2,0), or(and(not(isblank($B847)),$B847=$B846,$A847&lt;&gt;$A846),and(not(isblank($A847)),$A847=$A846,$B847&lt;&gt;$B846)),"ID LISTS UNALIGNED",and($A847&lt;&gt;"",countif('3) Release_Label'!$D:$D,$A847)=0),"NO UPC MATCH in Release_Label",and($B847&lt;&gt;"",countif('3) Release_Label'!$E:$E,$B847)=0),"NO CATALOG ID MATCH in Release_Label",iserror(vlookup($A847&amp;$B847,'3) Release_Label'!$D:$D&amp;'3) Release_Label'!$E:$E,1,0)),"NO UPC-CATALOG ID pair MATCH in Release_Label" )</f>
        <v/>
      </c>
      <c r="D847" s="143" t="str">
        <f t="array" ref="D847">ifs(and(isblank($A847),isblank($B847)),"", not(iserror(vlookup($A847&amp;$B847,'3) Release_Label'!$D:$D&amp;'3) Release_Label'!$E:$E,1,0))),vlookup($A847&amp;$B847,{'3) Release_Label'!$D:$D&amp;'3) Release_Label'!$E:$E,'3) Release_Label'!$H:$H},2,0), or(and(not(isblank($B847)),$B847=$B846,$A847&lt;&gt;$A846),and(not(isblank($A847)),$A847=$A846,$B847&lt;&gt;$B846)),"ID LISTS UNALIGNED",and($A847&lt;&gt;"",countif('3) Release_Label'!$D:$D,$A847)=0),"NO UPC MATCH in Release_Label",and($B847&lt;&gt;"",countif('3) Release_Label'!$E:$E,$B847)=0),"NO CATALOG ID MATCH in Release_Label",iserror(vlookup($A847&amp;$B847,'3) Release_Label'!$D:$D&amp;'3) Release_Label'!$E:$E,1,0)),"NO UPC-CATALOG ID pair MATCH in Release_Label" )</f>
        <v/>
      </c>
      <c r="E847" s="157" t="str">
        <f t="shared" si="3"/>
        <v/>
      </c>
      <c r="G847" s="116"/>
      <c r="H847" s="166"/>
      <c r="J847" s="20"/>
      <c r="K847" s="117"/>
      <c r="L847" s="20"/>
      <c r="N847" s="20"/>
      <c r="O847" s="20"/>
      <c r="P847" s="20"/>
    </row>
    <row r="848">
      <c r="A848" s="28"/>
      <c r="B848" s="116"/>
      <c r="C848" s="143" t="str">
        <f t="array" ref="C848">ifs(and(isblank($A848),isblank($B848)),"", not(iserror(vlookup($A848&amp;$B848,'3) Release_Label'!$D:$D&amp;'3) Release_Label'!$E:$E,1,0))),vlookup($A848&amp;$B848,{'3) Release_Label'!$D:$D&amp;'3) Release_Label'!$E:$E,'3) Release_Label'!$F:$F},2,0), or(and(not(isblank($B848)),$B848=$B847,$A848&lt;&gt;$A847),and(not(isblank($A848)),$A848=$A847,$B848&lt;&gt;$B847)),"ID LISTS UNALIGNED",and($A848&lt;&gt;"",countif('3) Release_Label'!$D:$D,$A848)=0),"NO UPC MATCH in Release_Label",and($B848&lt;&gt;"",countif('3) Release_Label'!$E:$E,$B848)=0),"NO CATALOG ID MATCH in Release_Label",iserror(vlookup($A848&amp;$B848,'3) Release_Label'!$D:$D&amp;'3) Release_Label'!$E:$E,1,0)),"NO UPC-CATALOG ID pair MATCH in Release_Label" )</f>
        <v/>
      </c>
      <c r="D848" s="143" t="str">
        <f t="array" ref="D848">ifs(and(isblank($A848),isblank($B848)),"", not(iserror(vlookup($A848&amp;$B848,'3) Release_Label'!$D:$D&amp;'3) Release_Label'!$E:$E,1,0))),vlookup($A848&amp;$B848,{'3) Release_Label'!$D:$D&amp;'3) Release_Label'!$E:$E,'3) Release_Label'!$H:$H},2,0), or(and(not(isblank($B848)),$B848=$B847,$A848&lt;&gt;$A847),and(not(isblank($A848)),$A848=$A847,$B848&lt;&gt;$B847)),"ID LISTS UNALIGNED",and($A848&lt;&gt;"",countif('3) Release_Label'!$D:$D,$A848)=0),"NO UPC MATCH in Release_Label",and($B848&lt;&gt;"",countif('3) Release_Label'!$E:$E,$B848)=0),"NO CATALOG ID MATCH in Release_Label",iserror(vlookup($A848&amp;$B848,'3) Release_Label'!$D:$D&amp;'3) Release_Label'!$E:$E,1,0)),"NO UPC-CATALOG ID pair MATCH in Release_Label" )</f>
        <v/>
      </c>
      <c r="E848" s="157" t="str">
        <f t="shared" si="3"/>
        <v/>
      </c>
      <c r="G848" s="116"/>
      <c r="H848" s="166"/>
      <c r="J848" s="20"/>
      <c r="K848" s="117"/>
      <c r="L848" s="20"/>
      <c r="N848" s="20"/>
      <c r="O848" s="20"/>
      <c r="P848" s="20"/>
    </row>
    <row r="849">
      <c r="A849" s="28"/>
      <c r="B849" s="116"/>
      <c r="C849" s="143" t="str">
        <f t="array" ref="C849">ifs(and(isblank($A849),isblank($B849)),"", not(iserror(vlookup($A849&amp;$B849,'3) Release_Label'!$D:$D&amp;'3) Release_Label'!$E:$E,1,0))),vlookup($A849&amp;$B849,{'3) Release_Label'!$D:$D&amp;'3) Release_Label'!$E:$E,'3) Release_Label'!$F:$F},2,0), or(and(not(isblank($B849)),$B849=$B848,$A849&lt;&gt;$A848),and(not(isblank($A849)),$A849=$A848,$B849&lt;&gt;$B848)),"ID LISTS UNALIGNED",and($A849&lt;&gt;"",countif('3) Release_Label'!$D:$D,$A849)=0),"NO UPC MATCH in Release_Label",and($B849&lt;&gt;"",countif('3) Release_Label'!$E:$E,$B849)=0),"NO CATALOG ID MATCH in Release_Label",iserror(vlookup($A849&amp;$B849,'3) Release_Label'!$D:$D&amp;'3) Release_Label'!$E:$E,1,0)),"NO UPC-CATALOG ID pair MATCH in Release_Label" )</f>
        <v/>
      </c>
      <c r="D849" s="143" t="str">
        <f t="array" ref="D849">ifs(and(isblank($A849),isblank($B849)),"", not(iserror(vlookup($A849&amp;$B849,'3) Release_Label'!$D:$D&amp;'3) Release_Label'!$E:$E,1,0))),vlookup($A849&amp;$B849,{'3) Release_Label'!$D:$D&amp;'3) Release_Label'!$E:$E,'3) Release_Label'!$H:$H},2,0), or(and(not(isblank($B849)),$B849=$B848,$A849&lt;&gt;$A848),and(not(isblank($A849)),$A849=$A848,$B849&lt;&gt;$B848)),"ID LISTS UNALIGNED",and($A849&lt;&gt;"",countif('3) Release_Label'!$D:$D,$A849)=0),"NO UPC MATCH in Release_Label",and($B849&lt;&gt;"",countif('3) Release_Label'!$E:$E,$B849)=0),"NO CATALOG ID MATCH in Release_Label",iserror(vlookup($A849&amp;$B849,'3) Release_Label'!$D:$D&amp;'3) Release_Label'!$E:$E,1,0)),"NO UPC-CATALOG ID pair MATCH in Release_Label" )</f>
        <v/>
      </c>
      <c r="E849" s="157" t="str">
        <f t="shared" si="3"/>
        <v/>
      </c>
      <c r="G849" s="116"/>
      <c r="H849" s="166"/>
      <c r="J849" s="20"/>
      <c r="K849" s="117"/>
      <c r="L849" s="20"/>
      <c r="N849" s="20"/>
      <c r="O849" s="20"/>
      <c r="P849" s="20"/>
    </row>
    <row r="850">
      <c r="A850" s="28"/>
      <c r="B850" s="116"/>
      <c r="C850" s="143" t="str">
        <f t="array" ref="C850">ifs(and(isblank($A850),isblank($B850)),"", not(iserror(vlookup($A850&amp;$B850,'3) Release_Label'!$D:$D&amp;'3) Release_Label'!$E:$E,1,0))),vlookup($A850&amp;$B850,{'3) Release_Label'!$D:$D&amp;'3) Release_Label'!$E:$E,'3) Release_Label'!$F:$F},2,0), or(and(not(isblank($B850)),$B850=$B849,$A850&lt;&gt;$A849),and(not(isblank($A850)),$A850=$A849,$B850&lt;&gt;$B849)),"ID LISTS UNALIGNED",and($A850&lt;&gt;"",countif('3) Release_Label'!$D:$D,$A850)=0),"NO UPC MATCH in Release_Label",and($B850&lt;&gt;"",countif('3) Release_Label'!$E:$E,$B850)=0),"NO CATALOG ID MATCH in Release_Label",iserror(vlookup($A850&amp;$B850,'3) Release_Label'!$D:$D&amp;'3) Release_Label'!$E:$E,1,0)),"NO UPC-CATALOG ID pair MATCH in Release_Label" )</f>
        <v/>
      </c>
      <c r="D850" s="143" t="str">
        <f t="array" ref="D850">ifs(and(isblank($A850),isblank($B850)),"", not(iserror(vlookup($A850&amp;$B850,'3) Release_Label'!$D:$D&amp;'3) Release_Label'!$E:$E,1,0))),vlookup($A850&amp;$B850,{'3) Release_Label'!$D:$D&amp;'3) Release_Label'!$E:$E,'3) Release_Label'!$H:$H},2,0), or(and(not(isblank($B850)),$B850=$B849,$A850&lt;&gt;$A849),and(not(isblank($A850)),$A850=$A849,$B850&lt;&gt;$B849)),"ID LISTS UNALIGNED",and($A850&lt;&gt;"",countif('3) Release_Label'!$D:$D,$A850)=0),"NO UPC MATCH in Release_Label",and($B850&lt;&gt;"",countif('3) Release_Label'!$E:$E,$B850)=0),"NO CATALOG ID MATCH in Release_Label",iserror(vlookup($A850&amp;$B850,'3) Release_Label'!$D:$D&amp;'3) Release_Label'!$E:$E,1,0)),"NO UPC-CATALOG ID pair MATCH in Release_Label" )</f>
        <v/>
      </c>
      <c r="E850" s="157" t="str">
        <f t="shared" si="3"/>
        <v/>
      </c>
      <c r="G850" s="116"/>
      <c r="H850" s="166"/>
      <c r="J850" s="20"/>
      <c r="K850" s="117"/>
      <c r="L850" s="20"/>
      <c r="N850" s="20"/>
      <c r="O850" s="20"/>
      <c r="P850" s="20"/>
    </row>
    <row r="851">
      <c r="A851" s="28"/>
      <c r="B851" s="116"/>
      <c r="C851" s="143" t="str">
        <f t="array" ref="C851">ifs(and(isblank($A851),isblank($B851)),"", not(iserror(vlookup($A851&amp;$B851,'3) Release_Label'!$D:$D&amp;'3) Release_Label'!$E:$E,1,0))),vlookup($A851&amp;$B851,{'3) Release_Label'!$D:$D&amp;'3) Release_Label'!$E:$E,'3) Release_Label'!$F:$F},2,0), or(and(not(isblank($B851)),$B851=$B850,$A851&lt;&gt;$A850),and(not(isblank($A851)),$A851=$A850,$B851&lt;&gt;$B850)),"ID LISTS UNALIGNED",and($A851&lt;&gt;"",countif('3) Release_Label'!$D:$D,$A851)=0),"NO UPC MATCH in Release_Label",and($B851&lt;&gt;"",countif('3) Release_Label'!$E:$E,$B851)=0),"NO CATALOG ID MATCH in Release_Label",iserror(vlookup($A851&amp;$B851,'3) Release_Label'!$D:$D&amp;'3) Release_Label'!$E:$E,1,0)),"NO UPC-CATALOG ID pair MATCH in Release_Label" )</f>
        <v/>
      </c>
      <c r="D851" s="143" t="str">
        <f t="array" ref="D851">ifs(and(isblank($A851),isblank($B851)),"", not(iserror(vlookup($A851&amp;$B851,'3) Release_Label'!$D:$D&amp;'3) Release_Label'!$E:$E,1,0))),vlookup($A851&amp;$B851,{'3) Release_Label'!$D:$D&amp;'3) Release_Label'!$E:$E,'3) Release_Label'!$H:$H},2,0), or(and(not(isblank($B851)),$B851=$B850,$A851&lt;&gt;$A850),and(not(isblank($A851)),$A851=$A850,$B851&lt;&gt;$B850)),"ID LISTS UNALIGNED",and($A851&lt;&gt;"",countif('3) Release_Label'!$D:$D,$A851)=0),"NO UPC MATCH in Release_Label",and($B851&lt;&gt;"",countif('3) Release_Label'!$E:$E,$B851)=0),"NO CATALOG ID MATCH in Release_Label",iserror(vlookup($A851&amp;$B851,'3) Release_Label'!$D:$D&amp;'3) Release_Label'!$E:$E,1,0)),"NO UPC-CATALOG ID pair MATCH in Release_Label" )</f>
        <v/>
      </c>
      <c r="E851" s="157" t="str">
        <f t="shared" si="3"/>
        <v/>
      </c>
      <c r="G851" s="116"/>
      <c r="H851" s="166"/>
      <c r="J851" s="20"/>
      <c r="K851" s="117"/>
      <c r="L851" s="20"/>
      <c r="N851" s="20"/>
      <c r="O851" s="20"/>
      <c r="P851" s="20"/>
    </row>
    <row r="852">
      <c r="A852" s="28"/>
      <c r="B852" s="116"/>
      <c r="C852" s="143" t="str">
        <f t="array" ref="C852">ifs(and(isblank($A852),isblank($B852)),"", not(iserror(vlookup($A852&amp;$B852,'3) Release_Label'!$D:$D&amp;'3) Release_Label'!$E:$E,1,0))),vlookup($A852&amp;$B852,{'3) Release_Label'!$D:$D&amp;'3) Release_Label'!$E:$E,'3) Release_Label'!$F:$F},2,0), or(and(not(isblank($B852)),$B852=$B851,$A852&lt;&gt;$A851),and(not(isblank($A852)),$A852=$A851,$B852&lt;&gt;$B851)),"ID LISTS UNALIGNED",and($A852&lt;&gt;"",countif('3) Release_Label'!$D:$D,$A852)=0),"NO UPC MATCH in Release_Label",and($B852&lt;&gt;"",countif('3) Release_Label'!$E:$E,$B852)=0),"NO CATALOG ID MATCH in Release_Label",iserror(vlookup($A852&amp;$B852,'3) Release_Label'!$D:$D&amp;'3) Release_Label'!$E:$E,1,0)),"NO UPC-CATALOG ID pair MATCH in Release_Label" )</f>
        <v/>
      </c>
      <c r="D852" s="143" t="str">
        <f t="array" ref="D852">ifs(and(isblank($A852),isblank($B852)),"", not(iserror(vlookup($A852&amp;$B852,'3) Release_Label'!$D:$D&amp;'3) Release_Label'!$E:$E,1,0))),vlookup($A852&amp;$B852,{'3) Release_Label'!$D:$D&amp;'3) Release_Label'!$E:$E,'3) Release_Label'!$H:$H},2,0), or(and(not(isblank($B852)),$B852=$B851,$A852&lt;&gt;$A851),and(not(isblank($A852)),$A852=$A851,$B852&lt;&gt;$B851)),"ID LISTS UNALIGNED",and($A852&lt;&gt;"",countif('3) Release_Label'!$D:$D,$A852)=0),"NO UPC MATCH in Release_Label",and($B852&lt;&gt;"",countif('3) Release_Label'!$E:$E,$B852)=0),"NO CATALOG ID MATCH in Release_Label",iserror(vlookup($A852&amp;$B852,'3) Release_Label'!$D:$D&amp;'3) Release_Label'!$E:$E,1,0)),"NO UPC-CATALOG ID pair MATCH in Release_Label" )</f>
        <v/>
      </c>
      <c r="E852" s="157" t="str">
        <f t="shared" si="3"/>
        <v/>
      </c>
      <c r="G852" s="116"/>
      <c r="H852" s="166"/>
      <c r="J852" s="20"/>
      <c r="K852" s="117"/>
      <c r="L852" s="20"/>
      <c r="N852" s="20"/>
      <c r="O852" s="20"/>
      <c r="P852" s="20"/>
    </row>
    <row r="853">
      <c r="A853" s="28"/>
      <c r="B853" s="116"/>
      <c r="C853" s="143" t="str">
        <f t="array" ref="C853">ifs(and(isblank($A853),isblank($B853)),"", not(iserror(vlookup($A853&amp;$B853,'3) Release_Label'!$D:$D&amp;'3) Release_Label'!$E:$E,1,0))),vlookup($A853&amp;$B853,{'3) Release_Label'!$D:$D&amp;'3) Release_Label'!$E:$E,'3) Release_Label'!$F:$F},2,0), or(and(not(isblank($B853)),$B853=$B852,$A853&lt;&gt;$A852),and(not(isblank($A853)),$A853=$A852,$B853&lt;&gt;$B852)),"ID LISTS UNALIGNED",and($A853&lt;&gt;"",countif('3) Release_Label'!$D:$D,$A853)=0),"NO UPC MATCH in Release_Label",and($B853&lt;&gt;"",countif('3) Release_Label'!$E:$E,$B853)=0),"NO CATALOG ID MATCH in Release_Label",iserror(vlookup($A853&amp;$B853,'3) Release_Label'!$D:$D&amp;'3) Release_Label'!$E:$E,1,0)),"NO UPC-CATALOG ID pair MATCH in Release_Label" )</f>
        <v/>
      </c>
      <c r="D853" s="143" t="str">
        <f t="array" ref="D853">ifs(and(isblank($A853),isblank($B853)),"", not(iserror(vlookup($A853&amp;$B853,'3) Release_Label'!$D:$D&amp;'3) Release_Label'!$E:$E,1,0))),vlookup($A853&amp;$B853,{'3) Release_Label'!$D:$D&amp;'3) Release_Label'!$E:$E,'3) Release_Label'!$H:$H},2,0), or(and(not(isblank($B853)),$B853=$B852,$A853&lt;&gt;$A852),and(not(isblank($A853)),$A853=$A852,$B853&lt;&gt;$B852)),"ID LISTS UNALIGNED",and($A853&lt;&gt;"",countif('3) Release_Label'!$D:$D,$A853)=0),"NO UPC MATCH in Release_Label",and($B853&lt;&gt;"",countif('3) Release_Label'!$E:$E,$B853)=0),"NO CATALOG ID MATCH in Release_Label",iserror(vlookup($A853&amp;$B853,'3) Release_Label'!$D:$D&amp;'3) Release_Label'!$E:$E,1,0)),"NO UPC-CATALOG ID pair MATCH in Release_Label" )</f>
        <v/>
      </c>
      <c r="E853" s="157" t="str">
        <f t="shared" si="3"/>
        <v/>
      </c>
      <c r="G853" s="116"/>
      <c r="H853" s="166"/>
      <c r="J853" s="20"/>
      <c r="K853" s="117"/>
      <c r="L853" s="20"/>
      <c r="N853" s="20"/>
      <c r="O853" s="20"/>
      <c r="P853" s="20"/>
    </row>
    <row r="854">
      <c r="A854" s="28"/>
      <c r="B854" s="116"/>
      <c r="C854" s="143" t="str">
        <f t="array" ref="C854">ifs(and(isblank($A854),isblank($B854)),"", not(iserror(vlookup($A854&amp;$B854,'3) Release_Label'!$D:$D&amp;'3) Release_Label'!$E:$E,1,0))),vlookup($A854&amp;$B854,{'3) Release_Label'!$D:$D&amp;'3) Release_Label'!$E:$E,'3) Release_Label'!$F:$F},2,0), or(and(not(isblank($B854)),$B854=$B853,$A854&lt;&gt;$A853),and(not(isblank($A854)),$A854=$A853,$B854&lt;&gt;$B853)),"ID LISTS UNALIGNED",and($A854&lt;&gt;"",countif('3) Release_Label'!$D:$D,$A854)=0),"NO UPC MATCH in Release_Label",and($B854&lt;&gt;"",countif('3) Release_Label'!$E:$E,$B854)=0),"NO CATALOG ID MATCH in Release_Label",iserror(vlookup($A854&amp;$B854,'3) Release_Label'!$D:$D&amp;'3) Release_Label'!$E:$E,1,0)),"NO UPC-CATALOG ID pair MATCH in Release_Label" )</f>
        <v/>
      </c>
      <c r="D854" s="143" t="str">
        <f t="array" ref="D854">ifs(and(isblank($A854),isblank($B854)),"", not(iserror(vlookup($A854&amp;$B854,'3) Release_Label'!$D:$D&amp;'3) Release_Label'!$E:$E,1,0))),vlookup($A854&amp;$B854,{'3) Release_Label'!$D:$D&amp;'3) Release_Label'!$E:$E,'3) Release_Label'!$H:$H},2,0), or(and(not(isblank($B854)),$B854=$B853,$A854&lt;&gt;$A853),and(not(isblank($A854)),$A854=$A853,$B854&lt;&gt;$B853)),"ID LISTS UNALIGNED",and($A854&lt;&gt;"",countif('3) Release_Label'!$D:$D,$A854)=0),"NO UPC MATCH in Release_Label",and($B854&lt;&gt;"",countif('3) Release_Label'!$E:$E,$B854)=0),"NO CATALOG ID MATCH in Release_Label",iserror(vlookup($A854&amp;$B854,'3) Release_Label'!$D:$D&amp;'3) Release_Label'!$E:$E,1,0)),"NO UPC-CATALOG ID pair MATCH in Release_Label" )</f>
        <v/>
      </c>
      <c r="E854" s="157" t="str">
        <f t="shared" si="3"/>
        <v/>
      </c>
      <c r="G854" s="116"/>
      <c r="H854" s="166"/>
      <c r="J854" s="20"/>
      <c r="K854" s="117"/>
      <c r="L854" s="20"/>
      <c r="N854" s="20"/>
      <c r="O854" s="20"/>
      <c r="P854" s="20"/>
    </row>
    <row r="855">
      <c r="A855" s="28"/>
      <c r="B855" s="116"/>
      <c r="C855" s="143" t="str">
        <f t="array" ref="C855">ifs(and(isblank($A855),isblank($B855)),"", not(iserror(vlookup($A855&amp;$B855,'3) Release_Label'!$D:$D&amp;'3) Release_Label'!$E:$E,1,0))),vlookup($A855&amp;$B855,{'3) Release_Label'!$D:$D&amp;'3) Release_Label'!$E:$E,'3) Release_Label'!$F:$F},2,0), or(and(not(isblank($B855)),$B855=$B854,$A855&lt;&gt;$A854),and(not(isblank($A855)),$A855=$A854,$B855&lt;&gt;$B854)),"ID LISTS UNALIGNED",and($A855&lt;&gt;"",countif('3) Release_Label'!$D:$D,$A855)=0),"NO UPC MATCH in Release_Label",and($B855&lt;&gt;"",countif('3) Release_Label'!$E:$E,$B855)=0),"NO CATALOG ID MATCH in Release_Label",iserror(vlookup($A855&amp;$B855,'3) Release_Label'!$D:$D&amp;'3) Release_Label'!$E:$E,1,0)),"NO UPC-CATALOG ID pair MATCH in Release_Label" )</f>
        <v/>
      </c>
      <c r="D855" s="143" t="str">
        <f t="array" ref="D855">ifs(and(isblank($A855),isblank($B855)),"", not(iserror(vlookup($A855&amp;$B855,'3) Release_Label'!$D:$D&amp;'3) Release_Label'!$E:$E,1,0))),vlookup($A855&amp;$B855,{'3) Release_Label'!$D:$D&amp;'3) Release_Label'!$E:$E,'3) Release_Label'!$H:$H},2,0), or(and(not(isblank($B855)),$B855=$B854,$A855&lt;&gt;$A854),and(not(isblank($A855)),$A855=$A854,$B855&lt;&gt;$B854)),"ID LISTS UNALIGNED",and($A855&lt;&gt;"",countif('3) Release_Label'!$D:$D,$A855)=0),"NO UPC MATCH in Release_Label",and($B855&lt;&gt;"",countif('3) Release_Label'!$E:$E,$B855)=0),"NO CATALOG ID MATCH in Release_Label",iserror(vlookup($A855&amp;$B855,'3) Release_Label'!$D:$D&amp;'3) Release_Label'!$E:$E,1,0)),"NO UPC-CATALOG ID pair MATCH in Release_Label" )</f>
        <v/>
      </c>
      <c r="E855" s="157" t="str">
        <f t="shared" si="3"/>
        <v/>
      </c>
      <c r="G855" s="116"/>
      <c r="H855" s="166"/>
      <c r="J855" s="20"/>
      <c r="K855" s="117"/>
      <c r="L855" s="20"/>
      <c r="N855" s="20"/>
      <c r="O855" s="20"/>
      <c r="P855" s="20"/>
    </row>
    <row r="856">
      <c r="A856" s="28"/>
      <c r="B856" s="116"/>
      <c r="C856" s="143" t="str">
        <f t="array" ref="C856">ifs(and(isblank($A856),isblank($B856)),"", not(iserror(vlookup($A856&amp;$B856,'3) Release_Label'!$D:$D&amp;'3) Release_Label'!$E:$E,1,0))),vlookup($A856&amp;$B856,{'3) Release_Label'!$D:$D&amp;'3) Release_Label'!$E:$E,'3) Release_Label'!$F:$F},2,0), or(and(not(isblank($B856)),$B856=$B855,$A856&lt;&gt;$A855),and(not(isblank($A856)),$A856=$A855,$B856&lt;&gt;$B855)),"ID LISTS UNALIGNED",and($A856&lt;&gt;"",countif('3) Release_Label'!$D:$D,$A856)=0),"NO UPC MATCH in Release_Label",and($B856&lt;&gt;"",countif('3) Release_Label'!$E:$E,$B856)=0),"NO CATALOG ID MATCH in Release_Label",iserror(vlookup($A856&amp;$B856,'3) Release_Label'!$D:$D&amp;'3) Release_Label'!$E:$E,1,0)),"NO UPC-CATALOG ID pair MATCH in Release_Label" )</f>
        <v/>
      </c>
      <c r="D856" s="143" t="str">
        <f t="array" ref="D856">ifs(and(isblank($A856),isblank($B856)),"", not(iserror(vlookup($A856&amp;$B856,'3) Release_Label'!$D:$D&amp;'3) Release_Label'!$E:$E,1,0))),vlookup($A856&amp;$B856,{'3) Release_Label'!$D:$D&amp;'3) Release_Label'!$E:$E,'3) Release_Label'!$H:$H},2,0), or(and(not(isblank($B856)),$B856=$B855,$A856&lt;&gt;$A855),and(not(isblank($A856)),$A856=$A855,$B856&lt;&gt;$B855)),"ID LISTS UNALIGNED",and($A856&lt;&gt;"",countif('3) Release_Label'!$D:$D,$A856)=0),"NO UPC MATCH in Release_Label",and($B856&lt;&gt;"",countif('3) Release_Label'!$E:$E,$B856)=0),"NO CATALOG ID MATCH in Release_Label",iserror(vlookup($A856&amp;$B856,'3) Release_Label'!$D:$D&amp;'3) Release_Label'!$E:$E,1,0)),"NO UPC-CATALOG ID pair MATCH in Release_Label" )</f>
        <v/>
      </c>
      <c r="E856" s="157" t="str">
        <f t="shared" si="3"/>
        <v/>
      </c>
      <c r="G856" s="116"/>
      <c r="H856" s="166"/>
      <c r="J856" s="20"/>
      <c r="K856" s="117"/>
      <c r="L856" s="20"/>
      <c r="N856" s="20"/>
      <c r="O856" s="20"/>
      <c r="P856" s="20"/>
    </row>
    <row r="857">
      <c r="A857" s="28"/>
      <c r="B857" s="116"/>
      <c r="C857" s="143" t="str">
        <f t="array" ref="C857">ifs(and(isblank($A857),isblank($B857)),"", not(iserror(vlookup($A857&amp;$B857,'3) Release_Label'!$D:$D&amp;'3) Release_Label'!$E:$E,1,0))),vlookup($A857&amp;$B857,{'3) Release_Label'!$D:$D&amp;'3) Release_Label'!$E:$E,'3) Release_Label'!$F:$F},2,0), or(and(not(isblank($B857)),$B857=$B856,$A857&lt;&gt;$A856),and(not(isblank($A857)),$A857=$A856,$B857&lt;&gt;$B856)),"ID LISTS UNALIGNED",and($A857&lt;&gt;"",countif('3) Release_Label'!$D:$D,$A857)=0),"NO UPC MATCH in Release_Label",and($B857&lt;&gt;"",countif('3) Release_Label'!$E:$E,$B857)=0),"NO CATALOG ID MATCH in Release_Label",iserror(vlookup($A857&amp;$B857,'3) Release_Label'!$D:$D&amp;'3) Release_Label'!$E:$E,1,0)),"NO UPC-CATALOG ID pair MATCH in Release_Label" )</f>
        <v/>
      </c>
      <c r="D857" s="143" t="str">
        <f t="array" ref="D857">ifs(and(isblank($A857),isblank($B857)),"", not(iserror(vlookup($A857&amp;$B857,'3) Release_Label'!$D:$D&amp;'3) Release_Label'!$E:$E,1,0))),vlookup($A857&amp;$B857,{'3) Release_Label'!$D:$D&amp;'3) Release_Label'!$E:$E,'3) Release_Label'!$H:$H},2,0), or(and(not(isblank($B857)),$B857=$B856,$A857&lt;&gt;$A856),and(not(isblank($A857)),$A857=$A856,$B857&lt;&gt;$B856)),"ID LISTS UNALIGNED",and($A857&lt;&gt;"",countif('3) Release_Label'!$D:$D,$A857)=0),"NO UPC MATCH in Release_Label",and($B857&lt;&gt;"",countif('3) Release_Label'!$E:$E,$B857)=0),"NO CATALOG ID MATCH in Release_Label",iserror(vlookup($A857&amp;$B857,'3) Release_Label'!$D:$D&amp;'3) Release_Label'!$E:$E,1,0)),"NO UPC-CATALOG ID pair MATCH in Release_Label" )</f>
        <v/>
      </c>
      <c r="E857" s="157" t="str">
        <f t="shared" si="3"/>
        <v/>
      </c>
      <c r="G857" s="116"/>
      <c r="H857" s="166"/>
      <c r="J857" s="20"/>
      <c r="K857" s="117"/>
      <c r="L857" s="20"/>
      <c r="N857" s="20"/>
      <c r="O857" s="20"/>
      <c r="P857" s="20"/>
    </row>
    <row r="858">
      <c r="A858" s="28"/>
      <c r="B858" s="116"/>
      <c r="C858" s="143" t="str">
        <f t="array" ref="C858">ifs(and(isblank($A858),isblank($B858)),"", not(iserror(vlookup($A858&amp;$B858,'3) Release_Label'!$D:$D&amp;'3) Release_Label'!$E:$E,1,0))),vlookup($A858&amp;$B858,{'3) Release_Label'!$D:$D&amp;'3) Release_Label'!$E:$E,'3) Release_Label'!$F:$F},2,0), or(and(not(isblank($B858)),$B858=$B857,$A858&lt;&gt;$A857),and(not(isblank($A858)),$A858=$A857,$B858&lt;&gt;$B857)),"ID LISTS UNALIGNED",and($A858&lt;&gt;"",countif('3) Release_Label'!$D:$D,$A858)=0),"NO UPC MATCH in Release_Label",and($B858&lt;&gt;"",countif('3) Release_Label'!$E:$E,$B858)=0),"NO CATALOG ID MATCH in Release_Label",iserror(vlookup($A858&amp;$B858,'3) Release_Label'!$D:$D&amp;'3) Release_Label'!$E:$E,1,0)),"NO UPC-CATALOG ID pair MATCH in Release_Label" )</f>
        <v/>
      </c>
      <c r="D858" s="143" t="str">
        <f t="array" ref="D858">ifs(and(isblank($A858),isblank($B858)),"", not(iserror(vlookup($A858&amp;$B858,'3) Release_Label'!$D:$D&amp;'3) Release_Label'!$E:$E,1,0))),vlookup($A858&amp;$B858,{'3) Release_Label'!$D:$D&amp;'3) Release_Label'!$E:$E,'3) Release_Label'!$H:$H},2,0), or(and(not(isblank($B858)),$B858=$B857,$A858&lt;&gt;$A857),and(not(isblank($A858)),$A858=$A857,$B858&lt;&gt;$B857)),"ID LISTS UNALIGNED",and($A858&lt;&gt;"",countif('3) Release_Label'!$D:$D,$A858)=0),"NO UPC MATCH in Release_Label",and($B858&lt;&gt;"",countif('3) Release_Label'!$E:$E,$B858)=0),"NO CATALOG ID MATCH in Release_Label",iserror(vlookup($A858&amp;$B858,'3) Release_Label'!$D:$D&amp;'3) Release_Label'!$E:$E,1,0)),"NO UPC-CATALOG ID pair MATCH in Release_Label" )</f>
        <v/>
      </c>
      <c r="E858" s="157" t="str">
        <f t="shared" si="3"/>
        <v/>
      </c>
      <c r="G858" s="116"/>
      <c r="H858" s="166"/>
      <c r="J858" s="20"/>
      <c r="K858" s="117"/>
      <c r="L858" s="20"/>
      <c r="N858" s="20"/>
      <c r="O858" s="20"/>
      <c r="P858" s="20"/>
    </row>
    <row r="859">
      <c r="A859" s="28"/>
      <c r="B859" s="116"/>
      <c r="C859" s="143" t="str">
        <f t="array" ref="C859">ifs(and(isblank($A859),isblank($B859)),"", not(iserror(vlookup($A859&amp;$B859,'3) Release_Label'!$D:$D&amp;'3) Release_Label'!$E:$E,1,0))),vlookup($A859&amp;$B859,{'3) Release_Label'!$D:$D&amp;'3) Release_Label'!$E:$E,'3) Release_Label'!$F:$F},2,0), or(and(not(isblank($B859)),$B859=$B858,$A859&lt;&gt;$A858),and(not(isblank($A859)),$A859=$A858,$B859&lt;&gt;$B858)),"ID LISTS UNALIGNED",and($A859&lt;&gt;"",countif('3) Release_Label'!$D:$D,$A859)=0),"NO UPC MATCH in Release_Label",and($B859&lt;&gt;"",countif('3) Release_Label'!$E:$E,$B859)=0),"NO CATALOG ID MATCH in Release_Label",iserror(vlookup($A859&amp;$B859,'3) Release_Label'!$D:$D&amp;'3) Release_Label'!$E:$E,1,0)),"NO UPC-CATALOG ID pair MATCH in Release_Label" )</f>
        <v/>
      </c>
      <c r="D859" s="143" t="str">
        <f t="array" ref="D859">ifs(and(isblank($A859),isblank($B859)),"", not(iserror(vlookup($A859&amp;$B859,'3) Release_Label'!$D:$D&amp;'3) Release_Label'!$E:$E,1,0))),vlookup($A859&amp;$B859,{'3) Release_Label'!$D:$D&amp;'3) Release_Label'!$E:$E,'3) Release_Label'!$H:$H},2,0), or(and(not(isblank($B859)),$B859=$B858,$A859&lt;&gt;$A858),and(not(isblank($A859)),$A859=$A858,$B859&lt;&gt;$B858)),"ID LISTS UNALIGNED",and($A859&lt;&gt;"",countif('3) Release_Label'!$D:$D,$A859)=0),"NO UPC MATCH in Release_Label",and($B859&lt;&gt;"",countif('3) Release_Label'!$E:$E,$B859)=0),"NO CATALOG ID MATCH in Release_Label",iserror(vlookup($A859&amp;$B859,'3) Release_Label'!$D:$D&amp;'3) Release_Label'!$E:$E,1,0)),"NO UPC-CATALOG ID pair MATCH in Release_Label" )</f>
        <v/>
      </c>
      <c r="E859" s="157" t="str">
        <f t="shared" si="3"/>
        <v/>
      </c>
      <c r="G859" s="116"/>
      <c r="H859" s="166"/>
      <c r="J859" s="20"/>
      <c r="K859" s="117"/>
      <c r="L859" s="20"/>
      <c r="N859" s="20"/>
      <c r="O859" s="20"/>
      <c r="P859" s="20"/>
    </row>
    <row r="860">
      <c r="A860" s="28"/>
      <c r="B860" s="116"/>
      <c r="C860" s="143" t="str">
        <f t="array" ref="C860">ifs(and(isblank($A860),isblank($B860)),"", not(iserror(vlookup($A860&amp;$B860,'3) Release_Label'!$D:$D&amp;'3) Release_Label'!$E:$E,1,0))),vlookup($A860&amp;$B860,{'3) Release_Label'!$D:$D&amp;'3) Release_Label'!$E:$E,'3) Release_Label'!$F:$F},2,0), or(and(not(isblank($B860)),$B860=$B859,$A860&lt;&gt;$A859),and(not(isblank($A860)),$A860=$A859,$B860&lt;&gt;$B859)),"ID LISTS UNALIGNED",and($A860&lt;&gt;"",countif('3) Release_Label'!$D:$D,$A860)=0),"NO UPC MATCH in Release_Label",and($B860&lt;&gt;"",countif('3) Release_Label'!$E:$E,$B860)=0),"NO CATALOG ID MATCH in Release_Label",iserror(vlookup($A860&amp;$B860,'3) Release_Label'!$D:$D&amp;'3) Release_Label'!$E:$E,1,0)),"NO UPC-CATALOG ID pair MATCH in Release_Label" )</f>
        <v/>
      </c>
      <c r="D860" s="143" t="str">
        <f t="array" ref="D860">ifs(and(isblank($A860),isblank($B860)),"", not(iserror(vlookup($A860&amp;$B860,'3) Release_Label'!$D:$D&amp;'3) Release_Label'!$E:$E,1,0))),vlookup($A860&amp;$B860,{'3) Release_Label'!$D:$D&amp;'3) Release_Label'!$E:$E,'3) Release_Label'!$H:$H},2,0), or(and(not(isblank($B860)),$B860=$B859,$A860&lt;&gt;$A859),and(not(isblank($A860)),$A860=$A859,$B860&lt;&gt;$B859)),"ID LISTS UNALIGNED",and($A860&lt;&gt;"",countif('3) Release_Label'!$D:$D,$A860)=0),"NO UPC MATCH in Release_Label",and($B860&lt;&gt;"",countif('3) Release_Label'!$E:$E,$B860)=0),"NO CATALOG ID MATCH in Release_Label",iserror(vlookup($A860&amp;$B860,'3) Release_Label'!$D:$D&amp;'3) Release_Label'!$E:$E,1,0)),"NO UPC-CATALOG ID pair MATCH in Release_Label" )</f>
        <v/>
      </c>
      <c r="E860" s="157" t="str">
        <f t="shared" si="3"/>
        <v/>
      </c>
      <c r="G860" s="116"/>
      <c r="H860" s="166"/>
      <c r="J860" s="20"/>
      <c r="K860" s="117"/>
      <c r="L860" s="20"/>
      <c r="N860" s="20"/>
      <c r="O860" s="20"/>
      <c r="P860" s="20"/>
    </row>
    <row r="861">
      <c r="A861" s="28"/>
      <c r="B861" s="116"/>
      <c r="C861" s="143" t="str">
        <f t="array" ref="C861">ifs(and(isblank($A861),isblank($B861)),"", not(iserror(vlookup($A861&amp;$B861,'3) Release_Label'!$D:$D&amp;'3) Release_Label'!$E:$E,1,0))),vlookup($A861&amp;$B861,{'3) Release_Label'!$D:$D&amp;'3) Release_Label'!$E:$E,'3) Release_Label'!$F:$F},2,0), or(and(not(isblank($B861)),$B861=$B860,$A861&lt;&gt;$A860),and(not(isblank($A861)),$A861=$A860,$B861&lt;&gt;$B860)),"ID LISTS UNALIGNED",and($A861&lt;&gt;"",countif('3) Release_Label'!$D:$D,$A861)=0),"NO UPC MATCH in Release_Label",and($B861&lt;&gt;"",countif('3) Release_Label'!$E:$E,$B861)=0),"NO CATALOG ID MATCH in Release_Label",iserror(vlookup($A861&amp;$B861,'3) Release_Label'!$D:$D&amp;'3) Release_Label'!$E:$E,1,0)),"NO UPC-CATALOG ID pair MATCH in Release_Label" )</f>
        <v/>
      </c>
      <c r="D861" s="143" t="str">
        <f t="array" ref="D861">ifs(and(isblank($A861),isblank($B861)),"", not(iserror(vlookup($A861&amp;$B861,'3) Release_Label'!$D:$D&amp;'3) Release_Label'!$E:$E,1,0))),vlookup($A861&amp;$B861,{'3) Release_Label'!$D:$D&amp;'3) Release_Label'!$E:$E,'3) Release_Label'!$H:$H},2,0), or(and(not(isblank($B861)),$B861=$B860,$A861&lt;&gt;$A860),and(not(isblank($A861)),$A861=$A860,$B861&lt;&gt;$B860)),"ID LISTS UNALIGNED",and($A861&lt;&gt;"",countif('3) Release_Label'!$D:$D,$A861)=0),"NO UPC MATCH in Release_Label",and($B861&lt;&gt;"",countif('3) Release_Label'!$E:$E,$B861)=0),"NO CATALOG ID MATCH in Release_Label",iserror(vlookup($A861&amp;$B861,'3) Release_Label'!$D:$D&amp;'3) Release_Label'!$E:$E,1,0)),"NO UPC-CATALOG ID pair MATCH in Release_Label" )</f>
        <v/>
      </c>
      <c r="E861" s="157" t="str">
        <f t="shared" si="3"/>
        <v/>
      </c>
      <c r="G861" s="116"/>
      <c r="H861" s="166"/>
      <c r="J861" s="20"/>
      <c r="K861" s="117"/>
      <c r="L861" s="20"/>
      <c r="N861" s="20"/>
      <c r="O861" s="20"/>
      <c r="P861" s="20"/>
    </row>
    <row r="862">
      <c r="A862" s="28"/>
      <c r="B862" s="116"/>
      <c r="C862" s="143" t="str">
        <f t="array" ref="C862">ifs(and(isblank($A862),isblank($B862)),"", not(iserror(vlookup($A862&amp;$B862,'3) Release_Label'!$D:$D&amp;'3) Release_Label'!$E:$E,1,0))),vlookup($A862&amp;$B862,{'3) Release_Label'!$D:$D&amp;'3) Release_Label'!$E:$E,'3) Release_Label'!$F:$F},2,0), or(and(not(isblank($B862)),$B862=$B861,$A862&lt;&gt;$A861),and(not(isblank($A862)),$A862=$A861,$B862&lt;&gt;$B861)),"ID LISTS UNALIGNED",and($A862&lt;&gt;"",countif('3) Release_Label'!$D:$D,$A862)=0),"NO UPC MATCH in Release_Label",and($B862&lt;&gt;"",countif('3) Release_Label'!$E:$E,$B862)=0),"NO CATALOG ID MATCH in Release_Label",iserror(vlookup($A862&amp;$B862,'3) Release_Label'!$D:$D&amp;'3) Release_Label'!$E:$E,1,0)),"NO UPC-CATALOG ID pair MATCH in Release_Label" )</f>
        <v/>
      </c>
      <c r="D862" s="143" t="str">
        <f t="array" ref="D862">ifs(and(isblank($A862),isblank($B862)),"", not(iserror(vlookup($A862&amp;$B862,'3) Release_Label'!$D:$D&amp;'3) Release_Label'!$E:$E,1,0))),vlookup($A862&amp;$B862,{'3) Release_Label'!$D:$D&amp;'3) Release_Label'!$E:$E,'3) Release_Label'!$H:$H},2,0), or(and(not(isblank($B862)),$B862=$B861,$A862&lt;&gt;$A861),and(not(isblank($A862)),$A862=$A861,$B862&lt;&gt;$B861)),"ID LISTS UNALIGNED",and($A862&lt;&gt;"",countif('3) Release_Label'!$D:$D,$A862)=0),"NO UPC MATCH in Release_Label",and($B862&lt;&gt;"",countif('3) Release_Label'!$E:$E,$B862)=0),"NO CATALOG ID MATCH in Release_Label",iserror(vlookup($A862&amp;$B862,'3) Release_Label'!$D:$D&amp;'3) Release_Label'!$E:$E,1,0)),"NO UPC-CATALOG ID pair MATCH in Release_Label" )</f>
        <v/>
      </c>
      <c r="E862" s="157" t="str">
        <f t="shared" si="3"/>
        <v/>
      </c>
      <c r="G862" s="116"/>
      <c r="H862" s="166"/>
      <c r="J862" s="20"/>
      <c r="K862" s="117"/>
      <c r="L862" s="20"/>
      <c r="N862" s="20"/>
      <c r="O862" s="20"/>
      <c r="P862" s="20"/>
    </row>
    <row r="863">
      <c r="A863" s="28"/>
      <c r="B863" s="116"/>
      <c r="C863" s="143" t="str">
        <f t="array" ref="C863">ifs(and(isblank($A863),isblank($B863)),"", not(iserror(vlookup($A863&amp;$B863,'3) Release_Label'!$D:$D&amp;'3) Release_Label'!$E:$E,1,0))),vlookup($A863&amp;$B863,{'3) Release_Label'!$D:$D&amp;'3) Release_Label'!$E:$E,'3) Release_Label'!$F:$F},2,0), or(and(not(isblank($B863)),$B863=$B862,$A863&lt;&gt;$A862),and(not(isblank($A863)),$A863=$A862,$B863&lt;&gt;$B862)),"ID LISTS UNALIGNED",and($A863&lt;&gt;"",countif('3) Release_Label'!$D:$D,$A863)=0),"NO UPC MATCH in Release_Label",and($B863&lt;&gt;"",countif('3) Release_Label'!$E:$E,$B863)=0),"NO CATALOG ID MATCH in Release_Label",iserror(vlookup($A863&amp;$B863,'3) Release_Label'!$D:$D&amp;'3) Release_Label'!$E:$E,1,0)),"NO UPC-CATALOG ID pair MATCH in Release_Label" )</f>
        <v/>
      </c>
      <c r="D863" s="143" t="str">
        <f t="array" ref="D863">ifs(and(isblank($A863),isblank($B863)),"", not(iserror(vlookup($A863&amp;$B863,'3) Release_Label'!$D:$D&amp;'3) Release_Label'!$E:$E,1,0))),vlookup($A863&amp;$B863,{'3) Release_Label'!$D:$D&amp;'3) Release_Label'!$E:$E,'3) Release_Label'!$H:$H},2,0), or(and(not(isblank($B863)),$B863=$B862,$A863&lt;&gt;$A862),and(not(isblank($A863)),$A863=$A862,$B863&lt;&gt;$B862)),"ID LISTS UNALIGNED",and($A863&lt;&gt;"",countif('3) Release_Label'!$D:$D,$A863)=0),"NO UPC MATCH in Release_Label",and($B863&lt;&gt;"",countif('3) Release_Label'!$E:$E,$B863)=0),"NO CATALOG ID MATCH in Release_Label",iserror(vlookup($A863&amp;$B863,'3) Release_Label'!$D:$D&amp;'3) Release_Label'!$E:$E,1,0)),"NO UPC-CATALOG ID pair MATCH in Release_Label" )</f>
        <v/>
      </c>
      <c r="E863" s="157" t="str">
        <f t="shared" si="3"/>
        <v/>
      </c>
      <c r="G863" s="116"/>
      <c r="H863" s="166"/>
      <c r="J863" s="20"/>
      <c r="K863" s="117"/>
      <c r="L863" s="20"/>
      <c r="N863" s="20"/>
      <c r="O863" s="20"/>
      <c r="P863" s="20"/>
    </row>
    <row r="864">
      <c r="A864" s="28"/>
      <c r="B864" s="116"/>
      <c r="C864" s="143" t="str">
        <f t="array" ref="C864">ifs(and(isblank($A864),isblank($B864)),"", not(iserror(vlookup($A864&amp;$B864,'3) Release_Label'!$D:$D&amp;'3) Release_Label'!$E:$E,1,0))),vlookup($A864&amp;$B864,{'3) Release_Label'!$D:$D&amp;'3) Release_Label'!$E:$E,'3) Release_Label'!$F:$F},2,0), or(and(not(isblank($B864)),$B864=$B863,$A864&lt;&gt;$A863),and(not(isblank($A864)),$A864=$A863,$B864&lt;&gt;$B863)),"ID LISTS UNALIGNED",and($A864&lt;&gt;"",countif('3) Release_Label'!$D:$D,$A864)=0),"NO UPC MATCH in Release_Label",and($B864&lt;&gt;"",countif('3) Release_Label'!$E:$E,$B864)=0),"NO CATALOG ID MATCH in Release_Label",iserror(vlookup($A864&amp;$B864,'3) Release_Label'!$D:$D&amp;'3) Release_Label'!$E:$E,1,0)),"NO UPC-CATALOG ID pair MATCH in Release_Label" )</f>
        <v/>
      </c>
      <c r="D864" s="143" t="str">
        <f t="array" ref="D864">ifs(and(isblank($A864),isblank($B864)),"", not(iserror(vlookup($A864&amp;$B864,'3) Release_Label'!$D:$D&amp;'3) Release_Label'!$E:$E,1,0))),vlookup($A864&amp;$B864,{'3) Release_Label'!$D:$D&amp;'3) Release_Label'!$E:$E,'3) Release_Label'!$H:$H},2,0), or(and(not(isblank($B864)),$B864=$B863,$A864&lt;&gt;$A863),and(not(isblank($A864)),$A864=$A863,$B864&lt;&gt;$B863)),"ID LISTS UNALIGNED",and($A864&lt;&gt;"",countif('3) Release_Label'!$D:$D,$A864)=0),"NO UPC MATCH in Release_Label",and($B864&lt;&gt;"",countif('3) Release_Label'!$E:$E,$B864)=0),"NO CATALOG ID MATCH in Release_Label",iserror(vlookup($A864&amp;$B864,'3) Release_Label'!$D:$D&amp;'3) Release_Label'!$E:$E,1,0)),"NO UPC-CATALOG ID pair MATCH in Release_Label" )</f>
        <v/>
      </c>
      <c r="E864" s="157" t="str">
        <f t="shared" si="3"/>
        <v/>
      </c>
      <c r="G864" s="116"/>
      <c r="H864" s="166"/>
      <c r="J864" s="20"/>
      <c r="K864" s="117"/>
      <c r="L864" s="20"/>
      <c r="N864" s="20"/>
      <c r="O864" s="20"/>
      <c r="P864" s="20"/>
    </row>
    <row r="865">
      <c r="A865" s="28"/>
      <c r="B865" s="116"/>
      <c r="C865" s="143" t="str">
        <f t="array" ref="C865">ifs(and(isblank($A865),isblank($B865)),"", not(iserror(vlookup($A865&amp;$B865,'3) Release_Label'!$D:$D&amp;'3) Release_Label'!$E:$E,1,0))),vlookup($A865&amp;$B865,{'3) Release_Label'!$D:$D&amp;'3) Release_Label'!$E:$E,'3) Release_Label'!$F:$F},2,0), or(and(not(isblank($B865)),$B865=$B864,$A865&lt;&gt;$A864),and(not(isblank($A865)),$A865=$A864,$B865&lt;&gt;$B864)),"ID LISTS UNALIGNED",and($A865&lt;&gt;"",countif('3) Release_Label'!$D:$D,$A865)=0),"NO UPC MATCH in Release_Label",and($B865&lt;&gt;"",countif('3) Release_Label'!$E:$E,$B865)=0),"NO CATALOG ID MATCH in Release_Label",iserror(vlookup($A865&amp;$B865,'3) Release_Label'!$D:$D&amp;'3) Release_Label'!$E:$E,1,0)),"NO UPC-CATALOG ID pair MATCH in Release_Label" )</f>
        <v/>
      </c>
      <c r="D865" s="143" t="str">
        <f t="array" ref="D865">ifs(and(isblank($A865),isblank($B865)),"", not(iserror(vlookup($A865&amp;$B865,'3) Release_Label'!$D:$D&amp;'3) Release_Label'!$E:$E,1,0))),vlookup($A865&amp;$B865,{'3) Release_Label'!$D:$D&amp;'3) Release_Label'!$E:$E,'3) Release_Label'!$H:$H},2,0), or(and(not(isblank($B865)),$B865=$B864,$A865&lt;&gt;$A864),and(not(isblank($A865)),$A865=$A864,$B865&lt;&gt;$B864)),"ID LISTS UNALIGNED",and($A865&lt;&gt;"",countif('3) Release_Label'!$D:$D,$A865)=0),"NO UPC MATCH in Release_Label",and($B865&lt;&gt;"",countif('3) Release_Label'!$E:$E,$B865)=0),"NO CATALOG ID MATCH in Release_Label",iserror(vlookup($A865&amp;$B865,'3) Release_Label'!$D:$D&amp;'3) Release_Label'!$E:$E,1,0)),"NO UPC-CATALOG ID pair MATCH in Release_Label" )</f>
        <v/>
      </c>
      <c r="E865" s="157" t="str">
        <f t="shared" si="3"/>
        <v/>
      </c>
      <c r="G865" s="116"/>
      <c r="H865" s="166"/>
      <c r="J865" s="20"/>
      <c r="K865" s="117"/>
      <c r="L865" s="20"/>
      <c r="N865" s="20"/>
      <c r="O865" s="20"/>
      <c r="P865" s="20"/>
    </row>
    <row r="866">
      <c r="A866" s="28"/>
      <c r="B866" s="116"/>
      <c r="C866" s="143" t="str">
        <f t="array" ref="C866">ifs(and(isblank($A866),isblank($B866)),"", not(iserror(vlookup($A866&amp;$B866,'3) Release_Label'!$D:$D&amp;'3) Release_Label'!$E:$E,1,0))),vlookup($A866&amp;$B866,{'3) Release_Label'!$D:$D&amp;'3) Release_Label'!$E:$E,'3) Release_Label'!$F:$F},2,0), or(and(not(isblank($B866)),$B866=$B865,$A866&lt;&gt;$A865),and(not(isblank($A866)),$A866=$A865,$B866&lt;&gt;$B865)),"ID LISTS UNALIGNED",and($A866&lt;&gt;"",countif('3) Release_Label'!$D:$D,$A866)=0),"NO UPC MATCH in Release_Label",and($B866&lt;&gt;"",countif('3) Release_Label'!$E:$E,$B866)=0),"NO CATALOG ID MATCH in Release_Label",iserror(vlookup($A866&amp;$B866,'3) Release_Label'!$D:$D&amp;'3) Release_Label'!$E:$E,1,0)),"NO UPC-CATALOG ID pair MATCH in Release_Label" )</f>
        <v/>
      </c>
      <c r="D866" s="143" t="str">
        <f t="array" ref="D866">ifs(and(isblank($A866),isblank($B866)),"", not(iserror(vlookup($A866&amp;$B866,'3) Release_Label'!$D:$D&amp;'3) Release_Label'!$E:$E,1,0))),vlookup($A866&amp;$B866,{'3) Release_Label'!$D:$D&amp;'3) Release_Label'!$E:$E,'3) Release_Label'!$H:$H},2,0), or(and(not(isblank($B866)),$B866=$B865,$A866&lt;&gt;$A865),and(not(isblank($A866)),$A866=$A865,$B866&lt;&gt;$B865)),"ID LISTS UNALIGNED",and($A866&lt;&gt;"",countif('3) Release_Label'!$D:$D,$A866)=0),"NO UPC MATCH in Release_Label",and($B866&lt;&gt;"",countif('3) Release_Label'!$E:$E,$B866)=0),"NO CATALOG ID MATCH in Release_Label",iserror(vlookup($A866&amp;$B866,'3) Release_Label'!$D:$D&amp;'3) Release_Label'!$E:$E,1,0)),"NO UPC-CATALOG ID pair MATCH in Release_Label" )</f>
        <v/>
      </c>
      <c r="E866" s="157" t="str">
        <f t="shared" si="3"/>
        <v/>
      </c>
      <c r="G866" s="116"/>
      <c r="H866" s="166"/>
      <c r="J866" s="20"/>
      <c r="K866" s="117"/>
      <c r="L866" s="20"/>
      <c r="N866" s="20"/>
      <c r="O866" s="20"/>
      <c r="P866" s="20"/>
    </row>
    <row r="867">
      <c r="A867" s="28"/>
      <c r="B867" s="116"/>
      <c r="C867" s="143" t="str">
        <f t="array" ref="C867">ifs(and(isblank($A867),isblank($B867)),"", not(iserror(vlookup($A867&amp;$B867,'3) Release_Label'!$D:$D&amp;'3) Release_Label'!$E:$E,1,0))),vlookup($A867&amp;$B867,{'3) Release_Label'!$D:$D&amp;'3) Release_Label'!$E:$E,'3) Release_Label'!$F:$F},2,0), or(and(not(isblank($B867)),$B867=$B866,$A867&lt;&gt;$A866),and(not(isblank($A867)),$A867=$A866,$B867&lt;&gt;$B866)),"ID LISTS UNALIGNED",and($A867&lt;&gt;"",countif('3) Release_Label'!$D:$D,$A867)=0),"NO UPC MATCH in Release_Label",and($B867&lt;&gt;"",countif('3) Release_Label'!$E:$E,$B867)=0),"NO CATALOG ID MATCH in Release_Label",iserror(vlookup($A867&amp;$B867,'3) Release_Label'!$D:$D&amp;'3) Release_Label'!$E:$E,1,0)),"NO UPC-CATALOG ID pair MATCH in Release_Label" )</f>
        <v/>
      </c>
      <c r="D867" s="143" t="str">
        <f t="array" ref="D867">ifs(and(isblank($A867),isblank($B867)),"", not(iserror(vlookup($A867&amp;$B867,'3) Release_Label'!$D:$D&amp;'3) Release_Label'!$E:$E,1,0))),vlookup($A867&amp;$B867,{'3) Release_Label'!$D:$D&amp;'3) Release_Label'!$E:$E,'3) Release_Label'!$H:$H},2,0), or(and(not(isblank($B867)),$B867=$B866,$A867&lt;&gt;$A866),and(not(isblank($A867)),$A867=$A866,$B867&lt;&gt;$B866)),"ID LISTS UNALIGNED",and($A867&lt;&gt;"",countif('3) Release_Label'!$D:$D,$A867)=0),"NO UPC MATCH in Release_Label",and($B867&lt;&gt;"",countif('3) Release_Label'!$E:$E,$B867)=0),"NO CATALOG ID MATCH in Release_Label",iserror(vlookup($A867&amp;$B867,'3) Release_Label'!$D:$D&amp;'3) Release_Label'!$E:$E,1,0)),"NO UPC-CATALOG ID pair MATCH in Release_Label" )</f>
        <v/>
      </c>
      <c r="E867" s="157" t="str">
        <f t="shared" si="3"/>
        <v/>
      </c>
      <c r="G867" s="116"/>
      <c r="H867" s="166"/>
      <c r="J867" s="20"/>
      <c r="K867" s="117"/>
      <c r="L867" s="20"/>
      <c r="N867" s="20"/>
      <c r="O867" s="20"/>
      <c r="P867" s="20"/>
    </row>
    <row r="868">
      <c r="A868" s="28"/>
      <c r="B868" s="116"/>
      <c r="C868" s="143" t="str">
        <f t="array" ref="C868">ifs(and(isblank($A868),isblank($B868)),"", not(iserror(vlookup($A868&amp;$B868,'3) Release_Label'!$D:$D&amp;'3) Release_Label'!$E:$E,1,0))),vlookup($A868&amp;$B868,{'3) Release_Label'!$D:$D&amp;'3) Release_Label'!$E:$E,'3) Release_Label'!$F:$F},2,0), or(and(not(isblank($B868)),$B868=$B867,$A868&lt;&gt;$A867),and(not(isblank($A868)),$A868=$A867,$B868&lt;&gt;$B867)),"ID LISTS UNALIGNED",and($A868&lt;&gt;"",countif('3) Release_Label'!$D:$D,$A868)=0),"NO UPC MATCH in Release_Label",and($B868&lt;&gt;"",countif('3) Release_Label'!$E:$E,$B868)=0),"NO CATALOG ID MATCH in Release_Label",iserror(vlookup($A868&amp;$B868,'3) Release_Label'!$D:$D&amp;'3) Release_Label'!$E:$E,1,0)),"NO UPC-CATALOG ID pair MATCH in Release_Label" )</f>
        <v/>
      </c>
      <c r="D868" s="143" t="str">
        <f t="array" ref="D868">ifs(and(isblank($A868),isblank($B868)),"", not(iserror(vlookup($A868&amp;$B868,'3) Release_Label'!$D:$D&amp;'3) Release_Label'!$E:$E,1,0))),vlookup($A868&amp;$B868,{'3) Release_Label'!$D:$D&amp;'3) Release_Label'!$E:$E,'3) Release_Label'!$H:$H},2,0), or(and(not(isblank($B868)),$B868=$B867,$A868&lt;&gt;$A867),and(not(isblank($A868)),$A868=$A867,$B868&lt;&gt;$B867)),"ID LISTS UNALIGNED",and($A868&lt;&gt;"",countif('3) Release_Label'!$D:$D,$A868)=0),"NO UPC MATCH in Release_Label",and($B868&lt;&gt;"",countif('3) Release_Label'!$E:$E,$B868)=0),"NO CATALOG ID MATCH in Release_Label",iserror(vlookup($A868&amp;$B868,'3) Release_Label'!$D:$D&amp;'3) Release_Label'!$E:$E,1,0)),"NO UPC-CATALOG ID pair MATCH in Release_Label" )</f>
        <v/>
      </c>
      <c r="E868" s="157" t="str">
        <f t="shared" si="3"/>
        <v/>
      </c>
      <c r="G868" s="116"/>
      <c r="H868" s="166"/>
      <c r="J868" s="20"/>
      <c r="K868" s="117"/>
      <c r="L868" s="20"/>
      <c r="N868" s="20"/>
      <c r="O868" s="20"/>
      <c r="P868" s="20"/>
    </row>
    <row r="869">
      <c r="A869" s="28"/>
      <c r="B869" s="116"/>
      <c r="C869" s="143" t="str">
        <f t="array" ref="C869">ifs(and(isblank($A869),isblank($B869)),"", not(iserror(vlookup($A869&amp;$B869,'3) Release_Label'!$D:$D&amp;'3) Release_Label'!$E:$E,1,0))),vlookup($A869&amp;$B869,{'3) Release_Label'!$D:$D&amp;'3) Release_Label'!$E:$E,'3) Release_Label'!$F:$F},2,0), or(and(not(isblank($B869)),$B869=$B868,$A869&lt;&gt;$A868),and(not(isblank($A869)),$A869=$A868,$B869&lt;&gt;$B868)),"ID LISTS UNALIGNED",and($A869&lt;&gt;"",countif('3) Release_Label'!$D:$D,$A869)=0),"NO UPC MATCH in Release_Label",and($B869&lt;&gt;"",countif('3) Release_Label'!$E:$E,$B869)=0),"NO CATALOG ID MATCH in Release_Label",iserror(vlookup($A869&amp;$B869,'3) Release_Label'!$D:$D&amp;'3) Release_Label'!$E:$E,1,0)),"NO UPC-CATALOG ID pair MATCH in Release_Label" )</f>
        <v/>
      </c>
      <c r="D869" s="143" t="str">
        <f t="array" ref="D869">ifs(and(isblank($A869),isblank($B869)),"", not(iserror(vlookup($A869&amp;$B869,'3) Release_Label'!$D:$D&amp;'3) Release_Label'!$E:$E,1,0))),vlookup($A869&amp;$B869,{'3) Release_Label'!$D:$D&amp;'3) Release_Label'!$E:$E,'3) Release_Label'!$H:$H},2,0), or(and(not(isblank($B869)),$B869=$B868,$A869&lt;&gt;$A868),and(not(isblank($A869)),$A869=$A868,$B869&lt;&gt;$B868)),"ID LISTS UNALIGNED",and($A869&lt;&gt;"",countif('3) Release_Label'!$D:$D,$A869)=0),"NO UPC MATCH in Release_Label",and($B869&lt;&gt;"",countif('3) Release_Label'!$E:$E,$B869)=0),"NO CATALOG ID MATCH in Release_Label",iserror(vlookup($A869&amp;$B869,'3) Release_Label'!$D:$D&amp;'3) Release_Label'!$E:$E,1,0)),"NO UPC-CATALOG ID pair MATCH in Release_Label" )</f>
        <v/>
      </c>
      <c r="E869" s="157" t="str">
        <f t="shared" si="3"/>
        <v/>
      </c>
      <c r="G869" s="116"/>
      <c r="H869" s="166"/>
      <c r="J869" s="20"/>
      <c r="K869" s="117"/>
      <c r="L869" s="20"/>
      <c r="N869" s="20"/>
      <c r="O869" s="20"/>
      <c r="P869" s="20"/>
    </row>
    <row r="870">
      <c r="A870" s="28"/>
      <c r="B870" s="116"/>
      <c r="C870" s="143" t="str">
        <f t="array" ref="C870">ifs(and(isblank($A870),isblank($B870)),"", not(iserror(vlookup($A870&amp;$B870,'3) Release_Label'!$D:$D&amp;'3) Release_Label'!$E:$E,1,0))),vlookup($A870&amp;$B870,{'3) Release_Label'!$D:$D&amp;'3) Release_Label'!$E:$E,'3) Release_Label'!$F:$F},2,0), or(and(not(isblank($B870)),$B870=$B869,$A870&lt;&gt;$A869),and(not(isblank($A870)),$A870=$A869,$B870&lt;&gt;$B869)),"ID LISTS UNALIGNED",and($A870&lt;&gt;"",countif('3) Release_Label'!$D:$D,$A870)=0),"NO UPC MATCH in Release_Label",and($B870&lt;&gt;"",countif('3) Release_Label'!$E:$E,$B870)=0),"NO CATALOG ID MATCH in Release_Label",iserror(vlookup($A870&amp;$B870,'3) Release_Label'!$D:$D&amp;'3) Release_Label'!$E:$E,1,0)),"NO UPC-CATALOG ID pair MATCH in Release_Label" )</f>
        <v/>
      </c>
      <c r="D870" s="143" t="str">
        <f t="array" ref="D870">ifs(and(isblank($A870),isblank($B870)),"", not(iserror(vlookup($A870&amp;$B870,'3) Release_Label'!$D:$D&amp;'3) Release_Label'!$E:$E,1,0))),vlookup($A870&amp;$B870,{'3) Release_Label'!$D:$D&amp;'3) Release_Label'!$E:$E,'3) Release_Label'!$H:$H},2,0), or(and(not(isblank($B870)),$B870=$B869,$A870&lt;&gt;$A869),and(not(isblank($A870)),$A870=$A869,$B870&lt;&gt;$B869)),"ID LISTS UNALIGNED",and($A870&lt;&gt;"",countif('3) Release_Label'!$D:$D,$A870)=0),"NO UPC MATCH in Release_Label",and($B870&lt;&gt;"",countif('3) Release_Label'!$E:$E,$B870)=0),"NO CATALOG ID MATCH in Release_Label",iserror(vlookup($A870&amp;$B870,'3) Release_Label'!$D:$D&amp;'3) Release_Label'!$E:$E,1,0)),"NO UPC-CATALOG ID pair MATCH in Release_Label" )</f>
        <v/>
      </c>
      <c r="E870" s="157" t="str">
        <f t="shared" si="3"/>
        <v/>
      </c>
      <c r="G870" s="116"/>
      <c r="H870" s="166"/>
      <c r="J870" s="20"/>
      <c r="K870" s="117"/>
      <c r="L870" s="20"/>
      <c r="N870" s="20"/>
      <c r="O870" s="20"/>
      <c r="P870" s="20"/>
    </row>
    <row r="871">
      <c r="A871" s="28"/>
      <c r="B871" s="116"/>
      <c r="C871" s="143" t="str">
        <f t="array" ref="C871">ifs(and(isblank($A871),isblank($B871)),"", not(iserror(vlookup($A871&amp;$B871,'3) Release_Label'!$D:$D&amp;'3) Release_Label'!$E:$E,1,0))),vlookup($A871&amp;$B871,{'3) Release_Label'!$D:$D&amp;'3) Release_Label'!$E:$E,'3) Release_Label'!$F:$F},2,0), or(and(not(isblank($B871)),$B871=$B870,$A871&lt;&gt;$A870),and(not(isblank($A871)),$A871=$A870,$B871&lt;&gt;$B870)),"ID LISTS UNALIGNED",and($A871&lt;&gt;"",countif('3) Release_Label'!$D:$D,$A871)=0),"NO UPC MATCH in Release_Label",and($B871&lt;&gt;"",countif('3) Release_Label'!$E:$E,$B871)=0),"NO CATALOG ID MATCH in Release_Label",iserror(vlookup($A871&amp;$B871,'3) Release_Label'!$D:$D&amp;'3) Release_Label'!$E:$E,1,0)),"NO UPC-CATALOG ID pair MATCH in Release_Label" )</f>
        <v/>
      </c>
      <c r="D871" s="143" t="str">
        <f t="array" ref="D871">ifs(and(isblank($A871),isblank($B871)),"", not(iserror(vlookup($A871&amp;$B871,'3) Release_Label'!$D:$D&amp;'3) Release_Label'!$E:$E,1,0))),vlookup($A871&amp;$B871,{'3) Release_Label'!$D:$D&amp;'3) Release_Label'!$E:$E,'3) Release_Label'!$H:$H},2,0), or(and(not(isblank($B871)),$B871=$B870,$A871&lt;&gt;$A870),and(not(isblank($A871)),$A871=$A870,$B871&lt;&gt;$B870)),"ID LISTS UNALIGNED",and($A871&lt;&gt;"",countif('3) Release_Label'!$D:$D,$A871)=0),"NO UPC MATCH in Release_Label",and($B871&lt;&gt;"",countif('3) Release_Label'!$E:$E,$B871)=0),"NO CATALOG ID MATCH in Release_Label",iserror(vlookup($A871&amp;$B871,'3) Release_Label'!$D:$D&amp;'3) Release_Label'!$E:$E,1,0)),"NO UPC-CATALOG ID pair MATCH in Release_Label" )</f>
        <v/>
      </c>
      <c r="E871" s="157" t="str">
        <f t="shared" si="3"/>
        <v/>
      </c>
      <c r="G871" s="116"/>
      <c r="H871" s="166"/>
      <c r="J871" s="20"/>
      <c r="K871" s="117"/>
      <c r="L871" s="20"/>
      <c r="N871" s="20"/>
      <c r="O871" s="20"/>
      <c r="P871" s="20"/>
    </row>
    <row r="872">
      <c r="A872" s="28"/>
      <c r="B872" s="116"/>
      <c r="C872" s="143" t="str">
        <f t="array" ref="C872">ifs(and(isblank($A872),isblank($B872)),"", not(iserror(vlookup($A872&amp;$B872,'3) Release_Label'!$D:$D&amp;'3) Release_Label'!$E:$E,1,0))),vlookup($A872&amp;$B872,{'3) Release_Label'!$D:$D&amp;'3) Release_Label'!$E:$E,'3) Release_Label'!$F:$F},2,0), or(and(not(isblank($B872)),$B872=$B871,$A872&lt;&gt;$A871),and(not(isblank($A872)),$A872=$A871,$B872&lt;&gt;$B871)),"ID LISTS UNALIGNED",and($A872&lt;&gt;"",countif('3) Release_Label'!$D:$D,$A872)=0),"NO UPC MATCH in Release_Label",and($B872&lt;&gt;"",countif('3) Release_Label'!$E:$E,$B872)=0),"NO CATALOG ID MATCH in Release_Label",iserror(vlookup($A872&amp;$B872,'3) Release_Label'!$D:$D&amp;'3) Release_Label'!$E:$E,1,0)),"NO UPC-CATALOG ID pair MATCH in Release_Label" )</f>
        <v/>
      </c>
      <c r="D872" s="143" t="str">
        <f t="array" ref="D872">ifs(and(isblank($A872),isblank($B872)),"", not(iserror(vlookup($A872&amp;$B872,'3) Release_Label'!$D:$D&amp;'3) Release_Label'!$E:$E,1,0))),vlookup($A872&amp;$B872,{'3) Release_Label'!$D:$D&amp;'3) Release_Label'!$E:$E,'3) Release_Label'!$H:$H},2,0), or(and(not(isblank($B872)),$B872=$B871,$A872&lt;&gt;$A871),and(not(isblank($A872)),$A872=$A871,$B872&lt;&gt;$B871)),"ID LISTS UNALIGNED",and($A872&lt;&gt;"",countif('3) Release_Label'!$D:$D,$A872)=0),"NO UPC MATCH in Release_Label",and($B872&lt;&gt;"",countif('3) Release_Label'!$E:$E,$B872)=0),"NO CATALOG ID MATCH in Release_Label",iserror(vlookup($A872&amp;$B872,'3) Release_Label'!$D:$D&amp;'3) Release_Label'!$E:$E,1,0)),"NO UPC-CATALOG ID pair MATCH in Release_Label" )</f>
        <v/>
      </c>
      <c r="E872" s="157" t="str">
        <f t="shared" si="3"/>
        <v/>
      </c>
      <c r="G872" s="116"/>
      <c r="H872" s="166"/>
      <c r="J872" s="20"/>
      <c r="K872" s="117"/>
      <c r="L872" s="20"/>
      <c r="N872" s="20"/>
      <c r="O872" s="20"/>
      <c r="P872" s="20"/>
    </row>
    <row r="873">
      <c r="A873" s="28"/>
      <c r="B873" s="116"/>
      <c r="C873" s="143" t="str">
        <f t="array" ref="C873">ifs(and(isblank($A873),isblank($B873)),"", not(iserror(vlookup($A873&amp;$B873,'3) Release_Label'!$D:$D&amp;'3) Release_Label'!$E:$E,1,0))),vlookup($A873&amp;$B873,{'3) Release_Label'!$D:$D&amp;'3) Release_Label'!$E:$E,'3) Release_Label'!$F:$F},2,0), or(and(not(isblank($B873)),$B873=$B872,$A873&lt;&gt;$A872),and(not(isblank($A873)),$A873=$A872,$B873&lt;&gt;$B872)),"ID LISTS UNALIGNED",and($A873&lt;&gt;"",countif('3) Release_Label'!$D:$D,$A873)=0),"NO UPC MATCH in Release_Label",and($B873&lt;&gt;"",countif('3) Release_Label'!$E:$E,$B873)=0),"NO CATALOG ID MATCH in Release_Label",iserror(vlookup($A873&amp;$B873,'3) Release_Label'!$D:$D&amp;'3) Release_Label'!$E:$E,1,0)),"NO UPC-CATALOG ID pair MATCH in Release_Label" )</f>
        <v/>
      </c>
      <c r="D873" s="143" t="str">
        <f t="array" ref="D873">ifs(and(isblank($A873),isblank($B873)),"", not(iserror(vlookup($A873&amp;$B873,'3) Release_Label'!$D:$D&amp;'3) Release_Label'!$E:$E,1,0))),vlookup($A873&amp;$B873,{'3) Release_Label'!$D:$D&amp;'3) Release_Label'!$E:$E,'3) Release_Label'!$H:$H},2,0), or(and(not(isblank($B873)),$B873=$B872,$A873&lt;&gt;$A872),and(not(isblank($A873)),$A873=$A872,$B873&lt;&gt;$B872)),"ID LISTS UNALIGNED",and($A873&lt;&gt;"",countif('3) Release_Label'!$D:$D,$A873)=0),"NO UPC MATCH in Release_Label",and($B873&lt;&gt;"",countif('3) Release_Label'!$E:$E,$B873)=0),"NO CATALOG ID MATCH in Release_Label",iserror(vlookup($A873&amp;$B873,'3) Release_Label'!$D:$D&amp;'3) Release_Label'!$E:$E,1,0)),"NO UPC-CATALOG ID pair MATCH in Release_Label" )</f>
        <v/>
      </c>
      <c r="E873" s="157" t="str">
        <f t="shared" si="3"/>
        <v/>
      </c>
      <c r="G873" s="116"/>
      <c r="H873" s="166"/>
      <c r="J873" s="20"/>
      <c r="K873" s="117"/>
      <c r="L873" s="20"/>
      <c r="N873" s="20"/>
      <c r="O873" s="20"/>
      <c r="P873" s="20"/>
    </row>
    <row r="874">
      <c r="A874" s="28"/>
      <c r="B874" s="116"/>
      <c r="C874" s="143" t="str">
        <f t="array" ref="C874">ifs(and(isblank($A874),isblank($B874)),"", not(iserror(vlookup($A874&amp;$B874,'3) Release_Label'!$D:$D&amp;'3) Release_Label'!$E:$E,1,0))),vlookup($A874&amp;$B874,{'3) Release_Label'!$D:$D&amp;'3) Release_Label'!$E:$E,'3) Release_Label'!$F:$F},2,0), or(and(not(isblank($B874)),$B874=$B873,$A874&lt;&gt;$A873),and(not(isblank($A874)),$A874=$A873,$B874&lt;&gt;$B873)),"ID LISTS UNALIGNED",and($A874&lt;&gt;"",countif('3) Release_Label'!$D:$D,$A874)=0),"NO UPC MATCH in Release_Label",and($B874&lt;&gt;"",countif('3) Release_Label'!$E:$E,$B874)=0),"NO CATALOG ID MATCH in Release_Label",iserror(vlookup($A874&amp;$B874,'3) Release_Label'!$D:$D&amp;'3) Release_Label'!$E:$E,1,0)),"NO UPC-CATALOG ID pair MATCH in Release_Label" )</f>
        <v/>
      </c>
      <c r="D874" s="143" t="str">
        <f t="array" ref="D874">ifs(and(isblank($A874),isblank($B874)),"", not(iserror(vlookup($A874&amp;$B874,'3) Release_Label'!$D:$D&amp;'3) Release_Label'!$E:$E,1,0))),vlookup($A874&amp;$B874,{'3) Release_Label'!$D:$D&amp;'3) Release_Label'!$E:$E,'3) Release_Label'!$H:$H},2,0), or(and(not(isblank($B874)),$B874=$B873,$A874&lt;&gt;$A873),and(not(isblank($A874)),$A874=$A873,$B874&lt;&gt;$B873)),"ID LISTS UNALIGNED",and($A874&lt;&gt;"",countif('3) Release_Label'!$D:$D,$A874)=0),"NO UPC MATCH in Release_Label",and($B874&lt;&gt;"",countif('3) Release_Label'!$E:$E,$B874)=0),"NO CATALOG ID MATCH in Release_Label",iserror(vlookup($A874&amp;$B874,'3) Release_Label'!$D:$D&amp;'3) Release_Label'!$E:$E,1,0)),"NO UPC-CATALOG ID pair MATCH in Release_Label" )</f>
        <v/>
      </c>
      <c r="E874" s="157" t="str">
        <f t="shared" si="3"/>
        <v/>
      </c>
      <c r="G874" s="116"/>
      <c r="H874" s="166"/>
      <c r="J874" s="20"/>
      <c r="K874" s="117"/>
      <c r="L874" s="20"/>
      <c r="N874" s="20"/>
      <c r="O874" s="20"/>
      <c r="P874" s="20"/>
    </row>
    <row r="875">
      <c r="A875" s="28"/>
      <c r="B875" s="116"/>
      <c r="C875" s="143" t="str">
        <f t="array" ref="C875">ifs(and(isblank($A875),isblank($B875)),"", not(iserror(vlookup($A875&amp;$B875,'3) Release_Label'!$D:$D&amp;'3) Release_Label'!$E:$E,1,0))),vlookup($A875&amp;$B875,{'3) Release_Label'!$D:$D&amp;'3) Release_Label'!$E:$E,'3) Release_Label'!$F:$F},2,0), or(and(not(isblank($B875)),$B875=$B874,$A875&lt;&gt;$A874),and(not(isblank($A875)),$A875=$A874,$B875&lt;&gt;$B874)),"ID LISTS UNALIGNED",and($A875&lt;&gt;"",countif('3) Release_Label'!$D:$D,$A875)=0),"NO UPC MATCH in Release_Label",and($B875&lt;&gt;"",countif('3) Release_Label'!$E:$E,$B875)=0),"NO CATALOG ID MATCH in Release_Label",iserror(vlookup($A875&amp;$B875,'3) Release_Label'!$D:$D&amp;'3) Release_Label'!$E:$E,1,0)),"NO UPC-CATALOG ID pair MATCH in Release_Label" )</f>
        <v/>
      </c>
      <c r="D875" s="143" t="str">
        <f t="array" ref="D875">ifs(and(isblank($A875),isblank($B875)),"", not(iserror(vlookup($A875&amp;$B875,'3) Release_Label'!$D:$D&amp;'3) Release_Label'!$E:$E,1,0))),vlookup($A875&amp;$B875,{'3) Release_Label'!$D:$D&amp;'3) Release_Label'!$E:$E,'3) Release_Label'!$H:$H},2,0), or(and(not(isblank($B875)),$B875=$B874,$A875&lt;&gt;$A874),and(not(isblank($A875)),$A875=$A874,$B875&lt;&gt;$B874)),"ID LISTS UNALIGNED",and($A875&lt;&gt;"",countif('3) Release_Label'!$D:$D,$A875)=0),"NO UPC MATCH in Release_Label",and($B875&lt;&gt;"",countif('3) Release_Label'!$E:$E,$B875)=0),"NO CATALOG ID MATCH in Release_Label",iserror(vlookup($A875&amp;$B875,'3) Release_Label'!$D:$D&amp;'3) Release_Label'!$E:$E,1,0)),"NO UPC-CATALOG ID pair MATCH in Release_Label" )</f>
        <v/>
      </c>
      <c r="E875" s="157" t="str">
        <f t="shared" si="3"/>
        <v/>
      </c>
      <c r="G875" s="116"/>
      <c r="H875" s="166"/>
      <c r="J875" s="20"/>
      <c r="K875" s="117"/>
      <c r="L875" s="20"/>
      <c r="N875" s="20"/>
      <c r="O875" s="20"/>
      <c r="P875" s="20"/>
    </row>
    <row r="876">
      <c r="A876" s="28"/>
      <c r="B876" s="116"/>
      <c r="C876" s="143" t="str">
        <f t="array" ref="C876">ifs(and(isblank($A876),isblank($B876)),"", not(iserror(vlookup($A876&amp;$B876,'3) Release_Label'!$D:$D&amp;'3) Release_Label'!$E:$E,1,0))),vlookup($A876&amp;$B876,{'3) Release_Label'!$D:$D&amp;'3) Release_Label'!$E:$E,'3) Release_Label'!$F:$F},2,0), or(and(not(isblank($B876)),$B876=$B875,$A876&lt;&gt;$A875),and(not(isblank($A876)),$A876=$A875,$B876&lt;&gt;$B875)),"ID LISTS UNALIGNED",and($A876&lt;&gt;"",countif('3) Release_Label'!$D:$D,$A876)=0),"NO UPC MATCH in Release_Label",and($B876&lt;&gt;"",countif('3) Release_Label'!$E:$E,$B876)=0),"NO CATALOG ID MATCH in Release_Label",iserror(vlookup($A876&amp;$B876,'3) Release_Label'!$D:$D&amp;'3) Release_Label'!$E:$E,1,0)),"NO UPC-CATALOG ID pair MATCH in Release_Label" )</f>
        <v/>
      </c>
      <c r="D876" s="143" t="str">
        <f t="array" ref="D876">ifs(and(isblank($A876),isblank($B876)),"", not(iserror(vlookup($A876&amp;$B876,'3) Release_Label'!$D:$D&amp;'3) Release_Label'!$E:$E,1,0))),vlookup($A876&amp;$B876,{'3) Release_Label'!$D:$D&amp;'3) Release_Label'!$E:$E,'3) Release_Label'!$H:$H},2,0), or(and(not(isblank($B876)),$B876=$B875,$A876&lt;&gt;$A875),and(not(isblank($A876)),$A876=$A875,$B876&lt;&gt;$B875)),"ID LISTS UNALIGNED",and($A876&lt;&gt;"",countif('3) Release_Label'!$D:$D,$A876)=0),"NO UPC MATCH in Release_Label",and($B876&lt;&gt;"",countif('3) Release_Label'!$E:$E,$B876)=0),"NO CATALOG ID MATCH in Release_Label",iserror(vlookup($A876&amp;$B876,'3) Release_Label'!$D:$D&amp;'3) Release_Label'!$E:$E,1,0)),"NO UPC-CATALOG ID pair MATCH in Release_Label" )</f>
        <v/>
      </c>
      <c r="E876" s="157" t="str">
        <f t="shared" si="3"/>
        <v/>
      </c>
      <c r="G876" s="116"/>
      <c r="H876" s="166"/>
      <c r="J876" s="20"/>
      <c r="K876" s="117"/>
      <c r="L876" s="20"/>
      <c r="N876" s="20"/>
      <c r="O876" s="20"/>
      <c r="P876" s="20"/>
    </row>
    <row r="877">
      <c r="A877" s="28"/>
      <c r="B877" s="116"/>
      <c r="C877" s="143" t="str">
        <f t="array" ref="C877">ifs(and(isblank($A877),isblank($B877)),"", not(iserror(vlookup($A877&amp;$B877,'3) Release_Label'!$D:$D&amp;'3) Release_Label'!$E:$E,1,0))),vlookup($A877&amp;$B877,{'3) Release_Label'!$D:$D&amp;'3) Release_Label'!$E:$E,'3) Release_Label'!$F:$F},2,0), or(and(not(isblank($B877)),$B877=$B876,$A877&lt;&gt;$A876),and(not(isblank($A877)),$A877=$A876,$B877&lt;&gt;$B876)),"ID LISTS UNALIGNED",and($A877&lt;&gt;"",countif('3) Release_Label'!$D:$D,$A877)=0),"NO UPC MATCH in Release_Label",and($B877&lt;&gt;"",countif('3) Release_Label'!$E:$E,$B877)=0),"NO CATALOG ID MATCH in Release_Label",iserror(vlookup($A877&amp;$B877,'3) Release_Label'!$D:$D&amp;'3) Release_Label'!$E:$E,1,0)),"NO UPC-CATALOG ID pair MATCH in Release_Label" )</f>
        <v/>
      </c>
      <c r="D877" s="143" t="str">
        <f t="array" ref="D877">ifs(and(isblank($A877),isblank($B877)),"", not(iserror(vlookup($A877&amp;$B877,'3) Release_Label'!$D:$D&amp;'3) Release_Label'!$E:$E,1,0))),vlookup($A877&amp;$B877,{'3) Release_Label'!$D:$D&amp;'3) Release_Label'!$E:$E,'3) Release_Label'!$H:$H},2,0), or(and(not(isblank($B877)),$B877=$B876,$A877&lt;&gt;$A876),and(not(isblank($A877)),$A877=$A876,$B877&lt;&gt;$B876)),"ID LISTS UNALIGNED",and($A877&lt;&gt;"",countif('3) Release_Label'!$D:$D,$A877)=0),"NO UPC MATCH in Release_Label",and($B877&lt;&gt;"",countif('3) Release_Label'!$E:$E,$B877)=0),"NO CATALOG ID MATCH in Release_Label",iserror(vlookup($A877&amp;$B877,'3) Release_Label'!$D:$D&amp;'3) Release_Label'!$E:$E,1,0)),"NO UPC-CATALOG ID pair MATCH in Release_Label" )</f>
        <v/>
      </c>
      <c r="E877" s="157" t="str">
        <f t="shared" si="3"/>
        <v/>
      </c>
      <c r="G877" s="116"/>
      <c r="H877" s="166"/>
      <c r="J877" s="20"/>
      <c r="K877" s="117"/>
      <c r="L877" s="20"/>
      <c r="N877" s="20"/>
      <c r="O877" s="20"/>
      <c r="P877" s="20"/>
    </row>
    <row r="878">
      <c r="A878" s="28"/>
      <c r="B878" s="116"/>
      <c r="C878" s="143" t="str">
        <f t="array" ref="C878">ifs(and(isblank($A878),isblank($B878)),"", not(iserror(vlookup($A878&amp;$B878,'3) Release_Label'!$D:$D&amp;'3) Release_Label'!$E:$E,1,0))),vlookup($A878&amp;$B878,{'3) Release_Label'!$D:$D&amp;'3) Release_Label'!$E:$E,'3) Release_Label'!$F:$F},2,0), or(and(not(isblank($B878)),$B878=$B877,$A878&lt;&gt;$A877),and(not(isblank($A878)),$A878=$A877,$B878&lt;&gt;$B877)),"ID LISTS UNALIGNED",and($A878&lt;&gt;"",countif('3) Release_Label'!$D:$D,$A878)=0),"NO UPC MATCH in Release_Label",and($B878&lt;&gt;"",countif('3) Release_Label'!$E:$E,$B878)=0),"NO CATALOG ID MATCH in Release_Label",iserror(vlookup($A878&amp;$B878,'3) Release_Label'!$D:$D&amp;'3) Release_Label'!$E:$E,1,0)),"NO UPC-CATALOG ID pair MATCH in Release_Label" )</f>
        <v/>
      </c>
      <c r="D878" s="143" t="str">
        <f t="array" ref="D878">ifs(and(isblank($A878),isblank($B878)),"", not(iserror(vlookup($A878&amp;$B878,'3) Release_Label'!$D:$D&amp;'3) Release_Label'!$E:$E,1,0))),vlookup($A878&amp;$B878,{'3) Release_Label'!$D:$D&amp;'3) Release_Label'!$E:$E,'3) Release_Label'!$H:$H},2,0), or(and(not(isblank($B878)),$B878=$B877,$A878&lt;&gt;$A877),and(not(isblank($A878)),$A878=$A877,$B878&lt;&gt;$B877)),"ID LISTS UNALIGNED",and($A878&lt;&gt;"",countif('3) Release_Label'!$D:$D,$A878)=0),"NO UPC MATCH in Release_Label",and($B878&lt;&gt;"",countif('3) Release_Label'!$E:$E,$B878)=0),"NO CATALOG ID MATCH in Release_Label",iserror(vlookup($A878&amp;$B878,'3) Release_Label'!$D:$D&amp;'3) Release_Label'!$E:$E,1,0)),"NO UPC-CATALOG ID pair MATCH in Release_Label" )</f>
        <v/>
      </c>
      <c r="E878" s="157" t="str">
        <f t="shared" si="3"/>
        <v/>
      </c>
      <c r="G878" s="116"/>
      <c r="H878" s="166"/>
      <c r="J878" s="20"/>
      <c r="K878" s="117"/>
      <c r="L878" s="20"/>
      <c r="N878" s="20"/>
      <c r="O878" s="20"/>
      <c r="P878" s="20"/>
    </row>
    <row r="879">
      <c r="A879" s="28"/>
      <c r="B879" s="116"/>
      <c r="C879" s="143" t="str">
        <f t="array" ref="C879">ifs(and(isblank($A879),isblank($B879)),"", not(iserror(vlookup($A879&amp;$B879,'3) Release_Label'!$D:$D&amp;'3) Release_Label'!$E:$E,1,0))),vlookup($A879&amp;$B879,{'3) Release_Label'!$D:$D&amp;'3) Release_Label'!$E:$E,'3) Release_Label'!$F:$F},2,0), or(and(not(isblank($B879)),$B879=$B878,$A879&lt;&gt;$A878),and(not(isblank($A879)),$A879=$A878,$B879&lt;&gt;$B878)),"ID LISTS UNALIGNED",and($A879&lt;&gt;"",countif('3) Release_Label'!$D:$D,$A879)=0),"NO UPC MATCH in Release_Label",and($B879&lt;&gt;"",countif('3) Release_Label'!$E:$E,$B879)=0),"NO CATALOG ID MATCH in Release_Label",iserror(vlookup($A879&amp;$B879,'3) Release_Label'!$D:$D&amp;'3) Release_Label'!$E:$E,1,0)),"NO UPC-CATALOG ID pair MATCH in Release_Label" )</f>
        <v/>
      </c>
      <c r="D879" s="143" t="str">
        <f t="array" ref="D879">ifs(and(isblank($A879),isblank($B879)),"", not(iserror(vlookup($A879&amp;$B879,'3) Release_Label'!$D:$D&amp;'3) Release_Label'!$E:$E,1,0))),vlookup($A879&amp;$B879,{'3) Release_Label'!$D:$D&amp;'3) Release_Label'!$E:$E,'3) Release_Label'!$H:$H},2,0), or(and(not(isblank($B879)),$B879=$B878,$A879&lt;&gt;$A878),and(not(isblank($A879)),$A879=$A878,$B879&lt;&gt;$B878)),"ID LISTS UNALIGNED",and($A879&lt;&gt;"",countif('3) Release_Label'!$D:$D,$A879)=0),"NO UPC MATCH in Release_Label",and($B879&lt;&gt;"",countif('3) Release_Label'!$E:$E,$B879)=0),"NO CATALOG ID MATCH in Release_Label",iserror(vlookup($A879&amp;$B879,'3) Release_Label'!$D:$D&amp;'3) Release_Label'!$E:$E,1,0)),"NO UPC-CATALOG ID pair MATCH in Release_Label" )</f>
        <v/>
      </c>
      <c r="E879" s="157" t="str">
        <f t="shared" si="3"/>
        <v/>
      </c>
      <c r="G879" s="116"/>
      <c r="H879" s="166"/>
      <c r="J879" s="20"/>
      <c r="K879" s="117"/>
      <c r="L879" s="20"/>
      <c r="N879" s="20"/>
      <c r="O879" s="20"/>
      <c r="P879" s="20"/>
    </row>
    <row r="880">
      <c r="A880" s="28"/>
      <c r="B880" s="116"/>
      <c r="C880" s="143" t="str">
        <f t="array" ref="C880">ifs(and(isblank($A880),isblank($B880)),"", not(iserror(vlookup($A880&amp;$B880,'3) Release_Label'!$D:$D&amp;'3) Release_Label'!$E:$E,1,0))),vlookup($A880&amp;$B880,{'3) Release_Label'!$D:$D&amp;'3) Release_Label'!$E:$E,'3) Release_Label'!$F:$F},2,0), or(and(not(isblank($B880)),$B880=$B879,$A880&lt;&gt;$A879),and(not(isblank($A880)),$A880=$A879,$B880&lt;&gt;$B879)),"ID LISTS UNALIGNED",and($A880&lt;&gt;"",countif('3) Release_Label'!$D:$D,$A880)=0),"NO UPC MATCH in Release_Label",and($B880&lt;&gt;"",countif('3) Release_Label'!$E:$E,$B880)=0),"NO CATALOG ID MATCH in Release_Label",iserror(vlookup($A880&amp;$B880,'3) Release_Label'!$D:$D&amp;'3) Release_Label'!$E:$E,1,0)),"NO UPC-CATALOG ID pair MATCH in Release_Label" )</f>
        <v/>
      </c>
      <c r="D880" s="143" t="str">
        <f t="array" ref="D880">ifs(and(isblank($A880),isblank($B880)),"", not(iserror(vlookup($A880&amp;$B880,'3) Release_Label'!$D:$D&amp;'3) Release_Label'!$E:$E,1,0))),vlookup($A880&amp;$B880,{'3) Release_Label'!$D:$D&amp;'3) Release_Label'!$E:$E,'3) Release_Label'!$H:$H},2,0), or(and(not(isblank($B880)),$B880=$B879,$A880&lt;&gt;$A879),and(not(isblank($A880)),$A880=$A879,$B880&lt;&gt;$B879)),"ID LISTS UNALIGNED",and($A880&lt;&gt;"",countif('3) Release_Label'!$D:$D,$A880)=0),"NO UPC MATCH in Release_Label",and($B880&lt;&gt;"",countif('3) Release_Label'!$E:$E,$B880)=0),"NO CATALOG ID MATCH in Release_Label",iserror(vlookup($A880&amp;$B880,'3) Release_Label'!$D:$D&amp;'3) Release_Label'!$E:$E,1,0)),"NO UPC-CATALOG ID pair MATCH in Release_Label" )</f>
        <v/>
      </c>
      <c r="E880" s="157" t="str">
        <f t="shared" si="3"/>
        <v/>
      </c>
      <c r="G880" s="116"/>
      <c r="H880" s="166"/>
      <c r="J880" s="20"/>
      <c r="K880" s="117"/>
      <c r="L880" s="20"/>
      <c r="N880" s="20"/>
      <c r="O880" s="20"/>
      <c r="P880" s="20"/>
    </row>
    <row r="881">
      <c r="A881" s="28"/>
      <c r="B881" s="116"/>
      <c r="C881" s="143" t="str">
        <f t="array" ref="C881">ifs(and(isblank($A881),isblank($B881)),"", not(iserror(vlookup($A881&amp;$B881,'3) Release_Label'!$D:$D&amp;'3) Release_Label'!$E:$E,1,0))),vlookup($A881&amp;$B881,{'3) Release_Label'!$D:$D&amp;'3) Release_Label'!$E:$E,'3) Release_Label'!$F:$F},2,0), or(and(not(isblank($B881)),$B881=$B880,$A881&lt;&gt;$A880),and(not(isblank($A881)),$A881=$A880,$B881&lt;&gt;$B880)),"ID LISTS UNALIGNED",and($A881&lt;&gt;"",countif('3) Release_Label'!$D:$D,$A881)=0),"NO UPC MATCH in Release_Label",and($B881&lt;&gt;"",countif('3) Release_Label'!$E:$E,$B881)=0),"NO CATALOG ID MATCH in Release_Label",iserror(vlookup($A881&amp;$B881,'3) Release_Label'!$D:$D&amp;'3) Release_Label'!$E:$E,1,0)),"NO UPC-CATALOG ID pair MATCH in Release_Label" )</f>
        <v/>
      </c>
      <c r="D881" s="143" t="str">
        <f t="array" ref="D881">ifs(and(isblank($A881),isblank($B881)),"", not(iserror(vlookup($A881&amp;$B881,'3) Release_Label'!$D:$D&amp;'3) Release_Label'!$E:$E,1,0))),vlookup($A881&amp;$B881,{'3) Release_Label'!$D:$D&amp;'3) Release_Label'!$E:$E,'3) Release_Label'!$H:$H},2,0), or(and(not(isblank($B881)),$B881=$B880,$A881&lt;&gt;$A880),and(not(isblank($A881)),$A881=$A880,$B881&lt;&gt;$B880)),"ID LISTS UNALIGNED",and($A881&lt;&gt;"",countif('3) Release_Label'!$D:$D,$A881)=0),"NO UPC MATCH in Release_Label",and($B881&lt;&gt;"",countif('3) Release_Label'!$E:$E,$B881)=0),"NO CATALOG ID MATCH in Release_Label",iserror(vlookup($A881&amp;$B881,'3) Release_Label'!$D:$D&amp;'3) Release_Label'!$E:$E,1,0)),"NO UPC-CATALOG ID pair MATCH in Release_Label" )</f>
        <v/>
      </c>
      <c r="E881" s="157" t="str">
        <f t="shared" si="3"/>
        <v/>
      </c>
      <c r="G881" s="116"/>
      <c r="H881" s="166"/>
      <c r="J881" s="20"/>
      <c r="K881" s="117"/>
      <c r="L881" s="20"/>
      <c r="N881" s="20"/>
      <c r="O881" s="20"/>
      <c r="P881" s="20"/>
    </row>
    <row r="882">
      <c r="A882" s="28"/>
      <c r="B882" s="116"/>
      <c r="C882" s="143" t="str">
        <f t="array" ref="C882">ifs(and(isblank($A882),isblank($B882)),"", not(iserror(vlookup($A882&amp;$B882,'3) Release_Label'!$D:$D&amp;'3) Release_Label'!$E:$E,1,0))),vlookup($A882&amp;$B882,{'3) Release_Label'!$D:$D&amp;'3) Release_Label'!$E:$E,'3) Release_Label'!$F:$F},2,0), or(and(not(isblank($B882)),$B882=$B881,$A882&lt;&gt;$A881),and(not(isblank($A882)),$A882=$A881,$B882&lt;&gt;$B881)),"ID LISTS UNALIGNED",and($A882&lt;&gt;"",countif('3) Release_Label'!$D:$D,$A882)=0),"NO UPC MATCH in Release_Label",and($B882&lt;&gt;"",countif('3) Release_Label'!$E:$E,$B882)=0),"NO CATALOG ID MATCH in Release_Label",iserror(vlookup($A882&amp;$B882,'3) Release_Label'!$D:$D&amp;'3) Release_Label'!$E:$E,1,0)),"NO UPC-CATALOG ID pair MATCH in Release_Label" )</f>
        <v/>
      </c>
      <c r="D882" s="143" t="str">
        <f t="array" ref="D882">ifs(and(isblank($A882),isblank($B882)),"", not(iserror(vlookup($A882&amp;$B882,'3) Release_Label'!$D:$D&amp;'3) Release_Label'!$E:$E,1,0))),vlookup($A882&amp;$B882,{'3) Release_Label'!$D:$D&amp;'3) Release_Label'!$E:$E,'3) Release_Label'!$H:$H},2,0), or(and(not(isblank($B882)),$B882=$B881,$A882&lt;&gt;$A881),and(not(isblank($A882)),$A882=$A881,$B882&lt;&gt;$B881)),"ID LISTS UNALIGNED",and($A882&lt;&gt;"",countif('3) Release_Label'!$D:$D,$A882)=0),"NO UPC MATCH in Release_Label",and($B882&lt;&gt;"",countif('3) Release_Label'!$E:$E,$B882)=0),"NO CATALOG ID MATCH in Release_Label",iserror(vlookup($A882&amp;$B882,'3) Release_Label'!$D:$D&amp;'3) Release_Label'!$E:$E,1,0)),"NO UPC-CATALOG ID pair MATCH in Release_Label" )</f>
        <v/>
      </c>
      <c r="E882" s="157" t="str">
        <f t="shared" si="3"/>
        <v/>
      </c>
      <c r="G882" s="116"/>
      <c r="H882" s="166"/>
      <c r="J882" s="20"/>
      <c r="K882" s="117"/>
      <c r="L882" s="20"/>
      <c r="N882" s="20"/>
      <c r="O882" s="20"/>
      <c r="P882" s="20"/>
    </row>
  </sheetData>
  <mergeCells count="1">
    <mergeCell ref="C4:D4"/>
  </mergeCells>
  <conditionalFormatting sqref="A151">
    <cfRule type="expression" dxfId="3" priority="1">
      <formula>"=COUNTIFS(A:A, A5, F:F, "Primary - Top") &gt; 1'"</formula>
    </cfRule>
  </conditionalFormatting>
  <conditionalFormatting sqref="A1:B1">
    <cfRule type="cellIs" dxfId="3" priority="2" operator="notEqual">
      <formula>0</formula>
    </cfRule>
  </conditionalFormatting>
  <conditionalFormatting sqref="H5:H882">
    <cfRule type="expression" dxfId="0" priority="3">
      <formula>REGEXMATCH(H5,"(?i)[\(\[\{\-][ ]*(feat|ft|explic|dirt|single|ep|video|acoustic)| feat(ur|\.| )| ft|f\/|w\/")</formula>
    </cfRule>
  </conditionalFormatting>
  <conditionalFormatting sqref="J5:J882">
    <cfRule type="expression" dxfId="0" priority="4">
      <formula>and(not(isblank(J5)),iserror(match(J5,indirect("'Reference info'!k:k"),0)))</formula>
    </cfRule>
  </conditionalFormatting>
  <conditionalFormatting sqref="K5:K882">
    <cfRule type="expression" dxfId="0" priority="5">
      <formula>and(not(isblank(H5)),K5&lt;&gt;"YES",K5&lt;&gt;"NO")</formula>
    </cfRule>
  </conditionalFormatting>
  <conditionalFormatting sqref="L5:L882">
    <cfRule type="expression" dxfId="0" priority="6">
      <formula>and(not(isblank(H5)),L5&lt;&gt;"Original",L5&lt;&gt;"Public domain")</formula>
    </cfRule>
  </conditionalFormatting>
  <conditionalFormatting sqref="F5:F882">
    <cfRule type="expression" dxfId="3" priority="7">
      <formula>and(countif(F:F,F5)&gt;countif(H:H,H5),H5&lt;&gt;"")</formula>
    </cfRule>
  </conditionalFormatting>
  <conditionalFormatting sqref="M5:M882">
    <cfRule type="expression" dxfId="3" priority="8">
      <formula>and(countif(M:M,M5)&gt;countif(H:H,H5),H5&lt;&gt;"")</formula>
    </cfRule>
  </conditionalFormatting>
  <conditionalFormatting sqref="N5:N882">
    <cfRule type="expression" dxfId="0" priority="9">
      <formula>and(not(isblank(M5)),N5&lt;&gt;"wav",N5&lt;&gt;"flac")</formula>
    </cfRule>
  </conditionalFormatting>
  <conditionalFormatting sqref="O5:P882">
    <cfRule type="expression" dxfId="0" priority="10">
      <formula>and(O5&lt;&gt;"",or(INT(O5)&lt;&gt;O5,O5&lt;0))</formula>
    </cfRule>
  </conditionalFormatting>
  <conditionalFormatting sqref="G5:G882">
    <cfRule type="expression" dxfId="3" priority="11">
      <formula>and(countif(G:G,G5)&gt;countif(H:H,H5),H5&lt;&gt;"")</formula>
    </cfRule>
  </conditionalFormatting>
  <conditionalFormatting sqref="F5:F882">
    <cfRule type="expression" dxfId="5" priority="12">
      <formula>and(F5&lt;&gt;"",G5&lt;&gt;"",countif(F:F,F5)&lt;&gt;countif(G:G,G5))</formula>
    </cfRule>
  </conditionalFormatting>
  <conditionalFormatting sqref="G5:G882">
    <cfRule type="expression" dxfId="5" priority="13">
      <formula>and(F5&lt;&gt;"",G5&lt;&gt;"",countif(F:F,F5)&lt;&gt;countif(G:G,G5))</formula>
    </cfRule>
  </conditionalFormatting>
  <conditionalFormatting sqref="A5:A882">
    <cfRule type="expression" dxfId="5" priority="14">
      <formula>and(B5&lt;&gt;"",A5&lt;&gt;"",countif(A:A,A5)&lt;&gt;countif(B:B,B5))</formula>
    </cfRule>
  </conditionalFormatting>
  <conditionalFormatting sqref="B5:B882">
    <cfRule type="expression" dxfId="5" priority="15">
      <formula>and(B5&lt;&gt;"",A5&lt;&gt;"",countif(A:A,A5)&lt;&gt;countif(B:B,B5))</formula>
    </cfRule>
  </conditionalFormatting>
  <conditionalFormatting sqref="F5:F882">
    <cfRule type="expression" dxfId="3" priority="16">
      <formula>or(and(A5&lt;&gt;"",F5&lt;&gt;"",A5=A6,F5=F6),and(#REF!&lt;&gt;"",#REF!&lt;&gt;"",A5=#REF!,F5=#REF!))</formula>
    </cfRule>
  </conditionalFormatting>
  <conditionalFormatting sqref="G5:G882">
    <cfRule type="expression" dxfId="3" priority="17">
      <formula>or(and(B5&lt;&gt;"",G5&lt;&gt;"",B5=B6,G5=G6),and(#REF!&lt;&gt;"",#REF!&lt;&gt;"",B5=#REF!,G5=#REF!))</formula>
    </cfRule>
  </conditionalFormatting>
  <conditionalFormatting sqref="H5:H882">
    <cfRule type="expression" dxfId="0" priority="18">
      <formula>and(not(isblank(H5)),H5=#REF!,I5=#REF!,J5=#REF!,K5=#REF!)</formula>
    </cfRule>
  </conditionalFormatting>
  <dataValidations>
    <dataValidation type="list" allowBlank="1" showInputMessage="1" showErrorMessage="1" prompt="select from list, start typing or drag" sqref="J5:J882">
      <formula1>Language</formula1>
    </dataValidation>
    <dataValidation type="list" allowBlank="1" showInputMessage="1" showErrorMessage="1" prompt="select from list, start typing or drag" sqref="L5:L882">
      <formula1>"Original,Public domain"</formula1>
    </dataValidation>
    <dataValidation type="list" allowBlank="1" showInputMessage="1" showErrorMessage="1" prompt="select from list, start typing or drag" sqref="K5:K882">
      <formula1>"YES,NO"</formula1>
    </dataValidation>
    <dataValidation type="custom" allowBlank="1" showDropDown="1" showInputMessage="1" showErrorMessage="1" prompt="must contain 2 letters, 3 character minimum, 20 character maximum, alphanumeric ONLY (letter or number; no dashes, spaces, punctuation marks, etc.)" sqref="B5:B882 G5:G882">
      <formula1>and(regexmatch(B5,"^[a-zA-Z0-9]*$"), len(B5)&gt;=3, len(B5)&lt;=20)</formula1>
    </dataValidation>
    <dataValidation type="custom" allowBlank="1" showDropDown="1" showInputMessage="1" showErrorMessage="1" prompt="Enter a valid UPC/EAN/JAN" sqref="A5:A882">
      <formula1>and(INT(A5)=A5,A5&gt;9999999999)</formula1>
    </dataValidation>
    <dataValidation type="custom" allowBlank="1" showDropDown="1" showInputMessage="1" showErrorMessage="1" prompt="Enter a valid number of seconds" sqref="O5:P882">
      <formula1>and(INT(O5)=O5,O5&gt;=0)</formula1>
    </dataValidation>
    <dataValidation type="list" allowBlank="1" showInputMessage="1" showErrorMessage="1" prompt="select from list, start typing or drag" sqref="N5:N882">
      <formula1>"wav,flac"</formula1>
    </dataValidation>
  </dataValidations>
  <hyperlinks>
    <hyperlink r:id="rId2" ref="M5"/>
    <hyperlink r:id="rId3" ref="M6"/>
    <hyperlink r:id="rId4" ref="M7"/>
    <hyperlink r:id="rId5" ref="M8"/>
    <hyperlink r:id="rId6" ref="M9"/>
    <hyperlink r:id="rId7" ref="M10"/>
    <hyperlink r:id="rId8" ref="M11"/>
    <hyperlink r:id="rId9" ref="M12"/>
    <hyperlink r:id="rId10" ref="M13"/>
    <hyperlink r:id="rId11" ref="M14"/>
    <hyperlink r:id="rId12" ref="M15"/>
    <hyperlink r:id="rId13" ref="M16"/>
    <hyperlink r:id="rId14" ref="M17"/>
    <hyperlink r:id="rId15" ref="M18"/>
    <hyperlink r:id="rId16" ref="M19"/>
    <hyperlink r:id="rId17" ref="M20"/>
    <hyperlink r:id="rId18" ref="M21"/>
    <hyperlink r:id="rId19" ref="M22"/>
    <hyperlink r:id="rId20" ref="M23"/>
    <hyperlink r:id="rId21" ref="M24"/>
    <hyperlink r:id="rId22" ref="M25"/>
    <hyperlink r:id="rId23" ref="M26"/>
    <hyperlink r:id="rId24" ref="M27"/>
    <hyperlink r:id="rId25" ref="M28"/>
    <hyperlink r:id="rId26" ref="M29"/>
    <hyperlink r:id="rId27" ref="M30"/>
    <hyperlink r:id="rId28" ref="M31"/>
    <hyperlink r:id="rId29" ref="M32"/>
    <hyperlink r:id="rId30" ref="M33"/>
    <hyperlink r:id="rId31" ref="M34"/>
    <hyperlink r:id="rId32" ref="M35"/>
    <hyperlink r:id="rId33" ref="M36"/>
    <hyperlink r:id="rId34" ref="M37"/>
    <hyperlink r:id="rId35" ref="M38"/>
    <hyperlink r:id="rId36" ref="M39"/>
    <hyperlink r:id="rId37" ref="M40"/>
    <hyperlink r:id="rId38" ref="M41"/>
    <hyperlink r:id="rId39" ref="M42"/>
    <hyperlink r:id="rId40" ref="M43"/>
    <hyperlink r:id="rId41" ref="M44"/>
    <hyperlink r:id="rId42" ref="M45"/>
    <hyperlink r:id="rId43" ref="M46"/>
    <hyperlink r:id="rId44" ref="M47"/>
    <hyperlink r:id="rId45" ref="M48"/>
    <hyperlink r:id="rId46" ref="M49"/>
    <hyperlink r:id="rId47" ref="M50"/>
    <hyperlink r:id="rId48" ref="M51"/>
    <hyperlink r:id="rId49" ref="M52"/>
    <hyperlink r:id="rId50" ref="M53"/>
    <hyperlink r:id="rId51" ref="M54"/>
    <hyperlink r:id="rId52" ref="M55"/>
    <hyperlink r:id="rId53" ref="M56"/>
    <hyperlink r:id="rId54" ref="M57"/>
    <hyperlink r:id="rId55" ref="M58"/>
    <hyperlink r:id="rId56" ref="M59"/>
    <hyperlink r:id="rId57" ref="M60"/>
    <hyperlink r:id="rId58" ref="M61"/>
    <hyperlink r:id="rId59" ref="M62"/>
    <hyperlink r:id="rId60" ref="M63"/>
    <hyperlink r:id="rId61" ref="M64"/>
    <hyperlink r:id="rId62" ref="M65"/>
    <hyperlink r:id="rId63" ref="M66"/>
    <hyperlink r:id="rId64" ref="M67"/>
    <hyperlink r:id="rId65" ref="M68"/>
    <hyperlink r:id="rId66" ref="M69"/>
    <hyperlink r:id="rId67" ref="M70"/>
    <hyperlink r:id="rId68" ref="M71"/>
    <hyperlink r:id="rId69" ref="M72"/>
    <hyperlink r:id="rId70" ref="M73"/>
    <hyperlink r:id="rId71" ref="M74"/>
    <hyperlink r:id="rId72" ref="M75"/>
    <hyperlink r:id="rId73" ref="M76"/>
    <hyperlink r:id="rId74" ref="M77"/>
    <hyperlink r:id="rId75" ref="M78"/>
    <hyperlink r:id="rId76" ref="M79"/>
    <hyperlink r:id="rId77" ref="M80"/>
    <hyperlink r:id="rId78" ref="M81"/>
    <hyperlink r:id="rId79" ref="M82"/>
    <hyperlink r:id="rId80" ref="M83"/>
    <hyperlink r:id="rId81" ref="M84"/>
    <hyperlink r:id="rId82" ref="M85"/>
    <hyperlink r:id="rId83" ref="M86"/>
    <hyperlink r:id="rId84" ref="M87"/>
    <hyperlink r:id="rId85" ref="M88"/>
    <hyperlink r:id="rId86" ref="M89"/>
    <hyperlink r:id="rId87" ref="M90"/>
    <hyperlink r:id="rId88" ref="M91"/>
    <hyperlink r:id="rId89" ref="M92"/>
    <hyperlink r:id="rId90" ref="M93"/>
    <hyperlink r:id="rId91" ref="M94"/>
    <hyperlink r:id="rId92" ref="M95"/>
    <hyperlink r:id="rId93" ref="M96"/>
    <hyperlink r:id="rId94" ref="M97"/>
    <hyperlink r:id="rId95" ref="M98"/>
    <hyperlink r:id="rId96" ref="M99"/>
    <hyperlink r:id="rId97" ref="M100"/>
    <hyperlink r:id="rId98" ref="M101"/>
    <hyperlink r:id="rId99" ref="M102"/>
    <hyperlink r:id="rId100" ref="M103"/>
    <hyperlink r:id="rId101" ref="M104"/>
    <hyperlink r:id="rId102" ref="M105"/>
    <hyperlink r:id="rId103" ref="M106"/>
    <hyperlink r:id="rId104" ref="M107"/>
    <hyperlink r:id="rId105" ref="M108"/>
    <hyperlink r:id="rId106" ref="M109"/>
    <hyperlink r:id="rId107" ref="M110"/>
    <hyperlink r:id="rId108" ref="M111"/>
    <hyperlink r:id="rId109" ref="M112"/>
    <hyperlink r:id="rId110" ref="M113"/>
    <hyperlink r:id="rId111" ref="M114"/>
    <hyperlink r:id="rId112" ref="M115"/>
    <hyperlink r:id="rId113" ref="M116"/>
    <hyperlink r:id="rId114" ref="M117"/>
    <hyperlink r:id="rId115" ref="M118"/>
    <hyperlink r:id="rId116" ref="M119"/>
    <hyperlink r:id="rId117" ref="M120"/>
    <hyperlink r:id="rId118" ref="M121"/>
    <hyperlink r:id="rId119" ref="M122"/>
    <hyperlink r:id="rId120" ref="M123"/>
    <hyperlink r:id="rId121" ref="M124"/>
    <hyperlink r:id="rId122" ref="M125"/>
    <hyperlink r:id="rId123" ref="M126"/>
    <hyperlink r:id="rId124" ref="M127"/>
    <hyperlink r:id="rId125" ref="M128"/>
    <hyperlink r:id="rId126" ref="M129"/>
    <hyperlink r:id="rId127" ref="M130"/>
    <hyperlink r:id="rId128" ref="M131"/>
    <hyperlink r:id="rId129" ref="M132"/>
    <hyperlink r:id="rId130" ref="M133"/>
    <hyperlink r:id="rId131" ref="M134"/>
    <hyperlink r:id="rId132" ref="M135"/>
    <hyperlink r:id="rId133" ref="M136"/>
    <hyperlink r:id="rId134" ref="M137"/>
    <hyperlink r:id="rId135" ref="M138"/>
    <hyperlink r:id="rId136" ref="M139"/>
    <hyperlink r:id="rId137" ref="M140"/>
    <hyperlink r:id="rId138" ref="M141"/>
    <hyperlink r:id="rId139" ref="M142"/>
    <hyperlink r:id="rId140" ref="M143"/>
    <hyperlink r:id="rId141" ref="M144"/>
    <hyperlink r:id="rId142" ref="M145"/>
    <hyperlink r:id="rId143" ref="M146"/>
    <hyperlink r:id="rId144" ref="M147"/>
    <hyperlink r:id="rId145" ref="M148"/>
    <hyperlink r:id="rId146" ref="M149"/>
    <hyperlink r:id="rId147" ref="M150"/>
    <hyperlink r:id="rId148" ref="M151"/>
    <hyperlink r:id="rId149" ref="M152"/>
    <hyperlink r:id="rId150" ref="M153"/>
    <hyperlink r:id="rId151" ref="M154"/>
    <hyperlink r:id="rId152" ref="M155"/>
    <hyperlink r:id="rId153" ref="M156"/>
    <hyperlink r:id="rId154" ref="M157"/>
    <hyperlink r:id="rId155" ref="M158"/>
    <hyperlink r:id="rId156" ref="M159"/>
    <hyperlink r:id="rId157" ref="M160"/>
    <hyperlink r:id="rId158" ref="M161"/>
    <hyperlink r:id="rId159" ref="M162"/>
    <hyperlink r:id="rId160" ref="M163"/>
    <hyperlink r:id="rId161" ref="M164"/>
    <hyperlink r:id="rId162" ref="M165"/>
    <hyperlink r:id="rId163" ref="M166"/>
    <hyperlink r:id="rId164" ref="M167"/>
    <hyperlink r:id="rId165" ref="M168"/>
    <hyperlink r:id="rId166" ref="M169"/>
    <hyperlink r:id="rId167" ref="M170"/>
    <hyperlink r:id="rId168" ref="M171"/>
    <hyperlink r:id="rId169" ref="M172"/>
    <hyperlink r:id="rId170" ref="M173"/>
    <hyperlink r:id="rId171" ref="M174"/>
    <hyperlink r:id="rId172" ref="M175"/>
    <hyperlink r:id="rId173" ref="M176"/>
    <hyperlink r:id="rId174" ref="M177"/>
    <hyperlink r:id="rId175" ref="M178"/>
    <hyperlink r:id="rId176" ref="M179"/>
    <hyperlink r:id="rId177" ref="M180"/>
    <hyperlink r:id="rId178" ref="M181"/>
    <hyperlink r:id="rId179" ref="M182"/>
    <hyperlink r:id="rId180" ref="M183"/>
    <hyperlink r:id="rId181" ref="M184"/>
    <hyperlink r:id="rId182" ref="M185"/>
    <hyperlink r:id="rId183" ref="M186"/>
    <hyperlink r:id="rId184" ref="M187"/>
    <hyperlink r:id="rId185" ref="M188"/>
    <hyperlink r:id="rId186" ref="M189"/>
    <hyperlink r:id="rId187" ref="M190"/>
    <hyperlink r:id="rId188" ref="M191"/>
    <hyperlink r:id="rId189" ref="M192"/>
    <hyperlink r:id="rId190" ref="M193"/>
    <hyperlink r:id="rId191" ref="M194"/>
    <hyperlink r:id="rId192" ref="M195"/>
    <hyperlink r:id="rId193" ref="M196"/>
    <hyperlink r:id="rId194" ref="M197"/>
    <hyperlink r:id="rId195" ref="M198"/>
    <hyperlink r:id="rId196" ref="M199"/>
    <hyperlink r:id="rId197" ref="M200"/>
    <hyperlink r:id="rId198" ref="M201"/>
    <hyperlink r:id="rId199" ref="M202"/>
    <hyperlink r:id="rId200" ref="M203"/>
    <hyperlink r:id="rId201" ref="M204"/>
    <hyperlink r:id="rId202" ref="M205"/>
    <hyperlink r:id="rId203" ref="M206"/>
    <hyperlink r:id="rId204" ref="M207"/>
    <hyperlink r:id="rId205" ref="M208"/>
    <hyperlink r:id="rId206" ref="M209"/>
    <hyperlink r:id="rId207" ref="M210"/>
    <hyperlink r:id="rId208" ref="M211"/>
    <hyperlink r:id="rId209" ref="M212"/>
    <hyperlink r:id="rId210" ref="M213"/>
    <hyperlink r:id="rId211" ref="M214"/>
    <hyperlink r:id="rId212" ref="M215"/>
    <hyperlink r:id="rId213" ref="M216"/>
    <hyperlink r:id="rId214" ref="M217"/>
    <hyperlink r:id="rId215" ref="M218"/>
    <hyperlink r:id="rId216" ref="M219"/>
    <hyperlink r:id="rId217" ref="M220"/>
    <hyperlink r:id="rId218" ref="M221"/>
    <hyperlink r:id="rId219" ref="M222"/>
    <hyperlink r:id="rId220" ref="M223"/>
    <hyperlink r:id="rId221" ref="M224"/>
    <hyperlink r:id="rId222" ref="M225"/>
    <hyperlink r:id="rId223" ref="M226"/>
    <hyperlink r:id="rId224" ref="M227"/>
    <hyperlink r:id="rId225" ref="M228"/>
    <hyperlink r:id="rId226" ref="M229"/>
    <hyperlink r:id="rId227" ref="M230"/>
    <hyperlink r:id="rId228" ref="M231"/>
    <hyperlink r:id="rId229" ref="M232"/>
    <hyperlink r:id="rId230" ref="M233"/>
    <hyperlink r:id="rId231" ref="M234"/>
    <hyperlink r:id="rId232" ref="M235"/>
    <hyperlink r:id="rId233" ref="M236"/>
    <hyperlink r:id="rId234" ref="M237"/>
    <hyperlink r:id="rId235" ref="M238"/>
    <hyperlink r:id="rId236" ref="M239"/>
    <hyperlink r:id="rId237" ref="M240"/>
    <hyperlink r:id="rId238" ref="M241"/>
    <hyperlink r:id="rId239" ref="M242"/>
    <hyperlink r:id="rId240" ref="M243"/>
    <hyperlink r:id="rId241" ref="M244"/>
    <hyperlink r:id="rId242" ref="M245"/>
    <hyperlink r:id="rId243" ref="M246"/>
    <hyperlink r:id="rId244" ref="M247"/>
    <hyperlink r:id="rId245" ref="M248"/>
    <hyperlink r:id="rId246" ref="M249"/>
    <hyperlink r:id="rId247" ref="M250"/>
    <hyperlink r:id="rId248" ref="M251"/>
    <hyperlink r:id="rId249" ref="M252"/>
    <hyperlink r:id="rId250" ref="M253"/>
    <hyperlink r:id="rId251" ref="M254"/>
    <hyperlink r:id="rId252" ref="M255"/>
    <hyperlink r:id="rId253" ref="M256"/>
    <hyperlink r:id="rId254" ref="M257"/>
    <hyperlink r:id="rId255" ref="M258"/>
    <hyperlink r:id="rId256" ref="M259"/>
    <hyperlink r:id="rId257" ref="M260"/>
    <hyperlink r:id="rId258" ref="M261"/>
    <hyperlink r:id="rId259" ref="M262"/>
    <hyperlink r:id="rId260" ref="M263"/>
    <hyperlink r:id="rId261" ref="M264"/>
    <hyperlink r:id="rId262" ref="M265"/>
    <hyperlink r:id="rId263" ref="M266"/>
    <hyperlink r:id="rId264" ref="M267"/>
    <hyperlink r:id="rId265" ref="M268"/>
    <hyperlink r:id="rId266" ref="M269"/>
    <hyperlink r:id="rId267" ref="M270"/>
    <hyperlink r:id="rId268" ref="M271"/>
  </hyperlinks>
  <drawing r:id="rId269"/>
  <legacyDrawing r:id="rId27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15.5"/>
    <col customWidth="1" min="3" max="3" width="28.75"/>
    <col customWidth="1" min="4" max="4" width="14.5"/>
    <col customWidth="1" min="5" max="5" width="31.75"/>
    <col customWidth="1" min="6" max="6" width="18.0"/>
    <col customWidth="1" min="7" max="7" width="26.63"/>
    <col customWidth="1" min="8" max="8" width="32.5"/>
    <col customWidth="1" min="9" max="9" width="21.88"/>
    <col customWidth="1" min="10" max="10" width="8.38"/>
    <col customWidth="1" min="11" max="11" width="16.0"/>
    <col customWidth="1" min="12" max="12" width="12.13"/>
    <col customWidth="1" min="13" max="13" width="12.75"/>
    <col customWidth="1" min="14" max="14" width="9.75"/>
    <col customWidth="1" min="15" max="15" width="8.0"/>
    <col customWidth="1" min="16" max="16" width="9.5"/>
    <col customWidth="1" min="17" max="17" width="9.0"/>
    <col customWidth="1" min="18" max="18" width="12.5"/>
    <col customWidth="1" min="19" max="19" width="4.38"/>
    <col customWidth="1" min="20" max="20" width="8.38"/>
    <col customWidth="1" min="21" max="21" width="6.75"/>
    <col customWidth="1" min="25" max="25" width="11.0"/>
  </cols>
  <sheetData>
    <row r="1">
      <c r="A1" s="13">
        <f>IFERROR(__xludf.DUMMYFUNCTION("COUNTUNIQUE(A5:A1331)-'5) Release_Track'!F1"),0.0)</f>
        <v>0</v>
      </c>
      <c r="B1" s="13">
        <f>IFERROR(__xludf.DUMMYFUNCTION("COUNTUNIQUE(B5:B1331)-'5) Release_Track'!G1"),0.0)</f>
        <v>0</v>
      </c>
      <c r="C1" s="118" t="s">
        <v>657</v>
      </c>
      <c r="D1" s="119"/>
      <c r="E1" s="13">
        <f>IFERROR(__xludf.DUMMYFUNCTION("COUNTUNIQUE(E5:E1331)"),49.0)</f>
        <v>49</v>
      </c>
      <c r="F1" s="22" t="s">
        <v>27</v>
      </c>
      <c r="G1" s="18">
        <f>IFERROR(__xludf.DUMMYFUNCTION("countif(F:F,""Main Primary Artist"")-arrayformula(COUNTUNIQUE('5) Release_Track'!F5:F1331&amp;'5) Release_Track'!G5:G1331))"),0.0)</f>
        <v>0</v>
      </c>
      <c r="H1" s="120" t="s">
        <v>29</v>
      </c>
      <c r="I1" s="167"/>
    </row>
    <row r="2">
      <c r="A2" s="124" t="s">
        <v>1249</v>
      </c>
      <c r="B2" s="125"/>
      <c r="C2" s="168"/>
      <c r="D2" s="168"/>
      <c r="E2" s="168"/>
      <c r="F2" s="168"/>
      <c r="G2" s="59"/>
      <c r="H2" s="34"/>
      <c r="I2" s="169" t="s">
        <v>1250</v>
      </c>
    </row>
    <row r="3">
      <c r="A3" s="147" t="s">
        <v>676</v>
      </c>
      <c r="B3" s="67" t="s">
        <v>677</v>
      </c>
      <c r="C3" s="170" t="s">
        <v>678</v>
      </c>
      <c r="D3" s="170" t="s">
        <v>679</v>
      </c>
      <c r="E3" s="127" t="s">
        <v>659</v>
      </c>
      <c r="F3" s="127" t="s">
        <v>660</v>
      </c>
      <c r="G3" s="128" t="s">
        <v>661</v>
      </c>
      <c r="H3" s="18">
        <f>IFERROR(__xludf.DUMMYFUNCTION("if(iserror(filter(A:B,G:G=""Producer &amp; Engineer"")),0, countunique(filter(A:B,G:G=""Producer &amp; Engineer"")))-arrayformula(COUNTUNIQUE('5) Release_Track'!F5:F1331&amp;'5) Release_Track'!G5:G1331))"),0.0)</f>
        <v>0</v>
      </c>
      <c r="I3" s="171" t="s">
        <v>1251</v>
      </c>
    </row>
    <row r="4">
      <c r="A4" s="76" t="s">
        <v>1252</v>
      </c>
      <c r="B4" s="172" t="s">
        <v>1252</v>
      </c>
      <c r="C4" s="129" t="s">
        <v>1253</v>
      </c>
      <c r="E4" s="130" t="s">
        <v>1254</v>
      </c>
      <c r="F4" s="35" t="s">
        <v>170</v>
      </c>
      <c r="G4" s="131" t="s">
        <v>665</v>
      </c>
      <c r="H4" s="132"/>
      <c r="I4" s="173" t="s">
        <v>1255</v>
      </c>
      <c r="J4" s="28"/>
    </row>
    <row r="5">
      <c r="A5" s="8" t="s">
        <v>696</v>
      </c>
      <c r="B5" s="116"/>
      <c r="C5" s="134" t="str">
        <f t="array" ref="C5">ifs(and(isblank($A5),isblank($B5)),"", not(iserror(vlookup($A5&amp;$B5,'5) Release_Track'!$F:$F&amp;'5) Release_Track'!$G:$G,1,0))),vlookup($A5&amp;$B5,{'5) Release_Track'!$F:$F&amp;'5) Release_Track'!$G:$G,'5) Release_Track'!$H:$H},2,0),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Receba</v>
      </c>
      <c r="D5" s="134" t="str">
        <f t="array" ref="D5">ifs(and(isblank($A5),isblank($B5)),"", not(iserror(vlookup($A5&amp;$B5,'5) Release_Track'!$F:$F&amp;'5) Release_Track'!$G:$G,1,0))),vlookup($A5&amp;$B5,{'5) Release_Track'!$F:$F&amp;'5) Release_Track'!$G:$G,'5) Release_Track'!$I:$I},2,0),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
      </c>
      <c r="E5" s="43" t="s">
        <v>49</v>
      </c>
      <c r="F5" s="135" t="s">
        <v>666</v>
      </c>
      <c r="G5" s="136" t="str">
        <f t="array" ref="G5">ifs(or($F5="",$F5="Main Primary Artist"),$F5,not(iserror(vlookup($F5,'Reference info'!$J$5:$J$8,1,0))),"Key Artist",not(iserror(vlookup($F5,'Reference info'!$J$38:$J$405,1,0))),"Performer",not(iserror(vlookup($F5,'Reference info'!$J$10:$J$36,1,0))),"Producer &amp; Engineer")</f>
        <v>Main Primary Artist</v>
      </c>
      <c r="H5" s="8" t="str">
        <f>"update Artists set ReleasesCount=(select count (distinct ReleaseId) from Releases where ArtistId=(select max(ArtistId) from Artists where Name=N'"&amp;E5&amp;"' and EnterpriseId="&amp;EntId&amp;")), 
TracksCount=(select count (distinct TrackId) from Tracks where ArtistId=(select max(ArtistId) from Artists where Name=N'"&amp;E5&amp;"' and EnterpriseId="&amp;EntId&amp;")) where ArtistId=(select max(ArtistId) from Artists where Name=N'"&amp;E5&amp;"'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5" s="174"/>
    </row>
    <row r="6" hidden="1">
      <c r="A6" s="8" t="s">
        <v>696</v>
      </c>
      <c r="B6" s="116"/>
      <c r="C6" s="134" t="str">
        <f t="array" ref="C6">ifs(and(isblank($A6),isblank($B6)),"", not(iserror(vlookup($A6&amp;$B6,'5) Release_Track'!$F:$F&amp;'5) Release_Track'!$G:$G,1,0))),vlookup($A6&amp;$B6,{'5) Release_Track'!$F:$F&amp;'5) Release_Track'!$G:$G,'5) Release_Track'!$H:$H},2,0), or(and(not(isblank($B6)),$B6=#REF!,$A6&lt;&gt;#REF!),and(not(isblank($A6)),$A6=#REF!,$B6&lt;&gt;#REF!)),"ID LISTS UNALIGNED",and($A6&lt;&gt;"",countif('5) Release_Track'!$F:$F,$A6)=0),"NO ISRC MATCH in Release_Track",and($B6&lt;&gt;"",countif('5) Release_Track'!$G:$G,$B6)=0),"NO CATALOG ID MATCH in Release_Track",iserror(vlookup($A6&amp;$B6,'5) Release_Track'!$F:$F&amp;'5) Release_Track'!$G:$G,1,0)),"NO ISRC-CATALOG ID pair MATCH in Release_Track" )</f>
        <v>Receba</v>
      </c>
      <c r="D6" s="134" t="str">
        <f t="array" ref="D6">ifs(and(isblank($A6),isblank($B6)),"", not(iserror(vlookup($A6&amp;$B6,'5) Release_Track'!$F:$F&amp;'5) Release_Track'!$G:$G,1,0))),vlookup($A6&amp;$B6,{'5) Release_Track'!$F:$F&amp;'5) Release_Track'!$G:$G,'5) Release_Track'!$I:$I},2,0), or(and(not(isblank($B6)),$B6=#REF!,$A6&lt;&gt;#REF!),and(not(isblank($A6)),$A6=#REF!,$B6&lt;&gt;#REF!)),"ID LISTS UNALIGNED",and($A6&lt;&gt;"",countif('5) Release_Track'!$F:$F,$A6)=0),"NO ISRC MATCH in Release_Track",and($B6&lt;&gt;"",countif('5) Release_Track'!$G:$G,$B6)=0),"NO CATALOG ID MATCH in Release_Track",iserror(vlookup($A6&amp;$B6,'5) Release_Track'!$F:$F&amp;'5) Release_Track'!$G:$G,1,0)),"NO ISRC-CATALOG ID pair MATCH in Release_Track" )</f>
        <v/>
      </c>
      <c r="E6" s="43" t="s">
        <v>49</v>
      </c>
      <c r="F6" s="135" t="s">
        <v>667</v>
      </c>
      <c r="G6" s="136" t="str">
        <f t="array" ref="G6">ifs(or($F6="",$F6="Main Primary Artist"),$F6,not(iserror(vlookup($F6,'Reference info'!$J$5:$J$8,1,0))),"Key Artist",not(iserror(vlookup($F6,'Reference info'!$J$38:$J$405,1,0))),"Performer",not(iserror(vlookup($F6,'Reference info'!$J$10:$J$36,1,0))),"Producer &amp; Engineer")</f>
        <v>Producer &amp; Engineer</v>
      </c>
      <c r="H6" s="171"/>
      <c r="J6" s="174" t="str">
        <f>IF(F6="Main Primary Artist","update Tracks set ArtistId=(select ArtistId from Artists where Name=N'"&amp;Substitute(Trim(E6),"'","''")&amp;"' and EnterpriseId="&amp;EntId&amp;") where "&amp;IF(A6&lt;&gt;"", "ISRC='"&amp;A6&amp;"'", "TrackVendorId='"&amp;Substitute(Trim(B6),"'","''")&amp;"'")&amp;" and EnterpriseId="&amp;EntId,"INSERT into Contributors VALUES (newid(), "&amp;IF(F6&lt;&gt;"Primary Artist", "(select RoleId from ContributorRoles where Name='"&amp;F6&amp;"'), 0", "49, 1")&amp; ", (select max(TrackId) from Tracks where "&amp;IF(A6&lt;&gt;"", "ISRC='"&amp;A6&amp;"'", "TrackVendorId='"&amp;Substitute(Trim(B6),"'","''")&amp;"'")&amp;" and EnterpriseId="&amp;EntId&amp;"), null, (select ArtistId from Artists where Name=N'"&amp;SUBSTITUTE(trim(E6),"'","''")&amp;"' and EnterpriseId="&amp;EntId&amp;"), null)")</f>
        <v>INSERT into Contributors VALUES (newid(), (select RoleId from ContributorRoles where Name='Producer'), 0, (select max(TrackId) from Tracks where ISRC='QZW9M2221000' and EnterpriseId=647322), null, (select ArtistId from Artists where Name=N'JKZ' and EnterpriseId=647322), null)</v>
      </c>
    </row>
    <row r="7" hidden="1">
      <c r="A7" s="8" t="s">
        <v>696</v>
      </c>
      <c r="B7" s="116"/>
      <c r="C7" s="134" t="str">
        <f t="array" ref="C7">ifs(and(isblank($A7),isblank($B7)),"", not(iserror(vlookup($A7&amp;$B7,'5) Release_Track'!$F:$F&amp;'5) Release_Track'!$G:$G,1,0))),vlookup($A7&amp;$B7,{'5) Release_Track'!$F:$F&amp;'5) Release_Track'!$G:$G,'5) Release_Track'!$H:$H},2,0), or(and(not(isblank($B7)),$B7=#REF!,$A7&lt;&gt;#REF!),and(not(isblank($A7)),$A7=#REF!,$B7&lt;&gt;#REF!)),"ID LISTS UNALIGNED",and($A7&lt;&gt;"",countif('5) Release_Track'!$F:$F,$A7)=0),"NO ISRC MATCH in Release_Track",and($B7&lt;&gt;"",countif('5) Release_Track'!$G:$G,$B7)=0),"NO CATALOG ID MATCH in Release_Track",iserror(vlookup($A7&amp;$B7,'5) Release_Track'!$F:$F&amp;'5) Release_Track'!$G:$G,1,0)),"NO ISRC-CATALOG ID pair MATCH in Release_Track" )</f>
        <v>Receba</v>
      </c>
      <c r="D7" s="134" t="str">
        <f t="array" ref="D7">ifs(and(isblank($A7),isblank($B7)),"", not(iserror(vlookup($A7&amp;$B7,'5) Release_Track'!$F:$F&amp;'5) Release_Track'!$G:$G,1,0))),vlookup($A7&amp;$B7,{'5) Release_Track'!$F:$F&amp;'5) Release_Track'!$G:$G,'5) Release_Track'!$I:$I},2,0), or(and(not(isblank($B7)),$B7=#REF!,$A7&lt;&gt;#REF!),and(not(isblank($A7)),$A7=#REF!,$B7&lt;&gt;#REF!)),"ID LISTS UNALIGNED",and($A7&lt;&gt;"",countif('5) Release_Track'!$F:$F,$A7)=0),"NO ISRC MATCH in Release_Track",and($B7&lt;&gt;"",countif('5) Release_Track'!$G:$G,$B7)=0),"NO CATALOG ID MATCH in Release_Track",iserror(vlookup($A7&amp;$B7,'5) Release_Track'!$F:$F&amp;'5) Release_Track'!$G:$G,1,0)),"NO ISRC-CATALOG ID pair MATCH in Release_Track" )</f>
        <v/>
      </c>
      <c r="E7" s="43" t="s">
        <v>49</v>
      </c>
      <c r="F7" s="135" t="s">
        <v>669</v>
      </c>
      <c r="G7" s="136" t="str">
        <f t="array" ref="G7">ifs(or($F7="",$F7="Main Primary Artist"),$F7,not(iserror(vlookup($F7,'Reference info'!$J$5:$J$8,1,0))),"Key Artist",not(iserror(vlookup($F7,'Reference info'!$J$38:$J$405,1,0))),"Performer",not(iserror(vlookup($F7,'Reference info'!$J$10:$J$36,1,0))),"Producer &amp; Engineer")</f>
        <v>Producer &amp; Engineer</v>
      </c>
      <c r="H7" s="173"/>
      <c r="J7" s="174" t="str">
        <f>IF(F7="Main Primary Artist","update Tracks set ArtistId=(select ArtistId from Artists where Name=N'"&amp;Substitute(Trim(E7),"'","''")&amp;"' and EnterpriseId="&amp;EntId&amp;") where "&amp;IF(A7&lt;&gt;"", "ISRC='"&amp;A7&amp;"'", "TrackVendorId='"&amp;Substitute(Trim(B7),"'","''")&amp;"'")&amp;" and EnterpriseId="&amp;EntId,"INSERT into Contributors VALUES (newid(), "&amp;IF(F7&lt;&gt;"Primary Artist", "(select RoleId from ContributorRoles where Name='"&amp;F7&amp;"'), 0", "49, 1")&amp; ", (select max(TrackId) from Tracks where "&amp;IF(A7&lt;&gt;"", "ISRC='"&amp;A7&amp;"'", "TrackVendorId='"&amp;Substitute(Trim(B7),"'","''")&amp;"'")&amp;" and EnterpriseId="&amp;EntId&amp;"), null, (select ArtistId from Artists where Name=N'"&amp;SUBSTITUTE(trim(E7),"'","''")&amp;"' and EnterpriseId="&amp;EntId&amp;"), null)")</f>
        <v>INSERT into Contributors VALUES (newid(), (select RoleId from ContributorRoles where Name='Engineer'), 0, (select max(TrackId) from Tracks where ISRC='QZW9M2221000' and EnterpriseId=647322), null, (select ArtistId from Artists where Name=N'JKZ' and EnterpriseId=647322), null)</v>
      </c>
    </row>
    <row r="8" hidden="1">
      <c r="A8" s="8" t="s">
        <v>705</v>
      </c>
      <c r="B8" s="116"/>
      <c r="C8" s="134" t="str">
        <f t="array" ref="C8">ifs(and(isblank($A8),isblank($B8)),"", not(iserror(vlookup($A8&amp;$B8,'5) Release_Track'!$F:$F&amp;'5) Release_Track'!$G:$G,1,0))),vlookup($A8&amp;$B8,{'5) Release_Track'!$F:$F&amp;'5) Release_Track'!$G:$G,'5) Release_Track'!$H:$H},2,0), or(and(not(isblank($B8)),$B8=#REF!,$A8&lt;&gt;#REF!),and(not(isblank($A8)),$A8=#REF!,$B8&lt;&gt;#REF!)),"ID LISTS UNALIGNED",and($A8&lt;&gt;"",countif('5) Release_Track'!$F:$F,$A8)=0),"NO ISRC MATCH in Release_Track",and($B8&lt;&gt;"",countif('5) Release_Track'!$G:$G,$B8)=0),"NO CATALOG ID MATCH in Release_Track",iserror(vlookup($A8&amp;$B8,'5) Release_Track'!$F:$F&amp;'5) Release_Track'!$G:$G,1,0)),"NO ISRC-CATALOG ID pair MATCH in Release_Track" )</f>
        <v>Popstar</v>
      </c>
      <c r="D8" s="134"/>
      <c r="E8" s="43" t="s">
        <v>69</v>
      </c>
      <c r="F8" s="135" t="s">
        <v>667</v>
      </c>
      <c r="G8" s="136" t="str">
        <f t="array" ref="G8">ifs(or($F8="",$F8="Main Primary Artist"),$F8,not(iserror(vlookup($F8,'Reference info'!$J$5:$J$8,1,0))),"Key Artist",not(iserror(vlookup($F8,'Reference info'!$J$38:$J$405,1,0))),"Performer",not(iserror(vlookup($F8,'Reference info'!$J$10:$J$36,1,0))),"Producer &amp; Engineer")</f>
        <v>Producer &amp; Engineer</v>
      </c>
      <c r="H8" s="50"/>
      <c r="I8" s="175"/>
      <c r="J8" s="174" t="str">
        <f>IF(F8="Main Primary Artist","update Tracks set ArtistId=(select ArtistId from Artists where Name=N'"&amp;Substitute(Trim(E8),"'","''")&amp;"' and EnterpriseId="&amp;EntId&amp;") where "&amp;IF(A8&lt;&gt;"", "ISRC='"&amp;A8&amp;"'", "TrackVendorId='"&amp;Substitute(Trim(B8),"'","''")&amp;"'")&amp;" and EnterpriseId="&amp;EntId,"INSERT into Contributors VALUES (newid(), "&amp;IF(F8&lt;&gt;"Primary Artist", "(select RoleId from ContributorRoles where Name='"&amp;F8&amp;"'), 0", "49, 1")&amp; ", (select max(TrackId) from Tracks where "&amp;IF(A8&lt;&gt;"", "ISRC='"&amp;A8&amp;"'", "TrackVendorId='"&amp;Substitute(Trim(B8),"'","''")&amp;"'")&amp;" and EnterpriseId="&amp;EntId&amp;"), null, (select ArtistId from Artists where Name=N'"&amp;SUBSTITUTE(trim(E8),"'","''")&amp;"' and EnterpriseId="&amp;EntId&amp;"), null)")</f>
        <v>INSERT into Contributors VALUES (newid(), (select RoleId from ContributorRoles where Name='Producer'), 0, (select max(TrackId) from Tracks where ISRC='BC6GH2100003' and EnterpriseId=647322), null, (select ArtistId from Artists where Name=N'Tavin' and EnterpriseId=647322), null)</v>
      </c>
    </row>
    <row r="9">
      <c r="A9" s="8" t="s">
        <v>705</v>
      </c>
      <c r="B9" s="116"/>
      <c r="C9" s="134" t="str">
        <f t="array" ref="C9">ifs(and(isblank($A9),isblank($B9)),"", not(iserror(vlookup($A9&amp;$B9,'5) Release_Track'!$F:$F&amp;'5) Release_Track'!$G:$G,1,0))),vlookup($A9&amp;$B9,{'5) Release_Track'!$F:$F&amp;'5) Release_Track'!$G:$G,'5) Release_Track'!$H:$H},2,0), or(and(not(isblank($B9)),$B9=#REF!,$A9&lt;&gt;#REF!),and(not(isblank($A9)),$A9=#REF!,$B9&lt;&gt;#REF!)),"ID LISTS UNALIGNED",and($A9&lt;&gt;"",countif('5) Release_Track'!$F:$F,$A9)=0),"NO ISRC MATCH in Release_Track",and($B9&lt;&gt;"",countif('5) Release_Track'!$G:$G,$B9)=0),"NO CATALOG ID MATCH in Release_Track",iserror(vlookup($A9&amp;$B9,'5) Release_Track'!$F:$F&amp;'5) Release_Track'!$G:$G,1,0)),"NO ISRC-CATALOG ID pair MATCH in Release_Track" )</f>
        <v>Popstar</v>
      </c>
      <c r="D9" s="134" t="str">
        <f t="array" ref="D9">ifs(and(isblank($A9),isblank($B9)),"", not(iserror(vlookup($A9&amp;$B9,'5) Release_Track'!$F:$F&amp;'5) Release_Track'!$G:$G,1,0))),vlookup($A9&amp;$B9,{'5) Release_Track'!$F:$F&amp;'5) Release_Track'!$G:$G,'5) Release_Track'!$I:$I},2,0), or(and(not(isblank($B9)),$B9=#REF!,$A9&lt;&gt;#REF!),and(not(isblank($A9)),$A9=#REF!,$B9&lt;&gt;#REF!)),"ID LISTS UNALIGNED",and($A9&lt;&gt;"",countif('5) Release_Track'!$F:$F,$A9)=0),"NO ISRC MATCH in Release_Track",and($B9&lt;&gt;"",countif('5) Release_Track'!$G:$G,$B9)=0),"NO CATALOG ID MATCH in Release_Track",iserror(vlookup($A9&amp;$B9,'5) Release_Track'!$F:$F&amp;'5) Release_Track'!$G:$G,1,0)),"NO ISRC-CATALOG ID pair MATCH in Release_Track" )</f>
        <v/>
      </c>
      <c r="E9" s="43" t="s">
        <v>69</v>
      </c>
      <c r="F9" s="135" t="s">
        <v>666</v>
      </c>
      <c r="G9" s="136" t="str">
        <f t="array" ref="G9">ifs(or($F9="",$F9="Main Primary Artist"),$F9,not(iserror(vlookup($F9,'Reference info'!$J$5:$J$8,1,0))),"Key Artist",not(iserror(vlookup($F9,'Reference info'!$J$38:$J$405,1,0))),"Performer",not(iserror(vlookup($F9,'Reference info'!$J$10:$J$36,1,0))),"Producer &amp; Engineer")</f>
        <v>Main Primary Artist</v>
      </c>
      <c r="H9" s="8" t="str">
        <f>"update Artists set ReleasesCount=(select count (distinct ReleaseId) from Releases where ArtistId=(select max(ArtistId) from Artists where Name=N'"&amp;E9&amp;"' and EnterpriseId="&amp;EntId&amp;")), 
TracksCount=(select count (distinct TrackId) from Tracks where ArtistId=(select max(ArtistId) from Artists where Name=N'"&amp;E9&amp;"' and EnterpriseId="&amp;EntId&amp;")) where ArtistId=(select max(ArtistId) from Artists where Name=N'"&amp;E9&amp;"'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9" s="174" t="str">
        <f>IF(F9="Main Primary Artist","update Tracks set ArtistId=(select ArtistId from Artists where Name=N'"&amp;Substitute(Trim(E9),"'","''")&amp;"' and EnterpriseId="&amp;EntId&amp;") where "&amp;IF(A9&lt;&gt;"", "ISRC='"&amp;A9&amp;"'", "TrackVendorId='"&amp;Substitute(Trim(B9),"'","''")&amp;"'")&amp;" and EnterpriseId="&amp;EntId,"INSERT into Contributors VALUES (newid(), "&amp;IF(F9&lt;&gt;"Primary Artist", "(select RoleId from ContributorRoles where Name='"&amp;F9&amp;"'), 0", "49, 1")&amp; ", (select max(TrackId) from Tracks where "&amp;IF(A9&lt;&gt;"", "ISRC='"&amp;A9&amp;"'", "TrackVendorId='"&amp;Substitute(Trim(B9),"'","''")&amp;"'")&amp;" and EnterpriseId="&amp;EntId&amp;"), null, (select ArtistId from Artists where Name=N'"&amp;SUBSTITUTE(trim(E9),"'","''")&amp;"' and EnterpriseId="&amp;EntId&amp;"), null)")</f>
        <v>update Tracks set ArtistId=(select ArtistId from Artists where Name=N'Tavin' and EnterpriseId=647322) where ISRC='BC6GH2100003' and EnterpriseId=647322</v>
      </c>
    </row>
    <row r="10" hidden="1">
      <c r="A10" s="8" t="s">
        <v>705</v>
      </c>
      <c r="B10" s="116"/>
      <c r="C10" s="134" t="str">
        <f t="array" ref="C10">ifs(and(isblank($A10),isblank($B10)),"", not(iserror(vlookup($A10&amp;$B10,'5) Release_Track'!$F:$F&amp;'5) Release_Track'!$G:$G,1,0))),vlookup($A10&amp;$B10,{'5) Release_Track'!$F:$F&amp;'5) Release_Track'!$G:$G,'5) Release_Track'!$H:$H},2,0), or(and(not(isblank($B10)),$B10=#REF!,$A10&lt;&gt;#REF!),and(not(isblank($A10)),$A10=#REF!,$B10&lt;&gt;#REF!)),"ID LISTS UNALIGNED",and($A10&lt;&gt;"",countif('5) Release_Track'!$F:$F,$A10)=0),"NO ISRC MATCH in Release_Track",and($B10&lt;&gt;"",countif('5) Release_Track'!$G:$G,$B10)=0),"NO CATALOG ID MATCH in Release_Track",iserror(vlookup($A10&amp;$B10,'5) Release_Track'!$F:$F&amp;'5) Release_Track'!$G:$G,1,0)),"NO ISRC-CATALOG ID pair MATCH in Release_Track" )</f>
        <v>Popstar</v>
      </c>
      <c r="D10" s="134"/>
      <c r="E10" s="43" t="s">
        <v>69</v>
      </c>
      <c r="F10" s="135" t="s">
        <v>669</v>
      </c>
      <c r="G10" s="136" t="str">
        <f t="array" ref="G10">ifs(or($F10="",$F10="Main Primary Artist"),$F10,not(iserror(vlookup($F10,'Reference info'!$J$5:$J$8,1,0))),"Key Artist",not(iserror(vlookup($F10,'Reference info'!$J$38:$J$405,1,0))),"Performer",not(iserror(vlookup($F10,'Reference info'!$J$10:$J$36,1,0))),"Producer &amp; Engineer")</f>
        <v>Producer &amp; Engineer</v>
      </c>
      <c r="H10" s="50"/>
      <c r="J10" s="174" t="str">
        <f>IF(F10="Main Primary Artist","update Tracks set ArtistId=(select ArtistId from Artists where Name=N'"&amp;Substitute(Trim(E10),"'","''")&amp;"' and EnterpriseId="&amp;EntId&amp;") where "&amp;IF(A10&lt;&gt;"", "ISRC='"&amp;A10&amp;"'", "TrackVendorId='"&amp;Substitute(Trim(B10),"'","''")&amp;"'")&amp;" and EnterpriseId="&amp;EntId,"INSERT into Contributors VALUES (newid(), "&amp;IF(F10&lt;&gt;"Primary Artist", "(select RoleId from ContributorRoles where Name='"&amp;F10&amp;"'), 0", "49, 1")&amp; ", (select max(TrackId) from Tracks where "&amp;IF(A10&lt;&gt;"", "ISRC='"&amp;A10&amp;"'", "TrackVendorId='"&amp;Substitute(Trim(B10),"'","''")&amp;"'")&amp;" and EnterpriseId="&amp;EntId&amp;"), null, (select ArtistId from Artists where Name=N'"&amp;SUBSTITUTE(trim(E10),"'","''")&amp;"' and EnterpriseId="&amp;EntId&amp;"), null)")</f>
        <v>INSERT into Contributors VALUES (newid(), (select RoleId from ContributorRoles where Name='Engineer'), 0, (select max(TrackId) from Tracks where ISRC='BC6GH2100003' and EnterpriseId=647322), null, (select ArtistId from Artists where Name=N'Tavin' and EnterpriseId=647322), null)</v>
      </c>
    </row>
    <row r="11" hidden="1">
      <c r="A11" s="8" t="s">
        <v>1007</v>
      </c>
      <c r="B11" s="116"/>
      <c r="C11" s="134" t="str">
        <f t="array" ref="C11">ifs(and(isblank($A11),isblank($B11)),"", not(iserror(vlookup($A11&amp;$B11,'5) Release_Track'!$F:$F&amp;'5) Release_Track'!$G:$G,1,0))),vlookup($A11&amp;$B11,{'5) Release_Track'!$F:$F&amp;'5) Release_Track'!$G:$G,'5) Release_Track'!$H:$H},2,0), or(and(not(isblank($B11)),$B11=#REF!,$A11&lt;&gt;#REF!),and(not(isblank($A11)),$A11=#REF!,$B11&lt;&gt;#REF!)),"ID LISTS UNALIGNED",and($A11&lt;&gt;"",countif('5) Release_Track'!$F:$F,$A11)=0),"NO ISRC MATCH in Release_Track",and($B11&lt;&gt;"",countif('5) Release_Track'!$G:$G,$B11)=0),"NO CATALOG ID MATCH in Release_Track",iserror(vlookup($A11&amp;$B11,'5) Release_Track'!$F:$F&amp;'5) Release_Track'!$G:$G,1,0)),"NO ISRC-CATALOG ID pair MATCH in Release_Track" )</f>
        <v>Tentando Esquecer</v>
      </c>
      <c r="D11" s="134"/>
      <c r="E11" s="43" t="s">
        <v>135</v>
      </c>
      <c r="F11" s="135" t="s">
        <v>667</v>
      </c>
      <c r="G11" s="136" t="str">
        <f t="array" ref="G11">ifs(or($F11="",$F11="Main Primary Artist"),$F11,not(iserror(vlookup($F11,'Reference info'!$J$5:$J$8,1,0))),"Key Artist",not(iserror(vlookup($F11,'Reference info'!$J$38:$J$405,1,0))),"Performer",not(iserror(vlookup($F11,'Reference info'!$J$10:$J$36,1,0))),"Producer &amp; Engineer")</f>
        <v>Producer &amp; Engineer</v>
      </c>
      <c r="H11" s="45"/>
      <c r="J11" s="174" t="str">
        <f>IF(F11="Main Primary Artist","update Tracks set ArtistId=(select ArtistId from Artists where Name=N'"&amp;Substitute(Trim(E11),"'","''")&amp;"' and EnterpriseId="&amp;EntId&amp;") where "&amp;IF(A11&lt;&gt;"", "ISRC='"&amp;A11&amp;"'", "TrackVendorId='"&amp;Substitute(Trim(B11),"'","''")&amp;"'")&amp;" and EnterpriseId="&amp;EntId,"INSERT into Contributors VALUES (newid(), "&amp;IF(F11&lt;&gt;"Primary Artist", "(select RoleId from ContributorRoles where Name='"&amp;F11&amp;"'), 0", "49, 1")&amp; ", (select max(TrackId) from Tracks where "&amp;IF(A11&lt;&gt;"", "ISRC='"&amp;A11&amp;"'", "TrackVendorId='"&amp;Substitute(Trim(B11),"'","''")&amp;"'")&amp;" and EnterpriseId="&amp;EntId&amp;"), null, (select ArtistId from Artists where Name=N'"&amp;SUBSTITUTE(trim(E11),"'","''")&amp;"' and EnterpriseId="&amp;EntId&amp;"), null)")</f>
        <v>INSERT into Contributors VALUES (newid(), (select RoleId from ContributorRoles where Name='Producer'), 0, (select max(TrackId) from Tracks where ISRC='BC6GH2400001' and EnterpriseId=647322), null, (select ArtistId from Artists where Name=N'Negol' and EnterpriseId=647322), null)</v>
      </c>
    </row>
    <row r="12">
      <c r="A12" s="8" t="s">
        <v>1007</v>
      </c>
      <c r="B12" s="116"/>
      <c r="C12" s="134" t="str">
        <f t="array" ref="C12">ifs(and(isblank($A12),isblank($B12)),"", not(iserror(vlookup($A12&amp;$B12,'5) Release_Track'!$F:$F&amp;'5) Release_Track'!$G:$G,1,0))),vlookup($A12&amp;$B12,{'5) Release_Track'!$F:$F&amp;'5) Release_Track'!$G:$G,'5) Release_Track'!$H:$H},2,0), or(and(not(isblank($B12)),$B12=#REF!,$A12&lt;&gt;#REF!),and(not(isblank($A12)),$A12=#REF!,$B12&lt;&gt;#REF!)),"ID LISTS UNALIGNED",and($A12&lt;&gt;"",countif('5) Release_Track'!$F:$F,$A12)=0),"NO ISRC MATCH in Release_Track",and($B12&lt;&gt;"",countif('5) Release_Track'!$G:$G,$B12)=0),"NO CATALOG ID MATCH in Release_Track",iserror(vlookup($A12&amp;$B12,'5) Release_Track'!$F:$F&amp;'5) Release_Track'!$G:$G,1,0)),"NO ISRC-CATALOG ID pair MATCH in Release_Track" )</f>
        <v>Tentando Esquecer</v>
      </c>
      <c r="D12" s="134" t="str">
        <f t="array" ref="D12">ifs(and(isblank($A12),isblank($B12)),"", not(iserror(vlookup($A12&amp;$B12,'5) Release_Track'!$F:$F&amp;'5) Release_Track'!$G:$G,1,0))),vlookup($A12&amp;$B12,{'5) Release_Track'!$F:$F&amp;'5) Release_Track'!$G:$G,'5) Release_Track'!$I:$I},2,0), or(and(not(isblank($B12)),$B12=#REF!,$A12&lt;&gt;#REF!),and(not(isblank($A12)),$A12=#REF!,$B12&lt;&gt;#REF!)),"ID LISTS UNALIGNED",and($A12&lt;&gt;"",countif('5) Release_Track'!$F:$F,$A12)=0),"NO ISRC MATCH in Release_Track",and($B12&lt;&gt;"",countif('5) Release_Track'!$G:$G,$B12)=0),"NO CATALOG ID MATCH in Release_Track",iserror(vlookup($A12&amp;$B12,'5) Release_Track'!$F:$F&amp;'5) Release_Track'!$G:$G,1,0)),"NO ISRC-CATALOG ID pair MATCH in Release_Track" )</f>
        <v/>
      </c>
      <c r="E12" s="43" t="s">
        <v>135</v>
      </c>
      <c r="F12" s="135" t="s">
        <v>666</v>
      </c>
      <c r="G12" s="136" t="str">
        <f t="array" ref="G12">ifs(or($F12="",$F12="Main Primary Artist"),$F12,not(iserror(vlookup($F12,'Reference info'!$J$5:$J$8,1,0))),"Key Artist",not(iserror(vlookup($F12,'Reference info'!$J$38:$J$405,1,0))),"Performer",not(iserror(vlookup($F12,'Reference info'!$J$10:$J$36,1,0))),"Producer &amp; Engineer")</f>
        <v>Main Primary Artist</v>
      </c>
      <c r="H12" s="8" t="str">
        <f>"update Artists set ReleasesCount=(select count (distinct ReleaseId) from Releases where ArtistId=(select max(ArtistId) from Artists where Name=N'"&amp;E12&amp;"' and EnterpriseId="&amp;EntId&amp;")), 
TracksCount=(select count (distinct TrackId) from Tracks where ArtistId=(select max(ArtistId) from Artists where Name=N'"&amp;E12&amp;"' and EnterpriseId="&amp;EntId&amp;")) where ArtistId=(select max(ArtistId) from Artists where Name=N'"&amp;E12&amp;"' and EnterpriseId="&amp;EntId&amp;");"</f>
        <v>update Artists set ReleasesCount=(select count (distinct ReleaseId) from Releases where ArtistId=(select max(ArtistId) from Artists where Name=N'Negol' and EnterpriseId=647322)), 
TracksCount=(select count (distinct TrackId) from Tracks where ArtistId=(select max(ArtistId) from Artists where Name=N'Negol' and EnterpriseId=647322)) where ArtistId=(select max(ArtistId) from Artists where Name=N'Negol' and EnterpriseId=647322);</v>
      </c>
      <c r="J12" s="174" t="str">
        <f>IF(F12="Main Primary Artist","update Tracks set ArtistId=(select ArtistId from Artists where Name=N'"&amp;Substitute(Trim(E12),"'","''")&amp;"' and EnterpriseId="&amp;EntId&amp;") where "&amp;IF(A12&lt;&gt;"", "ISRC='"&amp;A12&amp;"'", "TrackVendorId='"&amp;Substitute(Trim(B12),"'","''")&amp;"'")&amp;" and EnterpriseId="&amp;EntId,"INSERT into Contributors VALUES (newid(), "&amp;IF(F12&lt;&gt;"Primary Artist", "(select RoleId from ContributorRoles where Name='"&amp;F12&amp;"'), 0", "49, 1")&amp; ", (select max(TrackId) from Tracks where "&amp;IF(A12&lt;&gt;"", "ISRC='"&amp;A12&amp;"'", "TrackVendorId='"&amp;Substitute(Trim(B12),"'","''")&amp;"'")&amp;" and EnterpriseId="&amp;EntId&amp;"), null, (select ArtistId from Artists where Name=N'"&amp;SUBSTITUTE(trim(E12),"'","''")&amp;"' and EnterpriseId="&amp;EntId&amp;"), null)")</f>
        <v>update Tracks set ArtistId=(select ArtistId from Artists where Name=N'Negol' and EnterpriseId=647322) where ISRC='BC6GH2400001' and EnterpriseId=647322</v>
      </c>
    </row>
    <row r="13" hidden="1">
      <c r="A13" s="8" t="s">
        <v>1007</v>
      </c>
      <c r="B13" s="116"/>
      <c r="C13" s="134" t="str">
        <f t="array" ref="C13">ifs(and(isblank($A13),isblank($B13)),"", not(iserror(vlookup($A13&amp;$B13,'5) Release_Track'!$F:$F&amp;'5) Release_Track'!$G:$G,1,0))),vlookup($A13&amp;$B13,{'5) Release_Track'!$F:$F&amp;'5) Release_Track'!$G:$G,'5) Release_Track'!$H:$H},2,0), or(and(not(isblank($B13)),$B13=#REF!,$A13&lt;&gt;#REF!),and(not(isblank($A13)),$A13=#REF!,$B13&lt;&gt;#REF!)),"ID LISTS UNALIGNED",and($A13&lt;&gt;"",countif('5) Release_Track'!$F:$F,$A13)=0),"NO ISRC MATCH in Release_Track",and($B13&lt;&gt;"",countif('5) Release_Track'!$G:$G,$B13)=0),"NO CATALOG ID MATCH in Release_Track",iserror(vlookup($A13&amp;$B13,'5) Release_Track'!$F:$F&amp;'5) Release_Track'!$G:$G,1,0)),"NO ISRC-CATALOG ID pair MATCH in Release_Track" )</f>
        <v>Tentando Esquecer</v>
      </c>
      <c r="D13" s="134"/>
      <c r="E13" s="43" t="s">
        <v>135</v>
      </c>
      <c r="F13" s="135" t="s">
        <v>669</v>
      </c>
      <c r="G13" s="136" t="str">
        <f t="array" ref="G13">ifs(or($F13="",$F13="Main Primary Artist"),$F13,not(iserror(vlookup($F13,'Reference info'!$J$5:$J$8,1,0))),"Key Artist",not(iserror(vlookup($F13,'Reference info'!$J$38:$J$405,1,0))),"Performer",not(iserror(vlookup($F13,'Reference info'!$J$10:$J$36,1,0))),"Producer &amp; Engineer")</f>
        <v>Producer &amp; Engineer</v>
      </c>
      <c r="I13" s="176"/>
      <c r="J13" s="174" t="str">
        <f>IF(F13="Main Primary Artist","update Tracks set ArtistId=(select ArtistId from Artists where Name=N'"&amp;Substitute(Trim(E13),"'","''")&amp;"' and EnterpriseId="&amp;EntId&amp;") where "&amp;IF(A13&lt;&gt;"", "ISRC='"&amp;A13&amp;"'", "TrackVendorId='"&amp;Substitute(Trim(B13),"'","''")&amp;"'")&amp;" and EnterpriseId="&amp;EntId,"INSERT into Contributors VALUES (newid(), "&amp;IF(F13&lt;&gt;"Primary Artist", "(select RoleId from ContributorRoles where Name='"&amp;F13&amp;"'), 0", "49, 1")&amp; ", (select max(TrackId) from Tracks where "&amp;IF(A13&lt;&gt;"", "ISRC='"&amp;A13&amp;"'", "TrackVendorId='"&amp;Substitute(Trim(B13),"'","''")&amp;"'")&amp;" and EnterpriseId="&amp;EntId&amp;"), null, (select ArtistId from Artists where Name=N'"&amp;SUBSTITUTE(trim(E13),"'","''")&amp;"' and EnterpriseId="&amp;EntId&amp;"), null)")</f>
        <v>INSERT into Contributors VALUES (newid(), (select RoleId from ContributorRoles where Name='Engineer'), 0, (select max(TrackId) from Tracks where ISRC='BC6GH2400001' and EnterpriseId=647322), null, (select ArtistId from Artists where Name=N'Negol' and EnterpriseId=647322), null)</v>
      </c>
    </row>
    <row r="14" hidden="1">
      <c r="A14" s="8" t="s">
        <v>766</v>
      </c>
      <c r="B14" s="116"/>
      <c r="C14" s="134" t="str">
        <f t="array" ref="C14">ifs(and(isblank($A14),isblank($B14)),"", not(iserror(vlookup($A14&amp;$B14,'5) Release_Track'!$F:$F&amp;'5) Release_Track'!$G:$G,1,0))),vlookup($A14&amp;$B14,{'5) Release_Track'!$F:$F&amp;'5) Release_Track'!$G:$G,'5) Release_Track'!$H:$H},2,0), or(and(not(isblank($B14)),$B14=$B11,$A14&lt;&gt;$A11),and(not(isblank($A14)),$A14=$A11,$B14&lt;&gt;$B11)),"ID LISTS UNALIGNED",and($A14&lt;&gt;"",countif('5) Release_Track'!$F:$F,$A14)=0),"NO ISRC MATCH in Release_Track",and($B14&lt;&gt;"",countif('5) Release_Track'!$G:$G,$B14)=0),"NO CATALOG ID MATCH in Release_Track",iserror(vlookup($A14&amp;$B14,'5) Release_Track'!$F:$F&amp;'5) Release_Track'!$G:$G,1,0)),"NO ISRC-CATALOG ID pair MATCH in Release_Track" )</f>
        <v>O Monstro Rei</v>
      </c>
      <c r="D14" s="134"/>
      <c r="E14" s="43" t="s">
        <v>67</v>
      </c>
      <c r="F14" s="135" t="s">
        <v>667</v>
      </c>
      <c r="G14" s="136" t="str">
        <f t="array" ref="G14">ifs(or($F14="",$F14="Main Primary Artist"),$F14,not(iserror(vlookup($F14,'Reference info'!$J$5:$J$8,1,0))),"Key Artist",not(iserror(vlookup($F14,'Reference info'!$J$38:$J$405,1,0))),"Performer",not(iserror(vlookup($F14,'Reference info'!$J$10:$J$36,1,0))),"Producer &amp; Engineer")</f>
        <v>Producer &amp; Engineer</v>
      </c>
      <c r="H14" s="45" t="str">
        <f>IFERROR(__xludf.DUMMYFUNCTION("sort(if(countif(filter($A:$B,$F:$F=""Main Primary Artist""),'5) Release_Track'!$F$5:$G1331)=0,'5) Release_Track'!$F$5:$G1331,))"),"#REF!")</f>
        <v>#REF!</v>
      </c>
      <c r="I14" s="45"/>
      <c r="J14" s="174" t="str">
        <f>IF(F14="Main Primary Artist","update Tracks set ArtistId=(select ArtistId from Artists where Name=N'"&amp;Substitute(Trim(E14),"'","''")&amp;"' and EnterpriseId="&amp;EntId&amp;") where "&amp;IF(A14&lt;&gt;"", "ISRC='"&amp;A14&amp;"'", "TrackVendorId='"&amp;Substitute(Trim(B14),"'","''")&amp;"'")&amp;" and EnterpriseId="&amp;EntId,"INSERT into Contributors VALUES (newid(), "&amp;IF(F14&lt;&gt;"Primary Artist", "(select RoleId from ContributorRoles where Name='"&amp;F14&amp;"'), 0", "49, 1")&amp; ", (select max(TrackId) from Tracks where "&amp;IF(A14&lt;&gt;"", "ISRC='"&amp;A14&amp;"'", "TrackVendorId='"&amp;Substitute(Trim(B14),"'","''")&amp;"'")&amp;" and EnterpriseId="&amp;EntId&amp;"), null, (select ArtistId from Artists where Name=N'"&amp;SUBSTITUTE(trim(E14),"'","''")&amp;"' and EnterpriseId="&amp;EntId&amp;"), null)")</f>
        <v>INSERT into Contributors VALUES (newid(), (select RoleId from ContributorRoles where Name='Producer'), 0, (select max(TrackId) from Tracks where ISRC='BKTOK2300001' and EnterpriseId=647322), null, (select ArtistId from Artists where Name=N'Flash Beats Manow' and EnterpriseId=647322), null)</v>
      </c>
    </row>
    <row r="15">
      <c r="A15" s="8" t="s">
        <v>766</v>
      </c>
      <c r="B15" s="116"/>
      <c r="C15" s="134" t="str">
        <f t="array" ref="C15">ifs(and(isblank($A15),isblank($B15)),"", not(iserror(vlookup($A15&amp;$B15,'5) Release_Track'!$F:$F&amp;'5) Release_Track'!$G:$G,1,0))),vlookup($A15&amp;$B15,{'5) Release_Track'!$F:$F&amp;'5) Release_Track'!$G:$G,'5) Release_Track'!$H:$H},2,0), or(and(not(isblank($B15)),$B15=$B12,$A15&lt;&gt;$A12),and(not(isblank($A15)),$A15=$A12,$B15&lt;&gt;$B12)),"ID LISTS UNALIGNED",and($A15&lt;&gt;"",countif('5) Release_Track'!$F:$F,$A15)=0),"NO ISRC MATCH in Release_Track",and($B15&lt;&gt;"",countif('5) Release_Track'!$G:$G,$B15)=0),"NO CATALOG ID MATCH in Release_Track",iserror(vlookup($A15&amp;$B15,'5) Release_Track'!$F:$F&amp;'5) Release_Track'!$G:$G,1,0)),"NO ISRC-CATALOG ID pair MATCH in Release_Track" )</f>
        <v>O Monstro Rei</v>
      </c>
      <c r="D15" s="134" t="str">
        <f t="array" ref="D15">ifs(and(isblank($A15),isblank($B15)),"", not(iserror(vlookup($A15&amp;$B15,'5) Release_Track'!$F:$F&amp;'5) Release_Track'!$G:$G,1,0))),vlookup($A15&amp;$B15,{'5) Release_Track'!$F:$F&amp;'5) Release_Track'!$G:$G,'5) Release_Track'!$I:$I},2,0), or(and(not(isblank($B15)),$B15=$B12,$A15&lt;&gt;$A12),and(not(isblank($A15)),$A15=$A12,$B15&lt;&gt;$B12)),"ID LISTS UNALIGNED",and($A15&lt;&gt;"",countif('5) Release_Track'!$F:$F,$A15)=0),"NO ISRC MATCH in Release_Track",and($B15&lt;&gt;"",countif('5) Release_Track'!$G:$G,$B15)=0),"NO CATALOG ID MATCH in Release_Track",iserror(vlookup($A15&amp;$B15,'5) Release_Track'!$F:$F&amp;'5) Release_Track'!$G:$G,1,0)),"NO ISRC-CATALOG ID pair MATCH in Release_Track" )</f>
        <v/>
      </c>
      <c r="E15" s="43" t="s">
        <v>67</v>
      </c>
      <c r="F15" s="135" t="s">
        <v>666</v>
      </c>
      <c r="G15" s="136" t="str">
        <f t="array" ref="G15">ifs(or($F15="",$F15="Main Primary Artist"),$F15,not(iserror(vlookup($F15,'Reference info'!$J$5:$J$8,1,0))),"Key Artist",not(iserror(vlookup($F15,'Reference info'!$J$38:$J$405,1,0))),"Performer",not(iserror(vlookup($F15,'Reference info'!$J$10:$J$36,1,0))),"Producer &amp; Engineer")</f>
        <v>Main Primary Artist</v>
      </c>
      <c r="H15" s="8" t="str">
        <f>"update Artists set ReleasesCount=(select count (distinct ReleaseId) from Releases where ArtistId=(select max(ArtistId) from Artists where Name=N'"&amp;E15&amp;"' and EnterpriseId="&amp;EntId&amp;")), 
TracksCount=(select count (distinct TrackId) from Tracks where ArtistId=(select max(ArtistId) from Artists where Name=N'"&amp;E15&amp;"' and EnterpriseId="&amp;EntId&amp;")) where ArtistId=(select max(ArtistId) from Artists where Name=N'"&amp;E15&amp;"'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5" s="174" t="str">
        <f>IF(F15="Main Primary Artist","update Tracks set ArtistId=(select ArtistId from Artists where Name=N'"&amp;Substitute(Trim(E15),"'","''")&amp;"' and EnterpriseId="&amp;EntId&amp;") where "&amp;IF(A15&lt;&gt;"", "ISRC='"&amp;A15&amp;"'", "TrackVendorId='"&amp;Substitute(Trim(B15),"'","''")&amp;"'")&amp;" and EnterpriseId="&amp;EntId,"INSERT into Contributors VALUES (newid(), "&amp;IF(F15&lt;&gt;"Primary Artist", "(select RoleId from ContributorRoles where Name='"&amp;F15&amp;"'), 0", "49, 1")&amp; ", (select max(TrackId) from Tracks where "&amp;IF(A15&lt;&gt;"", "ISRC='"&amp;A15&amp;"'", "TrackVendorId='"&amp;Substitute(Trim(B15),"'","''")&amp;"'")&amp;" and EnterpriseId="&amp;EntId&amp;"), null, (select ArtistId from Artists where Name=N'"&amp;SUBSTITUTE(trim(E15),"'","''")&amp;"' and EnterpriseId="&amp;EntId&amp;"), null)")</f>
        <v>update Tracks set ArtistId=(select ArtistId from Artists where Name=N'Flash Beats Manow' and EnterpriseId=647322) where ISRC='BKTOK2300001' and EnterpriseId=647322</v>
      </c>
    </row>
    <row r="16" hidden="1">
      <c r="A16" s="8" t="s">
        <v>766</v>
      </c>
      <c r="B16" s="116"/>
      <c r="C16" s="134" t="str">
        <f t="array" ref="C16">ifs(and(isblank($A16),isblank($B16)),"", not(iserror(vlookup($A16&amp;$B16,'5) Release_Track'!$F:$F&amp;'5) Release_Track'!$G:$G,1,0))),vlookup($A16&amp;$B16,{'5) Release_Track'!$F:$F&amp;'5) Release_Track'!$G:$G,'5) Release_Track'!$H:$H},2,0), or(and(not(isblank($B16)),$B16=$B13,$A16&lt;&gt;$A13),and(not(isblank($A16)),$A16=$A13,$B16&lt;&gt;$B13)),"ID LISTS UNALIGNED",and($A16&lt;&gt;"",countif('5) Release_Track'!$F:$F,$A16)=0),"NO ISRC MATCH in Release_Track",and($B16&lt;&gt;"",countif('5) Release_Track'!$G:$G,$B16)=0),"NO CATALOG ID MATCH in Release_Track",iserror(vlookup($A16&amp;$B16,'5) Release_Track'!$F:$F&amp;'5) Release_Track'!$G:$G,1,0)),"NO ISRC-CATALOG ID pair MATCH in Release_Track" )</f>
        <v>O Monstro Rei</v>
      </c>
      <c r="D16" s="134"/>
      <c r="E16" s="43" t="s">
        <v>67</v>
      </c>
      <c r="F16" s="135" t="s">
        <v>669</v>
      </c>
      <c r="G16" s="136" t="str">
        <f t="array" ref="G16">ifs(or($F16="",$F16="Main Primary Artist"),$F16,not(iserror(vlookup($F16,'Reference info'!$J$5:$J$8,1,0))),"Key Artist",not(iserror(vlookup($F16,'Reference info'!$J$38:$J$405,1,0))),"Performer",not(iserror(vlookup($F16,'Reference info'!$J$10:$J$36,1,0))),"Producer &amp; Engineer")</f>
        <v>Producer &amp; Engineer</v>
      </c>
      <c r="J16" s="174" t="str">
        <f>IF(F16="Main Primary Artist","update Tracks set ArtistId=(select ArtistId from Artists where Name=N'"&amp;Substitute(Trim(E16),"'","''")&amp;"' and EnterpriseId="&amp;EntId&amp;") where "&amp;IF(A16&lt;&gt;"", "ISRC='"&amp;A16&amp;"'", "TrackVendorId='"&amp;Substitute(Trim(B16),"'","''")&amp;"'")&amp;" and EnterpriseId="&amp;EntId,"INSERT into Contributors VALUES (newid(), "&amp;IF(F16&lt;&gt;"Primary Artist", "(select RoleId from ContributorRoles where Name='"&amp;F16&amp;"'), 0", "49, 1")&amp; ", (select max(TrackId) from Tracks where "&amp;IF(A16&lt;&gt;"", "ISRC='"&amp;A16&amp;"'", "TrackVendorId='"&amp;Substitute(Trim(B16),"'","''")&amp;"'")&amp;" and EnterpriseId="&amp;EntId&amp;"), null, (select ArtistId from Artists where Name=N'"&amp;SUBSTITUTE(trim(E16),"'","''")&amp;"' and EnterpriseId="&amp;EntId&amp;"), null)")</f>
        <v>INSERT into Contributors VALUES (newid(), (select RoleId from ContributorRoles where Name='Engineer'), 0, (select max(TrackId) from Tracks where ISRC='BKTOK2300001' and EnterpriseId=647322), null, (select ArtistId from Artists where Name=N'Flash Beats Manow' and EnterpriseId=647322), null)</v>
      </c>
    </row>
    <row r="17" hidden="1">
      <c r="A17" s="8" t="s">
        <v>984</v>
      </c>
      <c r="B17" s="116"/>
      <c r="C17" s="134" t="str">
        <f t="array" ref="C17">ifs(and(isblank($A17),isblank($B17)),"", not(iserror(vlookup($A17&amp;$B17,'5) Release_Track'!$F:$F&amp;'5) Release_Track'!$G:$G,1,0))),vlookup($A17&amp;$B17,{'5) Release_Track'!$F:$F&amp;'5) Release_Track'!$G:$G,'5) Release_Track'!$H:$H},2,0), or(and(not(isblank($B17)),$B17=$B14,$A17&lt;&gt;$A14),and(not(isblank($A17)),$A17=$A14,$B17&lt;&gt;$B14)),"ID LISTS UNALIGNED",and($A17&lt;&gt;"",countif('5) Release_Track'!$F:$F,$A17)=0),"NO ISRC MATCH in Release_Track",and($B17&lt;&gt;"",countif('5) Release_Track'!$G:$G,$B17)=0),"NO CATALOG ID MATCH in Release_Track",iserror(vlookup($A17&amp;$B17,'5) Release_Track'!$F:$F&amp;'5) Release_Track'!$G:$G,1,0)),"NO ISRC-CATALOG ID pair MATCH in Release_Track" )</f>
        <v>Wake Up</v>
      </c>
      <c r="D17" s="134"/>
      <c r="E17" s="43" t="s">
        <v>79</v>
      </c>
      <c r="F17" s="135" t="s">
        <v>667</v>
      </c>
      <c r="G17" s="136" t="str">
        <f t="array" ref="G17">ifs(or($F17="",$F17="Main Primary Artist"),$F17,not(iserror(vlookup($F17,'Reference info'!$J$5:$J$8,1,0))),"Key Artist",not(iserror(vlookup($F17,'Reference info'!$J$38:$J$405,1,0))),"Performer",not(iserror(vlookup($F17,'Reference info'!$J$10:$J$36,1,0))),"Producer &amp; Engineer")</f>
        <v>Producer &amp; Engineer</v>
      </c>
      <c r="J17" s="174" t="str">
        <f>IF(F17="Main Primary Artist","update Tracks set ArtistId=(select ArtistId from Artists where Name=N'"&amp;Substitute(Trim(E17),"'","''")&amp;"' and EnterpriseId="&amp;EntId&amp;") where "&amp;IF(A17&lt;&gt;"", "ISRC='"&amp;A17&amp;"'", "TrackVendorId='"&amp;Substitute(Trim(B17),"'","''")&amp;"'")&amp;" and EnterpriseId="&amp;EntId,"INSERT into Contributors VALUES (newid(), "&amp;IF(F17&lt;&gt;"Primary Artist", "(select RoleId from ContributorRoles where Name='"&amp;F17&amp;"'), 0", "49, 1")&amp; ", (select max(TrackId) from Tracks where "&amp;IF(A17&lt;&gt;"", "ISRC='"&amp;A17&amp;"'", "TrackVendorId='"&amp;Substitute(Trim(B17),"'","''")&amp;"'")&amp;" and EnterpriseId="&amp;EntId&amp;"), null, (select ArtistId from Artists where Name=N'"&amp;SUBSTITUTE(trim(E17),"'","''")&amp;"' and EnterpriseId="&amp;EntId&amp;"), null)")</f>
        <v>INSERT into Contributors VALUES (newid(), (select RoleId from ContributorRoles where Name='Producer'), 0, (select max(TrackId) from Tracks where ISRC='BKTOK2300003' and EnterpriseId=647322), null, (select ArtistId from Artists where Name=N'$hinepsj' and EnterpriseId=647322), null)</v>
      </c>
    </row>
    <row r="18" hidden="1">
      <c r="A18" s="8" t="s">
        <v>984</v>
      </c>
      <c r="B18" s="116"/>
      <c r="C18" s="134" t="str">
        <f t="array" ref="C18">ifs(and(isblank($A18),isblank($B18)),"", not(iserror(vlookup($A18&amp;$B18,'5) Release_Track'!$F:$F&amp;'5) Release_Track'!$G:$G,1,0))),vlookup($A18&amp;$B18,{'5) Release_Track'!$F:$F&amp;'5) Release_Track'!$G:$G,'5) Release_Track'!$H:$H},2,0), or(and(not(isblank($B18)),$B18=$B17,$A18&lt;&gt;$A17),and(not(isblank($A18)),$A18=$A17,$B18&lt;&gt;$B17)),"ID LISTS UNALIGNED",and($A18&lt;&gt;"",countif('5) Release_Track'!$F:$F,$A18)=0),"NO ISRC MATCH in Release_Track",and($B18&lt;&gt;"",countif('5) Release_Track'!$G:$G,$B18)=0),"NO CATALOG ID MATCH in Release_Track",iserror(vlookup($A18&amp;$B18,'5) Release_Track'!$F:$F&amp;'5) Release_Track'!$G:$G,1,0)),"NO ISRC-CATALOG ID pair MATCH in Release_Track" )</f>
        <v>Wake Up</v>
      </c>
      <c r="D18" s="134" t="str">
        <f t="array" ref="D18">ifs(and(isblank($A18),isblank($B18)),"", not(iserror(vlookup($A18&amp;$B18,'5) Release_Track'!$F:$F&amp;'5) Release_Track'!$G:$G,1,0))),vlookup($A18&amp;$B18,{'5) Release_Track'!$F:$F&amp;'5) Release_Track'!$G:$G,'5) Release_Track'!$I:$I},2,0), or(and(not(isblank($B18)),$B18=$B17,$A18&lt;&gt;$A17),and(not(isblank($A18)),$A18=$A17,$B18&lt;&gt;$B17)),"ID LISTS UNALIGNED",and($A18&lt;&gt;"",countif('5) Release_Track'!$F:$F,$A18)=0),"NO ISRC MATCH in Release_Track",and($B18&lt;&gt;"",countif('5) Release_Track'!$G:$G,$B18)=0),"NO CATALOG ID MATCH in Release_Track",iserror(vlookup($A18&amp;$B18,'5) Release_Track'!$F:$F&amp;'5) Release_Track'!$G:$G,1,0)),"NO ISRC-CATALOG ID pair MATCH in Release_Track" )</f>
        <v/>
      </c>
      <c r="E18" s="43" t="s">
        <v>47</v>
      </c>
      <c r="F18" s="135" t="s">
        <v>671</v>
      </c>
      <c r="G18" s="136" t="str">
        <f t="array" ref="G18">ifs(or($F18="",$F18="Main Primary Artist"),$F18,not(iserror(vlookup($F18,'Reference info'!$J$5:$J$8,1,0))),"Key Artist",not(iserror(vlookup($F18,'Reference info'!$J$38:$J$405,1,0))),"Performer",not(iserror(vlookup($F18,'Reference info'!$J$10:$J$36,1,0))),"Producer &amp; Engineer")</f>
        <v>Key Artist</v>
      </c>
      <c r="J18" s="174" t="str">
        <f>IF(F18="Main Primary Artist","update Tracks set ArtistId=(select ArtistId from Artists where Name=N'"&amp;Substitute(Trim(E18),"'","''")&amp;"' and EnterpriseId="&amp;EntId&amp;") where "&amp;IF(A18&lt;&gt;"", "ISRC='"&amp;A18&amp;"'", "TrackVendorId='"&amp;Substitute(Trim(B18),"'","''")&amp;"'")&amp;" and EnterpriseId="&amp;EntId,"INSERT into Contributors VALUES (newid(), "&amp;IF(F18&lt;&gt;"Primary Artist", "(select RoleId from ContributorRoles where Name='"&amp;F18&amp;"'), 0", "49, 1")&amp; ", (select max(TrackId) from Tracks where "&amp;IF(A18&lt;&gt;"", "ISRC='"&amp;A18&amp;"'", "TrackVendorId='"&amp;Substitute(Trim(B18),"'","''")&amp;"'")&amp;" and EnterpriseId="&amp;EntId&amp;"), null, (select ArtistId from Artists where Name=N'"&amp;SUBSTITUTE(trim(E18),"'","''")&amp;"' and EnterpriseId="&amp;EntId&amp;"), null)")</f>
        <v>INSERT into Contributors VALUES (newid(), 49, 1, (select max(TrackId) from Tracks where ISRC='BKTOK2300003' and EnterpriseId=647322), null, (select ArtistId from Artists where Name=N'ÉoDan' and EnterpriseId=647322), null)</v>
      </c>
    </row>
    <row r="19">
      <c r="A19" s="8" t="s">
        <v>984</v>
      </c>
      <c r="B19" s="116"/>
      <c r="C19" s="134" t="str">
        <f t="array" ref="C19">ifs(and(isblank($A19),isblank($B19)),"", not(iserror(vlookup($A19&amp;$B19,'5) Release_Track'!$F:$F&amp;'5) Release_Track'!$G:$G,1,0))),vlookup($A19&amp;$B19,{'5) Release_Track'!$F:$F&amp;'5) Release_Track'!$G:$G,'5) Release_Track'!$H:$H},2,0), or(and(not(isblank($B19)),$B19=$B16,$A19&lt;&gt;$A16),and(not(isblank($A19)),$A19=$A16,$B19&lt;&gt;$B16)),"ID LISTS UNALIGNED",and($A19&lt;&gt;"",countif('5) Release_Track'!$F:$F,$A19)=0),"NO ISRC MATCH in Release_Track",and($B19&lt;&gt;"",countif('5) Release_Track'!$G:$G,$B19)=0),"NO CATALOG ID MATCH in Release_Track",iserror(vlookup($A19&amp;$B19,'5) Release_Track'!$F:$F&amp;'5) Release_Track'!$G:$G,1,0)),"NO ISRC-CATALOG ID pair MATCH in Release_Track" )</f>
        <v>Wake Up</v>
      </c>
      <c r="D19" s="134" t="str">
        <f t="array" ref="D19">ifs(and(isblank($A19),isblank($B19)),"", not(iserror(vlookup($A19&amp;$B19,'5) Release_Track'!$F:$F&amp;'5) Release_Track'!$G:$G,1,0))),vlookup($A19&amp;$B19,{'5) Release_Track'!$F:$F&amp;'5) Release_Track'!$G:$G,'5) Release_Track'!$I:$I},2,0), or(and(not(isblank($B19)),$B19=$B16,$A19&lt;&gt;$A16),and(not(isblank($A19)),$A19=$A16,$B19&lt;&gt;$B16)),"ID LISTS UNALIGNED",and($A19&lt;&gt;"",countif('5) Release_Track'!$F:$F,$A19)=0),"NO ISRC MATCH in Release_Track",and($B19&lt;&gt;"",countif('5) Release_Track'!$G:$G,$B19)=0),"NO CATALOG ID MATCH in Release_Track",iserror(vlookup($A19&amp;$B19,'5) Release_Track'!$F:$F&amp;'5) Release_Track'!$G:$G,1,0)),"NO ISRC-CATALOG ID pair MATCH in Release_Track" )</f>
        <v/>
      </c>
      <c r="E19" s="43" t="s">
        <v>79</v>
      </c>
      <c r="F19" s="135" t="s">
        <v>666</v>
      </c>
      <c r="G19" s="136" t="str">
        <f t="array" ref="G19">ifs(or($F19="",$F19="Main Primary Artist"),$F19,not(iserror(vlookup($F19,'Reference info'!$J$5:$J$8,1,0))),"Key Artist",not(iserror(vlookup($F19,'Reference info'!$J$38:$J$405,1,0))),"Performer",not(iserror(vlookup($F19,'Reference info'!$J$10:$J$36,1,0))),"Producer &amp; Engineer")</f>
        <v>Main Primary Artist</v>
      </c>
      <c r="H19" s="8" t="str">
        <f>"update Artists set ReleasesCount=(select count (distinct ReleaseId) from Releases where ArtistId=(select max(ArtistId) from Artists where Name=N'"&amp;E19&amp;"' and EnterpriseId="&amp;EntId&amp;")), 
TracksCount=(select count (distinct TrackId) from Tracks where ArtistId=(select max(ArtistId) from Artists where Name=N'"&amp;E19&amp;"' and EnterpriseId="&amp;EntId&amp;")) where ArtistId=(select max(ArtistId) from Artists where Name=N'"&amp;E19&amp;"'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19" s="174" t="str">
        <f>IF(F19="Main Primary Artist","update Tracks set ArtistId=(select ArtistId from Artists where Name=N'"&amp;Substitute(Trim(E19),"'","''")&amp;"' and EnterpriseId="&amp;EntId&amp;") where "&amp;IF(A19&lt;&gt;"", "ISRC='"&amp;A19&amp;"'", "TrackVendorId='"&amp;Substitute(Trim(B19),"'","''")&amp;"'")&amp;" and EnterpriseId="&amp;EntId,"INSERT into Contributors VALUES (newid(), "&amp;IF(F19&lt;&gt;"Primary Artist", "(select RoleId from ContributorRoles where Name='"&amp;F19&amp;"'), 0", "49, 1")&amp; ", (select max(TrackId) from Tracks where "&amp;IF(A19&lt;&gt;"", "ISRC='"&amp;A19&amp;"'", "TrackVendorId='"&amp;Substitute(Trim(B19),"'","''")&amp;"'")&amp;" and EnterpriseId="&amp;EntId&amp;"), null, (select ArtistId from Artists where Name=N'"&amp;SUBSTITUTE(trim(E19),"'","''")&amp;"' and EnterpriseId="&amp;EntId&amp;"), null)")</f>
        <v>update Tracks set ArtistId=(select ArtistId from Artists where Name=N'$hinepsj' and EnterpriseId=647322) where ISRC='BKTOK2300003' and EnterpriseId=647322</v>
      </c>
    </row>
    <row r="20" hidden="1">
      <c r="A20" s="8" t="s">
        <v>984</v>
      </c>
      <c r="B20" s="116"/>
      <c r="C20" s="134" t="str">
        <f t="array" ref="C20">ifs(and(isblank($A20),isblank($B20)),"", not(iserror(vlookup($A20&amp;$B20,'5) Release_Track'!$F:$F&amp;'5) Release_Track'!$G:$G,1,0))),vlookup($A20&amp;$B20,{'5) Release_Track'!$F:$F&amp;'5) Release_Track'!$G:$G,'5) Release_Track'!$H:$H},2,0), or(and(not(isblank($B20)),$B20=$B17,$A20&lt;&gt;$A17),and(not(isblank($A20)),$A20=$A17,$B20&lt;&gt;$B17)),"ID LISTS UNALIGNED",and($A20&lt;&gt;"",countif('5) Release_Track'!$F:$F,$A20)=0),"NO ISRC MATCH in Release_Track",and($B20&lt;&gt;"",countif('5) Release_Track'!$G:$G,$B20)=0),"NO CATALOG ID MATCH in Release_Track",iserror(vlookup($A20&amp;$B20,'5) Release_Track'!$F:$F&amp;'5) Release_Track'!$G:$G,1,0)),"NO ISRC-CATALOG ID pair MATCH in Release_Track" )</f>
        <v>Wake Up</v>
      </c>
      <c r="D20" s="134"/>
      <c r="E20" s="43" t="s">
        <v>79</v>
      </c>
      <c r="F20" s="135" t="s">
        <v>669</v>
      </c>
      <c r="G20" s="136" t="str">
        <f t="array" ref="G20">ifs(or($F20="",$F20="Main Primary Artist"),$F20,not(iserror(vlookup($F20,'Reference info'!$J$5:$J$8,1,0))),"Key Artist",not(iserror(vlookup($F20,'Reference info'!$J$38:$J$405,1,0))),"Performer",not(iserror(vlookup($F20,'Reference info'!$J$10:$J$36,1,0))),"Producer &amp; Engineer")</f>
        <v>Producer &amp; Engineer</v>
      </c>
      <c r="J20" s="174" t="str">
        <f>IF(F20="Main Primary Artist","update Tracks set ArtistId=(select ArtistId from Artists where Name=N'"&amp;Substitute(Trim(E20),"'","''")&amp;"' and EnterpriseId="&amp;EntId&amp;") where "&amp;IF(A20&lt;&gt;"", "ISRC='"&amp;A20&amp;"'", "TrackVendorId='"&amp;Substitute(Trim(B20),"'","''")&amp;"'")&amp;" and EnterpriseId="&amp;EntId,"INSERT into Contributors VALUES (newid(), "&amp;IF(F20&lt;&gt;"Primary Artist", "(select RoleId from ContributorRoles where Name='"&amp;F20&amp;"'), 0", "49, 1")&amp; ", (select max(TrackId) from Tracks where "&amp;IF(A20&lt;&gt;"", "ISRC='"&amp;A20&amp;"'", "TrackVendorId='"&amp;Substitute(Trim(B20),"'","''")&amp;"'")&amp;" and EnterpriseId="&amp;EntId&amp;"), null, (select ArtistId from Artists where Name=N'"&amp;SUBSTITUTE(trim(E20),"'","''")&amp;"' and EnterpriseId="&amp;EntId&amp;"), null)")</f>
        <v>INSERT into Contributors VALUES (newid(), (select RoleId from ContributorRoles where Name='Engineer'), 0, (select max(TrackId) from Tracks where ISRC='BKTOK2300003' and EnterpriseId=647322), null, (select ArtistId from Artists where Name=N'$hinepsj' and EnterpriseId=647322), null)</v>
      </c>
    </row>
    <row r="21" hidden="1">
      <c r="A21" s="34" t="s">
        <v>1070</v>
      </c>
      <c r="B21" s="84"/>
      <c r="C21" s="134" t="str">
        <f t="array" ref="C21">ifs(and(isblank($A21),isblank($B21)),"", not(iserror(vlookup($A21&amp;$B21,'5) Release_Track'!$F:$F&amp;'5) Release_Track'!$G:$G,1,0))),vlookup($A21&amp;$B21,{'5) Release_Track'!$F:$F&amp;'5) Release_Track'!$G:$G,'5) Release_Track'!$H:$H},2,0), or(and(not(isblank($B21)),$B21=$B18,$A21&lt;&gt;$A18),and(not(isblank($A21)),$A21=$A18,$B21&lt;&gt;$B18)),"ID LISTS UNALIGNED",and($A21&lt;&gt;"",countif('5) Release_Track'!$F:$F,$A21)=0),"NO ISRC MATCH in Release_Track",and($B21&lt;&gt;"",countif('5) Release_Track'!$G:$G,$B21)=0),"NO CATALOG ID MATCH in Release_Track",iserror(vlookup($A21&amp;$B21,'5) Release_Track'!$F:$F&amp;'5) Release_Track'!$G:$G,1,0)),"NO ISRC-CATALOG ID pair MATCH in Release_Track" )</f>
        <v>Filho da Luz</v>
      </c>
      <c r="D21" s="134" t="str">
        <f t="array" ref="D21">ifs(and(isblank($A21),isblank($B21)),"", not(iserror(vlookup($A21&amp;$B21,'5) Release_Track'!$F:$F&amp;'5) Release_Track'!$G:$G,1,0))),vlookup($A21&amp;$B21,{'5) Release_Track'!$F:$F&amp;'5) Release_Track'!$G:$G,'5) Release_Track'!$I:$I},2,0), or(and(not(isblank($B21)),$B21=$B18,$A21&lt;&gt;$A18),and(not(isblank($A21)),$A21=$A18,$B21&lt;&gt;$B18)),"ID LISTS UNALIGNED",and($A21&lt;&gt;"",countif('5) Release_Track'!$F:$F,$A21)=0),"NO ISRC MATCH in Release_Track",and($B21&lt;&gt;"",countif('5) Release_Track'!$G:$G,$B21)=0),"NO CATALOG ID MATCH in Release_Track",iserror(vlookup($A21&amp;$B21,'5) Release_Track'!$F:$F&amp;'5) Release_Track'!$G:$G,1,0)),"NO ISRC-CATALOG ID pair MATCH in Release_Track" )</f>
        <v/>
      </c>
      <c r="E21" s="96" t="s">
        <v>53</v>
      </c>
      <c r="F21" s="135" t="s">
        <v>667</v>
      </c>
      <c r="G21" s="136" t="str">
        <f t="array" ref="G21">ifs(or($F21="",$F21="Main Primary Artist"),$F21,not(iserror(vlookup($F21,'Reference info'!$J$5:$J$8,1,0))),"Key Artist",not(iserror(vlookup($F21,'Reference info'!$J$38:$J$405,1,0))),"Performer",not(iserror(vlookup($F21,'Reference info'!$J$10:$J$36,1,0))),"Producer &amp; Engineer")</f>
        <v>Producer &amp; Engineer</v>
      </c>
      <c r="J21" s="174" t="str">
        <f>IF(F21="Main Primary Artist","update Tracks set ArtistId=(select ArtistId from Artists where Name=N'"&amp;Substitute(Trim(E21),"'","''")&amp;"' and EnterpriseId="&amp;EntId&amp;") where "&amp;IF(A21&lt;&gt;"", "ISRC='"&amp;A21&amp;"'", "TrackVendorId='"&amp;Substitute(Trim(B21),"'","''")&amp;"'")&amp;" and EnterpriseId="&amp;EntId,"INSERT into Contributors VALUES (newid(), "&amp;IF(F21&lt;&gt;"Primary Artist", "(select RoleId from ContributorRoles where Name='"&amp;F21&amp;"'), 0", "49, 1")&amp; ", (select max(TrackId) from Tracks where "&amp;IF(A21&lt;&gt;"", "ISRC='"&amp;A21&amp;"'", "TrackVendorId='"&amp;Substitute(Trim(B21),"'","''")&amp;"'")&amp;" and EnterpriseId="&amp;EntId&amp;"), null, (select ArtistId from Artists where Name=N'"&amp;SUBSTITUTE(trim(E21),"'","''")&amp;"' and EnterpriseId="&amp;EntId&amp;"), null)")</f>
        <v>INSERT into Contributors VALUES (newid(), (select RoleId from ContributorRoles where Name='Producer'), 0, (select max(TrackId) from Tracks where ISRC='BKTOK2300004' and EnterpriseId=647322), null, (select ArtistId from Artists where Name=N'PeJota10*' and EnterpriseId=647322), null)</v>
      </c>
    </row>
    <row r="22" hidden="1">
      <c r="A22" s="34" t="s">
        <v>1070</v>
      </c>
      <c r="B22" s="84"/>
      <c r="C22" s="134" t="str">
        <f t="array" ref="C22">ifs(and(isblank($A22),isblank($B22)),"", not(iserror(vlookup($A22&amp;$B22,'5) Release_Track'!$F:$F&amp;'5) Release_Track'!$G:$G,1,0))),vlookup($A22&amp;$B22,{'5) Release_Track'!$F:$F&amp;'5) Release_Track'!$G:$G,'5) Release_Track'!$H:$H},2,0), or(and(not(isblank($B22)),$B22=$B21,$A22&lt;&gt;$A21),and(not(isblank($A22)),$A22=$A21,$B22&lt;&gt;$B21)),"ID LISTS UNALIGNED",and($A22&lt;&gt;"",countif('5) Release_Track'!$F:$F,$A22)=0),"NO ISRC MATCH in Release_Track",and($B22&lt;&gt;"",countif('5) Release_Track'!$G:$G,$B22)=0),"NO CATALOG ID MATCH in Release_Track",iserror(vlookup($A22&amp;$B22,'5) Release_Track'!$F:$F&amp;'5) Release_Track'!$G:$G,1,0)),"NO ISRC-CATALOG ID pair MATCH in Release_Track" )</f>
        <v>Filho da Luz</v>
      </c>
      <c r="D22" s="134" t="str">
        <f t="array" ref="D22">ifs(and(isblank($A22),isblank($B22)),"", not(iserror(vlookup($A22&amp;$B22,'5) Release_Track'!$F:$F&amp;'5) Release_Track'!$G:$G,1,0))),vlookup($A22&amp;$B22,{'5) Release_Track'!$F:$F&amp;'5) Release_Track'!$G:$G,'5) Release_Track'!$I:$I},2,0), or(and(not(isblank($B22)),$B22=$B21,$A22&lt;&gt;$A21),and(not(isblank($A22)),$A22=$A21,$B22&lt;&gt;$B21)),"ID LISTS UNALIGNED",and($A22&lt;&gt;"",countif('5) Release_Track'!$F:$F,$A22)=0),"NO ISRC MATCH in Release_Track",and($B22&lt;&gt;"",countif('5) Release_Track'!$G:$G,$B22)=0),"NO CATALOG ID MATCH in Release_Track",iserror(vlookup($A22&amp;$B22,'5) Release_Track'!$F:$F&amp;'5) Release_Track'!$G:$G,1,0)),"NO ISRC-CATALOG ID pair MATCH in Release_Track" )</f>
        <v/>
      </c>
      <c r="E22" s="96" t="s">
        <v>79</v>
      </c>
      <c r="F22" s="140" t="s">
        <v>671</v>
      </c>
      <c r="G22" s="136" t="str">
        <f t="array" ref="G22">ifs(or($F22="",$F22="Main Primary Artist"),$F22,not(iserror(vlookup($F22,'Reference info'!$J$5:$J$8,1,0))),"Key Artist",not(iserror(vlookup($F22,'Reference info'!$J$38:$J$405,1,0))),"Performer",not(iserror(vlookup($F22,'Reference info'!$J$10:$J$36,1,0))),"Producer &amp; Engineer")</f>
        <v>Key Artist</v>
      </c>
      <c r="J22" s="174" t="str">
        <f>IF(F22="Main Primary Artist","update Tracks set ArtistId=(select ArtistId from Artists where Name=N'"&amp;Substitute(Trim(E22),"'","''")&amp;"' and EnterpriseId="&amp;EntId&amp;") where "&amp;IF(A22&lt;&gt;"", "ISRC='"&amp;A22&amp;"'", "TrackVendorId='"&amp;Substitute(Trim(B22),"'","''")&amp;"'")&amp;" and EnterpriseId="&amp;EntId,"INSERT into Contributors VALUES (newid(), "&amp;IF(F22&lt;&gt;"Primary Artist", "(select RoleId from ContributorRoles where Name='"&amp;F22&amp;"'), 0", "49, 1")&amp; ", (select max(TrackId) from Tracks where "&amp;IF(A22&lt;&gt;"", "ISRC='"&amp;A22&amp;"'", "TrackVendorId='"&amp;Substitute(Trim(B22),"'","''")&amp;"'")&amp;" and EnterpriseId="&amp;EntId&amp;"), null, (select ArtistId from Artists where Name=N'"&amp;SUBSTITUTE(trim(E22),"'","''")&amp;"' and EnterpriseId="&amp;EntId&amp;"), null)")</f>
        <v>INSERT into Contributors VALUES (newid(), 49, 1, (select max(TrackId) from Tracks where ISRC='BKTOK2300004' and EnterpriseId=647322), null, (select ArtistId from Artists where Name=N'$hinepsj' and EnterpriseId=647322), null)</v>
      </c>
    </row>
    <row r="23">
      <c r="A23" s="34" t="s">
        <v>1070</v>
      </c>
      <c r="B23" s="84"/>
      <c r="C23" s="134" t="str">
        <f t="array" ref="C23">ifs(and(isblank($A23),isblank($B23)),"", not(iserror(vlookup($A23&amp;$B23,'5) Release_Track'!$F:$F&amp;'5) Release_Track'!$G:$G,1,0))),vlookup($A23&amp;$B23,{'5) Release_Track'!$F:$F&amp;'5) Release_Track'!$G:$G,'5) Release_Track'!$H:$H},2,0), or(and(not(isblank($B23)),$B23=$B20,$A23&lt;&gt;$A20),and(not(isblank($A23)),$A23=$A20,$B23&lt;&gt;$B20)),"ID LISTS UNALIGNED",and($A23&lt;&gt;"",countif('5) Release_Track'!$F:$F,$A23)=0),"NO ISRC MATCH in Release_Track",and($B23&lt;&gt;"",countif('5) Release_Track'!$G:$G,$B23)=0),"NO CATALOG ID MATCH in Release_Track",iserror(vlookup($A23&amp;$B23,'5) Release_Track'!$F:$F&amp;'5) Release_Track'!$G:$G,1,0)),"NO ISRC-CATALOG ID pair MATCH in Release_Track" )</f>
        <v>Filho da Luz</v>
      </c>
      <c r="D23" s="134" t="str">
        <f t="array" ref="D23">ifs(and(isblank($A23),isblank($B23)),"", not(iserror(vlookup($A23&amp;$B23,'5) Release_Track'!$F:$F&amp;'5) Release_Track'!$G:$G,1,0))),vlookup($A23&amp;$B23,{'5) Release_Track'!$F:$F&amp;'5) Release_Track'!$G:$G,'5) Release_Track'!$I:$I},2,0), or(and(not(isblank($B23)),$B23=$B20,$A23&lt;&gt;$A20),and(not(isblank($A23)),$A23=$A20,$B23&lt;&gt;$B20)),"ID LISTS UNALIGNED",and($A23&lt;&gt;"",countif('5) Release_Track'!$F:$F,$A23)=0),"NO ISRC MATCH in Release_Track",and($B23&lt;&gt;"",countif('5) Release_Track'!$G:$G,$B23)=0),"NO CATALOG ID MATCH in Release_Track",iserror(vlookup($A23&amp;$B23,'5) Release_Track'!$F:$F&amp;'5) Release_Track'!$G:$G,1,0)),"NO ISRC-CATALOG ID pair MATCH in Release_Track" )</f>
        <v/>
      </c>
      <c r="E23" s="96" t="s">
        <v>53</v>
      </c>
      <c r="F23" s="140" t="s">
        <v>666</v>
      </c>
      <c r="G23" s="136" t="str">
        <f t="array" ref="G23">ifs(or($F23="",$F23="Main Primary Artist"),$F23,not(iserror(vlookup($F23,'Reference info'!$J$5:$J$8,1,0))),"Key Artist",not(iserror(vlookup($F23,'Reference info'!$J$38:$J$405,1,0))),"Performer",not(iserror(vlookup($F23,'Reference info'!$J$10:$J$36,1,0))),"Producer &amp; Engineer")</f>
        <v>Main Primary Artist</v>
      </c>
      <c r="H23" s="8" t="str">
        <f>"update Artists set ReleasesCount=(select count (distinct ReleaseId) from Releases where ArtistId=(select max(ArtistId) from Artists where Name=N'"&amp;E23&amp;"' and EnterpriseId="&amp;EntId&amp;")), 
TracksCount=(select count (distinct TrackId) from Tracks where ArtistId=(select max(ArtistId) from Artists where Name=N'"&amp;E23&amp;"' and EnterpriseId="&amp;EntId&amp;")) where ArtistId=(select max(ArtistId) from Artists where Name=N'"&amp;E23&amp;"'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3" s="174" t="str">
        <f>IF(F23="Main Primary Artist","update Tracks set ArtistId=(select ArtistId from Artists where Name=N'"&amp;Substitute(Trim(E23),"'","''")&amp;"' and EnterpriseId="&amp;EntId&amp;") where "&amp;IF(A23&lt;&gt;"", "ISRC='"&amp;A23&amp;"'", "TrackVendorId='"&amp;Substitute(Trim(B23),"'","''")&amp;"'")&amp;" and EnterpriseId="&amp;EntId,"INSERT into Contributors VALUES (newid(), "&amp;IF(F23&lt;&gt;"Primary Artist", "(select RoleId from ContributorRoles where Name='"&amp;F23&amp;"'), 0", "49, 1")&amp; ", (select max(TrackId) from Tracks where "&amp;IF(A23&lt;&gt;"", "ISRC='"&amp;A23&amp;"'", "TrackVendorId='"&amp;Substitute(Trim(B23),"'","''")&amp;"'")&amp;" and EnterpriseId="&amp;EntId&amp;"), null, (select ArtistId from Artists where Name=N'"&amp;SUBSTITUTE(trim(E23),"'","''")&amp;"' and EnterpriseId="&amp;EntId&amp;"), null)")</f>
        <v>update Tracks set ArtistId=(select ArtistId from Artists where Name=N'PeJota10*' and EnterpriseId=647322) where ISRC='BKTOK2300004' and EnterpriseId=647322</v>
      </c>
    </row>
    <row r="24" hidden="1">
      <c r="A24" s="34" t="s">
        <v>1070</v>
      </c>
      <c r="B24" s="84"/>
      <c r="C24" s="134" t="str">
        <f t="array" ref="C24">ifs(and(isblank($A24),isblank($B24)),"", not(iserror(vlookup($A24&amp;$B24,'5) Release_Track'!$F:$F&amp;'5) Release_Track'!$G:$G,1,0))),vlookup($A24&amp;$B24,{'5) Release_Track'!$F:$F&amp;'5) Release_Track'!$G:$G,'5) Release_Track'!$H:$H},2,0), or(and(not(isblank($B24)),$B24=$B21,$A24&lt;&gt;$A21),and(not(isblank($A24)),$A24=$A21,$B24&lt;&gt;$B21)),"ID LISTS UNALIGNED",and($A24&lt;&gt;"",countif('5) Release_Track'!$F:$F,$A24)=0),"NO ISRC MATCH in Release_Track",and($B24&lt;&gt;"",countif('5) Release_Track'!$G:$G,$B24)=0),"NO CATALOG ID MATCH in Release_Track",iserror(vlookup($A24&amp;$B24,'5) Release_Track'!$F:$F&amp;'5) Release_Track'!$G:$G,1,0)),"NO ISRC-CATALOG ID pair MATCH in Release_Track" )</f>
        <v>Filho da Luz</v>
      </c>
      <c r="D24" s="134" t="str">
        <f t="array" ref="D24">ifs(and(isblank($A24),isblank($B24)),"", not(iserror(vlookup($A24&amp;$B24,'5) Release_Track'!$F:$F&amp;'5) Release_Track'!$G:$G,1,0))),vlookup($A24&amp;$B24,{'5) Release_Track'!$F:$F&amp;'5) Release_Track'!$G:$G,'5) Release_Track'!$I:$I},2,0), or(and(not(isblank($B24)),$B24=$B21,$A24&lt;&gt;$A21),and(not(isblank($A24)),$A24=$A21,$B24&lt;&gt;$B21)),"ID LISTS UNALIGNED",and($A24&lt;&gt;"",countif('5) Release_Track'!$F:$F,$A24)=0),"NO ISRC MATCH in Release_Track",and($B24&lt;&gt;"",countif('5) Release_Track'!$G:$G,$B24)=0),"NO CATALOG ID MATCH in Release_Track",iserror(vlookup($A24&amp;$B24,'5) Release_Track'!$F:$F&amp;'5) Release_Track'!$G:$G,1,0)),"NO ISRC-CATALOG ID pair MATCH in Release_Track" )</f>
        <v/>
      </c>
      <c r="E24" s="96" t="s">
        <v>53</v>
      </c>
      <c r="F24" s="135" t="s">
        <v>669</v>
      </c>
      <c r="G24" s="136" t="str">
        <f t="array" ref="G24">ifs(or($F24="",$F24="Main Primary Artist"),$F24,not(iserror(vlookup($F24,'Reference info'!$J$5:$J$8,1,0))),"Key Artist",not(iserror(vlookup($F24,'Reference info'!$J$38:$J$405,1,0))),"Performer",not(iserror(vlookup($F24,'Reference info'!$J$10:$J$36,1,0))),"Producer &amp; Engineer")</f>
        <v>Producer &amp; Engineer</v>
      </c>
      <c r="J24" s="174" t="str">
        <f>IF(F24="Main Primary Artist","update Tracks set ArtistId=(select ArtistId from Artists where Name=N'"&amp;Substitute(Trim(E24),"'","''")&amp;"' and EnterpriseId="&amp;EntId&amp;") where "&amp;IF(A24&lt;&gt;"", "ISRC='"&amp;A24&amp;"'", "TrackVendorId='"&amp;Substitute(Trim(B24),"'","''")&amp;"'")&amp;" and EnterpriseId="&amp;EntId,"INSERT into Contributors VALUES (newid(), "&amp;IF(F24&lt;&gt;"Primary Artist", "(select RoleId from ContributorRoles where Name='"&amp;F24&amp;"'), 0", "49, 1")&amp; ", (select max(TrackId) from Tracks where "&amp;IF(A24&lt;&gt;"", "ISRC='"&amp;A24&amp;"'", "TrackVendorId='"&amp;Substitute(Trim(B24),"'","''")&amp;"'")&amp;" and EnterpriseId="&amp;EntId&amp;"), null, (select ArtistId from Artists where Name=N'"&amp;SUBSTITUTE(trim(E24),"'","''")&amp;"' and EnterpriseId="&amp;EntId&amp;"), null)")</f>
        <v>INSERT into Contributors VALUES (newid(), (select RoleId from ContributorRoles where Name='Engineer'), 0, (select max(TrackId) from Tracks where ISRC='BKTOK2300004' and EnterpriseId=647322), null, (select ArtistId from Artists where Name=N'PeJota10*' and EnterpriseId=647322), null)</v>
      </c>
    </row>
    <row r="25" hidden="1">
      <c r="A25" s="34" t="s">
        <v>1072</v>
      </c>
      <c r="B25" s="84"/>
      <c r="C25" s="134" t="str">
        <f t="array" ref="C25">ifs(and(isblank($A25),isblank($B25)),"", not(iserror(vlookup($A25&amp;$B25,'5) Release_Track'!$F:$F&amp;'5) Release_Track'!$G:$G,1,0))),vlookup($A25&amp;$B25,{'5) Release_Track'!$F:$F&amp;'5) Release_Track'!$G:$G,'5) Release_Track'!$H:$H},2,0), or(and(not(isblank($B25)),$B25=$B22,$A25&lt;&gt;$A22),and(not(isblank($A25)),$A25=$A22,$B25&lt;&gt;$B22)),"ID LISTS UNALIGNED",and($A25&lt;&gt;"",countif('5) Release_Track'!$F:$F,$A25)=0),"NO ISRC MATCH in Release_Track",and($B25&lt;&gt;"",countif('5) Release_Track'!$G:$G,$B25)=0),"NO CATALOG ID MATCH in Release_Track",iserror(vlookup($A25&amp;$B25,'5) Release_Track'!$F:$F&amp;'5) Release_Track'!$G:$G,1,0)),"NO ISRC-CATALOG ID pair MATCH in Release_Track" )</f>
        <v>Filho da Luz</v>
      </c>
      <c r="D25" s="134" t="str">
        <f t="array" ref="D25">ifs(and(isblank($A25),isblank($B25)),"", not(iserror(vlookup($A25&amp;$B25,'5) Release_Track'!$F:$F&amp;'5) Release_Track'!$G:$G,1,0))),vlookup($A25&amp;$B25,{'5) Release_Track'!$F:$F&amp;'5) Release_Track'!$G:$G,'5) Release_Track'!$I:$I},2,0), or(and(not(isblank($B25)),$B25=$B22,$A25&lt;&gt;$A22),and(not(isblank($A25)),$A25=$A22,$B25&lt;&gt;$B22)),"ID LISTS UNALIGNED",and($A25&lt;&gt;"",countif('5) Release_Track'!$F:$F,$A25)=0),"NO ISRC MATCH in Release_Track",and($B25&lt;&gt;"",countif('5) Release_Track'!$G:$G,$B25)=0),"NO CATALOG ID MATCH in Release_Track",iserror(vlookup($A25&amp;$B25,'5) Release_Track'!$F:$F&amp;'5) Release_Track'!$G:$G,1,0)),"NO ISRC-CATALOG ID pair MATCH in Release_Track" )</f>
        <v>Speed Up</v>
      </c>
      <c r="E25" s="96" t="s">
        <v>53</v>
      </c>
      <c r="F25" s="135" t="s">
        <v>667</v>
      </c>
      <c r="G25" s="136" t="str">
        <f t="array" ref="G25">ifs(or($F25="",$F25="Main Primary Artist"),$F25,not(iserror(vlookup($F25,'Reference info'!$J$5:$J$8,1,0))),"Key Artist",not(iserror(vlookup($F25,'Reference info'!$J$38:$J$405,1,0))),"Performer",not(iserror(vlookup($F25,'Reference info'!$J$10:$J$36,1,0))),"Producer &amp; Engineer")</f>
        <v>Producer &amp; Engineer</v>
      </c>
      <c r="J25" s="174" t="str">
        <f>IF(F25="Main Primary Artist","update Tracks set ArtistId=(select ArtistId from Artists where Name=N'"&amp;Substitute(Trim(E25),"'","''")&amp;"' and EnterpriseId="&amp;EntId&amp;") where "&amp;IF(A25&lt;&gt;"", "ISRC='"&amp;A25&amp;"'", "TrackVendorId='"&amp;Substitute(Trim(B25),"'","''")&amp;"'")&amp;" and EnterpriseId="&amp;EntId,"INSERT into Contributors VALUES (newid(), "&amp;IF(F25&lt;&gt;"Primary Artist", "(select RoleId from ContributorRoles where Name='"&amp;F25&amp;"'), 0", "49, 1")&amp; ", (select max(TrackId) from Tracks where "&amp;IF(A25&lt;&gt;"", "ISRC='"&amp;A25&amp;"'", "TrackVendorId='"&amp;Substitute(Trim(B25),"'","''")&amp;"'")&amp;" and EnterpriseId="&amp;EntId&amp;"), null, (select ArtistId from Artists where Name=N'"&amp;SUBSTITUTE(trim(E25),"'","''")&amp;"' and EnterpriseId="&amp;EntId&amp;"), null)")</f>
        <v>INSERT into Contributors VALUES (newid(), (select RoleId from ContributorRoles where Name='Producer'), 0, (select max(TrackId) from Tracks where ISRC='BKTOK2300005' and EnterpriseId=647322), null, (select ArtistId from Artists where Name=N'PeJota10*' and EnterpriseId=647322), null)</v>
      </c>
    </row>
    <row r="26" hidden="1">
      <c r="A26" s="34" t="s">
        <v>1072</v>
      </c>
      <c r="B26" s="84"/>
      <c r="C26" s="134" t="str">
        <f t="array" ref="C26">ifs(and(isblank($A26),isblank($B26)),"", not(iserror(vlookup($A26&amp;$B26,'5) Release_Track'!$F:$F&amp;'5) Release_Track'!$G:$G,1,0))),vlookup($A26&amp;$B26,{'5) Release_Track'!$F:$F&amp;'5) Release_Track'!$G:$G,'5) Release_Track'!$H:$H},2,0),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Filho da Luz</v>
      </c>
      <c r="D26" s="134" t="str">
        <f t="array" ref="D26">ifs(and(isblank($A26),isblank($B26)),"", not(iserror(vlookup($A26&amp;$B26,'5) Release_Track'!$F:$F&amp;'5) Release_Track'!$G:$G,1,0))),vlookup($A26&amp;$B26,{'5) Release_Track'!$F:$F&amp;'5) Release_Track'!$G:$G,'5) Release_Track'!$I:$I},2,0),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Speed Up</v>
      </c>
      <c r="E26" s="96" t="s">
        <v>79</v>
      </c>
      <c r="F26" s="140" t="s">
        <v>671</v>
      </c>
      <c r="G26" s="136" t="str">
        <f t="array" ref="G26">ifs(or($F26="",$F26="Main Primary Artist"),$F26,not(iserror(vlookup($F26,'Reference info'!$J$5:$J$8,1,0))),"Key Artist",not(iserror(vlookup($F26,'Reference info'!$J$38:$J$405,1,0))),"Performer",not(iserror(vlookup($F26,'Reference info'!$J$10:$J$36,1,0))),"Producer &amp; Engineer")</f>
        <v>Key Artist</v>
      </c>
      <c r="J26" s="174" t="str">
        <f>IF(F26="Main Primary Artist","update Tracks set ArtistId=(select ArtistId from Artists where Name=N'"&amp;Substitute(Trim(E26),"'","''")&amp;"' and EnterpriseId="&amp;EntId&amp;") where "&amp;IF(A26&lt;&gt;"", "ISRC='"&amp;A26&amp;"'", "TrackVendorId='"&amp;Substitute(Trim(B26),"'","''")&amp;"'")&amp;" and EnterpriseId="&amp;EntId,"INSERT into Contributors VALUES (newid(), "&amp;IF(F26&lt;&gt;"Primary Artist", "(select RoleId from ContributorRoles where Name='"&amp;F26&amp;"'), 0", "49, 1")&amp; ", (select max(TrackId) from Tracks where "&amp;IF(A26&lt;&gt;"", "ISRC='"&amp;A26&amp;"'", "TrackVendorId='"&amp;Substitute(Trim(B26),"'","''")&amp;"'")&amp;" and EnterpriseId="&amp;EntId&amp;"), null, (select ArtistId from Artists where Name=N'"&amp;SUBSTITUTE(trim(E26),"'","''")&amp;"' and EnterpriseId="&amp;EntId&amp;"), null)")</f>
        <v>INSERT into Contributors VALUES (newid(), 49, 1, (select max(TrackId) from Tracks where ISRC='BKTOK2300005' and EnterpriseId=647322), null, (select ArtistId from Artists where Name=N'$hinepsj' and EnterpriseId=647322), null)</v>
      </c>
    </row>
    <row r="27">
      <c r="A27" s="34" t="s">
        <v>1072</v>
      </c>
      <c r="B27" s="84"/>
      <c r="C27" s="134" t="str">
        <f t="array" ref="C27">ifs(and(isblank($A27),isblank($B27)),"", not(iserror(vlookup($A27&amp;$B27,'5) Release_Track'!$F:$F&amp;'5) Release_Track'!$G:$G,1,0))),vlookup($A27&amp;$B27,{'5) Release_Track'!$F:$F&amp;'5) Release_Track'!$G:$G,'5) Release_Track'!$H:$H},2,0), or(and(not(isblank($B27)),$B27=$B24,$A27&lt;&gt;$A24),and(not(isblank($A27)),$A27=$A24,$B27&lt;&gt;$B24)),"ID LISTS UNALIGNED",and($A27&lt;&gt;"",countif('5) Release_Track'!$F:$F,$A27)=0),"NO ISRC MATCH in Release_Track",and($B27&lt;&gt;"",countif('5) Release_Track'!$G:$G,$B27)=0),"NO CATALOG ID MATCH in Release_Track",iserror(vlookup($A27&amp;$B27,'5) Release_Track'!$F:$F&amp;'5) Release_Track'!$G:$G,1,0)),"NO ISRC-CATALOG ID pair MATCH in Release_Track" )</f>
        <v>Filho da Luz</v>
      </c>
      <c r="D27" s="134" t="str">
        <f t="array" ref="D27">ifs(and(isblank($A27),isblank($B27)),"", not(iserror(vlookup($A27&amp;$B27,'5) Release_Track'!$F:$F&amp;'5) Release_Track'!$G:$G,1,0))),vlookup($A27&amp;$B27,{'5) Release_Track'!$F:$F&amp;'5) Release_Track'!$G:$G,'5) Release_Track'!$I:$I},2,0), or(and(not(isblank($B27)),$B27=$B24,$A27&lt;&gt;$A24),and(not(isblank($A27)),$A27=$A24,$B27&lt;&gt;$B24)),"ID LISTS UNALIGNED",and($A27&lt;&gt;"",countif('5) Release_Track'!$F:$F,$A27)=0),"NO ISRC MATCH in Release_Track",and($B27&lt;&gt;"",countif('5) Release_Track'!$G:$G,$B27)=0),"NO CATALOG ID MATCH in Release_Track",iserror(vlookup($A27&amp;$B27,'5) Release_Track'!$F:$F&amp;'5) Release_Track'!$G:$G,1,0)),"NO ISRC-CATALOG ID pair MATCH in Release_Track" )</f>
        <v>Speed Up</v>
      </c>
      <c r="E27" s="96" t="s">
        <v>53</v>
      </c>
      <c r="F27" s="140" t="s">
        <v>666</v>
      </c>
      <c r="G27" s="136" t="str">
        <f t="array" ref="G27">ifs(or($F27="",$F27="Main Primary Artist"),$F27,not(iserror(vlookup($F27,'Reference info'!$J$5:$J$8,1,0))),"Key Artist",not(iserror(vlookup($F27,'Reference info'!$J$38:$J$405,1,0))),"Performer",not(iserror(vlookup($F27,'Reference info'!$J$10:$J$36,1,0))),"Producer &amp; Engineer")</f>
        <v>Main Primary Artist</v>
      </c>
      <c r="H27" s="8" t="str">
        <f>"update Artists set ReleasesCount=(select count (distinct ReleaseId) from Releases where ArtistId=(select max(ArtistId) from Artists where Name=N'"&amp;E27&amp;"' and EnterpriseId="&amp;EntId&amp;")), 
TracksCount=(select count (distinct TrackId) from Tracks where ArtistId=(select max(ArtistId) from Artists where Name=N'"&amp;E27&amp;"' and EnterpriseId="&amp;EntId&amp;")) where ArtistId=(select max(ArtistId) from Artists where Name=N'"&amp;E27&amp;"'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7" s="174" t="str">
        <f>IF(F27="Main Primary Artist","update Tracks set ArtistId=(select ArtistId from Artists where Name=N'"&amp;Substitute(Trim(E27),"'","''")&amp;"' and EnterpriseId="&amp;EntId&amp;") where "&amp;IF(A27&lt;&gt;"", "ISRC='"&amp;A27&amp;"'", "TrackVendorId='"&amp;Substitute(Trim(B27),"'","''")&amp;"'")&amp;" and EnterpriseId="&amp;EntId,"INSERT into Contributors VALUES (newid(), "&amp;IF(F27&lt;&gt;"Primary Artist", "(select RoleId from ContributorRoles where Name='"&amp;F27&amp;"'), 0", "49, 1")&amp; ", (select max(TrackId) from Tracks where "&amp;IF(A27&lt;&gt;"", "ISRC='"&amp;A27&amp;"'", "TrackVendorId='"&amp;Substitute(Trim(B27),"'","''")&amp;"'")&amp;" and EnterpriseId="&amp;EntId&amp;"), null, (select ArtistId from Artists where Name=N'"&amp;SUBSTITUTE(trim(E27),"'","''")&amp;"' and EnterpriseId="&amp;EntId&amp;"), null)")</f>
        <v>update Tracks set ArtistId=(select ArtistId from Artists where Name=N'PeJota10*' and EnterpriseId=647322) where ISRC='BKTOK2300005' and EnterpriseId=647322</v>
      </c>
    </row>
    <row r="28" hidden="1">
      <c r="A28" s="34" t="s">
        <v>1072</v>
      </c>
      <c r="B28" s="84"/>
      <c r="C28" s="134" t="str">
        <f t="array" ref="C28">ifs(and(isblank($A28),isblank($B28)),"", not(iserror(vlookup($A28&amp;$B28,'5) Release_Track'!$F:$F&amp;'5) Release_Track'!$G:$G,1,0))),vlookup($A28&amp;$B28,{'5) Release_Track'!$F:$F&amp;'5) Release_Track'!$G:$G,'5) Release_Track'!$H:$H},2,0), or(and(not(isblank($B28)),$B28=$B25,$A28&lt;&gt;$A25),and(not(isblank($A28)),$A28=$A25,$B28&lt;&gt;$B25)),"ID LISTS UNALIGNED",and($A28&lt;&gt;"",countif('5) Release_Track'!$F:$F,$A28)=0),"NO ISRC MATCH in Release_Track",and($B28&lt;&gt;"",countif('5) Release_Track'!$G:$G,$B28)=0),"NO CATALOG ID MATCH in Release_Track",iserror(vlookup($A28&amp;$B28,'5) Release_Track'!$F:$F&amp;'5) Release_Track'!$G:$G,1,0)),"NO ISRC-CATALOG ID pair MATCH in Release_Track" )</f>
        <v>Filho da Luz</v>
      </c>
      <c r="D28" s="134" t="str">
        <f t="array" ref="D28">ifs(and(isblank($A28),isblank($B28)),"", not(iserror(vlookup($A28&amp;$B28,'5) Release_Track'!$F:$F&amp;'5) Release_Track'!$G:$G,1,0))),vlookup($A28&amp;$B28,{'5) Release_Track'!$F:$F&amp;'5) Release_Track'!$G:$G,'5) Release_Track'!$I:$I},2,0), or(and(not(isblank($B28)),$B28=$B25,$A28&lt;&gt;$A25),and(not(isblank($A28)),$A28=$A25,$B28&lt;&gt;$B25)),"ID LISTS UNALIGNED",and($A28&lt;&gt;"",countif('5) Release_Track'!$F:$F,$A28)=0),"NO ISRC MATCH in Release_Track",and($B28&lt;&gt;"",countif('5) Release_Track'!$G:$G,$B28)=0),"NO CATALOG ID MATCH in Release_Track",iserror(vlookup($A28&amp;$B28,'5) Release_Track'!$F:$F&amp;'5) Release_Track'!$G:$G,1,0)),"NO ISRC-CATALOG ID pair MATCH in Release_Track" )</f>
        <v>Speed Up</v>
      </c>
      <c r="E28" s="96" t="s">
        <v>53</v>
      </c>
      <c r="F28" s="135" t="s">
        <v>669</v>
      </c>
      <c r="G28" s="136" t="str">
        <f t="array" ref="G28">ifs(or($F28="",$F28="Main Primary Artist"),$F28,not(iserror(vlookup($F28,'Reference info'!$J$5:$J$8,1,0))),"Key Artist",not(iserror(vlookup($F28,'Reference info'!$J$38:$J$405,1,0))),"Performer",not(iserror(vlookup($F28,'Reference info'!$J$10:$J$36,1,0))),"Producer &amp; Engineer")</f>
        <v>Producer &amp; Engineer</v>
      </c>
      <c r="J28" s="174" t="str">
        <f>IF(F28="Main Primary Artist","update Tracks set ArtistId=(select ArtistId from Artists where Name=N'"&amp;Substitute(Trim(E28),"'","''")&amp;"' and EnterpriseId="&amp;EntId&amp;") where "&amp;IF(A28&lt;&gt;"", "ISRC='"&amp;A28&amp;"'", "TrackVendorId='"&amp;Substitute(Trim(B28),"'","''")&amp;"'")&amp;" and EnterpriseId="&amp;EntId,"INSERT into Contributors VALUES (newid(), "&amp;IF(F28&lt;&gt;"Primary Artist", "(select RoleId from ContributorRoles where Name='"&amp;F28&amp;"'), 0", "49, 1")&amp; ", (select max(TrackId) from Tracks where "&amp;IF(A28&lt;&gt;"", "ISRC='"&amp;A28&amp;"'", "TrackVendorId='"&amp;Substitute(Trim(B28),"'","''")&amp;"'")&amp;" and EnterpriseId="&amp;EntId&amp;"), null, (select ArtistId from Artists where Name=N'"&amp;SUBSTITUTE(trim(E28),"'","''")&amp;"' and EnterpriseId="&amp;EntId&amp;"), null)")</f>
        <v>INSERT into Contributors VALUES (newid(), (select RoleId from ContributorRoles where Name='Engineer'), 0, (select max(TrackId) from Tracks where ISRC='BKTOK2300005' and EnterpriseId=647322), null, (select ArtistId from Artists where Name=N'PeJota10*' and EnterpriseId=647322), null)</v>
      </c>
    </row>
    <row r="29" hidden="1">
      <c r="A29" s="34" t="s">
        <v>1074</v>
      </c>
      <c r="B29" s="84"/>
      <c r="C29" s="134" t="str">
        <f t="array" ref="C29">ifs(and(isblank($A29),isblank($B29)),"", not(iserror(vlookup($A29&amp;$B29,'5) Release_Track'!$F:$F&amp;'5) Release_Track'!$G:$G,1,0))),vlookup($A29&amp;$B29,{'5) Release_Track'!$F:$F&amp;'5) Release_Track'!$G:$G,'5) Release_Track'!$H:$H},2,0), or(and(not(isblank($B29)),$B29=$B26,$A29&lt;&gt;$A26),and(not(isblank($A29)),$A29=$A26,$B29&lt;&gt;$B26)),"ID LISTS UNALIGNED",and($A29&lt;&gt;"",countif('5) Release_Track'!$F:$F,$A29)=0),"NO ISRC MATCH in Release_Track",and($B29&lt;&gt;"",countif('5) Release_Track'!$G:$G,$B29)=0),"NO CATALOG ID MATCH in Release_Track",iserror(vlookup($A29&amp;$B29,'5) Release_Track'!$F:$F&amp;'5) Release_Track'!$G:$G,1,0)),"NO ISRC-CATALOG ID pair MATCH in Release_Track" )</f>
        <v>Os Melhores do Mundo</v>
      </c>
      <c r="D29" s="134" t="str">
        <f t="array" ref="D29">ifs(and(isblank($A29),isblank($B29)),"", not(iserror(vlookup($A29&amp;$B29,'5) Release_Track'!$F:$F&amp;'5) Release_Track'!$G:$G,1,0))),vlookup($A29&amp;$B29,{'5) Release_Track'!$F:$F&amp;'5) Release_Track'!$G:$G,'5) Release_Track'!$I:$I},2,0), or(and(not(isblank($B29)),$B29=$B26,$A29&lt;&gt;$A26),and(not(isblank($A29)),$A29=$A26,$B29&lt;&gt;$B26)),"ID LISTS UNALIGNED",and($A29&lt;&gt;"",countif('5) Release_Track'!$F:$F,$A29)=0),"NO ISRC MATCH in Release_Track",and($B29&lt;&gt;"",countif('5) Release_Track'!$G:$G,$B29)=0),"NO CATALOG ID MATCH in Release_Track",iserror(vlookup($A29&amp;$B29,'5) Release_Track'!$F:$F&amp;'5) Release_Track'!$G:$G,1,0)),"NO ISRC-CATALOG ID pair MATCH in Release_Track" )</f>
        <v/>
      </c>
      <c r="E29" s="96" t="s">
        <v>53</v>
      </c>
      <c r="F29" s="135" t="s">
        <v>667</v>
      </c>
      <c r="G29" s="136" t="str">
        <f t="array" ref="G29">ifs(or($F29="",$F29="Main Primary Artist"),$F29,not(iserror(vlookup($F29,'Reference info'!$J$5:$J$8,1,0))),"Key Artist",not(iserror(vlookup($F29,'Reference info'!$J$38:$J$405,1,0))),"Performer",not(iserror(vlookup($F29,'Reference info'!$J$10:$J$36,1,0))),"Producer &amp; Engineer")</f>
        <v>Producer &amp; Engineer</v>
      </c>
      <c r="J29" s="174" t="str">
        <f>IF(F29="Main Primary Artist","update Tracks set ArtistId=(select ArtistId from Artists where Name=N'"&amp;Substitute(Trim(E29),"'","''")&amp;"' and EnterpriseId="&amp;EntId&amp;") where "&amp;IF(A29&lt;&gt;"", "ISRC='"&amp;A29&amp;"'", "TrackVendorId='"&amp;Substitute(Trim(B29),"'","''")&amp;"'")&amp;" and EnterpriseId="&amp;EntId,"INSERT into Contributors VALUES (newid(), "&amp;IF(F29&lt;&gt;"Primary Artist", "(select RoleId from ContributorRoles where Name='"&amp;F29&amp;"'), 0", "49, 1")&amp; ", (select max(TrackId) from Tracks where "&amp;IF(A29&lt;&gt;"", "ISRC='"&amp;A29&amp;"'", "TrackVendorId='"&amp;Substitute(Trim(B29),"'","''")&amp;"'")&amp;" and EnterpriseId="&amp;EntId&amp;"), null, (select ArtistId from Artists where Name=N'"&amp;SUBSTITUTE(trim(E29),"'","''")&amp;"' and EnterpriseId="&amp;EntId&amp;"), null)")</f>
        <v>INSERT into Contributors VALUES (newid(), (select RoleId from ContributorRoles where Name='Producer'), 0, (select max(TrackId) from Tracks where ISRC='BKTOK2300007' and EnterpriseId=647322), null, (select ArtistId from Artists where Name=N'PeJota10*' and EnterpriseId=647322), null)</v>
      </c>
    </row>
    <row r="30" hidden="1">
      <c r="A30" s="34" t="s">
        <v>1074</v>
      </c>
      <c r="B30" s="84"/>
      <c r="C30" s="134" t="str">
        <f t="array" ref="C30">ifs(and(isblank($A30),isblank($B30)),"", not(iserror(vlookup($A30&amp;$B30,'5) Release_Track'!$F:$F&amp;'5) Release_Track'!$G:$G,1,0))),vlookup($A30&amp;$B30,{'5) Release_Track'!$F:$F&amp;'5) Release_Track'!$G:$G,'5) Release_Track'!$H:$H},2,0),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Os Melhores do Mundo</v>
      </c>
      <c r="D30" s="134" t="str">
        <f t="array" ref="D30">ifs(and(isblank($A30),isblank($B30)),"", not(iserror(vlookup($A30&amp;$B30,'5) Release_Track'!$F:$F&amp;'5) Release_Track'!$G:$G,1,0))),vlookup($A30&amp;$B30,{'5) Release_Track'!$F:$F&amp;'5) Release_Track'!$G:$G,'5) Release_Track'!$I:$I},2,0),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
      </c>
      <c r="E30" s="96" t="s">
        <v>79</v>
      </c>
      <c r="F30" s="140" t="s">
        <v>671</v>
      </c>
      <c r="G30" s="136" t="str">
        <f t="array" ref="G30">ifs(or($F30="",$F30="Main Primary Artist"),$F30,not(iserror(vlookup($F30,'Reference info'!$J$5:$J$8,1,0))),"Key Artist",not(iserror(vlookup($F30,'Reference info'!$J$38:$J$405,1,0))),"Performer",not(iserror(vlookup($F30,'Reference info'!$J$10:$J$36,1,0))),"Producer &amp; Engineer")</f>
        <v>Key Artist</v>
      </c>
      <c r="J30" s="174" t="str">
        <f>IF(F30="Main Primary Artist","update Tracks set ArtistId=(select ArtistId from Artists where Name=N'"&amp;Substitute(Trim(E30),"'","''")&amp;"' and EnterpriseId="&amp;EntId&amp;") where "&amp;IF(A30&lt;&gt;"", "ISRC='"&amp;A30&amp;"'", "TrackVendorId='"&amp;Substitute(Trim(B30),"'","''")&amp;"'")&amp;" and EnterpriseId="&amp;EntId,"INSERT into Contributors VALUES (newid(), "&amp;IF(F30&lt;&gt;"Primary Artist", "(select RoleId from ContributorRoles where Name='"&amp;F30&amp;"'), 0", "49, 1")&amp; ", (select max(TrackId) from Tracks where "&amp;IF(A30&lt;&gt;"", "ISRC='"&amp;A30&amp;"'", "TrackVendorId='"&amp;Substitute(Trim(B30),"'","''")&amp;"'")&amp;" and EnterpriseId="&amp;EntId&amp;"), null, (select ArtistId from Artists where Name=N'"&amp;SUBSTITUTE(trim(E30),"'","''")&amp;"' and EnterpriseId="&amp;EntId&amp;"), null)")</f>
        <v>INSERT into Contributors VALUES (newid(), 49, 1, (select max(TrackId) from Tracks where ISRC='BKTOK2300007' and EnterpriseId=647322), null, (select ArtistId from Artists where Name=N'$hinepsj' and EnterpriseId=647322), null)</v>
      </c>
    </row>
    <row r="31" hidden="1">
      <c r="A31" s="34" t="s">
        <v>1074</v>
      </c>
      <c r="B31" s="84"/>
      <c r="C31" s="134" t="str">
        <f t="array" ref="C31">ifs(and(isblank($A31),isblank($B31)),"", not(iserror(vlookup($A31&amp;$B31,'5) Release_Track'!$F:$F&amp;'5) Release_Track'!$G:$G,1,0))),vlookup($A31&amp;$B31,{'5) Release_Track'!$F:$F&amp;'5) Release_Track'!$G:$G,'5) Release_Track'!$H:$H},2,0),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Os Melhores do Mundo</v>
      </c>
      <c r="D31" s="134" t="str">
        <f t="array" ref="D31">ifs(and(isblank($A31),isblank($B31)),"", not(iserror(vlookup($A31&amp;$B31,'5) Release_Track'!$F:$F&amp;'5) Release_Track'!$G:$G,1,0))),vlookup($A31&amp;$B31,{'5) Release_Track'!$F:$F&amp;'5) Release_Track'!$G:$G,'5) Release_Track'!$I:$I},2,0),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
      </c>
      <c r="E31" s="96" t="s">
        <v>77</v>
      </c>
      <c r="F31" s="140" t="s">
        <v>671</v>
      </c>
      <c r="G31" s="136" t="str">
        <f t="array" ref="G31">ifs(or($F31="",$F31="Main Primary Artist"),$F31,not(iserror(vlookup($F31,'Reference info'!$J$5:$J$8,1,0))),"Key Artist",not(iserror(vlookup($F31,'Reference info'!$J$38:$J$405,1,0))),"Performer",not(iserror(vlookup($F31,'Reference info'!$J$10:$J$36,1,0))),"Producer &amp; Engineer")</f>
        <v>Key Artist</v>
      </c>
      <c r="J31" s="174" t="str">
        <f>IF(F31="Main Primary Artist","update Tracks set ArtistId=(select ArtistId from Artists where Name=N'"&amp;Substitute(Trim(E31),"'","''")&amp;"' and EnterpriseId="&amp;EntId&amp;") where "&amp;IF(A31&lt;&gt;"", "ISRC='"&amp;A31&amp;"'", "TrackVendorId='"&amp;Substitute(Trim(B31),"'","''")&amp;"'")&amp;" and EnterpriseId="&amp;EntId,"INSERT into Contributors VALUES (newid(), "&amp;IF(F31&lt;&gt;"Primary Artist", "(select RoleId from ContributorRoles where Name='"&amp;F31&amp;"'), 0", "49, 1")&amp; ", (select max(TrackId) from Tracks where "&amp;IF(A31&lt;&gt;"", "ISRC='"&amp;A31&amp;"'", "TrackVendorId='"&amp;Substitute(Trim(B31),"'","''")&amp;"'")&amp;" and EnterpriseId="&amp;EntId&amp;"), null, (select ArtistId from Artists where Name=N'"&amp;SUBSTITUTE(trim(E31),"'","''")&amp;"' and EnterpriseId="&amp;EntId&amp;"), null)")</f>
        <v>INSERT into Contributors VALUES (newid(), 49, 1, (select max(TrackId) from Tracks where ISRC='BKTOK2300007' and EnterpriseId=647322), null, (select ArtistId from Artists where Name=N'Akashi Cruz' and EnterpriseId=647322), null)</v>
      </c>
    </row>
    <row r="32" hidden="1">
      <c r="A32" s="34" t="s">
        <v>1074</v>
      </c>
      <c r="B32" s="84"/>
      <c r="C32" s="134" t="str">
        <f t="array" ref="C32">ifs(and(isblank($A32),isblank($B32)),"", not(iserror(vlookup($A32&amp;$B32,'5) Release_Track'!$F:$F&amp;'5) Release_Track'!$G:$G,1,0))),vlookup($A32&amp;$B32,{'5) Release_Track'!$F:$F&amp;'5) Release_Track'!$G:$G,'5) Release_Track'!$H:$H},2,0),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Os Melhores do Mundo</v>
      </c>
      <c r="D32" s="134" t="str">
        <f t="array" ref="D32">ifs(and(isblank($A32),isblank($B32)),"", not(iserror(vlookup($A32&amp;$B32,'5) Release_Track'!$F:$F&amp;'5) Release_Track'!$G:$G,1,0))),vlookup($A32&amp;$B32,{'5) Release_Track'!$F:$F&amp;'5) Release_Track'!$G:$G,'5) Release_Track'!$I:$I},2,0),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
      </c>
      <c r="E32" s="96" t="s">
        <v>97</v>
      </c>
      <c r="F32" s="140" t="s">
        <v>671</v>
      </c>
      <c r="G32" s="136" t="str">
        <f t="array" ref="G32">ifs(or($F32="",$F32="Main Primary Artist"),$F32,not(iserror(vlookup($F32,'Reference info'!$J$5:$J$8,1,0))),"Key Artist",not(iserror(vlookup($F32,'Reference info'!$J$38:$J$405,1,0))),"Performer",not(iserror(vlookup($F32,'Reference info'!$J$10:$J$36,1,0))),"Producer &amp; Engineer")</f>
        <v>Key Artist</v>
      </c>
      <c r="J32" s="174" t="str">
        <f>IF(F32="Main Primary Artist","update Tracks set ArtistId=(select ArtistId from Artists where Name=N'"&amp;Substitute(Trim(E32),"'","''")&amp;"' and EnterpriseId="&amp;EntId&amp;") where "&amp;IF(A32&lt;&gt;"", "ISRC='"&amp;A32&amp;"'", "TrackVendorId='"&amp;Substitute(Trim(B32),"'","''")&amp;"'")&amp;" and EnterpriseId="&amp;EntId,"INSERT into Contributors VALUES (newid(), "&amp;IF(F32&lt;&gt;"Primary Artist", "(select RoleId from ContributorRoles where Name='"&amp;F32&amp;"'), 0", "49, 1")&amp; ", (select max(TrackId) from Tracks where "&amp;IF(A32&lt;&gt;"", "ISRC='"&amp;A32&amp;"'", "TrackVendorId='"&amp;Substitute(Trim(B32),"'","''")&amp;"'")&amp;" and EnterpriseId="&amp;EntId&amp;"), null, (select ArtistId from Artists where Name=N'"&amp;SUBSTITUTE(trim(E32),"'","''")&amp;"' and EnterpriseId="&amp;EntId&amp;"), null)")</f>
        <v>INSERT into Contributors VALUES (newid(), 49, 1, (select max(TrackId) from Tracks where ISRC='BKTOK2300007' and EnterpriseId=647322), null, (select ArtistId from Artists where Name=N'Atilla' and EnterpriseId=647322), null)</v>
      </c>
    </row>
    <row r="33" hidden="1">
      <c r="A33" s="34" t="s">
        <v>1074</v>
      </c>
      <c r="B33" s="84"/>
      <c r="C33" s="134" t="str">
        <f t="array" ref="C33">ifs(and(isblank($A33),isblank($B33)),"", not(iserror(vlookup($A33&amp;$B33,'5) Release_Track'!$F:$F&amp;'5) Release_Track'!$G:$G,1,0))),vlookup($A33&amp;$B33,{'5) Release_Track'!$F:$F&amp;'5) Release_Track'!$G:$G,'5) Release_Track'!$H:$H},2,0), or(and(not(isblank($B33)),$B33=$B32,$A33&lt;&gt;$A32),and(not(isblank($A33)),$A33=$A32,$B33&lt;&gt;$B32)),"ID LISTS UNALIGNED",and($A33&lt;&gt;"",countif('5) Release_Track'!$F:$F,$A33)=0),"NO ISRC MATCH in Release_Track",and($B33&lt;&gt;"",countif('5) Release_Track'!$G:$G,$B33)=0),"NO CATALOG ID MATCH in Release_Track",iserror(vlookup($A33&amp;$B33,'5) Release_Track'!$F:$F&amp;'5) Release_Track'!$G:$G,1,0)),"NO ISRC-CATALOG ID pair MATCH in Release_Track" )</f>
        <v>Os Melhores do Mundo</v>
      </c>
      <c r="D33" s="134" t="str">
        <f t="array" ref="D33">ifs(and(isblank($A33),isblank($B33)),"", not(iserror(vlookup($A33&amp;$B33,'5) Release_Track'!$F:$F&amp;'5) Release_Track'!$G:$G,1,0))),vlookup($A33&amp;$B33,{'5) Release_Track'!$F:$F&amp;'5) Release_Track'!$G:$G,'5) Release_Track'!$I:$I},2,0), or(and(not(isblank($B33)),$B33=$B32,$A33&lt;&gt;$A32),and(not(isblank($A33)),$A33=$A32,$B33&lt;&gt;$B32)),"ID LISTS UNALIGNED",and($A33&lt;&gt;"",countif('5) Release_Track'!$F:$F,$A33)=0),"NO ISRC MATCH in Release_Track",and($B33&lt;&gt;"",countif('5) Release_Track'!$G:$G,$B33)=0),"NO CATALOG ID MATCH in Release_Track",iserror(vlookup($A33&amp;$B33,'5) Release_Track'!$F:$F&amp;'5) Release_Track'!$G:$G,1,0)),"NO ISRC-CATALOG ID pair MATCH in Release_Track" )</f>
        <v/>
      </c>
      <c r="E33" s="96" t="s">
        <v>51</v>
      </c>
      <c r="F33" s="140" t="s">
        <v>671</v>
      </c>
      <c r="G33" s="136" t="str">
        <f t="array" ref="G33">ifs(or($F33="",$F33="Main Primary Artist"),$F33,not(iserror(vlookup($F33,'Reference info'!$J$5:$J$8,1,0))),"Key Artist",not(iserror(vlookup($F33,'Reference info'!$J$38:$J$405,1,0))),"Performer",not(iserror(vlookup($F33,'Reference info'!$J$10:$J$36,1,0))),"Producer &amp; Engineer")</f>
        <v>Key Artist</v>
      </c>
      <c r="J33" s="174" t="str">
        <f>IF(F33="Main Primary Artist","update Tracks set ArtistId=(select ArtistId from Artists where Name=N'"&amp;Substitute(Trim(E33),"'","''")&amp;"' and EnterpriseId="&amp;EntId&amp;") where "&amp;IF(A33&lt;&gt;"", "ISRC='"&amp;A33&amp;"'", "TrackVendorId='"&amp;Substitute(Trim(B33),"'","''")&amp;"'")&amp;" and EnterpriseId="&amp;EntId,"INSERT into Contributors VALUES (newid(), "&amp;IF(F33&lt;&gt;"Primary Artist", "(select RoleId from ContributorRoles where Name='"&amp;F33&amp;"'), 0", "49, 1")&amp; ", (select max(TrackId) from Tracks where "&amp;IF(A33&lt;&gt;"", "ISRC='"&amp;A33&amp;"'", "TrackVendorId='"&amp;Substitute(Trim(B33),"'","''")&amp;"'")&amp;" and EnterpriseId="&amp;EntId&amp;"), null, (select ArtistId from Artists where Name=N'"&amp;SUBSTITUTE(trim(E33),"'","''")&amp;"' and EnterpriseId="&amp;EntId&amp;"), null)")</f>
        <v>INSERT into Contributors VALUES (newid(), 49, 1, (select max(TrackId) from Tracks where ISRC='BKTOK2300007' and EnterpriseId=647322), null, (select ArtistId from Artists where Name=N'oNinho' and EnterpriseId=647322), null)</v>
      </c>
    </row>
    <row r="34" hidden="1">
      <c r="A34" s="34" t="s">
        <v>1074</v>
      </c>
      <c r="B34" s="84"/>
      <c r="C34" s="134" t="str">
        <f t="array" ref="C34">ifs(and(isblank($A34),isblank($B34)),"", not(iserror(vlookup($A34&amp;$B34,'5) Release_Track'!$F:$F&amp;'5) Release_Track'!$G:$G,1,0))),vlookup($A34&amp;$B34,{'5) Release_Track'!$F:$F&amp;'5) Release_Track'!$G:$G,'5) Release_Track'!$H:$H},2,0),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Os Melhores do Mundo</v>
      </c>
      <c r="D34" s="134" t="str">
        <f t="array" ref="D34">ifs(and(isblank($A34),isblank($B34)),"", not(iserror(vlookup($A34&amp;$B34,'5) Release_Track'!$F:$F&amp;'5) Release_Track'!$G:$G,1,0))),vlookup($A34&amp;$B34,{'5) Release_Track'!$F:$F&amp;'5) Release_Track'!$G:$G,'5) Release_Track'!$I:$I},2,0),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
      </c>
      <c r="E34" s="96" t="s">
        <v>105</v>
      </c>
      <c r="F34" s="140" t="s">
        <v>671</v>
      </c>
      <c r="G34" s="136" t="str">
        <f t="array" ref="G34">ifs(or($F34="",$F34="Main Primary Artist"),$F34,not(iserror(vlookup($F34,'Reference info'!$J$5:$J$8,1,0))),"Key Artist",not(iserror(vlookup($F34,'Reference info'!$J$38:$J$405,1,0))),"Performer",not(iserror(vlookup($F34,'Reference info'!$J$10:$J$36,1,0))),"Producer &amp; Engineer")</f>
        <v>Key Artist</v>
      </c>
      <c r="J34" s="174" t="str">
        <f>IF(F34="Main Primary Artist","update Tracks set ArtistId=(select ArtistId from Artists where Name=N'"&amp;Substitute(Trim(E34),"'","''")&amp;"' and EnterpriseId="&amp;EntId&amp;") where "&amp;IF(A34&lt;&gt;"", "ISRC='"&amp;A34&amp;"'", "TrackVendorId='"&amp;Substitute(Trim(B34),"'","''")&amp;"'")&amp;" and EnterpriseId="&amp;EntId,"INSERT into Contributors VALUES (newid(), "&amp;IF(F34&lt;&gt;"Primary Artist", "(select RoleId from ContributorRoles where Name='"&amp;F34&amp;"'), 0", "49, 1")&amp; ", (select max(TrackId) from Tracks where "&amp;IF(A34&lt;&gt;"", "ISRC='"&amp;A34&amp;"'", "TrackVendorId='"&amp;Substitute(Trim(B34),"'","''")&amp;"'")&amp;" and EnterpriseId="&amp;EntId&amp;"), null, (select ArtistId from Artists where Name=N'"&amp;SUBSTITUTE(trim(E34),"'","''")&amp;"' and EnterpriseId="&amp;EntId&amp;"), null)")</f>
        <v>INSERT into Contributors VALUES (newid(), 49, 1, (select max(TrackId) from Tracks where ISRC='BKTOK2300007' and EnterpriseId=647322), null, (select ArtistId from Artists where Name=N'Onze' and EnterpriseId=647322), null)</v>
      </c>
    </row>
    <row r="35" hidden="1">
      <c r="A35" s="34" t="s">
        <v>1074</v>
      </c>
      <c r="B35" s="84"/>
      <c r="C35" s="134" t="str">
        <f t="array" ref="C35">ifs(and(isblank($A35),isblank($B35)),"", not(iserror(vlookup($A35&amp;$B35,'5) Release_Track'!$F:$F&amp;'5) Release_Track'!$G:$G,1,0))),vlookup($A35&amp;$B35,{'5) Release_Track'!$F:$F&amp;'5) Release_Track'!$G:$G,'5) Release_Track'!$H:$H},2,0),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Os Melhores do Mundo</v>
      </c>
      <c r="D35" s="134" t="str">
        <f t="array" ref="D35">ifs(and(isblank($A35),isblank($B35)),"", not(iserror(vlookup($A35&amp;$B35,'5) Release_Track'!$F:$F&amp;'5) Release_Track'!$G:$G,1,0))),vlookup($A35&amp;$B35,{'5) Release_Track'!$F:$F&amp;'5) Release_Track'!$G:$G,'5) Release_Track'!$I:$I},2,0),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
      </c>
      <c r="E35" s="96" t="s">
        <v>103</v>
      </c>
      <c r="F35" s="140" t="s">
        <v>671</v>
      </c>
      <c r="G35" s="136" t="str">
        <f t="array" ref="G35">ifs(or($F35="",$F35="Main Primary Artist"),$F35,not(iserror(vlookup($F35,'Reference info'!$J$5:$J$8,1,0))),"Key Artist",not(iserror(vlookup($F35,'Reference info'!$J$38:$J$405,1,0))),"Performer",not(iserror(vlookup($F35,'Reference info'!$J$10:$J$36,1,0))),"Producer &amp; Engineer")</f>
        <v>Key Artist</v>
      </c>
      <c r="J35" s="174" t="str">
        <f>IF(F35="Main Primary Artist","update Tracks set ArtistId=(select ArtistId from Artists where Name=N'"&amp;Substitute(Trim(E35),"'","''")&amp;"' and EnterpriseId="&amp;EntId&amp;") where "&amp;IF(A35&lt;&gt;"", "ISRC='"&amp;A35&amp;"'", "TrackVendorId='"&amp;Substitute(Trim(B35),"'","''")&amp;"'")&amp;" and EnterpriseId="&amp;EntId,"INSERT into Contributors VALUES (newid(), "&amp;IF(F35&lt;&gt;"Primary Artist", "(select RoleId from ContributorRoles where Name='"&amp;F35&amp;"'), 0", "49, 1")&amp; ", (select max(TrackId) from Tracks where "&amp;IF(A35&lt;&gt;"", "ISRC='"&amp;A35&amp;"'", "TrackVendorId='"&amp;Substitute(Trim(B35),"'","''")&amp;"'")&amp;" and EnterpriseId="&amp;EntId&amp;"), null, (select ArtistId from Artists where Name=N'"&amp;SUBSTITUTE(trim(E35),"'","''")&amp;"' and EnterpriseId="&amp;EntId&amp;"), null)")</f>
        <v>INSERT into Contributors VALUES (newid(), 49, 1, (select max(TrackId) from Tracks where ISRC='BKTOK2300007' and EnterpriseId=647322), null, (select ArtistId from Artists where Name=N'Th3agu' and EnterpriseId=647322), null)</v>
      </c>
    </row>
    <row r="36" hidden="1">
      <c r="A36" s="34" t="s">
        <v>1074</v>
      </c>
      <c r="B36" s="84"/>
      <c r="C36" s="134" t="str">
        <f t="array" ref="C36">ifs(and(isblank($A36),isblank($B36)),"", not(iserror(vlookup($A36&amp;$B36,'5) Release_Track'!$F:$F&amp;'5) Release_Track'!$G:$G,1,0))),vlookup($A36&amp;$B36,{'5) Release_Track'!$F:$F&amp;'5) Release_Track'!$G:$G,'5) Release_Track'!$H:$H},2,0), or(and(not(isblank($B36)),$B36=$B35,$A36&lt;&gt;$A35),and(not(isblank($A36)),$A36=$A35,$B36&lt;&gt;$B35)),"ID LISTS UNALIGNED",and($A36&lt;&gt;"",countif('5) Release_Track'!$F:$F,$A36)=0),"NO ISRC MATCH in Release_Track",and($B36&lt;&gt;"",countif('5) Release_Track'!$G:$G,$B36)=0),"NO CATALOG ID MATCH in Release_Track",iserror(vlookup($A36&amp;$B36,'5) Release_Track'!$F:$F&amp;'5) Release_Track'!$G:$G,1,0)),"NO ISRC-CATALOG ID pair MATCH in Release_Track" )</f>
        <v>Os Melhores do Mundo</v>
      </c>
      <c r="D36" s="134" t="str">
        <f t="array" ref="D36">ifs(and(isblank($A36),isblank($B36)),"", not(iserror(vlookup($A36&amp;$B36,'5) Release_Track'!$F:$F&amp;'5) Release_Track'!$G:$G,1,0))),vlookup($A36&amp;$B36,{'5) Release_Track'!$F:$F&amp;'5) Release_Track'!$G:$G,'5) Release_Track'!$I:$I},2,0), or(and(not(isblank($B36)),$B36=$B35,$A36&lt;&gt;$A35),and(not(isblank($A36)),$A36=$A35,$B36&lt;&gt;$B35)),"ID LISTS UNALIGNED",and($A36&lt;&gt;"",countif('5) Release_Track'!$F:$F,$A36)=0),"NO ISRC MATCH in Release_Track",and($B36&lt;&gt;"",countif('5) Release_Track'!$G:$G,$B36)=0),"NO CATALOG ID MATCH in Release_Track",iserror(vlookup($A36&amp;$B36,'5) Release_Track'!$F:$F&amp;'5) Release_Track'!$G:$G,1,0)),"NO ISRC-CATALOG ID pair MATCH in Release_Track" )</f>
        <v/>
      </c>
      <c r="E36" s="96" t="s">
        <v>101</v>
      </c>
      <c r="F36" s="140" t="s">
        <v>671</v>
      </c>
      <c r="G36" s="136" t="str">
        <f t="array" ref="G36">ifs(or($F36="",$F36="Main Primary Artist"),$F36,not(iserror(vlookup($F36,'Reference info'!$J$5:$J$8,1,0))),"Key Artist",not(iserror(vlookup($F36,'Reference info'!$J$38:$J$405,1,0))),"Performer",not(iserror(vlookup($F36,'Reference info'!$J$10:$J$36,1,0))),"Producer &amp; Engineer")</f>
        <v>Key Artist</v>
      </c>
      <c r="J36" s="174" t="str">
        <f>IF(F36="Main Primary Artist","update Tracks set ArtistId=(select ArtistId from Artists where Name=N'"&amp;Substitute(Trim(E36),"'","''")&amp;"' and EnterpriseId="&amp;EntId&amp;") where "&amp;IF(A36&lt;&gt;"", "ISRC='"&amp;A36&amp;"'", "TrackVendorId='"&amp;Substitute(Trim(B36),"'","''")&amp;"'")&amp;" and EnterpriseId="&amp;EntId,"INSERT into Contributors VALUES (newid(), "&amp;IF(F36&lt;&gt;"Primary Artist", "(select RoleId from ContributorRoles where Name='"&amp;F36&amp;"'), 0", "49, 1")&amp; ", (select max(TrackId) from Tracks where "&amp;IF(A36&lt;&gt;"", "ISRC='"&amp;A36&amp;"'", "TrackVendorId='"&amp;Substitute(Trim(B36),"'","''")&amp;"'")&amp;" and EnterpriseId="&amp;EntId&amp;"), null, (select ArtistId from Artists where Name=N'"&amp;SUBSTITUTE(trim(E36),"'","''")&amp;"' and EnterpriseId="&amp;EntId&amp;"), null)")</f>
        <v>INSERT into Contributors VALUES (newid(), 49, 1, (select max(TrackId) from Tracks where ISRC='BKTOK2300007' and EnterpriseId=647322), null, (select ArtistId from Artists where Name=N'Trezze' and EnterpriseId=647322), null)</v>
      </c>
    </row>
    <row r="37">
      <c r="A37" s="34" t="s">
        <v>1074</v>
      </c>
      <c r="B37" s="84"/>
      <c r="C37" s="134" t="str">
        <f t="array" ref="C37">ifs(and(isblank($A37),isblank($B37)),"", not(iserror(vlookup($A37&amp;$B37,'5) Release_Track'!$F:$F&amp;'5) Release_Track'!$G:$G,1,0))),vlookup($A37&amp;$B37,{'5) Release_Track'!$F:$F&amp;'5) Release_Track'!$G:$G,'5) Release_Track'!$H:$H},2,0), or(and(not(isblank($B37)),$B37=$B34,$A37&lt;&gt;$A34),and(not(isblank($A37)),$A37=$A34,$B37&lt;&gt;$B34)),"ID LISTS UNALIGNED",and($A37&lt;&gt;"",countif('5) Release_Track'!$F:$F,$A37)=0),"NO ISRC MATCH in Release_Track",and($B37&lt;&gt;"",countif('5) Release_Track'!$G:$G,$B37)=0),"NO CATALOG ID MATCH in Release_Track",iserror(vlookup($A37&amp;$B37,'5) Release_Track'!$F:$F&amp;'5) Release_Track'!$G:$G,1,0)),"NO ISRC-CATALOG ID pair MATCH in Release_Track" )</f>
        <v>Os Melhores do Mundo</v>
      </c>
      <c r="D37" s="134" t="str">
        <f t="array" ref="D37">ifs(and(isblank($A37),isblank($B37)),"", not(iserror(vlookup($A37&amp;$B37,'5) Release_Track'!$F:$F&amp;'5) Release_Track'!$G:$G,1,0))),vlookup($A37&amp;$B37,{'5) Release_Track'!$F:$F&amp;'5) Release_Track'!$G:$G,'5) Release_Track'!$I:$I},2,0), or(and(not(isblank($B37)),$B37=$B34,$A37&lt;&gt;$A34),and(not(isblank($A37)),$A37=$A34,$B37&lt;&gt;$B34)),"ID LISTS UNALIGNED",and($A37&lt;&gt;"",countif('5) Release_Track'!$F:$F,$A37)=0),"NO ISRC MATCH in Release_Track",and($B37&lt;&gt;"",countif('5) Release_Track'!$G:$G,$B37)=0),"NO CATALOG ID MATCH in Release_Track",iserror(vlookup($A37&amp;$B37,'5) Release_Track'!$F:$F&amp;'5) Release_Track'!$G:$G,1,0)),"NO ISRC-CATALOG ID pair MATCH in Release_Track" )</f>
        <v/>
      </c>
      <c r="E37" s="96" t="s">
        <v>53</v>
      </c>
      <c r="F37" s="140" t="s">
        <v>666</v>
      </c>
      <c r="G37" s="136" t="str">
        <f t="array" ref="G37">ifs(or($F37="",$F37="Main Primary Artist"),$F37,not(iserror(vlookup($F37,'Reference info'!$J$5:$J$8,1,0))),"Key Artist",not(iserror(vlookup($F37,'Reference info'!$J$38:$J$405,1,0))),"Performer",not(iserror(vlookup($F37,'Reference info'!$J$10:$J$36,1,0))),"Producer &amp; Engineer")</f>
        <v>Main Primary Artist</v>
      </c>
      <c r="H37" s="8" t="str">
        <f>"update Artists set ReleasesCount=(select count (distinct ReleaseId) from Releases where ArtistId=(select max(ArtistId) from Artists where Name=N'"&amp;E37&amp;"' and EnterpriseId="&amp;EntId&amp;")), 
TracksCount=(select count (distinct TrackId) from Tracks where ArtistId=(select max(ArtistId) from Artists where Name=N'"&amp;E37&amp;"' and EnterpriseId="&amp;EntId&amp;")) where ArtistId=(select max(ArtistId) from Artists where Name=N'"&amp;E37&amp;"'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7" s="174" t="str">
        <f>IF(F37="Main Primary Artist","update Tracks set ArtistId=(select ArtistId from Artists where Name=N'"&amp;Substitute(Trim(E37),"'","''")&amp;"' and EnterpriseId="&amp;EntId&amp;") where "&amp;IF(A37&lt;&gt;"", "ISRC='"&amp;A37&amp;"'", "TrackVendorId='"&amp;Substitute(Trim(B37),"'","''")&amp;"'")&amp;" and EnterpriseId="&amp;EntId,"INSERT into Contributors VALUES (newid(), "&amp;IF(F37&lt;&gt;"Primary Artist", "(select RoleId from ContributorRoles where Name='"&amp;F37&amp;"'), 0", "49, 1")&amp; ", (select max(TrackId) from Tracks where "&amp;IF(A37&lt;&gt;"", "ISRC='"&amp;A37&amp;"'", "TrackVendorId='"&amp;Substitute(Trim(B37),"'","''")&amp;"'")&amp;" and EnterpriseId="&amp;EntId&amp;"), null, (select ArtistId from Artists where Name=N'"&amp;SUBSTITUTE(trim(E37),"'","''")&amp;"' and EnterpriseId="&amp;EntId&amp;"), null)")</f>
        <v>update Tracks set ArtistId=(select ArtistId from Artists where Name=N'PeJota10*' and EnterpriseId=647322) where ISRC='BKTOK2300007' and EnterpriseId=647322</v>
      </c>
    </row>
    <row r="38" hidden="1">
      <c r="A38" s="34" t="s">
        <v>1074</v>
      </c>
      <c r="B38" s="84"/>
      <c r="C38" s="134" t="str">
        <f t="array" ref="C38">ifs(and(isblank($A38),isblank($B38)),"", not(iserror(vlookup($A38&amp;$B38,'5) Release_Track'!$F:$F&amp;'5) Release_Track'!$G:$G,1,0))),vlookup($A38&amp;$B38,{'5) Release_Track'!$F:$F&amp;'5) Release_Track'!$G:$G,'5) Release_Track'!$H:$H},2,0), or(and(not(isblank($B38)),$B38=$B35,$A38&lt;&gt;$A35),and(not(isblank($A38)),$A38=$A35,$B38&lt;&gt;$B35)),"ID LISTS UNALIGNED",and($A38&lt;&gt;"",countif('5) Release_Track'!$F:$F,$A38)=0),"NO ISRC MATCH in Release_Track",and($B38&lt;&gt;"",countif('5) Release_Track'!$G:$G,$B38)=0),"NO CATALOG ID MATCH in Release_Track",iserror(vlookup($A38&amp;$B38,'5) Release_Track'!$F:$F&amp;'5) Release_Track'!$G:$G,1,0)),"NO ISRC-CATALOG ID pair MATCH in Release_Track" )</f>
        <v>Os Melhores do Mundo</v>
      </c>
      <c r="D38" s="134" t="str">
        <f t="array" ref="D38">ifs(and(isblank($A38),isblank($B38)),"", not(iserror(vlookup($A38&amp;$B38,'5) Release_Track'!$F:$F&amp;'5) Release_Track'!$G:$G,1,0))),vlookup($A38&amp;$B38,{'5) Release_Track'!$F:$F&amp;'5) Release_Track'!$G:$G,'5) Release_Track'!$I:$I},2,0), or(and(not(isblank($B38)),$B38=$B35,$A38&lt;&gt;$A35),and(not(isblank($A38)),$A38=$A35,$B38&lt;&gt;$B35)),"ID LISTS UNALIGNED",and($A38&lt;&gt;"",countif('5) Release_Track'!$F:$F,$A38)=0),"NO ISRC MATCH in Release_Track",and($B38&lt;&gt;"",countif('5) Release_Track'!$G:$G,$B38)=0),"NO CATALOG ID MATCH in Release_Track",iserror(vlookup($A38&amp;$B38,'5) Release_Track'!$F:$F&amp;'5) Release_Track'!$G:$G,1,0)),"NO ISRC-CATALOG ID pair MATCH in Release_Track" )</f>
        <v/>
      </c>
      <c r="E38" s="96" t="s">
        <v>53</v>
      </c>
      <c r="F38" s="135" t="s">
        <v>669</v>
      </c>
      <c r="G38" s="136" t="str">
        <f t="array" ref="G38">ifs(or($F38="",$F38="Main Primary Artist"),$F38,not(iserror(vlookup($F38,'Reference info'!$J$5:$J$8,1,0))),"Key Artist",not(iserror(vlookup($F38,'Reference info'!$J$38:$J$405,1,0))),"Performer",not(iserror(vlookup($F38,'Reference info'!$J$10:$J$36,1,0))),"Producer &amp; Engineer")</f>
        <v>Producer &amp; Engineer</v>
      </c>
      <c r="J38" s="174" t="str">
        <f>IF(F38="Main Primary Artist","update Tracks set ArtistId=(select ArtistId from Artists where Name=N'"&amp;Substitute(Trim(E38),"'","''")&amp;"' and EnterpriseId="&amp;EntId&amp;") where "&amp;IF(A38&lt;&gt;"", "ISRC='"&amp;A38&amp;"'", "TrackVendorId='"&amp;Substitute(Trim(B38),"'","''")&amp;"'")&amp;" and EnterpriseId="&amp;EntId,"INSERT into Contributors VALUES (newid(), "&amp;IF(F38&lt;&gt;"Primary Artist", "(select RoleId from ContributorRoles where Name='"&amp;F38&amp;"'), 0", "49, 1")&amp; ", (select max(TrackId) from Tracks where "&amp;IF(A38&lt;&gt;"", "ISRC='"&amp;A38&amp;"'", "TrackVendorId='"&amp;Substitute(Trim(B38),"'","''")&amp;"'")&amp;" and EnterpriseId="&amp;EntId&amp;"), null, (select ArtistId from Artists where Name=N'"&amp;SUBSTITUTE(trim(E38),"'","''")&amp;"' and EnterpriseId="&amp;EntId&amp;"), null)")</f>
        <v>INSERT into Contributors VALUES (newid(), (select RoleId from ContributorRoles where Name='Engineer'), 0, (select max(TrackId) from Tracks where ISRC='BKTOK2300007' and EnterpriseId=647322), null, (select ArtistId from Artists where Name=N'PeJota10*' and EnterpriseId=647322), null)</v>
      </c>
    </row>
    <row r="39" hidden="1">
      <c r="A39" s="8" t="s">
        <v>770</v>
      </c>
      <c r="B39" s="116"/>
      <c r="C39" s="134" t="str">
        <f t="array" ref="C39">ifs(and(isblank($A39),isblank($B39)),"", not(iserror(vlookup($A39&amp;$B39,'5) Release_Track'!$F:$F&amp;'5) Release_Track'!$G:$G,1,0))),vlookup($A39&amp;$B39,{'5) Release_Track'!$F:$F&amp;'5) Release_Track'!$G:$G,'5) Release_Track'!$H:$H},2,0), or(and(not(isblank($B39)),$B39=#REF!,$A39&lt;&gt;#REF!),and(not(isblank($A39)),$A39=#REF!,$B39&lt;&gt;#REF!)),"ID LISTS UNALIGNED",and($A39&lt;&gt;"",countif('5) Release_Track'!$F:$F,$A39)=0),"NO ISRC MATCH in Release_Track",and($B39&lt;&gt;"",countif('5) Release_Track'!$G:$G,$B39)=0),"NO CATALOG ID MATCH in Release_Track",iserror(vlookup($A39&amp;$B39,'5) Release_Track'!$F:$F&amp;'5) Release_Track'!$G:$G,1,0)),"NO ISRC-CATALOG ID pair MATCH in Release_Track" )</f>
        <v>O Número 1</v>
      </c>
      <c r="D39" s="134"/>
      <c r="E39" s="43" t="s">
        <v>67</v>
      </c>
      <c r="F39" s="135" t="s">
        <v>667</v>
      </c>
      <c r="G39" s="136" t="str">
        <f t="array" ref="G39">ifs(or($F39="",$F39="Main Primary Artist"),$F39,not(iserror(vlookup($F39,'Reference info'!$J$5:$J$8,1,0))),"Key Artist",not(iserror(vlookup($F39,'Reference info'!$J$38:$J$405,1,0))),"Performer",not(iserror(vlookup($F39,'Reference info'!$J$10:$J$36,1,0))),"Producer &amp; Engineer")</f>
        <v>Producer &amp; Engineer</v>
      </c>
      <c r="J39" s="174" t="str">
        <f>IF(F39="Main Primary Artist","update Tracks set ArtistId=(select ArtistId from Artists where Name=N'"&amp;Substitute(Trim(E39),"'","''")&amp;"' and EnterpriseId="&amp;EntId&amp;") where "&amp;IF(A39&lt;&gt;"", "ISRC='"&amp;A39&amp;"'", "TrackVendorId='"&amp;Substitute(Trim(B39),"'","''")&amp;"'")&amp;" and EnterpriseId="&amp;EntId,"INSERT into Contributors VALUES (newid(), "&amp;IF(F39&lt;&gt;"Primary Artist", "(select RoleId from ContributorRoles where Name='"&amp;F39&amp;"'), 0", "49, 1")&amp; ", (select max(TrackId) from Tracks where "&amp;IF(A39&lt;&gt;"", "ISRC='"&amp;A39&amp;"'", "TrackVendorId='"&amp;Substitute(Trim(B39),"'","''")&amp;"'")&amp;" and EnterpriseId="&amp;EntId&amp;"), null, (select ArtistId from Artists where Name=N'"&amp;SUBSTITUTE(trim(E39),"'","''")&amp;"' and EnterpriseId="&amp;EntId&amp;"), null)")</f>
        <v>INSERT into Contributors VALUES (newid(), (select RoleId from ContributorRoles where Name='Producer'), 0, (select max(TrackId) from Tracks where ISRC='BKTOK2300008' and EnterpriseId=647322), null, (select ArtistId from Artists where Name=N'Flash Beats Manow' and EnterpriseId=647322), null)</v>
      </c>
    </row>
    <row r="40">
      <c r="A40" s="8" t="s">
        <v>770</v>
      </c>
      <c r="B40" s="116"/>
      <c r="C40" s="134" t="str">
        <f t="array" ref="C40">ifs(and(isblank($A40),isblank($B40)),"", not(iserror(vlookup($A40&amp;$B40,'5) Release_Track'!$F:$F&amp;'5) Release_Track'!$G:$G,1,0))),vlookup($A40&amp;$B40,{'5) Release_Track'!$F:$F&amp;'5) Release_Track'!$G:$G,'5) Release_Track'!$H:$H},2,0), or(and(not(isblank($B40)),$B40=#REF!,$A40&lt;&gt;#REF!),and(not(isblank($A40)),$A40=#REF!,$B40&lt;&gt;#REF!)),"ID LISTS UNALIGNED",and($A40&lt;&gt;"",countif('5) Release_Track'!$F:$F,$A40)=0),"NO ISRC MATCH in Release_Track",and($B40&lt;&gt;"",countif('5) Release_Track'!$G:$G,$B40)=0),"NO CATALOG ID MATCH in Release_Track",iserror(vlookup($A40&amp;$B40,'5) Release_Track'!$F:$F&amp;'5) Release_Track'!$G:$G,1,0)),"NO ISRC-CATALOG ID pair MATCH in Release_Track" )</f>
        <v>O Número 1</v>
      </c>
      <c r="D40" s="134" t="str">
        <f t="array" ref="D40">ifs(and(isblank($A40),isblank($B40)),"", not(iserror(vlookup($A40&amp;$B40,'5) Release_Track'!$F:$F&amp;'5) Release_Track'!$G:$G,1,0))),vlookup($A40&amp;$B40,{'5) Release_Track'!$F:$F&amp;'5) Release_Track'!$G:$G,'5) Release_Track'!$I:$I},2,0), or(and(not(isblank($B40)),$B40=#REF!,$A40&lt;&gt;#REF!),and(not(isblank($A40)),$A40=#REF!,$B40&lt;&gt;#REF!)),"ID LISTS UNALIGNED",and($A40&lt;&gt;"",countif('5) Release_Track'!$F:$F,$A40)=0),"NO ISRC MATCH in Release_Track",and($B40&lt;&gt;"",countif('5) Release_Track'!$G:$G,$B40)=0),"NO CATALOG ID MATCH in Release_Track",iserror(vlookup($A40&amp;$B40,'5) Release_Track'!$F:$F&amp;'5) Release_Track'!$G:$G,1,0)),"NO ISRC-CATALOG ID pair MATCH in Release_Track" )</f>
        <v/>
      </c>
      <c r="E40" s="43" t="s">
        <v>67</v>
      </c>
      <c r="F40" s="135" t="s">
        <v>666</v>
      </c>
      <c r="G40" s="136" t="str">
        <f t="array" ref="G40">ifs(or($F40="",$F40="Main Primary Artist"),$F40,not(iserror(vlookup($F40,'Reference info'!$J$5:$J$8,1,0))),"Key Artist",not(iserror(vlookup($F40,'Reference info'!$J$38:$J$405,1,0))),"Performer",not(iserror(vlookup($F40,'Reference info'!$J$10:$J$36,1,0))),"Producer &amp; Engineer")</f>
        <v>Main Primary Artist</v>
      </c>
      <c r="H40" s="8" t="str">
        <f>"update Artists set ReleasesCount=(select count (distinct ReleaseId) from Releases where ArtistId=(select max(ArtistId) from Artists where Name=N'"&amp;E40&amp;"' and EnterpriseId="&amp;EntId&amp;")), 
TracksCount=(select count (distinct TrackId) from Tracks where ArtistId=(select max(ArtistId) from Artists where Name=N'"&amp;E40&amp;"' and EnterpriseId="&amp;EntId&amp;")) where ArtistId=(select max(ArtistId) from Artists where Name=N'"&amp;E40&amp;"'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0" s="174" t="str">
        <f>IF(F40="Main Primary Artist","update Tracks set ArtistId=(select ArtistId from Artists where Name=N'"&amp;Substitute(Trim(E40),"'","''")&amp;"' and EnterpriseId="&amp;EntId&amp;") where "&amp;IF(A40&lt;&gt;"", "ISRC='"&amp;A40&amp;"'", "TrackVendorId='"&amp;Substitute(Trim(B40),"'","''")&amp;"'")&amp;" and EnterpriseId="&amp;EntId,"INSERT into Contributors VALUES (newid(), "&amp;IF(F40&lt;&gt;"Primary Artist", "(select RoleId from ContributorRoles where Name='"&amp;F40&amp;"'), 0", "49, 1")&amp; ", (select max(TrackId) from Tracks where "&amp;IF(A40&lt;&gt;"", "ISRC='"&amp;A40&amp;"'", "TrackVendorId='"&amp;Substitute(Trim(B40),"'","''")&amp;"'")&amp;" and EnterpriseId="&amp;EntId&amp;"), null, (select ArtistId from Artists where Name=N'"&amp;SUBSTITUTE(trim(E40),"'","''")&amp;"' and EnterpriseId="&amp;EntId&amp;"), null)")</f>
        <v>update Tracks set ArtistId=(select ArtistId from Artists where Name=N'Flash Beats Manow' and EnterpriseId=647322) where ISRC='BKTOK2300008' and EnterpriseId=647322</v>
      </c>
    </row>
    <row r="41" hidden="1">
      <c r="A41" s="8" t="s">
        <v>770</v>
      </c>
      <c r="B41" s="116"/>
      <c r="C41" s="134" t="str">
        <f t="array" ref="C41">ifs(and(isblank($A41),isblank($B41)),"", not(iserror(vlookup($A41&amp;$B41,'5) Release_Track'!$F:$F&amp;'5) Release_Track'!$G:$G,1,0))),vlookup($A41&amp;$B41,{'5) Release_Track'!$F:$F&amp;'5) Release_Track'!$G:$G,'5) Release_Track'!$H:$H},2,0), or(and(not(isblank($B41)),$B41=#REF!,$A41&lt;&gt;#REF!),and(not(isblank($A41)),$A41=#REF!,$B41&lt;&gt;#REF!)),"ID LISTS UNALIGNED",and($A41&lt;&gt;"",countif('5) Release_Track'!$F:$F,$A41)=0),"NO ISRC MATCH in Release_Track",and($B41&lt;&gt;"",countif('5) Release_Track'!$G:$G,$B41)=0),"NO CATALOG ID MATCH in Release_Track",iserror(vlookup($A41&amp;$B41,'5) Release_Track'!$F:$F&amp;'5) Release_Track'!$G:$G,1,0)),"NO ISRC-CATALOG ID pair MATCH in Release_Track" )</f>
        <v>O Número 1</v>
      </c>
      <c r="D41" s="134"/>
      <c r="E41" s="43" t="s">
        <v>67</v>
      </c>
      <c r="F41" s="135" t="s">
        <v>669</v>
      </c>
      <c r="G41" s="136" t="str">
        <f t="array" ref="G41">ifs(or($F41="",$F41="Main Primary Artist"),$F41,not(iserror(vlookup($F41,'Reference info'!$J$5:$J$8,1,0))),"Key Artist",not(iserror(vlookup($F41,'Reference info'!$J$38:$J$405,1,0))),"Performer",not(iserror(vlookup($F41,'Reference info'!$J$10:$J$36,1,0))),"Producer &amp; Engineer")</f>
        <v>Producer &amp; Engineer</v>
      </c>
      <c r="J41" s="174" t="str">
        <f>IF(F41="Main Primary Artist","update Tracks set ArtistId=(select ArtistId from Artists where Name=N'"&amp;Substitute(Trim(E41),"'","''")&amp;"' and EnterpriseId="&amp;EntId&amp;") where "&amp;IF(A41&lt;&gt;"", "ISRC='"&amp;A41&amp;"'", "TrackVendorId='"&amp;Substitute(Trim(B41),"'","''")&amp;"'")&amp;" and EnterpriseId="&amp;EntId,"INSERT into Contributors VALUES (newid(), "&amp;IF(F41&lt;&gt;"Primary Artist", "(select RoleId from ContributorRoles where Name='"&amp;F41&amp;"'), 0", "49, 1")&amp; ", (select max(TrackId) from Tracks where "&amp;IF(A41&lt;&gt;"", "ISRC='"&amp;A41&amp;"'", "TrackVendorId='"&amp;Substitute(Trim(B41),"'","''")&amp;"'")&amp;" and EnterpriseId="&amp;EntId&amp;"), null, (select ArtistId from Artists where Name=N'"&amp;SUBSTITUTE(trim(E41),"'","''")&amp;"' and EnterpriseId="&amp;EntId&amp;"), null)")</f>
        <v>INSERT into Contributors VALUES (newid(), (select RoleId from ContributorRoles where Name='Engineer'), 0, (select max(TrackId) from Tracks where ISRC='BKTOK2300008' and EnterpriseId=647322), null, (select ArtistId from Artists where Name=N'Flash Beats Manow' and EnterpriseId=647322), null)</v>
      </c>
    </row>
    <row r="42" hidden="1">
      <c r="A42" s="34" t="s">
        <v>1076</v>
      </c>
      <c r="B42" s="84"/>
      <c r="C42" s="134" t="str">
        <f t="array" ref="C42">ifs(and(isblank($A42),isblank($B42)),"", not(iserror(vlookup($A42&amp;$B42,'5) Release_Track'!$F:$F&amp;'5) Release_Track'!$G:$G,1,0))),vlookup($A42&amp;$B42,{'5) Release_Track'!$F:$F&amp;'5) Release_Track'!$G:$G,'5) Release_Track'!$H:$H},2,0), or(and(not(isblank($B42)),$B42=$B39,$A42&lt;&gt;$A39),and(not(isblank($A42)),$A42=$A39,$B42&lt;&gt;$B39)),"ID LISTS UNALIGNED",and($A42&lt;&gt;"",countif('5) Release_Track'!$F:$F,$A42)=0),"NO ISRC MATCH in Release_Track",and($B42&lt;&gt;"",countif('5) Release_Track'!$G:$G,$B42)=0),"NO CATALOG ID MATCH in Release_Track",iserror(vlookup($A42&amp;$B42,'5) Release_Track'!$F:$F&amp;'5) Release_Track'!$G:$G,1,0)),"NO ISRC-CATALOG ID pair MATCH in Release_Track" )</f>
        <v>Robozão</v>
      </c>
      <c r="D42" s="134" t="str">
        <f t="array" ref="D42">ifs(and(isblank($A42),isblank($B42)),"", not(iserror(vlookup($A42&amp;$B42,'5) Release_Track'!$F:$F&amp;'5) Release_Track'!$G:$G,1,0))),vlookup($A42&amp;$B42,{'5) Release_Track'!$F:$F&amp;'5) Release_Track'!$G:$G,'5) Release_Track'!$I:$I},2,0), or(and(not(isblank($B42)),$B42=$B39,$A42&lt;&gt;$A39),and(not(isblank($A42)),$A42=$A39,$B42&lt;&gt;$B39)),"ID LISTS UNALIGNED",and($A42&lt;&gt;"",countif('5) Release_Track'!$F:$F,$A42)=0),"NO ISRC MATCH in Release_Track",and($B42&lt;&gt;"",countif('5) Release_Track'!$G:$G,$B42)=0),"NO CATALOG ID MATCH in Release_Track",iserror(vlookup($A42&amp;$B42,'5) Release_Track'!$F:$F&amp;'5) Release_Track'!$G:$G,1,0)),"NO ISRC-CATALOG ID pair MATCH in Release_Track" )</f>
        <v/>
      </c>
      <c r="E42" s="96" t="s">
        <v>53</v>
      </c>
      <c r="F42" s="135" t="s">
        <v>667</v>
      </c>
      <c r="G42" s="136" t="str">
        <f t="array" ref="G42">ifs(or($F42="",$F42="Main Primary Artist"),$F42,not(iserror(vlookup($F42,'Reference info'!$J$5:$J$8,1,0))),"Key Artist",not(iserror(vlookup($F42,'Reference info'!$J$38:$J$405,1,0))),"Performer",not(iserror(vlookup($F42,'Reference info'!$J$10:$J$36,1,0))),"Producer &amp; Engineer")</f>
        <v>Producer &amp; Engineer</v>
      </c>
      <c r="J42" s="174" t="str">
        <f>IF(F42="Main Primary Artist","update Tracks set ArtistId=(select ArtistId from Artists where Name=N'"&amp;Substitute(Trim(E42),"'","''")&amp;"' and EnterpriseId="&amp;EntId&amp;") where "&amp;IF(A42&lt;&gt;"", "ISRC='"&amp;A42&amp;"'", "TrackVendorId='"&amp;Substitute(Trim(B42),"'","''")&amp;"'")&amp;" and EnterpriseId="&amp;EntId,"INSERT into Contributors VALUES (newid(), "&amp;IF(F42&lt;&gt;"Primary Artist", "(select RoleId from ContributorRoles where Name='"&amp;F42&amp;"'), 0", "49, 1")&amp; ", (select max(TrackId) from Tracks where "&amp;IF(A42&lt;&gt;"", "ISRC='"&amp;A42&amp;"'", "TrackVendorId='"&amp;Substitute(Trim(B42),"'","''")&amp;"'")&amp;" and EnterpriseId="&amp;EntId&amp;"), null, (select ArtistId from Artists where Name=N'"&amp;SUBSTITUTE(trim(E42),"'","''")&amp;"' and EnterpriseId="&amp;EntId&amp;"), null)")</f>
        <v>INSERT into Contributors VALUES (newid(), (select RoleId from ContributorRoles where Name='Producer'), 0, (select max(TrackId) from Tracks where ISRC='BKTOK2300010' and EnterpriseId=647322), null, (select ArtistId from Artists where Name=N'PeJota10*' and EnterpriseId=647322), null)</v>
      </c>
    </row>
    <row r="43">
      <c r="A43" s="34" t="s">
        <v>1076</v>
      </c>
      <c r="B43" s="84"/>
      <c r="C43" s="134" t="str">
        <f t="array" ref="C43">ifs(and(isblank($A43),isblank($B43)),"", not(iserror(vlookup($A43&amp;$B43,'5) Release_Track'!$F:$F&amp;'5) Release_Track'!$G:$G,1,0))),vlookup($A43&amp;$B43,{'5) Release_Track'!$F:$F&amp;'5) Release_Track'!$G:$G,'5) Release_Track'!$H:$H},2,0), or(and(not(isblank($B43)),$B43=$B40,$A43&lt;&gt;$A40),and(not(isblank($A43)),$A43=$A40,$B43&lt;&gt;$B40)),"ID LISTS UNALIGNED",and($A43&lt;&gt;"",countif('5) Release_Track'!$F:$F,$A43)=0),"NO ISRC MATCH in Release_Track",and($B43&lt;&gt;"",countif('5) Release_Track'!$G:$G,$B43)=0),"NO CATALOG ID MATCH in Release_Track",iserror(vlookup($A43&amp;$B43,'5) Release_Track'!$F:$F&amp;'5) Release_Track'!$G:$G,1,0)),"NO ISRC-CATALOG ID pair MATCH in Release_Track" )</f>
        <v>Robozão</v>
      </c>
      <c r="D43" s="134" t="str">
        <f t="array" ref="D43">ifs(and(isblank($A43),isblank($B43)),"", not(iserror(vlookup($A43&amp;$B43,'5) Release_Track'!$F:$F&amp;'5) Release_Track'!$G:$G,1,0))),vlookup($A43&amp;$B43,{'5) Release_Track'!$F:$F&amp;'5) Release_Track'!$G:$G,'5) Release_Track'!$I:$I},2,0), or(and(not(isblank($B43)),$B43=$B40,$A43&lt;&gt;$A40),and(not(isblank($A43)),$A43=$A40,$B43&lt;&gt;$B40)),"ID LISTS UNALIGNED",and($A43&lt;&gt;"",countif('5) Release_Track'!$F:$F,$A43)=0),"NO ISRC MATCH in Release_Track",and($B43&lt;&gt;"",countif('5) Release_Track'!$G:$G,$B43)=0),"NO CATALOG ID MATCH in Release_Track",iserror(vlookup($A43&amp;$B43,'5) Release_Track'!$F:$F&amp;'5) Release_Track'!$G:$G,1,0)),"NO ISRC-CATALOG ID pair MATCH in Release_Track" )</f>
        <v/>
      </c>
      <c r="E43" s="96" t="s">
        <v>53</v>
      </c>
      <c r="F43" s="140" t="s">
        <v>666</v>
      </c>
      <c r="G43" s="136" t="str">
        <f t="array" ref="G43">ifs(or($F43="",$F43="Main Primary Artist"),$F43,not(iserror(vlookup($F43,'Reference info'!$J$5:$J$8,1,0))),"Key Artist",not(iserror(vlookup($F43,'Reference info'!$J$38:$J$405,1,0))),"Performer",not(iserror(vlookup($F43,'Reference info'!$J$10:$J$36,1,0))),"Producer &amp; Engineer")</f>
        <v>Main Primary Artist</v>
      </c>
      <c r="H43" s="8" t="str">
        <f>"update Artists set ReleasesCount=(select count (distinct ReleaseId) from Releases where ArtistId=(select max(ArtistId) from Artists where Name=N'"&amp;E43&amp;"' and EnterpriseId="&amp;EntId&amp;")), 
TracksCount=(select count (distinct TrackId) from Tracks where ArtistId=(select max(ArtistId) from Artists where Name=N'"&amp;E43&amp;"' and EnterpriseId="&amp;EntId&amp;")) where ArtistId=(select max(ArtistId) from Artists where Name=N'"&amp;E43&amp;"'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3" s="174" t="str">
        <f>IF(F43="Main Primary Artist","update Tracks set ArtistId=(select ArtistId from Artists where Name=N'"&amp;Substitute(Trim(E43),"'","''")&amp;"' and EnterpriseId="&amp;EntId&amp;") where "&amp;IF(A43&lt;&gt;"", "ISRC='"&amp;A43&amp;"'", "TrackVendorId='"&amp;Substitute(Trim(B43),"'","''")&amp;"'")&amp;" and EnterpriseId="&amp;EntId,"INSERT into Contributors VALUES (newid(), "&amp;IF(F43&lt;&gt;"Primary Artist", "(select RoleId from ContributorRoles where Name='"&amp;F43&amp;"'), 0", "49, 1")&amp; ", (select max(TrackId) from Tracks where "&amp;IF(A43&lt;&gt;"", "ISRC='"&amp;A43&amp;"'", "TrackVendorId='"&amp;Substitute(Trim(B43),"'","''")&amp;"'")&amp;" and EnterpriseId="&amp;EntId&amp;"), null, (select ArtistId from Artists where Name=N'"&amp;SUBSTITUTE(trim(E43),"'","''")&amp;"' and EnterpriseId="&amp;EntId&amp;"), null)")</f>
        <v>update Tracks set ArtistId=(select ArtistId from Artists where Name=N'PeJota10*' and EnterpriseId=647322) where ISRC='BKTOK2300010' and EnterpriseId=647322</v>
      </c>
    </row>
    <row r="44" hidden="1">
      <c r="A44" s="34" t="s">
        <v>1076</v>
      </c>
      <c r="B44" s="84"/>
      <c r="C44" s="134" t="str">
        <f t="array" ref="C44">ifs(and(isblank($A44),isblank($B44)),"", not(iserror(vlookup($A44&amp;$B44,'5) Release_Track'!$F:$F&amp;'5) Release_Track'!$G:$G,1,0))),vlookup($A44&amp;$B44,{'5) Release_Track'!$F:$F&amp;'5) Release_Track'!$G:$G,'5) Release_Track'!$H:$H},2,0), or(and(not(isblank($B44)),$B44=$B41,$A44&lt;&gt;$A41),and(not(isblank($A44)),$A44=$A41,$B44&lt;&gt;$B41)),"ID LISTS UNALIGNED",and($A44&lt;&gt;"",countif('5) Release_Track'!$F:$F,$A44)=0),"NO ISRC MATCH in Release_Track",and($B44&lt;&gt;"",countif('5) Release_Track'!$G:$G,$B44)=0),"NO CATALOG ID MATCH in Release_Track",iserror(vlookup($A44&amp;$B44,'5) Release_Track'!$F:$F&amp;'5) Release_Track'!$G:$G,1,0)),"NO ISRC-CATALOG ID pair MATCH in Release_Track" )</f>
        <v>Robozão</v>
      </c>
      <c r="D44" s="134" t="str">
        <f t="array" ref="D44">ifs(and(isblank($A44),isblank($B44)),"", not(iserror(vlookup($A44&amp;$B44,'5) Release_Track'!$F:$F&amp;'5) Release_Track'!$G:$G,1,0))),vlookup($A44&amp;$B44,{'5) Release_Track'!$F:$F&amp;'5) Release_Track'!$G:$G,'5) Release_Track'!$I:$I},2,0), or(and(not(isblank($B44)),$B44=$B41,$A44&lt;&gt;$A41),and(not(isblank($A44)),$A44=$A41,$B44&lt;&gt;$B41)),"ID LISTS UNALIGNED",and($A44&lt;&gt;"",countif('5) Release_Track'!$F:$F,$A44)=0),"NO ISRC MATCH in Release_Track",and($B44&lt;&gt;"",countif('5) Release_Track'!$G:$G,$B44)=0),"NO CATALOG ID MATCH in Release_Track",iserror(vlookup($A44&amp;$B44,'5) Release_Track'!$F:$F&amp;'5) Release_Track'!$G:$G,1,0)),"NO ISRC-CATALOG ID pair MATCH in Release_Track" )</f>
        <v/>
      </c>
      <c r="E44" s="96" t="s">
        <v>53</v>
      </c>
      <c r="F44" s="135" t="s">
        <v>669</v>
      </c>
      <c r="G44" s="136" t="str">
        <f t="array" ref="G44">ifs(or($F44="",$F44="Main Primary Artist"),$F44,not(iserror(vlookup($F44,'Reference info'!$J$5:$J$8,1,0))),"Key Artist",not(iserror(vlookup($F44,'Reference info'!$J$38:$J$405,1,0))),"Performer",not(iserror(vlookup($F44,'Reference info'!$J$10:$J$36,1,0))),"Producer &amp; Engineer")</f>
        <v>Producer &amp; Engineer</v>
      </c>
      <c r="J44" s="174" t="str">
        <f>IF(F44="Main Primary Artist","update Tracks set ArtistId=(select ArtistId from Artists where Name=N'"&amp;Substitute(Trim(E44),"'","''")&amp;"' and EnterpriseId="&amp;EntId&amp;") where "&amp;IF(A44&lt;&gt;"", "ISRC='"&amp;A44&amp;"'", "TrackVendorId='"&amp;Substitute(Trim(B44),"'","''")&amp;"'")&amp;" and EnterpriseId="&amp;EntId,"INSERT into Contributors VALUES (newid(), "&amp;IF(F44&lt;&gt;"Primary Artist", "(select RoleId from ContributorRoles where Name='"&amp;F44&amp;"'), 0", "49, 1")&amp; ", (select max(TrackId) from Tracks where "&amp;IF(A44&lt;&gt;"", "ISRC='"&amp;A44&amp;"'", "TrackVendorId='"&amp;Substitute(Trim(B44),"'","''")&amp;"'")&amp;" and EnterpriseId="&amp;EntId&amp;"), null, (select ArtistId from Artists where Name=N'"&amp;SUBSTITUTE(trim(E44),"'","''")&amp;"' and EnterpriseId="&amp;EntId&amp;"), null)")</f>
        <v>INSERT into Contributors VALUES (newid(), (select RoleId from ContributorRoles where Name='Engineer'), 0, (select max(TrackId) from Tracks where ISRC='BKTOK2300010' and EnterpriseId=647322), null, (select ArtistId from Artists where Name=N'PeJota10*' and EnterpriseId=647322), null)</v>
      </c>
    </row>
    <row r="45" hidden="1">
      <c r="A45" s="34" t="s">
        <v>1078</v>
      </c>
      <c r="B45" s="84"/>
      <c r="C45" s="134" t="str">
        <f t="array" ref="C45">ifs(and(isblank($A45),isblank($B45)),"", not(iserror(vlookup($A45&amp;$B45,'5) Release_Track'!$F:$F&amp;'5) Release_Track'!$G:$G,1,0))),vlookup($A45&amp;$B45,{'5) Release_Track'!$F:$F&amp;'5) Release_Track'!$G:$G,'5) Release_Track'!$H:$H},2,0), or(and(not(isblank($B45)),$B45=$B42,$A45&lt;&gt;$A42),and(not(isblank($A45)),$A45=$A42,$B45&lt;&gt;$B42)),"ID LISTS UNALIGNED",and($A45&lt;&gt;"",countif('5) Release_Track'!$F:$F,$A45)=0),"NO ISRC MATCH in Release_Track",and($B45&lt;&gt;"",countif('5) Release_Track'!$G:$G,$B45)=0),"NO CATALOG ID MATCH in Release_Track",iserror(vlookup($A45&amp;$B45,'5) Release_Track'!$F:$F&amp;'5) Release_Track'!$G:$G,1,0)),"NO ISRC-CATALOG ID pair MATCH in Release_Track" )</f>
        <v>Robozão</v>
      </c>
      <c r="D45" s="134" t="str">
        <f t="array" ref="D45">ifs(and(isblank($A45),isblank($B45)),"", not(iserror(vlookup($A45&amp;$B45,'5) Release_Track'!$F:$F&amp;'5) Release_Track'!$G:$G,1,0))),vlookup($A45&amp;$B45,{'5) Release_Track'!$F:$F&amp;'5) Release_Track'!$G:$G,'5) Release_Track'!$I:$I},2,0), or(and(not(isblank($B45)),$B45=$B42,$A45&lt;&gt;$A42),and(not(isblank($A45)),$A45=$A42,$B45&lt;&gt;$B42)),"ID LISTS UNALIGNED",and($A45&lt;&gt;"",countif('5) Release_Track'!$F:$F,$A45)=0),"NO ISRC MATCH in Release_Track",and($B45&lt;&gt;"",countif('5) Release_Track'!$G:$G,$B45)=0),"NO CATALOG ID MATCH in Release_Track",iserror(vlookup($A45&amp;$B45,'5) Release_Track'!$F:$F&amp;'5) Release_Track'!$G:$G,1,0)),"NO ISRC-CATALOG ID pair MATCH in Release_Track" )</f>
        <v>Speed Up</v>
      </c>
      <c r="E45" s="96" t="s">
        <v>53</v>
      </c>
      <c r="F45" s="135" t="s">
        <v>667</v>
      </c>
      <c r="G45" s="136" t="str">
        <f t="array" ref="G45">ifs(or($F45="",$F45="Main Primary Artist"),$F45,not(iserror(vlookup($F45,'Reference info'!$J$5:$J$8,1,0))),"Key Artist",not(iserror(vlookup($F45,'Reference info'!$J$38:$J$405,1,0))),"Performer",not(iserror(vlookup($F45,'Reference info'!$J$10:$J$36,1,0))),"Producer &amp; Engineer")</f>
        <v>Producer &amp; Engineer</v>
      </c>
      <c r="J45" s="174" t="str">
        <f>IF(F45="Main Primary Artist","update Tracks set ArtistId=(select ArtistId from Artists where Name=N'"&amp;Substitute(Trim(E45),"'","''")&amp;"' and EnterpriseId="&amp;EntId&amp;") where "&amp;IF(A45&lt;&gt;"", "ISRC='"&amp;A45&amp;"'", "TrackVendorId='"&amp;Substitute(Trim(B45),"'","''")&amp;"'")&amp;" and EnterpriseId="&amp;EntId,"INSERT into Contributors VALUES (newid(), "&amp;IF(F45&lt;&gt;"Primary Artist", "(select RoleId from ContributorRoles where Name='"&amp;F45&amp;"'), 0", "49, 1")&amp; ", (select max(TrackId) from Tracks where "&amp;IF(A45&lt;&gt;"", "ISRC='"&amp;A45&amp;"'", "TrackVendorId='"&amp;Substitute(Trim(B45),"'","''")&amp;"'")&amp;" and EnterpriseId="&amp;EntId&amp;"), null, (select ArtistId from Artists where Name=N'"&amp;SUBSTITUTE(trim(E45),"'","''")&amp;"' and EnterpriseId="&amp;EntId&amp;"), null)")</f>
        <v>INSERT into Contributors VALUES (newid(), (select RoleId from ContributorRoles where Name='Producer'), 0, (select max(TrackId) from Tracks where ISRC='BKTOK2300011' and EnterpriseId=647322), null, (select ArtistId from Artists where Name=N'PeJota10*' and EnterpriseId=647322), null)</v>
      </c>
    </row>
    <row r="46">
      <c r="A46" s="34" t="s">
        <v>1078</v>
      </c>
      <c r="B46" s="84"/>
      <c r="C46" s="134" t="str">
        <f t="array" ref="C46">ifs(and(isblank($A46),isblank($B46)),"", not(iserror(vlookup($A46&amp;$B46,'5) Release_Track'!$F:$F&amp;'5) Release_Track'!$G:$G,1,0))),vlookup($A46&amp;$B46,{'5) Release_Track'!$F:$F&amp;'5) Release_Track'!$G:$G,'5) Release_Track'!$H:$H},2,0), or(and(not(isblank($B46)),$B46=$B43,$A46&lt;&gt;$A43),and(not(isblank($A46)),$A46=$A43,$B46&lt;&gt;$B43)),"ID LISTS UNALIGNED",and($A46&lt;&gt;"",countif('5) Release_Track'!$F:$F,$A46)=0),"NO ISRC MATCH in Release_Track",and($B46&lt;&gt;"",countif('5) Release_Track'!$G:$G,$B46)=0),"NO CATALOG ID MATCH in Release_Track",iserror(vlookup($A46&amp;$B46,'5) Release_Track'!$F:$F&amp;'5) Release_Track'!$G:$G,1,0)),"NO ISRC-CATALOG ID pair MATCH in Release_Track" )</f>
        <v>Robozão</v>
      </c>
      <c r="D46" s="134" t="str">
        <f t="array" ref="D46">ifs(and(isblank($A46),isblank($B46)),"", not(iserror(vlookup($A46&amp;$B46,'5) Release_Track'!$F:$F&amp;'5) Release_Track'!$G:$G,1,0))),vlookup($A46&amp;$B46,{'5) Release_Track'!$F:$F&amp;'5) Release_Track'!$G:$G,'5) Release_Track'!$I:$I},2,0), or(and(not(isblank($B46)),$B46=$B43,$A46&lt;&gt;$A43),and(not(isblank($A46)),$A46=$A43,$B46&lt;&gt;$B43)),"ID LISTS UNALIGNED",and($A46&lt;&gt;"",countif('5) Release_Track'!$F:$F,$A46)=0),"NO ISRC MATCH in Release_Track",and($B46&lt;&gt;"",countif('5) Release_Track'!$G:$G,$B46)=0),"NO CATALOG ID MATCH in Release_Track",iserror(vlookup($A46&amp;$B46,'5) Release_Track'!$F:$F&amp;'5) Release_Track'!$G:$G,1,0)),"NO ISRC-CATALOG ID pair MATCH in Release_Track" )</f>
        <v>Speed Up</v>
      </c>
      <c r="E46" s="96" t="s">
        <v>53</v>
      </c>
      <c r="F46" s="140" t="s">
        <v>666</v>
      </c>
      <c r="G46" s="136" t="str">
        <f t="array" ref="G46">ifs(or($F46="",$F46="Main Primary Artist"),$F46,not(iserror(vlookup($F46,'Reference info'!$J$5:$J$8,1,0))),"Key Artist",not(iserror(vlookup($F46,'Reference info'!$J$38:$J$405,1,0))),"Performer",not(iserror(vlookup($F46,'Reference info'!$J$10:$J$36,1,0))),"Producer &amp; Engineer")</f>
        <v>Main Primary Artist</v>
      </c>
      <c r="H46" s="8" t="str">
        <f>"update Artists set ReleasesCount=(select count (distinct ReleaseId) from Releases where ArtistId=(select max(ArtistId) from Artists where Name=N'"&amp;E46&amp;"' and EnterpriseId="&amp;EntId&amp;")), 
TracksCount=(select count (distinct TrackId) from Tracks where ArtistId=(select max(ArtistId) from Artists where Name=N'"&amp;E46&amp;"' and EnterpriseId="&amp;EntId&amp;")) where ArtistId=(select max(ArtistId) from Artists where Name=N'"&amp;E46&amp;"'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6" s="174" t="str">
        <f>IF(F46="Main Primary Artist","update Tracks set ArtistId=(select ArtistId from Artists where Name=N'"&amp;Substitute(Trim(E46),"'","''")&amp;"' and EnterpriseId="&amp;EntId&amp;") where "&amp;IF(A46&lt;&gt;"", "ISRC='"&amp;A46&amp;"'", "TrackVendorId='"&amp;Substitute(Trim(B46),"'","''")&amp;"'")&amp;" and EnterpriseId="&amp;EntId,"INSERT into Contributors VALUES (newid(), "&amp;IF(F46&lt;&gt;"Primary Artist", "(select RoleId from ContributorRoles where Name='"&amp;F46&amp;"'), 0", "49, 1")&amp; ", (select max(TrackId) from Tracks where "&amp;IF(A46&lt;&gt;"", "ISRC='"&amp;A46&amp;"'", "TrackVendorId='"&amp;Substitute(Trim(B46),"'","''")&amp;"'")&amp;" and EnterpriseId="&amp;EntId&amp;"), null, (select ArtistId from Artists where Name=N'"&amp;SUBSTITUTE(trim(E46),"'","''")&amp;"' and EnterpriseId="&amp;EntId&amp;"), null)")</f>
        <v>update Tracks set ArtistId=(select ArtistId from Artists where Name=N'PeJota10*' and EnterpriseId=647322) where ISRC='BKTOK2300011' and EnterpriseId=647322</v>
      </c>
    </row>
    <row r="47" hidden="1">
      <c r="A47" s="34" t="s">
        <v>1078</v>
      </c>
      <c r="B47" s="84"/>
      <c r="C47" s="134" t="str">
        <f t="array" ref="C47">ifs(and(isblank($A47),isblank($B47)),"", not(iserror(vlookup($A47&amp;$B47,'5) Release_Track'!$F:$F&amp;'5) Release_Track'!$G:$G,1,0))),vlookup($A47&amp;$B47,{'5) Release_Track'!$F:$F&amp;'5) Release_Track'!$G:$G,'5) Release_Track'!$H:$H},2,0), or(and(not(isblank($B47)),$B47=$B44,$A47&lt;&gt;$A44),and(not(isblank($A47)),$A47=$A44,$B47&lt;&gt;$B44)),"ID LISTS UNALIGNED",and($A47&lt;&gt;"",countif('5) Release_Track'!$F:$F,$A47)=0),"NO ISRC MATCH in Release_Track",and($B47&lt;&gt;"",countif('5) Release_Track'!$G:$G,$B47)=0),"NO CATALOG ID MATCH in Release_Track",iserror(vlookup($A47&amp;$B47,'5) Release_Track'!$F:$F&amp;'5) Release_Track'!$G:$G,1,0)),"NO ISRC-CATALOG ID pair MATCH in Release_Track" )</f>
        <v>Robozão</v>
      </c>
      <c r="D47" s="134" t="str">
        <f t="array" ref="D47">ifs(and(isblank($A47),isblank($B47)),"", not(iserror(vlookup($A47&amp;$B47,'5) Release_Track'!$F:$F&amp;'5) Release_Track'!$G:$G,1,0))),vlookup($A47&amp;$B47,{'5) Release_Track'!$F:$F&amp;'5) Release_Track'!$G:$G,'5) Release_Track'!$I:$I},2,0), or(and(not(isblank($B47)),$B47=$B44,$A47&lt;&gt;$A44),and(not(isblank($A47)),$A47=$A44,$B47&lt;&gt;$B44)),"ID LISTS UNALIGNED",and($A47&lt;&gt;"",countif('5) Release_Track'!$F:$F,$A47)=0),"NO ISRC MATCH in Release_Track",and($B47&lt;&gt;"",countif('5) Release_Track'!$G:$G,$B47)=0),"NO CATALOG ID MATCH in Release_Track",iserror(vlookup($A47&amp;$B47,'5) Release_Track'!$F:$F&amp;'5) Release_Track'!$G:$G,1,0)),"NO ISRC-CATALOG ID pair MATCH in Release_Track" )</f>
        <v>Speed Up</v>
      </c>
      <c r="E47" s="96" t="s">
        <v>53</v>
      </c>
      <c r="F47" s="135" t="s">
        <v>669</v>
      </c>
      <c r="G47" s="136" t="str">
        <f t="array" ref="G47">ifs(or($F47="",$F47="Main Primary Artist"),$F47,not(iserror(vlookup($F47,'Reference info'!$J$5:$J$8,1,0))),"Key Artist",not(iserror(vlookup($F47,'Reference info'!$J$38:$J$405,1,0))),"Performer",not(iserror(vlookup($F47,'Reference info'!$J$10:$J$36,1,0))),"Producer &amp; Engineer")</f>
        <v>Producer &amp; Engineer</v>
      </c>
      <c r="J47" s="174" t="str">
        <f>IF(F47="Main Primary Artist","update Tracks set ArtistId=(select ArtistId from Artists where Name=N'"&amp;Substitute(Trim(E47),"'","''")&amp;"' and EnterpriseId="&amp;EntId&amp;") where "&amp;IF(A47&lt;&gt;"", "ISRC='"&amp;A47&amp;"'", "TrackVendorId='"&amp;Substitute(Trim(B47),"'","''")&amp;"'")&amp;" and EnterpriseId="&amp;EntId,"INSERT into Contributors VALUES (newid(), "&amp;IF(F47&lt;&gt;"Primary Artist", "(select RoleId from ContributorRoles where Name='"&amp;F47&amp;"'), 0", "49, 1")&amp; ", (select max(TrackId) from Tracks where "&amp;IF(A47&lt;&gt;"", "ISRC='"&amp;A47&amp;"'", "TrackVendorId='"&amp;Substitute(Trim(B47),"'","''")&amp;"'")&amp;" and EnterpriseId="&amp;EntId&amp;"), null, (select ArtistId from Artists where Name=N'"&amp;SUBSTITUTE(trim(E47),"'","''")&amp;"' and EnterpriseId="&amp;EntId&amp;"), null)")</f>
        <v>INSERT into Contributors VALUES (newid(), (select RoleId from ContributorRoles where Name='Engineer'), 0, (select max(TrackId) from Tracks where ISRC='BKTOK2300011' and EnterpriseId=647322), null, (select ArtistId from Artists where Name=N'PeJota10*' and EnterpriseId=647322), null)</v>
      </c>
    </row>
    <row r="48" hidden="1">
      <c r="A48" s="8" t="s">
        <v>776</v>
      </c>
      <c r="B48" s="116"/>
      <c r="C48" s="134" t="str">
        <f t="array" ref="C48">ifs(and(isblank($A48),isblank($B48)),"", not(iserror(vlookup($A48&amp;$B48,'5) Release_Track'!$F:$F&amp;'5) Release_Track'!$G:$G,1,0))),vlookup($A48&amp;$B48,{'5) Release_Track'!$F:$F&amp;'5) Release_Track'!$G:$G,'5) Release_Track'!$H:$H},2,0), or(and(not(isblank($B48)),$B48=$B45,$A48&lt;&gt;$A45),and(not(isblank($A48)),$A48=$A45,$B48&lt;&gt;$B45)),"ID LISTS UNALIGNED",and($A48&lt;&gt;"",countif('5) Release_Track'!$F:$F,$A48)=0),"NO ISRC MATCH in Release_Track",and($B48&lt;&gt;"",countif('5) Release_Track'!$G:$G,$B48)=0),"NO CATALOG ID MATCH in Release_Track",iserror(vlookup($A48&amp;$B48,'5) Release_Track'!$F:$F&amp;'5) Release_Track'!$G:$G,1,0)),"NO ISRC-CATALOG ID pair MATCH in Release_Track" )</f>
        <v>Deus Amaldiçoado</v>
      </c>
      <c r="D48" s="134"/>
      <c r="E48" s="43" t="s">
        <v>67</v>
      </c>
      <c r="F48" s="135" t="s">
        <v>667</v>
      </c>
      <c r="G48" s="136" t="str">
        <f t="array" ref="G48">ifs(or($F48="",$F48="Main Primary Artist"),$F48,not(iserror(vlookup($F48,'Reference info'!$J$5:$J$8,1,0))),"Key Artist",not(iserror(vlookup($F48,'Reference info'!$J$38:$J$405,1,0))),"Performer",not(iserror(vlookup($F48,'Reference info'!$J$10:$J$36,1,0))),"Producer &amp; Engineer")</f>
        <v>Producer &amp; Engineer</v>
      </c>
      <c r="J48" s="174" t="str">
        <f>IF(F48="Main Primary Artist","update Tracks set ArtistId=(select ArtistId from Artists where Name=N'"&amp;Substitute(Trim(E48),"'","''")&amp;"' and EnterpriseId="&amp;EntId&amp;") where "&amp;IF(A48&lt;&gt;"", "ISRC='"&amp;A48&amp;"'", "TrackVendorId='"&amp;Substitute(Trim(B48),"'","''")&amp;"'")&amp;" and EnterpriseId="&amp;EntId,"INSERT into Contributors VALUES (newid(), "&amp;IF(F48&lt;&gt;"Primary Artist", "(select RoleId from ContributorRoles where Name='"&amp;F48&amp;"'), 0", "49, 1")&amp; ", (select max(TrackId) from Tracks where "&amp;IF(A48&lt;&gt;"", "ISRC='"&amp;A48&amp;"'", "TrackVendorId='"&amp;Substitute(Trim(B48),"'","''")&amp;"'")&amp;" and EnterpriseId="&amp;EntId&amp;"), null, (select ArtistId from Artists where Name=N'"&amp;SUBSTITUTE(trim(E48),"'","''")&amp;"' and EnterpriseId="&amp;EntId&amp;"), null)")</f>
        <v>INSERT into Contributors VALUES (newid(), (select RoleId from ContributorRoles where Name='Producer'), 0, (select max(TrackId) from Tracks where ISRC='BKTOK2300012' and EnterpriseId=647322), null, (select ArtistId from Artists where Name=N'Flash Beats Manow' and EnterpriseId=647322), null)</v>
      </c>
    </row>
    <row r="49">
      <c r="A49" s="8" t="s">
        <v>776</v>
      </c>
      <c r="B49" s="116"/>
      <c r="C49" s="134" t="str">
        <f t="array" ref="C49">ifs(and(isblank($A49),isblank($B49)),"", not(iserror(vlookup($A49&amp;$B49,'5) Release_Track'!$F:$F&amp;'5) Release_Track'!$G:$G,1,0))),vlookup($A49&amp;$B49,{'5) Release_Track'!$F:$F&amp;'5) Release_Track'!$G:$G,'5) Release_Track'!$H:$H},2,0), or(and(not(isblank($B49)),$B49=$B46,$A49&lt;&gt;$A46),and(not(isblank($A49)),$A49=$A46,$B49&lt;&gt;$B46)),"ID LISTS UNALIGNED",and($A49&lt;&gt;"",countif('5) Release_Track'!$F:$F,$A49)=0),"NO ISRC MATCH in Release_Track",and($B49&lt;&gt;"",countif('5) Release_Track'!$G:$G,$B49)=0),"NO CATALOG ID MATCH in Release_Track",iserror(vlookup($A49&amp;$B49,'5) Release_Track'!$F:$F&amp;'5) Release_Track'!$G:$G,1,0)),"NO ISRC-CATALOG ID pair MATCH in Release_Track" )</f>
        <v>Deus Amaldiçoado</v>
      </c>
      <c r="D49" s="134" t="str">
        <f t="array" ref="D49">ifs(and(isblank($A49),isblank($B49)),"", not(iserror(vlookup($A49&amp;$B49,'5) Release_Track'!$F:$F&amp;'5) Release_Track'!$G:$G,1,0))),vlookup($A49&amp;$B49,{'5) Release_Track'!$F:$F&amp;'5) Release_Track'!$G:$G,'5) Release_Track'!$I:$I},2,0), or(and(not(isblank($B49)),$B49=$B46,$A49&lt;&gt;$A46),and(not(isblank($A49)),$A49=$A46,$B49&lt;&gt;$B46)),"ID LISTS UNALIGNED",and($A49&lt;&gt;"",countif('5) Release_Track'!$F:$F,$A49)=0),"NO ISRC MATCH in Release_Track",and($B49&lt;&gt;"",countif('5) Release_Track'!$G:$G,$B49)=0),"NO CATALOG ID MATCH in Release_Track",iserror(vlookup($A49&amp;$B49,'5) Release_Track'!$F:$F&amp;'5) Release_Track'!$G:$G,1,0)),"NO ISRC-CATALOG ID pair MATCH in Release_Track" )</f>
        <v/>
      </c>
      <c r="E49" s="43" t="s">
        <v>67</v>
      </c>
      <c r="F49" s="135" t="s">
        <v>666</v>
      </c>
      <c r="G49" s="136" t="str">
        <f t="array" ref="G49">ifs(or($F49="",$F49="Main Primary Artist"),$F49,not(iserror(vlookup($F49,'Reference info'!$J$5:$J$8,1,0))),"Key Artist",not(iserror(vlookup($F49,'Reference info'!$J$38:$J$405,1,0))),"Performer",not(iserror(vlookup($F49,'Reference info'!$J$10:$J$36,1,0))),"Producer &amp; Engineer")</f>
        <v>Main Primary Artist</v>
      </c>
      <c r="H49" s="8" t="str">
        <f>"update Artists set ReleasesCount=(select count (distinct ReleaseId) from Releases where ArtistId=(select max(ArtistId) from Artists where Name=N'"&amp;E49&amp;"' and EnterpriseId="&amp;EntId&amp;")), 
TracksCount=(select count (distinct TrackId) from Tracks where ArtistId=(select max(ArtistId) from Artists where Name=N'"&amp;E49&amp;"' and EnterpriseId="&amp;EntId&amp;")) where ArtistId=(select max(ArtistId) from Artists where Name=N'"&amp;E49&amp;"'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9" s="174" t="str">
        <f>IF(F49="Main Primary Artist","update Tracks set ArtistId=(select ArtistId from Artists where Name=N'"&amp;Substitute(Trim(E49),"'","''")&amp;"' and EnterpriseId="&amp;EntId&amp;") where "&amp;IF(A49&lt;&gt;"", "ISRC='"&amp;A49&amp;"'", "TrackVendorId='"&amp;Substitute(Trim(B49),"'","''")&amp;"'")&amp;" and EnterpriseId="&amp;EntId,"INSERT into Contributors VALUES (newid(), "&amp;IF(F49&lt;&gt;"Primary Artist", "(select RoleId from ContributorRoles where Name='"&amp;F49&amp;"'), 0", "49, 1")&amp; ", (select max(TrackId) from Tracks where "&amp;IF(A49&lt;&gt;"", "ISRC='"&amp;A49&amp;"'", "TrackVendorId='"&amp;Substitute(Trim(B49),"'","''")&amp;"'")&amp;" and EnterpriseId="&amp;EntId&amp;"), null, (select ArtistId from Artists where Name=N'"&amp;SUBSTITUTE(trim(E49),"'","''")&amp;"' and EnterpriseId="&amp;EntId&amp;"), null)")</f>
        <v>update Tracks set ArtistId=(select ArtistId from Artists where Name=N'Flash Beats Manow' and EnterpriseId=647322) where ISRC='BKTOK2300012' and EnterpriseId=647322</v>
      </c>
    </row>
    <row r="50" hidden="1">
      <c r="A50" s="8" t="s">
        <v>776</v>
      </c>
      <c r="B50" s="116"/>
      <c r="C50" s="134" t="str">
        <f t="array" ref="C50">ifs(and(isblank($A50),isblank($B50)),"", not(iserror(vlookup($A50&amp;$B50,'5) Release_Track'!$F:$F&amp;'5) Release_Track'!$G:$G,1,0))),vlookup($A50&amp;$B50,{'5) Release_Track'!$F:$F&amp;'5) Release_Track'!$G:$G,'5) Release_Track'!$H:$H},2,0), or(and(not(isblank($B50)),$B50=$B47,$A50&lt;&gt;$A47),and(not(isblank($A50)),$A50=$A47,$B50&lt;&gt;$B47)),"ID LISTS UNALIGNED",and($A50&lt;&gt;"",countif('5) Release_Track'!$F:$F,$A50)=0),"NO ISRC MATCH in Release_Track",and($B50&lt;&gt;"",countif('5) Release_Track'!$G:$G,$B50)=0),"NO CATALOG ID MATCH in Release_Track",iserror(vlookup($A50&amp;$B50,'5) Release_Track'!$F:$F&amp;'5) Release_Track'!$G:$G,1,0)),"NO ISRC-CATALOG ID pair MATCH in Release_Track" )</f>
        <v>Deus Amaldiçoado</v>
      </c>
      <c r="D50" s="134"/>
      <c r="E50" s="43" t="s">
        <v>67</v>
      </c>
      <c r="F50" s="135" t="s">
        <v>669</v>
      </c>
      <c r="G50" s="136" t="str">
        <f t="array" ref="G50">ifs(or($F50="",$F50="Main Primary Artist"),$F50,not(iserror(vlookup($F50,'Reference info'!$J$5:$J$8,1,0))),"Key Artist",not(iserror(vlookup($F50,'Reference info'!$J$38:$J$405,1,0))),"Performer",not(iserror(vlookup($F50,'Reference info'!$J$10:$J$36,1,0))),"Producer &amp; Engineer")</f>
        <v>Producer &amp; Engineer</v>
      </c>
      <c r="J50" s="174" t="str">
        <f>IF(F50="Main Primary Artist","update Tracks set ArtistId=(select ArtistId from Artists where Name=N'"&amp;Substitute(Trim(E50),"'","''")&amp;"' and EnterpriseId="&amp;EntId&amp;") where "&amp;IF(A50&lt;&gt;"", "ISRC='"&amp;A50&amp;"'", "TrackVendorId='"&amp;Substitute(Trim(B50),"'","''")&amp;"'")&amp;" and EnterpriseId="&amp;EntId,"INSERT into Contributors VALUES (newid(), "&amp;IF(F50&lt;&gt;"Primary Artist", "(select RoleId from ContributorRoles where Name='"&amp;F50&amp;"'), 0", "49, 1")&amp; ", (select max(TrackId) from Tracks where "&amp;IF(A50&lt;&gt;"", "ISRC='"&amp;A50&amp;"'", "TrackVendorId='"&amp;Substitute(Trim(B50),"'","''")&amp;"'")&amp;" and EnterpriseId="&amp;EntId&amp;"), null, (select ArtistId from Artists where Name=N'"&amp;SUBSTITUTE(trim(E50),"'","''")&amp;"' and EnterpriseId="&amp;EntId&amp;"), null)")</f>
        <v>INSERT into Contributors VALUES (newid(), (select RoleId from ContributorRoles where Name='Engineer'), 0, (select max(TrackId) from Tracks where ISRC='BKTOK2300012' and EnterpriseId=647322), null, (select ArtistId from Artists where Name=N'Flash Beats Manow' and EnterpriseId=647322), null)</v>
      </c>
    </row>
    <row r="51" hidden="1">
      <c r="A51" s="8" t="s">
        <v>778</v>
      </c>
      <c r="B51" s="116"/>
      <c r="C51" s="134" t="str">
        <f t="array" ref="C51">ifs(and(isblank($A51),isblank($B51)),"", not(iserror(vlookup($A51&amp;$B51,'5) Release_Track'!$F:$F&amp;'5) Release_Track'!$G:$G,1,0))),vlookup($A51&amp;$B51,{'5) Release_Track'!$F:$F&amp;'5) Release_Track'!$G:$G,'5) Release_Track'!$H:$H},2,0), or(and(not(isblank($B51)),$B51=#REF!,$A51&lt;&gt;#REF!),and(not(isblank($A51)),$A51=#REF!,$B51&lt;&gt;#REF!)),"ID LISTS UNALIGNED",and($A51&lt;&gt;"",countif('5) Release_Track'!$F:$F,$A51)=0),"NO ISRC MATCH in Release_Track",and($B51&lt;&gt;"",countif('5) Release_Track'!$G:$G,$B51)=0),"NO CATALOG ID MATCH in Release_Track",iserror(vlookup($A51&amp;$B51,'5) Release_Track'!$F:$F&amp;'5) Release_Track'!$G:$G,1,0)),"NO ISRC-CATALOG ID pair MATCH in Release_Track" )</f>
        <v>Gravity Falls</v>
      </c>
      <c r="D51" s="134"/>
      <c r="E51" s="43" t="s">
        <v>79</v>
      </c>
      <c r="F51" s="135" t="s">
        <v>667</v>
      </c>
      <c r="G51" s="136" t="str">
        <f t="array" ref="G51">ifs(or($F51="",$F51="Main Primary Artist"),$F51,not(iserror(vlookup($F51,'Reference info'!$J$5:$J$8,1,0))),"Key Artist",not(iserror(vlookup($F51,'Reference info'!$J$38:$J$405,1,0))),"Performer",not(iserror(vlookup($F51,'Reference info'!$J$10:$J$36,1,0))),"Producer &amp; Engineer")</f>
        <v>Producer &amp; Engineer</v>
      </c>
      <c r="J51" s="174" t="str">
        <f>IF(F51="Main Primary Artist","update Tracks set ArtistId=(select ArtistId from Artists where Name=N'"&amp;Substitute(Trim(E51),"'","''")&amp;"' and EnterpriseId="&amp;EntId&amp;") where "&amp;IF(A51&lt;&gt;"", "ISRC='"&amp;A51&amp;"'", "TrackVendorId='"&amp;Substitute(Trim(B51),"'","''")&amp;"'")&amp;" and EnterpriseId="&amp;EntId,"INSERT into Contributors VALUES (newid(), "&amp;IF(F51&lt;&gt;"Primary Artist", "(select RoleId from ContributorRoles where Name='"&amp;F51&amp;"'), 0", "49, 1")&amp; ", (select max(TrackId) from Tracks where "&amp;IF(A51&lt;&gt;"", "ISRC='"&amp;A51&amp;"'", "TrackVendorId='"&amp;Substitute(Trim(B51),"'","''")&amp;"'")&amp;" and EnterpriseId="&amp;EntId&amp;"), null, (select ArtistId from Artists where Name=N'"&amp;SUBSTITUTE(trim(E51),"'","''")&amp;"' and EnterpriseId="&amp;EntId&amp;"), null)")</f>
        <v>INSERT into Contributors VALUES (newid(), (select RoleId from ContributorRoles where Name='Producer'), 0, (select max(TrackId) from Tracks where ISRC='BKTOK2300013' and EnterpriseId=647322), null, (select ArtistId from Artists where Name=N'$hinepsj' and EnterpriseId=647322), null)</v>
      </c>
    </row>
    <row r="52">
      <c r="A52" s="8" t="s">
        <v>778</v>
      </c>
      <c r="B52" s="116"/>
      <c r="C52" s="134" t="str">
        <f t="array" ref="C52">ifs(and(isblank($A52),isblank($B52)),"", not(iserror(vlookup($A52&amp;$B52,'5) Release_Track'!$F:$F&amp;'5) Release_Track'!$G:$G,1,0))),vlookup($A52&amp;$B52,{'5) Release_Track'!$F:$F&amp;'5) Release_Track'!$G:$G,'5) Release_Track'!$H:$H},2,0), or(and(not(isblank($B52)),$B52=#REF!,$A52&lt;&gt;#REF!),and(not(isblank($A52)),$A52=#REF!,$B52&lt;&gt;#REF!)),"ID LISTS UNALIGNED",and($A52&lt;&gt;"",countif('5) Release_Track'!$F:$F,$A52)=0),"NO ISRC MATCH in Release_Track",and($B52&lt;&gt;"",countif('5) Release_Track'!$G:$G,$B52)=0),"NO CATALOG ID MATCH in Release_Track",iserror(vlookup($A52&amp;$B52,'5) Release_Track'!$F:$F&amp;'5) Release_Track'!$G:$G,1,0)),"NO ISRC-CATALOG ID pair MATCH in Release_Track" )</f>
        <v>Gravity Falls</v>
      </c>
      <c r="D52" s="134" t="str">
        <f t="array" ref="D52">ifs(and(isblank($A52),isblank($B52)),"", not(iserror(vlookup($A52&amp;$B52,'5) Release_Track'!$F:$F&amp;'5) Release_Track'!$G:$G,1,0))),vlookup($A52&amp;$B52,{'5) Release_Track'!$F:$F&amp;'5) Release_Track'!$G:$G,'5) Release_Track'!$I:$I},2,0), or(and(not(isblank($B52)),$B52=#REF!,$A52&lt;&gt;#REF!),and(not(isblank($A52)),$A52=#REF!,$B52&lt;&gt;#REF!)),"ID LISTS UNALIGNED",and($A52&lt;&gt;"",countif('5) Release_Track'!$F:$F,$A52)=0),"NO ISRC MATCH in Release_Track",and($B52&lt;&gt;"",countif('5) Release_Track'!$G:$G,$B52)=0),"NO CATALOG ID MATCH in Release_Track",iserror(vlookup($A52&amp;$B52,'5) Release_Track'!$F:$F&amp;'5) Release_Track'!$G:$G,1,0)),"NO ISRC-CATALOG ID pair MATCH in Release_Track" )</f>
        <v/>
      </c>
      <c r="E52" s="43" t="s">
        <v>79</v>
      </c>
      <c r="F52" s="135" t="s">
        <v>666</v>
      </c>
      <c r="G52" s="136" t="str">
        <f t="array" ref="G52">ifs(or($F52="",$F52="Main Primary Artist"),$F52,not(iserror(vlookup($F52,'Reference info'!$J$5:$J$8,1,0))),"Key Artist",not(iserror(vlookup($F52,'Reference info'!$J$38:$J$405,1,0))),"Performer",not(iserror(vlookup($F52,'Reference info'!$J$10:$J$36,1,0))),"Producer &amp; Engineer")</f>
        <v>Main Primary Artist</v>
      </c>
      <c r="H52" s="8" t="str">
        <f>"update Artists set ReleasesCount=(select count (distinct ReleaseId) from Releases where ArtistId=(select max(ArtistId) from Artists where Name=N'"&amp;E52&amp;"' and EnterpriseId="&amp;EntId&amp;")), 
TracksCount=(select count (distinct TrackId) from Tracks where ArtistId=(select max(ArtistId) from Artists where Name=N'"&amp;E52&amp;"' and EnterpriseId="&amp;EntId&amp;")) where ArtistId=(select max(ArtistId) from Artists where Name=N'"&amp;E52&amp;"'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2" s="174" t="str">
        <f>IF(F52="Main Primary Artist","update Tracks set ArtistId=(select ArtistId from Artists where Name=N'"&amp;Substitute(Trim(E52),"'","''")&amp;"' and EnterpriseId="&amp;EntId&amp;") where "&amp;IF(A52&lt;&gt;"", "ISRC='"&amp;A52&amp;"'", "TrackVendorId='"&amp;Substitute(Trim(B52),"'","''")&amp;"'")&amp;" and EnterpriseId="&amp;EntId,"INSERT into Contributors VALUES (newid(), "&amp;IF(F52&lt;&gt;"Primary Artist", "(select RoleId from ContributorRoles where Name='"&amp;F52&amp;"'), 0", "49, 1")&amp; ", (select max(TrackId) from Tracks where "&amp;IF(A52&lt;&gt;"", "ISRC='"&amp;A52&amp;"'", "TrackVendorId='"&amp;Substitute(Trim(B52),"'","''")&amp;"'")&amp;" and EnterpriseId="&amp;EntId&amp;"), null, (select ArtistId from Artists where Name=N'"&amp;SUBSTITUTE(trim(E52),"'","''")&amp;"' and EnterpriseId="&amp;EntId&amp;"), null)")</f>
        <v>update Tracks set ArtistId=(select ArtistId from Artists where Name=N'$hinepsj' and EnterpriseId=647322) where ISRC='BKTOK2300013' and EnterpriseId=647322</v>
      </c>
    </row>
    <row r="53" hidden="1">
      <c r="A53" s="8" t="s">
        <v>778</v>
      </c>
      <c r="B53" s="116"/>
      <c r="C53" s="134" t="str">
        <f t="array" ref="C53">ifs(and(isblank($A53),isblank($B53)),"", not(iserror(vlookup($A53&amp;$B53,'5) Release_Track'!$F:$F&amp;'5) Release_Track'!$G:$G,1,0))),vlookup($A53&amp;$B53,{'5) Release_Track'!$F:$F&amp;'5) Release_Track'!$G:$G,'5) Release_Track'!$H:$H},2,0), or(and(not(isblank($B53)),$B53=#REF!,$A53&lt;&gt;#REF!),and(not(isblank($A53)),$A53=#REF!,$B53&lt;&gt;#REF!)),"ID LISTS UNALIGNED",and($A53&lt;&gt;"",countif('5) Release_Track'!$F:$F,$A53)=0),"NO ISRC MATCH in Release_Track",and($B53&lt;&gt;"",countif('5) Release_Track'!$G:$G,$B53)=0),"NO CATALOG ID MATCH in Release_Track",iserror(vlookup($A53&amp;$B53,'5) Release_Track'!$F:$F&amp;'5) Release_Track'!$G:$G,1,0)),"NO ISRC-CATALOG ID pair MATCH in Release_Track" )</f>
        <v>Gravity Falls</v>
      </c>
      <c r="D53" s="134"/>
      <c r="E53" s="43" t="s">
        <v>79</v>
      </c>
      <c r="F53" s="135" t="s">
        <v>669</v>
      </c>
      <c r="G53" s="136" t="str">
        <f t="array" ref="G53">ifs(or($F53="",$F53="Main Primary Artist"),$F53,not(iserror(vlookup($F53,'Reference info'!$J$5:$J$8,1,0))),"Key Artist",not(iserror(vlookup($F53,'Reference info'!$J$38:$J$405,1,0))),"Performer",not(iserror(vlookup($F53,'Reference info'!$J$10:$J$36,1,0))),"Producer &amp; Engineer")</f>
        <v>Producer &amp; Engineer</v>
      </c>
      <c r="J53" s="174" t="str">
        <f>IF(F53="Main Primary Artist","update Tracks set ArtistId=(select ArtistId from Artists where Name=N'"&amp;Substitute(Trim(E53),"'","''")&amp;"' and EnterpriseId="&amp;EntId&amp;") where "&amp;IF(A53&lt;&gt;"", "ISRC='"&amp;A53&amp;"'", "TrackVendorId='"&amp;Substitute(Trim(B53),"'","''")&amp;"'")&amp;" and EnterpriseId="&amp;EntId,"INSERT into Contributors VALUES (newid(), "&amp;IF(F53&lt;&gt;"Primary Artist", "(select RoleId from ContributorRoles where Name='"&amp;F53&amp;"'), 0", "49, 1")&amp; ", (select max(TrackId) from Tracks where "&amp;IF(A53&lt;&gt;"", "ISRC='"&amp;A53&amp;"'", "TrackVendorId='"&amp;Substitute(Trim(B53),"'","''")&amp;"'")&amp;" and EnterpriseId="&amp;EntId&amp;"), null, (select ArtistId from Artists where Name=N'"&amp;SUBSTITUTE(trim(E53),"'","''")&amp;"' and EnterpriseId="&amp;EntId&amp;"), null)")</f>
        <v>INSERT into Contributors VALUES (newid(), (select RoleId from ContributorRoles where Name='Engineer'), 0, (select max(TrackId) from Tracks where ISRC='BKTOK2300013' and EnterpriseId=647322), null, (select ArtistId from Artists where Name=N'$hinepsj' and EnterpriseId=647322), null)</v>
      </c>
    </row>
    <row r="54" hidden="1">
      <c r="A54" s="34" t="s">
        <v>1080</v>
      </c>
      <c r="B54" s="84"/>
      <c r="C54" s="134" t="str">
        <f t="array" ref="C54">ifs(and(isblank($A54),isblank($B54)),"", not(iserror(vlookup($A54&amp;$B54,'5) Release_Track'!$F:$F&amp;'5) Release_Track'!$G:$G,1,0))),vlookup($A54&amp;$B54,{'5) Release_Track'!$F:$F&amp;'5) Release_Track'!$G:$G,'5) Release_Track'!$H:$H},2,0), or(and(not(isblank($B54)),$B54=$B51,$A54&lt;&gt;$A51),and(not(isblank($A54)),$A54=$A51,$B54&lt;&gt;$B51)),"ID LISTS UNALIGNED",and($A54&lt;&gt;"",countif('5) Release_Track'!$F:$F,$A54)=0),"NO ISRC MATCH in Release_Track",and($B54&lt;&gt;"",countif('5) Release_Track'!$G:$G,$B54)=0),"NO CATALOG ID MATCH in Release_Track",iserror(vlookup($A54&amp;$B54,'5) Release_Track'!$F:$F&amp;'5) Release_Track'!$G:$G,1,0)),"NO ISRC-CATALOG ID pair MATCH in Release_Track" )</f>
        <v>A Asa do Rei</v>
      </c>
      <c r="D54" s="134" t="str">
        <f t="array" ref="D54">ifs(and(isblank($A54),isblank($B54)),"", not(iserror(vlookup($A54&amp;$B54,'5) Release_Track'!$F:$F&amp;'5) Release_Track'!$G:$G,1,0))),vlookup($A54&amp;$B54,{'5) Release_Track'!$F:$F&amp;'5) Release_Track'!$G:$G,'5) Release_Track'!$I:$I},2,0), or(and(not(isblank($B54)),$B54=$B51,$A54&lt;&gt;$A51),and(not(isblank($A54)),$A54=$A51,$B54&lt;&gt;$B51)),"ID LISTS UNALIGNED",and($A54&lt;&gt;"",countif('5) Release_Track'!$F:$F,$A54)=0),"NO ISRC MATCH in Release_Track",and($B54&lt;&gt;"",countif('5) Release_Track'!$G:$G,$B54)=0),"NO CATALOG ID MATCH in Release_Track",iserror(vlookup($A54&amp;$B54,'5) Release_Track'!$F:$F&amp;'5) Release_Track'!$G:$G,1,0)),"NO ISRC-CATALOG ID pair MATCH in Release_Track" )</f>
        <v/>
      </c>
      <c r="E54" s="96" t="s">
        <v>53</v>
      </c>
      <c r="F54" s="135" t="s">
        <v>667</v>
      </c>
      <c r="G54" s="136" t="str">
        <f t="array" ref="G54">ifs(or($F54="",$F54="Main Primary Artist"),$F54,not(iserror(vlookup($F54,'Reference info'!$J$5:$J$8,1,0))),"Key Artist",not(iserror(vlookup($F54,'Reference info'!$J$38:$J$405,1,0))),"Performer",not(iserror(vlookup($F54,'Reference info'!$J$10:$J$36,1,0))),"Producer &amp; Engineer")</f>
        <v>Producer &amp; Engineer</v>
      </c>
      <c r="J54" s="174" t="str">
        <f>IF(F54="Main Primary Artist","update Tracks set ArtistId=(select ArtistId from Artists where Name=N'"&amp;Substitute(Trim(E54),"'","''")&amp;"' and EnterpriseId="&amp;EntId&amp;") where "&amp;IF(A54&lt;&gt;"", "ISRC='"&amp;A54&amp;"'", "TrackVendorId='"&amp;Substitute(Trim(B54),"'","''")&amp;"'")&amp;" and EnterpriseId="&amp;EntId,"INSERT into Contributors VALUES (newid(), "&amp;IF(F54&lt;&gt;"Primary Artist", "(select RoleId from ContributorRoles where Name='"&amp;F54&amp;"'), 0", "49, 1")&amp; ", (select max(TrackId) from Tracks where "&amp;IF(A54&lt;&gt;"", "ISRC='"&amp;A54&amp;"'", "TrackVendorId='"&amp;Substitute(Trim(B54),"'","''")&amp;"'")&amp;" and EnterpriseId="&amp;EntId&amp;"), null, (select ArtistId from Artists where Name=N'"&amp;SUBSTITUTE(trim(E54),"'","''")&amp;"' and EnterpriseId="&amp;EntId&amp;"), null)")</f>
        <v>INSERT into Contributors VALUES (newid(), (select RoleId from ContributorRoles where Name='Producer'), 0, (select max(TrackId) from Tracks where ISRC='BKTOK2300015' and EnterpriseId=647322), null, (select ArtistId from Artists where Name=N'PeJota10*' and EnterpriseId=647322), null)</v>
      </c>
    </row>
    <row r="55" hidden="1">
      <c r="A55" s="34" t="s">
        <v>1080</v>
      </c>
      <c r="B55" s="84"/>
      <c r="C55" s="134" t="str">
        <f t="array" ref="C55">ifs(and(isblank($A55),isblank($B55)),"", not(iserror(vlookup($A55&amp;$B55,'5) Release_Track'!$F:$F&amp;'5) Release_Track'!$G:$G,1,0))),vlookup($A55&amp;$B55,{'5) Release_Track'!$F:$F&amp;'5) Release_Track'!$G:$G,'5) Release_Track'!$H:$H},2,0), or(and(not(isblank($B55)),$B55=$B54,$A55&lt;&gt;$A54),and(not(isblank($A55)),$A55=$A54,$B55&lt;&gt;$B54)),"ID LISTS UNALIGNED",and($A55&lt;&gt;"",countif('5) Release_Track'!$F:$F,$A55)=0),"NO ISRC MATCH in Release_Track",and($B55&lt;&gt;"",countif('5) Release_Track'!$G:$G,$B55)=0),"NO CATALOG ID MATCH in Release_Track",iserror(vlookup($A55&amp;$B55,'5) Release_Track'!$F:$F&amp;'5) Release_Track'!$G:$G,1,0)),"NO ISRC-CATALOG ID pair MATCH in Release_Track" )</f>
        <v>A Asa do Rei</v>
      </c>
      <c r="D55" s="134" t="str">
        <f t="array" ref="D55">ifs(and(isblank($A55),isblank($B55)),"", not(iserror(vlookup($A55&amp;$B55,'5) Release_Track'!$F:$F&amp;'5) Release_Track'!$G:$G,1,0))),vlookup($A55&amp;$B55,{'5) Release_Track'!$F:$F&amp;'5) Release_Track'!$G:$G,'5) Release_Track'!$I:$I},2,0), or(and(not(isblank($B55)),$B55=$B54,$A55&lt;&gt;$A54),and(not(isblank($A55)),$A55=$A54,$B55&lt;&gt;$B54)),"ID LISTS UNALIGNED",and($A55&lt;&gt;"",countif('5) Release_Track'!$F:$F,$A55)=0),"NO ISRC MATCH in Release_Track",and($B55&lt;&gt;"",countif('5) Release_Track'!$G:$G,$B55)=0),"NO CATALOG ID MATCH in Release_Track",iserror(vlookup($A55&amp;$B55,'5) Release_Track'!$F:$F&amp;'5) Release_Track'!$G:$G,1,0)),"NO ISRC-CATALOG ID pair MATCH in Release_Track" )</f>
        <v/>
      </c>
      <c r="E55" s="96" t="s">
        <v>89</v>
      </c>
      <c r="F55" s="140" t="s">
        <v>671</v>
      </c>
      <c r="G55" s="136" t="str">
        <f t="array" ref="G55">ifs(or($F55="",$F55="Main Primary Artist"),$F55,not(iserror(vlookup($F55,'Reference info'!$J$5:$J$8,1,0))),"Key Artist",not(iserror(vlookup($F55,'Reference info'!$J$38:$J$405,1,0))),"Performer",not(iserror(vlookup($F55,'Reference info'!$J$10:$J$36,1,0))),"Producer &amp; Engineer")</f>
        <v>Key Artist</v>
      </c>
      <c r="J55" s="174" t="str">
        <f>IF(F55="Main Primary Artist","update Tracks set ArtistId=(select ArtistId from Artists where Name=N'"&amp;Substitute(Trim(E55),"'","''")&amp;"' and EnterpriseId="&amp;EntId&amp;") where "&amp;IF(A55&lt;&gt;"", "ISRC='"&amp;A55&amp;"'", "TrackVendorId='"&amp;Substitute(Trim(B55),"'","''")&amp;"'")&amp;" and EnterpriseId="&amp;EntId,"INSERT into Contributors VALUES (newid(), "&amp;IF(F55&lt;&gt;"Primary Artist", "(select RoleId from ContributorRoles where Name='"&amp;F55&amp;"'), 0", "49, 1")&amp; ", (select max(TrackId) from Tracks where "&amp;IF(A55&lt;&gt;"", "ISRC='"&amp;A55&amp;"'", "TrackVendorId='"&amp;Substitute(Trim(B55),"'","''")&amp;"'")&amp;" and EnterpriseId="&amp;EntId&amp;"), null, (select ArtistId from Artists where Name=N'"&amp;SUBSTITUTE(trim(E55),"'","''")&amp;"' and EnterpriseId="&amp;EntId&amp;"), null)")</f>
        <v>INSERT into Contributors VALUES (newid(), 49, 1, (select max(TrackId) from Tracks where ISRC='BKTOK2300015' and EnterpriseId=647322), null, (select ArtistId from Artists where Name=N'JRP' and EnterpriseId=647322), null)</v>
      </c>
    </row>
    <row r="56">
      <c r="A56" s="34" t="s">
        <v>1080</v>
      </c>
      <c r="B56" s="84"/>
      <c r="C56" s="134" t="str">
        <f t="array" ref="C56">ifs(and(isblank($A56),isblank($B56)),"", not(iserror(vlookup($A56&amp;$B56,'5) Release_Track'!$F:$F&amp;'5) Release_Track'!$G:$G,1,0))),vlookup($A56&amp;$B56,{'5) Release_Track'!$F:$F&amp;'5) Release_Track'!$G:$G,'5) Release_Track'!$H:$H},2,0), or(and(not(isblank($B56)),$B56=$B53,$A56&lt;&gt;$A53),and(not(isblank($A56)),$A56=$A53,$B56&lt;&gt;$B53)),"ID LISTS UNALIGNED",and($A56&lt;&gt;"",countif('5) Release_Track'!$F:$F,$A56)=0),"NO ISRC MATCH in Release_Track",and($B56&lt;&gt;"",countif('5) Release_Track'!$G:$G,$B56)=0),"NO CATALOG ID MATCH in Release_Track",iserror(vlookup($A56&amp;$B56,'5) Release_Track'!$F:$F&amp;'5) Release_Track'!$G:$G,1,0)),"NO ISRC-CATALOG ID pair MATCH in Release_Track" )</f>
        <v>A Asa do Rei</v>
      </c>
      <c r="D56" s="134" t="str">
        <f t="array" ref="D56">ifs(and(isblank($A56),isblank($B56)),"", not(iserror(vlookup($A56&amp;$B56,'5) Release_Track'!$F:$F&amp;'5) Release_Track'!$G:$G,1,0))),vlookup($A56&amp;$B56,{'5) Release_Track'!$F:$F&amp;'5) Release_Track'!$G:$G,'5) Release_Track'!$I:$I},2,0), or(and(not(isblank($B56)),$B56=$B53,$A56&lt;&gt;$A53),and(not(isblank($A56)),$A56=$A53,$B56&lt;&gt;$B53)),"ID LISTS UNALIGNED",and($A56&lt;&gt;"",countif('5) Release_Track'!$F:$F,$A56)=0),"NO ISRC MATCH in Release_Track",and($B56&lt;&gt;"",countif('5) Release_Track'!$G:$G,$B56)=0),"NO CATALOG ID MATCH in Release_Track",iserror(vlookup($A56&amp;$B56,'5) Release_Track'!$F:$F&amp;'5) Release_Track'!$G:$G,1,0)),"NO ISRC-CATALOG ID pair MATCH in Release_Track" )</f>
        <v/>
      </c>
      <c r="E56" s="96" t="s">
        <v>53</v>
      </c>
      <c r="F56" s="140" t="s">
        <v>666</v>
      </c>
      <c r="G56" s="136" t="str">
        <f t="array" ref="G56">ifs(or($F56="",$F56="Main Primary Artist"),$F56,not(iserror(vlookup($F56,'Reference info'!$J$5:$J$8,1,0))),"Key Artist",not(iserror(vlookup($F56,'Reference info'!$J$38:$J$405,1,0))),"Performer",not(iserror(vlookup($F56,'Reference info'!$J$10:$J$36,1,0))),"Producer &amp; Engineer")</f>
        <v>Main Primary Artist</v>
      </c>
      <c r="H56" s="8" t="str">
        <f>"update Artists set ReleasesCount=(select count (distinct ReleaseId) from Releases where ArtistId=(select max(ArtistId) from Artists where Name=N'"&amp;E56&amp;"' and EnterpriseId="&amp;EntId&amp;")), 
TracksCount=(select count (distinct TrackId) from Tracks where ArtistId=(select max(ArtistId) from Artists where Name=N'"&amp;E56&amp;"' and EnterpriseId="&amp;EntId&amp;")) where ArtistId=(select max(ArtistId) from Artists where Name=N'"&amp;E56&amp;"'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6" s="174" t="str">
        <f>IF(F56="Main Primary Artist","update Tracks set ArtistId=(select ArtistId from Artists where Name=N'"&amp;Substitute(Trim(E56),"'","''")&amp;"' and EnterpriseId="&amp;EntId&amp;") where "&amp;IF(A56&lt;&gt;"", "ISRC='"&amp;A56&amp;"'", "TrackVendorId='"&amp;Substitute(Trim(B56),"'","''")&amp;"'")&amp;" and EnterpriseId="&amp;EntId,"INSERT into Contributors VALUES (newid(), "&amp;IF(F56&lt;&gt;"Primary Artist", "(select RoleId from ContributorRoles where Name='"&amp;F56&amp;"'), 0", "49, 1")&amp; ", (select max(TrackId) from Tracks where "&amp;IF(A56&lt;&gt;"", "ISRC='"&amp;A56&amp;"'", "TrackVendorId='"&amp;Substitute(Trim(B56),"'","''")&amp;"'")&amp;" and EnterpriseId="&amp;EntId&amp;"), null, (select ArtistId from Artists where Name=N'"&amp;SUBSTITUTE(trim(E56),"'","''")&amp;"' and EnterpriseId="&amp;EntId&amp;"), null)")</f>
        <v>update Tracks set ArtistId=(select ArtistId from Artists where Name=N'PeJota10*' and EnterpriseId=647322) where ISRC='BKTOK2300015' and EnterpriseId=647322</v>
      </c>
    </row>
    <row r="57" hidden="1">
      <c r="A57" s="34" t="s">
        <v>1080</v>
      </c>
      <c r="B57" s="84"/>
      <c r="C57" s="134" t="str">
        <f t="array" ref="C57">ifs(and(isblank($A57),isblank($B57)),"", not(iserror(vlookup($A57&amp;$B57,'5) Release_Track'!$F:$F&amp;'5) Release_Track'!$G:$G,1,0))),vlookup($A57&amp;$B57,{'5) Release_Track'!$F:$F&amp;'5) Release_Track'!$G:$G,'5) Release_Track'!$H:$H},2,0), or(and(not(isblank($B57)),$B57=$B54,$A57&lt;&gt;$A54),and(not(isblank($A57)),$A57=$A54,$B57&lt;&gt;$B54)),"ID LISTS UNALIGNED",and($A57&lt;&gt;"",countif('5) Release_Track'!$F:$F,$A57)=0),"NO ISRC MATCH in Release_Track",and($B57&lt;&gt;"",countif('5) Release_Track'!$G:$G,$B57)=0),"NO CATALOG ID MATCH in Release_Track",iserror(vlookup($A57&amp;$B57,'5) Release_Track'!$F:$F&amp;'5) Release_Track'!$G:$G,1,0)),"NO ISRC-CATALOG ID pair MATCH in Release_Track" )</f>
        <v>A Asa do Rei</v>
      </c>
      <c r="D57" s="134" t="str">
        <f t="array" ref="D57">ifs(and(isblank($A57),isblank($B57)),"", not(iserror(vlookup($A57&amp;$B57,'5) Release_Track'!$F:$F&amp;'5) Release_Track'!$G:$G,1,0))),vlookup($A57&amp;$B57,{'5) Release_Track'!$F:$F&amp;'5) Release_Track'!$G:$G,'5) Release_Track'!$I:$I},2,0), or(and(not(isblank($B57)),$B57=$B54,$A57&lt;&gt;$A54),and(not(isblank($A57)),$A57=$A54,$B57&lt;&gt;$B54)),"ID LISTS UNALIGNED",and($A57&lt;&gt;"",countif('5) Release_Track'!$F:$F,$A57)=0),"NO ISRC MATCH in Release_Track",and($B57&lt;&gt;"",countif('5) Release_Track'!$G:$G,$B57)=0),"NO CATALOG ID MATCH in Release_Track",iserror(vlookup($A57&amp;$B57,'5) Release_Track'!$F:$F&amp;'5) Release_Track'!$G:$G,1,0)),"NO ISRC-CATALOG ID pair MATCH in Release_Track" )</f>
        <v/>
      </c>
      <c r="E57" s="96" t="s">
        <v>53</v>
      </c>
      <c r="F57" s="135" t="s">
        <v>669</v>
      </c>
      <c r="G57" s="136" t="str">
        <f t="array" ref="G57">ifs(or($F57="",$F57="Main Primary Artist"),$F57,not(iserror(vlookup($F57,'Reference info'!$J$5:$J$8,1,0))),"Key Artist",not(iserror(vlookup($F57,'Reference info'!$J$38:$J$405,1,0))),"Performer",not(iserror(vlookup($F57,'Reference info'!$J$10:$J$36,1,0))),"Producer &amp; Engineer")</f>
        <v>Producer &amp; Engineer</v>
      </c>
      <c r="J57" s="174" t="str">
        <f>IF(F57="Main Primary Artist","update Tracks set ArtistId=(select ArtistId from Artists where Name=N'"&amp;Substitute(Trim(E57),"'","''")&amp;"' and EnterpriseId="&amp;EntId&amp;") where "&amp;IF(A57&lt;&gt;"", "ISRC='"&amp;A57&amp;"'", "TrackVendorId='"&amp;Substitute(Trim(B57),"'","''")&amp;"'")&amp;" and EnterpriseId="&amp;EntId,"INSERT into Contributors VALUES (newid(), "&amp;IF(F57&lt;&gt;"Primary Artist", "(select RoleId from ContributorRoles where Name='"&amp;F57&amp;"'), 0", "49, 1")&amp; ", (select max(TrackId) from Tracks where "&amp;IF(A57&lt;&gt;"", "ISRC='"&amp;A57&amp;"'", "TrackVendorId='"&amp;Substitute(Trim(B57),"'","''")&amp;"'")&amp;" and EnterpriseId="&amp;EntId&amp;"), null, (select ArtistId from Artists where Name=N'"&amp;SUBSTITUTE(trim(E57),"'","''")&amp;"' and EnterpriseId="&amp;EntId&amp;"), null)")</f>
        <v>INSERT into Contributors VALUES (newid(), (select RoleId from ContributorRoles where Name='Engineer'), 0, (select max(TrackId) from Tracks where ISRC='BKTOK2300015' and EnterpriseId=647322), null, (select ArtistId from Artists where Name=N'PeJota10*' and EnterpriseId=647322), null)</v>
      </c>
    </row>
    <row r="58" hidden="1">
      <c r="A58" s="34" t="s">
        <v>1082</v>
      </c>
      <c r="B58" s="84"/>
      <c r="C58" s="134" t="str">
        <f t="array" ref="C58">ifs(and(isblank($A58),isblank($B58)),"", not(iserror(vlookup($A58&amp;$B58,'5) Release_Track'!$F:$F&amp;'5) Release_Track'!$G:$G,1,0))),vlookup($A58&amp;$B58,{'5) Release_Track'!$F:$F&amp;'5) Release_Track'!$G:$G,'5) Release_Track'!$H:$H},2,0), or(and(not(isblank($B58)),$B58=$B55,$A58&lt;&gt;$A55),and(not(isblank($A58)),$A58=$A55,$B58&lt;&gt;$B55)),"ID LISTS UNALIGNED",and($A58&lt;&gt;"",countif('5) Release_Track'!$F:$F,$A58)=0),"NO ISRC MATCH in Release_Track",and($B58&lt;&gt;"",countif('5) Release_Track'!$G:$G,$B58)=0),"NO CATALOG ID MATCH in Release_Track",iserror(vlookup($A58&amp;$B58,'5) Release_Track'!$F:$F&amp;'5) Release_Track'!$G:$G,1,0)),"NO ISRC-CATALOG ID pair MATCH in Release_Track" )</f>
        <v>A Asa do Rei</v>
      </c>
      <c r="D58" s="134" t="str">
        <f t="array" ref="D58">ifs(and(isblank($A58),isblank($B58)),"", not(iserror(vlookup($A58&amp;$B58,'5) Release_Track'!$F:$F&amp;'5) Release_Track'!$G:$G,1,0))),vlookup($A58&amp;$B58,{'5) Release_Track'!$F:$F&amp;'5) Release_Track'!$G:$G,'5) Release_Track'!$I:$I},2,0), or(and(not(isblank($B58)),$B58=$B55,$A58&lt;&gt;$A55),and(not(isblank($A58)),$A58=$A55,$B58&lt;&gt;$B55)),"ID LISTS UNALIGNED",and($A58&lt;&gt;"",countif('5) Release_Track'!$F:$F,$A58)=0),"NO ISRC MATCH in Release_Track",and($B58&lt;&gt;"",countif('5) Release_Track'!$G:$G,$B58)=0),"NO CATALOG ID MATCH in Release_Track",iserror(vlookup($A58&amp;$B58,'5) Release_Track'!$F:$F&amp;'5) Release_Track'!$G:$G,1,0)),"NO ISRC-CATALOG ID pair MATCH in Release_Track" )</f>
        <v>Speed Up</v>
      </c>
      <c r="E58" s="96" t="s">
        <v>53</v>
      </c>
      <c r="F58" s="135" t="s">
        <v>667</v>
      </c>
      <c r="G58" s="136" t="str">
        <f t="array" ref="G58">ifs(or($F58="",$F58="Main Primary Artist"),$F58,not(iserror(vlookup($F58,'Reference info'!$J$5:$J$8,1,0))),"Key Artist",not(iserror(vlookup($F58,'Reference info'!$J$38:$J$405,1,0))),"Performer",not(iserror(vlookup($F58,'Reference info'!$J$10:$J$36,1,0))),"Producer &amp; Engineer")</f>
        <v>Producer &amp; Engineer</v>
      </c>
      <c r="J58" s="174" t="str">
        <f>IF(F58="Main Primary Artist","update Tracks set ArtistId=(select ArtistId from Artists where Name=N'"&amp;Substitute(Trim(E58),"'","''")&amp;"' and EnterpriseId="&amp;EntId&amp;") where "&amp;IF(A58&lt;&gt;"", "ISRC='"&amp;A58&amp;"'", "TrackVendorId='"&amp;Substitute(Trim(B58),"'","''")&amp;"'")&amp;" and EnterpriseId="&amp;EntId,"INSERT into Contributors VALUES (newid(), "&amp;IF(F58&lt;&gt;"Primary Artist", "(select RoleId from ContributorRoles where Name='"&amp;F58&amp;"'), 0", "49, 1")&amp; ", (select max(TrackId) from Tracks where "&amp;IF(A58&lt;&gt;"", "ISRC='"&amp;A58&amp;"'", "TrackVendorId='"&amp;Substitute(Trim(B58),"'","''")&amp;"'")&amp;" and EnterpriseId="&amp;EntId&amp;"), null, (select ArtistId from Artists where Name=N'"&amp;SUBSTITUTE(trim(E58),"'","''")&amp;"' and EnterpriseId="&amp;EntId&amp;"), null)")</f>
        <v>INSERT into Contributors VALUES (newid(), (select RoleId from ContributorRoles where Name='Producer'), 0, (select max(TrackId) from Tracks where ISRC='BKTOK2300016' and EnterpriseId=647322), null, (select ArtistId from Artists where Name=N'PeJota10*' and EnterpriseId=647322), null)</v>
      </c>
    </row>
    <row r="59" hidden="1">
      <c r="A59" s="34" t="s">
        <v>1082</v>
      </c>
      <c r="B59" s="84"/>
      <c r="C59" s="134" t="str">
        <f t="array" ref="C59">ifs(and(isblank($A59),isblank($B59)),"", not(iserror(vlookup($A59&amp;$B59,'5) Release_Track'!$F:$F&amp;'5) Release_Track'!$G:$G,1,0))),vlookup($A59&amp;$B59,{'5) Release_Track'!$F:$F&amp;'5) Release_Track'!$G:$G,'5) Release_Track'!$H:$H},2,0), or(and(not(isblank($B59)),$B59=$B58,$A59&lt;&gt;$A58),and(not(isblank($A59)),$A59=$A58,$B59&lt;&gt;$B58)),"ID LISTS UNALIGNED",and($A59&lt;&gt;"",countif('5) Release_Track'!$F:$F,$A59)=0),"NO ISRC MATCH in Release_Track",and($B59&lt;&gt;"",countif('5) Release_Track'!$G:$G,$B59)=0),"NO CATALOG ID MATCH in Release_Track",iserror(vlookup($A59&amp;$B59,'5) Release_Track'!$F:$F&amp;'5) Release_Track'!$G:$G,1,0)),"NO ISRC-CATALOG ID pair MATCH in Release_Track" )</f>
        <v>A Asa do Rei</v>
      </c>
      <c r="D59" s="134" t="str">
        <f t="array" ref="D59">ifs(and(isblank($A59),isblank($B59)),"", not(iserror(vlookup($A59&amp;$B59,'5) Release_Track'!$F:$F&amp;'5) Release_Track'!$G:$G,1,0))),vlookup($A59&amp;$B59,{'5) Release_Track'!$F:$F&amp;'5) Release_Track'!$G:$G,'5) Release_Track'!$I:$I},2,0), or(and(not(isblank($B59)),$B59=$B58,$A59&lt;&gt;$A58),and(not(isblank($A59)),$A59=$A58,$B59&lt;&gt;$B58)),"ID LISTS UNALIGNED",and($A59&lt;&gt;"",countif('5) Release_Track'!$F:$F,$A59)=0),"NO ISRC MATCH in Release_Track",and($B59&lt;&gt;"",countif('5) Release_Track'!$G:$G,$B59)=0),"NO CATALOG ID MATCH in Release_Track",iserror(vlookup($A59&amp;$B59,'5) Release_Track'!$F:$F&amp;'5) Release_Track'!$G:$G,1,0)),"NO ISRC-CATALOG ID pair MATCH in Release_Track" )</f>
        <v>Speed Up</v>
      </c>
      <c r="E59" s="96" t="s">
        <v>89</v>
      </c>
      <c r="F59" s="140" t="s">
        <v>671</v>
      </c>
      <c r="G59" s="136" t="str">
        <f t="array" ref="G59">ifs(or($F59="",$F59="Main Primary Artist"),$F59,not(iserror(vlookup($F59,'Reference info'!$J$5:$J$8,1,0))),"Key Artist",not(iserror(vlookup($F59,'Reference info'!$J$38:$J$405,1,0))),"Performer",not(iserror(vlookup($F59,'Reference info'!$J$10:$J$36,1,0))),"Producer &amp; Engineer")</f>
        <v>Key Artist</v>
      </c>
      <c r="J59" s="174" t="str">
        <f>IF(F59="Main Primary Artist","update Tracks set ArtistId=(select ArtistId from Artists where Name=N'"&amp;Substitute(Trim(E59),"'","''")&amp;"' and EnterpriseId="&amp;EntId&amp;") where "&amp;IF(A59&lt;&gt;"", "ISRC='"&amp;A59&amp;"'", "TrackVendorId='"&amp;Substitute(Trim(B59),"'","''")&amp;"'")&amp;" and EnterpriseId="&amp;EntId,"INSERT into Contributors VALUES (newid(), "&amp;IF(F59&lt;&gt;"Primary Artist", "(select RoleId from ContributorRoles where Name='"&amp;F59&amp;"'), 0", "49, 1")&amp; ", (select max(TrackId) from Tracks where "&amp;IF(A59&lt;&gt;"", "ISRC='"&amp;A59&amp;"'", "TrackVendorId='"&amp;Substitute(Trim(B59),"'","''")&amp;"'")&amp;" and EnterpriseId="&amp;EntId&amp;"), null, (select ArtistId from Artists where Name=N'"&amp;SUBSTITUTE(trim(E59),"'","''")&amp;"' and EnterpriseId="&amp;EntId&amp;"), null)")</f>
        <v>INSERT into Contributors VALUES (newid(), 49, 1, (select max(TrackId) from Tracks where ISRC='BKTOK2300016' and EnterpriseId=647322), null, (select ArtistId from Artists where Name=N'JRP' and EnterpriseId=647322), null)</v>
      </c>
    </row>
    <row r="60">
      <c r="A60" s="34" t="s">
        <v>1082</v>
      </c>
      <c r="B60" s="84"/>
      <c r="C60" s="134" t="str">
        <f t="array" ref="C60">ifs(and(isblank($A60),isblank($B60)),"", not(iserror(vlookup($A60&amp;$B60,'5) Release_Track'!$F:$F&amp;'5) Release_Track'!$G:$G,1,0))),vlookup($A60&amp;$B60,{'5) Release_Track'!$F:$F&amp;'5) Release_Track'!$G:$G,'5) Release_Track'!$H:$H},2,0), or(and(not(isblank($B60)),$B60=$B57,$A60&lt;&gt;$A57),and(not(isblank($A60)),$A60=$A57,$B60&lt;&gt;$B57)),"ID LISTS UNALIGNED",and($A60&lt;&gt;"",countif('5) Release_Track'!$F:$F,$A60)=0),"NO ISRC MATCH in Release_Track",and($B60&lt;&gt;"",countif('5) Release_Track'!$G:$G,$B60)=0),"NO CATALOG ID MATCH in Release_Track",iserror(vlookup($A60&amp;$B60,'5) Release_Track'!$F:$F&amp;'5) Release_Track'!$G:$G,1,0)),"NO ISRC-CATALOG ID pair MATCH in Release_Track" )</f>
        <v>A Asa do Rei</v>
      </c>
      <c r="D60" s="134" t="str">
        <f t="array" ref="D60">ifs(and(isblank($A60),isblank($B60)),"", not(iserror(vlookup($A60&amp;$B60,'5) Release_Track'!$F:$F&amp;'5) Release_Track'!$G:$G,1,0))),vlookup($A60&amp;$B60,{'5) Release_Track'!$F:$F&amp;'5) Release_Track'!$G:$G,'5) Release_Track'!$I:$I},2,0), or(and(not(isblank($B60)),$B60=$B57,$A60&lt;&gt;$A57),and(not(isblank($A60)),$A60=$A57,$B60&lt;&gt;$B57)),"ID LISTS UNALIGNED",and($A60&lt;&gt;"",countif('5) Release_Track'!$F:$F,$A60)=0),"NO ISRC MATCH in Release_Track",and($B60&lt;&gt;"",countif('5) Release_Track'!$G:$G,$B60)=0),"NO CATALOG ID MATCH in Release_Track",iserror(vlookup($A60&amp;$B60,'5) Release_Track'!$F:$F&amp;'5) Release_Track'!$G:$G,1,0)),"NO ISRC-CATALOG ID pair MATCH in Release_Track" )</f>
        <v>Speed Up</v>
      </c>
      <c r="E60" s="96" t="s">
        <v>53</v>
      </c>
      <c r="F60" s="140" t="s">
        <v>666</v>
      </c>
      <c r="G60" s="136" t="str">
        <f t="array" ref="G60">ifs(or($F60="",$F60="Main Primary Artist"),$F60,not(iserror(vlookup($F60,'Reference info'!$J$5:$J$8,1,0))),"Key Artist",not(iserror(vlookup($F60,'Reference info'!$J$38:$J$405,1,0))),"Performer",not(iserror(vlookup($F60,'Reference info'!$J$10:$J$36,1,0))),"Producer &amp; Engineer")</f>
        <v>Main Primary Artist</v>
      </c>
      <c r="H60" s="8" t="str">
        <f>"update Artists set ReleasesCount=(select count (distinct ReleaseId) from Releases where ArtistId=(select max(ArtistId) from Artists where Name=N'"&amp;E60&amp;"' and EnterpriseId="&amp;EntId&amp;")), 
TracksCount=(select count (distinct TrackId) from Tracks where ArtistId=(select max(ArtistId) from Artists where Name=N'"&amp;E60&amp;"' and EnterpriseId="&amp;EntId&amp;")) where ArtistId=(select max(ArtistId) from Artists where Name=N'"&amp;E60&amp;"'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0" s="174" t="str">
        <f>IF(F60="Main Primary Artist","update Tracks set ArtistId=(select ArtistId from Artists where Name=N'"&amp;Substitute(Trim(E60),"'","''")&amp;"' and EnterpriseId="&amp;EntId&amp;") where "&amp;IF(A60&lt;&gt;"", "ISRC='"&amp;A60&amp;"'", "TrackVendorId='"&amp;Substitute(Trim(B60),"'","''")&amp;"'")&amp;" and EnterpriseId="&amp;EntId,"INSERT into Contributors VALUES (newid(), "&amp;IF(F60&lt;&gt;"Primary Artist", "(select RoleId from ContributorRoles where Name='"&amp;F60&amp;"'), 0", "49, 1")&amp; ", (select max(TrackId) from Tracks where "&amp;IF(A60&lt;&gt;"", "ISRC='"&amp;A60&amp;"'", "TrackVendorId='"&amp;Substitute(Trim(B60),"'","''")&amp;"'")&amp;" and EnterpriseId="&amp;EntId&amp;"), null, (select ArtistId from Artists where Name=N'"&amp;SUBSTITUTE(trim(E60),"'","''")&amp;"' and EnterpriseId="&amp;EntId&amp;"), null)")</f>
        <v>update Tracks set ArtistId=(select ArtistId from Artists where Name=N'PeJota10*' and EnterpriseId=647322) where ISRC='BKTOK2300016' and EnterpriseId=647322</v>
      </c>
    </row>
    <row r="61" hidden="1">
      <c r="A61" s="34" t="s">
        <v>1082</v>
      </c>
      <c r="B61" s="84"/>
      <c r="C61" s="134" t="str">
        <f t="array" ref="C61">ifs(and(isblank($A61),isblank($B61)),"", not(iserror(vlookup($A61&amp;$B61,'5) Release_Track'!$F:$F&amp;'5) Release_Track'!$G:$G,1,0))),vlookup($A61&amp;$B61,{'5) Release_Track'!$F:$F&amp;'5) Release_Track'!$G:$G,'5) Release_Track'!$H:$H},2,0), or(and(not(isblank($B61)),$B61=$B58,$A61&lt;&gt;$A58),and(not(isblank($A61)),$A61=$A58,$B61&lt;&gt;$B58)),"ID LISTS UNALIGNED",and($A61&lt;&gt;"",countif('5) Release_Track'!$F:$F,$A61)=0),"NO ISRC MATCH in Release_Track",and($B61&lt;&gt;"",countif('5) Release_Track'!$G:$G,$B61)=0),"NO CATALOG ID MATCH in Release_Track",iserror(vlookup($A61&amp;$B61,'5) Release_Track'!$F:$F&amp;'5) Release_Track'!$G:$G,1,0)),"NO ISRC-CATALOG ID pair MATCH in Release_Track" )</f>
        <v>A Asa do Rei</v>
      </c>
      <c r="D61" s="134" t="str">
        <f t="array" ref="D61">ifs(and(isblank($A61),isblank($B61)),"", not(iserror(vlookup($A61&amp;$B61,'5) Release_Track'!$F:$F&amp;'5) Release_Track'!$G:$G,1,0))),vlookup($A61&amp;$B61,{'5) Release_Track'!$F:$F&amp;'5) Release_Track'!$G:$G,'5) Release_Track'!$I:$I},2,0), or(and(not(isblank($B61)),$B61=$B58,$A61&lt;&gt;$A58),and(not(isblank($A61)),$A61=$A58,$B61&lt;&gt;$B58)),"ID LISTS UNALIGNED",and($A61&lt;&gt;"",countif('5) Release_Track'!$F:$F,$A61)=0),"NO ISRC MATCH in Release_Track",and($B61&lt;&gt;"",countif('5) Release_Track'!$G:$G,$B61)=0),"NO CATALOG ID MATCH in Release_Track",iserror(vlookup($A61&amp;$B61,'5) Release_Track'!$F:$F&amp;'5) Release_Track'!$G:$G,1,0)),"NO ISRC-CATALOG ID pair MATCH in Release_Track" )</f>
        <v>Speed Up</v>
      </c>
      <c r="E61" s="96" t="s">
        <v>53</v>
      </c>
      <c r="F61" s="135" t="s">
        <v>669</v>
      </c>
      <c r="G61" s="136" t="str">
        <f t="array" ref="G61">ifs(or($F61="",$F61="Main Primary Artist"),$F61,not(iserror(vlookup($F61,'Reference info'!$J$5:$J$8,1,0))),"Key Artist",not(iserror(vlookup($F61,'Reference info'!$J$38:$J$405,1,0))),"Performer",not(iserror(vlookup($F61,'Reference info'!$J$10:$J$36,1,0))),"Producer &amp; Engineer")</f>
        <v>Producer &amp; Engineer</v>
      </c>
      <c r="J61" s="174" t="str">
        <f>IF(F61="Main Primary Artist","update Tracks set ArtistId=(select ArtistId from Artists where Name=N'"&amp;Substitute(Trim(E61),"'","''")&amp;"' and EnterpriseId="&amp;EntId&amp;") where "&amp;IF(A61&lt;&gt;"", "ISRC='"&amp;A61&amp;"'", "TrackVendorId='"&amp;Substitute(Trim(B61),"'","''")&amp;"'")&amp;" and EnterpriseId="&amp;EntId,"INSERT into Contributors VALUES (newid(), "&amp;IF(F61&lt;&gt;"Primary Artist", "(select RoleId from ContributorRoles where Name='"&amp;F61&amp;"'), 0", "49, 1")&amp; ", (select max(TrackId) from Tracks where "&amp;IF(A61&lt;&gt;"", "ISRC='"&amp;A61&amp;"'", "TrackVendorId='"&amp;Substitute(Trim(B61),"'","''")&amp;"'")&amp;" and EnterpriseId="&amp;EntId&amp;"), null, (select ArtistId from Artists where Name=N'"&amp;SUBSTITUTE(trim(E61),"'","''")&amp;"' and EnterpriseId="&amp;EntId&amp;"), null)")</f>
        <v>INSERT into Contributors VALUES (newid(), (select RoleId from ContributorRoles where Name='Engineer'), 0, (select max(TrackId) from Tracks where ISRC='BKTOK2300016' and EnterpriseId=647322), null, (select ArtistId from Artists where Name=N'PeJota10*' and EnterpriseId=647322), null)</v>
      </c>
    </row>
    <row r="62" hidden="1">
      <c r="A62" s="8" t="s">
        <v>780</v>
      </c>
      <c r="B62" s="116"/>
      <c r="C62" s="134" t="str">
        <f t="array" ref="C62">ifs(and(isblank($A62),isblank($B62)),"", not(iserror(vlookup($A62&amp;$B62,'5) Release_Track'!$F:$F&amp;'5) Release_Track'!$G:$G,1,0))),vlookup($A62&amp;$B62,{'5) Release_Track'!$F:$F&amp;'5) Release_Track'!$G:$G,'5) Release_Track'!$H:$H},2,0), or(and(not(isblank($B62)),$B62=#REF!,$A62&lt;&gt;#REF!),and(not(isblank($A62)),$A62=#REF!,$B62&lt;&gt;#REF!)),"ID LISTS UNALIGNED",and($A62&lt;&gt;"",countif('5) Release_Track'!$F:$F,$A62)=0),"NO ISRC MATCH in Release_Track",and($B62&lt;&gt;"",countif('5) Release_Track'!$G:$G,$B62)=0),"NO CATALOG ID MATCH in Release_Track",iserror(vlookup($A62&amp;$B62,'5) Release_Track'!$F:$F&amp;'5) Release_Track'!$G:$G,1,0)),"NO ISRC-CATALOG ID pair MATCH in Release_Track" )</f>
        <v>Verdadeiro Rei</v>
      </c>
      <c r="D62" s="134"/>
      <c r="E62" s="43" t="s">
        <v>67</v>
      </c>
      <c r="F62" s="135" t="s">
        <v>667</v>
      </c>
      <c r="G62" s="136" t="str">
        <f t="array" ref="G62">ifs(or($F62="",$F62="Main Primary Artist"),$F62,not(iserror(vlookup($F62,'Reference info'!$J$5:$J$8,1,0))),"Key Artist",not(iserror(vlookup($F62,'Reference info'!$J$38:$J$405,1,0))),"Performer",not(iserror(vlookup($F62,'Reference info'!$J$10:$J$36,1,0))),"Producer &amp; Engineer")</f>
        <v>Producer &amp; Engineer</v>
      </c>
      <c r="J62" s="174" t="str">
        <f>IF(F62="Main Primary Artist","update Tracks set ArtistId=(select ArtistId from Artists where Name=N'"&amp;Substitute(Trim(E62),"'","''")&amp;"' and EnterpriseId="&amp;EntId&amp;") where "&amp;IF(A62&lt;&gt;"", "ISRC='"&amp;A62&amp;"'", "TrackVendorId='"&amp;Substitute(Trim(B62),"'","''")&amp;"'")&amp;" and EnterpriseId="&amp;EntId,"INSERT into Contributors VALUES (newid(), "&amp;IF(F62&lt;&gt;"Primary Artist", "(select RoleId from ContributorRoles where Name='"&amp;F62&amp;"'), 0", "49, 1")&amp; ", (select max(TrackId) from Tracks where "&amp;IF(A62&lt;&gt;"", "ISRC='"&amp;A62&amp;"'", "TrackVendorId='"&amp;Substitute(Trim(B62),"'","''")&amp;"'")&amp;" and EnterpriseId="&amp;EntId&amp;"), null, (select ArtistId from Artists where Name=N'"&amp;SUBSTITUTE(trim(E62),"'","''")&amp;"' and EnterpriseId="&amp;EntId&amp;"), null)")</f>
        <v>INSERT into Contributors VALUES (newid(), (select RoleId from ContributorRoles where Name='Producer'), 0, (select max(TrackId) from Tracks where ISRC='BKTOK2300017' and EnterpriseId=647322), null, (select ArtistId from Artists where Name=N'Flash Beats Manow' and EnterpriseId=647322), null)</v>
      </c>
    </row>
    <row r="63">
      <c r="A63" s="8" t="s">
        <v>780</v>
      </c>
      <c r="B63" s="116"/>
      <c r="C63" s="134" t="str">
        <f t="array" ref="C63">ifs(and(isblank($A63),isblank($B63)),"", not(iserror(vlookup($A63&amp;$B63,'5) Release_Track'!$F:$F&amp;'5) Release_Track'!$G:$G,1,0))),vlookup($A63&amp;$B63,{'5) Release_Track'!$F:$F&amp;'5) Release_Track'!$G:$G,'5) Release_Track'!$H:$H},2,0), or(and(not(isblank($B63)),$B63=#REF!,$A63&lt;&gt;#REF!),and(not(isblank($A63)),$A63=#REF!,$B63&lt;&gt;#REF!)),"ID LISTS UNALIGNED",and($A63&lt;&gt;"",countif('5) Release_Track'!$F:$F,$A63)=0),"NO ISRC MATCH in Release_Track",and($B63&lt;&gt;"",countif('5) Release_Track'!$G:$G,$B63)=0),"NO CATALOG ID MATCH in Release_Track",iserror(vlookup($A63&amp;$B63,'5) Release_Track'!$F:$F&amp;'5) Release_Track'!$G:$G,1,0)),"NO ISRC-CATALOG ID pair MATCH in Release_Track" )</f>
        <v>Verdadeiro Rei</v>
      </c>
      <c r="D63" s="134" t="str">
        <f t="array" ref="D63">ifs(and(isblank($A63),isblank($B63)),"", not(iserror(vlookup($A63&amp;$B63,'5) Release_Track'!$F:$F&amp;'5) Release_Track'!$G:$G,1,0))),vlookup($A63&amp;$B63,{'5) Release_Track'!$F:$F&amp;'5) Release_Track'!$G:$G,'5) Release_Track'!$I:$I},2,0), or(and(not(isblank($B63)),$B63=#REF!,$A63&lt;&gt;#REF!),and(not(isblank($A63)),$A63=#REF!,$B63&lt;&gt;#REF!)),"ID LISTS UNALIGNED",and($A63&lt;&gt;"",countif('5) Release_Track'!$F:$F,$A63)=0),"NO ISRC MATCH in Release_Track",and($B63&lt;&gt;"",countif('5) Release_Track'!$G:$G,$B63)=0),"NO CATALOG ID MATCH in Release_Track",iserror(vlookup($A63&amp;$B63,'5) Release_Track'!$F:$F&amp;'5) Release_Track'!$G:$G,1,0)),"NO ISRC-CATALOG ID pair MATCH in Release_Track" )</f>
        <v/>
      </c>
      <c r="E63" s="43" t="s">
        <v>67</v>
      </c>
      <c r="F63" s="135" t="s">
        <v>666</v>
      </c>
      <c r="G63" s="136" t="str">
        <f t="array" ref="G63">ifs(or($F63="",$F63="Main Primary Artist"),$F63,not(iserror(vlookup($F63,'Reference info'!$J$5:$J$8,1,0))),"Key Artist",not(iserror(vlookup($F63,'Reference info'!$J$38:$J$405,1,0))),"Performer",not(iserror(vlookup($F63,'Reference info'!$J$10:$J$36,1,0))),"Producer &amp; Engineer")</f>
        <v>Main Primary Artist</v>
      </c>
      <c r="H63" s="8" t="str">
        <f>"update Artists set ReleasesCount=(select count (distinct ReleaseId) from Releases where ArtistId=(select max(ArtistId) from Artists where Name=N'"&amp;E63&amp;"' and EnterpriseId="&amp;EntId&amp;")), 
TracksCount=(select count (distinct TrackId) from Tracks where ArtistId=(select max(ArtistId) from Artists where Name=N'"&amp;E63&amp;"' and EnterpriseId="&amp;EntId&amp;")) where ArtistId=(select max(ArtistId) from Artists where Name=N'"&amp;E63&amp;"'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3" s="174" t="str">
        <f>IF(F63="Main Primary Artist","update Tracks set ArtistId=(select ArtistId from Artists where Name=N'"&amp;Substitute(Trim(E63),"'","''")&amp;"' and EnterpriseId="&amp;EntId&amp;") where "&amp;IF(A63&lt;&gt;"", "ISRC='"&amp;A63&amp;"'", "TrackVendorId='"&amp;Substitute(Trim(B63),"'","''")&amp;"'")&amp;" and EnterpriseId="&amp;EntId,"INSERT into Contributors VALUES (newid(), "&amp;IF(F63&lt;&gt;"Primary Artist", "(select RoleId from ContributorRoles where Name='"&amp;F63&amp;"'), 0", "49, 1")&amp; ", (select max(TrackId) from Tracks where "&amp;IF(A63&lt;&gt;"", "ISRC='"&amp;A63&amp;"'", "TrackVendorId='"&amp;Substitute(Trim(B63),"'","''")&amp;"'")&amp;" and EnterpriseId="&amp;EntId&amp;"), null, (select ArtistId from Artists where Name=N'"&amp;SUBSTITUTE(trim(E63),"'","''")&amp;"' and EnterpriseId="&amp;EntId&amp;"), null)")</f>
        <v>update Tracks set ArtistId=(select ArtistId from Artists where Name=N'Flash Beats Manow' and EnterpriseId=647322) where ISRC='BKTOK2300017' and EnterpriseId=647322</v>
      </c>
    </row>
    <row r="64" hidden="1">
      <c r="A64" s="8" t="s">
        <v>780</v>
      </c>
      <c r="B64" s="116"/>
      <c r="C64" s="134" t="str">
        <f t="array" ref="C64">ifs(and(isblank($A64),isblank($B64)),"", not(iserror(vlookup($A64&amp;$B64,'5) Release_Track'!$F:$F&amp;'5) Release_Track'!$G:$G,1,0))),vlookup($A64&amp;$B64,{'5) Release_Track'!$F:$F&amp;'5) Release_Track'!$G:$G,'5) Release_Track'!$H:$H},2,0), or(and(not(isblank($B64)),$B64=#REF!,$A64&lt;&gt;#REF!),and(not(isblank($A64)),$A64=#REF!,$B64&lt;&gt;#REF!)),"ID LISTS UNALIGNED",and($A64&lt;&gt;"",countif('5) Release_Track'!$F:$F,$A64)=0),"NO ISRC MATCH in Release_Track",and($B64&lt;&gt;"",countif('5) Release_Track'!$G:$G,$B64)=0),"NO CATALOG ID MATCH in Release_Track",iserror(vlookup($A64&amp;$B64,'5) Release_Track'!$F:$F&amp;'5) Release_Track'!$G:$G,1,0)),"NO ISRC-CATALOG ID pair MATCH in Release_Track" )</f>
        <v>Verdadeiro Rei</v>
      </c>
      <c r="D64" s="134"/>
      <c r="E64" s="43" t="s">
        <v>67</v>
      </c>
      <c r="F64" s="135" t="s">
        <v>669</v>
      </c>
      <c r="G64" s="136" t="str">
        <f t="array" ref="G64">ifs(or($F64="",$F64="Main Primary Artist"),$F64,not(iserror(vlookup($F64,'Reference info'!$J$5:$J$8,1,0))),"Key Artist",not(iserror(vlookup($F64,'Reference info'!$J$38:$J$405,1,0))),"Performer",not(iserror(vlookup($F64,'Reference info'!$J$10:$J$36,1,0))),"Producer &amp; Engineer")</f>
        <v>Producer &amp; Engineer</v>
      </c>
      <c r="J64" s="174" t="str">
        <f>IF(F64="Main Primary Artist","update Tracks set ArtistId=(select ArtistId from Artists where Name=N'"&amp;Substitute(Trim(E64),"'","''")&amp;"' and EnterpriseId="&amp;EntId&amp;") where "&amp;IF(A64&lt;&gt;"", "ISRC='"&amp;A64&amp;"'", "TrackVendorId='"&amp;Substitute(Trim(B64),"'","''")&amp;"'")&amp;" and EnterpriseId="&amp;EntId,"INSERT into Contributors VALUES (newid(), "&amp;IF(F64&lt;&gt;"Primary Artist", "(select RoleId from ContributorRoles where Name='"&amp;F64&amp;"'), 0", "49, 1")&amp; ", (select max(TrackId) from Tracks where "&amp;IF(A64&lt;&gt;"", "ISRC='"&amp;A64&amp;"'", "TrackVendorId='"&amp;Substitute(Trim(B64),"'","''")&amp;"'")&amp;" and EnterpriseId="&amp;EntId&amp;"), null, (select ArtistId from Artists where Name=N'"&amp;SUBSTITUTE(trim(E64),"'","''")&amp;"' and EnterpriseId="&amp;EntId&amp;"), null)")</f>
        <v>INSERT into Contributors VALUES (newid(), (select RoleId from ContributorRoles where Name='Engineer'), 0, (select max(TrackId) from Tracks where ISRC='BKTOK2300017' and EnterpriseId=647322), null, (select ArtistId from Artists where Name=N'Flash Beats Manow' and EnterpriseId=647322), null)</v>
      </c>
    </row>
    <row r="65" hidden="1">
      <c r="A65" s="8" t="s">
        <v>784</v>
      </c>
      <c r="B65" s="116"/>
      <c r="C65" s="134" t="str">
        <f t="array" ref="C65">ifs(and(isblank($A65),isblank($B65)),"", not(iserror(vlookup($A65&amp;$B65,'5) Release_Track'!$F:$F&amp;'5) Release_Track'!$G:$G,1,0))),vlookup($A65&amp;$B65,{'5) Release_Track'!$F:$F&amp;'5) Release_Track'!$G:$G,'5) Release_Track'!$H:$H},2,0), or(and(not(isblank($B65)),$B65=$B62,$A65&lt;&gt;$A62),and(not(isblank($A65)),$A65=$A62,$B65&lt;&gt;$B62)),"ID LISTS UNALIGNED",and($A65&lt;&gt;"",countif('5) Release_Track'!$F:$F,$A65)=0),"NO ISRC MATCH in Release_Track",and($B65&lt;&gt;"",countif('5) Release_Track'!$G:$G,$B65)=0),"NO CATALOG ID MATCH in Release_Track",iserror(vlookup($A65&amp;$B65,'5) Release_Track'!$F:$F&amp;'5) Release_Track'!$G:$G,1,0)),"NO ISRC-CATALOG ID pair MATCH in Release_Track" )</f>
        <v>Genki Dama</v>
      </c>
      <c r="D65" s="134"/>
      <c r="E65" s="43" t="s">
        <v>79</v>
      </c>
      <c r="F65" s="135" t="s">
        <v>667</v>
      </c>
      <c r="G65" s="136" t="str">
        <f t="array" ref="G65">ifs(or($F65="",$F65="Main Primary Artist"),$F65,not(iserror(vlookup($F65,'Reference info'!$J$5:$J$8,1,0))),"Key Artist",not(iserror(vlookup($F65,'Reference info'!$J$38:$J$405,1,0))),"Performer",not(iserror(vlookup($F65,'Reference info'!$J$10:$J$36,1,0))),"Producer &amp; Engineer")</f>
        <v>Producer &amp; Engineer</v>
      </c>
      <c r="J65" s="174" t="str">
        <f>IF(F65="Main Primary Artist","update Tracks set ArtistId=(select ArtistId from Artists where Name=N'"&amp;Substitute(Trim(E65),"'","''")&amp;"' and EnterpriseId="&amp;EntId&amp;") where "&amp;IF(A65&lt;&gt;"", "ISRC='"&amp;A65&amp;"'", "TrackVendorId='"&amp;Substitute(Trim(B65),"'","''")&amp;"'")&amp;" and EnterpriseId="&amp;EntId,"INSERT into Contributors VALUES (newid(), "&amp;IF(F65&lt;&gt;"Primary Artist", "(select RoleId from ContributorRoles where Name='"&amp;F65&amp;"'), 0", "49, 1")&amp; ", (select max(TrackId) from Tracks where "&amp;IF(A65&lt;&gt;"", "ISRC='"&amp;A65&amp;"'", "TrackVendorId='"&amp;Substitute(Trim(B65),"'","''")&amp;"'")&amp;" and EnterpriseId="&amp;EntId&amp;"), null, (select ArtistId from Artists where Name=N'"&amp;SUBSTITUTE(trim(E65),"'","''")&amp;"' and EnterpriseId="&amp;EntId&amp;"), null)")</f>
        <v>INSERT into Contributors VALUES (newid(), (select RoleId from ContributorRoles where Name='Producer'), 0, (select max(TrackId) from Tracks where ISRC='BKTOK2300019' and EnterpriseId=647322), null, (select ArtistId from Artists where Name=N'$hinepsj' and EnterpriseId=647322), null)</v>
      </c>
    </row>
    <row r="66">
      <c r="A66" s="8" t="s">
        <v>784</v>
      </c>
      <c r="B66" s="116"/>
      <c r="C66" s="134" t="str">
        <f t="array" ref="C66">ifs(and(isblank($A66),isblank($B66)),"", not(iserror(vlookup($A66&amp;$B66,'5) Release_Track'!$F:$F&amp;'5) Release_Track'!$G:$G,1,0))),vlookup($A66&amp;$B66,{'5) Release_Track'!$F:$F&amp;'5) Release_Track'!$G:$G,'5) Release_Track'!$H:$H},2,0), or(and(not(isblank($B66)),$B66=$B63,$A66&lt;&gt;$A63),and(not(isblank($A66)),$A66=$A63,$B66&lt;&gt;$B63)),"ID LISTS UNALIGNED",and($A66&lt;&gt;"",countif('5) Release_Track'!$F:$F,$A66)=0),"NO ISRC MATCH in Release_Track",and($B66&lt;&gt;"",countif('5) Release_Track'!$G:$G,$B66)=0),"NO CATALOG ID MATCH in Release_Track",iserror(vlookup($A66&amp;$B66,'5) Release_Track'!$F:$F&amp;'5) Release_Track'!$G:$G,1,0)),"NO ISRC-CATALOG ID pair MATCH in Release_Track" )</f>
        <v>Genki Dama</v>
      </c>
      <c r="D66" s="134" t="str">
        <f t="array" ref="D66">ifs(and(isblank($A66),isblank($B66)),"", not(iserror(vlookup($A66&amp;$B66,'5) Release_Track'!$F:$F&amp;'5) Release_Track'!$G:$G,1,0))),vlookup($A66&amp;$B66,{'5) Release_Track'!$F:$F&amp;'5) Release_Track'!$G:$G,'5) Release_Track'!$I:$I},2,0), or(and(not(isblank($B66)),$B66=$B63,$A66&lt;&gt;$A63),and(not(isblank($A66)),$A66=$A63,$B66&lt;&gt;$B63)),"ID LISTS UNALIGNED",and($A66&lt;&gt;"",countif('5) Release_Track'!$F:$F,$A66)=0),"NO ISRC MATCH in Release_Track",and($B66&lt;&gt;"",countif('5) Release_Track'!$G:$G,$B66)=0),"NO CATALOG ID MATCH in Release_Track",iserror(vlookup($A66&amp;$B66,'5) Release_Track'!$F:$F&amp;'5) Release_Track'!$G:$G,1,0)),"NO ISRC-CATALOG ID pair MATCH in Release_Track" )</f>
        <v/>
      </c>
      <c r="E66" s="43" t="s">
        <v>79</v>
      </c>
      <c r="F66" s="135" t="s">
        <v>666</v>
      </c>
      <c r="G66" s="136" t="str">
        <f t="array" ref="G66">ifs(or($F66="",$F66="Main Primary Artist"),$F66,not(iserror(vlookup($F66,'Reference info'!$J$5:$J$8,1,0))),"Key Artist",not(iserror(vlookup($F66,'Reference info'!$J$38:$J$405,1,0))),"Performer",not(iserror(vlookup($F66,'Reference info'!$J$10:$J$36,1,0))),"Producer &amp; Engineer")</f>
        <v>Main Primary Artist</v>
      </c>
      <c r="H66" s="8" t="str">
        <f>"update Artists set ReleasesCount=(select count (distinct ReleaseId) from Releases where ArtistId=(select max(ArtistId) from Artists where Name=N'"&amp;E66&amp;"' and EnterpriseId="&amp;EntId&amp;")), 
TracksCount=(select count (distinct TrackId) from Tracks where ArtistId=(select max(ArtistId) from Artists where Name=N'"&amp;E66&amp;"' and EnterpriseId="&amp;EntId&amp;")) where ArtistId=(select max(ArtistId) from Artists where Name=N'"&amp;E66&amp;"'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66" s="174" t="str">
        <f>IF(F66="Main Primary Artist","update Tracks set ArtistId=(select ArtistId from Artists where Name=N'"&amp;Substitute(Trim(E66),"'","''")&amp;"' and EnterpriseId="&amp;EntId&amp;") where "&amp;IF(A66&lt;&gt;"", "ISRC='"&amp;A66&amp;"'", "TrackVendorId='"&amp;Substitute(Trim(B66),"'","''")&amp;"'")&amp;" and EnterpriseId="&amp;EntId,"INSERT into Contributors VALUES (newid(), "&amp;IF(F66&lt;&gt;"Primary Artist", "(select RoleId from ContributorRoles where Name='"&amp;F66&amp;"'), 0", "49, 1")&amp; ", (select max(TrackId) from Tracks where "&amp;IF(A66&lt;&gt;"", "ISRC='"&amp;A66&amp;"'", "TrackVendorId='"&amp;Substitute(Trim(B66),"'","''")&amp;"'")&amp;" and EnterpriseId="&amp;EntId&amp;"), null, (select ArtistId from Artists where Name=N'"&amp;SUBSTITUTE(trim(E66),"'","''")&amp;"' and EnterpriseId="&amp;EntId&amp;"), null)")</f>
        <v>update Tracks set ArtistId=(select ArtistId from Artists where Name=N'$hinepsj' and EnterpriseId=647322) where ISRC='BKTOK2300019' and EnterpriseId=647322</v>
      </c>
    </row>
    <row r="67" hidden="1">
      <c r="A67" s="8" t="s">
        <v>784</v>
      </c>
      <c r="B67" s="116"/>
      <c r="C67" s="134" t="str">
        <f t="array" ref="C67">ifs(and(isblank($A67),isblank($B67)),"", not(iserror(vlookup($A67&amp;$B67,'5) Release_Track'!$F:$F&amp;'5) Release_Track'!$G:$G,1,0))),vlookup($A67&amp;$B67,{'5) Release_Track'!$F:$F&amp;'5) Release_Track'!$G:$G,'5) Release_Track'!$H:$H},2,0), or(and(not(isblank($B67)),$B67=$B64,$A67&lt;&gt;$A64),and(not(isblank($A67)),$A67=$A64,$B67&lt;&gt;$B64)),"ID LISTS UNALIGNED",and($A67&lt;&gt;"",countif('5) Release_Track'!$F:$F,$A67)=0),"NO ISRC MATCH in Release_Track",and($B67&lt;&gt;"",countif('5) Release_Track'!$G:$G,$B67)=0),"NO CATALOG ID MATCH in Release_Track",iserror(vlookup($A67&amp;$B67,'5) Release_Track'!$F:$F&amp;'5) Release_Track'!$G:$G,1,0)),"NO ISRC-CATALOG ID pair MATCH in Release_Track" )</f>
        <v>Genki Dama</v>
      </c>
      <c r="D67" s="134"/>
      <c r="E67" s="43" t="s">
        <v>79</v>
      </c>
      <c r="F67" s="135" t="s">
        <v>669</v>
      </c>
      <c r="G67" s="136" t="str">
        <f t="array" ref="G67">ifs(or($F67="",$F67="Main Primary Artist"),$F67,not(iserror(vlookup($F67,'Reference info'!$J$5:$J$8,1,0))),"Key Artist",not(iserror(vlookup($F67,'Reference info'!$J$38:$J$405,1,0))),"Performer",not(iserror(vlookup($F67,'Reference info'!$J$10:$J$36,1,0))),"Producer &amp; Engineer")</f>
        <v>Producer &amp; Engineer</v>
      </c>
      <c r="J67" s="174" t="str">
        <f>IF(F67="Main Primary Artist","update Tracks set ArtistId=(select ArtistId from Artists where Name=N'"&amp;Substitute(Trim(E67),"'","''")&amp;"' and EnterpriseId="&amp;EntId&amp;") where "&amp;IF(A67&lt;&gt;"", "ISRC='"&amp;A67&amp;"'", "TrackVendorId='"&amp;Substitute(Trim(B67),"'","''")&amp;"'")&amp;" and EnterpriseId="&amp;EntId,"INSERT into Contributors VALUES (newid(), "&amp;IF(F67&lt;&gt;"Primary Artist", "(select RoleId from ContributorRoles where Name='"&amp;F67&amp;"'), 0", "49, 1")&amp; ", (select max(TrackId) from Tracks where "&amp;IF(A67&lt;&gt;"", "ISRC='"&amp;A67&amp;"'", "TrackVendorId='"&amp;Substitute(Trim(B67),"'","''")&amp;"'")&amp;" and EnterpriseId="&amp;EntId&amp;"), null, (select ArtistId from Artists where Name=N'"&amp;SUBSTITUTE(trim(E67),"'","''")&amp;"' and EnterpriseId="&amp;EntId&amp;"), null)")</f>
        <v>INSERT into Contributors VALUES (newid(), (select RoleId from ContributorRoles where Name='Engineer'), 0, (select max(TrackId) from Tracks where ISRC='BKTOK2300019' and EnterpriseId=647322), null, (select ArtistId from Artists where Name=N'$hinepsj' and EnterpriseId=647322), null)</v>
      </c>
    </row>
    <row r="68" hidden="1">
      <c r="A68" s="8" t="s">
        <v>788</v>
      </c>
      <c r="B68" s="116"/>
      <c r="C68" s="134" t="str">
        <f t="array" ref="C68">ifs(and(isblank($A68),isblank($B68)),"", not(iserror(vlookup($A68&amp;$B68,'5) Release_Track'!$F:$F&amp;'5) Release_Track'!$G:$G,1,0))),vlookup($A68&amp;$B68,{'5) Release_Track'!$F:$F&amp;'5) Release_Track'!$G:$G,'5) Release_Track'!$H:$H},2,0), or(and(not(isblank($B68)),$B68=$B65,$A68&lt;&gt;$A65),and(not(isblank($A68)),$A68=$A65,$B68&lt;&gt;$B65)),"ID LISTS UNALIGNED",and($A68&lt;&gt;"",countif('5) Release_Track'!$F:$F,$A68)=0),"NO ISRC MATCH in Release_Track",and($B68&lt;&gt;"",countif('5) Release_Track'!$G:$G,$B68)=0),"NO CATALOG ID MATCH in Release_Track",iserror(vlookup($A68&amp;$B68,'5) Release_Track'!$F:$F&amp;'5) Release_Track'!$G:$G,1,0)),"NO ISRC-CATALOG ID pair MATCH in Release_Track" )</f>
        <v>Flow Minato</v>
      </c>
      <c r="D68" s="134"/>
      <c r="E68" s="43" t="s">
        <v>67</v>
      </c>
      <c r="F68" s="135" t="s">
        <v>667</v>
      </c>
      <c r="G68" s="136" t="str">
        <f t="array" ref="G68">ifs(or($F68="",$F68="Main Primary Artist"),$F68,not(iserror(vlookup($F68,'Reference info'!$J$5:$J$8,1,0))),"Key Artist",not(iserror(vlookup($F68,'Reference info'!$J$38:$J$405,1,0))),"Performer",not(iserror(vlookup($F68,'Reference info'!$J$10:$J$36,1,0))),"Producer &amp; Engineer")</f>
        <v>Producer &amp; Engineer</v>
      </c>
      <c r="J68" s="174" t="str">
        <f>IF(F68="Main Primary Artist","update Tracks set ArtistId=(select ArtistId from Artists where Name=N'"&amp;Substitute(Trim(E68),"'","''")&amp;"' and EnterpriseId="&amp;EntId&amp;") where "&amp;IF(A68&lt;&gt;"", "ISRC='"&amp;A68&amp;"'", "TrackVendorId='"&amp;Substitute(Trim(B68),"'","''")&amp;"'")&amp;" and EnterpriseId="&amp;EntId,"INSERT into Contributors VALUES (newid(), "&amp;IF(F68&lt;&gt;"Primary Artist", "(select RoleId from ContributorRoles where Name='"&amp;F68&amp;"'), 0", "49, 1")&amp; ", (select max(TrackId) from Tracks where "&amp;IF(A68&lt;&gt;"", "ISRC='"&amp;A68&amp;"'", "TrackVendorId='"&amp;Substitute(Trim(B68),"'","''")&amp;"'")&amp;" and EnterpriseId="&amp;EntId&amp;"), null, (select ArtistId from Artists where Name=N'"&amp;SUBSTITUTE(trim(E68),"'","''")&amp;"' and EnterpriseId="&amp;EntId&amp;"), null)")</f>
        <v>INSERT into Contributors VALUES (newid(), (select RoleId from ContributorRoles where Name='Producer'), 0, (select max(TrackId) from Tracks where ISRC='BKTOK2300020' and EnterpriseId=647322), null, (select ArtistId from Artists where Name=N'Flash Beats Manow' and EnterpriseId=647322), null)</v>
      </c>
    </row>
    <row r="69">
      <c r="A69" s="8" t="s">
        <v>788</v>
      </c>
      <c r="B69" s="116"/>
      <c r="C69" s="134" t="str">
        <f t="array" ref="C69">ifs(and(isblank($A69),isblank($B69)),"", not(iserror(vlookup($A69&amp;$B69,'5) Release_Track'!$F:$F&amp;'5) Release_Track'!$G:$G,1,0))),vlookup($A69&amp;$B69,{'5) Release_Track'!$F:$F&amp;'5) Release_Track'!$G:$G,'5) Release_Track'!$H:$H},2,0), or(and(not(isblank($B69)),$B69=$B66,$A69&lt;&gt;$A66),and(not(isblank($A69)),$A69=$A66,$B69&lt;&gt;$B66)),"ID LISTS UNALIGNED",and($A69&lt;&gt;"",countif('5) Release_Track'!$F:$F,$A69)=0),"NO ISRC MATCH in Release_Track",and($B69&lt;&gt;"",countif('5) Release_Track'!$G:$G,$B69)=0),"NO CATALOG ID MATCH in Release_Track",iserror(vlookup($A69&amp;$B69,'5) Release_Track'!$F:$F&amp;'5) Release_Track'!$G:$G,1,0)),"NO ISRC-CATALOG ID pair MATCH in Release_Track" )</f>
        <v>Flow Minato</v>
      </c>
      <c r="D69" s="134" t="str">
        <f t="array" ref="D69">ifs(and(isblank($A69),isblank($B69)),"", not(iserror(vlookup($A69&amp;$B69,'5) Release_Track'!$F:$F&amp;'5) Release_Track'!$G:$G,1,0))),vlookup($A69&amp;$B69,{'5) Release_Track'!$F:$F&amp;'5) Release_Track'!$G:$G,'5) Release_Track'!$I:$I},2,0), or(and(not(isblank($B69)),$B69=$B66,$A69&lt;&gt;$A66),and(not(isblank($A69)),$A69=$A66,$B69&lt;&gt;$B66)),"ID LISTS UNALIGNED",and($A69&lt;&gt;"",countif('5) Release_Track'!$F:$F,$A69)=0),"NO ISRC MATCH in Release_Track",and($B69&lt;&gt;"",countif('5) Release_Track'!$G:$G,$B69)=0),"NO CATALOG ID MATCH in Release_Track",iserror(vlookup($A69&amp;$B69,'5) Release_Track'!$F:$F&amp;'5) Release_Track'!$G:$G,1,0)),"NO ISRC-CATALOG ID pair MATCH in Release_Track" )</f>
        <v/>
      </c>
      <c r="E69" s="43" t="s">
        <v>67</v>
      </c>
      <c r="F69" s="135" t="s">
        <v>666</v>
      </c>
      <c r="G69" s="136" t="str">
        <f t="array" ref="G69">ifs(or($F69="",$F69="Main Primary Artist"),$F69,not(iserror(vlookup($F69,'Reference info'!$J$5:$J$8,1,0))),"Key Artist",not(iserror(vlookup($F69,'Reference info'!$J$38:$J$405,1,0))),"Performer",not(iserror(vlookup($F69,'Reference info'!$J$10:$J$36,1,0))),"Producer &amp; Engineer")</f>
        <v>Main Primary Artist</v>
      </c>
      <c r="H69" s="8" t="str">
        <f>"update Artists set ReleasesCount=(select count (distinct ReleaseId) from Releases where ArtistId=(select max(ArtistId) from Artists where Name=N'"&amp;E69&amp;"' and EnterpriseId="&amp;EntId&amp;")), 
TracksCount=(select count (distinct TrackId) from Tracks where ArtistId=(select max(ArtistId) from Artists where Name=N'"&amp;E69&amp;"' and EnterpriseId="&amp;EntId&amp;")) where ArtistId=(select max(ArtistId) from Artists where Name=N'"&amp;E69&amp;"'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9" s="174" t="str">
        <f>IF(F69="Main Primary Artist","update Tracks set ArtistId=(select ArtistId from Artists where Name=N'"&amp;Substitute(Trim(E69),"'","''")&amp;"' and EnterpriseId="&amp;EntId&amp;") where "&amp;IF(A69&lt;&gt;"", "ISRC='"&amp;A69&amp;"'", "TrackVendorId='"&amp;Substitute(Trim(B69),"'","''")&amp;"'")&amp;" and EnterpriseId="&amp;EntId,"INSERT into Contributors VALUES (newid(), "&amp;IF(F69&lt;&gt;"Primary Artist", "(select RoleId from ContributorRoles where Name='"&amp;F69&amp;"'), 0", "49, 1")&amp; ", (select max(TrackId) from Tracks where "&amp;IF(A69&lt;&gt;"", "ISRC='"&amp;A69&amp;"'", "TrackVendorId='"&amp;Substitute(Trim(B69),"'","''")&amp;"'")&amp;" and EnterpriseId="&amp;EntId&amp;"), null, (select ArtistId from Artists where Name=N'"&amp;SUBSTITUTE(trim(E69),"'","''")&amp;"' and EnterpriseId="&amp;EntId&amp;"), null)")</f>
        <v>update Tracks set ArtistId=(select ArtistId from Artists where Name=N'Flash Beats Manow' and EnterpriseId=647322) where ISRC='BKTOK2300020' and EnterpriseId=647322</v>
      </c>
    </row>
    <row r="70" hidden="1">
      <c r="A70" s="8" t="s">
        <v>788</v>
      </c>
      <c r="B70" s="116"/>
      <c r="C70" s="134" t="str">
        <f t="array" ref="C70">ifs(and(isblank($A70),isblank($B70)),"", not(iserror(vlookup($A70&amp;$B70,'5) Release_Track'!$F:$F&amp;'5) Release_Track'!$G:$G,1,0))),vlookup($A70&amp;$B70,{'5) Release_Track'!$F:$F&amp;'5) Release_Track'!$G:$G,'5) Release_Track'!$H:$H},2,0), or(and(not(isblank($B70)),$B70=$B67,$A70&lt;&gt;$A67),and(not(isblank($A70)),$A70=$A67,$B70&lt;&gt;$B67)),"ID LISTS UNALIGNED",and($A70&lt;&gt;"",countif('5) Release_Track'!$F:$F,$A70)=0),"NO ISRC MATCH in Release_Track",and($B70&lt;&gt;"",countif('5) Release_Track'!$G:$G,$B70)=0),"NO CATALOG ID MATCH in Release_Track",iserror(vlookup($A70&amp;$B70,'5) Release_Track'!$F:$F&amp;'5) Release_Track'!$G:$G,1,0)),"NO ISRC-CATALOG ID pair MATCH in Release_Track" )</f>
        <v>Flow Minato</v>
      </c>
      <c r="D70" s="134"/>
      <c r="E70" s="43" t="s">
        <v>67</v>
      </c>
      <c r="F70" s="135" t="s">
        <v>669</v>
      </c>
      <c r="G70" s="136" t="str">
        <f t="array" ref="G70">ifs(or($F70="",$F70="Main Primary Artist"),$F70,not(iserror(vlookup($F70,'Reference info'!$J$5:$J$8,1,0))),"Key Artist",not(iserror(vlookup($F70,'Reference info'!$J$38:$J$405,1,0))),"Performer",not(iserror(vlookup($F70,'Reference info'!$J$10:$J$36,1,0))),"Producer &amp; Engineer")</f>
        <v>Producer &amp; Engineer</v>
      </c>
      <c r="J70" s="174" t="str">
        <f>IF(F70="Main Primary Artist","update Tracks set ArtistId=(select ArtistId from Artists where Name=N'"&amp;Substitute(Trim(E70),"'","''")&amp;"' and EnterpriseId="&amp;EntId&amp;") where "&amp;IF(A70&lt;&gt;"", "ISRC='"&amp;A70&amp;"'", "TrackVendorId='"&amp;Substitute(Trim(B70),"'","''")&amp;"'")&amp;" and EnterpriseId="&amp;EntId,"INSERT into Contributors VALUES (newid(), "&amp;IF(F70&lt;&gt;"Primary Artist", "(select RoleId from ContributorRoles where Name='"&amp;F70&amp;"'), 0", "49, 1")&amp; ", (select max(TrackId) from Tracks where "&amp;IF(A70&lt;&gt;"", "ISRC='"&amp;A70&amp;"'", "TrackVendorId='"&amp;Substitute(Trim(B70),"'","''")&amp;"'")&amp;" and EnterpriseId="&amp;EntId&amp;"), null, (select ArtistId from Artists where Name=N'"&amp;SUBSTITUTE(trim(E70),"'","''")&amp;"' and EnterpriseId="&amp;EntId&amp;"), null)")</f>
        <v>INSERT into Contributors VALUES (newid(), (select RoleId from ContributorRoles where Name='Engineer'), 0, (select max(TrackId) from Tracks where ISRC='BKTOK2300020' and EnterpriseId=647322), null, (select ArtistId from Artists where Name=N'Flash Beats Manow' and EnterpriseId=647322), null)</v>
      </c>
    </row>
    <row r="71" hidden="1">
      <c r="A71" s="8" t="s">
        <v>790</v>
      </c>
      <c r="B71" s="116"/>
      <c r="C71" s="134" t="str">
        <f t="array" ref="C71">ifs(and(isblank($A71),isblank($B71)),"", not(iserror(vlookup($A71&amp;$B71,'5) Release_Track'!$F:$F&amp;'5) Release_Track'!$G:$G,1,0))),vlookup($A71&amp;$B71,{'5) Release_Track'!$F:$F&amp;'5) Release_Track'!$G:$G,'5) Release_Track'!$H:$H},2,0), or(and(not(isblank($B71)),$B71=$B70,$A71&lt;&gt;$A70),and(not(isblank($A71)),$A71=$A70,$B71&lt;&gt;$B70)),"ID LISTS UNALIGNED",and($A71&lt;&gt;"",countif('5) Release_Track'!$F:$F,$A71)=0),"NO ISRC MATCH in Release_Track",and($B71&lt;&gt;"",countif('5) Release_Track'!$G:$G,$B71)=0),"NO CATALOG ID MATCH in Release_Track",iserror(vlookup($A71&amp;$B71,'5) Release_Track'!$F:$F&amp;'5) Release_Track'!$G:$G,1,0)),"NO ISRC-CATALOG ID pair MATCH in Release_Track" )</f>
        <v>Estilo Brazuca</v>
      </c>
      <c r="D71" s="134"/>
      <c r="E71" s="43" t="s">
        <v>79</v>
      </c>
      <c r="F71" s="135" t="s">
        <v>667</v>
      </c>
      <c r="G71" s="136" t="str">
        <f t="array" ref="G71">ifs(or($F71="",$F71="Main Primary Artist"),$F71,not(iserror(vlookup($F71,'Reference info'!$J$5:$J$8,1,0))),"Key Artist",not(iserror(vlookup($F71,'Reference info'!$J$38:$J$405,1,0))),"Performer",not(iserror(vlookup($F71,'Reference info'!$J$10:$J$36,1,0))),"Producer &amp; Engineer")</f>
        <v>Producer &amp; Engineer</v>
      </c>
      <c r="J71" s="174" t="str">
        <f>IF(F71="Main Primary Artist","update Tracks set ArtistId=(select ArtistId from Artists where Name=N'"&amp;Substitute(Trim(E71),"'","''")&amp;"' and EnterpriseId="&amp;EntId&amp;") where "&amp;IF(A71&lt;&gt;"", "ISRC='"&amp;A71&amp;"'", "TrackVendorId='"&amp;Substitute(Trim(B71),"'","''")&amp;"'")&amp;" and EnterpriseId="&amp;EntId,"INSERT into Contributors VALUES (newid(), "&amp;IF(F71&lt;&gt;"Primary Artist", "(select RoleId from ContributorRoles where Name='"&amp;F71&amp;"'), 0", "49, 1")&amp; ", (select max(TrackId) from Tracks where "&amp;IF(A71&lt;&gt;"", "ISRC='"&amp;A71&amp;"'", "TrackVendorId='"&amp;Substitute(Trim(B71),"'","''")&amp;"'")&amp;" and EnterpriseId="&amp;EntId&amp;"), null, (select ArtistId from Artists where Name=N'"&amp;SUBSTITUTE(trim(E71),"'","''")&amp;"' and EnterpriseId="&amp;EntId&amp;"), null)")</f>
        <v>INSERT into Contributors VALUES (newid(), (select RoleId from ContributorRoles where Name='Producer'), 0, (select max(TrackId) from Tracks where ISRC='BKTOK2300021' and EnterpriseId=647322), null, (select ArtistId from Artists where Name=N'$hinepsj' and EnterpriseId=647322), null)</v>
      </c>
    </row>
    <row r="72" hidden="1">
      <c r="A72" s="8" t="s">
        <v>790</v>
      </c>
      <c r="B72" s="116"/>
      <c r="C72" s="134" t="str">
        <f t="array" ref="C72">ifs(and(isblank($A72),isblank($B72)),"", not(iserror(vlookup($A72&amp;$B72,'5) Release_Track'!$F:$F&amp;'5) Release_Track'!$G:$G,1,0))),vlookup($A72&amp;$B72,{'5) Release_Track'!$F:$F&amp;'5) Release_Track'!$G:$G,'5) Release_Track'!$H:$H},2,0), or(and(not(isblank($B72)),$B72=$B71,$A72&lt;&gt;$A71),and(not(isblank($A72)),$A72=$A71,$B72&lt;&gt;$B71)),"ID LISTS UNALIGNED",and($A72&lt;&gt;"",countif('5) Release_Track'!$F:$F,$A72)=0),"NO ISRC MATCH in Release_Track",and($B72&lt;&gt;"",countif('5) Release_Track'!$G:$G,$B72)=0),"NO CATALOG ID MATCH in Release_Track",iserror(vlookup($A72&amp;$B72,'5) Release_Track'!$F:$F&amp;'5) Release_Track'!$G:$G,1,0)),"NO ISRC-CATALOG ID pair MATCH in Release_Track" )</f>
        <v>Estilo Brazuca</v>
      </c>
      <c r="D72" s="134" t="str">
        <f t="array" ref="D72">ifs(and(isblank($A72),isblank($B72)),"", not(iserror(vlookup($A72&amp;$B72,'5) Release_Track'!$F:$F&amp;'5) Release_Track'!$G:$G,1,0))),vlookup($A72&amp;$B72,{'5) Release_Track'!$F:$F&amp;'5) Release_Track'!$G:$G,'5) Release_Track'!$I:$I},2,0), or(and(not(isblank($B72)),$B72=$B71,$A72&lt;&gt;$A71),and(not(isblank($A72)),$A72=$A71,$B72&lt;&gt;$B71)),"ID LISTS UNALIGNED",and($A72&lt;&gt;"",countif('5) Release_Track'!$F:$F,$A72)=0),"NO ISRC MATCH in Release_Track",and($B72&lt;&gt;"",countif('5) Release_Track'!$G:$G,$B72)=0),"NO CATALOG ID MATCH in Release_Track",iserror(vlookup($A72&amp;$B72,'5) Release_Track'!$F:$F&amp;'5) Release_Track'!$G:$G,1,0)),"NO ISRC-CATALOG ID pair MATCH in Release_Track" )</f>
        <v/>
      </c>
      <c r="E72" s="43" t="s">
        <v>97</v>
      </c>
      <c r="F72" s="135" t="s">
        <v>671</v>
      </c>
      <c r="G72" s="136" t="str">
        <f t="array" ref="G72">ifs(or($F72="",$F72="Main Primary Artist"),$F72,not(iserror(vlookup($F72,'Reference info'!$J$5:$J$8,1,0))),"Key Artist",not(iserror(vlookup($F72,'Reference info'!$J$38:$J$405,1,0))),"Performer",not(iserror(vlookup($F72,'Reference info'!$J$10:$J$36,1,0))),"Producer &amp; Engineer")</f>
        <v>Key Artist</v>
      </c>
      <c r="J72" s="174" t="str">
        <f>IF(F72="Main Primary Artist","update Tracks set ArtistId=(select ArtistId from Artists where Name=N'"&amp;Substitute(Trim(E72),"'","''")&amp;"' and EnterpriseId="&amp;EntId&amp;") where "&amp;IF(A72&lt;&gt;"", "ISRC='"&amp;A72&amp;"'", "TrackVendorId='"&amp;Substitute(Trim(B72),"'","''")&amp;"'")&amp;" and EnterpriseId="&amp;EntId,"INSERT into Contributors VALUES (newid(), "&amp;IF(F72&lt;&gt;"Primary Artist", "(select RoleId from ContributorRoles where Name='"&amp;F72&amp;"'), 0", "49, 1")&amp; ", (select max(TrackId) from Tracks where "&amp;IF(A72&lt;&gt;"", "ISRC='"&amp;A72&amp;"'", "TrackVendorId='"&amp;Substitute(Trim(B72),"'","''")&amp;"'")&amp;" and EnterpriseId="&amp;EntId&amp;"), null, (select ArtistId from Artists where Name=N'"&amp;SUBSTITUTE(trim(E72),"'","''")&amp;"' and EnterpriseId="&amp;EntId&amp;"), null)")</f>
        <v>INSERT into Contributors VALUES (newid(), 49, 1, (select max(TrackId) from Tracks where ISRC='BKTOK2300021' and EnterpriseId=647322), null, (select ArtistId from Artists where Name=N'Atilla' and EnterpriseId=647322), null)</v>
      </c>
    </row>
    <row r="73" hidden="1">
      <c r="A73" s="8" t="s">
        <v>790</v>
      </c>
      <c r="B73" s="116"/>
      <c r="C73" s="134" t="str">
        <f t="array" ref="C73">ifs(and(isblank($A73),isblank($B73)),"", not(iserror(vlookup($A73&amp;$B73,'5) Release_Track'!$F:$F&amp;'5) Release_Track'!$G:$G,1,0))),vlookup($A73&amp;$B73,{'5) Release_Track'!$F:$F&amp;'5) Release_Track'!$G:$G,'5) Release_Track'!$H:$H},2,0),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Estilo Brazuca</v>
      </c>
      <c r="D73" s="134" t="str">
        <f t="array" ref="D73">ifs(and(isblank($A73),isblank($B73)),"", not(iserror(vlookup($A73&amp;$B73,'5) Release_Track'!$F:$F&amp;'5) Release_Track'!$G:$G,1,0))),vlookup($A73&amp;$B73,{'5) Release_Track'!$F:$F&amp;'5) Release_Track'!$G:$G,'5) Release_Track'!$I:$I},2,0),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
      </c>
      <c r="E73" s="43" t="s">
        <v>53</v>
      </c>
      <c r="F73" s="135" t="s">
        <v>671</v>
      </c>
      <c r="G73" s="136" t="str">
        <f t="array" ref="G73">ifs(or($F73="",$F73="Main Primary Artist"),$F73,not(iserror(vlookup($F73,'Reference info'!$J$5:$J$8,1,0))),"Key Artist",not(iserror(vlookup($F73,'Reference info'!$J$38:$J$405,1,0))),"Performer",not(iserror(vlookup($F73,'Reference info'!$J$10:$J$36,1,0))),"Producer &amp; Engineer")</f>
        <v>Key Artist</v>
      </c>
      <c r="J73" s="174" t="str">
        <f>IF(F73="Main Primary Artist","update Tracks set ArtistId=(select ArtistId from Artists where Name=N'"&amp;Substitute(Trim(E73),"'","''")&amp;"' and EnterpriseId="&amp;EntId&amp;") where "&amp;IF(A73&lt;&gt;"", "ISRC='"&amp;A73&amp;"'", "TrackVendorId='"&amp;Substitute(Trim(B73),"'","''")&amp;"'")&amp;" and EnterpriseId="&amp;EntId,"INSERT into Contributors VALUES (newid(), "&amp;IF(F73&lt;&gt;"Primary Artist", "(select RoleId from ContributorRoles where Name='"&amp;F73&amp;"'), 0", "49, 1")&amp; ", (select max(TrackId) from Tracks where "&amp;IF(A73&lt;&gt;"", "ISRC='"&amp;A73&amp;"'", "TrackVendorId='"&amp;Substitute(Trim(B73),"'","''")&amp;"'")&amp;" and EnterpriseId="&amp;EntId&amp;"), null, (select ArtistId from Artists where Name=N'"&amp;SUBSTITUTE(trim(E73),"'","''")&amp;"' and EnterpriseId="&amp;EntId&amp;"), null)")</f>
        <v>INSERT into Contributors VALUES (newid(), 49, 1, (select max(TrackId) from Tracks where ISRC='BKTOK2300021' and EnterpriseId=647322), null, (select ArtistId from Artists where Name=N'PeJota10*' and EnterpriseId=647322), null)</v>
      </c>
    </row>
    <row r="74">
      <c r="A74" s="8" t="s">
        <v>790</v>
      </c>
      <c r="B74" s="116"/>
      <c r="C74" s="134" t="str">
        <f t="array" ref="C74">ifs(and(isblank($A74),isblank($B74)),"", not(iserror(vlookup($A74&amp;$B74,'5) Release_Track'!$F:$F&amp;'5) Release_Track'!$G:$G,1,0))),vlookup($A74&amp;$B74,{'5) Release_Track'!$F:$F&amp;'5) Release_Track'!$G:$G,'5) Release_Track'!$H:$H},2,0), or(and(not(isblank($B74)),$B74=$B71,$A74&lt;&gt;$A71),and(not(isblank($A74)),$A74=$A71,$B74&lt;&gt;$B71)),"ID LISTS UNALIGNED",and($A74&lt;&gt;"",countif('5) Release_Track'!$F:$F,$A74)=0),"NO ISRC MATCH in Release_Track",and($B74&lt;&gt;"",countif('5) Release_Track'!$G:$G,$B74)=0),"NO CATALOG ID MATCH in Release_Track",iserror(vlookup($A74&amp;$B74,'5) Release_Track'!$F:$F&amp;'5) Release_Track'!$G:$G,1,0)),"NO ISRC-CATALOG ID pair MATCH in Release_Track" )</f>
        <v>Estilo Brazuca</v>
      </c>
      <c r="D74" s="134" t="str">
        <f t="array" ref="D74">ifs(and(isblank($A74),isblank($B74)),"", not(iserror(vlookup($A74&amp;$B74,'5) Release_Track'!$F:$F&amp;'5) Release_Track'!$G:$G,1,0))),vlookup($A74&amp;$B74,{'5) Release_Track'!$F:$F&amp;'5) Release_Track'!$G:$G,'5) Release_Track'!$I:$I},2,0), or(and(not(isblank($B74)),$B74=$B71,$A74&lt;&gt;$A71),and(not(isblank($A74)),$A74=$A71,$B74&lt;&gt;$B71)),"ID LISTS UNALIGNED",and($A74&lt;&gt;"",countif('5) Release_Track'!$F:$F,$A74)=0),"NO ISRC MATCH in Release_Track",and($B74&lt;&gt;"",countif('5) Release_Track'!$G:$G,$B74)=0),"NO CATALOG ID MATCH in Release_Track",iserror(vlookup($A74&amp;$B74,'5) Release_Track'!$F:$F&amp;'5) Release_Track'!$G:$G,1,0)),"NO ISRC-CATALOG ID pair MATCH in Release_Track" )</f>
        <v/>
      </c>
      <c r="E74" s="43" t="s">
        <v>79</v>
      </c>
      <c r="F74" s="135" t="s">
        <v>666</v>
      </c>
      <c r="G74" s="136" t="str">
        <f t="array" ref="G74">ifs(or($F74="",$F74="Main Primary Artist"),$F74,not(iserror(vlookup($F74,'Reference info'!$J$5:$J$8,1,0))),"Key Artist",not(iserror(vlookup($F74,'Reference info'!$J$38:$J$405,1,0))),"Performer",not(iserror(vlookup($F74,'Reference info'!$J$10:$J$36,1,0))),"Producer &amp; Engineer")</f>
        <v>Main Primary Artist</v>
      </c>
      <c r="H74" s="8" t="str">
        <f>"update Artists set ReleasesCount=(select count (distinct ReleaseId) from Releases where ArtistId=(select max(ArtistId) from Artists where Name=N'"&amp;E74&amp;"' and EnterpriseId="&amp;EntId&amp;")), 
TracksCount=(select count (distinct TrackId) from Tracks where ArtistId=(select max(ArtistId) from Artists where Name=N'"&amp;E74&amp;"' and EnterpriseId="&amp;EntId&amp;")) where ArtistId=(select max(ArtistId) from Artists where Name=N'"&amp;E74&amp;"'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74" s="174" t="str">
        <f>IF(F74="Main Primary Artist","update Tracks set ArtistId=(select ArtistId from Artists where Name=N'"&amp;Substitute(Trim(E74),"'","''")&amp;"' and EnterpriseId="&amp;EntId&amp;") where "&amp;IF(A74&lt;&gt;"", "ISRC='"&amp;A74&amp;"'", "TrackVendorId='"&amp;Substitute(Trim(B74),"'","''")&amp;"'")&amp;" and EnterpriseId="&amp;EntId,"INSERT into Contributors VALUES (newid(), "&amp;IF(F74&lt;&gt;"Primary Artist", "(select RoleId from ContributorRoles where Name='"&amp;F74&amp;"'), 0", "49, 1")&amp; ", (select max(TrackId) from Tracks where "&amp;IF(A74&lt;&gt;"", "ISRC='"&amp;A74&amp;"'", "TrackVendorId='"&amp;Substitute(Trim(B74),"'","''")&amp;"'")&amp;" and EnterpriseId="&amp;EntId&amp;"), null, (select ArtistId from Artists where Name=N'"&amp;SUBSTITUTE(trim(E74),"'","''")&amp;"' and EnterpriseId="&amp;EntId&amp;"), null)")</f>
        <v>update Tracks set ArtistId=(select ArtistId from Artists where Name=N'$hinepsj' and EnterpriseId=647322) where ISRC='BKTOK2300021' and EnterpriseId=647322</v>
      </c>
    </row>
    <row r="75" hidden="1">
      <c r="A75" s="8" t="s">
        <v>790</v>
      </c>
      <c r="B75" s="116"/>
      <c r="C75" s="134" t="str">
        <f t="array" ref="C75">ifs(and(isblank($A75),isblank($B75)),"", not(iserror(vlookup($A75&amp;$B75,'5) Release_Track'!$F:$F&amp;'5) Release_Track'!$G:$G,1,0))),vlookup($A75&amp;$B75,{'5) Release_Track'!$F:$F&amp;'5) Release_Track'!$G:$G,'5) Release_Track'!$H:$H},2,0), or(and(not(isblank($B75)),$B75=$B74,$A75&lt;&gt;$A74),and(not(isblank($A75)),$A75=$A74,$B75&lt;&gt;$B74)),"ID LISTS UNALIGNED",and($A75&lt;&gt;"",countif('5) Release_Track'!$F:$F,$A75)=0),"NO ISRC MATCH in Release_Track",and($B75&lt;&gt;"",countif('5) Release_Track'!$G:$G,$B75)=0),"NO CATALOG ID MATCH in Release_Track",iserror(vlookup($A75&amp;$B75,'5) Release_Track'!$F:$F&amp;'5) Release_Track'!$G:$G,1,0)),"NO ISRC-CATALOG ID pair MATCH in Release_Track" )</f>
        <v>Estilo Brazuca</v>
      </c>
      <c r="D75" s="134"/>
      <c r="E75" s="43" t="s">
        <v>79</v>
      </c>
      <c r="F75" s="135" t="s">
        <v>669</v>
      </c>
      <c r="G75" s="136" t="str">
        <f t="array" ref="G75">ifs(or($F75="",$F75="Main Primary Artist"),$F75,not(iserror(vlookup($F75,'Reference info'!$J$5:$J$8,1,0))),"Key Artist",not(iserror(vlookup($F75,'Reference info'!$J$38:$J$405,1,0))),"Performer",not(iserror(vlookup($F75,'Reference info'!$J$10:$J$36,1,0))),"Producer &amp; Engineer")</f>
        <v>Producer &amp; Engineer</v>
      </c>
      <c r="J75" s="174" t="str">
        <f>IF(F75="Main Primary Artist","update Tracks set ArtistId=(select ArtistId from Artists where Name=N'"&amp;Substitute(Trim(E75),"'","''")&amp;"' and EnterpriseId="&amp;EntId&amp;") where "&amp;IF(A75&lt;&gt;"", "ISRC='"&amp;A75&amp;"'", "TrackVendorId='"&amp;Substitute(Trim(B75),"'","''")&amp;"'")&amp;" and EnterpriseId="&amp;EntId,"INSERT into Contributors VALUES (newid(), "&amp;IF(F75&lt;&gt;"Primary Artist", "(select RoleId from ContributorRoles where Name='"&amp;F75&amp;"'), 0", "49, 1")&amp; ", (select max(TrackId) from Tracks where "&amp;IF(A75&lt;&gt;"", "ISRC='"&amp;A75&amp;"'", "TrackVendorId='"&amp;Substitute(Trim(B75),"'","''")&amp;"'")&amp;" and EnterpriseId="&amp;EntId&amp;"), null, (select ArtistId from Artists where Name=N'"&amp;SUBSTITUTE(trim(E75),"'","''")&amp;"' and EnterpriseId="&amp;EntId&amp;"), null)")</f>
        <v>INSERT into Contributors VALUES (newid(), (select RoleId from ContributorRoles where Name='Engineer'), 0, (select max(TrackId) from Tracks where ISRC='BKTOK2300021' and EnterpriseId=647322), null, (select ArtistId from Artists where Name=N'$hinepsj' and EnterpriseId=647322), null)</v>
      </c>
    </row>
    <row r="76" hidden="1">
      <c r="A76" s="34" t="s">
        <v>1084</v>
      </c>
      <c r="B76" s="84"/>
      <c r="C76" s="134" t="str">
        <f t="array" ref="C76">ifs(and(isblank($A76),isblank($B76)),"", not(iserror(vlookup($A76&amp;$B76,'5) Release_Track'!$F:$F&amp;'5) Release_Track'!$G:$G,1,0))),vlookup($A76&amp;$B76,{'5) Release_Track'!$F:$F&amp;'5) Release_Track'!$G:$G,'5) Release_Track'!$H:$H},2,0), or(and(not(isblank($B76)),$B76=$B73,$A76&lt;&gt;$A73),and(not(isblank($A76)),$A76=$A73,$B76&lt;&gt;$B73)),"ID LISTS UNALIGNED",and($A76&lt;&gt;"",countif('5) Release_Track'!$F:$F,$A76)=0),"NO ISRC MATCH in Release_Track",and($B76&lt;&gt;"",countif('5) Release_Track'!$G:$G,$B76)=0),"NO CATALOG ID MATCH in Release_Track",iserror(vlookup($A76&amp;$B76,'5) Release_Track'!$F:$F&amp;'5) Release_Track'!$G:$G,1,0)),"NO ISRC-CATALOG ID pair MATCH in Release_Track" )</f>
        <v>Rei de Munique</v>
      </c>
      <c r="D76" s="134" t="str">
        <f t="array" ref="D76">ifs(and(isblank($A76),isblank($B76)),"", not(iserror(vlookup($A76&amp;$B76,'5) Release_Track'!$F:$F&amp;'5) Release_Track'!$G:$G,1,0))),vlookup($A76&amp;$B76,{'5) Release_Track'!$F:$F&amp;'5) Release_Track'!$G:$G,'5) Release_Track'!$I:$I},2,0), or(and(not(isblank($B76)),$B76=$B73,$A76&lt;&gt;$A73),and(not(isblank($A76)),$A76=$A73,$B76&lt;&gt;$B73)),"ID LISTS UNALIGNED",and($A76&lt;&gt;"",countif('5) Release_Track'!$F:$F,$A76)=0),"NO ISRC MATCH in Release_Track",and($B76&lt;&gt;"",countif('5) Release_Track'!$G:$G,$B76)=0),"NO CATALOG ID MATCH in Release_Track",iserror(vlookup($A76&amp;$B76,'5) Release_Track'!$F:$F&amp;'5) Release_Track'!$G:$G,1,0)),"NO ISRC-CATALOG ID pair MATCH in Release_Track" )</f>
        <v/>
      </c>
      <c r="E76" s="96" t="s">
        <v>53</v>
      </c>
      <c r="F76" s="135" t="s">
        <v>667</v>
      </c>
      <c r="G76" s="136" t="str">
        <f t="array" ref="G76">ifs(or($F76="",$F76="Main Primary Artist"),$F76,not(iserror(vlookup($F76,'Reference info'!$J$5:$J$8,1,0))),"Key Artist",not(iserror(vlookup($F76,'Reference info'!$J$38:$J$405,1,0))),"Performer",not(iserror(vlookup($F76,'Reference info'!$J$10:$J$36,1,0))),"Producer &amp; Engineer")</f>
        <v>Producer &amp; Engineer</v>
      </c>
      <c r="J76" s="174" t="str">
        <f>IF(F76="Main Primary Artist","update Tracks set ArtistId=(select ArtistId from Artists where Name=N'"&amp;Substitute(Trim(E76),"'","''")&amp;"' and EnterpriseId="&amp;EntId&amp;") where "&amp;IF(A76&lt;&gt;"", "ISRC='"&amp;A76&amp;"'", "TrackVendorId='"&amp;Substitute(Trim(B76),"'","''")&amp;"'")&amp;" and EnterpriseId="&amp;EntId,"INSERT into Contributors VALUES (newid(), "&amp;IF(F76&lt;&gt;"Primary Artist", "(select RoleId from ContributorRoles where Name='"&amp;F76&amp;"'), 0", "49, 1")&amp; ", (select max(TrackId) from Tracks where "&amp;IF(A76&lt;&gt;"", "ISRC='"&amp;A76&amp;"'", "TrackVendorId='"&amp;Substitute(Trim(B76),"'","''")&amp;"'")&amp;" and EnterpriseId="&amp;EntId&amp;"), null, (select ArtistId from Artists where Name=N'"&amp;SUBSTITUTE(trim(E76),"'","''")&amp;"' and EnterpriseId="&amp;EntId&amp;"), null)")</f>
        <v>INSERT into Contributors VALUES (newid(), (select RoleId from ContributorRoles where Name='Producer'), 0, (select max(TrackId) from Tracks where ISRC='BKTOK2300023' and EnterpriseId=647322), null, (select ArtistId from Artists where Name=N'PeJota10*' and EnterpriseId=647322), null)</v>
      </c>
    </row>
    <row r="77">
      <c r="A77" s="34" t="s">
        <v>1084</v>
      </c>
      <c r="B77" s="84"/>
      <c r="C77" s="134" t="str">
        <f t="array" ref="C77">ifs(and(isblank($A77),isblank($B77)),"", not(iserror(vlookup($A77&amp;$B77,'5) Release_Track'!$F:$F&amp;'5) Release_Track'!$G:$G,1,0))),vlookup($A77&amp;$B77,{'5) Release_Track'!$F:$F&amp;'5) Release_Track'!$G:$G,'5) Release_Track'!$H:$H},2,0), or(and(not(isblank($B77)),$B77=$B74,$A77&lt;&gt;$A74),and(not(isblank($A77)),$A77=$A74,$B77&lt;&gt;$B74)),"ID LISTS UNALIGNED",and($A77&lt;&gt;"",countif('5) Release_Track'!$F:$F,$A77)=0),"NO ISRC MATCH in Release_Track",and($B77&lt;&gt;"",countif('5) Release_Track'!$G:$G,$B77)=0),"NO CATALOG ID MATCH in Release_Track",iserror(vlookup($A77&amp;$B77,'5) Release_Track'!$F:$F&amp;'5) Release_Track'!$G:$G,1,0)),"NO ISRC-CATALOG ID pair MATCH in Release_Track" )</f>
        <v>Rei de Munique</v>
      </c>
      <c r="D77" s="134" t="str">
        <f t="array" ref="D77">ifs(and(isblank($A77),isblank($B77)),"", not(iserror(vlookup($A77&amp;$B77,'5) Release_Track'!$F:$F&amp;'5) Release_Track'!$G:$G,1,0))),vlookup($A77&amp;$B77,{'5) Release_Track'!$F:$F&amp;'5) Release_Track'!$G:$G,'5) Release_Track'!$I:$I},2,0), or(and(not(isblank($B77)),$B77=$B74,$A77&lt;&gt;$A74),and(not(isblank($A77)),$A77=$A74,$B77&lt;&gt;$B74)),"ID LISTS UNALIGNED",and($A77&lt;&gt;"",countif('5) Release_Track'!$F:$F,$A77)=0),"NO ISRC MATCH in Release_Track",and($B77&lt;&gt;"",countif('5) Release_Track'!$G:$G,$B77)=0),"NO CATALOG ID MATCH in Release_Track",iserror(vlookup($A77&amp;$B77,'5) Release_Track'!$F:$F&amp;'5) Release_Track'!$G:$G,1,0)),"NO ISRC-CATALOG ID pair MATCH in Release_Track" )</f>
        <v/>
      </c>
      <c r="E77" s="96" t="s">
        <v>53</v>
      </c>
      <c r="F77" s="140" t="s">
        <v>666</v>
      </c>
      <c r="G77" s="136" t="str">
        <f t="array" ref="G77">ifs(or($F77="",$F77="Main Primary Artist"),$F77,not(iserror(vlookup($F77,'Reference info'!$J$5:$J$8,1,0))),"Key Artist",not(iserror(vlookup($F77,'Reference info'!$J$38:$J$405,1,0))),"Performer",not(iserror(vlookup($F77,'Reference info'!$J$10:$J$36,1,0))),"Producer &amp; Engineer")</f>
        <v>Main Primary Artist</v>
      </c>
      <c r="H77" s="8" t="str">
        <f>"update Artists set ReleasesCount=(select count (distinct ReleaseId) from Releases where ArtistId=(select max(ArtistId) from Artists where Name=N'"&amp;E77&amp;"' and EnterpriseId="&amp;EntId&amp;")), 
TracksCount=(select count (distinct TrackId) from Tracks where ArtistId=(select max(ArtistId) from Artists where Name=N'"&amp;E77&amp;"' and EnterpriseId="&amp;EntId&amp;")) where ArtistId=(select max(ArtistId) from Artists where Name=N'"&amp;E77&amp;"'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7" s="174" t="str">
        <f>IF(F77="Main Primary Artist","update Tracks set ArtistId=(select ArtistId from Artists where Name=N'"&amp;Substitute(Trim(E77),"'","''")&amp;"' and EnterpriseId="&amp;EntId&amp;") where "&amp;IF(A77&lt;&gt;"", "ISRC='"&amp;A77&amp;"'", "TrackVendorId='"&amp;Substitute(Trim(B77),"'","''")&amp;"'")&amp;" and EnterpriseId="&amp;EntId,"INSERT into Contributors VALUES (newid(), "&amp;IF(F77&lt;&gt;"Primary Artist", "(select RoleId from ContributorRoles where Name='"&amp;F77&amp;"'), 0", "49, 1")&amp; ", (select max(TrackId) from Tracks where "&amp;IF(A77&lt;&gt;"", "ISRC='"&amp;A77&amp;"'", "TrackVendorId='"&amp;Substitute(Trim(B77),"'","''")&amp;"'")&amp;" and EnterpriseId="&amp;EntId&amp;"), null, (select ArtistId from Artists where Name=N'"&amp;SUBSTITUTE(trim(E77),"'","''")&amp;"' and EnterpriseId="&amp;EntId&amp;"), null)")</f>
        <v>update Tracks set ArtistId=(select ArtistId from Artists where Name=N'PeJota10*' and EnterpriseId=647322) where ISRC='BKTOK2300023' and EnterpriseId=647322</v>
      </c>
    </row>
    <row r="78" hidden="1">
      <c r="A78" s="34" t="s">
        <v>1084</v>
      </c>
      <c r="B78" s="84"/>
      <c r="C78" s="134" t="str">
        <f t="array" ref="C78">ifs(and(isblank($A78),isblank($B78)),"", not(iserror(vlookup($A78&amp;$B78,'5) Release_Track'!$F:$F&amp;'5) Release_Track'!$G:$G,1,0))),vlookup($A78&amp;$B78,{'5) Release_Track'!$F:$F&amp;'5) Release_Track'!$G:$G,'5) Release_Track'!$H:$H},2,0), or(and(not(isblank($B78)),$B78=$B75,$A78&lt;&gt;$A75),and(not(isblank($A78)),$A78=$A75,$B78&lt;&gt;$B75)),"ID LISTS UNALIGNED",and($A78&lt;&gt;"",countif('5) Release_Track'!$F:$F,$A78)=0),"NO ISRC MATCH in Release_Track",and($B78&lt;&gt;"",countif('5) Release_Track'!$G:$G,$B78)=0),"NO CATALOG ID MATCH in Release_Track",iserror(vlookup($A78&amp;$B78,'5) Release_Track'!$F:$F&amp;'5) Release_Track'!$G:$G,1,0)),"NO ISRC-CATALOG ID pair MATCH in Release_Track" )</f>
        <v>Rei de Munique</v>
      </c>
      <c r="D78" s="134" t="str">
        <f t="array" ref="D78">ifs(and(isblank($A78),isblank($B78)),"", not(iserror(vlookup($A78&amp;$B78,'5) Release_Track'!$F:$F&amp;'5) Release_Track'!$G:$G,1,0))),vlookup($A78&amp;$B78,{'5) Release_Track'!$F:$F&amp;'5) Release_Track'!$G:$G,'5) Release_Track'!$I:$I},2,0), or(and(not(isblank($B78)),$B78=$B75,$A78&lt;&gt;$A75),and(not(isblank($A78)),$A78=$A75,$B78&lt;&gt;$B75)),"ID LISTS UNALIGNED",and($A78&lt;&gt;"",countif('5) Release_Track'!$F:$F,$A78)=0),"NO ISRC MATCH in Release_Track",and($B78&lt;&gt;"",countif('5) Release_Track'!$G:$G,$B78)=0),"NO CATALOG ID MATCH in Release_Track",iserror(vlookup($A78&amp;$B78,'5) Release_Track'!$F:$F&amp;'5) Release_Track'!$G:$G,1,0)),"NO ISRC-CATALOG ID pair MATCH in Release_Track" )</f>
        <v/>
      </c>
      <c r="E78" s="96" t="s">
        <v>53</v>
      </c>
      <c r="F78" s="135" t="s">
        <v>669</v>
      </c>
      <c r="G78" s="136" t="str">
        <f t="array" ref="G78">ifs(or($F78="",$F78="Main Primary Artist"),$F78,not(iserror(vlookup($F78,'Reference info'!$J$5:$J$8,1,0))),"Key Artist",not(iserror(vlookup($F78,'Reference info'!$J$38:$J$405,1,0))),"Performer",not(iserror(vlookup($F78,'Reference info'!$J$10:$J$36,1,0))),"Producer &amp; Engineer")</f>
        <v>Producer &amp; Engineer</v>
      </c>
      <c r="J78" s="174" t="str">
        <f>IF(F78="Main Primary Artist","update Tracks set ArtistId=(select ArtistId from Artists where Name=N'"&amp;Substitute(Trim(E78),"'","''")&amp;"' and EnterpriseId="&amp;EntId&amp;") where "&amp;IF(A78&lt;&gt;"", "ISRC='"&amp;A78&amp;"'", "TrackVendorId='"&amp;Substitute(Trim(B78),"'","''")&amp;"'")&amp;" and EnterpriseId="&amp;EntId,"INSERT into Contributors VALUES (newid(), "&amp;IF(F78&lt;&gt;"Primary Artist", "(select RoleId from ContributorRoles where Name='"&amp;F78&amp;"'), 0", "49, 1")&amp; ", (select max(TrackId) from Tracks where "&amp;IF(A78&lt;&gt;"", "ISRC='"&amp;A78&amp;"'", "TrackVendorId='"&amp;Substitute(Trim(B78),"'","''")&amp;"'")&amp;" and EnterpriseId="&amp;EntId&amp;"), null, (select ArtistId from Artists where Name=N'"&amp;SUBSTITUTE(trim(E78),"'","''")&amp;"' and EnterpriseId="&amp;EntId&amp;"), null)")</f>
        <v>INSERT into Contributors VALUES (newid(), (select RoleId from ContributorRoles where Name='Engineer'), 0, (select max(TrackId) from Tracks where ISRC='BKTOK2300023' and EnterpriseId=647322), null, (select ArtistId from Artists where Name=N'PeJota10*' and EnterpriseId=647322), null)</v>
      </c>
    </row>
    <row r="79" hidden="1">
      <c r="A79" s="34" t="s">
        <v>1086</v>
      </c>
      <c r="B79" s="84"/>
      <c r="C79" s="134" t="str">
        <f t="array" ref="C79">ifs(and(isblank($A79),isblank($B79)),"", not(iserror(vlookup($A79&amp;$B79,'5) Release_Track'!$F:$F&amp;'5) Release_Track'!$G:$G,1,0))),vlookup($A79&amp;$B79,{'5) Release_Track'!$F:$F&amp;'5) Release_Track'!$G:$G,'5) Release_Track'!$H:$H},2,0), or(and(not(isblank($B79)),$B79=$B76,$A79&lt;&gt;$A76),and(not(isblank($A79)),$A79=$A76,$B79&lt;&gt;$B76)),"ID LISTS UNALIGNED",and($A79&lt;&gt;"",countif('5) Release_Track'!$F:$F,$A79)=0),"NO ISRC MATCH in Release_Track",and($B79&lt;&gt;"",countif('5) Release_Track'!$G:$G,$B79)=0),"NO CATALOG ID MATCH in Release_Track",iserror(vlookup($A79&amp;$B79,'5) Release_Track'!$F:$F&amp;'5) Release_Track'!$G:$G,1,0)),"NO ISRC-CATALOG ID pair MATCH in Release_Track" )</f>
        <v>Rei de Munique</v>
      </c>
      <c r="D79" s="134" t="str">
        <f t="array" ref="D79">ifs(and(isblank($A79),isblank($B79)),"", not(iserror(vlookup($A79&amp;$B79,'5) Release_Track'!$F:$F&amp;'5) Release_Track'!$G:$G,1,0))),vlookup($A79&amp;$B79,{'5) Release_Track'!$F:$F&amp;'5) Release_Track'!$G:$G,'5) Release_Track'!$I:$I},2,0), or(and(not(isblank($B79)),$B79=$B76,$A79&lt;&gt;$A76),and(not(isblank($A79)),$A79=$A76,$B79&lt;&gt;$B76)),"ID LISTS UNALIGNED",and($A79&lt;&gt;"",countif('5) Release_Track'!$F:$F,$A79)=0),"NO ISRC MATCH in Release_Track",and($B79&lt;&gt;"",countif('5) Release_Track'!$G:$G,$B79)=0),"NO CATALOG ID MATCH in Release_Track",iserror(vlookup($A79&amp;$B79,'5) Release_Track'!$F:$F&amp;'5) Release_Track'!$G:$G,1,0)),"NO ISRC-CATALOG ID pair MATCH in Release_Track" )</f>
        <v>Speed Up</v>
      </c>
      <c r="E79" s="96" t="s">
        <v>53</v>
      </c>
      <c r="F79" s="135" t="s">
        <v>667</v>
      </c>
      <c r="G79" s="136" t="str">
        <f t="array" ref="G79">ifs(or($F79="",$F79="Main Primary Artist"),$F79,not(iserror(vlookup($F79,'Reference info'!$J$5:$J$8,1,0))),"Key Artist",not(iserror(vlookup($F79,'Reference info'!$J$38:$J$405,1,0))),"Performer",not(iserror(vlookup($F79,'Reference info'!$J$10:$J$36,1,0))),"Producer &amp; Engineer")</f>
        <v>Producer &amp; Engineer</v>
      </c>
      <c r="J79" s="174" t="str">
        <f>IF(F79="Main Primary Artist","update Tracks set ArtistId=(select ArtistId from Artists where Name=N'"&amp;Substitute(Trim(E79),"'","''")&amp;"' and EnterpriseId="&amp;EntId&amp;") where "&amp;IF(A79&lt;&gt;"", "ISRC='"&amp;A79&amp;"'", "TrackVendorId='"&amp;Substitute(Trim(B79),"'","''")&amp;"'")&amp;" and EnterpriseId="&amp;EntId,"INSERT into Contributors VALUES (newid(), "&amp;IF(F79&lt;&gt;"Primary Artist", "(select RoleId from ContributorRoles where Name='"&amp;F79&amp;"'), 0", "49, 1")&amp; ", (select max(TrackId) from Tracks where "&amp;IF(A79&lt;&gt;"", "ISRC='"&amp;A79&amp;"'", "TrackVendorId='"&amp;Substitute(Trim(B79),"'","''")&amp;"'")&amp;" and EnterpriseId="&amp;EntId&amp;"), null, (select ArtistId from Artists where Name=N'"&amp;SUBSTITUTE(trim(E79),"'","''")&amp;"' and EnterpriseId="&amp;EntId&amp;"), null)")</f>
        <v>INSERT into Contributors VALUES (newid(), (select RoleId from ContributorRoles where Name='Producer'), 0, (select max(TrackId) from Tracks where ISRC='BKTOK2300024' and EnterpriseId=647322), null, (select ArtistId from Artists where Name=N'PeJota10*' and EnterpriseId=647322), null)</v>
      </c>
    </row>
    <row r="80">
      <c r="A80" s="34" t="s">
        <v>1086</v>
      </c>
      <c r="B80" s="84"/>
      <c r="C80" s="134" t="str">
        <f t="array" ref="C80">ifs(and(isblank($A80),isblank($B80)),"", not(iserror(vlookup($A80&amp;$B80,'5) Release_Track'!$F:$F&amp;'5) Release_Track'!$G:$G,1,0))),vlookup($A80&amp;$B80,{'5) Release_Track'!$F:$F&amp;'5) Release_Track'!$G:$G,'5) Release_Track'!$H:$H},2,0), or(and(not(isblank($B80)),$B80=$B77,$A80&lt;&gt;$A77),and(not(isblank($A80)),$A80=$A77,$B80&lt;&gt;$B77)),"ID LISTS UNALIGNED",and($A80&lt;&gt;"",countif('5) Release_Track'!$F:$F,$A80)=0),"NO ISRC MATCH in Release_Track",and($B80&lt;&gt;"",countif('5) Release_Track'!$G:$G,$B80)=0),"NO CATALOG ID MATCH in Release_Track",iserror(vlookup($A80&amp;$B80,'5) Release_Track'!$F:$F&amp;'5) Release_Track'!$G:$G,1,0)),"NO ISRC-CATALOG ID pair MATCH in Release_Track" )</f>
        <v>Rei de Munique</v>
      </c>
      <c r="D80" s="134" t="str">
        <f t="array" ref="D80">ifs(and(isblank($A80),isblank($B80)),"", not(iserror(vlookup($A80&amp;$B80,'5) Release_Track'!$F:$F&amp;'5) Release_Track'!$G:$G,1,0))),vlookup($A80&amp;$B80,{'5) Release_Track'!$F:$F&amp;'5) Release_Track'!$G:$G,'5) Release_Track'!$I:$I},2,0), or(and(not(isblank($B80)),$B80=$B77,$A80&lt;&gt;$A77),and(not(isblank($A80)),$A80=$A77,$B80&lt;&gt;$B77)),"ID LISTS UNALIGNED",and($A80&lt;&gt;"",countif('5) Release_Track'!$F:$F,$A80)=0),"NO ISRC MATCH in Release_Track",and($B80&lt;&gt;"",countif('5) Release_Track'!$G:$G,$B80)=0),"NO CATALOG ID MATCH in Release_Track",iserror(vlookup($A80&amp;$B80,'5) Release_Track'!$F:$F&amp;'5) Release_Track'!$G:$G,1,0)),"NO ISRC-CATALOG ID pair MATCH in Release_Track" )</f>
        <v>Speed Up</v>
      </c>
      <c r="E80" s="96" t="s">
        <v>53</v>
      </c>
      <c r="F80" s="140" t="s">
        <v>666</v>
      </c>
      <c r="G80" s="136" t="str">
        <f t="array" ref="G80">ifs(or($F80="",$F80="Main Primary Artist"),$F80,not(iserror(vlookup($F80,'Reference info'!$J$5:$J$8,1,0))),"Key Artist",not(iserror(vlookup($F80,'Reference info'!$J$38:$J$405,1,0))),"Performer",not(iserror(vlookup($F80,'Reference info'!$J$10:$J$36,1,0))),"Producer &amp; Engineer")</f>
        <v>Main Primary Artist</v>
      </c>
      <c r="H80" s="8" t="str">
        <f>"update Artists set ReleasesCount=(select count (distinct ReleaseId) from Releases where ArtistId=(select max(ArtistId) from Artists where Name=N'"&amp;E80&amp;"' and EnterpriseId="&amp;EntId&amp;")), 
TracksCount=(select count (distinct TrackId) from Tracks where ArtistId=(select max(ArtistId) from Artists where Name=N'"&amp;E80&amp;"' and EnterpriseId="&amp;EntId&amp;")) where ArtistId=(select max(ArtistId) from Artists where Name=N'"&amp;E80&amp;"'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0" s="174" t="str">
        <f>IF(F80="Main Primary Artist","update Tracks set ArtistId=(select ArtistId from Artists where Name=N'"&amp;Substitute(Trim(E80),"'","''")&amp;"' and EnterpriseId="&amp;EntId&amp;") where "&amp;IF(A80&lt;&gt;"", "ISRC='"&amp;A80&amp;"'", "TrackVendorId='"&amp;Substitute(Trim(B80),"'","''")&amp;"'")&amp;" and EnterpriseId="&amp;EntId,"INSERT into Contributors VALUES (newid(), "&amp;IF(F80&lt;&gt;"Primary Artist", "(select RoleId from ContributorRoles where Name='"&amp;F80&amp;"'), 0", "49, 1")&amp; ", (select max(TrackId) from Tracks where "&amp;IF(A80&lt;&gt;"", "ISRC='"&amp;A80&amp;"'", "TrackVendorId='"&amp;Substitute(Trim(B80),"'","''")&amp;"'")&amp;" and EnterpriseId="&amp;EntId&amp;"), null, (select ArtistId from Artists where Name=N'"&amp;SUBSTITUTE(trim(E80),"'","''")&amp;"' and EnterpriseId="&amp;EntId&amp;"), null)")</f>
        <v>update Tracks set ArtistId=(select ArtistId from Artists where Name=N'PeJota10*' and EnterpriseId=647322) where ISRC='BKTOK2300024' and EnterpriseId=647322</v>
      </c>
    </row>
    <row r="81" hidden="1">
      <c r="A81" s="34" t="s">
        <v>1086</v>
      </c>
      <c r="B81" s="84"/>
      <c r="C81" s="134" t="str">
        <f t="array" ref="C81">ifs(and(isblank($A81),isblank($B81)),"", not(iserror(vlookup($A81&amp;$B81,'5) Release_Track'!$F:$F&amp;'5) Release_Track'!$G:$G,1,0))),vlookup($A81&amp;$B81,{'5) Release_Track'!$F:$F&amp;'5) Release_Track'!$G:$G,'5) Release_Track'!$H:$H},2,0), or(and(not(isblank($B81)),$B81=$B78,$A81&lt;&gt;$A78),and(not(isblank($A81)),$A81=$A78,$B81&lt;&gt;$B78)),"ID LISTS UNALIGNED",and($A81&lt;&gt;"",countif('5) Release_Track'!$F:$F,$A81)=0),"NO ISRC MATCH in Release_Track",and($B81&lt;&gt;"",countif('5) Release_Track'!$G:$G,$B81)=0),"NO CATALOG ID MATCH in Release_Track",iserror(vlookup($A81&amp;$B81,'5) Release_Track'!$F:$F&amp;'5) Release_Track'!$G:$G,1,0)),"NO ISRC-CATALOG ID pair MATCH in Release_Track" )</f>
        <v>Rei de Munique</v>
      </c>
      <c r="D81" s="134" t="str">
        <f t="array" ref="D81">ifs(and(isblank($A81),isblank($B81)),"", not(iserror(vlookup($A81&amp;$B81,'5) Release_Track'!$F:$F&amp;'5) Release_Track'!$G:$G,1,0))),vlookup($A81&amp;$B81,{'5) Release_Track'!$F:$F&amp;'5) Release_Track'!$G:$G,'5) Release_Track'!$I:$I},2,0), or(and(not(isblank($B81)),$B81=$B78,$A81&lt;&gt;$A78),and(not(isblank($A81)),$A81=$A78,$B81&lt;&gt;$B78)),"ID LISTS UNALIGNED",and($A81&lt;&gt;"",countif('5) Release_Track'!$F:$F,$A81)=0),"NO ISRC MATCH in Release_Track",and($B81&lt;&gt;"",countif('5) Release_Track'!$G:$G,$B81)=0),"NO CATALOG ID MATCH in Release_Track",iserror(vlookup($A81&amp;$B81,'5) Release_Track'!$F:$F&amp;'5) Release_Track'!$G:$G,1,0)),"NO ISRC-CATALOG ID pair MATCH in Release_Track" )</f>
        <v>Speed Up</v>
      </c>
      <c r="E81" s="96" t="s">
        <v>53</v>
      </c>
      <c r="F81" s="135" t="s">
        <v>669</v>
      </c>
      <c r="G81" s="136" t="str">
        <f t="array" ref="G81">ifs(or($F81="",$F81="Main Primary Artist"),$F81,not(iserror(vlookup($F81,'Reference info'!$J$5:$J$8,1,0))),"Key Artist",not(iserror(vlookup($F81,'Reference info'!$J$38:$J$405,1,0))),"Performer",not(iserror(vlookup($F81,'Reference info'!$J$10:$J$36,1,0))),"Producer &amp; Engineer")</f>
        <v>Producer &amp; Engineer</v>
      </c>
      <c r="J81" s="174" t="str">
        <f>IF(F81="Main Primary Artist","update Tracks set ArtistId=(select ArtistId from Artists where Name=N'"&amp;Substitute(Trim(E81),"'","''")&amp;"' and EnterpriseId="&amp;EntId&amp;") where "&amp;IF(A81&lt;&gt;"", "ISRC='"&amp;A81&amp;"'", "TrackVendorId='"&amp;Substitute(Trim(B81),"'","''")&amp;"'")&amp;" and EnterpriseId="&amp;EntId,"INSERT into Contributors VALUES (newid(), "&amp;IF(F81&lt;&gt;"Primary Artist", "(select RoleId from ContributorRoles where Name='"&amp;F81&amp;"'), 0", "49, 1")&amp; ", (select max(TrackId) from Tracks where "&amp;IF(A81&lt;&gt;"", "ISRC='"&amp;A81&amp;"'", "TrackVendorId='"&amp;Substitute(Trim(B81),"'","''")&amp;"'")&amp;" and EnterpriseId="&amp;EntId&amp;"), null, (select ArtistId from Artists where Name=N'"&amp;SUBSTITUTE(trim(E81),"'","''")&amp;"' and EnterpriseId="&amp;EntId&amp;"), null)")</f>
        <v>INSERT into Contributors VALUES (newid(), (select RoleId from ContributorRoles where Name='Engineer'), 0, (select max(TrackId) from Tracks where ISRC='BKTOK2300024' and EnterpriseId=647322), null, (select ArtistId from Artists where Name=N'PeJota10*' and EnterpriseId=647322), null)</v>
      </c>
    </row>
    <row r="82" hidden="1">
      <c r="A82" s="8" t="s">
        <v>792</v>
      </c>
      <c r="B82" s="116"/>
      <c r="C82" s="134" t="str">
        <f t="array" ref="C82">ifs(and(isblank($A82),isblank($B82)),"", not(iserror(vlookup($A82&amp;$B82,'5) Release_Track'!$F:$F&amp;'5) Release_Track'!$G:$G,1,0))),vlookup($A82&amp;$B82,{'5) Release_Track'!$F:$F&amp;'5) Release_Track'!$G:$G,'5) Release_Track'!$H:$H},2,0), or(and(not(isblank($B82)),$B82=#REF!,$A82&lt;&gt;#REF!),and(not(isblank($A82)),$A82=#REF!,$B82&lt;&gt;#REF!)),"ID LISTS UNALIGNED",and($A82&lt;&gt;"",countif('5) Release_Track'!$F:$F,$A82)=0),"NO ISRC MATCH in Release_Track",and($B82&lt;&gt;"",countif('5) Release_Track'!$G:$G,$B82)=0),"NO CATALOG ID MATCH in Release_Track",iserror(vlookup($A82&amp;$B82,'5) Release_Track'!$F:$F&amp;'5) Release_Track'!$G:$G,1,0)),"NO ISRC-CATALOG ID pair MATCH in Release_Track" )</f>
        <v>Flow Lampião</v>
      </c>
      <c r="D82" s="134"/>
      <c r="E82" s="43" t="s">
        <v>67</v>
      </c>
      <c r="F82" s="135" t="s">
        <v>667</v>
      </c>
      <c r="G82" s="136" t="str">
        <f t="array" ref="G82">ifs(or($F82="",$F82="Main Primary Artist"),$F82,not(iserror(vlookup($F82,'Reference info'!$J$5:$J$8,1,0))),"Key Artist",not(iserror(vlookup($F82,'Reference info'!$J$38:$J$405,1,0))),"Performer",not(iserror(vlookup($F82,'Reference info'!$J$10:$J$36,1,0))),"Producer &amp; Engineer")</f>
        <v>Producer &amp; Engineer</v>
      </c>
      <c r="J82" s="174" t="str">
        <f>IF(F82="Main Primary Artist","update Tracks set ArtistId=(select ArtistId from Artists where Name=N'"&amp;Substitute(Trim(E82),"'","''")&amp;"' and EnterpriseId="&amp;EntId&amp;") where "&amp;IF(A82&lt;&gt;"", "ISRC='"&amp;A82&amp;"'", "TrackVendorId='"&amp;Substitute(Trim(B82),"'","''")&amp;"'")&amp;" and EnterpriseId="&amp;EntId,"INSERT into Contributors VALUES (newid(), "&amp;IF(F82&lt;&gt;"Primary Artist", "(select RoleId from ContributorRoles where Name='"&amp;F82&amp;"'), 0", "49, 1")&amp; ", (select max(TrackId) from Tracks where "&amp;IF(A82&lt;&gt;"", "ISRC='"&amp;A82&amp;"'", "TrackVendorId='"&amp;Substitute(Trim(B82),"'","''")&amp;"'")&amp;" and EnterpriseId="&amp;EntId&amp;"), null, (select ArtistId from Artists where Name=N'"&amp;SUBSTITUTE(trim(E82),"'","''")&amp;"' and EnterpriseId="&amp;EntId&amp;"), null)")</f>
        <v>INSERT into Contributors VALUES (newid(), (select RoleId from ContributorRoles where Name='Producer'), 0, (select max(TrackId) from Tracks where ISRC='BKTOK2300025' and EnterpriseId=647322), null, (select ArtistId from Artists where Name=N'Flash Beats Manow' and EnterpriseId=647322), null)</v>
      </c>
    </row>
    <row r="83" hidden="1">
      <c r="A83" s="8" t="s">
        <v>792</v>
      </c>
      <c r="B83" s="116"/>
      <c r="C83" s="134" t="str">
        <f t="array" ref="C83">ifs(and(isblank($A83),isblank($B83)),"", not(iserror(vlookup($A83&amp;$B83,'5) Release_Track'!$F:$F&amp;'5) Release_Track'!$G:$G,1,0))),vlookup($A83&amp;$B83,{'5) Release_Track'!$F:$F&amp;'5) Release_Track'!$G:$G,'5) Release_Track'!$H:$H},2,0), or(and(not(isblank($B83)),$B83=#REF!,$A83&lt;&gt;#REF!),and(not(isblank($A83)),$A83=#REF!,$B83&lt;&gt;#REF!)),"ID LISTS UNALIGNED",and($A83&lt;&gt;"",countif('5) Release_Track'!$F:$F,$A83)=0),"NO ISRC MATCH in Release_Track",and($B83&lt;&gt;"",countif('5) Release_Track'!$G:$G,$B83)=0),"NO CATALOG ID MATCH in Release_Track",iserror(vlookup($A83&amp;$B83,'5) Release_Track'!$F:$F&amp;'5) Release_Track'!$G:$G,1,0)),"NO ISRC-CATALOG ID pair MATCH in Release_Track" )</f>
        <v>Flow Lampião</v>
      </c>
      <c r="D83" s="134" t="str">
        <f t="array" ref="D83">ifs(and(isblank($A83),isblank($B83)),"", not(iserror(vlookup($A83&amp;$B83,'5) Release_Track'!$F:$F&amp;'5) Release_Track'!$G:$G,1,0))),vlookup($A83&amp;$B83,{'5) Release_Track'!$F:$F&amp;'5) Release_Track'!$G:$G,'5) Release_Track'!$I:$I},2,0), or(and(not(isblank($B83)),$B83=#REF!,$A83&lt;&gt;#REF!),and(not(isblank($A83)),$A83=#REF!,$B83&lt;&gt;#REF!)),"ID LISTS UNALIGNED",and($A83&lt;&gt;"",countif('5) Release_Track'!$F:$F,$A83)=0),"NO ISRC MATCH in Release_Track",and($B83&lt;&gt;"",countif('5) Release_Track'!$G:$G,$B83)=0),"NO CATALOG ID MATCH in Release_Track",iserror(vlookup($A83&amp;$B83,'5) Release_Track'!$F:$F&amp;'5) Release_Track'!$G:$G,1,0)),"NO ISRC-CATALOG ID pair MATCH in Release_Track" )</f>
        <v/>
      </c>
      <c r="E83" s="43" t="s">
        <v>79</v>
      </c>
      <c r="F83" s="135" t="s">
        <v>671</v>
      </c>
      <c r="G83" s="136" t="str">
        <f t="array" ref="G83">ifs(or($F83="",$F83="Main Primary Artist"),$F83,not(iserror(vlookup($F83,'Reference info'!$J$5:$J$8,1,0))),"Key Artist",not(iserror(vlookup($F83,'Reference info'!$J$38:$J$405,1,0))),"Performer",not(iserror(vlookup($F83,'Reference info'!$J$10:$J$36,1,0))),"Producer &amp; Engineer")</f>
        <v>Key Artist</v>
      </c>
      <c r="J83" s="174" t="str">
        <f>IF(F83="Main Primary Artist","update Tracks set ArtistId=(select ArtistId from Artists where Name=N'"&amp;Substitute(Trim(E83),"'","''")&amp;"' and EnterpriseId="&amp;EntId&amp;") where "&amp;IF(A83&lt;&gt;"", "ISRC='"&amp;A83&amp;"'", "TrackVendorId='"&amp;Substitute(Trim(B83),"'","''")&amp;"'")&amp;" and EnterpriseId="&amp;EntId,"INSERT into Contributors VALUES (newid(), "&amp;IF(F83&lt;&gt;"Primary Artist", "(select RoleId from ContributorRoles where Name='"&amp;F83&amp;"'), 0", "49, 1")&amp; ", (select max(TrackId) from Tracks where "&amp;IF(A83&lt;&gt;"", "ISRC='"&amp;A83&amp;"'", "TrackVendorId='"&amp;Substitute(Trim(B83),"'","''")&amp;"'")&amp;" and EnterpriseId="&amp;EntId&amp;"), null, (select ArtistId from Artists where Name=N'"&amp;SUBSTITUTE(trim(E83),"'","''")&amp;"' and EnterpriseId="&amp;EntId&amp;"), null)")</f>
        <v>INSERT into Contributors VALUES (newid(), 49, 1, (select max(TrackId) from Tracks where ISRC='BKTOK2300025' and EnterpriseId=647322), null, (select ArtistId from Artists where Name=N'$hinepsj' and EnterpriseId=647322), null)</v>
      </c>
    </row>
    <row r="84" hidden="1">
      <c r="A84" s="8" t="s">
        <v>792</v>
      </c>
      <c r="B84" s="116"/>
      <c r="C84" s="134" t="str">
        <f t="array" ref="C84">ifs(and(isblank($A84),isblank($B84)),"", not(iserror(vlookup($A84&amp;$B84,'5) Release_Track'!$F:$F&amp;'5) Release_Track'!$G:$G,1,0))),vlookup($A84&amp;$B84,{'5) Release_Track'!$F:$F&amp;'5) Release_Track'!$G:$G,'5) Release_Track'!$H:$H},2,0), or(and(not(isblank($B84)),$B84=$B83,$A84&lt;&gt;$A83),and(not(isblank($A84)),$A84=$A83,$B84&lt;&gt;$B83)),"ID LISTS UNALIGNED",and($A84&lt;&gt;"",countif('5) Release_Track'!$F:$F,$A84)=0),"NO ISRC MATCH in Release_Track",and($B84&lt;&gt;"",countif('5) Release_Track'!$G:$G,$B84)=0),"NO CATALOG ID MATCH in Release_Track",iserror(vlookup($A84&amp;$B84,'5) Release_Track'!$F:$F&amp;'5) Release_Track'!$G:$G,1,0)),"NO ISRC-CATALOG ID pair MATCH in Release_Track" )</f>
        <v>Flow Lampião</v>
      </c>
      <c r="D84" s="134" t="str">
        <f t="array" ref="D84">ifs(and(isblank($A84),isblank($B84)),"", not(iserror(vlookup($A84&amp;$B84,'5) Release_Track'!$F:$F&amp;'5) Release_Track'!$G:$G,1,0))),vlookup($A84&amp;$B84,{'5) Release_Track'!$F:$F&amp;'5) Release_Track'!$G:$G,'5) Release_Track'!$I:$I},2,0), or(and(not(isblank($B84)),$B84=$B83,$A84&lt;&gt;$A83),and(not(isblank($A84)),$A84=$A83,$B84&lt;&gt;$B83)),"ID LISTS UNALIGNED",and($A84&lt;&gt;"",countif('5) Release_Track'!$F:$F,$A84)=0),"NO ISRC MATCH in Release_Track",and($B84&lt;&gt;"",countif('5) Release_Track'!$G:$G,$B84)=0),"NO CATALOG ID MATCH in Release_Track",iserror(vlookup($A84&amp;$B84,'5) Release_Track'!$F:$F&amp;'5) Release_Track'!$G:$G,1,0)),"NO ISRC-CATALOG ID pair MATCH in Release_Track" )</f>
        <v/>
      </c>
      <c r="E84" s="43" t="s">
        <v>97</v>
      </c>
      <c r="F84" s="135" t="s">
        <v>671</v>
      </c>
      <c r="G84" s="136" t="str">
        <f t="array" ref="G84">ifs(or($F84="",$F84="Main Primary Artist"),$F84,not(iserror(vlookup($F84,'Reference info'!$J$5:$J$8,1,0))),"Key Artist",not(iserror(vlookup($F84,'Reference info'!$J$38:$J$405,1,0))),"Performer",not(iserror(vlookup($F84,'Reference info'!$J$10:$J$36,1,0))),"Producer &amp; Engineer")</f>
        <v>Key Artist</v>
      </c>
      <c r="J84" s="174" t="str">
        <f>IF(F84="Main Primary Artist","update Tracks set ArtistId=(select ArtistId from Artists where Name=N'"&amp;Substitute(Trim(E84),"'","''")&amp;"' and EnterpriseId="&amp;EntId&amp;") where "&amp;IF(A84&lt;&gt;"", "ISRC='"&amp;A84&amp;"'", "TrackVendorId='"&amp;Substitute(Trim(B84),"'","''")&amp;"'")&amp;" and EnterpriseId="&amp;EntId,"INSERT into Contributors VALUES (newid(), "&amp;IF(F84&lt;&gt;"Primary Artist", "(select RoleId from ContributorRoles where Name='"&amp;F84&amp;"'), 0", "49, 1")&amp; ", (select max(TrackId) from Tracks where "&amp;IF(A84&lt;&gt;"", "ISRC='"&amp;A84&amp;"'", "TrackVendorId='"&amp;Substitute(Trim(B84),"'","''")&amp;"'")&amp;" and EnterpriseId="&amp;EntId&amp;"), null, (select ArtistId from Artists where Name=N'"&amp;SUBSTITUTE(trim(E84),"'","''")&amp;"' and EnterpriseId="&amp;EntId&amp;"), null)")</f>
        <v>INSERT into Contributors VALUES (newid(), 49, 1, (select max(TrackId) from Tracks where ISRC='BKTOK2300025' and EnterpriseId=647322), null, (select ArtistId from Artists where Name=N'Atilla' and EnterpriseId=647322), null)</v>
      </c>
    </row>
    <row r="85" hidden="1">
      <c r="A85" s="8" t="s">
        <v>792</v>
      </c>
      <c r="B85" s="116"/>
      <c r="C85" s="134" t="str">
        <f t="array" ref="C85">ifs(and(isblank($A85),isblank($B85)),"", not(iserror(vlookup($A85&amp;$B85,'5) Release_Track'!$F:$F&amp;'5) Release_Track'!$G:$G,1,0))),vlookup($A85&amp;$B85,{'5) Release_Track'!$F:$F&amp;'5) Release_Track'!$G:$G,'5) Release_Track'!$H:$H},2,0), or(and(not(isblank($B85)),$B85=$B84,$A85&lt;&gt;$A84),and(not(isblank($A85)),$A85=$A84,$B85&lt;&gt;$B84)),"ID LISTS UNALIGNED",and($A85&lt;&gt;"",countif('5) Release_Track'!$F:$F,$A85)=0),"NO ISRC MATCH in Release_Track",and($B85&lt;&gt;"",countif('5) Release_Track'!$G:$G,$B85)=0),"NO CATALOG ID MATCH in Release_Track",iserror(vlookup($A85&amp;$B85,'5) Release_Track'!$F:$F&amp;'5) Release_Track'!$G:$G,1,0)),"NO ISRC-CATALOG ID pair MATCH in Release_Track" )</f>
        <v>Flow Lampião</v>
      </c>
      <c r="D85" s="134" t="str">
        <f t="array" ref="D85">ifs(and(isblank($A85),isblank($B85)),"", not(iserror(vlookup($A85&amp;$B85,'5) Release_Track'!$F:$F&amp;'5) Release_Track'!$G:$G,1,0))),vlookup($A85&amp;$B85,{'5) Release_Track'!$F:$F&amp;'5) Release_Track'!$G:$G,'5) Release_Track'!$I:$I},2,0), or(and(not(isblank($B85)),$B85=$B84,$A85&lt;&gt;$A84),and(not(isblank($A85)),$A85=$A84,$B85&lt;&gt;$B84)),"ID LISTS UNALIGNED",and($A85&lt;&gt;"",countif('5) Release_Track'!$F:$F,$A85)=0),"NO ISRC MATCH in Release_Track",and($B85&lt;&gt;"",countif('5) Release_Track'!$G:$G,$B85)=0),"NO CATALOG ID MATCH in Release_Track",iserror(vlookup($A85&amp;$B85,'5) Release_Track'!$F:$F&amp;'5) Release_Track'!$G:$G,1,0)),"NO ISRC-CATALOG ID pair MATCH in Release_Track" )</f>
        <v/>
      </c>
      <c r="E85" s="43" t="s">
        <v>91</v>
      </c>
      <c r="F85" s="135" t="s">
        <v>671</v>
      </c>
      <c r="G85" s="136" t="str">
        <f t="array" ref="G85">ifs(or($F85="",$F85="Main Primary Artist"),$F85,not(iserror(vlookup($F85,'Reference info'!$J$5:$J$8,1,0))),"Key Artist",not(iserror(vlookup($F85,'Reference info'!$J$38:$J$405,1,0))),"Performer",not(iserror(vlookup($F85,'Reference info'!$J$10:$J$36,1,0))),"Producer &amp; Engineer")</f>
        <v>Key Artist</v>
      </c>
      <c r="J85" s="174" t="str">
        <f>IF(F85="Main Primary Artist","update Tracks set ArtistId=(select ArtistId from Artists where Name=N'"&amp;Substitute(Trim(E85),"'","''")&amp;"' and EnterpriseId="&amp;EntId&amp;") where "&amp;IF(A85&lt;&gt;"", "ISRC='"&amp;A85&amp;"'", "TrackVendorId='"&amp;Substitute(Trim(B85),"'","''")&amp;"'")&amp;" and EnterpriseId="&amp;EntId,"INSERT into Contributors VALUES (newid(), "&amp;IF(F85&lt;&gt;"Primary Artist", "(select RoleId from ContributorRoles where Name='"&amp;F85&amp;"'), 0", "49, 1")&amp; ", (select max(TrackId) from Tracks where "&amp;IF(A85&lt;&gt;"", "ISRC='"&amp;A85&amp;"'", "TrackVendorId='"&amp;Substitute(Trim(B85),"'","''")&amp;"'")&amp;" and EnterpriseId="&amp;EntId&amp;"), null, (select ArtistId from Artists where Name=N'"&amp;SUBSTITUTE(trim(E85),"'","''")&amp;"' and EnterpriseId="&amp;EntId&amp;"), null)")</f>
        <v>INSERT into Contributors VALUES (newid(), 49, 1, (select max(TrackId) from Tracks where ISRC='BKTOK2300025' and EnterpriseId=647322), null, (select ArtistId from Artists where Name=N'May Abreu' and EnterpriseId=647322), null)</v>
      </c>
    </row>
    <row r="86" hidden="1">
      <c r="A86" s="8" t="s">
        <v>792</v>
      </c>
      <c r="B86" s="116"/>
      <c r="C86" s="134" t="str">
        <f t="array" ref="C86">ifs(and(isblank($A86),isblank($B86)),"", not(iserror(vlookup($A86&amp;$B86,'5) Release_Track'!$F:$F&amp;'5) Release_Track'!$G:$G,1,0))),vlookup($A86&amp;$B86,{'5) Release_Track'!$F:$F&amp;'5) Release_Track'!$G:$G,'5) Release_Track'!$H:$H},2,0), or(and(not(isblank($B86)),$B86=$B85,$A86&lt;&gt;$A85),and(not(isblank($A86)),$A86=$A85,$B86&lt;&gt;$B85)),"ID LISTS UNALIGNED",and($A86&lt;&gt;"",countif('5) Release_Track'!$F:$F,$A86)=0),"NO ISRC MATCH in Release_Track",and($B86&lt;&gt;"",countif('5) Release_Track'!$G:$G,$B86)=0),"NO CATALOG ID MATCH in Release_Track",iserror(vlookup($A86&amp;$B86,'5) Release_Track'!$F:$F&amp;'5) Release_Track'!$G:$G,1,0)),"NO ISRC-CATALOG ID pair MATCH in Release_Track" )</f>
        <v>Flow Lampião</v>
      </c>
      <c r="D86" s="134" t="str">
        <f t="array" ref="D86">ifs(and(isblank($A86),isblank($B86)),"", not(iserror(vlookup($A86&amp;$B86,'5) Release_Track'!$F:$F&amp;'5) Release_Track'!$G:$G,1,0))),vlookup($A86&amp;$B86,{'5) Release_Track'!$F:$F&amp;'5) Release_Track'!$G:$G,'5) Release_Track'!$I:$I},2,0), or(and(not(isblank($B86)),$B86=$B85,$A86&lt;&gt;$A85),and(not(isblank($A86)),$A86=$A85,$B86&lt;&gt;$B85)),"ID LISTS UNALIGNED",and($A86&lt;&gt;"",countif('5) Release_Track'!$F:$F,$A86)=0),"NO ISRC MATCH in Release_Track",and($B86&lt;&gt;"",countif('5) Release_Track'!$G:$G,$B86)=0),"NO CATALOG ID MATCH in Release_Track",iserror(vlookup($A86&amp;$B86,'5) Release_Track'!$F:$F&amp;'5) Release_Track'!$G:$G,1,0)),"NO ISRC-CATALOG ID pair MATCH in Release_Track" )</f>
        <v/>
      </c>
      <c r="E86" s="43" t="s">
        <v>51</v>
      </c>
      <c r="F86" s="135" t="s">
        <v>671</v>
      </c>
      <c r="G86" s="136" t="str">
        <f t="array" ref="G86">ifs(or($F86="",$F86="Main Primary Artist"),$F86,not(iserror(vlookup($F86,'Reference info'!$J$5:$J$8,1,0))),"Key Artist",not(iserror(vlookup($F86,'Reference info'!$J$38:$J$405,1,0))),"Performer",not(iserror(vlookup($F86,'Reference info'!$J$10:$J$36,1,0))),"Producer &amp; Engineer")</f>
        <v>Key Artist</v>
      </c>
      <c r="J86" s="174" t="str">
        <f>IF(F86="Main Primary Artist","update Tracks set ArtistId=(select ArtistId from Artists where Name=N'"&amp;Substitute(Trim(E86),"'","''")&amp;"' and EnterpriseId="&amp;EntId&amp;") where "&amp;IF(A86&lt;&gt;"", "ISRC='"&amp;A86&amp;"'", "TrackVendorId='"&amp;Substitute(Trim(B86),"'","''")&amp;"'")&amp;" and EnterpriseId="&amp;EntId,"INSERT into Contributors VALUES (newid(), "&amp;IF(F86&lt;&gt;"Primary Artist", "(select RoleId from ContributorRoles where Name='"&amp;F86&amp;"'), 0", "49, 1")&amp; ", (select max(TrackId) from Tracks where "&amp;IF(A86&lt;&gt;"", "ISRC='"&amp;A86&amp;"'", "TrackVendorId='"&amp;Substitute(Trim(B86),"'","''")&amp;"'")&amp;" and EnterpriseId="&amp;EntId&amp;"), null, (select ArtistId from Artists where Name=N'"&amp;SUBSTITUTE(trim(E86),"'","''")&amp;"' and EnterpriseId="&amp;EntId&amp;"), null)")</f>
        <v>INSERT into Contributors VALUES (newid(), 49, 1, (select max(TrackId) from Tracks where ISRC='BKTOK2300025' and EnterpriseId=647322), null, (select ArtistId from Artists where Name=N'oNinho' and EnterpriseId=647322), null)</v>
      </c>
    </row>
    <row r="87" hidden="1">
      <c r="A87" s="8" t="s">
        <v>792</v>
      </c>
      <c r="B87" s="116"/>
      <c r="C87" s="134" t="str">
        <f t="array" ref="C87">ifs(and(isblank($A87),isblank($B87)),"", not(iserror(vlookup($A87&amp;$B87,'5) Release_Track'!$F:$F&amp;'5) Release_Track'!$G:$G,1,0))),vlookup($A87&amp;$B87,{'5) Release_Track'!$F:$F&amp;'5) Release_Track'!$G:$G,'5) Release_Track'!$H:$H},2,0), or(and(not(isblank($B87)),$B87=$B86,$A87&lt;&gt;$A86),and(not(isblank($A87)),$A87=$A86,$B87&lt;&gt;$B86)),"ID LISTS UNALIGNED",and($A87&lt;&gt;"",countif('5) Release_Track'!$F:$F,$A87)=0),"NO ISRC MATCH in Release_Track",and($B87&lt;&gt;"",countif('5) Release_Track'!$G:$G,$B87)=0),"NO CATALOG ID MATCH in Release_Track",iserror(vlookup($A87&amp;$B87,'5) Release_Track'!$F:$F&amp;'5) Release_Track'!$G:$G,1,0)),"NO ISRC-CATALOG ID pair MATCH in Release_Track" )</f>
        <v>Flow Lampião</v>
      </c>
      <c r="D87" s="134" t="str">
        <f t="array" ref="D87">ifs(and(isblank($A87),isblank($B87)),"", not(iserror(vlookup($A87&amp;$B87,'5) Release_Track'!$F:$F&amp;'5) Release_Track'!$G:$G,1,0))),vlookup($A87&amp;$B87,{'5) Release_Track'!$F:$F&amp;'5) Release_Track'!$G:$G,'5) Release_Track'!$I:$I},2,0), or(and(not(isblank($B87)),$B87=$B86,$A87&lt;&gt;$A86),and(not(isblank($A87)),$A87=$A86,$B87&lt;&gt;$B86)),"ID LISTS UNALIGNED",and($A87&lt;&gt;"",countif('5) Release_Track'!$F:$F,$A87)=0),"NO ISRC MATCH in Release_Track",and($B87&lt;&gt;"",countif('5) Release_Track'!$G:$G,$B87)=0),"NO CATALOG ID MATCH in Release_Track",iserror(vlookup($A87&amp;$B87,'5) Release_Track'!$F:$F&amp;'5) Release_Track'!$G:$G,1,0)),"NO ISRC-CATALOG ID pair MATCH in Release_Track" )</f>
        <v/>
      </c>
      <c r="E87" s="43" t="s">
        <v>105</v>
      </c>
      <c r="F87" s="135" t="s">
        <v>671</v>
      </c>
      <c r="G87" s="136" t="str">
        <f t="array" ref="G87">ifs(or($F87="",$F87="Main Primary Artist"),$F87,not(iserror(vlookup($F87,'Reference info'!$J$5:$J$8,1,0))),"Key Artist",not(iserror(vlookup($F87,'Reference info'!$J$38:$J$405,1,0))),"Performer",not(iserror(vlookup($F87,'Reference info'!$J$10:$J$36,1,0))),"Producer &amp; Engineer")</f>
        <v>Key Artist</v>
      </c>
      <c r="J87" s="174" t="str">
        <f>IF(F87="Main Primary Artist","update Tracks set ArtistId=(select ArtistId from Artists where Name=N'"&amp;Substitute(Trim(E87),"'","''")&amp;"' and EnterpriseId="&amp;EntId&amp;") where "&amp;IF(A87&lt;&gt;"", "ISRC='"&amp;A87&amp;"'", "TrackVendorId='"&amp;Substitute(Trim(B87),"'","''")&amp;"'")&amp;" and EnterpriseId="&amp;EntId,"INSERT into Contributors VALUES (newid(), "&amp;IF(F87&lt;&gt;"Primary Artist", "(select RoleId from ContributorRoles where Name='"&amp;F87&amp;"'), 0", "49, 1")&amp; ", (select max(TrackId) from Tracks where "&amp;IF(A87&lt;&gt;"", "ISRC='"&amp;A87&amp;"'", "TrackVendorId='"&amp;Substitute(Trim(B87),"'","''")&amp;"'")&amp;" and EnterpriseId="&amp;EntId&amp;"), null, (select ArtistId from Artists where Name=N'"&amp;SUBSTITUTE(trim(E87),"'","''")&amp;"' and EnterpriseId="&amp;EntId&amp;"), null)")</f>
        <v>INSERT into Contributors VALUES (newid(), 49, 1, (select max(TrackId) from Tracks where ISRC='BKTOK2300025' and EnterpriseId=647322), null, (select ArtistId from Artists where Name=N'Onze' and EnterpriseId=647322), null)</v>
      </c>
    </row>
    <row r="88" hidden="1">
      <c r="A88" s="8" t="s">
        <v>792</v>
      </c>
      <c r="B88" s="116"/>
      <c r="C88" s="134" t="str">
        <f t="array" ref="C88">ifs(and(isblank($A88),isblank($B88)),"", not(iserror(vlookup($A88&amp;$B88,'5) Release_Track'!$F:$F&amp;'5) Release_Track'!$G:$G,1,0))),vlookup($A88&amp;$B88,{'5) Release_Track'!$F:$F&amp;'5) Release_Track'!$G:$G,'5) Release_Track'!$H:$H},2,0), or(and(not(isblank($B88)),$B88=$B87,$A88&lt;&gt;$A87),and(not(isblank($A88)),$A88=$A87,$B88&lt;&gt;$B87)),"ID LISTS UNALIGNED",and($A88&lt;&gt;"",countif('5) Release_Track'!$F:$F,$A88)=0),"NO ISRC MATCH in Release_Track",and($B88&lt;&gt;"",countif('5) Release_Track'!$G:$G,$B88)=0),"NO CATALOG ID MATCH in Release_Track",iserror(vlookup($A88&amp;$B88,'5) Release_Track'!$F:$F&amp;'5) Release_Track'!$G:$G,1,0)),"NO ISRC-CATALOG ID pair MATCH in Release_Track" )</f>
        <v>Flow Lampião</v>
      </c>
      <c r="D88" s="134" t="str">
        <f t="array" ref="D88">ifs(and(isblank($A88),isblank($B88)),"", not(iserror(vlookup($A88&amp;$B88,'5) Release_Track'!$F:$F&amp;'5) Release_Track'!$G:$G,1,0))),vlookup($A88&amp;$B88,{'5) Release_Track'!$F:$F&amp;'5) Release_Track'!$G:$G,'5) Release_Track'!$I:$I},2,0), or(and(not(isblank($B88)),$B88=$B87,$A88&lt;&gt;$A87),and(not(isblank($A88)),$A88=$A87,$B88&lt;&gt;$B87)),"ID LISTS UNALIGNED",and($A88&lt;&gt;"",countif('5) Release_Track'!$F:$F,$A88)=0),"NO ISRC MATCH in Release_Track",and($B88&lt;&gt;"",countif('5) Release_Track'!$G:$G,$B88)=0),"NO CATALOG ID MATCH in Release_Track",iserror(vlookup($A88&amp;$B88,'5) Release_Track'!$F:$F&amp;'5) Release_Track'!$G:$G,1,0)),"NO ISRC-CATALOG ID pair MATCH in Release_Track" )</f>
        <v/>
      </c>
      <c r="E88" s="43" t="s">
        <v>103</v>
      </c>
      <c r="F88" s="135" t="s">
        <v>671</v>
      </c>
      <c r="G88" s="136" t="str">
        <f t="array" ref="G88">ifs(or($F88="",$F88="Main Primary Artist"),$F88,not(iserror(vlookup($F88,'Reference info'!$J$5:$J$8,1,0))),"Key Artist",not(iserror(vlookup($F88,'Reference info'!$J$38:$J$405,1,0))),"Performer",not(iserror(vlookup($F88,'Reference info'!$J$10:$J$36,1,0))),"Producer &amp; Engineer")</f>
        <v>Key Artist</v>
      </c>
      <c r="J88" s="174" t="str">
        <f>IF(F88="Main Primary Artist","update Tracks set ArtistId=(select ArtistId from Artists where Name=N'"&amp;Substitute(Trim(E88),"'","''")&amp;"' and EnterpriseId="&amp;EntId&amp;") where "&amp;IF(A88&lt;&gt;"", "ISRC='"&amp;A88&amp;"'", "TrackVendorId='"&amp;Substitute(Trim(B88),"'","''")&amp;"'")&amp;" and EnterpriseId="&amp;EntId,"INSERT into Contributors VALUES (newid(), "&amp;IF(F88&lt;&gt;"Primary Artist", "(select RoleId from ContributorRoles where Name='"&amp;F88&amp;"'), 0", "49, 1")&amp; ", (select max(TrackId) from Tracks where "&amp;IF(A88&lt;&gt;"", "ISRC='"&amp;A88&amp;"'", "TrackVendorId='"&amp;Substitute(Trim(B88),"'","''")&amp;"'")&amp;" and EnterpriseId="&amp;EntId&amp;"), null, (select ArtistId from Artists where Name=N'"&amp;SUBSTITUTE(trim(E88),"'","''")&amp;"' and EnterpriseId="&amp;EntId&amp;"), null)")</f>
        <v>INSERT into Contributors VALUES (newid(), 49, 1, (select max(TrackId) from Tracks where ISRC='BKTOK2300025' and EnterpriseId=647322), null, (select ArtistId from Artists where Name=N'Th3agu' and EnterpriseId=647322), null)</v>
      </c>
    </row>
    <row r="89">
      <c r="A89" s="8" t="s">
        <v>792</v>
      </c>
      <c r="B89" s="116"/>
      <c r="C89" s="134" t="str">
        <f t="array" ref="C89">ifs(and(isblank($A89),isblank($B89)),"", not(iserror(vlookup($A89&amp;$B89,'5) Release_Track'!$F:$F&amp;'5) Release_Track'!$G:$G,1,0))),vlookup($A89&amp;$B89,{'5) Release_Track'!$F:$F&amp;'5) Release_Track'!$G:$G,'5) Release_Track'!$H:$H},2,0), or(and(not(isblank($B89)),$B89=#REF!,$A89&lt;&gt;#REF!),and(not(isblank($A89)),$A89=#REF!,$B89&lt;&gt;#REF!)),"ID LISTS UNALIGNED",and($A89&lt;&gt;"",countif('5) Release_Track'!$F:$F,$A89)=0),"NO ISRC MATCH in Release_Track",and($B89&lt;&gt;"",countif('5) Release_Track'!$G:$G,$B89)=0),"NO CATALOG ID MATCH in Release_Track",iserror(vlookup($A89&amp;$B89,'5) Release_Track'!$F:$F&amp;'5) Release_Track'!$G:$G,1,0)),"NO ISRC-CATALOG ID pair MATCH in Release_Track" )</f>
        <v>Flow Lampião</v>
      </c>
      <c r="D89" s="134" t="str">
        <f t="array" ref="D89">ifs(and(isblank($A89),isblank($B89)),"", not(iserror(vlookup($A89&amp;$B89,'5) Release_Track'!$F:$F&amp;'5) Release_Track'!$G:$G,1,0))),vlookup($A89&amp;$B89,{'5) Release_Track'!$F:$F&amp;'5) Release_Track'!$G:$G,'5) Release_Track'!$I:$I},2,0), or(and(not(isblank($B89)),$B89=#REF!,$A89&lt;&gt;#REF!),and(not(isblank($A89)),$A89=#REF!,$B89&lt;&gt;#REF!)),"ID LISTS UNALIGNED",and($A89&lt;&gt;"",countif('5) Release_Track'!$F:$F,$A89)=0),"NO ISRC MATCH in Release_Track",and($B89&lt;&gt;"",countif('5) Release_Track'!$G:$G,$B89)=0),"NO CATALOG ID MATCH in Release_Track",iserror(vlookup($A89&amp;$B89,'5) Release_Track'!$F:$F&amp;'5) Release_Track'!$G:$G,1,0)),"NO ISRC-CATALOG ID pair MATCH in Release_Track" )</f>
        <v/>
      </c>
      <c r="E89" s="43" t="s">
        <v>67</v>
      </c>
      <c r="F89" s="135" t="s">
        <v>666</v>
      </c>
      <c r="G89" s="136" t="str">
        <f t="array" ref="G89">ifs(or($F89="",$F89="Main Primary Artist"),$F89,not(iserror(vlookup($F89,'Reference info'!$J$5:$J$8,1,0))),"Key Artist",not(iserror(vlookup($F89,'Reference info'!$J$38:$J$405,1,0))),"Performer",not(iserror(vlookup($F89,'Reference info'!$J$10:$J$36,1,0))),"Producer &amp; Engineer")</f>
        <v>Main Primary Artist</v>
      </c>
      <c r="H89" s="8" t="str">
        <f>"update Artists set ReleasesCount=(select count (distinct ReleaseId) from Releases where ArtistId=(select max(ArtistId) from Artists where Name=N'"&amp;E89&amp;"' and EnterpriseId="&amp;EntId&amp;")), 
TracksCount=(select count (distinct TrackId) from Tracks where ArtistId=(select max(ArtistId) from Artists where Name=N'"&amp;E89&amp;"' and EnterpriseId="&amp;EntId&amp;")) where ArtistId=(select max(ArtistId) from Artists where Name=N'"&amp;E89&amp;"'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9" s="174" t="str">
        <f>IF(F89="Main Primary Artist","update Tracks set ArtistId=(select ArtistId from Artists where Name=N'"&amp;Substitute(Trim(E89),"'","''")&amp;"' and EnterpriseId="&amp;EntId&amp;") where "&amp;IF(A89&lt;&gt;"", "ISRC='"&amp;A89&amp;"'", "TrackVendorId='"&amp;Substitute(Trim(B89),"'","''")&amp;"'")&amp;" and EnterpriseId="&amp;EntId,"INSERT into Contributors VALUES (newid(), "&amp;IF(F89&lt;&gt;"Primary Artist", "(select RoleId from ContributorRoles where Name='"&amp;F89&amp;"'), 0", "49, 1")&amp; ", (select max(TrackId) from Tracks where "&amp;IF(A89&lt;&gt;"", "ISRC='"&amp;A89&amp;"'", "TrackVendorId='"&amp;Substitute(Trim(B89),"'","''")&amp;"'")&amp;" and EnterpriseId="&amp;EntId&amp;"), null, (select ArtistId from Artists where Name=N'"&amp;SUBSTITUTE(trim(E89),"'","''")&amp;"' and EnterpriseId="&amp;EntId&amp;"), null)")</f>
        <v>update Tracks set ArtistId=(select ArtistId from Artists where Name=N'Flash Beats Manow' and EnterpriseId=647322) where ISRC='BKTOK2300025' and EnterpriseId=647322</v>
      </c>
    </row>
    <row r="90" hidden="1">
      <c r="A90" s="8" t="s">
        <v>792</v>
      </c>
      <c r="B90" s="116"/>
      <c r="C90" s="134" t="str">
        <f t="array" ref="C90">ifs(and(isblank($A90),isblank($B90)),"", not(iserror(vlookup($A90&amp;$B90,'5) Release_Track'!$F:$F&amp;'5) Release_Track'!$G:$G,1,0))),vlookup($A90&amp;$B90,{'5) Release_Track'!$F:$F&amp;'5) Release_Track'!$G:$G,'5) Release_Track'!$H:$H},2,0), or(and(not(isblank($B90)),$B90=#REF!,$A90&lt;&gt;#REF!),and(not(isblank($A90)),$A90=#REF!,$B90&lt;&gt;#REF!)),"ID LISTS UNALIGNED",and($A90&lt;&gt;"",countif('5) Release_Track'!$F:$F,$A90)=0),"NO ISRC MATCH in Release_Track",and($B90&lt;&gt;"",countif('5) Release_Track'!$G:$G,$B90)=0),"NO CATALOG ID MATCH in Release_Track",iserror(vlookup($A90&amp;$B90,'5) Release_Track'!$F:$F&amp;'5) Release_Track'!$G:$G,1,0)),"NO ISRC-CATALOG ID pair MATCH in Release_Track" )</f>
        <v>Flow Lampião</v>
      </c>
      <c r="D90" s="134"/>
      <c r="E90" s="43" t="s">
        <v>67</v>
      </c>
      <c r="F90" s="135" t="s">
        <v>669</v>
      </c>
      <c r="G90" s="136" t="str">
        <f t="array" ref="G90">ifs(or($F90="",$F90="Main Primary Artist"),$F90,not(iserror(vlookup($F90,'Reference info'!$J$5:$J$8,1,0))),"Key Artist",not(iserror(vlookup($F90,'Reference info'!$J$38:$J$405,1,0))),"Performer",not(iserror(vlookup($F90,'Reference info'!$J$10:$J$36,1,0))),"Producer &amp; Engineer")</f>
        <v>Producer &amp; Engineer</v>
      </c>
      <c r="J90" s="174" t="str">
        <f>IF(F90="Main Primary Artist","update Tracks set ArtistId=(select ArtistId from Artists where Name=N'"&amp;Substitute(Trim(E90),"'","''")&amp;"' and EnterpriseId="&amp;EntId&amp;") where "&amp;IF(A90&lt;&gt;"", "ISRC='"&amp;A90&amp;"'", "TrackVendorId='"&amp;Substitute(Trim(B90),"'","''")&amp;"'")&amp;" and EnterpriseId="&amp;EntId,"INSERT into Contributors VALUES (newid(), "&amp;IF(F90&lt;&gt;"Primary Artist", "(select RoleId from ContributorRoles where Name='"&amp;F90&amp;"'), 0", "49, 1")&amp; ", (select max(TrackId) from Tracks where "&amp;IF(A90&lt;&gt;"", "ISRC='"&amp;A90&amp;"'", "TrackVendorId='"&amp;Substitute(Trim(B90),"'","''")&amp;"'")&amp;" and EnterpriseId="&amp;EntId&amp;"), null, (select ArtistId from Artists where Name=N'"&amp;SUBSTITUTE(trim(E90),"'","''")&amp;"' and EnterpriseId="&amp;EntId&amp;"), null)")</f>
        <v>INSERT into Contributors VALUES (newid(), (select RoleId from ContributorRoles where Name='Engineer'), 0, (select max(TrackId) from Tracks where ISRC='BKTOK2300025' and EnterpriseId=647322), null, (select ArtistId from Artists where Name=N'Flash Beats Manow' and EnterpriseId=647322), null)</v>
      </c>
    </row>
    <row r="91" hidden="1">
      <c r="A91" s="34" t="s">
        <v>1088</v>
      </c>
      <c r="B91" s="84"/>
      <c r="C91" s="134" t="str">
        <f t="array" ref="C91">ifs(and(isblank($A91),isblank($B91)),"", not(iserror(vlookup($A91&amp;$B91,'5) Release_Track'!$F:$F&amp;'5) Release_Track'!$G:$G,1,0))),vlookup($A91&amp;$B91,{'5) Release_Track'!$F:$F&amp;'5) Release_Track'!$G:$G,'5) Release_Track'!$H:$H},2,0), or(and(not(isblank($B91)),$B91=$B88,$A91&lt;&gt;$A88),and(not(isblank($A91)),$A91=$A88,$B91&lt;&gt;$B88)),"ID LISTS UNALIGNED",and($A91&lt;&gt;"",countif('5) Release_Track'!$F:$F,$A91)=0),"NO ISRC MATCH in Release_Track",and($B91&lt;&gt;"",countif('5) Release_Track'!$G:$G,$B91)=0),"NO CATALOG ID MATCH in Release_Track",iserror(vlookup($A91&amp;$B91,'5) Release_Track'!$F:$F&amp;'5) Release_Track'!$G:$G,1,0)),"NO ISRC-CATALOG ID pair MATCH in Release_Track" )</f>
        <v>Maldição</v>
      </c>
      <c r="D91" s="134" t="str">
        <f t="array" ref="D91">ifs(and(isblank($A91),isblank($B91)),"", not(iserror(vlookup($A91&amp;$B91,'5) Release_Track'!$F:$F&amp;'5) Release_Track'!$G:$G,1,0))),vlookup($A91&amp;$B91,{'5) Release_Track'!$F:$F&amp;'5) Release_Track'!$G:$G,'5) Release_Track'!$I:$I},2,0), or(and(not(isblank($B91)),$B91=$B88,$A91&lt;&gt;$A88),and(not(isblank($A91)),$A91=$A88,$B91&lt;&gt;$B88)),"ID LISTS UNALIGNED",and($A91&lt;&gt;"",countif('5) Release_Track'!$F:$F,$A91)=0),"NO ISRC MATCH in Release_Track",and($B91&lt;&gt;"",countif('5) Release_Track'!$G:$G,$B91)=0),"NO CATALOG ID MATCH in Release_Track",iserror(vlookup($A91&amp;$B91,'5) Release_Track'!$F:$F&amp;'5) Release_Track'!$G:$G,1,0)),"NO ISRC-CATALOG ID pair MATCH in Release_Track" )</f>
        <v/>
      </c>
      <c r="E91" s="96" t="s">
        <v>53</v>
      </c>
      <c r="F91" s="135" t="s">
        <v>667</v>
      </c>
      <c r="G91" s="136" t="str">
        <f t="array" ref="G91">ifs(or($F91="",$F91="Main Primary Artist"),$F91,not(iserror(vlookup($F91,'Reference info'!$J$5:$J$8,1,0))),"Key Artist",not(iserror(vlookup($F91,'Reference info'!$J$38:$J$405,1,0))),"Performer",not(iserror(vlookup($F91,'Reference info'!$J$10:$J$36,1,0))),"Producer &amp; Engineer")</f>
        <v>Producer &amp; Engineer</v>
      </c>
      <c r="J91" s="174" t="str">
        <f>IF(F91="Main Primary Artist","update Tracks set ArtistId=(select ArtistId from Artists where Name=N'"&amp;Substitute(Trim(E91),"'","''")&amp;"' and EnterpriseId="&amp;EntId&amp;") where "&amp;IF(A91&lt;&gt;"", "ISRC='"&amp;A91&amp;"'", "TrackVendorId='"&amp;Substitute(Trim(B91),"'","''")&amp;"'")&amp;" and EnterpriseId="&amp;EntId,"INSERT into Contributors VALUES (newid(), "&amp;IF(F91&lt;&gt;"Primary Artist", "(select RoleId from ContributorRoles where Name='"&amp;F91&amp;"'), 0", "49, 1")&amp; ", (select max(TrackId) from Tracks where "&amp;IF(A91&lt;&gt;"", "ISRC='"&amp;A91&amp;"'", "TrackVendorId='"&amp;Substitute(Trim(B91),"'","''")&amp;"'")&amp;" and EnterpriseId="&amp;EntId&amp;"), null, (select ArtistId from Artists where Name=N'"&amp;SUBSTITUTE(trim(E91),"'","''")&amp;"' and EnterpriseId="&amp;EntId&amp;"), null)")</f>
        <v>INSERT into Contributors VALUES (newid(), (select RoleId from ContributorRoles where Name='Producer'), 0, (select max(TrackId) from Tracks where ISRC='BKTOK2300026' and EnterpriseId=647322), null, (select ArtistId from Artists where Name=N'PeJota10*' and EnterpriseId=647322), null)</v>
      </c>
    </row>
    <row r="92">
      <c r="A92" s="34" t="s">
        <v>1088</v>
      </c>
      <c r="B92" s="84"/>
      <c r="C92" s="134" t="str">
        <f t="array" ref="C92">ifs(and(isblank($A92),isblank($B92)),"", not(iserror(vlookup($A92&amp;$B92,'5) Release_Track'!$F:$F&amp;'5) Release_Track'!$G:$G,1,0))),vlookup($A92&amp;$B92,{'5) Release_Track'!$F:$F&amp;'5) Release_Track'!$G:$G,'5) Release_Track'!$H:$H},2,0), or(and(not(isblank($B92)),$B92=$B89,$A92&lt;&gt;$A89),and(not(isblank($A92)),$A92=$A89,$B92&lt;&gt;$B89)),"ID LISTS UNALIGNED",and($A92&lt;&gt;"",countif('5) Release_Track'!$F:$F,$A92)=0),"NO ISRC MATCH in Release_Track",and($B92&lt;&gt;"",countif('5) Release_Track'!$G:$G,$B92)=0),"NO CATALOG ID MATCH in Release_Track",iserror(vlookup($A92&amp;$B92,'5) Release_Track'!$F:$F&amp;'5) Release_Track'!$G:$G,1,0)),"NO ISRC-CATALOG ID pair MATCH in Release_Track" )</f>
        <v>Maldição</v>
      </c>
      <c r="D92" s="134" t="str">
        <f t="array" ref="D92">ifs(and(isblank($A92),isblank($B92)),"", not(iserror(vlookup($A92&amp;$B92,'5) Release_Track'!$F:$F&amp;'5) Release_Track'!$G:$G,1,0))),vlookup($A92&amp;$B92,{'5) Release_Track'!$F:$F&amp;'5) Release_Track'!$G:$G,'5) Release_Track'!$I:$I},2,0), or(and(not(isblank($B92)),$B92=$B89,$A92&lt;&gt;$A89),and(not(isblank($A92)),$A92=$A89,$B92&lt;&gt;$B89)),"ID LISTS UNALIGNED",and($A92&lt;&gt;"",countif('5) Release_Track'!$F:$F,$A92)=0),"NO ISRC MATCH in Release_Track",and($B92&lt;&gt;"",countif('5) Release_Track'!$G:$G,$B92)=0),"NO CATALOG ID MATCH in Release_Track",iserror(vlookup($A92&amp;$B92,'5) Release_Track'!$F:$F&amp;'5) Release_Track'!$G:$G,1,0)),"NO ISRC-CATALOG ID pair MATCH in Release_Track" )</f>
        <v/>
      </c>
      <c r="E92" s="96" t="s">
        <v>53</v>
      </c>
      <c r="F92" s="140" t="s">
        <v>666</v>
      </c>
      <c r="G92" s="136" t="str">
        <f t="array" ref="G92">ifs(or($F92="",$F92="Main Primary Artist"),$F92,not(iserror(vlookup($F92,'Reference info'!$J$5:$J$8,1,0))),"Key Artist",not(iserror(vlookup($F92,'Reference info'!$J$38:$J$405,1,0))),"Performer",not(iserror(vlookup($F92,'Reference info'!$J$10:$J$36,1,0))),"Producer &amp; Engineer")</f>
        <v>Main Primary Artist</v>
      </c>
      <c r="H92" s="8" t="str">
        <f>"update Artists set ReleasesCount=(select count (distinct ReleaseId) from Releases where ArtistId=(select max(ArtistId) from Artists where Name=N'"&amp;E92&amp;"' and EnterpriseId="&amp;EntId&amp;")), 
TracksCount=(select count (distinct TrackId) from Tracks where ArtistId=(select max(ArtistId) from Artists where Name=N'"&amp;E92&amp;"' and EnterpriseId="&amp;EntId&amp;")) where ArtistId=(select max(ArtistId) from Artists where Name=N'"&amp;E92&amp;"'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2" s="174" t="str">
        <f>IF(F92="Main Primary Artist","update Tracks set ArtistId=(select ArtistId from Artists where Name=N'"&amp;Substitute(Trim(E92),"'","''")&amp;"' and EnterpriseId="&amp;EntId&amp;") where "&amp;IF(A92&lt;&gt;"", "ISRC='"&amp;A92&amp;"'", "TrackVendorId='"&amp;Substitute(Trim(B92),"'","''")&amp;"'")&amp;" and EnterpriseId="&amp;EntId,"INSERT into Contributors VALUES (newid(), "&amp;IF(F92&lt;&gt;"Primary Artist", "(select RoleId from ContributorRoles where Name='"&amp;F92&amp;"'), 0", "49, 1")&amp; ", (select max(TrackId) from Tracks where "&amp;IF(A92&lt;&gt;"", "ISRC='"&amp;A92&amp;"'", "TrackVendorId='"&amp;Substitute(Trim(B92),"'","''")&amp;"'")&amp;" and EnterpriseId="&amp;EntId&amp;"), null, (select ArtistId from Artists where Name=N'"&amp;SUBSTITUTE(trim(E92),"'","''")&amp;"' and EnterpriseId="&amp;EntId&amp;"), null)")</f>
        <v>update Tracks set ArtistId=(select ArtistId from Artists where Name=N'PeJota10*' and EnterpriseId=647322) where ISRC='BKTOK2300026' and EnterpriseId=647322</v>
      </c>
    </row>
    <row r="93" hidden="1">
      <c r="A93" s="34" t="s">
        <v>1088</v>
      </c>
      <c r="B93" s="84"/>
      <c r="C93" s="134" t="str">
        <f t="array" ref="C93">ifs(and(isblank($A93),isblank($B93)),"", not(iserror(vlookup($A93&amp;$B93,'5) Release_Track'!$F:$F&amp;'5) Release_Track'!$G:$G,1,0))),vlookup($A93&amp;$B93,{'5) Release_Track'!$F:$F&amp;'5) Release_Track'!$G:$G,'5) Release_Track'!$H:$H},2,0), or(and(not(isblank($B93)),$B93=$B90,$A93&lt;&gt;$A90),and(not(isblank($A93)),$A93=$A90,$B93&lt;&gt;$B90)),"ID LISTS UNALIGNED",and($A93&lt;&gt;"",countif('5) Release_Track'!$F:$F,$A93)=0),"NO ISRC MATCH in Release_Track",and($B93&lt;&gt;"",countif('5) Release_Track'!$G:$G,$B93)=0),"NO CATALOG ID MATCH in Release_Track",iserror(vlookup($A93&amp;$B93,'5) Release_Track'!$F:$F&amp;'5) Release_Track'!$G:$G,1,0)),"NO ISRC-CATALOG ID pair MATCH in Release_Track" )</f>
        <v>Maldição</v>
      </c>
      <c r="D93" s="134" t="str">
        <f t="array" ref="D93">ifs(and(isblank($A93),isblank($B93)),"", not(iserror(vlookup($A93&amp;$B93,'5) Release_Track'!$F:$F&amp;'5) Release_Track'!$G:$G,1,0))),vlookup($A93&amp;$B93,{'5) Release_Track'!$F:$F&amp;'5) Release_Track'!$G:$G,'5) Release_Track'!$I:$I},2,0), or(and(not(isblank($B93)),$B93=$B90,$A93&lt;&gt;$A90),and(not(isblank($A93)),$A93=$A90,$B93&lt;&gt;$B90)),"ID LISTS UNALIGNED",and($A93&lt;&gt;"",countif('5) Release_Track'!$F:$F,$A93)=0),"NO ISRC MATCH in Release_Track",and($B93&lt;&gt;"",countif('5) Release_Track'!$G:$G,$B93)=0),"NO CATALOG ID MATCH in Release_Track",iserror(vlookup($A93&amp;$B93,'5) Release_Track'!$F:$F&amp;'5) Release_Track'!$G:$G,1,0)),"NO ISRC-CATALOG ID pair MATCH in Release_Track" )</f>
        <v/>
      </c>
      <c r="E93" s="96" t="s">
        <v>53</v>
      </c>
      <c r="F93" s="135" t="s">
        <v>669</v>
      </c>
      <c r="G93" s="136" t="str">
        <f t="array" ref="G93">ifs(or($F93="",$F93="Main Primary Artist"),$F93,not(iserror(vlookup($F93,'Reference info'!$J$5:$J$8,1,0))),"Key Artist",not(iserror(vlookup($F93,'Reference info'!$J$38:$J$405,1,0))),"Performer",not(iserror(vlookup($F93,'Reference info'!$J$10:$J$36,1,0))),"Producer &amp; Engineer")</f>
        <v>Producer &amp; Engineer</v>
      </c>
      <c r="J93" s="174" t="str">
        <f>IF(F93="Main Primary Artist","update Tracks set ArtistId=(select ArtistId from Artists where Name=N'"&amp;Substitute(Trim(E93),"'","''")&amp;"' and EnterpriseId="&amp;EntId&amp;") where "&amp;IF(A93&lt;&gt;"", "ISRC='"&amp;A93&amp;"'", "TrackVendorId='"&amp;Substitute(Trim(B93),"'","''")&amp;"'")&amp;" and EnterpriseId="&amp;EntId,"INSERT into Contributors VALUES (newid(), "&amp;IF(F93&lt;&gt;"Primary Artist", "(select RoleId from ContributorRoles where Name='"&amp;F93&amp;"'), 0", "49, 1")&amp; ", (select max(TrackId) from Tracks where "&amp;IF(A93&lt;&gt;"", "ISRC='"&amp;A93&amp;"'", "TrackVendorId='"&amp;Substitute(Trim(B93),"'","''")&amp;"'")&amp;" and EnterpriseId="&amp;EntId&amp;"), null, (select ArtistId from Artists where Name=N'"&amp;SUBSTITUTE(trim(E93),"'","''")&amp;"' and EnterpriseId="&amp;EntId&amp;"), null)")</f>
        <v>INSERT into Contributors VALUES (newid(), (select RoleId from ContributorRoles where Name='Engineer'), 0, (select max(TrackId) from Tracks where ISRC='BKTOK2300026' and EnterpriseId=647322), null, (select ArtistId from Artists where Name=N'PeJota10*' and EnterpriseId=647322), null)</v>
      </c>
    </row>
    <row r="94" hidden="1">
      <c r="A94" s="8" t="s">
        <v>796</v>
      </c>
      <c r="B94" s="116"/>
      <c r="C94" s="134" t="str">
        <f t="array" ref="C94">ifs(and(isblank($A94),isblank($B94)),"", not(iserror(vlookup($A94&amp;$B94,'5) Release_Track'!$F:$F&amp;'5) Release_Track'!$G:$G,1,0))),vlookup($A94&amp;$B94,{'5) Release_Track'!$F:$F&amp;'5) Release_Track'!$G:$G,'5) Release_Track'!$H:$H},2,0), or(and(not(isblank($B94)),$B94=$B93,$A94&lt;&gt;$A93),and(not(isblank($A94)),$A94=$A93,$B94&lt;&gt;$B93)),"ID LISTS UNALIGNED",and($A94&lt;&gt;"",countif('5) Release_Track'!$F:$F,$A94)=0),"NO ISRC MATCH in Release_Track",and($B94&lt;&gt;"",countif('5) Release_Track'!$G:$G,$B94)=0),"NO CATALOG ID MATCH in Release_Track",iserror(vlookup($A94&amp;$B94,'5) Release_Track'!$F:$F&amp;'5) Release_Track'!$G:$G,1,0)),"NO ISRC-CATALOG ID pair MATCH in Release_Track" )</f>
        <v>Maldições Vão Queimar</v>
      </c>
      <c r="D94" s="134"/>
      <c r="E94" s="43" t="s">
        <v>51</v>
      </c>
      <c r="F94" s="135" t="s">
        <v>667</v>
      </c>
      <c r="G94" s="136" t="str">
        <f t="array" ref="G94">ifs(or($F94="",$F94="Main Primary Artist"),$F94,not(iserror(vlookup($F94,'Reference info'!$J$5:$J$8,1,0))),"Key Artist",not(iserror(vlookup($F94,'Reference info'!$J$38:$J$405,1,0))),"Performer",not(iserror(vlookup($F94,'Reference info'!$J$10:$J$36,1,0))),"Producer &amp; Engineer")</f>
        <v>Producer &amp; Engineer</v>
      </c>
      <c r="J94" s="174" t="str">
        <f>IF(F94="Main Primary Artist","update Tracks set ArtistId=(select ArtistId from Artists where Name=N'"&amp;Substitute(Trim(E94),"'","''")&amp;"' and EnterpriseId="&amp;EntId&amp;") where "&amp;IF(A94&lt;&gt;"", "ISRC='"&amp;A94&amp;"'", "TrackVendorId='"&amp;Substitute(Trim(B94),"'","''")&amp;"'")&amp;" and EnterpriseId="&amp;EntId,"INSERT into Contributors VALUES (newid(), "&amp;IF(F94&lt;&gt;"Primary Artist", "(select RoleId from ContributorRoles where Name='"&amp;F94&amp;"'), 0", "49, 1")&amp; ", (select max(TrackId) from Tracks where "&amp;IF(A94&lt;&gt;"", "ISRC='"&amp;A94&amp;"'", "TrackVendorId='"&amp;Substitute(Trim(B94),"'","''")&amp;"'")&amp;" and EnterpriseId="&amp;EntId&amp;"), null, (select ArtistId from Artists where Name=N'"&amp;SUBSTITUTE(trim(E94),"'","''")&amp;"' and EnterpriseId="&amp;EntId&amp;"), null)")</f>
        <v>INSERT into Contributors VALUES (newid(), (select RoleId from ContributorRoles where Name='Producer'), 0, (select max(TrackId) from Tracks where ISRC='BKTOK2300029' and EnterpriseId=647322), null, (select ArtistId from Artists where Name=N'oNinho' and EnterpriseId=647322), null)</v>
      </c>
    </row>
    <row r="95">
      <c r="A95" s="8" t="s">
        <v>796</v>
      </c>
      <c r="B95" s="116"/>
      <c r="C95" s="134" t="str">
        <f t="array" ref="C95">ifs(and(isblank($A95),isblank($B95)),"", not(iserror(vlookup($A95&amp;$B95,'5) Release_Track'!$F:$F&amp;'5) Release_Track'!$G:$G,1,0))),vlookup($A95&amp;$B95,{'5) Release_Track'!$F:$F&amp;'5) Release_Track'!$G:$G,'5) Release_Track'!$H:$H},2,0), or(and(not(isblank($B95)),$B95=$B92,$A95&lt;&gt;$A92),and(not(isblank($A95)),$A95=$A92,$B95&lt;&gt;$B92)),"ID LISTS UNALIGNED",and($A95&lt;&gt;"",countif('5) Release_Track'!$F:$F,$A95)=0),"NO ISRC MATCH in Release_Track",and($B95&lt;&gt;"",countif('5) Release_Track'!$G:$G,$B95)=0),"NO CATALOG ID MATCH in Release_Track",iserror(vlookup($A95&amp;$B95,'5) Release_Track'!$F:$F&amp;'5) Release_Track'!$G:$G,1,0)),"NO ISRC-CATALOG ID pair MATCH in Release_Track" )</f>
        <v>Maldições Vão Queimar</v>
      </c>
      <c r="D95" s="134" t="str">
        <f t="array" ref="D95">ifs(and(isblank($A95),isblank($B95)),"", not(iserror(vlookup($A95&amp;$B95,'5) Release_Track'!$F:$F&amp;'5) Release_Track'!$G:$G,1,0))),vlookup($A95&amp;$B95,{'5) Release_Track'!$F:$F&amp;'5) Release_Track'!$G:$G,'5) Release_Track'!$I:$I},2,0), or(and(not(isblank($B95)),$B95=$B92,$A95&lt;&gt;$A92),and(not(isblank($A95)),$A95=$A92,$B95&lt;&gt;$B92)),"ID LISTS UNALIGNED",and($A95&lt;&gt;"",countif('5) Release_Track'!$F:$F,$A95)=0),"NO ISRC MATCH in Release_Track",and($B95&lt;&gt;"",countif('5) Release_Track'!$G:$G,$B95)=0),"NO CATALOG ID MATCH in Release_Track",iserror(vlookup($A95&amp;$B95,'5) Release_Track'!$F:$F&amp;'5) Release_Track'!$G:$G,1,0)),"NO ISRC-CATALOG ID pair MATCH in Release_Track" )</f>
        <v/>
      </c>
      <c r="E95" s="43" t="s">
        <v>51</v>
      </c>
      <c r="F95" s="135" t="s">
        <v>666</v>
      </c>
      <c r="G95" s="136" t="str">
        <f t="array" ref="G95">ifs(or($F95="",$F95="Main Primary Artist"),$F95,not(iserror(vlookup($F95,'Reference info'!$J$5:$J$8,1,0))),"Key Artist",not(iserror(vlookup($F95,'Reference info'!$J$38:$J$405,1,0))),"Performer",not(iserror(vlookup($F95,'Reference info'!$J$10:$J$36,1,0))),"Producer &amp; Engineer")</f>
        <v>Main Primary Artist</v>
      </c>
      <c r="H95" s="8" t="str">
        <f>"update Artists set ReleasesCount=(select count (distinct ReleaseId) from Releases where ArtistId=(select max(ArtistId) from Artists where Name=N'"&amp;E95&amp;"' and EnterpriseId="&amp;EntId&amp;")), 
TracksCount=(select count (distinct TrackId) from Tracks where ArtistId=(select max(ArtistId) from Artists where Name=N'"&amp;E95&amp;"' and EnterpriseId="&amp;EntId&amp;")) where ArtistId=(select max(ArtistId) from Artists where Name=N'"&amp;E95&amp;"' and EnterpriseId="&amp;EntId&amp;");"</f>
        <v>update Artists set ReleasesCount=(select count (distinct ReleaseId) from Releases where ArtistId=(select max(ArtistId) from Artists where Name=N'oNinho' and EnterpriseId=647322)), 
TracksCount=(select count (distinct TrackId) from Tracks where ArtistId=(select max(ArtistId) from Artists where Name=N'oNinho' and EnterpriseId=647322)) where ArtistId=(select max(ArtistId) from Artists where Name=N'oNinho' and EnterpriseId=647322);</v>
      </c>
      <c r="J95" s="174" t="str">
        <f>IF(F95="Main Primary Artist","update Tracks set ArtistId=(select ArtistId from Artists where Name=N'"&amp;Substitute(Trim(E95),"'","''")&amp;"' and EnterpriseId="&amp;EntId&amp;") where "&amp;IF(A95&lt;&gt;"", "ISRC='"&amp;A95&amp;"'", "TrackVendorId='"&amp;Substitute(Trim(B95),"'","''")&amp;"'")&amp;" and EnterpriseId="&amp;EntId,"INSERT into Contributors VALUES (newid(), "&amp;IF(F95&lt;&gt;"Primary Artist", "(select RoleId from ContributorRoles where Name='"&amp;F95&amp;"'), 0", "49, 1")&amp; ", (select max(TrackId) from Tracks where "&amp;IF(A95&lt;&gt;"", "ISRC='"&amp;A95&amp;"'", "TrackVendorId='"&amp;Substitute(Trim(B95),"'","''")&amp;"'")&amp;" and EnterpriseId="&amp;EntId&amp;"), null, (select ArtistId from Artists where Name=N'"&amp;SUBSTITUTE(trim(E95),"'","''")&amp;"' and EnterpriseId="&amp;EntId&amp;"), null)")</f>
        <v>update Tracks set ArtistId=(select ArtistId from Artists where Name=N'oNinho' and EnterpriseId=647322) where ISRC='BKTOK2300029' and EnterpriseId=647322</v>
      </c>
    </row>
    <row r="96" hidden="1">
      <c r="A96" s="8" t="s">
        <v>796</v>
      </c>
      <c r="B96" s="116"/>
      <c r="C96" s="134" t="str">
        <f t="array" ref="C96">ifs(and(isblank($A96),isblank($B96)),"", not(iserror(vlookup($A96&amp;$B96,'5) Release_Track'!$F:$F&amp;'5) Release_Track'!$G:$G,1,0))),vlookup($A96&amp;$B96,{'5) Release_Track'!$F:$F&amp;'5) Release_Track'!$G:$G,'5) Release_Track'!$H:$H},2,0),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Maldições Vão Queimar</v>
      </c>
      <c r="D96" s="134" t="str">
        <f t="array" ref="D96">ifs(and(isblank($A96),isblank($B96)),"", not(iserror(vlookup($A96&amp;$B96,'5) Release_Track'!$F:$F&amp;'5) Release_Track'!$G:$G,1,0))),vlookup($A96&amp;$B96,{'5) Release_Track'!$F:$F&amp;'5) Release_Track'!$G:$G,'5) Release_Track'!$I:$I},2,0),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
      </c>
      <c r="E96" s="43" t="s">
        <v>53</v>
      </c>
      <c r="F96" s="135" t="s">
        <v>672</v>
      </c>
      <c r="G96" s="136" t="str">
        <f t="array" ref="G96">ifs(or($F96="",$F96="Main Primary Artist"),$F96,not(iserror(vlookup($F96,'Reference info'!$J$5:$J$8,1,0))),"Key Artist",not(iserror(vlookup($F96,'Reference info'!$J$38:$J$405,1,0))),"Performer",not(iserror(vlookup($F96,'Reference info'!$J$10:$J$36,1,0))),"Producer &amp; Engineer")</f>
        <v>Key Artist</v>
      </c>
      <c r="J96" s="174" t="str">
        <f>IF(F96="Main Primary Artist","update Tracks set ArtistId=(select ArtistId from Artists where Name=N'"&amp;Substitute(Trim(E96),"'","''")&amp;"' and EnterpriseId="&amp;EntId&amp;") where "&amp;IF(A96&lt;&gt;"", "ISRC='"&amp;A96&amp;"'", "TrackVendorId='"&amp;Substitute(Trim(B96),"'","''")&amp;"'")&amp;" and EnterpriseId="&amp;EntId,"INSERT into Contributors VALUES (newid(), "&amp;IF(F96&lt;&gt;"Primary Artist", "(select RoleId from ContributorRoles where Name='"&amp;F96&amp;"'), 0", "49, 1")&amp; ", (select max(TrackId) from Tracks where "&amp;IF(A96&lt;&gt;"", "ISRC='"&amp;A96&amp;"'", "TrackVendorId='"&amp;Substitute(Trim(B96),"'","''")&amp;"'")&amp;" and EnterpriseId="&amp;EntId&amp;"), null, (select ArtistId from Artists where Name=N'"&amp;SUBSTITUTE(trim(E96),"'","''")&amp;"' and EnterpriseId="&amp;EntId&amp;"), null)")</f>
        <v>INSERT into Contributors VALUES (newid(), (select RoleId from ContributorRoles where Name='Featuring'), 0, (select max(TrackId) from Tracks where ISRC='BKTOK2300029' and EnterpriseId=647322), null, (select ArtistId from Artists where Name=N'PeJota10*' and EnterpriseId=647322), null)</v>
      </c>
    </row>
    <row r="97" hidden="1">
      <c r="A97" s="8" t="s">
        <v>796</v>
      </c>
      <c r="B97" s="116"/>
      <c r="C97" s="134" t="str">
        <f t="array" ref="C97">ifs(and(isblank($A97),isblank($B97)),"", not(iserror(vlookup($A97&amp;$B97,'5) Release_Track'!$F:$F&amp;'5) Release_Track'!$G:$G,1,0))),vlookup($A97&amp;$B97,{'5) Release_Track'!$F:$F&amp;'5) Release_Track'!$G:$G,'5) Release_Track'!$H:$H},2,0), or(and(not(isblank($B97)),$B97=$B96,$A97&lt;&gt;$A96),and(not(isblank($A97)),$A97=$A96,$B97&lt;&gt;$B96)),"ID LISTS UNALIGNED",and($A97&lt;&gt;"",countif('5) Release_Track'!$F:$F,$A97)=0),"NO ISRC MATCH in Release_Track",and($B97&lt;&gt;"",countif('5) Release_Track'!$G:$G,$B97)=0),"NO CATALOG ID MATCH in Release_Track",iserror(vlookup($A97&amp;$B97,'5) Release_Track'!$F:$F&amp;'5) Release_Track'!$G:$G,1,0)),"NO ISRC-CATALOG ID pair MATCH in Release_Track" )</f>
        <v>Maldições Vão Queimar</v>
      </c>
      <c r="D97" s="134"/>
      <c r="E97" s="43" t="s">
        <v>51</v>
      </c>
      <c r="F97" s="135" t="s">
        <v>669</v>
      </c>
      <c r="G97" s="136" t="str">
        <f t="array" ref="G97">ifs(or($F97="",$F97="Main Primary Artist"),$F97,not(iserror(vlookup($F97,'Reference info'!$J$5:$J$8,1,0))),"Key Artist",not(iserror(vlookup($F97,'Reference info'!$J$38:$J$405,1,0))),"Performer",not(iserror(vlookup($F97,'Reference info'!$J$10:$J$36,1,0))),"Producer &amp; Engineer")</f>
        <v>Producer &amp; Engineer</v>
      </c>
      <c r="J97" s="174" t="str">
        <f>IF(F97="Main Primary Artist","update Tracks set ArtistId=(select ArtistId from Artists where Name=N'"&amp;Substitute(Trim(E97),"'","''")&amp;"' and EnterpriseId="&amp;EntId&amp;") where "&amp;IF(A97&lt;&gt;"", "ISRC='"&amp;A97&amp;"'", "TrackVendorId='"&amp;Substitute(Trim(B97),"'","''")&amp;"'")&amp;" and EnterpriseId="&amp;EntId,"INSERT into Contributors VALUES (newid(), "&amp;IF(F97&lt;&gt;"Primary Artist", "(select RoleId from ContributorRoles where Name='"&amp;F97&amp;"'), 0", "49, 1")&amp; ", (select max(TrackId) from Tracks where "&amp;IF(A97&lt;&gt;"", "ISRC='"&amp;A97&amp;"'", "TrackVendorId='"&amp;Substitute(Trim(B97),"'","''")&amp;"'")&amp;" and EnterpriseId="&amp;EntId&amp;"), null, (select ArtistId from Artists where Name=N'"&amp;SUBSTITUTE(trim(E97),"'","''")&amp;"' and EnterpriseId="&amp;EntId&amp;"), null)")</f>
        <v>INSERT into Contributors VALUES (newid(), (select RoleId from ContributorRoles where Name='Engineer'), 0, (select max(TrackId) from Tracks where ISRC='BKTOK2300029' and EnterpriseId=647322), null, (select ArtistId from Artists where Name=N'oNinho' and EnterpriseId=647322), null)</v>
      </c>
    </row>
    <row r="98" hidden="1">
      <c r="A98" s="8" t="s">
        <v>798</v>
      </c>
      <c r="B98" s="116"/>
      <c r="C98" s="134" t="str">
        <f t="array" ref="C98">ifs(and(isblank($A98),isblank($B98)),"", not(iserror(vlookup($A98&amp;$B98,'5) Release_Track'!$F:$F&amp;'5) Release_Track'!$G:$G,1,0))),vlookup($A98&amp;$B98,{'5) Release_Track'!$F:$F&amp;'5) Release_Track'!$G:$G,'5) Release_Track'!$H:$H},2,0), or(and(not(isblank($B98)),$B98=$B95,$A98&lt;&gt;$A95),and(not(isblank($A98)),$A98=$A95,$B98&lt;&gt;$B95)),"ID LISTS UNALIGNED",and($A98&lt;&gt;"",countif('5) Release_Track'!$F:$F,$A98)=0),"NO ISRC MATCH in Release_Track",and($B98&lt;&gt;"",countif('5) Release_Track'!$G:$G,$B98)=0),"NO CATALOG ID MATCH in Release_Track",iserror(vlookup($A98&amp;$B98,'5) Release_Track'!$F:$F&amp;'5) Release_Track'!$G:$G,1,0)),"NO ISRC-CATALOG ID pair MATCH in Release_Track" )</f>
        <v>Skin Sayajin</v>
      </c>
      <c r="D98" s="134"/>
      <c r="E98" s="43" t="s">
        <v>79</v>
      </c>
      <c r="F98" s="135" t="s">
        <v>667</v>
      </c>
      <c r="G98" s="136" t="str">
        <f t="array" ref="G98">ifs(or($F98="",$F98="Main Primary Artist"),$F98,not(iserror(vlookup($F98,'Reference info'!$J$5:$J$8,1,0))),"Key Artist",not(iserror(vlookup($F98,'Reference info'!$J$38:$J$405,1,0))),"Performer",not(iserror(vlookup($F98,'Reference info'!$J$10:$J$36,1,0))),"Producer &amp; Engineer")</f>
        <v>Producer &amp; Engineer</v>
      </c>
      <c r="J98" s="174" t="str">
        <f>IF(F98="Main Primary Artist","update Tracks set ArtistId=(select ArtistId from Artists where Name=N'"&amp;Substitute(Trim(E98),"'","''")&amp;"' and EnterpriseId="&amp;EntId&amp;") where "&amp;IF(A98&lt;&gt;"", "ISRC='"&amp;A98&amp;"'", "TrackVendorId='"&amp;Substitute(Trim(B98),"'","''")&amp;"'")&amp;" and EnterpriseId="&amp;EntId,"INSERT into Contributors VALUES (newid(), "&amp;IF(F98&lt;&gt;"Primary Artist", "(select RoleId from ContributorRoles where Name='"&amp;F98&amp;"'), 0", "49, 1")&amp; ", (select max(TrackId) from Tracks where "&amp;IF(A98&lt;&gt;"", "ISRC='"&amp;A98&amp;"'", "TrackVendorId='"&amp;Substitute(Trim(B98),"'","''")&amp;"'")&amp;" and EnterpriseId="&amp;EntId&amp;"), null, (select ArtistId from Artists where Name=N'"&amp;SUBSTITUTE(trim(E98),"'","''")&amp;"' and EnterpriseId="&amp;EntId&amp;"), null)")</f>
        <v>INSERT into Contributors VALUES (newid(), (select RoleId from ContributorRoles where Name='Producer'), 0, (select max(TrackId) from Tracks where ISRC='BKTOK2300030' and EnterpriseId=647322), null, (select ArtistId from Artists where Name=N'$hinepsj' and EnterpriseId=647322), null)</v>
      </c>
    </row>
    <row r="99">
      <c r="A99" s="8" t="s">
        <v>798</v>
      </c>
      <c r="B99" s="116"/>
      <c r="C99" s="134" t="str">
        <f t="array" ref="C99">ifs(and(isblank($A99),isblank($B99)),"", not(iserror(vlookup($A99&amp;$B99,'5) Release_Track'!$F:$F&amp;'5) Release_Track'!$G:$G,1,0))),vlookup($A99&amp;$B99,{'5) Release_Track'!$F:$F&amp;'5) Release_Track'!$G:$G,'5) Release_Track'!$H:$H},2,0), or(and(not(isblank($B99)),$B99=$B96,$A99&lt;&gt;$A96),and(not(isblank($A99)),$A99=$A96,$B99&lt;&gt;$B96)),"ID LISTS UNALIGNED",and($A99&lt;&gt;"",countif('5) Release_Track'!$F:$F,$A99)=0),"NO ISRC MATCH in Release_Track",and($B99&lt;&gt;"",countif('5) Release_Track'!$G:$G,$B99)=0),"NO CATALOG ID MATCH in Release_Track",iserror(vlookup($A99&amp;$B99,'5) Release_Track'!$F:$F&amp;'5) Release_Track'!$G:$G,1,0)),"NO ISRC-CATALOG ID pair MATCH in Release_Track" )</f>
        <v>Skin Sayajin</v>
      </c>
      <c r="D99" s="134" t="str">
        <f t="array" ref="D99">ifs(and(isblank($A99),isblank($B99)),"", not(iserror(vlookup($A99&amp;$B99,'5) Release_Track'!$F:$F&amp;'5) Release_Track'!$G:$G,1,0))),vlookup($A99&amp;$B99,{'5) Release_Track'!$F:$F&amp;'5) Release_Track'!$G:$G,'5) Release_Track'!$I:$I},2,0), or(and(not(isblank($B99)),$B99=$B96,$A99&lt;&gt;$A96),and(not(isblank($A99)),$A99=$A96,$B99&lt;&gt;$B96)),"ID LISTS UNALIGNED",and($A99&lt;&gt;"",countif('5) Release_Track'!$F:$F,$A99)=0),"NO ISRC MATCH in Release_Track",and($B99&lt;&gt;"",countif('5) Release_Track'!$G:$G,$B99)=0),"NO CATALOG ID MATCH in Release_Track",iserror(vlookup($A99&amp;$B99,'5) Release_Track'!$F:$F&amp;'5) Release_Track'!$G:$G,1,0)),"NO ISRC-CATALOG ID pair MATCH in Release_Track" )</f>
        <v/>
      </c>
      <c r="E99" s="43" t="s">
        <v>79</v>
      </c>
      <c r="F99" s="135" t="s">
        <v>666</v>
      </c>
      <c r="G99" s="136" t="str">
        <f t="array" ref="G99">ifs(or($F99="",$F99="Main Primary Artist"),$F99,not(iserror(vlookup($F99,'Reference info'!$J$5:$J$8,1,0))),"Key Artist",not(iserror(vlookup($F99,'Reference info'!$J$38:$J$405,1,0))),"Performer",not(iserror(vlookup($F99,'Reference info'!$J$10:$J$36,1,0))),"Producer &amp; Engineer")</f>
        <v>Main Primary Artist</v>
      </c>
      <c r="H99" s="8" t="str">
        <f>"update Artists set ReleasesCount=(select count (distinct ReleaseId) from Releases where ArtistId=(select max(ArtistId) from Artists where Name=N'"&amp;E99&amp;"' and EnterpriseId="&amp;EntId&amp;")), 
TracksCount=(select count (distinct TrackId) from Tracks where ArtistId=(select max(ArtistId) from Artists where Name=N'"&amp;E99&amp;"' and EnterpriseId="&amp;EntId&amp;")) where ArtistId=(select max(ArtistId) from Artists where Name=N'"&amp;E99&amp;"'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99" s="174" t="str">
        <f>IF(F99="Main Primary Artist","update Tracks set ArtistId=(select ArtistId from Artists where Name=N'"&amp;Substitute(Trim(E99),"'","''")&amp;"' and EnterpriseId="&amp;EntId&amp;") where "&amp;IF(A99&lt;&gt;"", "ISRC='"&amp;A99&amp;"'", "TrackVendorId='"&amp;Substitute(Trim(B99),"'","''")&amp;"'")&amp;" and EnterpriseId="&amp;EntId,"INSERT into Contributors VALUES (newid(), "&amp;IF(F99&lt;&gt;"Primary Artist", "(select RoleId from ContributorRoles where Name='"&amp;F99&amp;"'), 0", "49, 1")&amp; ", (select max(TrackId) from Tracks where "&amp;IF(A99&lt;&gt;"", "ISRC='"&amp;A99&amp;"'", "TrackVendorId='"&amp;Substitute(Trim(B99),"'","''")&amp;"'")&amp;" and EnterpriseId="&amp;EntId&amp;"), null, (select ArtistId from Artists where Name=N'"&amp;SUBSTITUTE(trim(E99),"'","''")&amp;"' and EnterpriseId="&amp;EntId&amp;"), null)")</f>
        <v>update Tracks set ArtistId=(select ArtistId from Artists where Name=N'$hinepsj' and EnterpriseId=647322) where ISRC='BKTOK2300030' and EnterpriseId=647322</v>
      </c>
    </row>
    <row r="100" hidden="1">
      <c r="A100" s="8" t="s">
        <v>798</v>
      </c>
      <c r="B100" s="116"/>
      <c r="C100" s="134" t="str">
        <f t="array" ref="C100">ifs(and(isblank($A100),isblank($B100)),"", not(iserror(vlookup($A100&amp;$B100,'5) Release_Track'!$F:$F&amp;'5) Release_Track'!$G:$G,1,0))),vlookup($A100&amp;$B100,{'5) Release_Track'!$F:$F&amp;'5) Release_Track'!$G:$G,'5) Release_Track'!$H:$H},2,0), or(and(not(isblank($B100)),$B100=$B97,$A100&lt;&gt;$A97),and(not(isblank($A100)),$A100=$A97,$B100&lt;&gt;$B97)),"ID LISTS UNALIGNED",and($A100&lt;&gt;"",countif('5) Release_Track'!$F:$F,$A100)=0),"NO ISRC MATCH in Release_Track",and($B100&lt;&gt;"",countif('5) Release_Track'!$G:$G,$B100)=0),"NO CATALOG ID MATCH in Release_Track",iserror(vlookup($A100&amp;$B100,'5) Release_Track'!$F:$F&amp;'5) Release_Track'!$G:$G,1,0)),"NO ISRC-CATALOG ID pair MATCH in Release_Track" )</f>
        <v>Skin Sayajin</v>
      </c>
      <c r="D100" s="134"/>
      <c r="E100" s="43" t="s">
        <v>79</v>
      </c>
      <c r="F100" s="135" t="s">
        <v>669</v>
      </c>
      <c r="G100" s="136" t="str">
        <f t="array" ref="G100">ifs(or($F100="",$F100="Main Primary Artist"),$F100,not(iserror(vlookup($F100,'Reference info'!$J$5:$J$8,1,0))),"Key Artist",not(iserror(vlookup($F100,'Reference info'!$J$38:$J$405,1,0))),"Performer",not(iserror(vlookup($F100,'Reference info'!$J$10:$J$36,1,0))),"Producer &amp; Engineer")</f>
        <v>Producer &amp; Engineer</v>
      </c>
      <c r="J100" s="174" t="str">
        <f>IF(F100="Main Primary Artist","update Tracks set ArtistId=(select ArtistId from Artists where Name=N'"&amp;Substitute(Trim(E100),"'","''")&amp;"' and EnterpriseId="&amp;EntId&amp;") where "&amp;IF(A100&lt;&gt;"", "ISRC='"&amp;A100&amp;"'", "TrackVendorId='"&amp;Substitute(Trim(B100),"'","''")&amp;"'")&amp;" and EnterpriseId="&amp;EntId,"INSERT into Contributors VALUES (newid(), "&amp;IF(F100&lt;&gt;"Primary Artist", "(select RoleId from ContributorRoles where Name='"&amp;F100&amp;"'), 0", "49, 1")&amp; ", (select max(TrackId) from Tracks where "&amp;IF(A100&lt;&gt;"", "ISRC='"&amp;A100&amp;"'", "TrackVendorId='"&amp;Substitute(Trim(B100),"'","''")&amp;"'")&amp;" and EnterpriseId="&amp;EntId&amp;"), null, (select ArtistId from Artists where Name=N'"&amp;SUBSTITUTE(trim(E100),"'","''")&amp;"' and EnterpriseId="&amp;EntId&amp;"), null)")</f>
        <v>INSERT into Contributors VALUES (newid(), (select RoleId from ContributorRoles where Name='Engineer'), 0, (select max(TrackId) from Tracks where ISRC='BKTOK2300030' and EnterpriseId=647322), null, (select ArtistId from Artists where Name=N'$hinepsj' and EnterpriseId=647322), null)</v>
      </c>
    </row>
    <row r="101" hidden="1">
      <c r="A101" s="34" t="s">
        <v>1094</v>
      </c>
      <c r="B101" s="84"/>
      <c r="C101" s="134" t="str">
        <f t="array" ref="C101">ifs(and(isblank($A101),isblank($B101)),"", not(iserror(vlookup($A101&amp;$B101,'5) Release_Track'!$F:$F&amp;'5) Release_Track'!$G:$G,1,0))),vlookup($A101&amp;$B101,{'5) Release_Track'!$F:$F&amp;'5) Release_Track'!$G:$G,'5) Release_Track'!$H:$H},2,0), or(and(not(isblank($B101)),$B101=$B98,$A101&lt;&gt;$A98),and(not(isblank($A101)),$A101=$A98,$B101&lt;&gt;$B98)),"ID LISTS UNALIGNED",and($A101&lt;&gt;"",countif('5) Release_Track'!$F:$F,$A101)=0),"NO ISRC MATCH in Release_Track",and($B101&lt;&gt;"",countif('5) Release_Track'!$G:$G,$B101)=0),"NO CATALOG ID MATCH in Release_Track",iserror(vlookup($A101&amp;$B101,'5) Release_Track'!$F:$F&amp;'5) Release_Track'!$G:$G,1,0)),"NO ISRC-CATALOG ID pair MATCH in Release_Track" )</f>
        <v>Zumbi</v>
      </c>
      <c r="D101" s="134" t="str">
        <f t="array" ref="D101">ifs(and(isblank($A101),isblank($B101)),"", not(iserror(vlookup($A101&amp;$B101,'5) Release_Track'!$F:$F&amp;'5) Release_Track'!$G:$G,1,0))),vlookup($A101&amp;$B101,{'5) Release_Track'!$F:$F&amp;'5) Release_Track'!$G:$G,'5) Release_Track'!$I:$I},2,0), or(and(not(isblank($B101)),$B101=$B98,$A101&lt;&gt;$A98),and(not(isblank($A101)),$A101=$A98,$B101&lt;&gt;$B98)),"ID LISTS UNALIGNED",and($A101&lt;&gt;"",countif('5) Release_Track'!$F:$F,$A101)=0),"NO ISRC MATCH in Release_Track",and($B101&lt;&gt;"",countif('5) Release_Track'!$G:$G,$B101)=0),"NO CATALOG ID MATCH in Release_Track",iserror(vlookup($A101&amp;$B101,'5) Release_Track'!$F:$F&amp;'5) Release_Track'!$G:$G,1,0)),"NO ISRC-CATALOG ID pair MATCH in Release_Track" )</f>
        <v/>
      </c>
      <c r="E101" s="96" t="s">
        <v>53</v>
      </c>
      <c r="F101" s="135" t="s">
        <v>667</v>
      </c>
      <c r="G101" s="136" t="str">
        <f t="array" ref="G101">ifs(or($F101="",$F101="Main Primary Artist"),$F101,not(iserror(vlookup($F101,'Reference info'!$J$5:$J$8,1,0))),"Key Artist",not(iserror(vlookup($F101,'Reference info'!$J$38:$J$405,1,0))),"Performer",not(iserror(vlookup($F101,'Reference info'!$J$10:$J$36,1,0))),"Producer &amp; Engineer")</f>
        <v>Producer &amp; Engineer</v>
      </c>
      <c r="J101" s="174" t="str">
        <f>IF(F101="Main Primary Artist","update Tracks set ArtistId=(select ArtistId from Artists where Name=N'"&amp;Substitute(Trim(E101),"'","''")&amp;"' and EnterpriseId="&amp;EntId&amp;") where "&amp;IF(A101&lt;&gt;"", "ISRC='"&amp;A101&amp;"'", "TrackVendorId='"&amp;Substitute(Trim(B101),"'","''")&amp;"'")&amp;" and EnterpriseId="&amp;EntId,"INSERT into Contributors VALUES (newid(), "&amp;IF(F101&lt;&gt;"Primary Artist", "(select RoleId from ContributorRoles where Name='"&amp;F101&amp;"'), 0", "49, 1")&amp; ", (select max(TrackId) from Tracks where "&amp;IF(A101&lt;&gt;"", "ISRC='"&amp;A101&amp;"'", "TrackVendorId='"&amp;Substitute(Trim(B101),"'","''")&amp;"'")&amp;" and EnterpriseId="&amp;EntId&amp;"), null, (select ArtistId from Artists where Name=N'"&amp;SUBSTITUTE(trim(E101),"'","''")&amp;"' and EnterpriseId="&amp;EntId&amp;"), null)")</f>
        <v>INSERT into Contributors VALUES (newid(), (select RoleId from ContributorRoles where Name='Producer'), 0, (select max(TrackId) from Tracks where ISRC='BKTOK2300032' and EnterpriseId=647322), null, (select ArtistId from Artists where Name=N'PeJota10*' and EnterpriseId=647322), null)</v>
      </c>
    </row>
    <row r="102" hidden="1">
      <c r="A102" s="34" t="s">
        <v>1094</v>
      </c>
      <c r="B102" s="84"/>
      <c r="C102" s="134" t="str">
        <f t="array" ref="C102">ifs(and(isblank($A102),isblank($B102)),"", not(iserror(vlookup($A102&amp;$B102,'5) Release_Track'!$F:$F&amp;'5) Release_Track'!$G:$G,1,0))),vlookup($A102&amp;$B102,{'5) Release_Track'!$F:$F&amp;'5) Release_Track'!$G:$G,'5) Release_Track'!$H:$H},2,0),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Zumbi</v>
      </c>
      <c r="D102" s="134" t="str">
        <f t="array" ref="D102">ifs(and(isblank($A102),isblank($B102)),"", not(iserror(vlookup($A102&amp;$B102,'5) Release_Track'!$F:$F&amp;'5) Release_Track'!$G:$G,1,0))),vlookup($A102&amp;$B102,{'5) Release_Track'!$F:$F&amp;'5) Release_Track'!$G:$G,'5) Release_Track'!$I:$I},2,0),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
      </c>
      <c r="E102" s="96" t="s">
        <v>97</v>
      </c>
      <c r="F102" s="140" t="s">
        <v>671</v>
      </c>
      <c r="G102" s="136" t="str">
        <f t="array" ref="G102">ifs(or($F102="",$F102="Main Primary Artist"),$F102,not(iserror(vlookup($F102,'Reference info'!$J$5:$J$8,1,0))),"Key Artist",not(iserror(vlookup($F102,'Reference info'!$J$38:$J$405,1,0))),"Performer",not(iserror(vlookup($F102,'Reference info'!$J$10:$J$36,1,0))),"Producer &amp; Engineer")</f>
        <v>Key Artist</v>
      </c>
      <c r="J102" s="174" t="str">
        <f>IF(F102="Main Primary Artist","update Tracks set ArtistId=(select ArtistId from Artists where Name=N'"&amp;Substitute(Trim(E102),"'","''")&amp;"' and EnterpriseId="&amp;EntId&amp;") where "&amp;IF(A102&lt;&gt;"", "ISRC='"&amp;A102&amp;"'", "TrackVendorId='"&amp;Substitute(Trim(B102),"'","''")&amp;"'")&amp;" and EnterpriseId="&amp;EntId,"INSERT into Contributors VALUES (newid(), "&amp;IF(F102&lt;&gt;"Primary Artist", "(select RoleId from ContributorRoles where Name='"&amp;F102&amp;"'), 0", "49, 1")&amp; ", (select max(TrackId) from Tracks where "&amp;IF(A102&lt;&gt;"", "ISRC='"&amp;A102&amp;"'", "TrackVendorId='"&amp;Substitute(Trim(B102),"'","''")&amp;"'")&amp;" and EnterpriseId="&amp;EntId&amp;"), null, (select ArtistId from Artists where Name=N'"&amp;SUBSTITUTE(trim(E102),"'","''")&amp;"' and EnterpriseId="&amp;EntId&amp;"), null)")</f>
        <v>INSERT into Contributors VALUES (newid(), 49, 1, (select max(TrackId) from Tracks where ISRC='BKTOK2300032' and EnterpriseId=647322), null, (select ArtistId from Artists where Name=N'Atilla' and EnterpriseId=647322), null)</v>
      </c>
    </row>
    <row r="103">
      <c r="A103" s="34" t="s">
        <v>1094</v>
      </c>
      <c r="B103" s="84"/>
      <c r="C103" s="134" t="str">
        <f t="array" ref="C103">ifs(and(isblank($A103),isblank($B103)),"", not(iserror(vlookup($A103&amp;$B103,'5) Release_Track'!$F:$F&amp;'5) Release_Track'!$G:$G,1,0))),vlookup($A103&amp;$B103,{'5) Release_Track'!$F:$F&amp;'5) Release_Track'!$G:$G,'5) Release_Track'!$H:$H},2,0), or(and(not(isblank($B103)),$B103=$B100,$A103&lt;&gt;$A100),and(not(isblank($A103)),$A103=$A100,$B103&lt;&gt;$B100)),"ID LISTS UNALIGNED",and($A103&lt;&gt;"",countif('5) Release_Track'!$F:$F,$A103)=0),"NO ISRC MATCH in Release_Track",and($B103&lt;&gt;"",countif('5) Release_Track'!$G:$G,$B103)=0),"NO CATALOG ID MATCH in Release_Track",iserror(vlookup($A103&amp;$B103,'5) Release_Track'!$F:$F&amp;'5) Release_Track'!$G:$G,1,0)),"NO ISRC-CATALOG ID pair MATCH in Release_Track" )</f>
        <v>Zumbi</v>
      </c>
      <c r="D103" s="134" t="str">
        <f t="array" ref="D103">ifs(and(isblank($A103),isblank($B103)),"", not(iserror(vlookup($A103&amp;$B103,'5) Release_Track'!$F:$F&amp;'5) Release_Track'!$G:$G,1,0))),vlookup($A103&amp;$B103,{'5) Release_Track'!$F:$F&amp;'5) Release_Track'!$G:$G,'5) Release_Track'!$I:$I},2,0), or(and(not(isblank($B103)),$B103=$B100,$A103&lt;&gt;$A100),and(not(isblank($A103)),$A103=$A100,$B103&lt;&gt;$B100)),"ID LISTS UNALIGNED",and($A103&lt;&gt;"",countif('5) Release_Track'!$F:$F,$A103)=0),"NO ISRC MATCH in Release_Track",and($B103&lt;&gt;"",countif('5) Release_Track'!$G:$G,$B103)=0),"NO CATALOG ID MATCH in Release_Track",iserror(vlookup($A103&amp;$B103,'5) Release_Track'!$F:$F&amp;'5) Release_Track'!$G:$G,1,0)),"NO ISRC-CATALOG ID pair MATCH in Release_Track" )</f>
        <v/>
      </c>
      <c r="E103" s="96" t="s">
        <v>53</v>
      </c>
      <c r="F103" s="140" t="s">
        <v>666</v>
      </c>
      <c r="G103" s="136" t="str">
        <f t="array" ref="G103">ifs(or($F103="",$F103="Main Primary Artist"),$F103,not(iserror(vlookup($F103,'Reference info'!$J$5:$J$8,1,0))),"Key Artist",not(iserror(vlookup($F103,'Reference info'!$J$38:$J$405,1,0))),"Performer",not(iserror(vlookup($F103,'Reference info'!$J$10:$J$36,1,0))),"Producer &amp; Engineer")</f>
        <v>Main Primary Artist</v>
      </c>
      <c r="H103" s="8" t="str">
        <f>"update Artists set ReleasesCount=(select count (distinct ReleaseId) from Releases where ArtistId=(select max(ArtistId) from Artists where Name=N'"&amp;E103&amp;"' and EnterpriseId="&amp;EntId&amp;")), 
TracksCount=(select count (distinct TrackId) from Tracks where ArtistId=(select max(ArtistId) from Artists where Name=N'"&amp;E103&amp;"' and EnterpriseId="&amp;EntId&amp;")) where ArtistId=(select max(ArtistId) from Artists where Name=N'"&amp;E103&amp;"'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03" s="174" t="str">
        <f>IF(F103="Main Primary Artist","update Tracks set ArtistId=(select ArtistId from Artists where Name=N'"&amp;Substitute(Trim(E103),"'","''")&amp;"' and EnterpriseId="&amp;EntId&amp;") where "&amp;IF(A103&lt;&gt;"", "ISRC='"&amp;A103&amp;"'", "TrackVendorId='"&amp;Substitute(Trim(B103),"'","''")&amp;"'")&amp;" and EnterpriseId="&amp;EntId,"INSERT into Contributors VALUES (newid(), "&amp;IF(F103&lt;&gt;"Primary Artist", "(select RoleId from ContributorRoles where Name='"&amp;F103&amp;"'), 0", "49, 1")&amp; ", (select max(TrackId) from Tracks where "&amp;IF(A103&lt;&gt;"", "ISRC='"&amp;A103&amp;"'", "TrackVendorId='"&amp;Substitute(Trim(B103),"'","''")&amp;"'")&amp;" and EnterpriseId="&amp;EntId&amp;"), null, (select ArtistId from Artists where Name=N'"&amp;SUBSTITUTE(trim(E103),"'","''")&amp;"' and EnterpriseId="&amp;EntId&amp;"), null)")</f>
        <v>update Tracks set ArtistId=(select ArtistId from Artists where Name=N'PeJota10*' and EnterpriseId=647322) where ISRC='BKTOK2300032' and EnterpriseId=647322</v>
      </c>
    </row>
    <row r="104" hidden="1">
      <c r="A104" s="34" t="s">
        <v>1094</v>
      </c>
      <c r="B104" s="84"/>
      <c r="C104" s="134" t="str">
        <f t="array" ref="C104">ifs(and(isblank($A104),isblank($B104)),"", not(iserror(vlookup($A104&amp;$B104,'5) Release_Track'!$F:$F&amp;'5) Release_Track'!$G:$G,1,0))),vlookup($A104&amp;$B104,{'5) Release_Track'!$F:$F&amp;'5) Release_Track'!$G:$G,'5) Release_Track'!$H:$H},2,0), or(and(not(isblank($B104)),$B104=$B101,$A104&lt;&gt;$A101),and(not(isblank($A104)),$A104=$A101,$B104&lt;&gt;$B101)),"ID LISTS UNALIGNED",and($A104&lt;&gt;"",countif('5) Release_Track'!$F:$F,$A104)=0),"NO ISRC MATCH in Release_Track",and($B104&lt;&gt;"",countif('5) Release_Track'!$G:$G,$B104)=0),"NO CATALOG ID MATCH in Release_Track",iserror(vlookup($A104&amp;$B104,'5) Release_Track'!$F:$F&amp;'5) Release_Track'!$G:$G,1,0)),"NO ISRC-CATALOG ID pair MATCH in Release_Track" )</f>
        <v>Zumbi</v>
      </c>
      <c r="D104" s="134" t="str">
        <f t="array" ref="D104">ifs(and(isblank($A104),isblank($B104)),"", not(iserror(vlookup($A104&amp;$B104,'5) Release_Track'!$F:$F&amp;'5) Release_Track'!$G:$G,1,0))),vlookup($A104&amp;$B104,{'5) Release_Track'!$F:$F&amp;'5) Release_Track'!$G:$G,'5) Release_Track'!$I:$I},2,0), or(and(not(isblank($B104)),$B104=$B101,$A104&lt;&gt;$A101),and(not(isblank($A104)),$A104=$A101,$B104&lt;&gt;$B101)),"ID LISTS UNALIGNED",and($A104&lt;&gt;"",countif('5) Release_Track'!$F:$F,$A104)=0),"NO ISRC MATCH in Release_Track",and($B104&lt;&gt;"",countif('5) Release_Track'!$G:$G,$B104)=0),"NO CATALOG ID MATCH in Release_Track",iserror(vlookup($A104&amp;$B104,'5) Release_Track'!$F:$F&amp;'5) Release_Track'!$G:$G,1,0)),"NO ISRC-CATALOG ID pair MATCH in Release_Track" )</f>
        <v/>
      </c>
      <c r="E104" s="96" t="s">
        <v>53</v>
      </c>
      <c r="F104" s="135" t="s">
        <v>669</v>
      </c>
      <c r="G104" s="136" t="str">
        <f t="array" ref="G104">ifs(or($F104="",$F104="Main Primary Artist"),$F104,not(iserror(vlookup($F104,'Reference info'!$J$5:$J$8,1,0))),"Key Artist",not(iserror(vlookup($F104,'Reference info'!$J$38:$J$405,1,0))),"Performer",not(iserror(vlookup($F104,'Reference info'!$J$10:$J$36,1,0))),"Producer &amp; Engineer")</f>
        <v>Producer &amp; Engineer</v>
      </c>
      <c r="J104" s="174" t="str">
        <f>IF(F104="Main Primary Artist","update Tracks set ArtistId=(select ArtistId from Artists where Name=N'"&amp;Substitute(Trim(E104),"'","''")&amp;"' and EnterpriseId="&amp;EntId&amp;") where "&amp;IF(A104&lt;&gt;"", "ISRC='"&amp;A104&amp;"'", "TrackVendorId='"&amp;Substitute(Trim(B104),"'","''")&amp;"'")&amp;" and EnterpriseId="&amp;EntId,"INSERT into Contributors VALUES (newid(), "&amp;IF(F104&lt;&gt;"Primary Artist", "(select RoleId from ContributorRoles where Name='"&amp;F104&amp;"'), 0", "49, 1")&amp; ", (select max(TrackId) from Tracks where "&amp;IF(A104&lt;&gt;"", "ISRC='"&amp;A104&amp;"'", "TrackVendorId='"&amp;Substitute(Trim(B104),"'","''")&amp;"'")&amp;" and EnterpriseId="&amp;EntId&amp;"), null, (select ArtistId from Artists where Name=N'"&amp;SUBSTITUTE(trim(E104),"'","''")&amp;"' and EnterpriseId="&amp;EntId&amp;"), null)")</f>
        <v>INSERT into Contributors VALUES (newid(), (select RoleId from ContributorRoles where Name='Engineer'), 0, (select max(TrackId) from Tracks where ISRC='BKTOK2300032' and EnterpriseId=647322), null, (select ArtistId from Artists where Name=N'PeJota10*' and EnterpriseId=647322), null)</v>
      </c>
    </row>
    <row r="105" hidden="1">
      <c r="A105" s="34" t="s">
        <v>1096</v>
      </c>
      <c r="B105" s="84"/>
      <c r="C105" s="134" t="str">
        <f t="array" ref="C105">ifs(and(isblank($A105),isblank($B105)),"", not(iserror(vlookup($A105&amp;$B105,'5) Release_Track'!$F:$F&amp;'5) Release_Track'!$G:$G,1,0))),vlookup($A105&amp;$B105,{'5) Release_Track'!$F:$F&amp;'5) Release_Track'!$G:$G,'5) Release_Track'!$H:$H},2,0), or(and(not(isblank($B105)),$B105=$B102,$A105&lt;&gt;$A102),and(not(isblank($A105)),$A105=$A102,$B105&lt;&gt;$B102)),"ID LISTS UNALIGNED",and($A105&lt;&gt;"",countif('5) Release_Track'!$F:$F,$A105)=0),"NO ISRC MATCH in Release_Track",and($B105&lt;&gt;"",countif('5) Release_Track'!$G:$G,$B105)=0),"NO CATALOG ID MATCH in Release_Track",iserror(vlookup($A105&amp;$B105,'5) Release_Track'!$F:$F&amp;'5) Release_Track'!$G:$G,1,0)),"NO ISRC-CATALOG ID pair MATCH in Release_Track" )</f>
        <v>Zumbi</v>
      </c>
      <c r="D105" s="134" t="str">
        <f t="array" ref="D105">ifs(and(isblank($A105),isblank($B105)),"", not(iserror(vlookup($A105&amp;$B105,'5) Release_Track'!$F:$F&amp;'5) Release_Track'!$G:$G,1,0))),vlookup($A105&amp;$B105,{'5) Release_Track'!$F:$F&amp;'5) Release_Track'!$G:$G,'5) Release_Track'!$I:$I},2,0), or(and(not(isblank($B105)),$B105=$B102,$A105&lt;&gt;$A102),and(not(isblank($A105)),$A105=$A102,$B105&lt;&gt;$B102)),"ID LISTS UNALIGNED",and($A105&lt;&gt;"",countif('5) Release_Track'!$F:$F,$A105)=0),"NO ISRC MATCH in Release_Track",and($B105&lt;&gt;"",countif('5) Release_Track'!$G:$G,$B105)=0),"NO CATALOG ID MATCH in Release_Track",iserror(vlookup($A105&amp;$B105,'5) Release_Track'!$F:$F&amp;'5) Release_Track'!$G:$G,1,0)),"NO ISRC-CATALOG ID pair MATCH in Release_Track" )</f>
        <v>Speed Up</v>
      </c>
      <c r="E105" s="96" t="s">
        <v>53</v>
      </c>
      <c r="F105" s="135" t="s">
        <v>667</v>
      </c>
      <c r="G105" s="136" t="str">
        <f t="array" ref="G105">ifs(or($F105="",$F105="Main Primary Artist"),$F105,not(iserror(vlookup($F105,'Reference info'!$J$5:$J$8,1,0))),"Key Artist",not(iserror(vlookup($F105,'Reference info'!$J$38:$J$405,1,0))),"Performer",not(iserror(vlookup($F105,'Reference info'!$J$10:$J$36,1,0))),"Producer &amp; Engineer")</f>
        <v>Producer &amp; Engineer</v>
      </c>
      <c r="J105" s="174" t="str">
        <f>IF(F105="Main Primary Artist","update Tracks set ArtistId=(select ArtistId from Artists where Name=N'"&amp;Substitute(Trim(E105),"'","''")&amp;"' and EnterpriseId="&amp;EntId&amp;") where "&amp;IF(A105&lt;&gt;"", "ISRC='"&amp;A105&amp;"'", "TrackVendorId='"&amp;Substitute(Trim(B105),"'","''")&amp;"'")&amp;" and EnterpriseId="&amp;EntId,"INSERT into Contributors VALUES (newid(), "&amp;IF(F105&lt;&gt;"Primary Artist", "(select RoleId from ContributorRoles where Name='"&amp;F105&amp;"'), 0", "49, 1")&amp; ", (select max(TrackId) from Tracks where "&amp;IF(A105&lt;&gt;"", "ISRC='"&amp;A105&amp;"'", "TrackVendorId='"&amp;Substitute(Trim(B105),"'","''")&amp;"'")&amp;" and EnterpriseId="&amp;EntId&amp;"), null, (select ArtistId from Artists where Name=N'"&amp;SUBSTITUTE(trim(E105),"'","''")&amp;"' and EnterpriseId="&amp;EntId&amp;"), null)")</f>
        <v>INSERT into Contributors VALUES (newid(), (select RoleId from ContributorRoles where Name='Producer'), 0, (select max(TrackId) from Tracks where ISRC='BKTOK2300033' and EnterpriseId=647322), null, (select ArtistId from Artists where Name=N'PeJota10*' and EnterpriseId=647322), null)</v>
      </c>
    </row>
    <row r="106" hidden="1">
      <c r="A106" s="34" t="s">
        <v>1096</v>
      </c>
      <c r="B106" s="84"/>
      <c r="C106" s="134" t="str">
        <f t="array" ref="C106">ifs(and(isblank($A106),isblank($B106)),"", not(iserror(vlookup($A106&amp;$B106,'5) Release_Track'!$F:$F&amp;'5) Release_Track'!$G:$G,1,0))),vlookup($A106&amp;$B106,{'5) Release_Track'!$F:$F&amp;'5) Release_Track'!$G:$G,'5) Release_Track'!$H:$H},2,0), or(and(not(isblank($B106)),$B106=$B105,$A106&lt;&gt;$A105),and(not(isblank($A106)),$A106=$A105,$B106&lt;&gt;$B105)),"ID LISTS UNALIGNED",and($A106&lt;&gt;"",countif('5) Release_Track'!$F:$F,$A106)=0),"NO ISRC MATCH in Release_Track",and($B106&lt;&gt;"",countif('5) Release_Track'!$G:$G,$B106)=0),"NO CATALOG ID MATCH in Release_Track",iserror(vlookup($A106&amp;$B106,'5) Release_Track'!$F:$F&amp;'5) Release_Track'!$G:$G,1,0)),"NO ISRC-CATALOG ID pair MATCH in Release_Track" )</f>
        <v>Zumbi</v>
      </c>
      <c r="D106" s="134" t="str">
        <f t="array" ref="D106">ifs(and(isblank($A106),isblank($B106)),"", not(iserror(vlookup($A106&amp;$B106,'5) Release_Track'!$F:$F&amp;'5) Release_Track'!$G:$G,1,0))),vlookup($A106&amp;$B106,{'5) Release_Track'!$F:$F&amp;'5) Release_Track'!$G:$G,'5) Release_Track'!$I:$I},2,0), or(and(not(isblank($B106)),$B106=$B105,$A106&lt;&gt;$A105),and(not(isblank($A106)),$A106=$A105,$B106&lt;&gt;$B105)),"ID LISTS UNALIGNED",and($A106&lt;&gt;"",countif('5) Release_Track'!$F:$F,$A106)=0),"NO ISRC MATCH in Release_Track",and($B106&lt;&gt;"",countif('5) Release_Track'!$G:$G,$B106)=0),"NO CATALOG ID MATCH in Release_Track",iserror(vlookup($A106&amp;$B106,'5) Release_Track'!$F:$F&amp;'5) Release_Track'!$G:$G,1,0)),"NO ISRC-CATALOG ID pair MATCH in Release_Track" )</f>
        <v>Speed Up</v>
      </c>
      <c r="E106" s="96" t="s">
        <v>97</v>
      </c>
      <c r="F106" s="140" t="s">
        <v>671</v>
      </c>
      <c r="G106" s="136" t="str">
        <f t="array" ref="G106">ifs(or($F106="",$F106="Main Primary Artist"),$F106,not(iserror(vlookup($F106,'Reference info'!$J$5:$J$8,1,0))),"Key Artist",not(iserror(vlookup($F106,'Reference info'!$J$38:$J$405,1,0))),"Performer",not(iserror(vlookup($F106,'Reference info'!$J$10:$J$36,1,0))),"Producer &amp; Engineer")</f>
        <v>Key Artist</v>
      </c>
      <c r="J106" s="174" t="str">
        <f>IF(F106="Main Primary Artist","update Tracks set ArtistId=(select ArtistId from Artists where Name=N'"&amp;Substitute(Trim(E106),"'","''")&amp;"' and EnterpriseId="&amp;EntId&amp;") where "&amp;IF(A106&lt;&gt;"", "ISRC='"&amp;A106&amp;"'", "TrackVendorId='"&amp;Substitute(Trim(B106),"'","''")&amp;"'")&amp;" and EnterpriseId="&amp;EntId,"INSERT into Contributors VALUES (newid(), "&amp;IF(F106&lt;&gt;"Primary Artist", "(select RoleId from ContributorRoles where Name='"&amp;F106&amp;"'), 0", "49, 1")&amp; ", (select max(TrackId) from Tracks where "&amp;IF(A106&lt;&gt;"", "ISRC='"&amp;A106&amp;"'", "TrackVendorId='"&amp;Substitute(Trim(B106),"'","''")&amp;"'")&amp;" and EnterpriseId="&amp;EntId&amp;"), null, (select ArtistId from Artists where Name=N'"&amp;SUBSTITUTE(trim(E106),"'","''")&amp;"' and EnterpriseId="&amp;EntId&amp;"), null)")</f>
        <v>INSERT into Contributors VALUES (newid(), 49, 1, (select max(TrackId) from Tracks where ISRC='BKTOK2300033' and EnterpriseId=647322), null, (select ArtistId from Artists where Name=N'Atilla' and EnterpriseId=647322), null)</v>
      </c>
    </row>
    <row r="107">
      <c r="A107" s="34" t="s">
        <v>1096</v>
      </c>
      <c r="B107" s="84"/>
      <c r="C107" s="134" t="str">
        <f t="array" ref="C107">ifs(and(isblank($A107),isblank($B107)),"", not(iserror(vlookup($A107&amp;$B107,'5) Release_Track'!$F:$F&amp;'5) Release_Track'!$G:$G,1,0))),vlookup($A107&amp;$B107,{'5) Release_Track'!$F:$F&amp;'5) Release_Track'!$G:$G,'5) Release_Track'!$H:$H},2,0), or(and(not(isblank($B107)),$B107=$B104,$A107&lt;&gt;$A104),and(not(isblank($A107)),$A107=$A104,$B107&lt;&gt;$B104)),"ID LISTS UNALIGNED",and($A107&lt;&gt;"",countif('5) Release_Track'!$F:$F,$A107)=0),"NO ISRC MATCH in Release_Track",and($B107&lt;&gt;"",countif('5) Release_Track'!$G:$G,$B107)=0),"NO CATALOG ID MATCH in Release_Track",iserror(vlookup($A107&amp;$B107,'5) Release_Track'!$F:$F&amp;'5) Release_Track'!$G:$G,1,0)),"NO ISRC-CATALOG ID pair MATCH in Release_Track" )</f>
        <v>Zumbi</v>
      </c>
      <c r="D107" s="134" t="str">
        <f t="array" ref="D107">ifs(and(isblank($A107),isblank($B107)),"", not(iserror(vlookup($A107&amp;$B107,'5) Release_Track'!$F:$F&amp;'5) Release_Track'!$G:$G,1,0))),vlookup($A107&amp;$B107,{'5) Release_Track'!$F:$F&amp;'5) Release_Track'!$G:$G,'5) Release_Track'!$I:$I},2,0), or(and(not(isblank($B107)),$B107=$B104,$A107&lt;&gt;$A104),and(not(isblank($A107)),$A107=$A104,$B107&lt;&gt;$B104)),"ID LISTS UNALIGNED",and($A107&lt;&gt;"",countif('5) Release_Track'!$F:$F,$A107)=0),"NO ISRC MATCH in Release_Track",and($B107&lt;&gt;"",countif('5) Release_Track'!$G:$G,$B107)=0),"NO CATALOG ID MATCH in Release_Track",iserror(vlookup($A107&amp;$B107,'5) Release_Track'!$F:$F&amp;'5) Release_Track'!$G:$G,1,0)),"NO ISRC-CATALOG ID pair MATCH in Release_Track" )</f>
        <v>Speed Up</v>
      </c>
      <c r="E107" s="96" t="s">
        <v>53</v>
      </c>
      <c r="F107" s="140" t="s">
        <v>666</v>
      </c>
      <c r="G107" s="136" t="str">
        <f t="array" ref="G107">ifs(or($F107="",$F107="Main Primary Artist"),$F107,not(iserror(vlookup($F107,'Reference info'!$J$5:$J$8,1,0))),"Key Artist",not(iserror(vlookup($F107,'Reference info'!$J$38:$J$405,1,0))),"Performer",not(iserror(vlookup($F107,'Reference info'!$J$10:$J$36,1,0))),"Producer &amp; Engineer")</f>
        <v>Main Primary Artist</v>
      </c>
      <c r="H107" s="8" t="str">
        <f>"update Artists set ReleasesCount=(select count (distinct ReleaseId) from Releases where ArtistId=(select max(ArtistId) from Artists where Name=N'"&amp;E107&amp;"' and EnterpriseId="&amp;EntId&amp;")), 
TracksCount=(select count (distinct TrackId) from Tracks where ArtistId=(select max(ArtistId) from Artists where Name=N'"&amp;E107&amp;"' and EnterpriseId="&amp;EntId&amp;")) where ArtistId=(select max(ArtistId) from Artists where Name=N'"&amp;E107&amp;"'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07" s="174" t="str">
        <f>IF(F107="Main Primary Artist","update Tracks set ArtistId=(select ArtistId from Artists where Name=N'"&amp;Substitute(Trim(E107),"'","''")&amp;"' and EnterpriseId="&amp;EntId&amp;") where "&amp;IF(A107&lt;&gt;"", "ISRC='"&amp;A107&amp;"'", "TrackVendorId='"&amp;Substitute(Trim(B107),"'","''")&amp;"'")&amp;" and EnterpriseId="&amp;EntId,"INSERT into Contributors VALUES (newid(), "&amp;IF(F107&lt;&gt;"Primary Artist", "(select RoleId from ContributorRoles where Name='"&amp;F107&amp;"'), 0", "49, 1")&amp; ", (select max(TrackId) from Tracks where "&amp;IF(A107&lt;&gt;"", "ISRC='"&amp;A107&amp;"'", "TrackVendorId='"&amp;Substitute(Trim(B107),"'","''")&amp;"'")&amp;" and EnterpriseId="&amp;EntId&amp;"), null, (select ArtistId from Artists where Name=N'"&amp;SUBSTITUTE(trim(E107),"'","''")&amp;"' and EnterpriseId="&amp;EntId&amp;"), null)")</f>
        <v>update Tracks set ArtistId=(select ArtistId from Artists where Name=N'PeJota10*' and EnterpriseId=647322) where ISRC='BKTOK2300033' and EnterpriseId=647322</v>
      </c>
    </row>
    <row r="108" hidden="1">
      <c r="A108" s="34" t="s">
        <v>1096</v>
      </c>
      <c r="B108" s="84"/>
      <c r="C108" s="134" t="str">
        <f t="array" ref="C108">ifs(and(isblank($A108),isblank($B108)),"", not(iserror(vlookup($A108&amp;$B108,'5) Release_Track'!$F:$F&amp;'5) Release_Track'!$G:$G,1,0))),vlookup($A108&amp;$B108,{'5) Release_Track'!$F:$F&amp;'5) Release_Track'!$G:$G,'5) Release_Track'!$H:$H},2,0), or(and(not(isblank($B108)),$B108=$B105,$A108&lt;&gt;$A105),and(not(isblank($A108)),$A108=$A105,$B108&lt;&gt;$B105)),"ID LISTS UNALIGNED",and($A108&lt;&gt;"",countif('5) Release_Track'!$F:$F,$A108)=0),"NO ISRC MATCH in Release_Track",and($B108&lt;&gt;"",countif('5) Release_Track'!$G:$G,$B108)=0),"NO CATALOG ID MATCH in Release_Track",iserror(vlookup($A108&amp;$B108,'5) Release_Track'!$F:$F&amp;'5) Release_Track'!$G:$G,1,0)),"NO ISRC-CATALOG ID pair MATCH in Release_Track" )</f>
        <v>Zumbi</v>
      </c>
      <c r="D108" s="134" t="str">
        <f t="array" ref="D108">ifs(and(isblank($A108),isblank($B108)),"", not(iserror(vlookup($A108&amp;$B108,'5) Release_Track'!$F:$F&amp;'5) Release_Track'!$G:$G,1,0))),vlookup($A108&amp;$B108,{'5) Release_Track'!$F:$F&amp;'5) Release_Track'!$G:$G,'5) Release_Track'!$I:$I},2,0), or(and(not(isblank($B108)),$B108=$B105,$A108&lt;&gt;$A105),and(not(isblank($A108)),$A108=$A105,$B108&lt;&gt;$B105)),"ID LISTS UNALIGNED",and($A108&lt;&gt;"",countif('5) Release_Track'!$F:$F,$A108)=0),"NO ISRC MATCH in Release_Track",and($B108&lt;&gt;"",countif('5) Release_Track'!$G:$G,$B108)=0),"NO CATALOG ID MATCH in Release_Track",iserror(vlookup($A108&amp;$B108,'5) Release_Track'!$F:$F&amp;'5) Release_Track'!$G:$G,1,0)),"NO ISRC-CATALOG ID pair MATCH in Release_Track" )</f>
        <v>Speed Up</v>
      </c>
      <c r="E108" s="96" t="s">
        <v>53</v>
      </c>
      <c r="F108" s="135" t="s">
        <v>669</v>
      </c>
      <c r="G108" s="136" t="str">
        <f t="array" ref="G108">ifs(or($F108="",$F108="Main Primary Artist"),$F108,not(iserror(vlookup($F108,'Reference info'!$J$5:$J$8,1,0))),"Key Artist",not(iserror(vlookup($F108,'Reference info'!$J$38:$J$405,1,0))),"Performer",not(iserror(vlookup($F108,'Reference info'!$J$10:$J$36,1,0))),"Producer &amp; Engineer")</f>
        <v>Producer &amp; Engineer</v>
      </c>
      <c r="J108" s="174" t="str">
        <f>IF(F108="Main Primary Artist","update Tracks set ArtistId=(select ArtistId from Artists where Name=N'"&amp;Substitute(Trim(E108),"'","''")&amp;"' and EnterpriseId="&amp;EntId&amp;") where "&amp;IF(A108&lt;&gt;"", "ISRC='"&amp;A108&amp;"'", "TrackVendorId='"&amp;Substitute(Trim(B108),"'","''")&amp;"'")&amp;" and EnterpriseId="&amp;EntId,"INSERT into Contributors VALUES (newid(), "&amp;IF(F108&lt;&gt;"Primary Artist", "(select RoleId from ContributorRoles where Name='"&amp;F108&amp;"'), 0", "49, 1")&amp; ", (select max(TrackId) from Tracks where "&amp;IF(A108&lt;&gt;"", "ISRC='"&amp;A108&amp;"'", "TrackVendorId='"&amp;Substitute(Trim(B108),"'","''")&amp;"'")&amp;" and EnterpriseId="&amp;EntId&amp;"), null, (select ArtistId from Artists where Name=N'"&amp;SUBSTITUTE(trim(E108),"'","''")&amp;"' and EnterpriseId="&amp;EntId&amp;"), null)")</f>
        <v>INSERT into Contributors VALUES (newid(), (select RoleId from ContributorRoles where Name='Engineer'), 0, (select max(TrackId) from Tracks where ISRC='BKTOK2300033' and EnterpriseId=647322), null, (select ArtistId from Artists where Name=N'PeJota10*' and EnterpriseId=647322), null)</v>
      </c>
    </row>
    <row r="109" hidden="1">
      <c r="A109" s="34" t="s">
        <v>1098</v>
      </c>
      <c r="B109" s="84"/>
      <c r="C109" s="134" t="str">
        <f t="array" ref="C109">ifs(and(isblank($A109),isblank($B109)),"", not(iserror(vlookup($A109&amp;$B109,'5) Release_Track'!$F:$F&amp;'5) Release_Track'!$G:$G,1,0))),vlookup($A109&amp;$B109,{'5) Release_Track'!$F:$F&amp;'5) Release_Track'!$G:$G,'5) Release_Track'!$H:$H},2,0), or(and(not(isblank($B109)),$B109=$B106,$A109&lt;&gt;$A106),and(not(isblank($A109)),$A109=$A106,$B109&lt;&gt;$B106)),"ID LISTS UNALIGNED",and($A109&lt;&gt;"",countif('5) Release_Track'!$F:$F,$A109)=0),"NO ISRC MATCH in Release_Track",and($B109&lt;&gt;"",countif('5) Release_Track'!$G:$G,$B109)=0),"NO CATALOG ID MATCH in Release_Track",iserror(vlookup($A109&amp;$B109,'5) Release_Track'!$F:$F&amp;'5) Release_Track'!$G:$G,1,0)),"NO ISRC-CATALOG ID pair MATCH in Release_Track" )</f>
        <v>A Asa Esquerda do Rei</v>
      </c>
      <c r="D109" s="134" t="str">
        <f t="array" ref="D109">ifs(and(isblank($A109),isblank($B109)),"", not(iserror(vlookup($A109&amp;$B109,'5) Release_Track'!$F:$F&amp;'5) Release_Track'!$G:$G,1,0))),vlookup($A109&amp;$B109,{'5) Release_Track'!$F:$F&amp;'5) Release_Track'!$G:$G,'5) Release_Track'!$I:$I},2,0), or(and(not(isblank($B109)),$B109=$B106,$A109&lt;&gt;$A106),and(not(isblank($A109)),$A109=$A106,$B109&lt;&gt;$B106)),"ID LISTS UNALIGNED",and($A109&lt;&gt;"",countif('5) Release_Track'!$F:$F,$A109)=0),"NO ISRC MATCH in Release_Track",and($B109&lt;&gt;"",countif('5) Release_Track'!$G:$G,$B109)=0),"NO CATALOG ID MATCH in Release_Track",iserror(vlookup($A109&amp;$B109,'5) Release_Track'!$F:$F&amp;'5) Release_Track'!$G:$G,1,0)),"NO ISRC-CATALOG ID pair MATCH in Release_Track" )</f>
        <v/>
      </c>
      <c r="E109" s="96" t="s">
        <v>53</v>
      </c>
      <c r="F109" s="135" t="s">
        <v>667</v>
      </c>
      <c r="G109" s="136" t="str">
        <f t="array" ref="G109">ifs(or($F109="",$F109="Main Primary Artist"),$F109,not(iserror(vlookup($F109,'Reference info'!$J$5:$J$8,1,0))),"Key Artist",not(iserror(vlookup($F109,'Reference info'!$J$38:$J$405,1,0))),"Performer",not(iserror(vlookup($F109,'Reference info'!$J$10:$J$36,1,0))),"Producer &amp; Engineer")</f>
        <v>Producer &amp; Engineer</v>
      </c>
      <c r="J109" s="174" t="str">
        <f>IF(F109="Main Primary Artist","update Tracks set ArtistId=(select ArtistId from Artists where Name=N'"&amp;Substitute(Trim(E109),"'","''")&amp;"' and EnterpriseId="&amp;EntId&amp;") where "&amp;IF(A109&lt;&gt;"", "ISRC='"&amp;A109&amp;"'", "TrackVendorId='"&amp;Substitute(Trim(B109),"'","''")&amp;"'")&amp;" and EnterpriseId="&amp;EntId,"INSERT into Contributors VALUES (newid(), "&amp;IF(F109&lt;&gt;"Primary Artist", "(select RoleId from ContributorRoles where Name='"&amp;F109&amp;"'), 0", "49, 1")&amp; ", (select max(TrackId) from Tracks where "&amp;IF(A109&lt;&gt;"", "ISRC='"&amp;A109&amp;"'", "TrackVendorId='"&amp;Substitute(Trim(B109),"'","''")&amp;"'")&amp;" and EnterpriseId="&amp;EntId&amp;"), null, (select ArtistId from Artists where Name=N'"&amp;SUBSTITUTE(trim(E109),"'","''")&amp;"' and EnterpriseId="&amp;EntId&amp;"), null)")</f>
        <v>INSERT into Contributors VALUES (newid(), (select RoleId from ContributorRoles where Name='Producer'), 0, (select max(TrackId) from Tracks where ISRC='BKTOK2300035' and EnterpriseId=647322), null, (select ArtistId from Artists where Name=N'PeJota10*' and EnterpriseId=647322), null)</v>
      </c>
    </row>
    <row r="110" hidden="1">
      <c r="A110" s="34" t="s">
        <v>1098</v>
      </c>
      <c r="B110" s="84"/>
      <c r="C110" s="134" t="str">
        <f t="array" ref="C110">ifs(and(isblank($A110),isblank($B110)),"", not(iserror(vlookup($A110&amp;$B110,'5) Release_Track'!$F:$F&amp;'5) Release_Track'!$G:$G,1,0))),vlookup($A110&amp;$B110,{'5) Release_Track'!$F:$F&amp;'5) Release_Track'!$G:$G,'5) Release_Track'!$H:$H},2,0), or(and(not(isblank($B110)),$B110=$B109,$A110&lt;&gt;$A109),and(not(isblank($A110)),$A110=$A109,$B110&lt;&gt;$B109)),"ID LISTS UNALIGNED",and($A110&lt;&gt;"",countif('5) Release_Track'!$F:$F,$A110)=0),"NO ISRC MATCH in Release_Track",and($B110&lt;&gt;"",countif('5) Release_Track'!$G:$G,$B110)=0),"NO CATALOG ID MATCH in Release_Track",iserror(vlookup($A110&amp;$B110,'5) Release_Track'!$F:$F&amp;'5) Release_Track'!$G:$G,1,0)),"NO ISRC-CATALOG ID pair MATCH in Release_Track" )</f>
        <v>A Asa Esquerda do Rei</v>
      </c>
      <c r="D110" s="134" t="str">
        <f t="array" ref="D110">ifs(and(isblank($A110),isblank($B110)),"", not(iserror(vlookup($A110&amp;$B110,'5) Release_Track'!$F:$F&amp;'5) Release_Track'!$G:$G,1,0))),vlookup($A110&amp;$B110,{'5) Release_Track'!$F:$F&amp;'5) Release_Track'!$G:$G,'5) Release_Track'!$I:$I},2,0), or(and(not(isblank($B110)),$B110=$B109,$A110&lt;&gt;$A109),and(not(isblank($A110)),$A110=$A109,$B110&lt;&gt;$B109)),"ID LISTS UNALIGNED",and($A110&lt;&gt;"",countif('5) Release_Track'!$F:$F,$A110)=0),"NO ISRC MATCH in Release_Track",and($B110&lt;&gt;"",countif('5) Release_Track'!$G:$G,$B110)=0),"NO CATALOG ID MATCH in Release_Track",iserror(vlookup($A110&amp;$B110,'5) Release_Track'!$F:$F&amp;'5) Release_Track'!$G:$G,1,0)),"NO ISRC-CATALOG ID pair MATCH in Release_Track" )</f>
        <v/>
      </c>
      <c r="E110" s="96" t="s">
        <v>103</v>
      </c>
      <c r="F110" s="140" t="s">
        <v>671</v>
      </c>
      <c r="G110" s="136" t="str">
        <f t="array" ref="G110">ifs(or($F110="",$F110="Main Primary Artist"),$F110,not(iserror(vlookup($F110,'Reference info'!$J$5:$J$8,1,0))),"Key Artist",not(iserror(vlookup($F110,'Reference info'!$J$38:$J$405,1,0))),"Performer",not(iserror(vlookup($F110,'Reference info'!$J$10:$J$36,1,0))),"Producer &amp; Engineer")</f>
        <v>Key Artist</v>
      </c>
      <c r="J110" s="174" t="str">
        <f>IF(F110="Main Primary Artist","update Tracks set ArtistId=(select ArtistId from Artists where Name=N'"&amp;Substitute(Trim(E110),"'","''")&amp;"' and EnterpriseId="&amp;EntId&amp;") where "&amp;IF(A110&lt;&gt;"", "ISRC='"&amp;A110&amp;"'", "TrackVendorId='"&amp;Substitute(Trim(B110),"'","''")&amp;"'")&amp;" and EnterpriseId="&amp;EntId,"INSERT into Contributors VALUES (newid(), "&amp;IF(F110&lt;&gt;"Primary Artist", "(select RoleId from ContributorRoles where Name='"&amp;F110&amp;"'), 0", "49, 1")&amp; ", (select max(TrackId) from Tracks where "&amp;IF(A110&lt;&gt;"", "ISRC='"&amp;A110&amp;"'", "TrackVendorId='"&amp;Substitute(Trim(B110),"'","''")&amp;"'")&amp;" and EnterpriseId="&amp;EntId&amp;"), null, (select ArtistId from Artists where Name=N'"&amp;SUBSTITUTE(trim(E110),"'","''")&amp;"' and EnterpriseId="&amp;EntId&amp;"), null)")</f>
        <v>INSERT into Contributors VALUES (newid(), 49, 1, (select max(TrackId) from Tracks where ISRC='BKTOK2300035' and EnterpriseId=647322), null, (select ArtistId from Artists where Name=N'Th3agu' and EnterpriseId=647322), null)</v>
      </c>
    </row>
    <row r="111">
      <c r="A111" s="34" t="s">
        <v>1098</v>
      </c>
      <c r="B111" s="84"/>
      <c r="C111" s="134" t="str">
        <f t="array" ref="C111">ifs(and(isblank($A111),isblank($B111)),"", not(iserror(vlookup($A111&amp;$B111,'5) Release_Track'!$F:$F&amp;'5) Release_Track'!$G:$G,1,0))),vlookup($A111&amp;$B111,{'5) Release_Track'!$F:$F&amp;'5) Release_Track'!$G:$G,'5) Release_Track'!$H:$H},2,0), or(and(not(isblank($B111)),$B111=$B108,$A111&lt;&gt;$A108),and(not(isblank($A111)),$A111=$A108,$B111&lt;&gt;$B108)),"ID LISTS UNALIGNED",and($A111&lt;&gt;"",countif('5) Release_Track'!$F:$F,$A111)=0),"NO ISRC MATCH in Release_Track",and($B111&lt;&gt;"",countif('5) Release_Track'!$G:$G,$B111)=0),"NO CATALOG ID MATCH in Release_Track",iserror(vlookup($A111&amp;$B111,'5) Release_Track'!$F:$F&amp;'5) Release_Track'!$G:$G,1,0)),"NO ISRC-CATALOG ID pair MATCH in Release_Track" )</f>
        <v>A Asa Esquerda do Rei</v>
      </c>
      <c r="D111" s="134" t="str">
        <f t="array" ref="D111">ifs(and(isblank($A111),isblank($B111)),"", not(iserror(vlookup($A111&amp;$B111,'5) Release_Track'!$F:$F&amp;'5) Release_Track'!$G:$G,1,0))),vlookup($A111&amp;$B111,{'5) Release_Track'!$F:$F&amp;'5) Release_Track'!$G:$G,'5) Release_Track'!$I:$I},2,0), or(and(not(isblank($B111)),$B111=$B108,$A111&lt;&gt;$A108),and(not(isblank($A111)),$A111=$A108,$B111&lt;&gt;$B108)),"ID LISTS UNALIGNED",and($A111&lt;&gt;"",countif('5) Release_Track'!$F:$F,$A111)=0),"NO ISRC MATCH in Release_Track",and($B111&lt;&gt;"",countif('5) Release_Track'!$G:$G,$B111)=0),"NO CATALOG ID MATCH in Release_Track",iserror(vlookup($A111&amp;$B111,'5) Release_Track'!$F:$F&amp;'5) Release_Track'!$G:$G,1,0)),"NO ISRC-CATALOG ID pair MATCH in Release_Track" )</f>
        <v/>
      </c>
      <c r="E111" s="96" t="s">
        <v>53</v>
      </c>
      <c r="F111" s="140" t="s">
        <v>666</v>
      </c>
      <c r="G111" s="136" t="str">
        <f t="array" ref="G111">ifs(or($F111="",$F111="Main Primary Artist"),$F111,not(iserror(vlookup($F111,'Reference info'!$J$5:$J$8,1,0))),"Key Artist",not(iserror(vlookup($F111,'Reference info'!$J$38:$J$405,1,0))),"Performer",not(iserror(vlookup($F111,'Reference info'!$J$10:$J$36,1,0))),"Producer &amp; Engineer")</f>
        <v>Main Primary Artist</v>
      </c>
      <c r="H111" s="8" t="str">
        <f>"update Artists set ReleasesCount=(select count (distinct ReleaseId) from Releases where ArtistId=(select max(ArtistId) from Artists where Name=N'"&amp;E111&amp;"' and EnterpriseId="&amp;EntId&amp;")), 
TracksCount=(select count (distinct TrackId) from Tracks where ArtistId=(select max(ArtistId) from Artists where Name=N'"&amp;E111&amp;"' and EnterpriseId="&amp;EntId&amp;")) where ArtistId=(select max(ArtistId) from Artists where Name=N'"&amp;E111&amp;"'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11" s="174" t="str">
        <f>IF(F111="Main Primary Artist","update Tracks set ArtistId=(select ArtistId from Artists where Name=N'"&amp;Substitute(Trim(E111),"'","''")&amp;"' and EnterpriseId="&amp;EntId&amp;") where "&amp;IF(A111&lt;&gt;"", "ISRC='"&amp;A111&amp;"'", "TrackVendorId='"&amp;Substitute(Trim(B111),"'","''")&amp;"'")&amp;" and EnterpriseId="&amp;EntId,"INSERT into Contributors VALUES (newid(), "&amp;IF(F111&lt;&gt;"Primary Artist", "(select RoleId from ContributorRoles where Name='"&amp;F111&amp;"'), 0", "49, 1")&amp; ", (select max(TrackId) from Tracks where "&amp;IF(A111&lt;&gt;"", "ISRC='"&amp;A111&amp;"'", "TrackVendorId='"&amp;Substitute(Trim(B111),"'","''")&amp;"'")&amp;" and EnterpriseId="&amp;EntId&amp;"), null, (select ArtistId from Artists where Name=N'"&amp;SUBSTITUTE(trim(E111),"'","''")&amp;"' and EnterpriseId="&amp;EntId&amp;"), null)")</f>
        <v>update Tracks set ArtistId=(select ArtistId from Artists where Name=N'PeJota10*' and EnterpriseId=647322) where ISRC='BKTOK2300035' and EnterpriseId=647322</v>
      </c>
    </row>
    <row r="112" hidden="1">
      <c r="A112" s="34" t="s">
        <v>1098</v>
      </c>
      <c r="B112" s="84"/>
      <c r="C112" s="134" t="str">
        <f t="array" ref="C112">ifs(and(isblank($A112),isblank($B112)),"", not(iserror(vlookup($A112&amp;$B112,'5) Release_Track'!$F:$F&amp;'5) Release_Track'!$G:$G,1,0))),vlookup($A112&amp;$B112,{'5) Release_Track'!$F:$F&amp;'5) Release_Track'!$G:$G,'5) Release_Track'!$H:$H},2,0), or(and(not(isblank($B112)),$B112=$B109,$A112&lt;&gt;$A109),and(not(isblank($A112)),$A112=$A109,$B112&lt;&gt;$B109)),"ID LISTS UNALIGNED",and($A112&lt;&gt;"",countif('5) Release_Track'!$F:$F,$A112)=0),"NO ISRC MATCH in Release_Track",and($B112&lt;&gt;"",countif('5) Release_Track'!$G:$G,$B112)=0),"NO CATALOG ID MATCH in Release_Track",iserror(vlookup($A112&amp;$B112,'5) Release_Track'!$F:$F&amp;'5) Release_Track'!$G:$G,1,0)),"NO ISRC-CATALOG ID pair MATCH in Release_Track" )</f>
        <v>A Asa Esquerda do Rei</v>
      </c>
      <c r="D112" s="134" t="str">
        <f t="array" ref="D112">ifs(and(isblank($A112),isblank($B112)),"", not(iserror(vlookup($A112&amp;$B112,'5) Release_Track'!$F:$F&amp;'5) Release_Track'!$G:$G,1,0))),vlookup($A112&amp;$B112,{'5) Release_Track'!$F:$F&amp;'5) Release_Track'!$G:$G,'5) Release_Track'!$I:$I},2,0), or(and(not(isblank($B112)),$B112=$B109,$A112&lt;&gt;$A109),and(not(isblank($A112)),$A112=$A109,$B112&lt;&gt;$B109)),"ID LISTS UNALIGNED",and($A112&lt;&gt;"",countif('5) Release_Track'!$F:$F,$A112)=0),"NO ISRC MATCH in Release_Track",and($B112&lt;&gt;"",countif('5) Release_Track'!$G:$G,$B112)=0),"NO CATALOG ID MATCH in Release_Track",iserror(vlookup($A112&amp;$B112,'5) Release_Track'!$F:$F&amp;'5) Release_Track'!$G:$G,1,0)),"NO ISRC-CATALOG ID pair MATCH in Release_Track" )</f>
        <v/>
      </c>
      <c r="E112" s="96" t="s">
        <v>53</v>
      </c>
      <c r="F112" s="135" t="s">
        <v>669</v>
      </c>
      <c r="G112" s="136" t="str">
        <f t="array" ref="G112">ifs(or($F112="",$F112="Main Primary Artist"),$F112,not(iserror(vlookup($F112,'Reference info'!$J$5:$J$8,1,0))),"Key Artist",not(iserror(vlookup($F112,'Reference info'!$J$38:$J$405,1,0))),"Performer",not(iserror(vlookup($F112,'Reference info'!$J$10:$J$36,1,0))),"Producer &amp; Engineer")</f>
        <v>Producer &amp; Engineer</v>
      </c>
      <c r="J112" s="174" t="str">
        <f>IF(F112="Main Primary Artist","update Tracks set ArtistId=(select ArtistId from Artists where Name=N'"&amp;Substitute(Trim(E112),"'","''")&amp;"' and EnterpriseId="&amp;EntId&amp;") where "&amp;IF(A112&lt;&gt;"", "ISRC='"&amp;A112&amp;"'", "TrackVendorId='"&amp;Substitute(Trim(B112),"'","''")&amp;"'")&amp;" and EnterpriseId="&amp;EntId,"INSERT into Contributors VALUES (newid(), "&amp;IF(F112&lt;&gt;"Primary Artist", "(select RoleId from ContributorRoles where Name='"&amp;F112&amp;"'), 0", "49, 1")&amp; ", (select max(TrackId) from Tracks where "&amp;IF(A112&lt;&gt;"", "ISRC='"&amp;A112&amp;"'", "TrackVendorId='"&amp;Substitute(Trim(B112),"'","''")&amp;"'")&amp;" and EnterpriseId="&amp;EntId&amp;"), null, (select ArtistId from Artists where Name=N'"&amp;SUBSTITUTE(trim(E112),"'","''")&amp;"' and EnterpriseId="&amp;EntId&amp;"), null)")</f>
        <v>INSERT into Contributors VALUES (newid(), (select RoleId from ContributorRoles where Name='Engineer'), 0, (select max(TrackId) from Tracks where ISRC='BKTOK2300035' and EnterpriseId=647322), null, (select ArtistId from Artists where Name=N'PeJota10*' and EnterpriseId=647322), null)</v>
      </c>
    </row>
    <row r="113" hidden="1">
      <c r="A113" s="34" t="s">
        <v>1100</v>
      </c>
      <c r="B113" s="84"/>
      <c r="C113" s="134" t="str">
        <f t="array" ref="C113">ifs(and(isblank($A113),isblank($B113)),"", not(iserror(vlookup($A113&amp;$B113,'5) Release_Track'!$F:$F&amp;'5) Release_Track'!$G:$G,1,0))),vlookup($A113&amp;$B113,{'5) Release_Track'!$F:$F&amp;'5) Release_Track'!$G:$G,'5) Release_Track'!$H:$H},2,0), or(and(not(isblank($B113)),$B113=$B110,$A113&lt;&gt;$A110),and(not(isblank($A113)),$A113=$A110,$B113&lt;&gt;$B110)),"ID LISTS UNALIGNED",and($A113&lt;&gt;"",countif('5) Release_Track'!$F:$F,$A113)=0),"NO ISRC MATCH in Release_Track",and($B113&lt;&gt;"",countif('5) Release_Track'!$G:$G,$B113)=0),"NO CATALOG ID MATCH in Release_Track",iserror(vlookup($A113&amp;$B113,'5) Release_Track'!$F:$F&amp;'5) Release_Track'!$G:$G,1,0)),"NO ISRC-CATALOG ID pair MATCH in Release_Track" )</f>
        <v>A Asa Esquerda do Rei</v>
      </c>
      <c r="D113" s="134" t="str">
        <f t="array" ref="D113">ifs(and(isblank($A113),isblank($B113)),"", not(iserror(vlookup($A113&amp;$B113,'5) Release_Track'!$F:$F&amp;'5) Release_Track'!$G:$G,1,0))),vlookup($A113&amp;$B113,{'5) Release_Track'!$F:$F&amp;'5) Release_Track'!$G:$G,'5) Release_Track'!$I:$I},2,0), or(and(not(isblank($B113)),$B113=$B110,$A113&lt;&gt;$A110),and(not(isblank($A113)),$A113=$A110,$B113&lt;&gt;$B110)),"ID LISTS UNALIGNED",and($A113&lt;&gt;"",countif('5) Release_Track'!$F:$F,$A113)=0),"NO ISRC MATCH in Release_Track",and($B113&lt;&gt;"",countif('5) Release_Track'!$G:$G,$B113)=0),"NO CATALOG ID MATCH in Release_Track",iserror(vlookup($A113&amp;$B113,'5) Release_Track'!$F:$F&amp;'5) Release_Track'!$G:$G,1,0)),"NO ISRC-CATALOG ID pair MATCH in Release_Track" )</f>
        <v>Speed Up</v>
      </c>
      <c r="E113" s="96" t="s">
        <v>53</v>
      </c>
      <c r="F113" s="135" t="s">
        <v>667</v>
      </c>
      <c r="G113" s="136" t="str">
        <f t="array" ref="G113">ifs(or($F113="",$F113="Main Primary Artist"),$F113,not(iserror(vlookup($F113,'Reference info'!$J$5:$J$8,1,0))),"Key Artist",not(iserror(vlookup($F113,'Reference info'!$J$38:$J$405,1,0))),"Performer",not(iserror(vlookup($F113,'Reference info'!$J$10:$J$36,1,0))),"Producer &amp; Engineer")</f>
        <v>Producer &amp; Engineer</v>
      </c>
      <c r="J113" s="174" t="str">
        <f>IF(F113="Main Primary Artist","update Tracks set ArtistId=(select ArtistId from Artists where Name=N'"&amp;Substitute(Trim(E113),"'","''")&amp;"' and EnterpriseId="&amp;EntId&amp;") where "&amp;IF(A113&lt;&gt;"", "ISRC='"&amp;A113&amp;"'", "TrackVendorId='"&amp;Substitute(Trim(B113),"'","''")&amp;"'")&amp;" and EnterpriseId="&amp;EntId,"INSERT into Contributors VALUES (newid(), "&amp;IF(F113&lt;&gt;"Primary Artist", "(select RoleId from ContributorRoles where Name='"&amp;F113&amp;"'), 0", "49, 1")&amp; ", (select max(TrackId) from Tracks where "&amp;IF(A113&lt;&gt;"", "ISRC='"&amp;A113&amp;"'", "TrackVendorId='"&amp;Substitute(Trim(B113),"'","''")&amp;"'")&amp;" and EnterpriseId="&amp;EntId&amp;"), null, (select ArtistId from Artists where Name=N'"&amp;SUBSTITUTE(trim(E113),"'","''")&amp;"' and EnterpriseId="&amp;EntId&amp;"), null)")</f>
        <v>INSERT into Contributors VALUES (newid(), (select RoleId from ContributorRoles where Name='Producer'), 0, (select max(TrackId) from Tracks where ISRC='BKTOK2300036' and EnterpriseId=647322), null, (select ArtistId from Artists where Name=N'PeJota10*' and EnterpriseId=647322), null)</v>
      </c>
    </row>
    <row r="114" hidden="1">
      <c r="A114" s="34" t="s">
        <v>1100</v>
      </c>
      <c r="B114" s="84"/>
      <c r="C114" s="134" t="str">
        <f t="array" ref="C114">ifs(and(isblank($A114),isblank($B114)),"", not(iserror(vlookup($A114&amp;$B114,'5) Release_Track'!$F:$F&amp;'5) Release_Track'!$G:$G,1,0))),vlookup($A114&amp;$B114,{'5) Release_Track'!$F:$F&amp;'5) Release_Track'!$G:$G,'5) Release_Track'!$H:$H},2,0), or(and(not(isblank($B114)),$B114=$B113,$A114&lt;&gt;$A113),and(not(isblank($A114)),$A114=$A113,$B114&lt;&gt;$B113)),"ID LISTS UNALIGNED",and($A114&lt;&gt;"",countif('5) Release_Track'!$F:$F,$A114)=0),"NO ISRC MATCH in Release_Track",and($B114&lt;&gt;"",countif('5) Release_Track'!$G:$G,$B114)=0),"NO CATALOG ID MATCH in Release_Track",iserror(vlookup($A114&amp;$B114,'5) Release_Track'!$F:$F&amp;'5) Release_Track'!$G:$G,1,0)),"NO ISRC-CATALOG ID pair MATCH in Release_Track" )</f>
        <v>A Asa Esquerda do Rei</v>
      </c>
      <c r="D114" s="134" t="str">
        <f t="array" ref="D114">ifs(and(isblank($A114),isblank($B114)),"", not(iserror(vlookup($A114&amp;$B114,'5) Release_Track'!$F:$F&amp;'5) Release_Track'!$G:$G,1,0))),vlookup($A114&amp;$B114,{'5) Release_Track'!$F:$F&amp;'5) Release_Track'!$G:$G,'5) Release_Track'!$I:$I},2,0), or(and(not(isblank($B114)),$B114=$B113,$A114&lt;&gt;$A113),and(not(isblank($A114)),$A114=$A113,$B114&lt;&gt;$B113)),"ID LISTS UNALIGNED",and($A114&lt;&gt;"",countif('5) Release_Track'!$F:$F,$A114)=0),"NO ISRC MATCH in Release_Track",and($B114&lt;&gt;"",countif('5) Release_Track'!$G:$G,$B114)=0),"NO CATALOG ID MATCH in Release_Track",iserror(vlookup($A114&amp;$B114,'5) Release_Track'!$F:$F&amp;'5) Release_Track'!$G:$G,1,0)),"NO ISRC-CATALOG ID pair MATCH in Release_Track" )</f>
        <v>Speed Up</v>
      </c>
      <c r="E114" s="96" t="s">
        <v>103</v>
      </c>
      <c r="F114" s="140" t="s">
        <v>671</v>
      </c>
      <c r="G114" s="136" t="str">
        <f t="array" ref="G114">ifs(or($F114="",$F114="Main Primary Artist"),$F114,not(iserror(vlookup($F114,'Reference info'!$J$5:$J$8,1,0))),"Key Artist",not(iserror(vlookup($F114,'Reference info'!$J$38:$J$405,1,0))),"Performer",not(iserror(vlookup($F114,'Reference info'!$J$10:$J$36,1,0))),"Producer &amp; Engineer")</f>
        <v>Key Artist</v>
      </c>
      <c r="J114" s="174" t="str">
        <f>IF(F114="Main Primary Artist","update Tracks set ArtistId=(select ArtistId from Artists where Name=N'"&amp;Substitute(Trim(E114),"'","''")&amp;"' and EnterpriseId="&amp;EntId&amp;") where "&amp;IF(A114&lt;&gt;"", "ISRC='"&amp;A114&amp;"'", "TrackVendorId='"&amp;Substitute(Trim(B114),"'","''")&amp;"'")&amp;" and EnterpriseId="&amp;EntId,"INSERT into Contributors VALUES (newid(), "&amp;IF(F114&lt;&gt;"Primary Artist", "(select RoleId from ContributorRoles where Name='"&amp;F114&amp;"'), 0", "49, 1")&amp; ", (select max(TrackId) from Tracks where "&amp;IF(A114&lt;&gt;"", "ISRC='"&amp;A114&amp;"'", "TrackVendorId='"&amp;Substitute(Trim(B114),"'","''")&amp;"'")&amp;" and EnterpriseId="&amp;EntId&amp;"), null, (select ArtistId from Artists where Name=N'"&amp;SUBSTITUTE(trim(E114),"'","''")&amp;"' and EnterpriseId="&amp;EntId&amp;"), null)")</f>
        <v>INSERT into Contributors VALUES (newid(), 49, 1, (select max(TrackId) from Tracks where ISRC='BKTOK2300036' and EnterpriseId=647322), null, (select ArtistId from Artists where Name=N'Th3agu' and EnterpriseId=647322), null)</v>
      </c>
    </row>
    <row r="115">
      <c r="A115" s="34" t="s">
        <v>1100</v>
      </c>
      <c r="B115" s="84"/>
      <c r="C115" s="134" t="str">
        <f t="array" ref="C115">ifs(and(isblank($A115),isblank($B115)),"", not(iserror(vlookup($A115&amp;$B115,'5) Release_Track'!$F:$F&amp;'5) Release_Track'!$G:$G,1,0))),vlookup($A115&amp;$B115,{'5) Release_Track'!$F:$F&amp;'5) Release_Track'!$G:$G,'5) Release_Track'!$H:$H},2,0), or(and(not(isblank($B115)),$B115=$B112,$A115&lt;&gt;$A112),and(not(isblank($A115)),$A115=$A112,$B115&lt;&gt;$B112)),"ID LISTS UNALIGNED",and($A115&lt;&gt;"",countif('5) Release_Track'!$F:$F,$A115)=0),"NO ISRC MATCH in Release_Track",and($B115&lt;&gt;"",countif('5) Release_Track'!$G:$G,$B115)=0),"NO CATALOG ID MATCH in Release_Track",iserror(vlookup($A115&amp;$B115,'5) Release_Track'!$F:$F&amp;'5) Release_Track'!$G:$G,1,0)),"NO ISRC-CATALOG ID pair MATCH in Release_Track" )</f>
        <v>A Asa Esquerda do Rei</v>
      </c>
      <c r="D115" s="134" t="str">
        <f t="array" ref="D115">ifs(and(isblank($A115),isblank($B115)),"", not(iserror(vlookup($A115&amp;$B115,'5) Release_Track'!$F:$F&amp;'5) Release_Track'!$G:$G,1,0))),vlookup($A115&amp;$B115,{'5) Release_Track'!$F:$F&amp;'5) Release_Track'!$G:$G,'5) Release_Track'!$I:$I},2,0), or(and(not(isblank($B115)),$B115=$B112,$A115&lt;&gt;$A112),and(not(isblank($A115)),$A115=$A112,$B115&lt;&gt;$B112)),"ID LISTS UNALIGNED",and($A115&lt;&gt;"",countif('5) Release_Track'!$F:$F,$A115)=0),"NO ISRC MATCH in Release_Track",and($B115&lt;&gt;"",countif('5) Release_Track'!$G:$G,$B115)=0),"NO CATALOG ID MATCH in Release_Track",iserror(vlookup($A115&amp;$B115,'5) Release_Track'!$F:$F&amp;'5) Release_Track'!$G:$G,1,0)),"NO ISRC-CATALOG ID pair MATCH in Release_Track" )</f>
        <v>Speed Up</v>
      </c>
      <c r="E115" s="96" t="s">
        <v>53</v>
      </c>
      <c r="F115" s="140" t="s">
        <v>666</v>
      </c>
      <c r="G115" s="136" t="str">
        <f t="array" ref="G115">ifs(or($F115="",$F115="Main Primary Artist"),$F115,not(iserror(vlookup($F115,'Reference info'!$J$5:$J$8,1,0))),"Key Artist",not(iserror(vlookup($F115,'Reference info'!$J$38:$J$405,1,0))),"Performer",not(iserror(vlookup($F115,'Reference info'!$J$10:$J$36,1,0))),"Producer &amp; Engineer")</f>
        <v>Main Primary Artist</v>
      </c>
      <c r="H115" s="8" t="str">
        <f>"update Artists set ReleasesCount=(select count (distinct ReleaseId) from Releases where ArtistId=(select max(ArtistId) from Artists where Name=N'"&amp;E115&amp;"' and EnterpriseId="&amp;EntId&amp;")), 
TracksCount=(select count (distinct TrackId) from Tracks where ArtistId=(select max(ArtistId) from Artists where Name=N'"&amp;E115&amp;"' and EnterpriseId="&amp;EntId&amp;")) where ArtistId=(select max(ArtistId) from Artists where Name=N'"&amp;E115&amp;"'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15" s="174" t="str">
        <f>IF(F115="Main Primary Artist","update Tracks set ArtistId=(select ArtistId from Artists where Name=N'"&amp;Substitute(Trim(E115),"'","''")&amp;"' and EnterpriseId="&amp;EntId&amp;") where "&amp;IF(A115&lt;&gt;"", "ISRC='"&amp;A115&amp;"'", "TrackVendorId='"&amp;Substitute(Trim(B115),"'","''")&amp;"'")&amp;" and EnterpriseId="&amp;EntId,"INSERT into Contributors VALUES (newid(), "&amp;IF(F115&lt;&gt;"Primary Artist", "(select RoleId from ContributorRoles where Name='"&amp;F115&amp;"'), 0", "49, 1")&amp; ", (select max(TrackId) from Tracks where "&amp;IF(A115&lt;&gt;"", "ISRC='"&amp;A115&amp;"'", "TrackVendorId='"&amp;Substitute(Trim(B115),"'","''")&amp;"'")&amp;" and EnterpriseId="&amp;EntId&amp;"), null, (select ArtistId from Artists where Name=N'"&amp;SUBSTITUTE(trim(E115),"'","''")&amp;"' and EnterpriseId="&amp;EntId&amp;"), null)")</f>
        <v>update Tracks set ArtistId=(select ArtistId from Artists where Name=N'PeJota10*' and EnterpriseId=647322) where ISRC='BKTOK2300036' and EnterpriseId=647322</v>
      </c>
    </row>
    <row r="116" hidden="1">
      <c r="A116" s="34" t="s">
        <v>1100</v>
      </c>
      <c r="B116" s="84"/>
      <c r="C116" s="134" t="str">
        <f t="array" ref="C116">ifs(and(isblank($A116),isblank($B116)),"", not(iserror(vlookup($A116&amp;$B116,'5) Release_Track'!$F:$F&amp;'5) Release_Track'!$G:$G,1,0))),vlookup($A116&amp;$B116,{'5) Release_Track'!$F:$F&amp;'5) Release_Track'!$G:$G,'5) Release_Track'!$H:$H},2,0), or(and(not(isblank($B116)),$B116=$B113,$A116&lt;&gt;$A113),and(not(isblank($A116)),$A116=$A113,$B116&lt;&gt;$B113)),"ID LISTS UNALIGNED",and($A116&lt;&gt;"",countif('5) Release_Track'!$F:$F,$A116)=0),"NO ISRC MATCH in Release_Track",and($B116&lt;&gt;"",countif('5) Release_Track'!$G:$G,$B116)=0),"NO CATALOG ID MATCH in Release_Track",iserror(vlookup($A116&amp;$B116,'5) Release_Track'!$F:$F&amp;'5) Release_Track'!$G:$G,1,0)),"NO ISRC-CATALOG ID pair MATCH in Release_Track" )</f>
        <v>A Asa Esquerda do Rei</v>
      </c>
      <c r="D116" s="134" t="str">
        <f t="array" ref="D116">ifs(and(isblank($A116),isblank($B116)),"", not(iserror(vlookup($A116&amp;$B116,'5) Release_Track'!$F:$F&amp;'5) Release_Track'!$G:$G,1,0))),vlookup($A116&amp;$B116,{'5) Release_Track'!$F:$F&amp;'5) Release_Track'!$G:$G,'5) Release_Track'!$I:$I},2,0), or(and(not(isblank($B116)),$B116=$B113,$A116&lt;&gt;$A113),and(not(isblank($A116)),$A116=$A113,$B116&lt;&gt;$B113)),"ID LISTS UNALIGNED",and($A116&lt;&gt;"",countif('5) Release_Track'!$F:$F,$A116)=0),"NO ISRC MATCH in Release_Track",and($B116&lt;&gt;"",countif('5) Release_Track'!$G:$G,$B116)=0),"NO CATALOG ID MATCH in Release_Track",iserror(vlookup($A116&amp;$B116,'5) Release_Track'!$F:$F&amp;'5) Release_Track'!$G:$G,1,0)),"NO ISRC-CATALOG ID pair MATCH in Release_Track" )</f>
        <v>Speed Up</v>
      </c>
      <c r="E116" s="96" t="s">
        <v>53</v>
      </c>
      <c r="F116" s="135" t="s">
        <v>669</v>
      </c>
      <c r="G116" s="136" t="str">
        <f t="array" ref="G116">ifs(or($F116="",$F116="Main Primary Artist"),$F116,not(iserror(vlookup($F116,'Reference info'!$J$5:$J$8,1,0))),"Key Artist",not(iserror(vlookup($F116,'Reference info'!$J$38:$J$405,1,0))),"Performer",not(iserror(vlookup($F116,'Reference info'!$J$10:$J$36,1,0))),"Producer &amp; Engineer")</f>
        <v>Producer &amp; Engineer</v>
      </c>
      <c r="J116" s="174" t="str">
        <f>IF(F116="Main Primary Artist","update Tracks set ArtistId=(select ArtistId from Artists where Name=N'"&amp;Substitute(Trim(E116),"'","''")&amp;"' and EnterpriseId="&amp;EntId&amp;") where "&amp;IF(A116&lt;&gt;"", "ISRC='"&amp;A116&amp;"'", "TrackVendorId='"&amp;Substitute(Trim(B116),"'","''")&amp;"'")&amp;" and EnterpriseId="&amp;EntId,"INSERT into Contributors VALUES (newid(), "&amp;IF(F116&lt;&gt;"Primary Artist", "(select RoleId from ContributorRoles where Name='"&amp;F116&amp;"'), 0", "49, 1")&amp; ", (select max(TrackId) from Tracks where "&amp;IF(A116&lt;&gt;"", "ISRC='"&amp;A116&amp;"'", "TrackVendorId='"&amp;Substitute(Trim(B116),"'","''")&amp;"'")&amp;" and EnterpriseId="&amp;EntId&amp;"), null, (select ArtistId from Artists where Name=N'"&amp;SUBSTITUTE(trim(E116),"'","''")&amp;"' and EnterpriseId="&amp;EntId&amp;"), null)")</f>
        <v>INSERT into Contributors VALUES (newid(), (select RoleId from ContributorRoles where Name='Engineer'), 0, (select max(TrackId) from Tracks where ISRC='BKTOK2300036' and EnterpriseId=647322), null, (select ArtistId from Artists where Name=N'PeJota10*' and EnterpriseId=647322), null)</v>
      </c>
    </row>
    <row r="117" hidden="1">
      <c r="A117" s="8" t="s">
        <v>804</v>
      </c>
      <c r="B117" s="116"/>
      <c r="C117" s="134" t="str">
        <f t="array" ref="C117">ifs(and(isblank($A117),isblank($B117)),"", not(iserror(vlookup($A117&amp;$B117,'5) Release_Track'!$F:$F&amp;'5) Release_Track'!$G:$G,1,0))),vlookup($A117&amp;$B117,{'5) Release_Track'!$F:$F&amp;'5) Release_Track'!$G:$G,'5) Release_Track'!$H:$H},2,0), or(and(not(isblank($B117)),$B117=#REF!,$A117&lt;&gt;#REF!),and(not(isblank($A117)),$A117=#REF!,$B117&lt;&gt;#REF!)),"ID LISTS UNALIGNED",and($A117&lt;&gt;"",countif('5) Release_Track'!$F:$F,$A117)=0),"NO ISRC MATCH in Release_Track",and($B117&lt;&gt;"",countif('5) Release_Track'!$G:$G,$B117)=0),"NO CATALOG ID MATCH in Release_Track",iserror(vlookup($A117&amp;$B117,'5) Release_Track'!$F:$F&amp;'5) Release_Track'!$G:$G,1,0)),"NO ISRC-CATALOG ID pair MATCH in Release_Track" )</f>
        <v>Anjo do Senhor</v>
      </c>
      <c r="D117" s="134"/>
      <c r="E117" s="43" t="s">
        <v>67</v>
      </c>
      <c r="F117" s="135" t="s">
        <v>667</v>
      </c>
      <c r="G117" s="136" t="str">
        <f t="array" ref="G117">ifs(or($F117="",$F117="Main Primary Artist"),$F117,not(iserror(vlookup($F117,'Reference info'!$J$5:$J$8,1,0))),"Key Artist",not(iserror(vlookup($F117,'Reference info'!$J$38:$J$405,1,0))),"Performer",not(iserror(vlookup($F117,'Reference info'!$J$10:$J$36,1,0))),"Producer &amp; Engineer")</f>
        <v>Producer &amp; Engineer</v>
      </c>
      <c r="J117" s="174" t="str">
        <f>IF(F117="Main Primary Artist","update Tracks set ArtistId=(select ArtistId from Artists where Name=N'"&amp;Substitute(Trim(E117),"'","''")&amp;"' and EnterpriseId="&amp;EntId&amp;") where "&amp;IF(A117&lt;&gt;"", "ISRC='"&amp;A117&amp;"'", "TrackVendorId='"&amp;Substitute(Trim(B117),"'","''")&amp;"'")&amp;" and EnterpriseId="&amp;EntId,"INSERT into Contributors VALUES (newid(), "&amp;IF(F117&lt;&gt;"Primary Artist", "(select RoleId from ContributorRoles where Name='"&amp;F117&amp;"'), 0", "49, 1")&amp; ", (select max(TrackId) from Tracks where "&amp;IF(A117&lt;&gt;"", "ISRC='"&amp;A117&amp;"'", "TrackVendorId='"&amp;Substitute(Trim(B117),"'","''")&amp;"'")&amp;" and EnterpriseId="&amp;EntId&amp;"), null, (select ArtistId from Artists where Name=N'"&amp;SUBSTITUTE(trim(E117),"'","''")&amp;"' and EnterpriseId="&amp;EntId&amp;"), null)")</f>
        <v>INSERT into Contributors VALUES (newid(), (select RoleId from ContributorRoles where Name='Producer'), 0, (select max(TrackId) from Tracks where ISRC='BKTOK2300038' and EnterpriseId=647322), null, (select ArtistId from Artists where Name=N'Flash Beats Manow' and EnterpriseId=647322), null)</v>
      </c>
    </row>
    <row r="118">
      <c r="A118" s="8" t="s">
        <v>804</v>
      </c>
      <c r="B118" s="116"/>
      <c r="C118" s="134" t="str">
        <f t="array" ref="C118">ifs(and(isblank($A118),isblank($B118)),"", not(iserror(vlookup($A118&amp;$B118,'5) Release_Track'!$F:$F&amp;'5) Release_Track'!$G:$G,1,0))),vlookup($A118&amp;$B118,{'5) Release_Track'!$F:$F&amp;'5) Release_Track'!$G:$G,'5) Release_Track'!$H:$H},2,0), or(and(not(isblank($B118)),$B118=#REF!,$A118&lt;&gt;#REF!),and(not(isblank($A118)),$A118=#REF!,$B118&lt;&gt;#REF!)),"ID LISTS UNALIGNED",and($A118&lt;&gt;"",countif('5) Release_Track'!$F:$F,$A118)=0),"NO ISRC MATCH in Release_Track",and($B118&lt;&gt;"",countif('5) Release_Track'!$G:$G,$B118)=0),"NO CATALOG ID MATCH in Release_Track",iserror(vlookup($A118&amp;$B118,'5) Release_Track'!$F:$F&amp;'5) Release_Track'!$G:$G,1,0)),"NO ISRC-CATALOG ID pair MATCH in Release_Track" )</f>
        <v>Anjo do Senhor</v>
      </c>
      <c r="D118" s="134" t="str">
        <f t="array" ref="D118">ifs(and(isblank($A118),isblank($B118)),"", not(iserror(vlookup($A118&amp;$B118,'5) Release_Track'!$F:$F&amp;'5) Release_Track'!$G:$G,1,0))),vlookup($A118&amp;$B118,{'5) Release_Track'!$F:$F&amp;'5) Release_Track'!$G:$G,'5) Release_Track'!$I:$I},2,0), or(and(not(isblank($B118)),$B118=#REF!,$A118&lt;&gt;#REF!),and(not(isblank($A118)),$A118=#REF!,$B118&lt;&gt;#REF!)),"ID LISTS UNALIGNED",and($A118&lt;&gt;"",countif('5) Release_Track'!$F:$F,$A118)=0),"NO ISRC MATCH in Release_Track",and($B118&lt;&gt;"",countif('5) Release_Track'!$G:$G,$B118)=0),"NO CATALOG ID MATCH in Release_Track",iserror(vlookup($A118&amp;$B118,'5) Release_Track'!$F:$F&amp;'5) Release_Track'!$G:$G,1,0)),"NO ISRC-CATALOG ID pair MATCH in Release_Track" )</f>
        <v/>
      </c>
      <c r="E118" s="43" t="s">
        <v>67</v>
      </c>
      <c r="F118" s="135" t="s">
        <v>666</v>
      </c>
      <c r="G118" s="136" t="str">
        <f t="array" ref="G118">ifs(or($F118="",$F118="Main Primary Artist"),$F118,not(iserror(vlookup($F118,'Reference info'!$J$5:$J$8,1,0))),"Key Artist",not(iserror(vlookup($F118,'Reference info'!$J$38:$J$405,1,0))),"Performer",not(iserror(vlookup($F118,'Reference info'!$J$10:$J$36,1,0))),"Producer &amp; Engineer")</f>
        <v>Main Primary Artist</v>
      </c>
      <c r="H118" s="8" t="str">
        <f>"update Artists set ReleasesCount=(select count (distinct ReleaseId) from Releases where ArtistId=(select max(ArtistId) from Artists where Name=N'"&amp;E118&amp;"' and EnterpriseId="&amp;EntId&amp;")), 
TracksCount=(select count (distinct TrackId) from Tracks where ArtistId=(select max(ArtistId) from Artists where Name=N'"&amp;E118&amp;"' and EnterpriseId="&amp;EntId&amp;")) where ArtistId=(select max(ArtistId) from Artists where Name=N'"&amp;E118&amp;"'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18" s="174" t="str">
        <f>IF(F118="Main Primary Artist","update Tracks set ArtistId=(select ArtistId from Artists where Name=N'"&amp;Substitute(Trim(E118),"'","''")&amp;"' and EnterpriseId="&amp;EntId&amp;") where "&amp;IF(A118&lt;&gt;"", "ISRC='"&amp;A118&amp;"'", "TrackVendorId='"&amp;Substitute(Trim(B118),"'","''")&amp;"'")&amp;" and EnterpriseId="&amp;EntId,"INSERT into Contributors VALUES (newid(), "&amp;IF(F118&lt;&gt;"Primary Artist", "(select RoleId from ContributorRoles where Name='"&amp;F118&amp;"'), 0", "49, 1")&amp; ", (select max(TrackId) from Tracks where "&amp;IF(A118&lt;&gt;"", "ISRC='"&amp;A118&amp;"'", "TrackVendorId='"&amp;Substitute(Trim(B118),"'","''")&amp;"'")&amp;" and EnterpriseId="&amp;EntId&amp;"), null, (select ArtistId from Artists where Name=N'"&amp;SUBSTITUTE(trim(E118),"'","''")&amp;"' and EnterpriseId="&amp;EntId&amp;"), null)")</f>
        <v>update Tracks set ArtistId=(select ArtistId from Artists where Name=N'Flash Beats Manow' and EnterpriseId=647322) where ISRC='BKTOK2300038' and EnterpriseId=647322</v>
      </c>
    </row>
    <row r="119" hidden="1">
      <c r="A119" s="8" t="s">
        <v>804</v>
      </c>
      <c r="B119" s="116"/>
      <c r="C119" s="134" t="str">
        <f t="array" ref="C119">ifs(and(isblank($A119),isblank($B119)),"", not(iserror(vlookup($A119&amp;$B119,'5) Release_Track'!$F:$F&amp;'5) Release_Track'!$G:$G,1,0))),vlookup($A119&amp;$B119,{'5) Release_Track'!$F:$F&amp;'5) Release_Track'!$G:$G,'5) Release_Track'!$H:$H},2,0), or(and(not(isblank($B119)),$B119=#REF!,$A119&lt;&gt;#REF!),and(not(isblank($A119)),$A119=#REF!,$B119&lt;&gt;#REF!)),"ID LISTS UNALIGNED",and($A119&lt;&gt;"",countif('5) Release_Track'!$F:$F,$A119)=0),"NO ISRC MATCH in Release_Track",and($B119&lt;&gt;"",countif('5) Release_Track'!$G:$G,$B119)=0),"NO CATALOG ID MATCH in Release_Track",iserror(vlookup($A119&amp;$B119,'5) Release_Track'!$F:$F&amp;'5) Release_Track'!$G:$G,1,0)),"NO ISRC-CATALOG ID pair MATCH in Release_Track" )</f>
        <v>Anjo do Senhor</v>
      </c>
      <c r="D119" s="134"/>
      <c r="E119" s="43" t="s">
        <v>67</v>
      </c>
      <c r="F119" s="135" t="s">
        <v>669</v>
      </c>
      <c r="G119" s="136" t="str">
        <f t="array" ref="G119">ifs(or($F119="",$F119="Main Primary Artist"),$F119,not(iserror(vlookup($F119,'Reference info'!$J$5:$J$8,1,0))),"Key Artist",not(iserror(vlookup($F119,'Reference info'!$J$38:$J$405,1,0))),"Performer",not(iserror(vlookup($F119,'Reference info'!$J$10:$J$36,1,0))),"Producer &amp; Engineer")</f>
        <v>Producer &amp; Engineer</v>
      </c>
      <c r="J119" s="174" t="str">
        <f>IF(F119="Main Primary Artist","update Tracks set ArtistId=(select ArtistId from Artists where Name=N'"&amp;Substitute(Trim(E119),"'","''")&amp;"' and EnterpriseId="&amp;EntId&amp;") where "&amp;IF(A119&lt;&gt;"", "ISRC='"&amp;A119&amp;"'", "TrackVendorId='"&amp;Substitute(Trim(B119),"'","''")&amp;"'")&amp;" and EnterpriseId="&amp;EntId,"INSERT into Contributors VALUES (newid(), "&amp;IF(F119&lt;&gt;"Primary Artist", "(select RoleId from ContributorRoles where Name='"&amp;F119&amp;"'), 0", "49, 1")&amp; ", (select max(TrackId) from Tracks where "&amp;IF(A119&lt;&gt;"", "ISRC='"&amp;A119&amp;"'", "TrackVendorId='"&amp;Substitute(Trim(B119),"'","''")&amp;"'")&amp;" and EnterpriseId="&amp;EntId&amp;"), null, (select ArtistId from Artists where Name=N'"&amp;SUBSTITUTE(trim(E119),"'","''")&amp;"' and EnterpriseId="&amp;EntId&amp;"), null)")</f>
        <v>INSERT into Contributors VALUES (newid(), (select RoleId from ContributorRoles where Name='Engineer'), 0, (select max(TrackId) from Tracks where ISRC='BKTOK2300038' and EnterpriseId=647322), null, (select ArtistId from Artists where Name=N'Flash Beats Manow' and EnterpriseId=647322), null)</v>
      </c>
    </row>
    <row r="120" hidden="1">
      <c r="A120" s="8" t="s">
        <v>806</v>
      </c>
      <c r="B120" s="116"/>
      <c r="C120" s="134" t="str">
        <f t="array" ref="C120">ifs(and(isblank($A120),isblank($B120)),"", not(iserror(vlookup($A120&amp;$B120,'5) Release_Track'!$F:$F&amp;'5) Release_Track'!$G:$G,1,0))),vlookup($A120&amp;$B120,{'5) Release_Track'!$F:$F&amp;'5) Release_Track'!$G:$G,'5) Release_Track'!$H:$H},2,0), or(and(not(isblank($B120)),$B120=#REF!,$A120&lt;&gt;#REF!),and(not(isblank($A120)),$A120=#REF!,$B120&lt;&gt;#REF!)),"ID LISTS UNALIGNED",and($A120&lt;&gt;"",countif('5) Release_Track'!$F:$F,$A120)=0),"NO ISRC MATCH in Release_Track",and($B120&lt;&gt;"",countif('5) Release_Track'!$G:$G,$B120)=0),"NO CATALOG ID MATCH in Release_Track",iserror(vlookup($A120&amp;$B120,'5) Release_Track'!$F:$F&amp;'5) Release_Track'!$G:$G,1,0)),"NO ISRC-CATALOG ID pair MATCH in Release_Track" )</f>
        <v>Inosuke - Dupla Nichirin</v>
      </c>
      <c r="D120" s="134"/>
      <c r="E120" s="43" t="s">
        <v>51</v>
      </c>
      <c r="F120" s="135" t="s">
        <v>667</v>
      </c>
      <c r="G120" s="136" t="str">
        <f t="array" ref="G120">ifs(or($F120="",$F120="Main Primary Artist"),$F120,not(iserror(vlookup($F120,'Reference info'!$J$5:$J$8,1,0))),"Key Artist",not(iserror(vlookup($F120,'Reference info'!$J$38:$J$405,1,0))),"Performer",not(iserror(vlookup($F120,'Reference info'!$J$10:$J$36,1,0))),"Producer &amp; Engineer")</f>
        <v>Producer &amp; Engineer</v>
      </c>
      <c r="J120" s="174" t="str">
        <f>IF(F120="Main Primary Artist","update Tracks set ArtistId=(select ArtistId from Artists where Name=N'"&amp;Substitute(Trim(E120),"'","''")&amp;"' and EnterpriseId="&amp;EntId&amp;") where "&amp;IF(A120&lt;&gt;"", "ISRC='"&amp;A120&amp;"'", "TrackVendorId='"&amp;Substitute(Trim(B120),"'","''")&amp;"'")&amp;" and EnterpriseId="&amp;EntId,"INSERT into Contributors VALUES (newid(), "&amp;IF(F120&lt;&gt;"Primary Artist", "(select RoleId from ContributorRoles where Name='"&amp;F120&amp;"'), 0", "49, 1")&amp; ", (select max(TrackId) from Tracks where "&amp;IF(A120&lt;&gt;"", "ISRC='"&amp;A120&amp;"'", "TrackVendorId='"&amp;Substitute(Trim(B120),"'","''")&amp;"'")&amp;" and EnterpriseId="&amp;EntId&amp;"), null, (select ArtistId from Artists where Name=N'"&amp;SUBSTITUTE(trim(E120),"'","''")&amp;"' and EnterpriseId="&amp;EntId&amp;"), null)")</f>
        <v>INSERT into Contributors VALUES (newid(), (select RoleId from ContributorRoles where Name='Producer'), 0, (select max(TrackId) from Tracks where ISRC='BKTOK2300039' and EnterpriseId=647322), null, (select ArtistId from Artists where Name=N'oNinho' and EnterpriseId=647322), null)</v>
      </c>
    </row>
    <row r="121">
      <c r="A121" s="8" t="s">
        <v>806</v>
      </c>
      <c r="B121" s="116"/>
      <c r="C121" s="134" t="str">
        <f t="array" ref="C121">ifs(and(isblank($A121),isblank($B121)),"", not(iserror(vlookup($A121&amp;$B121,'5) Release_Track'!$F:$F&amp;'5) Release_Track'!$G:$G,1,0))),vlookup($A121&amp;$B121,{'5) Release_Track'!$F:$F&amp;'5) Release_Track'!$G:$G,'5) Release_Track'!$H:$H},2,0), or(and(not(isblank($B121)),$B121=#REF!,$A121&lt;&gt;#REF!),and(not(isblank($A121)),$A121=#REF!,$B121&lt;&gt;#REF!)),"ID LISTS UNALIGNED",and($A121&lt;&gt;"",countif('5) Release_Track'!$F:$F,$A121)=0),"NO ISRC MATCH in Release_Track",and($B121&lt;&gt;"",countif('5) Release_Track'!$G:$G,$B121)=0),"NO CATALOG ID MATCH in Release_Track",iserror(vlookup($A121&amp;$B121,'5) Release_Track'!$F:$F&amp;'5) Release_Track'!$G:$G,1,0)),"NO ISRC-CATALOG ID pair MATCH in Release_Track" )</f>
        <v>Inosuke - Dupla Nichirin</v>
      </c>
      <c r="D121" s="134"/>
      <c r="E121" s="43" t="s">
        <v>51</v>
      </c>
      <c r="F121" s="135" t="s">
        <v>666</v>
      </c>
      <c r="G121" s="136" t="str">
        <f t="array" ref="G121">ifs(or($F121="",$F121="Main Primary Artist"),$F121,not(iserror(vlookup($F121,'Reference info'!$J$5:$J$8,1,0))),"Key Artist",not(iserror(vlookup($F121,'Reference info'!$J$38:$J$405,1,0))),"Performer",not(iserror(vlookup($F121,'Reference info'!$J$10:$J$36,1,0))),"Producer &amp; Engineer")</f>
        <v>Main Primary Artist</v>
      </c>
      <c r="H121" s="8" t="str">
        <f>"update Artists set ReleasesCount=(select count (distinct ReleaseId) from Releases where ArtistId=(select max(ArtistId) from Artists where Name=N'"&amp;E121&amp;"' and EnterpriseId="&amp;EntId&amp;")), 
TracksCount=(select count (distinct TrackId) from Tracks where ArtistId=(select max(ArtistId) from Artists where Name=N'"&amp;E121&amp;"' and EnterpriseId="&amp;EntId&amp;")) where ArtistId=(select max(ArtistId) from Artists where Name=N'"&amp;E121&amp;"' and EnterpriseId="&amp;EntId&amp;");"</f>
        <v>update Artists set ReleasesCount=(select count (distinct ReleaseId) from Releases where ArtistId=(select max(ArtistId) from Artists where Name=N'oNinho' and EnterpriseId=647322)), 
TracksCount=(select count (distinct TrackId) from Tracks where ArtistId=(select max(ArtistId) from Artists where Name=N'oNinho' and EnterpriseId=647322)) where ArtistId=(select max(ArtistId) from Artists where Name=N'oNinho' and EnterpriseId=647322);</v>
      </c>
      <c r="J121" s="174" t="str">
        <f>IF(F121="Main Primary Artist","update Tracks set ArtistId=(select ArtistId from Artists where Name=N'"&amp;Substitute(Trim(E121),"'","''")&amp;"' and EnterpriseId="&amp;EntId&amp;") where "&amp;IF(A121&lt;&gt;"", "ISRC='"&amp;A121&amp;"'", "TrackVendorId='"&amp;Substitute(Trim(B121),"'","''")&amp;"'")&amp;" and EnterpriseId="&amp;EntId,"INSERT into Contributors VALUES (newid(), "&amp;IF(F121&lt;&gt;"Primary Artist", "(select RoleId from ContributorRoles where Name='"&amp;F121&amp;"'), 0", "49, 1")&amp; ", (select max(TrackId) from Tracks where "&amp;IF(A121&lt;&gt;"", "ISRC='"&amp;A121&amp;"'", "TrackVendorId='"&amp;Substitute(Trim(B121),"'","''")&amp;"'")&amp;" and EnterpriseId="&amp;EntId&amp;"), null, (select ArtistId from Artists where Name=N'"&amp;SUBSTITUTE(trim(E121),"'","''")&amp;"' and EnterpriseId="&amp;EntId&amp;"), null)")</f>
        <v>update Tracks set ArtistId=(select ArtistId from Artists where Name=N'oNinho' and EnterpriseId=647322) where ISRC='BKTOK2300039' and EnterpriseId=647322</v>
      </c>
    </row>
    <row r="122" hidden="1">
      <c r="A122" s="8" t="s">
        <v>806</v>
      </c>
      <c r="B122" s="116"/>
      <c r="C122" s="134" t="str">
        <f t="array" ref="C122">ifs(and(isblank($A122),isblank($B122)),"", not(iserror(vlookup($A122&amp;$B122,'5) Release_Track'!$F:$F&amp;'5) Release_Track'!$G:$G,1,0))),vlookup($A122&amp;$B122,{'5) Release_Track'!$F:$F&amp;'5) Release_Track'!$G:$G,'5) Release_Track'!$H:$H},2,0), or(and(not(isblank($B122)),$B122=#REF!,$A122&lt;&gt;#REF!),and(not(isblank($A122)),$A122=#REF!,$B122&lt;&gt;#REF!)),"ID LISTS UNALIGNED",and($A122&lt;&gt;"",countif('5) Release_Track'!$F:$F,$A122)=0),"NO ISRC MATCH in Release_Track",and($B122&lt;&gt;"",countif('5) Release_Track'!$G:$G,$B122)=0),"NO CATALOG ID MATCH in Release_Track",iserror(vlookup($A122&amp;$B122,'5) Release_Track'!$F:$F&amp;'5) Release_Track'!$G:$G,1,0)),"NO ISRC-CATALOG ID pair MATCH in Release_Track" )</f>
        <v>Inosuke - Dupla Nichirin</v>
      </c>
      <c r="D122" s="134"/>
      <c r="E122" s="43" t="s">
        <v>51</v>
      </c>
      <c r="F122" s="135" t="s">
        <v>669</v>
      </c>
      <c r="G122" s="136" t="str">
        <f t="array" ref="G122">ifs(or($F122="",$F122="Main Primary Artist"),$F122,not(iserror(vlookup($F122,'Reference info'!$J$5:$J$8,1,0))),"Key Artist",not(iserror(vlookup($F122,'Reference info'!$J$38:$J$405,1,0))),"Performer",not(iserror(vlookup($F122,'Reference info'!$J$10:$J$36,1,0))),"Producer &amp; Engineer")</f>
        <v>Producer &amp; Engineer</v>
      </c>
      <c r="J122" s="174" t="str">
        <f>IF(F122="Main Primary Artist","update Tracks set ArtistId=(select ArtistId from Artists where Name=N'"&amp;Substitute(Trim(E122),"'","''")&amp;"' and EnterpriseId="&amp;EntId&amp;") where "&amp;IF(A122&lt;&gt;"", "ISRC='"&amp;A122&amp;"'", "TrackVendorId='"&amp;Substitute(Trim(B122),"'","''")&amp;"'")&amp;" and EnterpriseId="&amp;EntId,"INSERT into Contributors VALUES (newid(), "&amp;IF(F122&lt;&gt;"Primary Artist", "(select RoleId from ContributorRoles where Name='"&amp;F122&amp;"'), 0", "49, 1")&amp; ", (select max(TrackId) from Tracks where "&amp;IF(A122&lt;&gt;"", "ISRC='"&amp;A122&amp;"'", "TrackVendorId='"&amp;Substitute(Trim(B122),"'","''")&amp;"'")&amp;" and EnterpriseId="&amp;EntId&amp;"), null, (select ArtistId from Artists where Name=N'"&amp;SUBSTITUTE(trim(E122),"'","''")&amp;"' and EnterpriseId="&amp;EntId&amp;"), null)")</f>
        <v>INSERT into Contributors VALUES (newid(), (select RoleId from ContributorRoles where Name='Engineer'), 0, (select max(TrackId) from Tracks where ISRC='BKTOK2300039' and EnterpriseId=647322), null, (select ArtistId from Artists where Name=N'oNinho' and EnterpriseId=647322), null)</v>
      </c>
    </row>
    <row r="123" hidden="1">
      <c r="A123" s="8" t="s">
        <v>808</v>
      </c>
      <c r="B123" s="116"/>
      <c r="C123" s="134" t="str">
        <f t="array" ref="C123">ifs(and(isblank($A123),isblank($B123)),"", not(iserror(vlookup($A123&amp;$B123,'5) Release_Track'!$F:$F&amp;'5) Release_Track'!$G:$G,1,0))),vlookup($A123&amp;$B123,{'5) Release_Track'!$F:$F&amp;'5) Release_Track'!$G:$G,'5) Release_Track'!$H:$H},2,0), or(and(not(isblank($B123)),$B123=$B122,$A123&lt;&gt;$A122),and(not(isblank($A123)),$A123=$A122,$B123&lt;&gt;$B122)),"ID LISTS UNALIGNED",and($A123&lt;&gt;"",countif('5) Release_Track'!$F:$F,$A123)=0),"NO ISRC MATCH in Release_Track",and($B123&lt;&gt;"",countif('5) Release_Track'!$G:$G,$B123)=0),"NO CATALOG ID MATCH in Release_Track",iserror(vlookup($A123&amp;$B123,'5) Release_Track'!$F:$F&amp;'5) Release_Track'!$G:$G,1,0)),"NO ISRC-CATALOG ID pair MATCH in Release_Track" )</f>
        <v>Mundo Sem Cor</v>
      </c>
      <c r="D123" s="134"/>
      <c r="E123" s="43" t="s">
        <v>51</v>
      </c>
      <c r="F123" s="135" t="s">
        <v>667</v>
      </c>
      <c r="G123" s="136" t="str">
        <f t="array" ref="G123">ifs(or($F123="",$F123="Main Primary Artist"),$F123,not(iserror(vlookup($F123,'Reference info'!$J$5:$J$8,1,0))),"Key Artist",not(iserror(vlookup($F123,'Reference info'!$J$38:$J$405,1,0))),"Performer",not(iserror(vlookup($F123,'Reference info'!$J$10:$J$36,1,0))),"Producer &amp; Engineer")</f>
        <v>Producer &amp; Engineer</v>
      </c>
      <c r="J123" s="174" t="str">
        <f>IF(F123="Main Primary Artist","update Tracks set ArtistId=(select ArtistId from Artists where Name=N'"&amp;Substitute(Trim(E123),"'","''")&amp;"' and EnterpriseId="&amp;EntId&amp;") where "&amp;IF(A123&lt;&gt;"", "ISRC='"&amp;A123&amp;"'", "TrackVendorId='"&amp;Substitute(Trim(B123),"'","''")&amp;"'")&amp;" and EnterpriseId="&amp;EntId,"INSERT into Contributors VALUES (newid(), "&amp;IF(F123&lt;&gt;"Primary Artist", "(select RoleId from ContributorRoles where Name='"&amp;F123&amp;"'), 0", "49, 1")&amp; ", (select max(TrackId) from Tracks where "&amp;IF(A123&lt;&gt;"", "ISRC='"&amp;A123&amp;"'", "TrackVendorId='"&amp;Substitute(Trim(B123),"'","''")&amp;"'")&amp;" and EnterpriseId="&amp;EntId&amp;"), null, (select ArtistId from Artists where Name=N'"&amp;SUBSTITUTE(trim(E123),"'","''")&amp;"' and EnterpriseId="&amp;EntId&amp;"), null)")</f>
        <v>INSERT into Contributors VALUES (newid(), (select RoleId from ContributorRoles where Name='Producer'), 0, (select max(TrackId) from Tracks where ISRC='BKTOK2300040' and EnterpriseId=647322), null, (select ArtistId from Artists where Name=N'oNinho' and EnterpriseId=647322), null)</v>
      </c>
    </row>
    <row r="124" hidden="1">
      <c r="A124" s="8" t="s">
        <v>808</v>
      </c>
      <c r="B124" s="116"/>
      <c r="C124" s="134" t="str">
        <f t="array" ref="C124">ifs(and(isblank($A124),isblank($B124)),"", not(iserror(vlookup($A124&amp;$B124,'5) Release_Track'!$F:$F&amp;'5) Release_Track'!$G:$G,1,0))),vlookup($A124&amp;$B124,{'5) Release_Track'!$F:$F&amp;'5) Release_Track'!$G:$G,'5) Release_Track'!$H:$H},2,0), or(and(not(isblank($B124)),$B124=$B123,$A124&lt;&gt;$A123),and(not(isblank($A124)),$A124=$A123,$B124&lt;&gt;$B123)),"ID LISTS UNALIGNED",and($A124&lt;&gt;"",countif('5) Release_Track'!$F:$F,$A124)=0),"NO ISRC MATCH in Release_Track",and($B124&lt;&gt;"",countif('5) Release_Track'!$G:$G,$B124)=0),"NO CATALOG ID MATCH in Release_Track",iserror(vlookup($A124&amp;$B124,'5) Release_Track'!$F:$F&amp;'5) Release_Track'!$G:$G,1,0)),"NO ISRC-CATALOG ID pair MATCH in Release_Track" )</f>
        <v>Mundo Sem Cor</v>
      </c>
      <c r="D124" s="134" t="str">
        <f t="array" ref="D124">ifs(and(isblank($A124),isblank($B124)),"", not(iserror(vlookup($A124&amp;$B124,'5) Release_Track'!$F:$F&amp;'5) Release_Track'!$G:$G,1,0))),vlookup($A124&amp;$B124,{'5) Release_Track'!$F:$F&amp;'5) Release_Track'!$G:$G,'5) Release_Track'!$I:$I},2,0), or(and(not(isblank($B124)),$B124=$B123,$A124&lt;&gt;$A123),and(not(isblank($A124)),$A124=$A123,$B124&lt;&gt;$B123)),"ID LISTS UNALIGNED",and($A124&lt;&gt;"",countif('5) Release_Track'!$F:$F,$A124)=0),"NO ISRC MATCH in Release_Track",and($B124&lt;&gt;"",countif('5) Release_Track'!$G:$G,$B124)=0),"NO CATALOG ID MATCH in Release_Track",iserror(vlookup($A124&amp;$B124,'5) Release_Track'!$F:$F&amp;'5) Release_Track'!$G:$G,1,0)),"NO ISRC-CATALOG ID pair MATCH in Release_Track" )</f>
        <v/>
      </c>
      <c r="E124" s="43" t="s">
        <v>49</v>
      </c>
      <c r="F124" s="135" t="s">
        <v>671</v>
      </c>
      <c r="G124" s="136" t="str">
        <f t="array" ref="G124">ifs(or($F124="",$F124="Main Primary Artist"),$F124,not(iserror(vlookup($F124,'Reference info'!$J$5:$J$8,1,0))),"Key Artist",not(iserror(vlookup($F124,'Reference info'!$J$38:$J$405,1,0))),"Performer",not(iserror(vlookup($F124,'Reference info'!$J$10:$J$36,1,0))),"Producer &amp; Engineer")</f>
        <v>Key Artist</v>
      </c>
      <c r="J124" s="174" t="str">
        <f>IF(F124="Main Primary Artist","update Tracks set ArtistId=(select ArtistId from Artists where Name=N'"&amp;Substitute(Trim(E124),"'","''")&amp;"' and EnterpriseId="&amp;EntId&amp;") where "&amp;IF(A124&lt;&gt;"", "ISRC='"&amp;A124&amp;"'", "TrackVendorId='"&amp;Substitute(Trim(B124),"'","''")&amp;"'")&amp;" and EnterpriseId="&amp;EntId,"INSERT into Contributors VALUES (newid(), "&amp;IF(F124&lt;&gt;"Primary Artist", "(select RoleId from ContributorRoles where Name='"&amp;F124&amp;"'), 0", "49, 1")&amp; ", (select max(TrackId) from Tracks where "&amp;IF(A124&lt;&gt;"", "ISRC='"&amp;A124&amp;"'", "TrackVendorId='"&amp;Substitute(Trim(B124),"'","''")&amp;"'")&amp;" and EnterpriseId="&amp;EntId&amp;"), null, (select ArtistId from Artists where Name=N'"&amp;SUBSTITUTE(trim(E124),"'","''")&amp;"' and EnterpriseId="&amp;EntId&amp;"), null)")</f>
        <v>INSERT into Contributors VALUES (newid(), 49, 1, (select max(TrackId) from Tracks where ISRC='BKTOK2300040' and EnterpriseId=647322), null, (select ArtistId from Artists where Name=N'JKZ' and EnterpriseId=647322), null)</v>
      </c>
    </row>
    <row r="125">
      <c r="A125" s="8" t="s">
        <v>808</v>
      </c>
      <c r="B125" s="116"/>
      <c r="C125" s="134" t="str">
        <f t="array" ref="C125">ifs(and(isblank($A125),isblank($B125)),"", not(iserror(vlookup($A125&amp;$B125,'5) Release_Track'!$F:$F&amp;'5) Release_Track'!$G:$G,1,0))),vlookup($A125&amp;$B125,{'5) Release_Track'!$F:$F&amp;'5) Release_Track'!$G:$G,'5) Release_Track'!$H:$H},2,0), or(and(not(isblank($B125)),$B125=$B122,$A125&lt;&gt;$A122),and(not(isblank($A125)),$A125=$A122,$B125&lt;&gt;$B122)),"ID LISTS UNALIGNED",and($A125&lt;&gt;"",countif('5) Release_Track'!$F:$F,$A125)=0),"NO ISRC MATCH in Release_Track",and($B125&lt;&gt;"",countif('5) Release_Track'!$G:$G,$B125)=0),"NO CATALOG ID MATCH in Release_Track",iserror(vlookup($A125&amp;$B125,'5) Release_Track'!$F:$F&amp;'5) Release_Track'!$G:$G,1,0)),"NO ISRC-CATALOG ID pair MATCH in Release_Track" )</f>
        <v>Mundo Sem Cor</v>
      </c>
      <c r="D125" s="134" t="str">
        <f t="array" ref="D125">ifs(and(isblank($A125),isblank($B125)),"", not(iserror(vlookup($A125&amp;$B125,'5) Release_Track'!$F:$F&amp;'5) Release_Track'!$G:$G,1,0))),vlookup($A125&amp;$B125,{'5) Release_Track'!$F:$F&amp;'5) Release_Track'!$G:$G,'5) Release_Track'!$I:$I},2,0), or(and(not(isblank($B125)),$B125=$B122,$A125&lt;&gt;$A122),and(not(isblank($A125)),$A125=$A122,$B125&lt;&gt;$B122)),"ID LISTS UNALIGNED",and($A125&lt;&gt;"",countif('5) Release_Track'!$F:$F,$A125)=0),"NO ISRC MATCH in Release_Track",and($B125&lt;&gt;"",countif('5) Release_Track'!$G:$G,$B125)=0),"NO CATALOG ID MATCH in Release_Track",iserror(vlookup($A125&amp;$B125,'5) Release_Track'!$F:$F&amp;'5) Release_Track'!$G:$G,1,0)),"NO ISRC-CATALOG ID pair MATCH in Release_Track" )</f>
        <v/>
      </c>
      <c r="E125" s="43" t="s">
        <v>51</v>
      </c>
      <c r="F125" s="135" t="s">
        <v>666</v>
      </c>
      <c r="G125" s="136" t="str">
        <f t="array" ref="G125">ifs(or($F125="",$F125="Main Primary Artist"),$F125,not(iserror(vlookup($F125,'Reference info'!$J$5:$J$8,1,0))),"Key Artist",not(iserror(vlookup($F125,'Reference info'!$J$38:$J$405,1,0))),"Performer",not(iserror(vlookup($F125,'Reference info'!$J$10:$J$36,1,0))),"Producer &amp; Engineer")</f>
        <v>Main Primary Artist</v>
      </c>
      <c r="H125" s="8" t="str">
        <f>"update Artists set ReleasesCount=(select count (distinct ReleaseId) from Releases where ArtistId=(select max(ArtistId) from Artists where Name=N'"&amp;E125&amp;"' and EnterpriseId="&amp;EntId&amp;")), 
TracksCount=(select count (distinct TrackId) from Tracks where ArtistId=(select max(ArtistId) from Artists where Name=N'"&amp;E125&amp;"' and EnterpriseId="&amp;EntId&amp;")) where ArtistId=(select max(ArtistId) from Artists where Name=N'"&amp;E125&amp;"' and EnterpriseId="&amp;EntId&amp;");"</f>
        <v>update Artists set ReleasesCount=(select count (distinct ReleaseId) from Releases where ArtistId=(select max(ArtistId) from Artists where Name=N'oNinho' and EnterpriseId=647322)), 
TracksCount=(select count (distinct TrackId) from Tracks where ArtistId=(select max(ArtistId) from Artists where Name=N'oNinho' and EnterpriseId=647322)) where ArtistId=(select max(ArtistId) from Artists where Name=N'oNinho' and EnterpriseId=647322);</v>
      </c>
      <c r="J125" s="174" t="str">
        <f>IF(F125="Main Primary Artist","update Tracks set ArtistId=(select ArtistId from Artists where Name=N'"&amp;Substitute(Trim(E125),"'","''")&amp;"' and EnterpriseId="&amp;EntId&amp;") where "&amp;IF(A125&lt;&gt;"", "ISRC='"&amp;A125&amp;"'", "TrackVendorId='"&amp;Substitute(Trim(B125),"'","''")&amp;"'")&amp;" and EnterpriseId="&amp;EntId,"INSERT into Contributors VALUES (newid(), "&amp;IF(F125&lt;&gt;"Primary Artist", "(select RoleId from ContributorRoles where Name='"&amp;F125&amp;"'), 0", "49, 1")&amp; ", (select max(TrackId) from Tracks where "&amp;IF(A125&lt;&gt;"", "ISRC='"&amp;A125&amp;"'", "TrackVendorId='"&amp;Substitute(Trim(B125),"'","''")&amp;"'")&amp;" and EnterpriseId="&amp;EntId&amp;"), null, (select ArtistId from Artists where Name=N'"&amp;SUBSTITUTE(trim(E125),"'","''")&amp;"' and EnterpriseId="&amp;EntId&amp;"), null)")</f>
        <v>update Tracks set ArtistId=(select ArtistId from Artists where Name=N'oNinho' and EnterpriseId=647322) where ISRC='BKTOK2300040' and EnterpriseId=647322</v>
      </c>
    </row>
    <row r="126" hidden="1">
      <c r="A126" s="8" t="s">
        <v>808</v>
      </c>
      <c r="B126" s="116"/>
      <c r="C126" s="134" t="str">
        <f t="array" ref="C126">ifs(and(isblank($A126),isblank($B126)),"", not(iserror(vlookup($A126&amp;$B126,'5) Release_Track'!$F:$F&amp;'5) Release_Track'!$G:$G,1,0))),vlookup($A126&amp;$B126,{'5) Release_Track'!$F:$F&amp;'5) Release_Track'!$G:$G,'5) Release_Track'!$H:$H},2,0), or(and(not(isblank($B126)),$B126=$B125,$A126&lt;&gt;$A125),and(not(isblank($A126)),$A126=$A125,$B126&lt;&gt;$B125)),"ID LISTS UNALIGNED",and($A126&lt;&gt;"",countif('5) Release_Track'!$F:$F,$A126)=0),"NO ISRC MATCH in Release_Track",and($B126&lt;&gt;"",countif('5) Release_Track'!$G:$G,$B126)=0),"NO CATALOG ID MATCH in Release_Track",iserror(vlookup($A126&amp;$B126,'5) Release_Track'!$F:$F&amp;'5) Release_Track'!$G:$G,1,0)),"NO ISRC-CATALOG ID pair MATCH in Release_Track" )</f>
        <v>Mundo Sem Cor</v>
      </c>
      <c r="D126" s="134"/>
      <c r="E126" s="43" t="s">
        <v>51</v>
      </c>
      <c r="F126" s="135" t="s">
        <v>669</v>
      </c>
      <c r="G126" s="136" t="str">
        <f t="array" ref="G126">ifs(or($F126="",$F126="Main Primary Artist"),$F126,not(iserror(vlookup($F126,'Reference info'!$J$5:$J$8,1,0))),"Key Artist",not(iserror(vlookup($F126,'Reference info'!$J$38:$J$405,1,0))),"Performer",not(iserror(vlookup($F126,'Reference info'!$J$10:$J$36,1,0))),"Producer &amp; Engineer")</f>
        <v>Producer &amp; Engineer</v>
      </c>
      <c r="J126" s="174" t="str">
        <f>IF(F126="Main Primary Artist","update Tracks set ArtistId=(select ArtistId from Artists where Name=N'"&amp;Substitute(Trim(E126),"'","''")&amp;"' and EnterpriseId="&amp;EntId&amp;") where "&amp;IF(A126&lt;&gt;"", "ISRC='"&amp;A126&amp;"'", "TrackVendorId='"&amp;Substitute(Trim(B126),"'","''")&amp;"'")&amp;" and EnterpriseId="&amp;EntId,"INSERT into Contributors VALUES (newid(), "&amp;IF(F126&lt;&gt;"Primary Artist", "(select RoleId from ContributorRoles where Name='"&amp;F126&amp;"'), 0", "49, 1")&amp; ", (select max(TrackId) from Tracks where "&amp;IF(A126&lt;&gt;"", "ISRC='"&amp;A126&amp;"'", "TrackVendorId='"&amp;Substitute(Trim(B126),"'","''")&amp;"'")&amp;" and EnterpriseId="&amp;EntId&amp;"), null, (select ArtistId from Artists where Name=N'"&amp;SUBSTITUTE(trim(E126),"'","''")&amp;"' and EnterpriseId="&amp;EntId&amp;"), null)")</f>
        <v>INSERT into Contributors VALUES (newid(), (select RoleId from ContributorRoles where Name='Engineer'), 0, (select max(TrackId) from Tracks where ISRC='BKTOK2300040' and EnterpriseId=647322), null, (select ArtistId from Artists where Name=N'oNinho' and EnterpriseId=647322), null)</v>
      </c>
    </row>
    <row r="127" hidden="1">
      <c r="A127" s="8" t="s">
        <v>810</v>
      </c>
      <c r="B127" s="116"/>
      <c r="C127" s="134" t="str">
        <f t="array" ref="C127">ifs(and(isblank($A127),isblank($B127)),"", not(iserror(vlookup($A127&amp;$B127,'5) Release_Track'!$F:$F&amp;'5) Release_Track'!$G:$G,1,0))),vlookup($A127&amp;$B127,{'5) Release_Track'!$F:$F&amp;'5) Release_Track'!$G:$G,'5) Release_Track'!$H:$H},2,0), or(and(not(isblank($B127)),$B127=$B124,$A127&lt;&gt;$A124),and(not(isblank($A127)),$A127=$A124,$B127&lt;&gt;$B124)),"ID LISTS UNALIGNED",and($A127&lt;&gt;"",countif('5) Release_Track'!$F:$F,$A127)=0),"NO ISRC MATCH in Release_Track",and($B127&lt;&gt;"",countif('5) Release_Track'!$G:$G,$B127)=0),"NO CATALOG ID MATCH in Release_Track",iserror(vlookup($A127&amp;$B127,'5) Release_Track'!$F:$F&amp;'5) Release_Track'!$G:$G,1,0)),"NO ISRC-CATALOG ID pair MATCH in Release_Track" )</f>
        <v>Denji The Runner</v>
      </c>
      <c r="D127" s="134"/>
      <c r="E127" s="43" t="s">
        <v>79</v>
      </c>
      <c r="F127" s="135" t="s">
        <v>667</v>
      </c>
      <c r="G127" s="136" t="str">
        <f t="array" ref="G127">ifs(or($F127="",$F127="Main Primary Artist"),$F127,not(iserror(vlookup($F127,'Reference info'!$J$5:$J$8,1,0))),"Key Artist",not(iserror(vlookup($F127,'Reference info'!$J$38:$J$405,1,0))),"Performer",not(iserror(vlookup($F127,'Reference info'!$J$10:$J$36,1,0))),"Producer &amp; Engineer")</f>
        <v>Producer &amp; Engineer</v>
      </c>
      <c r="J127" s="174" t="str">
        <f>IF(F127="Main Primary Artist","update Tracks set ArtistId=(select ArtistId from Artists where Name=N'"&amp;Substitute(Trim(E127),"'","''")&amp;"' and EnterpriseId="&amp;EntId&amp;") where "&amp;IF(A127&lt;&gt;"", "ISRC='"&amp;A127&amp;"'", "TrackVendorId='"&amp;Substitute(Trim(B127),"'","''")&amp;"'")&amp;" and EnterpriseId="&amp;EntId,"INSERT into Contributors VALUES (newid(), "&amp;IF(F127&lt;&gt;"Primary Artist", "(select RoleId from ContributorRoles where Name='"&amp;F127&amp;"'), 0", "49, 1")&amp; ", (select max(TrackId) from Tracks where "&amp;IF(A127&lt;&gt;"", "ISRC='"&amp;A127&amp;"'", "TrackVendorId='"&amp;Substitute(Trim(B127),"'","''")&amp;"'")&amp;" and EnterpriseId="&amp;EntId&amp;"), null, (select ArtistId from Artists where Name=N'"&amp;SUBSTITUTE(trim(E127),"'","''")&amp;"' and EnterpriseId="&amp;EntId&amp;"), null)")</f>
        <v>INSERT into Contributors VALUES (newid(), (select RoleId from ContributorRoles where Name='Producer'), 0, (select max(TrackId) from Tracks where ISRC='BKTOK2300041' and EnterpriseId=647322), null, (select ArtistId from Artists where Name=N'$hinepsj' and EnterpriseId=647322), null)</v>
      </c>
    </row>
    <row r="128">
      <c r="A128" s="8" t="s">
        <v>810</v>
      </c>
      <c r="B128" s="116"/>
      <c r="C128" s="134" t="str">
        <f t="array" ref="C128">ifs(and(isblank($A128),isblank($B128)),"", not(iserror(vlookup($A128&amp;$B128,'5) Release_Track'!$F:$F&amp;'5) Release_Track'!$G:$G,1,0))),vlookup($A128&amp;$B128,{'5) Release_Track'!$F:$F&amp;'5) Release_Track'!$G:$G,'5) Release_Track'!$H:$H},2,0), or(and(not(isblank($B128)),$B128=$B125,$A128&lt;&gt;$A125),and(not(isblank($A128)),$A128=$A125,$B128&lt;&gt;$B125)),"ID LISTS UNALIGNED",and($A128&lt;&gt;"",countif('5) Release_Track'!$F:$F,$A128)=0),"NO ISRC MATCH in Release_Track",and($B128&lt;&gt;"",countif('5) Release_Track'!$G:$G,$B128)=0),"NO CATALOG ID MATCH in Release_Track",iserror(vlookup($A128&amp;$B128,'5) Release_Track'!$F:$F&amp;'5) Release_Track'!$G:$G,1,0)),"NO ISRC-CATALOG ID pair MATCH in Release_Track" )</f>
        <v>Denji The Runner</v>
      </c>
      <c r="D128" s="134" t="str">
        <f t="array" ref="D128">ifs(and(isblank($A128),isblank($B128)),"", not(iserror(vlookup($A128&amp;$B128,'5) Release_Track'!$F:$F&amp;'5) Release_Track'!$G:$G,1,0))),vlookup($A128&amp;$B128,{'5) Release_Track'!$F:$F&amp;'5) Release_Track'!$G:$G,'5) Release_Track'!$I:$I},2,0), or(and(not(isblank($B128)),$B128=$B125,$A128&lt;&gt;$A125),and(not(isblank($A128)),$A128=$A125,$B128&lt;&gt;$B125)),"ID LISTS UNALIGNED",and($A128&lt;&gt;"",countif('5) Release_Track'!$F:$F,$A128)=0),"NO ISRC MATCH in Release_Track",and($B128&lt;&gt;"",countif('5) Release_Track'!$G:$G,$B128)=0),"NO CATALOG ID MATCH in Release_Track",iserror(vlookup($A128&amp;$B128,'5) Release_Track'!$F:$F&amp;'5) Release_Track'!$G:$G,1,0)),"NO ISRC-CATALOG ID pair MATCH in Release_Track" )</f>
        <v/>
      </c>
      <c r="E128" s="43" t="s">
        <v>79</v>
      </c>
      <c r="F128" s="135" t="s">
        <v>666</v>
      </c>
      <c r="G128" s="136" t="str">
        <f t="array" ref="G128">ifs(or($F128="",$F128="Main Primary Artist"),$F128,not(iserror(vlookup($F128,'Reference info'!$J$5:$J$8,1,0))),"Key Artist",not(iserror(vlookup($F128,'Reference info'!$J$38:$J$405,1,0))),"Performer",not(iserror(vlookup($F128,'Reference info'!$J$10:$J$36,1,0))),"Producer &amp; Engineer")</f>
        <v>Main Primary Artist</v>
      </c>
      <c r="H128" s="8" t="str">
        <f>"update Artists set ReleasesCount=(select count (distinct ReleaseId) from Releases where ArtistId=(select max(ArtistId) from Artists where Name=N'"&amp;E128&amp;"' and EnterpriseId="&amp;EntId&amp;")), 
TracksCount=(select count (distinct TrackId) from Tracks where ArtistId=(select max(ArtistId) from Artists where Name=N'"&amp;E128&amp;"' and EnterpriseId="&amp;EntId&amp;")) where ArtistId=(select max(ArtistId) from Artists where Name=N'"&amp;E128&amp;"'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128" s="174" t="str">
        <f>IF(F128="Main Primary Artist","update Tracks set ArtistId=(select ArtistId from Artists where Name=N'"&amp;Substitute(Trim(E128),"'","''")&amp;"' and EnterpriseId="&amp;EntId&amp;") where "&amp;IF(A128&lt;&gt;"", "ISRC='"&amp;A128&amp;"'", "TrackVendorId='"&amp;Substitute(Trim(B128),"'","''")&amp;"'")&amp;" and EnterpriseId="&amp;EntId,"INSERT into Contributors VALUES (newid(), "&amp;IF(F128&lt;&gt;"Primary Artist", "(select RoleId from ContributorRoles where Name='"&amp;F128&amp;"'), 0", "49, 1")&amp; ", (select max(TrackId) from Tracks where "&amp;IF(A128&lt;&gt;"", "ISRC='"&amp;A128&amp;"'", "TrackVendorId='"&amp;Substitute(Trim(B128),"'","''")&amp;"'")&amp;" and EnterpriseId="&amp;EntId&amp;"), null, (select ArtistId from Artists where Name=N'"&amp;SUBSTITUTE(trim(E128),"'","''")&amp;"' and EnterpriseId="&amp;EntId&amp;"), null)")</f>
        <v>update Tracks set ArtistId=(select ArtistId from Artists where Name=N'$hinepsj' and EnterpriseId=647322) where ISRC='BKTOK2300041' and EnterpriseId=647322</v>
      </c>
    </row>
    <row r="129" hidden="1">
      <c r="A129" s="8" t="s">
        <v>810</v>
      </c>
      <c r="B129" s="116"/>
      <c r="C129" s="134" t="str">
        <f t="array" ref="C129">ifs(and(isblank($A129),isblank($B129)),"", not(iserror(vlookup($A129&amp;$B129,'5) Release_Track'!$F:$F&amp;'5) Release_Track'!$G:$G,1,0))),vlookup($A129&amp;$B129,{'5) Release_Track'!$F:$F&amp;'5) Release_Track'!$G:$G,'5) Release_Track'!$H:$H},2,0), or(and(not(isblank($B129)),$B129=$B126,$A129&lt;&gt;$A126),and(not(isblank($A129)),$A129=$A126,$B129&lt;&gt;$B126)),"ID LISTS UNALIGNED",and($A129&lt;&gt;"",countif('5) Release_Track'!$F:$F,$A129)=0),"NO ISRC MATCH in Release_Track",and($B129&lt;&gt;"",countif('5) Release_Track'!$G:$G,$B129)=0),"NO CATALOG ID MATCH in Release_Track",iserror(vlookup($A129&amp;$B129,'5) Release_Track'!$F:$F&amp;'5) Release_Track'!$G:$G,1,0)),"NO ISRC-CATALOG ID pair MATCH in Release_Track" )</f>
        <v>Denji The Runner</v>
      </c>
      <c r="D129" s="134"/>
      <c r="E129" s="43" t="s">
        <v>79</v>
      </c>
      <c r="F129" s="135" t="s">
        <v>669</v>
      </c>
      <c r="G129" s="136" t="str">
        <f t="array" ref="G129">ifs(or($F129="",$F129="Main Primary Artist"),$F129,not(iserror(vlookup($F129,'Reference info'!$J$5:$J$8,1,0))),"Key Artist",not(iserror(vlookup($F129,'Reference info'!$J$38:$J$405,1,0))),"Performer",not(iserror(vlookup($F129,'Reference info'!$J$10:$J$36,1,0))),"Producer &amp; Engineer")</f>
        <v>Producer &amp; Engineer</v>
      </c>
      <c r="J129" s="174" t="str">
        <f>IF(F129="Main Primary Artist","update Tracks set ArtistId=(select ArtistId from Artists where Name=N'"&amp;Substitute(Trim(E129),"'","''")&amp;"' and EnterpriseId="&amp;EntId&amp;") where "&amp;IF(A129&lt;&gt;"", "ISRC='"&amp;A129&amp;"'", "TrackVendorId='"&amp;Substitute(Trim(B129),"'","''")&amp;"'")&amp;" and EnterpriseId="&amp;EntId,"INSERT into Contributors VALUES (newid(), "&amp;IF(F129&lt;&gt;"Primary Artist", "(select RoleId from ContributorRoles where Name='"&amp;F129&amp;"'), 0", "49, 1")&amp; ", (select max(TrackId) from Tracks where "&amp;IF(A129&lt;&gt;"", "ISRC='"&amp;A129&amp;"'", "TrackVendorId='"&amp;Substitute(Trim(B129),"'","''")&amp;"'")&amp;" and EnterpriseId="&amp;EntId&amp;"), null, (select ArtistId from Artists where Name=N'"&amp;SUBSTITUTE(trim(E129),"'","''")&amp;"' and EnterpriseId="&amp;EntId&amp;"), null)")</f>
        <v>INSERT into Contributors VALUES (newid(), (select RoleId from ContributorRoles where Name='Engineer'), 0, (select max(TrackId) from Tracks where ISRC='BKTOK2300041' and EnterpriseId=647322), null, (select ArtistId from Artists where Name=N'$hinepsj' and EnterpriseId=647322), null)</v>
      </c>
    </row>
    <row r="130" hidden="1">
      <c r="A130" s="8" t="s">
        <v>812</v>
      </c>
      <c r="B130" s="116"/>
      <c r="C130" s="134" t="str">
        <f t="array" ref="C130">ifs(and(isblank($A130),isblank($B130)),"", not(iserror(vlookup($A130&amp;$B130,'5) Release_Track'!$F:$F&amp;'5) Release_Track'!$G:$G,1,0))),vlookup($A130&amp;$B130,{'5) Release_Track'!$F:$F&amp;'5) Release_Track'!$G:$G,'5) Release_Track'!$H:$H},2,0), or(and(not(isblank($B130)),$B130=$B129,$A130&lt;&gt;$A129),and(not(isblank($A130)),$A130=$A129,$B130&lt;&gt;$B129)),"ID LISTS UNALIGNED",and($A130&lt;&gt;"",countif('5) Release_Track'!$F:$F,$A130)=0),"NO ISRC MATCH in Release_Track",and($B130&lt;&gt;"",countif('5) Release_Track'!$G:$G,$B130)=0),"NO CATALOG ID MATCH in Release_Track",iserror(vlookup($A130&amp;$B130,'5) Release_Track'!$F:$F&amp;'5) Release_Track'!$G:$G,1,0)),"NO ISRC-CATALOG ID pair MATCH in Release_Track" )</f>
        <v>Yoriichi e Kokushibo - Sol e a Lua</v>
      </c>
      <c r="D130" s="134"/>
      <c r="E130" s="43" t="s">
        <v>51</v>
      </c>
      <c r="F130" s="135" t="s">
        <v>667</v>
      </c>
      <c r="G130" s="136" t="str">
        <f t="array" ref="G130">ifs(or($F130="",$F130="Main Primary Artist"),$F130,not(iserror(vlookup($F130,'Reference info'!$J$5:$J$8,1,0))),"Key Artist",not(iserror(vlookup($F130,'Reference info'!$J$38:$J$405,1,0))),"Performer",not(iserror(vlookup($F130,'Reference info'!$J$10:$J$36,1,0))),"Producer &amp; Engineer")</f>
        <v>Producer &amp; Engineer</v>
      </c>
      <c r="J130" s="174" t="str">
        <f>IF(F130="Main Primary Artist","update Tracks set ArtistId=(select ArtistId from Artists where Name=N'"&amp;Substitute(Trim(E130),"'","''")&amp;"' and EnterpriseId="&amp;EntId&amp;") where "&amp;IF(A130&lt;&gt;"", "ISRC='"&amp;A130&amp;"'", "TrackVendorId='"&amp;Substitute(Trim(B130),"'","''")&amp;"'")&amp;" and EnterpriseId="&amp;EntId,"INSERT into Contributors VALUES (newid(), "&amp;IF(F130&lt;&gt;"Primary Artist", "(select RoleId from ContributorRoles where Name='"&amp;F130&amp;"'), 0", "49, 1")&amp; ", (select max(TrackId) from Tracks where "&amp;IF(A130&lt;&gt;"", "ISRC='"&amp;A130&amp;"'", "TrackVendorId='"&amp;Substitute(Trim(B130),"'","''")&amp;"'")&amp;" and EnterpriseId="&amp;EntId&amp;"), null, (select ArtistId from Artists where Name=N'"&amp;SUBSTITUTE(trim(E130),"'","''")&amp;"' and EnterpriseId="&amp;EntId&amp;"), null)")</f>
        <v>INSERT into Contributors VALUES (newid(), (select RoleId from ContributorRoles where Name='Producer'), 0, (select max(TrackId) from Tracks where ISRC='BKTOK2300042' and EnterpriseId=647322), null, (select ArtistId from Artists where Name=N'oNinho' and EnterpriseId=647322), null)</v>
      </c>
    </row>
    <row r="131">
      <c r="A131" s="8" t="s">
        <v>812</v>
      </c>
      <c r="B131" s="116"/>
      <c r="C131" s="134" t="str">
        <f t="array" ref="C131">ifs(and(isblank($A131),isblank($B131)),"", not(iserror(vlookup($A131&amp;$B131,'5) Release_Track'!$F:$F&amp;'5) Release_Track'!$G:$G,1,0))),vlookup($A131&amp;$B131,{'5) Release_Track'!$F:$F&amp;'5) Release_Track'!$G:$G,'5) Release_Track'!$H:$H},2,0), or(and(not(isblank($B131)),$B131=$B128,$A131&lt;&gt;$A128),and(not(isblank($A131)),$A131=$A128,$B131&lt;&gt;$B128)),"ID LISTS UNALIGNED",and($A131&lt;&gt;"",countif('5) Release_Track'!$F:$F,$A131)=0),"NO ISRC MATCH in Release_Track",and($B131&lt;&gt;"",countif('5) Release_Track'!$G:$G,$B131)=0),"NO CATALOG ID MATCH in Release_Track",iserror(vlookup($A131&amp;$B131,'5) Release_Track'!$F:$F&amp;'5) Release_Track'!$G:$G,1,0)),"NO ISRC-CATALOG ID pair MATCH in Release_Track" )</f>
        <v>Yoriichi e Kokushibo - Sol e a Lua</v>
      </c>
      <c r="D131" s="134" t="str">
        <f t="array" ref="D131">ifs(and(isblank($A131),isblank($B131)),"", not(iserror(vlookup($A131&amp;$B131,'5) Release_Track'!$F:$F&amp;'5) Release_Track'!$G:$G,1,0))),vlookup($A131&amp;$B131,{'5) Release_Track'!$F:$F&amp;'5) Release_Track'!$G:$G,'5) Release_Track'!$I:$I},2,0), or(and(not(isblank($B131)),$B131=$B128,$A131&lt;&gt;$A128),and(not(isblank($A131)),$A131=$A128,$B131&lt;&gt;$B128)),"ID LISTS UNALIGNED",and($A131&lt;&gt;"",countif('5) Release_Track'!$F:$F,$A131)=0),"NO ISRC MATCH in Release_Track",and($B131&lt;&gt;"",countif('5) Release_Track'!$G:$G,$B131)=0),"NO CATALOG ID MATCH in Release_Track",iserror(vlookup($A131&amp;$B131,'5) Release_Track'!$F:$F&amp;'5) Release_Track'!$G:$G,1,0)),"NO ISRC-CATALOG ID pair MATCH in Release_Track" )</f>
        <v/>
      </c>
      <c r="E131" s="43" t="s">
        <v>51</v>
      </c>
      <c r="F131" s="135" t="s">
        <v>666</v>
      </c>
      <c r="G131" s="136" t="str">
        <f t="array" ref="G131">ifs(or($F131="",$F131="Main Primary Artist"),$F131,not(iserror(vlookup($F131,'Reference info'!$J$5:$J$8,1,0))),"Key Artist",not(iserror(vlookup($F131,'Reference info'!$J$38:$J$405,1,0))),"Performer",not(iserror(vlookup($F131,'Reference info'!$J$10:$J$36,1,0))),"Producer &amp; Engineer")</f>
        <v>Main Primary Artist</v>
      </c>
      <c r="H131" s="8" t="str">
        <f>"update Artists set ReleasesCount=(select count (distinct ReleaseId) from Releases where ArtistId=(select max(ArtistId) from Artists where Name=N'"&amp;E131&amp;"' and EnterpriseId="&amp;EntId&amp;")), 
TracksCount=(select count (distinct TrackId) from Tracks where ArtistId=(select max(ArtistId) from Artists where Name=N'"&amp;E131&amp;"' and EnterpriseId="&amp;EntId&amp;")) where ArtistId=(select max(ArtistId) from Artists where Name=N'"&amp;E131&amp;"' and EnterpriseId="&amp;EntId&amp;");"</f>
        <v>update Artists set ReleasesCount=(select count (distinct ReleaseId) from Releases where ArtistId=(select max(ArtistId) from Artists where Name=N'oNinho' and EnterpriseId=647322)), 
TracksCount=(select count (distinct TrackId) from Tracks where ArtistId=(select max(ArtistId) from Artists where Name=N'oNinho' and EnterpriseId=647322)) where ArtistId=(select max(ArtistId) from Artists where Name=N'oNinho' and EnterpriseId=647322);</v>
      </c>
      <c r="J131" s="174" t="str">
        <f>IF(F131="Main Primary Artist","update Tracks set ArtistId=(select ArtistId from Artists where Name=N'"&amp;Substitute(Trim(E131),"'","''")&amp;"' and EnterpriseId="&amp;EntId&amp;") where "&amp;IF(A131&lt;&gt;"", "ISRC='"&amp;A131&amp;"'", "TrackVendorId='"&amp;Substitute(Trim(B131),"'","''")&amp;"'")&amp;" and EnterpriseId="&amp;EntId,"INSERT into Contributors VALUES (newid(), "&amp;IF(F131&lt;&gt;"Primary Artist", "(select RoleId from ContributorRoles where Name='"&amp;F131&amp;"'), 0", "49, 1")&amp; ", (select max(TrackId) from Tracks where "&amp;IF(A131&lt;&gt;"", "ISRC='"&amp;A131&amp;"'", "TrackVendorId='"&amp;Substitute(Trim(B131),"'","''")&amp;"'")&amp;" and EnterpriseId="&amp;EntId&amp;"), null, (select ArtistId from Artists where Name=N'"&amp;SUBSTITUTE(trim(E131),"'","''")&amp;"' and EnterpriseId="&amp;EntId&amp;"), null)")</f>
        <v>update Tracks set ArtistId=(select ArtistId from Artists where Name=N'oNinho' and EnterpriseId=647322) where ISRC='BKTOK2300042' and EnterpriseId=647322</v>
      </c>
    </row>
    <row r="132" hidden="1">
      <c r="A132" s="8" t="s">
        <v>812</v>
      </c>
      <c r="B132" s="116"/>
      <c r="C132" s="134" t="str">
        <f t="array" ref="C132">ifs(and(isblank($A132),isblank($B132)),"", not(iserror(vlookup($A132&amp;$B132,'5) Release_Track'!$F:$F&amp;'5) Release_Track'!$G:$G,1,0))),vlookup($A132&amp;$B132,{'5) Release_Track'!$F:$F&amp;'5) Release_Track'!$G:$G,'5) Release_Track'!$H:$H},2,0), or(and(not(isblank($B132)),$B132=$B131,$A132&lt;&gt;$A131),and(not(isblank($A132)),$A132=$A131,$B132&lt;&gt;$B131)),"ID LISTS UNALIGNED",and($A132&lt;&gt;"",countif('5) Release_Track'!$F:$F,$A132)=0),"NO ISRC MATCH in Release_Track",and($B132&lt;&gt;"",countif('5) Release_Track'!$G:$G,$B132)=0),"NO CATALOG ID MATCH in Release_Track",iserror(vlookup($A132&amp;$B132,'5) Release_Track'!$F:$F&amp;'5) Release_Track'!$G:$G,1,0)),"NO ISRC-CATALOG ID pair MATCH in Release_Track" )</f>
        <v>Yoriichi e Kokushibo - Sol e a Lua</v>
      </c>
      <c r="D132" s="134" t="str">
        <f t="array" ref="D132">ifs(and(isblank($A132),isblank($B132)),"", not(iserror(vlookup($A132&amp;$B132,'5) Release_Track'!$F:$F&amp;'5) Release_Track'!$G:$G,1,0))),vlookup($A132&amp;$B132,{'5) Release_Track'!$F:$F&amp;'5) Release_Track'!$G:$G,'5) Release_Track'!$I:$I},2,0), or(and(not(isblank($B132)),$B132=$B131,$A132&lt;&gt;$A131),and(not(isblank($A132)),$A132=$A131,$B132&lt;&gt;$B131)),"ID LISTS UNALIGNED",and($A132&lt;&gt;"",countif('5) Release_Track'!$F:$F,$A132)=0),"NO ISRC MATCH in Release_Track",and($B132&lt;&gt;"",countif('5) Release_Track'!$G:$G,$B132)=0),"NO CATALOG ID MATCH in Release_Track",iserror(vlookup($A132&amp;$B132,'5) Release_Track'!$F:$F&amp;'5) Release_Track'!$G:$G,1,0)),"NO ISRC-CATALOG ID pair MATCH in Release_Track" )</f>
        <v/>
      </c>
      <c r="E132" s="43" t="s">
        <v>139</v>
      </c>
      <c r="F132" s="135" t="s">
        <v>672</v>
      </c>
      <c r="G132" s="136" t="str">
        <f t="array" ref="G132">ifs(or($F132="",$F132="Main Primary Artist"),$F132,not(iserror(vlookup($F132,'Reference info'!$J$5:$J$8,1,0))),"Key Artist",not(iserror(vlookup($F132,'Reference info'!$J$38:$J$405,1,0))),"Performer",not(iserror(vlookup($F132,'Reference info'!$J$10:$J$36,1,0))),"Producer &amp; Engineer")</f>
        <v>Key Artist</v>
      </c>
      <c r="J132" s="174" t="str">
        <f>IF(F132="Main Primary Artist","update Tracks set ArtistId=(select ArtistId from Artists where Name=N'"&amp;Substitute(Trim(E132),"'","''")&amp;"' and EnterpriseId="&amp;EntId&amp;") where "&amp;IF(A132&lt;&gt;"", "ISRC='"&amp;A132&amp;"'", "TrackVendorId='"&amp;Substitute(Trim(B132),"'","''")&amp;"'")&amp;" and EnterpriseId="&amp;EntId,"INSERT into Contributors VALUES (newid(), "&amp;IF(F132&lt;&gt;"Primary Artist", "(select RoleId from ContributorRoles where Name='"&amp;F132&amp;"'), 0", "49, 1")&amp; ", (select max(TrackId) from Tracks where "&amp;IF(A132&lt;&gt;"", "ISRC='"&amp;A132&amp;"'", "TrackVendorId='"&amp;Substitute(Trim(B132),"'","''")&amp;"'")&amp;" and EnterpriseId="&amp;EntId&amp;"), null, (select ArtistId from Artists where Name=N'"&amp;SUBSTITUTE(trim(E132),"'","''")&amp;"' and EnterpriseId="&amp;EntId&amp;"), null)")</f>
        <v>INSERT into Contributors VALUES (newid(), (select RoleId from ContributorRoles where Name='Featuring'), 0, (select max(TrackId) from Tracks where ISRC='BKTOK2300042' and EnterpriseId=647322), null, (select ArtistId from Artists where Name=N'oShaman' and EnterpriseId=647322), null)</v>
      </c>
    </row>
    <row r="133" hidden="1">
      <c r="A133" s="8" t="s">
        <v>812</v>
      </c>
      <c r="B133" s="116"/>
      <c r="C133" s="134" t="str">
        <f t="array" ref="C133">ifs(and(isblank($A133),isblank($B133)),"", not(iserror(vlookup($A133&amp;$B133,'5) Release_Track'!$F:$F&amp;'5) Release_Track'!$G:$G,1,0))),vlookup($A133&amp;$B133,{'5) Release_Track'!$F:$F&amp;'5) Release_Track'!$G:$G,'5) Release_Track'!$H:$H},2,0), or(and(not(isblank($B133)),$B133=$B132,$A133&lt;&gt;$A132),and(not(isblank($A133)),$A133=$A132,$B133&lt;&gt;$B132)),"ID LISTS UNALIGNED",and($A133&lt;&gt;"",countif('5) Release_Track'!$F:$F,$A133)=0),"NO ISRC MATCH in Release_Track",and($B133&lt;&gt;"",countif('5) Release_Track'!$G:$G,$B133)=0),"NO CATALOG ID MATCH in Release_Track",iserror(vlookup($A133&amp;$B133,'5) Release_Track'!$F:$F&amp;'5) Release_Track'!$G:$G,1,0)),"NO ISRC-CATALOG ID pair MATCH in Release_Track" )</f>
        <v>Yoriichi e Kokushibo - Sol e a Lua</v>
      </c>
      <c r="D133" s="134"/>
      <c r="E133" s="43" t="s">
        <v>51</v>
      </c>
      <c r="F133" s="135" t="s">
        <v>669</v>
      </c>
      <c r="G133" s="136" t="str">
        <f t="array" ref="G133">ifs(or($F133="",$F133="Main Primary Artist"),$F133,not(iserror(vlookup($F133,'Reference info'!$J$5:$J$8,1,0))),"Key Artist",not(iserror(vlookup($F133,'Reference info'!$J$38:$J$405,1,0))),"Performer",not(iserror(vlookup($F133,'Reference info'!$J$10:$J$36,1,0))),"Producer &amp; Engineer")</f>
        <v>Producer &amp; Engineer</v>
      </c>
      <c r="J133" s="174" t="str">
        <f>IF(F133="Main Primary Artist","update Tracks set ArtistId=(select ArtistId from Artists where Name=N'"&amp;Substitute(Trim(E133),"'","''")&amp;"' and EnterpriseId="&amp;EntId&amp;") where "&amp;IF(A133&lt;&gt;"", "ISRC='"&amp;A133&amp;"'", "TrackVendorId='"&amp;Substitute(Trim(B133),"'","''")&amp;"'")&amp;" and EnterpriseId="&amp;EntId,"INSERT into Contributors VALUES (newid(), "&amp;IF(F133&lt;&gt;"Primary Artist", "(select RoleId from ContributorRoles where Name='"&amp;F133&amp;"'), 0", "49, 1")&amp; ", (select max(TrackId) from Tracks where "&amp;IF(A133&lt;&gt;"", "ISRC='"&amp;A133&amp;"'", "TrackVendorId='"&amp;Substitute(Trim(B133),"'","''")&amp;"'")&amp;" and EnterpriseId="&amp;EntId&amp;"), null, (select ArtistId from Artists where Name=N'"&amp;SUBSTITUTE(trim(E133),"'","''")&amp;"' and EnterpriseId="&amp;EntId&amp;"), null)")</f>
        <v>INSERT into Contributors VALUES (newid(), (select RoleId from ContributorRoles where Name='Engineer'), 0, (select max(TrackId) from Tracks where ISRC='BKTOK2300042' and EnterpriseId=647322), null, (select ArtistId from Artists where Name=N'oNinho' and EnterpriseId=647322), null)</v>
      </c>
    </row>
    <row r="134" hidden="1">
      <c r="A134" s="8" t="s">
        <v>814</v>
      </c>
      <c r="B134" s="116"/>
      <c r="C134" s="134" t="str">
        <f t="array" ref="C134">ifs(and(isblank($A134),isblank($B134)),"", not(iserror(vlookup($A134&amp;$B134,'5) Release_Track'!$F:$F&amp;'5) Release_Track'!$G:$G,1,0))),vlookup($A134&amp;$B134,{'5) Release_Track'!$F:$F&amp;'5) Release_Track'!$G:$G,'5) Release_Track'!$H:$H},2,0), or(and(not(isblank($B134)),$B134=$B131,$A134&lt;&gt;$A131),and(not(isblank($A134)),$A134=$A131,$B134&lt;&gt;$B131)),"ID LISTS UNALIGNED",and($A134&lt;&gt;"",countif('5) Release_Track'!$F:$F,$A134)=0),"NO ISRC MATCH in Release_Track",and($B134&lt;&gt;"",countif('5) Release_Track'!$G:$G,$B134)=0),"NO CATALOG ID MATCH in Release_Track",iserror(vlookup($A134&amp;$B134,'5) Release_Track'!$F:$F&amp;'5) Release_Track'!$G:$G,1,0)),"NO ISRC-CATALOG ID pair MATCH in Release_Track" )</f>
        <v>Demônio do Futebol</v>
      </c>
      <c r="D134" s="134"/>
      <c r="E134" s="43" t="s">
        <v>67</v>
      </c>
      <c r="F134" s="135" t="s">
        <v>667</v>
      </c>
      <c r="G134" s="136" t="str">
        <f t="array" ref="G134">ifs(or($F134="",$F134="Main Primary Artist"),$F134,not(iserror(vlookup($F134,'Reference info'!$J$5:$J$8,1,0))),"Key Artist",not(iserror(vlookup($F134,'Reference info'!$J$38:$J$405,1,0))),"Performer",not(iserror(vlookup($F134,'Reference info'!$J$10:$J$36,1,0))),"Producer &amp; Engineer")</f>
        <v>Producer &amp; Engineer</v>
      </c>
      <c r="J134" s="174" t="str">
        <f>IF(F134="Main Primary Artist","update Tracks set ArtistId=(select ArtistId from Artists where Name=N'"&amp;Substitute(Trim(E134),"'","''")&amp;"' and EnterpriseId="&amp;EntId&amp;") where "&amp;IF(A134&lt;&gt;"", "ISRC='"&amp;A134&amp;"'", "TrackVendorId='"&amp;Substitute(Trim(B134),"'","''")&amp;"'")&amp;" and EnterpriseId="&amp;EntId,"INSERT into Contributors VALUES (newid(), "&amp;IF(F134&lt;&gt;"Primary Artist", "(select RoleId from ContributorRoles where Name='"&amp;F134&amp;"'), 0", "49, 1")&amp; ", (select max(TrackId) from Tracks where "&amp;IF(A134&lt;&gt;"", "ISRC='"&amp;A134&amp;"'", "TrackVendorId='"&amp;Substitute(Trim(B134),"'","''")&amp;"'")&amp;" and EnterpriseId="&amp;EntId&amp;"), null, (select ArtistId from Artists where Name=N'"&amp;SUBSTITUTE(trim(E134),"'","''")&amp;"' and EnterpriseId="&amp;EntId&amp;"), null)")</f>
        <v>INSERT into Contributors VALUES (newid(), (select RoleId from ContributorRoles where Name='Producer'), 0, (select max(TrackId) from Tracks where ISRC='BKTOK2300044' and EnterpriseId=647322), null, (select ArtistId from Artists where Name=N'Flash Beats Manow' and EnterpriseId=647322), null)</v>
      </c>
    </row>
    <row r="135">
      <c r="A135" s="8" t="s">
        <v>814</v>
      </c>
      <c r="B135" s="116"/>
      <c r="C135" s="134" t="str">
        <f t="array" ref="C135">ifs(and(isblank($A135),isblank($B135)),"", not(iserror(vlookup($A135&amp;$B135,'5) Release_Track'!$F:$F&amp;'5) Release_Track'!$G:$G,1,0))),vlookup($A135&amp;$B135,{'5) Release_Track'!$F:$F&amp;'5) Release_Track'!$G:$G,'5) Release_Track'!$H:$H},2,0), or(and(not(isblank($B135)),$B135=$B132,$A135&lt;&gt;$A132),and(not(isblank($A135)),$A135=$A132,$B135&lt;&gt;$B132)),"ID LISTS UNALIGNED",and($A135&lt;&gt;"",countif('5) Release_Track'!$F:$F,$A135)=0),"NO ISRC MATCH in Release_Track",and($B135&lt;&gt;"",countif('5) Release_Track'!$G:$G,$B135)=0),"NO CATALOG ID MATCH in Release_Track",iserror(vlookup($A135&amp;$B135,'5) Release_Track'!$F:$F&amp;'5) Release_Track'!$G:$G,1,0)),"NO ISRC-CATALOG ID pair MATCH in Release_Track" )</f>
        <v>Demônio do Futebol</v>
      </c>
      <c r="D135" s="134" t="str">
        <f t="array" ref="D135">ifs(and(isblank($A135),isblank($B135)),"", not(iserror(vlookup($A135&amp;$B135,'5) Release_Track'!$F:$F&amp;'5) Release_Track'!$G:$G,1,0))),vlookup($A135&amp;$B135,{'5) Release_Track'!$F:$F&amp;'5) Release_Track'!$G:$G,'5) Release_Track'!$I:$I},2,0), or(and(not(isblank($B135)),$B135=$B132,$A135&lt;&gt;$A132),and(not(isblank($A135)),$A135=$A132,$B135&lt;&gt;$B132)),"ID LISTS UNALIGNED",and($A135&lt;&gt;"",countif('5) Release_Track'!$F:$F,$A135)=0),"NO ISRC MATCH in Release_Track",and($B135&lt;&gt;"",countif('5) Release_Track'!$G:$G,$B135)=0),"NO CATALOG ID MATCH in Release_Track",iserror(vlookup($A135&amp;$B135,'5) Release_Track'!$F:$F&amp;'5) Release_Track'!$G:$G,1,0)),"NO ISRC-CATALOG ID pair MATCH in Release_Track" )</f>
        <v/>
      </c>
      <c r="E135" s="43" t="s">
        <v>67</v>
      </c>
      <c r="F135" s="135" t="s">
        <v>666</v>
      </c>
      <c r="G135" s="136" t="str">
        <f t="array" ref="G135">ifs(or($F135="",$F135="Main Primary Artist"),$F135,not(iserror(vlookup($F135,'Reference info'!$J$5:$J$8,1,0))),"Key Artist",not(iserror(vlookup($F135,'Reference info'!$J$38:$J$405,1,0))),"Performer",not(iserror(vlookup($F135,'Reference info'!$J$10:$J$36,1,0))),"Producer &amp; Engineer")</f>
        <v>Main Primary Artist</v>
      </c>
      <c r="H135" s="8" t="str">
        <f>"update Artists set ReleasesCount=(select count (distinct ReleaseId) from Releases where ArtistId=(select max(ArtistId) from Artists where Name=N'"&amp;E135&amp;"' and EnterpriseId="&amp;EntId&amp;")), 
TracksCount=(select count (distinct TrackId) from Tracks where ArtistId=(select max(ArtistId) from Artists where Name=N'"&amp;E135&amp;"' and EnterpriseId="&amp;EntId&amp;")) where ArtistId=(select max(ArtistId) from Artists where Name=N'"&amp;E135&amp;"'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35" s="174" t="str">
        <f>IF(F135="Main Primary Artist","update Tracks set ArtistId=(select ArtistId from Artists where Name=N'"&amp;Substitute(Trim(E135),"'","''")&amp;"' and EnterpriseId="&amp;EntId&amp;") where "&amp;IF(A135&lt;&gt;"", "ISRC='"&amp;A135&amp;"'", "TrackVendorId='"&amp;Substitute(Trim(B135),"'","''")&amp;"'")&amp;" and EnterpriseId="&amp;EntId,"INSERT into Contributors VALUES (newid(), "&amp;IF(F135&lt;&gt;"Primary Artist", "(select RoleId from ContributorRoles where Name='"&amp;F135&amp;"'), 0", "49, 1")&amp; ", (select max(TrackId) from Tracks where "&amp;IF(A135&lt;&gt;"", "ISRC='"&amp;A135&amp;"'", "TrackVendorId='"&amp;Substitute(Trim(B135),"'","''")&amp;"'")&amp;" and EnterpriseId="&amp;EntId&amp;"), null, (select ArtistId from Artists where Name=N'"&amp;SUBSTITUTE(trim(E135),"'","''")&amp;"' and EnterpriseId="&amp;EntId&amp;"), null)")</f>
        <v>update Tracks set ArtistId=(select ArtistId from Artists where Name=N'Flash Beats Manow' and EnterpriseId=647322) where ISRC='BKTOK2300044' and EnterpriseId=647322</v>
      </c>
    </row>
    <row r="136" hidden="1">
      <c r="A136" s="8" t="s">
        <v>814</v>
      </c>
      <c r="B136" s="116"/>
      <c r="C136" s="134" t="str">
        <f t="array" ref="C136">ifs(and(isblank($A136),isblank($B136)),"", not(iserror(vlookup($A136&amp;$B136,'5) Release_Track'!$F:$F&amp;'5) Release_Track'!$G:$G,1,0))),vlookup($A136&amp;$B136,{'5) Release_Track'!$F:$F&amp;'5) Release_Track'!$G:$G,'5) Release_Track'!$H:$H},2,0), or(and(not(isblank($B136)),$B136=$B133,$A136&lt;&gt;$A133),and(not(isblank($A136)),$A136=$A133,$B136&lt;&gt;$B133)),"ID LISTS UNALIGNED",and($A136&lt;&gt;"",countif('5) Release_Track'!$F:$F,$A136)=0),"NO ISRC MATCH in Release_Track",and($B136&lt;&gt;"",countif('5) Release_Track'!$G:$G,$B136)=0),"NO CATALOG ID MATCH in Release_Track",iserror(vlookup($A136&amp;$B136,'5) Release_Track'!$F:$F&amp;'5) Release_Track'!$G:$G,1,0)),"NO ISRC-CATALOG ID pair MATCH in Release_Track" )</f>
        <v>Demônio do Futebol</v>
      </c>
      <c r="D136" s="134"/>
      <c r="E136" s="43" t="s">
        <v>67</v>
      </c>
      <c r="F136" s="135" t="s">
        <v>669</v>
      </c>
      <c r="G136" s="136" t="str">
        <f t="array" ref="G136">ifs(or($F136="",$F136="Main Primary Artist"),$F136,not(iserror(vlookup($F136,'Reference info'!$J$5:$J$8,1,0))),"Key Artist",not(iserror(vlookup($F136,'Reference info'!$J$38:$J$405,1,0))),"Performer",not(iserror(vlookup($F136,'Reference info'!$J$10:$J$36,1,0))),"Producer &amp; Engineer")</f>
        <v>Producer &amp; Engineer</v>
      </c>
      <c r="J136" s="174" t="str">
        <f>IF(F136="Main Primary Artist","update Tracks set ArtistId=(select ArtistId from Artists where Name=N'"&amp;Substitute(Trim(E136),"'","''")&amp;"' and EnterpriseId="&amp;EntId&amp;") where "&amp;IF(A136&lt;&gt;"", "ISRC='"&amp;A136&amp;"'", "TrackVendorId='"&amp;Substitute(Trim(B136),"'","''")&amp;"'")&amp;" and EnterpriseId="&amp;EntId,"INSERT into Contributors VALUES (newid(), "&amp;IF(F136&lt;&gt;"Primary Artist", "(select RoleId from ContributorRoles where Name='"&amp;F136&amp;"'), 0", "49, 1")&amp; ", (select max(TrackId) from Tracks where "&amp;IF(A136&lt;&gt;"", "ISRC='"&amp;A136&amp;"'", "TrackVendorId='"&amp;Substitute(Trim(B136),"'","''")&amp;"'")&amp;" and EnterpriseId="&amp;EntId&amp;"), null, (select ArtistId from Artists where Name=N'"&amp;SUBSTITUTE(trim(E136),"'","''")&amp;"' and EnterpriseId="&amp;EntId&amp;"), null)")</f>
        <v>INSERT into Contributors VALUES (newid(), (select RoleId from ContributorRoles where Name='Engineer'), 0, (select max(TrackId) from Tracks where ISRC='BKTOK2300044' and EnterpriseId=647322), null, (select ArtistId from Artists where Name=N'Flash Beats Manow' and EnterpriseId=647322), null)</v>
      </c>
    </row>
    <row r="137" hidden="1">
      <c r="A137" s="34" t="s">
        <v>1102</v>
      </c>
      <c r="B137" s="84"/>
      <c r="C137" s="134" t="str">
        <f t="array" ref="C137">ifs(and(isblank($A137),isblank($B137)),"", not(iserror(vlookup($A137&amp;$B137,'5) Release_Track'!$F:$F&amp;'5) Release_Track'!$G:$G,1,0))),vlookup($A137&amp;$B137,{'5) Release_Track'!$F:$F&amp;'5) Release_Track'!$G:$G,'5) Release_Track'!$H:$H},2,0), or(and(not(isblank($B137)),$B137=$B134,$A137&lt;&gt;$A134),and(not(isblank($A137)),$A137=$A134,$B137&lt;&gt;$B134)),"ID LISTS UNALIGNED",and($A137&lt;&gt;"",countif('5) Release_Track'!$F:$F,$A137)=0),"NO ISRC MATCH in Release_Track",and($B137&lt;&gt;"",countif('5) Release_Track'!$G:$G,$B137)=0),"NO CATALOG ID MATCH in Release_Track",iserror(vlookup($A137&amp;$B137,'5) Release_Track'!$F:$F&amp;'5) Release_Track'!$G:$G,1,0)),"NO ISRC-CATALOG ID pair MATCH in Release_Track" )</f>
        <v>Rei da Italia</v>
      </c>
      <c r="D137" s="134" t="str">
        <f t="array" ref="D137">ifs(and(isblank($A137),isblank($B137)),"", not(iserror(vlookup($A137&amp;$B137,'5) Release_Track'!$F:$F&amp;'5) Release_Track'!$G:$G,1,0))),vlookup($A137&amp;$B137,{'5) Release_Track'!$F:$F&amp;'5) Release_Track'!$G:$G,'5) Release_Track'!$I:$I},2,0), or(and(not(isblank($B137)),$B137=$B134,$A137&lt;&gt;$A134),and(not(isblank($A137)),$A137=$A134,$B137&lt;&gt;$B134)),"ID LISTS UNALIGNED",and($A137&lt;&gt;"",countif('5) Release_Track'!$F:$F,$A137)=0),"NO ISRC MATCH in Release_Track",and($B137&lt;&gt;"",countif('5) Release_Track'!$G:$G,$B137)=0),"NO CATALOG ID MATCH in Release_Track",iserror(vlookup($A137&amp;$B137,'5) Release_Track'!$F:$F&amp;'5) Release_Track'!$G:$G,1,0)),"NO ISRC-CATALOG ID pair MATCH in Release_Track" )</f>
        <v/>
      </c>
      <c r="E137" s="96" t="s">
        <v>53</v>
      </c>
      <c r="F137" s="135" t="s">
        <v>667</v>
      </c>
      <c r="G137" s="136" t="str">
        <f t="array" ref="G137">ifs(or($F137="",$F137="Main Primary Artist"),$F137,not(iserror(vlookup($F137,'Reference info'!$J$5:$J$8,1,0))),"Key Artist",not(iserror(vlookup($F137,'Reference info'!$J$38:$J$405,1,0))),"Performer",not(iserror(vlookup($F137,'Reference info'!$J$10:$J$36,1,0))),"Producer &amp; Engineer")</f>
        <v>Producer &amp; Engineer</v>
      </c>
      <c r="J137" s="174" t="str">
        <f>IF(F137="Main Primary Artist","update Tracks set ArtistId=(select ArtistId from Artists where Name=N'"&amp;Substitute(Trim(E137),"'","''")&amp;"' and EnterpriseId="&amp;EntId&amp;") where "&amp;IF(A137&lt;&gt;"", "ISRC='"&amp;A137&amp;"'", "TrackVendorId='"&amp;Substitute(Trim(B137),"'","''")&amp;"'")&amp;" and EnterpriseId="&amp;EntId,"INSERT into Contributors VALUES (newid(), "&amp;IF(F137&lt;&gt;"Primary Artist", "(select RoleId from ContributorRoles where Name='"&amp;F137&amp;"'), 0", "49, 1")&amp; ", (select max(TrackId) from Tracks where "&amp;IF(A137&lt;&gt;"", "ISRC='"&amp;A137&amp;"'", "TrackVendorId='"&amp;Substitute(Trim(B137),"'","''")&amp;"'")&amp;" and EnterpriseId="&amp;EntId&amp;"), null, (select ArtistId from Artists where Name=N'"&amp;SUBSTITUTE(trim(E137),"'","''")&amp;"' and EnterpriseId="&amp;EntId&amp;"), null)")</f>
        <v>INSERT into Contributors VALUES (newid(), (select RoleId from ContributorRoles where Name='Producer'), 0, (select max(TrackId) from Tracks where ISRC='BKTOK2300046' and EnterpriseId=647322), null, (select ArtistId from Artists where Name=N'PeJota10*' and EnterpriseId=647322), null)</v>
      </c>
    </row>
    <row r="138">
      <c r="A138" s="34" t="s">
        <v>1102</v>
      </c>
      <c r="B138" s="84"/>
      <c r="C138" s="134" t="str">
        <f t="array" ref="C138">ifs(and(isblank($A138),isblank($B138)),"", not(iserror(vlookup($A138&amp;$B138,'5) Release_Track'!$F:$F&amp;'5) Release_Track'!$G:$G,1,0))),vlookup($A138&amp;$B138,{'5) Release_Track'!$F:$F&amp;'5) Release_Track'!$G:$G,'5) Release_Track'!$H:$H},2,0), or(and(not(isblank($B138)),$B138=$B135,$A138&lt;&gt;$A135),and(not(isblank($A138)),$A138=$A135,$B138&lt;&gt;$B135)),"ID LISTS UNALIGNED",and($A138&lt;&gt;"",countif('5) Release_Track'!$F:$F,$A138)=0),"NO ISRC MATCH in Release_Track",and($B138&lt;&gt;"",countif('5) Release_Track'!$G:$G,$B138)=0),"NO CATALOG ID MATCH in Release_Track",iserror(vlookup($A138&amp;$B138,'5) Release_Track'!$F:$F&amp;'5) Release_Track'!$G:$G,1,0)),"NO ISRC-CATALOG ID pair MATCH in Release_Track" )</f>
        <v>Rei da Italia</v>
      </c>
      <c r="D138" s="134" t="str">
        <f t="array" ref="D138">ifs(and(isblank($A138),isblank($B138)),"", not(iserror(vlookup($A138&amp;$B138,'5) Release_Track'!$F:$F&amp;'5) Release_Track'!$G:$G,1,0))),vlookup($A138&amp;$B138,{'5) Release_Track'!$F:$F&amp;'5) Release_Track'!$G:$G,'5) Release_Track'!$I:$I},2,0), or(and(not(isblank($B138)),$B138=$B135,$A138&lt;&gt;$A135),and(not(isblank($A138)),$A138=$A135,$B138&lt;&gt;$B135)),"ID LISTS UNALIGNED",and($A138&lt;&gt;"",countif('5) Release_Track'!$F:$F,$A138)=0),"NO ISRC MATCH in Release_Track",and($B138&lt;&gt;"",countif('5) Release_Track'!$G:$G,$B138)=0),"NO CATALOG ID MATCH in Release_Track",iserror(vlookup($A138&amp;$B138,'5) Release_Track'!$F:$F&amp;'5) Release_Track'!$G:$G,1,0)),"NO ISRC-CATALOG ID pair MATCH in Release_Track" )</f>
        <v/>
      </c>
      <c r="E138" s="96" t="s">
        <v>53</v>
      </c>
      <c r="F138" s="140" t="s">
        <v>666</v>
      </c>
      <c r="G138" s="136" t="str">
        <f t="array" ref="G138">ifs(or($F138="",$F138="Main Primary Artist"),$F138,not(iserror(vlookup($F138,'Reference info'!$J$5:$J$8,1,0))),"Key Artist",not(iserror(vlookup($F138,'Reference info'!$J$38:$J$405,1,0))),"Performer",not(iserror(vlookup($F138,'Reference info'!$J$10:$J$36,1,0))),"Producer &amp; Engineer")</f>
        <v>Main Primary Artist</v>
      </c>
      <c r="H138" s="8" t="str">
        <f>"update Artists set ReleasesCount=(select count (distinct ReleaseId) from Releases where ArtistId=(select max(ArtistId) from Artists where Name=N'"&amp;E138&amp;"' and EnterpriseId="&amp;EntId&amp;")), 
TracksCount=(select count (distinct TrackId) from Tracks where ArtistId=(select max(ArtistId) from Artists where Name=N'"&amp;E138&amp;"' and EnterpriseId="&amp;EntId&amp;")) where ArtistId=(select max(ArtistId) from Artists where Name=N'"&amp;E138&amp;"'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38" s="174" t="str">
        <f>IF(F138="Main Primary Artist","update Tracks set ArtistId=(select ArtistId from Artists where Name=N'"&amp;Substitute(Trim(E138),"'","''")&amp;"' and EnterpriseId="&amp;EntId&amp;") where "&amp;IF(A138&lt;&gt;"", "ISRC='"&amp;A138&amp;"'", "TrackVendorId='"&amp;Substitute(Trim(B138),"'","''")&amp;"'")&amp;" and EnterpriseId="&amp;EntId,"INSERT into Contributors VALUES (newid(), "&amp;IF(F138&lt;&gt;"Primary Artist", "(select RoleId from ContributorRoles where Name='"&amp;F138&amp;"'), 0", "49, 1")&amp; ", (select max(TrackId) from Tracks where "&amp;IF(A138&lt;&gt;"", "ISRC='"&amp;A138&amp;"'", "TrackVendorId='"&amp;Substitute(Trim(B138),"'","''")&amp;"'")&amp;" and EnterpriseId="&amp;EntId&amp;"), null, (select ArtistId from Artists where Name=N'"&amp;SUBSTITUTE(trim(E138),"'","''")&amp;"' and EnterpriseId="&amp;EntId&amp;"), null)")</f>
        <v>update Tracks set ArtistId=(select ArtistId from Artists where Name=N'PeJota10*' and EnterpriseId=647322) where ISRC='BKTOK2300046' and EnterpriseId=647322</v>
      </c>
    </row>
    <row r="139" hidden="1">
      <c r="A139" s="34" t="s">
        <v>1102</v>
      </c>
      <c r="B139" s="84"/>
      <c r="C139" s="134" t="str">
        <f t="array" ref="C139">ifs(and(isblank($A139),isblank($B139)),"", not(iserror(vlookup($A139&amp;$B139,'5) Release_Track'!$F:$F&amp;'5) Release_Track'!$G:$G,1,0))),vlookup($A139&amp;$B139,{'5) Release_Track'!$F:$F&amp;'5) Release_Track'!$G:$G,'5) Release_Track'!$H:$H},2,0), or(and(not(isblank($B139)),$B139=$B136,$A139&lt;&gt;$A136),and(not(isblank($A139)),$A139=$A136,$B139&lt;&gt;$B136)),"ID LISTS UNALIGNED",and($A139&lt;&gt;"",countif('5) Release_Track'!$F:$F,$A139)=0),"NO ISRC MATCH in Release_Track",and($B139&lt;&gt;"",countif('5) Release_Track'!$G:$G,$B139)=0),"NO CATALOG ID MATCH in Release_Track",iserror(vlookup($A139&amp;$B139,'5) Release_Track'!$F:$F&amp;'5) Release_Track'!$G:$G,1,0)),"NO ISRC-CATALOG ID pair MATCH in Release_Track" )</f>
        <v>Rei da Italia</v>
      </c>
      <c r="D139" s="134" t="str">
        <f t="array" ref="D139">ifs(and(isblank($A139),isblank($B139)),"", not(iserror(vlookup($A139&amp;$B139,'5) Release_Track'!$F:$F&amp;'5) Release_Track'!$G:$G,1,0))),vlookup($A139&amp;$B139,{'5) Release_Track'!$F:$F&amp;'5) Release_Track'!$G:$G,'5) Release_Track'!$I:$I},2,0), or(and(not(isblank($B139)),$B139=$B136,$A139&lt;&gt;$A136),and(not(isblank($A139)),$A139=$A136,$B139&lt;&gt;$B136)),"ID LISTS UNALIGNED",and($A139&lt;&gt;"",countif('5) Release_Track'!$F:$F,$A139)=0),"NO ISRC MATCH in Release_Track",and($B139&lt;&gt;"",countif('5) Release_Track'!$G:$G,$B139)=0),"NO CATALOG ID MATCH in Release_Track",iserror(vlookup($A139&amp;$B139,'5) Release_Track'!$F:$F&amp;'5) Release_Track'!$G:$G,1,0)),"NO ISRC-CATALOG ID pair MATCH in Release_Track" )</f>
        <v/>
      </c>
      <c r="E139" s="96" t="s">
        <v>53</v>
      </c>
      <c r="F139" s="135" t="s">
        <v>669</v>
      </c>
      <c r="G139" s="136" t="str">
        <f t="array" ref="G139">ifs(or($F139="",$F139="Main Primary Artist"),$F139,not(iserror(vlookup($F139,'Reference info'!$J$5:$J$8,1,0))),"Key Artist",not(iserror(vlookup($F139,'Reference info'!$J$38:$J$405,1,0))),"Performer",not(iserror(vlookup($F139,'Reference info'!$J$10:$J$36,1,0))),"Producer &amp; Engineer")</f>
        <v>Producer &amp; Engineer</v>
      </c>
      <c r="J139" s="174" t="str">
        <f>IF(F139="Main Primary Artist","update Tracks set ArtistId=(select ArtistId from Artists where Name=N'"&amp;Substitute(Trim(E139),"'","''")&amp;"' and EnterpriseId="&amp;EntId&amp;") where "&amp;IF(A139&lt;&gt;"", "ISRC='"&amp;A139&amp;"'", "TrackVendorId='"&amp;Substitute(Trim(B139),"'","''")&amp;"'")&amp;" and EnterpriseId="&amp;EntId,"INSERT into Contributors VALUES (newid(), "&amp;IF(F139&lt;&gt;"Primary Artist", "(select RoleId from ContributorRoles where Name='"&amp;F139&amp;"'), 0", "49, 1")&amp; ", (select max(TrackId) from Tracks where "&amp;IF(A139&lt;&gt;"", "ISRC='"&amp;A139&amp;"'", "TrackVendorId='"&amp;Substitute(Trim(B139),"'","''")&amp;"'")&amp;" and EnterpriseId="&amp;EntId&amp;"), null, (select ArtistId from Artists where Name=N'"&amp;SUBSTITUTE(trim(E139),"'","''")&amp;"' and EnterpriseId="&amp;EntId&amp;"), null)")</f>
        <v>INSERT into Contributors VALUES (newid(), (select RoleId from ContributorRoles where Name='Engineer'), 0, (select max(TrackId) from Tracks where ISRC='BKTOK2300046' and EnterpriseId=647322), null, (select ArtistId from Artists where Name=N'PeJota10*' and EnterpriseId=647322), null)</v>
      </c>
    </row>
    <row r="140" hidden="1">
      <c r="A140" s="34" t="s">
        <v>1104</v>
      </c>
      <c r="B140" s="84"/>
      <c r="C140" s="134" t="str">
        <f t="array" ref="C140">ifs(and(isblank($A140),isblank($B140)),"", not(iserror(vlookup($A140&amp;$B140,'5) Release_Track'!$F:$F&amp;'5) Release_Track'!$G:$G,1,0))),vlookup($A140&amp;$B140,{'5) Release_Track'!$F:$F&amp;'5) Release_Track'!$G:$G,'5) Release_Track'!$H:$H},2,0), or(and(not(isblank($B140)),$B140=$B137,$A140&lt;&gt;$A137),and(not(isblank($A140)),$A140=$A137,$B140&lt;&gt;$B137)),"ID LISTS UNALIGNED",and($A140&lt;&gt;"",countif('5) Release_Track'!$F:$F,$A140)=0),"NO ISRC MATCH in Release_Track",and($B140&lt;&gt;"",countif('5) Release_Track'!$G:$G,$B140)=0),"NO CATALOG ID MATCH in Release_Track",iserror(vlookup($A140&amp;$B140,'5) Release_Track'!$F:$F&amp;'5) Release_Track'!$G:$G,1,0)),"NO ISRC-CATALOG ID pair MATCH in Release_Track" )</f>
        <v>Rei Da Italia</v>
      </c>
      <c r="D140" s="134" t="str">
        <f t="array" ref="D140">ifs(and(isblank($A140),isblank($B140)),"", not(iserror(vlookup($A140&amp;$B140,'5) Release_Track'!$F:$F&amp;'5) Release_Track'!$G:$G,1,0))),vlookup($A140&amp;$B140,{'5) Release_Track'!$F:$F&amp;'5) Release_Track'!$G:$G,'5) Release_Track'!$I:$I},2,0), or(and(not(isblank($B140)),$B140=$B137,$A140&lt;&gt;$A137),and(not(isblank($A140)),$A140=$A137,$B140&lt;&gt;$B137)),"ID LISTS UNALIGNED",and($A140&lt;&gt;"",countif('5) Release_Track'!$F:$F,$A140)=0),"NO ISRC MATCH in Release_Track",and($B140&lt;&gt;"",countif('5) Release_Track'!$G:$G,$B140)=0),"NO CATALOG ID MATCH in Release_Track",iserror(vlookup($A140&amp;$B140,'5) Release_Track'!$F:$F&amp;'5) Release_Track'!$G:$G,1,0)),"NO ISRC-CATALOG ID pair MATCH in Release_Track" )</f>
        <v>Speed Up</v>
      </c>
      <c r="E140" s="96" t="s">
        <v>53</v>
      </c>
      <c r="F140" s="135" t="s">
        <v>667</v>
      </c>
      <c r="G140" s="136" t="str">
        <f t="array" ref="G140">ifs(or($F140="",$F140="Main Primary Artist"),$F140,not(iserror(vlookup($F140,'Reference info'!$J$5:$J$8,1,0))),"Key Artist",not(iserror(vlookup($F140,'Reference info'!$J$38:$J$405,1,0))),"Performer",not(iserror(vlookup($F140,'Reference info'!$J$10:$J$36,1,0))),"Producer &amp; Engineer")</f>
        <v>Producer &amp; Engineer</v>
      </c>
      <c r="J140" s="174" t="str">
        <f>IF(F140="Main Primary Artist","update Tracks set ArtistId=(select ArtistId from Artists where Name=N'"&amp;Substitute(Trim(E140),"'","''")&amp;"' and EnterpriseId="&amp;EntId&amp;") where "&amp;IF(A140&lt;&gt;"", "ISRC='"&amp;A140&amp;"'", "TrackVendorId='"&amp;Substitute(Trim(B140),"'","''")&amp;"'")&amp;" and EnterpriseId="&amp;EntId,"INSERT into Contributors VALUES (newid(), "&amp;IF(F140&lt;&gt;"Primary Artist", "(select RoleId from ContributorRoles where Name='"&amp;F140&amp;"'), 0", "49, 1")&amp; ", (select max(TrackId) from Tracks where "&amp;IF(A140&lt;&gt;"", "ISRC='"&amp;A140&amp;"'", "TrackVendorId='"&amp;Substitute(Trim(B140),"'","''")&amp;"'")&amp;" and EnterpriseId="&amp;EntId&amp;"), null, (select ArtistId from Artists where Name=N'"&amp;SUBSTITUTE(trim(E140),"'","''")&amp;"' and EnterpriseId="&amp;EntId&amp;"), null)")</f>
        <v>INSERT into Contributors VALUES (newid(), (select RoleId from ContributorRoles where Name='Producer'), 0, (select max(TrackId) from Tracks where ISRC='BKTOK2300047' and EnterpriseId=647322), null, (select ArtistId from Artists where Name=N'PeJota10*' and EnterpriseId=647322), null)</v>
      </c>
    </row>
    <row r="141">
      <c r="A141" s="34" t="s">
        <v>1104</v>
      </c>
      <c r="B141" s="84"/>
      <c r="C141" s="134" t="str">
        <f t="array" ref="C141">ifs(and(isblank($A141),isblank($B141)),"", not(iserror(vlookup($A141&amp;$B141,'5) Release_Track'!$F:$F&amp;'5) Release_Track'!$G:$G,1,0))),vlookup($A141&amp;$B141,{'5) Release_Track'!$F:$F&amp;'5) Release_Track'!$G:$G,'5) Release_Track'!$H:$H},2,0), or(and(not(isblank($B141)),$B141=$B138,$A141&lt;&gt;$A138),and(not(isblank($A141)),$A141=$A138,$B141&lt;&gt;$B138)),"ID LISTS UNALIGNED",and($A141&lt;&gt;"",countif('5) Release_Track'!$F:$F,$A141)=0),"NO ISRC MATCH in Release_Track",and($B141&lt;&gt;"",countif('5) Release_Track'!$G:$G,$B141)=0),"NO CATALOG ID MATCH in Release_Track",iserror(vlookup($A141&amp;$B141,'5) Release_Track'!$F:$F&amp;'5) Release_Track'!$G:$G,1,0)),"NO ISRC-CATALOG ID pair MATCH in Release_Track" )</f>
        <v>Rei Da Italia</v>
      </c>
      <c r="D141" s="134" t="str">
        <f t="array" ref="D141">ifs(and(isblank($A141),isblank($B141)),"", not(iserror(vlookup($A141&amp;$B141,'5) Release_Track'!$F:$F&amp;'5) Release_Track'!$G:$G,1,0))),vlookup($A141&amp;$B141,{'5) Release_Track'!$F:$F&amp;'5) Release_Track'!$G:$G,'5) Release_Track'!$I:$I},2,0), or(and(not(isblank($B141)),$B141=$B138,$A141&lt;&gt;$A138),and(not(isblank($A141)),$A141=$A138,$B141&lt;&gt;$B138)),"ID LISTS UNALIGNED",and($A141&lt;&gt;"",countif('5) Release_Track'!$F:$F,$A141)=0),"NO ISRC MATCH in Release_Track",and($B141&lt;&gt;"",countif('5) Release_Track'!$G:$G,$B141)=0),"NO CATALOG ID MATCH in Release_Track",iserror(vlookup($A141&amp;$B141,'5) Release_Track'!$F:$F&amp;'5) Release_Track'!$G:$G,1,0)),"NO ISRC-CATALOG ID pair MATCH in Release_Track" )</f>
        <v>Speed Up</v>
      </c>
      <c r="E141" s="96" t="s">
        <v>53</v>
      </c>
      <c r="F141" s="140" t="s">
        <v>666</v>
      </c>
      <c r="G141" s="136" t="str">
        <f t="array" ref="G141">ifs(or($F141="",$F141="Main Primary Artist"),$F141,not(iserror(vlookup($F141,'Reference info'!$J$5:$J$8,1,0))),"Key Artist",not(iserror(vlookup($F141,'Reference info'!$J$38:$J$405,1,0))),"Performer",not(iserror(vlookup($F141,'Reference info'!$J$10:$J$36,1,0))),"Producer &amp; Engineer")</f>
        <v>Main Primary Artist</v>
      </c>
      <c r="H141" s="8" t="str">
        <f>"update Artists set ReleasesCount=(select count (distinct ReleaseId) from Releases where ArtistId=(select max(ArtistId) from Artists where Name=N'"&amp;E141&amp;"' and EnterpriseId="&amp;EntId&amp;")), 
TracksCount=(select count (distinct TrackId) from Tracks where ArtistId=(select max(ArtistId) from Artists where Name=N'"&amp;E141&amp;"' and EnterpriseId="&amp;EntId&amp;")) where ArtistId=(select max(ArtistId) from Artists where Name=N'"&amp;E141&amp;"'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41" s="174" t="str">
        <f>IF(F141="Main Primary Artist","update Tracks set ArtistId=(select ArtistId from Artists where Name=N'"&amp;Substitute(Trim(E141),"'","''")&amp;"' and EnterpriseId="&amp;EntId&amp;") where "&amp;IF(A141&lt;&gt;"", "ISRC='"&amp;A141&amp;"'", "TrackVendorId='"&amp;Substitute(Trim(B141),"'","''")&amp;"'")&amp;" and EnterpriseId="&amp;EntId,"INSERT into Contributors VALUES (newid(), "&amp;IF(F141&lt;&gt;"Primary Artist", "(select RoleId from ContributorRoles where Name='"&amp;F141&amp;"'), 0", "49, 1")&amp; ", (select max(TrackId) from Tracks where "&amp;IF(A141&lt;&gt;"", "ISRC='"&amp;A141&amp;"'", "TrackVendorId='"&amp;Substitute(Trim(B141),"'","''")&amp;"'")&amp;" and EnterpriseId="&amp;EntId&amp;"), null, (select ArtistId from Artists where Name=N'"&amp;SUBSTITUTE(trim(E141),"'","''")&amp;"' and EnterpriseId="&amp;EntId&amp;"), null)")</f>
        <v>update Tracks set ArtistId=(select ArtistId from Artists where Name=N'PeJota10*' and EnterpriseId=647322) where ISRC='BKTOK2300047' and EnterpriseId=647322</v>
      </c>
    </row>
    <row r="142" hidden="1">
      <c r="A142" s="34" t="s">
        <v>1104</v>
      </c>
      <c r="B142" s="84"/>
      <c r="C142" s="134" t="str">
        <f t="array" ref="C142">ifs(and(isblank($A142),isblank($B142)),"", not(iserror(vlookup($A142&amp;$B142,'5) Release_Track'!$F:$F&amp;'5) Release_Track'!$G:$G,1,0))),vlookup($A142&amp;$B142,{'5) Release_Track'!$F:$F&amp;'5) Release_Track'!$G:$G,'5) Release_Track'!$H:$H},2,0), or(and(not(isblank($B142)),$B142=$B139,$A142&lt;&gt;$A139),and(not(isblank($A142)),$A142=$A139,$B142&lt;&gt;$B139)),"ID LISTS UNALIGNED",and($A142&lt;&gt;"",countif('5) Release_Track'!$F:$F,$A142)=0),"NO ISRC MATCH in Release_Track",and($B142&lt;&gt;"",countif('5) Release_Track'!$G:$G,$B142)=0),"NO CATALOG ID MATCH in Release_Track",iserror(vlookup($A142&amp;$B142,'5) Release_Track'!$F:$F&amp;'5) Release_Track'!$G:$G,1,0)),"NO ISRC-CATALOG ID pair MATCH in Release_Track" )</f>
        <v>Rei Da Italia</v>
      </c>
      <c r="D142" s="134" t="str">
        <f t="array" ref="D142">ifs(and(isblank($A142),isblank($B142)),"", not(iserror(vlookup($A142&amp;$B142,'5) Release_Track'!$F:$F&amp;'5) Release_Track'!$G:$G,1,0))),vlookup($A142&amp;$B142,{'5) Release_Track'!$F:$F&amp;'5) Release_Track'!$G:$G,'5) Release_Track'!$I:$I},2,0), or(and(not(isblank($B142)),$B142=$B139,$A142&lt;&gt;$A139),and(not(isblank($A142)),$A142=$A139,$B142&lt;&gt;$B139)),"ID LISTS UNALIGNED",and($A142&lt;&gt;"",countif('5) Release_Track'!$F:$F,$A142)=0),"NO ISRC MATCH in Release_Track",and($B142&lt;&gt;"",countif('5) Release_Track'!$G:$G,$B142)=0),"NO CATALOG ID MATCH in Release_Track",iserror(vlookup($A142&amp;$B142,'5) Release_Track'!$F:$F&amp;'5) Release_Track'!$G:$G,1,0)),"NO ISRC-CATALOG ID pair MATCH in Release_Track" )</f>
        <v>Speed Up</v>
      </c>
      <c r="E142" s="96" t="s">
        <v>53</v>
      </c>
      <c r="F142" s="135" t="s">
        <v>669</v>
      </c>
      <c r="G142" s="136" t="str">
        <f t="array" ref="G142">ifs(or($F142="",$F142="Main Primary Artist"),$F142,not(iserror(vlookup($F142,'Reference info'!$J$5:$J$8,1,0))),"Key Artist",not(iserror(vlookup($F142,'Reference info'!$J$38:$J$405,1,0))),"Performer",not(iserror(vlookup($F142,'Reference info'!$J$10:$J$36,1,0))),"Producer &amp; Engineer")</f>
        <v>Producer &amp; Engineer</v>
      </c>
      <c r="J142" s="174" t="str">
        <f>IF(F142="Main Primary Artist","update Tracks set ArtistId=(select ArtistId from Artists where Name=N'"&amp;Substitute(Trim(E142),"'","''")&amp;"' and EnterpriseId="&amp;EntId&amp;") where "&amp;IF(A142&lt;&gt;"", "ISRC='"&amp;A142&amp;"'", "TrackVendorId='"&amp;Substitute(Trim(B142),"'","''")&amp;"'")&amp;" and EnterpriseId="&amp;EntId,"INSERT into Contributors VALUES (newid(), "&amp;IF(F142&lt;&gt;"Primary Artist", "(select RoleId from ContributorRoles where Name='"&amp;F142&amp;"'), 0", "49, 1")&amp; ", (select max(TrackId) from Tracks where "&amp;IF(A142&lt;&gt;"", "ISRC='"&amp;A142&amp;"'", "TrackVendorId='"&amp;Substitute(Trim(B142),"'","''")&amp;"'")&amp;" and EnterpriseId="&amp;EntId&amp;"), null, (select ArtistId from Artists where Name=N'"&amp;SUBSTITUTE(trim(E142),"'","''")&amp;"' and EnterpriseId="&amp;EntId&amp;"), null)")</f>
        <v>INSERT into Contributors VALUES (newid(), (select RoleId from ContributorRoles where Name='Engineer'), 0, (select max(TrackId) from Tracks where ISRC='BKTOK2300047' and EnterpriseId=647322), null, (select ArtistId from Artists where Name=N'PeJota10*' and EnterpriseId=647322), null)</v>
      </c>
    </row>
    <row r="143" hidden="1">
      <c r="A143" s="8" t="s">
        <v>816</v>
      </c>
      <c r="B143" s="116"/>
      <c r="C143" s="134" t="str">
        <f t="array" ref="C143">ifs(and(isblank($A143),isblank($B143)),"", not(iserror(vlookup($A143&amp;$B143,'5) Release_Track'!$F:$F&amp;'5) Release_Track'!$G:$G,1,0))),vlookup($A143&amp;$B143,{'5) Release_Track'!$F:$F&amp;'5) Release_Track'!$G:$G,'5) Release_Track'!$H:$H},2,0), or(and(not(isblank($B143)),$B143=$B142,$A143&lt;&gt;$A142),and(not(isblank($A143)),$A143=$A142,$B143&lt;&gt;$B142)),"ID LISTS UNALIGNED",and($A143&lt;&gt;"",countif('5) Release_Track'!$F:$F,$A143)=0),"NO ISRC MATCH in Release_Track",and($B143&lt;&gt;"",countif('5) Release_Track'!$G:$G,$B143)=0),"NO CATALOG ID MATCH in Release_Track",iserror(vlookup($A143&amp;$B143,'5) Release_Track'!$F:$F&amp;'5) Release_Track'!$G:$G,1,0)),"NO ISRC-CATALOG ID pair MATCH in Release_Track" )</f>
        <v>Detroid Smash</v>
      </c>
      <c r="D143" s="134"/>
      <c r="E143" s="43" t="s">
        <v>79</v>
      </c>
      <c r="F143" s="135" t="s">
        <v>667</v>
      </c>
      <c r="G143" s="136" t="str">
        <f t="array" ref="G143">ifs(or($F143="",$F143="Main Primary Artist"),$F143,not(iserror(vlookup($F143,'Reference info'!$J$5:$J$8,1,0))),"Key Artist",not(iserror(vlookup($F143,'Reference info'!$J$38:$J$405,1,0))),"Performer",not(iserror(vlookup($F143,'Reference info'!$J$10:$J$36,1,0))),"Producer &amp; Engineer")</f>
        <v>Producer &amp; Engineer</v>
      </c>
      <c r="J143" s="174" t="str">
        <f>IF(F143="Main Primary Artist","update Tracks set ArtistId=(select ArtistId from Artists where Name=N'"&amp;Substitute(Trim(E143),"'","''")&amp;"' and EnterpriseId="&amp;EntId&amp;") where "&amp;IF(A143&lt;&gt;"", "ISRC='"&amp;A143&amp;"'", "TrackVendorId='"&amp;Substitute(Trim(B143),"'","''")&amp;"'")&amp;" and EnterpriseId="&amp;EntId,"INSERT into Contributors VALUES (newid(), "&amp;IF(F143&lt;&gt;"Primary Artist", "(select RoleId from ContributorRoles where Name='"&amp;F143&amp;"'), 0", "49, 1")&amp; ", (select max(TrackId) from Tracks where "&amp;IF(A143&lt;&gt;"", "ISRC='"&amp;A143&amp;"'", "TrackVendorId='"&amp;Substitute(Trim(B143),"'","''")&amp;"'")&amp;" and EnterpriseId="&amp;EntId&amp;"), null, (select ArtistId from Artists where Name=N'"&amp;SUBSTITUTE(trim(E143),"'","''")&amp;"' and EnterpriseId="&amp;EntId&amp;"), null)")</f>
        <v>INSERT into Contributors VALUES (newid(), (select RoleId from ContributorRoles where Name='Producer'), 0, (select max(TrackId) from Tracks where ISRC='BKTOK2300049' and EnterpriseId=647322), null, (select ArtistId from Artists where Name=N'$hinepsj' and EnterpriseId=647322), null)</v>
      </c>
    </row>
    <row r="144" hidden="1">
      <c r="A144" s="8" t="s">
        <v>816</v>
      </c>
      <c r="B144" s="116"/>
      <c r="C144" s="134" t="str">
        <f t="array" ref="C144">ifs(and(isblank($A144),isblank($B144)),"", not(iserror(vlookup($A144&amp;$B144,'5) Release_Track'!$F:$F&amp;'5) Release_Track'!$G:$G,1,0))),vlookup($A144&amp;$B144,{'5) Release_Track'!$F:$F&amp;'5) Release_Track'!$G:$G,'5) Release_Track'!$H:$H},2,0),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Detroid Smash</v>
      </c>
      <c r="D144" s="134" t="str">
        <f t="array" ref="D144">ifs(and(isblank($A144),isblank($B144)),"", not(iserror(vlookup($A144&amp;$B144,'5) Release_Track'!$F:$F&amp;'5) Release_Track'!$G:$G,1,0))),vlookup($A144&amp;$B144,{'5) Release_Track'!$F:$F&amp;'5) Release_Track'!$G:$G,'5) Release_Track'!$I:$I},2,0),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
      </c>
      <c r="E144" s="43" t="s">
        <v>44</v>
      </c>
      <c r="F144" s="135" t="s">
        <v>671</v>
      </c>
      <c r="G144" s="136" t="str">
        <f t="array" ref="G144">ifs(or($F144="",$F144="Main Primary Artist"),$F144,not(iserror(vlookup($F144,'Reference info'!$J$5:$J$8,1,0))),"Key Artist",not(iserror(vlookup($F144,'Reference info'!$J$38:$J$405,1,0))),"Performer",not(iserror(vlookup($F144,'Reference info'!$J$10:$J$36,1,0))),"Producer &amp; Engineer")</f>
        <v>Key Artist</v>
      </c>
      <c r="J144" s="174" t="str">
        <f>IF(F144="Main Primary Artist","update Tracks set ArtistId=(select ArtistId from Artists where Name=N'"&amp;Substitute(Trim(E144),"'","''")&amp;"' and EnterpriseId="&amp;EntId&amp;") where "&amp;IF(A144&lt;&gt;"", "ISRC='"&amp;A144&amp;"'", "TrackVendorId='"&amp;Substitute(Trim(B144),"'","''")&amp;"'")&amp;" and EnterpriseId="&amp;EntId,"INSERT into Contributors VALUES (newid(), "&amp;IF(F144&lt;&gt;"Primary Artist", "(select RoleId from ContributorRoles where Name='"&amp;F144&amp;"'), 0", "49, 1")&amp; ", (select max(TrackId) from Tracks where "&amp;IF(A144&lt;&gt;"", "ISRC='"&amp;A144&amp;"'", "TrackVendorId='"&amp;Substitute(Trim(B144),"'","''")&amp;"'")&amp;" and EnterpriseId="&amp;EntId&amp;"), null, (select ArtistId from Artists where Name=N'"&amp;SUBSTITUTE(trim(E144),"'","''")&amp;"' and EnterpriseId="&amp;EntId&amp;"), null)")</f>
        <v>INSERT into Contributors VALUES (newid(), 49, 1, (select max(TrackId) from Tracks where ISRC='BKTOK2300049' and EnterpriseId=647322), null, (select ArtistId from Artists where Name=N'SecondTime' and EnterpriseId=647322), null)</v>
      </c>
    </row>
    <row r="145" hidden="1">
      <c r="A145" s="8" t="s">
        <v>816</v>
      </c>
      <c r="B145" s="116"/>
      <c r="C145" s="134" t="str">
        <f t="array" ref="C145">ifs(and(isblank($A145),isblank($B145)),"", not(iserror(vlookup($A145&amp;$B145,'5) Release_Track'!$F:$F&amp;'5) Release_Track'!$G:$G,1,0))),vlookup($A145&amp;$B145,{'5) Release_Track'!$F:$F&amp;'5) Release_Track'!$G:$G,'5) Release_Track'!$H:$H},2,0),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Detroid Smash</v>
      </c>
      <c r="D145" s="134" t="str">
        <f t="array" ref="D145">ifs(and(isblank($A145),isblank($B145)),"", not(iserror(vlookup($A145&amp;$B145,'5) Release_Track'!$F:$F&amp;'5) Release_Track'!$G:$G,1,0))),vlookup($A145&amp;$B145,{'5) Release_Track'!$F:$F&amp;'5) Release_Track'!$G:$G,'5) Release_Track'!$I:$I},2,0),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
      </c>
      <c r="E145" s="43" t="s">
        <v>107</v>
      </c>
      <c r="F145" s="135" t="s">
        <v>671</v>
      </c>
      <c r="G145" s="136" t="str">
        <f t="array" ref="G145">ifs(or($F145="",$F145="Main Primary Artist"),$F145,not(iserror(vlookup($F145,'Reference info'!$J$5:$J$8,1,0))),"Key Artist",not(iserror(vlookup($F145,'Reference info'!$J$38:$J$405,1,0))),"Performer",not(iserror(vlookup($F145,'Reference info'!$J$10:$J$36,1,0))),"Producer &amp; Engineer")</f>
        <v>Key Artist</v>
      </c>
      <c r="J145" s="174" t="str">
        <f>IF(F145="Main Primary Artist","update Tracks set ArtistId=(select ArtistId from Artists where Name=N'"&amp;Substitute(Trim(E145),"'","''")&amp;"' and EnterpriseId="&amp;EntId&amp;") where "&amp;IF(A145&lt;&gt;"", "ISRC='"&amp;A145&amp;"'", "TrackVendorId='"&amp;Substitute(Trim(B145),"'","''")&amp;"'")&amp;" and EnterpriseId="&amp;EntId,"INSERT into Contributors VALUES (newid(), "&amp;IF(F145&lt;&gt;"Primary Artist", "(select RoleId from ContributorRoles where Name='"&amp;F145&amp;"'), 0", "49, 1")&amp; ", (select max(TrackId) from Tracks where "&amp;IF(A145&lt;&gt;"", "ISRC='"&amp;A145&amp;"'", "TrackVendorId='"&amp;Substitute(Trim(B145),"'","''")&amp;"'")&amp;" and EnterpriseId="&amp;EntId&amp;"), null, (select ArtistId from Artists where Name=N'"&amp;SUBSTITUTE(trim(E145),"'","''")&amp;"' and EnterpriseId="&amp;EntId&amp;"), null)")</f>
        <v>INSERT into Contributors VALUES (newid(), 49, 1, (select max(TrackId) from Tracks where ISRC='BKTOK2300049' and EnterpriseId=647322), null, (select ArtistId from Artists where Name=N'SSKuro' and EnterpriseId=647322), null)</v>
      </c>
    </row>
    <row r="146">
      <c r="A146" s="8" t="s">
        <v>816</v>
      </c>
      <c r="B146" s="116"/>
      <c r="C146" s="134" t="str">
        <f t="array" ref="C146">ifs(and(isblank($A146),isblank($B146)),"", not(iserror(vlookup($A146&amp;$B146,'5) Release_Track'!$F:$F&amp;'5) Release_Track'!$G:$G,1,0))),vlookup($A146&amp;$B146,{'5) Release_Track'!$F:$F&amp;'5) Release_Track'!$G:$G,'5) Release_Track'!$H:$H},2,0), or(and(not(isblank($B146)),$B146=#REF!,$A146&lt;&gt;#REF!),and(not(isblank($A146)),$A146=#REF!,$B146&lt;&gt;#REF!)),"ID LISTS UNALIGNED",and($A146&lt;&gt;"",countif('5) Release_Track'!$F:$F,$A146)=0),"NO ISRC MATCH in Release_Track",and($B146&lt;&gt;"",countif('5) Release_Track'!$G:$G,$B146)=0),"NO CATALOG ID MATCH in Release_Track",iserror(vlookup($A146&amp;$B146,'5) Release_Track'!$F:$F&amp;'5) Release_Track'!$G:$G,1,0)),"NO ISRC-CATALOG ID pair MATCH in Release_Track" )</f>
        <v>Detroid Smash</v>
      </c>
      <c r="D146" s="134" t="str">
        <f t="array" ref="D146">ifs(and(isblank($A146),isblank($B146)),"", not(iserror(vlookup($A146&amp;$B146,'5) Release_Track'!$F:$F&amp;'5) Release_Track'!$G:$G,1,0))),vlookup($A146&amp;$B146,{'5) Release_Track'!$F:$F&amp;'5) Release_Track'!$G:$G,'5) Release_Track'!$I:$I},2,0), or(and(not(isblank($B146)),$B146=#REF!,$A146&lt;&gt;#REF!),and(not(isblank($A146)),$A146=#REF!,$B146&lt;&gt;#REF!)),"ID LISTS UNALIGNED",and($A146&lt;&gt;"",countif('5) Release_Track'!$F:$F,$A146)=0),"NO ISRC MATCH in Release_Track",and($B146&lt;&gt;"",countif('5) Release_Track'!$G:$G,$B146)=0),"NO CATALOG ID MATCH in Release_Track",iserror(vlookup($A146&amp;$B146,'5) Release_Track'!$F:$F&amp;'5) Release_Track'!$G:$G,1,0)),"NO ISRC-CATALOG ID pair MATCH in Release_Track" )</f>
        <v/>
      </c>
      <c r="E146" s="43" t="s">
        <v>79</v>
      </c>
      <c r="F146" s="135" t="s">
        <v>666</v>
      </c>
      <c r="G146" s="136" t="str">
        <f t="array" ref="G146">ifs(or($F146="",$F146="Main Primary Artist"),$F146,not(iserror(vlookup($F146,'Reference info'!$J$5:$J$8,1,0))),"Key Artist",not(iserror(vlookup($F146,'Reference info'!$J$38:$J$405,1,0))),"Performer",not(iserror(vlookup($F146,'Reference info'!$J$10:$J$36,1,0))),"Producer &amp; Engineer")</f>
        <v>Main Primary Artist</v>
      </c>
      <c r="H146" s="8" t="str">
        <f>"update Artists set ReleasesCount=(select count (distinct ReleaseId) from Releases where ArtistId=(select max(ArtistId) from Artists where Name=N'"&amp;E146&amp;"' and EnterpriseId="&amp;EntId&amp;")), 
TracksCount=(select count (distinct TrackId) from Tracks where ArtistId=(select max(ArtistId) from Artists where Name=N'"&amp;E146&amp;"' and EnterpriseId="&amp;EntId&amp;")) where ArtistId=(select max(ArtistId) from Artists where Name=N'"&amp;E146&amp;"'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146" s="174" t="str">
        <f>IF(F146="Main Primary Artist","update Tracks set ArtistId=(select ArtistId from Artists where Name=N'"&amp;Substitute(Trim(E146),"'","''")&amp;"' and EnterpriseId="&amp;EntId&amp;") where "&amp;IF(A146&lt;&gt;"", "ISRC='"&amp;A146&amp;"'", "TrackVendorId='"&amp;Substitute(Trim(B146),"'","''")&amp;"'")&amp;" and EnterpriseId="&amp;EntId,"INSERT into Contributors VALUES (newid(), "&amp;IF(F146&lt;&gt;"Primary Artist", "(select RoleId from ContributorRoles where Name='"&amp;F146&amp;"'), 0", "49, 1")&amp; ", (select max(TrackId) from Tracks where "&amp;IF(A146&lt;&gt;"", "ISRC='"&amp;A146&amp;"'", "TrackVendorId='"&amp;Substitute(Trim(B146),"'","''")&amp;"'")&amp;" and EnterpriseId="&amp;EntId&amp;"), null, (select ArtistId from Artists where Name=N'"&amp;SUBSTITUTE(trim(E146),"'","''")&amp;"' and EnterpriseId="&amp;EntId&amp;"), null)")</f>
        <v>update Tracks set ArtistId=(select ArtistId from Artists where Name=N'$hinepsj' and EnterpriseId=647322) where ISRC='BKTOK2300049' and EnterpriseId=647322</v>
      </c>
    </row>
    <row r="147" hidden="1">
      <c r="A147" s="8" t="s">
        <v>816</v>
      </c>
      <c r="B147" s="116"/>
      <c r="C147" s="134" t="str">
        <f t="array" ref="C147">ifs(and(isblank($A147),isblank($B147)),"", not(iserror(vlookup($A147&amp;$B147,'5) Release_Track'!$F:$F&amp;'5) Release_Track'!$G:$G,1,0))),vlookup($A147&amp;$B147,{'5) Release_Track'!$F:$F&amp;'5) Release_Track'!$G:$G,'5) Release_Track'!$H:$H},2,0), or(and(not(isblank($B147)),$B147=$B146,$A147&lt;&gt;$A146),and(not(isblank($A147)),$A147=$A146,$B147&lt;&gt;$B146)),"ID LISTS UNALIGNED",and($A147&lt;&gt;"",countif('5) Release_Track'!$F:$F,$A147)=0),"NO ISRC MATCH in Release_Track",and($B147&lt;&gt;"",countif('5) Release_Track'!$G:$G,$B147)=0),"NO CATALOG ID MATCH in Release_Track",iserror(vlookup($A147&amp;$B147,'5) Release_Track'!$F:$F&amp;'5) Release_Track'!$G:$G,1,0)),"NO ISRC-CATALOG ID pair MATCH in Release_Track" )</f>
        <v>Detroid Smash</v>
      </c>
      <c r="D147" s="134"/>
      <c r="E147" s="43" t="s">
        <v>79</v>
      </c>
      <c r="F147" s="135" t="s">
        <v>669</v>
      </c>
      <c r="G147" s="136" t="str">
        <f t="array" ref="G147">ifs(or($F147="",$F147="Main Primary Artist"),$F147,not(iserror(vlookup($F147,'Reference info'!$J$5:$J$8,1,0))),"Key Artist",not(iserror(vlookup($F147,'Reference info'!$J$38:$J$405,1,0))),"Performer",not(iserror(vlookup($F147,'Reference info'!$J$10:$J$36,1,0))),"Producer &amp; Engineer")</f>
        <v>Producer &amp; Engineer</v>
      </c>
      <c r="J147" s="174" t="str">
        <f>IF(F147="Main Primary Artist","update Tracks set ArtistId=(select ArtistId from Artists where Name=N'"&amp;Substitute(Trim(E147),"'","''")&amp;"' and EnterpriseId="&amp;EntId&amp;") where "&amp;IF(A147&lt;&gt;"", "ISRC='"&amp;A147&amp;"'", "TrackVendorId='"&amp;Substitute(Trim(B147),"'","''")&amp;"'")&amp;" and EnterpriseId="&amp;EntId,"INSERT into Contributors VALUES (newid(), "&amp;IF(F147&lt;&gt;"Primary Artist", "(select RoleId from ContributorRoles where Name='"&amp;F147&amp;"'), 0", "49, 1")&amp; ", (select max(TrackId) from Tracks where "&amp;IF(A147&lt;&gt;"", "ISRC='"&amp;A147&amp;"'", "TrackVendorId='"&amp;Substitute(Trim(B147),"'","''")&amp;"'")&amp;" and EnterpriseId="&amp;EntId&amp;"), null, (select ArtistId from Artists where Name=N'"&amp;SUBSTITUTE(trim(E147),"'","''")&amp;"' and EnterpriseId="&amp;EntId&amp;"), null)")</f>
        <v>INSERT into Contributors VALUES (newid(), (select RoleId from ContributorRoles where Name='Engineer'), 0, (select max(TrackId) from Tracks where ISRC='BKTOK2300049' and EnterpriseId=647322), null, (select ArtistId from Artists where Name=N'$hinepsj' and EnterpriseId=647322), null)</v>
      </c>
    </row>
    <row r="148" hidden="1">
      <c r="A148" s="8" t="s">
        <v>818</v>
      </c>
      <c r="B148" s="116"/>
      <c r="C148" s="134" t="str">
        <f t="array" ref="C148">ifs(and(isblank($A148),isblank($B148)),"", not(iserror(vlookup($A148&amp;$B148,'5) Release_Track'!$F:$F&amp;'5) Release_Track'!$G:$G,1,0))),vlookup($A148&amp;$B148,{'5) Release_Track'!$F:$F&amp;'5) Release_Track'!$G:$G,'5) Release_Track'!$H:$H},2,0), or(and(not(isblank($B148)),$B148=$B145,$A148&lt;&gt;$A145),and(not(isblank($A148)),$A148=$A145,$B148&lt;&gt;$B145)),"ID LISTS UNALIGNED",and($A148&lt;&gt;"",countif('5) Release_Track'!$F:$F,$A148)=0),"NO ISRC MATCH in Release_Track",and($B148&lt;&gt;"",countif('5) Release_Track'!$G:$G,$B148)=0),"NO CATALOG ID MATCH in Release_Track",iserror(vlookup($A148&amp;$B148,'5) Release_Track'!$F:$F&amp;'5) Release_Track'!$G:$G,1,0)),"NO ISRC-CATALOG ID pair MATCH in Release_Track" )</f>
        <v>Um Tiro - Genya Shinazugawa</v>
      </c>
      <c r="D148" s="134"/>
      <c r="E148" s="43" t="s">
        <v>51</v>
      </c>
      <c r="F148" s="135" t="s">
        <v>667</v>
      </c>
      <c r="G148" s="136" t="str">
        <f t="array" ref="G148">ifs(or($F148="",$F148="Main Primary Artist"),$F148,not(iserror(vlookup($F148,'Reference info'!$J$5:$J$8,1,0))),"Key Artist",not(iserror(vlookup($F148,'Reference info'!$J$38:$J$405,1,0))),"Performer",not(iserror(vlookup($F148,'Reference info'!$J$10:$J$36,1,0))),"Producer &amp; Engineer")</f>
        <v>Producer &amp; Engineer</v>
      </c>
      <c r="J148" s="174" t="str">
        <f>IF(F148="Main Primary Artist","update Tracks set ArtistId=(select ArtistId from Artists where Name=N'"&amp;Substitute(Trim(E148),"'","''")&amp;"' and EnterpriseId="&amp;EntId&amp;") where "&amp;IF(A148&lt;&gt;"", "ISRC='"&amp;A148&amp;"'", "TrackVendorId='"&amp;Substitute(Trim(B148),"'","''")&amp;"'")&amp;" and EnterpriseId="&amp;EntId,"INSERT into Contributors VALUES (newid(), "&amp;IF(F148&lt;&gt;"Primary Artist", "(select RoleId from ContributorRoles where Name='"&amp;F148&amp;"'), 0", "49, 1")&amp; ", (select max(TrackId) from Tracks where "&amp;IF(A148&lt;&gt;"", "ISRC='"&amp;A148&amp;"'", "TrackVendorId='"&amp;Substitute(Trim(B148),"'","''")&amp;"'")&amp;" and EnterpriseId="&amp;EntId&amp;"), null, (select ArtistId from Artists where Name=N'"&amp;SUBSTITUTE(trim(E148),"'","''")&amp;"' and EnterpriseId="&amp;EntId&amp;"), null)")</f>
        <v>INSERT into Contributors VALUES (newid(), (select RoleId from ContributorRoles where Name='Producer'), 0, (select max(TrackId) from Tracks where ISRC='BKTOK2300050' and EnterpriseId=647322), null, (select ArtistId from Artists where Name=N'oNinho' and EnterpriseId=647322), null)</v>
      </c>
    </row>
    <row r="149">
      <c r="A149" s="8" t="s">
        <v>818</v>
      </c>
      <c r="B149" s="116"/>
      <c r="C149" s="134" t="str">
        <f t="array" ref="C149">ifs(and(isblank($A149),isblank($B149)),"", not(iserror(vlookup($A149&amp;$B149,'5) Release_Track'!$F:$F&amp;'5) Release_Track'!$G:$G,1,0))),vlookup($A149&amp;$B149,{'5) Release_Track'!$F:$F&amp;'5) Release_Track'!$G:$G,'5) Release_Track'!$H:$H},2,0), or(and(not(isblank($B149)),$B149=$B146,$A149&lt;&gt;$A146),and(not(isblank($A149)),$A149=$A146,$B149&lt;&gt;$B146)),"ID LISTS UNALIGNED",and($A149&lt;&gt;"",countif('5) Release_Track'!$F:$F,$A149)=0),"NO ISRC MATCH in Release_Track",and($B149&lt;&gt;"",countif('5) Release_Track'!$G:$G,$B149)=0),"NO CATALOG ID MATCH in Release_Track",iserror(vlookup($A149&amp;$B149,'5) Release_Track'!$F:$F&amp;'5) Release_Track'!$G:$G,1,0)),"NO ISRC-CATALOG ID pair MATCH in Release_Track" )</f>
        <v>Um Tiro - Genya Shinazugawa</v>
      </c>
      <c r="D149" s="134" t="str">
        <f t="array" ref="D149">ifs(and(isblank($A149),isblank($B149)),"", not(iserror(vlookup($A149&amp;$B149,'5) Release_Track'!$F:$F&amp;'5) Release_Track'!$G:$G,1,0))),vlookup($A149&amp;$B149,{'5) Release_Track'!$F:$F&amp;'5) Release_Track'!$G:$G,'5) Release_Track'!$I:$I},2,0), or(and(not(isblank($B149)),$B149=$B146,$A149&lt;&gt;$A146),and(not(isblank($A149)),$A149=$A146,$B149&lt;&gt;$B146)),"ID LISTS UNALIGNED",and($A149&lt;&gt;"",countif('5) Release_Track'!$F:$F,$A149)=0),"NO ISRC MATCH in Release_Track",and($B149&lt;&gt;"",countif('5) Release_Track'!$G:$G,$B149)=0),"NO CATALOG ID MATCH in Release_Track",iserror(vlookup($A149&amp;$B149,'5) Release_Track'!$F:$F&amp;'5) Release_Track'!$G:$G,1,0)),"NO ISRC-CATALOG ID pair MATCH in Release_Track" )</f>
        <v/>
      </c>
      <c r="E149" s="43" t="s">
        <v>51</v>
      </c>
      <c r="F149" s="135" t="s">
        <v>666</v>
      </c>
      <c r="G149" s="136" t="str">
        <f t="array" ref="G149">ifs(or($F149="",$F149="Main Primary Artist"),$F149,not(iserror(vlookup($F149,'Reference info'!$J$5:$J$8,1,0))),"Key Artist",not(iserror(vlookup($F149,'Reference info'!$J$38:$J$405,1,0))),"Performer",not(iserror(vlookup($F149,'Reference info'!$J$10:$J$36,1,0))),"Producer &amp; Engineer")</f>
        <v>Main Primary Artist</v>
      </c>
      <c r="H149" s="8" t="str">
        <f>"update Artists set ReleasesCount=(select count (distinct ReleaseId) from Releases where ArtistId=(select max(ArtistId) from Artists where Name=N'"&amp;E149&amp;"' and EnterpriseId="&amp;EntId&amp;")), 
TracksCount=(select count (distinct TrackId) from Tracks where ArtistId=(select max(ArtistId) from Artists where Name=N'"&amp;E149&amp;"' and EnterpriseId="&amp;EntId&amp;")) where ArtistId=(select max(ArtistId) from Artists where Name=N'"&amp;E149&amp;"' and EnterpriseId="&amp;EntId&amp;");"</f>
        <v>update Artists set ReleasesCount=(select count (distinct ReleaseId) from Releases where ArtistId=(select max(ArtistId) from Artists where Name=N'oNinho' and EnterpriseId=647322)), 
TracksCount=(select count (distinct TrackId) from Tracks where ArtistId=(select max(ArtistId) from Artists where Name=N'oNinho' and EnterpriseId=647322)) where ArtistId=(select max(ArtistId) from Artists where Name=N'oNinho' and EnterpriseId=647322);</v>
      </c>
      <c r="J149" s="174" t="str">
        <f>IF(F149="Main Primary Artist","update Tracks set ArtistId=(select ArtistId from Artists where Name=N'"&amp;Substitute(Trim(E149),"'","''")&amp;"' and EnterpriseId="&amp;EntId&amp;") where "&amp;IF(A149&lt;&gt;"", "ISRC='"&amp;A149&amp;"'", "TrackVendorId='"&amp;Substitute(Trim(B149),"'","''")&amp;"'")&amp;" and EnterpriseId="&amp;EntId,"INSERT into Contributors VALUES (newid(), "&amp;IF(F149&lt;&gt;"Primary Artist", "(select RoleId from ContributorRoles where Name='"&amp;F149&amp;"'), 0", "49, 1")&amp; ", (select max(TrackId) from Tracks where "&amp;IF(A149&lt;&gt;"", "ISRC='"&amp;A149&amp;"'", "TrackVendorId='"&amp;Substitute(Trim(B149),"'","''")&amp;"'")&amp;" and EnterpriseId="&amp;EntId&amp;"), null, (select ArtistId from Artists where Name=N'"&amp;SUBSTITUTE(trim(E149),"'","''")&amp;"' and EnterpriseId="&amp;EntId&amp;"), null)")</f>
        <v>update Tracks set ArtistId=(select ArtistId from Artists where Name=N'oNinho' and EnterpriseId=647322) where ISRC='BKTOK2300050' and EnterpriseId=647322</v>
      </c>
    </row>
    <row r="150" hidden="1">
      <c r="A150" s="8" t="s">
        <v>818</v>
      </c>
      <c r="B150" s="116"/>
      <c r="C150" s="134" t="str">
        <f t="array" ref="C150">ifs(and(isblank($A150),isblank($B150)),"", not(iserror(vlookup($A150&amp;$B150,'5) Release_Track'!$F:$F&amp;'5) Release_Track'!$G:$G,1,0))),vlookup($A150&amp;$B150,{'5) Release_Track'!$F:$F&amp;'5) Release_Track'!$G:$G,'5) Release_Track'!$H:$H},2,0), or(and(not(isblank($B150)),$B150=$B147,$A150&lt;&gt;$A147),and(not(isblank($A150)),$A150=$A147,$B150&lt;&gt;$B147)),"ID LISTS UNALIGNED",and($A150&lt;&gt;"",countif('5) Release_Track'!$F:$F,$A150)=0),"NO ISRC MATCH in Release_Track",and($B150&lt;&gt;"",countif('5) Release_Track'!$G:$G,$B150)=0),"NO CATALOG ID MATCH in Release_Track",iserror(vlookup($A150&amp;$B150,'5) Release_Track'!$F:$F&amp;'5) Release_Track'!$G:$G,1,0)),"NO ISRC-CATALOG ID pair MATCH in Release_Track" )</f>
        <v>Um Tiro - Genya Shinazugawa</v>
      </c>
      <c r="D150" s="134"/>
      <c r="E150" s="43" t="s">
        <v>51</v>
      </c>
      <c r="F150" s="135" t="s">
        <v>669</v>
      </c>
      <c r="G150" s="136" t="str">
        <f t="array" ref="G150">ifs(or($F150="",$F150="Main Primary Artist"),$F150,not(iserror(vlookup($F150,'Reference info'!$J$5:$J$8,1,0))),"Key Artist",not(iserror(vlookup($F150,'Reference info'!$J$38:$J$405,1,0))),"Performer",not(iserror(vlookup($F150,'Reference info'!$J$10:$J$36,1,0))),"Producer &amp; Engineer")</f>
        <v>Producer &amp; Engineer</v>
      </c>
      <c r="J150" s="174" t="str">
        <f>IF(F150="Main Primary Artist","update Tracks set ArtistId=(select ArtistId from Artists where Name=N'"&amp;Substitute(Trim(E150),"'","''")&amp;"' and EnterpriseId="&amp;EntId&amp;") where "&amp;IF(A150&lt;&gt;"", "ISRC='"&amp;A150&amp;"'", "TrackVendorId='"&amp;Substitute(Trim(B150),"'","''")&amp;"'")&amp;" and EnterpriseId="&amp;EntId,"INSERT into Contributors VALUES (newid(), "&amp;IF(F150&lt;&gt;"Primary Artist", "(select RoleId from ContributorRoles where Name='"&amp;F150&amp;"'), 0", "49, 1")&amp; ", (select max(TrackId) from Tracks where "&amp;IF(A150&lt;&gt;"", "ISRC='"&amp;A150&amp;"'", "TrackVendorId='"&amp;Substitute(Trim(B150),"'","''")&amp;"'")&amp;" and EnterpriseId="&amp;EntId&amp;"), null, (select ArtistId from Artists where Name=N'"&amp;SUBSTITUTE(trim(E150),"'","''")&amp;"' and EnterpriseId="&amp;EntId&amp;"), null)")</f>
        <v>INSERT into Contributors VALUES (newid(), (select RoleId from ContributorRoles where Name='Engineer'), 0, (select max(TrackId) from Tracks where ISRC='BKTOK2300050' and EnterpriseId=647322), null, (select ArtistId from Artists where Name=N'oNinho' and EnterpriseId=647322), null)</v>
      </c>
    </row>
    <row r="151" hidden="1">
      <c r="A151" s="8" t="s">
        <v>820</v>
      </c>
      <c r="B151" s="116"/>
      <c r="C151" s="134" t="str">
        <f t="array" ref="C151">ifs(and(isblank($A151),isblank($B151)),"", not(iserror(vlookup($A151&amp;$B151,'5) Release_Track'!$F:$F&amp;'5) Release_Track'!$G:$G,1,0))),vlookup($A151&amp;$B151,{'5) Release_Track'!$F:$F&amp;'5) Release_Track'!$G:$G,'5) Release_Track'!$H:$H},2,0), or(and(not(isblank($B151)),$B151=$B148,$A151&lt;&gt;$A148),and(not(isblank($A151)),$A151=$A148,$B151&lt;&gt;$B148)),"ID LISTS UNALIGNED",and($A151&lt;&gt;"",countif('5) Release_Track'!$F:$F,$A151)=0),"NO ISRC MATCH in Release_Track",and($B151&lt;&gt;"",countif('5) Release_Track'!$G:$G,$B151)=0),"NO CATALOG ID MATCH in Release_Track",iserror(vlookup($A151&amp;$B151,'5) Release_Track'!$F:$F&amp;'5) Release_Track'!$G:$G,1,0)),"NO ISRC-CATALOG ID pair MATCH in Release_Track" )</f>
        <v>Incrível Velocidade</v>
      </c>
      <c r="D151" s="134"/>
      <c r="E151" s="43" t="s">
        <v>67</v>
      </c>
      <c r="F151" s="135" t="s">
        <v>667</v>
      </c>
      <c r="G151" s="136" t="str">
        <f t="array" ref="G151">ifs(or($F151="",$F151="Main Primary Artist"),$F151,not(iserror(vlookup($F151,'Reference info'!$J$5:$J$8,1,0))),"Key Artist",not(iserror(vlookup($F151,'Reference info'!$J$38:$J$405,1,0))),"Performer",not(iserror(vlookup($F151,'Reference info'!$J$10:$J$36,1,0))),"Producer &amp; Engineer")</f>
        <v>Producer &amp; Engineer</v>
      </c>
      <c r="J151" s="174" t="str">
        <f>IF(F151="Main Primary Artist","update Tracks set ArtistId=(select ArtistId from Artists where Name=N'"&amp;Substitute(Trim(E151),"'","''")&amp;"' and EnterpriseId="&amp;EntId&amp;") where "&amp;IF(A151&lt;&gt;"", "ISRC='"&amp;A151&amp;"'", "TrackVendorId='"&amp;Substitute(Trim(B151),"'","''")&amp;"'")&amp;" and EnterpriseId="&amp;EntId,"INSERT into Contributors VALUES (newid(), "&amp;IF(F151&lt;&gt;"Primary Artist", "(select RoleId from ContributorRoles where Name='"&amp;F151&amp;"'), 0", "49, 1")&amp; ", (select max(TrackId) from Tracks where "&amp;IF(A151&lt;&gt;"", "ISRC='"&amp;A151&amp;"'", "TrackVendorId='"&amp;Substitute(Trim(B151),"'","''")&amp;"'")&amp;" and EnterpriseId="&amp;EntId&amp;"), null, (select ArtistId from Artists where Name=N'"&amp;SUBSTITUTE(trim(E151),"'","''")&amp;"' and EnterpriseId="&amp;EntId&amp;"), null)")</f>
        <v>INSERT into Contributors VALUES (newid(), (select RoleId from ContributorRoles where Name='Producer'), 0, (select max(TrackId) from Tracks where ISRC='BKTOK2300051' and EnterpriseId=647322), null, (select ArtistId from Artists where Name=N'Flash Beats Manow' and EnterpriseId=647322), null)</v>
      </c>
    </row>
    <row r="152">
      <c r="A152" s="8" t="s">
        <v>820</v>
      </c>
      <c r="B152" s="116"/>
      <c r="C152" s="134" t="str">
        <f t="array" ref="C152">ifs(and(isblank($A152),isblank($B152)),"", not(iserror(vlookup($A152&amp;$B152,'5) Release_Track'!$F:$F&amp;'5) Release_Track'!$G:$G,1,0))),vlookup($A152&amp;$B152,{'5) Release_Track'!$F:$F&amp;'5) Release_Track'!$G:$G,'5) Release_Track'!$H:$H},2,0), or(and(not(isblank($B152)),$B152=$B149,$A152&lt;&gt;$A149),and(not(isblank($A152)),$A152=$A149,$B152&lt;&gt;$B149)),"ID LISTS UNALIGNED",and($A152&lt;&gt;"",countif('5) Release_Track'!$F:$F,$A152)=0),"NO ISRC MATCH in Release_Track",and($B152&lt;&gt;"",countif('5) Release_Track'!$G:$G,$B152)=0),"NO CATALOG ID MATCH in Release_Track",iserror(vlookup($A152&amp;$B152,'5) Release_Track'!$F:$F&amp;'5) Release_Track'!$G:$G,1,0)),"NO ISRC-CATALOG ID pair MATCH in Release_Track" )</f>
        <v>Incrível Velocidade</v>
      </c>
      <c r="D152" s="134" t="str">
        <f t="array" ref="D152">ifs(and(isblank($A152),isblank($B152)),"", not(iserror(vlookup($A152&amp;$B152,'5) Release_Track'!$F:$F&amp;'5) Release_Track'!$G:$G,1,0))),vlookup($A152&amp;$B152,{'5) Release_Track'!$F:$F&amp;'5) Release_Track'!$G:$G,'5) Release_Track'!$I:$I},2,0), or(and(not(isblank($B152)),$B152=$B149,$A152&lt;&gt;$A149),and(not(isblank($A152)),$A152=$A149,$B152&lt;&gt;$B149)),"ID LISTS UNALIGNED",and($A152&lt;&gt;"",countif('5) Release_Track'!$F:$F,$A152)=0),"NO ISRC MATCH in Release_Track",and($B152&lt;&gt;"",countif('5) Release_Track'!$G:$G,$B152)=0),"NO CATALOG ID MATCH in Release_Track",iserror(vlookup($A152&amp;$B152,'5) Release_Track'!$F:$F&amp;'5) Release_Track'!$G:$G,1,0)),"NO ISRC-CATALOG ID pair MATCH in Release_Track" )</f>
        <v/>
      </c>
      <c r="E152" s="43" t="s">
        <v>67</v>
      </c>
      <c r="F152" s="135" t="s">
        <v>666</v>
      </c>
      <c r="G152" s="136" t="str">
        <f t="array" ref="G152">ifs(or($F152="",$F152="Main Primary Artist"),$F152,not(iserror(vlookup($F152,'Reference info'!$J$5:$J$8,1,0))),"Key Artist",not(iserror(vlookup($F152,'Reference info'!$J$38:$J$405,1,0))),"Performer",not(iserror(vlookup($F152,'Reference info'!$J$10:$J$36,1,0))),"Producer &amp; Engineer")</f>
        <v>Main Primary Artist</v>
      </c>
      <c r="H152" s="8" t="str">
        <f>"update Artists set ReleasesCount=(select count (distinct ReleaseId) from Releases where ArtistId=(select max(ArtistId) from Artists where Name=N'"&amp;E152&amp;"' and EnterpriseId="&amp;EntId&amp;")), 
TracksCount=(select count (distinct TrackId) from Tracks where ArtistId=(select max(ArtistId) from Artists where Name=N'"&amp;E152&amp;"' and EnterpriseId="&amp;EntId&amp;")) where ArtistId=(select max(ArtistId) from Artists where Name=N'"&amp;E152&amp;"'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52" s="174" t="str">
        <f>IF(F152="Main Primary Artist","update Tracks set ArtistId=(select ArtistId from Artists where Name=N'"&amp;Substitute(Trim(E152),"'","''")&amp;"' and EnterpriseId="&amp;EntId&amp;") where "&amp;IF(A152&lt;&gt;"", "ISRC='"&amp;A152&amp;"'", "TrackVendorId='"&amp;Substitute(Trim(B152),"'","''")&amp;"'")&amp;" and EnterpriseId="&amp;EntId,"INSERT into Contributors VALUES (newid(), "&amp;IF(F152&lt;&gt;"Primary Artist", "(select RoleId from ContributorRoles where Name='"&amp;F152&amp;"'), 0", "49, 1")&amp; ", (select max(TrackId) from Tracks where "&amp;IF(A152&lt;&gt;"", "ISRC='"&amp;A152&amp;"'", "TrackVendorId='"&amp;Substitute(Trim(B152),"'","''")&amp;"'")&amp;" and EnterpriseId="&amp;EntId&amp;"), null, (select ArtistId from Artists where Name=N'"&amp;SUBSTITUTE(trim(E152),"'","''")&amp;"' and EnterpriseId="&amp;EntId&amp;"), null)")</f>
        <v>update Tracks set ArtistId=(select ArtistId from Artists where Name=N'Flash Beats Manow' and EnterpriseId=647322) where ISRC='BKTOK2300051' and EnterpriseId=647322</v>
      </c>
    </row>
    <row r="153" hidden="1">
      <c r="A153" s="8" t="s">
        <v>820</v>
      </c>
      <c r="B153" s="116"/>
      <c r="C153" s="134" t="str">
        <f t="array" ref="C153">ifs(and(isblank($A153),isblank($B153)),"", not(iserror(vlookup($A153&amp;$B153,'5) Release_Track'!$F:$F&amp;'5) Release_Track'!$G:$G,1,0))),vlookup($A153&amp;$B153,{'5) Release_Track'!$F:$F&amp;'5) Release_Track'!$G:$G,'5) Release_Track'!$H:$H},2,0), or(and(not(isblank($B153)),$B153=$B150,$A153&lt;&gt;$A150),and(not(isblank($A153)),$A153=$A150,$B153&lt;&gt;$B150)),"ID LISTS UNALIGNED",and($A153&lt;&gt;"",countif('5) Release_Track'!$F:$F,$A153)=0),"NO ISRC MATCH in Release_Track",and($B153&lt;&gt;"",countif('5) Release_Track'!$G:$G,$B153)=0),"NO CATALOG ID MATCH in Release_Track",iserror(vlookup($A153&amp;$B153,'5) Release_Track'!$F:$F&amp;'5) Release_Track'!$G:$G,1,0)),"NO ISRC-CATALOG ID pair MATCH in Release_Track" )</f>
        <v>Incrível Velocidade</v>
      </c>
      <c r="D153" s="134"/>
      <c r="E153" s="43" t="s">
        <v>67</v>
      </c>
      <c r="F153" s="135" t="s">
        <v>669</v>
      </c>
      <c r="G153" s="136" t="str">
        <f t="array" ref="G153">ifs(or($F153="",$F153="Main Primary Artist"),$F153,not(iserror(vlookup($F153,'Reference info'!$J$5:$J$8,1,0))),"Key Artist",not(iserror(vlookup($F153,'Reference info'!$J$38:$J$405,1,0))),"Performer",not(iserror(vlookup($F153,'Reference info'!$J$10:$J$36,1,0))),"Producer &amp; Engineer")</f>
        <v>Producer &amp; Engineer</v>
      </c>
      <c r="J153" s="174" t="str">
        <f>IF(F153="Main Primary Artist","update Tracks set ArtistId=(select ArtistId from Artists where Name=N'"&amp;Substitute(Trim(E153),"'","''")&amp;"' and EnterpriseId="&amp;EntId&amp;") where "&amp;IF(A153&lt;&gt;"", "ISRC='"&amp;A153&amp;"'", "TrackVendorId='"&amp;Substitute(Trim(B153),"'","''")&amp;"'")&amp;" and EnterpriseId="&amp;EntId,"INSERT into Contributors VALUES (newid(), "&amp;IF(F153&lt;&gt;"Primary Artist", "(select RoleId from ContributorRoles where Name='"&amp;F153&amp;"'), 0", "49, 1")&amp; ", (select max(TrackId) from Tracks where "&amp;IF(A153&lt;&gt;"", "ISRC='"&amp;A153&amp;"'", "TrackVendorId='"&amp;Substitute(Trim(B153),"'","''")&amp;"'")&amp;" and EnterpriseId="&amp;EntId&amp;"), null, (select ArtistId from Artists where Name=N'"&amp;SUBSTITUTE(trim(E153),"'","''")&amp;"' and EnterpriseId="&amp;EntId&amp;"), null)")</f>
        <v>INSERT into Contributors VALUES (newid(), (select RoleId from ContributorRoles where Name='Engineer'), 0, (select max(TrackId) from Tracks where ISRC='BKTOK2300051' and EnterpriseId=647322), null, (select ArtistId from Artists where Name=N'Flash Beats Manow' and EnterpriseId=647322), null)</v>
      </c>
    </row>
    <row r="154" hidden="1">
      <c r="A154" s="34" t="s">
        <v>1106</v>
      </c>
      <c r="B154" s="84"/>
      <c r="C154" s="134" t="str">
        <f t="array" ref="C154">ifs(and(isblank($A154),isblank($B154)),"", not(iserror(vlookup($A154&amp;$B154,'5) Release_Track'!$F:$F&amp;'5) Release_Track'!$G:$G,1,0))),vlookup($A154&amp;$B154,{'5) Release_Track'!$F:$F&amp;'5) Release_Track'!$G:$G,'5) Release_Track'!$H:$H},2,0), or(and(not(isblank($B154)),$B154=$B151,$A154&lt;&gt;$A151),and(not(isblank($A154)),$A154=$A151,$B154&lt;&gt;$B151)),"ID LISTS UNALIGNED",and($A154&lt;&gt;"",countif('5) Release_Track'!$F:$F,$A154)=0),"NO ISRC MATCH in Release_Track",and($B154&lt;&gt;"",countif('5) Release_Track'!$G:$G,$B154)=0),"NO CATALOG ID MATCH in Release_Track",iserror(vlookup($A154&amp;$B154,'5) Release_Track'!$F:$F&amp;'5) Release_Track'!$G:$G,1,0)),"NO ISRC-CATALOG ID pair MATCH in Release_Track" )</f>
        <v>Espadachim Lunar</v>
      </c>
      <c r="D154" s="134" t="str">
        <f t="array" ref="D154">ifs(and(isblank($A154),isblank($B154)),"", not(iserror(vlookup($A154&amp;$B154,'5) Release_Track'!$F:$F&amp;'5) Release_Track'!$G:$G,1,0))),vlookup($A154&amp;$B154,{'5) Release_Track'!$F:$F&amp;'5) Release_Track'!$G:$G,'5) Release_Track'!$I:$I},2,0), or(and(not(isblank($B154)),$B154=$B151,$A154&lt;&gt;$A151),and(not(isblank($A154)),$A154=$A151,$B154&lt;&gt;$B151)),"ID LISTS UNALIGNED",and($A154&lt;&gt;"",countif('5) Release_Track'!$F:$F,$A154)=0),"NO ISRC MATCH in Release_Track",and($B154&lt;&gt;"",countif('5) Release_Track'!$G:$G,$B154)=0),"NO CATALOG ID MATCH in Release_Track",iserror(vlookup($A154&amp;$B154,'5) Release_Track'!$F:$F&amp;'5) Release_Track'!$G:$G,1,0)),"NO ISRC-CATALOG ID pair MATCH in Release_Track" )</f>
        <v/>
      </c>
      <c r="E154" s="96" t="s">
        <v>53</v>
      </c>
      <c r="F154" s="135" t="s">
        <v>667</v>
      </c>
      <c r="G154" s="136" t="str">
        <f t="array" ref="G154">ifs(or($F154="",$F154="Main Primary Artist"),$F154,not(iserror(vlookup($F154,'Reference info'!$J$5:$J$8,1,0))),"Key Artist",not(iserror(vlookup($F154,'Reference info'!$J$38:$J$405,1,0))),"Performer",not(iserror(vlookup($F154,'Reference info'!$J$10:$J$36,1,0))),"Producer &amp; Engineer")</f>
        <v>Producer &amp; Engineer</v>
      </c>
      <c r="J154" s="174" t="str">
        <f>IF(F154="Main Primary Artist","update Tracks set ArtistId=(select ArtistId from Artists where Name=N'"&amp;Substitute(Trim(E154),"'","''")&amp;"' and EnterpriseId="&amp;EntId&amp;") where "&amp;IF(A154&lt;&gt;"", "ISRC='"&amp;A154&amp;"'", "TrackVendorId='"&amp;Substitute(Trim(B154),"'","''")&amp;"'")&amp;" and EnterpriseId="&amp;EntId,"INSERT into Contributors VALUES (newid(), "&amp;IF(F154&lt;&gt;"Primary Artist", "(select RoleId from ContributorRoles where Name='"&amp;F154&amp;"'), 0", "49, 1")&amp; ", (select max(TrackId) from Tracks where "&amp;IF(A154&lt;&gt;"", "ISRC='"&amp;A154&amp;"'", "TrackVendorId='"&amp;Substitute(Trim(B154),"'","''")&amp;"'")&amp;" and EnterpriseId="&amp;EntId&amp;"), null, (select ArtistId from Artists where Name=N'"&amp;SUBSTITUTE(trim(E154),"'","''")&amp;"' and EnterpriseId="&amp;EntId&amp;"), null)")</f>
        <v>INSERT into Contributors VALUES (newid(), (select RoleId from ContributorRoles where Name='Producer'), 0, (select max(TrackId) from Tracks where ISRC='BKTOK2300055' and EnterpriseId=647322), null, (select ArtistId from Artists where Name=N'PeJota10*' and EnterpriseId=647322), null)</v>
      </c>
    </row>
    <row r="155">
      <c r="A155" s="34" t="s">
        <v>1106</v>
      </c>
      <c r="B155" s="84"/>
      <c r="C155" s="134" t="str">
        <f t="array" ref="C155">ifs(and(isblank($A155),isblank($B155)),"", not(iserror(vlookup($A155&amp;$B155,'5) Release_Track'!$F:$F&amp;'5) Release_Track'!$G:$G,1,0))),vlookup($A155&amp;$B155,{'5) Release_Track'!$F:$F&amp;'5) Release_Track'!$G:$G,'5) Release_Track'!$H:$H},2,0), or(and(not(isblank($B155)),$B155=$B152,$A155&lt;&gt;$A152),and(not(isblank($A155)),$A155=$A152,$B155&lt;&gt;$B152)),"ID LISTS UNALIGNED",and($A155&lt;&gt;"",countif('5) Release_Track'!$F:$F,$A155)=0),"NO ISRC MATCH in Release_Track",and($B155&lt;&gt;"",countif('5) Release_Track'!$G:$G,$B155)=0),"NO CATALOG ID MATCH in Release_Track",iserror(vlookup($A155&amp;$B155,'5) Release_Track'!$F:$F&amp;'5) Release_Track'!$G:$G,1,0)),"NO ISRC-CATALOG ID pair MATCH in Release_Track" )</f>
        <v>Espadachim Lunar</v>
      </c>
      <c r="D155" s="134" t="str">
        <f t="array" ref="D155">ifs(and(isblank($A155),isblank($B155)),"", not(iserror(vlookup($A155&amp;$B155,'5) Release_Track'!$F:$F&amp;'5) Release_Track'!$G:$G,1,0))),vlookup($A155&amp;$B155,{'5) Release_Track'!$F:$F&amp;'5) Release_Track'!$G:$G,'5) Release_Track'!$I:$I},2,0), or(and(not(isblank($B155)),$B155=$B152,$A155&lt;&gt;$A152),and(not(isblank($A155)),$A155=$A152,$B155&lt;&gt;$B152)),"ID LISTS UNALIGNED",and($A155&lt;&gt;"",countif('5) Release_Track'!$F:$F,$A155)=0),"NO ISRC MATCH in Release_Track",and($B155&lt;&gt;"",countif('5) Release_Track'!$G:$G,$B155)=0),"NO CATALOG ID MATCH in Release_Track",iserror(vlookup($A155&amp;$B155,'5) Release_Track'!$F:$F&amp;'5) Release_Track'!$G:$G,1,0)),"NO ISRC-CATALOG ID pair MATCH in Release_Track" )</f>
        <v/>
      </c>
      <c r="E155" s="96" t="s">
        <v>53</v>
      </c>
      <c r="F155" s="140" t="s">
        <v>666</v>
      </c>
      <c r="G155" s="136" t="str">
        <f t="array" ref="G155">ifs(or($F155="",$F155="Main Primary Artist"),$F155,not(iserror(vlookup($F155,'Reference info'!$J$5:$J$8,1,0))),"Key Artist",not(iserror(vlookup($F155,'Reference info'!$J$38:$J$405,1,0))),"Performer",not(iserror(vlookup($F155,'Reference info'!$J$10:$J$36,1,0))),"Producer &amp; Engineer")</f>
        <v>Main Primary Artist</v>
      </c>
      <c r="H155" s="8" t="str">
        <f>"update Artists set ReleasesCount=(select count (distinct ReleaseId) from Releases where ArtistId=(select max(ArtistId) from Artists where Name=N'"&amp;E155&amp;"' and EnterpriseId="&amp;EntId&amp;")), 
TracksCount=(select count (distinct TrackId) from Tracks where ArtistId=(select max(ArtistId) from Artists where Name=N'"&amp;E155&amp;"' and EnterpriseId="&amp;EntId&amp;")) where ArtistId=(select max(ArtistId) from Artists where Name=N'"&amp;E155&amp;"'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55" s="174" t="str">
        <f>IF(F155="Main Primary Artist","update Tracks set ArtistId=(select ArtistId from Artists where Name=N'"&amp;Substitute(Trim(E155),"'","''")&amp;"' and EnterpriseId="&amp;EntId&amp;") where "&amp;IF(A155&lt;&gt;"", "ISRC='"&amp;A155&amp;"'", "TrackVendorId='"&amp;Substitute(Trim(B155),"'","''")&amp;"'")&amp;" and EnterpriseId="&amp;EntId,"INSERT into Contributors VALUES (newid(), "&amp;IF(F155&lt;&gt;"Primary Artist", "(select RoleId from ContributorRoles where Name='"&amp;F155&amp;"'), 0", "49, 1")&amp; ", (select max(TrackId) from Tracks where "&amp;IF(A155&lt;&gt;"", "ISRC='"&amp;A155&amp;"'", "TrackVendorId='"&amp;Substitute(Trim(B155),"'","''")&amp;"'")&amp;" and EnterpriseId="&amp;EntId&amp;"), null, (select ArtistId from Artists where Name=N'"&amp;SUBSTITUTE(trim(E155),"'","''")&amp;"' and EnterpriseId="&amp;EntId&amp;"), null)")</f>
        <v>update Tracks set ArtistId=(select ArtistId from Artists where Name=N'PeJota10*' and EnterpriseId=647322) where ISRC='BKTOK2300055' and EnterpriseId=647322</v>
      </c>
    </row>
    <row r="156" hidden="1">
      <c r="A156" s="34" t="s">
        <v>1106</v>
      </c>
      <c r="B156" s="84"/>
      <c r="C156" s="134" t="str">
        <f t="array" ref="C156">ifs(and(isblank($A156),isblank($B156)),"", not(iserror(vlookup($A156&amp;$B156,'5) Release_Track'!$F:$F&amp;'5) Release_Track'!$G:$G,1,0))),vlookup($A156&amp;$B156,{'5) Release_Track'!$F:$F&amp;'5) Release_Track'!$G:$G,'5) Release_Track'!$H:$H},2,0), or(and(not(isblank($B156)),$B156=$B153,$A156&lt;&gt;$A153),and(not(isblank($A156)),$A156=$A153,$B156&lt;&gt;$B153)),"ID LISTS UNALIGNED",and($A156&lt;&gt;"",countif('5) Release_Track'!$F:$F,$A156)=0),"NO ISRC MATCH in Release_Track",and($B156&lt;&gt;"",countif('5) Release_Track'!$G:$G,$B156)=0),"NO CATALOG ID MATCH in Release_Track",iserror(vlookup($A156&amp;$B156,'5) Release_Track'!$F:$F&amp;'5) Release_Track'!$G:$G,1,0)),"NO ISRC-CATALOG ID pair MATCH in Release_Track" )</f>
        <v>Espadachim Lunar</v>
      </c>
      <c r="D156" s="134" t="str">
        <f t="array" ref="D156">ifs(and(isblank($A156),isblank($B156)),"", not(iserror(vlookup($A156&amp;$B156,'5) Release_Track'!$F:$F&amp;'5) Release_Track'!$G:$G,1,0))),vlookup($A156&amp;$B156,{'5) Release_Track'!$F:$F&amp;'5) Release_Track'!$G:$G,'5) Release_Track'!$I:$I},2,0), or(and(not(isblank($B156)),$B156=$B153,$A156&lt;&gt;$A153),and(not(isblank($A156)),$A156=$A153,$B156&lt;&gt;$B153)),"ID LISTS UNALIGNED",and($A156&lt;&gt;"",countif('5) Release_Track'!$F:$F,$A156)=0),"NO ISRC MATCH in Release_Track",and($B156&lt;&gt;"",countif('5) Release_Track'!$G:$G,$B156)=0),"NO CATALOG ID MATCH in Release_Track",iserror(vlookup($A156&amp;$B156,'5) Release_Track'!$F:$F&amp;'5) Release_Track'!$G:$G,1,0)),"NO ISRC-CATALOG ID pair MATCH in Release_Track" )</f>
        <v/>
      </c>
      <c r="E156" s="96" t="s">
        <v>53</v>
      </c>
      <c r="F156" s="135" t="s">
        <v>669</v>
      </c>
      <c r="G156" s="136" t="str">
        <f t="array" ref="G156">ifs(or($F156="",$F156="Main Primary Artist"),$F156,not(iserror(vlookup($F156,'Reference info'!$J$5:$J$8,1,0))),"Key Artist",not(iserror(vlookup($F156,'Reference info'!$J$38:$J$405,1,0))),"Performer",not(iserror(vlookup($F156,'Reference info'!$J$10:$J$36,1,0))),"Producer &amp; Engineer")</f>
        <v>Producer &amp; Engineer</v>
      </c>
      <c r="J156" s="174" t="str">
        <f>IF(F156="Main Primary Artist","update Tracks set ArtistId=(select ArtistId from Artists where Name=N'"&amp;Substitute(Trim(E156),"'","''")&amp;"' and EnterpriseId="&amp;EntId&amp;") where "&amp;IF(A156&lt;&gt;"", "ISRC='"&amp;A156&amp;"'", "TrackVendorId='"&amp;Substitute(Trim(B156),"'","''")&amp;"'")&amp;" and EnterpriseId="&amp;EntId,"INSERT into Contributors VALUES (newid(), "&amp;IF(F156&lt;&gt;"Primary Artist", "(select RoleId from ContributorRoles where Name='"&amp;F156&amp;"'), 0", "49, 1")&amp; ", (select max(TrackId) from Tracks where "&amp;IF(A156&lt;&gt;"", "ISRC='"&amp;A156&amp;"'", "TrackVendorId='"&amp;Substitute(Trim(B156),"'","''")&amp;"'")&amp;" and EnterpriseId="&amp;EntId&amp;"), null, (select ArtistId from Artists where Name=N'"&amp;SUBSTITUTE(trim(E156),"'","''")&amp;"' and EnterpriseId="&amp;EntId&amp;"), null)")</f>
        <v>INSERT into Contributors VALUES (newid(), (select RoleId from ContributorRoles where Name='Engineer'), 0, (select max(TrackId) from Tracks where ISRC='BKTOK2300055' and EnterpriseId=647322), null, (select ArtistId from Artists where Name=N'PeJota10*' and EnterpriseId=647322), null)</v>
      </c>
    </row>
    <row r="157" hidden="1">
      <c r="A157" s="34" t="s">
        <v>1108</v>
      </c>
      <c r="B157" s="84"/>
      <c r="C157" s="134" t="str">
        <f t="array" ref="C157">ifs(and(isblank($A157),isblank($B157)),"", not(iserror(vlookup($A157&amp;$B157,'5) Release_Track'!$F:$F&amp;'5) Release_Track'!$G:$G,1,0))),vlookup($A157&amp;$B157,{'5) Release_Track'!$F:$F&amp;'5) Release_Track'!$G:$G,'5) Release_Track'!$H:$H},2,0), or(and(not(isblank($B157)),$B157=$B154,$A157&lt;&gt;$A154),and(not(isblank($A157)),$A157=$A154,$B157&lt;&gt;$B154)),"ID LISTS UNALIGNED",and($A157&lt;&gt;"",countif('5) Release_Track'!$F:$F,$A157)=0),"NO ISRC MATCH in Release_Track",and($B157&lt;&gt;"",countif('5) Release_Track'!$G:$G,$B157)=0),"NO CATALOG ID MATCH in Release_Track",iserror(vlookup($A157&amp;$B157,'5) Release_Track'!$F:$F&amp;'5) Release_Track'!$G:$G,1,0)),"NO ISRC-CATALOG ID pair MATCH in Release_Track" )</f>
        <v>Espadachim Lunar</v>
      </c>
      <c r="D157" s="134" t="str">
        <f t="array" ref="D157">ifs(and(isblank($A157),isblank($B157)),"", not(iserror(vlookup($A157&amp;$B157,'5) Release_Track'!$F:$F&amp;'5) Release_Track'!$G:$G,1,0))),vlookup($A157&amp;$B157,{'5) Release_Track'!$F:$F&amp;'5) Release_Track'!$G:$G,'5) Release_Track'!$I:$I},2,0), or(and(not(isblank($B157)),$B157=$B154,$A157&lt;&gt;$A154),and(not(isblank($A157)),$A157=$A154,$B157&lt;&gt;$B154)),"ID LISTS UNALIGNED",and($A157&lt;&gt;"",countif('5) Release_Track'!$F:$F,$A157)=0),"NO ISRC MATCH in Release_Track",and($B157&lt;&gt;"",countif('5) Release_Track'!$G:$G,$B157)=0),"NO CATALOG ID MATCH in Release_Track",iserror(vlookup($A157&amp;$B157,'5) Release_Track'!$F:$F&amp;'5) Release_Track'!$G:$G,1,0)),"NO ISRC-CATALOG ID pair MATCH in Release_Track" )</f>
        <v>Speed Up</v>
      </c>
      <c r="E157" s="96" t="s">
        <v>53</v>
      </c>
      <c r="F157" s="135" t="s">
        <v>667</v>
      </c>
      <c r="G157" s="136" t="str">
        <f t="array" ref="G157">ifs(or($F157="",$F157="Main Primary Artist"),$F157,not(iserror(vlookup($F157,'Reference info'!$J$5:$J$8,1,0))),"Key Artist",not(iserror(vlookup($F157,'Reference info'!$J$38:$J$405,1,0))),"Performer",not(iserror(vlookup($F157,'Reference info'!$J$10:$J$36,1,0))),"Producer &amp; Engineer")</f>
        <v>Producer &amp; Engineer</v>
      </c>
      <c r="J157" s="174" t="str">
        <f>IF(F157="Main Primary Artist","update Tracks set ArtistId=(select ArtistId from Artists where Name=N'"&amp;Substitute(Trim(E157),"'","''")&amp;"' and EnterpriseId="&amp;EntId&amp;") where "&amp;IF(A157&lt;&gt;"", "ISRC='"&amp;A157&amp;"'", "TrackVendorId='"&amp;Substitute(Trim(B157),"'","''")&amp;"'")&amp;" and EnterpriseId="&amp;EntId,"INSERT into Contributors VALUES (newid(), "&amp;IF(F157&lt;&gt;"Primary Artist", "(select RoleId from ContributorRoles where Name='"&amp;F157&amp;"'), 0", "49, 1")&amp; ", (select max(TrackId) from Tracks where "&amp;IF(A157&lt;&gt;"", "ISRC='"&amp;A157&amp;"'", "TrackVendorId='"&amp;Substitute(Trim(B157),"'","''")&amp;"'")&amp;" and EnterpriseId="&amp;EntId&amp;"), null, (select ArtistId from Artists where Name=N'"&amp;SUBSTITUTE(trim(E157),"'","''")&amp;"' and EnterpriseId="&amp;EntId&amp;"), null)")</f>
        <v>INSERT into Contributors VALUES (newid(), (select RoleId from ContributorRoles where Name='Producer'), 0, (select max(TrackId) from Tracks where ISRC='BKTOK2300056' and EnterpriseId=647322), null, (select ArtistId from Artists where Name=N'PeJota10*' and EnterpriseId=647322), null)</v>
      </c>
    </row>
    <row r="158">
      <c r="A158" s="34" t="s">
        <v>1108</v>
      </c>
      <c r="B158" s="84"/>
      <c r="C158" s="134" t="str">
        <f t="array" ref="C158">ifs(and(isblank($A158),isblank($B158)),"", not(iserror(vlookup($A158&amp;$B158,'5) Release_Track'!$F:$F&amp;'5) Release_Track'!$G:$G,1,0))),vlookup($A158&amp;$B158,{'5) Release_Track'!$F:$F&amp;'5) Release_Track'!$G:$G,'5) Release_Track'!$H:$H},2,0), or(and(not(isblank($B158)),$B158=$B155,$A158&lt;&gt;$A155),and(not(isblank($A158)),$A158=$A155,$B158&lt;&gt;$B155)),"ID LISTS UNALIGNED",and($A158&lt;&gt;"",countif('5) Release_Track'!$F:$F,$A158)=0),"NO ISRC MATCH in Release_Track",and($B158&lt;&gt;"",countif('5) Release_Track'!$G:$G,$B158)=0),"NO CATALOG ID MATCH in Release_Track",iserror(vlookup($A158&amp;$B158,'5) Release_Track'!$F:$F&amp;'5) Release_Track'!$G:$G,1,0)),"NO ISRC-CATALOG ID pair MATCH in Release_Track" )</f>
        <v>Espadachim Lunar</v>
      </c>
      <c r="D158" s="134" t="str">
        <f t="array" ref="D158">ifs(and(isblank($A158),isblank($B158)),"", not(iserror(vlookup($A158&amp;$B158,'5) Release_Track'!$F:$F&amp;'5) Release_Track'!$G:$G,1,0))),vlookup($A158&amp;$B158,{'5) Release_Track'!$F:$F&amp;'5) Release_Track'!$G:$G,'5) Release_Track'!$I:$I},2,0), or(and(not(isblank($B158)),$B158=$B155,$A158&lt;&gt;$A155),and(not(isblank($A158)),$A158=$A155,$B158&lt;&gt;$B155)),"ID LISTS UNALIGNED",and($A158&lt;&gt;"",countif('5) Release_Track'!$F:$F,$A158)=0),"NO ISRC MATCH in Release_Track",and($B158&lt;&gt;"",countif('5) Release_Track'!$G:$G,$B158)=0),"NO CATALOG ID MATCH in Release_Track",iserror(vlookup($A158&amp;$B158,'5) Release_Track'!$F:$F&amp;'5) Release_Track'!$G:$G,1,0)),"NO ISRC-CATALOG ID pair MATCH in Release_Track" )</f>
        <v>Speed Up</v>
      </c>
      <c r="E158" s="96" t="s">
        <v>53</v>
      </c>
      <c r="F158" s="140" t="s">
        <v>666</v>
      </c>
      <c r="G158" s="136" t="str">
        <f t="array" ref="G158">ifs(or($F158="",$F158="Main Primary Artist"),$F158,not(iserror(vlookup($F158,'Reference info'!$J$5:$J$8,1,0))),"Key Artist",not(iserror(vlookup($F158,'Reference info'!$J$38:$J$405,1,0))),"Performer",not(iserror(vlookup($F158,'Reference info'!$J$10:$J$36,1,0))),"Producer &amp; Engineer")</f>
        <v>Main Primary Artist</v>
      </c>
      <c r="H158" s="8" t="str">
        <f>"update Artists set ReleasesCount=(select count (distinct ReleaseId) from Releases where ArtistId=(select max(ArtistId) from Artists where Name=N'"&amp;E158&amp;"' and EnterpriseId="&amp;EntId&amp;")), 
TracksCount=(select count (distinct TrackId) from Tracks where ArtistId=(select max(ArtistId) from Artists where Name=N'"&amp;E158&amp;"' and EnterpriseId="&amp;EntId&amp;")) where ArtistId=(select max(ArtistId) from Artists where Name=N'"&amp;E158&amp;"'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58" s="174" t="str">
        <f>IF(F158="Main Primary Artist","update Tracks set ArtistId=(select ArtistId from Artists where Name=N'"&amp;Substitute(Trim(E158),"'","''")&amp;"' and EnterpriseId="&amp;EntId&amp;") where "&amp;IF(A158&lt;&gt;"", "ISRC='"&amp;A158&amp;"'", "TrackVendorId='"&amp;Substitute(Trim(B158),"'","''")&amp;"'")&amp;" and EnterpriseId="&amp;EntId,"INSERT into Contributors VALUES (newid(), "&amp;IF(F158&lt;&gt;"Primary Artist", "(select RoleId from ContributorRoles where Name='"&amp;F158&amp;"'), 0", "49, 1")&amp; ", (select max(TrackId) from Tracks where "&amp;IF(A158&lt;&gt;"", "ISRC='"&amp;A158&amp;"'", "TrackVendorId='"&amp;Substitute(Trim(B158),"'","''")&amp;"'")&amp;" and EnterpriseId="&amp;EntId&amp;"), null, (select ArtistId from Artists where Name=N'"&amp;SUBSTITUTE(trim(E158),"'","''")&amp;"' and EnterpriseId="&amp;EntId&amp;"), null)")</f>
        <v>update Tracks set ArtistId=(select ArtistId from Artists where Name=N'PeJota10*' and EnterpriseId=647322) where ISRC='BKTOK2300056' and EnterpriseId=647322</v>
      </c>
    </row>
    <row r="159" hidden="1">
      <c r="A159" s="34" t="s">
        <v>1108</v>
      </c>
      <c r="B159" s="84"/>
      <c r="C159" s="134" t="str">
        <f t="array" ref="C159">ifs(and(isblank($A159),isblank($B159)),"", not(iserror(vlookup($A159&amp;$B159,'5) Release_Track'!$F:$F&amp;'5) Release_Track'!$G:$G,1,0))),vlookup($A159&amp;$B159,{'5) Release_Track'!$F:$F&amp;'5) Release_Track'!$G:$G,'5) Release_Track'!$H:$H},2,0), or(and(not(isblank($B159)),$B159=$B156,$A159&lt;&gt;$A156),and(not(isblank($A159)),$A159=$A156,$B159&lt;&gt;$B156)),"ID LISTS UNALIGNED",and($A159&lt;&gt;"",countif('5) Release_Track'!$F:$F,$A159)=0),"NO ISRC MATCH in Release_Track",and($B159&lt;&gt;"",countif('5) Release_Track'!$G:$G,$B159)=0),"NO CATALOG ID MATCH in Release_Track",iserror(vlookup($A159&amp;$B159,'5) Release_Track'!$F:$F&amp;'5) Release_Track'!$G:$G,1,0)),"NO ISRC-CATALOG ID pair MATCH in Release_Track" )</f>
        <v>Espadachim Lunar</v>
      </c>
      <c r="D159" s="134" t="str">
        <f t="array" ref="D159">ifs(and(isblank($A159),isblank($B159)),"", not(iserror(vlookup($A159&amp;$B159,'5) Release_Track'!$F:$F&amp;'5) Release_Track'!$G:$G,1,0))),vlookup($A159&amp;$B159,{'5) Release_Track'!$F:$F&amp;'5) Release_Track'!$G:$G,'5) Release_Track'!$I:$I},2,0), or(and(not(isblank($B159)),$B159=$B156,$A159&lt;&gt;$A156),and(not(isblank($A159)),$A159=$A156,$B159&lt;&gt;$B156)),"ID LISTS UNALIGNED",and($A159&lt;&gt;"",countif('5) Release_Track'!$F:$F,$A159)=0),"NO ISRC MATCH in Release_Track",and($B159&lt;&gt;"",countif('5) Release_Track'!$G:$G,$B159)=0),"NO CATALOG ID MATCH in Release_Track",iserror(vlookup($A159&amp;$B159,'5) Release_Track'!$F:$F&amp;'5) Release_Track'!$G:$G,1,0)),"NO ISRC-CATALOG ID pair MATCH in Release_Track" )</f>
        <v>Speed Up</v>
      </c>
      <c r="E159" s="96" t="s">
        <v>53</v>
      </c>
      <c r="F159" s="135" t="s">
        <v>669</v>
      </c>
      <c r="G159" s="136" t="str">
        <f t="array" ref="G159">ifs(or($F159="",$F159="Main Primary Artist"),$F159,not(iserror(vlookup($F159,'Reference info'!$J$5:$J$8,1,0))),"Key Artist",not(iserror(vlookup($F159,'Reference info'!$J$38:$J$405,1,0))),"Performer",not(iserror(vlookup($F159,'Reference info'!$J$10:$J$36,1,0))),"Producer &amp; Engineer")</f>
        <v>Producer &amp; Engineer</v>
      </c>
      <c r="J159" s="174" t="str">
        <f>IF(F159="Main Primary Artist","update Tracks set ArtistId=(select ArtistId from Artists where Name=N'"&amp;Substitute(Trim(E159),"'","''")&amp;"' and EnterpriseId="&amp;EntId&amp;") where "&amp;IF(A159&lt;&gt;"", "ISRC='"&amp;A159&amp;"'", "TrackVendorId='"&amp;Substitute(Trim(B159),"'","''")&amp;"'")&amp;" and EnterpriseId="&amp;EntId,"INSERT into Contributors VALUES (newid(), "&amp;IF(F159&lt;&gt;"Primary Artist", "(select RoleId from ContributorRoles where Name='"&amp;F159&amp;"'), 0", "49, 1")&amp; ", (select max(TrackId) from Tracks where "&amp;IF(A159&lt;&gt;"", "ISRC='"&amp;A159&amp;"'", "TrackVendorId='"&amp;Substitute(Trim(B159),"'","''")&amp;"'")&amp;" and EnterpriseId="&amp;EntId&amp;"), null, (select ArtistId from Artists where Name=N'"&amp;SUBSTITUTE(trim(E159),"'","''")&amp;"' and EnterpriseId="&amp;EntId&amp;"), null)")</f>
        <v>INSERT into Contributors VALUES (newid(), (select RoleId from ContributorRoles where Name='Engineer'), 0, (select max(TrackId) from Tracks where ISRC='BKTOK2300056' and EnterpriseId=647322), null, (select ArtistId from Artists where Name=N'PeJota10*' and EnterpriseId=647322), null)</v>
      </c>
    </row>
    <row r="160" hidden="1">
      <c r="A160" s="8" t="s">
        <v>822</v>
      </c>
      <c r="B160" s="116"/>
      <c r="C160" s="134" t="str">
        <f t="array" ref="C160">ifs(and(isblank($A160),isblank($B160)),"", not(iserror(vlookup($A160&amp;$B160,'5) Release_Track'!$F:$F&amp;'5) Release_Track'!$G:$G,1,0))),vlookup($A160&amp;$B160,{'5) Release_Track'!$F:$F&amp;'5) Release_Track'!$G:$G,'5) Release_Track'!$H:$H},2,0), or(and(not(isblank($B160)),$B160=#REF!,$A160&lt;&gt;#REF!),and(not(isblank($A160)),$A160=#REF!,$B160&lt;&gt;#REF!)),"ID LISTS UNALIGNED",and($A160&lt;&gt;"",countif('5) Release_Track'!$F:$F,$A160)=0),"NO ISRC MATCH in Release_Track",and($B160&lt;&gt;"",countif('5) Release_Track'!$G:$G,$B160)=0),"NO CATALOG ID MATCH in Release_Track",iserror(vlookup($A160&amp;$B160,'5) Release_Track'!$F:$F&amp;'5) Release_Track'!$G:$G,1,0)),"NO ISRC-CATALOG ID pair MATCH in Release_Track" )</f>
        <v>O Meu Destino</v>
      </c>
      <c r="D160" s="134"/>
      <c r="E160" s="8" t="s">
        <v>67</v>
      </c>
      <c r="F160" s="135" t="s">
        <v>667</v>
      </c>
      <c r="G160" s="136" t="str">
        <f t="array" ref="G160">ifs(or($F160="",$F160="Main Primary Artist"),$F160,not(iserror(vlookup($F160,'Reference info'!$J$5:$J$8,1,0))),"Key Artist",not(iserror(vlookup($F160,'Reference info'!$J$38:$J$405,1,0))),"Performer",not(iserror(vlookup($F160,'Reference info'!$J$10:$J$36,1,0))),"Producer &amp; Engineer")</f>
        <v>Producer &amp; Engineer</v>
      </c>
      <c r="J160" s="174" t="str">
        <f>IF(F160="Main Primary Artist","update Tracks set ArtistId=(select ArtistId from Artists where Name=N'"&amp;Substitute(Trim(E160),"'","''")&amp;"' and EnterpriseId="&amp;EntId&amp;") where "&amp;IF(A160&lt;&gt;"", "ISRC='"&amp;A160&amp;"'", "TrackVendorId='"&amp;Substitute(Trim(B160),"'","''")&amp;"'")&amp;" and EnterpriseId="&amp;EntId,"INSERT into Contributors VALUES (newid(), "&amp;IF(F160&lt;&gt;"Primary Artist", "(select RoleId from ContributorRoles where Name='"&amp;F160&amp;"'), 0", "49, 1")&amp; ", (select max(TrackId) from Tracks where "&amp;IF(A160&lt;&gt;"", "ISRC='"&amp;A160&amp;"'", "TrackVendorId='"&amp;Substitute(Trim(B160),"'","''")&amp;"'")&amp;" and EnterpriseId="&amp;EntId&amp;"), null, (select ArtistId from Artists where Name=N'"&amp;SUBSTITUTE(trim(E160),"'","''")&amp;"' and EnterpriseId="&amp;EntId&amp;"), null)")</f>
        <v>INSERT into Contributors VALUES (newid(), (select RoleId from ContributorRoles where Name='Producer'), 0, (select max(TrackId) from Tracks where ISRC='BKTOK2300057' and EnterpriseId=647322), null, (select ArtistId from Artists where Name=N'Flash Beats Manow' and EnterpriseId=647322), null)</v>
      </c>
    </row>
    <row r="161">
      <c r="A161" s="8" t="s">
        <v>822</v>
      </c>
      <c r="B161" s="116"/>
      <c r="C161" s="134" t="str">
        <f t="array" ref="C161">ifs(and(isblank($A161),isblank($B161)),"", not(iserror(vlookup($A161&amp;$B161,'5) Release_Track'!$F:$F&amp;'5) Release_Track'!$G:$G,1,0))),vlookup($A161&amp;$B161,{'5) Release_Track'!$F:$F&amp;'5) Release_Track'!$G:$G,'5) Release_Track'!$H:$H},2,0), or(and(not(isblank($B161)),$B161=#REF!,$A161&lt;&gt;#REF!),and(not(isblank($A161)),$A161=#REF!,$B161&lt;&gt;#REF!)),"ID LISTS UNALIGNED",and($A161&lt;&gt;"",countif('5) Release_Track'!$F:$F,$A161)=0),"NO ISRC MATCH in Release_Track",and($B161&lt;&gt;"",countif('5) Release_Track'!$G:$G,$B161)=0),"NO CATALOG ID MATCH in Release_Track",iserror(vlookup($A161&amp;$B161,'5) Release_Track'!$F:$F&amp;'5) Release_Track'!$G:$G,1,0)),"NO ISRC-CATALOG ID pair MATCH in Release_Track" )</f>
        <v>O Meu Destino</v>
      </c>
      <c r="D161" s="134"/>
      <c r="E161" s="8" t="s">
        <v>67</v>
      </c>
      <c r="F161" s="135" t="s">
        <v>666</v>
      </c>
      <c r="G161" s="136" t="str">
        <f t="array" ref="G161">ifs(or($F161="",$F161="Main Primary Artist"),$F161,not(iserror(vlookup($F161,'Reference info'!$J$5:$J$8,1,0))),"Key Artist",not(iserror(vlookup($F161,'Reference info'!$J$38:$J$405,1,0))),"Performer",not(iserror(vlookup($F161,'Reference info'!$J$10:$J$36,1,0))),"Producer &amp; Engineer")</f>
        <v>Main Primary Artist</v>
      </c>
      <c r="H161" s="8" t="str">
        <f>"update Artists set ReleasesCount=(select count (distinct ReleaseId) from Releases where ArtistId=(select max(ArtistId) from Artists where Name=N'"&amp;E161&amp;"' and EnterpriseId="&amp;EntId&amp;")), 
TracksCount=(select count (distinct TrackId) from Tracks where ArtistId=(select max(ArtistId) from Artists where Name=N'"&amp;E161&amp;"' and EnterpriseId="&amp;EntId&amp;")) where ArtistId=(select max(ArtistId) from Artists where Name=N'"&amp;E161&amp;"'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61" s="174" t="str">
        <f>IF(F161="Main Primary Artist","update Tracks set ArtistId=(select ArtistId from Artists where Name=N'"&amp;Substitute(Trim(E161),"'","''")&amp;"' and EnterpriseId="&amp;EntId&amp;") where "&amp;IF(A161&lt;&gt;"", "ISRC='"&amp;A161&amp;"'", "TrackVendorId='"&amp;Substitute(Trim(B161),"'","''")&amp;"'")&amp;" and EnterpriseId="&amp;EntId,"INSERT into Contributors VALUES (newid(), "&amp;IF(F161&lt;&gt;"Primary Artist", "(select RoleId from ContributorRoles where Name='"&amp;F161&amp;"'), 0", "49, 1")&amp; ", (select max(TrackId) from Tracks where "&amp;IF(A161&lt;&gt;"", "ISRC='"&amp;A161&amp;"'", "TrackVendorId='"&amp;Substitute(Trim(B161),"'","''")&amp;"'")&amp;" and EnterpriseId="&amp;EntId&amp;"), null, (select ArtistId from Artists where Name=N'"&amp;SUBSTITUTE(trim(E161),"'","''")&amp;"' and EnterpriseId="&amp;EntId&amp;"), null)")</f>
        <v>update Tracks set ArtistId=(select ArtistId from Artists where Name=N'Flash Beats Manow' and EnterpriseId=647322) where ISRC='BKTOK2300057' and EnterpriseId=647322</v>
      </c>
    </row>
    <row r="162" hidden="1">
      <c r="A162" s="8" t="s">
        <v>822</v>
      </c>
      <c r="B162" s="116"/>
      <c r="C162" s="134" t="str">
        <f t="array" ref="C162">ifs(and(isblank($A162),isblank($B162)),"", not(iserror(vlookup($A162&amp;$B162,'5) Release_Track'!$F:$F&amp;'5) Release_Track'!$G:$G,1,0))),vlookup($A162&amp;$B162,{'5) Release_Track'!$F:$F&amp;'5) Release_Track'!$G:$G,'5) Release_Track'!$H:$H},2,0), or(and(not(isblank($B162)),$B162=#REF!,$A162&lt;&gt;#REF!),and(not(isblank($A162)),$A162=#REF!,$B162&lt;&gt;#REF!)),"ID LISTS UNALIGNED",and($A162&lt;&gt;"",countif('5) Release_Track'!$F:$F,$A162)=0),"NO ISRC MATCH in Release_Track",and($B162&lt;&gt;"",countif('5) Release_Track'!$G:$G,$B162)=0),"NO CATALOG ID MATCH in Release_Track",iserror(vlookup($A162&amp;$B162,'5) Release_Track'!$F:$F&amp;'5) Release_Track'!$G:$G,1,0)),"NO ISRC-CATALOG ID pair MATCH in Release_Track" )</f>
        <v>O Meu Destino</v>
      </c>
      <c r="D162" s="134"/>
      <c r="E162" s="8" t="s">
        <v>67</v>
      </c>
      <c r="F162" s="135" t="s">
        <v>669</v>
      </c>
      <c r="G162" s="136" t="str">
        <f t="array" ref="G162">ifs(or($F162="",$F162="Main Primary Artist"),$F162,not(iserror(vlookup($F162,'Reference info'!$J$5:$J$8,1,0))),"Key Artist",not(iserror(vlookup($F162,'Reference info'!$J$38:$J$405,1,0))),"Performer",not(iserror(vlookup($F162,'Reference info'!$J$10:$J$36,1,0))),"Producer &amp; Engineer")</f>
        <v>Producer &amp; Engineer</v>
      </c>
      <c r="J162" s="174" t="str">
        <f>IF(F162="Main Primary Artist","update Tracks set ArtistId=(select ArtistId from Artists where Name=N'"&amp;Substitute(Trim(E162),"'","''")&amp;"' and EnterpriseId="&amp;EntId&amp;") where "&amp;IF(A162&lt;&gt;"", "ISRC='"&amp;A162&amp;"'", "TrackVendorId='"&amp;Substitute(Trim(B162),"'","''")&amp;"'")&amp;" and EnterpriseId="&amp;EntId,"INSERT into Contributors VALUES (newid(), "&amp;IF(F162&lt;&gt;"Primary Artist", "(select RoleId from ContributorRoles where Name='"&amp;F162&amp;"'), 0", "49, 1")&amp; ", (select max(TrackId) from Tracks where "&amp;IF(A162&lt;&gt;"", "ISRC='"&amp;A162&amp;"'", "TrackVendorId='"&amp;Substitute(Trim(B162),"'","''")&amp;"'")&amp;" and EnterpriseId="&amp;EntId&amp;"), null, (select ArtistId from Artists where Name=N'"&amp;SUBSTITUTE(trim(E162),"'","''")&amp;"' and EnterpriseId="&amp;EntId&amp;"), null)")</f>
        <v>INSERT into Contributors VALUES (newid(), (select RoleId from ContributorRoles where Name='Engineer'), 0, (select max(TrackId) from Tracks where ISRC='BKTOK2300057' and EnterpriseId=647322), null, (select ArtistId from Artists where Name=N'Flash Beats Manow' and EnterpriseId=647322), null)</v>
      </c>
    </row>
    <row r="163" hidden="1">
      <c r="A163" s="8" t="s">
        <v>824</v>
      </c>
      <c r="B163" s="116"/>
      <c r="C163" s="134" t="str">
        <f t="array" ref="C163">ifs(and(isblank($A163),isblank($B163)),"", not(iserror(vlookup($A163&amp;$B163,'5) Release_Track'!$F:$F&amp;'5) Release_Track'!$G:$G,1,0))),vlookup($A163&amp;$B163,{'5) Release_Track'!$F:$F&amp;'5) Release_Track'!$G:$G,'5) Release_Track'!$H:$H},2,0), or(and(not(isblank($B163)),$B163=#REF!,$A163&lt;&gt;#REF!),and(not(isblank($A163)),$A163=#REF!,$B163&lt;&gt;#REF!)),"ID LISTS UNALIGNED",and($A163&lt;&gt;"",countif('5) Release_Track'!$F:$F,$A163)=0),"NO ISRC MATCH in Release_Track",and($B163&lt;&gt;"",countif('5) Release_Track'!$G:$G,$B163)=0),"NO CATALOG ID MATCH in Release_Track",iserror(vlookup($A163&amp;$B163,'5) Release_Track'!$F:$F&amp;'5) Release_Track'!$G:$G,1,0)),"NO ISRC-CATALOG ID pair MATCH in Release_Track" )</f>
        <v>Sharkboy</v>
      </c>
      <c r="D163" s="134"/>
      <c r="E163" s="43" t="s">
        <v>67</v>
      </c>
      <c r="F163" s="135" t="s">
        <v>667</v>
      </c>
      <c r="G163" s="136" t="str">
        <f t="array" ref="G163">ifs(or($F163="",$F163="Main Primary Artist"),$F163,not(iserror(vlookup($F163,'Reference info'!$J$5:$J$8,1,0))),"Key Artist",not(iserror(vlookup($F163,'Reference info'!$J$38:$J$405,1,0))),"Performer",not(iserror(vlookup($F163,'Reference info'!$J$10:$J$36,1,0))),"Producer &amp; Engineer")</f>
        <v>Producer &amp; Engineer</v>
      </c>
      <c r="J163" s="174" t="str">
        <f>IF(F163="Main Primary Artist","update Tracks set ArtistId=(select ArtistId from Artists where Name=N'"&amp;Substitute(Trim(E163),"'","''")&amp;"' and EnterpriseId="&amp;EntId&amp;") where "&amp;IF(A163&lt;&gt;"", "ISRC='"&amp;A163&amp;"'", "TrackVendorId='"&amp;Substitute(Trim(B163),"'","''")&amp;"'")&amp;" and EnterpriseId="&amp;EntId,"INSERT into Contributors VALUES (newid(), "&amp;IF(F163&lt;&gt;"Primary Artist", "(select RoleId from ContributorRoles where Name='"&amp;F163&amp;"'), 0", "49, 1")&amp; ", (select max(TrackId) from Tracks where "&amp;IF(A163&lt;&gt;"", "ISRC='"&amp;A163&amp;"'", "TrackVendorId='"&amp;Substitute(Trim(B163),"'","''")&amp;"'")&amp;" and EnterpriseId="&amp;EntId&amp;"), null, (select ArtistId from Artists where Name=N'"&amp;SUBSTITUTE(trim(E163),"'","''")&amp;"' and EnterpriseId="&amp;EntId&amp;"), null)")</f>
        <v>INSERT into Contributors VALUES (newid(), (select RoleId from ContributorRoles where Name='Producer'), 0, (select max(TrackId) from Tracks where ISRC='BKTOK2300058' and EnterpriseId=647322), null, (select ArtistId from Artists where Name=N'Flash Beats Manow' and EnterpriseId=647322), null)</v>
      </c>
    </row>
    <row r="164">
      <c r="A164" s="8" t="s">
        <v>824</v>
      </c>
      <c r="B164" s="116"/>
      <c r="C164" s="134" t="str">
        <f t="array" ref="C164">ifs(and(isblank($A164),isblank($B164)),"", not(iserror(vlookup($A164&amp;$B164,'5) Release_Track'!$F:$F&amp;'5) Release_Track'!$G:$G,1,0))),vlookup($A164&amp;$B164,{'5) Release_Track'!$F:$F&amp;'5) Release_Track'!$G:$G,'5) Release_Track'!$H:$H},2,0), or(and(not(isblank($B164)),$B164=#REF!,$A164&lt;&gt;#REF!),and(not(isblank($A164)),$A164=#REF!,$B164&lt;&gt;#REF!)),"ID LISTS UNALIGNED",and($A164&lt;&gt;"",countif('5) Release_Track'!$F:$F,$A164)=0),"NO ISRC MATCH in Release_Track",and($B164&lt;&gt;"",countif('5) Release_Track'!$G:$G,$B164)=0),"NO CATALOG ID MATCH in Release_Track",iserror(vlookup($A164&amp;$B164,'5) Release_Track'!$F:$F&amp;'5) Release_Track'!$G:$G,1,0)),"NO ISRC-CATALOG ID pair MATCH in Release_Track" )</f>
        <v>Sharkboy</v>
      </c>
      <c r="D164" s="134" t="str">
        <f t="array" ref="D164">ifs(and(isblank($A164),isblank($B164)),"", not(iserror(vlookup($A164&amp;$B164,'5) Release_Track'!$F:$F&amp;'5) Release_Track'!$G:$G,1,0))),vlookup($A164&amp;$B164,{'5) Release_Track'!$F:$F&amp;'5) Release_Track'!$G:$G,'5) Release_Track'!$I:$I},2,0), or(and(not(isblank($B164)),$B164=#REF!,$A164&lt;&gt;#REF!),and(not(isblank($A164)),$A164=#REF!,$B164&lt;&gt;#REF!)),"ID LISTS UNALIGNED",and($A164&lt;&gt;"",countif('5) Release_Track'!$F:$F,$A164)=0),"NO ISRC MATCH in Release_Track",and($B164&lt;&gt;"",countif('5) Release_Track'!$G:$G,$B164)=0),"NO CATALOG ID MATCH in Release_Track",iserror(vlookup($A164&amp;$B164,'5) Release_Track'!$F:$F&amp;'5) Release_Track'!$G:$G,1,0)),"NO ISRC-CATALOG ID pair MATCH in Release_Track" )</f>
        <v/>
      </c>
      <c r="E164" s="43" t="s">
        <v>67</v>
      </c>
      <c r="F164" s="135" t="s">
        <v>666</v>
      </c>
      <c r="G164" s="136" t="str">
        <f t="array" ref="G164">ifs(or($F164="",$F164="Main Primary Artist"),$F164,not(iserror(vlookup($F164,'Reference info'!$J$5:$J$8,1,0))),"Key Artist",not(iserror(vlookup($F164,'Reference info'!$J$38:$J$405,1,0))),"Performer",not(iserror(vlookup($F164,'Reference info'!$J$10:$J$36,1,0))),"Producer &amp; Engineer")</f>
        <v>Main Primary Artist</v>
      </c>
      <c r="H164" s="8" t="str">
        <f>"update Artists set ReleasesCount=(select count (distinct ReleaseId) from Releases where ArtistId=(select max(ArtistId) from Artists where Name=N'"&amp;E164&amp;"' and EnterpriseId="&amp;EntId&amp;")), 
TracksCount=(select count (distinct TrackId) from Tracks where ArtistId=(select max(ArtistId) from Artists where Name=N'"&amp;E164&amp;"' and EnterpriseId="&amp;EntId&amp;")) where ArtistId=(select max(ArtistId) from Artists where Name=N'"&amp;E164&amp;"'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64" s="174" t="str">
        <f>IF(F164="Main Primary Artist","update Tracks set ArtistId=(select ArtistId from Artists where Name=N'"&amp;Substitute(Trim(E164),"'","''")&amp;"' and EnterpriseId="&amp;EntId&amp;") where "&amp;IF(A164&lt;&gt;"", "ISRC='"&amp;A164&amp;"'", "TrackVendorId='"&amp;Substitute(Trim(B164),"'","''")&amp;"'")&amp;" and EnterpriseId="&amp;EntId,"INSERT into Contributors VALUES (newid(), "&amp;IF(F164&lt;&gt;"Primary Artist", "(select RoleId from ContributorRoles where Name='"&amp;F164&amp;"'), 0", "49, 1")&amp; ", (select max(TrackId) from Tracks where "&amp;IF(A164&lt;&gt;"", "ISRC='"&amp;A164&amp;"'", "TrackVendorId='"&amp;Substitute(Trim(B164),"'","''")&amp;"'")&amp;" and EnterpriseId="&amp;EntId&amp;"), null, (select ArtistId from Artists where Name=N'"&amp;SUBSTITUTE(trim(E164),"'","''")&amp;"' and EnterpriseId="&amp;EntId&amp;"), null)")</f>
        <v>update Tracks set ArtistId=(select ArtistId from Artists where Name=N'Flash Beats Manow' and EnterpriseId=647322) where ISRC='BKTOK2300058' and EnterpriseId=647322</v>
      </c>
    </row>
    <row r="165" hidden="1">
      <c r="A165" s="8" t="s">
        <v>824</v>
      </c>
      <c r="B165" s="116"/>
      <c r="C165" s="134" t="str">
        <f t="array" ref="C165">ifs(and(isblank($A165),isblank($B165)),"", not(iserror(vlookup($A165&amp;$B165,'5) Release_Track'!$F:$F&amp;'5) Release_Track'!$G:$G,1,0))),vlookup($A165&amp;$B165,{'5) Release_Track'!$F:$F&amp;'5) Release_Track'!$G:$G,'5) Release_Track'!$H:$H},2,0), or(and(not(isblank($B165)),$B165=#REF!,$A165&lt;&gt;#REF!),and(not(isblank($A165)),$A165=#REF!,$B165&lt;&gt;#REF!)),"ID LISTS UNALIGNED",and($A165&lt;&gt;"",countif('5) Release_Track'!$F:$F,$A165)=0),"NO ISRC MATCH in Release_Track",and($B165&lt;&gt;"",countif('5) Release_Track'!$G:$G,$B165)=0),"NO CATALOG ID MATCH in Release_Track",iserror(vlookup($A165&amp;$B165,'5) Release_Track'!$F:$F&amp;'5) Release_Track'!$G:$G,1,0)),"NO ISRC-CATALOG ID pair MATCH in Release_Track" )</f>
        <v>Sharkboy</v>
      </c>
      <c r="D165" s="134"/>
      <c r="E165" s="43" t="s">
        <v>67</v>
      </c>
      <c r="F165" s="135" t="s">
        <v>669</v>
      </c>
      <c r="G165" s="136" t="str">
        <f t="array" ref="G165">ifs(or($F165="",$F165="Main Primary Artist"),$F165,not(iserror(vlookup($F165,'Reference info'!$J$5:$J$8,1,0))),"Key Artist",not(iserror(vlookup($F165,'Reference info'!$J$38:$J$405,1,0))),"Performer",not(iserror(vlookup($F165,'Reference info'!$J$10:$J$36,1,0))),"Producer &amp; Engineer")</f>
        <v>Producer &amp; Engineer</v>
      </c>
      <c r="J165" s="174" t="str">
        <f>IF(F165="Main Primary Artist","update Tracks set ArtistId=(select ArtistId from Artists where Name=N'"&amp;Substitute(Trim(E165),"'","''")&amp;"' and EnterpriseId="&amp;EntId&amp;") where "&amp;IF(A165&lt;&gt;"", "ISRC='"&amp;A165&amp;"'", "TrackVendorId='"&amp;Substitute(Trim(B165),"'","''")&amp;"'")&amp;" and EnterpriseId="&amp;EntId,"INSERT into Contributors VALUES (newid(), "&amp;IF(F165&lt;&gt;"Primary Artist", "(select RoleId from ContributorRoles where Name='"&amp;F165&amp;"'), 0", "49, 1")&amp; ", (select max(TrackId) from Tracks where "&amp;IF(A165&lt;&gt;"", "ISRC='"&amp;A165&amp;"'", "TrackVendorId='"&amp;Substitute(Trim(B165),"'","''")&amp;"'")&amp;" and EnterpriseId="&amp;EntId&amp;"), null, (select ArtistId from Artists where Name=N'"&amp;SUBSTITUTE(trim(E165),"'","''")&amp;"' and EnterpriseId="&amp;EntId&amp;"), null)")</f>
        <v>INSERT into Contributors VALUES (newid(), (select RoleId from ContributorRoles where Name='Engineer'), 0, (select max(TrackId) from Tracks where ISRC='BKTOK2300058' and EnterpriseId=647322), null, (select ArtistId from Artists where Name=N'Flash Beats Manow' and EnterpriseId=647322), null)</v>
      </c>
    </row>
    <row r="166" hidden="1">
      <c r="A166" s="8" t="s">
        <v>826</v>
      </c>
      <c r="B166" s="116"/>
      <c r="C166" s="134" t="str">
        <f t="array" ref="C166">ifs(and(isblank($A166),isblank($B166)),"", not(iserror(vlookup($A166&amp;$B166,'5) Release_Track'!$F:$F&amp;'5) Release_Track'!$G:$G,1,0))),vlookup($A166&amp;$B166,{'5) Release_Track'!$F:$F&amp;'5) Release_Track'!$G:$G,'5) Release_Track'!$H:$H},2,0), or(and(not(isblank($B166)),$B166=$B165,$A166&lt;&gt;$A165),and(not(isblank($A166)),$A166=$A165,$B166&lt;&gt;$B165)),"ID LISTS UNALIGNED",and($A166&lt;&gt;"",countif('5) Release_Track'!$F:$F,$A166)=0),"NO ISRC MATCH in Release_Track",and($B166&lt;&gt;"",countif('5) Release_Track'!$G:$G,$B166)=0),"NO CATALOG ID MATCH in Release_Track",iserror(vlookup($A166&amp;$B166,'5) Release_Track'!$F:$F&amp;'5) Release_Track'!$G:$G,1,0)),"NO ISRC-CATALOG ID pair MATCH in Release_Track" )</f>
        <v>Dark Village</v>
      </c>
      <c r="D166" s="134"/>
      <c r="E166" s="43" t="s">
        <v>49</v>
      </c>
      <c r="F166" s="135" t="s">
        <v>667</v>
      </c>
      <c r="G166" s="136" t="str">
        <f t="array" ref="G166">ifs(or($F166="",$F166="Main Primary Artist"),$F166,not(iserror(vlookup($F166,'Reference info'!$J$5:$J$8,1,0))),"Key Artist",not(iserror(vlookup($F166,'Reference info'!$J$38:$J$405,1,0))),"Performer",not(iserror(vlookup($F166,'Reference info'!$J$10:$J$36,1,0))),"Producer &amp; Engineer")</f>
        <v>Producer &amp; Engineer</v>
      </c>
      <c r="J166" s="174" t="str">
        <f>IF(F166="Main Primary Artist","update Tracks set ArtistId=(select ArtistId from Artists where Name=N'"&amp;Substitute(Trim(E166),"'","''")&amp;"' and EnterpriseId="&amp;EntId&amp;") where "&amp;IF(A166&lt;&gt;"", "ISRC='"&amp;A166&amp;"'", "TrackVendorId='"&amp;Substitute(Trim(B166),"'","''")&amp;"'")&amp;" and EnterpriseId="&amp;EntId,"INSERT into Contributors VALUES (newid(), "&amp;IF(F166&lt;&gt;"Primary Artist", "(select RoleId from ContributorRoles where Name='"&amp;F166&amp;"'), 0", "49, 1")&amp; ", (select max(TrackId) from Tracks where "&amp;IF(A166&lt;&gt;"", "ISRC='"&amp;A166&amp;"'", "TrackVendorId='"&amp;Substitute(Trim(B166),"'","''")&amp;"'")&amp;" and EnterpriseId="&amp;EntId&amp;"), null, (select ArtistId from Artists where Name=N'"&amp;SUBSTITUTE(trim(E166),"'","''")&amp;"' and EnterpriseId="&amp;EntId&amp;"), null)")</f>
        <v>INSERT into Contributors VALUES (newid(), (select RoleId from ContributorRoles where Name='Producer'), 0, (select max(TrackId) from Tracks where ISRC='BKTOK2300061' and EnterpriseId=647322), null, (select ArtistId from Artists where Name=N'JKZ' and EnterpriseId=647322), null)</v>
      </c>
    </row>
    <row r="167" hidden="1">
      <c r="A167" s="8" t="s">
        <v>826</v>
      </c>
      <c r="B167" s="116"/>
      <c r="C167" s="134" t="str">
        <f t="array" ref="C167">ifs(and(isblank($A167),isblank($B167)),"", not(iserror(vlookup($A167&amp;$B167,'5) Release_Track'!$F:$F&amp;'5) Release_Track'!$G:$G,1,0))),vlookup($A167&amp;$B167,{'5) Release_Track'!$F:$F&amp;'5) Release_Track'!$G:$G,'5) Release_Track'!$H:$H},2,0), or(and(not(isblank($B167)),$B167=$B166,$A167&lt;&gt;$A166),and(not(isblank($A167)),$A167=$A166,$B167&lt;&gt;$B166)),"ID LISTS UNALIGNED",and($A167&lt;&gt;"",countif('5) Release_Track'!$F:$F,$A167)=0),"NO ISRC MATCH in Release_Track",and($B167&lt;&gt;"",countif('5) Release_Track'!$G:$G,$B167)=0),"NO CATALOG ID MATCH in Release_Track",iserror(vlookup($A167&amp;$B167,'5) Release_Track'!$F:$F&amp;'5) Release_Track'!$G:$G,1,0)),"NO ISRC-CATALOG ID pair MATCH in Release_Track" )</f>
        <v>Dark Village</v>
      </c>
      <c r="D167" s="134" t="str">
        <f t="array" ref="D167">ifs(and(isblank($A167),isblank($B167)),"", not(iserror(vlookup($A167&amp;$B167,'5) Release_Track'!$F:$F&amp;'5) Release_Track'!$G:$G,1,0))),vlookup($A167&amp;$B167,{'5) Release_Track'!$F:$F&amp;'5) Release_Track'!$G:$G,'5) Release_Track'!$I:$I},2,0), or(and(not(isblank($B167)),$B167=$B166,$A167&lt;&gt;$A166),and(not(isblank($A167)),$A167=$A166,$B167&lt;&gt;$B166)),"ID LISTS UNALIGNED",and($A167&lt;&gt;"",countif('5) Release_Track'!$F:$F,$A167)=0),"NO ISRC MATCH in Release_Track",and($B167&lt;&gt;"",countif('5) Release_Track'!$G:$G,$B167)=0),"NO CATALOG ID MATCH in Release_Track",iserror(vlookup($A167&amp;$B167,'5) Release_Track'!$F:$F&amp;'5) Release_Track'!$G:$G,1,0)),"NO ISRC-CATALOG ID pair MATCH in Release_Track" )</f>
        <v/>
      </c>
      <c r="E167" s="43" t="s">
        <v>109</v>
      </c>
      <c r="F167" s="135" t="s">
        <v>671</v>
      </c>
      <c r="G167" s="136" t="str">
        <f t="array" ref="G167">ifs(or($F167="",$F167="Main Primary Artist"),$F167,not(iserror(vlookup($F167,'Reference info'!$J$5:$J$8,1,0))),"Key Artist",not(iserror(vlookup($F167,'Reference info'!$J$38:$J$405,1,0))),"Performer",not(iserror(vlookup($F167,'Reference info'!$J$10:$J$36,1,0))),"Producer &amp; Engineer")</f>
        <v>Key Artist</v>
      </c>
      <c r="J167" s="174" t="str">
        <f>IF(F167="Main Primary Artist","update Tracks set ArtistId=(select ArtistId from Artists where Name=N'"&amp;Substitute(Trim(E167),"'","''")&amp;"' and EnterpriseId="&amp;EntId&amp;") where "&amp;IF(A167&lt;&gt;"", "ISRC='"&amp;A167&amp;"'", "TrackVendorId='"&amp;Substitute(Trim(B167),"'","''")&amp;"'")&amp;" and EnterpriseId="&amp;EntId,"INSERT into Contributors VALUES (newid(), "&amp;IF(F167&lt;&gt;"Primary Artist", "(select RoleId from ContributorRoles where Name='"&amp;F167&amp;"'), 0", "49, 1")&amp; ", (select max(TrackId) from Tracks where "&amp;IF(A167&lt;&gt;"", "ISRC='"&amp;A167&amp;"'", "TrackVendorId='"&amp;Substitute(Trim(B167),"'","''")&amp;"'")&amp;" and EnterpriseId="&amp;EntId&amp;"), null, (select ArtistId from Artists where Name=N'"&amp;SUBSTITUTE(trim(E167),"'","''")&amp;"' and EnterpriseId="&amp;EntId&amp;"), null)")</f>
        <v>INSERT into Contributors VALUES (newid(), 49, 1, (select max(TrackId) from Tracks where ISRC='BKTOK2300061' and EnterpriseId=647322), null, (select ArtistId from Artists where Name=N'Novatroop' and EnterpriseId=647322), null)</v>
      </c>
    </row>
    <row r="168" hidden="1">
      <c r="A168" s="8" t="s">
        <v>826</v>
      </c>
      <c r="B168" s="116"/>
      <c r="C168" s="134" t="str">
        <f t="array" ref="C168">ifs(and(isblank($A168),isblank($B168)),"", not(iserror(vlookup($A168&amp;$B168,'5) Release_Track'!$F:$F&amp;'5) Release_Track'!$G:$G,1,0))),vlookup($A168&amp;$B168,{'5) Release_Track'!$F:$F&amp;'5) Release_Track'!$G:$G,'5) Release_Track'!$H:$H},2,0),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Dark Village</v>
      </c>
      <c r="D168" s="134" t="str">
        <f t="array" ref="D168">ifs(and(isblank($A168),isblank($B168)),"", not(iserror(vlookup($A168&amp;$B168,'5) Release_Track'!$F:$F&amp;'5) Release_Track'!$G:$G,1,0))),vlookup($A168&amp;$B168,{'5) Release_Track'!$F:$F&amp;'5) Release_Track'!$G:$G,'5) Release_Track'!$I:$I},2,0),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
      </c>
      <c r="E168" s="43" t="s">
        <v>95</v>
      </c>
      <c r="F168" s="135" t="s">
        <v>671</v>
      </c>
      <c r="G168" s="136" t="str">
        <f t="array" ref="G168">ifs(or($F168="",$F168="Main Primary Artist"),$F168,not(iserror(vlookup($F168,'Reference info'!$J$5:$J$8,1,0))),"Key Artist",not(iserror(vlookup($F168,'Reference info'!$J$38:$J$405,1,0))),"Performer",not(iserror(vlookup($F168,'Reference info'!$J$10:$J$36,1,0))),"Producer &amp; Engineer")</f>
        <v>Key Artist</v>
      </c>
      <c r="J168" s="174" t="str">
        <f>IF(F168="Main Primary Artist","update Tracks set ArtistId=(select ArtistId from Artists where Name=N'"&amp;Substitute(Trim(E168),"'","''")&amp;"' and EnterpriseId="&amp;EntId&amp;") where "&amp;IF(A168&lt;&gt;"", "ISRC='"&amp;A168&amp;"'", "TrackVendorId='"&amp;Substitute(Trim(B168),"'","''")&amp;"'")&amp;" and EnterpriseId="&amp;EntId,"INSERT into Contributors VALUES (newid(), "&amp;IF(F168&lt;&gt;"Primary Artist", "(select RoleId from ContributorRoles where Name='"&amp;F168&amp;"'), 0", "49, 1")&amp; ", (select max(TrackId) from Tracks where "&amp;IF(A168&lt;&gt;"", "ISRC='"&amp;A168&amp;"'", "TrackVendorId='"&amp;Substitute(Trim(B168),"'","''")&amp;"'")&amp;" and EnterpriseId="&amp;EntId&amp;"), null, (select ArtistId from Artists where Name=N'"&amp;SUBSTITUTE(trim(E168),"'","''")&amp;"' and EnterpriseId="&amp;EntId&amp;"), null)")</f>
        <v>INSERT into Contributors VALUES (newid(), 49, 1, (select max(TrackId) from Tracks where ISRC='BKTOK2300061' and EnterpriseId=647322), null, (select ArtistId from Artists where Name=N'YuzoDeen Music' and EnterpriseId=647322), null)</v>
      </c>
    </row>
    <row r="169">
      <c r="A169" s="8" t="s">
        <v>826</v>
      </c>
      <c r="B169" s="116"/>
      <c r="C169" s="134" t="str">
        <f t="array" ref="C169">ifs(and(isblank($A169),isblank($B169)),"", not(iserror(vlookup($A169&amp;$B169,'5) Release_Track'!$F:$F&amp;'5) Release_Track'!$G:$G,1,0))),vlookup($A169&amp;$B169,{'5) Release_Track'!$F:$F&amp;'5) Release_Track'!$G:$G,'5) Release_Track'!$H:$H},2,0), or(and(not(isblank($B169)),$B169=$B166,$A169&lt;&gt;$A166),and(not(isblank($A169)),$A169=$A166,$B169&lt;&gt;$B166)),"ID LISTS UNALIGNED",and($A169&lt;&gt;"",countif('5) Release_Track'!$F:$F,$A169)=0),"NO ISRC MATCH in Release_Track",and($B169&lt;&gt;"",countif('5) Release_Track'!$G:$G,$B169)=0),"NO CATALOG ID MATCH in Release_Track",iserror(vlookup($A169&amp;$B169,'5) Release_Track'!$F:$F&amp;'5) Release_Track'!$G:$G,1,0)),"NO ISRC-CATALOG ID pair MATCH in Release_Track" )</f>
        <v>Dark Village</v>
      </c>
      <c r="D169" s="134" t="str">
        <f t="array" ref="D169">ifs(and(isblank($A169),isblank($B169)),"", not(iserror(vlookup($A169&amp;$B169,'5) Release_Track'!$F:$F&amp;'5) Release_Track'!$G:$G,1,0))),vlookup($A169&amp;$B169,{'5) Release_Track'!$F:$F&amp;'5) Release_Track'!$G:$G,'5) Release_Track'!$I:$I},2,0), or(and(not(isblank($B169)),$B169=$B166,$A169&lt;&gt;$A166),and(not(isblank($A169)),$A169=$A166,$B169&lt;&gt;$B166)),"ID LISTS UNALIGNED",and($A169&lt;&gt;"",countif('5) Release_Track'!$F:$F,$A169)=0),"NO ISRC MATCH in Release_Track",and($B169&lt;&gt;"",countif('5) Release_Track'!$G:$G,$B169)=0),"NO CATALOG ID MATCH in Release_Track",iserror(vlookup($A169&amp;$B169,'5) Release_Track'!$F:$F&amp;'5) Release_Track'!$G:$G,1,0)),"NO ISRC-CATALOG ID pair MATCH in Release_Track" )</f>
        <v/>
      </c>
      <c r="E169" s="43" t="s">
        <v>49</v>
      </c>
      <c r="F169" s="135" t="s">
        <v>666</v>
      </c>
      <c r="G169" s="136" t="str">
        <f t="array" ref="G169">ifs(or($F169="",$F169="Main Primary Artist"),$F169,not(iserror(vlookup($F169,'Reference info'!$J$5:$J$8,1,0))),"Key Artist",not(iserror(vlookup($F169,'Reference info'!$J$38:$J$405,1,0))),"Performer",not(iserror(vlookup($F169,'Reference info'!$J$10:$J$36,1,0))),"Producer &amp; Engineer")</f>
        <v>Main Primary Artist</v>
      </c>
      <c r="H169" s="8" t="str">
        <f>"update Artists set ReleasesCount=(select count (distinct ReleaseId) from Releases where ArtistId=(select max(ArtistId) from Artists where Name=N'"&amp;E169&amp;"' and EnterpriseId="&amp;EntId&amp;")), 
TracksCount=(select count (distinct TrackId) from Tracks where ArtistId=(select max(ArtistId) from Artists where Name=N'"&amp;E169&amp;"' and EnterpriseId="&amp;EntId&amp;")) where ArtistId=(select max(ArtistId) from Artists where Name=N'"&amp;E169&amp;"'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169" s="174" t="str">
        <f>IF(F169="Main Primary Artist","update Tracks set ArtistId=(select ArtistId from Artists where Name=N'"&amp;Substitute(Trim(E169),"'","''")&amp;"' and EnterpriseId="&amp;EntId&amp;") where "&amp;IF(A169&lt;&gt;"", "ISRC='"&amp;A169&amp;"'", "TrackVendorId='"&amp;Substitute(Trim(B169),"'","''")&amp;"'")&amp;" and EnterpriseId="&amp;EntId,"INSERT into Contributors VALUES (newid(), "&amp;IF(F169&lt;&gt;"Primary Artist", "(select RoleId from ContributorRoles where Name='"&amp;F169&amp;"'), 0", "49, 1")&amp; ", (select max(TrackId) from Tracks where "&amp;IF(A169&lt;&gt;"", "ISRC='"&amp;A169&amp;"'", "TrackVendorId='"&amp;Substitute(Trim(B169),"'","''")&amp;"'")&amp;" and EnterpriseId="&amp;EntId&amp;"), null, (select ArtistId from Artists where Name=N'"&amp;SUBSTITUTE(trim(E169),"'","''")&amp;"' and EnterpriseId="&amp;EntId&amp;"), null)")</f>
        <v>update Tracks set ArtistId=(select ArtistId from Artists where Name=N'JKZ' and EnterpriseId=647322) where ISRC='BKTOK2300061' and EnterpriseId=647322</v>
      </c>
    </row>
    <row r="170" hidden="1">
      <c r="A170" s="8" t="s">
        <v>826</v>
      </c>
      <c r="B170" s="116"/>
      <c r="C170" s="134" t="str">
        <f t="array" ref="C170">ifs(and(isblank($A170),isblank($B170)),"", not(iserror(vlookup($A170&amp;$B170,'5) Release_Track'!$F:$F&amp;'5) Release_Track'!$G:$G,1,0))),vlookup($A170&amp;$B170,{'5) Release_Track'!$F:$F&amp;'5) Release_Track'!$G:$G,'5) Release_Track'!$H:$H},2,0), or(and(not(isblank($B170)),$B170=$B169,$A170&lt;&gt;$A169),and(not(isblank($A170)),$A170=$A169,$B170&lt;&gt;$B169)),"ID LISTS UNALIGNED",and($A170&lt;&gt;"",countif('5) Release_Track'!$F:$F,$A170)=0),"NO ISRC MATCH in Release_Track",and($B170&lt;&gt;"",countif('5) Release_Track'!$G:$G,$B170)=0),"NO CATALOG ID MATCH in Release_Track",iserror(vlookup($A170&amp;$B170,'5) Release_Track'!$F:$F&amp;'5) Release_Track'!$G:$G,1,0)),"NO ISRC-CATALOG ID pair MATCH in Release_Track" )</f>
        <v>Dark Village</v>
      </c>
      <c r="D170" s="134"/>
      <c r="E170" s="43" t="s">
        <v>49</v>
      </c>
      <c r="F170" s="135" t="s">
        <v>669</v>
      </c>
      <c r="G170" s="136" t="str">
        <f t="array" ref="G170">ifs(or($F170="",$F170="Main Primary Artist"),$F170,not(iserror(vlookup($F170,'Reference info'!$J$5:$J$8,1,0))),"Key Artist",not(iserror(vlookup($F170,'Reference info'!$J$38:$J$405,1,0))),"Performer",not(iserror(vlookup($F170,'Reference info'!$J$10:$J$36,1,0))),"Producer &amp; Engineer")</f>
        <v>Producer &amp; Engineer</v>
      </c>
      <c r="J170" s="174" t="str">
        <f>IF(F170="Main Primary Artist","update Tracks set ArtistId=(select ArtistId from Artists where Name=N'"&amp;Substitute(Trim(E170),"'","''")&amp;"' and EnterpriseId="&amp;EntId&amp;") where "&amp;IF(A170&lt;&gt;"", "ISRC='"&amp;A170&amp;"'", "TrackVendorId='"&amp;Substitute(Trim(B170),"'","''")&amp;"'")&amp;" and EnterpriseId="&amp;EntId,"INSERT into Contributors VALUES (newid(), "&amp;IF(F170&lt;&gt;"Primary Artist", "(select RoleId from ContributorRoles where Name='"&amp;F170&amp;"'), 0", "49, 1")&amp; ", (select max(TrackId) from Tracks where "&amp;IF(A170&lt;&gt;"", "ISRC='"&amp;A170&amp;"'", "TrackVendorId='"&amp;Substitute(Trim(B170),"'","''")&amp;"'")&amp;" and EnterpriseId="&amp;EntId&amp;"), null, (select ArtistId from Artists where Name=N'"&amp;SUBSTITUTE(trim(E170),"'","''")&amp;"' and EnterpriseId="&amp;EntId&amp;"), null)")</f>
        <v>INSERT into Contributors VALUES (newid(), (select RoleId from ContributorRoles where Name='Engineer'), 0, (select max(TrackId) from Tracks where ISRC='BKTOK2300061' and EnterpriseId=647322), null, (select ArtistId from Artists where Name=N'JKZ' and EnterpriseId=647322), null)</v>
      </c>
    </row>
    <row r="171" hidden="1">
      <c r="A171" s="8" t="s">
        <v>828</v>
      </c>
      <c r="B171" s="116"/>
      <c r="C171" s="134" t="str">
        <f t="array" ref="C171">ifs(and(isblank($A171),isblank($B171)),"", not(iserror(vlookup($A171&amp;$B171,'5) Release_Track'!$F:$F&amp;'5) Release_Track'!$G:$G,1,0))),vlookup($A171&amp;$B171,{'5) Release_Track'!$F:$F&amp;'5) Release_Track'!$G:$G,'5) Release_Track'!$H:$H},2,0), or(and(not(isblank($B171)),$B171=$B168,$A171&lt;&gt;$A168),and(not(isblank($A171)),$A171=$A168,$B171&lt;&gt;$B168)),"ID LISTS UNALIGNED",and($A171&lt;&gt;"",countif('5) Release_Track'!$F:$F,$A171)=0),"NO ISRC MATCH in Release_Track",and($B171&lt;&gt;"",countif('5) Release_Track'!$G:$G,$B171)=0),"NO CATALOG ID MATCH in Release_Track",iserror(vlookup($A171&amp;$B171,'5) Release_Track'!$F:$F&amp;'5) Release_Track'!$G:$G,1,0)),"NO ISRC-CATALOG ID pair MATCH in Release_Track" )</f>
        <v>Rock Hero</v>
      </c>
      <c r="D171" s="134"/>
      <c r="E171" s="43" t="s">
        <v>49</v>
      </c>
      <c r="F171" s="135" t="s">
        <v>667</v>
      </c>
      <c r="G171" s="136" t="str">
        <f t="array" ref="G171">ifs(or($F171="",$F171="Main Primary Artist"),$F171,not(iserror(vlookup($F171,'Reference info'!$J$5:$J$8,1,0))),"Key Artist",not(iserror(vlookup($F171,'Reference info'!$J$38:$J$405,1,0))),"Performer",not(iserror(vlookup($F171,'Reference info'!$J$10:$J$36,1,0))),"Producer &amp; Engineer")</f>
        <v>Producer &amp; Engineer</v>
      </c>
      <c r="J171" s="174" t="str">
        <f>IF(F171="Main Primary Artist","update Tracks set ArtistId=(select ArtistId from Artists where Name=N'"&amp;Substitute(Trim(E171),"'","''")&amp;"' and EnterpriseId="&amp;EntId&amp;") where "&amp;IF(A171&lt;&gt;"", "ISRC='"&amp;A171&amp;"'", "TrackVendorId='"&amp;Substitute(Trim(B171),"'","''")&amp;"'")&amp;" and EnterpriseId="&amp;EntId,"INSERT into Contributors VALUES (newid(), "&amp;IF(F171&lt;&gt;"Primary Artist", "(select RoleId from ContributorRoles where Name='"&amp;F171&amp;"'), 0", "49, 1")&amp; ", (select max(TrackId) from Tracks where "&amp;IF(A171&lt;&gt;"", "ISRC='"&amp;A171&amp;"'", "TrackVendorId='"&amp;Substitute(Trim(B171),"'","''")&amp;"'")&amp;" and EnterpriseId="&amp;EntId&amp;"), null, (select ArtistId from Artists where Name=N'"&amp;SUBSTITUTE(trim(E171),"'","''")&amp;"' and EnterpriseId="&amp;EntId&amp;"), null)")</f>
        <v>INSERT into Contributors VALUES (newid(), (select RoleId from ContributorRoles where Name='Producer'), 0, (select max(TrackId) from Tracks where ISRC='BKTOK2300062' and EnterpriseId=647322), null, (select ArtistId from Artists where Name=N'JKZ' and EnterpriseId=647322), null)</v>
      </c>
    </row>
    <row r="172">
      <c r="A172" s="8" t="s">
        <v>828</v>
      </c>
      <c r="B172" s="116"/>
      <c r="C172" s="134" t="str">
        <f t="array" ref="C172">ifs(and(isblank($A172),isblank($B172)),"", not(iserror(vlookup($A172&amp;$B172,'5) Release_Track'!$F:$F&amp;'5) Release_Track'!$G:$G,1,0))),vlookup($A172&amp;$B172,{'5) Release_Track'!$F:$F&amp;'5) Release_Track'!$G:$G,'5) Release_Track'!$H:$H},2,0), or(and(not(isblank($B172)),$B172=$B169,$A172&lt;&gt;$A169),and(not(isblank($A172)),$A172=$A169,$B172&lt;&gt;$B169)),"ID LISTS UNALIGNED",and($A172&lt;&gt;"",countif('5) Release_Track'!$F:$F,$A172)=0),"NO ISRC MATCH in Release_Track",and($B172&lt;&gt;"",countif('5) Release_Track'!$G:$G,$B172)=0),"NO CATALOG ID MATCH in Release_Track",iserror(vlookup($A172&amp;$B172,'5) Release_Track'!$F:$F&amp;'5) Release_Track'!$G:$G,1,0)),"NO ISRC-CATALOG ID pair MATCH in Release_Track" )</f>
        <v>Rock Hero</v>
      </c>
      <c r="D172" s="134" t="str">
        <f t="array" ref="D172">ifs(and(isblank($A172),isblank($B172)),"", not(iserror(vlookup($A172&amp;$B172,'5) Release_Track'!$F:$F&amp;'5) Release_Track'!$G:$G,1,0))),vlookup($A172&amp;$B172,{'5) Release_Track'!$F:$F&amp;'5) Release_Track'!$G:$G,'5) Release_Track'!$I:$I},2,0), or(and(not(isblank($B172)),$B172=$B169,$A172&lt;&gt;$A169),and(not(isblank($A172)),$A172=$A169,$B172&lt;&gt;$B169)),"ID LISTS UNALIGNED",and($A172&lt;&gt;"",countif('5) Release_Track'!$F:$F,$A172)=0),"NO ISRC MATCH in Release_Track",and($B172&lt;&gt;"",countif('5) Release_Track'!$G:$G,$B172)=0),"NO CATALOG ID MATCH in Release_Track",iserror(vlookup($A172&amp;$B172,'5) Release_Track'!$F:$F&amp;'5) Release_Track'!$G:$G,1,0)),"NO ISRC-CATALOG ID pair MATCH in Release_Track" )</f>
        <v/>
      </c>
      <c r="E172" s="43" t="s">
        <v>49</v>
      </c>
      <c r="F172" s="135" t="s">
        <v>666</v>
      </c>
      <c r="G172" s="136" t="str">
        <f t="array" ref="G172">ifs(or($F172="",$F172="Main Primary Artist"),$F172,not(iserror(vlookup($F172,'Reference info'!$J$5:$J$8,1,0))),"Key Artist",not(iserror(vlookup($F172,'Reference info'!$J$38:$J$405,1,0))),"Performer",not(iserror(vlookup($F172,'Reference info'!$J$10:$J$36,1,0))),"Producer &amp; Engineer")</f>
        <v>Main Primary Artist</v>
      </c>
      <c r="H172" s="8" t="str">
        <f>"update Artists set ReleasesCount=(select count (distinct ReleaseId) from Releases where ArtistId=(select max(ArtistId) from Artists where Name=N'"&amp;E172&amp;"' and EnterpriseId="&amp;EntId&amp;")), 
TracksCount=(select count (distinct TrackId) from Tracks where ArtistId=(select max(ArtistId) from Artists where Name=N'"&amp;E172&amp;"' and EnterpriseId="&amp;EntId&amp;")) where ArtistId=(select max(ArtistId) from Artists where Name=N'"&amp;E172&amp;"'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172" s="174" t="str">
        <f>IF(F172="Main Primary Artist","update Tracks set ArtistId=(select ArtistId from Artists where Name=N'"&amp;Substitute(Trim(E172),"'","''")&amp;"' and EnterpriseId="&amp;EntId&amp;") where "&amp;IF(A172&lt;&gt;"", "ISRC='"&amp;A172&amp;"'", "TrackVendorId='"&amp;Substitute(Trim(B172),"'","''")&amp;"'")&amp;" and EnterpriseId="&amp;EntId,"INSERT into Contributors VALUES (newid(), "&amp;IF(F172&lt;&gt;"Primary Artist", "(select RoleId from ContributorRoles where Name='"&amp;F172&amp;"'), 0", "49, 1")&amp; ", (select max(TrackId) from Tracks where "&amp;IF(A172&lt;&gt;"", "ISRC='"&amp;A172&amp;"'", "TrackVendorId='"&amp;Substitute(Trim(B172),"'","''")&amp;"'")&amp;" and EnterpriseId="&amp;EntId&amp;"), null, (select ArtistId from Artists where Name=N'"&amp;SUBSTITUTE(trim(E172),"'","''")&amp;"' and EnterpriseId="&amp;EntId&amp;"), null)")</f>
        <v>update Tracks set ArtistId=(select ArtistId from Artists where Name=N'JKZ' and EnterpriseId=647322) where ISRC='BKTOK2300062' and EnterpriseId=647322</v>
      </c>
    </row>
    <row r="173" hidden="1">
      <c r="A173" s="8" t="s">
        <v>828</v>
      </c>
      <c r="B173" s="116"/>
      <c r="C173" s="134" t="str">
        <f t="array" ref="C173">ifs(and(isblank($A173),isblank($B173)),"", not(iserror(vlookup($A173&amp;$B173,'5) Release_Track'!$F:$F&amp;'5) Release_Track'!$G:$G,1,0))),vlookup($A173&amp;$B173,{'5) Release_Track'!$F:$F&amp;'5) Release_Track'!$G:$G,'5) Release_Track'!$H:$H},2,0), or(and(not(isblank($B173)),$B173=$B170,$A173&lt;&gt;$A170),and(not(isblank($A173)),$A173=$A170,$B173&lt;&gt;$B170)),"ID LISTS UNALIGNED",and($A173&lt;&gt;"",countif('5) Release_Track'!$F:$F,$A173)=0),"NO ISRC MATCH in Release_Track",and($B173&lt;&gt;"",countif('5) Release_Track'!$G:$G,$B173)=0),"NO CATALOG ID MATCH in Release_Track",iserror(vlookup($A173&amp;$B173,'5) Release_Track'!$F:$F&amp;'5) Release_Track'!$G:$G,1,0)),"NO ISRC-CATALOG ID pair MATCH in Release_Track" )</f>
        <v>Rock Hero</v>
      </c>
      <c r="D173" s="134"/>
      <c r="E173" s="43" t="s">
        <v>49</v>
      </c>
      <c r="F173" s="135" t="s">
        <v>669</v>
      </c>
      <c r="G173" s="136" t="str">
        <f t="array" ref="G173">ifs(or($F173="",$F173="Main Primary Artist"),$F173,not(iserror(vlookup($F173,'Reference info'!$J$5:$J$8,1,0))),"Key Artist",not(iserror(vlookup($F173,'Reference info'!$J$38:$J$405,1,0))),"Performer",not(iserror(vlookup($F173,'Reference info'!$J$10:$J$36,1,0))),"Producer &amp; Engineer")</f>
        <v>Producer &amp; Engineer</v>
      </c>
      <c r="J173" s="174" t="str">
        <f>IF(F173="Main Primary Artist","update Tracks set ArtistId=(select ArtistId from Artists where Name=N'"&amp;Substitute(Trim(E173),"'","''")&amp;"' and EnterpriseId="&amp;EntId&amp;") where "&amp;IF(A173&lt;&gt;"", "ISRC='"&amp;A173&amp;"'", "TrackVendorId='"&amp;Substitute(Trim(B173),"'","''")&amp;"'")&amp;" and EnterpriseId="&amp;EntId,"INSERT into Contributors VALUES (newid(), "&amp;IF(F173&lt;&gt;"Primary Artist", "(select RoleId from ContributorRoles where Name='"&amp;F173&amp;"'), 0", "49, 1")&amp; ", (select max(TrackId) from Tracks where "&amp;IF(A173&lt;&gt;"", "ISRC='"&amp;A173&amp;"'", "TrackVendorId='"&amp;Substitute(Trim(B173),"'","''")&amp;"'")&amp;" and EnterpriseId="&amp;EntId&amp;"), null, (select ArtistId from Artists where Name=N'"&amp;SUBSTITUTE(trim(E173),"'","''")&amp;"' and EnterpriseId="&amp;EntId&amp;"), null)")</f>
        <v>INSERT into Contributors VALUES (newid(), (select RoleId from ContributorRoles where Name='Engineer'), 0, (select max(TrackId) from Tracks where ISRC='BKTOK2300062' and EnterpriseId=647322), null, (select ArtistId from Artists where Name=N'JKZ' and EnterpriseId=647322), null)</v>
      </c>
    </row>
    <row r="174" hidden="1">
      <c r="A174" s="8" t="s">
        <v>830</v>
      </c>
      <c r="B174" s="116"/>
      <c r="C174" s="134" t="str">
        <f t="array" ref="C174">ifs(and(isblank($A174),isblank($B174)),"", not(iserror(vlookup($A174&amp;$B174,'5) Release_Track'!$F:$F&amp;'5) Release_Track'!$G:$G,1,0))),vlookup($A174&amp;$B174,{'5) Release_Track'!$F:$F&amp;'5) Release_Track'!$G:$G,'5) Release_Track'!$H:$H},2,0), or(and(not(isblank($B174)),$B174=$B171,$A174&lt;&gt;$A171),and(not(isblank($A174)),$A174=$A171,$B174&lt;&gt;$B171)),"ID LISTS UNALIGNED",and($A174&lt;&gt;"",countif('5) Release_Track'!$F:$F,$A174)=0),"NO ISRC MATCH in Release_Track",and($B174&lt;&gt;"",countif('5) Release_Track'!$G:$G,$B174)=0),"NO CATALOG ID MATCH in Release_Track",iserror(vlookup($A174&amp;$B174,'5) Release_Track'!$F:$F&amp;'5) Release_Track'!$G:$G,1,0)),"NO ISRC-CATALOG ID pair MATCH in Release_Track" )</f>
        <v>Sacrifício do Pilar</v>
      </c>
      <c r="D174" s="134"/>
      <c r="E174" s="43" t="s">
        <v>67</v>
      </c>
      <c r="F174" s="135" t="s">
        <v>667</v>
      </c>
      <c r="G174" s="136" t="str">
        <f t="array" ref="G174">ifs(or($F174="",$F174="Main Primary Artist"),$F174,not(iserror(vlookup($F174,'Reference info'!$J$5:$J$8,1,0))),"Key Artist",not(iserror(vlookup($F174,'Reference info'!$J$38:$J$405,1,0))),"Performer",not(iserror(vlookup($F174,'Reference info'!$J$10:$J$36,1,0))),"Producer &amp; Engineer")</f>
        <v>Producer &amp; Engineer</v>
      </c>
      <c r="J174" s="174" t="str">
        <f>IF(F174="Main Primary Artist","update Tracks set ArtistId=(select ArtistId from Artists where Name=N'"&amp;Substitute(Trim(E174),"'","''")&amp;"' and EnterpriseId="&amp;EntId&amp;") where "&amp;IF(A174&lt;&gt;"", "ISRC='"&amp;A174&amp;"'", "TrackVendorId='"&amp;Substitute(Trim(B174),"'","''")&amp;"'")&amp;" and EnterpriseId="&amp;EntId,"INSERT into Contributors VALUES (newid(), "&amp;IF(F174&lt;&gt;"Primary Artist", "(select RoleId from ContributorRoles where Name='"&amp;F174&amp;"'), 0", "49, 1")&amp; ", (select max(TrackId) from Tracks where "&amp;IF(A174&lt;&gt;"", "ISRC='"&amp;A174&amp;"'", "TrackVendorId='"&amp;Substitute(Trim(B174),"'","''")&amp;"'")&amp;" and EnterpriseId="&amp;EntId&amp;"), null, (select ArtistId from Artists where Name=N'"&amp;SUBSTITUTE(trim(E174),"'","''")&amp;"' and EnterpriseId="&amp;EntId&amp;"), null)")</f>
        <v>INSERT into Contributors VALUES (newid(), (select RoleId from ContributorRoles where Name='Producer'), 0, (select max(TrackId) from Tracks where ISRC='BKTOK2300063' and EnterpriseId=647322), null, (select ArtistId from Artists where Name=N'Flash Beats Manow' and EnterpriseId=647322), null)</v>
      </c>
    </row>
    <row r="175">
      <c r="A175" s="8" t="s">
        <v>830</v>
      </c>
      <c r="B175" s="116"/>
      <c r="C175" s="134" t="str">
        <f t="array" ref="C175">ifs(and(isblank($A175),isblank($B175)),"", not(iserror(vlookup($A175&amp;$B175,'5) Release_Track'!$F:$F&amp;'5) Release_Track'!$G:$G,1,0))),vlookup($A175&amp;$B175,{'5) Release_Track'!$F:$F&amp;'5) Release_Track'!$G:$G,'5) Release_Track'!$H:$H},2,0), or(and(not(isblank($B175)),$B175=$B172,$A175&lt;&gt;$A172),and(not(isblank($A175)),$A175=$A172,$B175&lt;&gt;$B172)),"ID LISTS UNALIGNED",and($A175&lt;&gt;"",countif('5) Release_Track'!$F:$F,$A175)=0),"NO ISRC MATCH in Release_Track",and($B175&lt;&gt;"",countif('5) Release_Track'!$G:$G,$B175)=0),"NO CATALOG ID MATCH in Release_Track",iserror(vlookup($A175&amp;$B175,'5) Release_Track'!$F:$F&amp;'5) Release_Track'!$G:$G,1,0)),"NO ISRC-CATALOG ID pair MATCH in Release_Track" )</f>
        <v>Sacrifício do Pilar</v>
      </c>
      <c r="D175" s="134" t="str">
        <f t="array" ref="D175">ifs(and(isblank($A175),isblank($B175)),"", not(iserror(vlookup($A175&amp;$B175,'5) Release_Track'!$F:$F&amp;'5) Release_Track'!$G:$G,1,0))),vlookup($A175&amp;$B175,{'5) Release_Track'!$F:$F&amp;'5) Release_Track'!$G:$G,'5) Release_Track'!$I:$I},2,0), or(and(not(isblank($B175)),$B175=$B172,$A175&lt;&gt;$A172),and(not(isblank($A175)),$A175=$A172,$B175&lt;&gt;$B172)),"ID LISTS UNALIGNED",and($A175&lt;&gt;"",countif('5) Release_Track'!$F:$F,$A175)=0),"NO ISRC MATCH in Release_Track",and($B175&lt;&gt;"",countif('5) Release_Track'!$G:$G,$B175)=0),"NO CATALOG ID MATCH in Release_Track",iserror(vlookup($A175&amp;$B175,'5) Release_Track'!$F:$F&amp;'5) Release_Track'!$G:$G,1,0)),"NO ISRC-CATALOG ID pair MATCH in Release_Track" )</f>
        <v/>
      </c>
      <c r="E175" s="43" t="s">
        <v>67</v>
      </c>
      <c r="F175" s="135" t="s">
        <v>666</v>
      </c>
      <c r="G175" s="136" t="str">
        <f t="array" ref="G175">ifs(or($F175="",$F175="Main Primary Artist"),$F175,not(iserror(vlookup($F175,'Reference info'!$J$5:$J$8,1,0))),"Key Artist",not(iserror(vlookup($F175,'Reference info'!$J$38:$J$405,1,0))),"Performer",not(iserror(vlookup($F175,'Reference info'!$J$10:$J$36,1,0))),"Producer &amp; Engineer")</f>
        <v>Main Primary Artist</v>
      </c>
      <c r="H175" s="8" t="str">
        <f>"update Artists set ReleasesCount=(select count (distinct ReleaseId) from Releases where ArtistId=(select max(ArtistId) from Artists where Name=N'"&amp;E175&amp;"' and EnterpriseId="&amp;EntId&amp;")), 
TracksCount=(select count (distinct TrackId) from Tracks where ArtistId=(select max(ArtistId) from Artists where Name=N'"&amp;E175&amp;"' and EnterpriseId="&amp;EntId&amp;")) where ArtistId=(select max(ArtistId) from Artists where Name=N'"&amp;E175&amp;"'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175" s="174" t="str">
        <f>IF(F175="Main Primary Artist","update Tracks set ArtistId=(select ArtistId from Artists where Name=N'"&amp;Substitute(Trim(E175),"'","''")&amp;"' and EnterpriseId="&amp;EntId&amp;") where "&amp;IF(A175&lt;&gt;"", "ISRC='"&amp;A175&amp;"'", "TrackVendorId='"&amp;Substitute(Trim(B175),"'","''")&amp;"'")&amp;" and EnterpriseId="&amp;EntId,"INSERT into Contributors VALUES (newid(), "&amp;IF(F175&lt;&gt;"Primary Artist", "(select RoleId from ContributorRoles where Name='"&amp;F175&amp;"'), 0", "49, 1")&amp; ", (select max(TrackId) from Tracks where "&amp;IF(A175&lt;&gt;"", "ISRC='"&amp;A175&amp;"'", "TrackVendorId='"&amp;Substitute(Trim(B175),"'","''")&amp;"'")&amp;" and EnterpriseId="&amp;EntId&amp;"), null, (select ArtistId from Artists where Name=N'"&amp;SUBSTITUTE(trim(E175),"'","''")&amp;"' and EnterpriseId="&amp;EntId&amp;"), null)")</f>
        <v>update Tracks set ArtistId=(select ArtistId from Artists where Name=N'Flash Beats Manow' and EnterpriseId=647322) where ISRC='BKTOK2300063' and EnterpriseId=647322</v>
      </c>
    </row>
    <row r="176" hidden="1">
      <c r="A176" s="8" t="s">
        <v>830</v>
      </c>
      <c r="B176" s="116"/>
      <c r="C176" s="134" t="str">
        <f t="array" ref="C176">ifs(and(isblank($A176),isblank($B176)),"", not(iserror(vlookup($A176&amp;$B176,'5) Release_Track'!$F:$F&amp;'5) Release_Track'!$G:$G,1,0))),vlookup($A176&amp;$B176,{'5) Release_Track'!$F:$F&amp;'5) Release_Track'!$G:$G,'5) Release_Track'!$H:$H},2,0), or(and(not(isblank($B176)),$B176=$B173,$A176&lt;&gt;$A173),and(not(isblank($A176)),$A176=$A173,$B176&lt;&gt;$B173)),"ID LISTS UNALIGNED",and($A176&lt;&gt;"",countif('5) Release_Track'!$F:$F,$A176)=0),"NO ISRC MATCH in Release_Track",and($B176&lt;&gt;"",countif('5) Release_Track'!$G:$G,$B176)=0),"NO CATALOG ID MATCH in Release_Track",iserror(vlookup($A176&amp;$B176,'5) Release_Track'!$F:$F&amp;'5) Release_Track'!$G:$G,1,0)),"NO ISRC-CATALOG ID pair MATCH in Release_Track" )</f>
        <v>Sacrifício do Pilar</v>
      </c>
      <c r="D176" s="134"/>
      <c r="E176" s="43" t="s">
        <v>67</v>
      </c>
      <c r="F176" s="135" t="s">
        <v>669</v>
      </c>
      <c r="G176" s="136" t="str">
        <f t="array" ref="G176">ifs(or($F176="",$F176="Main Primary Artist"),$F176,not(iserror(vlookup($F176,'Reference info'!$J$5:$J$8,1,0))),"Key Artist",not(iserror(vlookup($F176,'Reference info'!$J$38:$J$405,1,0))),"Performer",not(iserror(vlookup($F176,'Reference info'!$J$10:$J$36,1,0))),"Producer &amp; Engineer")</f>
        <v>Producer &amp; Engineer</v>
      </c>
      <c r="J176" s="174" t="str">
        <f>IF(F176="Main Primary Artist","update Tracks set ArtistId=(select ArtistId from Artists where Name=N'"&amp;Substitute(Trim(E176),"'","''")&amp;"' and EnterpriseId="&amp;EntId&amp;") where "&amp;IF(A176&lt;&gt;"", "ISRC='"&amp;A176&amp;"'", "TrackVendorId='"&amp;Substitute(Trim(B176),"'","''")&amp;"'")&amp;" and EnterpriseId="&amp;EntId,"INSERT into Contributors VALUES (newid(), "&amp;IF(F176&lt;&gt;"Primary Artist", "(select RoleId from ContributorRoles where Name='"&amp;F176&amp;"'), 0", "49, 1")&amp; ", (select max(TrackId) from Tracks where "&amp;IF(A176&lt;&gt;"", "ISRC='"&amp;A176&amp;"'", "TrackVendorId='"&amp;Substitute(Trim(B176),"'","''")&amp;"'")&amp;" and EnterpriseId="&amp;EntId&amp;"), null, (select ArtistId from Artists where Name=N'"&amp;SUBSTITUTE(trim(E176),"'","''")&amp;"' and EnterpriseId="&amp;EntId&amp;"), null)")</f>
        <v>INSERT into Contributors VALUES (newid(), (select RoleId from ContributorRoles where Name='Engineer'), 0, (select max(TrackId) from Tracks where ISRC='BKTOK2300063' and EnterpriseId=647322), null, (select ArtistId from Artists where Name=N'Flash Beats Manow' and EnterpriseId=647322), null)</v>
      </c>
    </row>
    <row r="177" hidden="1">
      <c r="A177" s="34" t="s">
        <v>1110</v>
      </c>
      <c r="B177" s="84"/>
      <c r="C177" s="134" t="str">
        <f t="array" ref="C177">ifs(and(isblank($A177),isblank($B177)),"", not(iserror(vlookup($A177&amp;$B177,'5) Release_Track'!$F:$F&amp;'5) Release_Track'!$G:$G,1,0))),vlookup($A177&amp;$B177,{'5) Release_Track'!$F:$F&amp;'5) Release_Track'!$G:$G,'5) Release_Track'!$H:$H},2,0), or(and(not(isblank($B177)),$B177=#REF!,$A177&lt;&gt;#REF!),and(not(isblank($A177)),$A177=#REF!,$B177&lt;&gt;#REF!)),"ID LISTS UNALIGNED",and($A177&lt;&gt;"",countif('5) Release_Track'!$F:$F,$A177)=0),"NO ISRC MATCH in Release_Track",and($B177&lt;&gt;"",countif('5) Release_Track'!$G:$G,$B177)=0),"NO CATALOG ID MATCH in Release_Track",iserror(vlookup($A177&amp;$B177,'5) Release_Track'!$F:$F&amp;'5) Release_Track'!$G:$G,1,0)),"NO ISRC-CATALOG ID pair MATCH in Release_Track" )</f>
        <v>Deus da Velocidade</v>
      </c>
      <c r="D177" s="134" t="str">
        <f t="array" ref="D177">ifs(and(isblank($A177),isblank($B177)),"", not(iserror(vlookup($A177&amp;$B177,'5) Release_Track'!$F:$F&amp;'5) Release_Track'!$G:$G,1,0))),vlookup($A177&amp;$B177,{'5) Release_Track'!$F:$F&amp;'5) Release_Track'!$G:$G,'5) Release_Track'!$I:$I},2,0), or(and(not(isblank($B177)),$B177=#REF!,$A177&lt;&gt;#REF!),and(not(isblank($A177)),$A177=#REF!,$B177&lt;&gt;#REF!)),"ID LISTS UNALIGNED",and($A177&lt;&gt;"",countif('5) Release_Track'!$F:$F,$A177)=0),"NO ISRC MATCH in Release_Track",and($B177&lt;&gt;"",countif('5) Release_Track'!$G:$G,$B177)=0),"NO CATALOG ID MATCH in Release_Track",iserror(vlookup($A177&amp;$B177,'5) Release_Track'!$F:$F&amp;'5) Release_Track'!$G:$G,1,0)),"NO ISRC-CATALOG ID pair MATCH in Release_Track" )</f>
        <v>Speed Up</v>
      </c>
      <c r="E177" s="96" t="s">
        <v>53</v>
      </c>
      <c r="F177" s="135" t="s">
        <v>667</v>
      </c>
      <c r="G177" s="136" t="str">
        <f t="array" ref="G177">ifs(or($F177="",$F177="Main Primary Artist"),$F177,not(iserror(vlookup($F177,'Reference info'!$J$5:$J$8,1,0))),"Key Artist",not(iserror(vlookup($F177,'Reference info'!$J$38:$J$405,1,0))),"Performer",not(iserror(vlookup($F177,'Reference info'!$J$10:$J$36,1,0))),"Producer &amp; Engineer")</f>
        <v>Producer &amp; Engineer</v>
      </c>
      <c r="J177" s="174" t="str">
        <f>IF(F177="Main Primary Artist","update Tracks set ArtistId=(select ArtistId from Artists where Name=N'"&amp;Substitute(Trim(E177),"'","''")&amp;"' and EnterpriseId="&amp;EntId&amp;") where "&amp;IF(A177&lt;&gt;"", "ISRC='"&amp;A177&amp;"'", "TrackVendorId='"&amp;Substitute(Trim(B177),"'","''")&amp;"'")&amp;" and EnterpriseId="&amp;EntId,"INSERT into Contributors VALUES (newid(), "&amp;IF(F177&lt;&gt;"Primary Artist", "(select RoleId from ContributorRoles where Name='"&amp;F177&amp;"'), 0", "49, 1")&amp; ", (select max(TrackId) from Tracks where "&amp;IF(A177&lt;&gt;"", "ISRC='"&amp;A177&amp;"'", "TrackVendorId='"&amp;Substitute(Trim(B177),"'","''")&amp;"'")&amp;" and EnterpriseId="&amp;EntId&amp;"), null, (select ArtistId from Artists where Name=N'"&amp;SUBSTITUTE(trim(E177),"'","''")&amp;"' and EnterpriseId="&amp;EntId&amp;"), null)")</f>
        <v>INSERT into Contributors VALUES (newid(), (select RoleId from ContributorRoles where Name='Producer'), 0, (select max(TrackId) from Tracks where ISRC='BKTOK2300065' and EnterpriseId=647322), null, (select ArtistId from Artists where Name=N'PeJota10*' and EnterpriseId=647322), null)</v>
      </c>
    </row>
    <row r="178">
      <c r="A178" s="34" t="s">
        <v>1110</v>
      </c>
      <c r="B178" s="84"/>
      <c r="C178" s="134" t="str">
        <f t="array" ref="C178">ifs(and(isblank($A178),isblank($B178)),"", not(iserror(vlookup($A178&amp;$B178,'5) Release_Track'!$F:$F&amp;'5) Release_Track'!$G:$G,1,0))),vlookup($A178&amp;$B178,{'5) Release_Track'!$F:$F&amp;'5) Release_Track'!$G:$G,'5) Release_Track'!$H:$H},2,0), or(and(not(isblank($B178)),$B178=#REF!,$A178&lt;&gt;#REF!),and(not(isblank($A178)),$A178=#REF!,$B178&lt;&gt;#REF!)),"ID LISTS UNALIGNED",and($A178&lt;&gt;"",countif('5) Release_Track'!$F:$F,$A178)=0),"NO ISRC MATCH in Release_Track",and($B178&lt;&gt;"",countif('5) Release_Track'!$G:$G,$B178)=0),"NO CATALOG ID MATCH in Release_Track",iserror(vlookup($A178&amp;$B178,'5) Release_Track'!$F:$F&amp;'5) Release_Track'!$G:$G,1,0)),"NO ISRC-CATALOG ID pair MATCH in Release_Track" )</f>
        <v>Deus da Velocidade</v>
      </c>
      <c r="D178" s="134" t="str">
        <f t="array" ref="D178">ifs(and(isblank($A178),isblank($B178)),"", not(iserror(vlookup($A178&amp;$B178,'5) Release_Track'!$F:$F&amp;'5) Release_Track'!$G:$G,1,0))),vlookup($A178&amp;$B178,{'5) Release_Track'!$F:$F&amp;'5) Release_Track'!$G:$G,'5) Release_Track'!$I:$I},2,0), or(and(not(isblank($B178)),$B178=#REF!,$A178&lt;&gt;#REF!),and(not(isblank($A178)),$A178=#REF!,$B178&lt;&gt;#REF!)),"ID LISTS UNALIGNED",and($A178&lt;&gt;"",countif('5) Release_Track'!$F:$F,$A178)=0),"NO ISRC MATCH in Release_Track",and($B178&lt;&gt;"",countif('5) Release_Track'!$G:$G,$B178)=0),"NO CATALOG ID MATCH in Release_Track",iserror(vlookup($A178&amp;$B178,'5) Release_Track'!$F:$F&amp;'5) Release_Track'!$G:$G,1,0)),"NO ISRC-CATALOG ID pair MATCH in Release_Track" )</f>
        <v>Speed Up</v>
      </c>
      <c r="E178" s="96" t="s">
        <v>53</v>
      </c>
      <c r="F178" s="140" t="s">
        <v>666</v>
      </c>
      <c r="G178" s="136" t="str">
        <f t="array" ref="G178">ifs(or($F178="",$F178="Main Primary Artist"),$F178,not(iserror(vlookup($F178,'Reference info'!$J$5:$J$8,1,0))),"Key Artist",not(iserror(vlookup($F178,'Reference info'!$J$38:$J$405,1,0))),"Performer",not(iserror(vlookup($F178,'Reference info'!$J$10:$J$36,1,0))),"Producer &amp; Engineer")</f>
        <v>Main Primary Artist</v>
      </c>
      <c r="H178" s="8" t="str">
        <f>"update Artists set ReleasesCount=(select count (distinct ReleaseId) from Releases where ArtistId=(select max(ArtistId) from Artists where Name=N'"&amp;E178&amp;"' and EnterpriseId="&amp;EntId&amp;")), 
TracksCount=(select count (distinct TrackId) from Tracks where ArtistId=(select max(ArtistId) from Artists where Name=N'"&amp;E178&amp;"' and EnterpriseId="&amp;EntId&amp;")) where ArtistId=(select max(ArtistId) from Artists where Name=N'"&amp;E178&amp;"'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78" s="174" t="str">
        <f>IF(F178="Main Primary Artist","update Tracks set ArtistId=(select ArtistId from Artists where Name=N'"&amp;Substitute(Trim(E178),"'","''")&amp;"' and EnterpriseId="&amp;EntId&amp;") where "&amp;IF(A178&lt;&gt;"", "ISRC='"&amp;A178&amp;"'", "TrackVendorId='"&amp;Substitute(Trim(B178),"'","''")&amp;"'")&amp;" and EnterpriseId="&amp;EntId,"INSERT into Contributors VALUES (newid(), "&amp;IF(F178&lt;&gt;"Primary Artist", "(select RoleId from ContributorRoles where Name='"&amp;F178&amp;"'), 0", "49, 1")&amp; ", (select max(TrackId) from Tracks where "&amp;IF(A178&lt;&gt;"", "ISRC='"&amp;A178&amp;"'", "TrackVendorId='"&amp;Substitute(Trim(B178),"'","''")&amp;"'")&amp;" and EnterpriseId="&amp;EntId&amp;"), null, (select ArtistId from Artists where Name=N'"&amp;SUBSTITUTE(trim(E178),"'","''")&amp;"' and EnterpriseId="&amp;EntId&amp;"), null)")</f>
        <v>update Tracks set ArtistId=(select ArtistId from Artists where Name=N'PeJota10*' and EnterpriseId=647322) where ISRC='BKTOK2300065' and EnterpriseId=647322</v>
      </c>
    </row>
    <row r="179" hidden="1">
      <c r="A179" s="34" t="s">
        <v>1110</v>
      </c>
      <c r="B179" s="84"/>
      <c r="C179" s="134" t="str">
        <f t="array" ref="C179">ifs(and(isblank($A179),isblank($B179)),"", not(iserror(vlookup($A179&amp;$B179,'5) Release_Track'!$F:$F&amp;'5) Release_Track'!$G:$G,1,0))),vlookup($A179&amp;$B179,{'5) Release_Track'!$F:$F&amp;'5) Release_Track'!$G:$G,'5) Release_Track'!$H:$H},2,0), or(and(not(isblank($B179)),$B179=#REF!,$A179&lt;&gt;#REF!),and(not(isblank($A179)),$A179=#REF!,$B179&lt;&gt;#REF!)),"ID LISTS UNALIGNED",and($A179&lt;&gt;"",countif('5) Release_Track'!$F:$F,$A179)=0),"NO ISRC MATCH in Release_Track",and($B179&lt;&gt;"",countif('5) Release_Track'!$G:$G,$B179)=0),"NO CATALOG ID MATCH in Release_Track",iserror(vlookup($A179&amp;$B179,'5) Release_Track'!$F:$F&amp;'5) Release_Track'!$G:$G,1,0)),"NO ISRC-CATALOG ID pair MATCH in Release_Track" )</f>
        <v>Deus da Velocidade</v>
      </c>
      <c r="D179" s="134" t="str">
        <f t="array" ref="D179">ifs(and(isblank($A179),isblank($B179)),"", not(iserror(vlookup($A179&amp;$B179,'5) Release_Track'!$F:$F&amp;'5) Release_Track'!$G:$G,1,0))),vlookup($A179&amp;$B179,{'5) Release_Track'!$F:$F&amp;'5) Release_Track'!$G:$G,'5) Release_Track'!$I:$I},2,0), or(and(not(isblank($B179)),$B179=#REF!,$A179&lt;&gt;#REF!),and(not(isblank($A179)),$A179=#REF!,$B179&lt;&gt;#REF!)),"ID LISTS UNALIGNED",and($A179&lt;&gt;"",countif('5) Release_Track'!$F:$F,$A179)=0),"NO ISRC MATCH in Release_Track",and($B179&lt;&gt;"",countif('5) Release_Track'!$G:$G,$B179)=0),"NO CATALOG ID MATCH in Release_Track",iserror(vlookup($A179&amp;$B179,'5) Release_Track'!$F:$F&amp;'5) Release_Track'!$G:$G,1,0)),"NO ISRC-CATALOG ID pair MATCH in Release_Track" )</f>
        <v>Speed Up</v>
      </c>
      <c r="E179" s="96" t="s">
        <v>53</v>
      </c>
      <c r="F179" s="135" t="s">
        <v>669</v>
      </c>
      <c r="G179" s="136" t="str">
        <f t="array" ref="G179">ifs(or($F179="",$F179="Main Primary Artist"),$F179,not(iserror(vlookup($F179,'Reference info'!$J$5:$J$8,1,0))),"Key Artist",not(iserror(vlookup($F179,'Reference info'!$J$38:$J$405,1,0))),"Performer",not(iserror(vlookup($F179,'Reference info'!$J$10:$J$36,1,0))),"Producer &amp; Engineer")</f>
        <v>Producer &amp; Engineer</v>
      </c>
      <c r="J179" s="174" t="str">
        <f>IF(F179="Main Primary Artist","update Tracks set ArtistId=(select ArtistId from Artists where Name=N'"&amp;Substitute(Trim(E179),"'","''")&amp;"' and EnterpriseId="&amp;EntId&amp;") where "&amp;IF(A179&lt;&gt;"", "ISRC='"&amp;A179&amp;"'", "TrackVendorId='"&amp;Substitute(Trim(B179),"'","''")&amp;"'")&amp;" and EnterpriseId="&amp;EntId,"INSERT into Contributors VALUES (newid(), "&amp;IF(F179&lt;&gt;"Primary Artist", "(select RoleId from ContributorRoles where Name='"&amp;F179&amp;"'), 0", "49, 1")&amp; ", (select max(TrackId) from Tracks where "&amp;IF(A179&lt;&gt;"", "ISRC='"&amp;A179&amp;"'", "TrackVendorId='"&amp;Substitute(Trim(B179),"'","''")&amp;"'")&amp;" and EnterpriseId="&amp;EntId&amp;"), null, (select ArtistId from Artists where Name=N'"&amp;SUBSTITUTE(trim(E179),"'","''")&amp;"' and EnterpriseId="&amp;EntId&amp;"), null)")</f>
        <v>INSERT into Contributors VALUES (newid(), (select RoleId from ContributorRoles where Name='Engineer'), 0, (select max(TrackId) from Tracks where ISRC='BKTOK2300065' and EnterpriseId=647322), null, (select ArtistId from Artists where Name=N'PeJota10*' and EnterpriseId=647322), null)</v>
      </c>
    </row>
    <row r="180" hidden="1">
      <c r="A180" s="8" t="s">
        <v>832</v>
      </c>
      <c r="B180" s="116"/>
      <c r="C180" s="134" t="str">
        <f t="array" ref="C180">ifs(and(isblank($A180),isblank($B180)),"", not(iserror(vlookup($A180&amp;$B180,'5) Release_Track'!$F:$F&amp;'5) Release_Track'!$G:$G,1,0))),vlookup($A180&amp;$B180,{'5) Release_Track'!$F:$F&amp;'5) Release_Track'!$G:$G,'5) Release_Track'!$H:$H},2,0), or(and(not(isblank($B180)),$B180=#REF!,$A180&lt;&gt;#REF!),and(not(isblank($A180)),$A180=#REF!,$B180&lt;&gt;#REF!)),"ID LISTS UNALIGNED",and($A180&lt;&gt;"",countif('5) Release_Track'!$F:$F,$A180)=0),"NO ISRC MATCH in Release_Track",and($B180&lt;&gt;"",countif('5) Release_Track'!$G:$G,$B180)=0),"NO CATALOG ID MATCH in Release_Track",iserror(vlookup($A180&amp;$B180,'5) Release_Track'!$F:$F&amp;'5) Release_Track'!$G:$G,1,0)),"NO ISRC-CATALOG ID pair MATCH in Release_Track" )</f>
        <v>Frio</v>
      </c>
      <c r="D180" s="134"/>
      <c r="E180" s="43" t="s">
        <v>49</v>
      </c>
      <c r="F180" s="135" t="s">
        <v>667</v>
      </c>
      <c r="G180" s="136" t="str">
        <f t="array" ref="G180">ifs(or($F180="",$F180="Main Primary Artist"),$F180,not(iserror(vlookup($F180,'Reference info'!$J$5:$J$8,1,0))),"Key Artist",not(iserror(vlookup($F180,'Reference info'!$J$38:$J$405,1,0))),"Performer",not(iserror(vlookup($F180,'Reference info'!$J$10:$J$36,1,0))),"Producer &amp; Engineer")</f>
        <v>Producer &amp; Engineer</v>
      </c>
      <c r="J180" s="174" t="str">
        <f>IF(F180="Main Primary Artist","update Tracks set ArtistId=(select ArtistId from Artists where Name=N'"&amp;Substitute(Trim(E180),"'","''")&amp;"' and EnterpriseId="&amp;EntId&amp;") where "&amp;IF(A180&lt;&gt;"", "ISRC='"&amp;A180&amp;"'", "TrackVendorId='"&amp;Substitute(Trim(B180),"'","''")&amp;"'")&amp;" and EnterpriseId="&amp;EntId,"INSERT into Contributors VALUES (newid(), "&amp;IF(F180&lt;&gt;"Primary Artist", "(select RoleId from ContributorRoles where Name='"&amp;F180&amp;"'), 0", "49, 1")&amp; ", (select max(TrackId) from Tracks where "&amp;IF(A180&lt;&gt;"", "ISRC='"&amp;A180&amp;"'", "TrackVendorId='"&amp;Substitute(Trim(B180),"'","''")&amp;"'")&amp;" and EnterpriseId="&amp;EntId&amp;"), null, (select ArtistId from Artists where Name=N'"&amp;SUBSTITUTE(trim(E180),"'","''")&amp;"' and EnterpriseId="&amp;EntId&amp;"), null)")</f>
        <v>INSERT into Contributors VALUES (newid(), (select RoleId from ContributorRoles where Name='Producer'), 0, (select max(TrackId) from Tracks where ISRC='BKTOK2300066' and EnterpriseId=647322), null, (select ArtistId from Artists where Name=N'JKZ' and EnterpriseId=647322), null)</v>
      </c>
    </row>
    <row r="181">
      <c r="A181" s="8" t="s">
        <v>832</v>
      </c>
      <c r="B181" s="116"/>
      <c r="C181" s="134" t="str">
        <f t="array" ref="C181">ifs(and(isblank($A181),isblank($B181)),"", not(iserror(vlookup($A181&amp;$B181,'5) Release_Track'!$F:$F&amp;'5) Release_Track'!$G:$G,1,0))),vlookup($A181&amp;$B181,{'5) Release_Track'!$F:$F&amp;'5) Release_Track'!$G:$G,'5) Release_Track'!$H:$H},2,0), or(and(not(isblank($B181)),$B181=#REF!,$A181&lt;&gt;#REF!),and(not(isblank($A181)),$A181=#REF!,$B181&lt;&gt;#REF!)),"ID LISTS UNALIGNED",and($A181&lt;&gt;"",countif('5) Release_Track'!$F:$F,$A181)=0),"NO ISRC MATCH in Release_Track",and($B181&lt;&gt;"",countif('5) Release_Track'!$G:$G,$B181)=0),"NO CATALOG ID MATCH in Release_Track",iserror(vlookup($A181&amp;$B181,'5) Release_Track'!$F:$F&amp;'5) Release_Track'!$G:$G,1,0)),"NO ISRC-CATALOG ID pair MATCH in Release_Track" )</f>
        <v>Frio</v>
      </c>
      <c r="D181" s="134" t="str">
        <f t="array" ref="D181">ifs(and(isblank($A181),isblank($B181)),"", not(iserror(vlookup($A181&amp;$B181,'5) Release_Track'!$F:$F&amp;'5) Release_Track'!$G:$G,1,0))),vlookup($A181&amp;$B181,{'5) Release_Track'!$F:$F&amp;'5) Release_Track'!$G:$G,'5) Release_Track'!$I:$I},2,0), or(and(not(isblank($B181)),$B181=#REF!,$A181&lt;&gt;#REF!),and(not(isblank($A181)),$A181=#REF!,$B181&lt;&gt;#REF!)),"ID LISTS UNALIGNED",and($A181&lt;&gt;"",countif('5) Release_Track'!$F:$F,$A181)=0),"NO ISRC MATCH in Release_Track",and($B181&lt;&gt;"",countif('5) Release_Track'!$G:$G,$B181)=0),"NO CATALOG ID MATCH in Release_Track",iserror(vlookup($A181&amp;$B181,'5) Release_Track'!$F:$F&amp;'5) Release_Track'!$G:$G,1,0)),"NO ISRC-CATALOG ID pair MATCH in Release_Track" )</f>
        <v/>
      </c>
      <c r="E181" s="43" t="s">
        <v>49</v>
      </c>
      <c r="F181" s="135" t="s">
        <v>666</v>
      </c>
      <c r="G181" s="136" t="str">
        <f t="array" ref="G181">ifs(or($F181="",$F181="Main Primary Artist"),$F181,not(iserror(vlookup($F181,'Reference info'!$J$5:$J$8,1,0))),"Key Artist",not(iserror(vlookup($F181,'Reference info'!$J$38:$J$405,1,0))),"Performer",not(iserror(vlookup($F181,'Reference info'!$J$10:$J$36,1,0))),"Producer &amp; Engineer")</f>
        <v>Main Primary Artist</v>
      </c>
      <c r="H181" s="8" t="str">
        <f>"update Artists set ReleasesCount=(select count (distinct ReleaseId) from Releases where ArtistId=(select max(ArtistId) from Artists where Name=N'"&amp;E181&amp;"' and EnterpriseId="&amp;EntId&amp;")), 
TracksCount=(select count (distinct TrackId) from Tracks where ArtistId=(select max(ArtistId) from Artists where Name=N'"&amp;E181&amp;"' and EnterpriseId="&amp;EntId&amp;")) where ArtistId=(select max(ArtistId) from Artists where Name=N'"&amp;E181&amp;"'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181" s="174" t="str">
        <f>IF(F181="Main Primary Artist","update Tracks set ArtistId=(select ArtistId from Artists where Name=N'"&amp;Substitute(Trim(E181),"'","''")&amp;"' and EnterpriseId="&amp;EntId&amp;") where "&amp;IF(A181&lt;&gt;"", "ISRC='"&amp;A181&amp;"'", "TrackVendorId='"&amp;Substitute(Trim(B181),"'","''")&amp;"'")&amp;" and EnterpriseId="&amp;EntId,"INSERT into Contributors VALUES (newid(), "&amp;IF(F181&lt;&gt;"Primary Artist", "(select RoleId from ContributorRoles where Name='"&amp;F181&amp;"'), 0", "49, 1")&amp; ", (select max(TrackId) from Tracks where "&amp;IF(A181&lt;&gt;"", "ISRC='"&amp;A181&amp;"'", "TrackVendorId='"&amp;Substitute(Trim(B181),"'","''")&amp;"'")&amp;" and EnterpriseId="&amp;EntId&amp;"), null, (select ArtistId from Artists where Name=N'"&amp;SUBSTITUTE(trim(E181),"'","''")&amp;"' and EnterpriseId="&amp;EntId&amp;"), null)")</f>
        <v>update Tracks set ArtistId=(select ArtistId from Artists where Name=N'JKZ' and EnterpriseId=647322) where ISRC='BKTOK2300066' and EnterpriseId=647322</v>
      </c>
    </row>
    <row r="182" hidden="1">
      <c r="A182" s="8" t="s">
        <v>832</v>
      </c>
      <c r="B182" s="116"/>
      <c r="C182" s="134" t="str">
        <f t="array" ref="C182">ifs(and(isblank($A182),isblank($B182)),"", not(iserror(vlookup($A182&amp;$B182,'5) Release_Track'!$F:$F&amp;'5) Release_Track'!$G:$G,1,0))),vlookup($A182&amp;$B182,{'5) Release_Track'!$F:$F&amp;'5) Release_Track'!$G:$G,'5) Release_Track'!$H:$H},2,0), or(and(not(isblank($B182)),$B182=#REF!,$A182&lt;&gt;#REF!),and(not(isblank($A182)),$A182=#REF!,$B182&lt;&gt;#REF!)),"ID LISTS UNALIGNED",and($A182&lt;&gt;"",countif('5) Release_Track'!$F:$F,$A182)=0),"NO ISRC MATCH in Release_Track",and($B182&lt;&gt;"",countif('5) Release_Track'!$G:$G,$B182)=0),"NO CATALOG ID MATCH in Release_Track",iserror(vlookup($A182&amp;$B182,'5) Release_Track'!$F:$F&amp;'5) Release_Track'!$G:$G,1,0)),"NO ISRC-CATALOG ID pair MATCH in Release_Track" )</f>
        <v>Frio</v>
      </c>
      <c r="D182" s="134"/>
      <c r="E182" s="43" t="s">
        <v>49</v>
      </c>
      <c r="F182" s="135" t="s">
        <v>669</v>
      </c>
      <c r="G182" s="136" t="str">
        <f t="array" ref="G182">ifs(or($F182="",$F182="Main Primary Artist"),$F182,not(iserror(vlookup($F182,'Reference info'!$J$5:$J$8,1,0))),"Key Artist",not(iserror(vlookup($F182,'Reference info'!$J$38:$J$405,1,0))),"Performer",not(iserror(vlookup($F182,'Reference info'!$J$10:$J$36,1,0))),"Producer &amp; Engineer")</f>
        <v>Producer &amp; Engineer</v>
      </c>
      <c r="J182" s="174" t="str">
        <f>IF(F182="Main Primary Artist","update Tracks set ArtistId=(select ArtistId from Artists where Name=N'"&amp;Substitute(Trim(E182),"'","''")&amp;"' and EnterpriseId="&amp;EntId&amp;") where "&amp;IF(A182&lt;&gt;"", "ISRC='"&amp;A182&amp;"'", "TrackVendorId='"&amp;Substitute(Trim(B182),"'","''")&amp;"'")&amp;" and EnterpriseId="&amp;EntId,"INSERT into Contributors VALUES (newid(), "&amp;IF(F182&lt;&gt;"Primary Artist", "(select RoleId from ContributorRoles where Name='"&amp;F182&amp;"'), 0", "49, 1")&amp; ", (select max(TrackId) from Tracks where "&amp;IF(A182&lt;&gt;"", "ISRC='"&amp;A182&amp;"'", "TrackVendorId='"&amp;Substitute(Trim(B182),"'","''")&amp;"'")&amp;" and EnterpriseId="&amp;EntId&amp;"), null, (select ArtistId from Artists where Name=N'"&amp;SUBSTITUTE(trim(E182),"'","''")&amp;"' and EnterpriseId="&amp;EntId&amp;"), null)")</f>
        <v>INSERT into Contributors VALUES (newid(), (select RoleId from ContributorRoles where Name='Engineer'), 0, (select max(TrackId) from Tracks where ISRC='BKTOK2300066' and EnterpriseId=647322), null, (select ArtistId from Artists where Name=N'JKZ' and EnterpriseId=647322), null)</v>
      </c>
    </row>
    <row r="183" hidden="1">
      <c r="A183" s="8" t="s">
        <v>834</v>
      </c>
      <c r="B183" s="116"/>
      <c r="C183" s="134" t="str">
        <f t="array" ref="C183">ifs(and(isblank($A183),isblank($B183)),"", not(iserror(vlookup($A183&amp;$B183,'5) Release_Track'!$F:$F&amp;'5) Release_Track'!$G:$G,1,0))),vlookup($A183&amp;$B183,{'5) Release_Track'!$F:$F&amp;'5) Release_Track'!$G:$G,'5) Release_Track'!$H:$H},2,0), or(and(not(isblank($B183)),$B183=$B180,$A183&lt;&gt;$A180),and(not(isblank($A183)),$A183=$A180,$B183&lt;&gt;$B180)),"ID LISTS UNALIGNED",and($A183&lt;&gt;"",countif('5) Release_Track'!$F:$F,$A183)=0),"NO ISRC MATCH in Release_Track",and($B183&lt;&gt;"",countif('5) Release_Track'!$G:$G,$B183)=0),"NO CATALOG ID MATCH in Release_Track",iserror(vlookup($A183&amp;$B183,'5) Release_Track'!$F:$F&amp;'5) Release_Track'!$G:$G,1,0)),"NO ISRC-CATALOG ID pair MATCH in Release_Track" )</f>
        <v>Eu Te Vi Dançando</v>
      </c>
      <c r="D183" s="134"/>
      <c r="E183" s="43" t="s">
        <v>69</v>
      </c>
      <c r="F183" s="135" t="s">
        <v>667</v>
      </c>
      <c r="G183" s="136" t="str">
        <f t="array" ref="G183">ifs(or($F183="",$F183="Main Primary Artist"),$F183,not(iserror(vlookup($F183,'Reference info'!$J$5:$J$8,1,0))),"Key Artist",not(iserror(vlookup($F183,'Reference info'!$J$38:$J$405,1,0))),"Performer",not(iserror(vlookup($F183,'Reference info'!$J$10:$J$36,1,0))),"Producer &amp; Engineer")</f>
        <v>Producer &amp; Engineer</v>
      </c>
      <c r="J183" s="174" t="str">
        <f>IF(F183="Main Primary Artist","update Tracks set ArtistId=(select ArtistId from Artists where Name=N'"&amp;Substitute(Trim(E183),"'","''")&amp;"' and EnterpriseId="&amp;EntId&amp;") where "&amp;IF(A183&lt;&gt;"", "ISRC='"&amp;A183&amp;"'", "TrackVendorId='"&amp;Substitute(Trim(B183),"'","''")&amp;"'")&amp;" and EnterpriseId="&amp;EntId,"INSERT into Contributors VALUES (newid(), "&amp;IF(F183&lt;&gt;"Primary Artist", "(select RoleId from ContributorRoles where Name='"&amp;F183&amp;"'), 0", "49, 1")&amp; ", (select max(TrackId) from Tracks where "&amp;IF(A183&lt;&gt;"", "ISRC='"&amp;A183&amp;"'", "TrackVendorId='"&amp;Substitute(Trim(B183),"'","''")&amp;"'")&amp;" and EnterpriseId="&amp;EntId&amp;"), null, (select ArtistId from Artists where Name=N'"&amp;SUBSTITUTE(trim(E183),"'","''")&amp;"' and EnterpriseId="&amp;EntId&amp;"), null)")</f>
        <v>INSERT into Contributors VALUES (newid(), (select RoleId from ContributorRoles where Name='Producer'), 0, (select max(TrackId) from Tracks where ISRC='BKTOK2300067' and EnterpriseId=647322), null, (select ArtistId from Artists where Name=N'Tavin' and EnterpriseId=647322), null)</v>
      </c>
    </row>
    <row r="184">
      <c r="A184" s="8" t="s">
        <v>834</v>
      </c>
      <c r="B184" s="116"/>
      <c r="C184" s="134" t="str">
        <f t="array" ref="C184">ifs(and(isblank($A184),isblank($B184)),"", not(iserror(vlookup($A184&amp;$B184,'5) Release_Track'!$F:$F&amp;'5) Release_Track'!$G:$G,1,0))),vlookup($A184&amp;$B184,{'5) Release_Track'!$F:$F&amp;'5) Release_Track'!$G:$G,'5) Release_Track'!$H:$H},2,0), or(and(not(isblank($B184)),$B184=$B181,$A184&lt;&gt;$A181),and(not(isblank($A184)),$A184=$A181,$B184&lt;&gt;$B181)),"ID LISTS UNALIGNED",and($A184&lt;&gt;"",countif('5) Release_Track'!$F:$F,$A184)=0),"NO ISRC MATCH in Release_Track",and($B184&lt;&gt;"",countif('5) Release_Track'!$G:$G,$B184)=0),"NO CATALOG ID MATCH in Release_Track",iserror(vlookup($A184&amp;$B184,'5) Release_Track'!$F:$F&amp;'5) Release_Track'!$G:$G,1,0)),"NO ISRC-CATALOG ID pair MATCH in Release_Track" )</f>
        <v>Eu Te Vi Dançando</v>
      </c>
      <c r="D184" s="134" t="str">
        <f t="array" ref="D184">ifs(and(isblank($A184),isblank($B184)),"", not(iserror(vlookup($A184&amp;$B184,'5) Release_Track'!$F:$F&amp;'5) Release_Track'!$G:$G,1,0))),vlookup($A184&amp;$B184,{'5) Release_Track'!$F:$F&amp;'5) Release_Track'!$G:$G,'5) Release_Track'!$I:$I},2,0), or(and(not(isblank($B184)),$B184=$B181,$A184&lt;&gt;$A181),and(not(isblank($A184)),$A184=$A181,$B184&lt;&gt;$B181)),"ID LISTS UNALIGNED",and($A184&lt;&gt;"",countif('5) Release_Track'!$F:$F,$A184)=0),"NO ISRC MATCH in Release_Track",and($B184&lt;&gt;"",countif('5) Release_Track'!$G:$G,$B184)=0),"NO CATALOG ID MATCH in Release_Track",iserror(vlookup($A184&amp;$B184,'5) Release_Track'!$F:$F&amp;'5) Release_Track'!$G:$G,1,0)),"NO ISRC-CATALOG ID pair MATCH in Release_Track" )</f>
        <v/>
      </c>
      <c r="E184" s="43" t="s">
        <v>69</v>
      </c>
      <c r="F184" s="135" t="s">
        <v>666</v>
      </c>
      <c r="G184" s="136" t="str">
        <f t="array" ref="G184">ifs(or($F184="",$F184="Main Primary Artist"),$F184,not(iserror(vlookup($F184,'Reference info'!$J$5:$J$8,1,0))),"Key Artist",not(iserror(vlookup($F184,'Reference info'!$J$38:$J$405,1,0))),"Performer",not(iserror(vlookup($F184,'Reference info'!$J$10:$J$36,1,0))),"Producer &amp; Engineer")</f>
        <v>Main Primary Artist</v>
      </c>
      <c r="H184" s="8" t="str">
        <f>"update Artists set ReleasesCount=(select count (distinct ReleaseId) from Releases where ArtistId=(select max(ArtistId) from Artists where Name=N'"&amp;E184&amp;"' and EnterpriseId="&amp;EntId&amp;")), 
TracksCount=(select count (distinct TrackId) from Tracks where ArtistId=(select max(ArtistId) from Artists where Name=N'"&amp;E184&amp;"' and EnterpriseId="&amp;EntId&amp;")) where ArtistId=(select max(ArtistId) from Artists where Name=N'"&amp;E184&amp;"'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184" s="174" t="str">
        <f>IF(F184="Main Primary Artist","update Tracks set ArtistId=(select ArtistId from Artists where Name=N'"&amp;Substitute(Trim(E184),"'","''")&amp;"' and EnterpriseId="&amp;EntId&amp;") where "&amp;IF(A184&lt;&gt;"", "ISRC='"&amp;A184&amp;"'", "TrackVendorId='"&amp;Substitute(Trim(B184),"'","''")&amp;"'")&amp;" and EnterpriseId="&amp;EntId,"INSERT into Contributors VALUES (newid(), "&amp;IF(F184&lt;&gt;"Primary Artist", "(select RoleId from ContributorRoles where Name='"&amp;F184&amp;"'), 0", "49, 1")&amp; ", (select max(TrackId) from Tracks where "&amp;IF(A184&lt;&gt;"", "ISRC='"&amp;A184&amp;"'", "TrackVendorId='"&amp;Substitute(Trim(B184),"'","''")&amp;"'")&amp;" and EnterpriseId="&amp;EntId&amp;"), null, (select ArtistId from Artists where Name=N'"&amp;SUBSTITUTE(trim(E184),"'","''")&amp;"' and EnterpriseId="&amp;EntId&amp;"), null)")</f>
        <v>update Tracks set ArtistId=(select ArtistId from Artists where Name=N'Tavin' and EnterpriseId=647322) where ISRC='BKTOK2300067' and EnterpriseId=647322</v>
      </c>
    </row>
    <row r="185" hidden="1">
      <c r="A185" s="8" t="s">
        <v>834</v>
      </c>
      <c r="B185" s="116"/>
      <c r="C185" s="134" t="str">
        <f t="array" ref="C185">ifs(and(isblank($A185),isblank($B185)),"", not(iserror(vlookup($A185&amp;$B185,'5) Release_Track'!$F:$F&amp;'5) Release_Track'!$G:$G,1,0))),vlookup($A185&amp;$B185,{'5) Release_Track'!$F:$F&amp;'5) Release_Track'!$G:$G,'5) Release_Track'!$H:$H},2,0), or(and(not(isblank($B185)),$B185=$B182,$A185&lt;&gt;$A182),and(not(isblank($A185)),$A185=$A182,$B185&lt;&gt;$B182)),"ID LISTS UNALIGNED",and($A185&lt;&gt;"",countif('5) Release_Track'!$F:$F,$A185)=0),"NO ISRC MATCH in Release_Track",and($B185&lt;&gt;"",countif('5) Release_Track'!$G:$G,$B185)=0),"NO CATALOG ID MATCH in Release_Track",iserror(vlookup($A185&amp;$B185,'5) Release_Track'!$F:$F&amp;'5) Release_Track'!$G:$G,1,0)),"NO ISRC-CATALOG ID pair MATCH in Release_Track" )</f>
        <v>Eu Te Vi Dançando</v>
      </c>
      <c r="D185" s="134"/>
      <c r="E185" s="43" t="s">
        <v>69</v>
      </c>
      <c r="F185" s="135" t="s">
        <v>669</v>
      </c>
      <c r="G185" s="136" t="str">
        <f t="array" ref="G185">ifs(or($F185="",$F185="Main Primary Artist"),$F185,not(iserror(vlookup($F185,'Reference info'!$J$5:$J$8,1,0))),"Key Artist",not(iserror(vlookup($F185,'Reference info'!$J$38:$J$405,1,0))),"Performer",not(iserror(vlookup($F185,'Reference info'!$J$10:$J$36,1,0))),"Producer &amp; Engineer")</f>
        <v>Producer &amp; Engineer</v>
      </c>
      <c r="J185" s="174" t="str">
        <f>IF(F185="Main Primary Artist","update Tracks set ArtistId=(select ArtistId from Artists where Name=N'"&amp;Substitute(Trim(E185),"'","''")&amp;"' and EnterpriseId="&amp;EntId&amp;") where "&amp;IF(A185&lt;&gt;"", "ISRC='"&amp;A185&amp;"'", "TrackVendorId='"&amp;Substitute(Trim(B185),"'","''")&amp;"'")&amp;" and EnterpriseId="&amp;EntId,"INSERT into Contributors VALUES (newid(), "&amp;IF(F185&lt;&gt;"Primary Artist", "(select RoleId from ContributorRoles where Name='"&amp;F185&amp;"'), 0", "49, 1")&amp; ", (select max(TrackId) from Tracks where "&amp;IF(A185&lt;&gt;"", "ISRC='"&amp;A185&amp;"'", "TrackVendorId='"&amp;Substitute(Trim(B185),"'","''")&amp;"'")&amp;" and EnterpriseId="&amp;EntId&amp;"), null, (select ArtistId from Artists where Name=N'"&amp;SUBSTITUTE(trim(E185),"'","''")&amp;"' and EnterpriseId="&amp;EntId&amp;"), null)")</f>
        <v>INSERT into Contributors VALUES (newid(), (select RoleId from ContributorRoles where Name='Engineer'), 0, (select max(TrackId) from Tracks where ISRC='BKTOK2300067' and EnterpriseId=647322), null, (select ArtistId from Artists where Name=N'Tavin' and EnterpriseId=647322), null)</v>
      </c>
    </row>
    <row r="186" hidden="1">
      <c r="A186" s="34" t="s">
        <v>1243</v>
      </c>
      <c r="B186" s="84"/>
      <c r="C186" s="134" t="str">
        <f t="array" ref="C186">ifs(and(isblank($A186),isblank($B186)),"", not(iserror(vlookup($A186&amp;$B186,'5) Release_Track'!$F:$F&amp;'5) Release_Track'!$G:$G,1,0))),vlookup($A186&amp;$B186,{'5) Release_Track'!$F:$F&amp;'5) Release_Track'!$G:$G,'5) Release_Track'!$H:$H},2,0), or(and(not(isblank($B186)),$B186=$B183,$A186&lt;&gt;$A183),and(not(isblank($A186)),$A186=$A183,$B186&lt;&gt;$B183)),"ID LISTS UNALIGNED",and($A186&lt;&gt;"",countif('5) Release_Track'!$F:$F,$A186)=0),"NO ISRC MATCH in Release_Track",and($B186&lt;&gt;"",countif('5) Release_Track'!$G:$G,$B186)=0),"NO CATALOG ID MATCH in Release_Track",iserror(vlookup($A186&amp;$B186,'5) Release_Track'!$F:$F&amp;'5) Release_Track'!$G:$G,1,0)),"NO ISRC-CATALOG ID pair MATCH in Release_Track" )</f>
        <v>Príncipe do Drible</v>
      </c>
      <c r="D186" s="134" t="str">
        <f t="array" ref="D186">ifs(and(isblank($A186),isblank($B186)),"", not(iserror(vlookup($A186&amp;$B186,'5) Release_Track'!$F:$F&amp;'5) Release_Track'!$G:$G,1,0))),vlookup($A186&amp;$B186,{'5) Release_Track'!$F:$F&amp;'5) Release_Track'!$G:$G,'5) Release_Track'!$I:$I},2,0), or(and(not(isblank($B186)),$B186=$B183,$A186&lt;&gt;$A183),and(not(isblank($A186)),$A186=$A183,$B186&lt;&gt;$B183)),"ID LISTS UNALIGNED",and($A186&lt;&gt;"",countif('5) Release_Track'!$F:$F,$A186)=0),"NO ISRC MATCH in Release_Track",and($B186&lt;&gt;"",countif('5) Release_Track'!$G:$G,$B186)=0),"NO CATALOG ID MATCH in Release_Track",iserror(vlookup($A186&amp;$B186,'5) Release_Track'!$F:$F&amp;'5) Release_Track'!$G:$G,1,0)),"NO ISRC-CATALOG ID pair MATCH in Release_Track" )</f>
        <v/>
      </c>
      <c r="E186" s="96" t="s">
        <v>53</v>
      </c>
      <c r="F186" s="135" t="s">
        <v>667</v>
      </c>
      <c r="G186" s="136" t="str">
        <f t="array" ref="G186">ifs(or($F186="",$F186="Main Primary Artist"),$F186,not(iserror(vlookup($F186,'Reference info'!$J$5:$J$8,1,0))),"Key Artist",not(iserror(vlookup($F186,'Reference info'!$J$38:$J$405,1,0))),"Performer",not(iserror(vlookup($F186,'Reference info'!$J$10:$J$36,1,0))),"Producer &amp; Engineer")</f>
        <v>Producer &amp; Engineer</v>
      </c>
      <c r="J186" s="174" t="str">
        <f>IF(F186="Main Primary Artist","update Tracks set ArtistId=(select ArtistId from Artists where Name=N'"&amp;Substitute(Trim(E186),"'","''")&amp;"' and EnterpriseId="&amp;EntId&amp;") where "&amp;IF(A186&lt;&gt;"", "ISRC='"&amp;A186&amp;"'", "TrackVendorId='"&amp;Substitute(Trim(B186),"'","''")&amp;"'")&amp;" and EnterpriseId="&amp;EntId,"INSERT into Contributors VALUES (newid(), "&amp;IF(F186&lt;&gt;"Primary Artist", "(select RoleId from ContributorRoles where Name='"&amp;F186&amp;"'), 0", "49, 1")&amp; ", (select max(TrackId) from Tracks where "&amp;IF(A186&lt;&gt;"", "ISRC='"&amp;A186&amp;"'", "TrackVendorId='"&amp;Substitute(Trim(B186),"'","''")&amp;"'")&amp;" and EnterpriseId="&amp;EntId&amp;"), null, (select ArtistId from Artists where Name=N'"&amp;SUBSTITUTE(trim(E186),"'","''")&amp;"' and EnterpriseId="&amp;EntId&amp;"), null)")</f>
        <v>INSERT into Contributors VALUES (newid(), (select RoleId from ContributorRoles where Name='Producer'), 0, (select max(TrackId) from Tracks where ISRC='BKTOK2300068' and EnterpriseId=647322), null, (select ArtistId from Artists where Name=N'PeJota10*' and EnterpriseId=647322), null)</v>
      </c>
    </row>
    <row r="187">
      <c r="A187" s="34" t="s">
        <v>1243</v>
      </c>
      <c r="B187" s="84"/>
      <c r="C187" s="134" t="str">
        <f t="array" ref="C187">ifs(and(isblank($A187),isblank($B187)),"", not(iserror(vlookup($A187&amp;$B187,'5) Release_Track'!$F:$F&amp;'5) Release_Track'!$G:$G,1,0))),vlookup($A187&amp;$B187,{'5) Release_Track'!$F:$F&amp;'5) Release_Track'!$G:$G,'5) Release_Track'!$H:$H},2,0), or(and(not(isblank($B187)),$B187=$B184,$A187&lt;&gt;$A184),and(not(isblank($A187)),$A187=$A184,$B187&lt;&gt;$B184)),"ID LISTS UNALIGNED",and($A187&lt;&gt;"",countif('5) Release_Track'!$F:$F,$A187)=0),"NO ISRC MATCH in Release_Track",and($B187&lt;&gt;"",countif('5) Release_Track'!$G:$G,$B187)=0),"NO CATALOG ID MATCH in Release_Track",iserror(vlookup($A187&amp;$B187,'5) Release_Track'!$F:$F&amp;'5) Release_Track'!$G:$G,1,0)),"NO ISRC-CATALOG ID pair MATCH in Release_Track" )</f>
        <v>Príncipe do Drible</v>
      </c>
      <c r="D187" s="134" t="str">
        <f t="array" ref="D187">ifs(and(isblank($A187),isblank($B187)),"", not(iserror(vlookup($A187&amp;$B187,'5) Release_Track'!$F:$F&amp;'5) Release_Track'!$G:$G,1,0))),vlookup($A187&amp;$B187,{'5) Release_Track'!$F:$F&amp;'5) Release_Track'!$G:$G,'5) Release_Track'!$I:$I},2,0), or(and(not(isblank($B187)),$B187=$B184,$A187&lt;&gt;$A184),and(not(isblank($A187)),$A187=$A184,$B187&lt;&gt;$B184)),"ID LISTS UNALIGNED",and($A187&lt;&gt;"",countif('5) Release_Track'!$F:$F,$A187)=0),"NO ISRC MATCH in Release_Track",and($B187&lt;&gt;"",countif('5) Release_Track'!$G:$G,$B187)=0),"NO CATALOG ID MATCH in Release_Track",iserror(vlookup($A187&amp;$B187,'5) Release_Track'!$F:$F&amp;'5) Release_Track'!$G:$G,1,0)),"NO ISRC-CATALOG ID pair MATCH in Release_Track" )</f>
        <v/>
      </c>
      <c r="E187" s="96" t="s">
        <v>53</v>
      </c>
      <c r="F187" s="140" t="s">
        <v>666</v>
      </c>
      <c r="G187" s="136" t="str">
        <f t="array" ref="G187">ifs(or($F187="",$F187="Main Primary Artist"),$F187,not(iserror(vlookup($F187,'Reference info'!$J$5:$J$8,1,0))),"Key Artist",not(iserror(vlookup($F187,'Reference info'!$J$38:$J$405,1,0))),"Performer",not(iserror(vlookup($F187,'Reference info'!$J$10:$J$36,1,0))),"Producer &amp; Engineer")</f>
        <v>Main Primary Artist</v>
      </c>
      <c r="H187" s="8" t="str">
        <f>"update Artists set ReleasesCount=(select count (distinct ReleaseId) from Releases where ArtistId=(select max(ArtistId) from Artists where Name=N'"&amp;E187&amp;"' and EnterpriseId="&amp;EntId&amp;")), 
TracksCount=(select count (distinct TrackId) from Tracks where ArtistId=(select max(ArtistId) from Artists where Name=N'"&amp;E187&amp;"' and EnterpriseId="&amp;EntId&amp;")) where ArtistId=(select max(ArtistId) from Artists where Name=N'"&amp;E187&amp;"'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87" s="174" t="str">
        <f>IF(F187="Main Primary Artist","update Tracks set ArtistId=(select ArtistId from Artists where Name=N'"&amp;Substitute(Trim(E187),"'","''")&amp;"' and EnterpriseId="&amp;EntId&amp;") where "&amp;IF(A187&lt;&gt;"", "ISRC='"&amp;A187&amp;"'", "TrackVendorId='"&amp;Substitute(Trim(B187),"'","''")&amp;"'")&amp;" and EnterpriseId="&amp;EntId,"INSERT into Contributors VALUES (newid(), "&amp;IF(F187&lt;&gt;"Primary Artist", "(select RoleId from ContributorRoles where Name='"&amp;F187&amp;"'), 0", "49, 1")&amp; ", (select max(TrackId) from Tracks where "&amp;IF(A187&lt;&gt;"", "ISRC='"&amp;A187&amp;"'", "TrackVendorId='"&amp;Substitute(Trim(B187),"'","''")&amp;"'")&amp;" and EnterpriseId="&amp;EntId&amp;"), null, (select ArtistId from Artists where Name=N'"&amp;SUBSTITUTE(trim(E187),"'","''")&amp;"' and EnterpriseId="&amp;EntId&amp;"), null)")</f>
        <v>update Tracks set ArtistId=(select ArtistId from Artists where Name=N'PeJota10*' and EnterpriseId=647322) where ISRC='BKTOK2300068' and EnterpriseId=647322</v>
      </c>
    </row>
    <row r="188" hidden="1">
      <c r="A188" s="34" t="s">
        <v>1243</v>
      </c>
      <c r="B188" s="84"/>
      <c r="C188" s="134" t="str">
        <f t="array" ref="C188">ifs(and(isblank($A188),isblank($B188)),"", not(iserror(vlookup($A188&amp;$B188,'5) Release_Track'!$F:$F&amp;'5) Release_Track'!$G:$G,1,0))),vlookup($A188&amp;$B188,{'5) Release_Track'!$F:$F&amp;'5) Release_Track'!$G:$G,'5) Release_Track'!$H:$H},2,0), or(and(not(isblank($B188)),$B188=$B185,$A188&lt;&gt;$A185),and(not(isblank($A188)),$A188=$A185,$B188&lt;&gt;$B185)),"ID LISTS UNALIGNED",and($A188&lt;&gt;"",countif('5) Release_Track'!$F:$F,$A188)=0),"NO ISRC MATCH in Release_Track",and($B188&lt;&gt;"",countif('5) Release_Track'!$G:$G,$B188)=0),"NO CATALOG ID MATCH in Release_Track",iserror(vlookup($A188&amp;$B188,'5) Release_Track'!$F:$F&amp;'5) Release_Track'!$G:$G,1,0)),"NO ISRC-CATALOG ID pair MATCH in Release_Track" )</f>
        <v>Príncipe do Drible</v>
      </c>
      <c r="D188" s="134" t="str">
        <f t="array" ref="D188">ifs(and(isblank($A188),isblank($B188)),"", not(iserror(vlookup($A188&amp;$B188,'5) Release_Track'!$F:$F&amp;'5) Release_Track'!$G:$G,1,0))),vlookup($A188&amp;$B188,{'5) Release_Track'!$F:$F&amp;'5) Release_Track'!$G:$G,'5) Release_Track'!$I:$I},2,0), or(and(not(isblank($B188)),$B188=$B185,$A188&lt;&gt;$A185),and(not(isblank($A188)),$A188=$A185,$B188&lt;&gt;$B185)),"ID LISTS UNALIGNED",and($A188&lt;&gt;"",countif('5) Release_Track'!$F:$F,$A188)=0),"NO ISRC MATCH in Release_Track",and($B188&lt;&gt;"",countif('5) Release_Track'!$G:$G,$B188)=0),"NO CATALOG ID MATCH in Release_Track",iserror(vlookup($A188&amp;$B188,'5) Release_Track'!$F:$F&amp;'5) Release_Track'!$G:$G,1,0)),"NO ISRC-CATALOG ID pair MATCH in Release_Track" )</f>
        <v/>
      </c>
      <c r="E188" s="96" t="s">
        <v>53</v>
      </c>
      <c r="F188" s="135" t="s">
        <v>669</v>
      </c>
      <c r="G188" s="136" t="str">
        <f t="array" ref="G188">ifs(or($F188="",$F188="Main Primary Artist"),$F188,not(iserror(vlookup($F188,'Reference info'!$J$5:$J$8,1,0))),"Key Artist",not(iserror(vlookup($F188,'Reference info'!$J$38:$J$405,1,0))),"Performer",not(iserror(vlookup($F188,'Reference info'!$J$10:$J$36,1,0))),"Producer &amp; Engineer")</f>
        <v>Producer &amp; Engineer</v>
      </c>
      <c r="J188" s="174" t="str">
        <f>IF(F188="Main Primary Artist","update Tracks set ArtistId=(select ArtistId from Artists where Name=N'"&amp;Substitute(Trim(E188),"'","''")&amp;"' and EnterpriseId="&amp;EntId&amp;") where "&amp;IF(A188&lt;&gt;"", "ISRC='"&amp;A188&amp;"'", "TrackVendorId='"&amp;Substitute(Trim(B188),"'","''")&amp;"'")&amp;" and EnterpriseId="&amp;EntId,"INSERT into Contributors VALUES (newid(), "&amp;IF(F188&lt;&gt;"Primary Artist", "(select RoleId from ContributorRoles where Name='"&amp;F188&amp;"'), 0", "49, 1")&amp; ", (select max(TrackId) from Tracks where "&amp;IF(A188&lt;&gt;"", "ISRC='"&amp;A188&amp;"'", "TrackVendorId='"&amp;Substitute(Trim(B188),"'","''")&amp;"'")&amp;" and EnterpriseId="&amp;EntId&amp;"), null, (select ArtistId from Artists where Name=N'"&amp;SUBSTITUTE(trim(E188),"'","''")&amp;"' and EnterpriseId="&amp;EntId&amp;"), null)")</f>
        <v>INSERT into Contributors VALUES (newid(), (select RoleId from ContributorRoles where Name='Engineer'), 0, (select max(TrackId) from Tracks where ISRC='BKTOK2300068' and EnterpriseId=647322), null, (select ArtistId from Artists where Name=N'PeJota10*' and EnterpriseId=647322), null)</v>
      </c>
    </row>
    <row r="189" hidden="1">
      <c r="A189" s="34" t="s">
        <v>1245</v>
      </c>
      <c r="B189" s="84"/>
      <c r="C189" s="134" t="str">
        <f t="array" ref="C189">ifs(and(isblank($A189),isblank($B189)),"", not(iserror(vlookup($A189&amp;$B189,'5) Release_Track'!$F:$F&amp;'5) Release_Track'!$G:$G,1,0))),vlookup($A189&amp;$B189,{'5) Release_Track'!$F:$F&amp;'5) Release_Track'!$G:$G,'5) Release_Track'!$H:$H},2,0), or(and(not(isblank($B189)),$B189=$B186,$A189&lt;&gt;$A186),and(not(isblank($A189)),$A189=$A186,$B189&lt;&gt;$B186)),"ID LISTS UNALIGNED",and($A189&lt;&gt;"",countif('5) Release_Track'!$F:$F,$A189)=0),"NO ISRC MATCH in Release_Track",and($B189&lt;&gt;"",countif('5) Release_Track'!$G:$G,$B189)=0),"NO CATALOG ID MATCH in Release_Track",iserror(vlookup($A189&amp;$B189,'5) Release_Track'!$F:$F&amp;'5) Release_Track'!$G:$G,1,0)),"NO ISRC-CATALOG ID pair MATCH in Release_Track" )</f>
        <v>Príncipe do Drible (Speed Up)</v>
      </c>
      <c r="D189" s="134" t="str">
        <f t="array" ref="D189">ifs(and(isblank($A189),isblank($B189)),"", not(iserror(vlookup($A189&amp;$B189,'5) Release_Track'!$F:$F&amp;'5) Release_Track'!$G:$G,1,0))),vlookup($A189&amp;$B189,{'5) Release_Track'!$F:$F&amp;'5) Release_Track'!$G:$G,'5) Release_Track'!$I:$I},2,0), or(and(not(isblank($B189)),$B189=$B186,$A189&lt;&gt;$A186),and(not(isblank($A189)),$A189=$A186,$B189&lt;&gt;$B186)),"ID LISTS UNALIGNED",and($A189&lt;&gt;"",countif('5) Release_Track'!$F:$F,$A189)=0),"NO ISRC MATCH in Release_Track",and($B189&lt;&gt;"",countif('5) Release_Track'!$G:$G,$B189)=0),"NO CATALOG ID MATCH in Release_Track",iserror(vlookup($A189&amp;$B189,'5) Release_Track'!$F:$F&amp;'5) Release_Track'!$G:$G,1,0)),"NO ISRC-CATALOG ID pair MATCH in Release_Track" )</f>
        <v>Speed Up</v>
      </c>
      <c r="E189" s="96" t="s">
        <v>53</v>
      </c>
      <c r="F189" s="135" t="s">
        <v>667</v>
      </c>
      <c r="G189" s="136" t="str">
        <f t="array" ref="G189">ifs(or($F189="",$F189="Main Primary Artist"),$F189,not(iserror(vlookup($F189,'Reference info'!$J$5:$J$8,1,0))),"Key Artist",not(iserror(vlookup($F189,'Reference info'!$J$38:$J$405,1,0))),"Performer",not(iserror(vlookup($F189,'Reference info'!$J$10:$J$36,1,0))),"Producer &amp; Engineer")</f>
        <v>Producer &amp; Engineer</v>
      </c>
      <c r="J189" s="174" t="str">
        <f>IF(F189="Main Primary Artist","update Tracks set ArtistId=(select ArtistId from Artists where Name=N'"&amp;Substitute(Trim(E189),"'","''")&amp;"' and EnterpriseId="&amp;EntId&amp;") where "&amp;IF(A189&lt;&gt;"", "ISRC='"&amp;A189&amp;"'", "TrackVendorId='"&amp;Substitute(Trim(B189),"'","''")&amp;"'")&amp;" and EnterpriseId="&amp;EntId,"INSERT into Contributors VALUES (newid(), "&amp;IF(F189&lt;&gt;"Primary Artist", "(select RoleId from ContributorRoles where Name='"&amp;F189&amp;"'), 0", "49, 1")&amp; ", (select max(TrackId) from Tracks where "&amp;IF(A189&lt;&gt;"", "ISRC='"&amp;A189&amp;"'", "TrackVendorId='"&amp;Substitute(Trim(B189),"'","''")&amp;"'")&amp;" and EnterpriseId="&amp;EntId&amp;"), null, (select ArtistId from Artists where Name=N'"&amp;SUBSTITUTE(trim(E189),"'","''")&amp;"' and EnterpriseId="&amp;EntId&amp;"), null)")</f>
        <v>INSERT into Contributors VALUES (newid(), (select RoleId from ContributorRoles where Name='Producer'), 0, (select max(TrackId) from Tracks where ISRC='BKTOK2300069' and EnterpriseId=647322), null, (select ArtistId from Artists where Name=N'PeJota10*' and EnterpriseId=647322), null)</v>
      </c>
    </row>
    <row r="190">
      <c r="A190" s="34" t="s">
        <v>1245</v>
      </c>
      <c r="B190" s="84"/>
      <c r="C190" s="134" t="str">
        <f t="array" ref="C190">ifs(and(isblank($A190),isblank($B190)),"", not(iserror(vlookup($A190&amp;$B190,'5) Release_Track'!$F:$F&amp;'5) Release_Track'!$G:$G,1,0))),vlookup($A190&amp;$B190,{'5) Release_Track'!$F:$F&amp;'5) Release_Track'!$G:$G,'5) Release_Track'!$H:$H},2,0), or(and(not(isblank($B190)),$B190=$B187,$A190&lt;&gt;$A187),and(not(isblank($A190)),$A190=$A187,$B190&lt;&gt;$B187)),"ID LISTS UNALIGNED",and($A190&lt;&gt;"",countif('5) Release_Track'!$F:$F,$A190)=0),"NO ISRC MATCH in Release_Track",and($B190&lt;&gt;"",countif('5) Release_Track'!$G:$G,$B190)=0),"NO CATALOG ID MATCH in Release_Track",iserror(vlookup($A190&amp;$B190,'5) Release_Track'!$F:$F&amp;'5) Release_Track'!$G:$G,1,0)),"NO ISRC-CATALOG ID pair MATCH in Release_Track" )</f>
        <v>Príncipe do Drible (Speed Up)</v>
      </c>
      <c r="D190" s="134" t="str">
        <f t="array" ref="D190">ifs(and(isblank($A190),isblank($B190)),"", not(iserror(vlookup($A190&amp;$B190,'5) Release_Track'!$F:$F&amp;'5) Release_Track'!$G:$G,1,0))),vlookup($A190&amp;$B190,{'5) Release_Track'!$F:$F&amp;'5) Release_Track'!$G:$G,'5) Release_Track'!$I:$I},2,0), or(and(not(isblank($B190)),$B190=$B187,$A190&lt;&gt;$A187),and(not(isblank($A190)),$A190=$A187,$B190&lt;&gt;$B187)),"ID LISTS UNALIGNED",and($A190&lt;&gt;"",countif('5) Release_Track'!$F:$F,$A190)=0),"NO ISRC MATCH in Release_Track",and($B190&lt;&gt;"",countif('5) Release_Track'!$G:$G,$B190)=0),"NO CATALOG ID MATCH in Release_Track",iserror(vlookup($A190&amp;$B190,'5) Release_Track'!$F:$F&amp;'5) Release_Track'!$G:$G,1,0)),"NO ISRC-CATALOG ID pair MATCH in Release_Track" )</f>
        <v>Speed Up</v>
      </c>
      <c r="E190" s="96" t="s">
        <v>53</v>
      </c>
      <c r="F190" s="140" t="s">
        <v>666</v>
      </c>
      <c r="G190" s="136" t="str">
        <f t="array" ref="G190">ifs(or($F190="",$F190="Main Primary Artist"),$F190,not(iserror(vlookup($F190,'Reference info'!$J$5:$J$8,1,0))),"Key Artist",not(iserror(vlookup($F190,'Reference info'!$J$38:$J$405,1,0))),"Performer",not(iserror(vlookup($F190,'Reference info'!$J$10:$J$36,1,0))),"Producer &amp; Engineer")</f>
        <v>Main Primary Artist</v>
      </c>
      <c r="H190" s="8" t="str">
        <f>"update Artists set ReleasesCount=(select count (distinct ReleaseId) from Releases where ArtistId=(select max(ArtistId) from Artists where Name=N'"&amp;E190&amp;"' and EnterpriseId="&amp;EntId&amp;")), 
TracksCount=(select count (distinct TrackId) from Tracks where ArtistId=(select max(ArtistId) from Artists where Name=N'"&amp;E190&amp;"' and EnterpriseId="&amp;EntId&amp;")) where ArtistId=(select max(ArtistId) from Artists where Name=N'"&amp;E190&amp;"'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90" s="174" t="str">
        <f>IF(F190="Main Primary Artist","update Tracks set ArtistId=(select ArtistId from Artists where Name=N'"&amp;Substitute(Trim(E190),"'","''")&amp;"' and EnterpriseId="&amp;EntId&amp;") where "&amp;IF(A190&lt;&gt;"", "ISRC='"&amp;A190&amp;"'", "TrackVendorId='"&amp;Substitute(Trim(B190),"'","''")&amp;"'")&amp;" and EnterpriseId="&amp;EntId,"INSERT into Contributors VALUES (newid(), "&amp;IF(F190&lt;&gt;"Primary Artist", "(select RoleId from ContributorRoles where Name='"&amp;F190&amp;"'), 0", "49, 1")&amp; ", (select max(TrackId) from Tracks where "&amp;IF(A190&lt;&gt;"", "ISRC='"&amp;A190&amp;"'", "TrackVendorId='"&amp;Substitute(Trim(B190),"'","''")&amp;"'")&amp;" and EnterpriseId="&amp;EntId&amp;"), null, (select ArtistId from Artists where Name=N'"&amp;SUBSTITUTE(trim(E190),"'","''")&amp;"' and EnterpriseId="&amp;EntId&amp;"), null)")</f>
        <v>update Tracks set ArtistId=(select ArtistId from Artists where Name=N'PeJota10*' and EnterpriseId=647322) where ISRC='BKTOK2300069' and EnterpriseId=647322</v>
      </c>
    </row>
    <row r="191" hidden="1">
      <c r="A191" s="34" t="s">
        <v>1245</v>
      </c>
      <c r="B191" s="84"/>
      <c r="C191" s="134" t="str">
        <f t="array" ref="C191">ifs(and(isblank($A191),isblank($B191)),"", not(iserror(vlookup($A191&amp;$B191,'5) Release_Track'!$F:$F&amp;'5) Release_Track'!$G:$G,1,0))),vlookup($A191&amp;$B191,{'5) Release_Track'!$F:$F&amp;'5) Release_Track'!$G:$G,'5) Release_Track'!$H:$H},2,0), or(and(not(isblank($B191)),$B191=$B188,$A191&lt;&gt;$A188),and(not(isblank($A191)),$A191=$A188,$B191&lt;&gt;$B188)),"ID LISTS UNALIGNED",and($A191&lt;&gt;"",countif('5) Release_Track'!$F:$F,$A191)=0),"NO ISRC MATCH in Release_Track",and($B191&lt;&gt;"",countif('5) Release_Track'!$G:$G,$B191)=0),"NO CATALOG ID MATCH in Release_Track",iserror(vlookup($A191&amp;$B191,'5) Release_Track'!$F:$F&amp;'5) Release_Track'!$G:$G,1,0)),"NO ISRC-CATALOG ID pair MATCH in Release_Track" )</f>
        <v>Príncipe do Drible (Speed Up)</v>
      </c>
      <c r="D191" s="134" t="str">
        <f t="array" ref="D191">ifs(and(isblank($A191),isblank($B191)),"", not(iserror(vlookup($A191&amp;$B191,'5) Release_Track'!$F:$F&amp;'5) Release_Track'!$G:$G,1,0))),vlookup($A191&amp;$B191,{'5) Release_Track'!$F:$F&amp;'5) Release_Track'!$G:$G,'5) Release_Track'!$I:$I},2,0), or(and(not(isblank($B191)),$B191=$B188,$A191&lt;&gt;$A188),and(not(isblank($A191)),$A191=$A188,$B191&lt;&gt;$B188)),"ID LISTS UNALIGNED",and($A191&lt;&gt;"",countif('5) Release_Track'!$F:$F,$A191)=0),"NO ISRC MATCH in Release_Track",and($B191&lt;&gt;"",countif('5) Release_Track'!$G:$G,$B191)=0),"NO CATALOG ID MATCH in Release_Track",iserror(vlookup($A191&amp;$B191,'5) Release_Track'!$F:$F&amp;'5) Release_Track'!$G:$G,1,0)),"NO ISRC-CATALOG ID pair MATCH in Release_Track" )</f>
        <v>Speed Up</v>
      </c>
      <c r="E191" s="96" t="s">
        <v>53</v>
      </c>
      <c r="F191" s="135" t="s">
        <v>669</v>
      </c>
      <c r="G191" s="136" t="str">
        <f t="array" ref="G191">ifs(or($F191="",$F191="Main Primary Artist"),$F191,not(iserror(vlookup($F191,'Reference info'!$J$5:$J$8,1,0))),"Key Artist",not(iserror(vlookup($F191,'Reference info'!$J$38:$J$405,1,0))),"Performer",not(iserror(vlookup($F191,'Reference info'!$J$10:$J$36,1,0))),"Producer &amp; Engineer")</f>
        <v>Producer &amp; Engineer</v>
      </c>
      <c r="J191" s="174" t="str">
        <f>IF(F191="Main Primary Artist","update Tracks set ArtistId=(select ArtistId from Artists where Name=N'"&amp;Substitute(Trim(E191),"'","''")&amp;"' and EnterpriseId="&amp;EntId&amp;") where "&amp;IF(A191&lt;&gt;"", "ISRC='"&amp;A191&amp;"'", "TrackVendorId='"&amp;Substitute(Trim(B191),"'","''")&amp;"'")&amp;" and EnterpriseId="&amp;EntId,"INSERT into Contributors VALUES (newid(), "&amp;IF(F191&lt;&gt;"Primary Artist", "(select RoleId from ContributorRoles where Name='"&amp;F191&amp;"'), 0", "49, 1")&amp; ", (select max(TrackId) from Tracks where "&amp;IF(A191&lt;&gt;"", "ISRC='"&amp;A191&amp;"'", "TrackVendorId='"&amp;Substitute(Trim(B191),"'","''")&amp;"'")&amp;" and EnterpriseId="&amp;EntId&amp;"), null, (select ArtistId from Artists where Name=N'"&amp;SUBSTITUTE(trim(E191),"'","''")&amp;"' and EnterpriseId="&amp;EntId&amp;"), null)")</f>
        <v>INSERT into Contributors VALUES (newid(), (select RoleId from ContributorRoles where Name='Engineer'), 0, (select max(TrackId) from Tracks where ISRC='BKTOK2300069' and EnterpriseId=647322), null, (select ArtistId from Artists where Name=N'PeJota10*' and EnterpriseId=647322), null)</v>
      </c>
    </row>
    <row r="192" hidden="1">
      <c r="A192" s="34" t="s">
        <v>1112</v>
      </c>
      <c r="B192" s="84"/>
      <c r="C192" s="134" t="str">
        <f t="array" ref="C192">ifs(and(isblank($A192),isblank($B192)),"", not(iserror(vlookup($A192&amp;$B192,'5) Release_Track'!$F:$F&amp;'5) Release_Track'!$G:$G,1,0))),vlookup($A192&amp;$B192,{'5) Release_Track'!$F:$F&amp;'5) Release_Track'!$G:$G,'5) Release_Track'!$H:$H},2,0), or(and(not(isblank($B192)),$B192=$B189,$A192&lt;&gt;$A189),and(not(isblank($A192)),$A192=$A189,$B192&lt;&gt;$B189)),"ID LISTS UNALIGNED",and($A192&lt;&gt;"",countif('5) Release_Track'!$F:$F,$A192)=0),"NO ISRC MATCH in Release_Track",and($B192&lt;&gt;"",countif('5) Release_Track'!$G:$G,$B192)=0),"NO CATALOG ID MATCH in Release_Track",iserror(vlookup($A192&amp;$B192,'5) Release_Track'!$F:$F&amp;'5) Release_Track'!$G:$G,1,0)),"NO ISRC-CATALOG ID pair MATCH in Release_Track" )</f>
        <v>Nika</v>
      </c>
      <c r="D192" s="134" t="str">
        <f t="array" ref="D192">ifs(and(isblank($A192),isblank($B192)),"", not(iserror(vlookup($A192&amp;$B192,'5) Release_Track'!$F:$F&amp;'5) Release_Track'!$G:$G,1,0))),vlookup($A192&amp;$B192,{'5) Release_Track'!$F:$F&amp;'5) Release_Track'!$G:$G,'5) Release_Track'!$I:$I},2,0), or(and(not(isblank($B192)),$B192=$B189,$A192&lt;&gt;$A189),and(not(isblank($A192)),$A192=$A189,$B192&lt;&gt;$B189)),"ID LISTS UNALIGNED",and($A192&lt;&gt;"",countif('5) Release_Track'!$F:$F,$A192)=0),"NO ISRC MATCH in Release_Track",and($B192&lt;&gt;"",countif('5) Release_Track'!$G:$G,$B192)=0),"NO CATALOG ID MATCH in Release_Track",iserror(vlookup($A192&amp;$B192,'5) Release_Track'!$F:$F&amp;'5) Release_Track'!$G:$G,1,0)),"NO ISRC-CATALOG ID pair MATCH in Release_Track" )</f>
        <v/>
      </c>
      <c r="E192" s="96" t="s">
        <v>53</v>
      </c>
      <c r="F192" s="135" t="s">
        <v>667</v>
      </c>
      <c r="G192" s="136" t="str">
        <f t="array" ref="G192">ifs(or($F192="",$F192="Main Primary Artist"),$F192,not(iserror(vlookup($F192,'Reference info'!$J$5:$J$8,1,0))),"Key Artist",not(iserror(vlookup($F192,'Reference info'!$J$38:$J$405,1,0))),"Performer",not(iserror(vlookup($F192,'Reference info'!$J$10:$J$36,1,0))),"Producer &amp; Engineer")</f>
        <v>Producer &amp; Engineer</v>
      </c>
      <c r="J192" s="174" t="str">
        <f>IF(F192="Main Primary Artist","update Tracks set ArtistId=(select ArtistId from Artists where Name=N'"&amp;Substitute(Trim(E192),"'","''")&amp;"' and EnterpriseId="&amp;EntId&amp;") where "&amp;IF(A192&lt;&gt;"", "ISRC='"&amp;A192&amp;"'", "TrackVendorId='"&amp;Substitute(Trim(B192),"'","''")&amp;"'")&amp;" and EnterpriseId="&amp;EntId,"INSERT into Contributors VALUES (newid(), "&amp;IF(F192&lt;&gt;"Primary Artist", "(select RoleId from ContributorRoles where Name='"&amp;F192&amp;"'), 0", "49, 1")&amp; ", (select max(TrackId) from Tracks where "&amp;IF(A192&lt;&gt;"", "ISRC='"&amp;A192&amp;"'", "TrackVendorId='"&amp;Substitute(Trim(B192),"'","''")&amp;"'")&amp;" and EnterpriseId="&amp;EntId&amp;"), null, (select ArtistId from Artists where Name=N'"&amp;SUBSTITUTE(trim(E192),"'","''")&amp;"' and EnterpriseId="&amp;EntId&amp;"), null)")</f>
        <v>INSERT into Contributors VALUES (newid(), (select RoleId from ContributorRoles where Name='Producer'), 0, (select max(TrackId) from Tracks where ISRC='BKTOK2300071' and EnterpriseId=647322), null, (select ArtistId from Artists where Name=N'PeJota10*' and EnterpriseId=647322), null)</v>
      </c>
    </row>
    <row r="193" hidden="1">
      <c r="A193" s="34" t="s">
        <v>1112</v>
      </c>
      <c r="B193" s="84"/>
      <c r="C193" s="134" t="str">
        <f t="array" ref="C193">ifs(and(isblank($A193),isblank($B193)),"", not(iserror(vlookup($A193&amp;$B193,'5) Release_Track'!$F:$F&amp;'5) Release_Track'!$G:$G,1,0))),vlookup($A193&amp;$B193,{'5) Release_Track'!$F:$F&amp;'5) Release_Track'!$G:$G,'5) Release_Track'!$H:$H},2,0),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Nika</v>
      </c>
      <c r="D193" s="134" t="str">
        <f t="array" ref="D193">ifs(and(isblank($A193),isblank($B193)),"", not(iserror(vlookup($A193&amp;$B193,'5) Release_Track'!$F:$F&amp;'5) Release_Track'!$G:$G,1,0))),vlookup($A193&amp;$B193,{'5) Release_Track'!$F:$F&amp;'5) Release_Track'!$G:$G,'5) Release_Track'!$I:$I},2,0),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
      </c>
      <c r="E193" s="96" t="s">
        <v>97</v>
      </c>
      <c r="F193" s="140" t="s">
        <v>671</v>
      </c>
      <c r="G193" s="136" t="str">
        <f t="array" ref="G193">ifs(or($F193="",$F193="Main Primary Artist"),$F193,not(iserror(vlookup($F193,'Reference info'!$J$5:$J$8,1,0))),"Key Artist",not(iserror(vlookup($F193,'Reference info'!$J$38:$J$405,1,0))),"Performer",not(iserror(vlookup($F193,'Reference info'!$J$10:$J$36,1,0))),"Producer &amp; Engineer")</f>
        <v>Key Artist</v>
      </c>
      <c r="J193" s="174" t="str">
        <f>IF(F193="Main Primary Artist","update Tracks set ArtistId=(select ArtistId from Artists where Name=N'"&amp;Substitute(Trim(E193),"'","''")&amp;"' and EnterpriseId="&amp;EntId&amp;") where "&amp;IF(A193&lt;&gt;"", "ISRC='"&amp;A193&amp;"'", "TrackVendorId='"&amp;Substitute(Trim(B193),"'","''")&amp;"'")&amp;" and EnterpriseId="&amp;EntId,"INSERT into Contributors VALUES (newid(), "&amp;IF(F193&lt;&gt;"Primary Artist", "(select RoleId from ContributorRoles where Name='"&amp;F193&amp;"'), 0", "49, 1")&amp; ", (select max(TrackId) from Tracks where "&amp;IF(A193&lt;&gt;"", "ISRC='"&amp;A193&amp;"'", "TrackVendorId='"&amp;Substitute(Trim(B193),"'","''")&amp;"'")&amp;" and EnterpriseId="&amp;EntId&amp;"), null, (select ArtistId from Artists where Name=N'"&amp;SUBSTITUTE(trim(E193),"'","''")&amp;"' and EnterpriseId="&amp;EntId&amp;"), null)")</f>
        <v>INSERT into Contributors VALUES (newid(), 49, 1, (select max(TrackId) from Tracks where ISRC='BKTOK2300071' and EnterpriseId=647322), null, (select ArtistId from Artists where Name=N'Atilla' and EnterpriseId=647322), null)</v>
      </c>
    </row>
    <row r="194">
      <c r="A194" s="34" t="s">
        <v>1112</v>
      </c>
      <c r="B194" s="84"/>
      <c r="C194" s="134" t="str">
        <f t="array" ref="C194">ifs(and(isblank($A194),isblank($B194)),"", not(iserror(vlookup($A194&amp;$B194,'5) Release_Track'!$F:$F&amp;'5) Release_Track'!$G:$G,1,0))),vlookup($A194&amp;$B194,{'5) Release_Track'!$F:$F&amp;'5) Release_Track'!$G:$G,'5) Release_Track'!$H:$H},2,0), or(and(not(isblank($B194)),$B194=$B191,$A194&lt;&gt;$A191),and(not(isblank($A194)),$A194=$A191,$B194&lt;&gt;$B191)),"ID LISTS UNALIGNED",and($A194&lt;&gt;"",countif('5) Release_Track'!$F:$F,$A194)=0),"NO ISRC MATCH in Release_Track",and($B194&lt;&gt;"",countif('5) Release_Track'!$G:$G,$B194)=0),"NO CATALOG ID MATCH in Release_Track",iserror(vlookup($A194&amp;$B194,'5) Release_Track'!$F:$F&amp;'5) Release_Track'!$G:$G,1,0)),"NO ISRC-CATALOG ID pair MATCH in Release_Track" )</f>
        <v>Nika</v>
      </c>
      <c r="D194" s="134" t="str">
        <f t="array" ref="D194">ifs(and(isblank($A194),isblank($B194)),"", not(iserror(vlookup($A194&amp;$B194,'5) Release_Track'!$F:$F&amp;'5) Release_Track'!$G:$G,1,0))),vlookup($A194&amp;$B194,{'5) Release_Track'!$F:$F&amp;'5) Release_Track'!$G:$G,'5) Release_Track'!$I:$I},2,0), or(and(not(isblank($B194)),$B194=$B191,$A194&lt;&gt;$A191),and(not(isblank($A194)),$A194=$A191,$B194&lt;&gt;$B191)),"ID LISTS UNALIGNED",and($A194&lt;&gt;"",countif('5) Release_Track'!$F:$F,$A194)=0),"NO ISRC MATCH in Release_Track",and($B194&lt;&gt;"",countif('5) Release_Track'!$G:$G,$B194)=0),"NO CATALOG ID MATCH in Release_Track",iserror(vlookup($A194&amp;$B194,'5) Release_Track'!$F:$F&amp;'5) Release_Track'!$G:$G,1,0)),"NO ISRC-CATALOG ID pair MATCH in Release_Track" )</f>
        <v/>
      </c>
      <c r="E194" s="96" t="s">
        <v>53</v>
      </c>
      <c r="F194" s="140" t="s">
        <v>666</v>
      </c>
      <c r="G194" s="136" t="str">
        <f t="array" ref="G194">ifs(or($F194="",$F194="Main Primary Artist"),$F194,not(iserror(vlookup($F194,'Reference info'!$J$5:$J$8,1,0))),"Key Artist",not(iserror(vlookup($F194,'Reference info'!$J$38:$J$405,1,0))),"Performer",not(iserror(vlookup($F194,'Reference info'!$J$10:$J$36,1,0))),"Producer &amp; Engineer")</f>
        <v>Main Primary Artist</v>
      </c>
      <c r="H194" s="8" t="str">
        <f>"update Artists set ReleasesCount=(select count (distinct ReleaseId) from Releases where ArtistId=(select max(ArtistId) from Artists where Name=N'"&amp;E194&amp;"' and EnterpriseId="&amp;EntId&amp;")), 
TracksCount=(select count (distinct TrackId) from Tracks where ArtistId=(select max(ArtistId) from Artists where Name=N'"&amp;E194&amp;"' and EnterpriseId="&amp;EntId&amp;")) where ArtistId=(select max(ArtistId) from Artists where Name=N'"&amp;E194&amp;"'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94" s="174" t="str">
        <f>IF(F194="Main Primary Artist","update Tracks set ArtistId=(select ArtistId from Artists where Name=N'"&amp;Substitute(Trim(E194),"'","''")&amp;"' and EnterpriseId="&amp;EntId&amp;") where "&amp;IF(A194&lt;&gt;"", "ISRC='"&amp;A194&amp;"'", "TrackVendorId='"&amp;Substitute(Trim(B194),"'","''")&amp;"'")&amp;" and EnterpriseId="&amp;EntId,"INSERT into Contributors VALUES (newid(), "&amp;IF(F194&lt;&gt;"Primary Artist", "(select RoleId from ContributorRoles where Name='"&amp;F194&amp;"'), 0", "49, 1")&amp; ", (select max(TrackId) from Tracks where "&amp;IF(A194&lt;&gt;"", "ISRC='"&amp;A194&amp;"'", "TrackVendorId='"&amp;Substitute(Trim(B194),"'","''")&amp;"'")&amp;" and EnterpriseId="&amp;EntId&amp;"), null, (select ArtistId from Artists where Name=N'"&amp;SUBSTITUTE(trim(E194),"'","''")&amp;"' and EnterpriseId="&amp;EntId&amp;"), null)")</f>
        <v>update Tracks set ArtistId=(select ArtistId from Artists where Name=N'PeJota10*' and EnterpriseId=647322) where ISRC='BKTOK2300071' and EnterpriseId=647322</v>
      </c>
    </row>
    <row r="195" hidden="1">
      <c r="A195" s="34" t="s">
        <v>1112</v>
      </c>
      <c r="B195" s="84"/>
      <c r="C195" s="134" t="str">
        <f t="array" ref="C195">ifs(and(isblank($A195),isblank($B195)),"", not(iserror(vlookup($A195&amp;$B195,'5) Release_Track'!$F:$F&amp;'5) Release_Track'!$G:$G,1,0))),vlookup($A195&amp;$B195,{'5) Release_Track'!$F:$F&amp;'5) Release_Track'!$G:$G,'5) Release_Track'!$H:$H},2,0), or(and(not(isblank($B195)),$B195=$B192,$A195&lt;&gt;$A192),and(not(isblank($A195)),$A195=$A192,$B195&lt;&gt;$B192)),"ID LISTS UNALIGNED",and($A195&lt;&gt;"",countif('5) Release_Track'!$F:$F,$A195)=0),"NO ISRC MATCH in Release_Track",and($B195&lt;&gt;"",countif('5) Release_Track'!$G:$G,$B195)=0),"NO CATALOG ID MATCH in Release_Track",iserror(vlookup($A195&amp;$B195,'5) Release_Track'!$F:$F&amp;'5) Release_Track'!$G:$G,1,0)),"NO ISRC-CATALOG ID pair MATCH in Release_Track" )</f>
        <v>Nika</v>
      </c>
      <c r="D195" s="134" t="str">
        <f t="array" ref="D195">ifs(and(isblank($A195),isblank($B195)),"", not(iserror(vlookup($A195&amp;$B195,'5) Release_Track'!$F:$F&amp;'5) Release_Track'!$G:$G,1,0))),vlookup($A195&amp;$B195,{'5) Release_Track'!$F:$F&amp;'5) Release_Track'!$G:$G,'5) Release_Track'!$I:$I},2,0), or(and(not(isblank($B195)),$B195=$B192,$A195&lt;&gt;$A192),and(not(isblank($A195)),$A195=$A192,$B195&lt;&gt;$B192)),"ID LISTS UNALIGNED",and($A195&lt;&gt;"",countif('5) Release_Track'!$F:$F,$A195)=0),"NO ISRC MATCH in Release_Track",and($B195&lt;&gt;"",countif('5) Release_Track'!$G:$G,$B195)=0),"NO CATALOG ID MATCH in Release_Track",iserror(vlookup($A195&amp;$B195,'5) Release_Track'!$F:$F&amp;'5) Release_Track'!$G:$G,1,0)),"NO ISRC-CATALOG ID pair MATCH in Release_Track" )</f>
        <v/>
      </c>
      <c r="E195" s="96" t="s">
        <v>53</v>
      </c>
      <c r="F195" s="135" t="s">
        <v>669</v>
      </c>
      <c r="G195" s="136" t="str">
        <f t="array" ref="G195">ifs(or($F195="",$F195="Main Primary Artist"),$F195,not(iserror(vlookup($F195,'Reference info'!$J$5:$J$8,1,0))),"Key Artist",not(iserror(vlookup($F195,'Reference info'!$J$38:$J$405,1,0))),"Performer",not(iserror(vlookup($F195,'Reference info'!$J$10:$J$36,1,0))),"Producer &amp; Engineer")</f>
        <v>Producer &amp; Engineer</v>
      </c>
      <c r="J195" s="174" t="str">
        <f>IF(F195="Main Primary Artist","update Tracks set ArtistId=(select ArtistId from Artists where Name=N'"&amp;Substitute(Trim(E195),"'","''")&amp;"' and EnterpriseId="&amp;EntId&amp;") where "&amp;IF(A195&lt;&gt;"", "ISRC='"&amp;A195&amp;"'", "TrackVendorId='"&amp;Substitute(Trim(B195),"'","''")&amp;"'")&amp;" and EnterpriseId="&amp;EntId,"INSERT into Contributors VALUES (newid(), "&amp;IF(F195&lt;&gt;"Primary Artist", "(select RoleId from ContributorRoles where Name='"&amp;F195&amp;"'), 0", "49, 1")&amp; ", (select max(TrackId) from Tracks where "&amp;IF(A195&lt;&gt;"", "ISRC='"&amp;A195&amp;"'", "TrackVendorId='"&amp;Substitute(Trim(B195),"'","''")&amp;"'")&amp;" and EnterpriseId="&amp;EntId&amp;"), null, (select ArtistId from Artists where Name=N'"&amp;SUBSTITUTE(trim(E195),"'","''")&amp;"' and EnterpriseId="&amp;EntId&amp;"), null)")</f>
        <v>INSERT into Contributors VALUES (newid(), (select RoleId from ContributorRoles where Name='Engineer'), 0, (select max(TrackId) from Tracks where ISRC='BKTOK2300071' and EnterpriseId=647322), null, (select ArtistId from Artists where Name=N'PeJota10*' and EnterpriseId=647322), null)</v>
      </c>
    </row>
    <row r="196" hidden="1">
      <c r="A196" s="34" t="s">
        <v>1114</v>
      </c>
      <c r="B196" s="84"/>
      <c r="C196" s="134" t="str">
        <f t="array" ref="C196">ifs(and(isblank($A196),isblank($B196)),"", not(iserror(vlookup($A196&amp;$B196,'5) Release_Track'!$F:$F&amp;'5) Release_Track'!$G:$G,1,0))),vlookup($A196&amp;$B196,{'5) Release_Track'!$F:$F&amp;'5) Release_Track'!$G:$G,'5) Release_Track'!$H:$H},2,0), or(and(not(isblank($B196)),$B196=$B193,$A196&lt;&gt;$A193),and(not(isblank($A196)),$A196=$A193,$B196&lt;&gt;$B193)),"ID LISTS UNALIGNED",and($A196&lt;&gt;"",countif('5) Release_Track'!$F:$F,$A196)=0),"NO ISRC MATCH in Release_Track",and($B196&lt;&gt;"",countif('5) Release_Track'!$G:$G,$B196)=0),"NO CATALOG ID MATCH in Release_Track",iserror(vlookup($A196&amp;$B196,'5) Release_Track'!$F:$F&amp;'5) Release_Track'!$G:$G,1,0)),"NO ISRC-CATALOG ID pair MATCH in Release_Track" )</f>
        <v>Nika (Speed Up)</v>
      </c>
      <c r="D196" s="134" t="str">
        <f t="array" ref="D196">ifs(and(isblank($A196),isblank($B196)),"", not(iserror(vlookup($A196&amp;$B196,'5) Release_Track'!$F:$F&amp;'5) Release_Track'!$G:$G,1,0))),vlookup($A196&amp;$B196,{'5) Release_Track'!$F:$F&amp;'5) Release_Track'!$G:$G,'5) Release_Track'!$I:$I},2,0), or(and(not(isblank($B196)),$B196=$B193,$A196&lt;&gt;$A193),and(not(isblank($A196)),$A196=$A193,$B196&lt;&gt;$B193)),"ID LISTS UNALIGNED",and($A196&lt;&gt;"",countif('5) Release_Track'!$F:$F,$A196)=0),"NO ISRC MATCH in Release_Track",and($B196&lt;&gt;"",countif('5) Release_Track'!$G:$G,$B196)=0),"NO CATALOG ID MATCH in Release_Track",iserror(vlookup($A196&amp;$B196,'5) Release_Track'!$F:$F&amp;'5) Release_Track'!$G:$G,1,0)),"NO ISRC-CATALOG ID pair MATCH in Release_Track" )</f>
        <v>Speed Up</v>
      </c>
      <c r="E196" s="96" t="s">
        <v>53</v>
      </c>
      <c r="F196" s="135" t="s">
        <v>667</v>
      </c>
      <c r="G196" s="136" t="str">
        <f t="array" ref="G196">ifs(or($F196="",$F196="Main Primary Artist"),$F196,not(iserror(vlookup($F196,'Reference info'!$J$5:$J$8,1,0))),"Key Artist",not(iserror(vlookup($F196,'Reference info'!$J$38:$J$405,1,0))),"Performer",not(iserror(vlookup($F196,'Reference info'!$J$10:$J$36,1,0))),"Producer &amp; Engineer")</f>
        <v>Producer &amp; Engineer</v>
      </c>
      <c r="J196" s="174" t="str">
        <f>IF(F196="Main Primary Artist","update Tracks set ArtistId=(select ArtistId from Artists where Name=N'"&amp;Substitute(Trim(E196),"'","''")&amp;"' and EnterpriseId="&amp;EntId&amp;") where "&amp;IF(A196&lt;&gt;"", "ISRC='"&amp;A196&amp;"'", "TrackVendorId='"&amp;Substitute(Trim(B196),"'","''")&amp;"'")&amp;" and EnterpriseId="&amp;EntId,"INSERT into Contributors VALUES (newid(), "&amp;IF(F196&lt;&gt;"Primary Artist", "(select RoleId from ContributorRoles where Name='"&amp;F196&amp;"'), 0", "49, 1")&amp; ", (select max(TrackId) from Tracks where "&amp;IF(A196&lt;&gt;"", "ISRC='"&amp;A196&amp;"'", "TrackVendorId='"&amp;Substitute(Trim(B196),"'","''")&amp;"'")&amp;" and EnterpriseId="&amp;EntId&amp;"), null, (select ArtistId from Artists where Name=N'"&amp;SUBSTITUTE(trim(E196),"'","''")&amp;"' and EnterpriseId="&amp;EntId&amp;"), null)")</f>
        <v>INSERT into Contributors VALUES (newid(), (select RoleId from ContributorRoles where Name='Producer'), 0, (select max(TrackId) from Tracks where ISRC='BKTOK2300072' and EnterpriseId=647322), null, (select ArtistId from Artists where Name=N'PeJota10*' and EnterpriseId=647322), null)</v>
      </c>
    </row>
    <row r="197" hidden="1">
      <c r="A197" s="34" t="s">
        <v>1114</v>
      </c>
      <c r="B197" s="84"/>
      <c r="C197" s="134" t="str">
        <f t="array" ref="C197">ifs(and(isblank($A197),isblank($B197)),"", not(iserror(vlookup($A197&amp;$B197,'5) Release_Track'!$F:$F&amp;'5) Release_Track'!$G:$G,1,0))),vlookup($A197&amp;$B197,{'5) Release_Track'!$F:$F&amp;'5) Release_Track'!$G:$G,'5) Release_Track'!$H:$H},2,0), or(and(not(isblank($B197)),$B197=$B196,$A197&lt;&gt;$A196),and(not(isblank($A197)),$A197=$A196,$B197&lt;&gt;$B196)),"ID LISTS UNALIGNED",and($A197&lt;&gt;"",countif('5) Release_Track'!$F:$F,$A197)=0),"NO ISRC MATCH in Release_Track",and($B197&lt;&gt;"",countif('5) Release_Track'!$G:$G,$B197)=0),"NO CATALOG ID MATCH in Release_Track",iserror(vlookup($A197&amp;$B197,'5) Release_Track'!$F:$F&amp;'5) Release_Track'!$G:$G,1,0)),"NO ISRC-CATALOG ID pair MATCH in Release_Track" )</f>
        <v>Nika (Speed Up)</v>
      </c>
      <c r="D197" s="134" t="str">
        <f t="array" ref="D197">ifs(and(isblank($A197),isblank($B197)),"", not(iserror(vlookup($A197&amp;$B197,'5) Release_Track'!$F:$F&amp;'5) Release_Track'!$G:$G,1,0))),vlookup($A197&amp;$B197,{'5) Release_Track'!$F:$F&amp;'5) Release_Track'!$G:$G,'5) Release_Track'!$I:$I},2,0), or(and(not(isblank($B197)),$B197=$B196,$A197&lt;&gt;$A196),and(not(isblank($A197)),$A197=$A196,$B197&lt;&gt;$B196)),"ID LISTS UNALIGNED",and($A197&lt;&gt;"",countif('5) Release_Track'!$F:$F,$A197)=0),"NO ISRC MATCH in Release_Track",and($B197&lt;&gt;"",countif('5) Release_Track'!$G:$G,$B197)=0),"NO CATALOG ID MATCH in Release_Track",iserror(vlookup($A197&amp;$B197,'5) Release_Track'!$F:$F&amp;'5) Release_Track'!$G:$G,1,0)),"NO ISRC-CATALOG ID pair MATCH in Release_Track" )</f>
        <v>Speed Up</v>
      </c>
      <c r="E197" s="96" t="s">
        <v>97</v>
      </c>
      <c r="F197" s="140" t="s">
        <v>671</v>
      </c>
      <c r="G197" s="136" t="str">
        <f t="array" ref="G197">ifs(or($F197="",$F197="Main Primary Artist"),$F197,not(iserror(vlookup($F197,'Reference info'!$J$5:$J$8,1,0))),"Key Artist",not(iserror(vlookup($F197,'Reference info'!$J$38:$J$405,1,0))),"Performer",not(iserror(vlookup($F197,'Reference info'!$J$10:$J$36,1,0))),"Producer &amp; Engineer")</f>
        <v>Key Artist</v>
      </c>
      <c r="J197" s="174" t="str">
        <f>IF(F197="Main Primary Artist","update Tracks set ArtistId=(select ArtistId from Artists where Name=N'"&amp;Substitute(Trim(E197),"'","''")&amp;"' and EnterpriseId="&amp;EntId&amp;") where "&amp;IF(A197&lt;&gt;"", "ISRC='"&amp;A197&amp;"'", "TrackVendorId='"&amp;Substitute(Trim(B197),"'","''")&amp;"'")&amp;" and EnterpriseId="&amp;EntId,"INSERT into Contributors VALUES (newid(), "&amp;IF(F197&lt;&gt;"Primary Artist", "(select RoleId from ContributorRoles where Name='"&amp;F197&amp;"'), 0", "49, 1")&amp; ", (select max(TrackId) from Tracks where "&amp;IF(A197&lt;&gt;"", "ISRC='"&amp;A197&amp;"'", "TrackVendorId='"&amp;Substitute(Trim(B197),"'","''")&amp;"'")&amp;" and EnterpriseId="&amp;EntId&amp;"), null, (select ArtistId from Artists where Name=N'"&amp;SUBSTITUTE(trim(E197),"'","''")&amp;"' and EnterpriseId="&amp;EntId&amp;"), null)")</f>
        <v>INSERT into Contributors VALUES (newid(), 49, 1, (select max(TrackId) from Tracks where ISRC='BKTOK2300072' and EnterpriseId=647322), null, (select ArtistId from Artists where Name=N'Atilla' and EnterpriseId=647322), null)</v>
      </c>
    </row>
    <row r="198">
      <c r="A198" s="34" t="s">
        <v>1114</v>
      </c>
      <c r="B198" s="84"/>
      <c r="C198" s="134" t="str">
        <f t="array" ref="C198">ifs(and(isblank($A198),isblank($B198)),"", not(iserror(vlookup($A198&amp;$B198,'5) Release_Track'!$F:$F&amp;'5) Release_Track'!$G:$G,1,0))),vlookup($A198&amp;$B198,{'5) Release_Track'!$F:$F&amp;'5) Release_Track'!$G:$G,'5) Release_Track'!$H:$H},2,0), or(and(not(isblank($B198)),$B198=$B195,$A198&lt;&gt;$A195),and(not(isblank($A198)),$A198=$A195,$B198&lt;&gt;$B195)),"ID LISTS UNALIGNED",and($A198&lt;&gt;"",countif('5) Release_Track'!$F:$F,$A198)=0),"NO ISRC MATCH in Release_Track",and($B198&lt;&gt;"",countif('5) Release_Track'!$G:$G,$B198)=0),"NO CATALOG ID MATCH in Release_Track",iserror(vlookup($A198&amp;$B198,'5) Release_Track'!$F:$F&amp;'5) Release_Track'!$G:$G,1,0)),"NO ISRC-CATALOG ID pair MATCH in Release_Track" )</f>
        <v>Nika (Speed Up)</v>
      </c>
      <c r="D198" s="134" t="str">
        <f t="array" ref="D198">ifs(and(isblank($A198),isblank($B198)),"", not(iserror(vlookup($A198&amp;$B198,'5) Release_Track'!$F:$F&amp;'5) Release_Track'!$G:$G,1,0))),vlookup($A198&amp;$B198,{'5) Release_Track'!$F:$F&amp;'5) Release_Track'!$G:$G,'5) Release_Track'!$I:$I},2,0), or(and(not(isblank($B198)),$B198=$B195,$A198&lt;&gt;$A195),and(not(isblank($A198)),$A198=$A195,$B198&lt;&gt;$B195)),"ID LISTS UNALIGNED",and($A198&lt;&gt;"",countif('5) Release_Track'!$F:$F,$A198)=0),"NO ISRC MATCH in Release_Track",and($B198&lt;&gt;"",countif('5) Release_Track'!$G:$G,$B198)=0),"NO CATALOG ID MATCH in Release_Track",iserror(vlookup($A198&amp;$B198,'5) Release_Track'!$F:$F&amp;'5) Release_Track'!$G:$G,1,0)),"NO ISRC-CATALOG ID pair MATCH in Release_Track" )</f>
        <v>Speed Up</v>
      </c>
      <c r="E198" s="96" t="s">
        <v>53</v>
      </c>
      <c r="F198" s="140" t="s">
        <v>666</v>
      </c>
      <c r="G198" s="136" t="str">
        <f t="array" ref="G198">ifs(or($F198="",$F198="Main Primary Artist"),$F198,not(iserror(vlookup($F198,'Reference info'!$J$5:$J$8,1,0))),"Key Artist",not(iserror(vlookup($F198,'Reference info'!$J$38:$J$405,1,0))),"Performer",not(iserror(vlookup($F198,'Reference info'!$J$10:$J$36,1,0))),"Producer &amp; Engineer")</f>
        <v>Main Primary Artist</v>
      </c>
      <c r="H198" s="8" t="str">
        <f>"update Artists set ReleasesCount=(select count (distinct ReleaseId) from Releases where ArtistId=(select max(ArtistId) from Artists where Name=N'"&amp;E198&amp;"' and EnterpriseId="&amp;EntId&amp;")), 
TracksCount=(select count (distinct TrackId) from Tracks where ArtistId=(select max(ArtistId) from Artists where Name=N'"&amp;E198&amp;"' and EnterpriseId="&amp;EntId&amp;")) where ArtistId=(select max(ArtistId) from Artists where Name=N'"&amp;E198&amp;"'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198" s="174" t="str">
        <f>IF(F198="Main Primary Artist","update Tracks set ArtistId=(select ArtistId from Artists where Name=N'"&amp;Substitute(Trim(E198),"'","''")&amp;"' and EnterpriseId="&amp;EntId&amp;") where "&amp;IF(A198&lt;&gt;"", "ISRC='"&amp;A198&amp;"'", "TrackVendorId='"&amp;Substitute(Trim(B198),"'","''")&amp;"'")&amp;" and EnterpriseId="&amp;EntId,"INSERT into Contributors VALUES (newid(), "&amp;IF(F198&lt;&gt;"Primary Artist", "(select RoleId from ContributorRoles where Name='"&amp;F198&amp;"'), 0", "49, 1")&amp; ", (select max(TrackId) from Tracks where "&amp;IF(A198&lt;&gt;"", "ISRC='"&amp;A198&amp;"'", "TrackVendorId='"&amp;Substitute(Trim(B198),"'","''")&amp;"'")&amp;" and EnterpriseId="&amp;EntId&amp;"), null, (select ArtistId from Artists where Name=N'"&amp;SUBSTITUTE(trim(E198),"'","''")&amp;"' and EnterpriseId="&amp;EntId&amp;"), null)")</f>
        <v>update Tracks set ArtistId=(select ArtistId from Artists where Name=N'PeJota10*' and EnterpriseId=647322) where ISRC='BKTOK2300072' and EnterpriseId=647322</v>
      </c>
    </row>
    <row r="199" hidden="1">
      <c r="A199" s="34" t="s">
        <v>1114</v>
      </c>
      <c r="B199" s="84"/>
      <c r="C199" s="134" t="str">
        <f t="array" ref="C199">ifs(and(isblank($A199),isblank($B199)),"", not(iserror(vlookup($A199&amp;$B199,'5) Release_Track'!$F:$F&amp;'5) Release_Track'!$G:$G,1,0))),vlookup($A199&amp;$B199,{'5) Release_Track'!$F:$F&amp;'5) Release_Track'!$G:$G,'5) Release_Track'!$H:$H},2,0), or(and(not(isblank($B199)),$B199=$B196,$A199&lt;&gt;$A196),and(not(isblank($A199)),$A199=$A196,$B199&lt;&gt;$B196)),"ID LISTS UNALIGNED",and($A199&lt;&gt;"",countif('5) Release_Track'!$F:$F,$A199)=0),"NO ISRC MATCH in Release_Track",and($B199&lt;&gt;"",countif('5) Release_Track'!$G:$G,$B199)=0),"NO CATALOG ID MATCH in Release_Track",iserror(vlookup($A199&amp;$B199,'5) Release_Track'!$F:$F&amp;'5) Release_Track'!$G:$G,1,0)),"NO ISRC-CATALOG ID pair MATCH in Release_Track" )</f>
        <v>Nika (Speed Up)</v>
      </c>
      <c r="D199" s="134" t="str">
        <f t="array" ref="D199">ifs(and(isblank($A199),isblank($B199)),"", not(iserror(vlookup($A199&amp;$B199,'5) Release_Track'!$F:$F&amp;'5) Release_Track'!$G:$G,1,0))),vlookup($A199&amp;$B199,{'5) Release_Track'!$F:$F&amp;'5) Release_Track'!$G:$G,'5) Release_Track'!$I:$I},2,0), or(and(not(isblank($B199)),$B199=$B196,$A199&lt;&gt;$A196),and(not(isblank($A199)),$A199=$A196,$B199&lt;&gt;$B196)),"ID LISTS UNALIGNED",and($A199&lt;&gt;"",countif('5) Release_Track'!$F:$F,$A199)=0),"NO ISRC MATCH in Release_Track",and($B199&lt;&gt;"",countif('5) Release_Track'!$G:$G,$B199)=0),"NO CATALOG ID MATCH in Release_Track",iserror(vlookup($A199&amp;$B199,'5) Release_Track'!$F:$F&amp;'5) Release_Track'!$G:$G,1,0)),"NO ISRC-CATALOG ID pair MATCH in Release_Track" )</f>
        <v>Speed Up</v>
      </c>
      <c r="E199" s="96" t="s">
        <v>53</v>
      </c>
      <c r="F199" s="135" t="s">
        <v>669</v>
      </c>
      <c r="G199" s="136" t="str">
        <f t="array" ref="G199">ifs(or($F199="",$F199="Main Primary Artist"),$F199,not(iserror(vlookup($F199,'Reference info'!$J$5:$J$8,1,0))),"Key Artist",not(iserror(vlookup($F199,'Reference info'!$J$38:$J$405,1,0))),"Performer",not(iserror(vlookup($F199,'Reference info'!$J$10:$J$36,1,0))),"Producer &amp; Engineer")</f>
        <v>Producer &amp; Engineer</v>
      </c>
      <c r="J199" s="174" t="str">
        <f>IF(F199="Main Primary Artist","update Tracks set ArtistId=(select ArtistId from Artists where Name=N'"&amp;Substitute(Trim(E199),"'","''")&amp;"' and EnterpriseId="&amp;EntId&amp;") where "&amp;IF(A199&lt;&gt;"", "ISRC='"&amp;A199&amp;"'", "TrackVendorId='"&amp;Substitute(Trim(B199),"'","''")&amp;"'")&amp;" and EnterpriseId="&amp;EntId,"INSERT into Contributors VALUES (newid(), "&amp;IF(F199&lt;&gt;"Primary Artist", "(select RoleId from ContributorRoles where Name='"&amp;F199&amp;"'), 0", "49, 1")&amp; ", (select max(TrackId) from Tracks where "&amp;IF(A199&lt;&gt;"", "ISRC='"&amp;A199&amp;"'", "TrackVendorId='"&amp;Substitute(Trim(B199),"'","''")&amp;"'")&amp;" and EnterpriseId="&amp;EntId&amp;"), null, (select ArtistId from Artists where Name=N'"&amp;SUBSTITUTE(trim(E199),"'","''")&amp;"' and EnterpriseId="&amp;EntId&amp;"), null)")</f>
        <v>INSERT into Contributors VALUES (newid(), (select RoleId from ContributorRoles where Name='Engineer'), 0, (select max(TrackId) from Tracks where ISRC='BKTOK2300072' and EnterpriseId=647322), null, (select ArtistId from Artists where Name=N'PeJota10*' and EnterpriseId=647322), null)</v>
      </c>
    </row>
    <row r="200" hidden="1">
      <c r="A200" s="8" t="s">
        <v>836</v>
      </c>
      <c r="B200" s="116"/>
      <c r="C200" s="134" t="str">
        <f t="array" ref="C200">ifs(and(isblank($A200),isblank($B200)),"", not(iserror(vlookup($A200&amp;$B200,'5) Release_Track'!$F:$F&amp;'5) Release_Track'!$G:$G,1,0))),vlookup($A200&amp;$B200,{'5) Release_Track'!$F:$F&amp;'5) Release_Track'!$G:$G,'5) Release_Track'!$H:$H},2,0), or(and(not(isblank($B200)),$B200=$B199,$A200&lt;&gt;$A199),and(not(isblank($A200)),$A200=$A199,$B200&lt;&gt;$B199)),"ID LISTS UNALIGNED",and($A200&lt;&gt;"",countif('5) Release_Track'!$F:$F,$A200)=0),"NO ISRC MATCH in Release_Track",and($B200&lt;&gt;"",countif('5) Release_Track'!$G:$G,$B200)=0),"NO CATALOG ID MATCH in Release_Track",iserror(vlookup($A200&amp;$B200,'5) Release_Track'!$F:$F&amp;'5) Release_Track'!$G:$G,1,0)),"NO ISRC-CATALOG ID pair MATCH in Release_Track" )</f>
        <v>Carta pra Nasa</v>
      </c>
      <c r="D200" s="134"/>
      <c r="E200" s="43" t="s">
        <v>79</v>
      </c>
      <c r="F200" s="135" t="s">
        <v>667</v>
      </c>
      <c r="G200" s="136" t="str">
        <f t="array" ref="G200">ifs(or($F200="",$F200="Main Primary Artist"),$F200,not(iserror(vlookup($F200,'Reference info'!$J$5:$J$8,1,0))),"Key Artist",not(iserror(vlookup($F200,'Reference info'!$J$38:$J$405,1,0))),"Performer",not(iserror(vlookup($F200,'Reference info'!$J$10:$J$36,1,0))),"Producer &amp; Engineer")</f>
        <v>Producer &amp; Engineer</v>
      </c>
      <c r="J200" s="174" t="str">
        <f>IF(F200="Main Primary Artist","update Tracks set ArtistId=(select ArtistId from Artists where Name=N'"&amp;Substitute(Trim(E200),"'","''")&amp;"' and EnterpriseId="&amp;EntId&amp;") where "&amp;IF(A200&lt;&gt;"", "ISRC='"&amp;A200&amp;"'", "TrackVendorId='"&amp;Substitute(Trim(B200),"'","''")&amp;"'")&amp;" and EnterpriseId="&amp;EntId,"INSERT into Contributors VALUES (newid(), "&amp;IF(F200&lt;&gt;"Primary Artist", "(select RoleId from ContributorRoles where Name='"&amp;F200&amp;"'), 0", "49, 1")&amp; ", (select max(TrackId) from Tracks where "&amp;IF(A200&lt;&gt;"", "ISRC='"&amp;A200&amp;"'", "TrackVendorId='"&amp;Substitute(Trim(B200),"'","''")&amp;"'")&amp;" and EnterpriseId="&amp;EntId&amp;"), null, (select ArtistId from Artists where Name=N'"&amp;SUBSTITUTE(trim(E200),"'","''")&amp;"' and EnterpriseId="&amp;EntId&amp;"), null)")</f>
        <v>INSERT into Contributors VALUES (newid(), (select RoleId from ContributorRoles where Name='Producer'), 0, (select max(TrackId) from Tracks where ISRC='BKTOK2300073' and EnterpriseId=647322), null, (select ArtistId from Artists where Name=N'$hinepsj' and EnterpriseId=647322), null)</v>
      </c>
    </row>
    <row r="201" hidden="1">
      <c r="A201" s="8" t="s">
        <v>836</v>
      </c>
      <c r="B201" s="116"/>
      <c r="C201" s="134" t="str">
        <f t="array" ref="C201">ifs(and(isblank($A201),isblank($B201)),"", not(iserror(vlookup($A201&amp;$B201,'5) Release_Track'!$F:$F&amp;'5) Release_Track'!$G:$G,1,0))),vlookup($A201&amp;$B201,{'5) Release_Track'!$F:$F&amp;'5) Release_Track'!$G:$G,'5) Release_Track'!$H:$H},2,0),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Carta pra Nasa</v>
      </c>
      <c r="D201" s="134" t="str">
        <f t="array" ref="D201">ifs(and(isblank($A201),isblank($B201)),"", not(iserror(vlookup($A201&amp;$B201,'5) Release_Track'!$F:$F&amp;'5) Release_Track'!$G:$G,1,0))),vlookup($A201&amp;$B201,{'5) Release_Track'!$F:$F&amp;'5) Release_Track'!$G:$G,'5) Release_Track'!$I:$I},2,0),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
      </c>
      <c r="E201" s="43" t="s">
        <v>111</v>
      </c>
      <c r="F201" s="135" t="s">
        <v>671</v>
      </c>
      <c r="G201" s="136" t="str">
        <f t="array" ref="G201">ifs(or($F201="",$F201="Main Primary Artist"),$F201,not(iserror(vlookup($F201,'Reference info'!$J$5:$J$8,1,0))),"Key Artist",not(iserror(vlookup($F201,'Reference info'!$J$38:$J$405,1,0))),"Performer",not(iserror(vlookup($F201,'Reference info'!$J$10:$J$36,1,0))),"Producer &amp; Engineer")</f>
        <v>Key Artist</v>
      </c>
      <c r="J201" s="174" t="str">
        <f>IF(F201="Main Primary Artist","update Tracks set ArtistId=(select ArtistId from Artists where Name=N'"&amp;Substitute(Trim(E201),"'","''")&amp;"' and EnterpriseId="&amp;EntId&amp;") where "&amp;IF(A201&lt;&gt;"", "ISRC='"&amp;A201&amp;"'", "TrackVendorId='"&amp;Substitute(Trim(B201),"'","''")&amp;"'")&amp;" and EnterpriseId="&amp;EntId,"INSERT into Contributors VALUES (newid(), "&amp;IF(F201&lt;&gt;"Primary Artist", "(select RoleId from ContributorRoles where Name='"&amp;F201&amp;"'), 0", "49, 1")&amp; ", (select max(TrackId) from Tracks where "&amp;IF(A201&lt;&gt;"", "ISRC='"&amp;A201&amp;"'", "TrackVendorId='"&amp;Substitute(Trim(B201),"'","''")&amp;"'")&amp;" and EnterpriseId="&amp;EntId&amp;"), null, (select ArtistId from Artists where Name=N'"&amp;SUBSTITUTE(trim(E201),"'","''")&amp;"' and EnterpriseId="&amp;EntId&amp;"), null)")</f>
        <v>INSERT into Contributors VALUES (newid(), 49, 1, (select max(TrackId) from Tracks where ISRC='BKTOK2300073' and EnterpriseId=647322), null, (select ArtistId from Artists where Name=N'ML Studio Oficial' and EnterpriseId=647322), null)</v>
      </c>
    </row>
    <row r="202">
      <c r="A202" s="8" t="s">
        <v>836</v>
      </c>
      <c r="B202" s="116"/>
      <c r="C202" s="134" t="str">
        <f t="array" ref="C202">ifs(and(isblank($A202),isblank($B202)),"", not(iserror(vlookup($A202&amp;$B202,'5) Release_Track'!$F:$F&amp;'5) Release_Track'!$G:$G,1,0))),vlookup($A202&amp;$B202,{'5) Release_Track'!$F:$F&amp;'5) Release_Track'!$G:$G,'5) Release_Track'!$H:$H},2,0), or(and(not(isblank($B202)),$B202=#REF!,$A202&lt;&gt;#REF!),and(not(isblank($A202)),$A202=#REF!,$B202&lt;&gt;#REF!)),"ID LISTS UNALIGNED",and($A202&lt;&gt;"",countif('5) Release_Track'!$F:$F,$A202)=0),"NO ISRC MATCH in Release_Track",and($B202&lt;&gt;"",countif('5) Release_Track'!$G:$G,$B202)=0),"NO CATALOG ID MATCH in Release_Track",iserror(vlookup($A202&amp;$B202,'5) Release_Track'!$F:$F&amp;'5) Release_Track'!$G:$G,1,0)),"NO ISRC-CATALOG ID pair MATCH in Release_Track" )</f>
        <v>Carta pra Nasa</v>
      </c>
      <c r="D202" s="134" t="str">
        <f t="array" ref="D202">ifs(and(isblank($A202),isblank($B202)),"", not(iserror(vlookup($A202&amp;$B202,'5) Release_Track'!$F:$F&amp;'5) Release_Track'!$G:$G,1,0))),vlookup($A202&amp;$B202,{'5) Release_Track'!$F:$F&amp;'5) Release_Track'!$G:$G,'5) Release_Track'!$I:$I},2,0), or(and(not(isblank($B202)),$B202=#REF!,$A202&lt;&gt;#REF!),and(not(isblank($A202)),$A202=#REF!,$B202&lt;&gt;#REF!)),"ID LISTS UNALIGNED",and($A202&lt;&gt;"",countif('5) Release_Track'!$F:$F,$A202)=0),"NO ISRC MATCH in Release_Track",and($B202&lt;&gt;"",countif('5) Release_Track'!$G:$G,$B202)=0),"NO CATALOG ID MATCH in Release_Track",iserror(vlookup($A202&amp;$B202,'5) Release_Track'!$F:$F&amp;'5) Release_Track'!$G:$G,1,0)),"NO ISRC-CATALOG ID pair MATCH in Release_Track" )</f>
        <v/>
      </c>
      <c r="E202" s="43" t="s">
        <v>79</v>
      </c>
      <c r="F202" s="135" t="s">
        <v>666</v>
      </c>
      <c r="G202" s="136" t="str">
        <f t="array" ref="G202">ifs(or($F202="",$F202="Main Primary Artist"),$F202,not(iserror(vlookup($F202,'Reference info'!$J$5:$J$8,1,0))),"Key Artist",not(iserror(vlookup($F202,'Reference info'!$J$38:$J$405,1,0))),"Performer",not(iserror(vlookup($F202,'Reference info'!$J$10:$J$36,1,0))),"Producer &amp; Engineer")</f>
        <v>Main Primary Artist</v>
      </c>
      <c r="H202" s="8" t="str">
        <f>"update Artists set ReleasesCount=(select count (distinct ReleaseId) from Releases where ArtistId=(select max(ArtistId) from Artists where Name=N'"&amp;E202&amp;"' and EnterpriseId="&amp;EntId&amp;")), 
TracksCount=(select count (distinct TrackId) from Tracks where ArtistId=(select max(ArtistId) from Artists where Name=N'"&amp;E202&amp;"' and EnterpriseId="&amp;EntId&amp;")) where ArtistId=(select max(ArtistId) from Artists where Name=N'"&amp;E202&amp;"'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202" s="174" t="str">
        <f>IF(F202="Main Primary Artist","update Tracks set ArtistId=(select ArtistId from Artists where Name=N'"&amp;Substitute(Trim(E202),"'","''")&amp;"' and EnterpriseId="&amp;EntId&amp;") where "&amp;IF(A202&lt;&gt;"", "ISRC='"&amp;A202&amp;"'", "TrackVendorId='"&amp;Substitute(Trim(B202),"'","''")&amp;"'")&amp;" and EnterpriseId="&amp;EntId,"INSERT into Contributors VALUES (newid(), "&amp;IF(F202&lt;&gt;"Primary Artist", "(select RoleId from ContributorRoles where Name='"&amp;F202&amp;"'), 0", "49, 1")&amp; ", (select max(TrackId) from Tracks where "&amp;IF(A202&lt;&gt;"", "ISRC='"&amp;A202&amp;"'", "TrackVendorId='"&amp;Substitute(Trim(B202),"'","''")&amp;"'")&amp;" and EnterpriseId="&amp;EntId&amp;"), null, (select ArtistId from Artists where Name=N'"&amp;SUBSTITUTE(trim(E202),"'","''")&amp;"' and EnterpriseId="&amp;EntId&amp;"), null)")</f>
        <v>update Tracks set ArtistId=(select ArtistId from Artists where Name=N'$hinepsj' and EnterpriseId=647322) where ISRC='BKTOK2300073' and EnterpriseId=647322</v>
      </c>
    </row>
    <row r="203" hidden="1">
      <c r="A203" s="8" t="s">
        <v>836</v>
      </c>
      <c r="B203" s="116"/>
      <c r="C203" s="134" t="str">
        <f t="array" ref="C203">ifs(and(isblank($A203),isblank($B203)),"", not(iserror(vlookup($A203&amp;$B203,'5) Release_Track'!$F:$F&amp;'5) Release_Track'!$G:$G,1,0))),vlookup($A203&amp;$B203,{'5) Release_Track'!$F:$F&amp;'5) Release_Track'!$G:$G,'5) Release_Track'!$H:$H},2,0), or(and(not(isblank($B203)),$B203=$B202,$A203&lt;&gt;$A202),and(not(isblank($A203)),$A203=$A202,$B203&lt;&gt;$B202)),"ID LISTS UNALIGNED",and($A203&lt;&gt;"",countif('5) Release_Track'!$F:$F,$A203)=0),"NO ISRC MATCH in Release_Track",and($B203&lt;&gt;"",countif('5) Release_Track'!$G:$G,$B203)=0),"NO CATALOG ID MATCH in Release_Track",iserror(vlookup($A203&amp;$B203,'5) Release_Track'!$F:$F&amp;'5) Release_Track'!$G:$G,1,0)),"NO ISRC-CATALOG ID pair MATCH in Release_Track" )</f>
        <v>Carta pra Nasa</v>
      </c>
      <c r="D203" s="134"/>
      <c r="E203" s="43" t="s">
        <v>79</v>
      </c>
      <c r="F203" s="135" t="s">
        <v>669</v>
      </c>
      <c r="G203" s="136" t="str">
        <f t="array" ref="G203">ifs(or($F203="",$F203="Main Primary Artist"),$F203,not(iserror(vlookup($F203,'Reference info'!$J$5:$J$8,1,0))),"Key Artist",not(iserror(vlookup($F203,'Reference info'!$J$38:$J$405,1,0))),"Performer",not(iserror(vlookup($F203,'Reference info'!$J$10:$J$36,1,0))),"Producer &amp; Engineer")</f>
        <v>Producer &amp; Engineer</v>
      </c>
      <c r="J203" s="174" t="str">
        <f>IF(F203="Main Primary Artist","update Tracks set ArtistId=(select ArtistId from Artists where Name=N'"&amp;Substitute(Trim(E203),"'","''")&amp;"' and EnterpriseId="&amp;EntId&amp;") where "&amp;IF(A203&lt;&gt;"", "ISRC='"&amp;A203&amp;"'", "TrackVendorId='"&amp;Substitute(Trim(B203),"'","''")&amp;"'")&amp;" and EnterpriseId="&amp;EntId,"INSERT into Contributors VALUES (newid(), "&amp;IF(F203&lt;&gt;"Primary Artist", "(select RoleId from ContributorRoles where Name='"&amp;F203&amp;"'), 0", "49, 1")&amp; ", (select max(TrackId) from Tracks where "&amp;IF(A203&lt;&gt;"", "ISRC='"&amp;A203&amp;"'", "TrackVendorId='"&amp;Substitute(Trim(B203),"'","''")&amp;"'")&amp;" and EnterpriseId="&amp;EntId&amp;"), null, (select ArtistId from Artists where Name=N'"&amp;SUBSTITUTE(trim(E203),"'","''")&amp;"' and EnterpriseId="&amp;EntId&amp;"), null)")</f>
        <v>INSERT into Contributors VALUES (newid(), (select RoleId from ContributorRoles where Name='Engineer'), 0, (select max(TrackId) from Tracks where ISRC='BKTOK2300073' and EnterpriseId=647322), null, (select ArtistId from Artists where Name=N'$hinepsj' and EnterpriseId=647322), null)</v>
      </c>
    </row>
    <row r="204" hidden="1">
      <c r="A204" s="8" t="s">
        <v>838</v>
      </c>
      <c r="B204" s="116"/>
      <c r="C204" s="134" t="str">
        <f t="array" ref="C204">ifs(and(isblank($A204),isblank($B204)),"", not(iserror(vlookup($A204&amp;$B204,'5) Release_Track'!$F:$F&amp;'5) Release_Track'!$G:$G,1,0))),vlookup($A204&amp;$B204,{'5) Release_Track'!$F:$F&amp;'5) Release_Track'!$G:$G,'5) Release_Track'!$H:$H},2,0), or(and(not(isblank($B204)),$B204=$B201,$A204&lt;&gt;$A201),and(not(isblank($A204)),$A204=$A201,$B204&lt;&gt;$B201)),"ID LISTS UNALIGNED",and($A204&lt;&gt;"",countif('5) Release_Track'!$F:$F,$A204)=0),"NO ISRC MATCH in Release_Track",and($B204&lt;&gt;"",countif('5) Release_Track'!$G:$G,$B204)=0),"NO CATALOG ID MATCH in Release_Track",iserror(vlookup($A204&amp;$B204,'5) Release_Track'!$F:$F&amp;'5) Release_Track'!$G:$G,1,0)),"NO ISRC-CATALOG ID pair MATCH in Release_Track" )</f>
        <v>Super Dragão Guerreiro</v>
      </c>
      <c r="D204" s="134"/>
      <c r="E204" s="43" t="s">
        <v>67</v>
      </c>
      <c r="F204" s="135" t="s">
        <v>667</v>
      </c>
      <c r="G204" s="136" t="str">
        <f t="array" ref="G204">ifs(or($F204="",$F204="Main Primary Artist"),$F204,not(iserror(vlookup($F204,'Reference info'!$J$5:$J$8,1,0))),"Key Artist",not(iserror(vlookup($F204,'Reference info'!$J$38:$J$405,1,0))),"Performer",not(iserror(vlookup($F204,'Reference info'!$J$10:$J$36,1,0))),"Producer &amp; Engineer")</f>
        <v>Producer &amp; Engineer</v>
      </c>
      <c r="J204" s="174" t="str">
        <f>IF(F204="Main Primary Artist","update Tracks set ArtistId=(select ArtistId from Artists where Name=N'"&amp;Substitute(Trim(E204),"'","''")&amp;"' and EnterpriseId="&amp;EntId&amp;") where "&amp;IF(A204&lt;&gt;"", "ISRC='"&amp;A204&amp;"'", "TrackVendorId='"&amp;Substitute(Trim(B204),"'","''")&amp;"'")&amp;" and EnterpriseId="&amp;EntId,"INSERT into Contributors VALUES (newid(), "&amp;IF(F204&lt;&gt;"Primary Artist", "(select RoleId from ContributorRoles where Name='"&amp;F204&amp;"'), 0", "49, 1")&amp; ", (select max(TrackId) from Tracks where "&amp;IF(A204&lt;&gt;"", "ISRC='"&amp;A204&amp;"'", "TrackVendorId='"&amp;Substitute(Trim(B204),"'","''")&amp;"'")&amp;" and EnterpriseId="&amp;EntId&amp;"), null, (select ArtistId from Artists where Name=N'"&amp;SUBSTITUTE(trim(E204),"'","''")&amp;"' and EnterpriseId="&amp;EntId&amp;"), null)")</f>
        <v>INSERT into Contributors VALUES (newid(), (select RoleId from ContributorRoles where Name='Producer'), 0, (select max(TrackId) from Tracks where ISRC='BKTOK2300074' and EnterpriseId=647322), null, (select ArtistId from Artists where Name=N'Flash Beats Manow' and EnterpriseId=647322), null)</v>
      </c>
    </row>
    <row r="205">
      <c r="A205" s="8" t="s">
        <v>838</v>
      </c>
      <c r="B205" s="116"/>
      <c r="C205" s="134" t="str">
        <f t="array" ref="C205">ifs(and(isblank($A205),isblank($B205)),"", not(iserror(vlookup($A205&amp;$B205,'5) Release_Track'!$F:$F&amp;'5) Release_Track'!$G:$G,1,0))),vlookup($A205&amp;$B205,{'5) Release_Track'!$F:$F&amp;'5) Release_Track'!$G:$G,'5) Release_Track'!$H:$H},2,0), or(and(not(isblank($B205)),$B205=$B202,$A205&lt;&gt;$A202),and(not(isblank($A205)),$A205=$A202,$B205&lt;&gt;$B202)),"ID LISTS UNALIGNED",and($A205&lt;&gt;"",countif('5) Release_Track'!$F:$F,$A205)=0),"NO ISRC MATCH in Release_Track",and($B205&lt;&gt;"",countif('5) Release_Track'!$G:$G,$B205)=0),"NO CATALOG ID MATCH in Release_Track",iserror(vlookup($A205&amp;$B205,'5) Release_Track'!$F:$F&amp;'5) Release_Track'!$G:$G,1,0)),"NO ISRC-CATALOG ID pair MATCH in Release_Track" )</f>
        <v>Super Dragão Guerreiro</v>
      </c>
      <c r="D205" s="134" t="str">
        <f t="array" ref="D205">ifs(and(isblank($A205),isblank($B205)),"", not(iserror(vlookup($A205&amp;$B205,'5) Release_Track'!$F:$F&amp;'5) Release_Track'!$G:$G,1,0))),vlookup($A205&amp;$B205,{'5) Release_Track'!$F:$F&amp;'5) Release_Track'!$G:$G,'5) Release_Track'!$I:$I},2,0), or(and(not(isblank($B205)),$B205=$B202,$A205&lt;&gt;$A202),and(not(isblank($A205)),$A205=$A202,$B205&lt;&gt;$B202)),"ID LISTS UNALIGNED",and($A205&lt;&gt;"",countif('5) Release_Track'!$F:$F,$A205)=0),"NO ISRC MATCH in Release_Track",and($B205&lt;&gt;"",countif('5) Release_Track'!$G:$G,$B205)=0),"NO CATALOG ID MATCH in Release_Track",iserror(vlookup($A205&amp;$B205,'5) Release_Track'!$F:$F&amp;'5) Release_Track'!$G:$G,1,0)),"NO ISRC-CATALOG ID pair MATCH in Release_Track" )</f>
        <v/>
      </c>
      <c r="E205" s="43" t="s">
        <v>67</v>
      </c>
      <c r="F205" s="135" t="s">
        <v>666</v>
      </c>
      <c r="G205" s="136" t="str">
        <f t="array" ref="G205">ifs(or($F205="",$F205="Main Primary Artist"),$F205,not(iserror(vlookup($F205,'Reference info'!$J$5:$J$8,1,0))),"Key Artist",not(iserror(vlookup($F205,'Reference info'!$J$38:$J$405,1,0))),"Performer",not(iserror(vlookup($F205,'Reference info'!$J$10:$J$36,1,0))),"Producer &amp; Engineer")</f>
        <v>Main Primary Artist</v>
      </c>
      <c r="H205" s="8" t="str">
        <f>"update Artists set ReleasesCount=(select count (distinct ReleaseId) from Releases where ArtistId=(select max(ArtistId) from Artists where Name=N'"&amp;E205&amp;"' and EnterpriseId="&amp;EntId&amp;")), 
TracksCount=(select count (distinct TrackId) from Tracks where ArtistId=(select max(ArtistId) from Artists where Name=N'"&amp;E205&amp;"' and EnterpriseId="&amp;EntId&amp;")) where ArtistId=(select max(ArtistId) from Artists where Name=N'"&amp;E205&amp;"'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205" s="174" t="str">
        <f>IF(F205="Main Primary Artist","update Tracks set ArtistId=(select ArtistId from Artists where Name=N'"&amp;Substitute(Trim(E205),"'","''")&amp;"' and EnterpriseId="&amp;EntId&amp;") where "&amp;IF(A205&lt;&gt;"", "ISRC='"&amp;A205&amp;"'", "TrackVendorId='"&amp;Substitute(Trim(B205),"'","''")&amp;"'")&amp;" and EnterpriseId="&amp;EntId,"INSERT into Contributors VALUES (newid(), "&amp;IF(F205&lt;&gt;"Primary Artist", "(select RoleId from ContributorRoles where Name='"&amp;F205&amp;"'), 0", "49, 1")&amp; ", (select max(TrackId) from Tracks where "&amp;IF(A205&lt;&gt;"", "ISRC='"&amp;A205&amp;"'", "TrackVendorId='"&amp;Substitute(Trim(B205),"'","''")&amp;"'")&amp;" and EnterpriseId="&amp;EntId&amp;"), null, (select ArtistId from Artists where Name=N'"&amp;SUBSTITUTE(trim(E205),"'","''")&amp;"' and EnterpriseId="&amp;EntId&amp;"), null)")</f>
        <v>update Tracks set ArtistId=(select ArtistId from Artists where Name=N'Flash Beats Manow' and EnterpriseId=647322) where ISRC='BKTOK2300074' and EnterpriseId=647322</v>
      </c>
    </row>
    <row r="206" hidden="1">
      <c r="A206" s="8" t="s">
        <v>838</v>
      </c>
      <c r="B206" s="116"/>
      <c r="C206" s="134" t="str">
        <f t="array" ref="C206">ifs(and(isblank($A206),isblank($B206)),"", not(iserror(vlookup($A206&amp;$B206,'5) Release_Track'!$F:$F&amp;'5) Release_Track'!$G:$G,1,0))),vlookup($A206&amp;$B206,{'5) Release_Track'!$F:$F&amp;'5) Release_Track'!$G:$G,'5) Release_Track'!$H:$H},2,0), or(and(not(isblank($B206)),$B206=$B203,$A206&lt;&gt;$A203),and(not(isblank($A206)),$A206=$A203,$B206&lt;&gt;$B203)),"ID LISTS UNALIGNED",and($A206&lt;&gt;"",countif('5) Release_Track'!$F:$F,$A206)=0),"NO ISRC MATCH in Release_Track",and($B206&lt;&gt;"",countif('5) Release_Track'!$G:$G,$B206)=0),"NO CATALOG ID MATCH in Release_Track",iserror(vlookup($A206&amp;$B206,'5) Release_Track'!$F:$F&amp;'5) Release_Track'!$G:$G,1,0)),"NO ISRC-CATALOG ID pair MATCH in Release_Track" )</f>
        <v>Super Dragão Guerreiro</v>
      </c>
      <c r="D206" s="134"/>
      <c r="E206" s="43" t="s">
        <v>67</v>
      </c>
      <c r="F206" s="135" t="s">
        <v>669</v>
      </c>
      <c r="G206" s="136" t="str">
        <f t="array" ref="G206">ifs(or($F206="",$F206="Main Primary Artist"),$F206,not(iserror(vlookup($F206,'Reference info'!$J$5:$J$8,1,0))),"Key Artist",not(iserror(vlookup($F206,'Reference info'!$J$38:$J$405,1,0))),"Performer",not(iserror(vlookup($F206,'Reference info'!$J$10:$J$36,1,0))),"Producer &amp; Engineer")</f>
        <v>Producer &amp; Engineer</v>
      </c>
      <c r="J206" s="174" t="str">
        <f>IF(F206="Main Primary Artist","update Tracks set ArtistId=(select ArtistId from Artists where Name=N'"&amp;Substitute(Trim(E206),"'","''")&amp;"' and EnterpriseId="&amp;EntId&amp;") where "&amp;IF(A206&lt;&gt;"", "ISRC='"&amp;A206&amp;"'", "TrackVendorId='"&amp;Substitute(Trim(B206),"'","''")&amp;"'")&amp;" and EnterpriseId="&amp;EntId,"INSERT into Contributors VALUES (newid(), "&amp;IF(F206&lt;&gt;"Primary Artist", "(select RoleId from ContributorRoles where Name='"&amp;F206&amp;"'), 0", "49, 1")&amp; ", (select max(TrackId) from Tracks where "&amp;IF(A206&lt;&gt;"", "ISRC='"&amp;A206&amp;"'", "TrackVendorId='"&amp;Substitute(Trim(B206),"'","''")&amp;"'")&amp;" and EnterpriseId="&amp;EntId&amp;"), null, (select ArtistId from Artists where Name=N'"&amp;SUBSTITUTE(trim(E206),"'","''")&amp;"' and EnterpriseId="&amp;EntId&amp;"), null)")</f>
        <v>INSERT into Contributors VALUES (newid(), (select RoleId from ContributorRoles where Name='Engineer'), 0, (select max(TrackId) from Tracks where ISRC='BKTOK2300074' and EnterpriseId=647322), null, (select ArtistId from Artists where Name=N'Flash Beats Manow' and EnterpriseId=647322), null)</v>
      </c>
    </row>
    <row r="207" hidden="1">
      <c r="A207" s="8" t="s">
        <v>840</v>
      </c>
      <c r="B207" s="116"/>
      <c r="C207" s="134" t="str">
        <f t="array" ref="C207">ifs(and(isblank($A207),isblank($B207)),"", not(iserror(vlookup($A207&amp;$B207,'5) Release_Track'!$F:$F&amp;'5) Release_Track'!$G:$G,1,0))),vlookup($A207&amp;$B207,{'5) Release_Track'!$F:$F&amp;'5) Release_Track'!$G:$G,'5) Release_Track'!$H:$H},2,0), or(and(not(isblank($B207)),$B207=$B204,$A207&lt;&gt;$A204),and(not(isblank($A207)),$A207=$A204,$B207&lt;&gt;$B204)),"ID LISTS UNALIGNED",and($A207&lt;&gt;"",countif('5) Release_Track'!$F:$F,$A207)=0),"NO ISRC MATCH in Release_Track",and($B207&lt;&gt;"",countif('5) Release_Track'!$G:$G,$B207)=0),"NO CATALOG ID MATCH in Release_Track",iserror(vlookup($A207&amp;$B207,'5) Release_Track'!$F:$F&amp;'5) Release_Track'!$G:$G,1,0)),"NO ISRC-CATALOG ID pair MATCH in Release_Track" )</f>
        <v>Eu Vou Vencer</v>
      </c>
      <c r="D207" s="134"/>
      <c r="E207" s="43" t="s">
        <v>67</v>
      </c>
      <c r="F207" s="135" t="s">
        <v>667</v>
      </c>
      <c r="G207" s="136" t="str">
        <f t="array" ref="G207">ifs(or($F207="",$F207="Main Primary Artist"),$F207,not(iserror(vlookup($F207,'Reference info'!$J$5:$J$8,1,0))),"Key Artist",not(iserror(vlookup($F207,'Reference info'!$J$38:$J$405,1,0))),"Performer",not(iserror(vlookup($F207,'Reference info'!$J$10:$J$36,1,0))),"Producer &amp; Engineer")</f>
        <v>Producer &amp; Engineer</v>
      </c>
      <c r="J207" s="174" t="str">
        <f>IF(F207="Main Primary Artist","update Tracks set ArtistId=(select ArtistId from Artists where Name=N'"&amp;Substitute(Trim(E207),"'","''")&amp;"' and EnterpriseId="&amp;EntId&amp;") where "&amp;IF(A207&lt;&gt;"", "ISRC='"&amp;A207&amp;"'", "TrackVendorId='"&amp;Substitute(Trim(B207),"'","''")&amp;"'")&amp;" and EnterpriseId="&amp;EntId,"INSERT into Contributors VALUES (newid(), "&amp;IF(F207&lt;&gt;"Primary Artist", "(select RoleId from ContributorRoles where Name='"&amp;F207&amp;"'), 0", "49, 1")&amp; ", (select max(TrackId) from Tracks where "&amp;IF(A207&lt;&gt;"", "ISRC='"&amp;A207&amp;"'", "TrackVendorId='"&amp;Substitute(Trim(B207),"'","''")&amp;"'")&amp;" and EnterpriseId="&amp;EntId&amp;"), null, (select ArtistId from Artists where Name=N'"&amp;SUBSTITUTE(trim(E207),"'","''")&amp;"' and EnterpriseId="&amp;EntId&amp;"), null)")</f>
        <v>INSERT into Contributors VALUES (newid(), (select RoleId from ContributorRoles where Name='Producer'), 0, (select max(TrackId) from Tracks where ISRC='BKTOK2300075' and EnterpriseId=647322), null, (select ArtistId from Artists where Name=N'Flash Beats Manow' and EnterpriseId=647322), null)</v>
      </c>
    </row>
    <row r="208">
      <c r="A208" s="8" t="s">
        <v>840</v>
      </c>
      <c r="B208" s="116"/>
      <c r="C208" s="134" t="str">
        <f t="array" ref="C208">ifs(and(isblank($A208),isblank($B208)),"", not(iserror(vlookup($A208&amp;$B208,'5) Release_Track'!$F:$F&amp;'5) Release_Track'!$G:$G,1,0))),vlookup($A208&amp;$B208,{'5) Release_Track'!$F:$F&amp;'5) Release_Track'!$G:$G,'5) Release_Track'!$H:$H},2,0), or(and(not(isblank($B208)),$B208=$B205,$A208&lt;&gt;$A205),and(not(isblank($A208)),$A208=$A205,$B208&lt;&gt;$B205)),"ID LISTS UNALIGNED",and($A208&lt;&gt;"",countif('5) Release_Track'!$F:$F,$A208)=0),"NO ISRC MATCH in Release_Track",and($B208&lt;&gt;"",countif('5) Release_Track'!$G:$G,$B208)=0),"NO CATALOG ID MATCH in Release_Track",iserror(vlookup($A208&amp;$B208,'5) Release_Track'!$F:$F&amp;'5) Release_Track'!$G:$G,1,0)),"NO ISRC-CATALOG ID pair MATCH in Release_Track" )</f>
        <v>Eu Vou Vencer</v>
      </c>
      <c r="D208" s="134" t="str">
        <f t="array" ref="D208">ifs(and(isblank($A208),isblank($B208)),"", not(iserror(vlookup($A208&amp;$B208,'5) Release_Track'!$F:$F&amp;'5) Release_Track'!$G:$G,1,0))),vlookup($A208&amp;$B208,{'5) Release_Track'!$F:$F&amp;'5) Release_Track'!$G:$G,'5) Release_Track'!$I:$I},2,0), or(and(not(isblank($B208)),$B208=$B205,$A208&lt;&gt;$A205),and(not(isblank($A208)),$A208=$A205,$B208&lt;&gt;$B205)),"ID LISTS UNALIGNED",and($A208&lt;&gt;"",countif('5) Release_Track'!$F:$F,$A208)=0),"NO ISRC MATCH in Release_Track",and($B208&lt;&gt;"",countif('5) Release_Track'!$G:$G,$B208)=0),"NO CATALOG ID MATCH in Release_Track",iserror(vlookup($A208&amp;$B208,'5) Release_Track'!$F:$F&amp;'5) Release_Track'!$G:$G,1,0)),"NO ISRC-CATALOG ID pair MATCH in Release_Track" )</f>
        <v/>
      </c>
      <c r="E208" s="43" t="s">
        <v>67</v>
      </c>
      <c r="F208" s="135" t="s">
        <v>666</v>
      </c>
      <c r="G208" s="136" t="str">
        <f t="array" ref="G208">ifs(or($F208="",$F208="Main Primary Artist"),$F208,not(iserror(vlookup($F208,'Reference info'!$J$5:$J$8,1,0))),"Key Artist",not(iserror(vlookup($F208,'Reference info'!$J$38:$J$405,1,0))),"Performer",not(iserror(vlookup($F208,'Reference info'!$J$10:$J$36,1,0))),"Producer &amp; Engineer")</f>
        <v>Main Primary Artist</v>
      </c>
      <c r="H208" s="8" t="str">
        <f>"update Artists set ReleasesCount=(select count (distinct ReleaseId) from Releases where ArtistId=(select max(ArtistId) from Artists where Name=N'"&amp;E208&amp;"' and EnterpriseId="&amp;EntId&amp;")), 
TracksCount=(select count (distinct TrackId) from Tracks where ArtistId=(select max(ArtistId) from Artists where Name=N'"&amp;E208&amp;"' and EnterpriseId="&amp;EntId&amp;")) where ArtistId=(select max(ArtistId) from Artists where Name=N'"&amp;E208&amp;"'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208" s="174" t="str">
        <f>IF(F208="Main Primary Artist","update Tracks set ArtistId=(select ArtistId from Artists where Name=N'"&amp;Substitute(Trim(E208),"'","''")&amp;"' and EnterpriseId="&amp;EntId&amp;") where "&amp;IF(A208&lt;&gt;"", "ISRC='"&amp;A208&amp;"'", "TrackVendorId='"&amp;Substitute(Trim(B208),"'","''")&amp;"'")&amp;" and EnterpriseId="&amp;EntId,"INSERT into Contributors VALUES (newid(), "&amp;IF(F208&lt;&gt;"Primary Artist", "(select RoleId from ContributorRoles where Name='"&amp;F208&amp;"'), 0", "49, 1")&amp; ", (select max(TrackId) from Tracks where "&amp;IF(A208&lt;&gt;"", "ISRC='"&amp;A208&amp;"'", "TrackVendorId='"&amp;Substitute(Trim(B208),"'","''")&amp;"'")&amp;" and EnterpriseId="&amp;EntId&amp;"), null, (select ArtistId from Artists where Name=N'"&amp;SUBSTITUTE(trim(E208),"'","''")&amp;"' and EnterpriseId="&amp;EntId&amp;"), null)")</f>
        <v>update Tracks set ArtistId=(select ArtistId from Artists where Name=N'Flash Beats Manow' and EnterpriseId=647322) where ISRC='BKTOK2300075' and EnterpriseId=647322</v>
      </c>
    </row>
    <row r="209" hidden="1">
      <c r="A209" s="8" t="s">
        <v>840</v>
      </c>
      <c r="B209" s="116"/>
      <c r="C209" s="134" t="str">
        <f t="array" ref="C209">ifs(and(isblank($A209),isblank($B209)),"", not(iserror(vlookup($A209&amp;$B209,'5) Release_Track'!$F:$F&amp;'5) Release_Track'!$G:$G,1,0))),vlookup($A209&amp;$B209,{'5) Release_Track'!$F:$F&amp;'5) Release_Track'!$G:$G,'5) Release_Track'!$H:$H},2,0), or(and(not(isblank($B209)),$B209=$B206,$A209&lt;&gt;$A206),and(not(isblank($A209)),$A209=$A206,$B209&lt;&gt;$B206)),"ID LISTS UNALIGNED",and($A209&lt;&gt;"",countif('5) Release_Track'!$F:$F,$A209)=0),"NO ISRC MATCH in Release_Track",and($B209&lt;&gt;"",countif('5) Release_Track'!$G:$G,$B209)=0),"NO CATALOG ID MATCH in Release_Track",iserror(vlookup($A209&amp;$B209,'5) Release_Track'!$F:$F&amp;'5) Release_Track'!$G:$G,1,0)),"NO ISRC-CATALOG ID pair MATCH in Release_Track" )</f>
        <v>Eu Vou Vencer</v>
      </c>
      <c r="D209" s="134"/>
      <c r="E209" s="43" t="s">
        <v>67</v>
      </c>
      <c r="F209" s="135" t="s">
        <v>669</v>
      </c>
      <c r="G209" s="136" t="str">
        <f t="array" ref="G209">ifs(or($F209="",$F209="Main Primary Artist"),$F209,not(iserror(vlookup($F209,'Reference info'!$J$5:$J$8,1,0))),"Key Artist",not(iserror(vlookup($F209,'Reference info'!$J$38:$J$405,1,0))),"Performer",not(iserror(vlookup($F209,'Reference info'!$J$10:$J$36,1,0))),"Producer &amp; Engineer")</f>
        <v>Producer &amp; Engineer</v>
      </c>
      <c r="J209" s="174" t="str">
        <f>IF(F209="Main Primary Artist","update Tracks set ArtistId=(select ArtistId from Artists where Name=N'"&amp;Substitute(Trim(E209),"'","''")&amp;"' and EnterpriseId="&amp;EntId&amp;") where "&amp;IF(A209&lt;&gt;"", "ISRC='"&amp;A209&amp;"'", "TrackVendorId='"&amp;Substitute(Trim(B209),"'","''")&amp;"'")&amp;" and EnterpriseId="&amp;EntId,"INSERT into Contributors VALUES (newid(), "&amp;IF(F209&lt;&gt;"Primary Artist", "(select RoleId from ContributorRoles where Name='"&amp;F209&amp;"'), 0", "49, 1")&amp; ", (select max(TrackId) from Tracks where "&amp;IF(A209&lt;&gt;"", "ISRC='"&amp;A209&amp;"'", "TrackVendorId='"&amp;Substitute(Trim(B209),"'","''")&amp;"'")&amp;" and EnterpriseId="&amp;EntId&amp;"), null, (select ArtistId from Artists where Name=N'"&amp;SUBSTITUTE(trim(E209),"'","''")&amp;"' and EnterpriseId="&amp;EntId&amp;"), null)")</f>
        <v>INSERT into Contributors VALUES (newid(), (select RoleId from ContributorRoles where Name='Engineer'), 0, (select max(TrackId) from Tracks where ISRC='BKTOK2300075' and EnterpriseId=647322), null, (select ArtistId from Artists where Name=N'Flash Beats Manow' and EnterpriseId=647322), null)</v>
      </c>
    </row>
    <row r="210" hidden="1">
      <c r="A210" s="34" t="s">
        <v>1117</v>
      </c>
      <c r="B210" s="84"/>
      <c r="C210" s="134" t="str">
        <f t="array" ref="C210">ifs(and(isblank($A210),isblank($B210)),"", not(iserror(vlookup($A210&amp;$B210,'5) Release_Track'!$F:$F&amp;'5) Release_Track'!$G:$G,1,0))),vlookup($A210&amp;$B210,{'5) Release_Track'!$F:$F&amp;'5) Release_Track'!$G:$G,'5) Release_Track'!$H:$H},2,0), or(and(not(isblank($B210)),$B210=$B207,$A210&lt;&gt;$A207),and(not(isblank($A210)),$A210=$A207,$B210&lt;&gt;$B207)),"ID LISTS UNALIGNED",and($A210&lt;&gt;"",countif('5) Release_Track'!$F:$F,$A210)=0),"NO ISRC MATCH in Release_Track",and($B210&lt;&gt;"",countif('5) Release_Track'!$G:$G,$B210)=0),"NO CATALOG ID MATCH in Release_Track",iserror(vlookup($A210&amp;$B210,'5) Release_Track'!$F:$F&amp;'5) Release_Track'!$G:$G,1,0)),"NO ISRC-CATALOG ID pair MATCH in Release_Track" )</f>
        <v>Deus da Itália</v>
      </c>
      <c r="D210" s="134" t="str">
        <f t="array" ref="D210">ifs(and(isblank($A210),isblank($B210)),"", not(iserror(vlookup($A210&amp;$B210,'5) Release_Track'!$F:$F&amp;'5) Release_Track'!$G:$G,1,0))),vlookup($A210&amp;$B210,{'5) Release_Track'!$F:$F&amp;'5) Release_Track'!$G:$G,'5) Release_Track'!$I:$I},2,0), or(and(not(isblank($B210)),$B210=$B207,$A210&lt;&gt;$A207),and(not(isblank($A210)),$A210=$A207,$B210&lt;&gt;$B207)),"ID LISTS UNALIGNED",and($A210&lt;&gt;"",countif('5) Release_Track'!$F:$F,$A210)=0),"NO ISRC MATCH in Release_Track",and($B210&lt;&gt;"",countif('5) Release_Track'!$G:$G,$B210)=0),"NO CATALOG ID MATCH in Release_Track",iserror(vlookup($A210&amp;$B210,'5) Release_Track'!$F:$F&amp;'5) Release_Track'!$G:$G,1,0)),"NO ISRC-CATALOG ID pair MATCH in Release_Track" )</f>
        <v/>
      </c>
      <c r="E210" s="96" t="s">
        <v>53</v>
      </c>
      <c r="F210" s="135" t="s">
        <v>667</v>
      </c>
      <c r="G210" s="136" t="str">
        <f t="array" ref="G210">ifs(or($F210="",$F210="Main Primary Artist"),$F210,not(iserror(vlookup($F210,'Reference info'!$J$5:$J$8,1,0))),"Key Artist",not(iserror(vlookup($F210,'Reference info'!$J$38:$J$405,1,0))),"Performer",not(iserror(vlookup($F210,'Reference info'!$J$10:$J$36,1,0))),"Producer &amp; Engineer")</f>
        <v>Producer &amp; Engineer</v>
      </c>
      <c r="J210" s="174" t="str">
        <f>IF(F210="Main Primary Artist","update Tracks set ArtistId=(select ArtistId from Artists where Name=N'"&amp;Substitute(Trim(E210),"'","''")&amp;"' and EnterpriseId="&amp;EntId&amp;") where "&amp;IF(A210&lt;&gt;"", "ISRC='"&amp;A210&amp;"'", "TrackVendorId='"&amp;Substitute(Trim(B210),"'","''")&amp;"'")&amp;" and EnterpriseId="&amp;EntId,"INSERT into Contributors VALUES (newid(), "&amp;IF(F210&lt;&gt;"Primary Artist", "(select RoleId from ContributorRoles where Name='"&amp;F210&amp;"'), 0", "49, 1")&amp; ", (select max(TrackId) from Tracks where "&amp;IF(A210&lt;&gt;"", "ISRC='"&amp;A210&amp;"'", "TrackVendorId='"&amp;Substitute(Trim(B210),"'","''")&amp;"'")&amp;" and EnterpriseId="&amp;EntId&amp;"), null, (select ArtistId from Artists where Name=N'"&amp;SUBSTITUTE(trim(E210),"'","''")&amp;"' and EnterpriseId="&amp;EntId&amp;"), null)")</f>
        <v>INSERT into Contributors VALUES (newid(), (select RoleId from ContributorRoles where Name='Producer'), 0, (select max(TrackId) from Tracks where ISRC='BKTOK2300076' and EnterpriseId=647322), null, (select ArtistId from Artists where Name=N'PeJota10*' and EnterpriseId=647322), null)</v>
      </c>
    </row>
    <row r="211" hidden="1">
      <c r="A211" s="34" t="s">
        <v>1117</v>
      </c>
      <c r="B211" s="84"/>
      <c r="C211" s="134" t="str">
        <f t="array" ref="C211">ifs(and(isblank($A211),isblank($B211)),"", not(iserror(vlookup($A211&amp;$B211,'5) Release_Track'!$F:$F&amp;'5) Release_Track'!$G:$G,1,0))),vlookup($A211&amp;$B211,{'5) Release_Track'!$F:$F&amp;'5) Release_Track'!$G:$G,'5) Release_Track'!$H:$H},2,0), or(and(not(isblank($B211)),$B211=$B210,$A211&lt;&gt;$A210),and(not(isblank($A211)),$A211=$A210,$B211&lt;&gt;$B210)),"ID LISTS UNALIGNED",and($A211&lt;&gt;"",countif('5) Release_Track'!$F:$F,$A211)=0),"NO ISRC MATCH in Release_Track",and($B211&lt;&gt;"",countif('5) Release_Track'!$G:$G,$B211)=0),"NO CATALOG ID MATCH in Release_Track",iserror(vlookup($A211&amp;$B211,'5) Release_Track'!$F:$F&amp;'5) Release_Track'!$G:$G,1,0)),"NO ISRC-CATALOG ID pair MATCH in Release_Track" )</f>
        <v>Deus da Itália</v>
      </c>
      <c r="D211" s="134" t="str">
        <f t="array" ref="D211">ifs(and(isblank($A211),isblank($B211)),"", not(iserror(vlookup($A211&amp;$B211,'5) Release_Track'!$F:$F&amp;'5) Release_Track'!$G:$G,1,0))),vlookup($A211&amp;$B211,{'5) Release_Track'!$F:$F&amp;'5) Release_Track'!$G:$G,'5) Release_Track'!$I:$I},2,0), or(and(not(isblank($B211)),$B211=$B210,$A211&lt;&gt;$A210),and(not(isblank($A211)),$A211=$A210,$B211&lt;&gt;$B210)),"ID LISTS UNALIGNED",and($A211&lt;&gt;"",countif('5) Release_Track'!$F:$F,$A211)=0),"NO ISRC MATCH in Release_Track",and($B211&lt;&gt;"",countif('5) Release_Track'!$G:$G,$B211)=0),"NO CATALOG ID MATCH in Release_Track",iserror(vlookup($A211&amp;$B211,'5) Release_Track'!$F:$F&amp;'5) Release_Track'!$G:$G,1,0)),"NO ISRC-CATALOG ID pair MATCH in Release_Track" )</f>
        <v/>
      </c>
      <c r="E211" s="96" t="s">
        <v>79</v>
      </c>
      <c r="F211" s="140" t="s">
        <v>671</v>
      </c>
      <c r="G211" s="136" t="str">
        <f t="array" ref="G211">ifs(or($F211="",$F211="Main Primary Artist"),$F211,not(iserror(vlookup($F211,'Reference info'!$J$5:$J$8,1,0))),"Key Artist",not(iserror(vlookup($F211,'Reference info'!$J$38:$J$405,1,0))),"Performer",not(iserror(vlookup($F211,'Reference info'!$J$10:$J$36,1,0))),"Producer &amp; Engineer")</f>
        <v>Key Artist</v>
      </c>
      <c r="J211" s="174" t="str">
        <f>IF(F211="Main Primary Artist","update Tracks set ArtistId=(select ArtistId from Artists where Name=N'"&amp;Substitute(Trim(E211),"'","''")&amp;"' and EnterpriseId="&amp;EntId&amp;") where "&amp;IF(A211&lt;&gt;"", "ISRC='"&amp;A211&amp;"'", "TrackVendorId='"&amp;Substitute(Trim(B211),"'","''")&amp;"'")&amp;" and EnterpriseId="&amp;EntId,"INSERT into Contributors VALUES (newid(), "&amp;IF(F211&lt;&gt;"Primary Artist", "(select RoleId from ContributorRoles where Name='"&amp;F211&amp;"'), 0", "49, 1")&amp; ", (select max(TrackId) from Tracks where "&amp;IF(A211&lt;&gt;"", "ISRC='"&amp;A211&amp;"'", "TrackVendorId='"&amp;Substitute(Trim(B211),"'","''")&amp;"'")&amp;" and EnterpriseId="&amp;EntId&amp;"), null, (select ArtistId from Artists where Name=N'"&amp;SUBSTITUTE(trim(E211),"'","''")&amp;"' and EnterpriseId="&amp;EntId&amp;"), null)")</f>
        <v>INSERT into Contributors VALUES (newid(), 49, 1, (select max(TrackId) from Tracks where ISRC='BKTOK2300076' and EnterpriseId=647322), null, (select ArtistId from Artists where Name=N'$hinepsj' and EnterpriseId=647322), null)</v>
      </c>
    </row>
    <row r="212">
      <c r="A212" s="34" t="s">
        <v>1117</v>
      </c>
      <c r="B212" s="84"/>
      <c r="C212" s="134" t="str">
        <f t="array" ref="C212">ifs(and(isblank($A212),isblank($B212)),"", not(iserror(vlookup($A212&amp;$B212,'5) Release_Track'!$F:$F&amp;'5) Release_Track'!$G:$G,1,0))),vlookup($A212&amp;$B212,{'5) Release_Track'!$F:$F&amp;'5) Release_Track'!$G:$G,'5) Release_Track'!$H:$H},2,0), or(and(not(isblank($B212)),$B212=$B209,$A212&lt;&gt;$A209),and(not(isblank($A212)),$A212=$A209,$B212&lt;&gt;$B209)),"ID LISTS UNALIGNED",and($A212&lt;&gt;"",countif('5) Release_Track'!$F:$F,$A212)=0),"NO ISRC MATCH in Release_Track",and($B212&lt;&gt;"",countif('5) Release_Track'!$G:$G,$B212)=0),"NO CATALOG ID MATCH in Release_Track",iserror(vlookup($A212&amp;$B212,'5) Release_Track'!$F:$F&amp;'5) Release_Track'!$G:$G,1,0)),"NO ISRC-CATALOG ID pair MATCH in Release_Track" )</f>
        <v>Deus da Itália</v>
      </c>
      <c r="D212" s="134" t="str">
        <f t="array" ref="D212">ifs(and(isblank($A212),isblank($B212)),"", not(iserror(vlookup($A212&amp;$B212,'5) Release_Track'!$F:$F&amp;'5) Release_Track'!$G:$G,1,0))),vlookup($A212&amp;$B212,{'5) Release_Track'!$F:$F&amp;'5) Release_Track'!$G:$G,'5) Release_Track'!$I:$I},2,0), or(and(not(isblank($B212)),$B212=$B209,$A212&lt;&gt;$A209),and(not(isblank($A212)),$A212=$A209,$B212&lt;&gt;$B209)),"ID LISTS UNALIGNED",and($A212&lt;&gt;"",countif('5) Release_Track'!$F:$F,$A212)=0),"NO ISRC MATCH in Release_Track",and($B212&lt;&gt;"",countif('5) Release_Track'!$G:$G,$B212)=0),"NO CATALOG ID MATCH in Release_Track",iserror(vlookup($A212&amp;$B212,'5) Release_Track'!$F:$F&amp;'5) Release_Track'!$G:$G,1,0)),"NO ISRC-CATALOG ID pair MATCH in Release_Track" )</f>
        <v/>
      </c>
      <c r="E212" s="96" t="s">
        <v>53</v>
      </c>
      <c r="F212" s="140" t="s">
        <v>666</v>
      </c>
      <c r="G212" s="136" t="str">
        <f t="array" ref="G212">ifs(or($F212="",$F212="Main Primary Artist"),$F212,not(iserror(vlookup($F212,'Reference info'!$J$5:$J$8,1,0))),"Key Artist",not(iserror(vlookup($F212,'Reference info'!$J$38:$J$405,1,0))),"Performer",not(iserror(vlookup($F212,'Reference info'!$J$10:$J$36,1,0))),"Producer &amp; Engineer")</f>
        <v>Main Primary Artist</v>
      </c>
      <c r="H212" s="8" t="str">
        <f>"update Artists set ReleasesCount=(select count (distinct ReleaseId) from Releases where ArtistId=(select max(ArtistId) from Artists where Name=N'"&amp;E212&amp;"' and EnterpriseId="&amp;EntId&amp;")), 
TracksCount=(select count (distinct TrackId) from Tracks where ArtistId=(select max(ArtistId) from Artists where Name=N'"&amp;E212&amp;"' and EnterpriseId="&amp;EntId&amp;")) where ArtistId=(select max(ArtistId) from Artists where Name=N'"&amp;E212&amp;"'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12" s="174" t="str">
        <f>IF(F212="Main Primary Artist","update Tracks set ArtistId=(select ArtistId from Artists where Name=N'"&amp;Substitute(Trim(E212),"'","''")&amp;"' and EnterpriseId="&amp;EntId&amp;") where "&amp;IF(A212&lt;&gt;"", "ISRC='"&amp;A212&amp;"'", "TrackVendorId='"&amp;Substitute(Trim(B212),"'","''")&amp;"'")&amp;" and EnterpriseId="&amp;EntId,"INSERT into Contributors VALUES (newid(), "&amp;IF(F212&lt;&gt;"Primary Artist", "(select RoleId from ContributorRoles where Name='"&amp;F212&amp;"'), 0", "49, 1")&amp; ", (select max(TrackId) from Tracks where "&amp;IF(A212&lt;&gt;"", "ISRC='"&amp;A212&amp;"'", "TrackVendorId='"&amp;Substitute(Trim(B212),"'","''")&amp;"'")&amp;" and EnterpriseId="&amp;EntId&amp;"), null, (select ArtistId from Artists where Name=N'"&amp;SUBSTITUTE(trim(E212),"'","''")&amp;"' and EnterpriseId="&amp;EntId&amp;"), null)")</f>
        <v>update Tracks set ArtistId=(select ArtistId from Artists where Name=N'PeJota10*' and EnterpriseId=647322) where ISRC='BKTOK2300076' and EnterpriseId=647322</v>
      </c>
    </row>
    <row r="213" hidden="1">
      <c r="A213" s="34" t="s">
        <v>1117</v>
      </c>
      <c r="B213" s="84"/>
      <c r="C213" s="134" t="str">
        <f t="array" ref="C213">ifs(and(isblank($A213),isblank($B213)),"", not(iserror(vlookup($A213&amp;$B213,'5) Release_Track'!$F:$F&amp;'5) Release_Track'!$G:$G,1,0))),vlookup($A213&amp;$B213,{'5) Release_Track'!$F:$F&amp;'5) Release_Track'!$G:$G,'5) Release_Track'!$H:$H},2,0), or(and(not(isblank($B213)),$B213=$B210,$A213&lt;&gt;$A210),and(not(isblank($A213)),$A213=$A210,$B213&lt;&gt;$B210)),"ID LISTS UNALIGNED",and($A213&lt;&gt;"",countif('5) Release_Track'!$F:$F,$A213)=0),"NO ISRC MATCH in Release_Track",and($B213&lt;&gt;"",countif('5) Release_Track'!$G:$G,$B213)=0),"NO CATALOG ID MATCH in Release_Track",iserror(vlookup($A213&amp;$B213,'5) Release_Track'!$F:$F&amp;'5) Release_Track'!$G:$G,1,0)),"NO ISRC-CATALOG ID pair MATCH in Release_Track" )</f>
        <v>Deus da Itália</v>
      </c>
      <c r="D213" s="134" t="str">
        <f t="array" ref="D213">ifs(and(isblank($A213),isblank($B213)),"", not(iserror(vlookup($A213&amp;$B213,'5) Release_Track'!$F:$F&amp;'5) Release_Track'!$G:$G,1,0))),vlookup($A213&amp;$B213,{'5) Release_Track'!$F:$F&amp;'5) Release_Track'!$G:$G,'5) Release_Track'!$I:$I},2,0), or(and(not(isblank($B213)),$B213=$B210,$A213&lt;&gt;$A210),and(not(isblank($A213)),$A213=$A210,$B213&lt;&gt;$B210)),"ID LISTS UNALIGNED",and($A213&lt;&gt;"",countif('5) Release_Track'!$F:$F,$A213)=0),"NO ISRC MATCH in Release_Track",and($B213&lt;&gt;"",countif('5) Release_Track'!$G:$G,$B213)=0),"NO CATALOG ID MATCH in Release_Track",iserror(vlookup($A213&amp;$B213,'5) Release_Track'!$F:$F&amp;'5) Release_Track'!$G:$G,1,0)),"NO ISRC-CATALOG ID pair MATCH in Release_Track" )</f>
        <v/>
      </c>
      <c r="E213" s="96" t="s">
        <v>53</v>
      </c>
      <c r="F213" s="135" t="s">
        <v>669</v>
      </c>
      <c r="G213" s="136" t="str">
        <f t="array" ref="G213">ifs(or($F213="",$F213="Main Primary Artist"),$F213,not(iserror(vlookup($F213,'Reference info'!$J$5:$J$8,1,0))),"Key Artist",not(iserror(vlookup($F213,'Reference info'!$J$38:$J$405,1,0))),"Performer",not(iserror(vlookup($F213,'Reference info'!$J$10:$J$36,1,0))),"Producer &amp; Engineer")</f>
        <v>Producer &amp; Engineer</v>
      </c>
      <c r="J213" s="174" t="str">
        <f>IF(F213="Main Primary Artist","update Tracks set ArtistId=(select ArtistId from Artists where Name=N'"&amp;Substitute(Trim(E213),"'","''")&amp;"' and EnterpriseId="&amp;EntId&amp;") where "&amp;IF(A213&lt;&gt;"", "ISRC='"&amp;A213&amp;"'", "TrackVendorId='"&amp;Substitute(Trim(B213),"'","''")&amp;"'")&amp;" and EnterpriseId="&amp;EntId,"INSERT into Contributors VALUES (newid(), "&amp;IF(F213&lt;&gt;"Primary Artist", "(select RoleId from ContributorRoles where Name='"&amp;F213&amp;"'), 0", "49, 1")&amp; ", (select max(TrackId) from Tracks where "&amp;IF(A213&lt;&gt;"", "ISRC='"&amp;A213&amp;"'", "TrackVendorId='"&amp;Substitute(Trim(B213),"'","''")&amp;"'")&amp;" and EnterpriseId="&amp;EntId&amp;"), null, (select ArtistId from Artists where Name=N'"&amp;SUBSTITUTE(trim(E213),"'","''")&amp;"' and EnterpriseId="&amp;EntId&amp;"), null)")</f>
        <v>INSERT into Contributors VALUES (newid(), (select RoleId from ContributorRoles where Name='Engineer'), 0, (select max(TrackId) from Tracks where ISRC='BKTOK2300076' and EnterpriseId=647322), null, (select ArtistId from Artists where Name=N'PeJota10*' and EnterpriseId=647322), null)</v>
      </c>
    </row>
    <row r="214" hidden="1">
      <c r="A214" s="34" t="s">
        <v>1119</v>
      </c>
      <c r="B214" s="84"/>
      <c r="C214" s="134" t="str">
        <f t="array" ref="C214">ifs(and(isblank($A214),isblank($B214)),"", not(iserror(vlookup($A214&amp;$B214,'5) Release_Track'!$F:$F&amp;'5) Release_Track'!$G:$G,1,0))),vlookup($A214&amp;$B214,{'5) Release_Track'!$F:$F&amp;'5) Release_Track'!$G:$G,'5) Release_Track'!$H:$H},2,0), or(and(not(isblank($B214)),$B214=$B211,$A214&lt;&gt;$A211),and(not(isblank($A214)),$A214=$A211,$B214&lt;&gt;$B211)),"ID LISTS UNALIGNED",and($A214&lt;&gt;"",countif('5) Release_Track'!$F:$F,$A214)=0),"NO ISRC MATCH in Release_Track",and($B214&lt;&gt;"",countif('5) Release_Track'!$G:$G,$B214)=0),"NO CATALOG ID MATCH in Release_Track",iserror(vlookup($A214&amp;$B214,'5) Release_Track'!$F:$F&amp;'5) Release_Track'!$G:$G,1,0)),"NO ISRC-CATALOG ID pair MATCH in Release_Track" )</f>
        <v>Deus da Itália</v>
      </c>
      <c r="D214" s="134" t="str">
        <f t="array" ref="D214">ifs(and(isblank($A214),isblank($B214)),"", not(iserror(vlookup($A214&amp;$B214,'5) Release_Track'!$F:$F&amp;'5) Release_Track'!$G:$G,1,0))),vlookup($A214&amp;$B214,{'5) Release_Track'!$F:$F&amp;'5) Release_Track'!$G:$G,'5) Release_Track'!$I:$I},2,0), or(and(not(isblank($B214)),$B214=$B211,$A214&lt;&gt;$A211),and(not(isblank($A214)),$A214=$A211,$B214&lt;&gt;$B211)),"ID LISTS UNALIGNED",and($A214&lt;&gt;"",countif('5) Release_Track'!$F:$F,$A214)=0),"NO ISRC MATCH in Release_Track",and($B214&lt;&gt;"",countif('5) Release_Track'!$G:$G,$B214)=0),"NO CATALOG ID MATCH in Release_Track",iserror(vlookup($A214&amp;$B214,'5) Release_Track'!$F:$F&amp;'5) Release_Track'!$G:$G,1,0)),"NO ISRC-CATALOG ID pair MATCH in Release_Track" )</f>
        <v>Speed Up</v>
      </c>
      <c r="E214" s="96" t="s">
        <v>53</v>
      </c>
      <c r="F214" s="135" t="s">
        <v>667</v>
      </c>
      <c r="G214" s="136" t="str">
        <f t="array" ref="G214">ifs(or($F214="",$F214="Main Primary Artist"),$F214,not(iserror(vlookup($F214,'Reference info'!$J$5:$J$8,1,0))),"Key Artist",not(iserror(vlookup($F214,'Reference info'!$J$38:$J$405,1,0))),"Performer",not(iserror(vlookup($F214,'Reference info'!$J$10:$J$36,1,0))),"Producer &amp; Engineer")</f>
        <v>Producer &amp; Engineer</v>
      </c>
      <c r="J214" s="174" t="str">
        <f>IF(F214="Main Primary Artist","update Tracks set ArtistId=(select ArtistId from Artists where Name=N'"&amp;Substitute(Trim(E214),"'","''")&amp;"' and EnterpriseId="&amp;EntId&amp;") where "&amp;IF(A214&lt;&gt;"", "ISRC='"&amp;A214&amp;"'", "TrackVendorId='"&amp;Substitute(Trim(B214),"'","''")&amp;"'")&amp;" and EnterpriseId="&amp;EntId,"INSERT into Contributors VALUES (newid(), "&amp;IF(F214&lt;&gt;"Primary Artist", "(select RoleId from ContributorRoles where Name='"&amp;F214&amp;"'), 0", "49, 1")&amp; ", (select max(TrackId) from Tracks where "&amp;IF(A214&lt;&gt;"", "ISRC='"&amp;A214&amp;"'", "TrackVendorId='"&amp;Substitute(Trim(B214),"'","''")&amp;"'")&amp;" and EnterpriseId="&amp;EntId&amp;"), null, (select ArtistId from Artists where Name=N'"&amp;SUBSTITUTE(trim(E214),"'","''")&amp;"' and EnterpriseId="&amp;EntId&amp;"), null)")</f>
        <v>INSERT into Contributors VALUES (newid(), (select RoleId from ContributorRoles where Name='Producer'), 0, (select max(TrackId) from Tracks where ISRC='BKTOK2300077' and EnterpriseId=647322), null, (select ArtistId from Artists where Name=N'PeJota10*' and EnterpriseId=647322), null)</v>
      </c>
    </row>
    <row r="215" hidden="1">
      <c r="A215" s="34" t="s">
        <v>1119</v>
      </c>
      <c r="B215" s="84"/>
      <c r="C215" s="134" t="str">
        <f t="array" ref="C215">ifs(and(isblank($A215),isblank($B215)),"", not(iserror(vlookup($A215&amp;$B215,'5) Release_Track'!$F:$F&amp;'5) Release_Track'!$G:$G,1,0))),vlookup($A215&amp;$B215,{'5) Release_Track'!$F:$F&amp;'5) Release_Track'!$G:$G,'5) Release_Track'!$H:$H},2,0), or(and(not(isblank($B215)),$B215=$B214,$A215&lt;&gt;$A214),and(not(isblank($A215)),$A215=$A214,$B215&lt;&gt;$B214)),"ID LISTS UNALIGNED",and($A215&lt;&gt;"",countif('5) Release_Track'!$F:$F,$A215)=0),"NO ISRC MATCH in Release_Track",and($B215&lt;&gt;"",countif('5) Release_Track'!$G:$G,$B215)=0),"NO CATALOG ID MATCH in Release_Track",iserror(vlookup($A215&amp;$B215,'5) Release_Track'!$F:$F&amp;'5) Release_Track'!$G:$G,1,0)),"NO ISRC-CATALOG ID pair MATCH in Release_Track" )</f>
        <v>Deus da Itália</v>
      </c>
      <c r="D215" s="134" t="str">
        <f t="array" ref="D215">ifs(and(isblank($A215),isblank($B215)),"", not(iserror(vlookup($A215&amp;$B215,'5) Release_Track'!$F:$F&amp;'5) Release_Track'!$G:$G,1,0))),vlookup($A215&amp;$B215,{'5) Release_Track'!$F:$F&amp;'5) Release_Track'!$G:$G,'5) Release_Track'!$I:$I},2,0), or(and(not(isblank($B215)),$B215=$B214,$A215&lt;&gt;$A214),and(not(isblank($A215)),$A215=$A214,$B215&lt;&gt;$B214)),"ID LISTS UNALIGNED",and($A215&lt;&gt;"",countif('5) Release_Track'!$F:$F,$A215)=0),"NO ISRC MATCH in Release_Track",and($B215&lt;&gt;"",countif('5) Release_Track'!$G:$G,$B215)=0),"NO CATALOG ID MATCH in Release_Track",iserror(vlookup($A215&amp;$B215,'5) Release_Track'!$F:$F&amp;'5) Release_Track'!$G:$G,1,0)),"NO ISRC-CATALOG ID pair MATCH in Release_Track" )</f>
        <v>Speed Up</v>
      </c>
      <c r="E215" s="96" t="s">
        <v>79</v>
      </c>
      <c r="F215" s="140" t="s">
        <v>671</v>
      </c>
      <c r="G215" s="136" t="str">
        <f t="array" ref="G215">ifs(or($F215="",$F215="Main Primary Artist"),$F215,not(iserror(vlookup($F215,'Reference info'!$J$5:$J$8,1,0))),"Key Artist",not(iserror(vlookup($F215,'Reference info'!$J$38:$J$405,1,0))),"Performer",not(iserror(vlookup($F215,'Reference info'!$J$10:$J$36,1,0))),"Producer &amp; Engineer")</f>
        <v>Key Artist</v>
      </c>
      <c r="J215" s="174" t="str">
        <f>IF(F215="Main Primary Artist","update Tracks set ArtistId=(select ArtistId from Artists where Name=N'"&amp;Substitute(Trim(E215),"'","''")&amp;"' and EnterpriseId="&amp;EntId&amp;") where "&amp;IF(A215&lt;&gt;"", "ISRC='"&amp;A215&amp;"'", "TrackVendorId='"&amp;Substitute(Trim(B215),"'","''")&amp;"'")&amp;" and EnterpriseId="&amp;EntId,"INSERT into Contributors VALUES (newid(), "&amp;IF(F215&lt;&gt;"Primary Artist", "(select RoleId from ContributorRoles where Name='"&amp;F215&amp;"'), 0", "49, 1")&amp; ", (select max(TrackId) from Tracks where "&amp;IF(A215&lt;&gt;"", "ISRC='"&amp;A215&amp;"'", "TrackVendorId='"&amp;Substitute(Trim(B215),"'","''")&amp;"'")&amp;" and EnterpriseId="&amp;EntId&amp;"), null, (select ArtistId from Artists where Name=N'"&amp;SUBSTITUTE(trim(E215),"'","''")&amp;"' and EnterpriseId="&amp;EntId&amp;"), null)")</f>
        <v>INSERT into Contributors VALUES (newid(), 49, 1, (select max(TrackId) from Tracks where ISRC='BKTOK2300077' and EnterpriseId=647322), null, (select ArtistId from Artists where Name=N'$hinepsj' and EnterpriseId=647322), null)</v>
      </c>
    </row>
    <row r="216">
      <c r="A216" s="34" t="s">
        <v>1119</v>
      </c>
      <c r="B216" s="84"/>
      <c r="C216" s="134" t="str">
        <f t="array" ref="C216">ifs(and(isblank($A216),isblank($B216)),"", not(iserror(vlookup($A216&amp;$B216,'5) Release_Track'!$F:$F&amp;'5) Release_Track'!$G:$G,1,0))),vlookup($A216&amp;$B216,{'5) Release_Track'!$F:$F&amp;'5) Release_Track'!$G:$G,'5) Release_Track'!$H:$H},2,0), or(and(not(isblank($B216)),$B216=$B213,$A216&lt;&gt;$A213),and(not(isblank($A216)),$A216=$A213,$B216&lt;&gt;$B213)),"ID LISTS UNALIGNED",and($A216&lt;&gt;"",countif('5) Release_Track'!$F:$F,$A216)=0),"NO ISRC MATCH in Release_Track",and($B216&lt;&gt;"",countif('5) Release_Track'!$G:$G,$B216)=0),"NO CATALOG ID MATCH in Release_Track",iserror(vlookup($A216&amp;$B216,'5) Release_Track'!$F:$F&amp;'5) Release_Track'!$G:$G,1,0)),"NO ISRC-CATALOG ID pair MATCH in Release_Track" )</f>
        <v>Deus da Itália</v>
      </c>
      <c r="D216" s="134" t="str">
        <f t="array" ref="D216">ifs(and(isblank($A216),isblank($B216)),"", not(iserror(vlookup($A216&amp;$B216,'5) Release_Track'!$F:$F&amp;'5) Release_Track'!$G:$G,1,0))),vlookup($A216&amp;$B216,{'5) Release_Track'!$F:$F&amp;'5) Release_Track'!$G:$G,'5) Release_Track'!$I:$I},2,0), or(and(not(isblank($B216)),$B216=$B213,$A216&lt;&gt;$A213),and(not(isblank($A216)),$A216=$A213,$B216&lt;&gt;$B213)),"ID LISTS UNALIGNED",and($A216&lt;&gt;"",countif('5) Release_Track'!$F:$F,$A216)=0),"NO ISRC MATCH in Release_Track",and($B216&lt;&gt;"",countif('5) Release_Track'!$G:$G,$B216)=0),"NO CATALOG ID MATCH in Release_Track",iserror(vlookup($A216&amp;$B216,'5) Release_Track'!$F:$F&amp;'5) Release_Track'!$G:$G,1,0)),"NO ISRC-CATALOG ID pair MATCH in Release_Track" )</f>
        <v>Speed Up</v>
      </c>
      <c r="E216" s="96" t="s">
        <v>53</v>
      </c>
      <c r="F216" s="140" t="s">
        <v>666</v>
      </c>
      <c r="G216" s="136" t="str">
        <f t="array" ref="G216">ifs(or($F216="",$F216="Main Primary Artist"),$F216,not(iserror(vlookup($F216,'Reference info'!$J$5:$J$8,1,0))),"Key Artist",not(iserror(vlookup($F216,'Reference info'!$J$38:$J$405,1,0))),"Performer",not(iserror(vlookup($F216,'Reference info'!$J$10:$J$36,1,0))),"Producer &amp; Engineer")</f>
        <v>Main Primary Artist</v>
      </c>
      <c r="H216" s="8" t="str">
        <f>"update Artists set ReleasesCount=(select count (distinct ReleaseId) from Releases where ArtistId=(select max(ArtistId) from Artists where Name=N'"&amp;E216&amp;"' and EnterpriseId="&amp;EntId&amp;")), 
TracksCount=(select count (distinct TrackId) from Tracks where ArtistId=(select max(ArtistId) from Artists where Name=N'"&amp;E216&amp;"' and EnterpriseId="&amp;EntId&amp;")) where ArtistId=(select max(ArtistId) from Artists where Name=N'"&amp;E216&amp;"'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16" s="174" t="str">
        <f>IF(F216="Main Primary Artist","update Tracks set ArtistId=(select ArtistId from Artists where Name=N'"&amp;Substitute(Trim(E216),"'","''")&amp;"' and EnterpriseId="&amp;EntId&amp;") where "&amp;IF(A216&lt;&gt;"", "ISRC='"&amp;A216&amp;"'", "TrackVendorId='"&amp;Substitute(Trim(B216),"'","''")&amp;"'")&amp;" and EnterpriseId="&amp;EntId,"INSERT into Contributors VALUES (newid(), "&amp;IF(F216&lt;&gt;"Primary Artist", "(select RoleId from ContributorRoles where Name='"&amp;F216&amp;"'), 0", "49, 1")&amp; ", (select max(TrackId) from Tracks where "&amp;IF(A216&lt;&gt;"", "ISRC='"&amp;A216&amp;"'", "TrackVendorId='"&amp;Substitute(Trim(B216),"'","''")&amp;"'")&amp;" and EnterpriseId="&amp;EntId&amp;"), null, (select ArtistId from Artists where Name=N'"&amp;SUBSTITUTE(trim(E216),"'","''")&amp;"' and EnterpriseId="&amp;EntId&amp;"), null)")</f>
        <v>update Tracks set ArtistId=(select ArtistId from Artists where Name=N'PeJota10*' and EnterpriseId=647322) where ISRC='BKTOK2300077' and EnterpriseId=647322</v>
      </c>
    </row>
    <row r="217" hidden="1">
      <c r="A217" s="34" t="s">
        <v>1119</v>
      </c>
      <c r="B217" s="84"/>
      <c r="C217" s="134" t="str">
        <f t="array" ref="C217">ifs(and(isblank($A217),isblank($B217)),"", not(iserror(vlookup($A217&amp;$B217,'5) Release_Track'!$F:$F&amp;'5) Release_Track'!$G:$G,1,0))),vlookup($A217&amp;$B217,{'5) Release_Track'!$F:$F&amp;'5) Release_Track'!$G:$G,'5) Release_Track'!$H:$H},2,0), or(and(not(isblank($B217)),$B217=$B214,$A217&lt;&gt;$A214),and(not(isblank($A217)),$A217=$A214,$B217&lt;&gt;$B214)),"ID LISTS UNALIGNED",and($A217&lt;&gt;"",countif('5) Release_Track'!$F:$F,$A217)=0),"NO ISRC MATCH in Release_Track",and($B217&lt;&gt;"",countif('5) Release_Track'!$G:$G,$B217)=0),"NO CATALOG ID MATCH in Release_Track",iserror(vlookup($A217&amp;$B217,'5) Release_Track'!$F:$F&amp;'5) Release_Track'!$G:$G,1,0)),"NO ISRC-CATALOG ID pair MATCH in Release_Track" )</f>
        <v>Deus da Itália</v>
      </c>
      <c r="D217" s="134" t="str">
        <f t="array" ref="D217">ifs(and(isblank($A217),isblank($B217)),"", not(iserror(vlookup($A217&amp;$B217,'5) Release_Track'!$F:$F&amp;'5) Release_Track'!$G:$G,1,0))),vlookup($A217&amp;$B217,{'5) Release_Track'!$F:$F&amp;'5) Release_Track'!$G:$G,'5) Release_Track'!$I:$I},2,0), or(and(not(isblank($B217)),$B217=$B214,$A217&lt;&gt;$A214),and(not(isblank($A217)),$A217=$A214,$B217&lt;&gt;$B214)),"ID LISTS UNALIGNED",and($A217&lt;&gt;"",countif('5) Release_Track'!$F:$F,$A217)=0),"NO ISRC MATCH in Release_Track",and($B217&lt;&gt;"",countif('5) Release_Track'!$G:$G,$B217)=0),"NO CATALOG ID MATCH in Release_Track",iserror(vlookup($A217&amp;$B217,'5) Release_Track'!$F:$F&amp;'5) Release_Track'!$G:$G,1,0)),"NO ISRC-CATALOG ID pair MATCH in Release_Track" )</f>
        <v>Speed Up</v>
      </c>
      <c r="E217" s="96" t="s">
        <v>53</v>
      </c>
      <c r="F217" s="135" t="s">
        <v>669</v>
      </c>
      <c r="G217" s="136" t="str">
        <f t="array" ref="G217">ifs(or($F217="",$F217="Main Primary Artist"),$F217,not(iserror(vlookup($F217,'Reference info'!$J$5:$J$8,1,0))),"Key Artist",not(iserror(vlookup($F217,'Reference info'!$J$38:$J$405,1,0))),"Performer",not(iserror(vlookup($F217,'Reference info'!$J$10:$J$36,1,0))),"Producer &amp; Engineer")</f>
        <v>Producer &amp; Engineer</v>
      </c>
      <c r="J217" s="174" t="str">
        <f>IF(F217="Main Primary Artist","update Tracks set ArtistId=(select ArtistId from Artists where Name=N'"&amp;Substitute(Trim(E217),"'","''")&amp;"' and EnterpriseId="&amp;EntId&amp;") where "&amp;IF(A217&lt;&gt;"", "ISRC='"&amp;A217&amp;"'", "TrackVendorId='"&amp;Substitute(Trim(B217),"'","''")&amp;"'")&amp;" and EnterpriseId="&amp;EntId,"INSERT into Contributors VALUES (newid(), "&amp;IF(F217&lt;&gt;"Primary Artist", "(select RoleId from ContributorRoles where Name='"&amp;F217&amp;"'), 0", "49, 1")&amp; ", (select max(TrackId) from Tracks where "&amp;IF(A217&lt;&gt;"", "ISRC='"&amp;A217&amp;"'", "TrackVendorId='"&amp;Substitute(Trim(B217),"'","''")&amp;"'")&amp;" and EnterpriseId="&amp;EntId&amp;"), null, (select ArtistId from Artists where Name=N'"&amp;SUBSTITUTE(trim(E217),"'","''")&amp;"' and EnterpriseId="&amp;EntId&amp;"), null)")</f>
        <v>INSERT into Contributors VALUES (newid(), (select RoleId from ContributorRoles where Name='Engineer'), 0, (select max(TrackId) from Tracks where ISRC='BKTOK2300077' and EnterpriseId=647322), null, (select ArtistId from Artists where Name=N'PeJota10*' and EnterpriseId=647322), null)</v>
      </c>
    </row>
    <row r="218" hidden="1">
      <c r="A218" s="8" t="s">
        <v>842</v>
      </c>
      <c r="B218" s="116"/>
      <c r="C218" s="134" t="str">
        <f t="array" ref="C218">ifs(and(isblank($A218),isblank($B218)),"", not(iserror(vlookup($A218&amp;$B218,'5) Release_Track'!$F:$F&amp;'5) Release_Track'!$G:$G,1,0))),vlookup($A218&amp;$B218,{'5) Release_Track'!$F:$F&amp;'5) Release_Track'!$G:$G,'5) Release_Track'!$H:$H},2,0), or(and(not(isblank($B218)),$B218=#REF!,$A218&lt;&gt;#REF!),and(not(isblank($A218)),$A218=#REF!,$B218&lt;&gt;#REF!)),"ID LISTS UNALIGNED",and($A218&lt;&gt;"",countif('5) Release_Track'!$F:$F,$A218)=0),"NO ISRC MATCH in Release_Track",and($B218&lt;&gt;"",countif('5) Release_Track'!$G:$G,$B218)=0),"NO CATALOG ID MATCH in Release_Track",iserror(vlookup($A218&amp;$B218,'5) Release_Track'!$F:$F&amp;'5) Release_Track'!$G:$G,1,0)),"NO ISRC-CATALOG ID pair MATCH in Release_Track" )</f>
        <v>Senpai</v>
      </c>
      <c r="D218" s="134"/>
      <c r="E218" s="43" t="s">
        <v>79</v>
      </c>
      <c r="F218" s="135" t="s">
        <v>667</v>
      </c>
      <c r="G218" s="136" t="str">
        <f t="array" ref="G218">ifs(or($F218="",$F218="Main Primary Artist"),$F218,not(iserror(vlookup($F218,'Reference info'!$J$5:$J$8,1,0))),"Key Artist",not(iserror(vlookup($F218,'Reference info'!$J$38:$J$405,1,0))),"Performer",not(iserror(vlookup($F218,'Reference info'!$J$10:$J$36,1,0))),"Producer &amp; Engineer")</f>
        <v>Producer &amp; Engineer</v>
      </c>
      <c r="J218" s="174" t="str">
        <f>IF(F218="Main Primary Artist","update Tracks set ArtistId=(select ArtistId from Artists where Name=N'"&amp;Substitute(Trim(E218),"'","''")&amp;"' and EnterpriseId="&amp;EntId&amp;") where "&amp;IF(A218&lt;&gt;"", "ISRC='"&amp;A218&amp;"'", "TrackVendorId='"&amp;Substitute(Trim(B218),"'","''")&amp;"'")&amp;" and EnterpriseId="&amp;EntId,"INSERT into Contributors VALUES (newid(), "&amp;IF(F218&lt;&gt;"Primary Artist", "(select RoleId from ContributorRoles where Name='"&amp;F218&amp;"'), 0", "49, 1")&amp; ", (select max(TrackId) from Tracks where "&amp;IF(A218&lt;&gt;"", "ISRC='"&amp;A218&amp;"'", "TrackVendorId='"&amp;Substitute(Trim(B218),"'","''")&amp;"'")&amp;" and EnterpriseId="&amp;EntId&amp;"), null, (select ArtistId from Artists where Name=N'"&amp;SUBSTITUTE(trim(E218),"'","''")&amp;"' and EnterpriseId="&amp;EntId&amp;"), null)")</f>
        <v>INSERT into Contributors VALUES (newid(), (select RoleId from ContributorRoles where Name='Producer'), 0, (select max(TrackId) from Tracks where ISRC='BKTOK2300079' and EnterpriseId=647322), null, (select ArtistId from Artists where Name=N'$hinepsj' and EnterpriseId=647322), null)</v>
      </c>
    </row>
    <row r="219">
      <c r="A219" s="8" t="s">
        <v>842</v>
      </c>
      <c r="B219" s="116"/>
      <c r="C219" s="134" t="str">
        <f t="array" ref="C219">ifs(and(isblank($A219),isblank($B219)),"", not(iserror(vlookup($A219&amp;$B219,'5) Release_Track'!$F:$F&amp;'5) Release_Track'!$G:$G,1,0))),vlookup($A219&amp;$B219,{'5) Release_Track'!$F:$F&amp;'5) Release_Track'!$G:$G,'5) Release_Track'!$H:$H},2,0), or(and(not(isblank($B219)),$B219=#REF!,$A219&lt;&gt;#REF!),and(not(isblank($A219)),$A219=#REF!,$B219&lt;&gt;#REF!)),"ID LISTS UNALIGNED",and($A219&lt;&gt;"",countif('5) Release_Track'!$F:$F,$A219)=0),"NO ISRC MATCH in Release_Track",and($B219&lt;&gt;"",countif('5) Release_Track'!$G:$G,$B219)=0),"NO CATALOG ID MATCH in Release_Track",iserror(vlookup($A219&amp;$B219,'5) Release_Track'!$F:$F&amp;'5) Release_Track'!$G:$G,1,0)),"NO ISRC-CATALOG ID pair MATCH in Release_Track" )</f>
        <v>Senpai</v>
      </c>
      <c r="D219" s="134" t="str">
        <f t="array" ref="D219">ifs(and(isblank($A219),isblank($B219)),"", not(iserror(vlookup($A219&amp;$B219,'5) Release_Track'!$F:$F&amp;'5) Release_Track'!$G:$G,1,0))),vlookup($A219&amp;$B219,{'5) Release_Track'!$F:$F&amp;'5) Release_Track'!$G:$G,'5) Release_Track'!$I:$I},2,0), or(and(not(isblank($B219)),$B219=#REF!,$A219&lt;&gt;#REF!),and(not(isblank($A219)),$A219=#REF!,$B219&lt;&gt;#REF!)),"ID LISTS UNALIGNED",and($A219&lt;&gt;"",countif('5) Release_Track'!$F:$F,$A219)=0),"NO ISRC MATCH in Release_Track",and($B219&lt;&gt;"",countif('5) Release_Track'!$G:$G,$B219)=0),"NO CATALOG ID MATCH in Release_Track",iserror(vlookup($A219&amp;$B219,'5) Release_Track'!$F:$F&amp;'5) Release_Track'!$G:$G,1,0)),"NO ISRC-CATALOG ID pair MATCH in Release_Track" )</f>
        <v/>
      </c>
      <c r="E219" s="43" t="s">
        <v>79</v>
      </c>
      <c r="F219" s="135" t="s">
        <v>666</v>
      </c>
      <c r="G219" s="136" t="str">
        <f t="array" ref="G219">ifs(or($F219="",$F219="Main Primary Artist"),$F219,not(iserror(vlookup($F219,'Reference info'!$J$5:$J$8,1,0))),"Key Artist",not(iserror(vlookup($F219,'Reference info'!$J$38:$J$405,1,0))),"Performer",not(iserror(vlookup($F219,'Reference info'!$J$10:$J$36,1,0))),"Producer &amp; Engineer")</f>
        <v>Main Primary Artist</v>
      </c>
      <c r="H219" s="8" t="str">
        <f>"update Artists set ReleasesCount=(select count (distinct ReleaseId) from Releases where ArtistId=(select max(ArtistId) from Artists where Name=N'"&amp;E219&amp;"' and EnterpriseId="&amp;EntId&amp;")), 
TracksCount=(select count (distinct TrackId) from Tracks where ArtistId=(select max(ArtistId) from Artists where Name=N'"&amp;E219&amp;"' and EnterpriseId="&amp;EntId&amp;")) where ArtistId=(select max(ArtistId) from Artists where Name=N'"&amp;E219&amp;"'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219" s="174" t="str">
        <f>IF(F219="Main Primary Artist","update Tracks set ArtistId=(select ArtistId from Artists where Name=N'"&amp;Substitute(Trim(E219),"'","''")&amp;"' and EnterpriseId="&amp;EntId&amp;") where "&amp;IF(A219&lt;&gt;"", "ISRC='"&amp;A219&amp;"'", "TrackVendorId='"&amp;Substitute(Trim(B219),"'","''")&amp;"'")&amp;" and EnterpriseId="&amp;EntId,"INSERT into Contributors VALUES (newid(), "&amp;IF(F219&lt;&gt;"Primary Artist", "(select RoleId from ContributorRoles where Name='"&amp;F219&amp;"'), 0", "49, 1")&amp; ", (select max(TrackId) from Tracks where "&amp;IF(A219&lt;&gt;"", "ISRC='"&amp;A219&amp;"'", "TrackVendorId='"&amp;Substitute(Trim(B219),"'","''")&amp;"'")&amp;" and EnterpriseId="&amp;EntId&amp;"), null, (select ArtistId from Artists where Name=N'"&amp;SUBSTITUTE(trim(E219),"'","''")&amp;"' and EnterpriseId="&amp;EntId&amp;"), null)")</f>
        <v>update Tracks set ArtistId=(select ArtistId from Artists where Name=N'$hinepsj' and EnterpriseId=647322) where ISRC='BKTOK2300079' and EnterpriseId=647322</v>
      </c>
    </row>
    <row r="220" hidden="1">
      <c r="A220" s="8" t="s">
        <v>842</v>
      </c>
      <c r="B220" s="116"/>
      <c r="C220" s="134" t="str">
        <f t="array" ref="C220">ifs(and(isblank($A220),isblank($B220)),"", not(iserror(vlookup($A220&amp;$B220,'5) Release_Track'!$F:$F&amp;'5) Release_Track'!$G:$G,1,0))),vlookup($A220&amp;$B220,{'5) Release_Track'!$F:$F&amp;'5) Release_Track'!$G:$G,'5) Release_Track'!$H:$H},2,0), or(and(not(isblank($B220)),$B220=$B219,$A220&lt;&gt;$A219),and(not(isblank($A220)),$A220=$A219,$B220&lt;&gt;$B219)),"ID LISTS UNALIGNED",and($A220&lt;&gt;"",countif('5) Release_Track'!$F:$F,$A220)=0),"NO ISRC MATCH in Release_Track",and($B220&lt;&gt;"",countif('5) Release_Track'!$G:$G,$B220)=0),"NO CATALOG ID MATCH in Release_Track",iserror(vlookup($A220&amp;$B220,'5) Release_Track'!$F:$F&amp;'5) Release_Track'!$G:$G,1,0)),"NO ISRC-CATALOG ID pair MATCH in Release_Track" )</f>
        <v>Senpai</v>
      </c>
      <c r="D220" s="134" t="str">
        <f t="array" ref="D220">ifs(and(isblank($A220),isblank($B220)),"", not(iserror(vlookup($A220&amp;$B220,'5) Release_Track'!$F:$F&amp;'5) Release_Track'!$G:$G,1,0))),vlookup($A220&amp;$B220,{'5) Release_Track'!$F:$F&amp;'5) Release_Track'!$G:$G,'5) Release_Track'!$I:$I},2,0), or(and(not(isblank($B220)),$B220=$B219,$A220&lt;&gt;$A219),and(not(isblank($A220)),$A220=$A219,$B220&lt;&gt;$B219)),"ID LISTS UNALIGNED",and($A220&lt;&gt;"",countif('5) Release_Track'!$F:$F,$A220)=0),"NO ISRC MATCH in Release_Track",and($B220&lt;&gt;"",countif('5) Release_Track'!$G:$G,$B220)=0),"NO CATALOG ID MATCH in Release_Track",iserror(vlookup($A220&amp;$B220,'5) Release_Track'!$F:$F&amp;'5) Release_Track'!$G:$G,1,0)),"NO ISRC-CATALOG ID pair MATCH in Release_Track" )</f>
        <v/>
      </c>
      <c r="E220" s="43" t="s">
        <v>91</v>
      </c>
      <c r="F220" s="135" t="s">
        <v>672</v>
      </c>
      <c r="G220" s="136" t="str">
        <f t="array" ref="G220">ifs(or($F220="",$F220="Main Primary Artist"),$F220,not(iserror(vlookup($F220,'Reference info'!$J$5:$J$8,1,0))),"Key Artist",not(iserror(vlookup($F220,'Reference info'!$J$38:$J$405,1,0))),"Performer",not(iserror(vlookup($F220,'Reference info'!$J$10:$J$36,1,0))),"Producer &amp; Engineer")</f>
        <v>Key Artist</v>
      </c>
      <c r="J220" s="174" t="str">
        <f>IF(F220="Main Primary Artist","update Tracks set ArtistId=(select ArtistId from Artists where Name=N'"&amp;Substitute(Trim(E220),"'","''")&amp;"' and EnterpriseId="&amp;EntId&amp;") where "&amp;IF(A220&lt;&gt;"", "ISRC='"&amp;A220&amp;"'", "TrackVendorId='"&amp;Substitute(Trim(B220),"'","''")&amp;"'")&amp;" and EnterpriseId="&amp;EntId,"INSERT into Contributors VALUES (newid(), "&amp;IF(F220&lt;&gt;"Primary Artist", "(select RoleId from ContributorRoles where Name='"&amp;F220&amp;"'), 0", "49, 1")&amp; ", (select max(TrackId) from Tracks where "&amp;IF(A220&lt;&gt;"", "ISRC='"&amp;A220&amp;"'", "TrackVendorId='"&amp;Substitute(Trim(B220),"'","''")&amp;"'")&amp;" and EnterpriseId="&amp;EntId&amp;"), null, (select ArtistId from Artists where Name=N'"&amp;SUBSTITUTE(trim(E220),"'","''")&amp;"' and EnterpriseId="&amp;EntId&amp;"), null)")</f>
        <v>INSERT into Contributors VALUES (newid(), (select RoleId from ContributorRoles where Name='Featuring'), 0, (select max(TrackId) from Tracks where ISRC='BKTOK2300079' and EnterpriseId=647322), null, (select ArtistId from Artists where Name=N'May Abreu' and EnterpriseId=647322), null)</v>
      </c>
    </row>
    <row r="221" hidden="1">
      <c r="A221" s="8" t="s">
        <v>842</v>
      </c>
      <c r="B221" s="116"/>
      <c r="C221" s="134" t="str">
        <f t="array" ref="C221">ifs(and(isblank($A221),isblank($B221)),"", not(iserror(vlookup($A221&amp;$B221,'5) Release_Track'!$F:$F&amp;'5) Release_Track'!$G:$G,1,0))),vlookup($A221&amp;$B221,{'5) Release_Track'!$F:$F&amp;'5) Release_Track'!$G:$G,'5) Release_Track'!$H:$H},2,0), or(and(not(isblank($B221)),$B221=#REF!,$A221&lt;&gt;#REF!),and(not(isblank($A221)),$A221=#REF!,$B221&lt;&gt;#REF!)),"ID LISTS UNALIGNED",and($A221&lt;&gt;"",countif('5) Release_Track'!$F:$F,$A221)=0),"NO ISRC MATCH in Release_Track",and($B221&lt;&gt;"",countif('5) Release_Track'!$G:$G,$B221)=0),"NO CATALOG ID MATCH in Release_Track",iserror(vlookup($A221&amp;$B221,'5) Release_Track'!$F:$F&amp;'5) Release_Track'!$G:$G,1,0)),"NO ISRC-CATALOG ID pair MATCH in Release_Track" )</f>
        <v>Senpai</v>
      </c>
      <c r="D221" s="134"/>
      <c r="E221" s="43" t="s">
        <v>79</v>
      </c>
      <c r="F221" s="135" t="s">
        <v>669</v>
      </c>
      <c r="G221" s="136" t="str">
        <f t="array" ref="G221">ifs(or($F221="",$F221="Main Primary Artist"),$F221,not(iserror(vlookup($F221,'Reference info'!$J$5:$J$8,1,0))),"Key Artist",not(iserror(vlookup($F221,'Reference info'!$J$38:$J$405,1,0))),"Performer",not(iserror(vlookup($F221,'Reference info'!$J$10:$J$36,1,0))),"Producer &amp; Engineer")</f>
        <v>Producer &amp; Engineer</v>
      </c>
      <c r="J221" s="174" t="str">
        <f>IF(F221="Main Primary Artist","update Tracks set ArtistId=(select ArtistId from Artists where Name=N'"&amp;Substitute(Trim(E221),"'","''")&amp;"' and EnterpriseId="&amp;EntId&amp;") where "&amp;IF(A221&lt;&gt;"", "ISRC='"&amp;A221&amp;"'", "TrackVendorId='"&amp;Substitute(Trim(B221),"'","''")&amp;"'")&amp;" and EnterpriseId="&amp;EntId,"INSERT into Contributors VALUES (newid(), "&amp;IF(F221&lt;&gt;"Primary Artist", "(select RoleId from ContributorRoles where Name='"&amp;F221&amp;"'), 0", "49, 1")&amp; ", (select max(TrackId) from Tracks where "&amp;IF(A221&lt;&gt;"", "ISRC='"&amp;A221&amp;"'", "TrackVendorId='"&amp;Substitute(Trim(B221),"'","''")&amp;"'")&amp;" and EnterpriseId="&amp;EntId&amp;"), null, (select ArtistId from Artists where Name=N'"&amp;SUBSTITUTE(trim(E221),"'","''")&amp;"' and EnterpriseId="&amp;EntId&amp;"), null)")</f>
        <v>INSERT into Contributors VALUES (newid(), (select RoleId from ContributorRoles where Name='Engineer'), 0, (select max(TrackId) from Tracks where ISRC='BKTOK2300079' and EnterpriseId=647322), null, (select ArtistId from Artists where Name=N'$hinepsj' and EnterpriseId=647322), null)</v>
      </c>
    </row>
    <row r="222" hidden="1">
      <c r="A222" s="8" t="s">
        <v>844</v>
      </c>
      <c r="B222" s="116"/>
      <c r="C222" s="134" t="str">
        <f t="array" ref="C222">ifs(and(isblank($A222),isblank($B222)),"", not(iserror(vlookup($A222&amp;$B222,'5) Release_Track'!$F:$F&amp;'5) Release_Track'!$G:$G,1,0))),vlookup($A222&amp;$B222,{'5) Release_Track'!$F:$F&amp;'5) Release_Track'!$G:$G,'5) Release_Track'!$H:$H},2,0), or(and(not(isblank($B222)),$B222=#REF!,$A222&lt;&gt;#REF!),and(not(isblank($A222)),$A222=#REF!,$B222&lt;&gt;#REF!)),"ID LISTS UNALIGNED",and($A222&lt;&gt;"",countif('5) Release_Track'!$F:$F,$A222)=0),"NO ISRC MATCH in Release_Track",and($B222&lt;&gt;"",countif('5) Release_Track'!$G:$G,$B222)=0),"NO CATALOG ID MATCH in Release_Track",iserror(vlookup($A222&amp;$B222,'5) Release_Track'!$F:$F&amp;'5) Release_Track'!$G:$G,1,0)),"NO ISRC-CATALOG ID pair MATCH in Release_Track" )</f>
        <v>Mash - Visionário Divino</v>
      </c>
      <c r="D222" s="134"/>
      <c r="E222" s="8" t="s">
        <v>67</v>
      </c>
      <c r="F222" s="135" t="s">
        <v>667</v>
      </c>
      <c r="G222" s="136" t="str">
        <f t="array" ref="G222">ifs(or($F222="",$F222="Main Primary Artist"),$F222,not(iserror(vlookup($F222,'Reference info'!$J$5:$J$8,1,0))),"Key Artist",not(iserror(vlookup($F222,'Reference info'!$J$38:$J$405,1,0))),"Performer",not(iserror(vlookup($F222,'Reference info'!$J$10:$J$36,1,0))),"Producer &amp; Engineer")</f>
        <v>Producer &amp; Engineer</v>
      </c>
      <c r="J222" s="174" t="str">
        <f>IF(F222="Main Primary Artist","update Tracks set ArtistId=(select ArtistId from Artists where Name=N'"&amp;Substitute(Trim(E222),"'","''")&amp;"' and EnterpriseId="&amp;EntId&amp;") where "&amp;IF(A222&lt;&gt;"", "ISRC='"&amp;A222&amp;"'", "TrackVendorId='"&amp;Substitute(Trim(B222),"'","''")&amp;"'")&amp;" and EnterpriseId="&amp;EntId,"INSERT into Contributors VALUES (newid(), "&amp;IF(F222&lt;&gt;"Primary Artist", "(select RoleId from ContributorRoles where Name='"&amp;F222&amp;"'), 0", "49, 1")&amp; ", (select max(TrackId) from Tracks where "&amp;IF(A222&lt;&gt;"", "ISRC='"&amp;A222&amp;"'", "TrackVendorId='"&amp;Substitute(Trim(B222),"'","''")&amp;"'")&amp;" and EnterpriseId="&amp;EntId&amp;"), null, (select ArtistId from Artists where Name=N'"&amp;SUBSTITUTE(trim(E222),"'","''")&amp;"' and EnterpriseId="&amp;EntId&amp;"), null)")</f>
        <v>INSERT into Contributors VALUES (newid(), (select RoleId from ContributorRoles where Name='Producer'), 0, (select max(TrackId) from Tracks where ISRC='BKTOK2300080' and EnterpriseId=647322), null, (select ArtistId from Artists where Name=N'Flash Beats Manow' and EnterpriseId=647322), null)</v>
      </c>
    </row>
    <row r="223">
      <c r="A223" s="8" t="s">
        <v>844</v>
      </c>
      <c r="B223" s="116"/>
      <c r="C223" s="134" t="str">
        <f t="array" ref="C223">ifs(and(isblank($A223),isblank($B223)),"", not(iserror(vlookup($A223&amp;$B223,'5) Release_Track'!$F:$F&amp;'5) Release_Track'!$G:$G,1,0))),vlookup($A223&amp;$B223,{'5) Release_Track'!$F:$F&amp;'5) Release_Track'!$G:$G,'5) Release_Track'!$H:$H},2,0), or(and(not(isblank($B223)),$B223=#REF!,$A223&lt;&gt;#REF!),and(not(isblank($A223)),$A223=#REF!,$B223&lt;&gt;#REF!)),"ID LISTS UNALIGNED",and($A223&lt;&gt;"",countif('5) Release_Track'!$F:$F,$A223)=0),"NO ISRC MATCH in Release_Track",and($B223&lt;&gt;"",countif('5) Release_Track'!$G:$G,$B223)=0),"NO CATALOG ID MATCH in Release_Track",iserror(vlookup($A223&amp;$B223,'5) Release_Track'!$F:$F&amp;'5) Release_Track'!$G:$G,1,0)),"NO ISRC-CATALOG ID pair MATCH in Release_Track" )</f>
        <v>Mash - Visionário Divino</v>
      </c>
      <c r="D223" s="134"/>
      <c r="E223" s="8" t="s">
        <v>67</v>
      </c>
      <c r="F223" s="135" t="s">
        <v>666</v>
      </c>
      <c r="G223" s="136" t="str">
        <f t="array" ref="G223">ifs(or($F223="",$F223="Main Primary Artist"),$F223,not(iserror(vlookup($F223,'Reference info'!$J$5:$J$8,1,0))),"Key Artist",not(iserror(vlookup($F223,'Reference info'!$J$38:$J$405,1,0))),"Performer",not(iserror(vlookup($F223,'Reference info'!$J$10:$J$36,1,0))),"Producer &amp; Engineer")</f>
        <v>Main Primary Artist</v>
      </c>
      <c r="H223" s="8" t="str">
        <f>"update Artists set ReleasesCount=(select count (distinct ReleaseId) from Releases where ArtistId=(select max(ArtistId) from Artists where Name=N'"&amp;E223&amp;"' and EnterpriseId="&amp;EntId&amp;")), 
TracksCount=(select count (distinct TrackId) from Tracks where ArtistId=(select max(ArtistId) from Artists where Name=N'"&amp;E223&amp;"' and EnterpriseId="&amp;EntId&amp;")) where ArtistId=(select max(ArtistId) from Artists where Name=N'"&amp;E223&amp;"'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223" s="174" t="str">
        <f>IF(F223="Main Primary Artist","update Tracks set ArtistId=(select ArtistId from Artists where Name=N'"&amp;Substitute(Trim(E223),"'","''")&amp;"' and EnterpriseId="&amp;EntId&amp;") where "&amp;IF(A223&lt;&gt;"", "ISRC='"&amp;A223&amp;"'", "TrackVendorId='"&amp;Substitute(Trim(B223),"'","''")&amp;"'")&amp;" and EnterpriseId="&amp;EntId,"INSERT into Contributors VALUES (newid(), "&amp;IF(F223&lt;&gt;"Primary Artist", "(select RoleId from ContributorRoles where Name='"&amp;F223&amp;"'), 0", "49, 1")&amp; ", (select max(TrackId) from Tracks where "&amp;IF(A223&lt;&gt;"", "ISRC='"&amp;A223&amp;"'", "TrackVendorId='"&amp;Substitute(Trim(B223),"'","''")&amp;"'")&amp;" and EnterpriseId="&amp;EntId&amp;"), null, (select ArtistId from Artists where Name=N'"&amp;SUBSTITUTE(trim(E223),"'","''")&amp;"' and EnterpriseId="&amp;EntId&amp;"), null)")</f>
        <v>update Tracks set ArtistId=(select ArtistId from Artists where Name=N'Flash Beats Manow' and EnterpriseId=647322) where ISRC='BKTOK2300080' and EnterpriseId=647322</v>
      </c>
    </row>
    <row r="224" hidden="1">
      <c r="A224" s="8" t="s">
        <v>844</v>
      </c>
      <c r="B224" s="116"/>
      <c r="C224" s="134" t="str">
        <f t="array" ref="C224">ifs(and(isblank($A224),isblank($B224)),"", not(iserror(vlookup($A224&amp;$B224,'5) Release_Track'!$F:$F&amp;'5) Release_Track'!$G:$G,1,0))),vlookup($A224&amp;$B224,{'5) Release_Track'!$F:$F&amp;'5) Release_Track'!$G:$G,'5) Release_Track'!$H:$H},2,0), or(and(not(isblank($B224)),$B224=#REF!,$A224&lt;&gt;#REF!),and(not(isblank($A224)),$A224=#REF!,$B224&lt;&gt;#REF!)),"ID LISTS UNALIGNED",and($A224&lt;&gt;"",countif('5) Release_Track'!$F:$F,$A224)=0),"NO ISRC MATCH in Release_Track",and($B224&lt;&gt;"",countif('5) Release_Track'!$G:$G,$B224)=0),"NO CATALOG ID MATCH in Release_Track",iserror(vlookup($A224&amp;$B224,'5) Release_Track'!$F:$F&amp;'5) Release_Track'!$G:$G,1,0)),"NO ISRC-CATALOG ID pair MATCH in Release_Track" )</f>
        <v>Mash - Visionário Divino</v>
      </c>
      <c r="D224" s="134"/>
      <c r="E224" s="8" t="s">
        <v>67</v>
      </c>
      <c r="F224" s="135" t="s">
        <v>669</v>
      </c>
      <c r="G224" s="136" t="str">
        <f t="array" ref="G224">ifs(or($F224="",$F224="Main Primary Artist"),$F224,not(iserror(vlookup($F224,'Reference info'!$J$5:$J$8,1,0))),"Key Artist",not(iserror(vlookup($F224,'Reference info'!$J$38:$J$405,1,0))),"Performer",not(iserror(vlookup($F224,'Reference info'!$J$10:$J$36,1,0))),"Producer &amp; Engineer")</f>
        <v>Producer &amp; Engineer</v>
      </c>
      <c r="J224" s="174" t="str">
        <f>IF(F224="Main Primary Artist","update Tracks set ArtistId=(select ArtistId from Artists where Name=N'"&amp;Substitute(Trim(E224),"'","''")&amp;"' and EnterpriseId="&amp;EntId&amp;") where "&amp;IF(A224&lt;&gt;"", "ISRC='"&amp;A224&amp;"'", "TrackVendorId='"&amp;Substitute(Trim(B224),"'","''")&amp;"'")&amp;" and EnterpriseId="&amp;EntId,"INSERT into Contributors VALUES (newid(), "&amp;IF(F224&lt;&gt;"Primary Artist", "(select RoleId from ContributorRoles where Name='"&amp;F224&amp;"'), 0", "49, 1")&amp; ", (select max(TrackId) from Tracks where "&amp;IF(A224&lt;&gt;"", "ISRC='"&amp;A224&amp;"'", "TrackVendorId='"&amp;Substitute(Trim(B224),"'","''")&amp;"'")&amp;" and EnterpriseId="&amp;EntId&amp;"), null, (select ArtistId from Artists where Name=N'"&amp;SUBSTITUTE(trim(E224),"'","''")&amp;"' and EnterpriseId="&amp;EntId&amp;"), null)")</f>
        <v>INSERT into Contributors VALUES (newid(), (select RoleId from ContributorRoles where Name='Engineer'), 0, (select max(TrackId) from Tracks where ISRC='BKTOK2300080' and EnterpriseId=647322), null, (select ArtistId from Artists where Name=N'Flash Beats Manow' and EnterpriseId=647322), null)</v>
      </c>
    </row>
    <row r="225" hidden="1">
      <c r="A225" s="34" t="s">
        <v>1121</v>
      </c>
      <c r="B225" s="84"/>
      <c r="C225" s="134" t="str">
        <f t="array" ref="C225">ifs(and(isblank($A225),isblank($B225)),"", not(iserror(vlookup($A225&amp;$B225,'5) Release_Track'!$F:$F&amp;'5) Release_Track'!$G:$G,1,0))),vlookup($A225&amp;$B225,{'5) Release_Track'!$F:$F&amp;'5) Release_Track'!$G:$G,'5) Release_Track'!$H:$H},2,0), or(and(not(isblank($B225)),$B225=#REF!,$A225&lt;&gt;#REF!),and(not(isblank($A225)),$A225=#REF!,$B225&lt;&gt;#REF!)),"ID LISTS UNALIGNED",and($A225&lt;&gt;"",countif('5) Release_Track'!$F:$F,$A225)=0),"NO ISRC MATCH in Release_Track",and($B225&lt;&gt;"",countif('5) Release_Track'!$G:$G,$B225)=0),"NO CATALOG ID MATCH in Release_Track",iserror(vlookup($A225&amp;$B225,'5) Release_Track'!$F:$F&amp;'5) Release_Track'!$G:$G,1,0)),"NO ISRC-CATALOG ID pair MATCH in Release_Track" )</f>
        <v>Entre Aranhas</v>
      </c>
      <c r="D225" s="134" t="str">
        <f t="array" ref="D225">ifs(and(isblank($A225),isblank($B225)),"", not(iserror(vlookup($A225&amp;$B225,'5) Release_Track'!$F:$F&amp;'5) Release_Track'!$G:$G,1,0))),vlookup($A225&amp;$B225,{'5) Release_Track'!$F:$F&amp;'5) Release_Track'!$G:$G,'5) Release_Track'!$I:$I},2,0), or(and(not(isblank($B225)),$B225=#REF!,$A225&lt;&gt;#REF!),and(not(isblank($A225)),$A225=#REF!,$B225&lt;&gt;#REF!)),"ID LISTS UNALIGNED",and($A225&lt;&gt;"",countif('5) Release_Track'!$F:$F,$A225)=0),"NO ISRC MATCH in Release_Track",and($B225&lt;&gt;"",countif('5) Release_Track'!$G:$G,$B225)=0),"NO CATALOG ID MATCH in Release_Track",iserror(vlookup($A225&amp;$B225,'5) Release_Track'!$F:$F&amp;'5) Release_Track'!$G:$G,1,0)),"NO ISRC-CATALOG ID pair MATCH in Release_Track" )</f>
        <v/>
      </c>
      <c r="E225" s="96" t="s">
        <v>53</v>
      </c>
      <c r="F225" s="135" t="s">
        <v>667</v>
      </c>
      <c r="G225" s="136" t="str">
        <f t="array" ref="G225">ifs(or($F225="",$F225="Main Primary Artist"),$F225,not(iserror(vlookup($F225,'Reference info'!$J$5:$J$8,1,0))),"Key Artist",not(iserror(vlookup($F225,'Reference info'!$J$38:$J$405,1,0))),"Performer",not(iserror(vlookup($F225,'Reference info'!$J$10:$J$36,1,0))),"Producer &amp; Engineer")</f>
        <v>Producer &amp; Engineer</v>
      </c>
      <c r="J225" s="174" t="str">
        <f>IF(F225="Main Primary Artist","update Tracks set ArtistId=(select ArtistId from Artists where Name=N'"&amp;Substitute(Trim(E225),"'","''")&amp;"' and EnterpriseId="&amp;EntId&amp;") where "&amp;IF(A225&lt;&gt;"", "ISRC='"&amp;A225&amp;"'", "TrackVendorId='"&amp;Substitute(Trim(B225),"'","''")&amp;"'")&amp;" and EnterpriseId="&amp;EntId,"INSERT into Contributors VALUES (newid(), "&amp;IF(F225&lt;&gt;"Primary Artist", "(select RoleId from ContributorRoles where Name='"&amp;F225&amp;"'), 0", "49, 1")&amp; ", (select max(TrackId) from Tracks where "&amp;IF(A225&lt;&gt;"", "ISRC='"&amp;A225&amp;"'", "TrackVendorId='"&amp;Substitute(Trim(B225),"'","''")&amp;"'")&amp;" and EnterpriseId="&amp;EntId&amp;"), null, (select ArtistId from Artists where Name=N'"&amp;SUBSTITUTE(trim(E225),"'","''")&amp;"' and EnterpriseId="&amp;EntId&amp;"), null)")</f>
        <v>INSERT into Contributors VALUES (newid(), (select RoleId from ContributorRoles where Name='Producer'), 0, (select max(TrackId) from Tracks where ISRC='BKTOK2300081' and EnterpriseId=647322), null, (select ArtistId from Artists where Name=N'PeJota10*' and EnterpriseId=647322), null)</v>
      </c>
    </row>
    <row r="226" hidden="1">
      <c r="A226" s="34" t="s">
        <v>1121</v>
      </c>
      <c r="B226" s="84"/>
      <c r="C226" s="134" t="str">
        <f t="array" ref="C226">ifs(and(isblank($A226),isblank($B226)),"", not(iserror(vlookup($A226&amp;$B226,'5) Release_Track'!$F:$F&amp;'5) Release_Track'!$G:$G,1,0))),vlookup($A226&amp;$B226,{'5) Release_Track'!$F:$F&amp;'5) Release_Track'!$G:$G,'5) Release_Track'!$H:$H},2,0), or(and(not(isblank($B226)),$B226=$B225,$A226&lt;&gt;$A225),and(not(isblank($A226)),$A226=$A225,$B226&lt;&gt;$B225)),"ID LISTS UNALIGNED",and($A226&lt;&gt;"",countif('5) Release_Track'!$F:$F,$A226)=0),"NO ISRC MATCH in Release_Track",and($B226&lt;&gt;"",countif('5) Release_Track'!$G:$G,$B226)=0),"NO CATALOG ID MATCH in Release_Track",iserror(vlookup($A226&amp;$B226,'5) Release_Track'!$F:$F&amp;'5) Release_Track'!$G:$G,1,0)),"NO ISRC-CATALOG ID pair MATCH in Release_Track" )</f>
        <v>Entre Aranhas</v>
      </c>
      <c r="D226" s="134" t="str">
        <f t="array" ref="D226">ifs(and(isblank($A226),isblank($B226)),"", not(iserror(vlookup($A226&amp;$B226,'5) Release_Track'!$F:$F&amp;'5) Release_Track'!$G:$G,1,0))),vlookup($A226&amp;$B226,{'5) Release_Track'!$F:$F&amp;'5) Release_Track'!$G:$G,'5) Release_Track'!$I:$I},2,0), or(and(not(isblank($B226)),$B226=$B225,$A226&lt;&gt;$A225),and(not(isblank($A226)),$A226=$A225,$B226&lt;&gt;$B225)),"ID LISTS UNALIGNED",and($A226&lt;&gt;"",countif('5) Release_Track'!$F:$F,$A226)=0),"NO ISRC MATCH in Release_Track",and($B226&lt;&gt;"",countif('5) Release_Track'!$G:$G,$B226)=0),"NO CATALOG ID MATCH in Release_Track",iserror(vlookup($A226&amp;$B226,'5) Release_Track'!$F:$F&amp;'5) Release_Track'!$G:$G,1,0)),"NO ISRC-CATALOG ID pair MATCH in Release_Track" )</f>
        <v/>
      </c>
      <c r="E226" s="96" t="s">
        <v>97</v>
      </c>
      <c r="F226" s="140" t="s">
        <v>671</v>
      </c>
      <c r="G226" s="136" t="str">
        <f t="array" ref="G226">ifs(or($F226="",$F226="Main Primary Artist"),$F226,not(iserror(vlookup($F226,'Reference info'!$J$5:$J$8,1,0))),"Key Artist",not(iserror(vlookup($F226,'Reference info'!$J$38:$J$405,1,0))),"Performer",not(iserror(vlookup($F226,'Reference info'!$J$10:$J$36,1,0))),"Producer &amp; Engineer")</f>
        <v>Key Artist</v>
      </c>
      <c r="J226" s="174" t="str">
        <f>IF(F226="Main Primary Artist","update Tracks set ArtistId=(select ArtistId from Artists where Name=N'"&amp;Substitute(Trim(E226),"'","''")&amp;"' and EnterpriseId="&amp;EntId&amp;") where "&amp;IF(A226&lt;&gt;"", "ISRC='"&amp;A226&amp;"'", "TrackVendorId='"&amp;Substitute(Trim(B226),"'","''")&amp;"'")&amp;" and EnterpriseId="&amp;EntId,"INSERT into Contributors VALUES (newid(), "&amp;IF(F226&lt;&gt;"Primary Artist", "(select RoleId from ContributorRoles where Name='"&amp;F226&amp;"'), 0", "49, 1")&amp; ", (select max(TrackId) from Tracks where "&amp;IF(A226&lt;&gt;"", "ISRC='"&amp;A226&amp;"'", "TrackVendorId='"&amp;Substitute(Trim(B226),"'","''")&amp;"'")&amp;" and EnterpriseId="&amp;EntId&amp;"), null, (select ArtistId from Artists where Name=N'"&amp;SUBSTITUTE(trim(E226),"'","''")&amp;"' and EnterpriseId="&amp;EntId&amp;"), null)")</f>
        <v>INSERT into Contributors VALUES (newid(), 49, 1, (select max(TrackId) from Tracks where ISRC='BKTOK2300081' and EnterpriseId=647322), null, (select ArtistId from Artists where Name=N'Atilla' and EnterpriseId=647322), null)</v>
      </c>
    </row>
    <row r="227">
      <c r="A227" s="34" t="s">
        <v>1121</v>
      </c>
      <c r="B227" s="84"/>
      <c r="C227" s="134" t="str">
        <f t="array" ref="C227">ifs(and(isblank($A227),isblank($B227)),"", not(iserror(vlookup($A227&amp;$B227,'5) Release_Track'!$F:$F&amp;'5) Release_Track'!$G:$G,1,0))),vlookup($A227&amp;$B227,{'5) Release_Track'!$F:$F&amp;'5) Release_Track'!$G:$G,'5) Release_Track'!$H:$H},2,0), or(and(not(isblank($B227)),$B227=#REF!,$A227&lt;&gt;#REF!),and(not(isblank($A227)),$A227=#REF!,$B227&lt;&gt;#REF!)),"ID LISTS UNALIGNED",and($A227&lt;&gt;"",countif('5) Release_Track'!$F:$F,$A227)=0),"NO ISRC MATCH in Release_Track",and($B227&lt;&gt;"",countif('5) Release_Track'!$G:$G,$B227)=0),"NO CATALOG ID MATCH in Release_Track",iserror(vlookup($A227&amp;$B227,'5) Release_Track'!$F:$F&amp;'5) Release_Track'!$G:$G,1,0)),"NO ISRC-CATALOG ID pair MATCH in Release_Track" )</f>
        <v>Entre Aranhas</v>
      </c>
      <c r="D227" s="134" t="str">
        <f t="array" ref="D227">ifs(and(isblank($A227),isblank($B227)),"", not(iserror(vlookup($A227&amp;$B227,'5) Release_Track'!$F:$F&amp;'5) Release_Track'!$G:$G,1,0))),vlookup($A227&amp;$B227,{'5) Release_Track'!$F:$F&amp;'5) Release_Track'!$G:$G,'5) Release_Track'!$I:$I},2,0), or(and(not(isblank($B227)),$B227=#REF!,$A227&lt;&gt;#REF!),and(not(isblank($A227)),$A227=#REF!,$B227&lt;&gt;#REF!)),"ID LISTS UNALIGNED",and($A227&lt;&gt;"",countif('5) Release_Track'!$F:$F,$A227)=0),"NO ISRC MATCH in Release_Track",and($B227&lt;&gt;"",countif('5) Release_Track'!$G:$G,$B227)=0),"NO CATALOG ID MATCH in Release_Track",iserror(vlookup($A227&amp;$B227,'5) Release_Track'!$F:$F&amp;'5) Release_Track'!$G:$G,1,0)),"NO ISRC-CATALOG ID pair MATCH in Release_Track" )</f>
        <v/>
      </c>
      <c r="E227" s="96" t="s">
        <v>53</v>
      </c>
      <c r="F227" s="140" t="s">
        <v>666</v>
      </c>
      <c r="G227" s="136" t="str">
        <f t="array" ref="G227">ifs(or($F227="",$F227="Main Primary Artist"),$F227,not(iserror(vlookup($F227,'Reference info'!$J$5:$J$8,1,0))),"Key Artist",not(iserror(vlookup($F227,'Reference info'!$J$38:$J$405,1,0))),"Performer",not(iserror(vlookup($F227,'Reference info'!$J$10:$J$36,1,0))),"Producer &amp; Engineer")</f>
        <v>Main Primary Artist</v>
      </c>
      <c r="H227" s="8" t="str">
        <f>"update Artists set ReleasesCount=(select count (distinct ReleaseId) from Releases where ArtistId=(select max(ArtistId) from Artists where Name=N'"&amp;E227&amp;"' and EnterpriseId="&amp;EntId&amp;")), 
TracksCount=(select count (distinct TrackId) from Tracks where ArtistId=(select max(ArtistId) from Artists where Name=N'"&amp;E227&amp;"' and EnterpriseId="&amp;EntId&amp;")) where ArtistId=(select max(ArtistId) from Artists where Name=N'"&amp;E227&amp;"'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27" s="174" t="str">
        <f>IF(F227="Main Primary Artist","update Tracks set ArtistId=(select ArtistId from Artists where Name=N'"&amp;Substitute(Trim(E227),"'","''")&amp;"' and EnterpriseId="&amp;EntId&amp;") where "&amp;IF(A227&lt;&gt;"", "ISRC='"&amp;A227&amp;"'", "TrackVendorId='"&amp;Substitute(Trim(B227),"'","''")&amp;"'")&amp;" and EnterpriseId="&amp;EntId,"INSERT into Contributors VALUES (newid(), "&amp;IF(F227&lt;&gt;"Primary Artist", "(select RoleId from ContributorRoles where Name='"&amp;F227&amp;"'), 0", "49, 1")&amp; ", (select max(TrackId) from Tracks where "&amp;IF(A227&lt;&gt;"", "ISRC='"&amp;A227&amp;"'", "TrackVendorId='"&amp;Substitute(Trim(B227),"'","''")&amp;"'")&amp;" and EnterpriseId="&amp;EntId&amp;"), null, (select ArtistId from Artists where Name=N'"&amp;SUBSTITUTE(trim(E227),"'","''")&amp;"' and EnterpriseId="&amp;EntId&amp;"), null)")</f>
        <v>update Tracks set ArtistId=(select ArtistId from Artists where Name=N'PeJota10*' and EnterpriseId=647322) where ISRC='BKTOK2300081' and EnterpriseId=647322</v>
      </c>
    </row>
    <row r="228" hidden="1">
      <c r="A228" s="34" t="s">
        <v>1121</v>
      </c>
      <c r="B228" s="84"/>
      <c r="C228" s="134" t="str">
        <f t="array" ref="C228">ifs(and(isblank($A228),isblank($B228)),"", not(iserror(vlookup($A228&amp;$B228,'5) Release_Track'!$F:$F&amp;'5) Release_Track'!$G:$G,1,0))),vlookup($A228&amp;$B228,{'5) Release_Track'!$F:$F&amp;'5) Release_Track'!$G:$G,'5) Release_Track'!$H:$H},2,0), or(and(not(isblank($B228)),$B228=#REF!,$A228&lt;&gt;#REF!),and(not(isblank($A228)),$A228=#REF!,$B228&lt;&gt;#REF!)),"ID LISTS UNALIGNED",and($A228&lt;&gt;"",countif('5) Release_Track'!$F:$F,$A228)=0),"NO ISRC MATCH in Release_Track",and($B228&lt;&gt;"",countif('5) Release_Track'!$G:$G,$B228)=0),"NO CATALOG ID MATCH in Release_Track",iserror(vlookup($A228&amp;$B228,'5) Release_Track'!$F:$F&amp;'5) Release_Track'!$G:$G,1,0)),"NO ISRC-CATALOG ID pair MATCH in Release_Track" )</f>
        <v>Entre Aranhas</v>
      </c>
      <c r="D228" s="134" t="str">
        <f t="array" ref="D228">ifs(and(isblank($A228),isblank($B228)),"", not(iserror(vlookup($A228&amp;$B228,'5) Release_Track'!$F:$F&amp;'5) Release_Track'!$G:$G,1,0))),vlookup($A228&amp;$B228,{'5) Release_Track'!$F:$F&amp;'5) Release_Track'!$G:$G,'5) Release_Track'!$I:$I},2,0), or(and(not(isblank($B228)),$B228=#REF!,$A228&lt;&gt;#REF!),and(not(isblank($A228)),$A228=#REF!,$B228&lt;&gt;#REF!)),"ID LISTS UNALIGNED",and($A228&lt;&gt;"",countif('5) Release_Track'!$F:$F,$A228)=0),"NO ISRC MATCH in Release_Track",and($B228&lt;&gt;"",countif('5) Release_Track'!$G:$G,$B228)=0),"NO CATALOG ID MATCH in Release_Track",iserror(vlookup($A228&amp;$B228,'5) Release_Track'!$F:$F&amp;'5) Release_Track'!$G:$G,1,0)),"NO ISRC-CATALOG ID pair MATCH in Release_Track" )</f>
        <v/>
      </c>
      <c r="E228" s="96" t="s">
        <v>53</v>
      </c>
      <c r="F228" s="135" t="s">
        <v>669</v>
      </c>
      <c r="G228" s="136" t="str">
        <f t="array" ref="G228">ifs(or($F228="",$F228="Main Primary Artist"),$F228,not(iserror(vlookup($F228,'Reference info'!$J$5:$J$8,1,0))),"Key Artist",not(iserror(vlookup($F228,'Reference info'!$J$38:$J$405,1,0))),"Performer",not(iserror(vlookup($F228,'Reference info'!$J$10:$J$36,1,0))),"Producer &amp; Engineer")</f>
        <v>Producer &amp; Engineer</v>
      </c>
      <c r="J228" s="174" t="str">
        <f>IF(F228="Main Primary Artist","update Tracks set ArtistId=(select ArtistId from Artists where Name=N'"&amp;Substitute(Trim(E228),"'","''")&amp;"' and EnterpriseId="&amp;EntId&amp;") where "&amp;IF(A228&lt;&gt;"", "ISRC='"&amp;A228&amp;"'", "TrackVendorId='"&amp;Substitute(Trim(B228),"'","''")&amp;"'")&amp;" and EnterpriseId="&amp;EntId,"INSERT into Contributors VALUES (newid(), "&amp;IF(F228&lt;&gt;"Primary Artist", "(select RoleId from ContributorRoles where Name='"&amp;F228&amp;"'), 0", "49, 1")&amp; ", (select max(TrackId) from Tracks where "&amp;IF(A228&lt;&gt;"", "ISRC='"&amp;A228&amp;"'", "TrackVendorId='"&amp;Substitute(Trim(B228),"'","''")&amp;"'")&amp;" and EnterpriseId="&amp;EntId&amp;"), null, (select ArtistId from Artists where Name=N'"&amp;SUBSTITUTE(trim(E228),"'","''")&amp;"' and EnterpriseId="&amp;EntId&amp;"), null)")</f>
        <v>INSERT into Contributors VALUES (newid(), (select RoleId from ContributorRoles where Name='Engineer'), 0, (select max(TrackId) from Tracks where ISRC='BKTOK2300081' and EnterpriseId=647322), null, (select ArtistId from Artists where Name=N'PeJota10*' and EnterpriseId=647322), null)</v>
      </c>
    </row>
    <row r="229" hidden="1">
      <c r="A229" s="34" t="s">
        <v>1123</v>
      </c>
      <c r="B229" s="84"/>
      <c r="C229" s="134" t="str">
        <f t="array" ref="C229">ifs(and(isblank($A229),isblank($B229)),"", not(iserror(vlookup($A229&amp;$B229,'5) Release_Track'!$F:$F&amp;'5) Release_Track'!$G:$G,1,0))),vlookup($A229&amp;$B229,{'5) Release_Track'!$F:$F&amp;'5) Release_Track'!$G:$G,'5) Release_Track'!$H:$H},2,0), or(and(not(isblank($B229)),$B229=$B226,$A229&lt;&gt;$A226),and(not(isblank($A229)),$A229=$A226,$B229&lt;&gt;$B226)),"ID LISTS UNALIGNED",and($A229&lt;&gt;"",countif('5) Release_Track'!$F:$F,$A229)=0),"NO ISRC MATCH in Release_Track",and($B229&lt;&gt;"",countif('5) Release_Track'!$G:$G,$B229)=0),"NO CATALOG ID MATCH in Release_Track",iserror(vlookup($A229&amp;$B229,'5) Release_Track'!$F:$F&amp;'5) Release_Track'!$G:$G,1,0)),"NO ISRC-CATALOG ID pair MATCH in Release_Track" )</f>
        <v>Entre Aranhas</v>
      </c>
      <c r="D229" s="134" t="str">
        <f t="array" ref="D229">ifs(and(isblank($A229),isblank($B229)),"", not(iserror(vlookup($A229&amp;$B229,'5) Release_Track'!$F:$F&amp;'5) Release_Track'!$G:$G,1,0))),vlookup($A229&amp;$B229,{'5) Release_Track'!$F:$F&amp;'5) Release_Track'!$G:$G,'5) Release_Track'!$I:$I},2,0), or(and(not(isblank($B229)),$B229=$B226,$A229&lt;&gt;$A226),and(not(isblank($A229)),$A229=$A226,$B229&lt;&gt;$B226)),"ID LISTS UNALIGNED",and($A229&lt;&gt;"",countif('5) Release_Track'!$F:$F,$A229)=0),"NO ISRC MATCH in Release_Track",and($B229&lt;&gt;"",countif('5) Release_Track'!$G:$G,$B229)=0),"NO CATALOG ID MATCH in Release_Track",iserror(vlookup($A229&amp;$B229,'5) Release_Track'!$F:$F&amp;'5) Release_Track'!$G:$G,1,0)),"NO ISRC-CATALOG ID pair MATCH in Release_Track" )</f>
        <v>Speed Up</v>
      </c>
      <c r="E229" s="96" t="s">
        <v>53</v>
      </c>
      <c r="F229" s="135" t="s">
        <v>667</v>
      </c>
      <c r="G229" s="136" t="str">
        <f t="array" ref="G229">ifs(or($F229="",$F229="Main Primary Artist"),$F229,not(iserror(vlookup($F229,'Reference info'!$J$5:$J$8,1,0))),"Key Artist",not(iserror(vlookup($F229,'Reference info'!$J$38:$J$405,1,0))),"Performer",not(iserror(vlookup($F229,'Reference info'!$J$10:$J$36,1,0))),"Producer &amp; Engineer")</f>
        <v>Producer &amp; Engineer</v>
      </c>
      <c r="J229" s="174" t="str">
        <f>IF(F229="Main Primary Artist","update Tracks set ArtistId=(select ArtistId from Artists where Name=N'"&amp;Substitute(Trim(E229),"'","''")&amp;"' and EnterpriseId="&amp;EntId&amp;") where "&amp;IF(A229&lt;&gt;"", "ISRC='"&amp;A229&amp;"'", "TrackVendorId='"&amp;Substitute(Trim(B229),"'","''")&amp;"'")&amp;" and EnterpriseId="&amp;EntId,"INSERT into Contributors VALUES (newid(), "&amp;IF(F229&lt;&gt;"Primary Artist", "(select RoleId from ContributorRoles where Name='"&amp;F229&amp;"'), 0", "49, 1")&amp; ", (select max(TrackId) from Tracks where "&amp;IF(A229&lt;&gt;"", "ISRC='"&amp;A229&amp;"'", "TrackVendorId='"&amp;Substitute(Trim(B229),"'","''")&amp;"'")&amp;" and EnterpriseId="&amp;EntId&amp;"), null, (select ArtistId from Artists where Name=N'"&amp;SUBSTITUTE(trim(E229),"'","''")&amp;"' and EnterpriseId="&amp;EntId&amp;"), null)")</f>
        <v>INSERT into Contributors VALUES (newid(), (select RoleId from ContributorRoles where Name='Producer'), 0, (select max(TrackId) from Tracks where ISRC='BKTOK2300082' and EnterpriseId=647322), null, (select ArtistId from Artists where Name=N'PeJota10*' and EnterpriseId=647322), null)</v>
      </c>
    </row>
    <row r="230" hidden="1">
      <c r="A230" s="34" t="s">
        <v>1123</v>
      </c>
      <c r="B230" s="84"/>
      <c r="C230" s="134" t="str">
        <f t="array" ref="C230">ifs(and(isblank($A230),isblank($B230)),"", not(iserror(vlookup($A230&amp;$B230,'5) Release_Track'!$F:$F&amp;'5) Release_Track'!$G:$G,1,0))),vlookup($A230&amp;$B230,{'5) Release_Track'!$F:$F&amp;'5) Release_Track'!$G:$G,'5) Release_Track'!$H:$H},2,0),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Entre Aranhas</v>
      </c>
      <c r="D230" s="134" t="str">
        <f t="array" ref="D230">ifs(and(isblank($A230),isblank($B230)),"", not(iserror(vlookup($A230&amp;$B230,'5) Release_Track'!$F:$F&amp;'5) Release_Track'!$G:$G,1,0))),vlookup($A230&amp;$B230,{'5) Release_Track'!$F:$F&amp;'5) Release_Track'!$G:$G,'5) Release_Track'!$I:$I},2,0),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Speed Up</v>
      </c>
      <c r="E230" s="96" t="s">
        <v>97</v>
      </c>
      <c r="F230" s="140" t="s">
        <v>671</v>
      </c>
      <c r="G230" s="136" t="str">
        <f t="array" ref="G230">ifs(or($F230="",$F230="Main Primary Artist"),$F230,not(iserror(vlookup($F230,'Reference info'!$J$5:$J$8,1,0))),"Key Artist",not(iserror(vlookup($F230,'Reference info'!$J$38:$J$405,1,0))),"Performer",not(iserror(vlookup($F230,'Reference info'!$J$10:$J$36,1,0))),"Producer &amp; Engineer")</f>
        <v>Key Artist</v>
      </c>
      <c r="J230" s="174" t="str">
        <f>IF(F230="Main Primary Artist","update Tracks set ArtistId=(select ArtistId from Artists where Name=N'"&amp;Substitute(Trim(E230),"'","''")&amp;"' and EnterpriseId="&amp;EntId&amp;") where "&amp;IF(A230&lt;&gt;"", "ISRC='"&amp;A230&amp;"'", "TrackVendorId='"&amp;Substitute(Trim(B230),"'","''")&amp;"'")&amp;" and EnterpriseId="&amp;EntId,"INSERT into Contributors VALUES (newid(), "&amp;IF(F230&lt;&gt;"Primary Artist", "(select RoleId from ContributorRoles where Name='"&amp;F230&amp;"'), 0", "49, 1")&amp; ", (select max(TrackId) from Tracks where "&amp;IF(A230&lt;&gt;"", "ISRC='"&amp;A230&amp;"'", "TrackVendorId='"&amp;Substitute(Trim(B230),"'","''")&amp;"'")&amp;" and EnterpriseId="&amp;EntId&amp;"), null, (select ArtistId from Artists where Name=N'"&amp;SUBSTITUTE(trim(E230),"'","''")&amp;"' and EnterpriseId="&amp;EntId&amp;"), null)")</f>
        <v>INSERT into Contributors VALUES (newid(), 49, 1, (select max(TrackId) from Tracks where ISRC='BKTOK2300082' and EnterpriseId=647322), null, (select ArtistId from Artists where Name=N'Atilla' and EnterpriseId=647322), null)</v>
      </c>
    </row>
    <row r="231">
      <c r="A231" s="34" t="s">
        <v>1123</v>
      </c>
      <c r="B231" s="84"/>
      <c r="C231" s="134" t="str">
        <f t="array" ref="C231">ifs(and(isblank($A231),isblank($B231)),"", not(iserror(vlookup($A231&amp;$B231,'5) Release_Track'!$F:$F&amp;'5) Release_Track'!$G:$G,1,0))),vlookup($A231&amp;$B231,{'5) Release_Track'!$F:$F&amp;'5) Release_Track'!$G:$G,'5) Release_Track'!$H:$H},2,0), or(and(not(isblank($B231)),$B231=$B228,$A231&lt;&gt;$A228),and(not(isblank($A231)),$A231=$A228,$B231&lt;&gt;$B228)),"ID LISTS UNALIGNED",and($A231&lt;&gt;"",countif('5) Release_Track'!$F:$F,$A231)=0),"NO ISRC MATCH in Release_Track",and($B231&lt;&gt;"",countif('5) Release_Track'!$G:$G,$B231)=0),"NO CATALOG ID MATCH in Release_Track",iserror(vlookup($A231&amp;$B231,'5) Release_Track'!$F:$F&amp;'5) Release_Track'!$G:$G,1,0)),"NO ISRC-CATALOG ID pair MATCH in Release_Track" )</f>
        <v>Entre Aranhas</v>
      </c>
      <c r="D231" s="134" t="str">
        <f t="array" ref="D231">ifs(and(isblank($A231),isblank($B231)),"", not(iserror(vlookup($A231&amp;$B231,'5) Release_Track'!$F:$F&amp;'5) Release_Track'!$G:$G,1,0))),vlookup($A231&amp;$B231,{'5) Release_Track'!$F:$F&amp;'5) Release_Track'!$G:$G,'5) Release_Track'!$I:$I},2,0), or(and(not(isblank($B231)),$B231=$B228,$A231&lt;&gt;$A228),and(not(isblank($A231)),$A231=$A228,$B231&lt;&gt;$B228)),"ID LISTS UNALIGNED",and($A231&lt;&gt;"",countif('5) Release_Track'!$F:$F,$A231)=0),"NO ISRC MATCH in Release_Track",and($B231&lt;&gt;"",countif('5) Release_Track'!$G:$G,$B231)=0),"NO CATALOG ID MATCH in Release_Track",iserror(vlookup($A231&amp;$B231,'5) Release_Track'!$F:$F&amp;'5) Release_Track'!$G:$G,1,0)),"NO ISRC-CATALOG ID pair MATCH in Release_Track" )</f>
        <v>Speed Up</v>
      </c>
      <c r="E231" s="96" t="s">
        <v>53</v>
      </c>
      <c r="F231" s="140" t="s">
        <v>666</v>
      </c>
      <c r="G231" s="136" t="str">
        <f t="array" ref="G231">ifs(or($F231="",$F231="Main Primary Artist"),$F231,not(iserror(vlookup($F231,'Reference info'!$J$5:$J$8,1,0))),"Key Artist",not(iserror(vlookup($F231,'Reference info'!$J$38:$J$405,1,0))),"Performer",not(iserror(vlookup($F231,'Reference info'!$J$10:$J$36,1,0))),"Producer &amp; Engineer")</f>
        <v>Main Primary Artist</v>
      </c>
      <c r="H231" s="8" t="str">
        <f>"update Artists set ReleasesCount=(select count (distinct ReleaseId) from Releases where ArtistId=(select max(ArtistId) from Artists where Name=N'"&amp;E231&amp;"' and EnterpriseId="&amp;EntId&amp;")), 
TracksCount=(select count (distinct TrackId) from Tracks where ArtistId=(select max(ArtistId) from Artists where Name=N'"&amp;E231&amp;"' and EnterpriseId="&amp;EntId&amp;")) where ArtistId=(select max(ArtistId) from Artists where Name=N'"&amp;E231&amp;"'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31" s="174" t="str">
        <f>IF(F231="Main Primary Artist","update Tracks set ArtistId=(select ArtistId from Artists where Name=N'"&amp;Substitute(Trim(E231),"'","''")&amp;"' and EnterpriseId="&amp;EntId&amp;") where "&amp;IF(A231&lt;&gt;"", "ISRC='"&amp;A231&amp;"'", "TrackVendorId='"&amp;Substitute(Trim(B231),"'","''")&amp;"'")&amp;" and EnterpriseId="&amp;EntId,"INSERT into Contributors VALUES (newid(), "&amp;IF(F231&lt;&gt;"Primary Artist", "(select RoleId from ContributorRoles where Name='"&amp;F231&amp;"'), 0", "49, 1")&amp; ", (select max(TrackId) from Tracks where "&amp;IF(A231&lt;&gt;"", "ISRC='"&amp;A231&amp;"'", "TrackVendorId='"&amp;Substitute(Trim(B231),"'","''")&amp;"'")&amp;" and EnterpriseId="&amp;EntId&amp;"), null, (select ArtistId from Artists where Name=N'"&amp;SUBSTITUTE(trim(E231),"'","''")&amp;"' and EnterpriseId="&amp;EntId&amp;"), null)")</f>
        <v>update Tracks set ArtistId=(select ArtistId from Artists where Name=N'PeJota10*' and EnterpriseId=647322) where ISRC='BKTOK2300082' and EnterpriseId=647322</v>
      </c>
    </row>
    <row r="232" hidden="1">
      <c r="A232" s="34" t="s">
        <v>1123</v>
      </c>
      <c r="B232" s="84"/>
      <c r="C232" s="134" t="str">
        <f t="array" ref="C232">ifs(and(isblank($A232),isblank($B232)),"", not(iserror(vlookup($A232&amp;$B232,'5) Release_Track'!$F:$F&amp;'5) Release_Track'!$G:$G,1,0))),vlookup($A232&amp;$B232,{'5) Release_Track'!$F:$F&amp;'5) Release_Track'!$G:$G,'5) Release_Track'!$H:$H},2,0), or(and(not(isblank($B232)),$B232=$B229,$A232&lt;&gt;$A229),and(not(isblank($A232)),$A232=$A229,$B232&lt;&gt;$B229)),"ID LISTS UNALIGNED",and($A232&lt;&gt;"",countif('5) Release_Track'!$F:$F,$A232)=0),"NO ISRC MATCH in Release_Track",and($B232&lt;&gt;"",countif('5) Release_Track'!$G:$G,$B232)=0),"NO CATALOG ID MATCH in Release_Track",iserror(vlookup($A232&amp;$B232,'5) Release_Track'!$F:$F&amp;'5) Release_Track'!$G:$G,1,0)),"NO ISRC-CATALOG ID pair MATCH in Release_Track" )</f>
        <v>Entre Aranhas</v>
      </c>
      <c r="D232" s="134" t="str">
        <f t="array" ref="D232">ifs(and(isblank($A232),isblank($B232)),"", not(iserror(vlookup($A232&amp;$B232,'5) Release_Track'!$F:$F&amp;'5) Release_Track'!$G:$G,1,0))),vlookup($A232&amp;$B232,{'5) Release_Track'!$F:$F&amp;'5) Release_Track'!$G:$G,'5) Release_Track'!$I:$I},2,0), or(and(not(isblank($B232)),$B232=$B229,$A232&lt;&gt;$A229),and(not(isblank($A232)),$A232=$A229,$B232&lt;&gt;$B229)),"ID LISTS UNALIGNED",and($A232&lt;&gt;"",countif('5) Release_Track'!$F:$F,$A232)=0),"NO ISRC MATCH in Release_Track",and($B232&lt;&gt;"",countif('5) Release_Track'!$G:$G,$B232)=0),"NO CATALOG ID MATCH in Release_Track",iserror(vlookup($A232&amp;$B232,'5) Release_Track'!$F:$F&amp;'5) Release_Track'!$G:$G,1,0)),"NO ISRC-CATALOG ID pair MATCH in Release_Track" )</f>
        <v>Speed Up</v>
      </c>
      <c r="E232" s="96" t="s">
        <v>53</v>
      </c>
      <c r="F232" s="135" t="s">
        <v>669</v>
      </c>
      <c r="G232" s="136" t="str">
        <f t="array" ref="G232">ifs(or($F232="",$F232="Main Primary Artist"),$F232,not(iserror(vlookup($F232,'Reference info'!$J$5:$J$8,1,0))),"Key Artist",not(iserror(vlookup($F232,'Reference info'!$J$38:$J$405,1,0))),"Performer",not(iserror(vlookup($F232,'Reference info'!$J$10:$J$36,1,0))),"Producer &amp; Engineer")</f>
        <v>Producer &amp; Engineer</v>
      </c>
      <c r="J232" s="174" t="str">
        <f>IF(F232="Main Primary Artist","update Tracks set ArtistId=(select ArtistId from Artists where Name=N'"&amp;Substitute(Trim(E232),"'","''")&amp;"' and EnterpriseId="&amp;EntId&amp;") where "&amp;IF(A232&lt;&gt;"", "ISRC='"&amp;A232&amp;"'", "TrackVendorId='"&amp;Substitute(Trim(B232),"'","''")&amp;"'")&amp;" and EnterpriseId="&amp;EntId,"INSERT into Contributors VALUES (newid(), "&amp;IF(F232&lt;&gt;"Primary Artist", "(select RoleId from ContributorRoles where Name='"&amp;F232&amp;"'), 0", "49, 1")&amp; ", (select max(TrackId) from Tracks where "&amp;IF(A232&lt;&gt;"", "ISRC='"&amp;A232&amp;"'", "TrackVendorId='"&amp;Substitute(Trim(B232),"'","''")&amp;"'")&amp;" and EnterpriseId="&amp;EntId&amp;"), null, (select ArtistId from Artists where Name=N'"&amp;SUBSTITUTE(trim(E232),"'","''")&amp;"' and EnterpriseId="&amp;EntId&amp;"), null)")</f>
        <v>INSERT into Contributors VALUES (newid(), (select RoleId from ContributorRoles where Name='Engineer'), 0, (select max(TrackId) from Tracks where ISRC='BKTOK2300082' and EnterpriseId=647322), null, (select ArtistId from Artists where Name=N'PeJota10*' and EnterpriseId=647322), null)</v>
      </c>
    </row>
    <row r="233" hidden="1">
      <c r="A233" s="8" t="s">
        <v>846</v>
      </c>
      <c r="B233" s="116"/>
      <c r="C233" s="134" t="str">
        <f t="array" ref="C233">ifs(and(isblank($A233),isblank($B233)),"", not(iserror(vlookup($A233&amp;$B233,'5) Release_Track'!$F:$F&amp;'5) Release_Track'!$G:$G,1,0))),vlookup($A233&amp;$B233,{'5) Release_Track'!$F:$F&amp;'5) Release_Track'!$G:$G,'5) Release_Track'!$H:$H},2,0), or(and(not(isblank($B233)),$B233=$B232,$A233&lt;&gt;$A232),and(not(isblank($A233)),$A233=$A232,$B233&lt;&gt;$B232)),"ID LISTS UNALIGNED",and($A233&lt;&gt;"",countif('5) Release_Track'!$F:$F,$A233)=0),"NO ISRC MATCH in Release_Track",and($B233&lt;&gt;"",countif('5) Release_Track'!$G:$G,$B233)=0),"NO CATALOG ID MATCH in Release_Track",iserror(vlookup($A233&amp;$B233,'5) Release_Track'!$F:$F&amp;'5) Release_Track'!$G:$G,1,0)),"NO ISRC-CATALOG ID pair MATCH in Release_Track" )</f>
        <v>Pétalas</v>
      </c>
      <c r="D233" s="134"/>
      <c r="E233" s="43" t="s">
        <v>69</v>
      </c>
      <c r="F233" s="135" t="s">
        <v>667</v>
      </c>
      <c r="G233" s="136" t="str">
        <f t="array" ref="G233">ifs(or($F233="",$F233="Main Primary Artist"),$F233,not(iserror(vlookup($F233,'Reference info'!$J$5:$J$8,1,0))),"Key Artist",not(iserror(vlookup($F233,'Reference info'!$J$38:$J$405,1,0))),"Performer",not(iserror(vlookup($F233,'Reference info'!$J$10:$J$36,1,0))),"Producer &amp; Engineer")</f>
        <v>Producer &amp; Engineer</v>
      </c>
      <c r="J233" s="174" t="str">
        <f>IF(F233="Main Primary Artist","update Tracks set ArtistId=(select ArtistId from Artists where Name=N'"&amp;Substitute(Trim(E233),"'","''")&amp;"' and EnterpriseId="&amp;EntId&amp;") where "&amp;IF(A233&lt;&gt;"", "ISRC='"&amp;A233&amp;"'", "TrackVendorId='"&amp;Substitute(Trim(B233),"'","''")&amp;"'")&amp;" and EnterpriseId="&amp;EntId,"INSERT into Contributors VALUES (newid(), "&amp;IF(F233&lt;&gt;"Primary Artist", "(select RoleId from ContributorRoles where Name='"&amp;F233&amp;"'), 0", "49, 1")&amp; ", (select max(TrackId) from Tracks where "&amp;IF(A233&lt;&gt;"", "ISRC='"&amp;A233&amp;"'", "TrackVendorId='"&amp;Substitute(Trim(B233),"'","''")&amp;"'")&amp;" and EnterpriseId="&amp;EntId&amp;"), null, (select ArtistId from Artists where Name=N'"&amp;SUBSTITUTE(trim(E233),"'","''")&amp;"' and EnterpriseId="&amp;EntId&amp;"), null)")</f>
        <v>INSERT into Contributors VALUES (newid(), (select RoleId from ContributorRoles where Name='Producer'), 0, (select max(TrackId) from Tracks where ISRC='BKTOK2300083' and EnterpriseId=647322), null, (select ArtistId from Artists where Name=N'Tavin' and EnterpriseId=647322), null)</v>
      </c>
    </row>
    <row r="234" hidden="1">
      <c r="A234" s="8" t="s">
        <v>846</v>
      </c>
      <c r="B234" s="116"/>
      <c r="C234" s="134" t="str">
        <f t="array" ref="C234">ifs(and(isblank($A234),isblank($B234)),"", not(iserror(vlookup($A234&amp;$B234,'5) Release_Track'!$F:$F&amp;'5) Release_Track'!$G:$G,1,0))),vlookup($A234&amp;$B234,{'5) Release_Track'!$F:$F&amp;'5) Release_Track'!$G:$G,'5) Release_Track'!$H:$H},2,0), or(and(not(isblank($B234)),$B234=$B233,$A234&lt;&gt;$A233),and(not(isblank($A234)),$A234=$A233,$B234&lt;&gt;$B233)),"ID LISTS UNALIGNED",and($A234&lt;&gt;"",countif('5) Release_Track'!$F:$F,$A234)=0),"NO ISRC MATCH in Release_Track",and($B234&lt;&gt;"",countif('5) Release_Track'!$G:$G,$B234)=0),"NO CATALOG ID MATCH in Release_Track",iserror(vlookup($A234&amp;$B234,'5) Release_Track'!$F:$F&amp;'5) Release_Track'!$G:$G,1,0)),"NO ISRC-CATALOG ID pair MATCH in Release_Track" )</f>
        <v>Pétalas</v>
      </c>
      <c r="D234" s="134" t="str">
        <f t="array" ref="D234">ifs(and(isblank($A234),isblank($B234)),"", not(iserror(vlookup($A234&amp;$B234,'5) Release_Track'!$F:$F&amp;'5) Release_Track'!$G:$G,1,0))),vlookup($A234&amp;$B234,{'5) Release_Track'!$F:$F&amp;'5) Release_Track'!$G:$G,'5) Release_Track'!$I:$I},2,0), or(and(not(isblank($B234)),$B234=$B233,$A234&lt;&gt;$A233),and(not(isblank($A234)),$A234=$A233,$B234&lt;&gt;$B233)),"ID LISTS UNALIGNED",and($A234&lt;&gt;"",countif('5) Release_Track'!$F:$F,$A234)=0),"NO ISRC MATCH in Release_Track",and($B234&lt;&gt;"",countif('5) Release_Track'!$G:$G,$B234)=0),"NO CATALOG ID MATCH in Release_Track",iserror(vlookup($A234&amp;$B234,'5) Release_Track'!$F:$F&amp;'5) Release_Track'!$G:$G,1,0)),"NO ISRC-CATALOG ID pair MATCH in Release_Track" )</f>
        <v/>
      </c>
      <c r="E234" s="43" t="s">
        <v>113</v>
      </c>
      <c r="F234" s="135" t="s">
        <v>671</v>
      </c>
      <c r="G234" s="136" t="str">
        <f t="array" ref="G234">ifs(or($F234="",$F234="Main Primary Artist"),$F234,not(iserror(vlookup($F234,'Reference info'!$J$5:$J$8,1,0))),"Key Artist",not(iserror(vlookup($F234,'Reference info'!$J$38:$J$405,1,0))),"Performer",not(iserror(vlookup($F234,'Reference info'!$J$10:$J$36,1,0))),"Producer &amp; Engineer")</f>
        <v>Key Artist</v>
      </c>
      <c r="J234" s="174" t="str">
        <f>IF(F234="Main Primary Artist","update Tracks set ArtistId=(select ArtistId from Artists where Name=N'"&amp;Substitute(Trim(E234),"'","''")&amp;"' and EnterpriseId="&amp;EntId&amp;") where "&amp;IF(A234&lt;&gt;"", "ISRC='"&amp;A234&amp;"'", "TrackVendorId='"&amp;Substitute(Trim(B234),"'","''")&amp;"'")&amp;" and EnterpriseId="&amp;EntId,"INSERT into Contributors VALUES (newid(), "&amp;IF(F234&lt;&gt;"Primary Artist", "(select RoleId from ContributorRoles where Name='"&amp;F234&amp;"'), 0", "49, 1")&amp; ", (select max(TrackId) from Tracks where "&amp;IF(A234&lt;&gt;"", "ISRC='"&amp;A234&amp;"'", "TrackVendorId='"&amp;Substitute(Trim(B234),"'","''")&amp;"'")&amp;" and EnterpriseId="&amp;EntId&amp;"), null, (select ArtistId from Artists where Name=N'"&amp;SUBSTITUTE(trim(E234),"'","''")&amp;"' and EnterpriseId="&amp;EntId&amp;"), null)")</f>
        <v>INSERT into Contributors VALUES (newid(), 49, 1, (select max(TrackId) from Tracks where ISRC='BKTOK2300083' and EnterpriseId=647322), null, (select ArtistId from Artists where Name=N'Lerym' and EnterpriseId=647322), null)</v>
      </c>
    </row>
    <row r="235">
      <c r="A235" s="8" t="s">
        <v>846</v>
      </c>
      <c r="B235" s="116"/>
      <c r="C235" s="134" t="str">
        <f t="array" ref="C235">ifs(and(isblank($A235),isblank($B235)),"", not(iserror(vlookup($A235&amp;$B235,'5) Release_Track'!$F:$F&amp;'5) Release_Track'!$G:$G,1,0))),vlookup($A235&amp;$B235,{'5) Release_Track'!$F:$F&amp;'5) Release_Track'!$G:$G,'5) Release_Track'!$H:$H},2,0), or(and(not(isblank($B235)),$B235=#REF!,$A235&lt;&gt;#REF!),and(not(isblank($A235)),$A235=#REF!,$B235&lt;&gt;#REF!)),"ID LISTS UNALIGNED",and($A235&lt;&gt;"",countif('5) Release_Track'!$F:$F,$A235)=0),"NO ISRC MATCH in Release_Track",and($B235&lt;&gt;"",countif('5) Release_Track'!$G:$G,$B235)=0),"NO CATALOG ID MATCH in Release_Track",iserror(vlookup($A235&amp;$B235,'5) Release_Track'!$F:$F&amp;'5) Release_Track'!$G:$G,1,0)),"NO ISRC-CATALOG ID pair MATCH in Release_Track" )</f>
        <v>Pétalas</v>
      </c>
      <c r="D235" s="134" t="str">
        <f t="array" ref="D235">ifs(and(isblank($A235),isblank($B235)),"", not(iserror(vlookup($A235&amp;$B235,'5) Release_Track'!$F:$F&amp;'5) Release_Track'!$G:$G,1,0))),vlookup($A235&amp;$B235,{'5) Release_Track'!$F:$F&amp;'5) Release_Track'!$G:$G,'5) Release_Track'!$I:$I},2,0), or(and(not(isblank($B235)),$B235=#REF!,$A235&lt;&gt;#REF!),and(not(isblank($A235)),$A235=#REF!,$B235&lt;&gt;#REF!)),"ID LISTS UNALIGNED",and($A235&lt;&gt;"",countif('5) Release_Track'!$F:$F,$A235)=0),"NO ISRC MATCH in Release_Track",and($B235&lt;&gt;"",countif('5) Release_Track'!$G:$G,$B235)=0),"NO CATALOG ID MATCH in Release_Track",iserror(vlookup($A235&amp;$B235,'5) Release_Track'!$F:$F&amp;'5) Release_Track'!$G:$G,1,0)),"NO ISRC-CATALOG ID pair MATCH in Release_Track" )</f>
        <v/>
      </c>
      <c r="E235" s="43" t="s">
        <v>69</v>
      </c>
      <c r="F235" s="135" t="s">
        <v>666</v>
      </c>
      <c r="G235" s="136" t="str">
        <f t="array" ref="G235">ifs(or($F235="",$F235="Main Primary Artist"),$F235,not(iserror(vlookup($F235,'Reference info'!$J$5:$J$8,1,0))),"Key Artist",not(iserror(vlookup($F235,'Reference info'!$J$38:$J$405,1,0))),"Performer",not(iserror(vlookup($F235,'Reference info'!$J$10:$J$36,1,0))),"Producer &amp; Engineer")</f>
        <v>Main Primary Artist</v>
      </c>
      <c r="H235" s="8" t="str">
        <f>"update Artists set ReleasesCount=(select count (distinct ReleaseId) from Releases where ArtistId=(select max(ArtistId) from Artists where Name=N'"&amp;E235&amp;"' and EnterpriseId="&amp;EntId&amp;")), 
TracksCount=(select count (distinct TrackId) from Tracks where ArtistId=(select max(ArtistId) from Artists where Name=N'"&amp;E235&amp;"' and EnterpriseId="&amp;EntId&amp;")) where ArtistId=(select max(ArtistId) from Artists where Name=N'"&amp;E235&amp;"'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235" s="174" t="str">
        <f>IF(F235="Main Primary Artist","update Tracks set ArtistId=(select ArtistId from Artists where Name=N'"&amp;Substitute(Trim(E235),"'","''")&amp;"' and EnterpriseId="&amp;EntId&amp;") where "&amp;IF(A235&lt;&gt;"", "ISRC='"&amp;A235&amp;"'", "TrackVendorId='"&amp;Substitute(Trim(B235),"'","''")&amp;"'")&amp;" and EnterpriseId="&amp;EntId,"INSERT into Contributors VALUES (newid(), "&amp;IF(F235&lt;&gt;"Primary Artist", "(select RoleId from ContributorRoles where Name='"&amp;F235&amp;"'), 0", "49, 1")&amp; ", (select max(TrackId) from Tracks where "&amp;IF(A235&lt;&gt;"", "ISRC='"&amp;A235&amp;"'", "TrackVendorId='"&amp;Substitute(Trim(B235),"'","''")&amp;"'")&amp;" and EnterpriseId="&amp;EntId&amp;"), null, (select ArtistId from Artists where Name=N'"&amp;SUBSTITUTE(trim(E235),"'","''")&amp;"' and EnterpriseId="&amp;EntId&amp;"), null)")</f>
        <v>update Tracks set ArtistId=(select ArtistId from Artists where Name=N'Tavin' and EnterpriseId=647322) where ISRC='BKTOK2300083' and EnterpriseId=647322</v>
      </c>
    </row>
    <row r="236" hidden="1">
      <c r="A236" s="8" t="s">
        <v>846</v>
      </c>
      <c r="B236" s="116"/>
      <c r="C236" s="134" t="str">
        <f t="array" ref="C236">ifs(and(isblank($A236),isblank($B236)),"", not(iserror(vlookup($A236&amp;$B236,'5) Release_Track'!$F:$F&amp;'5) Release_Track'!$G:$G,1,0))),vlookup($A236&amp;$B236,{'5) Release_Track'!$F:$F&amp;'5) Release_Track'!$G:$G,'5) Release_Track'!$H:$H},2,0), or(and(not(isblank($B236)),$B236=$B235,$A236&lt;&gt;$A235),and(not(isblank($A236)),$A236=$A235,$B236&lt;&gt;$B235)),"ID LISTS UNALIGNED",and($A236&lt;&gt;"",countif('5) Release_Track'!$F:$F,$A236)=0),"NO ISRC MATCH in Release_Track",and($B236&lt;&gt;"",countif('5) Release_Track'!$G:$G,$B236)=0),"NO CATALOG ID MATCH in Release_Track",iserror(vlookup($A236&amp;$B236,'5) Release_Track'!$F:$F&amp;'5) Release_Track'!$G:$G,1,0)),"NO ISRC-CATALOG ID pair MATCH in Release_Track" )</f>
        <v>Pétalas</v>
      </c>
      <c r="D236" s="134"/>
      <c r="E236" s="43" t="s">
        <v>69</v>
      </c>
      <c r="F236" s="135" t="s">
        <v>669</v>
      </c>
      <c r="G236" s="136" t="str">
        <f t="array" ref="G236">ifs(or($F236="",$F236="Main Primary Artist"),$F236,not(iserror(vlookup($F236,'Reference info'!$J$5:$J$8,1,0))),"Key Artist",not(iserror(vlookup($F236,'Reference info'!$J$38:$J$405,1,0))),"Performer",not(iserror(vlookup($F236,'Reference info'!$J$10:$J$36,1,0))),"Producer &amp; Engineer")</f>
        <v>Producer &amp; Engineer</v>
      </c>
      <c r="J236" s="174" t="str">
        <f>IF(F236="Main Primary Artist","update Tracks set ArtistId=(select ArtistId from Artists where Name=N'"&amp;Substitute(Trim(E236),"'","''")&amp;"' and EnterpriseId="&amp;EntId&amp;") where "&amp;IF(A236&lt;&gt;"", "ISRC='"&amp;A236&amp;"'", "TrackVendorId='"&amp;Substitute(Trim(B236),"'","''")&amp;"'")&amp;" and EnterpriseId="&amp;EntId,"INSERT into Contributors VALUES (newid(), "&amp;IF(F236&lt;&gt;"Primary Artist", "(select RoleId from ContributorRoles where Name='"&amp;F236&amp;"'), 0", "49, 1")&amp; ", (select max(TrackId) from Tracks where "&amp;IF(A236&lt;&gt;"", "ISRC='"&amp;A236&amp;"'", "TrackVendorId='"&amp;Substitute(Trim(B236),"'","''")&amp;"'")&amp;" and EnterpriseId="&amp;EntId&amp;"), null, (select ArtistId from Artists where Name=N'"&amp;SUBSTITUTE(trim(E236),"'","''")&amp;"' and EnterpriseId="&amp;EntId&amp;"), null)")</f>
        <v>INSERT into Contributors VALUES (newid(), (select RoleId from ContributorRoles where Name='Engineer'), 0, (select max(TrackId) from Tracks where ISRC='BKTOK2300083' and EnterpriseId=647322), null, (select ArtistId from Artists where Name=N'Tavin' and EnterpriseId=647322), null)</v>
      </c>
    </row>
    <row r="237" hidden="1">
      <c r="A237" s="8" t="s">
        <v>848</v>
      </c>
      <c r="B237" s="116"/>
      <c r="C237" s="134" t="str">
        <f t="array" ref="C237">ifs(and(isblank($A237),isblank($B237)),"", not(iserror(vlookup($A237&amp;$B237,'5) Release_Track'!$F:$F&amp;'5) Release_Track'!$G:$G,1,0))),vlookup($A237&amp;$B237,{'5) Release_Track'!$F:$F&amp;'5) Release_Track'!$G:$G,'5) Release_Track'!$H:$H},2,0), or(and(not(isblank($B237)),$B237=$B234,$A237&lt;&gt;$A234),and(not(isblank($A237)),$A237=$A234,$B237&lt;&gt;$B234)),"ID LISTS UNALIGNED",and($A237&lt;&gt;"",countif('5) Release_Track'!$F:$F,$A237)=0),"NO ISRC MATCH in Release_Track",and($B237&lt;&gt;"",countif('5) Release_Track'!$G:$G,$B237)=0),"NO CATALOG ID MATCH in Release_Track",iserror(vlookup($A237&amp;$B237,'5) Release_Track'!$F:$F&amp;'5) Release_Track'!$G:$G,1,0)),"NO ISRC-CATALOG ID pair MATCH in Release_Track" )</f>
        <v>Pedra Lunar</v>
      </c>
      <c r="D237" s="134"/>
      <c r="E237" s="43" t="s">
        <v>49</v>
      </c>
      <c r="F237" s="135" t="s">
        <v>667</v>
      </c>
      <c r="G237" s="136" t="str">
        <f t="array" ref="G237">ifs(or($F237="",$F237="Main Primary Artist"),$F237,not(iserror(vlookup($F237,'Reference info'!$J$5:$J$8,1,0))),"Key Artist",not(iserror(vlookup($F237,'Reference info'!$J$38:$J$405,1,0))),"Performer",not(iserror(vlookup($F237,'Reference info'!$J$10:$J$36,1,0))),"Producer &amp; Engineer")</f>
        <v>Producer &amp; Engineer</v>
      </c>
      <c r="J237" s="174" t="str">
        <f>IF(F237="Main Primary Artist","update Tracks set ArtistId=(select ArtistId from Artists where Name=N'"&amp;Substitute(Trim(E237),"'","''")&amp;"' and EnterpriseId="&amp;EntId&amp;") where "&amp;IF(A237&lt;&gt;"", "ISRC='"&amp;A237&amp;"'", "TrackVendorId='"&amp;Substitute(Trim(B237),"'","''")&amp;"'")&amp;" and EnterpriseId="&amp;EntId,"INSERT into Contributors VALUES (newid(), "&amp;IF(F237&lt;&gt;"Primary Artist", "(select RoleId from ContributorRoles where Name='"&amp;F237&amp;"'), 0", "49, 1")&amp; ", (select max(TrackId) from Tracks where "&amp;IF(A237&lt;&gt;"", "ISRC='"&amp;A237&amp;"'", "TrackVendorId='"&amp;Substitute(Trim(B237),"'","''")&amp;"'")&amp;" and EnterpriseId="&amp;EntId&amp;"), null, (select ArtistId from Artists where Name=N'"&amp;SUBSTITUTE(trim(E237),"'","''")&amp;"' and EnterpriseId="&amp;EntId&amp;"), null)")</f>
        <v>INSERT into Contributors VALUES (newid(), (select RoleId from ContributorRoles where Name='Producer'), 0, (select max(TrackId) from Tracks where ISRC='BKTOK2300084' and EnterpriseId=647322), null, (select ArtistId from Artists where Name=N'JKZ' and EnterpriseId=647322), null)</v>
      </c>
    </row>
    <row r="238">
      <c r="A238" s="8" t="s">
        <v>848</v>
      </c>
      <c r="B238" s="116"/>
      <c r="C238" s="134" t="str">
        <f t="array" ref="C238">ifs(and(isblank($A238),isblank($B238)),"", not(iserror(vlookup($A238&amp;$B238,'5) Release_Track'!$F:$F&amp;'5) Release_Track'!$G:$G,1,0))),vlookup($A238&amp;$B238,{'5) Release_Track'!$F:$F&amp;'5) Release_Track'!$G:$G,'5) Release_Track'!$H:$H},2,0), or(and(not(isblank($B238)),$B238=$B235,$A238&lt;&gt;$A235),and(not(isblank($A238)),$A238=$A235,$B238&lt;&gt;$B235)),"ID LISTS UNALIGNED",and($A238&lt;&gt;"",countif('5) Release_Track'!$F:$F,$A238)=0),"NO ISRC MATCH in Release_Track",and($B238&lt;&gt;"",countif('5) Release_Track'!$G:$G,$B238)=0),"NO CATALOG ID MATCH in Release_Track",iserror(vlookup($A238&amp;$B238,'5) Release_Track'!$F:$F&amp;'5) Release_Track'!$G:$G,1,0)),"NO ISRC-CATALOG ID pair MATCH in Release_Track" )</f>
        <v>Pedra Lunar</v>
      </c>
      <c r="D238" s="134" t="str">
        <f t="array" ref="D238">ifs(and(isblank($A238),isblank($B238)),"", not(iserror(vlookup($A238&amp;$B238,'5) Release_Track'!$F:$F&amp;'5) Release_Track'!$G:$G,1,0))),vlookup($A238&amp;$B238,{'5) Release_Track'!$F:$F&amp;'5) Release_Track'!$G:$G,'5) Release_Track'!$I:$I},2,0), or(and(not(isblank($B238)),$B238=$B235,$A238&lt;&gt;$A235),and(not(isblank($A238)),$A238=$A235,$B238&lt;&gt;$B235)),"ID LISTS UNALIGNED",and($A238&lt;&gt;"",countif('5) Release_Track'!$F:$F,$A238)=0),"NO ISRC MATCH in Release_Track",and($B238&lt;&gt;"",countif('5) Release_Track'!$G:$G,$B238)=0),"NO CATALOG ID MATCH in Release_Track",iserror(vlookup($A238&amp;$B238,'5) Release_Track'!$F:$F&amp;'5) Release_Track'!$G:$G,1,0)),"NO ISRC-CATALOG ID pair MATCH in Release_Track" )</f>
        <v/>
      </c>
      <c r="E238" s="43" t="s">
        <v>49</v>
      </c>
      <c r="F238" s="135" t="s">
        <v>666</v>
      </c>
      <c r="G238" s="136" t="str">
        <f t="array" ref="G238">ifs(or($F238="",$F238="Main Primary Artist"),$F238,not(iserror(vlookup($F238,'Reference info'!$J$5:$J$8,1,0))),"Key Artist",not(iserror(vlookup($F238,'Reference info'!$J$38:$J$405,1,0))),"Performer",not(iserror(vlookup($F238,'Reference info'!$J$10:$J$36,1,0))),"Producer &amp; Engineer")</f>
        <v>Main Primary Artist</v>
      </c>
      <c r="H238" s="8" t="str">
        <f>"update Artists set ReleasesCount=(select count (distinct ReleaseId) from Releases where ArtistId=(select max(ArtistId) from Artists where Name=N'"&amp;E238&amp;"' and EnterpriseId="&amp;EntId&amp;")), 
TracksCount=(select count (distinct TrackId) from Tracks where ArtistId=(select max(ArtistId) from Artists where Name=N'"&amp;E238&amp;"' and EnterpriseId="&amp;EntId&amp;")) where ArtistId=(select max(ArtistId) from Artists where Name=N'"&amp;E238&amp;"'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38" s="174" t="str">
        <f>IF(F238="Main Primary Artist","update Tracks set ArtistId=(select ArtistId from Artists where Name=N'"&amp;Substitute(Trim(E238),"'","''")&amp;"' and EnterpriseId="&amp;EntId&amp;") where "&amp;IF(A238&lt;&gt;"", "ISRC='"&amp;A238&amp;"'", "TrackVendorId='"&amp;Substitute(Trim(B238),"'","''")&amp;"'")&amp;" and EnterpriseId="&amp;EntId,"INSERT into Contributors VALUES (newid(), "&amp;IF(F238&lt;&gt;"Primary Artist", "(select RoleId from ContributorRoles where Name='"&amp;F238&amp;"'), 0", "49, 1")&amp; ", (select max(TrackId) from Tracks where "&amp;IF(A238&lt;&gt;"", "ISRC='"&amp;A238&amp;"'", "TrackVendorId='"&amp;Substitute(Trim(B238),"'","''")&amp;"'")&amp;" and EnterpriseId="&amp;EntId&amp;"), null, (select ArtistId from Artists where Name=N'"&amp;SUBSTITUTE(trim(E238),"'","''")&amp;"' and EnterpriseId="&amp;EntId&amp;"), null)")</f>
        <v>update Tracks set ArtistId=(select ArtistId from Artists where Name=N'JKZ' and EnterpriseId=647322) where ISRC='BKTOK2300084' and EnterpriseId=647322</v>
      </c>
    </row>
    <row r="239" hidden="1">
      <c r="A239" s="8" t="s">
        <v>848</v>
      </c>
      <c r="B239" s="116"/>
      <c r="C239" s="134" t="str">
        <f t="array" ref="C239">ifs(and(isblank($A239),isblank($B239)),"", not(iserror(vlookup($A239&amp;$B239,'5) Release_Track'!$F:$F&amp;'5) Release_Track'!$G:$G,1,0))),vlookup($A239&amp;$B239,{'5) Release_Track'!$F:$F&amp;'5) Release_Track'!$G:$G,'5) Release_Track'!$H:$H},2,0), or(and(not(isblank($B239)),$B239=$B236,$A239&lt;&gt;$A236),and(not(isblank($A239)),$A239=$A236,$B239&lt;&gt;$B236)),"ID LISTS UNALIGNED",and($A239&lt;&gt;"",countif('5) Release_Track'!$F:$F,$A239)=0),"NO ISRC MATCH in Release_Track",and($B239&lt;&gt;"",countif('5) Release_Track'!$G:$G,$B239)=0),"NO CATALOG ID MATCH in Release_Track",iserror(vlookup($A239&amp;$B239,'5) Release_Track'!$F:$F&amp;'5) Release_Track'!$G:$G,1,0)),"NO ISRC-CATALOG ID pair MATCH in Release_Track" )</f>
        <v>Pedra Lunar</v>
      </c>
      <c r="D239" s="134"/>
      <c r="E239" s="43" t="s">
        <v>49</v>
      </c>
      <c r="F239" s="135" t="s">
        <v>669</v>
      </c>
      <c r="G239" s="136" t="str">
        <f t="array" ref="G239">ifs(or($F239="",$F239="Main Primary Artist"),$F239,not(iserror(vlookup($F239,'Reference info'!$J$5:$J$8,1,0))),"Key Artist",not(iserror(vlookup($F239,'Reference info'!$J$38:$J$405,1,0))),"Performer",not(iserror(vlookup($F239,'Reference info'!$J$10:$J$36,1,0))),"Producer &amp; Engineer")</f>
        <v>Producer &amp; Engineer</v>
      </c>
      <c r="J239" s="174" t="str">
        <f>IF(F239="Main Primary Artist","update Tracks set ArtistId=(select ArtistId from Artists where Name=N'"&amp;Substitute(Trim(E239),"'","''")&amp;"' and EnterpriseId="&amp;EntId&amp;") where "&amp;IF(A239&lt;&gt;"", "ISRC='"&amp;A239&amp;"'", "TrackVendorId='"&amp;Substitute(Trim(B239),"'","''")&amp;"'")&amp;" and EnterpriseId="&amp;EntId,"INSERT into Contributors VALUES (newid(), "&amp;IF(F239&lt;&gt;"Primary Artist", "(select RoleId from ContributorRoles where Name='"&amp;F239&amp;"'), 0", "49, 1")&amp; ", (select max(TrackId) from Tracks where "&amp;IF(A239&lt;&gt;"", "ISRC='"&amp;A239&amp;"'", "TrackVendorId='"&amp;Substitute(Trim(B239),"'","''")&amp;"'")&amp;" and EnterpriseId="&amp;EntId&amp;"), null, (select ArtistId from Artists where Name=N'"&amp;SUBSTITUTE(trim(E239),"'","''")&amp;"' and EnterpriseId="&amp;EntId&amp;"), null)")</f>
        <v>INSERT into Contributors VALUES (newid(), (select RoleId from ContributorRoles where Name='Engineer'), 0, (select max(TrackId) from Tracks where ISRC='BKTOK2300084' and EnterpriseId=647322), null, (select ArtistId from Artists where Name=N'JKZ' and EnterpriseId=647322), null)</v>
      </c>
    </row>
    <row r="240" hidden="1">
      <c r="A240" s="8" t="s">
        <v>850</v>
      </c>
      <c r="B240" s="116"/>
      <c r="C240" s="134" t="str">
        <f t="array" ref="C240">ifs(and(isblank($A240),isblank($B240)),"", not(iserror(vlookup($A240&amp;$B240,'5) Release_Track'!$F:$F&amp;'5) Release_Track'!$G:$G,1,0))),vlookup($A240&amp;$B240,{'5) Release_Track'!$F:$F&amp;'5) Release_Track'!$G:$G,'5) Release_Track'!$H:$H},2,0), or(and(not(isblank($B240)),$B240=$B237,$A240&lt;&gt;$A237),and(not(isblank($A240)),$A240=$A237,$B240&lt;&gt;$B237)),"ID LISTS UNALIGNED",and($A240&lt;&gt;"",countif('5) Release_Track'!$F:$F,$A240)=0),"NO ISRC MATCH in Release_Track",and($B240&lt;&gt;"",countif('5) Release_Track'!$G:$G,$B240)=0),"NO CATALOG ID MATCH in Release_Track",iserror(vlookup($A240&amp;$B240,'5) Release_Track'!$F:$F&amp;'5) Release_Track'!$G:$G,1,0)),"NO ISRC-CATALOG ID pair MATCH in Release_Track" )</f>
        <v>Imperador</v>
      </c>
      <c r="D240" s="134"/>
      <c r="E240" s="43" t="s">
        <v>49</v>
      </c>
      <c r="F240" s="135" t="s">
        <v>667</v>
      </c>
      <c r="G240" s="136" t="str">
        <f t="array" ref="G240">ifs(or($F240="",$F240="Main Primary Artist"),$F240,not(iserror(vlookup($F240,'Reference info'!$J$5:$J$8,1,0))),"Key Artist",not(iserror(vlookup($F240,'Reference info'!$J$38:$J$405,1,0))),"Performer",not(iserror(vlookup($F240,'Reference info'!$J$10:$J$36,1,0))),"Producer &amp; Engineer")</f>
        <v>Producer &amp; Engineer</v>
      </c>
      <c r="J240" s="174" t="str">
        <f>IF(F240="Main Primary Artist","update Tracks set ArtistId=(select ArtistId from Artists where Name=N'"&amp;Substitute(Trim(E240),"'","''")&amp;"' and EnterpriseId="&amp;EntId&amp;") where "&amp;IF(A240&lt;&gt;"", "ISRC='"&amp;A240&amp;"'", "TrackVendorId='"&amp;Substitute(Trim(B240),"'","''")&amp;"'")&amp;" and EnterpriseId="&amp;EntId,"INSERT into Contributors VALUES (newid(), "&amp;IF(F240&lt;&gt;"Primary Artist", "(select RoleId from ContributorRoles where Name='"&amp;F240&amp;"'), 0", "49, 1")&amp; ", (select max(TrackId) from Tracks where "&amp;IF(A240&lt;&gt;"", "ISRC='"&amp;A240&amp;"'", "TrackVendorId='"&amp;Substitute(Trim(B240),"'","''")&amp;"'")&amp;" and EnterpriseId="&amp;EntId&amp;"), null, (select ArtistId from Artists where Name=N'"&amp;SUBSTITUTE(trim(E240),"'","''")&amp;"' and EnterpriseId="&amp;EntId&amp;"), null)")</f>
        <v>INSERT into Contributors VALUES (newid(), (select RoleId from ContributorRoles where Name='Producer'), 0, (select max(TrackId) from Tracks where ISRC='BKTOK2300085' and EnterpriseId=647322), null, (select ArtistId from Artists where Name=N'JKZ' and EnterpriseId=647322), null)</v>
      </c>
    </row>
    <row r="241">
      <c r="A241" s="8" t="s">
        <v>850</v>
      </c>
      <c r="B241" s="116"/>
      <c r="C241" s="134" t="str">
        <f t="array" ref="C241">ifs(and(isblank($A241),isblank($B241)),"", not(iserror(vlookup($A241&amp;$B241,'5) Release_Track'!$F:$F&amp;'5) Release_Track'!$G:$G,1,0))),vlookup($A241&amp;$B241,{'5) Release_Track'!$F:$F&amp;'5) Release_Track'!$G:$G,'5) Release_Track'!$H:$H},2,0), or(and(not(isblank($B241)),$B241=$B238,$A241&lt;&gt;$A238),and(not(isblank($A241)),$A241=$A238,$B241&lt;&gt;$B238)),"ID LISTS UNALIGNED",and($A241&lt;&gt;"",countif('5) Release_Track'!$F:$F,$A241)=0),"NO ISRC MATCH in Release_Track",and($B241&lt;&gt;"",countif('5) Release_Track'!$G:$G,$B241)=0),"NO CATALOG ID MATCH in Release_Track",iserror(vlookup($A241&amp;$B241,'5) Release_Track'!$F:$F&amp;'5) Release_Track'!$G:$G,1,0)),"NO ISRC-CATALOG ID pair MATCH in Release_Track" )</f>
        <v>Imperador</v>
      </c>
      <c r="D241" s="134" t="str">
        <f t="array" ref="D241">ifs(and(isblank($A241),isblank($B241)),"", not(iserror(vlookup($A241&amp;$B241,'5) Release_Track'!$F:$F&amp;'5) Release_Track'!$G:$G,1,0))),vlookup($A241&amp;$B241,{'5) Release_Track'!$F:$F&amp;'5) Release_Track'!$G:$G,'5) Release_Track'!$I:$I},2,0), or(and(not(isblank($B241)),$B241=$B238,$A241&lt;&gt;$A238),and(not(isblank($A241)),$A241=$A238,$B241&lt;&gt;$B238)),"ID LISTS UNALIGNED",and($A241&lt;&gt;"",countif('5) Release_Track'!$F:$F,$A241)=0),"NO ISRC MATCH in Release_Track",and($B241&lt;&gt;"",countif('5) Release_Track'!$G:$G,$B241)=0),"NO CATALOG ID MATCH in Release_Track",iserror(vlookup($A241&amp;$B241,'5) Release_Track'!$F:$F&amp;'5) Release_Track'!$G:$G,1,0)),"NO ISRC-CATALOG ID pair MATCH in Release_Track" )</f>
        <v/>
      </c>
      <c r="E241" s="43" t="s">
        <v>49</v>
      </c>
      <c r="F241" s="135" t="s">
        <v>666</v>
      </c>
      <c r="G241" s="136" t="str">
        <f t="array" ref="G241">ifs(or($F241="",$F241="Main Primary Artist"),$F241,not(iserror(vlookup($F241,'Reference info'!$J$5:$J$8,1,0))),"Key Artist",not(iserror(vlookup($F241,'Reference info'!$J$38:$J$405,1,0))),"Performer",not(iserror(vlookup($F241,'Reference info'!$J$10:$J$36,1,0))),"Producer &amp; Engineer")</f>
        <v>Main Primary Artist</v>
      </c>
      <c r="H241" s="8" t="str">
        <f>"update Artists set ReleasesCount=(select count (distinct ReleaseId) from Releases where ArtistId=(select max(ArtistId) from Artists where Name=N'"&amp;E241&amp;"' and EnterpriseId="&amp;EntId&amp;")), 
TracksCount=(select count (distinct TrackId) from Tracks where ArtistId=(select max(ArtistId) from Artists where Name=N'"&amp;E241&amp;"' and EnterpriseId="&amp;EntId&amp;")) where ArtistId=(select max(ArtistId) from Artists where Name=N'"&amp;E241&amp;"'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41" s="174" t="str">
        <f>IF(F241="Main Primary Artist","update Tracks set ArtistId=(select ArtistId from Artists where Name=N'"&amp;Substitute(Trim(E241),"'","''")&amp;"' and EnterpriseId="&amp;EntId&amp;") where "&amp;IF(A241&lt;&gt;"", "ISRC='"&amp;A241&amp;"'", "TrackVendorId='"&amp;Substitute(Trim(B241),"'","''")&amp;"'")&amp;" and EnterpriseId="&amp;EntId,"INSERT into Contributors VALUES (newid(), "&amp;IF(F241&lt;&gt;"Primary Artist", "(select RoleId from ContributorRoles where Name='"&amp;F241&amp;"'), 0", "49, 1")&amp; ", (select max(TrackId) from Tracks where "&amp;IF(A241&lt;&gt;"", "ISRC='"&amp;A241&amp;"'", "TrackVendorId='"&amp;Substitute(Trim(B241),"'","''")&amp;"'")&amp;" and EnterpriseId="&amp;EntId&amp;"), null, (select ArtistId from Artists where Name=N'"&amp;SUBSTITUTE(trim(E241),"'","''")&amp;"' and EnterpriseId="&amp;EntId&amp;"), null)")</f>
        <v>update Tracks set ArtistId=(select ArtistId from Artists where Name=N'JKZ' and EnterpriseId=647322) where ISRC='BKTOK2300085' and EnterpriseId=647322</v>
      </c>
    </row>
    <row r="242" hidden="1">
      <c r="A242" s="8" t="s">
        <v>850</v>
      </c>
      <c r="B242" s="116"/>
      <c r="C242" s="134" t="str">
        <f t="array" ref="C242">ifs(and(isblank($A242),isblank($B242)),"", not(iserror(vlookup($A242&amp;$B242,'5) Release_Track'!$F:$F&amp;'5) Release_Track'!$G:$G,1,0))),vlookup($A242&amp;$B242,{'5) Release_Track'!$F:$F&amp;'5) Release_Track'!$G:$G,'5) Release_Track'!$H:$H},2,0), or(and(not(isblank($B242)),$B242=$B239,$A242&lt;&gt;$A239),and(not(isblank($A242)),$A242=$A239,$B242&lt;&gt;$B239)),"ID LISTS UNALIGNED",and($A242&lt;&gt;"",countif('5) Release_Track'!$F:$F,$A242)=0),"NO ISRC MATCH in Release_Track",and($B242&lt;&gt;"",countif('5) Release_Track'!$G:$G,$B242)=0),"NO CATALOG ID MATCH in Release_Track",iserror(vlookup($A242&amp;$B242,'5) Release_Track'!$F:$F&amp;'5) Release_Track'!$G:$G,1,0)),"NO ISRC-CATALOG ID pair MATCH in Release_Track" )</f>
        <v>Imperador</v>
      </c>
      <c r="D242" s="134"/>
      <c r="E242" s="43" t="s">
        <v>49</v>
      </c>
      <c r="F242" s="135" t="s">
        <v>669</v>
      </c>
      <c r="G242" s="136" t="str">
        <f t="array" ref="G242">ifs(or($F242="",$F242="Main Primary Artist"),$F242,not(iserror(vlookup($F242,'Reference info'!$J$5:$J$8,1,0))),"Key Artist",not(iserror(vlookup($F242,'Reference info'!$J$38:$J$405,1,0))),"Performer",not(iserror(vlookup($F242,'Reference info'!$J$10:$J$36,1,0))),"Producer &amp; Engineer")</f>
        <v>Producer &amp; Engineer</v>
      </c>
      <c r="J242" s="174" t="str">
        <f>IF(F242="Main Primary Artist","update Tracks set ArtistId=(select ArtistId from Artists where Name=N'"&amp;Substitute(Trim(E242),"'","''")&amp;"' and EnterpriseId="&amp;EntId&amp;") where "&amp;IF(A242&lt;&gt;"", "ISRC='"&amp;A242&amp;"'", "TrackVendorId='"&amp;Substitute(Trim(B242),"'","''")&amp;"'")&amp;" and EnterpriseId="&amp;EntId,"INSERT into Contributors VALUES (newid(), "&amp;IF(F242&lt;&gt;"Primary Artist", "(select RoleId from ContributorRoles where Name='"&amp;F242&amp;"'), 0", "49, 1")&amp; ", (select max(TrackId) from Tracks where "&amp;IF(A242&lt;&gt;"", "ISRC='"&amp;A242&amp;"'", "TrackVendorId='"&amp;Substitute(Trim(B242),"'","''")&amp;"'")&amp;" and EnterpriseId="&amp;EntId&amp;"), null, (select ArtistId from Artists where Name=N'"&amp;SUBSTITUTE(trim(E242),"'","''")&amp;"' and EnterpriseId="&amp;EntId&amp;"), null)")</f>
        <v>INSERT into Contributors VALUES (newid(), (select RoleId from ContributorRoles where Name='Engineer'), 0, (select max(TrackId) from Tracks where ISRC='BKTOK2300085' and EnterpriseId=647322), null, (select ArtistId from Artists where Name=N'JKZ' and EnterpriseId=647322), null)</v>
      </c>
    </row>
    <row r="243" hidden="1">
      <c r="A243" s="8" t="s">
        <v>852</v>
      </c>
      <c r="B243" s="116"/>
      <c r="C243" s="134" t="str">
        <f t="array" ref="C243">ifs(and(isblank($A243),isblank($B243)),"", not(iserror(vlookup($A243&amp;$B243,'5) Release_Track'!$F:$F&amp;'5) Release_Track'!$G:$G,1,0))),vlookup($A243&amp;$B243,{'5) Release_Track'!$F:$F&amp;'5) Release_Track'!$G:$G,'5) Release_Track'!$H:$H},2,0), or(and(not(isblank($B243)),$B243=$B240,$A243&lt;&gt;$A240),and(not(isblank($A243)),$A243=$A240,$B243&lt;&gt;$B240)),"ID LISTS UNALIGNED",and($A243&lt;&gt;"",countif('5) Release_Track'!$F:$F,$A243)=0),"NO ISRC MATCH in Release_Track",and($B243&lt;&gt;"",countif('5) Release_Track'!$G:$G,$B243)=0),"NO CATALOG ID MATCH in Release_Track",iserror(vlookup($A243&amp;$B243,'5) Release_Track'!$F:$F&amp;'5) Release_Track'!$G:$G,1,0)),"NO ISRC-CATALOG ID pair MATCH in Release_Track" )</f>
        <v>Rindou</v>
      </c>
      <c r="D243" s="134"/>
      <c r="E243" s="43" t="s">
        <v>49</v>
      </c>
      <c r="F243" s="135" t="s">
        <v>667</v>
      </c>
      <c r="G243" s="136" t="str">
        <f t="array" ref="G243">ifs(or($F243="",$F243="Main Primary Artist"),$F243,not(iserror(vlookup($F243,'Reference info'!$J$5:$J$8,1,0))),"Key Artist",not(iserror(vlookup($F243,'Reference info'!$J$38:$J$405,1,0))),"Performer",not(iserror(vlookup($F243,'Reference info'!$J$10:$J$36,1,0))),"Producer &amp; Engineer")</f>
        <v>Producer &amp; Engineer</v>
      </c>
      <c r="J243" s="174" t="str">
        <f>IF(F243="Main Primary Artist","update Tracks set ArtistId=(select ArtistId from Artists where Name=N'"&amp;Substitute(Trim(E243),"'","''")&amp;"' and EnterpriseId="&amp;EntId&amp;") where "&amp;IF(A243&lt;&gt;"", "ISRC='"&amp;A243&amp;"'", "TrackVendorId='"&amp;Substitute(Trim(B243),"'","''")&amp;"'")&amp;" and EnterpriseId="&amp;EntId,"INSERT into Contributors VALUES (newid(), "&amp;IF(F243&lt;&gt;"Primary Artist", "(select RoleId from ContributorRoles where Name='"&amp;F243&amp;"'), 0", "49, 1")&amp; ", (select max(TrackId) from Tracks where "&amp;IF(A243&lt;&gt;"", "ISRC='"&amp;A243&amp;"'", "TrackVendorId='"&amp;Substitute(Trim(B243),"'","''")&amp;"'")&amp;" and EnterpriseId="&amp;EntId&amp;"), null, (select ArtistId from Artists where Name=N'"&amp;SUBSTITUTE(trim(E243),"'","''")&amp;"' and EnterpriseId="&amp;EntId&amp;"), null)")</f>
        <v>INSERT into Contributors VALUES (newid(), (select RoleId from ContributorRoles where Name='Producer'), 0, (select max(TrackId) from Tracks where ISRC='BKTOK2300086' and EnterpriseId=647322), null, (select ArtistId from Artists where Name=N'JKZ' and EnterpriseId=647322), null)</v>
      </c>
    </row>
    <row r="244">
      <c r="A244" s="8" t="s">
        <v>852</v>
      </c>
      <c r="B244" s="116"/>
      <c r="C244" s="134" t="str">
        <f t="array" ref="C244">ifs(and(isblank($A244),isblank($B244)),"", not(iserror(vlookup($A244&amp;$B244,'5) Release_Track'!$F:$F&amp;'5) Release_Track'!$G:$G,1,0))),vlookup($A244&amp;$B244,{'5) Release_Track'!$F:$F&amp;'5) Release_Track'!$G:$G,'5) Release_Track'!$H:$H},2,0), or(and(not(isblank($B244)),$B244=$B241,$A244&lt;&gt;$A241),and(not(isblank($A244)),$A244=$A241,$B244&lt;&gt;$B241)),"ID LISTS UNALIGNED",and($A244&lt;&gt;"",countif('5) Release_Track'!$F:$F,$A244)=0),"NO ISRC MATCH in Release_Track",and($B244&lt;&gt;"",countif('5) Release_Track'!$G:$G,$B244)=0),"NO CATALOG ID MATCH in Release_Track",iserror(vlookup($A244&amp;$B244,'5) Release_Track'!$F:$F&amp;'5) Release_Track'!$G:$G,1,0)),"NO ISRC-CATALOG ID pair MATCH in Release_Track" )</f>
        <v>Rindou</v>
      </c>
      <c r="D244" s="134" t="str">
        <f t="array" ref="D244">ifs(and(isblank($A244),isblank($B244)),"", not(iserror(vlookup($A244&amp;$B244,'5) Release_Track'!$F:$F&amp;'5) Release_Track'!$G:$G,1,0))),vlookup($A244&amp;$B244,{'5) Release_Track'!$F:$F&amp;'5) Release_Track'!$G:$G,'5) Release_Track'!$I:$I},2,0), or(and(not(isblank($B244)),$B244=$B241,$A244&lt;&gt;$A241),and(not(isblank($A244)),$A244=$A241,$B244&lt;&gt;$B241)),"ID LISTS UNALIGNED",and($A244&lt;&gt;"",countif('5) Release_Track'!$F:$F,$A244)=0),"NO ISRC MATCH in Release_Track",and($B244&lt;&gt;"",countif('5) Release_Track'!$G:$G,$B244)=0),"NO CATALOG ID MATCH in Release_Track",iserror(vlookup($A244&amp;$B244,'5) Release_Track'!$F:$F&amp;'5) Release_Track'!$G:$G,1,0)),"NO ISRC-CATALOG ID pair MATCH in Release_Track" )</f>
        <v/>
      </c>
      <c r="E244" s="43" t="s">
        <v>49</v>
      </c>
      <c r="F244" s="135" t="s">
        <v>666</v>
      </c>
      <c r="G244" s="136" t="str">
        <f t="array" ref="G244">ifs(or($F244="",$F244="Main Primary Artist"),$F244,not(iserror(vlookup($F244,'Reference info'!$J$5:$J$8,1,0))),"Key Artist",not(iserror(vlookup($F244,'Reference info'!$J$38:$J$405,1,0))),"Performer",not(iserror(vlookup($F244,'Reference info'!$J$10:$J$36,1,0))),"Producer &amp; Engineer")</f>
        <v>Main Primary Artist</v>
      </c>
      <c r="H244" s="8" t="str">
        <f>"update Artists set ReleasesCount=(select count (distinct ReleaseId) from Releases where ArtistId=(select max(ArtistId) from Artists where Name=N'"&amp;E244&amp;"' and EnterpriseId="&amp;EntId&amp;")), 
TracksCount=(select count (distinct TrackId) from Tracks where ArtistId=(select max(ArtistId) from Artists where Name=N'"&amp;E244&amp;"' and EnterpriseId="&amp;EntId&amp;")) where ArtistId=(select max(ArtistId) from Artists where Name=N'"&amp;E244&amp;"'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44" s="174" t="str">
        <f>IF(F244="Main Primary Artist","update Tracks set ArtistId=(select ArtistId from Artists where Name=N'"&amp;Substitute(Trim(E244),"'","''")&amp;"' and EnterpriseId="&amp;EntId&amp;") where "&amp;IF(A244&lt;&gt;"", "ISRC='"&amp;A244&amp;"'", "TrackVendorId='"&amp;Substitute(Trim(B244),"'","''")&amp;"'")&amp;" and EnterpriseId="&amp;EntId,"INSERT into Contributors VALUES (newid(), "&amp;IF(F244&lt;&gt;"Primary Artist", "(select RoleId from ContributorRoles where Name='"&amp;F244&amp;"'), 0", "49, 1")&amp; ", (select max(TrackId) from Tracks where "&amp;IF(A244&lt;&gt;"", "ISRC='"&amp;A244&amp;"'", "TrackVendorId='"&amp;Substitute(Trim(B244),"'","''")&amp;"'")&amp;" and EnterpriseId="&amp;EntId&amp;"), null, (select ArtistId from Artists where Name=N'"&amp;SUBSTITUTE(trim(E244),"'","''")&amp;"' and EnterpriseId="&amp;EntId&amp;"), null)")</f>
        <v>update Tracks set ArtistId=(select ArtistId from Artists where Name=N'JKZ' and EnterpriseId=647322) where ISRC='BKTOK2300086' and EnterpriseId=647322</v>
      </c>
    </row>
    <row r="245" hidden="1">
      <c r="A245" s="8" t="s">
        <v>852</v>
      </c>
      <c r="B245" s="116"/>
      <c r="C245" s="134" t="str">
        <f t="array" ref="C245">ifs(and(isblank($A245),isblank($B245)),"", not(iserror(vlookup($A245&amp;$B245,'5) Release_Track'!$F:$F&amp;'5) Release_Track'!$G:$G,1,0))),vlookup($A245&amp;$B245,{'5) Release_Track'!$F:$F&amp;'5) Release_Track'!$G:$G,'5) Release_Track'!$H:$H},2,0), or(and(not(isblank($B245)),$B245=$B242,$A245&lt;&gt;$A242),and(not(isblank($A245)),$A245=$A242,$B245&lt;&gt;$B242)),"ID LISTS UNALIGNED",and($A245&lt;&gt;"",countif('5) Release_Track'!$F:$F,$A245)=0),"NO ISRC MATCH in Release_Track",and($B245&lt;&gt;"",countif('5) Release_Track'!$G:$G,$B245)=0),"NO CATALOG ID MATCH in Release_Track",iserror(vlookup($A245&amp;$B245,'5) Release_Track'!$F:$F&amp;'5) Release_Track'!$G:$G,1,0)),"NO ISRC-CATALOG ID pair MATCH in Release_Track" )</f>
        <v>Rindou</v>
      </c>
      <c r="D245" s="134"/>
      <c r="E245" s="43" t="s">
        <v>49</v>
      </c>
      <c r="F245" s="135" t="s">
        <v>669</v>
      </c>
      <c r="G245" s="136" t="str">
        <f t="array" ref="G245">ifs(or($F245="",$F245="Main Primary Artist"),$F245,not(iserror(vlookup($F245,'Reference info'!$J$5:$J$8,1,0))),"Key Artist",not(iserror(vlookup($F245,'Reference info'!$J$38:$J$405,1,0))),"Performer",not(iserror(vlookup($F245,'Reference info'!$J$10:$J$36,1,0))),"Producer &amp; Engineer")</f>
        <v>Producer &amp; Engineer</v>
      </c>
      <c r="J245" s="174" t="str">
        <f>IF(F245="Main Primary Artist","update Tracks set ArtistId=(select ArtistId from Artists where Name=N'"&amp;Substitute(Trim(E245),"'","''")&amp;"' and EnterpriseId="&amp;EntId&amp;") where "&amp;IF(A245&lt;&gt;"", "ISRC='"&amp;A245&amp;"'", "TrackVendorId='"&amp;Substitute(Trim(B245),"'","''")&amp;"'")&amp;" and EnterpriseId="&amp;EntId,"INSERT into Contributors VALUES (newid(), "&amp;IF(F245&lt;&gt;"Primary Artist", "(select RoleId from ContributorRoles where Name='"&amp;F245&amp;"'), 0", "49, 1")&amp; ", (select max(TrackId) from Tracks where "&amp;IF(A245&lt;&gt;"", "ISRC='"&amp;A245&amp;"'", "TrackVendorId='"&amp;Substitute(Trim(B245),"'","''")&amp;"'")&amp;" and EnterpriseId="&amp;EntId&amp;"), null, (select ArtistId from Artists where Name=N'"&amp;SUBSTITUTE(trim(E245),"'","''")&amp;"' and EnterpriseId="&amp;EntId&amp;"), null)")</f>
        <v>INSERT into Contributors VALUES (newid(), (select RoleId from ContributorRoles where Name='Engineer'), 0, (select max(TrackId) from Tracks where ISRC='BKTOK2300086' and EnterpriseId=647322), null, (select ArtistId from Artists where Name=N'JKZ' and EnterpriseId=647322), null)</v>
      </c>
    </row>
    <row r="246" hidden="1">
      <c r="A246" s="8" t="s">
        <v>854</v>
      </c>
      <c r="B246" s="116"/>
      <c r="C246" s="134" t="str">
        <f t="array" ref="C246">ifs(and(isblank($A246),isblank($B246)),"", not(iserror(vlookup($A246&amp;$B246,'5) Release_Track'!$F:$F&amp;'5) Release_Track'!$G:$G,1,0))),vlookup($A246&amp;$B246,{'5) Release_Track'!$F:$F&amp;'5) Release_Track'!$G:$G,'5) Release_Track'!$H:$H},2,0), or(and(not(isblank($B246)),$B246=$B243,$A246&lt;&gt;$A243),and(not(isblank($A246)),$A246=$A243,$B246&lt;&gt;$B243)),"ID LISTS UNALIGNED",and($A246&lt;&gt;"",countif('5) Release_Track'!$F:$F,$A246)=0),"NO ISRC MATCH in Release_Track",and($B246&lt;&gt;"",countif('5) Release_Track'!$G:$G,$B246)=0),"NO CATALOG ID MATCH in Release_Track",iserror(vlookup($A246&amp;$B246,'5) Release_Track'!$F:$F&amp;'5) Release_Track'!$G:$G,1,0)),"NO ISRC-CATALOG ID pair MATCH in Release_Track" )</f>
        <v>Herói do Escudo</v>
      </c>
      <c r="D246" s="134"/>
      <c r="E246" s="43" t="s">
        <v>49</v>
      </c>
      <c r="F246" s="135" t="s">
        <v>667</v>
      </c>
      <c r="G246" s="136" t="str">
        <f t="array" ref="G246">ifs(or($F246="",$F246="Main Primary Artist"),$F246,not(iserror(vlookup($F246,'Reference info'!$J$5:$J$8,1,0))),"Key Artist",not(iserror(vlookup($F246,'Reference info'!$J$38:$J$405,1,0))),"Performer",not(iserror(vlookup($F246,'Reference info'!$J$10:$J$36,1,0))),"Producer &amp; Engineer")</f>
        <v>Producer &amp; Engineer</v>
      </c>
      <c r="J246" s="174" t="str">
        <f>IF(F246="Main Primary Artist","update Tracks set ArtistId=(select ArtistId from Artists where Name=N'"&amp;Substitute(Trim(E246),"'","''")&amp;"' and EnterpriseId="&amp;EntId&amp;") where "&amp;IF(A246&lt;&gt;"", "ISRC='"&amp;A246&amp;"'", "TrackVendorId='"&amp;Substitute(Trim(B246),"'","''")&amp;"'")&amp;" and EnterpriseId="&amp;EntId,"INSERT into Contributors VALUES (newid(), "&amp;IF(F246&lt;&gt;"Primary Artist", "(select RoleId from ContributorRoles where Name='"&amp;F246&amp;"'), 0", "49, 1")&amp; ", (select max(TrackId) from Tracks where "&amp;IF(A246&lt;&gt;"", "ISRC='"&amp;A246&amp;"'", "TrackVendorId='"&amp;Substitute(Trim(B246),"'","''")&amp;"'")&amp;" and EnterpriseId="&amp;EntId&amp;"), null, (select ArtistId from Artists where Name=N'"&amp;SUBSTITUTE(trim(E246),"'","''")&amp;"' and EnterpriseId="&amp;EntId&amp;"), null)")</f>
        <v>INSERT into Contributors VALUES (newid(), (select RoleId from ContributorRoles where Name='Producer'), 0, (select max(TrackId) from Tracks where ISRC='BKTOK2300087' and EnterpriseId=647322), null, (select ArtistId from Artists where Name=N'JKZ' and EnterpriseId=647322), null)</v>
      </c>
    </row>
    <row r="247">
      <c r="A247" s="8" t="s">
        <v>854</v>
      </c>
      <c r="B247" s="116"/>
      <c r="C247" s="134" t="str">
        <f t="array" ref="C247">ifs(and(isblank($A247),isblank($B247)),"", not(iserror(vlookup($A247&amp;$B247,'5) Release_Track'!$F:$F&amp;'5) Release_Track'!$G:$G,1,0))),vlookup($A247&amp;$B247,{'5) Release_Track'!$F:$F&amp;'5) Release_Track'!$G:$G,'5) Release_Track'!$H:$H},2,0), or(and(not(isblank($B247)),$B247=$B244,$A247&lt;&gt;$A244),and(not(isblank($A247)),$A247=$A244,$B247&lt;&gt;$B244)),"ID LISTS UNALIGNED",and($A247&lt;&gt;"",countif('5) Release_Track'!$F:$F,$A247)=0),"NO ISRC MATCH in Release_Track",and($B247&lt;&gt;"",countif('5) Release_Track'!$G:$G,$B247)=0),"NO CATALOG ID MATCH in Release_Track",iserror(vlookup($A247&amp;$B247,'5) Release_Track'!$F:$F&amp;'5) Release_Track'!$G:$G,1,0)),"NO ISRC-CATALOG ID pair MATCH in Release_Track" )</f>
        <v>Herói do Escudo</v>
      </c>
      <c r="D247" s="134" t="str">
        <f t="array" ref="D247">ifs(and(isblank($A247),isblank($B247)),"", not(iserror(vlookup($A247&amp;$B247,'5) Release_Track'!$F:$F&amp;'5) Release_Track'!$G:$G,1,0))),vlookup($A247&amp;$B247,{'5) Release_Track'!$F:$F&amp;'5) Release_Track'!$G:$G,'5) Release_Track'!$I:$I},2,0), or(and(not(isblank($B247)),$B247=$B244,$A247&lt;&gt;$A244),and(not(isblank($A247)),$A247=$A244,$B247&lt;&gt;$B244)),"ID LISTS UNALIGNED",and($A247&lt;&gt;"",countif('5) Release_Track'!$F:$F,$A247)=0),"NO ISRC MATCH in Release_Track",and($B247&lt;&gt;"",countif('5) Release_Track'!$G:$G,$B247)=0),"NO CATALOG ID MATCH in Release_Track",iserror(vlookup($A247&amp;$B247,'5) Release_Track'!$F:$F&amp;'5) Release_Track'!$G:$G,1,0)),"NO ISRC-CATALOG ID pair MATCH in Release_Track" )</f>
        <v/>
      </c>
      <c r="E247" s="43" t="s">
        <v>49</v>
      </c>
      <c r="F247" s="135" t="s">
        <v>666</v>
      </c>
      <c r="G247" s="136" t="str">
        <f t="array" ref="G247">ifs(or($F247="",$F247="Main Primary Artist"),$F247,not(iserror(vlookup($F247,'Reference info'!$J$5:$J$8,1,0))),"Key Artist",not(iserror(vlookup($F247,'Reference info'!$J$38:$J$405,1,0))),"Performer",not(iserror(vlookup($F247,'Reference info'!$J$10:$J$36,1,0))),"Producer &amp; Engineer")</f>
        <v>Main Primary Artist</v>
      </c>
      <c r="H247" s="8" t="str">
        <f>"update Artists set ReleasesCount=(select count (distinct ReleaseId) from Releases where ArtistId=(select max(ArtistId) from Artists where Name=N'"&amp;E247&amp;"' and EnterpriseId="&amp;EntId&amp;")), 
TracksCount=(select count (distinct TrackId) from Tracks where ArtistId=(select max(ArtistId) from Artists where Name=N'"&amp;E247&amp;"' and EnterpriseId="&amp;EntId&amp;")) where ArtistId=(select max(ArtistId) from Artists where Name=N'"&amp;E247&amp;"'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47" s="174" t="str">
        <f>IF(F247="Main Primary Artist","update Tracks set ArtistId=(select ArtistId from Artists where Name=N'"&amp;Substitute(Trim(E247),"'","''")&amp;"' and EnterpriseId="&amp;EntId&amp;") where "&amp;IF(A247&lt;&gt;"", "ISRC='"&amp;A247&amp;"'", "TrackVendorId='"&amp;Substitute(Trim(B247),"'","''")&amp;"'")&amp;" and EnterpriseId="&amp;EntId,"INSERT into Contributors VALUES (newid(), "&amp;IF(F247&lt;&gt;"Primary Artist", "(select RoleId from ContributorRoles where Name='"&amp;F247&amp;"'), 0", "49, 1")&amp; ", (select max(TrackId) from Tracks where "&amp;IF(A247&lt;&gt;"", "ISRC='"&amp;A247&amp;"'", "TrackVendorId='"&amp;Substitute(Trim(B247),"'","''")&amp;"'")&amp;" and EnterpriseId="&amp;EntId&amp;"), null, (select ArtistId from Artists where Name=N'"&amp;SUBSTITUTE(trim(E247),"'","''")&amp;"' and EnterpriseId="&amp;EntId&amp;"), null)")</f>
        <v>update Tracks set ArtistId=(select ArtistId from Artists where Name=N'JKZ' and EnterpriseId=647322) where ISRC='BKTOK2300087' and EnterpriseId=647322</v>
      </c>
    </row>
    <row r="248" hidden="1">
      <c r="A248" s="8" t="s">
        <v>854</v>
      </c>
      <c r="B248" s="116"/>
      <c r="C248" s="134" t="str">
        <f t="array" ref="C248">ifs(and(isblank($A248),isblank($B248)),"", not(iserror(vlookup($A248&amp;$B248,'5) Release_Track'!$F:$F&amp;'5) Release_Track'!$G:$G,1,0))),vlookup($A248&amp;$B248,{'5) Release_Track'!$F:$F&amp;'5) Release_Track'!$G:$G,'5) Release_Track'!$H:$H},2,0), or(and(not(isblank($B248)),$B248=$B245,$A248&lt;&gt;$A245),and(not(isblank($A248)),$A248=$A245,$B248&lt;&gt;$B245)),"ID LISTS UNALIGNED",and($A248&lt;&gt;"",countif('5) Release_Track'!$F:$F,$A248)=0),"NO ISRC MATCH in Release_Track",and($B248&lt;&gt;"",countif('5) Release_Track'!$G:$G,$B248)=0),"NO CATALOG ID MATCH in Release_Track",iserror(vlookup($A248&amp;$B248,'5) Release_Track'!$F:$F&amp;'5) Release_Track'!$G:$G,1,0)),"NO ISRC-CATALOG ID pair MATCH in Release_Track" )</f>
        <v>Herói do Escudo</v>
      </c>
      <c r="D248" s="134"/>
      <c r="E248" s="43" t="s">
        <v>49</v>
      </c>
      <c r="F248" s="135" t="s">
        <v>669</v>
      </c>
      <c r="G248" s="136" t="str">
        <f t="array" ref="G248">ifs(or($F248="",$F248="Main Primary Artist"),$F248,not(iserror(vlookup($F248,'Reference info'!$J$5:$J$8,1,0))),"Key Artist",not(iserror(vlookup($F248,'Reference info'!$J$38:$J$405,1,0))),"Performer",not(iserror(vlookup($F248,'Reference info'!$J$10:$J$36,1,0))),"Producer &amp; Engineer")</f>
        <v>Producer &amp; Engineer</v>
      </c>
      <c r="J248" s="174" t="str">
        <f>IF(F248="Main Primary Artist","update Tracks set ArtistId=(select ArtistId from Artists where Name=N'"&amp;Substitute(Trim(E248),"'","''")&amp;"' and EnterpriseId="&amp;EntId&amp;") where "&amp;IF(A248&lt;&gt;"", "ISRC='"&amp;A248&amp;"'", "TrackVendorId='"&amp;Substitute(Trim(B248),"'","''")&amp;"'")&amp;" and EnterpriseId="&amp;EntId,"INSERT into Contributors VALUES (newid(), "&amp;IF(F248&lt;&gt;"Primary Artist", "(select RoleId from ContributorRoles where Name='"&amp;F248&amp;"'), 0", "49, 1")&amp; ", (select max(TrackId) from Tracks where "&amp;IF(A248&lt;&gt;"", "ISRC='"&amp;A248&amp;"'", "TrackVendorId='"&amp;Substitute(Trim(B248),"'","''")&amp;"'")&amp;" and EnterpriseId="&amp;EntId&amp;"), null, (select ArtistId from Artists where Name=N'"&amp;SUBSTITUTE(trim(E248),"'","''")&amp;"' and EnterpriseId="&amp;EntId&amp;"), null)")</f>
        <v>INSERT into Contributors VALUES (newid(), (select RoleId from ContributorRoles where Name='Engineer'), 0, (select max(TrackId) from Tracks where ISRC='BKTOK2300087' and EnterpriseId=647322), null, (select ArtistId from Artists where Name=N'JKZ' and EnterpriseId=647322), null)</v>
      </c>
    </row>
    <row r="249" hidden="1">
      <c r="A249" s="8" t="s">
        <v>856</v>
      </c>
      <c r="B249" s="116"/>
      <c r="C249" s="134" t="str">
        <f t="array" ref="C249">ifs(and(isblank($A249),isblank($B249)),"", not(iserror(vlookup($A249&amp;$B249,'5) Release_Track'!$F:$F&amp;'5) Release_Track'!$G:$G,1,0))),vlookup($A249&amp;$B249,{'5) Release_Track'!$F:$F&amp;'5) Release_Track'!$G:$G,'5) Release_Track'!$H:$H},2,0), or(and(not(isblank($B249)),$B249=$B248,$A249&lt;&gt;$A248),and(not(isblank($A249)),$A249=$A248,$B249&lt;&gt;$B248)),"ID LISTS UNALIGNED",and($A249&lt;&gt;"",countif('5) Release_Track'!$F:$F,$A249)=0),"NO ISRC MATCH in Release_Track",and($B249&lt;&gt;"",countif('5) Release_Track'!$G:$G,$B249)=0),"NO CATALOG ID MATCH in Release_Track",iserror(vlookup($A249&amp;$B249,'5) Release_Track'!$F:$F&amp;'5) Release_Track'!$G:$G,1,0)),"NO ISRC-CATALOG ID pair MATCH in Release_Track" )</f>
        <v>Toxicidade</v>
      </c>
      <c r="D249" s="134"/>
      <c r="E249" s="43" t="s">
        <v>69</v>
      </c>
      <c r="F249" s="135" t="s">
        <v>667</v>
      </c>
      <c r="G249" s="136" t="str">
        <f t="array" ref="G249">ifs(or($F249="",$F249="Main Primary Artist"),$F249,not(iserror(vlookup($F249,'Reference info'!$J$5:$J$8,1,0))),"Key Artist",not(iserror(vlookup($F249,'Reference info'!$J$38:$J$405,1,0))),"Performer",not(iserror(vlookup($F249,'Reference info'!$J$10:$J$36,1,0))),"Producer &amp; Engineer")</f>
        <v>Producer &amp; Engineer</v>
      </c>
      <c r="J249" s="174" t="str">
        <f>IF(F249="Main Primary Artist","update Tracks set ArtistId=(select ArtistId from Artists where Name=N'"&amp;Substitute(Trim(E249),"'","''")&amp;"' and EnterpriseId="&amp;EntId&amp;") where "&amp;IF(A249&lt;&gt;"", "ISRC='"&amp;A249&amp;"'", "TrackVendorId='"&amp;Substitute(Trim(B249),"'","''")&amp;"'")&amp;" and EnterpriseId="&amp;EntId,"INSERT into Contributors VALUES (newid(), "&amp;IF(F249&lt;&gt;"Primary Artist", "(select RoleId from ContributorRoles where Name='"&amp;F249&amp;"'), 0", "49, 1")&amp; ", (select max(TrackId) from Tracks where "&amp;IF(A249&lt;&gt;"", "ISRC='"&amp;A249&amp;"'", "TrackVendorId='"&amp;Substitute(Trim(B249),"'","''")&amp;"'")&amp;" and EnterpriseId="&amp;EntId&amp;"), null, (select ArtistId from Artists where Name=N'"&amp;SUBSTITUTE(trim(E249),"'","''")&amp;"' and EnterpriseId="&amp;EntId&amp;"), null)")</f>
        <v>INSERT into Contributors VALUES (newid(), (select RoleId from ContributorRoles where Name='Producer'), 0, (select max(TrackId) from Tracks where ISRC='BKTOK2300088' and EnterpriseId=647322), null, (select ArtistId from Artists where Name=N'Tavin' and EnterpriseId=647322), null)</v>
      </c>
    </row>
    <row r="250" hidden="1">
      <c r="A250" s="8" t="s">
        <v>856</v>
      </c>
      <c r="B250" s="116"/>
      <c r="C250" s="134" t="str">
        <f t="array" ref="C250">ifs(and(isblank($A250),isblank($B250)),"", not(iserror(vlookup($A250&amp;$B250,'5) Release_Track'!$F:$F&amp;'5) Release_Track'!$G:$G,1,0))),vlookup($A250&amp;$B250,{'5) Release_Track'!$F:$F&amp;'5) Release_Track'!$G:$G,'5) Release_Track'!$H:$H},2,0),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Toxicidade</v>
      </c>
      <c r="D250" s="134" t="str">
        <f t="array" ref="D250">ifs(and(isblank($A250),isblank($B250)),"", not(iserror(vlookup($A250&amp;$B250,'5) Release_Track'!$F:$F&amp;'5) Release_Track'!$G:$G,1,0))),vlookup($A250&amp;$B250,{'5) Release_Track'!$F:$F&amp;'5) Release_Track'!$G:$G,'5) Release_Track'!$I:$I},2,0),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
      </c>
      <c r="E250" s="43" t="s">
        <v>115</v>
      </c>
      <c r="F250" s="135" t="s">
        <v>671</v>
      </c>
      <c r="G250" s="136" t="str">
        <f t="array" ref="G250">ifs(or($F250="",$F250="Main Primary Artist"),$F250,not(iserror(vlookup($F250,'Reference info'!$J$5:$J$8,1,0))),"Key Artist",not(iserror(vlookup($F250,'Reference info'!$J$38:$J$405,1,0))),"Performer",not(iserror(vlookup($F250,'Reference info'!$J$10:$J$36,1,0))),"Producer &amp; Engineer")</f>
        <v>Key Artist</v>
      </c>
      <c r="J250" s="174" t="str">
        <f>IF(F250="Main Primary Artist","update Tracks set ArtistId=(select ArtistId from Artists where Name=N'"&amp;Substitute(Trim(E250),"'","''")&amp;"' and EnterpriseId="&amp;EntId&amp;") where "&amp;IF(A250&lt;&gt;"", "ISRC='"&amp;A250&amp;"'", "TrackVendorId='"&amp;Substitute(Trim(B250),"'","''")&amp;"'")&amp;" and EnterpriseId="&amp;EntId,"INSERT into Contributors VALUES (newid(), "&amp;IF(F250&lt;&gt;"Primary Artist", "(select RoleId from ContributorRoles where Name='"&amp;F250&amp;"'), 0", "49, 1")&amp; ", (select max(TrackId) from Tracks where "&amp;IF(A250&lt;&gt;"", "ISRC='"&amp;A250&amp;"'", "TrackVendorId='"&amp;Substitute(Trim(B250),"'","''")&amp;"'")&amp;" and EnterpriseId="&amp;EntId&amp;"), null, (select ArtistId from Artists where Name=N'"&amp;SUBSTITUTE(trim(E250),"'","''")&amp;"' and EnterpriseId="&amp;EntId&amp;"), null)")</f>
        <v>INSERT into Contributors VALUES (newid(), 49, 1, (select max(TrackId) from Tracks where ISRC='BKTOK2300088' and EnterpriseId=647322), null, (select ArtistId from Artists where Name=N'Ugo Ludovico' and EnterpriseId=647322), null)</v>
      </c>
    </row>
    <row r="251">
      <c r="A251" s="8" t="s">
        <v>856</v>
      </c>
      <c r="B251" s="116"/>
      <c r="C251" s="134" t="str">
        <f t="array" ref="C251">ifs(and(isblank($A251),isblank($B251)),"", not(iserror(vlookup($A251&amp;$B251,'5) Release_Track'!$F:$F&amp;'5) Release_Track'!$G:$G,1,0))),vlookup($A251&amp;$B251,{'5) Release_Track'!$F:$F&amp;'5) Release_Track'!$G:$G,'5) Release_Track'!$H:$H},2,0), or(and(not(isblank($B251)),$B251=$B248,$A251&lt;&gt;$A248),and(not(isblank($A251)),$A251=$A248,$B251&lt;&gt;$B248)),"ID LISTS UNALIGNED",and($A251&lt;&gt;"",countif('5) Release_Track'!$F:$F,$A251)=0),"NO ISRC MATCH in Release_Track",and($B251&lt;&gt;"",countif('5) Release_Track'!$G:$G,$B251)=0),"NO CATALOG ID MATCH in Release_Track",iserror(vlookup($A251&amp;$B251,'5) Release_Track'!$F:$F&amp;'5) Release_Track'!$G:$G,1,0)),"NO ISRC-CATALOG ID pair MATCH in Release_Track" )</f>
        <v>Toxicidade</v>
      </c>
      <c r="D251" s="134" t="str">
        <f t="array" ref="D251">ifs(and(isblank($A251),isblank($B251)),"", not(iserror(vlookup($A251&amp;$B251,'5) Release_Track'!$F:$F&amp;'5) Release_Track'!$G:$G,1,0))),vlookup($A251&amp;$B251,{'5) Release_Track'!$F:$F&amp;'5) Release_Track'!$G:$G,'5) Release_Track'!$I:$I},2,0), or(and(not(isblank($B251)),$B251=$B248,$A251&lt;&gt;$A248),and(not(isblank($A251)),$A251=$A248,$B251&lt;&gt;$B248)),"ID LISTS UNALIGNED",and($A251&lt;&gt;"",countif('5) Release_Track'!$F:$F,$A251)=0),"NO ISRC MATCH in Release_Track",and($B251&lt;&gt;"",countif('5) Release_Track'!$G:$G,$B251)=0),"NO CATALOG ID MATCH in Release_Track",iserror(vlookup($A251&amp;$B251,'5) Release_Track'!$F:$F&amp;'5) Release_Track'!$G:$G,1,0)),"NO ISRC-CATALOG ID pair MATCH in Release_Track" )</f>
        <v/>
      </c>
      <c r="E251" s="43" t="s">
        <v>69</v>
      </c>
      <c r="F251" s="135" t="s">
        <v>666</v>
      </c>
      <c r="G251" s="136" t="str">
        <f t="array" ref="G251">ifs(or($F251="",$F251="Main Primary Artist"),$F251,not(iserror(vlookup($F251,'Reference info'!$J$5:$J$8,1,0))),"Key Artist",not(iserror(vlookup($F251,'Reference info'!$J$38:$J$405,1,0))),"Performer",not(iserror(vlookup($F251,'Reference info'!$J$10:$J$36,1,0))),"Producer &amp; Engineer")</f>
        <v>Main Primary Artist</v>
      </c>
      <c r="H251" s="8" t="str">
        <f>"update Artists set ReleasesCount=(select count (distinct ReleaseId) from Releases where ArtistId=(select max(ArtistId) from Artists where Name=N'"&amp;E251&amp;"' and EnterpriseId="&amp;EntId&amp;")), 
TracksCount=(select count (distinct TrackId) from Tracks where ArtistId=(select max(ArtistId) from Artists where Name=N'"&amp;E251&amp;"' and EnterpriseId="&amp;EntId&amp;")) where ArtistId=(select max(ArtistId) from Artists where Name=N'"&amp;E251&amp;"'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251" s="174" t="str">
        <f>IF(F251="Main Primary Artist","update Tracks set ArtistId=(select ArtistId from Artists where Name=N'"&amp;Substitute(Trim(E251),"'","''")&amp;"' and EnterpriseId="&amp;EntId&amp;") where "&amp;IF(A251&lt;&gt;"", "ISRC='"&amp;A251&amp;"'", "TrackVendorId='"&amp;Substitute(Trim(B251),"'","''")&amp;"'")&amp;" and EnterpriseId="&amp;EntId,"INSERT into Contributors VALUES (newid(), "&amp;IF(F251&lt;&gt;"Primary Artist", "(select RoleId from ContributorRoles where Name='"&amp;F251&amp;"'), 0", "49, 1")&amp; ", (select max(TrackId) from Tracks where "&amp;IF(A251&lt;&gt;"", "ISRC='"&amp;A251&amp;"'", "TrackVendorId='"&amp;Substitute(Trim(B251),"'","''")&amp;"'")&amp;" and EnterpriseId="&amp;EntId&amp;"), null, (select ArtistId from Artists where Name=N'"&amp;SUBSTITUTE(trim(E251),"'","''")&amp;"' and EnterpriseId="&amp;EntId&amp;"), null)")</f>
        <v>update Tracks set ArtistId=(select ArtistId from Artists where Name=N'Tavin' and EnterpriseId=647322) where ISRC='BKTOK2300088' and EnterpriseId=647322</v>
      </c>
    </row>
    <row r="252" hidden="1">
      <c r="A252" s="8" t="s">
        <v>856</v>
      </c>
      <c r="B252" s="116"/>
      <c r="C252" s="134" t="str">
        <f t="array" ref="C252">ifs(and(isblank($A252),isblank($B252)),"", not(iserror(vlookup($A252&amp;$B252,'5) Release_Track'!$F:$F&amp;'5) Release_Track'!$G:$G,1,0))),vlookup($A252&amp;$B252,{'5) Release_Track'!$F:$F&amp;'5) Release_Track'!$G:$G,'5) Release_Track'!$H:$H},2,0), or(and(not(isblank($B252)),$B252=$B251,$A252&lt;&gt;$A251),and(not(isblank($A252)),$A252=$A251,$B252&lt;&gt;$B251)),"ID LISTS UNALIGNED",and($A252&lt;&gt;"",countif('5) Release_Track'!$F:$F,$A252)=0),"NO ISRC MATCH in Release_Track",and($B252&lt;&gt;"",countif('5) Release_Track'!$G:$G,$B252)=0),"NO CATALOG ID MATCH in Release_Track",iserror(vlookup($A252&amp;$B252,'5) Release_Track'!$F:$F&amp;'5) Release_Track'!$G:$G,1,0)),"NO ISRC-CATALOG ID pair MATCH in Release_Track" )</f>
        <v>Toxicidade</v>
      </c>
      <c r="D252" s="134"/>
      <c r="E252" s="43" t="s">
        <v>69</v>
      </c>
      <c r="F252" s="135" t="s">
        <v>669</v>
      </c>
      <c r="G252" s="136" t="str">
        <f t="array" ref="G252">ifs(or($F252="",$F252="Main Primary Artist"),$F252,not(iserror(vlookup($F252,'Reference info'!$J$5:$J$8,1,0))),"Key Artist",not(iserror(vlookup($F252,'Reference info'!$J$38:$J$405,1,0))),"Performer",not(iserror(vlookup($F252,'Reference info'!$J$10:$J$36,1,0))),"Producer &amp; Engineer")</f>
        <v>Producer &amp; Engineer</v>
      </c>
      <c r="J252" s="174" t="str">
        <f>IF(F252="Main Primary Artist","update Tracks set ArtistId=(select ArtistId from Artists where Name=N'"&amp;Substitute(Trim(E252),"'","''")&amp;"' and EnterpriseId="&amp;EntId&amp;") where "&amp;IF(A252&lt;&gt;"", "ISRC='"&amp;A252&amp;"'", "TrackVendorId='"&amp;Substitute(Trim(B252),"'","''")&amp;"'")&amp;" and EnterpriseId="&amp;EntId,"INSERT into Contributors VALUES (newid(), "&amp;IF(F252&lt;&gt;"Primary Artist", "(select RoleId from ContributorRoles where Name='"&amp;F252&amp;"'), 0", "49, 1")&amp; ", (select max(TrackId) from Tracks where "&amp;IF(A252&lt;&gt;"", "ISRC='"&amp;A252&amp;"'", "TrackVendorId='"&amp;Substitute(Trim(B252),"'","''")&amp;"'")&amp;" and EnterpriseId="&amp;EntId&amp;"), null, (select ArtistId from Artists where Name=N'"&amp;SUBSTITUTE(trim(E252),"'","''")&amp;"' and EnterpriseId="&amp;EntId&amp;"), null)")</f>
        <v>INSERT into Contributors VALUES (newid(), (select RoleId from ContributorRoles where Name='Engineer'), 0, (select max(TrackId) from Tracks where ISRC='BKTOK2300088' and EnterpriseId=647322), null, (select ArtistId from Artists where Name=N'Tavin' and EnterpriseId=647322), null)</v>
      </c>
    </row>
    <row r="253" hidden="1">
      <c r="A253" s="34" t="s">
        <v>1125</v>
      </c>
      <c r="B253" s="84"/>
      <c r="C253" s="134" t="str">
        <f t="array" ref="C253">ifs(and(isblank($A253),isblank($B253)),"", not(iserror(vlookup($A253&amp;$B253,'5) Release_Track'!$F:$F&amp;'5) Release_Track'!$G:$G,1,0))),vlookup($A253&amp;$B253,{'5) Release_Track'!$F:$F&amp;'5) Release_Track'!$G:$G,'5) Release_Track'!$H:$H},2,0), or(and(not(isblank($B253)),$B253=$B250,$A253&lt;&gt;$A250),and(not(isblank($A253)),$A253=$A250,$B253&lt;&gt;$B250)),"ID LISTS UNALIGNED",and($A253&lt;&gt;"",countif('5) Release_Track'!$F:$F,$A253)=0),"NO ISRC MATCH in Release_Track",and($B253&lt;&gt;"",countif('5) Release_Track'!$G:$G,$B253)=0),"NO CATALOG ID MATCH in Release_Track",iserror(vlookup($A253&amp;$B253,'5) Release_Track'!$F:$F&amp;'5) Release_Track'!$G:$G,1,0)),"NO ISRC-CATALOG ID pair MATCH in Release_Track" )</f>
        <v>Carrasco dos Deuses</v>
      </c>
      <c r="D253" s="134" t="str">
        <f t="array" ref="D253">ifs(and(isblank($A253),isblank($B253)),"", not(iserror(vlookup($A253&amp;$B253,'5) Release_Track'!$F:$F&amp;'5) Release_Track'!$G:$G,1,0))),vlookup($A253&amp;$B253,{'5) Release_Track'!$F:$F&amp;'5) Release_Track'!$G:$G,'5) Release_Track'!$I:$I},2,0), or(and(not(isblank($B253)),$B253=$B250,$A253&lt;&gt;$A250),and(not(isblank($A253)),$A253=$A250,$B253&lt;&gt;$B250)),"ID LISTS UNALIGNED",and($A253&lt;&gt;"",countif('5) Release_Track'!$F:$F,$A253)=0),"NO ISRC MATCH in Release_Track",and($B253&lt;&gt;"",countif('5) Release_Track'!$G:$G,$B253)=0),"NO CATALOG ID MATCH in Release_Track",iserror(vlookup($A253&amp;$B253,'5) Release_Track'!$F:$F&amp;'5) Release_Track'!$G:$G,1,0)),"NO ISRC-CATALOG ID pair MATCH in Release_Track" )</f>
        <v/>
      </c>
      <c r="E253" s="96" t="s">
        <v>53</v>
      </c>
      <c r="F253" s="135" t="s">
        <v>667</v>
      </c>
      <c r="G253" s="136" t="str">
        <f t="array" ref="G253">ifs(or($F253="",$F253="Main Primary Artist"),$F253,not(iserror(vlookup($F253,'Reference info'!$J$5:$J$8,1,0))),"Key Artist",not(iserror(vlookup($F253,'Reference info'!$J$38:$J$405,1,0))),"Performer",not(iserror(vlookup($F253,'Reference info'!$J$10:$J$36,1,0))),"Producer &amp; Engineer")</f>
        <v>Producer &amp; Engineer</v>
      </c>
      <c r="J253" s="174" t="str">
        <f>IF(F253="Main Primary Artist","update Tracks set ArtistId=(select ArtistId from Artists where Name=N'"&amp;Substitute(Trim(E253),"'","''")&amp;"' and EnterpriseId="&amp;EntId&amp;") where "&amp;IF(A253&lt;&gt;"", "ISRC='"&amp;A253&amp;"'", "TrackVendorId='"&amp;Substitute(Trim(B253),"'","''")&amp;"'")&amp;" and EnterpriseId="&amp;EntId,"INSERT into Contributors VALUES (newid(), "&amp;IF(F253&lt;&gt;"Primary Artist", "(select RoleId from ContributorRoles where Name='"&amp;F253&amp;"'), 0", "49, 1")&amp; ", (select max(TrackId) from Tracks where "&amp;IF(A253&lt;&gt;"", "ISRC='"&amp;A253&amp;"'", "TrackVendorId='"&amp;Substitute(Trim(B253),"'","''")&amp;"'")&amp;" and EnterpriseId="&amp;EntId&amp;"), null, (select ArtistId from Artists where Name=N'"&amp;SUBSTITUTE(trim(E253),"'","''")&amp;"' and EnterpriseId="&amp;EntId&amp;"), null)")</f>
        <v>INSERT into Contributors VALUES (newid(), (select RoleId from ContributorRoles where Name='Producer'), 0, (select max(TrackId) from Tracks where ISRC='BKTOK2300089' and EnterpriseId=647322), null, (select ArtistId from Artists where Name=N'PeJota10*' and EnterpriseId=647322), null)</v>
      </c>
    </row>
    <row r="254">
      <c r="A254" s="34" t="s">
        <v>1125</v>
      </c>
      <c r="B254" s="84"/>
      <c r="C254" s="134" t="str">
        <f t="array" ref="C254">ifs(and(isblank($A254),isblank($B254)),"", not(iserror(vlookup($A254&amp;$B254,'5) Release_Track'!$F:$F&amp;'5) Release_Track'!$G:$G,1,0))),vlookup($A254&amp;$B254,{'5) Release_Track'!$F:$F&amp;'5) Release_Track'!$G:$G,'5) Release_Track'!$H:$H},2,0), or(and(not(isblank($B254)),$B254=$B251,$A254&lt;&gt;$A251),and(not(isblank($A254)),$A254=$A251,$B254&lt;&gt;$B251)),"ID LISTS UNALIGNED",and($A254&lt;&gt;"",countif('5) Release_Track'!$F:$F,$A254)=0),"NO ISRC MATCH in Release_Track",and($B254&lt;&gt;"",countif('5) Release_Track'!$G:$G,$B254)=0),"NO CATALOG ID MATCH in Release_Track",iserror(vlookup($A254&amp;$B254,'5) Release_Track'!$F:$F&amp;'5) Release_Track'!$G:$G,1,0)),"NO ISRC-CATALOG ID pair MATCH in Release_Track" )</f>
        <v>Carrasco dos Deuses</v>
      </c>
      <c r="D254" s="134" t="str">
        <f t="array" ref="D254">ifs(and(isblank($A254),isblank($B254)),"", not(iserror(vlookup($A254&amp;$B254,'5) Release_Track'!$F:$F&amp;'5) Release_Track'!$G:$G,1,0))),vlookup($A254&amp;$B254,{'5) Release_Track'!$F:$F&amp;'5) Release_Track'!$G:$G,'5) Release_Track'!$I:$I},2,0), or(and(not(isblank($B254)),$B254=$B251,$A254&lt;&gt;$A251),and(not(isblank($A254)),$A254=$A251,$B254&lt;&gt;$B251)),"ID LISTS UNALIGNED",and($A254&lt;&gt;"",countif('5) Release_Track'!$F:$F,$A254)=0),"NO ISRC MATCH in Release_Track",and($B254&lt;&gt;"",countif('5) Release_Track'!$G:$G,$B254)=0),"NO CATALOG ID MATCH in Release_Track",iserror(vlookup($A254&amp;$B254,'5) Release_Track'!$F:$F&amp;'5) Release_Track'!$G:$G,1,0)),"NO ISRC-CATALOG ID pair MATCH in Release_Track" )</f>
        <v/>
      </c>
      <c r="E254" s="96" t="s">
        <v>53</v>
      </c>
      <c r="F254" s="140" t="s">
        <v>666</v>
      </c>
      <c r="G254" s="136" t="str">
        <f t="array" ref="G254">ifs(or($F254="",$F254="Main Primary Artist"),$F254,not(iserror(vlookup($F254,'Reference info'!$J$5:$J$8,1,0))),"Key Artist",not(iserror(vlookup($F254,'Reference info'!$J$38:$J$405,1,0))),"Performer",not(iserror(vlookup($F254,'Reference info'!$J$10:$J$36,1,0))),"Producer &amp; Engineer")</f>
        <v>Main Primary Artist</v>
      </c>
      <c r="H254" s="8" t="str">
        <f>"update Artists set ReleasesCount=(select count (distinct ReleaseId) from Releases where ArtistId=(select max(ArtistId) from Artists where Name=N'"&amp;E254&amp;"' and EnterpriseId="&amp;EntId&amp;")), 
TracksCount=(select count (distinct TrackId) from Tracks where ArtistId=(select max(ArtistId) from Artists where Name=N'"&amp;E254&amp;"' and EnterpriseId="&amp;EntId&amp;")) where ArtistId=(select max(ArtistId) from Artists where Name=N'"&amp;E254&amp;"'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54" s="174" t="str">
        <f>IF(F254="Main Primary Artist","update Tracks set ArtistId=(select ArtistId from Artists where Name=N'"&amp;Substitute(Trim(E254),"'","''")&amp;"' and EnterpriseId="&amp;EntId&amp;") where "&amp;IF(A254&lt;&gt;"", "ISRC='"&amp;A254&amp;"'", "TrackVendorId='"&amp;Substitute(Trim(B254),"'","''")&amp;"'")&amp;" and EnterpriseId="&amp;EntId,"INSERT into Contributors VALUES (newid(), "&amp;IF(F254&lt;&gt;"Primary Artist", "(select RoleId from ContributorRoles where Name='"&amp;F254&amp;"'), 0", "49, 1")&amp; ", (select max(TrackId) from Tracks where "&amp;IF(A254&lt;&gt;"", "ISRC='"&amp;A254&amp;"'", "TrackVendorId='"&amp;Substitute(Trim(B254),"'","''")&amp;"'")&amp;" and EnterpriseId="&amp;EntId&amp;"), null, (select ArtistId from Artists where Name=N'"&amp;SUBSTITUTE(trim(E254),"'","''")&amp;"' and EnterpriseId="&amp;EntId&amp;"), null)")</f>
        <v>update Tracks set ArtistId=(select ArtistId from Artists where Name=N'PeJota10*' and EnterpriseId=647322) where ISRC='BKTOK2300089' and EnterpriseId=647322</v>
      </c>
    </row>
    <row r="255" hidden="1">
      <c r="A255" s="34" t="s">
        <v>1125</v>
      </c>
      <c r="B255" s="84"/>
      <c r="C255" s="134" t="str">
        <f t="array" ref="C255">ifs(and(isblank($A255),isblank($B255)),"", not(iserror(vlookup($A255&amp;$B255,'5) Release_Track'!$F:$F&amp;'5) Release_Track'!$G:$G,1,0))),vlookup($A255&amp;$B255,{'5) Release_Track'!$F:$F&amp;'5) Release_Track'!$G:$G,'5) Release_Track'!$H:$H},2,0), or(and(not(isblank($B255)),$B255=$B252,$A255&lt;&gt;$A252),and(not(isblank($A255)),$A255=$A252,$B255&lt;&gt;$B252)),"ID LISTS UNALIGNED",and($A255&lt;&gt;"",countif('5) Release_Track'!$F:$F,$A255)=0),"NO ISRC MATCH in Release_Track",and($B255&lt;&gt;"",countif('5) Release_Track'!$G:$G,$B255)=0),"NO CATALOG ID MATCH in Release_Track",iserror(vlookup($A255&amp;$B255,'5) Release_Track'!$F:$F&amp;'5) Release_Track'!$G:$G,1,0)),"NO ISRC-CATALOG ID pair MATCH in Release_Track" )</f>
        <v>Carrasco dos Deuses</v>
      </c>
      <c r="D255" s="134" t="str">
        <f t="array" ref="D255">ifs(and(isblank($A255),isblank($B255)),"", not(iserror(vlookup($A255&amp;$B255,'5) Release_Track'!$F:$F&amp;'5) Release_Track'!$G:$G,1,0))),vlookup($A255&amp;$B255,{'5) Release_Track'!$F:$F&amp;'5) Release_Track'!$G:$G,'5) Release_Track'!$I:$I},2,0), or(and(not(isblank($B255)),$B255=$B252,$A255&lt;&gt;$A252),and(not(isblank($A255)),$A255=$A252,$B255&lt;&gt;$B252)),"ID LISTS UNALIGNED",and($A255&lt;&gt;"",countif('5) Release_Track'!$F:$F,$A255)=0),"NO ISRC MATCH in Release_Track",and($B255&lt;&gt;"",countif('5) Release_Track'!$G:$G,$B255)=0),"NO CATALOG ID MATCH in Release_Track",iserror(vlookup($A255&amp;$B255,'5) Release_Track'!$F:$F&amp;'5) Release_Track'!$G:$G,1,0)),"NO ISRC-CATALOG ID pair MATCH in Release_Track" )</f>
        <v/>
      </c>
      <c r="E255" s="96" t="s">
        <v>53</v>
      </c>
      <c r="F255" s="135" t="s">
        <v>669</v>
      </c>
      <c r="G255" s="136" t="str">
        <f t="array" ref="G255">ifs(or($F255="",$F255="Main Primary Artist"),$F255,not(iserror(vlookup($F255,'Reference info'!$J$5:$J$8,1,0))),"Key Artist",not(iserror(vlookup($F255,'Reference info'!$J$38:$J$405,1,0))),"Performer",not(iserror(vlookup($F255,'Reference info'!$J$10:$J$36,1,0))),"Producer &amp; Engineer")</f>
        <v>Producer &amp; Engineer</v>
      </c>
      <c r="J255" s="174" t="str">
        <f>IF(F255="Main Primary Artist","update Tracks set ArtistId=(select ArtistId from Artists where Name=N'"&amp;Substitute(Trim(E255),"'","''")&amp;"' and EnterpriseId="&amp;EntId&amp;") where "&amp;IF(A255&lt;&gt;"", "ISRC='"&amp;A255&amp;"'", "TrackVendorId='"&amp;Substitute(Trim(B255),"'","''")&amp;"'")&amp;" and EnterpriseId="&amp;EntId,"INSERT into Contributors VALUES (newid(), "&amp;IF(F255&lt;&gt;"Primary Artist", "(select RoleId from ContributorRoles where Name='"&amp;F255&amp;"'), 0", "49, 1")&amp; ", (select max(TrackId) from Tracks where "&amp;IF(A255&lt;&gt;"", "ISRC='"&amp;A255&amp;"'", "TrackVendorId='"&amp;Substitute(Trim(B255),"'","''")&amp;"'")&amp;" and EnterpriseId="&amp;EntId&amp;"), null, (select ArtistId from Artists where Name=N'"&amp;SUBSTITUTE(trim(E255),"'","''")&amp;"' and EnterpriseId="&amp;EntId&amp;"), null)")</f>
        <v>INSERT into Contributors VALUES (newid(), (select RoleId from ContributorRoles where Name='Engineer'), 0, (select max(TrackId) from Tracks where ISRC='BKTOK2300089' and EnterpriseId=647322), null, (select ArtistId from Artists where Name=N'PeJota10*' and EnterpriseId=647322), null)</v>
      </c>
    </row>
    <row r="256" hidden="1">
      <c r="A256" s="34" t="s">
        <v>1127</v>
      </c>
      <c r="B256" s="84"/>
      <c r="C256" s="134" t="str">
        <f t="array" ref="C256">ifs(and(isblank($A256),isblank($B256)),"", not(iserror(vlookup($A256&amp;$B256,'5) Release_Track'!$F:$F&amp;'5) Release_Track'!$G:$G,1,0))),vlookup($A256&amp;$B256,{'5) Release_Track'!$F:$F&amp;'5) Release_Track'!$G:$G,'5) Release_Track'!$H:$H},2,0), or(and(not(isblank($B256)),$B256=$B253,$A256&lt;&gt;$A253),and(not(isblank($A256)),$A256=$A253,$B256&lt;&gt;$B253)),"ID LISTS UNALIGNED",and($A256&lt;&gt;"",countif('5) Release_Track'!$F:$F,$A256)=0),"NO ISRC MATCH in Release_Track",and($B256&lt;&gt;"",countif('5) Release_Track'!$G:$G,$B256)=0),"NO CATALOG ID MATCH in Release_Track",iserror(vlookup($A256&amp;$B256,'5) Release_Track'!$F:$F&amp;'5) Release_Track'!$G:$G,1,0)),"NO ISRC-CATALOG ID pair MATCH in Release_Track" )</f>
        <v>Carrasco dos Deuses</v>
      </c>
      <c r="D256" s="134" t="str">
        <f t="array" ref="D256">ifs(and(isblank($A256),isblank($B256)),"", not(iserror(vlookup($A256&amp;$B256,'5) Release_Track'!$F:$F&amp;'5) Release_Track'!$G:$G,1,0))),vlookup($A256&amp;$B256,{'5) Release_Track'!$F:$F&amp;'5) Release_Track'!$G:$G,'5) Release_Track'!$I:$I},2,0), or(and(not(isblank($B256)),$B256=$B253,$A256&lt;&gt;$A253),and(not(isblank($A256)),$A256=$A253,$B256&lt;&gt;$B253)),"ID LISTS UNALIGNED",and($A256&lt;&gt;"",countif('5) Release_Track'!$F:$F,$A256)=0),"NO ISRC MATCH in Release_Track",and($B256&lt;&gt;"",countif('5) Release_Track'!$G:$G,$B256)=0),"NO CATALOG ID MATCH in Release_Track",iserror(vlookup($A256&amp;$B256,'5) Release_Track'!$F:$F&amp;'5) Release_Track'!$G:$G,1,0)),"NO ISRC-CATALOG ID pair MATCH in Release_Track" )</f>
        <v>Speed Up</v>
      </c>
      <c r="E256" s="96" t="s">
        <v>53</v>
      </c>
      <c r="F256" s="135" t="s">
        <v>667</v>
      </c>
      <c r="G256" s="136" t="str">
        <f t="array" ref="G256">ifs(or($F256="",$F256="Main Primary Artist"),$F256,not(iserror(vlookup($F256,'Reference info'!$J$5:$J$8,1,0))),"Key Artist",not(iserror(vlookup($F256,'Reference info'!$J$38:$J$405,1,0))),"Performer",not(iserror(vlookup($F256,'Reference info'!$J$10:$J$36,1,0))),"Producer &amp; Engineer")</f>
        <v>Producer &amp; Engineer</v>
      </c>
      <c r="J256" s="174" t="str">
        <f>IF(F256="Main Primary Artist","update Tracks set ArtistId=(select ArtistId from Artists where Name=N'"&amp;Substitute(Trim(E256),"'","''")&amp;"' and EnterpriseId="&amp;EntId&amp;") where "&amp;IF(A256&lt;&gt;"", "ISRC='"&amp;A256&amp;"'", "TrackVendorId='"&amp;Substitute(Trim(B256),"'","''")&amp;"'")&amp;" and EnterpriseId="&amp;EntId,"INSERT into Contributors VALUES (newid(), "&amp;IF(F256&lt;&gt;"Primary Artist", "(select RoleId from ContributorRoles where Name='"&amp;F256&amp;"'), 0", "49, 1")&amp; ", (select max(TrackId) from Tracks where "&amp;IF(A256&lt;&gt;"", "ISRC='"&amp;A256&amp;"'", "TrackVendorId='"&amp;Substitute(Trim(B256),"'","''")&amp;"'")&amp;" and EnterpriseId="&amp;EntId&amp;"), null, (select ArtistId from Artists where Name=N'"&amp;SUBSTITUTE(trim(E256),"'","''")&amp;"' and EnterpriseId="&amp;EntId&amp;"), null)")</f>
        <v>INSERT into Contributors VALUES (newid(), (select RoleId from ContributorRoles where Name='Producer'), 0, (select max(TrackId) from Tracks where ISRC='BKTOK2300090' and EnterpriseId=647322), null, (select ArtistId from Artists where Name=N'PeJota10*' and EnterpriseId=647322), null)</v>
      </c>
    </row>
    <row r="257">
      <c r="A257" s="34" t="s">
        <v>1127</v>
      </c>
      <c r="B257" s="84"/>
      <c r="C257" s="134" t="str">
        <f t="array" ref="C257">ifs(and(isblank($A257),isblank($B257)),"", not(iserror(vlookup($A257&amp;$B257,'5) Release_Track'!$F:$F&amp;'5) Release_Track'!$G:$G,1,0))),vlookup($A257&amp;$B257,{'5) Release_Track'!$F:$F&amp;'5) Release_Track'!$G:$G,'5) Release_Track'!$H:$H},2,0), or(and(not(isblank($B257)),$B257=$B254,$A257&lt;&gt;$A254),and(not(isblank($A257)),$A257=$A254,$B257&lt;&gt;$B254)),"ID LISTS UNALIGNED",and($A257&lt;&gt;"",countif('5) Release_Track'!$F:$F,$A257)=0),"NO ISRC MATCH in Release_Track",and($B257&lt;&gt;"",countif('5) Release_Track'!$G:$G,$B257)=0),"NO CATALOG ID MATCH in Release_Track",iserror(vlookup($A257&amp;$B257,'5) Release_Track'!$F:$F&amp;'5) Release_Track'!$G:$G,1,0)),"NO ISRC-CATALOG ID pair MATCH in Release_Track" )</f>
        <v>Carrasco dos Deuses</v>
      </c>
      <c r="D257" s="134" t="str">
        <f t="array" ref="D257">ifs(and(isblank($A257),isblank($B257)),"", not(iserror(vlookup($A257&amp;$B257,'5) Release_Track'!$F:$F&amp;'5) Release_Track'!$G:$G,1,0))),vlookup($A257&amp;$B257,{'5) Release_Track'!$F:$F&amp;'5) Release_Track'!$G:$G,'5) Release_Track'!$I:$I},2,0), or(and(not(isblank($B257)),$B257=$B254,$A257&lt;&gt;$A254),and(not(isblank($A257)),$A257=$A254,$B257&lt;&gt;$B254)),"ID LISTS UNALIGNED",and($A257&lt;&gt;"",countif('5) Release_Track'!$F:$F,$A257)=0),"NO ISRC MATCH in Release_Track",and($B257&lt;&gt;"",countif('5) Release_Track'!$G:$G,$B257)=0),"NO CATALOG ID MATCH in Release_Track",iserror(vlookup($A257&amp;$B257,'5) Release_Track'!$F:$F&amp;'5) Release_Track'!$G:$G,1,0)),"NO ISRC-CATALOG ID pair MATCH in Release_Track" )</f>
        <v>Speed Up</v>
      </c>
      <c r="E257" s="96" t="s">
        <v>53</v>
      </c>
      <c r="F257" s="140" t="s">
        <v>666</v>
      </c>
      <c r="G257" s="136" t="str">
        <f t="array" ref="G257">ifs(or($F257="",$F257="Main Primary Artist"),$F257,not(iserror(vlookup($F257,'Reference info'!$J$5:$J$8,1,0))),"Key Artist",not(iserror(vlookup($F257,'Reference info'!$J$38:$J$405,1,0))),"Performer",not(iserror(vlookup($F257,'Reference info'!$J$10:$J$36,1,0))),"Producer &amp; Engineer")</f>
        <v>Main Primary Artist</v>
      </c>
      <c r="H257" s="8" t="str">
        <f>"update Artists set ReleasesCount=(select count (distinct ReleaseId) from Releases where ArtistId=(select max(ArtistId) from Artists where Name=N'"&amp;E257&amp;"' and EnterpriseId="&amp;EntId&amp;")), 
TracksCount=(select count (distinct TrackId) from Tracks where ArtistId=(select max(ArtistId) from Artists where Name=N'"&amp;E257&amp;"' and EnterpriseId="&amp;EntId&amp;")) where ArtistId=(select max(ArtistId) from Artists where Name=N'"&amp;E257&amp;"'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57" s="174" t="str">
        <f>IF(F257="Main Primary Artist","update Tracks set ArtistId=(select ArtistId from Artists where Name=N'"&amp;Substitute(Trim(E257),"'","''")&amp;"' and EnterpriseId="&amp;EntId&amp;") where "&amp;IF(A257&lt;&gt;"", "ISRC='"&amp;A257&amp;"'", "TrackVendorId='"&amp;Substitute(Trim(B257),"'","''")&amp;"'")&amp;" and EnterpriseId="&amp;EntId,"INSERT into Contributors VALUES (newid(), "&amp;IF(F257&lt;&gt;"Primary Artist", "(select RoleId from ContributorRoles where Name='"&amp;F257&amp;"'), 0", "49, 1")&amp; ", (select max(TrackId) from Tracks where "&amp;IF(A257&lt;&gt;"", "ISRC='"&amp;A257&amp;"'", "TrackVendorId='"&amp;Substitute(Trim(B257),"'","''")&amp;"'")&amp;" and EnterpriseId="&amp;EntId&amp;"), null, (select ArtistId from Artists where Name=N'"&amp;SUBSTITUTE(trim(E257),"'","''")&amp;"' and EnterpriseId="&amp;EntId&amp;"), null)")</f>
        <v>update Tracks set ArtistId=(select ArtistId from Artists where Name=N'PeJota10*' and EnterpriseId=647322) where ISRC='BKTOK2300090' and EnterpriseId=647322</v>
      </c>
    </row>
    <row r="258" hidden="1">
      <c r="A258" s="34" t="s">
        <v>1127</v>
      </c>
      <c r="B258" s="84"/>
      <c r="C258" s="134" t="str">
        <f t="array" ref="C258">ifs(and(isblank($A258),isblank($B258)),"", not(iserror(vlookup($A258&amp;$B258,'5) Release_Track'!$F:$F&amp;'5) Release_Track'!$G:$G,1,0))),vlookup($A258&amp;$B258,{'5) Release_Track'!$F:$F&amp;'5) Release_Track'!$G:$G,'5) Release_Track'!$H:$H},2,0), or(and(not(isblank($B258)),$B258=$B255,$A258&lt;&gt;$A255),and(not(isblank($A258)),$A258=$A255,$B258&lt;&gt;$B255)),"ID LISTS UNALIGNED",and($A258&lt;&gt;"",countif('5) Release_Track'!$F:$F,$A258)=0),"NO ISRC MATCH in Release_Track",and($B258&lt;&gt;"",countif('5) Release_Track'!$G:$G,$B258)=0),"NO CATALOG ID MATCH in Release_Track",iserror(vlookup($A258&amp;$B258,'5) Release_Track'!$F:$F&amp;'5) Release_Track'!$G:$G,1,0)),"NO ISRC-CATALOG ID pair MATCH in Release_Track" )</f>
        <v>Carrasco dos Deuses</v>
      </c>
      <c r="D258" s="134" t="str">
        <f t="array" ref="D258">ifs(and(isblank($A258),isblank($B258)),"", not(iserror(vlookup($A258&amp;$B258,'5) Release_Track'!$F:$F&amp;'5) Release_Track'!$G:$G,1,0))),vlookup($A258&amp;$B258,{'5) Release_Track'!$F:$F&amp;'5) Release_Track'!$G:$G,'5) Release_Track'!$I:$I},2,0), or(and(not(isblank($B258)),$B258=$B255,$A258&lt;&gt;$A255),and(not(isblank($A258)),$A258=$A255,$B258&lt;&gt;$B255)),"ID LISTS UNALIGNED",and($A258&lt;&gt;"",countif('5) Release_Track'!$F:$F,$A258)=0),"NO ISRC MATCH in Release_Track",and($B258&lt;&gt;"",countif('5) Release_Track'!$G:$G,$B258)=0),"NO CATALOG ID MATCH in Release_Track",iserror(vlookup($A258&amp;$B258,'5) Release_Track'!$F:$F&amp;'5) Release_Track'!$G:$G,1,0)),"NO ISRC-CATALOG ID pair MATCH in Release_Track" )</f>
        <v>Speed Up</v>
      </c>
      <c r="E258" s="96" t="s">
        <v>53</v>
      </c>
      <c r="F258" s="135" t="s">
        <v>669</v>
      </c>
      <c r="G258" s="136" t="str">
        <f t="array" ref="G258">ifs(or($F258="",$F258="Main Primary Artist"),$F258,not(iserror(vlookup($F258,'Reference info'!$J$5:$J$8,1,0))),"Key Artist",not(iserror(vlookup($F258,'Reference info'!$J$38:$J$405,1,0))),"Performer",not(iserror(vlookup($F258,'Reference info'!$J$10:$J$36,1,0))),"Producer &amp; Engineer")</f>
        <v>Producer &amp; Engineer</v>
      </c>
      <c r="J258" s="174" t="str">
        <f>IF(F258="Main Primary Artist","update Tracks set ArtistId=(select ArtistId from Artists where Name=N'"&amp;Substitute(Trim(E258),"'","''")&amp;"' and EnterpriseId="&amp;EntId&amp;") where "&amp;IF(A258&lt;&gt;"", "ISRC='"&amp;A258&amp;"'", "TrackVendorId='"&amp;Substitute(Trim(B258),"'","''")&amp;"'")&amp;" and EnterpriseId="&amp;EntId,"INSERT into Contributors VALUES (newid(), "&amp;IF(F258&lt;&gt;"Primary Artist", "(select RoleId from ContributorRoles where Name='"&amp;F258&amp;"'), 0", "49, 1")&amp; ", (select max(TrackId) from Tracks where "&amp;IF(A258&lt;&gt;"", "ISRC='"&amp;A258&amp;"'", "TrackVendorId='"&amp;Substitute(Trim(B258),"'","''")&amp;"'")&amp;" and EnterpriseId="&amp;EntId&amp;"), null, (select ArtistId from Artists where Name=N'"&amp;SUBSTITUTE(trim(E258),"'","''")&amp;"' and EnterpriseId="&amp;EntId&amp;"), null)")</f>
        <v>INSERT into Contributors VALUES (newid(), (select RoleId from ContributorRoles where Name='Engineer'), 0, (select max(TrackId) from Tracks where ISRC='BKTOK2300090' and EnterpriseId=647322), null, (select ArtistId from Artists where Name=N'PeJota10*' and EnterpriseId=647322), null)</v>
      </c>
    </row>
    <row r="259" hidden="1">
      <c r="A259" s="8" t="s">
        <v>858</v>
      </c>
      <c r="B259" s="116"/>
      <c r="C259" s="134" t="str">
        <f t="array" ref="C259">ifs(and(isblank($A259),isblank($B259)),"", not(iserror(vlookup($A259&amp;$B259,'5) Release_Track'!$F:$F&amp;'5) Release_Track'!$G:$G,1,0))),vlookup($A259&amp;$B259,{'5) Release_Track'!$F:$F&amp;'5) Release_Track'!$G:$G,'5) Release_Track'!$H:$H},2,0), or(and(not(isblank($B259)),$B259=#REF!,$A259&lt;&gt;#REF!),and(not(isblank($A259)),$A259=#REF!,$B259&lt;&gt;#REF!)),"ID LISTS UNALIGNED",and($A259&lt;&gt;"",countif('5) Release_Track'!$F:$F,$A259)=0),"NO ISRC MATCH in Release_Track",and($B259&lt;&gt;"",countif('5) Release_Track'!$G:$G,$B259)=0),"NO CATALOG ID MATCH in Release_Track",iserror(vlookup($A259&amp;$B259,'5) Release_Track'!$F:$F&amp;'5) Release_Track'!$G:$G,1,0)),"NO ISRC-CATALOG ID pair MATCH in Release_Track" )</f>
        <v>Sem Erros</v>
      </c>
      <c r="D259" s="134"/>
      <c r="E259" s="43" t="s">
        <v>67</v>
      </c>
      <c r="F259" s="135" t="s">
        <v>667</v>
      </c>
      <c r="G259" s="136" t="str">
        <f t="array" ref="G259">ifs(or($F259="",$F259="Main Primary Artist"),$F259,not(iserror(vlookup($F259,'Reference info'!$J$5:$J$8,1,0))),"Key Artist",not(iserror(vlookup($F259,'Reference info'!$J$38:$J$405,1,0))),"Performer",not(iserror(vlookup($F259,'Reference info'!$J$10:$J$36,1,0))),"Producer &amp; Engineer")</f>
        <v>Producer &amp; Engineer</v>
      </c>
      <c r="J259" s="174" t="str">
        <f>IF(F259="Main Primary Artist","update Tracks set ArtistId=(select ArtistId from Artists where Name=N'"&amp;Substitute(Trim(E259),"'","''")&amp;"' and EnterpriseId="&amp;EntId&amp;") where "&amp;IF(A259&lt;&gt;"", "ISRC='"&amp;A259&amp;"'", "TrackVendorId='"&amp;Substitute(Trim(B259),"'","''")&amp;"'")&amp;" and EnterpriseId="&amp;EntId,"INSERT into Contributors VALUES (newid(), "&amp;IF(F259&lt;&gt;"Primary Artist", "(select RoleId from ContributorRoles where Name='"&amp;F259&amp;"'), 0", "49, 1")&amp; ", (select max(TrackId) from Tracks where "&amp;IF(A259&lt;&gt;"", "ISRC='"&amp;A259&amp;"'", "TrackVendorId='"&amp;Substitute(Trim(B259),"'","''")&amp;"'")&amp;" and EnterpriseId="&amp;EntId&amp;"), null, (select ArtistId from Artists where Name=N'"&amp;SUBSTITUTE(trim(E259),"'","''")&amp;"' and EnterpriseId="&amp;EntId&amp;"), null)")</f>
        <v>INSERT into Contributors VALUES (newid(), (select RoleId from ContributorRoles where Name='Producer'), 0, (select max(TrackId) from Tracks where ISRC='BKTOK2300091' and EnterpriseId=647322), null, (select ArtistId from Artists where Name=N'Flash Beats Manow' and EnterpriseId=647322), null)</v>
      </c>
    </row>
    <row r="260">
      <c r="A260" s="8" t="s">
        <v>858</v>
      </c>
      <c r="B260" s="116"/>
      <c r="C260" s="134" t="str">
        <f t="array" ref="C260">ifs(and(isblank($A260),isblank($B260)),"", not(iserror(vlookup($A260&amp;$B260,'5) Release_Track'!$F:$F&amp;'5) Release_Track'!$G:$G,1,0))),vlookup($A260&amp;$B260,{'5) Release_Track'!$F:$F&amp;'5) Release_Track'!$G:$G,'5) Release_Track'!$H:$H},2,0), or(and(not(isblank($B260)),$B260=#REF!,$A260&lt;&gt;#REF!),and(not(isblank($A260)),$A260=#REF!,$B260&lt;&gt;#REF!)),"ID LISTS UNALIGNED",and($A260&lt;&gt;"",countif('5) Release_Track'!$F:$F,$A260)=0),"NO ISRC MATCH in Release_Track",and($B260&lt;&gt;"",countif('5) Release_Track'!$G:$G,$B260)=0),"NO CATALOG ID MATCH in Release_Track",iserror(vlookup($A260&amp;$B260,'5) Release_Track'!$F:$F&amp;'5) Release_Track'!$G:$G,1,0)),"NO ISRC-CATALOG ID pair MATCH in Release_Track" )</f>
        <v>Sem Erros</v>
      </c>
      <c r="D260" s="134" t="str">
        <f t="array" ref="D260">ifs(and(isblank($A260),isblank($B260)),"", not(iserror(vlookup($A260&amp;$B260,'5) Release_Track'!$F:$F&amp;'5) Release_Track'!$G:$G,1,0))),vlookup($A260&amp;$B260,{'5) Release_Track'!$F:$F&amp;'5) Release_Track'!$G:$G,'5) Release_Track'!$I:$I},2,0), or(and(not(isblank($B260)),$B260=#REF!,$A260&lt;&gt;#REF!),and(not(isblank($A260)),$A260=#REF!,$B260&lt;&gt;#REF!)),"ID LISTS UNALIGNED",and($A260&lt;&gt;"",countif('5) Release_Track'!$F:$F,$A260)=0),"NO ISRC MATCH in Release_Track",and($B260&lt;&gt;"",countif('5) Release_Track'!$G:$G,$B260)=0),"NO CATALOG ID MATCH in Release_Track",iserror(vlookup($A260&amp;$B260,'5) Release_Track'!$F:$F&amp;'5) Release_Track'!$G:$G,1,0)),"NO ISRC-CATALOG ID pair MATCH in Release_Track" )</f>
        <v/>
      </c>
      <c r="E260" s="43" t="s">
        <v>67</v>
      </c>
      <c r="F260" s="135" t="s">
        <v>666</v>
      </c>
      <c r="G260" s="136" t="str">
        <f t="array" ref="G260">ifs(or($F260="",$F260="Main Primary Artist"),$F260,not(iserror(vlookup($F260,'Reference info'!$J$5:$J$8,1,0))),"Key Artist",not(iserror(vlookup($F260,'Reference info'!$J$38:$J$405,1,0))),"Performer",not(iserror(vlookup($F260,'Reference info'!$J$10:$J$36,1,0))),"Producer &amp; Engineer")</f>
        <v>Main Primary Artist</v>
      </c>
      <c r="H260" s="8" t="str">
        <f>"update Artists set ReleasesCount=(select count (distinct ReleaseId) from Releases where ArtistId=(select max(ArtistId) from Artists where Name=N'"&amp;E260&amp;"' and EnterpriseId="&amp;EntId&amp;")), 
TracksCount=(select count (distinct TrackId) from Tracks where ArtistId=(select max(ArtistId) from Artists where Name=N'"&amp;E260&amp;"' and EnterpriseId="&amp;EntId&amp;")) where ArtistId=(select max(ArtistId) from Artists where Name=N'"&amp;E260&amp;"'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260" s="174" t="str">
        <f>IF(F260="Main Primary Artist","update Tracks set ArtistId=(select ArtistId from Artists where Name=N'"&amp;Substitute(Trim(E260),"'","''")&amp;"' and EnterpriseId="&amp;EntId&amp;") where "&amp;IF(A260&lt;&gt;"", "ISRC='"&amp;A260&amp;"'", "TrackVendorId='"&amp;Substitute(Trim(B260),"'","''")&amp;"'")&amp;" and EnterpriseId="&amp;EntId,"INSERT into Contributors VALUES (newid(), "&amp;IF(F260&lt;&gt;"Primary Artist", "(select RoleId from ContributorRoles where Name='"&amp;F260&amp;"'), 0", "49, 1")&amp; ", (select max(TrackId) from Tracks where "&amp;IF(A260&lt;&gt;"", "ISRC='"&amp;A260&amp;"'", "TrackVendorId='"&amp;Substitute(Trim(B260),"'","''")&amp;"'")&amp;" and EnterpriseId="&amp;EntId&amp;"), null, (select ArtistId from Artists where Name=N'"&amp;SUBSTITUTE(trim(E260),"'","''")&amp;"' and EnterpriseId="&amp;EntId&amp;"), null)")</f>
        <v>update Tracks set ArtistId=(select ArtistId from Artists where Name=N'Flash Beats Manow' and EnterpriseId=647322) where ISRC='BKTOK2300091' and EnterpriseId=647322</v>
      </c>
    </row>
    <row r="261" hidden="1">
      <c r="A261" s="8" t="s">
        <v>858</v>
      </c>
      <c r="B261" s="116"/>
      <c r="C261" s="134" t="str">
        <f t="array" ref="C261">ifs(and(isblank($A261),isblank($B261)),"", not(iserror(vlookup($A261&amp;$B261,'5) Release_Track'!$F:$F&amp;'5) Release_Track'!$G:$G,1,0))),vlookup($A261&amp;$B261,{'5) Release_Track'!$F:$F&amp;'5) Release_Track'!$G:$G,'5) Release_Track'!$H:$H},2,0), or(and(not(isblank($B261)),$B261=#REF!,$A261&lt;&gt;#REF!),and(not(isblank($A261)),$A261=#REF!,$B261&lt;&gt;#REF!)),"ID LISTS UNALIGNED",and($A261&lt;&gt;"",countif('5) Release_Track'!$F:$F,$A261)=0),"NO ISRC MATCH in Release_Track",and($B261&lt;&gt;"",countif('5) Release_Track'!$G:$G,$B261)=0),"NO CATALOG ID MATCH in Release_Track",iserror(vlookup($A261&amp;$B261,'5) Release_Track'!$F:$F&amp;'5) Release_Track'!$G:$G,1,0)),"NO ISRC-CATALOG ID pair MATCH in Release_Track" )</f>
        <v>Sem Erros</v>
      </c>
      <c r="D261" s="134"/>
      <c r="E261" s="43" t="s">
        <v>67</v>
      </c>
      <c r="F261" s="135" t="s">
        <v>669</v>
      </c>
      <c r="G261" s="136" t="str">
        <f t="array" ref="G261">ifs(or($F261="",$F261="Main Primary Artist"),$F261,not(iserror(vlookup($F261,'Reference info'!$J$5:$J$8,1,0))),"Key Artist",not(iserror(vlookup($F261,'Reference info'!$J$38:$J$405,1,0))),"Performer",not(iserror(vlookup($F261,'Reference info'!$J$10:$J$36,1,0))),"Producer &amp; Engineer")</f>
        <v>Producer &amp; Engineer</v>
      </c>
      <c r="J261" s="174" t="str">
        <f>IF(F261="Main Primary Artist","update Tracks set ArtistId=(select ArtistId from Artists where Name=N'"&amp;Substitute(Trim(E261),"'","''")&amp;"' and EnterpriseId="&amp;EntId&amp;") where "&amp;IF(A261&lt;&gt;"", "ISRC='"&amp;A261&amp;"'", "TrackVendorId='"&amp;Substitute(Trim(B261),"'","''")&amp;"'")&amp;" and EnterpriseId="&amp;EntId,"INSERT into Contributors VALUES (newid(), "&amp;IF(F261&lt;&gt;"Primary Artist", "(select RoleId from ContributorRoles where Name='"&amp;F261&amp;"'), 0", "49, 1")&amp; ", (select max(TrackId) from Tracks where "&amp;IF(A261&lt;&gt;"", "ISRC='"&amp;A261&amp;"'", "TrackVendorId='"&amp;Substitute(Trim(B261),"'","''")&amp;"'")&amp;" and EnterpriseId="&amp;EntId&amp;"), null, (select ArtistId from Artists where Name=N'"&amp;SUBSTITUTE(trim(E261),"'","''")&amp;"' and EnterpriseId="&amp;EntId&amp;"), null)")</f>
        <v>INSERT into Contributors VALUES (newid(), (select RoleId from ContributorRoles where Name='Engineer'), 0, (select max(TrackId) from Tracks where ISRC='BKTOK2300091' and EnterpriseId=647322), null, (select ArtistId from Artists where Name=N'Flash Beats Manow' and EnterpriseId=647322), null)</v>
      </c>
    </row>
    <row r="262" hidden="1">
      <c r="A262" s="8" t="s">
        <v>860</v>
      </c>
      <c r="B262" s="116"/>
      <c r="C262" s="134" t="str">
        <f t="array" ref="C262">ifs(and(isblank($A262),isblank($B262)),"", not(iserror(vlookup($A262&amp;$B262,'5) Release_Track'!$F:$F&amp;'5) Release_Track'!$G:$G,1,0))),vlookup($A262&amp;$B262,{'5) Release_Track'!$F:$F&amp;'5) Release_Track'!$G:$G,'5) Release_Track'!$H:$H},2,0), or(and(not(isblank($B262)),$B262=$B259,$A262&lt;&gt;$A259),and(not(isblank($A262)),$A262=$A259,$B262&lt;&gt;$B259)),"ID LISTS UNALIGNED",and($A262&lt;&gt;"",countif('5) Release_Track'!$F:$F,$A262)=0),"NO ISRC MATCH in Release_Track",and($B262&lt;&gt;"",countif('5) Release_Track'!$G:$G,$B262)=0),"NO CATALOG ID MATCH in Release_Track",iserror(vlookup($A262&amp;$B262,'5) Release_Track'!$F:$F&amp;'5) Release_Track'!$G:$G,1,0)),"NO ISRC-CATALOG ID pair MATCH in Release_Track" )</f>
        <v>Respiração do Vento</v>
      </c>
      <c r="D262" s="134"/>
      <c r="E262" s="43" t="s">
        <v>44</v>
      </c>
      <c r="F262" s="135" t="s">
        <v>667</v>
      </c>
      <c r="G262" s="136" t="str">
        <f t="array" ref="G262">ifs(or($F262="",$F262="Main Primary Artist"),$F262,not(iserror(vlookup($F262,'Reference info'!$J$5:$J$8,1,0))),"Key Artist",not(iserror(vlookup($F262,'Reference info'!$J$38:$J$405,1,0))),"Performer",not(iserror(vlookup($F262,'Reference info'!$J$10:$J$36,1,0))),"Producer &amp; Engineer")</f>
        <v>Producer &amp; Engineer</v>
      </c>
      <c r="J262" s="174" t="str">
        <f>IF(F262="Main Primary Artist","update Tracks set ArtistId=(select ArtistId from Artists where Name=N'"&amp;Substitute(Trim(E262),"'","''")&amp;"' and EnterpriseId="&amp;EntId&amp;") where "&amp;IF(A262&lt;&gt;"", "ISRC='"&amp;A262&amp;"'", "TrackVendorId='"&amp;Substitute(Trim(B262),"'","''")&amp;"'")&amp;" and EnterpriseId="&amp;EntId,"INSERT into Contributors VALUES (newid(), "&amp;IF(F262&lt;&gt;"Primary Artist", "(select RoleId from ContributorRoles where Name='"&amp;F262&amp;"'), 0", "49, 1")&amp; ", (select max(TrackId) from Tracks where "&amp;IF(A262&lt;&gt;"", "ISRC='"&amp;A262&amp;"'", "TrackVendorId='"&amp;Substitute(Trim(B262),"'","''")&amp;"'")&amp;" and EnterpriseId="&amp;EntId&amp;"), null, (select ArtistId from Artists where Name=N'"&amp;SUBSTITUTE(trim(E262),"'","''")&amp;"' and EnterpriseId="&amp;EntId&amp;"), null)")</f>
        <v>INSERT into Contributors VALUES (newid(), (select RoleId from ContributorRoles where Name='Producer'), 0, (select max(TrackId) from Tracks where ISRC='BKTOK2300092' and EnterpriseId=647322), null, (select ArtistId from Artists where Name=N'SecondTime' and EnterpriseId=647322), null)</v>
      </c>
    </row>
    <row r="263">
      <c r="A263" s="8" t="s">
        <v>860</v>
      </c>
      <c r="B263" s="116"/>
      <c r="C263" s="134" t="str">
        <f t="array" ref="C263">ifs(and(isblank($A263),isblank($B263)),"", not(iserror(vlookup($A263&amp;$B263,'5) Release_Track'!$F:$F&amp;'5) Release_Track'!$G:$G,1,0))),vlookup($A263&amp;$B263,{'5) Release_Track'!$F:$F&amp;'5) Release_Track'!$G:$G,'5) Release_Track'!$H:$H},2,0), or(and(not(isblank($B263)),$B263=$B260,$A263&lt;&gt;$A260),and(not(isblank($A263)),$A263=$A260,$B263&lt;&gt;$B260)),"ID LISTS UNALIGNED",and($A263&lt;&gt;"",countif('5) Release_Track'!$F:$F,$A263)=0),"NO ISRC MATCH in Release_Track",and($B263&lt;&gt;"",countif('5) Release_Track'!$G:$G,$B263)=0),"NO CATALOG ID MATCH in Release_Track",iserror(vlookup($A263&amp;$B263,'5) Release_Track'!$F:$F&amp;'5) Release_Track'!$G:$G,1,0)),"NO ISRC-CATALOG ID pair MATCH in Release_Track" )</f>
        <v>Respiração do Vento</v>
      </c>
      <c r="D263" s="134" t="str">
        <f t="array" ref="D263">ifs(and(isblank($A263),isblank($B263)),"", not(iserror(vlookup($A263&amp;$B263,'5) Release_Track'!$F:$F&amp;'5) Release_Track'!$G:$G,1,0))),vlookup($A263&amp;$B263,{'5) Release_Track'!$F:$F&amp;'5) Release_Track'!$G:$G,'5) Release_Track'!$I:$I},2,0), or(and(not(isblank($B263)),$B263=$B260,$A263&lt;&gt;$A260),and(not(isblank($A263)),$A263=$A260,$B263&lt;&gt;$B260)),"ID LISTS UNALIGNED",and($A263&lt;&gt;"",countif('5) Release_Track'!$F:$F,$A263)=0),"NO ISRC MATCH in Release_Track",and($B263&lt;&gt;"",countif('5) Release_Track'!$G:$G,$B263)=0),"NO CATALOG ID MATCH in Release_Track",iserror(vlookup($A263&amp;$B263,'5) Release_Track'!$F:$F&amp;'5) Release_Track'!$G:$G,1,0)),"NO ISRC-CATALOG ID pair MATCH in Release_Track" )</f>
        <v/>
      </c>
      <c r="E263" s="43" t="s">
        <v>44</v>
      </c>
      <c r="F263" s="135" t="s">
        <v>666</v>
      </c>
      <c r="G263" s="136" t="str">
        <f t="array" ref="G263">ifs(or($F263="",$F263="Main Primary Artist"),$F263,not(iserror(vlookup($F263,'Reference info'!$J$5:$J$8,1,0))),"Key Artist",not(iserror(vlookup($F263,'Reference info'!$J$38:$J$405,1,0))),"Performer",not(iserror(vlookup($F263,'Reference info'!$J$10:$J$36,1,0))),"Producer &amp; Engineer")</f>
        <v>Main Primary Artist</v>
      </c>
      <c r="H263" s="8" t="str">
        <f>"update Artists set ReleasesCount=(select count (distinct ReleaseId) from Releases where ArtistId=(select max(ArtistId) from Artists where Name=N'"&amp;E263&amp;"' and EnterpriseId="&amp;EntId&amp;")), 
TracksCount=(select count (distinct TrackId) from Tracks where ArtistId=(select max(ArtistId) from Artists where Name=N'"&amp;E263&amp;"' and EnterpriseId="&amp;EntId&amp;")) where ArtistId=(select max(ArtistId) from Artists where Name=N'"&amp;E263&amp;"' and EnterpriseId="&amp;EntId&amp;");"</f>
        <v>update Artists set ReleasesCount=(select count (distinct ReleaseId) from Releases where ArtistId=(select max(ArtistId) from Artists where Name=N'SecondTime' and EnterpriseId=647322)), 
TracksCount=(select count (distinct TrackId) from Tracks where ArtistId=(select max(ArtistId) from Artists where Name=N'SecondTime' and EnterpriseId=647322)) where ArtistId=(select max(ArtistId) from Artists where Name=N'SecondTime' and EnterpriseId=647322);</v>
      </c>
      <c r="J263" s="174" t="str">
        <f>IF(F263="Main Primary Artist","update Tracks set ArtistId=(select ArtistId from Artists where Name=N'"&amp;Substitute(Trim(E263),"'","''")&amp;"' and EnterpriseId="&amp;EntId&amp;") where "&amp;IF(A263&lt;&gt;"", "ISRC='"&amp;A263&amp;"'", "TrackVendorId='"&amp;Substitute(Trim(B263),"'","''")&amp;"'")&amp;" and EnterpriseId="&amp;EntId,"INSERT into Contributors VALUES (newid(), "&amp;IF(F263&lt;&gt;"Primary Artist", "(select RoleId from ContributorRoles where Name='"&amp;F263&amp;"'), 0", "49, 1")&amp; ", (select max(TrackId) from Tracks where "&amp;IF(A263&lt;&gt;"", "ISRC='"&amp;A263&amp;"'", "TrackVendorId='"&amp;Substitute(Trim(B263),"'","''")&amp;"'")&amp;" and EnterpriseId="&amp;EntId&amp;"), null, (select ArtistId from Artists where Name=N'"&amp;SUBSTITUTE(trim(E263),"'","''")&amp;"' and EnterpriseId="&amp;EntId&amp;"), null)")</f>
        <v>update Tracks set ArtistId=(select ArtistId from Artists where Name=N'SecondTime' and EnterpriseId=647322) where ISRC='BKTOK2300092' and EnterpriseId=647322</v>
      </c>
    </row>
    <row r="264" hidden="1">
      <c r="A264" s="8" t="s">
        <v>860</v>
      </c>
      <c r="B264" s="116"/>
      <c r="C264" s="134" t="str">
        <f t="array" ref="C264">ifs(and(isblank($A264),isblank($B264)),"", not(iserror(vlookup($A264&amp;$B264,'5) Release_Track'!$F:$F&amp;'5) Release_Track'!$G:$G,1,0))),vlookup($A264&amp;$B264,{'5) Release_Track'!$F:$F&amp;'5) Release_Track'!$G:$G,'5) Release_Track'!$H:$H},2,0), or(and(not(isblank($B264)),$B264=$B261,$A264&lt;&gt;$A261),and(not(isblank($A264)),$A264=$A261,$B264&lt;&gt;$B261)),"ID LISTS UNALIGNED",and($A264&lt;&gt;"",countif('5) Release_Track'!$F:$F,$A264)=0),"NO ISRC MATCH in Release_Track",and($B264&lt;&gt;"",countif('5) Release_Track'!$G:$G,$B264)=0),"NO CATALOG ID MATCH in Release_Track",iserror(vlookup($A264&amp;$B264,'5) Release_Track'!$F:$F&amp;'5) Release_Track'!$G:$G,1,0)),"NO ISRC-CATALOG ID pair MATCH in Release_Track" )</f>
        <v>Respiração do Vento</v>
      </c>
      <c r="D264" s="134"/>
      <c r="E264" s="43" t="s">
        <v>44</v>
      </c>
      <c r="F264" s="135" t="s">
        <v>669</v>
      </c>
      <c r="G264" s="136" t="str">
        <f t="array" ref="G264">ifs(or($F264="",$F264="Main Primary Artist"),$F264,not(iserror(vlookup($F264,'Reference info'!$J$5:$J$8,1,0))),"Key Artist",not(iserror(vlookup($F264,'Reference info'!$J$38:$J$405,1,0))),"Performer",not(iserror(vlookup($F264,'Reference info'!$J$10:$J$36,1,0))),"Producer &amp; Engineer")</f>
        <v>Producer &amp; Engineer</v>
      </c>
      <c r="J264" s="174" t="str">
        <f>IF(F264="Main Primary Artist","update Tracks set ArtistId=(select ArtistId from Artists where Name=N'"&amp;Substitute(Trim(E264),"'","''")&amp;"' and EnterpriseId="&amp;EntId&amp;") where "&amp;IF(A264&lt;&gt;"", "ISRC='"&amp;A264&amp;"'", "TrackVendorId='"&amp;Substitute(Trim(B264),"'","''")&amp;"'")&amp;" and EnterpriseId="&amp;EntId,"INSERT into Contributors VALUES (newid(), "&amp;IF(F264&lt;&gt;"Primary Artist", "(select RoleId from ContributorRoles where Name='"&amp;F264&amp;"'), 0", "49, 1")&amp; ", (select max(TrackId) from Tracks where "&amp;IF(A264&lt;&gt;"", "ISRC='"&amp;A264&amp;"'", "TrackVendorId='"&amp;Substitute(Trim(B264),"'","''")&amp;"'")&amp;" and EnterpriseId="&amp;EntId&amp;"), null, (select ArtistId from Artists where Name=N'"&amp;SUBSTITUTE(trim(E264),"'","''")&amp;"' and EnterpriseId="&amp;EntId&amp;"), null)")</f>
        <v>INSERT into Contributors VALUES (newid(), (select RoleId from ContributorRoles where Name='Engineer'), 0, (select max(TrackId) from Tracks where ISRC='BKTOK2300092' and EnterpriseId=647322), null, (select ArtistId from Artists where Name=N'SecondTime' and EnterpriseId=647322), null)</v>
      </c>
    </row>
    <row r="265" hidden="1">
      <c r="A265" s="8" t="s">
        <v>862</v>
      </c>
      <c r="B265" s="116"/>
      <c r="C265" s="134" t="str">
        <f t="array" ref="C265">ifs(and(isblank($A265),isblank($B265)),"", not(iserror(vlookup($A265&amp;$B265,'5) Release_Track'!$F:$F&amp;'5) Release_Track'!$G:$G,1,0))),vlookup($A265&amp;$B265,{'5) Release_Track'!$F:$F&amp;'5) Release_Track'!$G:$G,'5) Release_Track'!$H:$H},2,0), or(and(not(isblank($B265)),$B265=$B262,$A265&lt;&gt;$A262),and(not(isblank($A265)),$A265=$A262,$B265&lt;&gt;$B262)),"ID LISTS UNALIGNED",and($A265&lt;&gt;"",countif('5) Release_Track'!$F:$F,$A265)=0),"NO ISRC MATCH in Release_Track",and($B265&lt;&gt;"",countif('5) Release_Track'!$G:$G,$B265)=0),"NO CATALOG ID MATCH in Release_Track",iserror(vlookup($A265&amp;$B265,'5) Release_Track'!$F:$F&amp;'5) Release_Track'!$G:$G,1,0)),"NO ISRC-CATALOG ID pair MATCH in Release_Track" )</f>
        <v>Areia de Ferro</v>
      </c>
      <c r="D265" s="134"/>
      <c r="E265" s="43" t="s">
        <v>49</v>
      </c>
      <c r="F265" s="135" t="s">
        <v>667</v>
      </c>
      <c r="G265" s="136" t="str">
        <f t="array" ref="G265">ifs(or($F265="",$F265="Main Primary Artist"),$F265,not(iserror(vlookup($F265,'Reference info'!$J$5:$J$8,1,0))),"Key Artist",not(iserror(vlookup($F265,'Reference info'!$J$38:$J$405,1,0))),"Performer",not(iserror(vlookup($F265,'Reference info'!$J$10:$J$36,1,0))),"Producer &amp; Engineer")</f>
        <v>Producer &amp; Engineer</v>
      </c>
      <c r="J265" s="174" t="str">
        <f>IF(F265="Main Primary Artist","update Tracks set ArtistId=(select ArtistId from Artists where Name=N'"&amp;Substitute(Trim(E265),"'","''")&amp;"' and EnterpriseId="&amp;EntId&amp;") where "&amp;IF(A265&lt;&gt;"", "ISRC='"&amp;A265&amp;"'", "TrackVendorId='"&amp;Substitute(Trim(B265),"'","''")&amp;"'")&amp;" and EnterpriseId="&amp;EntId,"INSERT into Contributors VALUES (newid(), "&amp;IF(F265&lt;&gt;"Primary Artist", "(select RoleId from ContributorRoles where Name='"&amp;F265&amp;"'), 0", "49, 1")&amp; ", (select max(TrackId) from Tracks where "&amp;IF(A265&lt;&gt;"", "ISRC='"&amp;A265&amp;"'", "TrackVendorId='"&amp;Substitute(Trim(B265),"'","''")&amp;"'")&amp;" and EnterpriseId="&amp;EntId&amp;"), null, (select ArtistId from Artists where Name=N'"&amp;SUBSTITUTE(trim(E265),"'","''")&amp;"' and EnterpriseId="&amp;EntId&amp;"), null)")</f>
        <v>INSERT into Contributors VALUES (newid(), (select RoleId from ContributorRoles where Name='Producer'), 0, (select max(TrackId) from Tracks where ISRC='BKTOK2300093' and EnterpriseId=647322), null, (select ArtistId from Artists where Name=N'JKZ' and EnterpriseId=647322), null)</v>
      </c>
    </row>
    <row r="266">
      <c r="A266" s="8" t="s">
        <v>862</v>
      </c>
      <c r="B266" s="116"/>
      <c r="C266" s="134" t="str">
        <f t="array" ref="C266">ifs(and(isblank($A266),isblank($B266)),"", not(iserror(vlookup($A266&amp;$B266,'5) Release_Track'!$F:$F&amp;'5) Release_Track'!$G:$G,1,0))),vlookup($A266&amp;$B266,{'5) Release_Track'!$F:$F&amp;'5) Release_Track'!$G:$G,'5) Release_Track'!$H:$H},2,0), or(and(not(isblank($B266)),$B266=$B263,$A266&lt;&gt;$A263),and(not(isblank($A266)),$A266=$A263,$B266&lt;&gt;$B263)),"ID LISTS UNALIGNED",and($A266&lt;&gt;"",countif('5) Release_Track'!$F:$F,$A266)=0),"NO ISRC MATCH in Release_Track",and($B266&lt;&gt;"",countif('5) Release_Track'!$G:$G,$B266)=0),"NO CATALOG ID MATCH in Release_Track",iserror(vlookup($A266&amp;$B266,'5) Release_Track'!$F:$F&amp;'5) Release_Track'!$G:$G,1,0)),"NO ISRC-CATALOG ID pair MATCH in Release_Track" )</f>
        <v>Areia de Ferro</v>
      </c>
      <c r="D266" s="134" t="str">
        <f t="array" ref="D266">ifs(and(isblank($A266),isblank($B266)),"", not(iserror(vlookup($A266&amp;$B266,'5) Release_Track'!$F:$F&amp;'5) Release_Track'!$G:$G,1,0))),vlookup($A266&amp;$B266,{'5) Release_Track'!$F:$F&amp;'5) Release_Track'!$G:$G,'5) Release_Track'!$I:$I},2,0), or(and(not(isblank($B266)),$B266=$B263,$A266&lt;&gt;$A263),and(not(isblank($A266)),$A266=$A263,$B266&lt;&gt;$B263)),"ID LISTS UNALIGNED",and($A266&lt;&gt;"",countif('5) Release_Track'!$F:$F,$A266)=0),"NO ISRC MATCH in Release_Track",and($B266&lt;&gt;"",countif('5) Release_Track'!$G:$G,$B266)=0),"NO CATALOG ID MATCH in Release_Track",iserror(vlookup($A266&amp;$B266,'5) Release_Track'!$F:$F&amp;'5) Release_Track'!$G:$G,1,0)),"NO ISRC-CATALOG ID pair MATCH in Release_Track" )</f>
        <v/>
      </c>
      <c r="E266" s="43" t="s">
        <v>49</v>
      </c>
      <c r="F266" s="135" t="s">
        <v>666</v>
      </c>
      <c r="G266" s="136" t="str">
        <f t="array" ref="G266">ifs(or($F266="",$F266="Main Primary Artist"),$F266,not(iserror(vlookup($F266,'Reference info'!$J$5:$J$8,1,0))),"Key Artist",not(iserror(vlookup($F266,'Reference info'!$J$38:$J$405,1,0))),"Performer",not(iserror(vlookup($F266,'Reference info'!$J$10:$J$36,1,0))),"Producer &amp; Engineer")</f>
        <v>Main Primary Artist</v>
      </c>
      <c r="H266" s="8" t="str">
        <f>"update Artists set ReleasesCount=(select count (distinct ReleaseId) from Releases where ArtistId=(select max(ArtistId) from Artists where Name=N'"&amp;E266&amp;"' and EnterpriseId="&amp;EntId&amp;")), 
TracksCount=(select count (distinct TrackId) from Tracks where ArtistId=(select max(ArtistId) from Artists where Name=N'"&amp;E266&amp;"' and EnterpriseId="&amp;EntId&amp;")) where ArtistId=(select max(ArtistId) from Artists where Name=N'"&amp;E266&amp;"'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66" s="174" t="str">
        <f>IF(F266="Main Primary Artist","update Tracks set ArtistId=(select ArtistId from Artists where Name=N'"&amp;Substitute(Trim(E266),"'","''")&amp;"' and EnterpriseId="&amp;EntId&amp;") where "&amp;IF(A266&lt;&gt;"", "ISRC='"&amp;A266&amp;"'", "TrackVendorId='"&amp;Substitute(Trim(B266),"'","''")&amp;"'")&amp;" and EnterpriseId="&amp;EntId,"INSERT into Contributors VALUES (newid(), "&amp;IF(F266&lt;&gt;"Primary Artist", "(select RoleId from ContributorRoles where Name='"&amp;F266&amp;"'), 0", "49, 1")&amp; ", (select max(TrackId) from Tracks where "&amp;IF(A266&lt;&gt;"", "ISRC='"&amp;A266&amp;"'", "TrackVendorId='"&amp;Substitute(Trim(B266),"'","''")&amp;"'")&amp;" and EnterpriseId="&amp;EntId&amp;"), null, (select ArtistId from Artists where Name=N'"&amp;SUBSTITUTE(trim(E266),"'","''")&amp;"' and EnterpriseId="&amp;EntId&amp;"), null)")</f>
        <v>update Tracks set ArtistId=(select ArtistId from Artists where Name=N'JKZ' and EnterpriseId=647322) where ISRC='BKTOK2300093' and EnterpriseId=647322</v>
      </c>
    </row>
    <row r="267" hidden="1">
      <c r="A267" s="8" t="s">
        <v>862</v>
      </c>
      <c r="B267" s="116"/>
      <c r="C267" s="134" t="str">
        <f t="array" ref="C267">ifs(and(isblank($A267),isblank($B267)),"", not(iserror(vlookup($A267&amp;$B267,'5) Release_Track'!$F:$F&amp;'5) Release_Track'!$G:$G,1,0))),vlookup($A267&amp;$B267,{'5) Release_Track'!$F:$F&amp;'5) Release_Track'!$G:$G,'5) Release_Track'!$H:$H},2,0), or(and(not(isblank($B267)),$B267=$B264,$A267&lt;&gt;$A264),and(not(isblank($A267)),$A267=$A264,$B267&lt;&gt;$B264)),"ID LISTS UNALIGNED",and($A267&lt;&gt;"",countif('5) Release_Track'!$F:$F,$A267)=0),"NO ISRC MATCH in Release_Track",and($B267&lt;&gt;"",countif('5) Release_Track'!$G:$G,$B267)=0),"NO CATALOG ID MATCH in Release_Track",iserror(vlookup($A267&amp;$B267,'5) Release_Track'!$F:$F&amp;'5) Release_Track'!$G:$G,1,0)),"NO ISRC-CATALOG ID pair MATCH in Release_Track" )</f>
        <v>Areia de Ferro</v>
      </c>
      <c r="D267" s="134"/>
      <c r="E267" s="43" t="s">
        <v>49</v>
      </c>
      <c r="F267" s="135" t="s">
        <v>669</v>
      </c>
      <c r="G267" s="136" t="str">
        <f t="array" ref="G267">ifs(or($F267="",$F267="Main Primary Artist"),$F267,not(iserror(vlookup($F267,'Reference info'!$J$5:$J$8,1,0))),"Key Artist",not(iserror(vlookup($F267,'Reference info'!$J$38:$J$405,1,0))),"Performer",not(iserror(vlookup($F267,'Reference info'!$J$10:$J$36,1,0))),"Producer &amp; Engineer")</f>
        <v>Producer &amp; Engineer</v>
      </c>
      <c r="J267" s="174" t="str">
        <f>IF(F267="Main Primary Artist","update Tracks set ArtistId=(select ArtistId from Artists where Name=N'"&amp;Substitute(Trim(E267),"'","''")&amp;"' and EnterpriseId="&amp;EntId&amp;") where "&amp;IF(A267&lt;&gt;"", "ISRC='"&amp;A267&amp;"'", "TrackVendorId='"&amp;Substitute(Trim(B267),"'","''")&amp;"'")&amp;" and EnterpriseId="&amp;EntId,"INSERT into Contributors VALUES (newid(), "&amp;IF(F267&lt;&gt;"Primary Artist", "(select RoleId from ContributorRoles where Name='"&amp;F267&amp;"'), 0", "49, 1")&amp; ", (select max(TrackId) from Tracks where "&amp;IF(A267&lt;&gt;"", "ISRC='"&amp;A267&amp;"'", "TrackVendorId='"&amp;Substitute(Trim(B267),"'","''")&amp;"'")&amp;" and EnterpriseId="&amp;EntId&amp;"), null, (select ArtistId from Artists where Name=N'"&amp;SUBSTITUTE(trim(E267),"'","''")&amp;"' and EnterpriseId="&amp;EntId&amp;"), null)")</f>
        <v>INSERT into Contributors VALUES (newid(), (select RoleId from ContributorRoles where Name='Engineer'), 0, (select max(TrackId) from Tracks where ISRC='BKTOK2300093' and EnterpriseId=647322), null, (select ArtistId from Artists where Name=N'JKZ' and EnterpriseId=647322), null)</v>
      </c>
    </row>
    <row r="268" hidden="1">
      <c r="A268" s="8" t="s">
        <v>864</v>
      </c>
      <c r="B268" s="116"/>
      <c r="C268" s="134" t="str">
        <f t="array" ref="C268">ifs(and(isblank($A268),isblank($B268)),"", not(iserror(vlookup($A268&amp;$B268,'5) Release_Track'!$F:$F&amp;'5) Release_Track'!$G:$G,1,0))),vlookup($A268&amp;$B268,{'5) Release_Track'!$F:$F&amp;'5) Release_Track'!$G:$G,'5) Release_Track'!$H:$H},2,0), or(and(not(isblank($B268)),$B268=$B265,$A268&lt;&gt;$A265),and(not(isblank($A268)),$A268=$A265,$B268&lt;&gt;$B265)),"ID LISTS UNALIGNED",and($A268&lt;&gt;"",countif('5) Release_Track'!$F:$F,$A268)=0),"NO ISRC MATCH in Release_Track",and($B268&lt;&gt;"",countif('5) Release_Track'!$G:$G,$B268)=0),"NO CATALOG ID MATCH in Release_Track",iserror(vlookup($A268&amp;$B268,'5) Release_Track'!$F:$F&amp;'5) Release_Track'!$G:$G,1,0)),"NO ISRC-CATALOG ID pair MATCH in Release_Track" )</f>
        <v>Cobra Kai</v>
      </c>
      <c r="D268" s="134"/>
      <c r="E268" s="43" t="s">
        <v>49</v>
      </c>
      <c r="F268" s="135" t="s">
        <v>667</v>
      </c>
      <c r="G268" s="136" t="str">
        <f t="array" ref="G268">ifs(or($F268="",$F268="Main Primary Artist"),$F268,not(iserror(vlookup($F268,'Reference info'!$J$5:$J$8,1,0))),"Key Artist",not(iserror(vlookup($F268,'Reference info'!$J$38:$J$405,1,0))),"Performer",not(iserror(vlookup($F268,'Reference info'!$J$10:$J$36,1,0))),"Producer &amp; Engineer")</f>
        <v>Producer &amp; Engineer</v>
      </c>
      <c r="J268" s="174" t="str">
        <f>IF(F268="Main Primary Artist","update Tracks set ArtistId=(select ArtistId from Artists where Name=N'"&amp;Substitute(Trim(E268),"'","''")&amp;"' and EnterpriseId="&amp;EntId&amp;") where "&amp;IF(A268&lt;&gt;"", "ISRC='"&amp;A268&amp;"'", "TrackVendorId='"&amp;Substitute(Trim(B268),"'","''")&amp;"'")&amp;" and EnterpriseId="&amp;EntId,"INSERT into Contributors VALUES (newid(), "&amp;IF(F268&lt;&gt;"Primary Artist", "(select RoleId from ContributorRoles where Name='"&amp;F268&amp;"'), 0", "49, 1")&amp; ", (select max(TrackId) from Tracks where "&amp;IF(A268&lt;&gt;"", "ISRC='"&amp;A268&amp;"'", "TrackVendorId='"&amp;Substitute(Trim(B268),"'","''")&amp;"'")&amp;" and EnterpriseId="&amp;EntId&amp;"), null, (select ArtistId from Artists where Name=N'"&amp;SUBSTITUTE(trim(E268),"'","''")&amp;"' and EnterpriseId="&amp;EntId&amp;"), null)")</f>
        <v>INSERT into Contributors VALUES (newid(), (select RoleId from ContributorRoles where Name='Producer'), 0, (select max(TrackId) from Tracks where ISRC='BKTOK2300094' and EnterpriseId=647322), null, (select ArtistId from Artists where Name=N'JKZ' and EnterpriseId=647322), null)</v>
      </c>
    </row>
    <row r="269">
      <c r="A269" s="8" t="s">
        <v>864</v>
      </c>
      <c r="B269" s="116"/>
      <c r="C269" s="134" t="str">
        <f t="array" ref="C269">ifs(and(isblank($A269),isblank($B269)),"", not(iserror(vlookup($A269&amp;$B269,'5) Release_Track'!$F:$F&amp;'5) Release_Track'!$G:$G,1,0))),vlookup($A269&amp;$B269,{'5) Release_Track'!$F:$F&amp;'5) Release_Track'!$G:$G,'5) Release_Track'!$H:$H},2,0), or(and(not(isblank($B269)),$B269=$B266,$A269&lt;&gt;$A266),and(not(isblank($A269)),$A269=$A266,$B269&lt;&gt;$B266)),"ID LISTS UNALIGNED",and($A269&lt;&gt;"",countif('5) Release_Track'!$F:$F,$A269)=0),"NO ISRC MATCH in Release_Track",and($B269&lt;&gt;"",countif('5) Release_Track'!$G:$G,$B269)=0),"NO CATALOG ID MATCH in Release_Track",iserror(vlookup($A269&amp;$B269,'5) Release_Track'!$F:$F&amp;'5) Release_Track'!$G:$G,1,0)),"NO ISRC-CATALOG ID pair MATCH in Release_Track" )</f>
        <v>Cobra Kai</v>
      </c>
      <c r="D269" s="134" t="str">
        <f t="array" ref="D269">ifs(and(isblank($A269),isblank($B269)),"", not(iserror(vlookup($A269&amp;$B269,'5) Release_Track'!$F:$F&amp;'5) Release_Track'!$G:$G,1,0))),vlookup($A269&amp;$B269,{'5) Release_Track'!$F:$F&amp;'5) Release_Track'!$G:$G,'5) Release_Track'!$I:$I},2,0), or(and(not(isblank($B269)),$B269=$B266,$A269&lt;&gt;$A266),and(not(isblank($A269)),$A269=$A266,$B269&lt;&gt;$B266)),"ID LISTS UNALIGNED",and($A269&lt;&gt;"",countif('5) Release_Track'!$F:$F,$A269)=0),"NO ISRC MATCH in Release_Track",and($B269&lt;&gt;"",countif('5) Release_Track'!$G:$G,$B269)=0),"NO CATALOG ID MATCH in Release_Track",iserror(vlookup($A269&amp;$B269,'5) Release_Track'!$F:$F&amp;'5) Release_Track'!$G:$G,1,0)),"NO ISRC-CATALOG ID pair MATCH in Release_Track" )</f>
        <v/>
      </c>
      <c r="E269" s="43" t="s">
        <v>49</v>
      </c>
      <c r="F269" s="135" t="s">
        <v>666</v>
      </c>
      <c r="G269" s="136" t="str">
        <f t="array" ref="G269">ifs(or($F269="",$F269="Main Primary Artist"),$F269,not(iserror(vlookup($F269,'Reference info'!$J$5:$J$8,1,0))),"Key Artist",not(iserror(vlookup($F269,'Reference info'!$J$38:$J$405,1,0))),"Performer",not(iserror(vlookup($F269,'Reference info'!$J$10:$J$36,1,0))),"Producer &amp; Engineer")</f>
        <v>Main Primary Artist</v>
      </c>
      <c r="H269" s="8" t="str">
        <f>"update Artists set ReleasesCount=(select count (distinct ReleaseId) from Releases where ArtistId=(select max(ArtistId) from Artists where Name=N'"&amp;E269&amp;"' and EnterpriseId="&amp;EntId&amp;")), 
TracksCount=(select count (distinct TrackId) from Tracks where ArtistId=(select max(ArtistId) from Artists where Name=N'"&amp;E269&amp;"' and EnterpriseId="&amp;EntId&amp;")) where ArtistId=(select max(ArtistId) from Artists where Name=N'"&amp;E269&amp;"'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69" s="174" t="str">
        <f>IF(F269="Main Primary Artist","update Tracks set ArtistId=(select ArtistId from Artists where Name=N'"&amp;Substitute(Trim(E269),"'","''")&amp;"' and EnterpriseId="&amp;EntId&amp;") where "&amp;IF(A269&lt;&gt;"", "ISRC='"&amp;A269&amp;"'", "TrackVendorId='"&amp;Substitute(Trim(B269),"'","''")&amp;"'")&amp;" and EnterpriseId="&amp;EntId,"INSERT into Contributors VALUES (newid(), "&amp;IF(F269&lt;&gt;"Primary Artist", "(select RoleId from ContributorRoles where Name='"&amp;F269&amp;"'), 0", "49, 1")&amp; ", (select max(TrackId) from Tracks where "&amp;IF(A269&lt;&gt;"", "ISRC='"&amp;A269&amp;"'", "TrackVendorId='"&amp;Substitute(Trim(B269),"'","''")&amp;"'")&amp;" and EnterpriseId="&amp;EntId&amp;"), null, (select ArtistId from Artists where Name=N'"&amp;SUBSTITUTE(trim(E269),"'","''")&amp;"' and EnterpriseId="&amp;EntId&amp;"), null)")</f>
        <v>update Tracks set ArtistId=(select ArtistId from Artists where Name=N'JKZ' and EnterpriseId=647322) where ISRC='BKTOK2300094' and EnterpriseId=647322</v>
      </c>
    </row>
    <row r="270" hidden="1">
      <c r="A270" s="8" t="s">
        <v>864</v>
      </c>
      <c r="B270" s="116"/>
      <c r="C270" s="134" t="str">
        <f t="array" ref="C270">ifs(and(isblank($A270),isblank($B270)),"", not(iserror(vlookup($A270&amp;$B270,'5) Release_Track'!$F:$F&amp;'5) Release_Track'!$G:$G,1,0))),vlookup($A270&amp;$B270,{'5) Release_Track'!$F:$F&amp;'5) Release_Track'!$G:$G,'5) Release_Track'!$H:$H},2,0), or(and(not(isblank($B270)),$B270=$B267,$A270&lt;&gt;$A267),and(not(isblank($A270)),$A270=$A267,$B270&lt;&gt;$B267)),"ID LISTS UNALIGNED",and($A270&lt;&gt;"",countif('5) Release_Track'!$F:$F,$A270)=0),"NO ISRC MATCH in Release_Track",and($B270&lt;&gt;"",countif('5) Release_Track'!$G:$G,$B270)=0),"NO CATALOG ID MATCH in Release_Track",iserror(vlookup($A270&amp;$B270,'5) Release_Track'!$F:$F&amp;'5) Release_Track'!$G:$G,1,0)),"NO ISRC-CATALOG ID pair MATCH in Release_Track" )</f>
        <v>Cobra Kai</v>
      </c>
      <c r="D270" s="134"/>
      <c r="E270" s="43" t="s">
        <v>49</v>
      </c>
      <c r="F270" s="135" t="s">
        <v>669</v>
      </c>
      <c r="G270" s="136" t="str">
        <f t="array" ref="G270">ifs(or($F270="",$F270="Main Primary Artist"),$F270,not(iserror(vlookup($F270,'Reference info'!$J$5:$J$8,1,0))),"Key Artist",not(iserror(vlookup($F270,'Reference info'!$J$38:$J$405,1,0))),"Performer",not(iserror(vlookup($F270,'Reference info'!$J$10:$J$36,1,0))),"Producer &amp; Engineer")</f>
        <v>Producer &amp; Engineer</v>
      </c>
      <c r="J270" s="174" t="str">
        <f>IF(F270="Main Primary Artist","update Tracks set ArtistId=(select ArtistId from Artists where Name=N'"&amp;Substitute(Trim(E270),"'","''")&amp;"' and EnterpriseId="&amp;EntId&amp;") where "&amp;IF(A270&lt;&gt;"", "ISRC='"&amp;A270&amp;"'", "TrackVendorId='"&amp;Substitute(Trim(B270),"'","''")&amp;"'")&amp;" and EnterpriseId="&amp;EntId,"INSERT into Contributors VALUES (newid(), "&amp;IF(F270&lt;&gt;"Primary Artist", "(select RoleId from ContributorRoles where Name='"&amp;F270&amp;"'), 0", "49, 1")&amp; ", (select max(TrackId) from Tracks where "&amp;IF(A270&lt;&gt;"", "ISRC='"&amp;A270&amp;"'", "TrackVendorId='"&amp;Substitute(Trim(B270),"'","''")&amp;"'")&amp;" and EnterpriseId="&amp;EntId&amp;"), null, (select ArtistId from Artists where Name=N'"&amp;SUBSTITUTE(trim(E270),"'","''")&amp;"' and EnterpriseId="&amp;EntId&amp;"), null)")</f>
        <v>INSERT into Contributors VALUES (newid(), (select RoleId from ContributorRoles where Name='Engineer'), 0, (select max(TrackId) from Tracks where ISRC='BKTOK2300094' and EnterpriseId=647322), null, (select ArtistId from Artists where Name=N'JKZ' and EnterpriseId=647322), null)</v>
      </c>
    </row>
    <row r="271" hidden="1">
      <c r="A271" s="8" t="s">
        <v>866</v>
      </c>
      <c r="B271" s="116"/>
      <c r="C271" s="134" t="str">
        <f t="array" ref="C271">ifs(and(isblank($A271),isblank($B271)),"", not(iserror(vlookup($A271&amp;$B271,'5) Release_Track'!$F:$F&amp;'5) Release_Track'!$G:$G,1,0))),vlookup($A271&amp;$B271,{'5) Release_Track'!$F:$F&amp;'5) Release_Track'!$G:$G,'5) Release_Track'!$H:$H},2,0), or(and(not(isblank($B271)),$B271=$B270,$A271&lt;&gt;$A270),and(not(isblank($A271)),$A271=$A270,$B271&lt;&gt;$B270)),"ID LISTS UNALIGNED",and($A271&lt;&gt;"",countif('5) Release_Track'!$F:$F,$A271)=0),"NO ISRC MATCH in Release_Track",and($B271&lt;&gt;"",countif('5) Release_Track'!$G:$G,$B271)=0),"NO CATALOG ID MATCH in Release_Track",iserror(vlookup($A271&amp;$B271,'5) Release_Track'!$F:$F&amp;'5) Release_Track'!$G:$G,1,0)),"NO ISRC-CATALOG ID pair MATCH in Release_Track" )</f>
        <v>Nosso Amor</v>
      </c>
      <c r="D271" s="134"/>
      <c r="E271" s="43" t="s">
        <v>49</v>
      </c>
      <c r="F271" s="135" t="s">
        <v>667</v>
      </c>
      <c r="G271" s="136" t="str">
        <f t="array" ref="G271">ifs(or($F271="",$F271="Main Primary Artist"),$F271,not(iserror(vlookup($F271,'Reference info'!$J$5:$J$8,1,0))),"Key Artist",not(iserror(vlookup($F271,'Reference info'!$J$38:$J$405,1,0))),"Performer",not(iserror(vlookup($F271,'Reference info'!$J$10:$J$36,1,0))),"Producer &amp; Engineer")</f>
        <v>Producer &amp; Engineer</v>
      </c>
      <c r="J271" s="174" t="str">
        <f>IF(F271="Main Primary Artist","update Tracks set ArtistId=(select ArtistId from Artists where Name=N'"&amp;Substitute(Trim(E271),"'","''")&amp;"' and EnterpriseId="&amp;EntId&amp;") where "&amp;IF(A271&lt;&gt;"", "ISRC='"&amp;A271&amp;"'", "TrackVendorId='"&amp;Substitute(Trim(B271),"'","''")&amp;"'")&amp;" and EnterpriseId="&amp;EntId,"INSERT into Contributors VALUES (newid(), "&amp;IF(F271&lt;&gt;"Primary Artist", "(select RoleId from ContributorRoles where Name='"&amp;F271&amp;"'), 0", "49, 1")&amp; ", (select max(TrackId) from Tracks where "&amp;IF(A271&lt;&gt;"", "ISRC='"&amp;A271&amp;"'", "TrackVendorId='"&amp;Substitute(Trim(B271),"'","''")&amp;"'")&amp;" and EnterpriseId="&amp;EntId&amp;"), null, (select ArtistId from Artists where Name=N'"&amp;SUBSTITUTE(trim(E271),"'","''")&amp;"' and EnterpriseId="&amp;EntId&amp;"), null)")</f>
        <v>INSERT into Contributors VALUES (newid(), (select RoleId from ContributorRoles where Name='Producer'), 0, (select max(TrackId) from Tracks where ISRC='BKTOK2300095' and EnterpriseId=647322), null, (select ArtistId from Artists where Name=N'JKZ' and EnterpriseId=647322), null)</v>
      </c>
    </row>
    <row r="272" hidden="1">
      <c r="A272" s="8" t="s">
        <v>866</v>
      </c>
      <c r="B272" s="116"/>
      <c r="C272" s="134" t="str">
        <f t="array" ref="C272">ifs(and(isblank($A272),isblank($B272)),"", not(iserror(vlookup($A272&amp;$B272,'5) Release_Track'!$F:$F&amp;'5) Release_Track'!$G:$G,1,0))),vlookup($A272&amp;$B272,{'5) Release_Track'!$F:$F&amp;'5) Release_Track'!$G:$G,'5) Release_Track'!$H:$H},2,0), or(and(not(isblank($B272)),$B272=$B271,$A272&lt;&gt;$A271),and(not(isblank($A272)),$A272=$A271,$B272&lt;&gt;$B271)),"ID LISTS UNALIGNED",and($A272&lt;&gt;"",countif('5) Release_Track'!$F:$F,$A272)=0),"NO ISRC MATCH in Release_Track",and($B272&lt;&gt;"",countif('5) Release_Track'!$G:$G,$B272)=0),"NO CATALOG ID MATCH in Release_Track",iserror(vlookup($A272&amp;$B272,'5) Release_Track'!$F:$F&amp;'5) Release_Track'!$G:$G,1,0)),"NO ISRC-CATALOG ID pair MATCH in Release_Track" )</f>
        <v>Nosso Amor</v>
      </c>
      <c r="D272" s="134" t="str">
        <f t="array" ref="D272">ifs(and(isblank($A272),isblank($B272)),"", not(iserror(vlookup($A272&amp;$B272,'5) Release_Track'!$F:$F&amp;'5) Release_Track'!$G:$G,1,0))),vlookup($A272&amp;$B272,{'5) Release_Track'!$F:$F&amp;'5) Release_Track'!$G:$G,'5) Release_Track'!$I:$I},2,0), or(and(not(isblank($B272)),$B272=$B271,$A272&lt;&gt;$A271),and(not(isblank($A272)),$A272=$A271,$B272&lt;&gt;$B271)),"ID LISTS UNALIGNED",and($A272&lt;&gt;"",countif('5) Release_Track'!$F:$F,$A272)=0),"NO ISRC MATCH in Release_Track",and($B272&lt;&gt;"",countif('5) Release_Track'!$G:$G,$B272)=0),"NO CATALOG ID MATCH in Release_Track",iserror(vlookup($A272&amp;$B272,'5) Release_Track'!$F:$F&amp;'5) Release_Track'!$G:$G,1,0)),"NO ISRC-CATALOG ID pair MATCH in Release_Track" )</f>
        <v/>
      </c>
      <c r="E272" s="43" t="s">
        <v>117</v>
      </c>
      <c r="F272" s="135" t="s">
        <v>671</v>
      </c>
      <c r="G272" s="136" t="str">
        <f t="array" ref="G272">ifs(or($F272="",$F272="Main Primary Artist"),$F272,not(iserror(vlookup($F272,'Reference info'!$J$5:$J$8,1,0))),"Key Artist",not(iserror(vlookup($F272,'Reference info'!$J$38:$J$405,1,0))),"Performer",not(iserror(vlookup($F272,'Reference info'!$J$10:$J$36,1,0))),"Producer &amp; Engineer")</f>
        <v>Key Artist</v>
      </c>
      <c r="J272" s="174" t="str">
        <f>IF(F272="Main Primary Artist","update Tracks set ArtistId=(select ArtistId from Artists where Name=N'"&amp;Substitute(Trim(E272),"'","''")&amp;"' and EnterpriseId="&amp;EntId&amp;") where "&amp;IF(A272&lt;&gt;"", "ISRC='"&amp;A272&amp;"'", "TrackVendorId='"&amp;Substitute(Trim(B272),"'","''")&amp;"'")&amp;" and EnterpriseId="&amp;EntId,"INSERT into Contributors VALUES (newid(), "&amp;IF(F272&lt;&gt;"Primary Artist", "(select RoleId from ContributorRoles where Name='"&amp;F272&amp;"'), 0", "49, 1")&amp; ", (select max(TrackId) from Tracks where "&amp;IF(A272&lt;&gt;"", "ISRC='"&amp;A272&amp;"'", "TrackVendorId='"&amp;Substitute(Trim(B272),"'","''")&amp;"'")&amp;" and EnterpriseId="&amp;EntId&amp;"), null, (select ArtistId from Artists where Name=N'"&amp;SUBSTITUTE(trim(E272),"'","''")&amp;"' and EnterpriseId="&amp;EntId&amp;"), null)")</f>
        <v>INSERT into Contributors VALUES (newid(), 49, 1, (select max(TrackId) from Tracks where ISRC='BKTOK2300095' and EnterpriseId=647322), null, (select ArtistId from Artists where Name=N'Meizy' and EnterpriseId=647322), null)</v>
      </c>
    </row>
    <row r="273">
      <c r="A273" s="8" t="s">
        <v>866</v>
      </c>
      <c r="B273" s="116"/>
      <c r="C273" s="134" t="str">
        <f t="array" ref="C273">ifs(and(isblank($A273),isblank($B273)),"", not(iserror(vlookup($A273&amp;$B273,'5) Release_Track'!$F:$F&amp;'5) Release_Track'!$G:$G,1,0))),vlookup($A273&amp;$B273,{'5) Release_Track'!$F:$F&amp;'5) Release_Track'!$G:$G,'5) Release_Track'!$H:$H},2,0), or(and(not(isblank($B273)),$B273=$B270,$A273&lt;&gt;$A270),and(not(isblank($A273)),$A273=$A270,$B273&lt;&gt;$B270)),"ID LISTS UNALIGNED",and($A273&lt;&gt;"",countif('5) Release_Track'!$F:$F,$A273)=0),"NO ISRC MATCH in Release_Track",and($B273&lt;&gt;"",countif('5) Release_Track'!$G:$G,$B273)=0),"NO CATALOG ID MATCH in Release_Track",iserror(vlookup($A273&amp;$B273,'5) Release_Track'!$F:$F&amp;'5) Release_Track'!$G:$G,1,0)),"NO ISRC-CATALOG ID pair MATCH in Release_Track" )</f>
        <v>Nosso Amor</v>
      </c>
      <c r="D273" s="134" t="str">
        <f t="array" ref="D273">ifs(and(isblank($A273),isblank($B273)),"", not(iserror(vlookup($A273&amp;$B273,'5) Release_Track'!$F:$F&amp;'5) Release_Track'!$G:$G,1,0))),vlookup($A273&amp;$B273,{'5) Release_Track'!$F:$F&amp;'5) Release_Track'!$G:$G,'5) Release_Track'!$I:$I},2,0), or(and(not(isblank($B273)),$B273=$B270,$A273&lt;&gt;$A270),and(not(isblank($A273)),$A273=$A270,$B273&lt;&gt;$B270)),"ID LISTS UNALIGNED",and($A273&lt;&gt;"",countif('5) Release_Track'!$F:$F,$A273)=0),"NO ISRC MATCH in Release_Track",and($B273&lt;&gt;"",countif('5) Release_Track'!$G:$G,$B273)=0),"NO CATALOG ID MATCH in Release_Track",iserror(vlookup($A273&amp;$B273,'5) Release_Track'!$F:$F&amp;'5) Release_Track'!$G:$G,1,0)),"NO ISRC-CATALOG ID pair MATCH in Release_Track" )</f>
        <v/>
      </c>
      <c r="E273" s="43" t="s">
        <v>49</v>
      </c>
      <c r="F273" s="135" t="s">
        <v>666</v>
      </c>
      <c r="G273" s="136" t="str">
        <f t="array" ref="G273">ifs(or($F273="",$F273="Main Primary Artist"),$F273,not(iserror(vlookup($F273,'Reference info'!$J$5:$J$8,1,0))),"Key Artist",not(iserror(vlookup($F273,'Reference info'!$J$38:$J$405,1,0))),"Performer",not(iserror(vlookup($F273,'Reference info'!$J$10:$J$36,1,0))),"Producer &amp; Engineer")</f>
        <v>Main Primary Artist</v>
      </c>
      <c r="H273" s="8" t="str">
        <f>"update Artists set ReleasesCount=(select count (distinct ReleaseId) from Releases where ArtistId=(select max(ArtistId) from Artists where Name=N'"&amp;E273&amp;"' and EnterpriseId="&amp;EntId&amp;")), 
TracksCount=(select count (distinct TrackId) from Tracks where ArtistId=(select max(ArtistId) from Artists where Name=N'"&amp;E273&amp;"' and EnterpriseId="&amp;EntId&amp;")) where ArtistId=(select max(ArtistId) from Artists where Name=N'"&amp;E273&amp;"'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73" s="174" t="str">
        <f>IF(F273="Main Primary Artist","update Tracks set ArtistId=(select ArtistId from Artists where Name=N'"&amp;Substitute(Trim(E273),"'","''")&amp;"' and EnterpriseId="&amp;EntId&amp;") where "&amp;IF(A273&lt;&gt;"", "ISRC='"&amp;A273&amp;"'", "TrackVendorId='"&amp;Substitute(Trim(B273),"'","''")&amp;"'")&amp;" and EnterpriseId="&amp;EntId,"INSERT into Contributors VALUES (newid(), "&amp;IF(F273&lt;&gt;"Primary Artist", "(select RoleId from ContributorRoles where Name='"&amp;F273&amp;"'), 0", "49, 1")&amp; ", (select max(TrackId) from Tracks where "&amp;IF(A273&lt;&gt;"", "ISRC='"&amp;A273&amp;"'", "TrackVendorId='"&amp;Substitute(Trim(B273),"'","''")&amp;"'")&amp;" and EnterpriseId="&amp;EntId&amp;"), null, (select ArtistId from Artists where Name=N'"&amp;SUBSTITUTE(trim(E273),"'","''")&amp;"' and EnterpriseId="&amp;EntId&amp;"), null)")</f>
        <v>update Tracks set ArtistId=(select ArtistId from Artists where Name=N'JKZ' and EnterpriseId=647322) where ISRC='BKTOK2300095' and EnterpriseId=647322</v>
      </c>
    </row>
    <row r="274" hidden="1">
      <c r="A274" s="8" t="s">
        <v>866</v>
      </c>
      <c r="B274" s="116"/>
      <c r="C274" s="134" t="str">
        <f t="array" ref="C274">ifs(and(isblank($A274),isblank($B274)),"", not(iserror(vlookup($A274&amp;$B274,'5) Release_Track'!$F:$F&amp;'5) Release_Track'!$G:$G,1,0))),vlookup($A274&amp;$B274,{'5) Release_Track'!$F:$F&amp;'5) Release_Track'!$G:$G,'5) Release_Track'!$H:$H},2,0), or(and(not(isblank($B274)),$B274=$B273,$A274&lt;&gt;$A273),and(not(isblank($A274)),$A274=$A273,$B274&lt;&gt;$B273)),"ID LISTS UNALIGNED",and($A274&lt;&gt;"",countif('5) Release_Track'!$F:$F,$A274)=0),"NO ISRC MATCH in Release_Track",and($B274&lt;&gt;"",countif('5) Release_Track'!$G:$G,$B274)=0),"NO CATALOG ID MATCH in Release_Track",iserror(vlookup($A274&amp;$B274,'5) Release_Track'!$F:$F&amp;'5) Release_Track'!$G:$G,1,0)),"NO ISRC-CATALOG ID pair MATCH in Release_Track" )</f>
        <v>Nosso Amor</v>
      </c>
      <c r="D274" s="134"/>
      <c r="E274" s="43" t="s">
        <v>49</v>
      </c>
      <c r="F274" s="135" t="s">
        <v>669</v>
      </c>
      <c r="G274" s="136" t="str">
        <f t="array" ref="G274">ifs(or($F274="",$F274="Main Primary Artist"),$F274,not(iserror(vlookup($F274,'Reference info'!$J$5:$J$8,1,0))),"Key Artist",not(iserror(vlookup($F274,'Reference info'!$J$38:$J$405,1,0))),"Performer",not(iserror(vlookup($F274,'Reference info'!$J$10:$J$36,1,0))),"Producer &amp; Engineer")</f>
        <v>Producer &amp; Engineer</v>
      </c>
      <c r="J274" s="174" t="str">
        <f>IF(F274="Main Primary Artist","update Tracks set ArtistId=(select ArtistId from Artists where Name=N'"&amp;Substitute(Trim(E274),"'","''")&amp;"' and EnterpriseId="&amp;EntId&amp;") where "&amp;IF(A274&lt;&gt;"", "ISRC='"&amp;A274&amp;"'", "TrackVendorId='"&amp;Substitute(Trim(B274),"'","''")&amp;"'")&amp;" and EnterpriseId="&amp;EntId,"INSERT into Contributors VALUES (newid(), "&amp;IF(F274&lt;&gt;"Primary Artist", "(select RoleId from ContributorRoles where Name='"&amp;F274&amp;"'), 0", "49, 1")&amp; ", (select max(TrackId) from Tracks where "&amp;IF(A274&lt;&gt;"", "ISRC='"&amp;A274&amp;"'", "TrackVendorId='"&amp;Substitute(Trim(B274),"'","''")&amp;"'")&amp;" and EnterpriseId="&amp;EntId&amp;"), null, (select ArtistId from Artists where Name=N'"&amp;SUBSTITUTE(trim(E274),"'","''")&amp;"' and EnterpriseId="&amp;EntId&amp;"), null)")</f>
        <v>INSERT into Contributors VALUES (newid(), (select RoleId from ContributorRoles where Name='Engineer'), 0, (select max(TrackId) from Tracks where ISRC='BKTOK2300095' and EnterpriseId=647322), null, (select ArtistId from Artists where Name=N'JKZ' and EnterpriseId=647322), null)</v>
      </c>
    </row>
    <row r="275" hidden="1">
      <c r="A275" s="8" t="s">
        <v>868</v>
      </c>
      <c r="B275" s="116"/>
      <c r="C275" s="134" t="str">
        <f t="array" ref="C275">ifs(and(isblank($A275),isblank($B275)),"", not(iserror(vlookup($A275&amp;$B275,'5) Release_Track'!$F:$F&amp;'5) Release_Track'!$G:$G,1,0))),vlookup($A275&amp;$B275,{'5) Release_Track'!$F:$F&amp;'5) Release_Track'!$G:$G,'5) Release_Track'!$H:$H},2,0), or(and(not(isblank($B275)),$B275=$B272,$A275&lt;&gt;$A272),and(not(isblank($A275)),$A275=$A272,$B275&lt;&gt;$B272)),"ID LISTS UNALIGNED",and($A275&lt;&gt;"",countif('5) Release_Track'!$F:$F,$A275)=0),"NO ISRC MATCH in Release_Track",and($B275&lt;&gt;"",countif('5) Release_Track'!$G:$G,$B275)=0),"NO CATALOG ID MATCH in Release_Track",iserror(vlookup($A275&amp;$B275,'5) Release_Track'!$F:$F&amp;'5) Release_Track'!$G:$G,1,0)),"NO ISRC-CATALOG ID pair MATCH in Release_Track" )</f>
        <v>Animes Hype 2</v>
      </c>
      <c r="D275" s="134"/>
      <c r="E275" s="43" t="s">
        <v>49</v>
      </c>
      <c r="F275" s="135" t="s">
        <v>667</v>
      </c>
      <c r="G275" s="136" t="str">
        <f t="array" ref="G275">ifs(or($F275="",$F275="Main Primary Artist"),$F275,not(iserror(vlookup($F275,'Reference info'!$J$5:$J$8,1,0))),"Key Artist",not(iserror(vlookup($F275,'Reference info'!$J$38:$J$405,1,0))),"Performer",not(iserror(vlookup($F275,'Reference info'!$J$10:$J$36,1,0))),"Producer &amp; Engineer")</f>
        <v>Producer &amp; Engineer</v>
      </c>
      <c r="J275" s="174" t="str">
        <f>IF(F275="Main Primary Artist","update Tracks set ArtistId=(select ArtistId from Artists where Name=N'"&amp;Substitute(Trim(E275),"'","''")&amp;"' and EnterpriseId="&amp;EntId&amp;") where "&amp;IF(A275&lt;&gt;"", "ISRC='"&amp;A275&amp;"'", "TrackVendorId='"&amp;Substitute(Trim(B275),"'","''")&amp;"'")&amp;" and EnterpriseId="&amp;EntId,"INSERT into Contributors VALUES (newid(), "&amp;IF(F275&lt;&gt;"Primary Artist", "(select RoleId from ContributorRoles where Name='"&amp;F275&amp;"'), 0", "49, 1")&amp; ", (select max(TrackId) from Tracks where "&amp;IF(A275&lt;&gt;"", "ISRC='"&amp;A275&amp;"'", "TrackVendorId='"&amp;Substitute(Trim(B275),"'","''")&amp;"'")&amp;" and EnterpriseId="&amp;EntId&amp;"), null, (select ArtistId from Artists where Name=N'"&amp;SUBSTITUTE(trim(E275),"'","''")&amp;"' and EnterpriseId="&amp;EntId&amp;"), null)")</f>
        <v>INSERT into Contributors VALUES (newid(), (select RoleId from ContributorRoles where Name='Producer'), 0, (select max(TrackId) from Tracks where ISRC='BKTOK2300096' and EnterpriseId=647322), null, (select ArtistId from Artists where Name=N'JKZ' and EnterpriseId=647322), null)</v>
      </c>
    </row>
    <row r="276">
      <c r="A276" s="8" t="s">
        <v>868</v>
      </c>
      <c r="B276" s="116"/>
      <c r="C276" s="134" t="str">
        <f t="array" ref="C276">ifs(and(isblank($A276),isblank($B276)),"", not(iserror(vlookup($A276&amp;$B276,'5) Release_Track'!$F:$F&amp;'5) Release_Track'!$G:$G,1,0))),vlookup($A276&amp;$B276,{'5) Release_Track'!$F:$F&amp;'5) Release_Track'!$G:$G,'5) Release_Track'!$H:$H},2,0), or(and(not(isblank($B276)),$B276=$B273,$A276&lt;&gt;$A273),and(not(isblank($A276)),$A276=$A273,$B276&lt;&gt;$B273)),"ID LISTS UNALIGNED",and($A276&lt;&gt;"",countif('5) Release_Track'!$F:$F,$A276)=0),"NO ISRC MATCH in Release_Track",and($B276&lt;&gt;"",countif('5) Release_Track'!$G:$G,$B276)=0),"NO CATALOG ID MATCH in Release_Track",iserror(vlookup($A276&amp;$B276,'5) Release_Track'!$F:$F&amp;'5) Release_Track'!$G:$G,1,0)),"NO ISRC-CATALOG ID pair MATCH in Release_Track" )</f>
        <v>Animes Hype 2</v>
      </c>
      <c r="D276" s="134" t="str">
        <f t="array" ref="D276">ifs(and(isblank($A276),isblank($B276)),"", not(iserror(vlookup($A276&amp;$B276,'5) Release_Track'!$F:$F&amp;'5) Release_Track'!$G:$G,1,0))),vlookup($A276&amp;$B276,{'5) Release_Track'!$F:$F&amp;'5) Release_Track'!$G:$G,'5) Release_Track'!$I:$I},2,0), or(and(not(isblank($B276)),$B276=$B273,$A276&lt;&gt;$A273),and(not(isblank($A276)),$A276=$A273,$B276&lt;&gt;$B273)),"ID LISTS UNALIGNED",and($A276&lt;&gt;"",countif('5) Release_Track'!$F:$F,$A276)=0),"NO ISRC MATCH in Release_Track",and($B276&lt;&gt;"",countif('5) Release_Track'!$G:$G,$B276)=0),"NO CATALOG ID MATCH in Release_Track",iserror(vlookup($A276&amp;$B276,'5) Release_Track'!$F:$F&amp;'5) Release_Track'!$G:$G,1,0)),"NO ISRC-CATALOG ID pair MATCH in Release_Track" )</f>
        <v/>
      </c>
      <c r="E276" s="43" t="s">
        <v>49</v>
      </c>
      <c r="F276" s="135" t="s">
        <v>666</v>
      </c>
      <c r="G276" s="136" t="str">
        <f t="array" ref="G276">ifs(or($F276="",$F276="Main Primary Artist"),$F276,not(iserror(vlookup($F276,'Reference info'!$J$5:$J$8,1,0))),"Key Artist",not(iserror(vlookup($F276,'Reference info'!$J$38:$J$405,1,0))),"Performer",not(iserror(vlookup($F276,'Reference info'!$J$10:$J$36,1,0))),"Producer &amp; Engineer")</f>
        <v>Main Primary Artist</v>
      </c>
      <c r="H276" s="8" t="str">
        <f>"update Artists set ReleasesCount=(select count (distinct ReleaseId) from Releases where ArtistId=(select max(ArtistId) from Artists where Name=N'"&amp;E276&amp;"' and EnterpriseId="&amp;EntId&amp;")), 
TracksCount=(select count (distinct TrackId) from Tracks where ArtistId=(select max(ArtistId) from Artists where Name=N'"&amp;E276&amp;"' and EnterpriseId="&amp;EntId&amp;")) where ArtistId=(select max(ArtistId) from Artists where Name=N'"&amp;E276&amp;"'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76" s="174" t="str">
        <f>IF(F276="Main Primary Artist","update Tracks set ArtistId=(select ArtistId from Artists where Name=N'"&amp;Substitute(Trim(E276),"'","''")&amp;"' and EnterpriseId="&amp;EntId&amp;") where "&amp;IF(A276&lt;&gt;"", "ISRC='"&amp;A276&amp;"'", "TrackVendorId='"&amp;Substitute(Trim(B276),"'","''")&amp;"'")&amp;" and EnterpriseId="&amp;EntId,"INSERT into Contributors VALUES (newid(), "&amp;IF(F276&lt;&gt;"Primary Artist", "(select RoleId from ContributorRoles where Name='"&amp;F276&amp;"'), 0", "49, 1")&amp; ", (select max(TrackId) from Tracks where "&amp;IF(A276&lt;&gt;"", "ISRC='"&amp;A276&amp;"'", "TrackVendorId='"&amp;Substitute(Trim(B276),"'","''")&amp;"'")&amp;" and EnterpriseId="&amp;EntId&amp;"), null, (select ArtistId from Artists where Name=N'"&amp;SUBSTITUTE(trim(E276),"'","''")&amp;"' and EnterpriseId="&amp;EntId&amp;"), null)")</f>
        <v>update Tracks set ArtistId=(select ArtistId from Artists where Name=N'JKZ' and EnterpriseId=647322) where ISRC='BKTOK2300096' and EnterpriseId=647322</v>
      </c>
    </row>
    <row r="277" hidden="1">
      <c r="A277" s="8" t="s">
        <v>868</v>
      </c>
      <c r="B277" s="116"/>
      <c r="C277" s="134" t="str">
        <f t="array" ref="C277">ifs(and(isblank($A277),isblank($B277)),"", not(iserror(vlookup($A277&amp;$B277,'5) Release_Track'!$F:$F&amp;'5) Release_Track'!$G:$G,1,0))),vlookup($A277&amp;$B277,{'5) Release_Track'!$F:$F&amp;'5) Release_Track'!$G:$G,'5) Release_Track'!$H:$H},2,0), or(and(not(isblank($B277)),$B277=$B274,$A277&lt;&gt;$A274),and(not(isblank($A277)),$A277=$A274,$B277&lt;&gt;$B274)),"ID LISTS UNALIGNED",and($A277&lt;&gt;"",countif('5) Release_Track'!$F:$F,$A277)=0),"NO ISRC MATCH in Release_Track",and($B277&lt;&gt;"",countif('5) Release_Track'!$G:$G,$B277)=0),"NO CATALOG ID MATCH in Release_Track",iserror(vlookup($A277&amp;$B277,'5) Release_Track'!$F:$F&amp;'5) Release_Track'!$G:$G,1,0)),"NO ISRC-CATALOG ID pair MATCH in Release_Track" )</f>
        <v>Animes Hype 2</v>
      </c>
      <c r="D277" s="134"/>
      <c r="E277" s="43" t="s">
        <v>49</v>
      </c>
      <c r="F277" s="135" t="s">
        <v>669</v>
      </c>
      <c r="G277" s="136" t="str">
        <f t="array" ref="G277">ifs(or($F277="",$F277="Main Primary Artist"),$F277,not(iserror(vlookup($F277,'Reference info'!$J$5:$J$8,1,0))),"Key Artist",not(iserror(vlookup($F277,'Reference info'!$J$38:$J$405,1,0))),"Performer",not(iserror(vlookup($F277,'Reference info'!$J$10:$J$36,1,0))),"Producer &amp; Engineer")</f>
        <v>Producer &amp; Engineer</v>
      </c>
      <c r="J277" s="174" t="str">
        <f>IF(F277="Main Primary Artist","update Tracks set ArtistId=(select ArtistId from Artists where Name=N'"&amp;Substitute(Trim(E277),"'","''")&amp;"' and EnterpriseId="&amp;EntId&amp;") where "&amp;IF(A277&lt;&gt;"", "ISRC='"&amp;A277&amp;"'", "TrackVendorId='"&amp;Substitute(Trim(B277),"'","''")&amp;"'")&amp;" and EnterpriseId="&amp;EntId,"INSERT into Contributors VALUES (newid(), "&amp;IF(F277&lt;&gt;"Primary Artist", "(select RoleId from ContributorRoles where Name='"&amp;F277&amp;"'), 0", "49, 1")&amp; ", (select max(TrackId) from Tracks where "&amp;IF(A277&lt;&gt;"", "ISRC='"&amp;A277&amp;"'", "TrackVendorId='"&amp;Substitute(Trim(B277),"'","''")&amp;"'")&amp;" and EnterpriseId="&amp;EntId&amp;"), null, (select ArtistId from Artists where Name=N'"&amp;SUBSTITUTE(trim(E277),"'","''")&amp;"' and EnterpriseId="&amp;EntId&amp;"), null)")</f>
        <v>INSERT into Contributors VALUES (newid(), (select RoleId from ContributorRoles where Name='Engineer'), 0, (select max(TrackId) from Tracks where ISRC='BKTOK2300096' and EnterpriseId=647322), null, (select ArtistId from Artists where Name=N'JKZ' and EnterpriseId=647322), null)</v>
      </c>
    </row>
    <row r="278" hidden="1">
      <c r="A278" s="8" t="s">
        <v>870</v>
      </c>
      <c r="B278" s="116"/>
      <c r="C278" s="134" t="str">
        <f t="array" ref="C278">ifs(and(isblank($A278),isblank($B278)),"", not(iserror(vlookup($A278&amp;$B278,'5) Release_Track'!$F:$F&amp;'5) Release_Track'!$G:$G,1,0))),vlookup($A278&amp;$B278,{'5) Release_Track'!$F:$F&amp;'5) Release_Track'!$G:$G,'5) Release_Track'!$H:$H},2,0), or(and(not(isblank($B278)),$B278=$B275,$A278&lt;&gt;$A275),and(not(isblank($A278)),$A278=$A275,$B278&lt;&gt;$B275)),"ID LISTS UNALIGNED",and($A278&lt;&gt;"",countif('5) Release_Track'!$F:$F,$A278)=0),"NO ISRC MATCH in Release_Track",and($B278&lt;&gt;"",countif('5) Release_Track'!$G:$G,$B278)=0),"NO CATALOG ID MATCH in Release_Track",iserror(vlookup($A278&amp;$B278,'5) Release_Track'!$F:$F&amp;'5) Release_Track'!$G:$G,1,0)),"NO ISRC-CATALOG ID pair MATCH in Release_Track" )</f>
        <v>Mitsuya e Taiju</v>
      </c>
      <c r="D278" s="134"/>
      <c r="E278" s="43" t="s">
        <v>49</v>
      </c>
      <c r="F278" s="135" t="s">
        <v>667</v>
      </c>
      <c r="G278" s="136" t="str">
        <f t="array" ref="G278">ifs(or($F278="",$F278="Main Primary Artist"),$F278,not(iserror(vlookup($F278,'Reference info'!$J$5:$J$8,1,0))),"Key Artist",not(iserror(vlookup($F278,'Reference info'!$J$38:$J$405,1,0))),"Performer",not(iserror(vlookup($F278,'Reference info'!$J$10:$J$36,1,0))),"Producer &amp; Engineer")</f>
        <v>Producer &amp; Engineer</v>
      </c>
      <c r="J278" s="174" t="str">
        <f>IF(F278="Main Primary Artist","update Tracks set ArtistId=(select ArtistId from Artists where Name=N'"&amp;Substitute(Trim(E278),"'","''")&amp;"' and EnterpriseId="&amp;EntId&amp;") where "&amp;IF(A278&lt;&gt;"", "ISRC='"&amp;A278&amp;"'", "TrackVendorId='"&amp;Substitute(Trim(B278),"'","''")&amp;"'")&amp;" and EnterpriseId="&amp;EntId,"INSERT into Contributors VALUES (newid(), "&amp;IF(F278&lt;&gt;"Primary Artist", "(select RoleId from ContributorRoles where Name='"&amp;F278&amp;"'), 0", "49, 1")&amp; ", (select max(TrackId) from Tracks where "&amp;IF(A278&lt;&gt;"", "ISRC='"&amp;A278&amp;"'", "TrackVendorId='"&amp;Substitute(Trim(B278),"'","''")&amp;"'")&amp;" and EnterpriseId="&amp;EntId&amp;"), null, (select ArtistId from Artists where Name=N'"&amp;SUBSTITUTE(trim(E278),"'","''")&amp;"' and EnterpriseId="&amp;EntId&amp;"), null)")</f>
        <v>INSERT into Contributors VALUES (newid(), (select RoleId from ContributorRoles where Name='Producer'), 0, (select max(TrackId) from Tracks where ISRC='BKTOK2300097' and EnterpriseId=647322), null, (select ArtistId from Artists where Name=N'JKZ' and EnterpriseId=647322), null)</v>
      </c>
    </row>
    <row r="279">
      <c r="A279" s="8" t="s">
        <v>870</v>
      </c>
      <c r="B279" s="116"/>
      <c r="C279" s="134" t="str">
        <f t="array" ref="C279">ifs(and(isblank($A279),isblank($B279)),"", not(iserror(vlookup($A279&amp;$B279,'5) Release_Track'!$F:$F&amp;'5) Release_Track'!$G:$G,1,0))),vlookup($A279&amp;$B279,{'5) Release_Track'!$F:$F&amp;'5) Release_Track'!$G:$G,'5) Release_Track'!$H:$H},2,0), or(and(not(isblank($B279)),$B279=$B276,$A279&lt;&gt;$A276),and(not(isblank($A279)),$A279=$A276,$B279&lt;&gt;$B276)),"ID LISTS UNALIGNED",and($A279&lt;&gt;"",countif('5) Release_Track'!$F:$F,$A279)=0),"NO ISRC MATCH in Release_Track",and($B279&lt;&gt;"",countif('5) Release_Track'!$G:$G,$B279)=0),"NO CATALOG ID MATCH in Release_Track",iserror(vlookup($A279&amp;$B279,'5) Release_Track'!$F:$F&amp;'5) Release_Track'!$G:$G,1,0)),"NO ISRC-CATALOG ID pair MATCH in Release_Track" )</f>
        <v>Mitsuya e Taiju</v>
      </c>
      <c r="D279" s="134" t="str">
        <f t="array" ref="D279">ifs(and(isblank($A279),isblank($B279)),"", not(iserror(vlookup($A279&amp;$B279,'5) Release_Track'!$F:$F&amp;'5) Release_Track'!$G:$G,1,0))),vlookup($A279&amp;$B279,{'5) Release_Track'!$F:$F&amp;'5) Release_Track'!$G:$G,'5) Release_Track'!$I:$I},2,0), or(and(not(isblank($B279)),$B279=$B276,$A279&lt;&gt;$A276),and(not(isblank($A279)),$A279=$A276,$B279&lt;&gt;$B276)),"ID LISTS UNALIGNED",and($A279&lt;&gt;"",countif('5) Release_Track'!$F:$F,$A279)=0),"NO ISRC MATCH in Release_Track",and($B279&lt;&gt;"",countif('5) Release_Track'!$G:$G,$B279)=0),"NO CATALOG ID MATCH in Release_Track",iserror(vlookup($A279&amp;$B279,'5) Release_Track'!$F:$F&amp;'5) Release_Track'!$G:$G,1,0)),"NO ISRC-CATALOG ID pair MATCH in Release_Track" )</f>
        <v/>
      </c>
      <c r="E279" s="43" t="s">
        <v>49</v>
      </c>
      <c r="F279" s="135" t="s">
        <v>666</v>
      </c>
      <c r="G279" s="136" t="str">
        <f t="array" ref="G279">ifs(or($F279="",$F279="Main Primary Artist"),$F279,not(iserror(vlookup($F279,'Reference info'!$J$5:$J$8,1,0))),"Key Artist",not(iserror(vlookup($F279,'Reference info'!$J$38:$J$405,1,0))),"Performer",not(iserror(vlookup($F279,'Reference info'!$J$10:$J$36,1,0))),"Producer &amp; Engineer")</f>
        <v>Main Primary Artist</v>
      </c>
      <c r="H279" s="8" t="str">
        <f>"update Artists set ReleasesCount=(select count (distinct ReleaseId) from Releases where ArtistId=(select max(ArtistId) from Artists where Name=N'"&amp;E279&amp;"' and EnterpriseId="&amp;EntId&amp;")), 
TracksCount=(select count (distinct TrackId) from Tracks where ArtistId=(select max(ArtistId) from Artists where Name=N'"&amp;E279&amp;"' and EnterpriseId="&amp;EntId&amp;")) where ArtistId=(select max(ArtistId) from Artists where Name=N'"&amp;E279&amp;"'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279" s="174" t="str">
        <f>IF(F279="Main Primary Artist","update Tracks set ArtistId=(select ArtistId from Artists where Name=N'"&amp;Substitute(Trim(E279),"'","''")&amp;"' and EnterpriseId="&amp;EntId&amp;") where "&amp;IF(A279&lt;&gt;"", "ISRC='"&amp;A279&amp;"'", "TrackVendorId='"&amp;Substitute(Trim(B279),"'","''")&amp;"'")&amp;" and EnterpriseId="&amp;EntId,"INSERT into Contributors VALUES (newid(), "&amp;IF(F279&lt;&gt;"Primary Artist", "(select RoleId from ContributorRoles where Name='"&amp;F279&amp;"'), 0", "49, 1")&amp; ", (select max(TrackId) from Tracks where "&amp;IF(A279&lt;&gt;"", "ISRC='"&amp;A279&amp;"'", "TrackVendorId='"&amp;Substitute(Trim(B279),"'","''")&amp;"'")&amp;" and EnterpriseId="&amp;EntId&amp;"), null, (select ArtistId from Artists where Name=N'"&amp;SUBSTITUTE(trim(E279),"'","''")&amp;"' and EnterpriseId="&amp;EntId&amp;"), null)")</f>
        <v>update Tracks set ArtistId=(select ArtistId from Artists where Name=N'JKZ' and EnterpriseId=647322) where ISRC='BKTOK2300097' and EnterpriseId=647322</v>
      </c>
    </row>
    <row r="280" hidden="1">
      <c r="A280" s="8" t="s">
        <v>870</v>
      </c>
      <c r="B280" s="116"/>
      <c r="C280" s="134" t="str">
        <f t="array" ref="C280">ifs(and(isblank($A280),isblank($B280)),"", not(iserror(vlookup($A280&amp;$B280,'5) Release_Track'!$F:$F&amp;'5) Release_Track'!$G:$G,1,0))),vlookup($A280&amp;$B280,{'5) Release_Track'!$F:$F&amp;'5) Release_Track'!$G:$G,'5) Release_Track'!$H:$H},2,0), or(and(not(isblank($B280)),$B280=$B277,$A280&lt;&gt;$A277),and(not(isblank($A280)),$A280=$A277,$B280&lt;&gt;$B277)),"ID LISTS UNALIGNED",and($A280&lt;&gt;"",countif('5) Release_Track'!$F:$F,$A280)=0),"NO ISRC MATCH in Release_Track",and($B280&lt;&gt;"",countif('5) Release_Track'!$G:$G,$B280)=0),"NO CATALOG ID MATCH in Release_Track",iserror(vlookup($A280&amp;$B280,'5) Release_Track'!$F:$F&amp;'5) Release_Track'!$G:$G,1,0)),"NO ISRC-CATALOG ID pair MATCH in Release_Track" )</f>
        <v>Mitsuya e Taiju</v>
      </c>
      <c r="D280" s="134"/>
      <c r="E280" s="43" t="s">
        <v>49</v>
      </c>
      <c r="F280" s="135" t="s">
        <v>669</v>
      </c>
      <c r="G280" s="136" t="str">
        <f t="array" ref="G280">ifs(or($F280="",$F280="Main Primary Artist"),$F280,not(iserror(vlookup($F280,'Reference info'!$J$5:$J$8,1,0))),"Key Artist",not(iserror(vlookup($F280,'Reference info'!$J$38:$J$405,1,0))),"Performer",not(iserror(vlookup($F280,'Reference info'!$J$10:$J$36,1,0))),"Producer &amp; Engineer")</f>
        <v>Producer &amp; Engineer</v>
      </c>
      <c r="J280" s="174" t="str">
        <f>IF(F280="Main Primary Artist","update Tracks set ArtistId=(select ArtistId from Artists where Name=N'"&amp;Substitute(Trim(E280),"'","''")&amp;"' and EnterpriseId="&amp;EntId&amp;") where "&amp;IF(A280&lt;&gt;"", "ISRC='"&amp;A280&amp;"'", "TrackVendorId='"&amp;Substitute(Trim(B280),"'","''")&amp;"'")&amp;" and EnterpriseId="&amp;EntId,"INSERT into Contributors VALUES (newid(), "&amp;IF(F280&lt;&gt;"Primary Artist", "(select RoleId from ContributorRoles where Name='"&amp;F280&amp;"'), 0", "49, 1")&amp; ", (select max(TrackId) from Tracks where "&amp;IF(A280&lt;&gt;"", "ISRC='"&amp;A280&amp;"'", "TrackVendorId='"&amp;Substitute(Trim(B280),"'","''")&amp;"'")&amp;" and EnterpriseId="&amp;EntId&amp;"), null, (select ArtistId from Artists where Name=N'"&amp;SUBSTITUTE(trim(E280),"'","''")&amp;"' and EnterpriseId="&amp;EntId&amp;"), null)")</f>
        <v>INSERT into Contributors VALUES (newid(), (select RoleId from ContributorRoles where Name='Engineer'), 0, (select max(TrackId) from Tracks where ISRC='BKTOK2300097' and EnterpriseId=647322), null, (select ArtistId from Artists where Name=N'JKZ' and EnterpriseId=647322), null)</v>
      </c>
    </row>
    <row r="281" hidden="1">
      <c r="A281" s="34" t="s">
        <v>1129</v>
      </c>
      <c r="B281" s="84"/>
      <c r="C281" s="134" t="str">
        <f t="array" ref="C281">ifs(and(isblank($A281),isblank($B281)),"", not(iserror(vlookup($A281&amp;$B281,'5) Release_Track'!$F:$F&amp;'5) Release_Track'!$G:$G,1,0))),vlookup($A281&amp;$B281,{'5) Release_Track'!$F:$F&amp;'5) Release_Track'!$G:$G,'5) Release_Track'!$H:$H},2,0), or(and(not(isblank($B281)),$B281=$B278,$A281&lt;&gt;$A278),and(not(isblank($A281)),$A281=$A278,$B281&lt;&gt;$B278)),"ID LISTS UNALIGNED",and($A281&lt;&gt;"",countif('5) Release_Track'!$F:$F,$A281)=0),"NO ISRC MATCH in Release_Track",and($B281&lt;&gt;"",countif('5) Release_Track'!$G:$G,$B281)=0),"NO CATALOG ID MATCH in Release_Track",iserror(vlookup($A281&amp;$B281,'5) Release_Track'!$F:$F&amp;'5) Release_Track'!$G:$G,1,0)),"NO ISRC-CATALOG ID pair MATCH in Release_Track" )</f>
        <v>Malvado Favorito</v>
      </c>
      <c r="D281" s="134" t="str">
        <f t="array" ref="D281">ifs(and(isblank($A281),isblank($B281)),"", not(iserror(vlookup($A281&amp;$B281,'5) Release_Track'!$F:$F&amp;'5) Release_Track'!$G:$G,1,0))),vlookup($A281&amp;$B281,{'5) Release_Track'!$F:$F&amp;'5) Release_Track'!$G:$G,'5) Release_Track'!$I:$I},2,0), or(and(not(isblank($B281)),$B281=$B278,$A281&lt;&gt;$A278),and(not(isblank($A281)),$A281=$A278,$B281&lt;&gt;$B278)),"ID LISTS UNALIGNED",and($A281&lt;&gt;"",countif('5) Release_Track'!$F:$F,$A281)=0),"NO ISRC MATCH in Release_Track",and($B281&lt;&gt;"",countif('5) Release_Track'!$G:$G,$B281)=0),"NO CATALOG ID MATCH in Release_Track",iserror(vlookup($A281&amp;$B281,'5) Release_Track'!$F:$F&amp;'5) Release_Track'!$G:$G,1,0)),"NO ISRC-CATALOG ID pair MATCH in Release_Track" )</f>
        <v/>
      </c>
      <c r="E281" s="96" t="s">
        <v>53</v>
      </c>
      <c r="F281" s="135" t="s">
        <v>667</v>
      </c>
      <c r="G281" s="136" t="str">
        <f t="array" ref="G281">ifs(or($F281="",$F281="Main Primary Artist"),$F281,not(iserror(vlookup($F281,'Reference info'!$J$5:$J$8,1,0))),"Key Artist",not(iserror(vlookup($F281,'Reference info'!$J$38:$J$405,1,0))),"Performer",not(iserror(vlookup($F281,'Reference info'!$J$10:$J$36,1,0))),"Producer &amp; Engineer")</f>
        <v>Producer &amp; Engineer</v>
      </c>
      <c r="J281" s="174" t="str">
        <f>IF(F281="Main Primary Artist","update Tracks set ArtistId=(select ArtistId from Artists where Name=N'"&amp;Substitute(Trim(E281),"'","''")&amp;"' and EnterpriseId="&amp;EntId&amp;") where "&amp;IF(A281&lt;&gt;"", "ISRC='"&amp;A281&amp;"'", "TrackVendorId='"&amp;Substitute(Trim(B281),"'","''")&amp;"'")&amp;" and EnterpriseId="&amp;EntId,"INSERT into Contributors VALUES (newid(), "&amp;IF(F281&lt;&gt;"Primary Artist", "(select RoleId from ContributorRoles where Name='"&amp;F281&amp;"'), 0", "49, 1")&amp; ", (select max(TrackId) from Tracks where "&amp;IF(A281&lt;&gt;"", "ISRC='"&amp;A281&amp;"'", "TrackVendorId='"&amp;Substitute(Trim(B281),"'","''")&amp;"'")&amp;" and EnterpriseId="&amp;EntId&amp;"), null, (select ArtistId from Artists where Name=N'"&amp;SUBSTITUTE(trim(E281),"'","''")&amp;"' and EnterpriseId="&amp;EntId&amp;"), null)")</f>
        <v>INSERT into Contributors VALUES (newid(), (select RoleId from ContributorRoles where Name='Producer'), 0, (select max(TrackId) from Tracks where ISRC='BKTOK2300098' and EnterpriseId=647322), null, (select ArtistId from Artists where Name=N'PeJota10*' and EnterpriseId=647322), null)</v>
      </c>
    </row>
    <row r="282">
      <c r="A282" s="34" t="s">
        <v>1129</v>
      </c>
      <c r="B282" s="84"/>
      <c r="C282" s="134" t="str">
        <f t="array" ref="C282">ifs(and(isblank($A282),isblank($B282)),"", not(iserror(vlookup($A282&amp;$B282,'5) Release_Track'!$F:$F&amp;'5) Release_Track'!$G:$G,1,0))),vlookup($A282&amp;$B282,{'5) Release_Track'!$F:$F&amp;'5) Release_Track'!$G:$G,'5) Release_Track'!$H:$H},2,0), or(and(not(isblank($B282)),$B282=$B279,$A282&lt;&gt;$A279),and(not(isblank($A282)),$A282=$A279,$B282&lt;&gt;$B279)),"ID LISTS UNALIGNED",and($A282&lt;&gt;"",countif('5) Release_Track'!$F:$F,$A282)=0),"NO ISRC MATCH in Release_Track",and($B282&lt;&gt;"",countif('5) Release_Track'!$G:$G,$B282)=0),"NO CATALOG ID MATCH in Release_Track",iserror(vlookup($A282&amp;$B282,'5) Release_Track'!$F:$F&amp;'5) Release_Track'!$G:$G,1,0)),"NO ISRC-CATALOG ID pair MATCH in Release_Track" )</f>
        <v>Malvado Favorito</v>
      </c>
      <c r="D282" s="134" t="str">
        <f t="array" ref="D282">ifs(and(isblank($A282),isblank($B282)),"", not(iserror(vlookup($A282&amp;$B282,'5) Release_Track'!$F:$F&amp;'5) Release_Track'!$G:$G,1,0))),vlookup($A282&amp;$B282,{'5) Release_Track'!$F:$F&amp;'5) Release_Track'!$G:$G,'5) Release_Track'!$I:$I},2,0), or(and(not(isblank($B282)),$B282=$B279,$A282&lt;&gt;$A279),and(not(isblank($A282)),$A282=$A279,$B282&lt;&gt;$B279)),"ID LISTS UNALIGNED",and($A282&lt;&gt;"",countif('5) Release_Track'!$F:$F,$A282)=0),"NO ISRC MATCH in Release_Track",and($B282&lt;&gt;"",countif('5) Release_Track'!$G:$G,$B282)=0),"NO CATALOG ID MATCH in Release_Track",iserror(vlookup($A282&amp;$B282,'5) Release_Track'!$F:$F&amp;'5) Release_Track'!$G:$G,1,0)),"NO ISRC-CATALOG ID pair MATCH in Release_Track" )</f>
        <v/>
      </c>
      <c r="E282" s="96" t="s">
        <v>53</v>
      </c>
      <c r="F282" s="140" t="s">
        <v>666</v>
      </c>
      <c r="G282" s="136" t="str">
        <f t="array" ref="G282">ifs(or($F282="",$F282="Main Primary Artist"),$F282,not(iserror(vlookup($F282,'Reference info'!$J$5:$J$8,1,0))),"Key Artist",not(iserror(vlookup($F282,'Reference info'!$J$38:$J$405,1,0))),"Performer",not(iserror(vlookup($F282,'Reference info'!$J$10:$J$36,1,0))),"Producer &amp; Engineer")</f>
        <v>Main Primary Artist</v>
      </c>
      <c r="H282" s="8" t="str">
        <f>"update Artists set ReleasesCount=(select count (distinct ReleaseId) from Releases where ArtistId=(select max(ArtistId) from Artists where Name=N'"&amp;E282&amp;"' and EnterpriseId="&amp;EntId&amp;")), 
TracksCount=(select count (distinct TrackId) from Tracks where ArtistId=(select max(ArtistId) from Artists where Name=N'"&amp;E282&amp;"' and EnterpriseId="&amp;EntId&amp;")) where ArtistId=(select max(ArtistId) from Artists where Name=N'"&amp;E282&amp;"'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82" s="174" t="str">
        <f>IF(F282="Main Primary Artist","update Tracks set ArtistId=(select ArtistId from Artists where Name=N'"&amp;Substitute(Trim(E282),"'","''")&amp;"' and EnterpriseId="&amp;EntId&amp;") where "&amp;IF(A282&lt;&gt;"", "ISRC='"&amp;A282&amp;"'", "TrackVendorId='"&amp;Substitute(Trim(B282),"'","''")&amp;"'")&amp;" and EnterpriseId="&amp;EntId,"INSERT into Contributors VALUES (newid(), "&amp;IF(F282&lt;&gt;"Primary Artist", "(select RoleId from ContributorRoles where Name='"&amp;F282&amp;"'), 0", "49, 1")&amp; ", (select max(TrackId) from Tracks where "&amp;IF(A282&lt;&gt;"", "ISRC='"&amp;A282&amp;"'", "TrackVendorId='"&amp;Substitute(Trim(B282),"'","''")&amp;"'")&amp;" and EnterpriseId="&amp;EntId&amp;"), null, (select ArtistId from Artists where Name=N'"&amp;SUBSTITUTE(trim(E282),"'","''")&amp;"' and EnterpriseId="&amp;EntId&amp;"), null)")</f>
        <v>update Tracks set ArtistId=(select ArtistId from Artists where Name=N'PeJota10*' and EnterpriseId=647322) where ISRC='BKTOK2300098' and EnterpriseId=647322</v>
      </c>
    </row>
    <row r="283" hidden="1">
      <c r="A283" s="34" t="s">
        <v>1129</v>
      </c>
      <c r="B283" s="84"/>
      <c r="C283" s="134" t="str">
        <f t="array" ref="C283">ifs(and(isblank($A283),isblank($B283)),"", not(iserror(vlookup($A283&amp;$B283,'5) Release_Track'!$F:$F&amp;'5) Release_Track'!$G:$G,1,0))),vlookup($A283&amp;$B283,{'5) Release_Track'!$F:$F&amp;'5) Release_Track'!$G:$G,'5) Release_Track'!$H:$H},2,0), or(and(not(isblank($B283)),$B283=$B280,$A283&lt;&gt;$A280),and(not(isblank($A283)),$A283=$A280,$B283&lt;&gt;$B280)),"ID LISTS UNALIGNED",and($A283&lt;&gt;"",countif('5) Release_Track'!$F:$F,$A283)=0),"NO ISRC MATCH in Release_Track",and($B283&lt;&gt;"",countif('5) Release_Track'!$G:$G,$B283)=0),"NO CATALOG ID MATCH in Release_Track",iserror(vlookup($A283&amp;$B283,'5) Release_Track'!$F:$F&amp;'5) Release_Track'!$G:$G,1,0)),"NO ISRC-CATALOG ID pair MATCH in Release_Track" )</f>
        <v>Malvado Favorito</v>
      </c>
      <c r="D283" s="134" t="str">
        <f t="array" ref="D283">ifs(and(isblank($A283),isblank($B283)),"", not(iserror(vlookup($A283&amp;$B283,'5) Release_Track'!$F:$F&amp;'5) Release_Track'!$G:$G,1,0))),vlookup($A283&amp;$B283,{'5) Release_Track'!$F:$F&amp;'5) Release_Track'!$G:$G,'5) Release_Track'!$I:$I},2,0), or(and(not(isblank($B283)),$B283=$B280,$A283&lt;&gt;$A280),and(not(isblank($A283)),$A283=$A280,$B283&lt;&gt;$B280)),"ID LISTS UNALIGNED",and($A283&lt;&gt;"",countif('5) Release_Track'!$F:$F,$A283)=0),"NO ISRC MATCH in Release_Track",and($B283&lt;&gt;"",countif('5) Release_Track'!$G:$G,$B283)=0),"NO CATALOG ID MATCH in Release_Track",iserror(vlookup($A283&amp;$B283,'5) Release_Track'!$F:$F&amp;'5) Release_Track'!$G:$G,1,0)),"NO ISRC-CATALOG ID pair MATCH in Release_Track" )</f>
        <v/>
      </c>
      <c r="E283" s="96" t="s">
        <v>53</v>
      </c>
      <c r="F283" s="135" t="s">
        <v>669</v>
      </c>
      <c r="G283" s="136" t="str">
        <f t="array" ref="G283">ifs(or($F283="",$F283="Main Primary Artist"),$F283,not(iserror(vlookup($F283,'Reference info'!$J$5:$J$8,1,0))),"Key Artist",not(iserror(vlookup($F283,'Reference info'!$J$38:$J$405,1,0))),"Performer",not(iserror(vlookup($F283,'Reference info'!$J$10:$J$36,1,0))),"Producer &amp; Engineer")</f>
        <v>Producer &amp; Engineer</v>
      </c>
      <c r="J283" s="174" t="str">
        <f>IF(F283="Main Primary Artist","update Tracks set ArtistId=(select ArtistId from Artists where Name=N'"&amp;Substitute(Trim(E283),"'","''")&amp;"' and EnterpriseId="&amp;EntId&amp;") where "&amp;IF(A283&lt;&gt;"", "ISRC='"&amp;A283&amp;"'", "TrackVendorId='"&amp;Substitute(Trim(B283),"'","''")&amp;"'")&amp;" and EnterpriseId="&amp;EntId,"INSERT into Contributors VALUES (newid(), "&amp;IF(F283&lt;&gt;"Primary Artist", "(select RoleId from ContributorRoles where Name='"&amp;F283&amp;"'), 0", "49, 1")&amp; ", (select max(TrackId) from Tracks where "&amp;IF(A283&lt;&gt;"", "ISRC='"&amp;A283&amp;"'", "TrackVendorId='"&amp;Substitute(Trim(B283),"'","''")&amp;"'")&amp;" and EnterpriseId="&amp;EntId&amp;"), null, (select ArtistId from Artists where Name=N'"&amp;SUBSTITUTE(trim(E283),"'","''")&amp;"' and EnterpriseId="&amp;EntId&amp;"), null)")</f>
        <v>INSERT into Contributors VALUES (newid(), (select RoleId from ContributorRoles where Name='Engineer'), 0, (select max(TrackId) from Tracks where ISRC='BKTOK2300098' and EnterpriseId=647322), null, (select ArtistId from Artists where Name=N'PeJota10*' and EnterpriseId=647322), null)</v>
      </c>
    </row>
    <row r="284" hidden="1">
      <c r="A284" s="34" t="s">
        <v>1131</v>
      </c>
      <c r="B284" s="84"/>
      <c r="C284" s="134" t="str">
        <f t="array" ref="C284">ifs(and(isblank($A284),isblank($B284)),"", not(iserror(vlookup($A284&amp;$B284,'5) Release_Track'!$F:$F&amp;'5) Release_Track'!$G:$G,1,0))),vlookup($A284&amp;$B284,{'5) Release_Track'!$F:$F&amp;'5) Release_Track'!$G:$G,'5) Release_Track'!$H:$H},2,0), or(and(not(isblank($B284)),$B284=$B281,$A284&lt;&gt;$A281),and(not(isblank($A284)),$A284=$A281,$B284&lt;&gt;$B281)),"ID LISTS UNALIGNED",and($A284&lt;&gt;"",countif('5) Release_Track'!$F:$F,$A284)=0),"NO ISRC MATCH in Release_Track",and($B284&lt;&gt;"",countif('5) Release_Track'!$G:$G,$B284)=0),"NO CATALOG ID MATCH in Release_Track",iserror(vlookup($A284&amp;$B284,'5) Release_Track'!$F:$F&amp;'5) Release_Track'!$G:$G,1,0)),"NO ISRC-CATALOG ID pair MATCH in Release_Track" )</f>
        <v>Malvado Favorito</v>
      </c>
      <c r="D284" s="134" t="str">
        <f t="array" ref="D284">ifs(and(isblank($A284),isblank($B284)),"", not(iserror(vlookup($A284&amp;$B284,'5) Release_Track'!$F:$F&amp;'5) Release_Track'!$G:$G,1,0))),vlookup($A284&amp;$B284,{'5) Release_Track'!$F:$F&amp;'5) Release_Track'!$G:$G,'5) Release_Track'!$I:$I},2,0), or(and(not(isblank($B284)),$B284=$B281,$A284&lt;&gt;$A281),and(not(isblank($A284)),$A284=$A281,$B284&lt;&gt;$B281)),"ID LISTS UNALIGNED",and($A284&lt;&gt;"",countif('5) Release_Track'!$F:$F,$A284)=0),"NO ISRC MATCH in Release_Track",and($B284&lt;&gt;"",countif('5) Release_Track'!$G:$G,$B284)=0),"NO CATALOG ID MATCH in Release_Track",iserror(vlookup($A284&amp;$B284,'5) Release_Track'!$F:$F&amp;'5) Release_Track'!$G:$G,1,0)),"NO ISRC-CATALOG ID pair MATCH in Release_Track" )</f>
        <v>Speed Up</v>
      </c>
      <c r="E284" s="96" t="s">
        <v>53</v>
      </c>
      <c r="F284" s="135" t="s">
        <v>667</v>
      </c>
      <c r="G284" s="136" t="str">
        <f t="array" ref="G284">ifs(or($F284="",$F284="Main Primary Artist"),$F284,not(iserror(vlookup($F284,'Reference info'!$J$5:$J$8,1,0))),"Key Artist",not(iserror(vlookup($F284,'Reference info'!$J$38:$J$405,1,0))),"Performer",not(iserror(vlookup($F284,'Reference info'!$J$10:$J$36,1,0))),"Producer &amp; Engineer")</f>
        <v>Producer &amp; Engineer</v>
      </c>
      <c r="J284" s="174" t="str">
        <f>IF(F284="Main Primary Artist","update Tracks set ArtistId=(select ArtistId from Artists where Name=N'"&amp;Substitute(Trim(E284),"'","''")&amp;"' and EnterpriseId="&amp;EntId&amp;") where "&amp;IF(A284&lt;&gt;"", "ISRC='"&amp;A284&amp;"'", "TrackVendorId='"&amp;Substitute(Trim(B284),"'","''")&amp;"'")&amp;" and EnterpriseId="&amp;EntId,"INSERT into Contributors VALUES (newid(), "&amp;IF(F284&lt;&gt;"Primary Artist", "(select RoleId from ContributorRoles where Name='"&amp;F284&amp;"'), 0", "49, 1")&amp; ", (select max(TrackId) from Tracks where "&amp;IF(A284&lt;&gt;"", "ISRC='"&amp;A284&amp;"'", "TrackVendorId='"&amp;Substitute(Trim(B284),"'","''")&amp;"'")&amp;" and EnterpriseId="&amp;EntId&amp;"), null, (select ArtistId from Artists where Name=N'"&amp;SUBSTITUTE(trim(E284),"'","''")&amp;"' and EnterpriseId="&amp;EntId&amp;"), null)")</f>
        <v>INSERT into Contributors VALUES (newid(), (select RoleId from ContributorRoles where Name='Producer'), 0, (select max(TrackId) from Tracks where ISRC='BKTOK2300099' and EnterpriseId=647322), null, (select ArtistId from Artists where Name=N'PeJota10*' and EnterpriseId=647322), null)</v>
      </c>
    </row>
    <row r="285">
      <c r="A285" s="34" t="s">
        <v>1131</v>
      </c>
      <c r="B285" s="84"/>
      <c r="C285" s="134" t="str">
        <f t="array" ref="C285">ifs(and(isblank($A285),isblank($B285)),"", not(iserror(vlookup($A285&amp;$B285,'5) Release_Track'!$F:$F&amp;'5) Release_Track'!$G:$G,1,0))),vlookup($A285&amp;$B285,{'5) Release_Track'!$F:$F&amp;'5) Release_Track'!$G:$G,'5) Release_Track'!$H:$H},2,0), or(and(not(isblank($B285)),$B285=$B282,$A285&lt;&gt;$A282),and(not(isblank($A285)),$A285=$A282,$B285&lt;&gt;$B282)),"ID LISTS UNALIGNED",and($A285&lt;&gt;"",countif('5) Release_Track'!$F:$F,$A285)=0),"NO ISRC MATCH in Release_Track",and($B285&lt;&gt;"",countif('5) Release_Track'!$G:$G,$B285)=0),"NO CATALOG ID MATCH in Release_Track",iserror(vlookup($A285&amp;$B285,'5) Release_Track'!$F:$F&amp;'5) Release_Track'!$G:$G,1,0)),"NO ISRC-CATALOG ID pair MATCH in Release_Track" )</f>
        <v>Malvado Favorito</v>
      </c>
      <c r="D285" s="134" t="str">
        <f t="array" ref="D285">ifs(and(isblank($A285),isblank($B285)),"", not(iserror(vlookup($A285&amp;$B285,'5) Release_Track'!$F:$F&amp;'5) Release_Track'!$G:$G,1,0))),vlookup($A285&amp;$B285,{'5) Release_Track'!$F:$F&amp;'5) Release_Track'!$G:$G,'5) Release_Track'!$I:$I},2,0), or(and(not(isblank($B285)),$B285=$B282,$A285&lt;&gt;$A282),and(not(isblank($A285)),$A285=$A282,$B285&lt;&gt;$B282)),"ID LISTS UNALIGNED",and($A285&lt;&gt;"",countif('5) Release_Track'!$F:$F,$A285)=0),"NO ISRC MATCH in Release_Track",and($B285&lt;&gt;"",countif('5) Release_Track'!$G:$G,$B285)=0),"NO CATALOG ID MATCH in Release_Track",iserror(vlookup($A285&amp;$B285,'5) Release_Track'!$F:$F&amp;'5) Release_Track'!$G:$G,1,0)),"NO ISRC-CATALOG ID pair MATCH in Release_Track" )</f>
        <v>Speed Up</v>
      </c>
      <c r="E285" s="96" t="s">
        <v>53</v>
      </c>
      <c r="F285" s="140" t="s">
        <v>666</v>
      </c>
      <c r="G285" s="136" t="str">
        <f t="array" ref="G285">ifs(or($F285="",$F285="Main Primary Artist"),$F285,not(iserror(vlookup($F285,'Reference info'!$J$5:$J$8,1,0))),"Key Artist",not(iserror(vlookup($F285,'Reference info'!$J$38:$J$405,1,0))),"Performer",not(iserror(vlookup($F285,'Reference info'!$J$10:$J$36,1,0))),"Producer &amp; Engineer")</f>
        <v>Main Primary Artist</v>
      </c>
      <c r="H285" s="8" t="str">
        <f>"update Artists set ReleasesCount=(select count (distinct ReleaseId) from Releases where ArtistId=(select max(ArtistId) from Artists where Name=N'"&amp;E285&amp;"' and EnterpriseId="&amp;EntId&amp;")), 
TracksCount=(select count (distinct TrackId) from Tracks where ArtistId=(select max(ArtistId) from Artists where Name=N'"&amp;E285&amp;"' and EnterpriseId="&amp;EntId&amp;")) where ArtistId=(select max(ArtistId) from Artists where Name=N'"&amp;E285&amp;"'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285" s="174" t="str">
        <f>IF(F285="Main Primary Artist","update Tracks set ArtistId=(select ArtistId from Artists where Name=N'"&amp;Substitute(Trim(E285),"'","''")&amp;"' and EnterpriseId="&amp;EntId&amp;") where "&amp;IF(A285&lt;&gt;"", "ISRC='"&amp;A285&amp;"'", "TrackVendorId='"&amp;Substitute(Trim(B285),"'","''")&amp;"'")&amp;" and EnterpriseId="&amp;EntId,"INSERT into Contributors VALUES (newid(), "&amp;IF(F285&lt;&gt;"Primary Artist", "(select RoleId from ContributorRoles where Name='"&amp;F285&amp;"'), 0", "49, 1")&amp; ", (select max(TrackId) from Tracks where "&amp;IF(A285&lt;&gt;"", "ISRC='"&amp;A285&amp;"'", "TrackVendorId='"&amp;Substitute(Trim(B285),"'","''")&amp;"'")&amp;" and EnterpriseId="&amp;EntId&amp;"), null, (select ArtistId from Artists where Name=N'"&amp;SUBSTITUTE(trim(E285),"'","''")&amp;"' and EnterpriseId="&amp;EntId&amp;"), null)")</f>
        <v>update Tracks set ArtistId=(select ArtistId from Artists where Name=N'PeJota10*' and EnterpriseId=647322) where ISRC='BKTOK2300099' and EnterpriseId=647322</v>
      </c>
    </row>
    <row r="286" hidden="1">
      <c r="A286" s="34" t="s">
        <v>1131</v>
      </c>
      <c r="B286" s="84"/>
      <c r="C286" s="134" t="str">
        <f t="array" ref="C286">ifs(and(isblank($A286),isblank($B286)),"", not(iserror(vlookup($A286&amp;$B286,'5) Release_Track'!$F:$F&amp;'5) Release_Track'!$G:$G,1,0))),vlookup($A286&amp;$B286,{'5) Release_Track'!$F:$F&amp;'5) Release_Track'!$G:$G,'5) Release_Track'!$H:$H},2,0), or(and(not(isblank($B286)),$B286=$B283,$A286&lt;&gt;$A283),and(not(isblank($A286)),$A286=$A283,$B286&lt;&gt;$B283)),"ID LISTS UNALIGNED",and($A286&lt;&gt;"",countif('5) Release_Track'!$F:$F,$A286)=0),"NO ISRC MATCH in Release_Track",and($B286&lt;&gt;"",countif('5) Release_Track'!$G:$G,$B286)=0),"NO CATALOG ID MATCH in Release_Track",iserror(vlookup($A286&amp;$B286,'5) Release_Track'!$F:$F&amp;'5) Release_Track'!$G:$G,1,0)),"NO ISRC-CATALOG ID pair MATCH in Release_Track" )</f>
        <v>Malvado Favorito</v>
      </c>
      <c r="D286" s="134" t="str">
        <f t="array" ref="D286">ifs(and(isblank($A286),isblank($B286)),"", not(iserror(vlookup($A286&amp;$B286,'5) Release_Track'!$F:$F&amp;'5) Release_Track'!$G:$G,1,0))),vlookup($A286&amp;$B286,{'5) Release_Track'!$F:$F&amp;'5) Release_Track'!$G:$G,'5) Release_Track'!$I:$I},2,0), or(and(not(isblank($B286)),$B286=$B283,$A286&lt;&gt;$A283),and(not(isblank($A286)),$A286=$A283,$B286&lt;&gt;$B283)),"ID LISTS UNALIGNED",and($A286&lt;&gt;"",countif('5) Release_Track'!$F:$F,$A286)=0),"NO ISRC MATCH in Release_Track",and($B286&lt;&gt;"",countif('5) Release_Track'!$G:$G,$B286)=0),"NO CATALOG ID MATCH in Release_Track",iserror(vlookup($A286&amp;$B286,'5) Release_Track'!$F:$F&amp;'5) Release_Track'!$G:$G,1,0)),"NO ISRC-CATALOG ID pair MATCH in Release_Track" )</f>
        <v>Speed Up</v>
      </c>
      <c r="E286" s="96" t="s">
        <v>53</v>
      </c>
      <c r="F286" s="135" t="s">
        <v>669</v>
      </c>
      <c r="G286" s="136" t="str">
        <f t="array" ref="G286">ifs(or($F286="",$F286="Main Primary Artist"),$F286,not(iserror(vlookup($F286,'Reference info'!$J$5:$J$8,1,0))),"Key Artist",not(iserror(vlookup($F286,'Reference info'!$J$38:$J$405,1,0))),"Performer",not(iserror(vlookup($F286,'Reference info'!$J$10:$J$36,1,0))),"Producer &amp; Engineer")</f>
        <v>Producer &amp; Engineer</v>
      </c>
      <c r="J286" s="174" t="str">
        <f>IF(F286="Main Primary Artist","update Tracks set ArtistId=(select ArtistId from Artists where Name=N'"&amp;Substitute(Trim(E286),"'","''")&amp;"' and EnterpriseId="&amp;EntId&amp;") where "&amp;IF(A286&lt;&gt;"", "ISRC='"&amp;A286&amp;"'", "TrackVendorId='"&amp;Substitute(Trim(B286),"'","''")&amp;"'")&amp;" and EnterpriseId="&amp;EntId,"INSERT into Contributors VALUES (newid(), "&amp;IF(F286&lt;&gt;"Primary Artist", "(select RoleId from ContributorRoles where Name='"&amp;F286&amp;"'), 0", "49, 1")&amp; ", (select max(TrackId) from Tracks where "&amp;IF(A286&lt;&gt;"", "ISRC='"&amp;A286&amp;"'", "TrackVendorId='"&amp;Substitute(Trim(B286),"'","''")&amp;"'")&amp;" and EnterpriseId="&amp;EntId&amp;"), null, (select ArtistId from Artists where Name=N'"&amp;SUBSTITUTE(trim(E286),"'","''")&amp;"' and EnterpriseId="&amp;EntId&amp;"), null)")</f>
        <v>INSERT into Contributors VALUES (newid(), (select RoleId from ContributorRoles where Name='Engineer'), 0, (select max(TrackId) from Tracks where ISRC='BKTOK2300099' and EnterpriseId=647322), null, (select ArtistId from Artists where Name=N'PeJota10*' and EnterpriseId=647322), null)</v>
      </c>
    </row>
    <row r="287" hidden="1">
      <c r="A287" s="8" t="s">
        <v>872</v>
      </c>
      <c r="B287" s="116"/>
      <c r="C287" s="134" t="str">
        <f t="array" ref="C287">ifs(and(isblank($A287),isblank($B287)),"", not(iserror(vlookup($A287&amp;$B287,'5) Release_Track'!$F:$F&amp;'5) Release_Track'!$G:$G,1,0))),vlookup($A287&amp;$B287,{'5) Release_Track'!$F:$F&amp;'5) Release_Track'!$G:$G,'5) Release_Track'!$H:$H},2,0), or(and(not(isblank($B287)),$B287=$B286,$A287&lt;&gt;$A286),and(not(isblank($A287)),$A287=$A286,$B287&lt;&gt;$B286)),"ID LISTS UNALIGNED",and($A287&lt;&gt;"",countif('5) Release_Track'!$F:$F,$A287)=0),"NO ISRC MATCH in Release_Track",and($B287&lt;&gt;"",countif('5) Release_Track'!$G:$G,$B287)=0),"NO CATALOG ID MATCH in Release_Track",iserror(vlookup($A287&amp;$B287,'5) Release_Track'!$F:$F&amp;'5) Release_Track'!$G:$G,1,0)),"NO ISRC-CATALOG ID pair MATCH in Release_Track" )</f>
        <v>Jumanji</v>
      </c>
      <c r="D287" s="134"/>
      <c r="E287" s="43" t="s">
        <v>79</v>
      </c>
      <c r="F287" s="135" t="s">
        <v>667</v>
      </c>
      <c r="G287" s="136" t="str">
        <f t="array" ref="G287">ifs(or($F287="",$F287="Main Primary Artist"),$F287,not(iserror(vlookup($F287,'Reference info'!$J$5:$J$8,1,0))),"Key Artist",not(iserror(vlookup($F287,'Reference info'!$J$38:$J$405,1,0))),"Performer",not(iserror(vlookup($F287,'Reference info'!$J$10:$J$36,1,0))),"Producer &amp; Engineer")</f>
        <v>Producer &amp; Engineer</v>
      </c>
      <c r="J287" s="174" t="str">
        <f>IF(F287="Main Primary Artist","update Tracks set ArtistId=(select ArtistId from Artists where Name=N'"&amp;Substitute(Trim(E287),"'","''")&amp;"' and EnterpriseId="&amp;EntId&amp;") where "&amp;IF(A287&lt;&gt;"", "ISRC='"&amp;A287&amp;"'", "TrackVendorId='"&amp;Substitute(Trim(B287),"'","''")&amp;"'")&amp;" and EnterpriseId="&amp;EntId,"INSERT into Contributors VALUES (newid(), "&amp;IF(F287&lt;&gt;"Primary Artist", "(select RoleId from ContributorRoles where Name='"&amp;F287&amp;"'), 0", "49, 1")&amp; ", (select max(TrackId) from Tracks where "&amp;IF(A287&lt;&gt;"", "ISRC='"&amp;A287&amp;"'", "TrackVendorId='"&amp;Substitute(Trim(B287),"'","''")&amp;"'")&amp;" and EnterpriseId="&amp;EntId&amp;"), null, (select ArtistId from Artists where Name=N'"&amp;SUBSTITUTE(trim(E287),"'","''")&amp;"' and EnterpriseId="&amp;EntId&amp;"), null)")</f>
        <v>INSERT into Contributors VALUES (newid(), (select RoleId from ContributorRoles where Name='Producer'), 0, (select max(TrackId) from Tracks where ISRC='BKTOK2300100' and EnterpriseId=647322), null, (select ArtistId from Artists where Name=N'$hinepsj' and EnterpriseId=647322), null)</v>
      </c>
    </row>
    <row r="288" hidden="1">
      <c r="A288" s="8" t="s">
        <v>872</v>
      </c>
      <c r="B288" s="116"/>
      <c r="C288" s="134" t="str">
        <f t="array" ref="C288">ifs(and(isblank($A288),isblank($B288)),"", not(iserror(vlookup($A288&amp;$B288,'5) Release_Track'!$F:$F&amp;'5) Release_Track'!$G:$G,1,0))),vlookup($A288&amp;$B288,{'5) Release_Track'!$F:$F&amp;'5) Release_Track'!$G:$G,'5) Release_Track'!$H:$H},2,0), or(and(not(isblank($B288)),$B288=$B287,$A288&lt;&gt;$A287),and(not(isblank($A288)),$A288=$A287,$B288&lt;&gt;$B287)),"ID LISTS UNALIGNED",and($A288&lt;&gt;"",countif('5) Release_Track'!$F:$F,$A288)=0),"NO ISRC MATCH in Release_Track",and($B288&lt;&gt;"",countif('5) Release_Track'!$G:$G,$B288)=0),"NO CATALOG ID MATCH in Release_Track",iserror(vlookup($A288&amp;$B288,'5) Release_Track'!$F:$F&amp;'5) Release_Track'!$G:$G,1,0)),"NO ISRC-CATALOG ID pair MATCH in Release_Track" )</f>
        <v>Jumanji</v>
      </c>
      <c r="D288" s="134" t="str">
        <f t="array" ref="D288">ifs(and(isblank($A288),isblank($B288)),"", not(iserror(vlookup($A288&amp;$B288,'5) Release_Track'!$F:$F&amp;'5) Release_Track'!$G:$G,1,0))),vlookup($A288&amp;$B288,{'5) Release_Track'!$F:$F&amp;'5) Release_Track'!$G:$G,'5) Release_Track'!$I:$I},2,0), or(and(not(isblank($B288)),$B288=$B287,$A288&lt;&gt;$A287),and(not(isblank($A288)),$A288=$A287,$B288&lt;&gt;$B287)),"ID LISTS UNALIGNED",and($A288&lt;&gt;"",countif('5) Release_Track'!$F:$F,$A288)=0),"NO ISRC MATCH in Release_Track",and($B288&lt;&gt;"",countif('5) Release_Track'!$G:$G,$B288)=0),"NO CATALOG ID MATCH in Release_Track",iserror(vlookup($A288&amp;$B288,'5) Release_Track'!$F:$F&amp;'5) Release_Track'!$G:$G,1,0)),"NO ISRC-CATALOG ID pair MATCH in Release_Track" )</f>
        <v/>
      </c>
      <c r="E288" s="43" t="s">
        <v>119</v>
      </c>
      <c r="F288" s="135" t="s">
        <v>671</v>
      </c>
      <c r="G288" s="136" t="str">
        <f t="array" ref="G288">ifs(or($F288="",$F288="Main Primary Artist"),$F288,not(iserror(vlookup($F288,'Reference info'!$J$5:$J$8,1,0))),"Key Artist",not(iserror(vlookup($F288,'Reference info'!$J$38:$J$405,1,0))),"Performer",not(iserror(vlookup($F288,'Reference info'!$J$10:$J$36,1,0))),"Producer &amp; Engineer")</f>
        <v>Key Artist</v>
      </c>
      <c r="J288" s="174" t="str">
        <f>IF(F288="Main Primary Artist","update Tracks set ArtistId=(select ArtistId from Artists where Name=N'"&amp;Substitute(Trim(E288),"'","''")&amp;"' and EnterpriseId="&amp;EntId&amp;") where "&amp;IF(A288&lt;&gt;"", "ISRC='"&amp;A288&amp;"'", "TrackVendorId='"&amp;Substitute(Trim(B288),"'","''")&amp;"'")&amp;" and EnterpriseId="&amp;EntId,"INSERT into Contributors VALUES (newid(), "&amp;IF(F288&lt;&gt;"Primary Artist", "(select RoleId from ContributorRoles where Name='"&amp;F288&amp;"'), 0", "49, 1")&amp; ", (select max(TrackId) from Tracks where "&amp;IF(A288&lt;&gt;"", "ISRC='"&amp;A288&amp;"'", "TrackVendorId='"&amp;Substitute(Trim(B288),"'","''")&amp;"'")&amp;" and EnterpriseId="&amp;EntId&amp;"), null, (select ArtistId from Artists where Name=N'"&amp;SUBSTITUTE(trim(E288),"'","''")&amp;"' and EnterpriseId="&amp;EntId&amp;"), null)")</f>
        <v>INSERT into Contributors VALUES (newid(), 49, 1, (select max(TrackId) from Tracks where ISRC='BKTOK2300100' and EnterpriseId=647322), null, (select ArtistId from Artists where Name=N'JL' and EnterpriseId=647322), null)</v>
      </c>
    </row>
    <row r="289">
      <c r="A289" s="8" t="s">
        <v>872</v>
      </c>
      <c r="B289" s="116"/>
      <c r="C289" s="134" t="str">
        <f t="array" ref="C289">ifs(and(isblank($A289),isblank($B289)),"", not(iserror(vlookup($A289&amp;$B289,'5) Release_Track'!$F:$F&amp;'5) Release_Track'!$G:$G,1,0))),vlookup($A289&amp;$B289,{'5) Release_Track'!$F:$F&amp;'5) Release_Track'!$G:$G,'5) Release_Track'!$H:$H},2,0), or(and(not(isblank($B289)),$B289=#REF!,$A289&lt;&gt;#REF!),and(not(isblank($A289)),$A289=#REF!,$B289&lt;&gt;#REF!)),"ID LISTS UNALIGNED",and($A289&lt;&gt;"",countif('5) Release_Track'!$F:$F,$A289)=0),"NO ISRC MATCH in Release_Track",and($B289&lt;&gt;"",countif('5) Release_Track'!$G:$G,$B289)=0),"NO CATALOG ID MATCH in Release_Track",iserror(vlookup($A289&amp;$B289,'5) Release_Track'!$F:$F&amp;'5) Release_Track'!$G:$G,1,0)),"NO ISRC-CATALOG ID pair MATCH in Release_Track" )</f>
        <v>Jumanji</v>
      </c>
      <c r="D289" s="134" t="str">
        <f t="array" ref="D289">ifs(and(isblank($A289),isblank($B289)),"", not(iserror(vlookup($A289&amp;$B289,'5) Release_Track'!$F:$F&amp;'5) Release_Track'!$G:$G,1,0))),vlookup($A289&amp;$B289,{'5) Release_Track'!$F:$F&amp;'5) Release_Track'!$G:$G,'5) Release_Track'!$I:$I},2,0), or(and(not(isblank($B289)),$B289=#REF!,$A289&lt;&gt;#REF!),and(not(isblank($A289)),$A289=#REF!,$B289&lt;&gt;#REF!)),"ID LISTS UNALIGNED",and($A289&lt;&gt;"",countif('5) Release_Track'!$F:$F,$A289)=0),"NO ISRC MATCH in Release_Track",and($B289&lt;&gt;"",countif('5) Release_Track'!$G:$G,$B289)=0),"NO CATALOG ID MATCH in Release_Track",iserror(vlookup($A289&amp;$B289,'5) Release_Track'!$F:$F&amp;'5) Release_Track'!$G:$G,1,0)),"NO ISRC-CATALOG ID pair MATCH in Release_Track" )</f>
        <v/>
      </c>
      <c r="E289" s="43" t="s">
        <v>79</v>
      </c>
      <c r="F289" s="135" t="s">
        <v>666</v>
      </c>
      <c r="G289" s="136" t="str">
        <f t="array" ref="G289">ifs(or($F289="",$F289="Main Primary Artist"),$F289,not(iserror(vlookup($F289,'Reference info'!$J$5:$J$8,1,0))),"Key Artist",not(iserror(vlookup($F289,'Reference info'!$J$38:$J$405,1,0))),"Performer",not(iserror(vlookup($F289,'Reference info'!$J$10:$J$36,1,0))),"Producer &amp; Engineer")</f>
        <v>Main Primary Artist</v>
      </c>
      <c r="H289" s="8" t="str">
        <f>"update Artists set ReleasesCount=(select count (distinct ReleaseId) from Releases where ArtistId=(select max(ArtistId) from Artists where Name=N'"&amp;E289&amp;"' and EnterpriseId="&amp;EntId&amp;")), 
TracksCount=(select count (distinct TrackId) from Tracks where ArtistId=(select max(ArtistId) from Artists where Name=N'"&amp;E289&amp;"' and EnterpriseId="&amp;EntId&amp;")) where ArtistId=(select max(ArtistId) from Artists where Name=N'"&amp;E289&amp;"'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289" s="174" t="str">
        <f>IF(F289="Main Primary Artist","update Tracks set ArtistId=(select ArtistId from Artists where Name=N'"&amp;Substitute(Trim(E289),"'","''")&amp;"' and EnterpriseId="&amp;EntId&amp;") where "&amp;IF(A289&lt;&gt;"", "ISRC='"&amp;A289&amp;"'", "TrackVendorId='"&amp;Substitute(Trim(B289),"'","''")&amp;"'")&amp;" and EnterpriseId="&amp;EntId,"INSERT into Contributors VALUES (newid(), "&amp;IF(F289&lt;&gt;"Primary Artist", "(select RoleId from ContributorRoles where Name='"&amp;F289&amp;"'), 0", "49, 1")&amp; ", (select max(TrackId) from Tracks where "&amp;IF(A289&lt;&gt;"", "ISRC='"&amp;A289&amp;"'", "TrackVendorId='"&amp;Substitute(Trim(B289),"'","''")&amp;"'")&amp;" and EnterpriseId="&amp;EntId&amp;"), null, (select ArtistId from Artists where Name=N'"&amp;SUBSTITUTE(trim(E289),"'","''")&amp;"' and EnterpriseId="&amp;EntId&amp;"), null)")</f>
        <v>update Tracks set ArtistId=(select ArtistId from Artists where Name=N'$hinepsj' and EnterpriseId=647322) where ISRC='BKTOK2300100' and EnterpriseId=647322</v>
      </c>
    </row>
    <row r="290" hidden="1">
      <c r="A290" s="8" t="s">
        <v>872</v>
      </c>
      <c r="B290" s="116"/>
      <c r="C290" s="134" t="str">
        <f t="array" ref="C290">ifs(and(isblank($A290),isblank($B290)),"", not(iserror(vlookup($A290&amp;$B290,'5) Release_Track'!$F:$F&amp;'5) Release_Track'!$G:$G,1,0))),vlookup($A290&amp;$B290,{'5) Release_Track'!$F:$F&amp;'5) Release_Track'!$G:$G,'5) Release_Track'!$H:$H},2,0), or(and(not(isblank($B290)),$B290=$B289,$A290&lt;&gt;$A289),and(not(isblank($A290)),$A290=$A289,$B290&lt;&gt;$B289)),"ID LISTS UNALIGNED",and($A290&lt;&gt;"",countif('5) Release_Track'!$F:$F,$A290)=0),"NO ISRC MATCH in Release_Track",and($B290&lt;&gt;"",countif('5) Release_Track'!$G:$G,$B290)=0),"NO CATALOG ID MATCH in Release_Track",iserror(vlookup($A290&amp;$B290,'5) Release_Track'!$F:$F&amp;'5) Release_Track'!$G:$G,1,0)),"NO ISRC-CATALOG ID pair MATCH in Release_Track" )</f>
        <v>Jumanji</v>
      </c>
      <c r="D290" s="134"/>
      <c r="E290" s="43" t="s">
        <v>79</v>
      </c>
      <c r="F290" s="135" t="s">
        <v>669</v>
      </c>
      <c r="G290" s="136" t="str">
        <f t="array" ref="G290">ifs(or($F290="",$F290="Main Primary Artist"),$F290,not(iserror(vlookup($F290,'Reference info'!$J$5:$J$8,1,0))),"Key Artist",not(iserror(vlookup($F290,'Reference info'!$J$38:$J$405,1,0))),"Performer",not(iserror(vlookup($F290,'Reference info'!$J$10:$J$36,1,0))),"Producer &amp; Engineer")</f>
        <v>Producer &amp; Engineer</v>
      </c>
      <c r="J290" s="174" t="str">
        <f>IF(F290="Main Primary Artist","update Tracks set ArtistId=(select ArtistId from Artists where Name=N'"&amp;Substitute(Trim(E290),"'","''")&amp;"' and EnterpriseId="&amp;EntId&amp;") where "&amp;IF(A290&lt;&gt;"", "ISRC='"&amp;A290&amp;"'", "TrackVendorId='"&amp;Substitute(Trim(B290),"'","''")&amp;"'")&amp;" and EnterpriseId="&amp;EntId,"INSERT into Contributors VALUES (newid(), "&amp;IF(F290&lt;&gt;"Primary Artist", "(select RoleId from ContributorRoles where Name='"&amp;F290&amp;"'), 0", "49, 1")&amp; ", (select max(TrackId) from Tracks where "&amp;IF(A290&lt;&gt;"", "ISRC='"&amp;A290&amp;"'", "TrackVendorId='"&amp;Substitute(Trim(B290),"'","''")&amp;"'")&amp;" and EnterpriseId="&amp;EntId&amp;"), null, (select ArtistId from Artists where Name=N'"&amp;SUBSTITUTE(trim(E290),"'","''")&amp;"' and EnterpriseId="&amp;EntId&amp;"), null)")</f>
        <v>INSERT into Contributors VALUES (newid(), (select RoleId from ContributorRoles where Name='Engineer'), 0, (select max(TrackId) from Tracks where ISRC='BKTOK2300100' and EnterpriseId=647322), null, (select ArtistId from Artists where Name=N'$hinepsj' and EnterpriseId=647322), null)</v>
      </c>
    </row>
    <row r="291" hidden="1">
      <c r="A291" s="8" t="s">
        <v>874</v>
      </c>
      <c r="B291" s="116"/>
      <c r="C291" s="134" t="str">
        <f t="array" ref="C291">ifs(and(isblank($A291),isblank($B291)),"", not(iserror(vlookup($A291&amp;$B291,'5) Release_Track'!$F:$F&amp;'5) Release_Track'!$G:$G,1,0))),vlookup($A291&amp;$B291,{'5) Release_Track'!$F:$F&amp;'5) Release_Track'!$G:$G,'5) Release_Track'!$H:$H},2,0), or(and(not(isblank($B291)),$B291=$B288,$A291&lt;&gt;$A288),and(not(isblank($A291)),$A291=$A288,$B291&lt;&gt;$B288)),"ID LISTS UNALIGNED",and($A291&lt;&gt;"",countif('5) Release_Track'!$F:$F,$A291)=0),"NO ISRC MATCH in Release_Track",and($B291&lt;&gt;"",countif('5) Release_Track'!$G:$G,$B291)=0),"NO CATALOG ID MATCH in Release_Track",iserror(vlookup($A291&amp;$B291,'5) Release_Track'!$F:$F&amp;'5) Release_Track'!$G:$G,1,0)),"NO ISRC-CATALOG ID pair MATCH in Release_Track" )</f>
        <v>Apenas um Show</v>
      </c>
      <c r="D291" s="134"/>
      <c r="E291" s="43" t="s">
        <v>71</v>
      </c>
      <c r="F291" s="135" t="s">
        <v>667</v>
      </c>
      <c r="G291" s="136" t="str">
        <f t="array" ref="G291">ifs(or($F291="",$F291="Main Primary Artist"),$F291,not(iserror(vlookup($F291,'Reference info'!$J$5:$J$8,1,0))),"Key Artist",not(iserror(vlookup($F291,'Reference info'!$J$38:$J$405,1,0))),"Performer",not(iserror(vlookup($F291,'Reference info'!$J$10:$J$36,1,0))),"Producer &amp; Engineer")</f>
        <v>Producer &amp; Engineer</v>
      </c>
      <c r="J291" s="174" t="str">
        <f>IF(F291="Main Primary Artist","update Tracks set ArtistId=(select ArtistId from Artists where Name=N'"&amp;Substitute(Trim(E291),"'","''")&amp;"' and EnterpriseId="&amp;EntId&amp;") where "&amp;IF(A291&lt;&gt;"", "ISRC='"&amp;A291&amp;"'", "TrackVendorId='"&amp;Substitute(Trim(B291),"'","''")&amp;"'")&amp;" and EnterpriseId="&amp;EntId,"INSERT into Contributors VALUES (newid(), "&amp;IF(F291&lt;&gt;"Primary Artist", "(select RoleId from ContributorRoles where Name='"&amp;F291&amp;"'), 0", "49, 1")&amp; ", (select max(TrackId) from Tracks where "&amp;IF(A291&lt;&gt;"", "ISRC='"&amp;A291&amp;"'", "TrackVendorId='"&amp;Substitute(Trim(B291),"'","''")&amp;"'")&amp;" and EnterpriseId="&amp;EntId&amp;"), null, (select ArtistId from Artists where Name=N'"&amp;SUBSTITUTE(trim(E291),"'","''")&amp;"' and EnterpriseId="&amp;EntId&amp;"), null)")</f>
        <v>INSERT into Contributors VALUES (newid(), (select RoleId from ContributorRoles where Name='Producer'), 0, (select max(TrackId) from Tracks where ISRC='BKTOK2300101' and EnterpriseId=647322), null, (select ArtistId from Artists where Name=N'Gabriza' and EnterpriseId=647322), null)</v>
      </c>
    </row>
    <row r="292">
      <c r="A292" s="8" t="s">
        <v>874</v>
      </c>
      <c r="B292" s="116"/>
      <c r="C292" s="134" t="str">
        <f t="array" ref="C292">ifs(and(isblank($A292),isblank($B292)),"", not(iserror(vlookup($A292&amp;$B292,'5) Release_Track'!$F:$F&amp;'5) Release_Track'!$G:$G,1,0))),vlookup($A292&amp;$B292,{'5) Release_Track'!$F:$F&amp;'5) Release_Track'!$G:$G,'5) Release_Track'!$H:$H},2,0), or(and(not(isblank($B292)),$B292=$B289,$A292&lt;&gt;$A289),and(not(isblank($A292)),$A292=$A289,$B292&lt;&gt;$B289)),"ID LISTS UNALIGNED",and($A292&lt;&gt;"",countif('5) Release_Track'!$F:$F,$A292)=0),"NO ISRC MATCH in Release_Track",and($B292&lt;&gt;"",countif('5) Release_Track'!$G:$G,$B292)=0),"NO CATALOG ID MATCH in Release_Track",iserror(vlookup($A292&amp;$B292,'5) Release_Track'!$F:$F&amp;'5) Release_Track'!$G:$G,1,0)),"NO ISRC-CATALOG ID pair MATCH in Release_Track" )</f>
        <v>Apenas um Show</v>
      </c>
      <c r="D292" s="134" t="str">
        <f t="array" ref="D292">ifs(and(isblank($A292),isblank($B292)),"", not(iserror(vlookup($A292&amp;$B292,'5) Release_Track'!$F:$F&amp;'5) Release_Track'!$G:$G,1,0))),vlookup($A292&amp;$B292,{'5) Release_Track'!$F:$F&amp;'5) Release_Track'!$G:$G,'5) Release_Track'!$I:$I},2,0), or(and(not(isblank($B292)),$B292=$B289,$A292&lt;&gt;$A289),and(not(isblank($A292)),$A292=$A289,$B292&lt;&gt;$B289)),"ID LISTS UNALIGNED",and($A292&lt;&gt;"",countif('5) Release_Track'!$F:$F,$A292)=0),"NO ISRC MATCH in Release_Track",and($B292&lt;&gt;"",countif('5) Release_Track'!$G:$G,$B292)=0),"NO CATALOG ID MATCH in Release_Track",iserror(vlookup($A292&amp;$B292,'5) Release_Track'!$F:$F&amp;'5) Release_Track'!$G:$G,1,0)),"NO ISRC-CATALOG ID pair MATCH in Release_Track" )</f>
        <v/>
      </c>
      <c r="E292" s="43" t="s">
        <v>71</v>
      </c>
      <c r="F292" s="135" t="s">
        <v>666</v>
      </c>
      <c r="G292" s="136" t="str">
        <f t="array" ref="G292">ifs(or($F292="",$F292="Main Primary Artist"),$F292,not(iserror(vlookup($F292,'Reference info'!$J$5:$J$8,1,0))),"Key Artist",not(iserror(vlookup($F292,'Reference info'!$J$38:$J$405,1,0))),"Performer",not(iserror(vlookup($F292,'Reference info'!$J$10:$J$36,1,0))),"Producer &amp; Engineer")</f>
        <v>Main Primary Artist</v>
      </c>
      <c r="H292" s="8" t="str">
        <f>"update Artists set ReleasesCount=(select count (distinct ReleaseId) from Releases where ArtistId=(select max(ArtistId) from Artists where Name=N'"&amp;E292&amp;"' and EnterpriseId="&amp;EntId&amp;")), 
TracksCount=(select count (distinct TrackId) from Tracks where ArtistId=(select max(ArtistId) from Artists where Name=N'"&amp;E292&amp;"' and EnterpriseId="&amp;EntId&amp;")) where ArtistId=(select max(ArtistId) from Artists where Name=N'"&amp;E292&amp;"'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292" s="174" t="str">
        <f>IF(F292="Main Primary Artist","update Tracks set ArtistId=(select ArtistId from Artists where Name=N'"&amp;Substitute(Trim(E292),"'","''")&amp;"' and EnterpriseId="&amp;EntId&amp;") where "&amp;IF(A292&lt;&gt;"", "ISRC='"&amp;A292&amp;"'", "TrackVendorId='"&amp;Substitute(Trim(B292),"'","''")&amp;"'")&amp;" and EnterpriseId="&amp;EntId,"INSERT into Contributors VALUES (newid(), "&amp;IF(F292&lt;&gt;"Primary Artist", "(select RoleId from ContributorRoles where Name='"&amp;F292&amp;"'), 0", "49, 1")&amp; ", (select max(TrackId) from Tracks where "&amp;IF(A292&lt;&gt;"", "ISRC='"&amp;A292&amp;"'", "TrackVendorId='"&amp;Substitute(Trim(B292),"'","''")&amp;"'")&amp;" and EnterpriseId="&amp;EntId&amp;"), null, (select ArtistId from Artists where Name=N'"&amp;SUBSTITUTE(trim(E292),"'","''")&amp;"' and EnterpriseId="&amp;EntId&amp;"), null)")</f>
        <v>update Tracks set ArtistId=(select ArtistId from Artists where Name=N'Gabriza' and EnterpriseId=647322) where ISRC='BKTOK2300101' and EnterpriseId=647322</v>
      </c>
    </row>
    <row r="293" hidden="1">
      <c r="A293" s="8" t="s">
        <v>874</v>
      </c>
      <c r="B293" s="116"/>
      <c r="C293" s="134" t="str">
        <f t="array" ref="C293">ifs(and(isblank($A293),isblank($B293)),"", not(iserror(vlookup($A293&amp;$B293,'5) Release_Track'!$F:$F&amp;'5) Release_Track'!$G:$G,1,0))),vlookup($A293&amp;$B293,{'5) Release_Track'!$F:$F&amp;'5) Release_Track'!$G:$G,'5) Release_Track'!$H:$H},2,0), or(and(not(isblank($B293)),$B293=$B290,$A293&lt;&gt;$A290),and(not(isblank($A293)),$A293=$A290,$B293&lt;&gt;$B290)),"ID LISTS UNALIGNED",and($A293&lt;&gt;"",countif('5) Release_Track'!$F:$F,$A293)=0),"NO ISRC MATCH in Release_Track",and($B293&lt;&gt;"",countif('5) Release_Track'!$G:$G,$B293)=0),"NO CATALOG ID MATCH in Release_Track",iserror(vlookup($A293&amp;$B293,'5) Release_Track'!$F:$F&amp;'5) Release_Track'!$G:$G,1,0)),"NO ISRC-CATALOG ID pair MATCH in Release_Track" )</f>
        <v>Apenas um Show</v>
      </c>
      <c r="D293" s="134"/>
      <c r="E293" s="43" t="s">
        <v>71</v>
      </c>
      <c r="F293" s="135" t="s">
        <v>669</v>
      </c>
      <c r="G293" s="136" t="str">
        <f t="array" ref="G293">ifs(or($F293="",$F293="Main Primary Artist"),$F293,not(iserror(vlookup($F293,'Reference info'!$J$5:$J$8,1,0))),"Key Artist",not(iserror(vlookup($F293,'Reference info'!$J$38:$J$405,1,0))),"Performer",not(iserror(vlookup($F293,'Reference info'!$J$10:$J$36,1,0))),"Producer &amp; Engineer")</f>
        <v>Producer &amp; Engineer</v>
      </c>
      <c r="J293" s="174" t="str">
        <f>IF(F293="Main Primary Artist","update Tracks set ArtistId=(select ArtistId from Artists where Name=N'"&amp;Substitute(Trim(E293),"'","''")&amp;"' and EnterpriseId="&amp;EntId&amp;") where "&amp;IF(A293&lt;&gt;"", "ISRC='"&amp;A293&amp;"'", "TrackVendorId='"&amp;Substitute(Trim(B293),"'","''")&amp;"'")&amp;" and EnterpriseId="&amp;EntId,"INSERT into Contributors VALUES (newid(), "&amp;IF(F293&lt;&gt;"Primary Artist", "(select RoleId from ContributorRoles where Name='"&amp;F293&amp;"'), 0", "49, 1")&amp; ", (select max(TrackId) from Tracks where "&amp;IF(A293&lt;&gt;"", "ISRC='"&amp;A293&amp;"'", "TrackVendorId='"&amp;Substitute(Trim(B293),"'","''")&amp;"'")&amp;" and EnterpriseId="&amp;EntId&amp;"), null, (select ArtistId from Artists where Name=N'"&amp;SUBSTITUTE(trim(E293),"'","''")&amp;"' and EnterpriseId="&amp;EntId&amp;"), null)")</f>
        <v>INSERT into Contributors VALUES (newid(), (select RoleId from ContributorRoles where Name='Engineer'), 0, (select max(TrackId) from Tracks where ISRC='BKTOK2300101' and EnterpriseId=647322), null, (select ArtistId from Artists where Name=N'Gabriza' and EnterpriseId=647322), null)</v>
      </c>
    </row>
    <row r="294" hidden="1">
      <c r="A294" s="8" t="s">
        <v>876</v>
      </c>
      <c r="B294" s="116"/>
      <c r="C294" s="134" t="str">
        <f t="array" ref="C294">ifs(and(isblank($A294),isblank($B294)),"", not(iserror(vlookup($A294&amp;$B294,'5) Release_Track'!$F:$F&amp;'5) Release_Track'!$G:$G,1,0))),vlookup($A294&amp;$B294,{'5) Release_Track'!$F:$F&amp;'5) Release_Track'!$G:$G,'5) Release_Track'!$H:$H},2,0), or(and(not(isblank($B294)),$B294=$B291,$A294&lt;&gt;$A291),and(not(isblank($A294)),$A294=$A291,$B294&lt;&gt;$B291)),"ID LISTS UNALIGNED",and($A294&lt;&gt;"",countif('5) Release_Track'!$F:$F,$A294)=0),"NO ISRC MATCH in Release_Track",and($B294&lt;&gt;"",countif('5) Release_Track'!$G:$G,$B294)=0),"NO CATALOG ID MATCH in Release_Track",iserror(vlookup($A294&amp;$B294,'5) Release_Track'!$F:$F&amp;'5) Release_Track'!$G:$G,1,0)),"NO ISRC-CATALOG ID pair MATCH in Release_Track" )</f>
        <v>Gold Experience Réquiem</v>
      </c>
      <c r="D294" s="134"/>
      <c r="E294" s="43" t="s">
        <v>67</v>
      </c>
      <c r="F294" s="135" t="s">
        <v>667</v>
      </c>
      <c r="G294" s="136" t="str">
        <f t="array" ref="G294">ifs(or($F294="",$F294="Main Primary Artist"),$F294,not(iserror(vlookup($F294,'Reference info'!$J$5:$J$8,1,0))),"Key Artist",not(iserror(vlookup($F294,'Reference info'!$J$38:$J$405,1,0))),"Performer",not(iserror(vlookup($F294,'Reference info'!$J$10:$J$36,1,0))),"Producer &amp; Engineer")</f>
        <v>Producer &amp; Engineer</v>
      </c>
      <c r="J294" s="174" t="str">
        <f>IF(F294="Main Primary Artist","update Tracks set ArtistId=(select ArtistId from Artists where Name=N'"&amp;Substitute(Trim(E294),"'","''")&amp;"' and EnterpriseId="&amp;EntId&amp;") where "&amp;IF(A294&lt;&gt;"", "ISRC='"&amp;A294&amp;"'", "TrackVendorId='"&amp;Substitute(Trim(B294),"'","''")&amp;"'")&amp;" and EnterpriseId="&amp;EntId,"INSERT into Contributors VALUES (newid(), "&amp;IF(F294&lt;&gt;"Primary Artist", "(select RoleId from ContributorRoles where Name='"&amp;F294&amp;"'), 0", "49, 1")&amp; ", (select max(TrackId) from Tracks where "&amp;IF(A294&lt;&gt;"", "ISRC='"&amp;A294&amp;"'", "TrackVendorId='"&amp;Substitute(Trim(B294),"'","''")&amp;"'")&amp;" and EnterpriseId="&amp;EntId&amp;"), null, (select ArtistId from Artists where Name=N'"&amp;SUBSTITUTE(trim(E294),"'","''")&amp;"' and EnterpriseId="&amp;EntId&amp;"), null)")</f>
        <v>INSERT into Contributors VALUES (newid(), (select RoleId from ContributorRoles where Name='Producer'), 0, (select max(TrackId) from Tracks where ISRC='BKTOK2300102' and EnterpriseId=647322), null, (select ArtistId from Artists where Name=N'Flash Beats Manow' and EnterpriseId=647322), null)</v>
      </c>
    </row>
    <row r="295">
      <c r="A295" s="8" t="s">
        <v>876</v>
      </c>
      <c r="B295" s="116"/>
      <c r="C295" s="134" t="str">
        <f t="array" ref="C295">ifs(and(isblank($A295),isblank($B295)),"", not(iserror(vlookup($A295&amp;$B295,'5) Release_Track'!$F:$F&amp;'5) Release_Track'!$G:$G,1,0))),vlookup($A295&amp;$B295,{'5) Release_Track'!$F:$F&amp;'5) Release_Track'!$G:$G,'5) Release_Track'!$H:$H},2,0), or(and(not(isblank($B295)),$B295=$B292,$A295&lt;&gt;$A292),and(not(isblank($A295)),$A295=$A292,$B295&lt;&gt;$B292)),"ID LISTS UNALIGNED",and($A295&lt;&gt;"",countif('5) Release_Track'!$F:$F,$A295)=0),"NO ISRC MATCH in Release_Track",and($B295&lt;&gt;"",countif('5) Release_Track'!$G:$G,$B295)=0),"NO CATALOG ID MATCH in Release_Track",iserror(vlookup($A295&amp;$B295,'5) Release_Track'!$F:$F&amp;'5) Release_Track'!$G:$G,1,0)),"NO ISRC-CATALOG ID pair MATCH in Release_Track" )</f>
        <v>Gold Experience Réquiem</v>
      </c>
      <c r="D295" s="134" t="str">
        <f t="array" ref="D295">ifs(and(isblank($A295),isblank($B295)),"", not(iserror(vlookup($A295&amp;$B295,'5) Release_Track'!$F:$F&amp;'5) Release_Track'!$G:$G,1,0))),vlookup($A295&amp;$B295,{'5) Release_Track'!$F:$F&amp;'5) Release_Track'!$G:$G,'5) Release_Track'!$I:$I},2,0), or(and(not(isblank($B295)),$B295=$B292,$A295&lt;&gt;$A292),and(not(isblank($A295)),$A295=$A292,$B295&lt;&gt;$B292)),"ID LISTS UNALIGNED",and($A295&lt;&gt;"",countif('5) Release_Track'!$F:$F,$A295)=0),"NO ISRC MATCH in Release_Track",and($B295&lt;&gt;"",countif('5) Release_Track'!$G:$G,$B295)=0),"NO CATALOG ID MATCH in Release_Track",iserror(vlookup($A295&amp;$B295,'5) Release_Track'!$F:$F&amp;'5) Release_Track'!$G:$G,1,0)),"NO ISRC-CATALOG ID pair MATCH in Release_Track" )</f>
        <v/>
      </c>
      <c r="E295" s="43" t="s">
        <v>67</v>
      </c>
      <c r="F295" s="135" t="s">
        <v>666</v>
      </c>
      <c r="G295" s="136" t="str">
        <f t="array" ref="G295">ifs(or($F295="",$F295="Main Primary Artist"),$F295,not(iserror(vlookup($F295,'Reference info'!$J$5:$J$8,1,0))),"Key Artist",not(iserror(vlookup($F295,'Reference info'!$J$38:$J$405,1,0))),"Performer",not(iserror(vlookup($F295,'Reference info'!$J$10:$J$36,1,0))),"Producer &amp; Engineer")</f>
        <v>Main Primary Artist</v>
      </c>
      <c r="H295" s="8" t="str">
        <f>"update Artists set ReleasesCount=(select count (distinct ReleaseId) from Releases where ArtistId=(select max(ArtistId) from Artists where Name=N'"&amp;E295&amp;"' and EnterpriseId="&amp;EntId&amp;")), 
TracksCount=(select count (distinct TrackId) from Tracks where ArtistId=(select max(ArtistId) from Artists where Name=N'"&amp;E295&amp;"' and EnterpriseId="&amp;EntId&amp;")) where ArtistId=(select max(ArtistId) from Artists where Name=N'"&amp;E295&amp;"'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295" s="174" t="str">
        <f>IF(F295="Main Primary Artist","update Tracks set ArtistId=(select ArtistId from Artists where Name=N'"&amp;Substitute(Trim(E295),"'","''")&amp;"' and EnterpriseId="&amp;EntId&amp;") where "&amp;IF(A295&lt;&gt;"", "ISRC='"&amp;A295&amp;"'", "TrackVendorId='"&amp;Substitute(Trim(B295),"'","''")&amp;"'")&amp;" and EnterpriseId="&amp;EntId,"INSERT into Contributors VALUES (newid(), "&amp;IF(F295&lt;&gt;"Primary Artist", "(select RoleId from ContributorRoles where Name='"&amp;F295&amp;"'), 0", "49, 1")&amp; ", (select max(TrackId) from Tracks where "&amp;IF(A295&lt;&gt;"", "ISRC='"&amp;A295&amp;"'", "TrackVendorId='"&amp;Substitute(Trim(B295),"'","''")&amp;"'")&amp;" and EnterpriseId="&amp;EntId&amp;"), null, (select ArtistId from Artists where Name=N'"&amp;SUBSTITUTE(trim(E295),"'","''")&amp;"' and EnterpriseId="&amp;EntId&amp;"), null)")</f>
        <v>update Tracks set ArtistId=(select ArtistId from Artists where Name=N'Flash Beats Manow' and EnterpriseId=647322) where ISRC='BKTOK2300102' and EnterpriseId=647322</v>
      </c>
    </row>
    <row r="296" hidden="1">
      <c r="A296" s="8" t="s">
        <v>876</v>
      </c>
      <c r="B296" s="116"/>
      <c r="C296" s="134" t="str">
        <f t="array" ref="C296">ifs(and(isblank($A296),isblank($B296)),"", not(iserror(vlookup($A296&amp;$B296,'5) Release_Track'!$F:$F&amp;'5) Release_Track'!$G:$G,1,0))),vlookup($A296&amp;$B296,{'5) Release_Track'!$F:$F&amp;'5) Release_Track'!$G:$G,'5) Release_Track'!$H:$H},2,0), or(and(not(isblank($B296)),$B296=$B293,$A296&lt;&gt;$A293),and(not(isblank($A296)),$A296=$A293,$B296&lt;&gt;$B293)),"ID LISTS UNALIGNED",and($A296&lt;&gt;"",countif('5) Release_Track'!$F:$F,$A296)=0),"NO ISRC MATCH in Release_Track",and($B296&lt;&gt;"",countif('5) Release_Track'!$G:$G,$B296)=0),"NO CATALOG ID MATCH in Release_Track",iserror(vlookup($A296&amp;$B296,'5) Release_Track'!$F:$F&amp;'5) Release_Track'!$G:$G,1,0)),"NO ISRC-CATALOG ID pair MATCH in Release_Track" )</f>
        <v>Gold Experience Réquiem</v>
      </c>
      <c r="D296" s="134"/>
      <c r="E296" s="43" t="s">
        <v>67</v>
      </c>
      <c r="F296" s="135" t="s">
        <v>669</v>
      </c>
      <c r="G296" s="136" t="str">
        <f t="array" ref="G296">ifs(or($F296="",$F296="Main Primary Artist"),$F296,not(iserror(vlookup($F296,'Reference info'!$J$5:$J$8,1,0))),"Key Artist",not(iserror(vlookup($F296,'Reference info'!$J$38:$J$405,1,0))),"Performer",not(iserror(vlookup($F296,'Reference info'!$J$10:$J$36,1,0))),"Producer &amp; Engineer")</f>
        <v>Producer &amp; Engineer</v>
      </c>
      <c r="J296" s="174" t="str">
        <f>IF(F296="Main Primary Artist","update Tracks set ArtistId=(select ArtistId from Artists where Name=N'"&amp;Substitute(Trim(E296),"'","''")&amp;"' and EnterpriseId="&amp;EntId&amp;") where "&amp;IF(A296&lt;&gt;"", "ISRC='"&amp;A296&amp;"'", "TrackVendorId='"&amp;Substitute(Trim(B296),"'","''")&amp;"'")&amp;" and EnterpriseId="&amp;EntId,"INSERT into Contributors VALUES (newid(), "&amp;IF(F296&lt;&gt;"Primary Artist", "(select RoleId from ContributorRoles where Name='"&amp;F296&amp;"'), 0", "49, 1")&amp; ", (select max(TrackId) from Tracks where "&amp;IF(A296&lt;&gt;"", "ISRC='"&amp;A296&amp;"'", "TrackVendorId='"&amp;Substitute(Trim(B296),"'","''")&amp;"'")&amp;" and EnterpriseId="&amp;EntId&amp;"), null, (select ArtistId from Artists where Name=N'"&amp;SUBSTITUTE(trim(E296),"'","''")&amp;"' and EnterpriseId="&amp;EntId&amp;"), null)")</f>
        <v>INSERT into Contributors VALUES (newid(), (select RoleId from ContributorRoles where Name='Engineer'), 0, (select max(TrackId) from Tracks where ISRC='BKTOK2300102' and EnterpriseId=647322), null, (select ArtistId from Artists where Name=N'Flash Beats Manow' and EnterpriseId=647322), null)</v>
      </c>
    </row>
    <row r="297" hidden="1">
      <c r="A297" s="34" t="s">
        <v>1133</v>
      </c>
      <c r="B297" s="84"/>
      <c r="C297" s="134" t="str">
        <f t="array" ref="C297">ifs(and(isblank($A297),isblank($B297)),"", not(iserror(vlookup($A297&amp;$B297,'5) Release_Track'!$F:$F&amp;'5) Release_Track'!$G:$G,1,0))),vlookup($A297&amp;$B297,{'5) Release_Track'!$F:$F&amp;'5) Release_Track'!$G:$G,'5) Release_Track'!$H:$H},2,0), or(and(not(isblank($B297)),$B297=$B294,$A297&lt;&gt;$A294),and(not(isblank($A297)),$A297=$A294,$B297&lt;&gt;$B294)),"ID LISTS UNALIGNED",and($A297&lt;&gt;"",countif('5) Release_Track'!$F:$F,$A297)=0),"NO ISRC MATCH in Release_Track",and($B297&lt;&gt;"",countif('5) Release_Track'!$G:$G,$B297)=0),"NO CATALOG ID MATCH in Release_Track",iserror(vlookup($A297&amp;$B297,'5) Release_Track'!$F:$F&amp;'5) Release_Track'!$G:$G,1,0)),"NO ISRC-CATALOG ID pair MATCH in Release_Track" )</f>
        <v>Imperador e o Egoísta</v>
      </c>
      <c r="D297" s="134" t="str">
        <f t="array" ref="D297">ifs(and(isblank($A297),isblank($B297)),"", not(iserror(vlookup($A297&amp;$B297,'5) Release_Track'!$F:$F&amp;'5) Release_Track'!$G:$G,1,0))),vlookup($A297&amp;$B297,{'5) Release_Track'!$F:$F&amp;'5) Release_Track'!$G:$G,'5) Release_Track'!$I:$I},2,0), or(and(not(isblank($B297)),$B297=$B294,$A297&lt;&gt;$A294),and(not(isblank($A297)),$A297=$A294,$B297&lt;&gt;$B294)),"ID LISTS UNALIGNED",and($A297&lt;&gt;"",countif('5) Release_Track'!$F:$F,$A297)=0),"NO ISRC MATCH in Release_Track",and($B297&lt;&gt;"",countif('5) Release_Track'!$G:$G,$B297)=0),"NO CATALOG ID MATCH in Release_Track",iserror(vlookup($A297&amp;$B297,'5) Release_Track'!$F:$F&amp;'5) Release_Track'!$G:$G,1,0)),"NO ISRC-CATALOG ID pair MATCH in Release_Track" )</f>
        <v/>
      </c>
      <c r="E297" s="96" t="s">
        <v>53</v>
      </c>
      <c r="F297" s="135" t="s">
        <v>667</v>
      </c>
      <c r="G297" s="136" t="str">
        <f t="array" ref="G297">ifs(or($F297="",$F297="Main Primary Artist"),$F297,not(iserror(vlookup($F297,'Reference info'!$J$5:$J$8,1,0))),"Key Artist",not(iserror(vlookup($F297,'Reference info'!$J$38:$J$405,1,0))),"Performer",not(iserror(vlookup($F297,'Reference info'!$J$10:$J$36,1,0))),"Producer &amp; Engineer")</f>
        <v>Producer &amp; Engineer</v>
      </c>
      <c r="J297" s="174" t="str">
        <f>IF(F297="Main Primary Artist","update Tracks set ArtistId=(select ArtistId from Artists where Name=N'"&amp;Substitute(Trim(E297),"'","''")&amp;"' and EnterpriseId="&amp;EntId&amp;") where "&amp;IF(A297&lt;&gt;"", "ISRC='"&amp;A297&amp;"'", "TrackVendorId='"&amp;Substitute(Trim(B297),"'","''")&amp;"'")&amp;" and EnterpriseId="&amp;EntId,"INSERT into Contributors VALUES (newid(), "&amp;IF(F297&lt;&gt;"Primary Artist", "(select RoleId from ContributorRoles where Name='"&amp;F297&amp;"'), 0", "49, 1")&amp; ", (select max(TrackId) from Tracks where "&amp;IF(A297&lt;&gt;"", "ISRC='"&amp;A297&amp;"'", "TrackVendorId='"&amp;Substitute(Trim(B297),"'","''")&amp;"'")&amp;" and EnterpriseId="&amp;EntId&amp;"), null, (select ArtistId from Artists where Name=N'"&amp;SUBSTITUTE(trim(E297),"'","''")&amp;"' and EnterpriseId="&amp;EntId&amp;"), null)")</f>
        <v>INSERT into Contributors VALUES (newid(), (select RoleId from ContributorRoles where Name='Producer'), 0, (select max(TrackId) from Tracks where ISRC='BKTOK2300103' and EnterpriseId=647322), null, (select ArtistId from Artists where Name=N'PeJota10*' and EnterpriseId=647322), null)</v>
      </c>
    </row>
    <row r="298" hidden="1">
      <c r="A298" s="34" t="s">
        <v>1133</v>
      </c>
      <c r="B298" s="84"/>
      <c r="C298" s="134" t="str">
        <f t="array" ref="C298">ifs(and(isblank($A298),isblank($B298)),"", not(iserror(vlookup($A298&amp;$B298,'5) Release_Track'!$F:$F&amp;'5) Release_Track'!$G:$G,1,0))),vlookup($A298&amp;$B298,{'5) Release_Track'!$F:$F&amp;'5) Release_Track'!$G:$G,'5) Release_Track'!$H:$H},2,0), or(and(not(isblank($B298)),$B298=$B297,$A298&lt;&gt;$A297),and(not(isblank($A298)),$A298=$A297,$B298&lt;&gt;$B297)),"ID LISTS UNALIGNED",and($A298&lt;&gt;"",countif('5) Release_Track'!$F:$F,$A298)=0),"NO ISRC MATCH in Release_Track",and($B298&lt;&gt;"",countif('5) Release_Track'!$G:$G,$B298)=0),"NO CATALOG ID MATCH in Release_Track",iserror(vlookup($A298&amp;$B298,'5) Release_Track'!$F:$F&amp;'5) Release_Track'!$G:$G,1,0)),"NO ISRC-CATALOG ID pair MATCH in Release_Track" )</f>
        <v>Imperador e o Egoísta</v>
      </c>
      <c r="D298" s="134" t="str">
        <f t="array" ref="D298">ifs(and(isblank($A298),isblank($B298)),"", not(iserror(vlookup($A298&amp;$B298,'5) Release_Track'!$F:$F&amp;'5) Release_Track'!$G:$G,1,0))),vlookup($A298&amp;$B298,{'5) Release_Track'!$F:$F&amp;'5) Release_Track'!$G:$G,'5) Release_Track'!$I:$I},2,0), or(and(not(isblank($B298)),$B298=$B297,$A298&lt;&gt;$A297),and(not(isblank($A298)),$A298=$A297,$B298&lt;&gt;$B297)),"ID LISTS UNALIGNED",and($A298&lt;&gt;"",countif('5) Release_Track'!$F:$F,$A298)=0),"NO ISRC MATCH in Release_Track",and($B298&lt;&gt;"",countif('5) Release_Track'!$G:$G,$B298)=0),"NO CATALOG ID MATCH in Release_Track",iserror(vlookup($A298&amp;$B298,'5) Release_Track'!$F:$F&amp;'5) Release_Track'!$G:$G,1,0)),"NO ISRC-CATALOG ID pair MATCH in Release_Track" )</f>
        <v/>
      </c>
      <c r="E298" s="141" t="s">
        <v>79</v>
      </c>
      <c r="F298" s="140" t="s">
        <v>671</v>
      </c>
      <c r="G298" s="136" t="str">
        <f t="array" ref="G298">ifs(or($F298="",$F298="Main Primary Artist"),$F298,not(iserror(vlookup($F298,'Reference info'!$J$5:$J$8,1,0))),"Key Artist",not(iserror(vlookup($F298,'Reference info'!$J$38:$J$405,1,0))),"Performer",not(iserror(vlookup($F298,'Reference info'!$J$10:$J$36,1,0))),"Producer &amp; Engineer")</f>
        <v>Key Artist</v>
      </c>
      <c r="J298" s="174" t="str">
        <f>IF(F298="Main Primary Artist","update Tracks set ArtistId=(select ArtistId from Artists where Name=N'"&amp;Substitute(Trim(E298),"'","''")&amp;"' and EnterpriseId="&amp;EntId&amp;") where "&amp;IF(A298&lt;&gt;"", "ISRC='"&amp;A298&amp;"'", "TrackVendorId='"&amp;Substitute(Trim(B298),"'","''")&amp;"'")&amp;" and EnterpriseId="&amp;EntId,"INSERT into Contributors VALUES (newid(), "&amp;IF(F298&lt;&gt;"Primary Artist", "(select RoleId from ContributorRoles where Name='"&amp;F298&amp;"'), 0", "49, 1")&amp; ", (select max(TrackId) from Tracks where "&amp;IF(A298&lt;&gt;"", "ISRC='"&amp;A298&amp;"'", "TrackVendorId='"&amp;Substitute(Trim(B298),"'","''")&amp;"'")&amp;" and EnterpriseId="&amp;EntId&amp;"), null, (select ArtistId from Artists where Name=N'"&amp;SUBSTITUTE(trim(E298),"'","''")&amp;"' and EnterpriseId="&amp;EntId&amp;"), null)")</f>
        <v>INSERT into Contributors VALUES (newid(), 49, 1, (select max(TrackId) from Tracks where ISRC='BKTOK2300103' and EnterpriseId=647322), null, (select ArtistId from Artists where Name=N'$hinepsj' and EnterpriseId=647322), null)</v>
      </c>
    </row>
    <row r="299" hidden="1">
      <c r="A299" s="34" t="s">
        <v>1133</v>
      </c>
      <c r="B299" s="84"/>
      <c r="C299" s="134" t="str">
        <f t="array" ref="C299">ifs(and(isblank($A299),isblank($B299)),"", not(iserror(vlookup($A299&amp;$B299,'5) Release_Track'!$F:$F&amp;'5) Release_Track'!$G:$G,1,0))),vlookup($A299&amp;$B299,{'5) Release_Track'!$F:$F&amp;'5) Release_Track'!$G:$G,'5) Release_Track'!$H:$H},2,0), or(and(not(isblank($B299)),$B299=$B298,$A299&lt;&gt;$A298),and(not(isblank($A299)),$A299=$A298,$B299&lt;&gt;$B298)),"ID LISTS UNALIGNED",and($A299&lt;&gt;"",countif('5) Release_Track'!$F:$F,$A299)=0),"NO ISRC MATCH in Release_Track",and($B299&lt;&gt;"",countif('5) Release_Track'!$G:$G,$B299)=0),"NO CATALOG ID MATCH in Release_Track",iserror(vlookup($A299&amp;$B299,'5) Release_Track'!$F:$F&amp;'5) Release_Track'!$G:$G,1,0)),"NO ISRC-CATALOG ID pair MATCH in Release_Track" )</f>
        <v>Imperador e o Egoísta</v>
      </c>
      <c r="D299" s="134" t="str">
        <f t="array" ref="D299">ifs(and(isblank($A299),isblank($B299)),"", not(iserror(vlookup($A299&amp;$B299,'5) Release_Track'!$F:$F&amp;'5) Release_Track'!$G:$G,1,0))),vlookup($A299&amp;$B299,{'5) Release_Track'!$F:$F&amp;'5) Release_Track'!$G:$G,'5) Release_Track'!$I:$I},2,0), or(and(not(isblank($B299)),$B299=$B298,$A299&lt;&gt;$A298),and(not(isblank($A299)),$A299=$A298,$B299&lt;&gt;$B298)),"ID LISTS UNALIGNED",and($A299&lt;&gt;"",countif('5) Release_Track'!$F:$F,$A299)=0),"NO ISRC MATCH in Release_Track",and($B299&lt;&gt;"",countif('5) Release_Track'!$G:$G,$B299)=0),"NO CATALOG ID MATCH in Release_Track",iserror(vlookup($A299&amp;$B299,'5) Release_Track'!$F:$F&amp;'5) Release_Track'!$G:$G,1,0)),"NO ISRC-CATALOG ID pair MATCH in Release_Track" )</f>
        <v/>
      </c>
      <c r="E299" s="96" t="s">
        <v>97</v>
      </c>
      <c r="F299" s="140" t="s">
        <v>671</v>
      </c>
      <c r="G299" s="136" t="str">
        <f t="array" ref="G299">ifs(or($F299="",$F299="Main Primary Artist"),$F299,not(iserror(vlookup($F299,'Reference info'!$J$5:$J$8,1,0))),"Key Artist",not(iserror(vlookup($F299,'Reference info'!$J$38:$J$405,1,0))),"Performer",not(iserror(vlookup($F299,'Reference info'!$J$10:$J$36,1,0))),"Producer &amp; Engineer")</f>
        <v>Key Artist</v>
      </c>
      <c r="J299" s="174" t="str">
        <f>IF(F299="Main Primary Artist","update Tracks set ArtistId=(select ArtistId from Artists where Name=N'"&amp;Substitute(Trim(E299),"'","''")&amp;"' and EnterpriseId="&amp;EntId&amp;") where "&amp;IF(A299&lt;&gt;"", "ISRC='"&amp;A299&amp;"'", "TrackVendorId='"&amp;Substitute(Trim(B299),"'","''")&amp;"'")&amp;" and EnterpriseId="&amp;EntId,"INSERT into Contributors VALUES (newid(), "&amp;IF(F299&lt;&gt;"Primary Artist", "(select RoleId from ContributorRoles where Name='"&amp;F299&amp;"'), 0", "49, 1")&amp; ", (select max(TrackId) from Tracks where "&amp;IF(A299&lt;&gt;"", "ISRC='"&amp;A299&amp;"'", "TrackVendorId='"&amp;Substitute(Trim(B299),"'","''")&amp;"'")&amp;" and EnterpriseId="&amp;EntId&amp;"), null, (select ArtistId from Artists where Name=N'"&amp;SUBSTITUTE(trim(E299),"'","''")&amp;"' and EnterpriseId="&amp;EntId&amp;"), null)")</f>
        <v>INSERT into Contributors VALUES (newid(), 49, 1, (select max(TrackId) from Tracks where ISRC='BKTOK2300103' and EnterpriseId=647322), null, (select ArtistId from Artists where Name=N'Atilla' and EnterpriseId=647322), null)</v>
      </c>
    </row>
    <row r="300">
      <c r="A300" s="34" t="s">
        <v>1133</v>
      </c>
      <c r="B300" s="84"/>
      <c r="C300" s="134" t="str">
        <f t="array" ref="C300">ifs(and(isblank($A300),isblank($B300)),"", not(iserror(vlookup($A300&amp;$B300,'5) Release_Track'!$F:$F&amp;'5) Release_Track'!$G:$G,1,0))),vlookup($A300&amp;$B300,{'5) Release_Track'!$F:$F&amp;'5) Release_Track'!$G:$G,'5) Release_Track'!$H:$H},2,0), or(and(not(isblank($B300)),$B300=$B297,$A300&lt;&gt;$A297),and(not(isblank($A300)),$A300=$A297,$B300&lt;&gt;$B297)),"ID LISTS UNALIGNED",and($A300&lt;&gt;"",countif('5) Release_Track'!$F:$F,$A300)=0),"NO ISRC MATCH in Release_Track",and($B300&lt;&gt;"",countif('5) Release_Track'!$G:$G,$B300)=0),"NO CATALOG ID MATCH in Release_Track",iserror(vlookup($A300&amp;$B300,'5) Release_Track'!$F:$F&amp;'5) Release_Track'!$G:$G,1,0)),"NO ISRC-CATALOG ID pair MATCH in Release_Track" )</f>
        <v>Imperador e o Egoísta</v>
      </c>
      <c r="D300" s="134" t="str">
        <f t="array" ref="D300">ifs(and(isblank($A300),isblank($B300)),"", not(iserror(vlookup($A300&amp;$B300,'5) Release_Track'!$F:$F&amp;'5) Release_Track'!$G:$G,1,0))),vlookup($A300&amp;$B300,{'5) Release_Track'!$F:$F&amp;'5) Release_Track'!$G:$G,'5) Release_Track'!$I:$I},2,0), or(and(not(isblank($B300)),$B300=$B297,$A300&lt;&gt;$A297),and(not(isblank($A300)),$A300=$A297,$B300&lt;&gt;$B297)),"ID LISTS UNALIGNED",and($A300&lt;&gt;"",countif('5) Release_Track'!$F:$F,$A300)=0),"NO ISRC MATCH in Release_Track",and($B300&lt;&gt;"",countif('5) Release_Track'!$G:$G,$B300)=0),"NO CATALOG ID MATCH in Release_Track",iserror(vlookup($A300&amp;$B300,'5) Release_Track'!$F:$F&amp;'5) Release_Track'!$G:$G,1,0)),"NO ISRC-CATALOG ID pair MATCH in Release_Track" )</f>
        <v/>
      </c>
      <c r="E300" s="96" t="s">
        <v>53</v>
      </c>
      <c r="F300" s="140" t="s">
        <v>666</v>
      </c>
      <c r="G300" s="136" t="str">
        <f t="array" ref="G300">ifs(or($F300="",$F300="Main Primary Artist"),$F300,not(iserror(vlookup($F300,'Reference info'!$J$5:$J$8,1,0))),"Key Artist",not(iserror(vlookup($F300,'Reference info'!$J$38:$J$405,1,0))),"Performer",not(iserror(vlookup($F300,'Reference info'!$J$10:$J$36,1,0))),"Producer &amp; Engineer")</f>
        <v>Main Primary Artist</v>
      </c>
      <c r="H300" s="8" t="str">
        <f>"update Artists set ReleasesCount=(select count (distinct ReleaseId) from Releases where ArtistId=(select max(ArtistId) from Artists where Name=N'"&amp;E300&amp;"' and EnterpriseId="&amp;EntId&amp;")), 
TracksCount=(select count (distinct TrackId) from Tracks where ArtistId=(select max(ArtistId) from Artists where Name=N'"&amp;E300&amp;"' and EnterpriseId="&amp;EntId&amp;")) where ArtistId=(select max(ArtistId) from Artists where Name=N'"&amp;E300&amp;"'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00" s="174" t="str">
        <f>IF(F300="Main Primary Artist","update Tracks set ArtistId=(select ArtistId from Artists where Name=N'"&amp;Substitute(Trim(E300),"'","''")&amp;"' and EnterpriseId="&amp;EntId&amp;") where "&amp;IF(A300&lt;&gt;"", "ISRC='"&amp;A300&amp;"'", "TrackVendorId='"&amp;Substitute(Trim(B300),"'","''")&amp;"'")&amp;" and EnterpriseId="&amp;EntId,"INSERT into Contributors VALUES (newid(), "&amp;IF(F300&lt;&gt;"Primary Artist", "(select RoleId from ContributorRoles where Name='"&amp;F300&amp;"'), 0", "49, 1")&amp; ", (select max(TrackId) from Tracks where "&amp;IF(A300&lt;&gt;"", "ISRC='"&amp;A300&amp;"'", "TrackVendorId='"&amp;Substitute(Trim(B300),"'","''")&amp;"'")&amp;" and EnterpriseId="&amp;EntId&amp;"), null, (select ArtistId from Artists where Name=N'"&amp;SUBSTITUTE(trim(E300),"'","''")&amp;"' and EnterpriseId="&amp;EntId&amp;"), null)")</f>
        <v>update Tracks set ArtistId=(select ArtistId from Artists where Name=N'PeJota10*' and EnterpriseId=647322) where ISRC='BKTOK2300103' and EnterpriseId=647322</v>
      </c>
    </row>
    <row r="301" hidden="1">
      <c r="A301" s="34" t="s">
        <v>1133</v>
      </c>
      <c r="B301" s="84"/>
      <c r="C301" s="134" t="str">
        <f t="array" ref="C301">ifs(and(isblank($A301),isblank($B301)),"", not(iserror(vlookup($A301&amp;$B301,'5) Release_Track'!$F:$F&amp;'5) Release_Track'!$G:$G,1,0))),vlookup($A301&amp;$B301,{'5) Release_Track'!$F:$F&amp;'5) Release_Track'!$G:$G,'5) Release_Track'!$H:$H},2,0), or(and(not(isblank($B301)),$B301=$B298,$A301&lt;&gt;$A298),and(not(isblank($A301)),$A301=$A298,$B301&lt;&gt;$B298)),"ID LISTS UNALIGNED",and($A301&lt;&gt;"",countif('5) Release_Track'!$F:$F,$A301)=0),"NO ISRC MATCH in Release_Track",and($B301&lt;&gt;"",countif('5) Release_Track'!$G:$G,$B301)=0),"NO CATALOG ID MATCH in Release_Track",iserror(vlookup($A301&amp;$B301,'5) Release_Track'!$F:$F&amp;'5) Release_Track'!$G:$G,1,0)),"NO ISRC-CATALOG ID pair MATCH in Release_Track" )</f>
        <v>Imperador e o Egoísta</v>
      </c>
      <c r="D301" s="134" t="str">
        <f t="array" ref="D301">ifs(and(isblank($A301),isblank($B301)),"", not(iserror(vlookup($A301&amp;$B301,'5) Release_Track'!$F:$F&amp;'5) Release_Track'!$G:$G,1,0))),vlookup($A301&amp;$B301,{'5) Release_Track'!$F:$F&amp;'5) Release_Track'!$G:$G,'5) Release_Track'!$I:$I},2,0), or(and(not(isblank($B301)),$B301=$B298,$A301&lt;&gt;$A298),and(not(isblank($A301)),$A301=$A298,$B301&lt;&gt;$B298)),"ID LISTS UNALIGNED",and($A301&lt;&gt;"",countif('5) Release_Track'!$F:$F,$A301)=0),"NO ISRC MATCH in Release_Track",and($B301&lt;&gt;"",countif('5) Release_Track'!$G:$G,$B301)=0),"NO CATALOG ID MATCH in Release_Track",iserror(vlookup($A301&amp;$B301,'5) Release_Track'!$F:$F&amp;'5) Release_Track'!$G:$G,1,0)),"NO ISRC-CATALOG ID pair MATCH in Release_Track" )</f>
        <v/>
      </c>
      <c r="E301" s="96" t="s">
        <v>53</v>
      </c>
      <c r="F301" s="135" t="s">
        <v>669</v>
      </c>
      <c r="G301" s="136" t="str">
        <f t="array" ref="G301">ifs(or($F301="",$F301="Main Primary Artist"),$F301,not(iserror(vlookup($F301,'Reference info'!$J$5:$J$8,1,0))),"Key Artist",not(iserror(vlookup($F301,'Reference info'!$J$38:$J$405,1,0))),"Performer",not(iserror(vlookup($F301,'Reference info'!$J$10:$J$36,1,0))),"Producer &amp; Engineer")</f>
        <v>Producer &amp; Engineer</v>
      </c>
      <c r="J301" s="174" t="str">
        <f>IF(F301="Main Primary Artist","update Tracks set ArtistId=(select ArtistId from Artists where Name=N'"&amp;Substitute(Trim(E301),"'","''")&amp;"' and EnterpriseId="&amp;EntId&amp;") where "&amp;IF(A301&lt;&gt;"", "ISRC='"&amp;A301&amp;"'", "TrackVendorId='"&amp;Substitute(Trim(B301),"'","''")&amp;"'")&amp;" and EnterpriseId="&amp;EntId,"INSERT into Contributors VALUES (newid(), "&amp;IF(F301&lt;&gt;"Primary Artist", "(select RoleId from ContributorRoles where Name='"&amp;F301&amp;"'), 0", "49, 1")&amp; ", (select max(TrackId) from Tracks where "&amp;IF(A301&lt;&gt;"", "ISRC='"&amp;A301&amp;"'", "TrackVendorId='"&amp;Substitute(Trim(B301),"'","''")&amp;"'")&amp;" and EnterpriseId="&amp;EntId&amp;"), null, (select ArtistId from Artists where Name=N'"&amp;SUBSTITUTE(trim(E301),"'","''")&amp;"' and EnterpriseId="&amp;EntId&amp;"), null)")</f>
        <v>INSERT into Contributors VALUES (newid(), (select RoleId from ContributorRoles where Name='Engineer'), 0, (select max(TrackId) from Tracks where ISRC='BKTOK2300103' and EnterpriseId=647322), null, (select ArtistId from Artists where Name=N'PeJota10*' and EnterpriseId=647322), null)</v>
      </c>
    </row>
    <row r="302" hidden="1">
      <c r="A302" s="34" t="s">
        <v>1135</v>
      </c>
      <c r="B302" s="84"/>
      <c r="C302" s="134" t="str">
        <f t="array" ref="C302">ifs(and(isblank($A302),isblank($B302)),"", not(iserror(vlookup($A302&amp;$B302,'5) Release_Track'!$F:$F&amp;'5) Release_Track'!$G:$G,1,0))),vlookup($A302&amp;$B302,{'5) Release_Track'!$F:$F&amp;'5) Release_Track'!$G:$G,'5) Release_Track'!$H:$H},2,0), or(and(not(isblank($B302)),$B302=$B299,$A302&lt;&gt;$A299),and(not(isblank($A302)),$A302=$A299,$B302&lt;&gt;$B299)),"ID LISTS UNALIGNED",and($A302&lt;&gt;"",countif('5) Release_Track'!$F:$F,$A302)=0),"NO ISRC MATCH in Release_Track",and($B302&lt;&gt;"",countif('5) Release_Track'!$G:$G,$B302)=0),"NO CATALOG ID MATCH in Release_Track",iserror(vlookup($A302&amp;$B302,'5) Release_Track'!$F:$F&amp;'5) Release_Track'!$G:$G,1,0)),"NO ISRC-CATALOG ID pair MATCH in Release_Track" )</f>
        <v>Imperador e o Egoísta</v>
      </c>
      <c r="D302" s="134" t="str">
        <f t="array" ref="D302">ifs(and(isblank($A302),isblank($B302)),"", not(iserror(vlookup($A302&amp;$B302,'5) Release_Track'!$F:$F&amp;'5) Release_Track'!$G:$G,1,0))),vlookup($A302&amp;$B302,{'5) Release_Track'!$F:$F&amp;'5) Release_Track'!$G:$G,'5) Release_Track'!$I:$I},2,0), or(and(not(isblank($B302)),$B302=$B299,$A302&lt;&gt;$A299),and(not(isblank($A302)),$A302=$A299,$B302&lt;&gt;$B299)),"ID LISTS UNALIGNED",and($A302&lt;&gt;"",countif('5) Release_Track'!$F:$F,$A302)=0),"NO ISRC MATCH in Release_Track",and($B302&lt;&gt;"",countif('5) Release_Track'!$G:$G,$B302)=0),"NO CATALOG ID MATCH in Release_Track",iserror(vlookup($A302&amp;$B302,'5) Release_Track'!$F:$F&amp;'5) Release_Track'!$G:$G,1,0)),"NO ISRC-CATALOG ID pair MATCH in Release_Track" )</f>
        <v>Speed Up</v>
      </c>
      <c r="E302" s="96" t="s">
        <v>53</v>
      </c>
      <c r="F302" s="135" t="s">
        <v>667</v>
      </c>
      <c r="G302" s="136" t="str">
        <f t="array" ref="G302">ifs(or($F302="",$F302="Main Primary Artist"),$F302,not(iserror(vlookup($F302,'Reference info'!$J$5:$J$8,1,0))),"Key Artist",not(iserror(vlookup($F302,'Reference info'!$J$38:$J$405,1,0))),"Performer",not(iserror(vlookup($F302,'Reference info'!$J$10:$J$36,1,0))),"Producer &amp; Engineer")</f>
        <v>Producer &amp; Engineer</v>
      </c>
      <c r="J302" s="174" t="str">
        <f>IF(F302="Main Primary Artist","update Tracks set ArtistId=(select ArtistId from Artists where Name=N'"&amp;Substitute(Trim(E302),"'","''")&amp;"' and EnterpriseId="&amp;EntId&amp;") where "&amp;IF(A302&lt;&gt;"", "ISRC='"&amp;A302&amp;"'", "TrackVendorId='"&amp;Substitute(Trim(B302),"'","''")&amp;"'")&amp;" and EnterpriseId="&amp;EntId,"INSERT into Contributors VALUES (newid(), "&amp;IF(F302&lt;&gt;"Primary Artist", "(select RoleId from ContributorRoles where Name='"&amp;F302&amp;"'), 0", "49, 1")&amp; ", (select max(TrackId) from Tracks where "&amp;IF(A302&lt;&gt;"", "ISRC='"&amp;A302&amp;"'", "TrackVendorId='"&amp;Substitute(Trim(B302),"'","''")&amp;"'")&amp;" and EnterpriseId="&amp;EntId&amp;"), null, (select ArtistId from Artists where Name=N'"&amp;SUBSTITUTE(trim(E302),"'","''")&amp;"' and EnterpriseId="&amp;EntId&amp;"), null)")</f>
        <v>INSERT into Contributors VALUES (newid(), (select RoleId from ContributorRoles where Name='Producer'), 0, (select max(TrackId) from Tracks where ISRC='BKTOK2300104' and EnterpriseId=647322), null, (select ArtistId from Artists where Name=N'PeJota10*' and EnterpriseId=647322), null)</v>
      </c>
    </row>
    <row r="303" hidden="1">
      <c r="A303" s="34" t="s">
        <v>1135</v>
      </c>
      <c r="B303" s="84"/>
      <c r="C303" s="134" t="str">
        <f t="array" ref="C303">ifs(and(isblank($A303),isblank($B303)),"", not(iserror(vlookup($A303&amp;$B303,'5) Release_Track'!$F:$F&amp;'5) Release_Track'!$G:$G,1,0))),vlookup($A303&amp;$B303,{'5) Release_Track'!$F:$F&amp;'5) Release_Track'!$G:$G,'5) Release_Track'!$H:$H},2,0), or(and(not(isblank($B303)),$B303=$B302,$A303&lt;&gt;$A302),and(not(isblank($A303)),$A303=$A302,$B303&lt;&gt;$B302)),"ID LISTS UNALIGNED",and($A303&lt;&gt;"",countif('5) Release_Track'!$F:$F,$A303)=0),"NO ISRC MATCH in Release_Track",and($B303&lt;&gt;"",countif('5) Release_Track'!$G:$G,$B303)=0),"NO CATALOG ID MATCH in Release_Track",iserror(vlookup($A303&amp;$B303,'5) Release_Track'!$F:$F&amp;'5) Release_Track'!$G:$G,1,0)),"NO ISRC-CATALOG ID pair MATCH in Release_Track" )</f>
        <v>Imperador e o Egoísta</v>
      </c>
      <c r="D303" s="134" t="str">
        <f t="array" ref="D303">ifs(and(isblank($A303),isblank($B303)),"", not(iserror(vlookup($A303&amp;$B303,'5) Release_Track'!$F:$F&amp;'5) Release_Track'!$G:$G,1,0))),vlookup($A303&amp;$B303,{'5) Release_Track'!$F:$F&amp;'5) Release_Track'!$G:$G,'5) Release_Track'!$I:$I},2,0), or(and(not(isblank($B303)),$B303=$B302,$A303&lt;&gt;$A302),and(not(isblank($A303)),$A303=$A302,$B303&lt;&gt;$B302)),"ID LISTS UNALIGNED",and($A303&lt;&gt;"",countif('5) Release_Track'!$F:$F,$A303)=0),"NO ISRC MATCH in Release_Track",and($B303&lt;&gt;"",countif('5) Release_Track'!$G:$G,$B303)=0),"NO CATALOG ID MATCH in Release_Track",iserror(vlookup($A303&amp;$B303,'5) Release_Track'!$F:$F&amp;'5) Release_Track'!$G:$G,1,0)),"NO ISRC-CATALOG ID pair MATCH in Release_Track" )</f>
        <v>Speed Up</v>
      </c>
      <c r="E303" s="96" t="s">
        <v>79</v>
      </c>
      <c r="F303" s="140" t="s">
        <v>671</v>
      </c>
      <c r="G303" s="136" t="str">
        <f t="array" ref="G303">ifs(or($F303="",$F303="Main Primary Artist"),$F303,not(iserror(vlookup($F303,'Reference info'!$J$5:$J$8,1,0))),"Key Artist",not(iserror(vlookup($F303,'Reference info'!$J$38:$J$405,1,0))),"Performer",not(iserror(vlookup($F303,'Reference info'!$J$10:$J$36,1,0))),"Producer &amp; Engineer")</f>
        <v>Key Artist</v>
      </c>
      <c r="J303" s="174" t="str">
        <f>IF(F303="Main Primary Artist","update Tracks set ArtistId=(select ArtistId from Artists where Name=N'"&amp;Substitute(Trim(E303),"'","''")&amp;"' and EnterpriseId="&amp;EntId&amp;") where "&amp;IF(A303&lt;&gt;"", "ISRC='"&amp;A303&amp;"'", "TrackVendorId='"&amp;Substitute(Trim(B303),"'","''")&amp;"'")&amp;" and EnterpriseId="&amp;EntId,"INSERT into Contributors VALUES (newid(), "&amp;IF(F303&lt;&gt;"Primary Artist", "(select RoleId from ContributorRoles where Name='"&amp;F303&amp;"'), 0", "49, 1")&amp; ", (select max(TrackId) from Tracks where "&amp;IF(A303&lt;&gt;"", "ISRC='"&amp;A303&amp;"'", "TrackVendorId='"&amp;Substitute(Trim(B303),"'","''")&amp;"'")&amp;" and EnterpriseId="&amp;EntId&amp;"), null, (select ArtistId from Artists where Name=N'"&amp;SUBSTITUTE(trim(E303),"'","''")&amp;"' and EnterpriseId="&amp;EntId&amp;"), null)")</f>
        <v>INSERT into Contributors VALUES (newid(), 49, 1, (select max(TrackId) from Tracks where ISRC='BKTOK2300104' and EnterpriseId=647322), null, (select ArtistId from Artists where Name=N'$hinepsj' and EnterpriseId=647322), null)</v>
      </c>
    </row>
    <row r="304" hidden="1">
      <c r="A304" s="34" t="s">
        <v>1135</v>
      </c>
      <c r="B304" s="84"/>
      <c r="C304" s="134" t="str">
        <f t="array" ref="C304">ifs(and(isblank($A304),isblank($B304)),"", not(iserror(vlookup($A304&amp;$B304,'5) Release_Track'!$F:$F&amp;'5) Release_Track'!$G:$G,1,0))),vlookup($A304&amp;$B304,{'5) Release_Track'!$F:$F&amp;'5) Release_Track'!$G:$G,'5) Release_Track'!$H:$H},2,0), or(and(not(isblank($B304)),$B304=$B303,$A304&lt;&gt;$A303),and(not(isblank($A304)),$A304=$A303,$B304&lt;&gt;$B303)),"ID LISTS UNALIGNED",and($A304&lt;&gt;"",countif('5) Release_Track'!$F:$F,$A304)=0),"NO ISRC MATCH in Release_Track",and($B304&lt;&gt;"",countif('5) Release_Track'!$G:$G,$B304)=0),"NO CATALOG ID MATCH in Release_Track",iserror(vlookup($A304&amp;$B304,'5) Release_Track'!$F:$F&amp;'5) Release_Track'!$G:$G,1,0)),"NO ISRC-CATALOG ID pair MATCH in Release_Track" )</f>
        <v>Imperador e o Egoísta</v>
      </c>
      <c r="D304" s="134" t="str">
        <f t="array" ref="D304">ifs(and(isblank($A304),isblank($B304)),"", not(iserror(vlookup($A304&amp;$B304,'5) Release_Track'!$F:$F&amp;'5) Release_Track'!$G:$G,1,0))),vlookup($A304&amp;$B304,{'5) Release_Track'!$F:$F&amp;'5) Release_Track'!$G:$G,'5) Release_Track'!$I:$I},2,0), or(and(not(isblank($B304)),$B304=$B303,$A304&lt;&gt;$A303),and(not(isblank($A304)),$A304=$A303,$B304&lt;&gt;$B303)),"ID LISTS UNALIGNED",and($A304&lt;&gt;"",countif('5) Release_Track'!$F:$F,$A304)=0),"NO ISRC MATCH in Release_Track",and($B304&lt;&gt;"",countif('5) Release_Track'!$G:$G,$B304)=0),"NO CATALOG ID MATCH in Release_Track",iserror(vlookup($A304&amp;$B304,'5) Release_Track'!$F:$F&amp;'5) Release_Track'!$G:$G,1,0)),"NO ISRC-CATALOG ID pair MATCH in Release_Track" )</f>
        <v>Speed Up</v>
      </c>
      <c r="E304" s="96" t="s">
        <v>97</v>
      </c>
      <c r="F304" s="140" t="s">
        <v>671</v>
      </c>
      <c r="G304" s="136" t="str">
        <f t="array" ref="G304">ifs(or($F304="",$F304="Main Primary Artist"),$F304,not(iserror(vlookup($F304,'Reference info'!$J$5:$J$8,1,0))),"Key Artist",not(iserror(vlookup($F304,'Reference info'!$J$38:$J$405,1,0))),"Performer",not(iserror(vlookup($F304,'Reference info'!$J$10:$J$36,1,0))),"Producer &amp; Engineer")</f>
        <v>Key Artist</v>
      </c>
      <c r="J304" s="174" t="str">
        <f>IF(F304="Main Primary Artist","update Tracks set ArtistId=(select ArtistId from Artists where Name=N'"&amp;Substitute(Trim(E304),"'","''")&amp;"' and EnterpriseId="&amp;EntId&amp;") where "&amp;IF(A304&lt;&gt;"", "ISRC='"&amp;A304&amp;"'", "TrackVendorId='"&amp;Substitute(Trim(B304),"'","''")&amp;"'")&amp;" and EnterpriseId="&amp;EntId,"INSERT into Contributors VALUES (newid(), "&amp;IF(F304&lt;&gt;"Primary Artist", "(select RoleId from ContributorRoles where Name='"&amp;F304&amp;"'), 0", "49, 1")&amp; ", (select max(TrackId) from Tracks where "&amp;IF(A304&lt;&gt;"", "ISRC='"&amp;A304&amp;"'", "TrackVendorId='"&amp;Substitute(Trim(B304),"'","''")&amp;"'")&amp;" and EnterpriseId="&amp;EntId&amp;"), null, (select ArtistId from Artists where Name=N'"&amp;SUBSTITUTE(trim(E304),"'","''")&amp;"' and EnterpriseId="&amp;EntId&amp;"), null)")</f>
        <v>INSERT into Contributors VALUES (newid(), 49, 1, (select max(TrackId) from Tracks where ISRC='BKTOK2300104' and EnterpriseId=647322), null, (select ArtistId from Artists where Name=N'Atilla' and EnterpriseId=647322), null)</v>
      </c>
    </row>
    <row r="305">
      <c r="A305" s="34" t="s">
        <v>1135</v>
      </c>
      <c r="B305" s="84"/>
      <c r="C305" s="134" t="str">
        <f t="array" ref="C305">ifs(and(isblank($A305),isblank($B305)),"", not(iserror(vlookup($A305&amp;$B305,'5) Release_Track'!$F:$F&amp;'5) Release_Track'!$G:$G,1,0))),vlookup($A305&amp;$B305,{'5) Release_Track'!$F:$F&amp;'5) Release_Track'!$G:$G,'5) Release_Track'!$H:$H},2,0), or(and(not(isblank($B305)),$B305=$B302,$A305&lt;&gt;$A302),and(not(isblank($A305)),$A305=$A302,$B305&lt;&gt;$B302)),"ID LISTS UNALIGNED",and($A305&lt;&gt;"",countif('5) Release_Track'!$F:$F,$A305)=0),"NO ISRC MATCH in Release_Track",and($B305&lt;&gt;"",countif('5) Release_Track'!$G:$G,$B305)=0),"NO CATALOG ID MATCH in Release_Track",iserror(vlookup($A305&amp;$B305,'5) Release_Track'!$F:$F&amp;'5) Release_Track'!$G:$G,1,0)),"NO ISRC-CATALOG ID pair MATCH in Release_Track" )</f>
        <v>Imperador e o Egoísta</v>
      </c>
      <c r="D305" s="134" t="str">
        <f t="array" ref="D305">ifs(and(isblank($A305),isblank($B305)),"", not(iserror(vlookup($A305&amp;$B305,'5) Release_Track'!$F:$F&amp;'5) Release_Track'!$G:$G,1,0))),vlookup($A305&amp;$B305,{'5) Release_Track'!$F:$F&amp;'5) Release_Track'!$G:$G,'5) Release_Track'!$I:$I},2,0), or(and(not(isblank($B305)),$B305=$B302,$A305&lt;&gt;$A302),and(not(isblank($A305)),$A305=$A302,$B305&lt;&gt;$B302)),"ID LISTS UNALIGNED",and($A305&lt;&gt;"",countif('5) Release_Track'!$F:$F,$A305)=0),"NO ISRC MATCH in Release_Track",and($B305&lt;&gt;"",countif('5) Release_Track'!$G:$G,$B305)=0),"NO CATALOG ID MATCH in Release_Track",iserror(vlookup($A305&amp;$B305,'5) Release_Track'!$F:$F&amp;'5) Release_Track'!$G:$G,1,0)),"NO ISRC-CATALOG ID pair MATCH in Release_Track" )</f>
        <v>Speed Up</v>
      </c>
      <c r="E305" s="96" t="s">
        <v>53</v>
      </c>
      <c r="F305" s="140" t="s">
        <v>666</v>
      </c>
      <c r="G305" s="136" t="str">
        <f t="array" ref="G305">ifs(or($F305="",$F305="Main Primary Artist"),$F305,not(iserror(vlookup($F305,'Reference info'!$J$5:$J$8,1,0))),"Key Artist",not(iserror(vlookup($F305,'Reference info'!$J$38:$J$405,1,0))),"Performer",not(iserror(vlookup($F305,'Reference info'!$J$10:$J$36,1,0))),"Producer &amp; Engineer")</f>
        <v>Main Primary Artist</v>
      </c>
      <c r="H305" s="8" t="str">
        <f>"update Artists set ReleasesCount=(select count (distinct ReleaseId) from Releases where ArtistId=(select max(ArtistId) from Artists where Name=N'"&amp;E305&amp;"' and EnterpriseId="&amp;EntId&amp;")), 
TracksCount=(select count (distinct TrackId) from Tracks where ArtistId=(select max(ArtistId) from Artists where Name=N'"&amp;E305&amp;"' and EnterpriseId="&amp;EntId&amp;")) where ArtistId=(select max(ArtistId) from Artists where Name=N'"&amp;E305&amp;"'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05" s="174" t="str">
        <f>IF(F305="Main Primary Artist","update Tracks set ArtistId=(select ArtistId from Artists where Name=N'"&amp;Substitute(Trim(E305),"'","''")&amp;"' and EnterpriseId="&amp;EntId&amp;") where "&amp;IF(A305&lt;&gt;"", "ISRC='"&amp;A305&amp;"'", "TrackVendorId='"&amp;Substitute(Trim(B305),"'","''")&amp;"'")&amp;" and EnterpriseId="&amp;EntId,"INSERT into Contributors VALUES (newid(), "&amp;IF(F305&lt;&gt;"Primary Artist", "(select RoleId from ContributorRoles where Name='"&amp;F305&amp;"'), 0", "49, 1")&amp; ", (select max(TrackId) from Tracks where "&amp;IF(A305&lt;&gt;"", "ISRC='"&amp;A305&amp;"'", "TrackVendorId='"&amp;Substitute(Trim(B305),"'","''")&amp;"'")&amp;" and EnterpriseId="&amp;EntId&amp;"), null, (select ArtistId from Artists where Name=N'"&amp;SUBSTITUTE(trim(E305),"'","''")&amp;"' and EnterpriseId="&amp;EntId&amp;"), null)")</f>
        <v>update Tracks set ArtistId=(select ArtistId from Artists where Name=N'PeJota10*' and EnterpriseId=647322) where ISRC='BKTOK2300104' and EnterpriseId=647322</v>
      </c>
    </row>
    <row r="306" hidden="1">
      <c r="A306" s="34" t="s">
        <v>1135</v>
      </c>
      <c r="B306" s="84"/>
      <c r="C306" s="134" t="str">
        <f t="array" ref="C306">ifs(and(isblank($A306),isblank($B306)),"", not(iserror(vlookup($A306&amp;$B306,'5) Release_Track'!$F:$F&amp;'5) Release_Track'!$G:$G,1,0))),vlookup($A306&amp;$B306,{'5) Release_Track'!$F:$F&amp;'5) Release_Track'!$G:$G,'5) Release_Track'!$H:$H},2,0), or(and(not(isblank($B306)),$B306=$B303,$A306&lt;&gt;$A303),and(not(isblank($A306)),$A306=$A303,$B306&lt;&gt;$B303)),"ID LISTS UNALIGNED",and($A306&lt;&gt;"",countif('5) Release_Track'!$F:$F,$A306)=0),"NO ISRC MATCH in Release_Track",and($B306&lt;&gt;"",countif('5) Release_Track'!$G:$G,$B306)=0),"NO CATALOG ID MATCH in Release_Track",iserror(vlookup($A306&amp;$B306,'5) Release_Track'!$F:$F&amp;'5) Release_Track'!$G:$G,1,0)),"NO ISRC-CATALOG ID pair MATCH in Release_Track" )</f>
        <v>Imperador e o Egoísta</v>
      </c>
      <c r="D306" s="134" t="str">
        <f t="array" ref="D306">ifs(and(isblank($A306),isblank($B306)),"", not(iserror(vlookup($A306&amp;$B306,'5) Release_Track'!$F:$F&amp;'5) Release_Track'!$G:$G,1,0))),vlookup($A306&amp;$B306,{'5) Release_Track'!$F:$F&amp;'5) Release_Track'!$G:$G,'5) Release_Track'!$I:$I},2,0), or(and(not(isblank($B306)),$B306=$B303,$A306&lt;&gt;$A303),and(not(isblank($A306)),$A306=$A303,$B306&lt;&gt;$B303)),"ID LISTS UNALIGNED",and($A306&lt;&gt;"",countif('5) Release_Track'!$F:$F,$A306)=0),"NO ISRC MATCH in Release_Track",and($B306&lt;&gt;"",countif('5) Release_Track'!$G:$G,$B306)=0),"NO CATALOG ID MATCH in Release_Track",iserror(vlookup($A306&amp;$B306,'5) Release_Track'!$F:$F&amp;'5) Release_Track'!$G:$G,1,0)),"NO ISRC-CATALOG ID pair MATCH in Release_Track" )</f>
        <v>Speed Up</v>
      </c>
      <c r="E306" s="96" t="s">
        <v>53</v>
      </c>
      <c r="F306" s="135" t="s">
        <v>669</v>
      </c>
      <c r="G306" s="136" t="str">
        <f t="array" ref="G306">ifs(or($F306="",$F306="Main Primary Artist"),$F306,not(iserror(vlookup($F306,'Reference info'!$J$5:$J$8,1,0))),"Key Artist",not(iserror(vlookup($F306,'Reference info'!$J$38:$J$405,1,0))),"Performer",not(iserror(vlookup($F306,'Reference info'!$J$10:$J$36,1,0))),"Producer &amp; Engineer")</f>
        <v>Producer &amp; Engineer</v>
      </c>
      <c r="J306" s="174" t="str">
        <f>IF(F306="Main Primary Artist","update Tracks set ArtistId=(select ArtistId from Artists where Name=N'"&amp;Substitute(Trim(E306),"'","''")&amp;"' and EnterpriseId="&amp;EntId&amp;") where "&amp;IF(A306&lt;&gt;"", "ISRC='"&amp;A306&amp;"'", "TrackVendorId='"&amp;Substitute(Trim(B306),"'","''")&amp;"'")&amp;" and EnterpriseId="&amp;EntId,"INSERT into Contributors VALUES (newid(), "&amp;IF(F306&lt;&gt;"Primary Artist", "(select RoleId from ContributorRoles where Name='"&amp;F306&amp;"'), 0", "49, 1")&amp; ", (select max(TrackId) from Tracks where "&amp;IF(A306&lt;&gt;"", "ISRC='"&amp;A306&amp;"'", "TrackVendorId='"&amp;Substitute(Trim(B306),"'","''")&amp;"'")&amp;" and EnterpriseId="&amp;EntId&amp;"), null, (select ArtistId from Artists where Name=N'"&amp;SUBSTITUTE(trim(E306),"'","''")&amp;"' and EnterpriseId="&amp;EntId&amp;"), null)")</f>
        <v>INSERT into Contributors VALUES (newid(), (select RoleId from ContributorRoles where Name='Engineer'), 0, (select max(TrackId) from Tracks where ISRC='BKTOK2300104' and EnterpriseId=647322), null, (select ArtistId from Artists where Name=N'PeJota10*' and EnterpriseId=647322), null)</v>
      </c>
    </row>
    <row r="307" hidden="1">
      <c r="A307" s="34" t="s">
        <v>1137</v>
      </c>
      <c r="B307" s="84"/>
      <c r="C307" s="134" t="str">
        <f t="array" ref="C307">ifs(and(isblank($A307),isblank($B307)),"", not(iserror(vlookup($A307&amp;$B307,'5) Release_Track'!$F:$F&amp;'5) Release_Track'!$G:$G,1,0))),vlookup($A307&amp;$B307,{'5) Release_Track'!$F:$F&amp;'5) Release_Track'!$G:$G,'5) Release_Track'!$H:$H},2,0), or(and(not(isblank($B307)),$B307=$B304,$A307&lt;&gt;$A304),and(not(isblank($A307)),$A307=$A304,$B307&lt;&gt;$B304)),"ID LISTS UNALIGNED",and($A307&lt;&gt;"",countif('5) Release_Track'!$F:$F,$A307)=0),"NO ISRC MATCH in Release_Track",and($B307&lt;&gt;"",countif('5) Release_Track'!$G:$G,$B307)=0),"NO CATALOG ID MATCH in Release_Track",iserror(vlookup($A307&amp;$B307,'5) Release_Track'!$F:$F&amp;'5) Release_Track'!$G:$G,1,0)),"NO ISRC-CATALOG ID pair MATCH in Release_Track" )</f>
        <v>Lágrimas de Dragão</v>
      </c>
      <c r="D307" s="134" t="str">
        <f t="array" ref="D307">ifs(and(isblank($A307),isblank($B307)),"", not(iserror(vlookup($A307&amp;$B307,'5) Release_Track'!$F:$F&amp;'5) Release_Track'!$G:$G,1,0))),vlookup($A307&amp;$B307,{'5) Release_Track'!$F:$F&amp;'5) Release_Track'!$G:$G,'5) Release_Track'!$I:$I},2,0), or(and(not(isblank($B307)),$B307=$B304,$A307&lt;&gt;$A304),and(not(isblank($A307)),$A307=$A304,$B307&lt;&gt;$B304)),"ID LISTS UNALIGNED",and($A307&lt;&gt;"",countif('5) Release_Track'!$F:$F,$A307)=0),"NO ISRC MATCH in Release_Track",and($B307&lt;&gt;"",countif('5) Release_Track'!$G:$G,$B307)=0),"NO CATALOG ID MATCH in Release_Track",iserror(vlookup($A307&amp;$B307,'5) Release_Track'!$F:$F&amp;'5) Release_Track'!$G:$G,1,0)),"NO ISRC-CATALOG ID pair MATCH in Release_Track" )</f>
        <v/>
      </c>
      <c r="E307" s="96" t="s">
        <v>53</v>
      </c>
      <c r="F307" s="135" t="s">
        <v>667</v>
      </c>
      <c r="G307" s="136" t="str">
        <f t="array" ref="G307">ifs(or($F307="",$F307="Main Primary Artist"),$F307,not(iserror(vlookup($F307,'Reference info'!$J$5:$J$8,1,0))),"Key Artist",not(iserror(vlookup($F307,'Reference info'!$J$38:$J$405,1,0))),"Performer",not(iserror(vlookup($F307,'Reference info'!$J$10:$J$36,1,0))),"Producer &amp; Engineer")</f>
        <v>Producer &amp; Engineer</v>
      </c>
      <c r="J307" s="174" t="str">
        <f>IF(F307="Main Primary Artist","update Tracks set ArtistId=(select ArtistId from Artists where Name=N'"&amp;Substitute(Trim(E307),"'","''")&amp;"' and EnterpriseId="&amp;EntId&amp;") where "&amp;IF(A307&lt;&gt;"", "ISRC='"&amp;A307&amp;"'", "TrackVendorId='"&amp;Substitute(Trim(B307),"'","''")&amp;"'")&amp;" and EnterpriseId="&amp;EntId,"INSERT into Contributors VALUES (newid(), "&amp;IF(F307&lt;&gt;"Primary Artist", "(select RoleId from ContributorRoles where Name='"&amp;F307&amp;"'), 0", "49, 1")&amp; ", (select max(TrackId) from Tracks where "&amp;IF(A307&lt;&gt;"", "ISRC='"&amp;A307&amp;"'", "TrackVendorId='"&amp;Substitute(Trim(B307),"'","''")&amp;"'")&amp;" and EnterpriseId="&amp;EntId&amp;"), null, (select ArtistId from Artists where Name=N'"&amp;SUBSTITUTE(trim(E307),"'","''")&amp;"' and EnterpriseId="&amp;EntId&amp;"), null)")</f>
        <v>INSERT into Contributors VALUES (newid(), (select RoleId from ContributorRoles where Name='Producer'), 0, (select max(TrackId) from Tracks where ISRC='BKTOK2300105' and EnterpriseId=647322), null, (select ArtistId from Artists where Name=N'PeJota10*' and EnterpriseId=647322), null)</v>
      </c>
    </row>
    <row r="308">
      <c r="A308" s="34" t="s">
        <v>1137</v>
      </c>
      <c r="B308" s="84"/>
      <c r="C308" s="134" t="str">
        <f t="array" ref="C308">ifs(and(isblank($A308),isblank($B308)),"", not(iserror(vlookup($A308&amp;$B308,'5) Release_Track'!$F:$F&amp;'5) Release_Track'!$G:$G,1,0))),vlookup($A308&amp;$B308,{'5) Release_Track'!$F:$F&amp;'5) Release_Track'!$G:$G,'5) Release_Track'!$H:$H},2,0), or(and(not(isblank($B308)),$B308=$B305,$A308&lt;&gt;$A305),and(not(isblank($A308)),$A308=$A305,$B308&lt;&gt;$B305)),"ID LISTS UNALIGNED",and($A308&lt;&gt;"",countif('5) Release_Track'!$F:$F,$A308)=0),"NO ISRC MATCH in Release_Track",and($B308&lt;&gt;"",countif('5) Release_Track'!$G:$G,$B308)=0),"NO CATALOG ID MATCH in Release_Track",iserror(vlookup($A308&amp;$B308,'5) Release_Track'!$F:$F&amp;'5) Release_Track'!$G:$G,1,0)),"NO ISRC-CATALOG ID pair MATCH in Release_Track" )</f>
        <v>Lágrimas de Dragão</v>
      </c>
      <c r="D308" s="134" t="str">
        <f t="array" ref="D308">ifs(and(isblank($A308),isblank($B308)),"", not(iserror(vlookup($A308&amp;$B308,'5) Release_Track'!$F:$F&amp;'5) Release_Track'!$G:$G,1,0))),vlookup($A308&amp;$B308,{'5) Release_Track'!$F:$F&amp;'5) Release_Track'!$G:$G,'5) Release_Track'!$I:$I},2,0), or(and(not(isblank($B308)),$B308=$B305,$A308&lt;&gt;$A305),and(not(isblank($A308)),$A308=$A305,$B308&lt;&gt;$B305)),"ID LISTS UNALIGNED",and($A308&lt;&gt;"",countif('5) Release_Track'!$F:$F,$A308)=0),"NO ISRC MATCH in Release_Track",and($B308&lt;&gt;"",countif('5) Release_Track'!$G:$G,$B308)=0),"NO CATALOG ID MATCH in Release_Track",iserror(vlookup($A308&amp;$B308,'5) Release_Track'!$F:$F&amp;'5) Release_Track'!$G:$G,1,0)),"NO ISRC-CATALOG ID pair MATCH in Release_Track" )</f>
        <v/>
      </c>
      <c r="E308" s="96" t="s">
        <v>53</v>
      </c>
      <c r="F308" s="140" t="s">
        <v>666</v>
      </c>
      <c r="G308" s="136" t="str">
        <f t="array" ref="G308">ifs(or($F308="",$F308="Main Primary Artist"),$F308,not(iserror(vlookup($F308,'Reference info'!$J$5:$J$8,1,0))),"Key Artist",not(iserror(vlookup($F308,'Reference info'!$J$38:$J$405,1,0))),"Performer",not(iserror(vlookup($F308,'Reference info'!$J$10:$J$36,1,0))),"Producer &amp; Engineer")</f>
        <v>Main Primary Artist</v>
      </c>
      <c r="H308" s="8" t="str">
        <f>"update Artists set ReleasesCount=(select count (distinct ReleaseId) from Releases where ArtistId=(select max(ArtistId) from Artists where Name=N'"&amp;E308&amp;"' and EnterpriseId="&amp;EntId&amp;")), 
TracksCount=(select count (distinct TrackId) from Tracks where ArtistId=(select max(ArtistId) from Artists where Name=N'"&amp;E308&amp;"' and EnterpriseId="&amp;EntId&amp;")) where ArtistId=(select max(ArtistId) from Artists where Name=N'"&amp;E308&amp;"'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08" s="174" t="str">
        <f>IF(F308="Main Primary Artist","update Tracks set ArtistId=(select ArtistId from Artists where Name=N'"&amp;Substitute(Trim(E308),"'","''")&amp;"' and EnterpriseId="&amp;EntId&amp;") where "&amp;IF(A308&lt;&gt;"", "ISRC='"&amp;A308&amp;"'", "TrackVendorId='"&amp;Substitute(Trim(B308),"'","''")&amp;"'")&amp;" and EnterpriseId="&amp;EntId,"INSERT into Contributors VALUES (newid(), "&amp;IF(F308&lt;&gt;"Primary Artist", "(select RoleId from ContributorRoles where Name='"&amp;F308&amp;"'), 0", "49, 1")&amp; ", (select max(TrackId) from Tracks where "&amp;IF(A308&lt;&gt;"", "ISRC='"&amp;A308&amp;"'", "TrackVendorId='"&amp;Substitute(Trim(B308),"'","''")&amp;"'")&amp;" and EnterpriseId="&amp;EntId&amp;"), null, (select ArtistId from Artists where Name=N'"&amp;SUBSTITUTE(trim(E308),"'","''")&amp;"' and EnterpriseId="&amp;EntId&amp;"), null)")</f>
        <v>update Tracks set ArtistId=(select ArtistId from Artists where Name=N'PeJota10*' and EnterpriseId=647322) where ISRC='BKTOK2300105' and EnterpriseId=647322</v>
      </c>
    </row>
    <row r="309" hidden="1">
      <c r="A309" s="34" t="s">
        <v>1137</v>
      </c>
      <c r="B309" s="84"/>
      <c r="C309" s="134" t="str">
        <f t="array" ref="C309">ifs(and(isblank($A309),isblank($B309)),"", not(iserror(vlookup($A309&amp;$B309,'5) Release_Track'!$F:$F&amp;'5) Release_Track'!$G:$G,1,0))),vlookup($A309&amp;$B309,{'5) Release_Track'!$F:$F&amp;'5) Release_Track'!$G:$G,'5) Release_Track'!$H:$H},2,0), or(and(not(isblank($B309)),$B309=$B306,$A309&lt;&gt;$A306),and(not(isblank($A309)),$A309=$A306,$B309&lt;&gt;$B306)),"ID LISTS UNALIGNED",and($A309&lt;&gt;"",countif('5) Release_Track'!$F:$F,$A309)=0),"NO ISRC MATCH in Release_Track",and($B309&lt;&gt;"",countif('5) Release_Track'!$G:$G,$B309)=0),"NO CATALOG ID MATCH in Release_Track",iserror(vlookup($A309&amp;$B309,'5) Release_Track'!$F:$F&amp;'5) Release_Track'!$G:$G,1,0)),"NO ISRC-CATALOG ID pair MATCH in Release_Track" )</f>
        <v>Lágrimas de Dragão</v>
      </c>
      <c r="D309" s="134" t="str">
        <f t="array" ref="D309">ifs(and(isblank($A309),isblank($B309)),"", not(iserror(vlookup($A309&amp;$B309,'5) Release_Track'!$F:$F&amp;'5) Release_Track'!$G:$G,1,0))),vlookup($A309&amp;$B309,{'5) Release_Track'!$F:$F&amp;'5) Release_Track'!$G:$G,'5) Release_Track'!$I:$I},2,0), or(and(not(isblank($B309)),$B309=$B306,$A309&lt;&gt;$A306),and(not(isblank($A309)),$A309=$A306,$B309&lt;&gt;$B306)),"ID LISTS UNALIGNED",and($A309&lt;&gt;"",countif('5) Release_Track'!$F:$F,$A309)=0),"NO ISRC MATCH in Release_Track",and($B309&lt;&gt;"",countif('5) Release_Track'!$G:$G,$B309)=0),"NO CATALOG ID MATCH in Release_Track",iserror(vlookup($A309&amp;$B309,'5) Release_Track'!$F:$F&amp;'5) Release_Track'!$G:$G,1,0)),"NO ISRC-CATALOG ID pair MATCH in Release_Track" )</f>
        <v/>
      </c>
      <c r="E309" s="96" t="s">
        <v>53</v>
      </c>
      <c r="F309" s="135" t="s">
        <v>669</v>
      </c>
      <c r="G309" s="136" t="str">
        <f t="array" ref="G309">ifs(or($F309="",$F309="Main Primary Artist"),$F309,not(iserror(vlookup($F309,'Reference info'!$J$5:$J$8,1,0))),"Key Artist",not(iserror(vlookup($F309,'Reference info'!$J$38:$J$405,1,0))),"Performer",not(iserror(vlookup($F309,'Reference info'!$J$10:$J$36,1,0))),"Producer &amp; Engineer")</f>
        <v>Producer &amp; Engineer</v>
      </c>
      <c r="J309" s="174" t="str">
        <f>IF(F309="Main Primary Artist","update Tracks set ArtistId=(select ArtistId from Artists where Name=N'"&amp;Substitute(Trim(E309),"'","''")&amp;"' and EnterpriseId="&amp;EntId&amp;") where "&amp;IF(A309&lt;&gt;"", "ISRC='"&amp;A309&amp;"'", "TrackVendorId='"&amp;Substitute(Trim(B309),"'","''")&amp;"'")&amp;" and EnterpriseId="&amp;EntId,"INSERT into Contributors VALUES (newid(), "&amp;IF(F309&lt;&gt;"Primary Artist", "(select RoleId from ContributorRoles where Name='"&amp;F309&amp;"'), 0", "49, 1")&amp; ", (select max(TrackId) from Tracks where "&amp;IF(A309&lt;&gt;"", "ISRC='"&amp;A309&amp;"'", "TrackVendorId='"&amp;Substitute(Trim(B309),"'","''")&amp;"'")&amp;" and EnterpriseId="&amp;EntId&amp;"), null, (select ArtistId from Artists where Name=N'"&amp;SUBSTITUTE(trim(E309),"'","''")&amp;"' and EnterpriseId="&amp;EntId&amp;"), null)")</f>
        <v>INSERT into Contributors VALUES (newid(), (select RoleId from ContributorRoles where Name='Engineer'), 0, (select max(TrackId) from Tracks where ISRC='BKTOK2300105' and EnterpriseId=647322), null, (select ArtistId from Artists where Name=N'PeJota10*' and EnterpriseId=647322), null)</v>
      </c>
    </row>
    <row r="310" hidden="1">
      <c r="A310" s="34" t="s">
        <v>1139</v>
      </c>
      <c r="B310" s="84"/>
      <c r="C310" s="134" t="str">
        <f t="array" ref="C310">ifs(and(isblank($A310),isblank($B310)),"", not(iserror(vlookup($A310&amp;$B310,'5) Release_Track'!$F:$F&amp;'5) Release_Track'!$G:$G,1,0))),vlookup($A310&amp;$B310,{'5) Release_Track'!$F:$F&amp;'5) Release_Track'!$G:$G,'5) Release_Track'!$H:$H},2,0), or(and(not(isblank($B310)),$B310=$B307,$A310&lt;&gt;$A307),and(not(isblank($A310)),$A310=$A307,$B310&lt;&gt;$B307)),"ID LISTS UNALIGNED",and($A310&lt;&gt;"",countif('5) Release_Track'!$F:$F,$A310)=0),"NO ISRC MATCH in Release_Track",and($B310&lt;&gt;"",countif('5) Release_Track'!$G:$G,$B310)=0),"NO CATALOG ID MATCH in Release_Track",iserror(vlookup($A310&amp;$B310,'5) Release_Track'!$F:$F&amp;'5) Release_Track'!$G:$G,1,0)),"NO ISRC-CATALOG ID pair MATCH in Release_Track" )</f>
        <v>Lágrimas de Dragão</v>
      </c>
      <c r="D310" s="134" t="str">
        <f t="array" ref="D310">ifs(and(isblank($A310),isblank($B310)),"", not(iserror(vlookup($A310&amp;$B310,'5) Release_Track'!$F:$F&amp;'5) Release_Track'!$G:$G,1,0))),vlookup($A310&amp;$B310,{'5) Release_Track'!$F:$F&amp;'5) Release_Track'!$G:$G,'5) Release_Track'!$I:$I},2,0), or(and(not(isblank($B310)),$B310=$B307,$A310&lt;&gt;$A307),and(not(isblank($A310)),$A310=$A307,$B310&lt;&gt;$B307)),"ID LISTS UNALIGNED",and($A310&lt;&gt;"",countif('5) Release_Track'!$F:$F,$A310)=0),"NO ISRC MATCH in Release_Track",and($B310&lt;&gt;"",countif('5) Release_Track'!$G:$G,$B310)=0),"NO CATALOG ID MATCH in Release_Track",iserror(vlookup($A310&amp;$B310,'5) Release_Track'!$F:$F&amp;'5) Release_Track'!$G:$G,1,0)),"NO ISRC-CATALOG ID pair MATCH in Release_Track" )</f>
        <v>Speed Up</v>
      </c>
      <c r="E310" s="96" t="s">
        <v>53</v>
      </c>
      <c r="F310" s="135" t="s">
        <v>667</v>
      </c>
      <c r="G310" s="136" t="str">
        <f t="array" ref="G310">ifs(or($F310="",$F310="Main Primary Artist"),$F310,not(iserror(vlookup($F310,'Reference info'!$J$5:$J$8,1,0))),"Key Artist",not(iserror(vlookup($F310,'Reference info'!$J$38:$J$405,1,0))),"Performer",not(iserror(vlookup($F310,'Reference info'!$J$10:$J$36,1,0))),"Producer &amp; Engineer")</f>
        <v>Producer &amp; Engineer</v>
      </c>
      <c r="J310" s="174" t="str">
        <f>IF(F310="Main Primary Artist","update Tracks set ArtistId=(select ArtistId from Artists where Name=N'"&amp;Substitute(Trim(E310),"'","''")&amp;"' and EnterpriseId="&amp;EntId&amp;") where "&amp;IF(A310&lt;&gt;"", "ISRC='"&amp;A310&amp;"'", "TrackVendorId='"&amp;Substitute(Trim(B310),"'","''")&amp;"'")&amp;" and EnterpriseId="&amp;EntId,"INSERT into Contributors VALUES (newid(), "&amp;IF(F310&lt;&gt;"Primary Artist", "(select RoleId from ContributorRoles where Name='"&amp;F310&amp;"'), 0", "49, 1")&amp; ", (select max(TrackId) from Tracks where "&amp;IF(A310&lt;&gt;"", "ISRC='"&amp;A310&amp;"'", "TrackVendorId='"&amp;Substitute(Trim(B310),"'","''")&amp;"'")&amp;" and EnterpriseId="&amp;EntId&amp;"), null, (select ArtistId from Artists where Name=N'"&amp;SUBSTITUTE(trim(E310),"'","''")&amp;"' and EnterpriseId="&amp;EntId&amp;"), null)")</f>
        <v>INSERT into Contributors VALUES (newid(), (select RoleId from ContributorRoles where Name='Producer'), 0, (select max(TrackId) from Tracks where ISRC='BKTOK2300106' and EnterpriseId=647322), null, (select ArtistId from Artists where Name=N'PeJota10*' and EnterpriseId=647322), null)</v>
      </c>
    </row>
    <row r="311">
      <c r="A311" s="34" t="s">
        <v>1139</v>
      </c>
      <c r="B311" s="84"/>
      <c r="C311" s="134" t="str">
        <f t="array" ref="C311">ifs(and(isblank($A311),isblank($B311)),"", not(iserror(vlookup($A311&amp;$B311,'5) Release_Track'!$F:$F&amp;'5) Release_Track'!$G:$G,1,0))),vlookup($A311&amp;$B311,{'5) Release_Track'!$F:$F&amp;'5) Release_Track'!$G:$G,'5) Release_Track'!$H:$H},2,0), or(and(not(isblank($B311)),$B311=$B308,$A311&lt;&gt;$A308),and(not(isblank($A311)),$A311=$A308,$B311&lt;&gt;$B308)),"ID LISTS UNALIGNED",and($A311&lt;&gt;"",countif('5) Release_Track'!$F:$F,$A311)=0),"NO ISRC MATCH in Release_Track",and($B311&lt;&gt;"",countif('5) Release_Track'!$G:$G,$B311)=0),"NO CATALOG ID MATCH in Release_Track",iserror(vlookup($A311&amp;$B311,'5) Release_Track'!$F:$F&amp;'5) Release_Track'!$G:$G,1,0)),"NO ISRC-CATALOG ID pair MATCH in Release_Track" )</f>
        <v>Lágrimas de Dragão</v>
      </c>
      <c r="D311" s="134" t="str">
        <f t="array" ref="D311">ifs(and(isblank($A311),isblank($B311)),"", not(iserror(vlookup($A311&amp;$B311,'5) Release_Track'!$F:$F&amp;'5) Release_Track'!$G:$G,1,0))),vlookup($A311&amp;$B311,{'5) Release_Track'!$F:$F&amp;'5) Release_Track'!$G:$G,'5) Release_Track'!$I:$I},2,0), or(and(not(isblank($B311)),$B311=$B308,$A311&lt;&gt;$A308),and(not(isblank($A311)),$A311=$A308,$B311&lt;&gt;$B308)),"ID LISTS UNALIGNED",and($A311&lt;&gt;"",countif('5) Release_Track'!$F:$F,$A311)=0),"NO ISRC MATCH in Release_Track",and($B311&lt;&gt;"",countif('5) Release_Track'!$G:$G,$B311)=0),"NO CATALOG ID MATCH in Release_Track",iserror(vlookup($A311&amp;$B311,'5) Release_Track'!$F:$F&amp;'5) Release_Track'!$G:$G,1,0)),"NO ISRC-CATALOG ID pair MATCH in Release_Track" )</f>
        <v>Speed Up</v>
      </c>
      <c r="E311" s="96" t="s">
        <v>53</v>
      </c>
      <c r="F311" s="140" t="s">
        <v>666</v>
      </c>
      <c r="G311" s="136" t="str">
        <f t="array" ref="G311">ifs(or($F311="",$F311="Main Primary Artist"),$F311,not(iserror(vlookup($F311,'Reference info'!$J$5:$J$8,1,0))),"Key Artist",not(iserror(vlookup($F311,'Reference info'!$J$38:$J$405,1,0))),"Performer",not(iserror(vlookup($F311,'Reference info'!$J$10:$J$36,1,0))),"Producer &amp; Engineer")</f>
        <v>Main Primary Artist</v>
      </c>
      <c r="H311" s="8" t="str">
        <f>"update Artists set ReleasesCount=(select count (distinct ReleaseId) from Releases where ArtistId=(select max(ArtistId) from Artists where Name=N'"&amp;E311&amp;"' and EnterpriseId="&amp;EntId&amp;")), 
TracksCount=(select count (distinct TrackId) from Tracks where ArtistId=(select max(ArtistId) from Artists where Name=N'"&amp;E311&amp;"' and EnterpriseId="&amp;EntId&amp;")) where ArtistId=(select max(ArtistId) from Artists where Name=N'"&amp;E311&amp;"'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11" s="174" t="str">
        <f>IF(F311="Main Primary Artist","update Tracks set ArtistId=(select ArtistId from Artists where Name=N'"&amp;Substitute(Trim(E311),"'","''")&amp;"' and EnterpriseId="&amp;EntId&amp;") where "&amp;IF(A311&lt;&gt;"", "ISRC='"&amp;A311&amp;"'", "TrackVendorId='"&amp;Substitute(Trim(B311),"'","''")&amp;"'")&amp;" and EnterpriseId="&amp;EntId,"INSERT into Contributors VALUES (newid(), "&amp;IF(F311&lt;&gt;"Primary Artist", "(select RoleId from ContributorRoles where Name='"&amp;F311&amp;"'), 0", "49, 1")&amp; ", (select max(TrackId) from Tracks where "&amp;IF(A311&lt;&gt;"", "ISRC='"&amp;A311&amp;"'", "TrackVendorId='"&amp;Substitute(Trim(B311),"'","''")&amp;"'")&amp;" and EnterpriseId="&amp;EntId&amp;"), null, (select ArtistId from Artists where Name=N'"&amp;SUBSTITUTE(trim(E311),"'","''")&amp;"' and EnterpriseId="&amp;EntId&amp;"), null)")</f>
        <v>update Tracks set ArtistId=(select ArtistId from Artists where Name=N'PeJota10*' and EnterpriseId=647322) where ISRC='BKTOK2300106' and EnterpriseId=647322</v>
      </c>
    </row>
    <row r="312" hidden="1">
      <c r="A312" s="34" t="s">
        <v>1139</v>
      </c>
      <c r="B312" s="84"/>
      <c r="C312" s="134" t="str">
        <f t="array" ref="C312">ifs(and(isblank($A312),isblank($B312)),"", not(iserror(vlookup($A312&amp;$B312,'5) Release_Track'!$F:$F&amp;'5) Release_Track'!$G:$G,1,0))),vlookup($A312&amp;$B312,{'5) Release_Track'!$F:$F&amp;'5) Release_Track'!$G:$G,'5) Release_Track'!$H:$H},2,0), or(and(not(isblank($B312)),$B312=$B309,$A312&lt;&gt;$A309),and(not(isblank($A312)),$A312=$A309,$B312&lt;&gt;$B309)),"ID LISTS UNALIGNED",and($A312&lt;&gt;"",countif('5) Release_Track'!$F:$F,$A312)=0),"NO ISRC MATCH in Release_Track",and($B312&lt;&gt;"",countif('5) Release_Track'!$G:$G,$B312)=0),"NO CATALOG ID MATCH in Release_Track",iserror(vlookup($A312&amp;$B312,'5) Release_Track'!$F:$F&amp;'5) Release_Track'!$G:$G,1,0)),"NO ISRC-CATALOG ID pair MATCH in Release_Track" )</f>
        <v>Lágrimas de Dragão</v>
      </c>
      <c r="D312" s="134" t="str">
        <f t="array" ref="D312">ifs(and(isblank($A312),isblank($B312)),"", not(iserror(vlookup($A312&amp;$B312,'5) Release_Track'!$F:$F&amp;'5) Release_Track'!$G:$G,1,0))),vlookup($A312&amp;$B312,{'5) Release_Track'!$F:$F&amp;'5) Release_Track'!$G:$G,'5) Release_Track'!$I:$I},2,0), or(and(not(isblank($B312)),$B312=$B309,$A312&lt;&gt;$A309),and(not(isblank($A312)),$A312=$A309,$B312&lt;&gt;$B309)),"ID LISTS UNALIGNED",and($A312&lt;&gt;"",countif('5) Release_Track'!$F:$F,$A312)=0),"NO ISRC MATCH in Release_Track",and($B312&lt;&gt;"",countif('5) Release_Track'!$G:$G,$B312)=0),"NO CATALOG ID MATCH in Release_Track",iserror(vlookup($A312&amp;$B312,'5) Release_Track'!$F:$F&amp;'5) Release_Track'!$G:$G,1,0)),"NO ISRC-CATALOG ID pair MATCH in Release_Track" )</f>
        <v>Speed Up</v>
      </c>
      <c r="E312" s="96" t="s">
        <v>53</v>
      </c>
      <c r="F312" s="135" t="s">
        <v>669</v>
      </c>
      <c r="G312" s="136" t="str">
        <f t="array" ref="G312">ifs(or($F312="",$F312="Main Primary Artist"),$F312,not(iserror(vlookup($F312,'Reference info'!$J$5:$J$8,1,0))),"Key Artist",not(iserror(vlookup($F312,'Reference info'!$J$38:$J$405,1,0))),"Performer",not(iserror(vlookup($F312,'Reference info'!$J$10:$J$36,1,0))),"Producer &amp; Engineer")</f>
        <v>Producer &amp; Engineer</v>
      </c>
      <c r="J312" s="174" t="str">
        <f>IF(F312="Main Primary Artist","update Tracks set ArtistId=(select ArtistId from Artists where Name=N'"&amp;Substitute(Trim(E312),"'","''")&amp;"' and EnterpriseId="&amp;EntId&amp;") where "&amp;IF(A312&lt;&gt;"", "ISRC='"&amp;A312&amp;"'", "TrackVendorId='"&amp;Substitute(Trim(B312),"'","''")&amp;"'")&amp;" and EnterpriseId="&amp;EntId,"INSERT into Contributors VALUES (newid(), "&amp;IF(F312&lt;&gt;"Primary Artist", "(select RoleId from ContributorRoles where Name='"&amp;F312&amp;"'), 0", "49, 1")&amp; ", (select max(TrackId) from Tracks where "&amp;IF(A312&lt;&gt;"", "ISRC='"&amp;A312&amp;"'", "TrackVendorId='"&amp;Substitute(Trim(B312),"'","''")&amp;"'")&amp;" and EnterpriseId="&amp;EntId&amp;"), null, (select ArtistId from Artists where Name=N'"&amp;SUBSTITUTE(trim(E312),"'","''")&amp;"' and EnterpriseId="&amp;EntId&amp;"), null)")</f>
        <v>INSERT into Contributors VALUES (newid(), (select RoleId from ContributorRoles where Name='Engineer'), 0, (select max(TrackId) from Tracks where ISRC='BKTOK2300106' and EnterpriseId=647322), null, (select ArtistId from Artists where Name=N'PeJota10*' and EnterpriseId=647322), null)</v>
      </c>
    </row>
    <row r="313" hidden="1">
      <c r="A313" s="8" t="s">
        <v>878</v>
      </c>
      <c r="B313" s="116"/>
      <c r="C313" s="134" t="str">
        <f t="array" ref="C313">ifs(and(isblank($A313),isblank($B313)),"", not(iserror(vlookup($A313&amp;$B313,'5) Release_Track'!$F:$F&amp;'5) Release_Track'!$G:$G,1,0))),vlookup($A313&amp;$B313,{'5) Release_Track'!$F:$F&amp;'5) Release_Track'!$G:$G,'5) Release_Track'!$H:$H},2,0), or(and(not(isblank($B313)),$B313=#REF!,$A313&lt;&gt;#REF!),and(not(isblank($A313)),$A313=#REF!,$B313&lt;&gt;#REF!)),"ID LISTS UNALIGNED",and($A313&lt;&gt;"",countif('5) Release_Track'!$F:$F,$A313)=0),"NO ISRC MATCH in Release_Track",and($B313&lt;&gt;"",countif('5) Release_Track'!$G:$G,$B313)=0),"NO CATALOG ID MATCH in Release_Track",iserror(vlookup($A313&amp;$B313,'5) Release_Track'!$F:$F&amp;'5) Release_Track'!$G:$G,1,0)),"NO ISRC-CATALOG ID pair MATCH in Release_Track" )</f>
        <v>Style Nika</v>
      </c>
      <c r="D313" s="134"/>
      <c r="E313" s="43" t="s">
        <v>44</v>
      </c>
      <c r="F313" s="135" t="s">
        <v>667</v>
      </c>
      <c r="G313" s="136" t="str">
        <f t="array" ref="G313">ifs(or($F313="",$F313="Main Primary Artist"),$F313,not(iserror(vlookup($F313,'Reference info'!$J$5:$J$8,1,0))),"Key Artist",not(iserror(vlookup($F313,'Reference info'!$J$38:$J$405,1,0))),"Performer",not(iserror(vlookup($F313,'Reference info'!$J$10:$J$36,1,0))),"Producer &amp; Engineer")</f>
        <v>Producer &amp; Engineer</v>
      </c>
      <c r="J313" s="174" t="str">
        <f>IF(F313="Main Primary Artist","update Tracks set ArtistId=(select ArtistId from Artists where Name=N'"&amp;Substitute(Trim(E313),"'","''")&amp;"' and EnterpriseId="&amp;EntId&amp;") where "&amp;IF(A313&lt;&gt;"", "ISRC='"&amp;A313&amp;"'", "TrackVendorId='"&amp;Substitute(Trim(B313),"'","''")&amp;"'")&amp;" and EnterpriseId="&amp;EntId,"INSERT into Contributors VALUES (newid(), "&amp;IF(F313&lt;&gt;"Primary Artist", "(select RoleId from ContributorRoles where Name='"&amp;F313&amp;"'), 0", "49, 1")&amp; ", (select max(TrackId) from Tracks where "&amp;IF(A313&lt;&gt;"", "ISRC='"&amp;A313&amp;"'", "TrackVendorId='"&amp;Substitute(Trim(B313),"'","''")&amp;"'")&amp;" and EnterpriseId="&amp;EntId&amp;"), null, (select ArtistId from Artists where Name=N'"&amp;SUBSTITUTE(trim(E313),"'","''")&amp;"' and EnterpriseId="&amp;EntId&amp;"), null)")</f>
        <v>INSERT into Contributors VALUES (newid(), (select RoleId from ContributorRoles where Name='Producer'), 0, (select max(TrackId) from Tracks where ISRC='BKTOK2300107' and EnterpriseId=647322), null, (select ArtistId from Artists where Name=N'SecondTime' and EnterpriseId=647322), null)</v>
      </c>
    </row>
    <row r="314">
      <c r="A314" s="8" t="s">
        <v>878</v>
      </c>
      <c r="B314" s="116"/>
      <c r="C314" s="134" t="str">
        <f t="array" ref="C314">ifs(and(isblank($A314),isblank($B314)),"", not(iserror(vlookup($A314&amp;$B314,'5) Release_Track'!$F:$F&amp;'5) Release_Track'!$G:$G,1,0))),vlookup($A314&amp;$B314,{'5) Release_Track'!$F:$F&amp;'5) Release_Track'!$G:$G,'5) Release_Track'!$H:$H},2,0), or(and(not(isblank($B314)),$B314=#REF!,$A314&lt;&gt;#REF!),and(not(isblank($A314)),$A314=#REF!,$B314&lt;&gt;#REF!)),"ID LISTS UNALIGNED",and($A314&lt;&gt;"",countif('5) Release_Track'!$F:$F,$A314)=0),"NO ISRC MATCH in Release_Track",and($B314&lt;&gt;"",countif('5) Release_Track'!$G:$G,$B314)=0),"NO CATALOG ID MATCH in Release_Track",iserror(vlookup($A314&amp;$B314,'5) Release_Track'!$F:$F&amp;'5) Release_Track'!$G:$G,1,0)),"NO ISRC-CATALOG ID pair MATCH in Release_Track" )</f>
        <v>Style Nika</v>
      </c>
      <c r="D314" s="134" t="str">
        <f t="array" ref="D314">ifs(and(isblank($A314),isblank($B314)),"", not(iserror(vlookup($A314&amp;$B314,'5) Release_Track'!$F:$F&amp;'5) Release_Track'!$G:$G,1,0))),vlookup($A314&amp;$B314,{'5) Release_Track'!$F:$F&amp;'5) Release_Track'!$G:$G,'5) Release_Track'!$I:$I},2,0), or(and(not(isblank($B314)),$B314=#REF!,$A314&lt;&gt;#REF!),and(not(isblank($A314)),$A314=#REF!,$B314&lt;&gt;#REF!)),"ID LISTS UNALIGNED",and($A314&lt;&gt;"",countif('5) Release_Track'!$F:$F,$A314)=0),"NO ISRC MATCH in Release_Track",and($B314&lt;&gt;"",countif('5) Release_Track'!$G:$G,$B314)=0),"NO CATALOG ID MATCH in Release_Track",iserror(vlookup($A314&amp;$B314,'5) Release_Track'!$F:$F&amp;'5) Release_Track'!$G:$G,1,0)),"NO ISRC-CATALOG ID pair MATCH in Release_Track" )</f>
        <v/>
      </c>
      <c r="E314" s="43" t="s">
        <v>44</v>
      </c>
      <c r="F314" s="135" t="s">
        <v>666</v>
      </c>
      <c r="G314" s="136" t="str">
        <f t="array" ref="G314">ifs(or($F314="",$F314="Main Primary Artist"),$F314,not(iserror(vlookup($F314,'Reference info'!$J$5:$J$8,1,0))),"Key Artist",not(iserror(vlookup($F314,'Reference info'!$J$38:$J$405,1,0))),"Performer",not(iserror(vlookup($F314,'Reference info'!$J$10:$J$36,1,0))),"Producer &amp; Engineer")</f>
        <v>Main Primary Artist</v>
      </c>
      <c r="H314" s="8" t="str">
        <f>"update Artists set ReleasesCount=(select count (distinct ReleaseId) from Releases where ArtistId=(select max(ArtistId) from Artists where Name=N'"&amp;E314&amp;"' and EnterpriseId="&amp;EntId&amp;")), 
TracksCount=(select count (distinct TrackId) from Tracks where ArtistId=(select max(ArtistId) from Artists where Name=N'"&amp;E314&amp;"' and EnterpriseId="&amp;EntId&amp;")) where ArtistId=(select max(ArtistId) from Artists where Name=N'"&amp;E314&amp;"' and EnterpriseId="&amp;EntId&amp;");"</f>
        <v>update Artists set ReleasesCount=(select count (distinct ReleaseId) from Releases where ArtistId=(select max(ArtistId) from Artists where Name=N'SecondTime' and EnterpriseId=647322)), 
TracksCount=(select count (distinct TrackId) from Tracks where ArtistId=(select max(ArtistId) from Artists where Name=N'SecondTime' and EnterpriseId=647322)) where ArtistId=(select max(ArtistId) from Artists where Name=N'SecondTime' and EnterpriseId=647322);</v>
      </c>
      <c r="J314" s="174" t="str">
        <f>IF(F314="Main Primary Artist","update Tracks set ArtistId=(select ArtistId from Artists where Name=N'"&amp;Substitute(Trim(E314),"'","''")&amp;"' and EnterpriseId="&amp;EntId&amp;") where "&amp;IF(A314&lt;&gt;"", "ISRC='"&amp;A314&amp;"'", "TrackVendorId='"&amp;Substitute(Trim(B314),"'","''")&amp;"'")&amp;" and EnterpriseId="&amp;EntId,"INSERT into Contributors VALUES (newid(), "&amp;IF(F314&lt;&gt;"Primary Artist", "(select RoleId from ContributorRoles where Name='"&amp;F314&amp;"'), 0", "49, 1")&amp; ", (select max(TrackId) from Tracks where "&amp;IF(A314&lt;&gt;"", "ISRC='"&amp;A314&amp;"'", "TrackVendorId='"&amp;Substitute(Trim(B314),"'","''")&amp;"'")&amp;" and EnterpriseId="&amp;EntId&amp;"), null, (select ArtistId from Artists where Name=N'"&amp;SUBSTITUTE(trim(E314),"'","''")&amp;"' and EnterpriseId="&amp;EntId&amp;"), null)")</f>
        <v>update Tracks set ArtistId=(select ArtistId from Artists where Name=N'SecondTime' and EnterpriseId=647322) where ISRC='BKTOK2300107' and EnterpriseId=647322</v>
      </c>
    </row>
    <row r="315" hidden="1">
      <c r="A315" s="8" t="s">
        <v>878</v>
      </c>
      <c r="B315" s="116"/>
      <c r="C315" s="134" t="str">
        <f t="array" ref="C315">ifs(and(isblank($A315),isblank($B315)),"", not(iserror(vlookup($A315&amp;$B315,'5) Release_Track'!$F:$F&amp;'5) Release_Track'!$G:$G,1,0))),vlookup($A315&amp;$B315,{'5) Release_Track'!$F:$F&amp;'5) Release_Track'!$G:$G,'5) Release_Track'!$H:$H},2,0), or(and(not(isblank($B315)),$B315=#REF!,$A315&lt;&gt;#REF!),and(not(isblank($A315)),$A315=#REF!,$B315&lt;&gt;#REF!)),"ID LISTS UNALIGNED",and($A315&lt;&gt;"",countif('5) Release_Track'!$F:$F,$A315)=0),"NO ISRC MATCH in Release_Track",and($B315&lt;&gt;"",countif('5) Release_Track'!$G:$G,$B315)=0),"NO CATALOG ID MATCH in Release_Track",iserror(vlookup($A315&amp;$B315,'5) Release_Track'!$F:$F&amp;'5) Release_Track'!$G:$G,1,0)),"NO ISRC-CATALOG ID pair MATCH in Release_Track" )</f>
        <v>Style Nika</v>
      </c>
      <c r="D315" s="134"/>
      <c r="E315" s="43" t="s">
        <v>44</v>
      </c>
      <c r="F315" s="135" t="s">
        <v>669</v>
      </c>
      <c r="G315" s="136" t="str">
        <f t="array" ref="G315">ifs(or($F315="",$F315="Main Primary Artist"),$F315,not(iserror(vlookup($F315,'Reference info'!$J$5:$J$8,1,0))),"Key Artist",not(iserror(vlookup($F315,'Reference info'!$J$38:$J$405,1,0))),"Performer",not(iserror(vlookup($F315,'Reference info'!$J$10:$J$36,1,0))),"Producer &amp; Engineer")</f>
        <v>Producer &amp; Engineer</v>
      </c>
      <c r="J315" s="174" t="str">
        <f>IF(F315="Main Primary Artist","update Tracks set ArtistId=(select ArtistId from Artists where Name=N'"&amp;Substitute(Trim(E315),"'","''")&amp;"' and EnterpriseId="&amp;EntId&amp;") where "&amp;IF(A315&lt;&gt;"", "ISRC='"&amp;A315&amp;"'", "TrackVendorId='"&amp;Substitute(Trim(B315),"'","''")&amp;"'")&amp;" and EnterpriseId="&amp;EntId,"INSERT into Contributors VALUES (newid(), "&amp;IF(F315&lt;&gt;"Primary Artist", "(select RoleId from ContributorRoles where Name='"&amp;F315&amp;"'), 0", "49, 1")&amp; ", (select max(TrackId) from Tracks where "&amp;IF(A315&lt;&gt;"", "ISRC='"&amp;A315&amp;"'", "TrackVendorId='"&amp;Substitute(Trim(B315),"'","''")&amp;"'")&amp;" and EnterpriseId="&amp;EntId&amp;"), null, (select ArtistId from Artists where Name=N'"&amp;SUBSTITUTE(trim(E315),"'","''")&amp;"' and EnterpriseId="&amp;EntId&amp;"), null)")</f>
        <v>INSERT into Contributors VALUES (newid(), (select RoleId from ContributorRoles where Name='Engineer'), 0, (select max(TrackId) from Tracks where ISRC='BKTOK2300107' and EnterpriseId=647322), null, (select ArtistId from Artists where Name=N'SecondTime' and EnterpriseId=647322), null)</v>
      </c>
    </row>
    <row r="316" hidden="1">
      <c r="A316" s="8" t="s">
        <v>880</v>
      </c>
      <c r="B316" s="116"/>
      <c r="C316" s="134" t="str">
        <f t="array" ref="C316">ifs(and(isblank($A316),isblank($B316)),"", not(iserror(vlookup($A316&amp;$B316,'5) Release_Track'!$F:$F&amp;'5) Release_Track'!$G:$G,1,0))),vlookup($A316&amp;$B316,{'5) Release_Track'!$F:$F&amp;'5) Release_Track'!$G:$G,'5) Release_Track'!$H:$H},2,0), or(and(not(isblank($B316)),$B316=$B315,$A316&lt;&gt;$A315),and(not(isblank($A316)),$A316=$A315,$B316&lt;&gt;$B315)),"ID LISTS UNALIGNED",and($A316&lt;&gt;"",countif('5) Release_Track'!$F:$F,$A316)=0),"NO ISRC MATCH in Release_Track",and($B316&lt;&gt;"",countif('5) Release_Track'!$G:$G,$B316)=0),"NO CATALOG ID MATCH in Release_Track",iserror(vlookup($A316&amp;$B316,'5) Release_Track'!$F:$F&amp;'5) Release_Track'!$G:$G,1,0)),"NO ISRC-CATALOG ID pair MATCH in Release_Track" )</f>
        <v>Carburando</v>
      </c>
      <c r="D316" s="134"/>
      <c r="E316" s="43" t="s">
        <v>79</v>
      </c>
      <c r="F316" s="135" t="s">
        <v>667</v>
      </c>
      <c r="G316" s="136" t="str">
        <f t="array" ref="G316">ifs(or($F316="",$F316="Main Primary Artist"),$F316,not(iserror(vlookup($F316,'Reference info'!$J$5:$J$8,1,0))),"Key Artist",not(iserror(vlookup($F316,'Reference info'!$J$38:$J$405,1,0))),"Performer",not(iserror(vlookup($F316,'Reference info'!$J$10:$J$36,1,0))),"Producer &amp; Engineer")</f>
        <v>Producer &amp; Engineer</v>
      </c>
      <c r="J316" s="174" t="str">
        <f>IF(F316="Main Primary Artist","update Tracks set ArtistId=(select ArtistId from Artists where Name=N'"&amp;Substitute(Trim(E316),"'","''")&amp;"' and EnterpriseId="&amp;EntId&amp;") where "&amp;IF(A316&lt;&gt;"", "ISRC='"&amp;A316&amp;"'", "TrackVendorId='"&amp;Substitute(Trim(B316),"'","''")&amp;"'")&amp;" and EnterpriseId="&amp;EntId,"INSERT into Contributors VALUES (newid(), "&amp;IF(F316&lt;&gt;"Primary Artist", "(select RoleId from ContributorRoles where Name='"&amp;F316&amp;"'), 0", "49, 1")&amp; ", (select max(TrackId) from Tracks where "&amp;IF(A316&lt;&gt;"", "ISRC='"&amp;A316&amp;"'", "TrackVendorId='"&amp;Substitute(Trim(B316),"'","''")&amp;"'")&amp;" and EnterpriseId="&amp;EntId&amp;"), null, (select ArtistId from Artists where Name=N'"&amp;SUBSTITUTE(trim(E316),"'","''")&amp;"' and EnterpriseId="&amp;EntId&amp;"), null)")</f>
        <v>INSERT into Contributors VALUES (newid(), (select RoleId from ContributorRoles where Name='Producer'), 0, (select max(TrackId) from Tracks where ISRC='BKTOK2300108' and EnterpriseId=647322), null, (select ArtistId from Artists where Name=N'$hinepsj' and EnterpriseId=647322), null)</v>
      </c>
    </row>
    <row r="317" hidden="1">
      <c r="A317" s="8" t="s">
        <v>880</v>
      </c>
      <c r="B317" s="116"/>
      <c r="C317" s="134" t="str">
        <f t="array" ref="C317">ifs(and(isblank($A317),isblank($B317)),"", not(iserror(vlookup($A317&amp;$B317,'5) Release_Track'!$F:$F&amp;'5) Release_Track'!$G:$G,1,0))),vlookup($A317&amp;$B317,{'5) Release_Track'!$F:$F&amp;'5) Release_Track'!$G:$G,'5) Release_Track'!$H:$H},2,0), or(and(not(isblank($B317)),$B317=$B316,$A317&lt;&gt;$A316),and(not(isblank($A317)),$A317=$A316,$B317&lt;&gt;$B316)),"ID LISTS UNALIGNED",and($A317&lt;&gt;"",countif('5) Release_Track'!$F:$F,$A317)=0),"NO ISRC MATCH in Release_Track",and($B317&lt;&gt;"",countif('5) Release_Track'!$G:$G,$B317)=0),"NO CATALOG ID MATCH in Release_Track",iserror(vlookup($A317&amp;$B317,'5) Release_Track'!$F:$F&amp;'5) Release_Track'!$G:$G,1,0)),"NO ISRC-CATALOG ID pair MATCH in Release_Track" )</f>
        <v>Carburando</v>
      </c>
      <c r="D317" s="134" t="str">
        <f t="array" ref="D317">ifs(and(isblank($A317),isblank($B317)),"", not(iserror(vlookup($A317&amp;$B317,'5) Release_Track'!$F:$F&amp;'5) Release_Track'!$G:$G,1,0))),vlookup($A317&amp;$B317,{'5) Release_Track'!$F:$F&amp;'5) Release_Track'!$G:$G,'5) Release_Track'!$I:$I},2,0), or(and(not(isblank($B317)),$B317=$B316,$A317&lt;&gt;$A316),and(not(isblank($A317)),$A317=$A316,$B317&lt;&gt;$B316)),"ID LISTS UNALIGNED",and($A317&lt;&gt;"",countif('5) Release_Track'!$F:$F,$A317)=0),"NO ISRC MATCH in Release_Track",and($B317&lt;&gt;"",countif('5) Release_Track'!$G:$G,$B317)=0),"NO CATALOG ID MATCH in Release_Track",iserror(vlookup($A317&amp;$B317,'5) Release_Track'!$F:$F&amp;'5) Release_Track'!$G:$G,1,0)),"NO ISRC-CATALOG ID pair MATCH in Release_Track" )</f>
        <v/>
      </c>
      <c r="E317" s="43" t="s">
        <v>97</v>
      </c>
      <c r="F317" s="135" t="s">
        <v>671</v>
      </c>
      <c r="G317" s="136" t="str">
        <f t="array" ref="G317">ifs(or($F317="",$F317="Main Primary Artist"),$F317,not(iserror(vlookup($F317,'Reference info'!$J$5:$J$8,1,0))),"Key Artist",not(iserror(vlookup($F317,'Reference info'!$J$38:$J$405,1,0))),"Performer",not(iserror(vlookup($F317,'Reference info'!$J$10:$J$36,1,0))),"Producer &amp; Engineer")</f>
        <v>Key Artist</v>
      </c>
      <c r="J317" s="174" t="str">
        <f>IF(F317="Main Primary Artist","update Tracks set ArtistId=(select ArtistId from Artists where Name=N'"&amp;Substitute(Trim(E317),"'","''")&amp;"' and EnterpriseId="&amp;EntId&amp;") where "&amp;IF(A317&lt;&gt;"", "ISRC='"&amp;A317&amp;"'", "TrackVendorId='"&amp;Substitute(Trim(B317),"'","''")&amp;"'")&amp;" and EnterpriseId="&amp;EntId,"INSERT into Contributors VALUES (newid(), "&amp;IF(F317&lt;&gt;"Primary Artist", "(select RoleId from ContributorRoles where Name='"&amp;F317&amp;"'), 0", "49, 1")&amp; ", (select max(TrackId) from Tracks where "&amp;IF(A317&lt;&gt;"", "ISRC='"&amp;A317&amp;"'", "TrackVendorId='"&amp;Substitute(Trim(B317),"'","''")&amp;"'")&amp;" and EnterpriseId="&amp;EntId&amp;"), null, (select ArtistId from Artists where Name=N'"&amp;SUBSTITUTE(trim(E317),"'","''")&amp;"' and EnterpriseId="&amp;EntId&amp;"), null)")</f>
        <v>INSERT into Contributors VALUES (newid(), 49, 1, (select max(TrackId) from Tracks where ISRC='BKTOK2300108' and EnterpriseId=647322), null, (select ArtistId from Artists where Name=N'Atilla' and EnterpriseId=647322), null)</v>
      </c>
    </row>
    <row r="318" hidden="1">
      <c r="A318" s="8" t="s">
        <v>880</v>
      </c>
      <c r="B318" s="116"/>
      <c r="C318" s="134" t="str">
        <f t="array" ref="C318">ifs(and(isblank($A318),isblank($B318)),"", not(iserror(vlookup($A318&amp;$B318,'5) Release_Track'!$F:$F&amp;'5) Release_Track'!$G:$G,1,0))),vlookup($A318&amp;$B318,{'5) Release_Track'!$F:$F&amp;'5) Release_Track'!$G:$G,'5) Release_Track'!$H:$H},2,0), or(and(not(isblank($B318)),$B318=$B317,$A318&lt;&gt;$A317),and(not(isblank($A318)),$A318=$A317,$B318&lt;&gt;$B317)),"ID LISTS UNALIGNED",and($A318&lt;&gt;"",countif('5) Release_Track'!$F:$F,$A318)=0),"NO ISRC MATCH in Release_Track",and($B318&lt;&gt;"",countif('5) Release_Track'!$G:$G,$B318)=0),"NO CATALOG ID MATCH in Release_Track",iserror(vlookup($A318&amp;$B318,'5) Release_Track'!$F:$F&amp;'5) Release_Track'!$G:$G,1,0)),"NO ISRC-CATALOG ID pair MATCH in Release_Track" )</f>
        <v>Carburando</v>
      </c>
      <c r="D318" s="134" t="str">
        <f t="array" ref="D318">ifs(and(isblank($A318),isblank($B318)),"", not(iserror(vlookup($A318&amp;$B318,'5) Release_Track'!$F:$F&amp;'5) Release_Track'!$G:$G,1,0))),vlookup($A318&amp;$B318,{'5) Release_Track'!$F:$F&amp;'5) Release_Track'!$G:$G,'5) Release_Track'!$I:$I},2,0), or(and(not(isblank($B318)),$B318=$B317,$A318&lt;&gt;$A317),and(not(isblank($A318)),$A318=$A317,$B318&lt;&gt;$B317)),"ID LISTS UNALIGNED",and($A318&lt;&gt;"",countif('5) Release_Track'!$F:$F,$A318)=0),"NO ISRC MATCH in Release_Track",and($B318&lt;&gt;"",countif('5) Release_Track'!$G:$G,$B318)=0),"NO CATALOG ID MATCH in Release_Track",iserror(vlookup($A318&amp;$B318,'5) Release_Track'!$F:$F&amp;'5) Release_Track'!$G:$G,1,0)),"NO ISRC-CATALOG ID pair MATCH in Release_Track" )</f>
        <v/>
      </c>
      <c r="E318" s="43" t="s">
        <v>53</v>
      </c>
      <c r="F318" s="135" t="s">
        <v>671</v>
      </c>
      <c r="G318" s="136" t="str">
        <f t="array" ref="G318">ifs(or($F318="",$F318="Main Primary Artist"),$F318,not(iserror(vlookup($F318,'Reference info'!$J$5:$J$8,1,0))),"Key Artist",not(iserror(vlookup($F318,'Reference info'!$J$38:$J$405,1,0))),"Performer",not(iserror(vlookup($F318,'Reference info'!$J$10:$J$36,1,0))),"Producer &amp; Engineer")</f>
        <v>Key Artist</v>
      </c>
      <c r="J318" s="174" t="str">
        <f>IF(F318="Main Primary Artist","update Tracks set ArtistId=(select ArtistId from Artists where Name=N'"&amp;Substitute(Trim(E318),"'","''")&amp;"' and EnterpriseId="&amp;EntId&amp;") where "&amp;IF(A318&lt;&gt;"", "ISRC='"&amp;A318&amp;"'", "TrackVendorId='"&amp;Substitute(Trim(B318),"'","''")&amp;"'")&amp;" and EnterpriseId="&amp;EntId,"INSERT into Contributors VALUES (newid(), "&amp;IF(F318&lt;&gt;"Primary Artist", "(select RoleId from ContributorRoles where Name='"&amp;F318&amp;"'), 0", "49, 1")&amp; ", (select max(TrackId) from Tracks where "&amp;IF(A318&lt;&gt;"", "ISRC='"&amp;A318&amp;"'", "TrackVendorId='"&amp;Substitute(Trim(B318),"'","''")&amp;"'")&amp;" and EnterpriseId="&amp;EntId&amp;"), null, (select ArtistId from Artists where Name=N'"&amp;SUBSTITUTE(trim(E318),"'","''")&amp;"' and EnterpriseId="&amp;EntId&amp;"), null)")</f>
        <v>INSERT into Contributors VALUES (newid(), 49, 1, (select max(TrackId) from Tracks where ISRC='BKTOK2300108' and EnterpriseId=647322), null, (select ArtistId from Artists where Name=N'PeJota10*' and EnterpriseId=647322), null)</v>
      </c>
    </row>
    <row r="319" hidden="1">
      <c r="A319" s="8" t="s">
        <v>880</v>
      </c>
      <c r="B319" s="116"/>
      <c r="C319" s="134" t="str">
        <f t="array" ref="C319">ifs(and(isblank($A319),isblank($B319)),"", not(iserror(vlookup($A319&amp;$B319,'5) Release_Track'!$F:$F&amp;'5) Release_Track'!$G:$G,1,0))),vlookup($A319&amp;$B319,{'5) Release_Track'!$F:$F&amp;'5) Release_Track'!$G:$G,'5) Release_Track'!$H:$H},2,0), or(and(not(isblank($B319)),$B319=$B318,$A319&lt;&gt;$A318),and(not(isblank($A319)),$A319=$A318,$B319&lt;&gt;$B318)),"ID LISTS UNALIGNED",and($A319&lt;&gt;"",countif('5) Release_Track'!$F:$F,$A319)=0),"NO ISRC MATCH in Release_Track",and($B319&lt;&gt;"",countif('5) Release_Track'!$G:$G,$B319)=0),"NO CATALOG ID MATCH in Release_Track",iserror(vlookup($A319&amp;$B319,'5) Release_Track'!$F:$F&amp;'5) Release_Track'!$G:$G,1,0)),"NO ISRC-CATALOG ID pair MATCH in Release_Track" )</f>
        <v>Carburando</v>
      </c>
      <c r="D319" s="134" t="str">
        <f t="array" ref="D319">ifs(and(isblank($A319),isblank($B319)),"", not(iserror(vlookup($A319&amp;$B319,'5) Release_Track'!$F:$F&amp;'5) Release_Track'!$G:$G,1,0))),vlookup($A319&amp;$B319,{'5) Release_Track'!$F:$F&amp;'5) Release_Track'!$G:$G,'5) Release_Track'!$I:$I},2,0), or(and(not(isblank($B319)),$B319=$B318,$A319&lt;&gt;$A318),and(not(isblank($A319)),$A319=$A318,$B319&lt;&gt;$B318)),"ID LISTS UNALIGNED",and($A319&lt;&gt;"",countif('5) Release_Track'!$F:$F,$A319)=0),"NO ISRC MATCH in Release_Track",and($B319&lt;&gt;"",countif('5) Release_Track'!$G:$G,$B319)=0),"NO CATALOG ID MATCH in Release_Track",iserror(vlookup($A319&amp;$B319,'5) Release_Track'!$F:$F&amp;'5) Release_Track'!$G:$G,1,0)),"NO ISRC-CATALOG ID pair MATCH in Release_Track" )</f>
        <v/>
      </c>
      <c r="E319" s="43" t="s">
        <v>121</v>
      </c>
      <c r="F319" s="135" t="s">
        <v>671</v>
      </c>
      <c r="G319" s="136" t="str">
        <f t="array" ref="G319">ifs(or($F319="",$F319="Main Primary Artist"),$F319,not(iserror(vlookup($F319,'Reference info'!$J$5:$J$8,1,0))),"Key Artist",not(iserror(vlookup($F319,'Reference info'!$J$38:$J$405,1,0))),"Performer",not(iserror(vlookup($F319,'Reference info'!$J$10:$J$36,1,0))),"Producer &amp; Engineer")</f>
        <v>Key Artist</v>
      </c>
      <c r="J319" s="174" t="str">
        <f>IF(F319="Main Primary Artist","update Tracks set ArtistId=(select ArtistId from Artists where Name=N'"&amp;Substitute(Trim(E319),"'","''")&amp;"' and EnterpriseId="&amp;EntId&amp;") where "&amp;IF(A319&lt;&gt;"", "ISRC='"&amp;A319&amp;"'", "TrackVendorId='"&amp;Substitute(Trim(B319),"'","''")&amp;"'")&amp;" and EnterpriseId="&amp;EntId,"INSERT into Contributors VALUES (newid(), "&amp;IF(F319&lt;&gt;"Primary Artist", "(select RoleId from ContributorRoles where Name='"&amp;F319&amp;"'), 0", "49, 1")&amp; ", (select max(TrackId) from Tracks where "&amp;IF(A319&lt;&gt;"", "ISRC='"&amp;A319&amp;"'", "TrackVendorId='"&amp;Substitute(Trim(B319),"'","''")&amp;"'")&amp;" and EnterpriseId="&amp;EntId&amp;"), null, (select ArtistId from Artists where Name=N'"&amp;SUBSTITUTE(trim(E319),"'","''")&amp;"' and EnterpriseId="&amp;EntId&amp;"), null)")</f>
        <v>INSERT into Contributors VALUES (newid(), 49, 1, (select max(TrackId) from Tracks where ISRC='BKTOK2300108' and EnterpriseId=647322), null, (select ArtistId from Artists where Name=N'Slow GM' and EnterpriseId=647322), null)</v>
      </c>
    </row>
    <row r="320">
      <c r="A320" s="8" t="s">
        <v>880</v>
      </c>
      <c r="B320" s="116"/>
      <c r="C320" s="134" t="str">
        <f t="array" ref="C320">ifs(and(isblank($A320),isblank($B320)),"", not(iserror(vlookup($A320&amp;$B320,'5) Release_Track'!$F:$F&amp;'5) Release_Track'!$G:$G,1,0))),vlookup($A320&amp;$B320,{'5) Release_Track'!$F:$F&amp;'5) Release_Track'!$G:$G,'5) Release_Track'!$H:$H},2,0), or(and(not(isblank($B320)),$B320=$B317,$A320&lt;&gt;$A317),and(not(isblank($A320)),$A320=$A317,$B320&lt;&gt;$B317)),"ID LISTS UNALIGNED",and($A320&lt;&gt;"",countif('5) Release_Track'!$F:$F,$A320)=0),"NO ISRC MATCH in Release_Track",and($B320&lt;&gt;"",countif('5) Release_Track'!$G:$G,$B320)=0),"NO CATALOG ID MATCH in Release_Track",iserror(vlookup($A320&amp;$B320,'5) Release_Track'!$F:$F&amp;'5) Release_Track'!$G:$G,1,0)),"NO ISRC-CATALOG ID pair MATCH in Release_Track" )</f>
        <v>Carburando</v>
      </c>
      <c r="D320" s="134" t="str">
        <f t="array" ref="D320">ifs(and(isblank($A320),isblank($B320)),"", not(iserror(vlookup($A320&amp;$B320,'5) Release_Track'!$F:$F&amp;'5) Release_Track'!$G:$G,1,0))),vlookup($A320&amp;$B320,{'5) Release_Track'!$F:$F&amp;'5) Release_Track'!$G:$G,'5) Release_Track'!$I:$I},2,0), or(and(not(isblank($B320)),$B320=$B317,$A320&lt;&gt;$A317),and(not(isblank($A320)),$A320=$A317,$B320&lt;&gt;$B317)),"ID LISTS UNALIGNED",and($A320&lt;&gt;"",countif('5) Release_Track'!$F:$F,$A320)=0),"NO ISRC MATCH in Release_Track",and($B320&lt;&gt;"",countif('5) Release_Track'!$G:$G,$B320)=0),"NO CATALOG ID MATCH in Release_Track",iserror(vlookup($A320&amp;$B320,'5) Release_Track'!$F:$F&amp;'5) Release_Track'!$G:$G,1,0)),"NO ISRC-CATALOG ID pair MATCH in Release_Track" )</f>
        <v/>
      </c>
      <c r="E320" s="43" t="s">
        <v>79</v>
      </c>
      <c r="F320" s="135" t="s">
        <v>666</v>
      </c>
      <c r="G320" s="136" t="str">
        <f t="array" ref="G320">ifs(or($F320="",$F320="Main Primary Artist"),$F320,not(iserror(vlookup($F320,'Reference info'!$J$5:$J$8,1,0))),"Key Artist",not(iserror(vlookup($F320,'Reference info'!$J$38:$J$405,1,0))),"Performer",not(iserror(vlookup($F320,'Reference info'!$J$10:$J$36,1,0))),"Producer &amp; Engineer")</f>
        <v>Main Primary Artist</v>
      </c>
      <c r="H320" s="8" t="str">
        <f>"update Artists set ReleasesCount=(select count (distinct ReleaseId) from Releases where ArtistId=(select max(ArtistId) from Artists where Name=N'"&amp;E320&amp;"' and EnterpriseId="&amp;EntId&amp;")), 
TracksCount=(select count (distinct TrackId) from Tracks where ArtistId=(select max(ArtistId) from Artists where Name=N'"&amp;E320&amp;"' and EnterpriseId="&amp;EntId&amp;")) where ArtistId=(select max(ArtistId) from Artists where Name=N'"&amp;E320&amp;"'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320" s="174" t="str">
        <f>IF(F320="Main Primary Artist","update Tracks set ArtistId=(select ArtistId from Artists where Name=N'"&amp;Substitute(Trim(E320),"'","''")&amp;"' and EnterpriseId="&amp;EntId&amp;") where "&amp;IF(A320&lt;&gt;"", "ISRC='"&amp;A320&amp;"'", "TrackVendorId='"&amp;Substitute(Trim(B320),"'","''")&amp;"'")&amp;" and EnterpriseId="&amp;EntId,"INSERT into Contributors VALUES (newid(), "&amp;IF(F320&lt;&gt;"Primary Artist", "(select RoleId from ContributorRoles where Name='"&amp;F320&amp;"'), 0", "49, 1")&amp; ", (select max(TrackId) from Tracks where "&amp;IF(A320&lt;&gt;"", "ISRC='"&amp;A320&amp;"'", "TrackVendorId='"&amp;Substitute(Trim(B320),"'","''")&amp;"'")&amp;" and EnterpriseId="&amp;EntId&amp;"), null, (select ArtistId from Artists where Name=N'"&amp;SUBSTITUTE(trim(E320),"'","''")&amp;"' and EnterpriseId="&amp;EntId&amp;"), null)")</f>
        <v>update Tracks set ArtistId=(select ArtistId from Artists where Name=N'$hinepsj' and EnterpriseId=647322) where ISRC='BKTOK2300108' and EnterpriseId=647322</v>
      </c>
    </row>
    <row r="321" hidden="1">
      <c r="A321" s="8" t="s">
        <v>880</v>
      </c>
      <c r="B321" s="116"/>
      <c r="C321" s="134" t="str">
        <f t="array" ref="C321">ifs(and(isblank($A321),isblank($B321)),"", not(iserror(vlookup($A321&amp;$B321,'5) Release_Track'!$F:$F&amp;'5) Release_Track'!$G:$G,1,0))),vlookup($A321&amp;$B321,{'5) Release_Track'!$F:$F&amp;'5) Release_Track'!$G:$G,'5) Release_Track'!$H:$H},2,0), or(and(not(isblank($B321)),$B321=$B320,$A321&lt;&gt;$A320),and(not(isblank($A321)),$A321=$A320,$B321&lt;&gt;$B320)),"ID LISTS UNALIGNED",and($A321&lt;&gt;"",countif('5) Release_Track'!$F:$F,$A321)=0),"NO ISRC MATCH in Release_Track",and($B321&lt;&gt;"",countif('5) Release_Track'!$G:$G,$B321)=0),"NO CATALOG ID MATCH in Release_Track",iserror(vlookup($A321&amp;$B321,'5) Release_Track'!$F:$F&amp;'5) Release_Track'!$G:$G,1,0)),"NO ISRC-CATALOG ID pair MATCH in Release_Track" )</f>
        <v>Carburando</v>
      </c>
      <c r="D321" s="134"/>
      <c r="E321" s="43" t="s">
        <v>79</v>
      </c>
      <c r="F321" s="135" t="s">
        <v>669</v>
      </c>
      <c r="G321" s="136" t="str">
        <f t="array" ref="G321">ifs(or($F321="",$F321="Main Primary Artist"),$F321,not(iserror(vlookup($F321,'Reference info'!$J$5:$J$8,1,0))),"Key Artist",not(iserror(vlookup($F321,'Reference info'!$J$38:$J$405,1,0))),"Performer",not(iserror(vlookup($F321,'Reference info'!$J$10:$J$36,1,0))),"Producer &amp; Engineer")</f>
        <v>Producer &amp; Engineer</v>
      </c>
      <c r="J321" s="174" t="str">
        <f>IF(F321="Main Primary Artist","update Tracks set ArtistId=(select ArtistId from Artists where Name=N'"&amp;Substitute(Trim(E321),"'","''")&amp;"' and EnterpriseId="&amp;EntId&amp;") where "&amp;IF(A321&lt;&gt;"", "ISRC='"&amp;A321&amp;"'", "TrackVendorId='"&amp;Substitute(Trim(B321),"'","''")&amp;"'")&amp;" and EnterpriseId="&amp;EntId,"INSERT into Contributors VALUES (newid(), "&amp;IF(F321&lt;&gt;"Primary Artist", "(select RoleId from ContributorRoles where Name='"&amp;F321&amp;"'), 0", "49, 1")&amp; ", (select max(TrackId) from Tracks where "&amp;IF(A321&lt;&gt;"", "ISRC='"&amp;A321&amp;"'", "TrackVendorId='"&amp;Substitute(Trim(B321),"'","''")&amp;"'")&amp;" and EnterpriseId="&amp;EntId&amp;"), null, (select ArtistId from Artists where Name=N'"&amp;SUBSTITUTE(trim(E321),"'","''")&amp;"' and EnterpriseId="&amp;EntId&amp;"), null)")</f>
        <v>INSERT into Contributors VALUES (newid(), (select RoleId from ContributorRoles where Name='Engineer'), 0, (select max(TrackId) from Tracks where ISRC='BKTOK2300108' and EnterpriseId=647322), null, (select ArtistId from Artists where Name=N'$hinepsj' and EnterpriseId=647322), null)</v>
      </c>
    </row>
    <row r="322" hidden="1">
      <c r="A322" s="8" t="s">
        <v>882</v>
      </c>
      <c r="B322" s="116"/>
      <c r="C322" s="134" t="str">
        <f t="array" ref="C322">ifs(and(isblank($A322),isblank($B322)),"", not(iserror(vlookup($A322&amp;$B322,'5) Release_Track'!$F:$F&amp;'5) Release_Track'!$G:$G,1,0))),vlookup($A322&amp;$B322,{'5) Release_Track'!$F:$F&amp;'5) Release_Track'!$G:$G,'5) Release_Track'!$H:$H},2,0), or(and(not(isblank($B322)),$B322=$B319,$A322&lt;&gt;$A319),and(not(isblank($A322)),$A322=$A319,$B322&lt;&gt;$B319)),"ID LISTS UNALIGNED",and($A322&lt;&gt;"",countif('5) Release_Track'!$F:$F,$A322)=0),"NO ISRC MATCH in Release_Track",and($B322&lt;&gt;"",countif('5) Release_Track'!$G:$G,$B322)=0),"NO CATALOG ID MATCH in Release_Track",iserror(vlookup($A322&amp;$B322,'5) Release_Track'!$F:$F&amp;'5) Release_Track'!$G:$G,1,0)),"NO ISRC-CATALOG ID pair MATCH in Release_Track" )</f>
        <v>Nó de Ligação</v>
      </c>
      <c r="D322" s="134"/>
      <c r="E322" s="43" t="s">
        <v>69</v>
      </c>
      <c r="F322" s="135" t="s">
        <v>667</v>
      </c>
      <c r="G322" s="136" t="str">
        <f t="array" ref="G322">ifs(or($F322="",$F322="Main Primary Artist"),$F322,not(iserror(vlookup($F322,'Reference info'!$J$5:$J$8,1,0))),"Key Artist",not(iserror(vlookup($F322,'Reference info'!$J$38:$J$405,1,0))),"Performer",not(iserror(vlookup($F322,'Reference info'!$J$10:$J$36,1,0))),"Producer &amp; Engineer")</f>
        <v>Producer &amp; Engineer</v>
      </c>
      <c r="J322" s="174" t="str">
        <f>IF(F322="Main Primary Artist","update Tracks set ArtistId=(select ArtistId from Artists where Name=N'"&amp;Substitute(Trim(E322),"'","''")&amp;"' and EnterpriseId="&amp;EntId&amp;") where "&amp;IF(A322&lt;&gt;"", "ISRC='"&amp;A322&amp;"'", "TrackVendorId='"&amp;Substitute(Trim(B322),"'","''")&amp;"'")&amp;" and EnterpriseId="&amp;EntId,"INSERT into Contributors VALUES (newid(), "&amp;IF(F322&lt;&gt;"Primary Artist", "(select RoleId from ContributorRoles where Name='"&amp;F322&amp;"'), 0", "49, 1")&amp; ", (select max(TrackId) from Tracks where "&amp;IF(A322&lt;&gt;"", "ISRC='"&amp;A322&amp;"'", "TrackVendorId='"&amp;Substitute(Trim(B322),"'","''")&amp;"'")&amp;" and EnterpriseId="&amp;EntId&amp;"), null, (select ArtistId from Artists where Name=N'"&amp;SUBSTITUTE(trim(E322),"'","''")&amp;"' and EnterpriseId="&amp;EntId&amp;"), null)")</f>
        <v>INSERT into Contributors VALUES (newid(), (select RoleId from ContributorRoles where Name='Producer'), 0, (select max(TrackId) from Tracks where ISRC='BKTOK2300109' and EnterpriseId=647322), null, (select ArtistId from Artists where Name=N'Tavin' and EnterpriseId=647322), null)</v>
      </c>
    </row>
    <row r="323">
      <c r="A323" s="8" t="s">
        <v>882</v>
      </c>
      <c r="B323" s="116"/>
      <c r="C323" s="134" t="str">
        <f t="array" ref="C323">ifs(and(isblank($A323),isblank($B323)),"", not(iserror(vlookup($A323&amp;$B323,'5) Release_Track'!$F:$F&amp;'5) Release_Track'!$G:$G,1,0))),vlookup($A323&amp;$B323,{'5) Release_Track'!$F:$F&amp;'5) Release_Track'!$G:$G,'5) Release_Track'!$H:$H},2,0), or(and(not(isblank($B323)),$B323=$B320,$A323&lt;&gt;$A320),and(not(isblank($A323)),$A323=$A320,$B323&lt;&gt;$B320)),"ID LISTS UNALIGNED",and($A323&lt;&gt;"",countif('5) Release_Track'!$F:$F,$A323)=0),"NO ISRC MATCH in Release_Track",and($B323&lt;&gt;"",countif('5) Release_Track'!$G:$G,$B323)=0),"NO CATALOG ID MATCH in Release_Track",iserror(vlookup($A323&amp;$B323,'5) Release_Track'!$F:$F&amp;'5) Release_Track'!$G:$G,1,0)),"NO ISRC-CATALOG ID pair MATCH in Release_Track" )</f>
        <v>Nó de Ligação</v>
      </c>
      <c r="D323" s="134" t="str">
        <f t="array" ref="D323">ifs(and(isblank($A323),isblank($B323)),"", not(iserror(vlookup($A323&amp;$B323,'5) Release_Track'!$F:$F&amp;'5) Release_Track'!$G:$G,1,0))),vlookup($A323&amp;$B323,{'5) Release_Track'!$F:$F&amp;'5) Release_Track'!$G:$G,'5) Release_Track'!$I:$I},2,0), or(and(not(isblank($B323)),$B323=$B320,$A323&lt;&gt;$A320),and(not(isblank($A323)),$A323=$A320,$B323&lt;&gt;$B320)),"ID LISTS UNALIGNED",and($A323&lt;&gt;"",countif('5) Release_Track'!$F:$F,$A323)=0),"NO ISRC MATCH in Release_Track",and($B323&lt;&gt;"",countif('5) Release_Track'!$G:$G,$B323)=0),"NO CATALOG ID MATCH in Release_Track",iserror(vlookup($A323&amp;$B323,'5) Release_Track'!$F:$F&amp;'5) Release_Track'!$G:$G,1,0)),"NO ISRC-CATALOG ID pair MATCH in Release_Track" )</f>
        <v/>
      </c>
      <c r="E323" s="43" t="s">
        <v>69</v>
      </c>
      <c r="F323" s="135" t="s">
        <v>666</v>
      </c>
      <c r="G323" s="136" t="str">
        <f t="array" ref="G323">ifs(or($F323="",$F323="Main Primary Artist"),$F323,not(iserror(vlookup($F323,'Reference info'!$J$5:$J$8,1,0))),"Key Artist",not(iserror(vlookup($F323,'Reference info'!$J$38:$J$405,1,0))),"Performer",not(iserror(vlookup($F323,'Reference info'!$J$10:$J$36,1,0))),"Producer &amp; Engineer")</f>
        <v>Main Primary Artist</v>
      </c>
      <c r="H323" s="8" t="str">
        <f>"update Artists set ReleasesCount=(select count (distinct ReleaseId) from Releases where ArtistId=(select max(ArtistId) from Artists where Name=N'"&amp;E323&amp;"' and EnterpriseId="&amp;EntId&amp;")), 
TracksCount=(select count (distinct TrackId) from Tracks where ArtistId=(select max(ArtistId) from Artists where Name=N'"&amp;E323&amp;"' and EnterpriseId="&amp;EntId&amp;")) where ArtistId=(select max(ArtistId) from Artists where Name=N'"&amp;E323&amp;"'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323" s="174" t="str">
        <f>IF(F323="Main Primary Artist","update Tracks set ArtistId=(select ArtistId from Artists where Name=N'"&amp;Substitute(Trim(E323),"'","''")&amp;"' and EnterpriseId="&amp;EntId&amp;") where "&amp;IF(A323&lt;&gt;"", "ISRC='"&amp;A323&amp;"'", "TrackVendorId='"&amp;Substitute(Trim(B323),"'","''")&amp;"'")&amp;" and EnterpriseId="&amp;EntId,"INSERT into Contributors VALUES (newid(), "&amp;IF(F323&lt;&gt;"Primary Artist", "(select RoleId from ContributorRoles where Name='"&amp;F323&amp;"'), 0", "49, 1")&amp; ", (select max(TrackId) from Tracks where "&amp;IF(A323&lt;&gt;"", "ISRC='"&amp;A323&amp;"'", "TrackVendorId='"&amp;Substitute(Trim(B323),"'","''")&amp;"'")&amp;" and EnterpriseId="&amp;EntId&amp;"), null, (select ArtistId from Artists where Name=N'"&amp;SUBSTITUTE(trim(E323),"'","''")&amp;"' and EnterpriseId="&amp;EntId&amp;"), null)")</f>
        <v>update Tracks set ArtistId=(select ArtistId from Artists where Name=N'Tavin' and EnterpriseId=647322) where ISRC='BKTOK2300109' and EnterpriseId=647322</v>
      </c>
    </row>
    <row r="324" hidden="1">
      <c r="A324" s="8" t="s">
        <v>882</v>
      </c>
      <c r="B324" s="116"/>
      <c r="C324" s="134" t="str">
        <f t="array" ref="C324">ifs(and(isblank($A324),isblank($B324)),"", not(iserror(vlookup($A324&amp;$B324,'5) Release_Track'!$F:$F&amp;'5) Release_Track'!$G:$G,1,0))),vlookup($A324&amp;$B324,{'5) Release_Track'!$F:$F&amp;'5) Release_Track'!$G:$G,'5) Release_Track'!$H:$H},2,0), or(and(not(isblank($B324)),$B324=$B321,$A324&lt;&gt;$A321),and(not(isblank($A324)),$A324=$A321,$B324&lt;&gt;$B321)),"ID LISTS UNALIGNED",and($A324&lt;&gt;"",countif('5) Release_Track'!$F:$F,$A324)=0),"NO ISRC MATCH in Release_Track",and($B324&lt;&gt;"",countif('5) Release_Track'!$G:$G,$B324)=0),"NO CATALOG ID MATCH in Release_Track",iserror(vlookup($A324&amp;$B324,'5) Release_Track'!$F:$F&amp;'5) Release_Track'!$G:$G,1,0)),"NO ISRC-CATALOG ID pair MATCH in Release_Track" )</f>
        <v>Nó de Ligação</v>
      </c>
      <c r="D324" s="134"/>
      <c r="E324" s="43" t="s">
        <v>69</v>
      </c>
      <c r="F324" s="135" t="s">
        <v>669</v>
      </c>
      <c r="G324" s="136" t="str">
        <f t="array" ref="G324">ifs(or($F324="",$F324="Main Primary Artist"),$F324,not(iserror(vlookup($F324,'Reference info'!$J$5:$J$8,1,0))),"Key Artist",not(iserror(vlookup($F324,'Reference info'!$J$38:$J$405,1,0))),"Performer",not(iserror(vlookup($F324,'Reference info'!$J$10:$J$36,1,0))),"Producer &amp; Engineer")</f>
        <v>Producer &amp; Engineer</v>
      </c>
      <c r="J324" s="174" t="str">
        <f>IF(F324="Main Primary Artist","update Tracks set ArtistId=(select ArtistId from Artists where Name=N'"&amp;Substitute(Trim(E324),"'","''")&amp;"' and EnterpriseId="&amp;EntId&amp;") where "&amp;IF(A324&lt;&gt;"", "ISRC='"&amp;A324&amp;"'", "TrackVendorId='"&amp;Substitute(Trim(B324),"'","''")&amp;"'")&amp;" and EnterpriseId="&amp;EntId,"INSERT into Contributors VALUES (newid(), "&amp;IF(F324&lt;&gt;"Primary Artist", "(select RoleId from ContributorRoles where Name='"&amp;F324&amp;"'), 0", "49, 1")&amp; ", (select max(TrackId) from Tracks where "&amp;IF(A324&lt;&gt;"", "ISRC='"&amp;A324&amp;"'", "TrackVendorId='"&amp;Substitute(Trim(B324),"'","''")&amp;"'")&amp;" and EnterpriseId="&amp;EntId&amp;"), null, (select ArtistId from Artists where Name=N'"&amp;SUBSTITUTE(trim(E324),"'","''")&amp;"' and EnterpriseId="&amp;EntId&amp;"), null)")</f>
        <v>INSERT into Contributors VALUES (newid(), (select RoleId from ContributorRoles where Name='Engineer'), 0, (select max(TrackId) from Tracks where ISRC='BKTOK2300109' and EnterpriseId=647322), null, (select ArtistId from Artists where Name=N'Tavin' and EnterpriseId=647322), null)</v>
      </c>
    </row>
    <row r="325" hidden="1">
      <c r="A325" s="8" t="s">
        <v>884</v>
      </c>
      <c r="B325" s="116"/>
      <c r="C325" s="134" t="str">
        <f t="array" ref="C325">ifs(and(isblank($A325),isblank($B325)),"", not(iserror(vlookup($A325&amp;$B325,'5) Release_Track'!$F:$F&amp;'5) Release_Track'!$G:$G,1,0))),vlookup($A325&amp;$B325,{'5) Release_Track'!$F:$F&amp;'5) Release_Track'!$G:$G,'5) Release_Track'!$H:$H},2,0), or(and(not(isblank($B325)),$B325=$B322,$A325&lt;&gt;$A322),and(not(isblank($A325)),$A325=$A322,$B325&lt;&gt;$B322)),"ID LISTS UNALIGNED",and($A325&lt;&gt;"",countif('5) Release_Track'!$F:$F,$A325)=0),"NO ISRC MATCH in Release_Track",and($B325&lt;&gt;"",countif('5) Release_Track'!$G:$G,$B325)=0),"NO CATALOG ID MATCH in Release_Track",iserror(vlookup($A325&amp;$B325,'5) Release_Track'!$F:$F&amp;'5) Release_Track'!$G:$G,1,0)),"NO ISRC-CATALOG ID pair MATCH in Release_Track" )</f>
        <v>Eu Sou o Anjo Caído</v>
      </c>
      <c r="D325" s="134"/>
      <c r="E325" s="43" t="s">
        <v>67</v>
      </c>
      <c r="F325" s="135" t="s">
        <v>667</v>
      </c>
      <c r="G325" s="136" t="str">
        <f t="array" ref="G325">ifs(or($F325="",$F325="Main Primary Artist"),$F325,not(iserror(vlookup($F325,'Reference info'!$J$5:$J$8,1,0))),"Key Artist",not(iserror(vlookup($F325,'Reference info'!$J$38:$J$405,1,0))),"Performer",not(iserror(vlookup($F325,'Reference info'!$J$10:$J$36,1,0))),"Producer &amp; Engineer")</f>
        <v>Producer &amp; Engineer</v>
      </c>
      <c r="J325" s="174" t="str">
        <f>IF(F325="Main Primary Artist","update Tracks set ArtistId=(select ArtistId from Artists where Name=N'"&amp;Substitute(Trim(E325),"'","''")&amp;"' and EnterpriseId="&amp;EntId&amp;") where "&amp;IF(A325&lt;&gt;"", "ISRC='"&amp;A325&amp;"'", "TrackVendorId='"&amp;Substitute(Trim(B325),"'","''")&amp;"'")&amp;" and EnterpriseId="&amp;EntId,"INSERT into Contributors VALUES (newid(), "&amp;IF(F325&lt;&gt;"Primary Artist", "(select RoleId from ContributorRoles where Name='"&amp;F325&amp;"'), 0", "49, 1")&amp; ", (select max(TrackId) from Tracks where "&amp;IF(A325&lt;&gt;"", "ISRC='"&amp;A325&amp;"'", "TrackVendorId='"&amp;Substitute(Trim(B325),"'","''")&amp;"'")&amp;" and EnterpriseId="&amp;EntId&amp;"), null, (select ArtistId from Artists where Name=N'"&amp;SUBSTITUTE(trim(E325),"'","''")&amp;"' and EnterpriseId="&amp;EntId&amp;"), null)")</f>
        <v>INSERT into Contributors VALUES (newid(), (select RoleId from ContributorRoles where Name='Producer'), 0, (select max(TrackId) from Tracks where ISRC='BKTOK2300110' and EnterpriseId=647322), null, (select ArtistId from Artists where Name=N'Flash Beats Manow' and EnterpriseId=647322), null)</v>
      </c>
    </row>
    <row r="326">
      <c r="A326" s="8" t="s">
        <v>884</v>
      </c>
      <c r="B326" s="116"/>
      <c r="C326" s="134" t="str">
        <f t="array" ref="C326">ifs(and(isblank($A326),isblank($B326)),"", not(iserror(vlookup($A326&amp;$B326,'5) Release_Track'!$F:$F&amp;'5) Release_Track'!$G:$G,1,0))),vlookup($A326&amp;$B326,{'5) Release_Track'!$F:$F&amp;'5) Release_Track'!$G:$G,'5) Release_Track'!$H:$H},2,0), or(and(not(isblank($B326)),$B326=$B323,$A326&lt;&gt;$A323),and(not(isblank($A326)),$A326=$A323,$B326&lt;&gt;$B323)),"ID LISTS UNALIGNED",and($A326&lt;&gt;"",countif('5) Release_Track'!$F:$F,$A326)=0),"NO ISRC MATCH in Release_Track",and($B326&lt;&gt;"",countif('5) Release_Track'!$G:$G,$B326)=0),"NO CATALOG ID MATCH in Release_Track",iserror(vlookup($A326&amp;$B326,'5) Release_Track'!$F:$F&amp;'5) Release_Track'!$G:$G,1,0)),"NO ISRC-CATALOG ID pair MATCH in Release_Track" )</f>
        <v>Eu Sou o Anjo Caído</v>
      </c>
      <c r="D326" s="134" t="str">
        <f t="array" ref="D326">ifs(and(isblank($A326),isblank($B326)),"", not(iserror(vlookup($A326&amp;$B326,'5) Release_Track'!$F:$F&amp;'5) Release_Track'!$G:$G,1,0))),vlookup($A326&amp;$B326,{'5) Release_Track'!$F:$F&amp;'5) Release_Track'!$G:$G,'5) Release_Track'!$I:$I},2,0), or(and(not(isblank($B326)),$B326=$B323,$A326&lt;&gt;$A323),and(not(isblank($A326)),$A326=$A323,$B326&lt;&gt;$B323)),"ID LISTS UNALIGNED",and($A326&lt;&gt;"",countif('5) Release_Track'!$F:$F,$A326)=0),"NO ISRC MATCH in Release_Track",and($B326&lt;&gt;"",countif('5) Release_Track'!$G:$G,$B326)=0),"NO CATALOG ID MATCH in Release_Track",iserror(vlookup($A326&amp;$B326,'5) Release_Track'!$F:$F&amp;'5) Release_Track'!$G:$G,1,0)),"NO ISRC-CATALOG ID pair MATCH in Release_Track" )</f>
        <v/>
      </c>
      <c r="E326" s="43" t="s">
        <v>67</v>
      </c>
      <c r="F326" s="135" t="s">
        <v>666</v>
      </c>
      <c r="G326" s="136" t="str">
        <f t="array" ref="G326">ifs(or($F326="",$F326="Main Primary Artist"),$F326,not(iserror(vlookup($F326,'Reference info'!$J$5:$J$8,1,0))),"Key Artist",not(iserror(vlookup($F326,'Reference info'!$J$38:$J$405,1,0))),"Performer",not(iserror(vlookup($F326,'Reference info'!$J$10:$J$36,1,0))),"Producer &amp; Engineer")</f>
        <v>Main Primary Artist</v>
      </c>
      <c r="H326" s="8" t="str">
        <f>"update Artists set ReleasesCount=(select count (distinct ReleaseId) from Releases where ArtistId=(select max(ArtistId) from Artists where Name=N'"&amp;E326&amp;"' and EnterpriseId="&amp;EntId&amp;")), 
TracksCount=(select count (distinct TrackId) from Tracks where ArtistId=(select max(ArtistId) from Artists where Name=N'"&amp;E326&amp;"' and EnterpriseId="&amp;EntId&amp;")) where ArtistId=(select max(ArtistId) from Artists where Name=N'"&amp;E326&amp;"'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326" s="174" t="str">
        <f>IF(F326="Main Primary Artist","update Tracks set ArtistId=(select ArtistId from Artists where Name=N'"&amp;Substitute(Trim(E326),"'","''")&amp;"' and EnterpriseId="&amp;EntId&amp;") where "&amp;IF(A326&lt;&gt;"", "ISRC='"&amp;A326&amp;"'", "TrackVendorId='"&amp;Substitute(Trim(B326),"'","''")&amp;"'")&amp;" and EnterpriseId="&amp;EntId,"INSERT into Contributors VALUES (newid(), "&amp;IF(F326&lt;&gt;"Primary Artist", "(select RoleId from ContributorRoles where Name='"&amp;F326&amp;"'), 0", "49, 1")&amp; ", (select max(TrackId) from Tracks where "&amp;IF(A326&lt;&gt;"", "ISRC='"&amp;A326&amp;"'", "TrackVendorId='"&amp;Substitute(Trim(B326),"'","''")&amp;"'")&amp;" and EnterpriseId="&amp;EntId&amp;"), null, (select ArtistId from Artists where Name=N'"&amp;SUBSTITUTE(trim(E326),"'","''")&amp;"' and EnterpriseId="&amp;EntId&amp;"), null)")</f>
        <v>update Tracks set ArtistId=(select ArtistId from Artists where Name=N'Flash Beats Manow' and EnterpriseId=647322) where ISRC='BKTOK2300110' and EnterpriseId=647322</v>
      </c>
    </row>
    <row r="327" hidden="1">
      <c r="A327" s="8" t="s">
        <v>884</v>
      </c>
      <c r="B327" s="116"/>
      <c r="C327" s="134" t="str">
        <f t="array" ref="C327">ifs(and(isblank($A327),isblank($B327)),"", not(iserror(vlookup($A327&amp;$B327,'5) Release_Track'!$F:$F&amp;'5) Release_Track'!$G:$G,1,0))),vlookup($A327&amp;$B327,{'5) Release_Track'!$F:$F&amp;'5) Release_Track'!$G:$G,'5) Release_Track'!$H:$H},2,0), or(and(not(isblank($B327)),$B327=$B324,$A327&lt;&gt;$A324),and(not(isblank($A327)),$A327=$A324,$B327&lt;&gt;$B324)),"ID LISTS UNALIGNED",and($A327&lt;&gt;"",countif('5) Release_Track'!$F:$F,$A327)=0),"NO ISRC MATCH in Release_Track",and($B327&lt;&gt;"",countif('5) Release_Track'!$G:$G,$B327)=0),"NO CATALOG ID MATCH in Release_Track",iserror(vlookup($A327&amp;$B327,'5) Release_Track'!$F:$F&amp;'5) Release_Track'!$G:$G,1,0)),"NO ISRC-CATALOG ID pair MATCH in Release_Track" )</f>
        <v>Eu Sou o Anjo Caído</v>
      </c>
      <c r="D327" s="134"/>
      <c r="E327" s="43" t="s">
        <v>67</v>
      </c>
      <c r="F327" s="135" t="s">
        <v>669</v>
      </c>
      <c r="G327" s="136" t="str">
        <f t="array" ref="G327">ifs(or($F327="",$F327="Main Primary Artist"),$F327,not(iserror(vlookup($F327,'Reference info'!$J$5:$J$8,1,0))),"Key Artist",not(iserror(vlookup($F327,'Reference info'!$J$38:$J$405,1,0))),"Performer",not(iserror(vlookup($F327,'Reference info'!$J$10:$J$36,1,0))),"Producer &amp; Engineer")</f>
        <v>Producer &amp; Engineer</v>
      </c>
      <c r="J327" s="174" t="str">
        <f>IF(F327="Main Primary Artist","update Tracks set ArtistId=(select ArtistId from Artists where Name=N'"&amp;Substitute(Trim(E327),"'","''")&amp;"' and EnterpriseId="&amp;EntId&amp;") where "&amp;IF(A327&lt;&gt;"", "ISRC='"&amp;A327&amp;"'", "TrackVendorId='"&amp;Substitute(Trim(B327),"'","''")&amp;"'")&amp;" and EnterpriseId="&amp;EntId,"INSERT into Contributors VALUES (newid(), "&amp;IF(F327&lt;&gt;"Primary Artist", "(select RoleId from ContributorRoles where Name='"&amp;F327&amp;"'), 0", "49, 1")&amp; ", (select max(TrackId) from Tracks where "&amp;IF(A327&lt;&gt;"", "ISRC='"&amp;A327&amp;"'", "TrackVendorId='"&amp;Substitute(Trim(B327),"'","''")&amp;"'")&amp;" and EnterpriseId="&amp;EntId&amp;"), null, (select ArtistId from Artists where Name=N'"&amp;SUBSTITUTE(trim(E327),"'","''")&amp;"' and EnterpriseId="&amp;EntId&amp;"), null)")</f>
        <v>INSERT into Contributors VALUES (newid(), (select RoleId from ContributorRoles where Name='Engineer'), 0, (select max(TrackId) from Tracks where ISRC='BKTOK2300110' and EnterpriseId=647322), null, (select ArtistId from Artists where Name=N'Flash Beats Manow' and EnterpriseId=647322), null)</v>
      </c>
    </row>
    <row r="328" hidden="1">
      <c r="A328" s="8" t="s">
        <v>886</v>
      </c>
      <c r="B328" s="116"/>
      <c r="C328" s="134" t="str">
        <f t="array" ref="C328">ifs(and(isblank($A328),isblank($B328)),"", not(iserror(vlookup($A328&amp;$B328,'5) Release_Track'!$F:$F&amp;'5) Release_Track'!$G:$G,1,0))),vlookup($A328&amp;$B328,{'5) Release_Track'!$F:$F&amp;'5) Release_Track'!$G:$G,'5) Release_Track'!$H:$H},2,0), or(and(not(isblank($B328)),$B328=$B325,$A328&lt;&gt;$A325),and(not(isblank($A328)),$A328=$A325,$B328&lt;&gt;$B325)),"ID LISTS UNALIGNED",and($A328&lt;&gt;"",countif('5) Release_Track'!$F:$F,$A328)=0),"NO ISRC MATCH in Release_Track",and($B328&lt;&gt;"",countif('5) Release_Track'!$G:$G,$B328)=0),"NO CATALOG ID MATCH in Release_Track",iserror(vlookup($A328&amp;$B328,'5) Release_Track'!$F:$F&amp;'5) Release_Track'!$G:$G,1,0)),"NO ISRC-CATALOG ID pair MATCH in Release_Track" )</f>
        <v>Jimmy Hopkins</v>
      </c>
      <c r="D328" s="134"/>
      <c r="E328" s="43" t="s">
        <v>71</v>
      </c>
      <c r="F328" s="135" t="s">
        <v>667</v>
      </c>
      <c r="G328" s="136" t="str">
        <f t="array" ref="G328">ifs(or($F328="",$F328="Main Primary Artist"),$F328,not(iserror(vlookup($F328,'Reference info'!$J$5:$J$8,1,0))),"Key Artist",not(iserror(vlookup($F328,'Reference info'!$J$38:$J$405,1,0))),"Performer",not(iserror(vlookup($F328,'Reference info'!$J$10:$J$36,1,0))),"Producer &amp; Engineer")</f>
        <v>Producer &amp; Engineer</v>
      </c>
      <c r="J328" s="174" t="str">
        <f>IF(F328="Main Primary Artist","update Tracks set ArtistId=(select ArtistId from Artists where Name=N'"&amp;Substitute(Trim(E328),"'","''")&amp;"' and EnterpriseId="&amp;EntId&amp;") where "&amp;IF(A328&lt;&gt;"", "ISRC='"&amp;A328&amp;"'", "TrackVendorId='"&amp;Substitute(Trim(B328),"'","''")&amp;"'")&amp;" and EnterpriseId="&amp;EntId,"INSERT into Contributors VALUES (newid(), "&amp;IF(F328&lt;&gt;"Primary Artist", "(select RoleId from ContributorRoles where Name='"&amp;F328&amp;"'), 0", "49, 1")&amp; ", (select max(TrackId) from Tracks where "&amp;IF(A328&lt;&gt;"", "ISRC='"&amp;A328&amp;"'", "TrackVendorId='"&amp;Substitute(Trim(B328),"'","''")&amp;"'")&amp;" and EnterpriseId="&amp;EntId&amp;"), null, (select ArtistId from Artists where Name=N'"&amp;SUBSTITUTE(trim(E328),"'","''")&amp;"' and EnterpriseId="&amp;EntId&amp;"), null)")</f>
        <v>INSERT into Contributors VALUES (newid(), (select RoleId from ContributorRoles where Name='Producer'), 0, (select max(TrackId) from Tracks where ISRC='BKTOK2300111' and EnterpriseId=647322), null, (select ArtistId from Artists where Name=N'Gabriza' and EnterpriseId=647322), null)</v>
      </c>
    </row>
    <row r="329">
      <c r="A329" s="8" t="s">
        <v>886</v>
      </c>
      <c r="B329" s="116"/>
      <c r="C329" s="134" t="str">
        <f t="array" ref="C329">ifs(and(isblank($A329),isblank($B329)),"", not(iserror(vlookup($A329&amp;$B329,'5) Release_Track'!$F:$F&amp;'5) Release_Track'!$G:$G,1,0))),vlookup($A329&amp;$B329,{'5) Release_Track'!$F:$F&amp;'5) Release_Track'!$G:$G,'5) Release_Track'!$H:$H},2,0), or(and(not(isblank($B329)),$B329=$B326,$A329&lt;&gt;$A326),and(not(isblank($A329)),$A329=$A326,$B329&lt;&gt;$B326)),"ID LISTS UNALIGNED",and($A329&lt;&gt;"",countif('5) Release_Track'!$F:$F,$A329)=0),"NO ISRC MATCH in Release_Track",and($B329&lt;&gt;"",countif('5) Release_Track'!$G:$G,$B329)=0),"NO CATALOG ID MATCH in Release_Track",iserror(vlookup($A329&amp;$B329,'5) Release_Track'!$F:$F&amp;'5) Release_Track'!$G:$G,1,0)),"NO ISRC-CATALOG ID pair MATCH in Release_Track" )</f>
        <v>Jimmy Hopkins</v>
      </c>
      <c r="D329" s="134" t="str">
        <f t="array" ref="D329">ifs(and(isblank($A329),isblank($B329)),"", not(iserror(vlookup($A329&amp;$B329,'5) Release_Track'!$F:$F&amp;'5) Release_Track'!$G:$G,1,0))),vlookup($A329&amp;$B329,{'5) Release_Track'!$F:$F&amp;'5) Release_Track'!$G:$G,'5) Release_Track'!$I:$I},2,0), or(and(not(isblank($B329)),$B329=$B326,$A329&lt;&gt;$A326),and(not(isblank($A329)),$A329=$A326,$B329&lt;&gt;$B326)),"ID LISTS UNALIGNED",and($A329&lt;&gt;"",countif('5) Release_Track'!$F:$F,$A329)=0),"NO ISRC MATCH in Release_Track",and($B329&lt;&gt;"",countif('5) Release_Track'!$G:$G,$B329)=0),"NO CATALOG ID MATCH in Release_Track",iserror(vlookup($A329&amp;$B329,'5) Release_Track'!$F:$F&amp;'5) Release_Track'!$G:$G,1,0)),"NO ISRC-CATALOG ID pair MATCH in Release_Track" )</f>
        <v/>
      </c>
      <c r="E329" s="43" t="s">
        <v>71</v>
      </c>
      <c r="F329" s="135" t="s">
        <v>666</v>
      </c>
      <c r="G329" s="136" t="str">
        <f t="array" ref="G329">ifs(or($F329="",$F329="Main Primary Artist"),$F329,not(iserror(vlookup($F329,'Reference info'!$J$5:$J$8,1,0))),"Key Artist",not(iserror(vlookup($F329,'Reference info'!$J$38:$J$405,1,0))),"Performer",not(iserror(vlookup($F329,'Reference info'!$J$10:$J$36,1,0))),"Producer &amp; Engineer")</f>
        <v>Main Primary Artist</v>
      </c>
      <c r="H329" s="8" t="str">
        <f>"update Artists set ReleasesCount=(select count (distinct ReleaseId) from Releases where ArtistId=(select max(ArtistId) from Artists where Name=N'"&amp;E329&amp;"' and EnterpriseId="&amp;EntId&amp;")), 
TracksCount=(select count (distinct TrackId) from Tracks where ArtistId=(select max(ArtistId) from Artists where Name=N'"&amp;E329&amp;"' and EnterpriseId="&amp;EntId&amp;")) where ArtistId=(select max(ArtistId) from Artists where Name=N'"&amp;E329&amp;"'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329" s="174" t="str">
        <f>IF(F329="Main Primary Artist","update Tracks set ArtistId=(select ArtistId from Artists where Name=N'"&amp;Substitute(Trim(E329),"'","''")&amp;"' and EnterpriseId="&amp;EntId&amp;") where "&amp;IF(A329&lt;&gt;"", "ISRC='"&amp;A329&amp;"'", "TrackVendorId='"&amp;Substitute(Trim(B329),"'","''")&amp;"'")&amp;" and EnterpriseId="&amp;EntId,"INSERT into Contributors VALUES (newid(), "&amp;IF(F329&lt;&gt;"Primary Artist", "(select RoleId from ContributorRoles where Name='"&amp;F329&amp;"'), 0", "49, 1")&amp; ", (select max(TrackId) from Tracks where "&amp;IF(A329&lt;&gt;"", "ISRC='"&amp;A329&amp;"'", "TrackVendorId='"&amp;Substitute(Trim(B329),"'","''")&amp;"'")&amp;" and EnterpriseId="&amp;EntId&amp;"), null, (select ArtistId from Artists where Name=N'"&amp;SUBSTITUTE(trim(E329),"'","''")&amp;"' and EnterpriseId="&amp;EntId&amp;"), null)")</f>
        <v>update Tracks set ArtistId=(select ArtistId from Artists where Name=N'Gabriza' and EnterpriseId=647322) where ISRC='BKTOK2300111' and EnterpriseId=647322</v>
      </c>
    </row>
    <row r="330" hidden="1">
      <c r="A330" s="8" t="s">
        <v>886</v>
      </c>
      <c r="B330" s="116"/>
      <c r="C330" s="134" t="str">
        <f t="array" ref="C330">ifs(and(isblank($A330),isblank($B330)),"", not(iserror(vlookup($A330&amp;$B330,'5) Release_Track'!$F:$F&amp;'5) Release_Track'!$G:$G,1,0))),vlookup($A330&amp;$B330,{'5) Release_Track'!$F:$F&amp;'5) Release_Track'!$G:$G,'5) Release_Track'!$H:$H},2,0), or(and(not(isblank($B330)),$B330=$B327,$A330&lt;&gt;$A327),and(not(isblank($A330)),$A330=$A327,$B330&lt;&gt;$B327)),"ID LISTS UNALIGNED",and($A330&lt;&gt;"",countif('5) Release_Track'!$F:$F,$A330)=0),"NO ISRC MATCH in Release_Track",and($B330&lt;&gt;"",countif('5) Release_Track'!$G:$G,$B330)=0),"NO CATALOG ID MATCH in Release_Track",iserror(vlookup($A330&amp;$B330,'5) Release_Track'!$F:$F&amp;'5) Release_Track'!$G:$G,1,0)),"NO ISRC-CATALOG ID pair MATCH in Release_Track" )</f>
        <v>Jimmy Hopkins</v>
      </c>
      <c r="D330" s="134"/>
      <c r="E330" s="43" t="s">
        <v>71</v>
      </c>
      <c r="F330" s="135" t="s">
        <v>669</v>
      </c>
      <c r="G330" s="136" t="str">
        <f t="array" ref="G330">ifs(or($F330="",$F330="Main Primary Artist"),$F330,not(iserror(vlookup($F330,'Reference info'!$J$5:$J$8,1,0))),"Key Artist",not(iserror(vlookup($F330,'Reference info'!$J$38:$J$405,1,0))),"Performer",not(iserror(vlookup($F330,'Reference info'!$J$10:$J$36,1,0))),"Producer &amp; Engineer")</f>
        <v>Producer &amp; Engineer</v>
      </c>
      <c r="J330" s="174" t="str">
        <f>IF(F330="Main Primary Artist","update Tracks set ArtistId=(select ArtistId from Artists where Name=N'"&amp;Substitute(Trim(E330),"'","''")&amp;"' and EnterpriseId="&amp;EntId&amp;") where "&amp;IF(A330&lt;&gt;"", "ISRC='"&amp;A330&amp;"'", "TrackVendorId='"&amp;Substitute(Trim(B330),"'","''")&amp;"'")&amp;" and EnterpriseId="&amp;EntId,"INSERT into Contributors VALUES (newid(), "&amp;IF(F330&lt;&gt;"Primary Artist", "(select RoleId from ContributorRoles where Name='"&amp;F330&amp;"'), 0", "49, 1")&amp; ", (select max(TrackId) from Tracks where "&amp;IF(A330&lt;&gt;"", "ISRC='"&amp;A330&amp;"'", "TrackVendorId='"&amp;Substitute(Trim(B330),"'","''")&amp;"'")&amp;" and EnterpriseId="&amp;EntId&amp;"), null, (select ArtistId from Artists where Name=N'"&amp;SUBSTITUTE(trim(E330),"'","''")&amp;"' and EnterpriseId="&amp;EntId&amp;"), null)")</f>
        <v>INSERT into Contributors VALUES (newid(), (select RoleId from ContributorRoles where Name='Engineer'), 0, (select max(TrackId) from Tracks where ISRC='BKTOK2300111' and EnterpriseId=647322), null, (select ArtistId from Artists where Name=N'Gabriza' and EnterpriseId=647322), null)</v>
      </c>
    </row>
    <row r="331" hidden="1">
      <c r="A331" s="34" t="s">
        <v>1141</v>
      </c>
      <c r="B331" s="84"/>
      <c r="C331" s="134" t="str">
        <f t="array" ref="C331">ifs(and(isblank($A331),isblank($B331)),"", not(iserror(vlookup($A331&amp;$B331,'5) Release_Track'!$F:$F&amp;'5) Release_Track'!$G:$G,1,0))),vlookup($A331&amp;$B331,{'5) Release_Track'!$F:$F&amp;'5) Release_Track'!$G:$G,'5) Release_Track'!$H:$H},2,0), or(and(not(isblank($B331)),$B331=$B328,$A331&lt;&gt;$A328),and(not(isblank($A331)),$A331=$A328,$B331&lt;&gt;$B328)),"ID LISTS UNALIGNED",and($A331&lt;&gt;"",countif('5) Release_Track'!$F:$F,$A331)=0),"NO ISRC MATCH in Release_Track",and($B331&lt;&gt;"",countif('5) Release_Track'!$G:$G,$B331)=0),"NO CATALOG ID MATCH in Release_Track",iserror(vlookup($A331&amp;$B331,'5) Release_Track'!$F:$F&amp;'5) Release_Track'!$G:$G,1,0)),"NO ISRC-CATALOG ID pair MATCH in Release_Track" )</f>
        <v>Yonkou do Sol</v>
      </c>
      <c r="D331" s="134" t="str">
        <f t="array" ref="D331">ifs(and(isblank($A331),isblank($B331)),"", not(iserror(vlookup($A331&amp;$B331,'5) Release_Track'!$F:$F&amp;'5) Release_Track'!$G:$G,1,0))),vlookup($A331&amp;$B331,{'5) Release_Track'!$F:$F&amp;'5) Release_Track'!$G:$G,'5) Release_Track'!$I:$I},2,0), or(and(not(isblank($B331)),$B331=$B328,$A331&lt;&gt;$A328),and(not(isblank($A331)),$A331=$A328,$B331&lt;&gt;$B328)),"ID LISTS UNALIGNED",and($A331&lt;&gt;"",countif('5) Release_Track'!$F:$F,$A331)=0),"NO ISRC MATCH in Release_Track",and($B331&lt;&gt;"",countif('5) Release_Track'!$G:$G,$B331)=0),"NO CATALOG ID MATCH in Release_Track",iserror(vlookup($A331&amp;$B331,'5) Release_Track'!$F:$F&amp;'5) Release_Track'!$G:$G,1,0)),"NO ISRC-CATALOG ID pair MATCH in Release_Track" )</f>
        <v/>
      </c>
      <c r="E331" s="96" t="s">
        <v>53</v>
      </c>
      <c r="F331" s="135" t="s">
        <v>667</v>
      </c>
      <c r="G331" s="136" t="str">
        <f t="array" ref="G331">ifs(or($F331="",$F331="Main Primary Artist"),$F331,not(iserror(vlookup($F331,'Reference info'!$J$5:$J$8,1,0))),"Key Artist",not(iserror(vlookup($F331,'Reference info'!$J$38:$J$405,1,0))),"Performer",not(iserror(vlookup($F331,'Reference info'!$J$10:$J$36,1,0))),"Producer &amp; Engineer")</f>
        <v>Producer &amp; Engineer</v>
      </c>
      <c r="J331" s="174" t="str">
        <f>IF(F331="Main Primary Artist","update Tracks set ArtistId=(select ArtistId from Artists where Name=N'"&amp;Substitute(Trim(E331),"'","''")&amp;"' and EnterpriseId="&amp;EntId&amp;") where "&amp;IF(A331&lt;&gt;"", "ISRC='"&amp;A331&amp;"'", "TrackVendorId='"&amp;Substitute(Trim(B331),"'","''")&amp;"'")&amp;" and EnterpriseId="&amp;EntId,"INSERT into Contributors VALUES (newid(), "&amp;IF(F331&lt;&gt;"Primary Artist", "(select RoleId from ContributorRoles where Name='"&amp;F331&amp;"'), 0", "49, 1")&amp; ", (select max(TrackId) from Tracks where "&amp;IF(A331&lt;&gt;"", "ISRC='"&amp;A331&amp;"'", "TrackVendorId='"&amp;Substitute(Trim(B331),"'","''")&amp;"'")&amp;" and EnterpriseId="&amp;EntId&amp;"), null, (select ArtistId from Artists where Name=N'"&amp;SUBSTITUTE(trim(E331),"'","''")&amp;"' and EnterpriseId="&amp;EntId&amp;"), null)")</f>
        <v>INSERT into Contributors VALUES (newid(), (select RoleId from ContributorRoles where Name='Producer'), 0, (select max(TrackId) from Tracks where ISRC='BKTOK2300112' and EnterpriseId=647322), null, (select ArtistId from Artists where Name=N'PeJota10*' and EnterpriseId=647322), null)</v>
      </c>
    </row>
    <row r="332">
      <c r="A332" s="34" t="s">
        <v>1141</v>
      </c>
      <c r="B332" s="84"/>
      <c r="C332" s="134" t="str">
        <f t="array" ref="C332">ifs(and(isblank($A332),isblank($B332)),"", not(iserror(vlookup($A332&amp;$B332,'5) Release_Track'!$F:$F&amp;'5) Release_Track'!$G:$G,1,0))),vlookup($A332&amp;$B332,{'5) Release_Track'!$F:$F&amp;'5) Release_Track'!$G:$G,'5) Release_Track'!$H:$H},2,0), or(and(not(isblank($B332)),$B332=$B329,$A332&lt;&gt;$A329),and(not(isblank($A332)),$A332=$A329,$B332&lt;&gt;$B329)),"ID LISTS UNALIGNED",and($A332&lt;&gt;"",countif('5) Release_Track'!$F:$F,$A332)=0),"NO ISRC MATCH in Release_Track",and($B332&lt;&gt;"",countif('5) Release_Track'!$G:$G,$B332)=0),"NO CATALOG ID MATCH in Release_Track",iserror(vlookup($A332&amp;$B332,'5) Release_Track'!$F:$F&amp;'5) Release_Track'!$G:$G,1,0)),"NO ISRC-CATALOG ID pair MATCH in Release_Track" )</f>
        <v>Yonkou do Sol</v>
      </c>
      <c r="D332" s="134" t="str">
        <f t="array" ref="D332">ifs(and(isblank($A332),isblank($B332)),"", not(iserror(vlookup($A332&amp;$B332,'5) Release_Track'!$F:$F&amp;'5) Release_Track'!$G:$G,1,0))),vlookup($A332&amp;$B332,{'5) Release_Track'!$F:$F&amp;'5) Release_Track'!$G:$G,'5) Release_Track'!$I:$I},2,0), or(and(not(isblank($B332)),$B332=$B329,$A332&lt;&gt;$A329),and(not(isblank($A332)),$A332=$A329,$B332&lt;&gt;$B329)),"ID LISTS UNALIGNED",and($A332&lt;&gt;"",countif('5) Release_Track'!$F:$F,$A332)=0),"NO ISRC MATCH in Release_Track",and($B332&lt;&gt;"",countif('5) Release_Track'!$G:$G,$B332)=0),"NO CATALOG ID MATCH in Release_Track",iserror(vlookup($A332&amp;$B332,'5) Release_Track'!$F:$F&amp;'5) Release_Track'!$G:$G,1,0)),"NO ISRC-CATALOG ID pair MATCH in Release_Track" )</f>
        <v/>
      </c>
      <c r="E332" s="96" t="s">
        <v>53</v>
      </c>
      <c r="F332" s="140" t="s">
        <v>666</v>
      </c>
      <c r="G332" s="136" t="str">
        <f t="array" ref="G332">ifs(or($F332="",$F332="Main Primary Artist"),$F332,not(iserror(vlookup($F332,'Reference info'!$J$5:$J$8,1,0))),"Key Artist",not(iserror(vlookup($F332,'Reference info'!$J$38:$J$405,1,0))),"Performer",not(iserror(vlookup($F332,'Reference info'!$J$10:$J$36,1,0))),"Producer &amp; Engineer")</f>
        <v>Main Primary Artist</v>
      </c>
      <c r="H332" s="8" t="str">
        <f>"update Artists set ReleasesCount=(select count (distinct ReleaseId) from Releases where ArtistId=(select max(ArtistId) from Artists where Name=N'"&amp;E332&amp;"' and EnterpriseId="&amp;EntId&amp;")), 
TracksCount=(select count (distinct TrackId) from Tracks where ArtistId=(select max(ArtistId) from Artists where Name=N'"&amp;E332&amp;"' and EnterpriseId="&amp;EntId&amp;")) where ArtistId=(select max(ArtistId) from Artists where Name=N'"&amp;E332&amp;"'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32" s="174" t="str">
        <f>IF(F332="Main Primary Artist","update Tracks set ArtistId=(select ArtistId from Artists where Name=N'"&amp;Substitute(Trim(E332),"'","''")&amp;"' and EnterpriseId="&amp;EntId&amp;") where "&amp;IF(A332&lt;&gt;"", "ISRC='"&amp;A332&amp;"'", "TrackVendorId='"&amp;Substitute(Trim(B332),"'","''")&amp;"'")&amp;" and EnterpriseId="&amp;EntId,"INSERT into Contributors VALUES (newid(), "&amp;IF(F332&lt;&gt;"Primary Artist", "(select RoleId from ContributorRoles where Name='"&amp;F332&amp;"'), 0", "49, 1")&amp; ", (select max(TrackId) from Tracks where "&amp;IF(A332&lt;&gt;"", "ISRC='"&amp;A332&amp;"'", "TrackVendorId='"&amp;Substitute(Trim(B332),"'","''")&amp;"'")&amp;" and EnterpriseId="&amp;EntId&amp;"), null, (select ArtistId from Artists where Name=N'"&amp;SUBSTITUTE(trim(E332),"'","''")&amp;"' and EnterpriseId="&amp;EntId&amp;"), null)")</f>
        <v>update Tracks set ArtistId=(select ArtistId from Artists where Name=N'PeJota10*' and EnterpriseId=647322) where ISRC='BKTOK2300112' and EnterpriseId=647322</v>
      </c>
    </row>
    <row r="333" hidden="1">
      <c r="A333" s="34" t="s">
        <v>1141</v>
      </c>
      <c r="B333" s="84"/>
      <c r="C333" s="134" t="str">
        <f t="array" ref="C333">ifs(and(isblank($A333),isblank($B333)),"", not(iserror(vlookup($A333&amp;$B333,'5) Release_Track'!$F:$F&amp;'5) Release_Track'!$G:$G,1,0))),vlookup($A333&amp;$B333,{'5) Release_Track'!$F:$F&amp;'5) Release_Track'!$G:$G,'5) Release_Track'!$H:$H},2,0), or(and(not(isblank($B333)),$B333=$B330,$A333&lt;&gt;$A330),and(not(isblank($A333)),$A333=$A330,$B333&lt;&gt;$B330)),"ID LISTS UNALIGNED",and($A333&lt;&gt;"",countif('5) Release_Track'!$F:$F,$A333)=0),"NO ISRC MATCH in Release_Track",and($B333&lt;&gt;"",countif('5) Release_Track'!$G:$G,$B333)=0),"NO CATALOG ID MATCH in Release_Track",iserror(vlookup($A333&amp;$B333,'5) Release_Track'!$F:$F&amp;'5) Release_Track'!$G:$G,1,0)),"NO ISRC-CATALOG ID pair MATCH in Release_Track" )</f>
        <v>Yonkou do Sol</v>
      </c>
      <c r="D333" s="134" t="str">
        <f t="array" ref="D333">ifs(and(isblank($A333),isblank($B333)),"", not(iserror(vlookup($A333&amp;$B333,'5) Release_Track'!$F:$F&amp;'5) Release_Track'!$G:$G,1,0))),vlookup($A333&amp;$B333,{'5) Release_Track'!$F:$F&amp;'5) Release_Track'!$G:$G,'5) Release_Track'!$I:$I},2,0), or(and(not(isblank($B333)),$B333=$B330,$A333&lt;&gt;$A330),and(not(isblank($A333)),$A333=$A330,$B333&lt;&gt;$B330)),"ID LISTS UNALIGNED",and($A333&lt;&gt;"",countif('5) Release_Track'!$F:$F,$A333)=0),"NO ISRC MATCH in Release_Track",and($B333&lt;&gt;"",countif('5) Release_Track'!$G:$G,$B333)=0),"NO CATALOG ID MATCH in Release_Track",iserror(vlookup($A333&amp;$B333,'5) Release_Track'!$F:$F&amp;'5) Release_Track'!$G:$G,1,0)),"NO ISRC-CATALOG ID pair MATCH in Release_Track" )</f>
        <v/>
      </c>
      <c r="E333" s="96" t="s">
        <v>53</v>
      </c>
      <c r="F333" s="135" t="s">
        <v>669</v>
      </c>
      <c r="G333" s="136" t="str">
        <f t="array" ref="G333">ifs(or($F333="",$F333="Main Primary Artist"),$F333,not(iserror(vlookup($F333,'Reference info'!$J$5:$J$8,1,0))),"Key Artist",not(iserror(vlookup($F333,'Reference info'!$J$38:$J$405,1,0))),"Performer",not(iserror(vlookup($F333,'Reference info'!$J$10:$J$36,1,0))),"Producer &amp; Engineer")</f>
        <v>Producer &amp; Engineer</v>
      </c>
      <c r="J333" s="174" t="str">
        <f>IF(F333="Main Primary Artist","update Tracks set ArtistId=(select ArtistId from Artists where Name=N'"&amp;Substitute(Trim(E333),"'","''")&amp;"' and EnterpriseId="&amp;EntId&amp;") where "&amp;IF(A333&lt;&gt;"", "ISRC='"&amp;A333&amp;"'", "TrackVendorId='"&amp;Substitute(Trim(B333),"'","''")&amp;"'")&amp;" and EnterpriseId="&amp;EntId,"INSERT into Contributors VALUES (newid(), "&amp;IF(F333&lt;&gt;"Primary Artist", "(select RoleId from ContributorRoles where Name='"&amp;F333&amp;"'), 0", "49, 1")&amp; ", (select max(TrackId) from Tracks where "&amp;IF(A333&lt;&gt;"", "ISRC='"&amp;A333&amp;"'", "TrackVendorId='"&amp;Substitute(Trim(B333),"'","''")&amp;"'")&amp;" and EnterpriseId="&amp;EntId&amp;"), null, (select ArtistId from Artists where Name=N'"&amp;SUBSTITUTE(trim(E333),"'","''")&amp;"' and EnterpriseId="&amp;EntId&amp;"), null)")</f>
        <v>INSERT into Contributors VALUES (newid(), (select RoleId from ContributorRoles where Name='Engineer'), 0, (select max(TrackId) from Tracks where ISRC='BKTOK2300112' and EnterpriseId=647322), null, (select ArtistId from Artists where Name=N'PeJota10*' and EnterpriseId=647322), null)</v>
      </c>
    </row>
    <row r="334" hidden="1">
      <c r="A334" s="34" t="s">
        <v>1143</v>
      </c>
      <c r="B334" s="84"/>
      <c r="C334" s="134" t="str">
        <f t="array" ref="C334">ifs(and(isblank($A334),isblank($B334)),"", not(iserror(vlookup($A334&amp;$B334,'5) Release_Track'!$F:$F&amp;'5) Release_Track'!$G:$G,1,0))),vlookup($A334&amp;$B334,{'5) Release_Track'!$F:$F&amp;'5) Release_Track'!$G:$G,'5) Release_Track'!$H:$H},2,0), or(and(not(isblank($B334)),$B334=$B331,$A334&lt;&gt;$A331),and(not(isblank($A334)),$A334=$A331,$B334&lt;&gt;$B331)),"ID LISTS UNALIGNED",and($A334&lt;&gt;"",countif('5) Release_Track'!$F:$F,$A334)=0),"NO ISRC MATCH in Release_Track",and($B334&lt;&gt;"",countif('5) Release_Track'!$G:$G,$B334)=0),"NO CATALOG ID MATCH in Release_Track",iserror(vlookup($A334&amp;$B334,'5) Release_Track'!$F:$F&amp;'5) Release_Track'!$G:$G,1,0)),"NO ISRC-CATALOG ID pair MATCH in Release_Track" )</f>
        <v>Yonkou do Sol</v>
      </c>
      <c r="D334" s="134" t="str">
        <f t="array" ref="D334">ifs(and(isblank($A334),isblank($B334)),"", not(iserror(vlookup($A334&amp;$B334,'5) Release_Track'!$F:$F&amp;'5) Release_Track'!$G:$G,1,0))),vlookup($A334&amp;$B334,{'5) Release_Track'!$F:$F&amp;'5) Release_Track'!$G:$G,'5) Release_Track'!$I:$I},2,0), or(and(not(isblank($B334)),$B334=$B331,$A334&lt;&gt;$A331),and(not(isblank($A334)),$A334=$A331,$B334&lt;&gt;$B331)),"ID LISTS UNALIGNED",and($A334&lt;&gt;"",countif('5) Release_Track'!$F:$F,$A334)=0),"NO ISRC MATCH in Release_Track",and($B334&lt;&gt;"",countif('5) Release_Track'!$G:$G,$B334)=0),"NO CATALOG ID MATCH in Release_Track",iserror(vlookup($A334&amp;$B334,'5) Release_Track'!$F:$F&amp;'5) Release_Track'!$G:$G,1,0)),"NO ISRC-CATALOG ID pair MATCH in Release_Track" )</f>
        <v>Speed Up</v>
      </c>
      <c r="E334" s="96" t="s">
        <v>53</v>
      </c>
      <c r="F334" s="135" t="s">
        <v>667</v>
      </c>
      <c r="G334" s="136" t="str">
        <f t="array" ref="G334">ifs(or($F334="",$F334="Main Primary Artist"),$F334,not(iserror(vlookup($F334,'Reference info'!$J$5:$J$8,1,0))),"Key Artist",not(iserror(vlookup($F334,'Reference info'!$J$38:$J$405,1,0))),"Performer",not(iserror(vlookup($F334,'Reference info'!$J$10:$J$36,1,0))),"Producer &amp; Engineer")</f>
        <v>Producer &amp; Engineer</v>
      </c>
      <c r="J334" s="174" t="str">
        <f>IF(F334="Main Primary Artist","update Tracks set ArtistId=(select ArtistId from Artists where Name=N'"&amp;Substitute(Trim(E334),"'","''")&amp;"' and EnterpriseId="&amp;EntId&amp;") where "&amp;IF(A334&lt;&gt;"", "ISRC='"&amp;A334&amp;"'", "TrackVendorId='"&amp;Substitute(Trim(B334),"'","''")&amp;"'")&amp;" and EnterpriseId="&amp;EntId,"INSERT into Contributors VALUES (newid(), "&amp;IF(F334&lt;&gt;"Primary Artist", "(select RoleId from ContributorRoles where Name='"&amp;F334&amp;"'), 0", "49, 1")&amp; ", (select max(TrackId) from Tracks where "&amp;IF(A334&lt;&gt;"", "ISRC='"&amp;A334&amp;"'", "TrackVendorId='"&amp;Substitute(Trim(B334),"'","''")&amp;"'")&amp;" and EnterpriseId="&amp;EntId&amp;"), null, (select ArtistId from Artists where Name=N'"&amp;SUBSTITUTE(trim(E334),"'","''")&amp;"' and EnterpriseId="&amp;EntId&amp;"), null)")</f>
        <v>INSERT into Contributors VALUES (newid(), (select RoleId from ContributorRoles where Name='Producer'), 0, (select max(TrackId) from Tracks where ISRC='BKTOK2300113' and EnterpriseId=647322), null, (select ArtistId from Artists where Name=N'PeJota10*' and EnterpriseId=647322), null)</v>
      </c>
    </row>
    <row r="335">
      <c r="A335" s="34" t="s">
        <v>1143</v>
      </c>
      <c r="B335" s="84"/>
      <c r="C335" s="134" t="str">
        <f t="array" ref="C335">ifs(and(isblank($A335),isblank($B335)),"", not(iserror(vlookup($A335&amp;$B335,'5) Release_Track'!$F:$F&amp;'5) Release_Track'!$G:$G,1,0))),vlookup($A335&amp;$B335,{'5) Release_Track'!$F:$F&amp;'5) Release_Track'!$G:$G,'5) Release_Track'!$H:$H},2,0), or(and(not(isblank($B335)),$B335=$B332,$A335&lt;&gt;$A332),and(not(isblank($A335)),$A335=$A332,$B335&lt;&gt;$B332)),"ID LISTS UNALIGNED",and($A335&lt;&gt;"",countif('5) Release_Track'!$F:$F,$A335)=0),"NO ISRC MATCH in Release_Track",and($B335&lt;&gt;"",countif('5) Release_Track'!$G:$G,$B335)=0),"NO CATALOG ID MATCH in Release_Track",iserror(vlookup($A335&amp;$B335,'5) Release_Track'!$F:$F&amp;'5) Release_Track'!$G:$G,1,0)),"NO ISRC-CATALOG ID pair MATCH in Release_Track" )</f>
        <v>Yonkou do Sol</v>
      </c>
      <c r="D335" s="134" t="str">
        <f t="array" ref="D335">ifs(and(isblank($A335),isblank($B335)),"", not(iserror(vlookup($A335&amp;$B335,'5) Release_Track'!$F:$F&amp;'5) Release_Track'!$G:$G,1,0))),vlookup($A335&amp;$B335,{'5) Release_Track'!$F:$F&amp;'5) Release_Track'!$G:$G,'5) Release_Track'!$I:$I},2,0), or(and(not(isblank($B335)),$B335=$B332,$A335&lt;&gt;$A332),and(not(isblank($A335)),$A335=$A332,$B335&lt;&gt;$B332)),"ID LISTS UNALIGNED",and($A335&lt;&gt;"",countif('5) Release_Track'!$F:$F,$A335)=0),"NO ISRC MATCH in Release_Track",and($B335&lt;&gt;"",countif('5) Release_Track'!$G:$G,$B335)=0),"NO CATALOG ID MATCH in Release_Track",iserror(vlookup($A335&amp;$B335,'5) Release_Track'!$F:$F&amp;'5) Release_Track'!$G:$G,1,0)),"NO ISRC-CATALOG ID pair MATCH in Release_Track" )</f>
        <v>Speed Up</v>
      </c>
      <c r="E335" s="96" t="s">
        <v>53</v>
      </c>
      <c r="F335" s="140" t="s">
        <v>666</v>
      </c>
      <c r="G335" s="136" t="str">
        <f t="array" ref="G335">ifs(or($F335="",$F335="Main Primary Artist"),$F335,not(iserror(vlookup($F335,'Reference info'!$J$5:$J$8,1,0))),"Key Artist",not(iserror(vlookup($F335,'Reference info'!$J$38:$J$405,1,0))),"Performer",not(iserror(vlookup($F335,'Reference info'!$J$10:$J$36,1,0))),"Producer &amp; Engineer")</f>
        <v>Main Primary Artist</v>
      </c>
      <c r="H335" s="8" t="str">
        <f>"update Artists set ReleasesCount=(select count (distinct ReleaseId) from Releases where ArtistId=(select max(ArtistId) from Artists where Name=N'"&amp;E335&amp;"' and EnterpriseId="&amp;EntId&amp;")), 
TracksCount=(select count (distinct TrackId) from Tracks where ArtistId=(select max(ArtistId) from Artists where Name=N'"&amp;E335&amp;"' and EnterpriseId="&amp;EntId&amp;")) where ArtistId=(select max(ArtistId) from Artists where Name=N'"&amp;E335&amp;"'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35" s="174" t="str">
        <f>IF(F335="Main Primary Artist","update Tracks set ArtistId=(select ArtistId from Artists where Name=N'"&amp;Substitute(Trim(E335),"'","''")&amp;"' and EnterpriseId="&amp;EntId&amp;") where "&amp;IF(A335&lt;&gt;"", "ISRC='"&amp;A335&amp;"'", "TrackVendorId='"&amp;Substitute(Trim(B335),"'","''")&amp;"'")&amp;" and EnterpriseId="&amp;EntId,"INSERT into Contributors VALUES (newid(), "&amp;IF(F335&lt;&gt;"Primary Artist", "(select RoleId from ContributorRoles where Name='"&amp;F335&amp;"'), 0", "49, 1")&amp; ", (select max(TrackId) from Tracks where "&amp;IF(A335&lt;&gt;"", "ISRC='"&amp;A335&amp;"'", "TrackVendorId='"&amp;Substitute(Trim(B335),"'","''")&amp;"'")&amp;" and EnterpriseId="&amp;EntId&amp;"), null, (select ArtistId from Artists where Name=N'"&amp;SUBSTITUTE(trim(E335),"'","''")&amp;"' and EnterpriseId="&amp;EntId&amp;"), null)")</f>
        <v>update Tracks set ArtistId=(select ArtistId from Artists where Name=N'PeJota10*' and EnterpriseId=647322) where ISRC='BKTOK2300113' and EnterpriseId=647322</v>
      </c>
    </row>
    <row r="336" hidden="1">
      <c r="A336" s="34" t="s">
        <v>1143</v>
      </c>
      <c r="B336" s="84"/>
      <c r="C336" s="134" t="str">
        <f t="array" ref="C336">ifs(and(isblank($A336),isblank($B336)),"", not(iserror(vlookup($A336&amp;$B336,'5) Release_Track'!$F:$F&amp;'5) Release_Track'!$G:$G,1,0))),vlookup($A336&amp;$B336,{'5) Release_Track'!$F:$F&amp;'5) Release_Track'!$G:$G,'5) Release_Track'!$H:$H},2,0), or(and(not(isblank($B336)),$B336=$B333,$A336&lt;&gt;$A333),and(not(isblank($A336)),$A336=$A333,$B336&lt;&gt;$B333)),"ID LISTS UNALIGNED",and($A336&lt;&gt;"",countif('5) Release_Track'!$F:$F,$A336)=0),"NO ISRC MATCH in Release_Track",and($B336&lt;&gt;"",countif('5) Release_Track'!$G:$G,$B336)=0),"NO CATALOG ID MATCH in Release_Track",iserror(vlookup($A336&amp;$B336,'5) Release_Track'!$F:$F&amp;'5) Release_Track'!$G:$G,1,0)),"NO ISRC-CATALOG ID pair MATCH in Release_Track" )</f>
        <v>Yonkou do Sol</v>
      </c>
      <c r="D336" s="134" t="str">
        <f t="array" ref="D336">ifs(and(isblank($A336),isblank($B336)),"", not(iserror(vlookup($A336&amp;$B336,'5) Release_Track'!$F:$F&amp;'5) Release_Track'!$G:$G,1,0))),vlookup($A336&amp;$B336,{'5) Release_Track'!$F:$F&amp;'5) Release_Track'!$G:$G,'5) Release_Track'!$I:$I},2,0), or(and(not(isblank($B336)),$B336=$B333,$A336&lt;&gt;$A333),and(not(isblank($A336)),$A336=$A333,$B336&lt;&gt;$B333)),"ID LISTS UNALIGNED",and($A336&lt;&gt;"",countif('5) Release_Track'!$F:$F,$A336)=0),"NO ISRC MATCH in Release_Track",and($B336&lt;&gt;"",countif('5) Release_Track'!$G:$G,$B336)=0),"NO CATALOG ID MATCH in Release_Track",iserror(vlookup($A336&amp;$B336,'5) Release_Track'!$F:$F&amp;'5) Release_Track'!$G:$G,1,0)),"NO ISRC-CATALOG ID pair MATCH in Release_Track" )</f>
        <v>Speed Up</v>
      </c>
      <c r="E336" s="96" t="s">
        <v>53</v>
      </c>
      <c r="F336" s="135" t="s">
        <v>669</v>
      </c>
      <c r="G336" s="136" t="str">
        <f t="array" ref="G336">ifs(or($F336="",$F336="Main Primary Artist"),$F336,not(iserror(vlookup($F336,'Reference info'!$J$5:$J$8,1,0))),"Key Artist",not(iserror(vlookup($F336,'Reference info'!$J$38:$J$405,1,0))),"Performer",not(iserror(vlookup($F336,'Reference info'!$J$10:$J$36,1,0))),"Producer &amp; Engineer")</f>
        <v>Producer &amp; Engineer</v>
      </c>
      <c r="J336" s="174" t="str">
        <f>IF(F336="Main Primary Artist","update Tracks set ArtistId=(select ArtistId from Artists where Name=N'"&amp;Substitute(Trim(E336),"'","''")&amp;"' and EnterpriseId="&amp;EntId&amp;") where "&amp;IF(A336&lt;&gt;"", "ISRC='"&amp;A336&amp;"'", "TrackVendorId='"&amp;Substitute(Trim(B336),"'","''")&amp;"'")&amp;" and EnterpriseId="&amp;EntId,"INSERT into Contributors VALUES (newid(), "&amp;IF(F336&lt;&gt;"Primary Artist", "(select RoleId from ContributorRoles where Name='"&amp;F336&amp;"'), 0", "49, 1")&amp; ", (select max(TrackId) from Tracks where "&amp;IF(A336&lt;&gt;"", "ISRC='"&amp;A336&amp;"'", "TrackVendorId='"&amp;Substitute(Trim(B336),"'","''")&amp;"'")&amp;" and EnterpriseId="&amp;EntId&amp;"), null, (select ArtistId from Artists where Name=N'"&amp;SUBSTITUTE(trim(E336),"'","''")&amp;"' and EnterpriseId="&amp;EntId&amp;"), null)")</f>
        <v>INSERT into Contributors VALUES (newid(), (select RoleId from ContributorRoles where Name='Engineer'), 0, (select max(TrackId) from Tracks where ISRC='BKTOK2300113' and EnterpriseId=647322), null, (select ArtistId from Artists where Name=N'PeJota10*' and EnterpriseId=647322), null)</v>
      </c>
    </row>
    <row r="337" hidden="1">
      <c r="A337" s="8" t="s">
        <v>888</v>
      </c>
      <c r="B337" s="116"/>
      <c r="C337" s="134" t="str">
        <f t="array" ref="C337">ifs(and(isblank($A337),isblank($B337)),"", not(iserror(vlookup($A337&amp;$B337,'5) Release_Track'!$F:$F&amp;'5) Release_Track'!$G:$G,1,0))),vlookup($A337&amp;$B337,{'5) Release_Track'!$F:$F&amp;'5) Release_Track'!$G:$G,'5) Release_Track'!$H:$H},2,0), or(and(not(isblank($B337)),$B337=#REF!,$A337&lt;&gt;#REF!),and(not(isblank($A337)),$A337=#REF!,$B337&lt;&gt;#REF!)),"ID LISTS UNALIGNED",and($A337&lt;&gt;"",countif('5) Release_Track'!$F:$F,$A337)=0),"NO ISRC MATCH in Release_Track",and($B337&lt;&gt;"",countif('5) Release_Track'!$G:$G,$B337)=0),"NO CATALOG ID MATCH in Release_Track",iserror(vlookup($A337&amp;$B337,'5) Release_Track'!$F:$F&amp;'5) Release_Track'!$G:$G,1,0)),"NO ISRC-CATALOG ID pair MATCH in Release_Track" )</f>
        <v>O Vazio</v>
      </c>
      <c r="D337" s="134"/>
      <c r="E337" s="43" t="s">
        <v>71</v>
      </c>
      <c r="F337" s="135" t="s">
        <v>667</v>
      </c>
      <c r="G337" s="136" t="str">
        <f t="array" ref="G337">ifs(or($F337="",$F337="Main Primary Artist"),$F337,not(iserror(vlookup($F337,'Reference info'!$J$5:$J$8,1,0))),"Key Artist",not(iserror(vlookup($F337,'Reference info'!$J$38:$J$405,1,0))),"Performer",not(iserror(vlookup($F337,'Reference info'!$J$10:$J$36,1,0))),"Producer &amp; Engineer")</f>
        <v>Producer &amp; Engineer</v>
      </c>
      <c r="J337" s="174" t="str">
        <f>IF(F337="Main Primary Artist","update Tracks set ArtistId=(select ArtistId from Artists where Name=N'"&amp;Substitute(Trim(E337),"'","''")&amp;"' and EnterpriseId="&amp;EntId&amp;") where "&amp;IF(A337&lt;&gt;"", "ISRC='"&amp;A337&amp;"'", "TrackVendorId='"&amp;Substitute(Trim(B337),"'","''")&amp;"'")&amp;" and EnterpriseId="&amp;EntId,"INSERT into Contributors VALUES (newid(), "&amp;IF(F337&lt;&gt;"Primary Artist", "(select RoleId from ContributorRoles where Name='"&amp;F337&amp;"'), 0", "49, 1")&amp; ", (select max(TrackId) from Tracks where "&amp;IF(A337&lt;&gt;"", "ISRC='"&amp;A337&amp;"'", "TrackVendorId='"&amp;Substitute(Trim(B337),"'","''")&amp;"'")&amp;" and EnterpriseId="&amp;EntId&amp;"), null, (select ArtistId from Artists where Name=N'"&amp;SUBSTITUTE(trim(E337),"'","''")&amp;"' and EnterpriseId="&amp;EntId&amp;"), null)")</f>
        <v>INSERT into Contributors VALUES (newid(), (select RoleId from ContributorRoles where Name='Producer'), 0, (select max(TrackId) from Tracks where ISRC='BKTOK2300114' and EnterpriseId=647322), null, (select ArtistId from Artists where Name=N'Gabriza' and EnterpriseId=647322), null)</v>
      </c>
    </row>
    <row r="338">
      <c r="A338" s="8" t="s">
        <v>888</v>
      </c>
      <c r="B338" s="116"/>
      <c r="C338" s="134" t="str">
        <f t="array" ref="C338">ifs(and(isblank($A338),isblank($B338)),"", not(iserror(vlookup($A338&amp;$B338,'5) Release_Track'!$F:$F&amp;'5) Release_Track'!$G:$G,1,0))),vlookup($A338&amp;$B338,{'5) Release_Track'!$F:$F&amp;'5) Release_Track'!$G:$G,'5) Release_Track'!$H:$H},2,0), or(and(not(isblank($B338)),$B338=#REF!,$A338&lt;&gt;#REF!),and(not(isblank($A338)),$A338=#REF!,$B338&lt;&gt;#REF!)),"ID LISTS UNALIGNED",and($A338&lt;&gt;"",countif('5) Release_Track'!$F:$F,$A338)=0),"NO ISRC MATCH in Release_Track",and($B338&lt;&gt;"",countif('5) Release_Track'!$G:$G,$B338)=0),"NO CATALOG ID MATCH in Release_Track",iserror(vlookup($A338&amp;$B338,'5) Release_Track'!$F:$F&amp;'5) Release_Track'!$G:$G,1,0)),"NO ISRC-CATALOG ID pair MATCH in Release_Track" )</f>
        <v>O Vazio</v>
      </c>
      <c r="D338" s="134" t="str">
        <f t="array" ref="D338">ifs(and(isblank($A338),isblank($B338)),"", not(iserror(vlookup($A338&amp;$B338,'5) Release_Track'!$F:$F&amp;'5) Release_Track'!$G:$G,1,0))),vlookup($A338&amp;$B338,{'5) Release_Track'!$F:$F&amp;'5) Release_Track'!$G:$G,'5) Release_Track'!$I:$I},2,0), or(and(not(isblank($B338)),$B338=#REF!,$A338&lt;&gt;#REF!),and(not(isblank($A338)),$A338=#REF!,$B338&lt;&gt;#REF!)),"ID LISTS UNALIGNED",and($A338&lt;&gt;"",countif('5) Release_Track'!$F:$F,$A338)=0),"NO ISRC MATCH in Release_Track",and($B338&lt;&gt;"",countif('5) Release_Track'!$G:$G,$B338)=0),"NO CATALOG ID MATCH in Release_Track",iserror(vlookup($A338&amp;$B338,'5) Release_Track'!$F:$F&amp;'5) Release_Track'!$G:$G,1,0)),"NO ISRC-CATALOG ID pair MATCH in Release_Track" )</f>
        <v/>
      </c>
      <c r="E338" s="43" t="s">
        <v>71</v>
      </c>
      <c r="F338" s="135" t="s">
        <v>666</v>
      </c>
      <c r="G338" s="136" t="str">
        <f t="array" ref="G338">ifs(or($F338="",$F338="Main Primary Artist"),$F338,not(iserror(vlookup($F338,'Reference info'!$J$5:$J$8,1,0))),"Key Artist",not(iserror(vlookup($F338,'Reference info'!$J$38:$J$405,1,0))),"Performer",not(iserror(vlookup($F338,'Reference info'!$J$10:$J$36,1,0))),"Producer &amp; Engineer")</f>
        <v>Main Primary Artist</v>
      </c>
      <c r="H338" s="8" t="str">
        <f>"update Artists set ReleasesCount=(select count (distinct ReleaseId) from Releases where ArtistId=(select max(ArtistId) from Artists where Name=N'"&amp;E338&amp;"' and EnterpriseId="&amp;EntId&amp;")), 
TracksCount=(select count (distinct TrackId) from Tracks where ArtistId=(select max(ArtistId) from Artists where Name=N'"&amp;E338&amp;"' and EnterpriseId="&amp;EntId&amp;")) where ArtistId=(select max(ArtistId) from Artists where Name=N'"&amp;E338&amp;"'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338" s="174" t="str">
        <f>IF(F338="Main Primary Artist","update Tracks set ArtistId=(select ArtistId from Artists where Name=N'"&amp;Substitute(Trim(E338),"'","''")&amp;"' and EnterpriseId="&amp;EntId&amp;") where "&amp;IF(A338&lt;&gt;"", "ISRC='"&amp;A338&amp;"'", "TrackVendorId='"&amp;Substitute(Trim(B338),"'","''")&amp;"'")&amp;" and EnterpriseId="&amp;EntId,"INSERT into Contributors VALUES (newid(), "&amp;IF(F338&lt;&gt;"Primary Artist", "(select RoleId from ContributorRoles where Name='"&amp;F338&amp;"'), 0", "49, 1")&amp; ", (select max(TrackId) from Tracks where "&amp;IF(A338&lt;&gt;"", "ISRC='"&amp;A338&amp;"'", "TrackVendorId='"&amp;Substitute(Trim(B338),"'","''")&amp;"'")&amp;" and EnterpriseId="&amp;EntId&amp;"), null, (select ArtistId from Artists where Name=N'"&amp;SUBSTITUTE(trim(E338),"'","''")&amp;"' and EnterpriseId="&amp;EntId&amp;"), null)")</f>
        <v>update Tracks set ArtistId=(select ArtistId from Artists where Name=N'Gabriza' and EnterpriseId=647322) where ISRC='BKTOK2300114' and EnterpriseId=647322</v>
      </c>
    </row>
    <row r="339" hidden="1">
      <c r="A339" s="8" t="s">
        <v>888</v>
      </c>
      <c r="B339" s="116"/>
      <c r="C339" s="134" t="str">
        <f t="array" ref="C339">ifs(and(isblank($A339),isblank($B339)),"", not(iserror(vlookup($A339&amp;$B339,'5) Release_Track'!$F:$F&amp;'5) Release_Track'!$G:$G,1,0))),vlookup($A339&amp;$B339,{'5) Release_Track'!$F:$F&amp;'5) Release_Track'!$G:$G,'5) Release_Track'!$H:$H},2,0), or(and(not(isblank($B339)),$B339=#REF!,$A339&lt;&gt;#REF!),and(not(isblank($A339)),$A339=#REF!,$B339&lt;&gt;#REF!)),"ID LISTS UNALIGNED",and($A339&lt;&gt;"",countif('5) Release_Track'!$F:$F,$A339)=0),"NO ISRC MATCH in Release_Track",and($B339&lt;&gt;"",countif('5) Release_Track'!$G:$G,$B339)=0),"NO CATALOG ID MATCH in Release_Track",iserror(vlookup($A339&amp;$B339,'5) Release_Track'!$F:$F&amp;'5) Release_Track'!$G:$G,1,0)),"NO ISRC-CATALOG ID pair MATCH in Release_Track" )</f>
        <v>O Vazio</v>
      </c>
      <c r="D339" s="134"/>
      <c r="E339" s="43" t="s">
        <v>71</v>
      </c>
      <c r="F339" s="135" t="s">
        <v>669</v>
      </c>
      <c r="G339" s="136" t="str">
        <f t="array" ref="G339">ifs(or($F339="",$F339="Main Primary Artist"),$F339,not(iserror(vlookup($F339,'Reference info'!$J$5:$J$8,1,0))),"Key Artist",not(iserror(vlookup($F339,'Reference info'!$J$38:$J$405,1,0))),"Performer",not(iserror(vlookup($F339,'Reference info'!$J$10:$J$36,1,0))),"Producer &amp; Engineer")</f>
        <v>Producer &amp; Engineer</v>
      </c>
      <c r="J339" s="174" t="str">
        <f>IF(F339="Main Primary Artist","update Tracks set ArtistId=(select ArtistId from Artists where Name=N'"&amp;Substitute(Trim(E339),"'","''")&amp;"' and EnterpriseId="&amp;EntId&amp;") where "&amp;IF(A339&lt;&gt;"", "ISRC='"&amp;A339&amp;"'", "TrackVendorId='"&amp;Substitute(Trim(B339),"'","''")&amp;"'")&amp;" and EnterpriseId="&amp;EntId,"INSERT into Contributors VALUES (newid(), "&amp;IF(F339&lt;&gt;"Primary Artist", "(select RoleId from ContributorRoles where Name='"&amp;F339&amp;"'), 0", "49, 1")&amp; ", (select max(TrackId) from Tracks where "&amp;IF(A339&lt;&gt;"", "ISRC='"&amp;A339&amp;"'", "TrackVendorId='"&amp;Substitute(Trim(B339),"'","''")&amp;"'")&amp;" and EnterpriseId="&amp;EntId&amp;"), null, (select ArtistId from Artists where Name=N'"&amp;SUBSTITUTE(trim(E339),"'","''")&amp;"' and EnterpriseId="&amp;EntId&amp;"), null)")</f>
        <v>INSERT into Contributors VALUES (newid(), (select RoleId from ContributorRoles where Name='Engineer'), 0, (select max(TrackId) from Tracks where ISRC='BKTOK2300114' and EnterpriseId=647322), null, (select ArtistId from Artists where Name=N'Gabriza' and EnterpriseId=647322), null)</v>
      </c>
    </row>
    <row r="340" hidden="1">
      <c r="A340" s="8" t="s">
        <v>890</v>
      </c>
      <c r="B340" s="116"/>
      <c r="C340" s="134" t="str">
        <f t="array" ref="C340">ifs(and(isblank($A340),isblank($B340)),"", not(iserror(vlookup($A340&amp;$B340,'5) Release_Track'!$F:$F&amp;'5) Release_Track'!$G:$G,1,0))),vlookup($A340&amp;$B340,{'5) Release_Track'!$F:$F&amp;'5) Release_Track'!$G:$G,'5) Release_Track'!$H:$H},2,0), or(and(not(isblank($B340)),$B340=$B339,$A340&lt;&gt;$A339),and(not(isblank($A340)),$A340=$A339,$B340&lt;&gt;$B339)),"ID LISTS UNALIGNED",and($A340&lt;&gt;"",countif('5) Release_Track'!$F:$F,$A340)=0),"NO ISRC MATCH in Release_Track",and($B340&lt;&gt;"",countif('5) Release_Track'!$G:$G,$B340)=0),"NO CATALOG ID MATCH in Release_Track",iserror(vlookup($A340&amp;$B340,'5) Release_Track'!$F:$F&amp;'5) Release_Track'!$G:$G,1,0)),"NO ISRC-CATALOG ID pair MATCH in Release_Track" )</f>
        <v>A Verdadeira Quinta Marcha</v>
      </c>
      <c r="D340" s="134"/>
      <c r="E340" s="43" t="s">
        <v>67</v>
      </c>
      <c r="F340" s="135" t="s">
        <v>667</v>
      </c>
      <c r="G340" s="136" t="str">
        <f t="array" ref="G340">ifs(or($F340="",$F340="Main Primary Artist"),$F340,not(iserror(vlookup($F340,'Reference info'!$J$5:$J$8,1,0))),"Key Artist",not(iserror(vlookup($F340,'Reference info'!$J$38:$J$405,1,0))),"Performer",not(iserror(vlookup($F340,'Reference info'!$J$10:$J$36,1,0))),"Producer &amp; Engineer")</f>
        <v>Producer &amp; Engineer</v>
      </c>
      <c r="J340" s="174" t="str">
        <f>IF(F340="Main Primary Artist","update Tracks set ArtistId=(select ArtistId from Artists where Name=N'"&amp;Substitute(Trim(E340),"'","''")&amp;"' and EnterpriseId="&amp;EntId&amp;") where "&amp;IF(A340&lt;&gt;"", "ISRC='"&amp;A340&amp;"'", "TrackVendorId='"&amp;Substitute(Trim(B340),"'","''")&amp;"'")&amp;" and EnterpriseId="&amp;EntId,"INSERT into Contributors VALUES (newid(), "&amp;IF(F340&lt;&gt;"Primary Artist", "(select RoleId from ContributorRoles where Name='"&amp;F340&amp;"'), 0", "49, 1")&amp; ", (select max(TrackId) from Tracks where "&amp;IF(A340&lt;&gt;"", "ISRC='"&amp;A340&amp;"'", "TrackVendorId='"&amp;Substitute(Trim(B340),"'","''")&amp;"'")&amp;" and EnterpriseId="&amp;EntId&amp;"), null, (select ArtistId from Artists where Name=N'"&amp;SUBSTITUTE(trim(E340),"'","''")&amp;"' and EnterpriseId="&amp;EntId&amp;"), null)")</f>
        <v>INSERT into Contributors VALUES (newid(), (select RoleId from ContributorRoles where Name='Producer'), 0, (select max(TrackId) from Tracks where ISRC='BKTOK2300115' and EnterpriseId=647322), null, (select ArtistId from Artists where Name=N'Flash Beats Manow' and EnterpriseId=647322), null)</v>
      </c>
    </row>
    <row r="341" hidden="1">
      <c r="A341" s="8" t="s">
        <v>890</v>
      </c>
      <c r="B341" s="116"/>
      <c r="C341" s="134" t="str">
        <f t="array" ref="C341">ifs(and(isblank($A341),isblank($B341)),"", not(iserror(vlookup($A341&amp;$B341,'5) Release_Track'!$F:$F&amp;'5) Release_Track'!$G:$G,1,0))),vlookup($A341&amp;$B341,{'5) Release_Track'!$F:$F&amp;'5) Release_Track'!$G:$G,'5) Release_Track'!$H:$H},2,0), or(and(not(isblank($B341)),$B341=$B340,$A341&lt;&gt;$A340),and(not(isblank($A341)),$A341=$A340,$B341&lt;&gt;$B340)),"ID LISTS UNALIGNED",and($A341&lt;&gt;"",countif('5) Release_Track'!$F:$F,$A341)=0),"NO ISRC MATCH in Release_Track",and($B341&lt;&gt;"",countif('5) Release_Track'!$G:$G,$B341)=0),"NO CATALOG ID MATCH in Release_Track",iserror(vlookup($A341&amp;$B341,'5) Release_Track'!$F:$F&amp;'5) Release_Track'!$G:$G,1,0)),"NO ISRC-CATALOG ID pair MATCH in Release_Track" )</f>
        <v>A Verdadeira Quinta Marcha</v>
      </c>
      <c r="D341" s="134" t="str">
        <f t="array" ref="D341">ifs(and(isblank($A341),isblank($B341)),"", not(iserror(vlookup($A341&amp;$B341,'5) Release_Track'!$F:$F&amp;'5) Release_Track'!$G:$G,1,0))),vlookup($A341&amp;$B341,{'5) Release_Track'!$F:$F&amp;'5) Release_Track'!$G:$G,'5) Release_Track'!$I:$I},2,0), or(and(not(isblank($B341)),$B341=$B340,$A341&lt;&gt;$A340),and(not(isblank($A341)),$A341=$A340,$B341&lt;&gt;$B340)),"ID LISTS UNALIGNED",and($A341&lt;&gt;"",countif('5) Release_Track'!$F:$F,$A341)=0),"NO ISRC MATCH in Release_Track",and($B341&lt;&gt;"",countif('5) Release_Track'!$G:$G,$B341)=0),"NO CATALOG ID MATCH in Release_Track",iserror(vlookup($A341&amp;$B341,'5) Release_Track'!$F:$F&amp;'5) Release_Track'!$G:$G,1,0)),"NO ISRC-CATALOG ID pair MATCH in Release_Track" )</f>
        <v/>
      </c>
      <c r="E341" s="43" t="s">
        <v>123</v>
      </c>
      <c r="F341" s="135" t="s">
        <v>671</v>
      </c>
      <c r="G341" s="136" t="str">
        <f t="array" ref="G341">ifs(or($F341="",$F341="Main Primary Artist"),$F341,not(iserror(vlookup($F341,'Reference info'!$J$5:$J$8,1,0))),"Key Artist",not(iserror(vlookup($F341,'Reference info'!$J$38:$J$405,1,0))),"Performer",not(iserror(vlookup($F341,'Reference info'!$J$10:$J$36,1,0))),"Producer &amp; Engineer")</f>
        <v>Key Artist</v>
      </c>
      <c r="J341" s="174" t="str">
        <f>IF(F341="Main Primary Artist","update Tracks set ArtistId=(select ArtistId from Artists where Name=N'"&amp;Substitute(Trim(E341),"'","''")&amp;"' and EnterpriseId="&amp;EntId&amp;") where "&amp;IF(A341&lt;&gt;"", "ISRC='"&amp;A341&amp;"'", "TrackVendorId='"&amp;Substitute(Trim(B341),"'","''")&amp;"'")&amp;" and EnterpriseId="&amp;EntId,"INSERT into Contributors VALUES (newid(), "&amp;IF(F341&lt;&gt;"Primary Artist", "(select RoleId from ContributorRoles where Name='"&amp;F341&amp;"'), 0", "49, 1")&amp; ", (select max(TrackId) from Tracks where "&amp;IF(A341&lt;&gt;"", "ISRC='"&amp;A341&amp;"'", "TrackVendorId='"&amp;Substitute(Trim(B341),"'","''")&amp;"'")&amp;" and EnterpriseId="&amp;EntId&amp;"), null, (select ArtistId from Artists where Name=N'"&amp;SUBSTITUTE(trim(E341),"'","''")&amp;"' and EnterpriseId="&amp;EntId&amp;"), null)")</f>
        <v>INSERT into Contributors VALUES (newid(), 49, 1, (select max(TrackId) from Tracks where ISRC='BKTOK2300115' and EnterpriseId=647322), null, (select ArtistId from Artists where Name=N'Riick Palmieri' and EnterpriseId=647322), null)</v>
      </c>
    </row>
    <row r="342">
      <c r="A342" s="8" t="s">
        <v>890</v>
      </c>
      <c r="B342" s="116"/>
      <c r="C342" s="134" t="str">
        <f t="array" ref="C342">ifs(and(isblank($A342),isblank($B342)),"", not(iserror(vlookup($A342&amp;$B342,'5) Release_Track'!$F:$F&amp;'5) Release_Track'!$G:$G,1,0))),vlookup($A342&amp;$B342,{'5) Release_Track'!$F:$F&amp;'5) Release_Track'!$G:$G,'5) Release_Track'!$H:$H},2,0), or(and(not(isblank($B342)),$B342=$B339,$A342&lt;&gt;$A339),and(not(isblank($A342)),$A342=$A339,$B342&lt;&gt;$B339)),"ID LISTS UNALIGNED",and($A342&lt;&gt;"",countif('5) Release_Track'!$F:$F,$A342)=0),"NO ISRC MATCH in Release_Track",and($B342&lt;&gt;"",countif('5) Release_Track'!$G:$G,$B342)=0),"NO CATALOG ID MATCH in Release_Track",iserror(vlookup($A342&amp;$B342,'5) Release_Track'!$F:$F&amp;'5) Release_Track'!$G:$G,1,0)),"NO ISRC-CATALOG ID pair MATCH in Release_Track" )</f>
        <v>A Verdadeira Quinta Marcha</v>
      </c>
      <c r="D342" s="134" t="str">
        <f t="array" ref="D342">ifs(and(isblank($A342),isblank($B342)),"", not(iserror(vlookup($A342&amp;$B342,'5) Release_Track'!$F:$F&amp;'5) Release_Track'!$G:$G,1,0))),vlookup($A342&amp;$B342,{'5) Release_Track'!$F:$F&amp;'5) Release_Track'!$G:$G,'5) Release_Track'!$I:$I},2,0), or(and(not(isblank($B342)),$B342=$B339,$A342&lt;&gt;$A339),and(not(isblank($A342)),$A342=$A339,$B342&lt;&gt;$B339)),"ID LISTS UNALIGNED",and($A342&lt;&gt;"",countif('5) Release_Track'!$F:$F,$A342)=0),"NO ISRC MATCH in Release_Track",and($B342&lt;&gt;"",countif('5) Release_Track'!$G:$G,$B342)=0),"NO CATALOG ID MATCH in Release_Track",iserror(vlookup($A342&amp;$B342,'5) Release_Track'!$F:$F&amp;'5) Release_Track'!$G:$G,1,0)),"NO ISRC-CATALOG ID pair MATCH in Release_Track" )</f>
        <v/>
      </c>
      <c r="E342" s="43" t="s">
        <v>67</v>
      </c>
      <c r="F342" s="135" t="s">
        <v>666</v>
      </c>
      <c r="G342" s="136" t="str">
        <f t="array" ref="G342">ifs(or($F342="",$F342="Main Primary Artist"),$F342,not(iserror(vlookup($F342,'Reference info'!$J$5:$J$8,1,0))),"Key Artist",not(iserror(vlookup($F342,'Reference info'!$J$38:$J$405,1,0))),"Performer",not(iserror(vlookup($F342,'Reference info'!$J$10:$J$36,1,0))),"Producer &amp; Engineer")</f>
        <v>Main Primary Artist</v>
      </c>
      <c r="H342" s="8" t="str">
        <f>"update Artists set ReleasesCount=(select count (distinct ReleaseId) from Releases where ArtistId=(select max(ArtistId) from Artists where Name=N'"&amp;E342&amp;"' and EnterpriseId="&amp;EntId&amp;")), 
TracksCount=(select count (distinct TrackId) from Tracks where ArtistId=(select max(ArtistId) from Artists where Name=N'"&amp;E342&amp;"' and EnterpriseId="&amp;EntId&amp;")) where ArtistId=(select max(ArtistId) from Artists where Name=N'"&amp;E342&amp;"'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342" s="174" t="str">
        <f>IF(F342="Main Primary Artist","update Tracks set ArtistId=(select ArtistId from Artists where Name=N'"&amp;Substitute(Trim(E342),"'","''")&amp;"' and EnterpriseId="&amp;EntId&amp;") where "&amp;IF(A342&lt;&gt;"", "ISRC='"&amp;A342&amp;"'", "TrackVendorId='"&amp;Substitute(Trim(B342),"'","''")&amp;"'")&amp;" and EnterpriseId="&amp;EntId,"INSERT into Contributors VALUES (newid(), "&amp;IF(F342&lt;&gt;"Primary Artist", "(select RoleId from ContributorRoles where Name='"&amp;F342&amp;"'), 0", "49, 1")&amp; ", (select max(TrackId) from Tracks where "&amp;IF(A342&lt;&gt;"", "ISRC='"&amp;A342&amp;"'", "TrackVendorId='"&amp;Substitute(Trim(B342),"'","''")&amp;"'")&amp;" and EnterpriseId="&amp;EntId&amp;"), null, (select ArtistId from Artists where Name=N'"&amp;SUBSTITUTE(trim(E342),"'","''")&amp;"' and EnterpriseId="&amp;EntId&amp;"), null)")</f>
        <v>update Tracks set ArtistId=(select ArtistId from Artists where Name=N'Flash Beats Manow' and EnterpriseId=647322) where ISRC='BKTOK2300115' and EnterpriseId=647322</v>
      </c>
    </row>
    <row r="343" hidden="1">
      <c r="A343" s="8" t="s">
        <v>890</v>
      </c>
      <c r="B343" s="116"/>
      <c r="C343" s="134" t="str">
        <f t="array" ref="C343">ifs(and(isblank($A343),isblank($B343)),"", not(iserror(vlookup($A343&amp;$B343,'5) Release_Track'!$F:$F&amp;'5) Release_Track'!$G:$G,1,0))),vlookup($A343&amp;$B343,{'5) Release_Track'!$F:$F&amp;'5) Release_Track'!$G:$G,'5) Release_Track'!$H:$H},2,0), or(and(not(isblank($B343)),$B343=$B342,$A343&lt;&gt;$A342),and(not(isblank($A343)),$A343=$A342,$B343&lt;&gt;$B342)),"ID LISTS UNALIGNED",and($A343&lt;&gt;"",countif('5) Release_Track'!$F:$F,$A343)=0),"NO ISRC MATCH in Release_Track",and($B343&lt;&gt;"",countif('5) Release_Track'!$G:$G,$B343)=0),"NO CATALOG ID MATCH in Release_Track",iserror(vlookup($A343&amp;$B343,'5) Release_Track'!$F:$F&amp;'5) Release_Track'!$G:$G,1,0)),"NO ISRC-CATALOG ID pair MATCH in Release_Track" )</f>
        <v>A Verdadeira Quinta Marcha</v>
      </c>
      <c r="D343" s="134"/>
      <c r="E343" s="43" t="s">
        <v>67</v>
      </c>
      <c r="F343" s="135" t="s">
        <v>669</v>
      </c>
      <c r="G343" s="136" t="str">
        <f t="array" ref="G343">ifs(or($F343="",$F343="Main Primary Artist"),$F343,not(iserror(vlookup($F343,'Reference info'!$J$5:$J$8,1,0))),"Key Artist",not(iserror(vlookup($F343,'Reference info'!$J$38:$J$405,1,0))),"Performer",not(iserror(vlookup($F343,'Reference info'!$J$10:$J$36,1,0))),"Producer &amp; Engineer")</f>
        <v>Producer &amp; Engineer</v>
      </c>
      <c r="J343" s="174" t="str">
        <f>IF(F343="Main Primary Artist","update Tracks set ArtistId=(select ArtistId from Artists where Name=N'"&amp;Substitute(Trim(E343),"'","''")&amp;"' and EnterpriseId="&amp;EntId&amp;") where "&amp;IF(A343&lt;&gt;"", "ISRC='"&amp;A343&amp;"'", "TrackVendorId='"&amp;Substitute(Trim(B343),"'","''")&amp;"'")&amp;" and EnterpriseId="&amp;EntId,"INSERT into Contributors VALUES (newid(), "&amp;IF(F343&lt;&gt;"Primary Artist", "(select RoleId from ContributorRoles where Name='"&amp;F343&amp;"'), 0", "49, 1")&amp; ", (select max(TrackId) from Tracks where "&amp;IF(A343&lt;&gt;"", "ISRC='"&amp;A343&amp;"'", "TrackVendorId='"&amp;Substitute(Trim(B343),"'","''")&amp;"'")&amp;" and EnterpriseId="&amp;EntId&amp;"), null, (select ArtistId from Artists where Name=N'"&amp;SUBSTITUTE(trim(E343),"'","''")&amp;"' and EnterpriseId="&amp;EntId&amp;"), null)")</f>
        <v>INSERT into Contributors VALUES (newid(), (select RoleId from ContributorRoles where Name='Engineer'), 0, (select max(TrackId) from Tracks where ISRC='BKTOK2300115' and EnterpriseId=647322), null, (select ArtistId from Artists where Name=N'Flash Beats Manow' and EnterpriseId=647322), null)</v>
      </c>
    </row>
    <row r="344" hidden="1">
      <c r="A344" s="8" t="s">
        <v>892</v>
      </c>
      <c r="B344" s="116"/>
      <c r="C344" s="134" t="str">
        <f t="array" ref="C344">ifs(and(isblank($A344),isblank($B344)),"", not(iserror(vlookup($A344&amp;$B344,'5) Release_Track'!$F:$F&amp;'5) Release_Track'!$G:$G,1,0))),vlookup($A344&amp;$B344,{'5) Release_Track'!$F:$F&amp;'5) Release_Track'!$G:$G,'5) Release_Track'!$H:$H},2,0), or(and(not(isblank($B344)),$B344=$B341,$A344&lt;&gt;$A341),and(not(isblank($A344)),$A344=$A341,$B344&lt;&gt;$B341)),"ID LISTS UNALIGNED",and($A344&lt;&gt;"",countif('5) Release_Track'!$F:$F,$A344)=0),"NO ISRC MATCH in Release_Track",and($B344&lt;&gt;"",countif('5) Release_Track'!$G:$G,$B344)=0),"NO CATALOG ID MATCH in Release_Track",iserror(vlookup($A344&amp;$B344,'5) Release_Track'!$F:$F&amp;'5) Release_Track'!$G:$G,1,0)),"NO ISRC-CATALOG ID pair MATCH in Release_Track" )</f>
        <v>Slim Shine</v>
      </c>
      <c r="D344" s="134"/>
      <c r="E344" s="43" t="s">
        <v>79</v>
      </c>
      <c r="F344" s="135" t="s">
        <v>667</v>
      </c>
      <c r="G344" s="136" t="str">
        <f t="array" ref="G344">ifs(or($F344="",$F344="Main Primary Artist"),$F344,not(iserror(vlookup($F344,'Reference info'!$J$5:$J$8,1,0))),"Key Artist",not(iserror(vlookup($F344,'Reference info'!$J$38:$J$405,1,0))),"Performer",not(iserror(vlookup($F344,'Reference info'!$J$10:$J$36,1,0))),"Producer &amp; Engineer")</f>
        <v>Producer &amp; Engineer</v>
      </c>
      <c r="J344" s="174" t="str">
        <f>IF(F344="Main Primary Artist","update Tracks set ArtistId=(select ArtistId from Artists where Name=N'"&amp;Substitute(Trim(E344),"'","''")&amp;"' and EnterpriseId="&amp;EntId&amp;") where "&amp;IF(A344&lt;&gt;"", "ISRC='"&amp;A344&amp;"'", "TrackVendorId='"&amp;Substitute(Trim(B344),"'","''")&amp;"'")&amp;" and EnterpriseId="&amp;EntId,"INSERT into Contributors VALUES (newid(), "&amp;IF(F344&lt;&gt;"Primary Artist", "(select RoleId from ContributorRoles where Name='"&amp;F344&amp;"'), 0", "49, 1")&amp; ", (select max(TrackId) from Tracks where "&amp;IF(A344&lt;&gt;"", "ISRC='"&amp;A344&amp;"'", "TrackVendorId='"&amp;Substitute(Trim(B344),"'","''")&amp;"'")&amp;" and EnterpriseId="&amp;EntId&amp;"), null, (select ArtistId from Artists where Name=N'"&amp;SUBSTITUTE(trim(E344),"'","''")&amp;"' and EnterpriseId="&amp;EntId&amp;"), null)")</f>
        <v>INSERT into Contributors VALUES (newid(), (select RoleId from ContributorRoles where Name='Producer'), 0, (select max(TrackId) from Tracks where ISRC='BKTOK2300116' and EnterpriseId=647322), null, (select ArtistId from Artists where Name=N'$hinepsj' and EnterpriseId=647322), null)</v>
      </c>
    </row>
    <row r="345">
      <c r="A345" s="8" t="s">
        <v>892</v>
      </c>
      <c r="B345" s="116"/>
      <c r="C345" s="134" t="str">
        <f t="array" ref="C345">ifs(and(isblank($A345),isblank($B345)),"", not(iserror(vlookup($A345&amp;$B345,'5) Release_Track'!$F:$F&amp;'5) Release_Track'!$G:$G,1,0))),vlookup($A345&amp;$B345,{'5) Release_Track'!$F:$F&amp;'5) Release_Track'!$G:$G,'5) Release_Track'!$H:$H},2,0), or(and(not(isblank($B345)),$B345=$B342,$A345&lt;&gt;$A342),and(not(isblank($A345)),$A345=$A342,$B345&lt;&gt;$B342)),"ID LISTS UNALIGNED",and($A345&lt;&gt;"",countif('5) Release_Track'!$F:$F,$A345)=0),"NO ISRC MATCH in Release_Track",and($B345&lt;&gt;"",countif('5) Release_Track'!$G:$G,$B345)=0),"NO CATALOG ID MATCH in Release_Track",iserror(vlookup($A345&amp;$B345,'5) Release_Track'!$F:$F&amp;'5) Release_Track'!$G:$G,1,0)),"NO ISRC-CATALOG ID pair MATCH in Release_Track" )</f>
        <v>Slim Shine</v>
      </c>
      <c r="D345" s="134" t="str">
        <f t="array" ref="D345">ifs(and(isblank($A345),isblank($B345)),"", not(iserror(vlookup($A345&amp;$B345,'5) Release_Track'!$F:$F&amp;'5) Release_Track'!$G:$G,1,0))),vlookup($A345&amp;$B345,{'5) Release_Track'!$F:$F&amp;'5) Release_Track'!$G:$G,'5) Release_Track'!$I:$I},2,0), or(and(not(isblank($B345)),$B345=$B342,$A345&lt;&gt;$A342),and(not(isblank($A345)),$A345=$A342,$B345&lt;&gt;$B342)),"ID LISTS UNALIGNED",and($A345&lt;&gt;"",countif('5) Release_Track'!$F:$F,$A345)=0),"NO ISRC MATCH in Release_Track",and($B345&lt;&gt;"",countif('5) Release_Track'!$G:$G,$B345)=0),"NO CATALOG ID MATCH in Release_Track",iserror(vlookup($A345&amp;$B345,'5) Release_Track'!$F:$F&amp;'5) Release_Track'!$G:$G,1,0)),"NO ISRC-CATALOG ID pair MATCH in Release_Track" )</f>
        <v/>
      </c>
      <c r="E345" s="43" t="s">
        <v>79</v>
      </c>
      <c r="F345" s="135" t="s">
        <v>666</v>
      </c>
      <c r="G345" s="136" t="str">
        <f t="array" ref="G345">ifs(or($F345="",$F345="Main Primary Artist"),$F345,not(iserror(vlookup($F345,'Reference info'!$J$5:$J$8,1,0))),"Key Artist",not(iserror(vlookup($F345,'Reference info'!$J$38:$J$405,1,0))),"Performer",not(iserror(vlookup($F345,'Reference info'!$J$10:$J$36,1,0))),"Producer &amp; Engineer")</f>
        <v>Main Primary Artist</v>
      </c>
      <c r="H345" s="8" t="str">
        <f>"update Artists set ReleasesCount=(select count (distinct ReleaseId) from Releases where ArtistId=(select max(ArtistId) from Artists where Name=N'"&amp;E345&amp;"' and EnterpriseId="&amp;EntId&amp;")), 
TracksCount=(select count (distinct TrackId) from Tracks where ArtistId=(select max(ArtistId) from Artists where Name=N'"&amp;E345&amp;"' and EnterpriseId="&amp;EntId&amp;")) where ArtistId=(select max(ArtistId) from Artists where Name=N'"&amp;E345&amp;"'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345" s="174" t="str">
        <f>IF(F345="Main Primary Artist","update Tracks set ArtistId=(select ArtistId from Artists where Name=N'"&amp;Substitute(Trim(E345),"'","''")&amp;"' and EnterpriseId="&amp;EntId&amp;") where "&amp;IF(A345&lt;&gt;"", "ISRC='"&amp;A345&amp;"'", "TrackVendorId='"&amp;Substitute(Trim(B345),"'","''")&amp;"'")&amp;" and EnterpriseId="&amp;EntId,"INSERT into Contributors VALUES (newid(), "&amp;IF(F345&lt;&gt;"Primary Artist", "(select RoleId from ContributorRoles where Name='"&amp;F345&amp;"'), 0", "49, 1")&amp; ", (select max(TrackId) from Tracks where "&amp;IF(A345&lt;&gt;"", "ISRC='"&amp;A345&amp;"'", "TrackVendorId='"&amp;Substitute(Trim(B345),"'","''")&amp;"'")&amp;" and EnterpriseId="&amp;EntId&amp;"), null, (select ArtistId from Artists where Name=N'"&amp;SUBSTITUTE(trim(E345),"'","''")&amp;"' and EnterpriseId="&amp;EntId&amp;"), null)")</f>
        <v>update Tracks set ArtistId=(select ArtistId from Artists where Name=N'$hinepsj' and EnterpriseId=647322) where ISRC='BKTOK2300116' and EnterpriseId=647322</v>
      </c>
    </row>
    <row r="346" hidden="1">
      <c r="A346" s="8" t="s">
        <v>892</v>
      </c>
      <c r="B346" s="116"/>
      <c r="C346" s="134" t="str">
        <f t="array" ref="C346">ifs(and(isblank($A346),isblank($B346)),"", not(iserror(vlookup($A346&amp;$B346,'5) Release_Track'!$F:$F&amp;'5) Release_Track'!$G:$G,1,0))),vlookup($A346&amp;$B346,{'5) Release_Track'!$F:$F&amp;'5) Release_Track'!$G:$G,'5) Release_Track'!$H:$H},2,0), or(and(not(isblank($B346)),$B346=$B343,$A346&lt;&gt;$A343),and(not(isblank($A346)),$A346=$A343,$B346&lt;&gt;$B343)),"ID LISTS UNALIGNED",and($A346&lt;&gt;"",countif('5) Release_Track'!$F:$F,$A346)=0),"NO ISRC MATCH in Release_Track",and($B346&lt;&gt;"",countif('5) Release_Track'!$G:$G,$B346)=0),"NO CATALOG ID MATCH in Release_Track",iserror(vlookup($A346&amp;$B346,'5) Release_Track'!$F:$F&amp;'5) Release_Track'!$G:$G,1,0)),"NO ISRC-CATALOG ID pair MATCH in Release_Track" )</f>
        <v>Slim Shine</v>
      </c>
      <c r="D346" s="134"/>
      <c r="E346" s="43" t="s">
        <v>79</v>
      </c>
      <c r="F346" s="135" t="s">
        <v>669</v>
      </c>
      <c r="G346" s="136" t="str">
        <f t="array" ref="G346">ifs(or($F346="",$F346="Main Primary Artist"),$F346,not(iserror(vlookup($F346,'Reference info'!$J$5:$J$8,1,0))),"Key Artist",not(iserror(vlookup($F346,'Reference info'!$J$38:$J$405,1,0))),"Performer",not(iserror(vlookup($F346,'Reference info'!$J$10:$J$36,1,0))),"Producer &amp; Engineer")</f>
        <v>Producer &amp; Engineer</v>
      </c>
      <c r="J346" s="174" t="str">
        <f>IF(F346="Main Primary Artist","update Tracks set ArtistId=(select ArtistId from Artists where Name=N'"&amp;Substitute(Trim(E346),"'","''")&amp;"' and EnterpriseId="&amp;EntId&amp;") where "&amp;IF(A346&lt;&gt;"", "ISRC='"&amp;A346&amp;"'", "TrackVendorId='"&amp;Substitute(Trim(B346),"'","''")&amp;"'")&amp;" and EnterpriseId="&amp;EntId,"INSERT into Contributors VALUES (newid(), "&amp;IF(F346&lt;&gt;"Primary Artist", "(select RoleId from ContributorRoles where Name='"&amp;F346&amp;"'), 0", "49, 1")&amp; ", (select max(TrackId) from Tracks where "&amp;IF(A346&lt;&gt;"", "ISRC='"&amp;A346&amp;"'", "TrackVendorId='"&amp;Substitute(Trim(B346),"'","''")&amp;"'")&amp;" and EnterpriseId="&amp;EntId&amp;"), null, (select ArtistId from Artists where Name=N'"&amp;SUBSTITUTE(trim(E346),"'","''")&amp;"' and EnterpriseId="&amp;EntId&amp;"), null)")</f>
        <v>INSERT into Contributors VALUES (newid(), (select RoleId from ContributorRoles where Name='Engineer'), 0, (select max(TrackId) from Tracks where ISRC='BKTOK2300116' and EnterpriseId=647322), null, (select ArtistId from Artists where Name=N'$hinepsj' and EnterpriseId=647322), null)</v>
      </c>
    </row>
    <row r="347" hidden="1">
      <c r="A347" s="34" t="s">
        <v>1145</v>
      </c>
      <c r="B347" s="84"/>
      <c r="C347" s="134" t="str">
        <f t="array" ref="C347">ifs(and(isblank($A347),isblank($B347)),"", not(iserror(vlookup($A347&amp;$B347,'5) Release_Track'!$F:$F&amp;'5) Release_Track'!$G:$G,1,0))),vlookup($A347&amp;$B347,{'5) Release_Track'!$F:$F&amp;'5) Release_Track'!$G:$G,'5) Release_Track'!$H:$H},2,0), or(and(not(isblank($B347)),$B347=$B344,$A347&lt;&gt;$A344),and(not(isblank($A347)),$A347=$A344,$B347&lt;&gt;$B344)),"ID LISTS UNALIGNED",and($A347&lt;&gt;"",countif('5) Release_Track'!$F:$F,$A347)=0),"NO ISRC MATCH in Release_Track",and($B347&lt;&gt;"",countif('5) Release_Track'!$G:$G,$B347)=0),"NO CATALOG ID MATCH in Release_Track",iserror(vlookup($A347&amp;$B347,'5) Release_Track'!$F:$F&amp;'5) Release_Track'!$G:$G,1,0)),"NO ISRC-CATALOG ID pair MATCH in Release_Track" )</f>
        <v>O Melhor da Geração</v>
      </c>
      <c r="D347" s="134" t="str">
        <f t="array" ref="D347">ifs(and(isblank($A347),isblank($B347)),"", not(iserror(vlookup($A347&amp;$B347,'5) Release_Track'!$F:$F&amp;'5) Release_Track'!$G:$G,1,0))),vlookup($A347&amp;$B347,{'5) Release_Track'!$F:$F&amp;'5) Release_Track'!$G:$G,'5) Release_Track'!$I:$I},2,0), or(and(not(isblank($B347)),$B347=$B344,$A347&lt;&gt;$A344),and(not(isblank($A347)),$A347=$A344,$B347&lt;&gt;$B344)),"ID LISTS UNALIGNED",and($A347&lt;&gt;"",countif('5) Release_Track'!$F:$F,$A347)=0),"NO ISRC MATCH in Release_Track",and($B347&lt;&gt;"",countif('5) Release_Track'!$G:$G,$B347)=0),"NO CATALOG ID MATCH in Release_Track",iserror(vlookup($A347&amp;$B347,'5) Release_Track'!$F:$F&amp;'5) Release_Track'!$G:$G,1,0)),"NO ISRC-CATALOG ID pair MATCH in Release_Track" )</f>
        <v/>
      </c>
      <c r="E347" s="96" t="s">
        <v>53</v>
      </c>
      <c r="F347" s="135" t="s">
        <v>667</v>
      </c>
      <c r="G347" s="136" t="str">
        <f t="array" ref="G347">ifs(or($F347="",$F347="Main Primary Artist"),$F347,not(iserror(vlookup($F347,'Reference info'!$J$5:$J$8,1,0))),"Key Artist",not(iserror(vlookup($F347,'Reference info'!$J$38:$J$405,1,0))),"Performer",not(iserror(vlookup($F347,'Reference info'!$J$10:$J$36,1,0))),"Producer &amp; Engineer")</f>
        <v>Producer &amp; Engineer</v>
      </c>
      <c r="J347" s="174" t="str">
        <f>IF(F347="Main Primary Artist","update Tracks set ArtistId=(select ArtistId from Artists where Name=N'"&amp;Substitute(Trim(E347),"'","''")&amp;"' and EnterpriseId="&amp;EntId&amp;") where "&amp;IF(A347&lt;&gt;"", "ISRC='"&amp;A347&amp;"'", "TrackVendorId='"&amp;Substitute(Trim(B347),"'","''")&amp;"'")&amp;" and EnterpriseId="&amp;EntId,"INSERT into Contributors VALUES (newid(), "&amp;IF(F347&lt;&gt;"Primary Artist", "(select RoleId from ContributorRoles where Name='"&amp;F347&amp;"'), 0", "49, 1")&amp; ", (select max(TrackId) from Tracks where "&amp;IF(A347&lt;&gt;"", "ISRC='"&amp;A347&amp;"'", "TrackVendorId='"&amp;Substitute(Trim(B347),"'","''")&amp;"'")&amp;" and EnterpriseId="&amp;EntId&amp;"), null, (select ArtistId from Artists where Name=N'"&amp;SUBSTITUTE(trim(E347),"'","''")&amp;"' and EnterpriseId="&amp;EntId&amp;"), null)")</f>
        <v>INSERT into Contributors VALUES (newid(), (select RoleId from ContributorRoles where Name='Producer'), 0, (select max(TrackId) from Tracks where ISRC='BKTOK2300117' and EnterpriseId=647322), null, (select ArtistId from Artists where Name=N'PeJota10*' and EnterpriseId=647322), null)</v>
      </c>
    </row>
    <row r="348">
      <c r="A348" s="34" t="s">
        <v>1145</v>
      </c>
      <c r="B348" s="84"/>
      <c r="C348" s="134" t="str">
        <f t="array" ref="C348">ifs(and(isblank($A348),isblank($B348)),"", not(iserror(vlookup($A348&amp;$B348,'5) Release_Track'!$F:$F&amp;'5) Release_Track'!$G:$G,1,0))),vlookup($A348&amp;$B348,{'5) Release_Track'!$F:$F&amp;'5) Release_Track'!$G:$G,'5) Release_Track'!$H:$H},2,0), or(and(not(isblank($B348)),$B348=$B345,$A348&lt;&gt;$A345),and(not(isblank($A348)),$A348=$A345,$B348&lt;&gt;$B345)),"ID LISTS UNALIGNED",and($A348&lt;&gt;"",countif('5) Release_Track'!$F:$F,$A348)=0),"NO ISRC MATCH in Release_Track",and($B348&lt;&gt;"",countif('5) Release_Track'!$G:$G,$B348)=0),"NO CATALOG ID MATCH in Release_Track",iserror(vlookup($A348&amp;$B348,'5) Release_Track'!$F:$F&amp;'5) Release_Track'!$G:$G,1,0)),"NO ISRC-CATALOG ID pair MATCH in Release_Track" )</f>
        <v>O Melhor da Geração</v>
      </c>
      <c r="D348" s="134" t="str">
        <f t="array" ref="D348">ifs(and(isblank($A348),isblank($B348)),"", not(iserror(vlookup($A348&amp;$B348,'5) Release_Track'!$F:$F&amp;'5) Release_Track'!$G:$G,1,0))),vlookup($A348&amp;$B348,{'5) Release_Track'!$F:$F&amp;'5) Release_Track'!$G:$G,'5) Release_Track'!$I:$I},2,0), or(and(not(isblank($B348)),$B348=$B345,$A348&lt;&gt;$A345),and(not(isblank($A348)),$A348=$A345,$B348&lt;&gt;$B345)),"ID LISTS UNALIGNED",and($A348&lt;&gt;"",countif('5) Release_Track'!$F:$F,$A348)=0),"NO ISRC MATCH in Release_Track",and($B348&lt;&gt;"",countif('5) Release_Track'!$G:$G,$B348)=0),"NO CATALOG ID MATCH in Release_Track",iserror(vlookup($A348&amp;$B348,'5) Release_Track'!$F:$F&amp;'5) Release_Track'!$G:$G,1,0)),"NO ISRC-CATALOG ID pair MATCH in Release_Track" )</f>
        <v/>
      </c>
      <c r="E348" s="96" t="s">
        <v>53</v>
      </c>
      <c r="F348" s="140" t="s">
        <v>666</v>
      </c>
      <c r="G348" s="136" t="str">
        <f t="array" ref="G348">ifs(or($F348="",$F348="Main Primary Artist"),$F348,not(iserror(vlookup($F348,'Reference info'!$J$5:$J$8,1,0))),"Key Artist",not(iserror(vlookup($F348,'Reference info'!$J$38:$J$405,1,0))),"Performer",not(iserror(vlookup($F348,'Reference info'!$J$10:$J$36,1,0))),"Producer &amp; Engineer")</f>
        <v>Main Primary Artist</v>
      </c>
      <c r="H348" s="8" t="str">
        <f>"update Artists set ReleasesCount=(select count (distinct ReleaseId) from Releases where ArtistId=(select max(ArtistId) from Artists where Name=N'"&amp;E348&amp;"' and EnterpriseId="&amp;EntId&amp;")), 
TracksCount=(select count (distinct TrackId) from Tracks where ArtistId=(select max(ArtistId) from Artists where Name=N'"&amp;E348&amp;"' and EnterpriseId="&amp;EntId&amp;")) where ArtistId=(select max(ArtistId) from Artists where Name=N'"&amp;E348&amp;"'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48" s="174" t="str">
        <f>IF(F348="Main Primary Artist","update Tracks set ArtistId=(select ArtistId from Artists where Name=N'"&amp;Substitute(Trim(E348),"'","''")&amp;"' and EnterpriseId="&amp;EntId&amp;") where "&amp;IF(A348&lt;&gt;"", "ISRC='"&amp;A348&amp;"'", "TrackVendorId='"&amp;Substitute(Trim(B348),"'","''")&amp;"'")&amp;" and EnterpriseId="&amp;EntId,"INSERT into Contributors VALUES (newid(), "&amp;IF(F348&lt;&gt;"Primary Artist", "(select RoleId from ContributorRoles where Name='"&amp;F348&amp;"'), 0", "49, 1")&amp; ", (select max(TrackId) from Tracks where "&amp;IF(A348&lt;&gt;"", "ISRC='"&amp;A348&amp;"'", "TrackVendorId='"&amp;Substitute(Trim(B348),"'","''")&amp;"'")&amp;" and EnterpriseId="&amp;EntId&amp;"), null, (select ArtistId from Artists where Name=N'"&amp;SUBSTITUTE(trim(E348),"'","''")&amp;"' and EnterpriseId="&amp;EntId&amp;"), null)")</f>
        <v>update Tracks set ArtistId=(select ArtistId from Artists where Name=N'PeJota10*' and EnterpriseId=647322) where ISRC='BKTOK2300117' and EnterpriseId=647322</v>
      </c>
    </row>
    <row r="349" hidden="1">
      <c r="A349" s="34" t="s">
        <v>1145</v>
      </c>
      <c r="B349" s="84"/>
      <c r="C349" s="134" t="str">
        <f t="array" ref="C349">ifs(and(isblank($A349),isblank($B349)),"", not(iserror(vlookup($A349&amp;$B349,'5) Release_Track'!$F:$F&amp;'5) Release_Track'!$G:$G,1,0))),vlookup($A349&amp;$B349,{'5) Release_Track'!$F:$F&amp;'5) Release_Track'!$G:$G,'5) Release_Track'!$H:$H},2,0), or(and(not(isblank($B349)),$B349=$B346,$A349&lt;&gt;$A346),and(not(isblank($A349)),$A349=$A346,$B349&lt;&gt;$B346)),"ID LISTS UNALIGNED",and($A349&lt;&gt;"",countif('5) Release_Track'!$F:$F,$A349)=0),"NO ISRC MATCH in Release_Track",and($B349&lt;&gt;"",countif('5) Release_Track'!$G:$G,$B349)=0),"NO CATALOG ID MATCH in Release_Track",iserror(vlookup($A349&amp;$B349,'5) Release_Track'!$F:$F&amp;'5) Release_Track'!$G:$G,1,0)),"NO ISRC-CATALOG ID pair MATCH in Release_Track" )</f>
        <v>O Melhor da Geração</v>
      </c>
      <c r="D349" s="134" t="str">
        <f t="array" ref="D349">ifs(and(isblank($A349),isblank($B349)),"", not(iserror(vlookup($A349&amp;$B349,'5) Release_Track'!$F:$F&amp;'5) Release_Track'!$G:$G,1,0))),vlookup($A349&amp;$B349,{'5) Release_Track'!$F:$F&amp;'5) Release_Track'!$G:$G,'5) Release_Track'!$I:$I},2,0), or(and(not(isblank($B349)),$B349=$B346,$A349&lt;&gt;$A346),and(not(isblank($A349)),$A349=$A346,$B349&lt;&gt;$B346)),"ID LISTS UNALIGNED",and($A349&lt;&gt;"",countif('5) Release_Track'!$F:$F,$A349)=0),"NO ISRC MATCH in Release_Track",and($B349&lt;&gt;"",countif('5) Release_Track'!$G:$G,$B349)=0),"NO CATALOG ID MATCH in Release_Track",iserror(vlookup($A349&amp;$B349,'5) Release_Track'!$F:$F&amp;'5) Release_Track'!$G:$G,1,0)),"NO ISRC-CATALOG ID pair MATCH in Release_Track" )</f>
        <v/>
      </c>
      <c r="E349" s="96" t="s">
        <v>53</v>
      </c>
      <c r="F349" s="135" t="s">
        <v>669</v>
      </c>
      <c r="G349" s="136" t="str">
        <f t="array" ref="G349">ifs(or($F349="",$F349="Main Primary Artist"),$F349,not(iserror(vlookup($F349,'Reference info'!$J$5:$J$8,1,0))),"Key Artist",not(iserror(vlookup($F349,'Reference info'!$J$38:$J$405,1,0))),"Performer",not(iserror(vlookup($F349,'Reference info'!$J$10:$J$36,1,0))),"Producer &amp; Engineer")</f>
        <v>Producer &amp; Engineer</v>
      </c>
      <c r="J349" s="174" t="str">
        <f>IF(F349="Main Primary Artist","update Tracks set ArtistId=(select ArtistId from Artists where Name=N'"&amp;Substitute(Trim(E349),"'","''")&amp;"' and EnterpriseId="&amp;EntId&amp;") where "&amp;IF(A349&lt;&gt;"", "ISRC='"&amp;A349&amp;"'", "TrackVendorId='"&amp;Substitute(Trim(B349),"'","''")&amp;"'")&amp;" and EnterpriseId="&amp;EntId,"INSERT into Contributors VALUES (newid(), "&amp;IF(F349&lt;&gt;"Primary Artist", "(select RoleId from ContributorRoles where Name='"&amp;F349&amp;"'), 0", "49, 1")&amp; ", (select max(TrackId) from Tracks where "&amp;IF(A349&lt;&gt;"", "ISRC='"&amp;A349&amp;"'", "TrackVendorId='"&amp;Substitute(Trim(B349),"'","''")&amp;"'")&amp;" and EnterpriseId="&amp;EntId&amp;"), null, (select ArtistId from Artists where Name=N'"&amp;SUBSTITUTE(trim(E349),"'","''")&amp;"' and EnterpriseId="&amp;EntId&amp;"), null)")</f>
        <v>INSERT into Contributors VALUES (newid(), (select RoleId from ContributorRoles where Name='Engineer'), 0, (select max(TrackId) from Tracks where ISRC='BKTOK2300117' and EnterpriseId=647322), null, (select ArtistId from Artists where Name=N'PeJota10*' and EnterpriseId=647322), null)</v>
      </c>
    </row>
    <row r="350" hidden="1">
      <c r="A350" s="34" t="s">
        <v>1147</v>
      </c>
      <c r="B350" s="84"/>
      <c r="C350" s="134" t="str">
        <f t="array" ref="C350">ifs(and(isblank($A350),isblank($B350)),"", not(iserror(vlookup($A350&amp;$B350,'5) Release_Track'!$F:$F&amp;'5) Release_Track'!$G:$G,1,0))),vlookup($A350&amp;$B350,{'5) Release_Track'!$F:$F&amp;'5) Release_Track'!$G:$G,'5) Release_Track'!$H:$H},2,0), or(and(not(isblank($B350)),$B350=$B347,$A350&lt;&gt;$A347),and(not(isblank($A350)),$A350=$A347,$B350&lt;&gt;$B347)),"ID LISTS UNALIGNED",and($A350&lt;&gt;"",countif('5) Release_Track'!$F:$F,$A350)=0),"NO ISRC MATCH in Release_Track",and($B350&lt;&gt;"",countif('5) Release_Track'!$G:$G,$B350)=0),"NO CATALOG ID MATCH in Release_Track",iserror(vlookup($A350&amp;$B350,'5) Release_Track'!$F:$F&amp;'5) Release_Track'!$G:$G,1,0)),"NO ISRC-CATALOG ID pair MATCH in Release_Track" )</f>
        <v>O Melhor da Geração</v>
      </c>
      <c r="D350" s="134" t="str">
        <f t="array" ref="D350">ifs(and(isblank($A350),isblank($B350)),"", not(iserror(vlookup($A350&amp;$B350,'5) Release_Track'!$F:$F&amp;'5) Release_Track'!$G:$G,1,0))),vlookup($A350&amp;$B350,{'5) Release_Track'!$F:$F&amp;'5) Release_Track'!$G:$G,'5) Release_Track'!$I:$I},2,0), or(and(not(isblank($B350)),$B350=$B347,$A350&lt;&gt;$A347),and(not(isblank($A350)),$A350=$A347,$B350&lt;&gt;$B347)),"ID LISTS UNALIGNED",and($A350&lt;&gt;"",countif('5) Release_Track'!$F:$F,$A350)=0),"NO ISRC MATCH in Release_Track",and($B350&lt;&gt;"",countif('5) Release_Track'!$G:$G,$B350)=0),"NO CATALOG ID MATCH in Release_Track",iserror(vlookup($A350&amp;$B350,'5) Release_Track'!$F:$F&amp;'5) Release_Track'!$G:$G,1,0)),"NO ISRC-CATALOG ID pair MATCH in Release_Track" )</f>
        <v>Speed Up</v>
      </c>
      <c r="E350" s="96" t="s">
        <v>53</v>
      </c>
      <c r="F350" s="135" t="s">
        <v>667</v>
      </c>
      <c r="G350" s="136" t="str">
        <f t="array" ref="G350">ifs(or($F350="",$F350="Main Primary Artist"),$F350,not(iserror(vlookup($F350,'Reference info'!$J$5:$J$8,1,0))),"Key Artist",not(iserror(vlookup($F350,'Reference info'!$J$38:$J$405,1,0))),"Performer",not(iserror(vlookup($F350,'Reference info'!$J$10:$J$36,1,0))),"Producer &amp; Engineer")</f>
        <v>Producer &amp; Engineer</v>
      </c>
      <c r="J350" s="174" t="str">
        <f>IF(F350="Main Primary Artist","update Tracks set ArtistId=(select ArtistId from Artists where Name=N'"&amp;Substitute(Trim(E350),"'","''")&amp;"' and EnterpriseId="&amp;EntId&amp;") where "&amp;IF(A350&lt;&gt;"", "ISRC='"&amp;A350&amp;"'", "TrackVendorId='"&amp;Substitute(Trim(B350),"'","''")&amp;"'")&amp;" and EnterpriseId="&amp;EntId,"INSERT into Contributors VALUES (newid(), "&amp;IF(F350&lt;&gt;"Primary Artist", "(select RoleId from ContributorRoles where Name='"&amp;F350&amp;"'), 0", "49, 1")&amp; ", (select max(TrackId) from Tracks where "&amp;IF(A350&lt;&gt;"", "ISRC='"&amp;A350&amp;"'", "TrackVendorId='"&amp;Substitute(Trim(B350),"'","''")&amp;"'")&amp;" and EnterpriseId="&amp;EntId&amp;"), null, (select ArtistId from Artists where Name=N'"&amp;SUBSTITUTE(trim(E350),"'","''")&amp;"' and EnterpriseId="&amp;EntId&amp;"), null)")</f>
        <v>INSERT into Contributors VALUES (newid(), (select RoleId from ContributorRoles where Name='Producer'), 0, (select max(TrackId) from Tracks where ISRC='BKTOK2300118' and EnterpriseId=647322), null, (select ArtistId from Artists where Name=N'PeJota10*' and EnterpriseId=647322), null)</v>
      </c>
    </row>
    <row r="351">
      <c r="A351" s="34" t="s">
        <v>1147</v>
      </c>
      <c r="B351" s="84"/>
      <c r="C351" s="134" t="str">
        <f t="array" ref="C351">ifs(and(isblank($A351),isblank($B351)),"", not(iserror(vlookup($A351&amp;$B351,'5) Release_Track'!$F:$F&amp;'5) Release_Track'!$G:$G,1,0))),vlookup($A351&amp;$B351,{'5) Release_Track'!$F:$F&amp;'5) Release_Track'!$G:$G,'5) Release_Track'!$H:$H},2,0), or(and(not(isblank($B351)),$B351=$B348,$A351&lt;&gt;$A348),and(not(isblank($A351)),$A351=$A348,$B351&lt;&gt;$B348)),"ID LISTS UNALIGNED",and($A351&lt;&gt;"",countif('5) Release_Track'!$F:$F,$A351)=0),"NO ISRC MATCH in Release_Track",and($B351&lt;&gt;"",countif('5) Release_Track'!$G:$G,$B351)=0),"NO CATALOG ID MATCH in Release_Track",iserror(vlookup($A351&amp;$B351,'5) Release_Track'!$F:$F&amp;'5) Release_Track'!$G:$G,1,0)),"NO ISRC-CATALOG ID pair MATCH in Release_Track" )</f>
        <v>O Melhor da Geração</v>
      </c>
      <c r="D351" s="134" t="str">
        <f t="array" ref="D351">ifs(and(isblank($A351),isblank($B351)),"", not(iserror(vlookup($A351&amp;$B351,'5) Release_Track'!$F:$F&amp;'5) Release_Track'!$G:$G,1,0))),vlookup($A351&amp;$B351,{'5) Release_Track'!$F:$F&amp;'5) Release_Track'!$G:$G,'5) Release_Track'!$I:$I},2,0), or(and(not(isblank($B351)),$B351=$B348,$A351&lt;&gt;$A348),and(not(isblank($A351)),$A351=$A348,$B351&lt;&gt;$B348)),"ID LISTS UNALIGNED",and($A351&lt;&gt;"",countif('5) Release_Track'!$F:$F,$A351)=0),"NO ISRC MATCH in Release_Track",and($B351&lt;&gt;"",countif('5) Release_Track'!$G:$G,$B351)=0),"NO CATALOG ID MATCH in Release_Track",iserror(vlookup($A351&amp;$B351,'5) Release_Track'!$F:$F&amp;'5) Release_Track'!$G:$G,1,0)),"NO ISRC-CATALOG ID pair MATCH in Release_Track" )</f>
        <v>Speed Up</v>
      </c>
      <c r="E351" s="96" t="s">
        <v>53</v>
      </c>
      <c r="F351" s="140" t="s">
        <v>666</v>
      </c>
      <c r="G351" s="136" t="str">
        <f t="array" ref="G351">ifs(or($F351="",$F351="Main Primary Artist"),$F351,not(iserror(vlookup($F351,'Reference info'!$J$5:$J$8,1,0))),"Key Artist",not(iserror(vlookup($F351,'Reference info'!$J$38:$J$405,1,0))),"Performer",not(iserror(vlookup($F351,'Reference info'!$J$10:$J$36,1,0))),"Producer &amp; Engineer")</f>
        <v>Main Primary Artist</v>
      </c>
      <c r="H351" s="8" t="str">
        <f>"update Artists set ReleasesCount=(select count (distinct ReleaseId) from Releases where ArtistId=(select max(ArtistId) from Artists where Name=N'"&amp;E351&amp;"' and EnterpriseId="&amp;EntId&amp;")), 
TracksCount=(select count (distinct TrackId) from Tracks where ArtistId=(select max(ArtistId) from Artists where Name=N'"&amp;E351&amp;"' and EnterpriseId="&amp;EntId&amp;")) where ArtistId=(select max(ArtistId) from Artists where Name=N'"&amp;E351&amp;"'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51" s="174" t="str">
        <f>IF(F351="Main Primary Artist","update Tracks set ArtistId=(select ArtistId from Artists where Name=N'"&amp;Substitute(Trim(E351),"'","''")&amp;"' and EnterpriseId="&amp;EntId&amp;") where "&amp;IF(A351&lt;&gt;"", "ISRC='"&amp;A351&amp;"'", "TrackVendorId='"&amp;Substitute(Trim(B351),"'","''")&amp;"'")&amp;" and EnterpriseId="&amp;EntId,"INSERT into Contributors VALUES (newid(), "&amp;IF(F351&lt;&gt;"Primary Artist", "(select RoleId from ContributorRoles where Name='"&amp;F351&amp;"'), 0", "49, 1")&amp; ", (select max(TrackId) from Tracks where "&amp;IF(A351&lt;&gt;"", "ISRC='"&amp;A351&amp;"'", "TrackVendorId='"&amp;Substitute(Trim(B351),"'","''")&amp;"'")&amp;" and EnterpriseId="&amp;EntId&amp;"), null, (select ArtistId from Artists where Name=N'"&amp;SUBSTITUTE(trim(E351),"'","''")&amp;"' and EnterpriseId="&amp;EntId&amp;"), null)")</f>
        <v>update Tracks set ArtistId=(select ArtistId from Artists where Name=N'PeJota10*' and EnterpriseId=647322) where ISRC='BKTOK2300118' and EnterpriseId=647322</v>
      </c>
    </row>
    <row r="352" hidden="1">
      <c r="A352" s="34" t="s">
        <v>1147</v>
      </c>
      <c r="B352" s="84"/>
      <c r="C352" s="134" t="str">
        <f t="array" ref="C352">ifs(and(isblank($A352),isblank($B352)),"", not(iserror(vlookup($A352&amp;$B352,'5) Release_Track'!$F:$F&amp;'5) Release_Track'!$G:$G,1,0))),vlookup($A352&amp;$B352,{'5) Release_Track'!$F:$F&amp;'5) Release_Track'!$G:$G,'5) Release_Track'!$H:$H},2,0), or(and(not(isblank($B352)),$B352=$B349,$A352&lt;&gt;$A349),and(not(isblank($A352)),$A352=$A349,$B352&lt;&gt;$B349)),"ID LISTS UNALIGNED",and($A352&lt;&gt;"",countif('5) Release_Track'!$F:$F,$A352)=0),"NO ISRC MATCH in Release_Track",and($B352&lt;&gt;"",countif('5) Release_Track'!$G:$G,$B352)=0),"NO CATALOG ID MATCH in Release_Track",iserror(vlookup($A352&amp;$B352,'5) Release_Track'!$F:$F&amp;'5) Release_Track'!$G:$G,1,0)),"NO ISRC-CATALOG ID pair MATCH in Release_Track" )</f>
        <v>O Melhor da Geração</v>
      </c>
      <c r="D352" s="134" t="str">
        <f t="array" ref="D352">ifs(and(isblank($A352),isblank($B352)),"", not(iserror(vlookup($A352&amp;$B352,'5) Release_Track'!$F:$F&amp;'5) Release_Track'!$G:$G,1,0))),vlookup($A352&amp;$B352,{'5) Release_Track'!$F:$F&amp;'5) Release_Track'!$G:$G,'5) Release_Track'!$I:$I},2,0), or(and(not(isblank($B352)),$B352=$B349,$A352&lt;&gt;$A349),and(not(isblank($A352)),$A352=$A349,$B352&lt;&gt;$B349)),"ID LISTS UNALIGNED",and($A352&lt;&gt;"",countif('5) Release_Track'!$F:$F,$A352)=0),"NO ISRC MATCH in Release_Track",and($B352&lt;&gt;"",countif('5) Release_Track'!$G:$G,$B352)=0),"NO CATALOG ID MATCH in Release_Track",iserror(vlookup($A352&amp;$B352,'5) Release_Track'!$F:$F&amp;'5) Release_Track'!$G:$G,1,0)),"NO ISRC-CATALOG ID pair MATCH in Release_Track" )</f>
        <v>Speed Up</v>
      </c>
      <c r="E352" s="96" t="s">
        <v>53</v>
      </c>
      <c r="F352" s="135" t="s">
        <v>669</v>
      </c>
      <c r="G352" s="136" t="str">
        <f t="array" ref="G352">ifs(or($F352="",$F352="Main Primary Artist"),$F352,not(iserror(vlookup($F352,'Reference info'!$J$5:$J$8,1,0))),"Key Artist",not(iserror(vlookup($F352,'Reference info'!$J$38:$J$405,1,0))),"Performer",not(iserror(vlookup($F352,'Reference info'!$J$10:$J$36,1,0))),"Producer &amp; Engineer")</f>
        <v>Producer &amp; Engineer</v>
      </c>
      <c r="J352" s="174" t="str">
        <f>IF(F352="Main Primary Artist","update Tracks set ArtistId=(select ArtistId from Artists where Name=N'"&amp;Substitute(Trim(E352),"'","''")&amp;"' and EnterpriseId="&amp;EntId&amp;") where "&amp;IF(A352&lt;&gt;"", "ISRC='"&amp;A352&amp;"'", "TrackVendorId='"&amp;Substitute(Trim(B352),"'","''")&amp;"'")&amp;" and EnterpriseId="&amp;EntId,"INSERT into Contributors VALUES (newid(), "&amp;IF(F352&lt;&gt;"Primary Artist", "(select RoleId from ContributorRoles where Name='"&amp;F352&amp;"'), 0", "49, 1")&amp; ", (select max(TrackId) from Tracks where "&amp;IF(A352&lt;&gt;"", "ISRC='"&amp;A352&amp;"'", "TrackVendorId='"&amp;Substitute(Trim(B352),"'","''")&amp;"'")&amp;" and EnterpriseId="&amp;EntId&amp;"), null, (select ArtistId from Artists where Name=N'"&amp;SUBSTITUTE(trim(E352),"'","''")&amp;"' and EnterpriseId="&amp;EntId&amp;"), null)")</f>
        <v>INSERT into Contributors VALUES (newid(), (select RoleId from ContributorRoles where Name='Engineer'), 0, (select max(TrackId) from Tracks where ISRC='BKTOK2300118' and EnterpriseId=647322), null, (select ArtistId from Artists where Name=N'PeJota10*' and EnterpriseId=647322), null)</v>
      </c>
    </row>
    <row r="353" hidden="1">
      <c r="A353" s="8" t="s">
        <v>894</v>
      </c>
      <c r="B353" s="116"/>
      <c r="C353" s="134" t="str">
        <f t="array" ref="C353">ifs(and(isblank($A353),isblank($B353)),"", not(iserror(vlookup($A353&amp;$B353,'5) Release_Track'!$F:$F&amp;'5) Release_Track'!$G:$G,1,0))),vlookup($A353&amp;$B353,{'5) Release_Track'!$F:$F&amp;'5) Release_Track'!$G:$G,'5) Release_Track'!$H:$H},2,0), or(and(not(isblank($B353)),$B353=#REF!,$A353&lt;&gt;#REF!),and(not(isblank($A353)),$A353=#REF!,$B353&lt;&gt;#REF!)),"ID LISTS UNALIGNED",and($A353&lt;&gt;"",countif('5) Release_Track'!$F:$F,$A353)=0),"NO ISRC MATCH in Release_Track",and($B353&lt;&gt;"",countif('5) Release_Track'!$G:$G,$B353)=0),"NO CATALOG ID MATCH in Release_Track",iserror(vlookup($A353&amp;$B353,'5) Release_Track'!$F:$F&amp;'5) Release_Track'!$G:$G,1,0)),"NO ISRC-CATALOG ID pair MATCH in Release_Track" )</f>
        <v>Zaraki Kenpachi (Bleach) - Minha Bankai</v>
      </c>
      <c r="D353" s="134"/>
      <c r="E353" s="43" t="s">
        <v>67</v>
      </c>
      <c r="F353" s="135" t="s">
        <v>667</v>
      </c>
      <c r="G353" s="136" t="str">
        <f t="array" ref="G353">ifs(or($F353="",$F353="Main Primary Artist"),$F353,not(iserror(vlookup($F353,'Reference info'!$J$5:$J$8,1,0))),"Key Artist",not(iserror(vlookup($F353,'Reference info'!$J$38:$J$405,1,0))),"Performer",not(iserror(vlookup($F353,'Reference info'!$J$10:$J$36,1,0))),"Producer &amp; Engineer")</f>
        <v>Producer &amp; Engineer</v>
      </c>
      <c r="J353" s="174" t="str">
        <f>IF(F353="Main Primary Artist","update Tracks set ArtistId=(select ArtistId from Artists where Name=N'"&amp;Substitute(Trim(E353),"'","''")&amp;"' and EnterpriseId="&amp;EntId&amp;") where "&amp;IF(A353&lt;&gt;"", "ISRC='"&amp;A353&amp;"'", "TrackVendorId='"&amp;Substitute(Trim(B353),"'","''")&amp;"'")&amp;" and EnterpriseId="&amp;EntId,"INSERT into Contributors VALUES (newid(), "&amp;IF(F353&lt;&gt;"Primary Artist", "(select RoleId from ContributorRoles where Name='"&amp;F353&amp;"'), 0", "49, 1")&amp; ", (select max(TrackId) from Tracks where "&amp;IF(A353&lt;&gt;"", "ISRC='"&amp;A353&amp;"'", "TrackVendorId='"&amp;Substitute(Trim(B353),"'","''")&amp;"'")&amp;" and EnterpriseId="&amp;EntId&amp;"), null, (select ArtistId from Artists where Name=N'"&amp;SUBSTITUTE(trim(E353),"'","''")&amp;"' and EnterpriseId="&amp;EntId&amp;"), null)")</f>
        <v>INSERT into Contributors VALUES (newid(), (select RoleId from ContributorRoles where Name='Producer'), 0, (select max(TrackId) from Tracks where ISRC='BKTOK2300119' and EnterpriseId=647322), null, (select ArtistId from Artists where Name=N'Flash Beats Manow' and EnterpriseId=647322), null)</v>
      </c>
    </row>
    <row r="354">
      <c r="A354" s="8" t="s">
        <v>894</v>
      </c>
      <c r="B354" s="116"/>
      <c r="C354" s="134" t="str">
        <f t="array" ref="C354">ifs(and(isblank($A354),isblank($B354)),"", not(iserror(vlookup($A354&amp;$B354,'5) Release_Track'!$F:$F&amp;'5) Release_Track'!$G:$G,1,0))),vlookup($A354&amp;$B354,{'5) Release_Track'!$F:$F&amp;'5) Release_Track'!$G:$G,'5) Release_Track'!$H:$H},2,0), or(and(not(isblank($B354)),$B354=#REF!,$A354&lt;&gt;#REF!),and(not(isblank($A354)),$A354=#REF!,$B354&lt;&gt;#REF!)),"ID LISTS UNALIGNED",and($A354&lt;&gt;"",countif('5) Release_Track'!$F:$F,$A354)=0),"NO ISRC MATCH in Release_Track",and($B354&lt;&gt;"",countif('5) Release_Track'!$G:$G,$B354)=0),"NO CATALOG ID MATCH in Release_Track",iserror(vlookup($A354&amp;$B354,'5) Release_Track'!$F:$F&amp;'5) Release_Track'!$G:$G,1,0)),"NO ISRC-CATALOG ID pair MATCH in Release_Track" )</f>
        <v>Zaraki Kenpachi (Bleach) - Minha Bankai</v>
      </c>
      <c r="D354" s="134" t="str">
        <f t="array" ref="D354">ifs(and(isblank($A354),isblank($B354)),"", not(iserror(vlookup($A354&amp;$B354,'5) Release_Track'!$F:$F&amp;'5) Release_Track'!$G:$G,1,0))),vlookup($A354&amp;$B354,{'5) Release_Track'!$F:$F&amp;'5) Release_Track'!$G:$G,'5) Release_Track'!$I:$I},2,0), or(and(not(isblank($B354)),$B354=#REF!,$A354&lt;&gt;#REF!),and(not(isblank($A354)),$A354=#REF!,$B354&lt;&gt;#REF!)),"ID LISTS UNALIGNED",and($A354&lt;&gt;"",countif('5) Release_Track'!$F:$F,$A354)=0),"NO ISRC MATCH in Release_Track",and($B354&lt;&gt;"",countif('5) Release_Track'!$G:$G,$B354)=0),"NO CATALOG ID MATCH in Release_Track",iserror(vlookup($A354&amp;$B354,'5) Release_Track'!$F:$F&amp;'5) Release_Track'!$G:$G,1,0)),"NO ISRC-CATALOG ID pair MATCH in Release_Track" )</f>
        <v/>
      </c>
      <c r="E354" s="43" t="s">
        <v>67</v>
      </c>
      <c r="F354" s="135" t="s">
        <v>666</v>
      </c>
      <c r="G354" s="136" t="str">
        <f t="array" ref="G354">ifs(or($F354="",$F354="Main Primary Artist"),$F354,not(iserror(vlookup($F354,'Reference info'!$J$5:$J$8,1,0))),"Key Artist",not(iserror(vlookup($F354,'Reference info'!$J$38:$J$405,1,0))),"Performer",not(iserror(vlookup($F354,'Reference info'!$J$10:$J$36,1,0))),"Producer &amp; Engineer")</f>
        <v>Main Primary Artist</v>
      </c>
      <c r="H354" s="8" t="str">
        <f>"update Artists set ReleasesCount=(select count (distinct ReleaseId) from Releases where ArtistId=(select max(ArtistId) from Artists where Name=N'"&amp;E354&amp;"' and EnterpriseId="&amp;EntId&amp;")), 
TracksCount=(select count (distinct TrackId) from Tracks where ArtistId=(select max(ArtistId) from Artists where Name=N'"&amp;E354&amp;"' and EnterpriseId="&amp;EntId&amp;")) where ArtistId=(select max(ArtistId) from Artists where Name=N'"&amp;E354&amp;"'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354" s="174" t="str">
        <f>IF(F354="Main Primary Artist","update Tracks set ArtistId=(select ArtistId from Artists where Name=N'"&amp;Substitute(Trim(E354),"'","''")&amp;"' and EnterpriseId="&amp;EntId&amp;") where "&amp;IF(A354&lt;&gt;"", "ISRC='"&amp;A354&amp;"'", "TrackVendorId='"&amp;Substitute(Trim(B354),"'","''")&amp;"'")&amp;" and EnterpriseId="&amp;EntId,"INSERT into Contributors VALUES (newid(), "&amp;IF(F354&lt;&gt;"Primary Artist", "(select RoleId from ContributorRoles where Name='"&amp;F354&amp;"'), 0", "49, 1")&amp; ", (select max(TrackId) from Tracks where "&amp;IF(A354&lt;&gt;"", "ISRC='"&amp;A354&amp;"'", "TrackVendorId='"&amp;Substitute(Trim(B354),"'","''")&amp;"'")&amp;" and EnterpriseId="&amp;EntId&amp;"), null, (select ArtistId from Artists where Name=N'"&amp;SUBSTITUTE(trim(E354),"'","''")&amp;"' and EnterpriseId="&amp;EntId&amp;"), null)")</f>
        <v>update Tracks set ArtistId=(select ArtistId from Artists where Name=N'Flash Beats Manow' and EnterpriseId=647322) where ISRC='BKTOK2300119' and EnterpriseId=647322</v>
      </c>
    </row>
    <row r="355" hidden="1">
      <c r="A355" s="8" t="s">
        <v>894</v>
      </c>
      <c r="B355" s="116"/>
      <c r="C355" s="134" t="str">
        <f t="array" ref="C355">ifs(and(isblank($A355),isblank($B355)),"", not(iserror(vlookup($A355&amp;$B355,'5) Release_Track'!$F:$F&amp;'5) Release_Track'!$G:$G,1,0))),vlookup($A355&amp;$B355,{'5) Release_Track'!$F:$F&amp;'5) Release_Track'!$G:$G,'5) Release_Track'!$H:$H},2,0), or(and(not(isblank($B355)),$B355=#REF!,$A355&lt;&gt;#REF!),and(not(isblank($A355)),$A355=#REF!,$B355&lt;&gt;#REF!)),"ID LISTS UNALIGNED",and($A355&lt;&gt;"",countif('5) Release_Track'!$F:$F,$A355)=0),"NO ISRC MATCH in Release_Track",and($B355&lt;&gt;"",countif('5) Release_Track'!$G:$G,$B355)=0),"NO CATALOG ID MATCH in Release_Track",iserror(vlookup($A355&amp;$B355,'5) Release_Track'!$F:$F&amp;'5) Release_Track'!$G:$G,1,0)),"NO ISRC-CATALOG ID pair MATCH in Release_Track" )</f>
        <v>Zaraki Kenpachi (Bleach) - Minha Bankai</v>
      </c>
      <c r="D355" s="134"/>
      <c r="E355" s="43" t="s">
        <v>67</v>
      </c>
      <c r="F355" s="135" t="s">
        <v>669</v>
      </c>
      <c r="G355" s="136" t="str">
        <f t="array" ref="G355">ifs(or($F355="",$F355="Main Primary Artist"),$F355,not(iserror(vlookup($F355,'Reference info'!$J$5:$J$8,1,0))),"Key Artist",not(iserror(vlookup($F355,'Reference info'!$J$38:$J$405,1,0))),"Performer",not(iserror(vlookup($F355,'Reference info'!$J$10:$J$36,1,0))),"Producer &amp; Engineer")</f>
        <v>Producer &amp; Engineer</v>
      </c>
      <c r="J355" s="174" t="str">
        <f>IF(F355="Main Primary Artist","update Tracks set ArtistId=(select ArtistId from Artists where Name=N'"&amp;Substitute(Trim(E355),"'","''")&amp;"' and EnterpriseId="&amp;EntId&amp;") where "&amp;IF(A355&lt;&gt;"", "ISRC='"&amp;A355&amp;"'", "TrackVendorId='"&amp;Substitute(Trim(B355),"'","''")&amp;"'")&amp;" and EnterpriseId="&amp;EntId,"INSERT into Contributors VALUES (newid(), "&amp;IF(F355&lt;&gt;"Primary Artist", "(select RoleId from ContributorRoles where Name='"&amp;F355&amp;"'), 0", "49, 1")&amp; ", (select max(TrackId) from Tracks where "&amp;IF(A355&lt;&gt;"", "ISRC='"&amp;A355&amp;"'", "TrackVendorId='"&amp;Substitute(Trim(B355),"'","''")&amp;"'")&amp;" and EnterpriseId="&amp;EntId&amp;"), null, (select ArtistId from Artists where Name=N'"&amp;SUBSTITUTE(trim(E355),"'","''")&amp;"' and EnterpriseId="&amp;EntId&amp;"), null)")</f>
        <v>INSERT into Contributors VALUES (newid(), (select RoleId from ContributorRoles where Name='Engineer'), 0, (select max(TrackId) from Tracks where ISRC='BKTOK2300119' and EnterpriseId=647322), null, (select ArtistId from Artists where Name=N'Flash Beats Manow' and EnterpriseId=647322), null)</v>
      </c>
    </row>
    <row r="356" hidden="1">
      <c r="A356" s="34" t="s">
        <v>1149</v>
      </c>
      <c r="B356" s="84"/>
      <c r="C356" s="134" t="str">
        <f t="array" ref="C356">ifs(and(isblank($A356),isblank($B356)),"", not(iserror(vlookup($A356&amp;$B356,'5) Release_Track'!$F:$F&amp;'5) Release_Track'!$G:$G,1,0))),vlookup($A356&amp;$B356,{'5) Release_Track'!$F:$F&amp;'5) Release_Track'!$G:$G,'5) Release_Track'!$H:$H},2,0), or(and(not(isblank($B356)),$B356=$B353,$A356&lt;&gt;$A353),and(not(isblank($A356)),$A356=$A353,$B356&lt;&gt;$B353)),"ID LISTS UNALIGNED",and($A356&lt;&gt;"",countif('5) Release_Track'!$F:$F,$A356)=0),"NO ISRC MATCH in Release_Track",and($B356&lt;&gt;"",countif('5) Release_Track'!$G:$G,$B356)=0),"NO CATALOG ID MATCH in Release_Track",iserror(vlookup($A356&amp;$B356,'5) Release_Track'!$F:$F&amp;'5) Release_Track'!$G:$G,1,0)),"NO ISRC-CATALOG ID pair MATCH in Release_Track" )</f>
        <v>A Cara do Pirata</v>
      </c>
      <c r="D356" s="134" t="str">
        <f t="array" ref="D356">ifs(and(isblank($A356),isblank($B356)),"", not(iserror(vlookup($A356&amp;$B356,'5) Release_Track'!$F:$F&amp;'5) Release_Track'!$G:$G,1,0))),vlookup($A356&amp;$B356,{'5) Release_Track'!$F:$F&amp;'5) Release_Track'!$G:$G,'5) Release_Track'!$I:$I},2,0), or(and(not(isblank($B356)),$B356=$B353,$A356&lt;&gt;$A353),and(not(isblank($A356)),$A356=$A353,$B356&lt;&gt;$B353)),"ID LISTS UNALIGNED",and($A356&lt;&gt;"",countif('5) Release_Track'!$F:$F,$A356)=0),"NO ISRC MATCH in Release_Track",and($B356&lt;&gt;"",countif('5) Release_Track'!$G:$G,$B356)=0),"NO CATALOG ID MATCH in Release_Track",iserror(vlookup($A356&amp;$B356,'5) Release_Track'!$F:$F&amp;'5) Release_Track'!$G:$G,1,0)),"NO ISRC-CATALOG ID pair MATCH in Release_Track" )</f>
        <v/>
      </c>
      <c r="E356" s="96" t="s">
        <v>53</v>
      </c>
      <c r="F356" s="135" t="s">
        <v>667</v>
      </c>
      <c r="G356" s="136" t="str">
        <f t="array" ref="G356">ifs(or($F356="",$F356="Main Primary Artist"),$F356,not(iserror(vlookup($F356,'Reference info'!$J$5:$J$8,1,0))),"Key Artist",not(iserror(vlookup($F356,'Reference info'!$J$38:$J$405,1,0))),"Performer",not(iserror(vlookup($F356,'Reference info'!$J$10:$J$36,1,0))),"Producer &amp; Engineer")</f>
        <v>Producer &amp; Engineer</v>
      </c>
      <c r="J356" s="174" t="str">
        <f>IF(F356="Main Primary Artist","update Tracks set ArtistId=(select ArtistId from Artists where Name=N'"&amp;Substitute(Trim(E356),"'","''")&amp;"' and EnterpriseId="&amp;EntId&amp;") where "&amp;IF(A356&lt;&gt;"", "ISRC='"&amp;A356&amp;"'", "TrackVendorId='"&amp;Substitute(Trim(B356),"'","''")&amp;"'")&amp;" and EnterpriseId="&amp;EntId,"INSERT into Contributors VALUES (newid(), "&amp;IF(F356&lt;&gt;"Primary Artist", "(select RoleId from ContributorRoles where Name='"&amp;F356&amp;"'), 0", "49, 1")&amp; ", (select max(TrackId) from Tracks where "&amp;IF(A356&lt;&gt;"", "ISRC='"&amp;A356&amp;"'", "TrackVendorId='"&amp;Substitute(Trim(B356),"'","''")&amp;"'")&amp;" and EnterpriseId="&amp;EntId&amp;"), null, (select ArtistId from Artists where Name=N'"&amp;SUBSTITUTE(trim(E356),"'","''")&amp;"' and EnterpriseId="&amp;EntId&amp;"), null)")</f>
        <v>INSERT into Contributors VALUES (newid(), (select RoleId from ContributorRoles where Name='Producer'), 0, (select max(TrackId) from Tracks where ISRC='BKTOK2300120' and EnterpriseId=647322), null, (select ArtistId from Artists where Name=N'PeJota10*' and EnterpriseId=647322), null)</v>
      </c>
    </row>
    <row r="357">
      <c r="A357" s="34" t="s">
        <v>1149</v>
      </c>
      <c r="B357" s="84"/>
      <c r="C357" s="134" t="str">
        <f t="array" ref="C357">ifs(and(isblank($A357),isblank($B357)),"", not(iserror(vlookup($A357&amp;$B357,'5) Release_Track'!$F:$F&amp;'5) Release_Track'!$G:$G,1,0))),vlookup($A357&amp;$B357,{'5) Release_Track'!$F:$F&amp;'5) Release_Track'!$G:$G,'5) Release_Track'!$H:$H},2,0), or(and(not(isblank($B357)),$B357=$B354,$A357&lt;&gt;$A354),and(not(isblank($A357)),$A357=$A354,$B357&lt;&gt;$B354)),"ID LISTS UNALIGNED",and($A357&lt;&gt;"",countif('5) Release_Track'!$F:$F,$A357)=0),"NO ISRC MATCH in Release_Track",and($B357&lt;&gt;"",countif('5) Release_Track'!$G:$G,$B357)=0),"NO CATALOG ID MATCH in Release_Track",iserror(vlookup($A357&amp;$B357,'5) Release_Track'!$F:$F&amp;'5) Release_Track'!$G:$G,1,0)),"NO ISRC-CATALOG ID pair MATCH in Release_Track" )</f>
        <v>A Cara do Pirata</v>
      </c>
      <c r="D357" s="134" t="str">
        <f t="array" ref="D357">ifs(and(isblank($A357),isblank($B357)),"", not(iserror(vlookup($A357&amp;$B357,'5) Release_Track'!$F:$F&amp;'5) Release_Track'!$G:$G,1,0))),vlookup($A357&amp;$B357,{'5) Release_Track'!$F:$F&amp;'5) Release_Track'!$G:$G,'5) Release_Track'!$I:$I},2,0), or(and(not(isblank($B357)),$B357=$B354,$A357&lt;&gt;$A354),and(not(isblank($A357)),$A357=$A354,$B357&lt;&gt;$B354)),"ID LISTS UNALIGNED",and($A357&lt;&gt;"",countif('5) Release_Track'!$F:$F,$A357)=0),"NO ISRC MATCH in Release_Track",and($B357&lt;&gt;"",countif('5) Release_Track'!$G:$G,$B357)=0),"NO CATALOG ID MATCH in Release_Track",iserror(vlookup($A357&amp;$B357,'5) Release_Track'!$F:$F&amp;'5) Release_Track'!$G:$G,1,0)),"NO ISRC-CATALOG ID pair MATCH in Release_Track" )</f>
        <v/>
      </c>
      <c r="E357" s="96" t="s">
        <v>53</v>
      </c>
      <c r="F357" s="140" t="s">
        <v>666</v>
      </c>
      <c r="G357" s="136" t="str">
        <f t="array" ref="G357">ifs(or($F357="",$F357="Main Primary Artist"),$F357,not(iserror(vlookup($F357,'Reference info'!$J$5:$J$8,1,0))),"Key Artist",not(iserror(vlookup($F357,'Reference info'!$J$38:$J$405,1,0))),"Performer",not(iserror(vlookup($F357,'Reference info'!$J$10:$J$36,1,0))),"Producer &amp; Engineer")</f>
        <v>Main Primary Artist</v>
      </c>
      <c r="H357" s="8" t="str">
        <f>"update Artists set ReleasesCount=(select count (distinct ReleaseId) from Releases where ArtistId=(select max(ArtistId) from Artists where Name=N'"&amp;E357&amp;"' and EnterpriseId="&amp;EntId&amp;")), 
TracksCount=(select count (distinct TrackId) from Tracks where ArtistId=(select max(ArtistId) from Artists where Name=N'"&amp;E357&amp;"' and EnterpriseId="&amp;EntId&amp;")) where ArtistId=(select max(ArtistId) from Artists where Name=N'"&amp;E357&amp;"'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57" s="174" t="str">
        <f>IF(F357="Main Primary Artist","update Tracks set ArtistId=(select ArtistId from Artists where Name=N'"&amp;Substitute(Trim(E357),"'","''")&amp;"' and EnterpriseId="&amp;EntId&amp;") where "&amp;IF(A357&lt;&gt;"", "ISRC='"&amp;A357&amp;"'", "TrackVendorId='"&amp;Substitute(Trim(B357),"'","''")&amp;"'")&amp;" and EnterpriseId="&amp;EntId,"INSERT into Contributors VALUES (newid(), "&amp;IF(F357&lt;&gt;"Primary Artist", "(select RoleId from ContributorRoles where Name='"&amp;F357&amp;"'), 0", "49, 1")&amp; ", (select max(TrackId) from Tracks where "&amp;IF(A357&lt;&gt;"", "ISRC='"&amp;A357&amp;"'", "TrackVendorId='"&amp;Substitute(Trim(B357),"'","''")&amp;"'")&amp;" and EnterpriseId="&amp;EntId&amp;"), null, (select ArtistId from Artists where Name=N'"&amp;SUBSTITUTE(trim(E357),"'","''")&amp;"' and EnterpriseId="&amp;EntId&amp;"), null)")</f>
        <v>update Tracks set ArtistId=(select ArtistId from Artists where Name=N'PeJota10*' and EnterpriseId=647322) where ISRC='BKTOK2300120' and EnterpriseId=647322</v>
      </c>
    </row>
    <row r="358" hidden="1">
      <c r="A358" s="34" t="s">
        <v>1149</v>
      </c>
      <c r="B358" s="84"/>
      <c r="C358" s="134" t="str">
        <f t="array" ref="C358">ifs(and(isblank($A358),isblank($B358)),"", not(iserror(vlookup($A358&amp;$B358,'5) Release_Track'!$F:$F&amp;'5) Release_Track'!$G:$G,1,0))),vlookup($A358&amp;$B358,{'5) Release_Track'!$F:$F&amp;'5) Release_Track'!$G:$G,'5) Release_Track'!$H:$H},2,0), or(and(not(isblank($B358)),$B358=$B357,$A358&lt;&gt;$A357),and(not(isblank($A358)),$A358=$A357,$B358&lt;&gt;$B357)),"ID LISTS UNALIGNED",and($A358&lt;&gt;"",countif('5) Release_Track'!$F:$F,$A358)=0),"NO ISRC MATCH in Release_Track",and($B358&lt;&gt;"",countif('5) Release_Track'!$G:$G,$B358)=0),"NO CATALOG ID MATCH in Release_Track",iserror(vlookup($A358&amp;$B358,'5) Release_Track'!$F:$F&amp;'5) Release_Track'!$G:$G,1,0)),"NO ISRC-CATALOG ID pair MATCH in Release_Track" )</f>
        <v>A Cara do Pirata</v>
      </c>
      <c r="D358" s="134" t="str">
        <f t="array" ref="D358">ifs(and(isblank($A358),isblank($B358)),"", not(iserror(vlookup($A358&amp;$B358,'5) Release_Track'!$F:$F&amp;'5) Release_Track'!$G:$G,1,0))),vlookup($A358&amp;$B358,{'5) Release_Track'!$F:$F&amp;'5) Release_Track'!$G:$G,'5) Release_Track'!$I:$I},2,0), or(and(not(isblank($B358)),$B358=$B357,$A358&lt;&gt;$A357),and(not(isblank($A358)),$A358=$A357,$B358&lt;&gt;$B357)),"ID LISTS UNALIGNED",and($A358&lt;&gt;"",countif('5) Release_Track'!$F:$F,$A358)=0),"NO ISRC MATCH in Release_Track",and($B358&lt;&gt;"",countif('5) Release_Track'!$G:$G,$B358)=0),"NO CATALOG ID MATCH in Release_Track",iserror(vlookup($A358&amp;$B358,'5) Release_Track'!$F:$F&amp;'5) Release_Track'!$G:$G,1,0)),"NO ISRC-CATALOG ID pair MATCH in Release_Track" )</f>
        <v/>
      </c>
      <c r="E358" s="96" t="s">
        <v>79</v>
      </c>
      <c r="F358" s="140" t="s">
        <v>672</v>
      </c>
      <c r="G358" s="136" t="str">
        <f t="array" ref="G358">ifs(or($F358="",$F358="Main Primary Artist"),$F358,not(iserror(vlookup($F358,'Reference info'!$J$5:$J$8,1,0))),"Key Artist",not(iserror(vlookup($F358,'Reference info'!$J$38:$J$405,1,0))),"Performer",not(iserror(vlookup($F358,'Reference info'!$J$10:$J$36,1,0))),"Producer &amp; Engineer")</f>
        <v>Key Artist</v>
      </c>
      <c r="J358" s="174" t="str">
        <f>IF(F358="Main Primary Artist","update Tracks set ArtistId=(select ArtistId from Artists where Name=N'"&amp;Substitute(Trim(E358),"'","''")&amp;"' and EnterpriseId="&amp;EntId&amp;") where "&amp;IF(A358&lt;&gt;"", "ISRC='"&amp;A358&amp;"'", "TrackVendorId='"&amp;Substitute(Trim(B358),"'","''")&amp;"'")&amp;" and EnterpriseId="&amp;EntId,"INSERT into Contributors VALUES (newid(), "&amp;IF(F358&lt;&gt;"Primary Artist", "(select RoleId from ContributorRoles where Name='"&amp;F358&amp;"'), 0", "49, 1")&amp; ", (select max(TrackId) from Tracks where "&amp;IF(A358&lt;&gt;"", "ISRC='"&amp;A358&amp;"'", "TrackVendorId='"&amp;Substitute(Trim(B358),"'","''")&amp;"'")&amp;" and EnterpriseId="&amp;EntId&amp;"), null, (select ArtistId from Artists where Name=N'"&amp;SUBSTITUTE(trim(E358),"'","''")&amp;"' and EnterpriseId="&amp;EntId&amp;"), null)")</f>
        <v>INSERT into Contributors VALUES (newid(), (select RoleId from ContributorRoles where Name='Featuring'), 0, (select max(TrackId) from Tracks where ISRC='BKTOK2300120' and EnterpriseId=647322), null, (select ArtistId from Artists where Name=N'$hinepsj' and EnterpriseId=647322), null)</v>
      </c>
    </row>
    <row r="359" hidden="1">
      <c r="A359" s="34" t="s">
        <v>1149</v>
      </c>
      <c r="B359" s="84"/>
      <c r="C359" s="134" t="str">
        <f t="array" ref="C359">ifs(and(isblank($A359),isblank($B359)),"", not(iserror(vlookup($A359&amp;$B359,'5) Release_Track'!$F:$F&amp;'5) Release_Track'!$G:$G,1,0))),vlookup($A359&amp;$B359,{'5) Release_Track'!$F:$F&amp;'5) Release_Track'!$G:$G,'5) Release_Track'!$H:$H},2,0), or(and(not(isblank($B359)),$B359=$B354,$A359&lt;&gt;$A354),and(not(isblank($A359)),$A359=$A354,$B359&lt;&gt;$B354)),"ID LISTS UNALIGNED",and($A359&lt;&gt;"",countif('5) Release_Track'!$F:$F,$A359)=0),"NO ISRC MATCH in Release_Track",and($B359&lt;&gt;"",countif('5) Release_Track'!$G:$G,$B359)=0),"NO CATALOG ID MATCH in Release_Track",iserror(vlookup($A359&amp;$B359,'5) Release_Track'!$F:$F&amp;'5) Release_Track'!$G:$G,1,0)),"NO ISRC-CATALOG ID pair MATCH in Release_Track" )</f>
        <v>A Cara do Pirata</v>
      </c>
      <c r="D359" s="134" t="str">
        <f t="array" ref="D359">ifs(and(isblank($A359),isblank($B359)),"", not(iserror(vlookup($A359&amp;$B359,'5) Release_Track'!$F:$F&amp;'5) Release_Track'!$G:$G,1,0))),vlookup($A359&amp;$B359,{'5) Release_Track'!$F:$F&amp;'5) Release_Track'!$G:$G,'5) Release_Track'!$I:$I},2,0), or(and(not(isblank($B359)),$B359=$B354,$A359&lt;&gt;$A354),and(not(isblank($A359)),$A359=$A354,$B359&lt;&gt;$B354)),"ID LISTS UNALIGNED",and($A359&lt;&gt;"",countif('5) Release_Track'!$F:$F,$A359)=0),"NO ISRC MATCH in Release_Track",and($B359&lt;&gt;"",countif('5) Release_Track'!$G:$G,$B359)=0),"NO CATALOG ID MATCH in Release_Track",iserror(vlookup($A359&amp;$B359,'5) Release_Track'!$F:$F&amp;'5) Release_Track'!$G:$G,1,0)),"NO ISRC-CATALOG ID pair MATCH in Release_Track" )</f>
        <v/>
      </c>
      <c r="E359" s="96" t="s">
        <v>97</v>
      </c>
      <c r="F359" s="140" t="s">
        <v>672</v>
      </c>
      <c r="G359" s="136" t="str">
        <f t="array" ref="G359">ifs(or($F359="",$F359="Main Primary Artist"),$F359,not(iserror(vlookup($F359,'Reference info'!$J$5:$J$8,1,0))),"Key Artist",not(iserror(vlookup($F359,'Reference info'!$J$38:$J$405,1,0))),"Performer",not(iserror(vlookup($F359,'Reference info'!$J$10:$J$36,1,0))),"Producer &amp; Engineer")</f>
        <v>Key Artist</v>
      </c>
      <c r="J359" s="174" t="str">
        <f>IF(F359="Main Primary Artist","update Tracks set ArtistId=(select ArtistId from Artists where Name=N'"&amp;Substitute(Trim(E359),"'","''")&amp;"' and EnterpriseId="&amp;EntId&amp;") where "&amp;IF(A359&lt;&gt;"", "ISRC='"&amp;A359&amp;"'", "TrackVendorId='"&amp;Substitute(Trim(B359),"'","''")&amp;"'")&amp;" and EnterpriseId="&amp;EntId,"INSERT into Contributors VALUES (newid(), "&amp;IF(F359&lt;&gt;"Primary Artist", "(select RoleId from ContributorRoles where Name='"&amp;F359&amp;"'), 0", "49, 1")&amp; ", (select max(TrackId) from Tracks where "&amp;IF(A359&lt;&gt;"", "ISRC='"&amp;A359&amp;"'", "TrackVendorId='"&amp;Substitute(Trim(B359),"'","''")&amp;"'")&amp;" and EnterpriseId="&amp;EntId&amp;"), null, (select ArtistId from Artists where Name=N'"&amp;SUBSTITUTE(trim(E359),"'","''")&amp;"' and EnterpriseId="&amp;EntId&amp;"), null)")</f>
        <v>INSERT into Contributors VALUES (newid(), (select RoleId from ContributorRoles where Name='Featuring'), 0, (select max(TrackId) from Tracks where ISRC='BKTOK2300120' and EnterpriseId=647322), null, (select ArtistId from Artists where Name=N'Atilla' and EnterpriseId=647322), null)</v>
      </c>
    </row>
    <row r="360" hidden="1">
      <c r="A360" s="34" t="s">
        <v>1149</v>
      </c>
      <c r="B360" s="84"/>
      <c r="C360" s="134" t="str">
        <f t="array" ref="C360">ifs(and(isblank($A360),isblank($B360)),"", not(iserror(vlookup($A360&amp;$B360,'5) Release_Track'!$F:$F&amp;'5) Release_Track'!$G:$G,1,0))),vlookup($A360&amp;$B360,{'5) Release_Track'!$F:$F&amp;'5) Release_Track'!$G:$G,'5) Release_Track'!$H:$H},2,0), or(and(not(isblank($B360)),$B360=$B359,$A360&lt;&gt;$A359),and(not(isblank($A360)),$A360=$A359,$B360&lt;&gt;$B359)),"ID LISTS UNALIGNED",and($A360&lt;&gt;"",countif('5) Release_Track'!$F:$F,$A360)=0),"NO ISRC MATCH in Release_Track",and($B360&lt;&gt;"",countif('5) Release_Track'!$G:$G,$B360)=0),"NO CATALOG ID MATCH in Release_Track",iserror(vlookup($A360&amp;$B360,'5) Release_Track'!$F:$F&amp;'5) Release_Track'!$G:$G,1,0)),"NO ISRC-CATALOG ID pair MATCH in Release_Track" )</f>
        <v>A Cara do Pirata</v>
      </c>
      <c r="D360" s="134" t="str">
        <f t="array" ref="D360">ifs(and(isblank($A360),isblank($B360)),"", not(iserror(vlookup($A360&amp;$B360,'5) Release_Track'!$F:$F&amp;'5) Release_Track'!$G:$G,1,0))),vlookup($A360&amp;$B360,{'5) Release_Track'!$F:$F&amp;'5) Release_Track'!$G:$G,'5) Release_Track'!$I:$I},2,0), or(and(not(isblank($B360)),$B360=$B359,$A360&lt;&gt;$A359),and(not(isblank($A360)),$A360=$A359,$B360&lt;&gt;$B359)),"ID LISTS UNALIGNED",and($A360&lt;&gt;"",countif('5) Release_Track'!$F:$F,$A360)=0),"NO ISRC MATCH in Release_Track",and($B360&lt;&gt;"",countif('5) Release_Track'!$G:$G,$B360)=0),"NO CATALOG ID MATCH in Release_Track",iserror(vlookup($A360&amp;$B360,'5) Release_Track'!$F:$F&amp;'5) Release_Track'!$G:$G,1,0)),"NO ISRC-CATALOG ID pair MATCH in Release_Track" )</f>
        <v/>
      </c>
      <c r="E360" s="96" t="s">
        <v>47</v>
      </c>
      <c r="F360" s="140" t="s">
        <v>672</v>
      </c>
      <c r="G360" s="136" t="str">
        <f t="array" ref="G360">ifs(or($F360="",$F360="Main Primary Artist"),$F360,not(iserror(vlookup($F360,'Reference info'!$J$5:$J$8,1,0))),"Key Artist",not(iserror(vlookup($F360,'Reference info'!$J$38:$J$405,1,0))),"Performer",not(iserror(vlookup($F360,'Reference info'!$J$10:$J$36,1,0))),"Producer &amp; Engineer")</f>
        <v>Key Artist</v>
      </c>
      <c r="J360" s="174" t="str">
        <f>IF(F360="Main Primary Artist","update Tracks set ArtistId=(select ArtistId from Artists where Name=N'"&amp;Substitute(Trim(E360),"'","''")&amp;"' and EnterpriseId="&amp;EntId&amp;") where "&amp;IF(A360&lt;&gt;"", "ISRC='"&amp;A360&amp;"'", "TrackVendorId='"&amp;Substitute(Trim(B360),"'","''")&amp;"'")&amp;" and EnterpriseId="&amp;EntId,"INSERT into Contributors VALUES (newid(), "&amp;IF(F360&lt;&gt;"Primary Artist", "(select RoleId from ContributorRoles where Name='"&amp;F360&amp;"'), 0", "49, 1")&amp; ", (select max(TrackId) from Tracks where "&amp;IF(A360&lt;&gt;"", "ISRC='"&amp;A360&amp;"'", "TrackVendorId='"&amp;Substitute(Trim(B360),"'","''")&amp;"'")&amp;" and EnterpriseId="&amp;EntId&amp;"), null, (select ArtistId from Artists where Name=N'"&amp;SUBSTITUTE(trim(E360),"'","''")&amp;"' and EnterpriseId="&amp;EntId&amp;"), null)")</f>
        <v>INSERT into Contributors VALUES (newid(), (select RoleId from ContributorRoles where Name='Featuring'), 0, (select max(TrackId) from Tracks where ISRC='BKTOK2300120' and EnterpriseId=647322), null, (select ArtistId from Artists where Name=N'ÉoDan' and EnterpriseId=647322), null)</v>
      </c>
    </row>
    <row r="361" hidden="1">
      <c r="A361" s="34" t="s">
        <v>1149</v>
      </c>
      <c r="B361" s="84"/>
      <c r="C361" s="134" t="str">
        <f t="array" ref="C361">ifs(and(isblank($A361),isblank($B361)),"", not(iserror(vlookup($A361&amp;$B361,'5) Release_Track'!$F:$F&amp;'5) Release_Track'!$G:$G,1,0))),vlookup($A361&amp;$B361,{'5) Release_Track'!$F:$F&amp;'5) Release_Track'!$G:$G,'5) Release_Track'!$H:$H},2,0), or(and(not(isblank($B361)),$B361=$B358,$A361&lt;&gt;$A358),and(not(isblank($A361)),$A361=$A358,$B361&lt;&gt;$B358)),"ID LISTS UNALIGNED",and($A361&lt;&gt;"",countif('5) Release_Track'!$F:$F,$A361)=0),"NO ISRC MATCH in Release_Track",and($B361&lt;&gt;"",countif('5) Release_Track'!$G:$G,$B361)=0),"NO CATALOG ID MATCH in Release_Track",iserror(vlookup($A361&amp;$B361,'5) Release_Track'!$F:$F&amp;'5) Release_Track'!$G:$G,1,0)),"NO ISRC-CATALOG ID pair MATCH in Release_Track" )</f>
        <v>A Cara do Pirata</v>
      </c>
      <c r="D361" s="134" t="str">
        <f t="array" ref="D361">ifs(and(isblank($A361),isblank($B361)),"", not(iserror(vlookup($A361&amp;$B361,'5) Release_Track'!$F:$F&amp;'5) Release_Track'!$G:$G,1,0))),vlookup($A361&amp;$B361,{'5) Release_Track'!$F:$F&amp;'5) Release_Track'!$G:$G,'5) Release_Track'!$I:$I},2,0), or(and(not(isblank($B361)),$B361=$B358,$A361&lt;&gt;$A358),and(not(isblank($A361)),$A361=$A358,$B361&lt;&gt;$B358)),"ID LISTS UNALIGNED",and($A361&lt;&gt;"",countif('5) Release_Track'!$F:$F,$A361)=0),"NO ISRC MATCH in Release_Track",and($B361&lt;&gt;"",countif('5) Release_Track'!$G:$G,$B361)=0),"NO CATALOG ID MATCH in Release_Track",iserror(vlookup($A361&amp;$B361,'5) Release_Track'!$F:$F&amp;'5) Release_Track'!$G:$G,1,0)),"NO ISRC-CATALOG ID pair MATCH in Release_Track" )</f>
        <v/>
      </c>
      <c r="E361" s="96" t="s">
        <v>53</v>
      </c>
      <c r="F361" s="135" t="s">
        <v>669</v>
      </c>
      <c r="G361" s="136" t="str">
        <f t="array" ref="G361">ifs(or($F361="",$F361="Main Primary Artist"),$F361,not(iserror(vlookup($F361,'Reference info'!$J$5:$J$8,1,0))),"Key Artist",not(iserror(vlookup($F361,'Reference info'!$J$38:$J$405,1,0))),"Performer",not(iserror(vlookup($F361,'Reference info'!$J$10:$J$36,1,0))),"Producer &amp; Engineer")</f>
        <v>Producer &amp; Engineer</v>
      </c>
      <c r="J361" s="174" t="str">
        <f>IF(F361="Main Primary Artist","update Tracks set ArtistId=(select ArtistId from Artists where Name=N'"&amp;Substitute(Trim(E361),"'","''")&amp;"' and EnterpriseId="&amp;EntId&amp;") where "&amp;IF(A361&lt;&gt;"", "ISRC='"&amp;A361&amp;"'", "TrackVendorId='"&amp;Substitute(Trim(B361),"'","''")&amp;"'")&amp;" and EnterpriseId="&amp;EntId,"INSERT into Contributors VALUES (newid(), "&amp;IF(F361&lt;&gt;"Primary Artist", "(select RoleId from ContributorRoles where Name='"&amp;F361&amp;"'), 0", "49, 1")&amp; ", (select max(TrackId) from Tracks where "&amp;IF(A361&lt;&gt;"", "ISRC='"&amp;A361&amp;"'", "TrackVendorId='"&amp;Substitute(Trim(B361),"'","''")&amp;"'")&amp;" and EnterpriseId="&amp;EntId&amp;"), null, (select ArtistId from Artists where Name=N'"&amp;SUBSTITUTE(trim(E361),"'","''")&amp;"' and EnterpriseId="&amp;EntId&amp;"), null)")</f>
        <v>INSERT into Contributors VALUES (newid(), (select RoleId from ContributorRoles where Name='Engineer'), 0, (select max(TrackId) from Tracks where ISRC='BKTOK2300120' and EnterpriseId=647322), null, (select ArtistId from Artists where Name=N'PeJota10*' and EnterpriseId=647322), null)</v>
      </c>
    </row>
    <row r="362" hidden="1">
      <c r="A362" s="34" t="s">
        <v>1151</v>
      </c>
      <c r="B362" s="84"/>
      <c r="C362" s="134" t="str">
        <f t="array" ref="C362">ifs(and(isblank($A362),isblank($B362)),"", not(iserror(vlookup($A362&amp;$B362,'5) Release_Track'!$F:$F&amp;'5) Release_Track'!$G:$G,1,0))),vlookup($A362&amp;$B362,{'5) Release_Track'!$F:$F&amp;'5) Release_Track'!$G:$G,'5) Release_Track'!$H:$H},2,0), or(and(not(isblank($B362)),$B362=$B356,$A362&lt;&gt;$A356),and(not(isblank($A362)),$A362=$A356,$B362&lt;&gt;$B356)),"ID LISTS UNALIGNED",and($A362&lt;&gt;"",countif('5) Release_Track'!$F:$F,$A362)=0),"NO ISRC MATCH in Release_Track",and($B362&lt;&gt;"",countif('5) Release_Track'!$G:$G,$B362)=0),"NO CATALOG ID MATCH in Release_Track",iserror(vlookup($A362&amp;$B362,'5) Release_Track'!$F:$F&amp;'5) Release_Track'!$G:$G,1,0)),"NO ISRC-CATALOG ID pair MATCH in Release_Track" )</f>
        <v>A Cara do Pirata</v>
      </c>
      <c r="D362" s="134" t="str">
        <f t="array" ref="D362">ifs(and(isblank($A362),isblank($B362)),"", not(iserror(vlookup($A362&amp;$B362,'5) Release_Track'!$F:$F&amp;'5) Release_Track'!$G:$G,1,0))),vlookup($A362&amp;$B362,{'5) Release_Track'!$F:$F&amp;'5) Release_Track'!$G:$G,'5) Release_Track'!$I:$I},2,0), or(and(not(isblank($B362)),$B362=$B356,$A362&lt;&gt;$A356),and(not(isblank($A362)),$A362=$A356,$B362&lt;&gt;$B356)),"ID LISTS UNALIGNED",and($A362&lt;&gt;"",countif('5) Release_Track'!$F:$F,$A362)=0),"NO ISRC MATCH in Release_Track",and($B362&lt;&gt;"",countif('5) Release_Track'!$G:$G,$B362)=0),"NO CATALOG ID MATCH in Release_Track",iserror(vlookup($A362&amp;$B362,'5) Release_Track'!$F:$F&amp;'5) Release_Track'!$G:$G,1,0)),"NO ISRC-CATALOG ID pair MATCH in Release_Track" )</f>
        <v>Speed Up</v>
      </c>
      <c r="E362" s="96" t="s">
        <v>53</v>
      </c>
      <c r="F362" s="135" t="s">
        <v>667</v>
      </c>
      <c r="G362" s="136" t="str">
        <f t="array" ref="G362">ifs(or($F362="",$F362="Main Primary Artist"),$F362,not(iserror(vlookup($F362,'Reference info'!$J$5:$J$8,1,0))),"Key Artist",not(iserror(vlookup($F362,'Reference info'!$J$38:$J$405,1,0))),"Performer",not(iserror(vlookup($F362,'Reference info'!$J$10:$J$36,1,0))),"Producer &amp; Engineer")</f>
        <v>Producer &amp; Engineer</v>
      </c>
      <c r="J362" s="174" t="str">
        <f>IF(F362="Main Primary Artist","update Tracks set ArtistId=(select ArtistId from Artists where Name=N'"&amp;Substitute(Trim(E362),"'","''")&amp;"' and EnterpriseId="&amp;EntId&amp;") where "&amp;IF(A362&lt;&gt;"", "ISRC='"&amp;A362&amp;"'", "TrackVendorId='"&amp;Substitute(Trim(B362),"'","''")&amp;"'")&amp;" and EnterpriseId="&amp;EntId,"INSERT into Contributors VALUES (newid(), "&amp;IF(F362&lt;&gt;"Primary Artist", "(select RoleId from ContributorRoles where Name='"&amp;F362&amp;"'), 0", "49, 1")&amp; ", (select max(TrackId) from Tracks where "&amp;IF(A362&lt;&gt;"", "ISRC='"&amp;A362&amp;"'", "TrackVendorId='"&amp;Substitute(Trim(B362),"'","''")&amp;"'")&amp;" and EnterpriseId="&amp;EntId&amp;"), null, (select ArtistId from Artists where Name=N'"&amp;SUBSTITUTE(trim(E362),"'","''")&amp;"' and EnterpriseId="&amp;EntId&amp;"), null)")</f>
        <v>INSERT into Contributors VALUES (newid(), (select RoleId from ContributorRoles where Name='Producer'), 0, (select max(TrackId) from Tracks where ISRC='BKTOK2300121' and EnterpriseId=647322), null, (select ArtistId from Artists where Name=N'PeJota10*' and EnterpriseId=647322), null)</v>
      </c>
    </row>
    <row r="363">
      <c r="A363" s="34" t="s">
        <v>1151</v>
      </c>
      <c r="B363" s="84"/>
      <c r="C363" s="134" t="str">
        <f t="array" ref="C363">ifs(and(isblank($A363),isblank($B363)),"", not(iserror(vlookup($A363&amp;$B363,'5) Release_Track'!$F:$F&amp;'5) Release_Track'!$G:$G,1,0))),vlookup($A363&amp;$B363,{'5) Release_Track'!$F:$F&amp;'5) Release_Track'!$G:$G,'5) Release_Track'!$H:$H},2,0), or(and(not(isblank($B363)),$B363=$B357,$A363&lt;&gt;$A357),and(not(isblank($A363)),$A363=$A357,$B363&lt;&gt;$B357)),"ID LISTS UNALIGNED",and($A363&lt;&gt;"",countif('5) Release_Track'!$F:$F,$A363)=0),"NO ISRC MATCH in Release_Track",and($B363&lt;&gt;"",countif('5) Release_Track'!$G:$G,$B363)=0),"NO CATALOG ID MATCH in Release_Track",iserror(vlookup($A363&amp;$B363,'5) Release_Track'!$F:$F&amp;'5) Release_Track'!$G:$G,1,0)),"NO ISRC-CATALOG ID pair MATCH in Release_Track" )</f>
        <v>A Cara do Pirata</v>
      </c>
      <c r="D363" s="134" t="str">
        <f t="array" ref="D363">ifs(and(isblank($A363),isblank($B363)),"", not(iserror(vlookup($A363&amp;$B363,'5) Release_Track'!$F:$F&amp;'5) Release_Track'!$G:$G,1,0))),vlookup($A363&amp;$B363,{'5) Release_Track'!$F:$F&amp;'5) Release_Track'!$G:$G,'5) Release_Track'!$I:$I},2,0), or(and(not(isblank($B363)),$B363=$B357,$A363&lt;&gt;$A357),and(not(isblank($A363)),$A363=$A357,$B363&lt;&gt;$B357)),"ID LISTS UNALIGNED",and($A363&lt;&gt;"",countif('5) Release_Track'!$F:$F,$A363)=0),"NO ISRC MATCH in Release_Track",and($B363&lt;&gt;"",countif('5) Release_Track'!$G:$G,$B363)=0),"NO CATALOG ID MATCH in Release_Track",iserror(vlookup($A363&amp;$B363,'5) Release_Track'!$F:$F&amp;'5) Release_Track'!$G:$G,1,0)),"NO ISRC-CATALOG ID pair MATCH in Release_Track" )</f>
        <v>Speed Up</v>
      </c>
      <c r="E363" s="96" t="s">
        <v>53</v>
      </c>
      <c r="F363" s="140" t="s">
        <v>666</v>
      </c>
      <c r="G363" s="136" t="str">
        <f t="array" ref="G363">ifs(or($F363="",$F363="Main Primary Artist"),$F363,not(iserror(vlookup($F363,'Reference info'!$J$5:$J$8,1,0))),"Key Artist",not(iserror(vlookup($F363,'Reference info'!$J$38:$J$405,1,0))),"Performer",not(iserror(vlookup($F363,'Reference info'!$J$10:$J$36,1,0))),"Producer &amp; Engineer")</f>
        <v>Main Primary Artist</v>
      </c>
      <c r="H363" s="8" t="str">
        <f>"update Artists set ReleasesCount=(select count (distinct ReleaseId) from Releases where ArtistId=(select max(ArtistId) from Artists where Name=N'"&amp;E363&amp;"' and EnterpriseId="&amp;EntId&amp;")), 
TracksCount=(select count (distinct TrackId) from Tracks where ArtistId=(select max(ArtistId) from Artists where Name=N'"&amp;E363&amp;"' and EnterpriseId="&amp;EntId&amp;")) where ArtistId=(select max(ArtistId) from Artists where Name=N'"&amp;E363&amp;"'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63" s="174" t="str">
        <f>IF(F363="Main Primary Artist","update Tracks set ArtistId=(select ArtistId from Artists where Name=N'"&amp;Substitute(Trim(E363),"'","''")&amp;"' and EnterpriseId="&amp;EntId&amp;") where "&amp;IF(A363&lt;&gt;"", "ISRC='"&amp;A363&amp;"'", "TrackVendorId='"&amp;Substitute(Trim(B363),"'","''")&amp;"'")&amp;" and EnterpriseId="&amp;EntId,"INSERT into Contributors VALUES (newid(), "&amp;IF(F363&lt;&gt;"Primary Artist", "(select RoleId from ContributorRoles where Name='"&amp;F363&amp;"'), 0", "49, 1")&amp; ", (select max(TrackId) from Tracks where "&amp;IF(A363&lt;&gt;"", "ISRC='"&amp;A363&amp;"'", "TrackVendorId='"&amp;Substitute(Trim(B363),"'","''")&amp;"'")&amp;" and EnterpriseId="&amp;EntId&amp;"), null, (select ArtistId from Artists where Name=N'"&amp;SUBSTITUTE(trim(E363),"'","''")&amp;"' and EnterpriseId="&amp;EntId&amp;"), null)")</f>
        <v>update Tracks set ArtistId=(select ArtistId from Artists where Name=N'PeJota10*' and EnterpriseId=647322) where ISRC='BKTOK2300121' and EnterpriseId=647322</v>
      </c>
    </row>
    <row r="364" hidden="1">
      <c r="A364" s="34" t="s">
        <v>1151</v>
      </c>
      <c r="B364" s="84"/>
      <c r="C364" s="134" t="str">
        <f t="array" ref="C364">ifs(and(isblank($A364),isblank($B364)),"", not(iserror(vlookup($A364&amp;$B364,'5) Release_Track'!$F:$F&amp;'5) Release_Track'!$G:$G,1,0))),vlookup($A364&amp;$B364,{'5) Release_Track'!$F:$F&amp;'5) Release_Track'!$G:$G,'5) Release_Track'!$H:$H},2,0), or(and(not(isblank($B364)),$B364=$B358,$A364&lt;&gt;$A358),and(not(isblank($A364)),$A364=$A358,$B364&lt;&gt;$B358)),"ID LISTS UNALIGNED",and($A364&lt;&gt;"",countif('5) Release_Track'!$F:$F,$A364)=0),"NO ISRC MATCH in Release_Track",and($B364&lt;&gt;"",countif('5) Release_Track'!$G:$G,$B364)=0),"NO CATALOG ID MATCH in Release_Track",iserror(vlookup($A364&amp;$B364,'5) Release_Track'!$F:$F&amp;'5) Release_Track'!$G:$G,1,0)),"NO ISRC-CATALOG ID pair MATCH in Release_Track" )</f>
        <v>A Cara do Pirata</v>
      </c>
      <c r="D364" s="134" t="str">
        <f t="array" ref="D364">ifs(and(isblank($A364),isblank($B364)),"", not(iserror(vlookup($A364&amp;$B364,'5) Release_Track'!$F:$F&amp;'5) Release_Track'!$G:$G,1,0))),vlookup($A364&amp;$B364,{'5) Release_Track'!$F:$F&amp;'5) Release_Track'!$G:$G,'5) Release_Track'!$I:$I},2,0), or(and(not(isblank($B364)),$B364=$B358,$A364&lt;&gt;$A358),and(not(isblank($A364)),$A364=$A358,$B364&lt;&gt;$B358)),"ID LISTS UNALIGNED",and($A364&lt;&gt;"",countif('5) Release_Track'!$F:$F,$A364)=0),"NO ISRC MATCH in Release_Track",and($B364&lt;&gt;"",countif('5) Release_Track'!$G:$G,$B364)=0),"NO CATALOG ID MATCH in Release_Track",iserror(vlookup($A364&amp;$B364,'5) Release_Track'!$F:$F&amp;'5) Release_Track'!$G:$G,1,0)),"NO ISRC-CATALOG ID pair MATCH in Release_Track" )</f>
        <v>Speed Up</v>
      </c>
      <c r="E364" s="96" t="s">
        <v>79</v>
      </c>
      <c r="F364" s="140" t="s">
        <v>672</v>
      </c>
      <c r="G364" s="136" t="str">
        <f t="array" ref="G364">ifs(or($F364="",$F364="Main Primary Artist"),$F364,not(iserror(vlookup($F364,'Reference info'!$J$5:$J$8,1,0))),"Key Artist",not(iserror(vlookup($F364,'Reference info'!$J$38:$J$405,1,0))),"Performer",not(iserror(vlookup($F364,'Reference info'!$J$10:$J$36,1,0))),"Producer &amp; Engineer")</f>
        <v>Key Artist</v>
      </c>
      <c r="J364" s="174" t="str">
        <f>IF(F364="Main Primary Artist","update Tracks set ArtistId=(select ArtistId from Artists where Name=N'"&amp;Substitute(Trim(E364),"'","''")&amp;"' and EnterpriseId="&amp;EntId&amp;") where "&amp;IF(A364&lt;&gt;"", "ISRC='"&amp;A364&amp;"'", "TrackVendorId='"&amp;Substitute(Trim(B364),"'","''")&amp;"'")&amp;" and EnterpriseId="&amp;EntId,"INSERT into Contributors VALUES (newid(), "&amp;IF(F364&lt;&gt;"Primary Artist", "(select RoleId from ContributorRoles where Name='"&amp;F364&amp;"'), 0", "49, 1")&amp; ", (select max(TrackId) from Tracks where "&amp;IF(A364&lt;&gt;"", "ISRC='"&amp;A364&amp;"'", "TrackVendorId='"&amp;Substitute(Trim(B364),"'","''")&amp;"'")&amp;" and EnterpriseId="&amp;EntId&amp;"), null, (select ArtistId from Artists where Name=N'"&amp;SUBSTITUTE(trim(E364),"'","''")&amp;"' and EnterpriseId="&amp;EntId&amp;"), null)")</f>
        <v>INSERT into Contributors VALUES (newid(), (select RoleId from ContributorRoles where Name='Featuring'), 0, (select max(TrackId) from Tracks where ISRC='BKTOK2300121' and EnterpriseId=647322), null, (select ArtistId from Artists where Name=N'$hinepsj' and EnterpriseId=647322), null)</v>
      </c>
    </row>
    <row r="365" hidden="1">
      <c r="A365" s="34" t="s">
        <v>1151</v>
      </c>
      <c r="B365" s="84"/>
      <c r="C365" s="134" t="str">
        <f t="array" ref="C365">ifs(and(isblank($A365),isblank($B365)),"", not(iserror(vlookup($A365&amp;$B365,'5) Release_Track'!$F:$F&amp;'5) Release_Track'!$G:$G,1,0))),vlookup($A365&amp;$B365,{'5) Release_Track'!$F:$F&amp;'5) Release_Track'!$G:$G,'5) Release_Track'!$H:$H},2,0), or(and(not(isblank($B365)),$B365=$B358,$A365&lt;&gt;$A358),and(not(isblank($A365)),$A365=$A358,$B365&lt;&gt;$B358)),"ID LISTS UNALIGNED",and($A365&lt;&gt;"",countif('5) Release_Track'!$F:$F,$A365)=0),"NO ISRC MATCH in Release_Track",and($B365&lt;&gt;"",countif('5) Release_Track'!$G:$G,$B365)=0),"NO CATALOG ID MATCH in Release_Track",iserror(vlookup($A365&amp;$B365,'5) Release_Track'!$F:$F&amp;'5) Release_Track'!$G:$G,1,0)),"NO ISRC-CATALOG ID pair MATCH in Release_Track" )</f>
        <v>A Cara do Pirata</v>
      </c>
      <c r="D365" s="134" t="str">
        <f t="array" ref="D365">ifs(and(isblank($A365),isblank($B365)),"", not(iserror(vlookup($A365&amp;$B365,'5) Release_Track'!$F:$F&amp;'5) Release_Track'!$G:$G,1,0))),vlookup($A365&amp;$B365,{'5) Release_Track'!$F:$F&amp;'5) Release_Track'!$G:$G,'5) Release_Track'!$I:$I},2,0), or(and(not(isblank($B365)),$B365=$B358,$A365&lt;&gt;$A358),and(not(isblank($A365)),$A365=$A358,$B365&lt;&gt;$B358)),"ID LISTS UNALIGNED",and($A365&lt;&gt;"",countif('5) Release_Track'!$F:$F,$A365)=0),"NO ISRC MATCH in Release_Track",and($B365&lt;&gt;"",countif('5) Release_Track'!$G:$G,$B365)=0),"NO CATALOG ID MATCH in Release_Track",iserror(vlookup($A365&amp;$B365,'5) Release_Track'!$F:$F&amp;'5) Release_Track'!$G:$G,1,0)),"NO ISRC-CATALOG ID pair MATCH in Release_Track" )</f>
        <v>Speed Up</v>
      </c>
      <c r="E365" s="96" t="s">
        <v>97</v>
      </c>
      <c r="F365" s="140" t="s">
        <v>672</v>
      </c>
      <c r="G365" s="136" t="str">
        <f t="array" ref="G365">ifs(or($F365="",$F365="Main Primary Artist"),$F365,not(iserror(vlookup($F365,'Reference info'!$J$5:$J$8,1,0))),"Key Artist",not(iserror(vlookup($F365,'Reference info'!$J$38:$J$405,1,0))),"Performer",not(iserror(vlookup($F365,'Reference info'!$J$10:$J$36,1,0))),"Producer &amp; Engineer")</f>
        <v>Key Artist</v>
      </c>
      <c r="J365" s="174" t="str">
        <f>IF(F365="Main Primary Artist","update Tracks set ArtistId=(select ArtistId from Artists where Name=N'"&amp;Substitute(Trim(E365),"'","''")&amp;"' and EnterpriseId="&amp;EntId&amp;") where "&amp;IF(A365&lt;&gt;"", "ISRC='"&amp;A365&amp;"'", "TrackVendorId='"&amp;Substitute(Trim(B365),"'","''")&amp;"'")&amp;" and EnterpriseId="&amp;EntId,"INSERT into Contributors VALUES (newid(), "&amp;IF(F365&lt;&gt;"Primary Artist", "(select RoleId from ContributorRoles where Name='"&amp;F365&amp;"'), 0", "49, 1")&amp; ", (select max(TrackId) from Tracks where "&amp;IF(A365&lt;&gt;"", "ISRC='"&amp;A365&amp;"'", "TrackVendorId='"&amp;Substitute(Trim(B365),"'","''")&amp;"'")&amp;" and EnterpriseId="&amp;EntId&amp;"), null, (select ArtistId from Artists where Name=N'"&amp;SUBSTITUTE(trim(E365),"'","''")&amp;"' and EnterpriseId="&amp;EntId&amp;"), null)")</f>
        <v>INSERT into Contributors VALUES (newid(), (select RoleId from ContributorRoles where Name='Featuring'), 0, (select max(TrackId) from Tracks where ISRC='BKTOK2300121' and EnterpriseId=647322), null, (select ArtistId from Artists where Name=N'Atilla' and EnterpriseId=647322), null)</v>
      </c>
    </row>
    <row r="366" hidden="1">
      <c r="A366" s="34" t="s">
        <v>1151</v>
      </c>
      <c r="B366" s="84"/>
      <c r="C366" s="134" t="str">
        <f t="array" ref="C366">ifs(and(isblank($A366),isblank($B366)),"", not(iserror(vlookup($A366&amp;$B366,'5) Release_Track'!$F:$F&amp;'5) Release_Track'!$G:$G,1,0))),vlookup($A366&amp;$B366,{'5) Release_Track'!$F:$F&amp;'5) Release_Track'!$G:$G,'5) Release_Track'!$H:$H},2,0), or(and(not(isblank($B366)),$B366=$B365,$A366&lt;&gt;$A365),and(not(isblank($A366)),$A366=$A365,$B366&lt;&gt;$B365)),"ID LISTS UNALIGNED",and($A366&lt;&gt;"",countif('5) Release_Track'!$F:$F,$A366)=0),"NO ISRC MATCH in Release_Track",and($B366&lt;&gt;"",countif('5) Release_Track'!$G:$G,$B366)=0),"NO CATALOG ID MATCH in Release_Track",iserror(vlookup($A366&amp;$B366,'5) Release_Track'!$F:$F&amp;'5) Release_Track'!$G:$G,1,0)),"NO ISRC-CATALOG ID pair MATCH in Release_Track" )</f>
        <v>A Cara do Pirata</v>
      </c>
      <c r="D366" s="134" t="str">
        <f t="array" ref="D366">ifs(and(isblank($A366),isblank($B366)),"", not(iserror(vlookup($A366&amp;$B366,'5) Release_Track'!$F:$F&amp;'5) Release_Track'!$G:$G,1,0))),vlookup($A366&amp;$B366,{'5) Release_Track'!$F:$F&amp;'5) Release_Track'!$G:$G,'5) Release_Track'!$I:$I},2,0), or(and(not(isblank($B366)),$B366=$B365,$A366&lt;&gt;$A365),and(not(isblank($A366)),$A366=$A365,$B366&lt;&gt;$B365)),"ID LISTS UNALIGNED",and($A366&lt;&gt;"",countif('5) Release_Track'!$F:$F,$A366)=0),"NO ISRC MATCH in Release_Track",and($B366&lt;&gt;"",countif('5) Release_Track'!$G:$G,$B366)=0),"NO CATALOG ID MATCH in Release_Track",iserror(vlookup($A366&amp;$B366,'5) Release_Track'!$F:$F&amp;'5) Release_Track'!$G:$G,1,0)),"NO ISRC-CATALOG ID pair MATCH in Release_Track" )</f>
        <v>Speed Up</v>
      </c>
      <c r="E366" s="96" t="s">
        <v>47</v>
      </c>
      <c r="F366" s="140" t="s">
        <v>672</v>
      </c>
      <c r="G366" s="136" t="str">
        <f t="array" ref="G366">ifs(or($F366="",$F366="Main Primary Artist"),$F366,not(iserror(vlookup($F366,'Reference info'!$J$5:$J$8,1,0))),"Key Artist",not(iserror(vlookup($F366,'Reference info'!$J$38:$J$405,1,0))),"Performer",not(iserror(vlookup($F366,'Reference info'!$J$10:$J$36,1,0))),"Producer &amp; Engineer")</f>
        <v>Key Artist</v>
      </c>
      <c r="J366" s="174" t="str">
        <f>IF(F366="Main Primary Artist","update Tracks set ArtistId=(select ArtistId from Artists where Name=N'"&amp;Substitute(Trim(E366),"'","''")&amp;"' and EnterpriseId="&amp;EntId&amp;") where "&amp;IF(A366&lt;&gt;"", "ISRC='"&amp;A366&amp;"'", "TrackVendorId='"&amp;Substitute(Trim(B366),"'","''")&amp;"'")&amp;" and EnterpriseId="&amp;EntId,"INSERT into Contributors VALUES (newid(), "&amp;IF(F366&lt;&gt;"Primary Artist", "(select RoleId from ContributorRoles where Name='"&amp;F366&amp;"'), 0", "49, 1")&amp; ", (select max(TrackId) from Tracks where "&amp;IF(A366&lt;&gt;"", "ISRC='"&amp;A366&amp;"'", "TrackVendorId='"&amp;Substitute(Trim(B366),"'","''")&amp;"'")&amp;" and EnterpriseId="&amp;EntId&amp;"), null, (select ArtistId from Artists where Name=N'"&amp;SUBSTITUTE(trim(E366),"'","''")&amp;"' and EnterpriseId="&amp;EntId&amp;"), null)")</f>
        <v>INSERT into Contributors VALUES (newid(), (select RoleId from ContributorRoles where Name='Featuring'), 0, (select max(TrackId) from Tracks where ISRC='BKTOK2300121' and EnterpriseId=647322), null, (select ArtistId from Artists where Name=N'ÉoDan' and EnterpriseId=647322), null)</v>
      </c>
    </row>
    <row r="367" hidden="1">
      <c r="A367" s="34" t="s">
        <v>1151</v>
      </c>
      <c r="B367" s="84"/>
      <c r="C367" s="134" t="str">
        <f t="array" ref="C367">ifs(and(isblank($A367),isblank($B367)),"", not(iserror(vlookup($A367&amp;$B367,'5) Release_Track'!$F:$F&amp;'5) Release_Track'!$G:$G,1,0))),vlookup($A367&amp;$B367,{'5) Release_Track'!$F:$F&amp;'5) Release_Track'!$G:$G,'5) Release_Track'!$H:$H},2,0), or(and(not(isblank($B367)),$B367=$B361,$A367&lt;&gt;$A361),and(not(isblank($A367)),$A367=$A361,$B367&lt;&gt;$B361)),"ID LISTS UNALIGNED",and($A367&lt;&gt;"",countif('5) Release_Track'!$F:$F,$A367)=0),"NO ISRC MATCH in Release_Track",and($B367&lt;&gt;"",countif('5) Release_Track'!$G:$G,$B367)=0),"NO CATALOG ID MATCH in Release_Track",iserror(vlookup($A367&amp;$B367,'5) Release_Track'!$F:$F&amp;'5) Release_Track'!$G:$G,1,0)),"NO ISRC-CATALOG ID pair MATCH in Release_Track" )</f>
        <v>A Cara do Pirata</v>
      </c>
      <c r="D367" s="134" t="str">
        <f t="array" ref="D367">ifs(and(isblank($A367),isblank($B367)),"", not(iserror(vlookup($A367&amp;$B367,'5) Release_Track'!$F:$F&amp;'5) Release_Track'!$G:$G,1,0))),vlookup($A367&amp;$B367,{'5) Release_Track'!$F:$F&amp;'5) Release_Track'!$G:$G,'5) Release_Track'!$I:$I},2,0), or(and(not(isblank($B367)),$B367=$B361,$A367&lt;&gt;$A361),and(not(isblank($A367)),$A367=$A361,$B367&lt;&gt;$B361)),"ID LISTS UNALIGNED",and($A367&lt;&gt;"",countif('5) Release_Track'!$F:$F,$A367)=0),"NO ISRC MATCH in Release_Track",and($B367&lt;&gt;"",countif('5) Release_Track'!$G:$G,$B367)=0),"NO CATALOG ID MATCH in Release_Track",iserror(vlookup($A367&amp;$B367,'5) Release_Track'!$F:$F&amp;'5) Release_Track'!$G:$G,1,0)),"NO ISRC-CATALOG ID pair MATCH in Release_Track" )</f>
        <v>Speed Up</v>
      </c>
      <c r="E367" s="96" t="s">
        <v>53</v>
      </c>
      <c r="F367" s="135" t="s">
        <v>669</v>
      </c>
      <c r="G367" s="136" t="str">
        <f t="array" ref="G367">ifs(or($F367="",$F367="Main Primary Artist"),$F367,not(iserror(vlookup($F367,'Reference info'!$J$5:$J$8,1,0))),"Key Artist",not(iserror(vlookup($F367,'Reference info'!$J$38:$J$405,1,0))),"Performer",not(iserror(vlookup($F367,'Reference info'!$J$10:$J$36,1,0))),"Producer &amp; Engineer")</f>
        <v>Producer &amp; Engineer</v>
      </c>
      <c r="J367" s="174" t="str">
        <f>IF(F367="Main Primary Artist","update Tracks set ArtistId=(select ArtistId from Artists where Name=N'"&amp;Substitute(Trim(E367),"'","''")&amp;"' and EnterpriseId="&amp;EntId&amp;") where "&amp;IF(A367&lt;&gt;"", "ISRC='"&amp;A367&amp;"'", "TrackVendorId='"&amp;Substitute(Trim(B367),"'","''")&amp;"'")&amp;" and EnterpriseId="&amp;EntId,"INSERT into Contributors VALUES (newid(), "&amp;IF(F367&lt;&gt;"Primary Artist", "(select RoleId from ContributorRoles where Name='"&amp;F367&amp;"'), 0", "49, 1")&amp; ", (select max(TrackId) from Tracks where "&amp;IF(A367&lt;&gt;"", "ISRC='"&amp;A367&amp;"'", "TrackVendorId='"&amp;Substitute(Trim(B367),"'","''")&amp;"'")&amp;" and EnterpriseId="&amp;EntId&amp;"), null, (select ArtistId from Artists where Name=N'"&amp;SUBSTITUTE(trim(E367),"'","''")&amp;"' and EnterpriseId="&amp;EntId&amp;"), null)")</f>
        <v>INSERT into Contributors VALUES (newid(), (select RoleId from ContributorRoles where Name='Engineer'), 0, (select max(TrackId) from Tracks where ISRC='BKTOK2300121' and EnterpriseId=647322), null, (select ArtistId from Artists where Name=N'PeJota10*' and EnterpriseId=647322), null)</v>
      </c>
    </row>
    <row r="368" hidden="1">
      <c r="A368" s="34" t="s">
        <v>1153</v>
      </c>
      <c r="B368" s="84"/>
      <c r="C368" s="134" t="str">
        <f t="array" ref="C368">ifs(and(isblank($A368),isblank($B368)),"", not(iserror(vlookup($A368&amp;$B368,'5) Release_Track'!$F:$F&amp;'5) Release_Track'!$G:$G,1,0))),vlookup($A368&amp;$B368,{'5) Release_Track'!$F:$F&amp;'5) Release_Track'!$G:$G,'5) Release_Track'!$H:$H},2,0), or(and(not(isblank($B368)),$B368=$B365,$A368&lt;&gt;$A365),and(not(isblank($A368)),$A368=$A365,$B368&lt;&gt;$B365)),"ID LISTS UNALIGNED",and($A368&lt;&gt;"",countif('5) Release_Track'!$F:$F,$A368)=0),"NO ISRC MATCH in Release_Track",and($B368&lt;&gt;"",countif('5) Release_Track'!$G:$G,$B368)=0),"NO CATALOG ID MATCH in Release_Track",iserror(vlookup($A368&amp;$B368,'5) Release_Track'!$F:$F&amp;'5) Release_Track'!$G:$G,1,0)),"NO ISRC-CATALOG ID pair MATCH in Release_Track" )</f>
        <v>Rei de Esparta</v>
      </c>
      <c r="D368" s="134" t="str">
        <f t="array" ref="D368">ifs(and(isblank($A368),isblank($B368)),"", not(iserror(vlookup($A368&amp;$B368,'5) Release_Track'!$F:$F&amp;'5) Release_Track'!$G:$G,1,0))),vlookup($A368&amp;$B368,{'5) Release_Track'!$F:$F&amp;'5) Release_Track'!$G:$G,'5) Release_Track'!$I:$I},2,0), or(and(not(isblank($B368)),$B368=$B365,$A368&lt;&gt;$A365),and(not(isblank($A368)),$A368=$A365,$B368&lt;&gt;$B365)),"ID LISTS UNALIGNED",and($A368&lt;&gt;"",countif('5) Release_Track'!$F:$F,$A368)=0),"NO ISRC MATCH in Release_Track",and($B368&lt;&gt;"",countif('5) Release_Track'!$G:$G,$B368)=0),"NO CATALOG ID MATCH in Release_Track",iserror(vlookup($A368&amp;$B368,'5) Release_Track'!$F:$F&amp;'5) Release_Track'!$G:$G,1,0)),"NO ISRC-CATALOG ID pair MATCH in Release_Track" )</f>
        <v/>
      </c>
      <c r="E368" s="96" t="s">
        <v>53</v>
      </c>
      <c r="F368" s="135" t="s">
        <v>667</v>
      </c>
      <c r="G368" s="136" t="str">
        <f t="array" ref="G368">ifs(or($F368="",$F368="Main Primary Artist"),$F368,not(iserror(vlookup($F368,'Reference info'!$J$5:$J$8,1,0))),"Key Artist",not(iserror(vlookup($F368,'Reference info'!$J$38:$J$405,1,0))),"Performer",not(iserror(vlookup($F368,'Reference info'!$J$10:$J$36,1,0))),"Producer &amp; Engineer")</f>
        <v>Producer &amp; Engineer</v>
      </c>
      <c r="J368" s="174" t="str">
        <f>IF(F368="Main Primary Artist","update Tracks set ArtistId=(select ArtistId from Artists where Name=N'"&amp;Substitute(Trim(E368),"'","''")&amp;"' and EnterpriseId="&amp;EntId&amp;") where "&amp;IF(A368&lt;&gt;"", "ISRC='"&amp;A368&amp;"'", "TrackVendorId='"&amp;Substitute(Trim(B368),"'","''")&amp;"'")&amp;" and EnterpriseId="&amp;EntId,"INSERT into Contributors VALUES (newid(), "&amp;IF(F368&lt;&gt;"Primary Artist", "(select RoleId from ContributorRoles where Name='"&amp;F368&amp;"'), 0", "49, 1")&amp; ", (select max(TrackId) from Tracks where "&amp;IF(A368&lt;&gt;"", "ISRC='"&amp;A368&amp;"'", "TrackVendorId='"&amp;Substitute(Trim(B368),"'","''")&amp;"'")&amp;" and EnterpriseId="&amp;EntId&amp;"), null, (select ArtistId from Artists where Name=N'"&amp;SUBSTITUTE(trim(E368),"'","''")&amp;"' and EnterpriseId="&amp;EntId&amp;"), null)")</f>
        <v>INSERT into Contributors VALUES (newid(), (select RoleId from ContributorRoles where Name='Producer'), 0, (select max(TrackId) from Tracks where ISRC='BKTOK2300122' and EnterpriseId=647322), null, (select ArtistId from Artists where Name=N'PeJota10*' and EnterpriseId=647322), null)</v>
      </c>
    </row>
    <row r="369">
      <c r="A369" s="34" t="s">
        <v>1153</v>
      </c>
      <c r="B369" s="84"/>
      <c r="C369" s="134" t="str">
        <f t="array" ref="C369">ifs(and(isblank($A369),isblank($B369)),"", not(iserror(vlookup($A369&amp;$B369,'5) Release_Track'!$F:$F&amp;'5) Release_Track'!$G:$G,1,0))),vlookup($A369&amp;$B369,{'5) Release_Track'!$F:$F&amp;'5) Release_Track'!$G:$G,'5) Release_Track'!$H:$H},2,0), or(and(not(isblank($B369)),$B369=$B366,$A369&lt;&gt;$A366),and(not(isblank($A369)),$A369=$A366,$B369&lt;&gt;$B366)),"ID LISTS UNALIGNED",and($A369&lt;&gt;"",countif('5) Release_Track'!$F:$F,$A369)=0),"NO ISRC MATCH in Release_Track",and($B369&lt;&gt;"",countif('5) Release_Track'!$G:$G,$B369)=0),"NO CATALOG ID MATCH in Release_Track",iserror(vlookup($A369&amp;$B369,'5) Release_Track'!$F:$F&amp;'5) Release_Track'!$G:$G,1,0)),"NO ISRC-CATALOG ID pair MATCH in Release_Track" )</f>
        <v>Rei de Esparta</v>
      </c>
      <c r="D369" s="134" t="str">
        <f t="array" ref="D369">ifs(and(isblank($A369),isblank($B369)),"", not(iserror(vlookup($A369&amp;$B369,'5) Release_Track'!$F:$F&amp;'5) Release_Track'!$G:$G,1,0))),vlookup($A369&amp;$B369,{'5) Release_Track'!$F:$F&amp;'5) Release_Track'!$G:$G,'5) Release_Track'!$I:$I},2,0), or(and(not(isblank($B369)),$B369=$B366,$A369&lt;&gt;$A366),and(not(isblank($A369)),$A369=$A366,$B369&lt;&gt;$B366)),"ID LISTS UNALIGNED",and($A369&lt;&gt;"",countif('5) Release_Track'!$F:$F,$A369)=0),"NO ISRC MATCH in Release_Track",and($B369&lt;&gt;"",countif('5) Release_Track'!$G:$G,$B369)=0),"NO CATALOG ID MATCH in Release_Track",iserror(vlookup($A369&amp;$B369,'5) Release_Track'!$F:$F&amp;'5) Release_Track'!$G:$G,1,0)),"NO ISRC-CATALOG ID pair MATCH in Release_Track" )</f>
        <v/>
      </c>
      <c r="E369" s="96" t="s">
        <v>53</v>
      </c>
      <c r="F369" s="140" t="s">
        <v>666</v>
      </c>
      <c r="G369" s="136" t="str">
        <f t="array" ref="G369">ifs(or($F369="",$F369="Main Primary Artist"),$F369,not(iserror(vlookup($F369,'Reference info'!$J$5:$J$8,1,0))),"Key Artist",not(iserror(vlookup($F369,'Reference info'!$J$38:$J$405,1,0))),"Performer",not(iserror(vlookup($F369,'Reference info'!$J$10:$J$36,1,0))),"Producer &amp; Engineer")</f>
        <v>Main Primary Artist</v>
      </c>
      <c r="H369" s="8" t="str">
        <f>"update Artists set ReleasesCount=(select count (distinct ReleaseId) from Releases where ArtistId=(select max(ArtistId) from Artists where Name=N'"&amp;E369&amp;"' and EnterpriseId="&amp;EntId&amp;")), 
TracksCount=(select count (distinct TrackId) from Tracks where ArtistId=(select max(ArtistId) from Artists where Name=N'"&amp;E369&amp;"' and EnterpriseId="&amp;EntId&amp;")) where ArtistId=(select max(ArtistId) from Artists where Name=N'"&amp;E369&amp;"'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69" s="174" t="str">
        <f>IF(F369="Main Primary Artist","update Tracks set ArtistId=(select ArtistId from Artists where Name=N'"&amp;Substitute(Trim(E369),"'","''")&amp;"' and EnterpriseId="&amp;EntId&amp;") where "&amp;IF(A369&lt;&gt;"", "ISRC='"&amp;A369&amp;"'", "TrackVendorId='"&amp;Substitute(Trim(B369),"'","''")&amp;"'")&amp;" and EnterpriseId="&amp;EntId,"INSERT into Contributors VALUES (newid(), "&amp;IF(F369&lt;&gt;"Primary Artist", "(select RoleId from ContributorRoles where Name='"&amp;F369&amp;"'), 0", "49, 1")&amp; ", (select max(TrackId) from Tracks where "&amp;IF(A369&lt;&gt;"", "ISRC='"&amp;A369&amp;"'", "TrackVendorId='"&amp;Substitute(Trim(B369),"'","''")&amp;"'")&amp;" and EnterpriseId="&amp;EntId&amp;"), null, (select ArtistId from Artists where Name=N'"&amp;SUBSTITUTE(trim(E369),"'","''")&amp;"' and EnterpriseId="&amp;EntId&amp;"), null)")</f>
        <v>update Tracks set ArtistId=(select ArtistId from Artists where Name=N'PeJota10*' and EnterpriseId=647322) where ISRC='BKTOK2300122' and EnterpriseId=647322</v>
      </c>
    </row>
    <row r="370" hidden="1">
      <c r="A370" s="34" t="s">
        <v>1153</v>
      </c>
      <c r="B370" s="84"/>
      <c r="C370" s="134" t="str">
        <f t="array" ref="C370">ifs(and(isblank($A370),isblank($B370)),"", not(iserror(vlookup($A370&amp;$B370,'5) Release_Track'!$F:$F&amp;'5) Release_Track'!$G:$G,1,0))),vlookup($A370&amp;$B370,{'5) Release_Track'!$F:$F&amp;'5) Release_Track'!$G:$G,'5) Release_Track'!$H:$H},2,0), or(and(not(isblank($B370)),$B370=$B367,$A370&lt;&gt;$A367),and(not(isblank($A370)),$A370=$A367,$B370&lt;&gt;$B367)),"ID LISTS UNALIGNED",and($A370&lt;&gt;"",countif('5) Release_Track'!$F:$F,$A370)=0),"NO ISRC MATCH in Release_Track",and($B370&lt;&gt;"",countif('5) Release_Track'!$G:$G,$B370)=0),"NO CATALOG ID MATCH in Release_Track",iserror(vlookup($A370&amp;$B370,'5) Release_Track'!$F:$F&amp;'5) Release_Track'!$G:$G,1,0)),"NO ISRC-CATALOG ID pair MATCH in Release_Track" )</f>
        <v>Rei de Esparta</v>
      </c>
      <c r="D370" s="134" t="str">
        <f t="array" ref="D370">ifs(and(isblank($A370),isblank($B370)),"", not(iserror(vlookup($A370&amp;$B370,'5) Release_Track'!$F:$F&amp;'5) Release_Track'!$G:$G,1,0))),vlookup($A370&amp;$B370,{'5) Release_Track'!$F:$F&amp;'5) Release_Track'!$G:$G,'5) Release_Track'!$I:$I},2,0), or(and(not(isblank($B370)),$B370=$B367,$A370&lt;&gt;$A367),and(not(isblank($A370)),$A370=$A367,$B370&lt;&gt;$B367)),"ID LISTS UNALIGNED",and($A370&lt;&gt;"",countif('5) Release_Track'!$F:$F,$A370)=0),"NO ISRC MATCH in Release_Track",and($B370&lt;&gt;"",countif('5) Release_Track'!$G:$G,$B370)=0),"NO CATALOG ID MATCH in Release_Track",iserror(vlookup($A370&amp;$B370,'5) Release_Track'!$F:$F&amp;'5) Release_Track'!$G:$G,1,0)),"NO ISRC-CATALOG ID pair MATCH in Release_Track" )</f>
        <v/>
      </c>
      <c r="E370" s="96" t="s">
        <v>53</v>
      </c>
      <c r="F370" s="135" t="s">
        <v>669</v>
      </c>
      <c r="G370" s="136" t="str">
        <f t="array" ref="G370">ifs(or($F370="",$F370="Main Primary Artist"),$F370,not(iserror(vlookup($F370,'Reference info'!$J$5:$J$8,1,0))),"Key Artist",not(iserror(vlookup($F370,'Reference info'!$J$38:$J$405,1,0))),"Performer",not(iserror(vlookup($F370,'Reference info'!$J$10:$J$36,1,0))),"Producer &amp; Engineer")</f>
        <v>Producer &amp; Engineer</v>
      </c>
      <c r="J370" s="174" t="str">
        <f>IF(F370="Main Primary Artist","update Tracks set ArtistId=(select ArtistId from Artists where Name=N'"&amp;Substitute(Trim(E370),"'","''")&amp;"' and EnterpriseId="&amp;EntId&amp;") where "&amp;IF(A370&lt;&gt;"", "ISRC='"&amp;A370&amp;"'", "TrackVendorId='"&amp;Substitute(Trim(B370),"'","''")&amp;"'")&amp;" and EnterpriseId="&amp;EntId,"INSERT into Contributors VALUES (newid(), "&amp;IF(F370&lt;&gt;"Primary Artist", "(select RoleId from ContributorRoles where Name='"&amp;F370&amp;"'), 0", "49, 1")&amp; ", (select max(TrackId) from Tracks where "&amp;IF(A370&lt;&gt;"", "ISRC='"&amp;A370&amp;"'", "TrackVendorId='"&amp;Substitute(Trim(B370),"'","''")&amp;"'")&amp;" and EnterpriseId="&amp;EntId&amp;"), null, (select ArtistId from Artists where Name=N'"&amp;SUBSTITUTE(trim(E370),"'","''")&amp;"' and EnterpriseId="&amp;EntId&amp;"), null)")</f>
        <v>INSERT into Contributors VALUES (newid(), (select RoleId from ContributorRoles where Name='Engineer'), 0, (select max(TrackId) from Tracks where ISRC='BKTOK2300122' and EnterpriseId=647322), null, (select ArtistId from Artists where Name=N'PeJota10*' and EnterpriseId=647322), null)</v>
      </c>
    </row>
    <row r="371" hidden="1">
      <c r="A371" s="34" t="s">
        <v>1155</v>
      </c>
      <c r="B371" s="84"/>
      <c r="C371" s="134" t="str">
        <f t="array" ref="C371">ifs(and(isblank($A371),isblank($B371)),"", not(iserror(vlookup($A371&amp;$B371,'5) Release_Track'!$F:$F&amp;'5) Release_Track'!$G:$G,1,0))),vlookup($A371&amp;$B371,{'5) Release_Track'!$F:$F&amp;'5) Release_Track'!$G:$G,'5) Release_Track'!$H:$H},2,0), or(and(not(isblank($B371)),$B371=$B368,$A371&lt;&gt;$A368),and(not(isblank($A371)),$A371=$A368,$B371&lt;&gt;$B368)),"ID LISTS UNALIGNED",and($A371&lt;&gt;"",countif('5) Release_Track'!$F:$F,$A371)=0),"NO ISRC MATCH in Release_Track",and($B371&lt;&gt;"",countif('5) Release_Track'!$G:$G,$B371)=0),"NO CATALOG ID MATCH in Release_Track",iserror(vlookup($A371&amp;$B371,'5) Release_Track'!$F:$F&amp;'5) Release_Track'!$G:$G,1,0)),"NO ISRC-CATALOG ID pair MATCH in Release_Track" )</f>
        <v>Rei de Esparta</v>
      </c>
      <c r="D371" s="134" t="str">
        <f t="array" ref="D371">ifs(and(isblank($A371),isblank($B371)),"", not(iserror(vlookup($A371&amp;$B371,'5) Release_Track'!$F:$F&amp;'5) Release_Track'!$G:$G,1,0))),vlookup($A371&amp;$B371,{'5) Release_Track'!$F:$F&amp;'5) Release_Track'!$G:$G,'5) Release_Track'!$I:$I},2,0), or(and(not(isblank($B371)),$B371=$B368,$A371&lt;&gt;$A368),and(not(isblank($A371)),$A371=$A368,$B371&lt;&gt;$B368)),"ID LISTS UNALIGNED",and($A371&lt;&gt;"",countif('5) Release_Track'!$F:$F,$A371)=0),"NO ISRC MATCH in Release_Track",and($B371&lt;&gt;"",countif('5) Release_Track'!$G:$G,$B371)=0),"NO CATALOG ID MATCH in Release_Track",iserror(vlookup($A371&amp;$B371,'5) Release_Track'!$F:$F&amp;'5) Release_Track'!$G:$G,1,0)),"NO ISRC-CATALOG ID pair MATCH in Release_Track" )</f>
        <v>Speed Up</v>
      </c>
      <c r="E371" s="96" t="s">
        <v>53</v>
      </c>
      <c r="F371" s="135" t="s">
        <v>667</v>
      </c>
      <c r="G371" s="136" t="str">
        <f t="array" ref="G371">ifs(or($F371="",$F371="Main Primary Artist"),$F371,not(iserror(vlookup($F371,'Reference info'!$J$5:$J$8,1,0))),"Key Artist",not(iserror(vlookup($F371,'Reference info'!$J$38:$J$405,1,0))),"Performer",not(iserror(vlookup($F371,'Reference info'!$J$10:$J$36,1,0))),"Producer &amp; Engineer")</f>
        <v>Producer &amp; Engineer</v>
      </c>
      <c r="J371" s="174" t="str">
        <f>IF(F371="Main Primary Artist","update Tracks set ArtistId=(select ArtistId from Artists where Name=N'"&amp;Substitute(Trim(E371),"'","''")&amp;"' and EnterpriseId="&amp;EntId&amp;") where "&amp;IF(A371&lt;&gt;"", "ISRC='"&amp;A371&amp;"'", "TrackVendorId='"&amp;Substitute(Trim(B371),"'","''")&amp;"'")&amp;" and EnterpriseId="&amp;EntId,"INSERT into Contributors VALUES (newid(), "&amp;IF(F371&lt;&gt;"Primary Artist", "(select RoleId from ContributorRoles where Name='"&amp;F371&amp;"'), 0", "49, 1")&amp; ", (select max(TrackId) from Tracks where "&amp;IF(A371&lt;&gt;"", "ISRC='"&amp;A371&amp;"'", "TrackVendorId='"&amp;Substitute(Trim(B371),"'","''")&amp;"'")&amp;" and EnterpriseId="&amp;EntId&amp;"), null, (select ArtistId from Artists where Name=N'"&amp;SUBSTITUTE(trim(E371),"'","''")&amp;"' and EnterpriseId="&amp;EntId&amp;"), null)")</f>
        <v>INSERT into Contributors VALUES (newid(), (select RoleId from ContributorRoles where Name='Producer'), 0, (select max(TrackId) from Tracks where ISRC='BKTOK2300123' and EnterpriseId=647322), null, (select ArtistId from Artists where Name=N'PeJota10*' and EnterpriseId=647322), null)</v>
      </c>
    </row>
    <row r="372">
      <c r="A372" s="34" t="s">
        <v>1155</v>
      </c>
      <c r="B372" s="84"/>
      <c r="C372" s="134" t="str">
        <f t="array" ref="C372">ifs(and(isblank($A372),isblank($B372)),"", not(iserror(vlookup($A372&amp;$B372,'5) Release_Track'!$F:$F&amp;'5) Release_Track'!$G:$G,1,0))),vlookup($A372&amp;$B372,{'5) Release_Track'!$F:$F&amp;'5) Release_Track'!$G:$G,'5) Release_Track'!$H:$H},2,0), or(and(not(isblank($B372)),$B372=$B369,$A372&lt;&gt;$A369),and(not(isblank($A372)),$A372=$A369,$B372&lt;&gt;$B369)),"ID LISTS UNALIGNED",and($A372&lt;&gt;"",countif('5) Release_Track'!$F:$F,$A372)=0),"NO ISRC MATCH in Release_Track",and($B372&lt;&gt;"",countif('5) Release_Track'!$G:$G,$B372)=0),"NO CATALOG ID MATCH in Release_Track",iserror(vlookup($A372&amp;$B372,'5) Release_Track'!$F:$F&amp;'5) Release_Track'!$G:$G,1,0)),"NO ISRC-CATALOG ID pair MATCH in Release_Track" )</f>
        <v>Rei de Esparta</v>
      </c>
      <c r="D372" s="134" t="str">
        <f t="array" ref="D372">ifs(and(isblank($A372),isblank($B372)),"", not(iserror(vlookup($A372&amp;$B372,'5) Release_Track'!$F:$F&amp;'5) Release_Track'!$G:$G,1,0))),vlookup($A372&amp;$B372,{'5) Release_Track'!$F:$F&amp;'5) Release_Track'!$G:$G,'5) Release_Track'!$I:$I},2,0), or(and(not(isblank($B372)),$B372=$B369,$A372&lt;&gt;$A369),and(not(isblank($A372)),$A372=$A369,$B372&lt;&gt;$B369)),"ID LISTS UNALIGNED",and($A372&lt;&gt;"",countif('5) Release_Track'!$F:$F,$A372)=0),"NO ISRC MATCH in Release_Track",and($B372&lt;&gt;"",countif('5) Release_Track'!$G:$G,$B372)=0),"NO CATALOG ID MATCH in Release_Track",iserror(vlookup($A372&amp;$B372,'5) Release_Track'!$F:$F&amp;'5) Release_Track'!$G:$G,1,0)),"NO ISRC-CATALOG ID pair MATCH in Release_Track" )</f>
        <v>Speed Up</v>
      </c>
      <c r="E372" s="96" t="s">
        <v>53</v>
      </c>
      <c r="F372" s="140" t="s">
        <v>666</v>
      </c>
      <c r="G372" s="136" t="str">
        <f t="array" ref="G372">ifs(or($F372="",$F372="Main Primary Artist"),$F372,not(iserror(vlookup($F372,'Reference info'!$J$5:$J$8,1,0))),"Key Artist",not(iserror(vlookup($F372,'Reference info'!$J$38:$J$405,1,0))),"Performer",not(iserror(vlookup($F372,'Reference info'!$J$10:$J$36,1,0))),"Producer &amp; Engineer")</f>
        <v>Main Primary Artist</v>
      </c>
      <c r="H372" s="8" t="str">
        <f>"update Artists set ReleasesCount=(select count (distinct ReleaseId) from Releases where ArtistId=(select max(ArtistId) from Artists where Name=N'"&amp;E372&amp;"' and EnterpriseId="&amp;EntId&amp;")), 
TracksCount=(select count (distinct TrackId) from Tracks where ArtistId=(select max(ArtistId) from Artists where Name=N'"&amp;E372&amp;"' and EnterpriseId="&amp;EntId&amp;")) where ArtistId=(select max(ArtistId) from Artists where Name=N'"&amp;E372&amp;"'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72" s="174" t="str">
        <f>IF(F372="Main Primary Artist","update Tracks set ArtistId=(select ArtistId from Artists where Name=N'"&amp;Substitute(Trim(E372),"'","''")&amp;"' and EnterpriseId="&amp;EntId&amp;") where "&amp;IF(A372&lt;&gt;"", "ISRC='"&amp;A372&amp;"'", "TrackVendorId='"&amp;Substitute(Trim(B372),"'","''")&amp;"'")&amp;" and EnterpriseId="&amp;EntId,"INSERT into Contributors VALUES (newid(), "&amp;IF(F372&lt;&gt;"Primary Artist", "(select RoleId from ContributorRoles where Name='"&amp;F372&amp;"'), 0", "49, 1")&amp; ", (select max(TrackId) from Tracks where "&amp;IF(A372&lt;&gt;"", "ISRC='"&amp;A372&amp;"'", "TrackVendorId='"&amp;Substitute(Trim(B372),"'","''")&amp;"'")&amp;" and EnterpriseId="&amp;EntId&amp;"), null, (select ArtistId from Artists where Name=N'"&amp;SUBSTITUTE(trim(E372),"'","''")&amp;"' and EnterpriseId="&amp;EntId&amp;"), null)")</f>
        <v>update Tracks set ArtistId=(select ArtistId from Artists where Name=N'PeJota10*' and EnterpriseId=647322) where ISRC='BKTOK2300123' and EnterpriseId=647322</v>
      </c>
    </row>
    <row r="373" hidden="1">
      <c r="A373" s="34" t="s">
        <v>1155</v>
      </c>
      <c r="B373" s="84"/>
      <c r="C373" s="134" t="str">
        <f t="array" ref="C373">ifs(and(isblank($A373),isblank($B373)),"", not(iserror(vlookup($A373&amp;$B373,'5) Release_Track'!$F:$F&amp;'5) Release_Track'!$G:$G,1,0))),vlookup($A373&amp;$B373,{'5) Release_Track'!$F:$F&amp;'5) Release_Track'!$G:$G,'5) Release_Track'!$H:$H},2,0), or(and(not(isblank($B373)),$B373=$B370,$A373&lt;&gt;$A370),and(not(isblank($A373)),$A373=$A370,$B373&lt;&gt;$B370)),"ID LISTS UNALIGNED",and($A373&lt;&gt;"",countif('5) Release_Track'!$F:$F,$A373)=0),"NO ISRC MATCH in Release_Track",and($B373&lt;&gt;"",countif('5) Release_Track'!$G:$G,$B373)=0),"NO CATALOG ID MATCH in Release_Track",iserror(vlookup($A373&amp;$B373,'5) Release_Track'!$F:$F&amp;'5) Release_Track'!$G:$G,1,0)),"NO ISRC-CATALOG ID pair MATCH in Release_Track" )</f>
        <v>Rei de Esparta</v>
      </c>
      <c r="D373" s="134" t="str">
        <f t="array" ref="D373">ifs(and(isblank($A373),isblank($B373)),"", not(iserror(vlookup($A373&amp;$B373,'5) Release_Track'!$F:$F&amp;'5) Release_Track'!$G:$G,1,0))),vlookup($A373&amp;$B373,{'5) Release_Track'!$F:$F&amp;'5) Release_Track'!$G:$G,'5) Release_Track'!$I:$I},2,0), or(and(not(isblank($B373)),$B373=$B370,$A373&lt;&gt;$A370),and(not(isblank($A373)),$A373=$A370,$B373&lt;&gt;$B370)),"ID LISTS UNALIGNED",and($A373&lt;&gt;"",countif('5) Release_Track'!$F:$F,$A373)=0),"NO ISRC MATCH in Release_Track",and($B373&lt;&gt;"",countif('5) Release_Track'!$G:$G,$B373)=0),"NO CATALOG ID MATCH in Release_Track",iserror(vlookup($A373&amp;$B373,'5) Release_Track'!$F:$F&amp;'5) Release_Track'!$G:$G,1,0)),"NO ISRC-CATALOG ID pair MATCH in Release_Track" )</f>
        <v>Speed Up</v>
      </c>
      <c r="E373" s="96" t="s">
        <v>53</v>
      </c>
      <c r="F373" s="135" t="s">
        <v>669</v>
      </c>
      <c r="G373" s="136" t="str">
        <f t="array" ref="G373">ifs(or($F373="",$F373="Main Primary Artist"),$F373,not(iserror(vlookup($F373,'Reference info'!$J$5:$J$8,1,0))),"Key Artist",not(iserror(vlookup($F373,'Reference info'!$J$38:$J$405,1,0))),"Performer",not(iserror(vlookup($F373,'Reference info'!$J$10:$J$36,1,0))),"Producer &amp; Engineer")</f>
        <v>Producer &amp; Engineer</v>
      </c>
      <c r="J373" s="174" t="str">
        <f>IF(F373="Main Primary Artist","update Tracks set ArtistId=(select ArtistId from Artists where Name=N'"&amp;Substitute(Trim(E373),"'","''")&amp;"' and EnterpriseId="&amp;EntId&amp;") where "&amp;IF(A373&lt;&gt;"", "ISRC='"&amp;A373&amp;"'", "TrackVendorId='"&amp;Substitute(Trim(B373),"'","''")&amp;"'")&amp;" and EnterpriseId="&amp;EntId,"INSERT into Contributors VALUES (newid(), "&amp;IF(F373&lt;&gt;"Primary Artist", "(select RoleId from ContributorRoles where Name='"&amp;F373&amp;"'), 0", "49, 1")&amp; ", (select max(TrackId) from Tracks where "&amp;IF(A373&lt;&gt;"", "ISRC='"&amp;A373&amp;"'", "TrackVendorId='"&amp;Substitute(Trim(B373),"'","''")&amp;"'")&amp;" and EnterpriseId="&amp;EntId&amp;"), null, (select ArtistId from Artists where Name=N'"&amp;SUBSTITUTE(trim(E373),"'","''")&amp;"' and EnterpriseId="&amp;EntId&amp;"), null)")</f>
        <v>INSERT into Contributors VALUES (newid(), (select RoleId from ContributorRoles where Name='Engineer'), 0, (select max(TrackId) from Tracks where ISRC='BKTOK2300123' and EnterpriseId=647322), null, (select ArtistId from Artists where Name=N'PeJota10*' and EnterpriseId=647322), null)</v>
      </c>
    </row>
    <row r="374" hidden="1">
      <c r="A374" s="8" t="s">
        <v>896</v>
      </c>
      <c r="B374" s="116"/>
      <c r="C374" s="134" t="str">
        <f t="array" ref="C374">ifs(and(isblank($A374),isblank($B374)),"", not(iserror(vlookup($A374&amp;$B374,'5) Release_Track'!$F:$F&amp;'5) Release_Track'!$G:$G,1,0))),vlookup($A374&amp;$B374,{'5) Release_Track'!$F:$F&amp;'5) Release_Track'!$G:$G,'5) Release_Track'!$H:$H},2,0), or(and(not(isblank($B374)),$B374=#REF!,$A374&lt;&gt;#REF!),and(not(isblank($A374)),$A374=#REF!,$B374&lt;&gt;#REF!)),"ID LISTS UNALIGNED",and($A374&lt;&gt;"",countif('5) Release_Track'!$F:$F,$A374)=0),"NO ISRC MATCH in Release_Track",and($B374&lt;&gt;"",countif('5) Release_Track'!$G:$G,$B374)=0),"NO CATALOG ID MATCH in Release_Track",iserror(vlookup($A374&amp;$B374,'5) Release_Track'!$F:$F&amp;'5) Release_Track'!$G:$G,1,0)),"NO ISRC-CATALOG ID pair MATCH in Release_Track" )</f>
        <v>Gengar</v>
      </c>
      <c r="D374" s="134"/>
      <c r="E374" s="43" t="s">
        <v>44</v>
      </c>
      <c r="F374" s="135" t="s">
        <v>667</v>
      </c>
      <c r="G374" s="136" t="str">
        <f t="array" ref="G374">ifs(or($F374="",$F374="Main Primary Artist"),$F374,not(iserror(vlookup($F374,'Reference info'!$J$5:$J$8,1,0))),"Key Artist",not(iserror(vlookup($F374,'Reference info'!$J$38:$J$405,1,0))),"Performer",not(iserror(vlookup($F374,'Reference info'!$J$10:$J$36,1,0))),"Producer &amp; Engineer")</f>
        <v>Producer &amp; Engineer</v>
      </c>
      <c r="J374" s="174" t="str">
        <f>IF(F374="Main Primary Artist","update Tracks set ArtistId=(select ArtistId from Artists where Name=N'"&amp;Substitute(Trim(E374),"'","''")&amp;"' and EnterpriseId="&amp;EntId&amp;") where "&amp;IF(A374&lt;&gt;"", "ISRC='"&amp;A374&amp;"'", "TrackVendorId='"&amp;Substitute(Trim(B374),"'","''")&amp;"'")&amp;" and EnterpriseId="&amp;EntId,"INSERT into Contributors VALUES (newid(), "&amp;IF(F374&lt;&gt;"Primary Artist", "(select RoleId from ContributorRoles where Name='"&amp;F374&amp;"'), 0", "49, 1")&amp; ", (select max(TrackId) from Tracks where "&amp;IF(A374&lt;&gt;"", "ISRC='"&amp;A374&amp;"'", "TrackVendorId='"&amp;Substitute(Trim(B374),"'","''")&amp;"'")&amp;" and EnterpriseId="&amp;EntId&amp;"), null, (select ArtistId from Artists where Name=N'"&amp;SUBSTITUTE(trim(E374),"'","''")&amp;"' and EnterpriseId="&amp;EntId&amp;"), null)")</f>
        <v>INSERT into Contributors VALUES (newid(), (select RoleId from ContributorRoles where Name='Producer'), 0, (select max(TrackId) from Tracks where ISRC='BKTOK2300124' and EnterpriseId=647322), null, (select ArtistId from Artists where Name=N'SecondTime' and EnterpriseId=647322), null)</v>
      </c>
    </row>
    <row r="375">
      <c r="A375" s="8" t="s">
        <v>896</v>
      </c>
      <c r="B375" s="116"/>
      <c r="C375" s="134" t="str">
        <f t="array" ref="C375">ifs(and(isblank($A375),isblank($B375)),"", not(iserror(vlookup($A375&amp;$B375,'5) Release_Track'!$F:$F&amp;'5) Release_Track'!$G:$G,1,0))),vlookup($A375&amp;$B375,{'5) Release_Track'!$F:$F&amp;'5) Release_Track'!$G:$G,'5) Release_Track'!$H:$H},2,0), or(and(not(isblank($B375)),$B375=#REF!,$A375&lt;&gt;#REF!),and(not(isblank($A375)),$A375=#REF!,$B375&lt;&gt;#REF!)),"ID LISTS UNALIGNED",and($A375&lt;&gt;"",countif('5) Release_Track'!$F:$F,$A375)=0),"NO ISRC MATCH in Release_Track",and($B375&lt;&gt;"",countif('5) Release_Track'!$G:$G,$B375)=0),"NO CATALOG ID MATCH in Release_Track",iserror(vlookup($A375&amp;$B375,'5) Release_Track'!$F:$F&amp;'5) Release_Track'!$G:$G,1,0)),"NO ISRC-CATALOG ID pair MATCH in Release_Track" )</f>
        <v>Gengar</v>
      </c>
      <c r="D375" s="134" t="str">
        <f t="array" ref="D375">ifs(and(isblank($A375),isblank($B375)),"", not(iserror(vlookup($A375&amp;$B375,'5) Release_Track'!$F:$F&amp;'5) Release_Track'!$G:$G,1,0))),vlookup($A375&amp;$B375,{'5) Release_Track'!$F:$F&amp;'5) Release_Track'!$G:$G,'5) Release_Track'!$I:$I},2,0), or(and(not(isblank($B375)),$B375=#REF!,$A375&lt;&gt;#REF!),and(not(isblank($A375)),$A375=#REF!,$B375&lt;&gt;#REF!)),"ID LISTS UNALIGNED",and($A375&lt;&gt;"",countif('5) Release_Track'!$F:$F,$A375)=0),"NO ISRC MATCH in Release_Track",and($B375&lt;&gt;"",countif('5) Release_Track'!$G:$G,$B375)=0),"NO CATALOG ID MATCH in Release_Track",iserror(vlookup($A375&amp;$B375,'5) Release_Track'!$F:$F&amp;'5) Release_Track'!$G:$G,1,0)),"NO ISRC-CATALOG ID pair MATCH in Release_Track" )</f>
        <v/>
      </c>
      <c r="E375" s="43" t="s">
        <v>44</v>
      </c>
      <c r="F375" s="135" t="s">
        <v>666</v>
      </c>
      <c r="G375" s="136" t="str">
        <f t="array" ref="G375">ifs(or($F375="",$F375="Main Primary Artist"),$F375,not(iserror(vlookup($F375,'Reference info'!$J$5:$J$8,1,0))),"Key Artist",not(iserror(vlookup($F375,'Reference info'!$J$38:$J$405,1,0))),"Performer",not(iserror(vlookup($F375,'Reference info'!$J$10:$J$36,1,0))),"Producer &amp; Engineer")</f>
        <v>Main Primary Artist</v>
      </c>
      <c r="H375" s="8" t="str">
        <f>"update Artists set ReleasesCount=(select count (distinct ReleaseId) from Releases where ArtistId=(select max(ArtistId) from Artists where Name=N'"&amp;E375&amp;"' and EnterpriseId="&amp;EntId&amp;")), 
TracksCount=(select count (distinct TrackId) from Tracks where ArtistId=(select max(ArtistId) from Artists where Name=N'"&amp;E375&amp;"' and EnterpriseId="&amp;EntId&amp;")) where ArtistId=(select max(ArtistId) from Artists where Name=N'"&amp;E375&amp;"' and EnterpriseId="&amp;EntId&amp;");"</f>
        <v>update Artists set ReleasesCount=(select count (distinct ReleaseId) from Releases where ArtistId=(select max(ArtistId) from Artists where Name=N'SecondTime' and EnterpriseId=647322)), 
TracksCount=(select count (distinct TrackId) from Tracks where ArtistId=(select max(ArtistId) from Artists where Name=N'SecondTime' and EnterpriseId=647322)) where ArtistId=(select max(ArtistId) from Artists where Name=N'SecondTime' and EnterpriseId=647322);</v>
      </c>
      <c r="J375" s="174" t="str">
        <f>IF(F375="Main Primary Artist","update Tracks set ArtistId=(select ArtistId from Artists where Name=N'"&amp;Substitute(Trim(E375),"'","''")&amp;"' and EnterpriseId="&amp;EntId&amp;") where "&amp;IF(A375&lt;&gt;"", "ISRC='"&amp;A375&amp;"'", "TrackVendorId='"&amp;Substitute(Trim(B375),"'","''")&amp;"'")&amp;" and EnterpriseId="&amp;EntId,"INSERT into Contributors VALUES (newid(), "&amp;IF(F375&lt;&gt;"Primary Artist", "(select RoleId from ContributorRoles where Name='"&amp;F375&amp;"'), 0", "49, 1")&amp; ", (select max(TrackId) from Tracks where "&amp;IF(A375&lt;&gt;"", "ISRC='"&amp;A375&amp;"'", "TrackVendorId='"&amp;Substitute(Trim(B375),"'","''")&amp;"'")&amp;" and EnterpriseId="&amp;EntId&amp;"), null, (select ArtistId from Artists where Name=N'"&amp;SUBSTITUTE(trim(E375),"'","''")&amp;"' and EnterpriseId="&amp;EntId&amp;"), null)")</f>
        <v>update Tracks set ArtistId=(select ArtistId from Artists where Name=N'SecondTime' and EnterpriseId=647322) where ISRC='BKTOK2300124' and EnterpriseId=647322</v>
      </c>
    </row>
    <row r="376" hidden="1">
      <c r="A376" s="8" t="s">
        <v>896</v>
      </c>
      <c r="B376" s="116"/>
      <c r="C376" s="134" t="str">
        <f t="array" ref="C376">ifs(and(isblank($A376),isblank($B376)),"", not(iserror(vlookup($A376&amp;$B376,'5) Release_Track'!$F:$F&amp;'5) Release_Track'!$G:$G,1,0))),vlookup($A376&amp;$B376,{'5) Release_Track'!$F:$F&amp;'5) Release_Track'!$G:$G,'5) Release_Track'!$H:$H},2,0), or(and(not(isblank($B376)),$B376=#REF!,$A376&lt;&gt;#REF!),and(not(isblank($A376)),$A376=#REF!,$B376&lt;&gt;#REF!)),"ID LISTS UNALIGNED",and($A376&lt;&gt;"",countif('5) Release_Track'!$F:$F,$A376)=0),"NO ISRC MATCH in Release_Track",and($B376&lt;&gt;"",countif('5) Release_Track'!$G:$G,$B376)=0),"NO CATALOG ID MATCH in Release_Track",iserror(vlookup($A376&amp;$B376,'5) Release_Track'!$F:$F&amp;'5) Release_Track'!$G:$G,1,0)),"NO ISRC-CATALOG ID pair MATCH in Release_Track" )</f>
        <v>Gengar</v>
      </c>
      <c r="D376" s="134"/>
      <c r="E376" s="43" t="s">
        <v>44</v>
      </c>
      <c r="F376" s="135" t="s">
        <v>669</v>
      </c>
      <c r="G376" s="136" t="str">
        <f t="array" ref="G376">ifs(or($F376="",$F376="Main Primary Artist"),$F376,not(iserror(vlookup($F376,'Reference info'!$J$5:$J$8,1,0))),"Key Artist",not(iserror(vlookup($F376,'Reference info'!$J$38:$J$405,1,0))),"Performer",not(iserror(vlookup($F376,'Reference info'!$J$10:$J$36,1,0))),"Producer &amp; Engineer")</f>
        <v>Producer &amp; Engineer</v>
      </c>
      <c r="J376" s="174" t="str">
        <f>IF(F376="Main Primary Artist","update Tracks set ArtistId=(select ArtistId from Artists where Name=N'"&amp;Substitute(Trim(E376),"'","''")&amp;"' and EnterpriseId="&amp;EntId&amp;") where "&amp;IF(A376&lt;&gt;"", "ISRC='"&amp;A376&amp;"'", "TrackVendorId='"&amp;Substitute(Trim(B376),"'","''")&amp;"'")&amp;" and EnterpriseId="&amp;EntId,"INSERT into Contributors VALUES (newid(), "&amp;IF(F376&lt;&gt;"Primary Artist", "(select RoleId from ContributorRoles where Name='"&amp;F376&amp;"'), 0", "49, 1")&amp; ", (select max(TrackId) from Tracks where "&amp;IF(A376&lt;&gt;"", "ISRC='"&amp;A376&amp;"'", "TrackVendorId='"&amp;Substitute(Trim(B376),"'","''")&amp;"'")&amp;" and EnterpriseId="&amp;EntId&amp;"), null, (select ArtistId from Artists where Name=N'"&amp;SUBSTITUTE(trim(E376),"'","''")&amp;"' and EnterpriseId="&amp;EntId&amp;"), null)")</f>
        <v>INSERT into Contributors VALUES (newid(), (select RoleId from ContributorRoles where Name='Engineer'), 0, (select max(TrackId) from Tracks where ISRC='BKTOK2300124' and EnterpriseId=647322), null, (select ArtistId from Artists where Name=N'SecondTime' and EnterpriseId=647322), null)</v>
      </c>
    </row>
    <row r="377" hidden="1">
      <c r="A377" s="8" t="s">
        <v>899</v>
      </c>
      <c r="B377" s="116"/>
      <c r="C377" s="134" t="str">
        <f t="array" ref="C377">ifs(and(isblank($A377),isblank($B377)),"", not(iserror(vlookup($A377&amp;$B377,'5) Release_Track'!$F:$F&amp;'5) Release_Track'!$G:$G,1,0))),vlookup($A377&amp;$B377,{'5) Release_Track'!$F:$F&amp;'5) Release_Track'!$G:$G,'5) Release_Track'!$H:$H},2,0), or(and(not(isblank($B377)),$B377=$B374,$A377&lt;&gt;$A374),and(not(isblank($A377)),$A377=$A374,$B377&lt;&gt;$B374)),"ID LISTS UNALIGNED",and($A377&lt;&gt;"",countif('5) Release_Track'!$F:$F,$A377)=0),"NO ISRC MATCH in Release_Track",and($B377&lt;&gt;"",countif('5) Release_Track'!$G:$G,$B377)=0),"NO CATALOG ID MATCH in Release_Track",iserror(vlookup($A377&amp;$B377,'5) Release_Track'!$F:$F&amp;'5) Release_Track'!$G:$G,1,0)),"NO ISRC-CATALOG ID pair MATCH in Release_Track" )</f>
        <v>Danny Phantom</v>
      </c>
      <c r="D377" s="134"/>
      <c r="E377" s="43" t="s">
        <v>44</v>
      </c>
      <c r="F377" s="135" t="s">
        <v>667</v>
      </c>
      <c r="G377" s="136" t="str">
        <f t="array" ref="G377">ifs(or($F377="",$F377="Main Primary Artist"),$F377,not(iserror(vlookup($F377,'Reference info'!$J$5:$J$8,1,0))),"Key Artist",not(iserror(vlookup($F377,'Reference info'!$J$38:$J$405,1,0))),"Performer",not(iserror(vlookup($F377,'Reference info'!$J$10:$J$36,1,0))),"Producer &amp; Engineer")</f>
        <v>Producer &amp; Engineer</v>
      </c>
      <c r="J377" s="174" t="str">
        <f>IF(F377="Main Primary Artist","update Tracks set ArtistId=(select ArtistId from Artists where Name=N'"&amp;Substitute(Trim(E377),"'","''")&amp;"' and EnterpriseId="&amp;EntId&amp;") where "&amp;IF(A377&lt;&gt;"", "ISRC='"&amp;A377&amp;"'", "TrackVendorId='"&amp;Substitute(Trim(B377),"'","''")&amp;"'")&amp;" and EnterpriseId="&amp;EntId,"INSERT into Contributors VALUES (newid(), "&amp;IF(F377&lt;&gt;"Primary Artist", "(select RoleId from ContributorRoles where Name='"&amp;F377&amp;"'), 0", "49, 1")&amp; ", (select max(TrackId) from Tracks where "&amp;IF(A377&lt;&gt;"", "ISRC='"&amp;A377&amp;"'", "TrackVendorId='"&amp;Substitute(Trim(B377),"'","''")&amp;"'")&amp;" and EnterpriseId="&amp;EntId&amp;"), null, (select ArtistId from Artists where Name=N'"&amp;SUBSTITUTE(trim(E377),"'","''")&amp;"' and EnterpriseId="&amp;EntId&amp;"), null)")</f>
        <v>INSERT into Contributors VALUES (newid(), (select RoleId from ContributorRoles where Name='Producer'), 0, (select max(TrackId) from Tracks where ISRC='BKTOK2300125' and EnterpriseId=647322), null, (select ArtistId from Artists where Name=N'SecondTime' and EnterpriseId=647322), null)</v>
      </c>
    </row>
    <row r="378">
      <c r="A378" s="8" t="s">
        <v>899</v>
      </c>
      <c r="B378" s="116"/>
      <c r="C378" s="134" t="str">
        <f t="array" ref="C378">ifs(and(isblank($A378),isblank($B378)),"", not(iserror(vlookup($A378&amp;$B378,'5) Release_Track'!$F:$F&amp;'5) Release_Track'!$G:$G,1,0))),vlookup($A378&amp;$B378,{'5) Release_Track'!$F:$F&amp;'5) Release_Track'!$G:$G,'5) Release_Track'!$H:$H},2,0), or(and(not(isblank($B378)),$B378=$B375,$A378&lt;&gt;$A375),and(not(isblank($A378)),$A378=$A375,$B378&lt;&gt;$B375)),"ID LISTS UNALIGNED",and($A378&lt;&gt;"",countif('5) Release_Track'!$F:$F,$A378)=0),"NO ISRC MATCH in Release_Track",and($B378&lt;&gt;"",countif('5) Release_Track'!$G:$G,$B378)=0),"NO CATALOG ID MATCH in Release_Track",iserror(vlookup($A378&amp;$B378,'5) Release_Track'!$F:$F&amp;'5) Release_Track'!$G:$G,1,0)),"NO ISRC-CATALOG ID pair MATCH in Release_Track" )</f>
        <v>Danny Phantom</v>
      </c>
      <c r="D378" s="134" t="str">
        <f t="array" ref="D378">ifs(and(isblank($A378),isblank($B378)),"", not(iserror(vlookup($A378&amp;$B378,'5) Release_Track'!$F:$F&amp;'5) Release_Track'!$G:$G,1,0))),vlookup($A378&amp;$B378,{'5) Release_Track'!$F:$F&amp;'5) Release_Track'!$G:$G,'5) Release_Track'!$I:$I},2,0), or(and(not(isblank($B378)),$B378=$B375,$A378&lt;&gt;$A375),and(not(isblank($A378)),$A378=$A375,$B378&lt;&gt;$B375)),"ID LISTS UNALIGNED",and($A378&lt;&gt;"",countif('5) Release_Track'!$F:$F,$A378)=0),"NO ISRC MATCH in Release_Track",and($B378&lt;&gt;"",countif('5) Release_Track'!$G:$G,$B378)=0),"NO CATALOG ID MATCH in Release_Track",iserror(vlookup($A378&amp;$B378,'5) Release_Track'!$F:$F&amp;'5) Release_Track'!$G:$G,1,0)),"NO ISRC-CATALOG ID pair MATCH in Release_Track" )</f>
        <v/>
      </c>
      <c r="E378" s="43" t="s">
        <v>44</v>
      </c>
      <c r="F378" s="135" t="s">
        <v>666</v>
      </c>
      <c r="G378" s="136" t="str">
        <f t="array" ref="G378">ifs(or($F378="",$F378="Main Primary Artist"),$F378,not(iserror(vlookup($F378,'Reference info'!$J$5:$J$8,1,0))),"Key Artist",not(iserror(vlookup($F378,'Reference info'!$J$38:$J$405,1,0))),"Performer",not(iserror(vlookup($F378,'Reference info'!$J$10:$J$36,1,0))),"Producer &amp; Engineer")</f>
        <v>Main Primary Artist</v>
      </c>
      <c r="H378" s="8" t="str">
        <f>"update Artists set ReleasesCount=(select count (distinct ReleaseId) from Releases where ArtistId=(select max(ArtistId) from Artists where Name=N'"&amp;E378&amp;"' and EnterpriseId="&amp;EntId&amp;")), 
TracksCount=(select count (distinct TrackId) from Tracks where ArtistId=(select max(ArtistId) from Artists where Name=N'"&amp;E378&amp;"' and EnterpriseId="&amp;EntId&amp;")) where ArtistId=(select max(ArtistId) from Artists where Name=N'"&amp;E378&amp;"' and EnterpriseId="&amp;EntId&amp;");"</f>
        <v>update Artists set ReleasesCount=(select count (distinct ReleaseId) from Releases where ArtistId=(select max(ArtistId) from Artists where Name=N'SecondTime' and EnterpriseId=647322)), 
TracksCount=(select count (distinct TrackId) from Tracks where ArtistId=(select max(ArtistId) from Artists where Name=N'SecondTime' and EnterpriseId=647322)) where ArtistId=(select max(ArtistId) from Artists where Name=N'SecondTime' and EnterpriseId=647322);</v>
      </c>
      <c r="J378" s="174" t="str">
        <f>IF(F378="Main Primary Artist","update Tracks set ArtistId=(select ArtistId from Artists where Name=N'"&amp;Substitute(Trim(E378),"'","''")&amp;"' and EnterpriseId="&amp;EntId&amp;") where "&amp;IF(A378&lt;&gt;"", "ISRC='"&amp;A378&amp;"'", "TrackVendorId='"&amp;Substitute(Trim(B378),"'","''")&amp;"'")&amp;" and EnterpriseId="&amp;EntId,"INSERT into Contributors VALUES (newid(), "&amp;IF(F378&lt;&gt;"Primary Artist", "(select RoleId from ContributorRoles where Name='"&amp;F378&amp;"'), 0", "49, 1")&amp; ", (select max(TrackId) from Tracks where "&amp;IF(A378&lt;&gt;"", "ISRC='"&amp;A378&amp;"'", "TrackVendorId='"&amp;Substitute(Trim(B378),"'","''")&amp;"'")&amp;" and EnterpriseId="&amp;EntId&amp;"), null, (select ArtistId from Artists where Name=N'"&amp;SUBSTITUTE(trim(E378),"'","''")&amp;"' and EnterpriseId="&amp;EntId&amp;"), null)")</f>
        <v>update Tracks set ArtistId=(select ArtistId from Artists where Name=N'SecondTime' and EnterpriseId=647322) where ISRC='BKTOK2300125' and EnterpriseId=647322</v>
      </c>
    </row>
    <row r="379" hidden="1">
      <c r="A379" s="8" t="s">
        <v>899</v>
      </c>
      <c r="B379" s="116"/>
      <c r="C379" s="134" t="str">
        <f t="array" ref="C379">ifs(and(isblank($A379),isblank($B379)),"", not(iserror(vlookup($A379&amp;$B379,'5) Release_Track'!$F:$F&amp;'5) Release_Track'!$G:$G,1,0))),vlookup($A379&amp;$B379,{'5) Release_Track'!$F:$F&amp;'5) Release_Track'!$G:$G,'5) Release_Track'!$H:$H},2,0), or(and(not(isblank($B379)),$B379=$B376,$A379&lt;&gt;$A376),and(not(isblank($A379)),$A379=$A376,$B379&lt;&gt;$B376)),"ID LISTS UNALIGNED",and($A379&lt;&gt;"",countif('5) Release_Track'!$F:$F,$A379)=0),"NO ISRC MATCH in Release_Track",and($B379&lt;&gt;"",countif('5) Release_Track'!$G:$G,$B379)=0),"NO CATALOG ID MATCH in Release_Track",iserror(vlookup($A379&amp;$B379,'5) Release_Track'!$F:$F&amp;'5) Release_Track'!$G:$G,1,0)),"NO ISRC-CATALOG ID pair MATCH in Release_Track" )</f>
        <v>Danny Phantom</v>
      </c>
      <c r="D379" s="134"/>
      <c r="E379" s="43" t="s">
        <v>44</v>
      </c>
      <c r="F379" s="135" t="s">
        <v>669</v>
      </c>
      <c r="G379" s="136" t="str">
        <f t="array" ref="G379">ifs(or($F379="",$F379="Main Primary Artist"),$F379,not(iserror(vlookup($F379,'Reference info'!$J$5:$J$8,1,0))),"Key Artist",not(iserror(vlookup($F379,'Reference info'!$J$38:$J$405,1,0))),"Performer",not(iserror(vlookup($F379,'Reference info'!$J$10:$J$36,1,0))),"Producer &amp; Engineer")</f>
        <v>Producer &amp; Engineer</v>
      </c>
      <c r="J379" s="174" t="str">
        <f>IF(F379="Main Primary Artist","update Tracks set ArtistId=(select ArtistId from Artists where Name=N'"&amp;Substitute(Trim(E379),"'","''")&amp;"' and EnterpriseId="&amp;EntId&amp;") where "&amp;IF(A379&lt;&gt;"", "ISRC='"&amp;A379&amp;"'", "TrackVendorId='"&amp;Substitute(Trim(B379),"'","''")&amp;"'")&amp;" and EnterpriseId="&amp;EntId,"INSERT into Contributors VALUES (newid(), "&amp;IF(F379&lt;&gt;"Primary Artist", "(select RoleId from ContributorRoles where Name='"&amp;F379&amp;"'), 0", "49, 1")&amp; ", (select max(TrackId) from Tracks where "&amp;IF(A379&lt;&gt;"", "ISRC='"&amp;A379&amp;"'", "TrackVendorId='"&amp;Substitute(Trim(B379),"'","''")&amp;"'")&amp;" and EnterpriseId="&amp;EntId&amp;"), null, (select ArtistId from Artists where Name=N'"&amp;SUBSTITUTE(trim(E379),"'","''")&amp;"' and EnterpriseId="&amp;EntId&amp;"), null)")</f>
        <v>INSERT into Contributors VALUES (newid(), (select RoleId from ContributorRoles where Name='Engineer'), 0, (select max(TrackId) from Tracks where ISRC='BKTOK2300125' and EnterpriseId=647322), null, (select ArtistId from Artists where Name=N'SecondTime' and EnterpriseId=647322), null)</v>
      </c>
    </row>
    <row r="380" hidden="1">
      <c r="A380" s="8" t="s">
        <v>902</v>
      </c>
      <c r="B380" s="116"/>
      <c r="C380" s="134" t="str">
        <f t="array" ref="C380">ifs(and(isblank($A380),isblank($B380)),"", not(iserror(vlookup($A380&amp;$B380,'5) Release_Track'!$F:$F&amp;'5) Release_Track'!$G:$G,1,0))),vlookup($A380&amp;$B380,{'5) Release_Track'!$F:$F&amp;'5) Release_Track'!$G:$G,'5) Release_Track'!$H:$H},2,0), or(and(not(isblank($B380)),$B380=$B377,$A380&lt;&gt;$A377),and(not(isblank($A380)),$A380=$A377,$B380&lt;&gt;$B377)),"ID LISTS UNALIGNED",and($A380&lt;&gt;"",countif('5) Release_Track'!$F:$F,$A380)=0),"NO ISRC MATCH in Release_Track",and($B380&lt;&gt;"",countif('5) Release_Track'!$G:$G,$B380)=0),"NO CATALOG ID MATCH in Release_Track",iserror(vlookup($A380&amp;$B380,'5) Release_Track'!$F:$F&amp;'5) Release_Track'!$G:$G,1,0)),"NO ISRC-CATALOG ID pair MATCH in Release_Track" )</f>
        <v>Ghost Ride</v>
      </c>
      <c r="D380" s="134"/>
      <c r="E380" s="43" t="s">
        <v>44</v>
      </c>
      <c r="F380" s="135" t="s">
        <v>667</v>
      </c>
      <c r="G380" s="136" t="str">
        <f t="array" ref="G380">ifs(or($F380="",$F380="Main Primary Artist"),$F380,not(iserror(vlookup($F380,'Reference info'!$J$5:$J$8,1,0))),"Key Artist",not(iserror(vlookup($F380,'Reference info'!$J$38:$J$405,1,0))),"Performer",not(iserror(vlookup($F380,'Reference info'!$J$10:$J$36,1,0))),"Producer &amp; Engineer")</f>
        <v>Producer &amp; Engineer</v>
      </c>
      <c r="J380" s="174" t="str">
        <f>IF(F380="Main Primary Artist","update Tracks set ArtistId=(select ArtistId from Artists where Name=N'"&amp;Substitute(Trim(E380),"'","''")&amp;"' and EnterpriseId="&amp;EntId&amp;") where "&amp;IF(A380&lt;&gt;"", "ISRC='"&amp;A380&amp;"'", "TrackVendorId='"&amp;Substitute(Trim(B380),"'","''")&amp;"'")&amp;" and EnterpriseId="&amp;EntId,"INSERT into Contributors VALUES (newid(), "&amp;IF(F380&lt;&gt;"Primary Artist", "(select RoleId from ContributorRoles where Name='"&amp;F380&amp;"'), 0", "49, 1")&amp; ", (select max(TrackId) from Tracks where "&amp;IF(A380&lt;&gt;"", "ISRC='"&amp;A380&amp;"'", "TrackVendorId='"&amp;Substitute(Trim(B380),"'","''")&amp;"'")&amp;" and EnterpriseId="&amp;EntId&amp;"), null, (select ArtistId from Artists where Name=N'"&amp;SUBSTITUTE(trim(E380),"'","''")&amp;"' and EnterpriseId="&amp;EntId&amp;"), null)")</f>
        <v>INSERT into Contributors VALUES (newid(), (select RoleId from ContributorRoles where Name='Producer'), 0, (select max(TrackId) from Tracks where ISRC='BKTOK2300126' and EnterpriseId=647322), null, (select ArtistId from Artists where Name=N'SecondTime' and EnterpriseId=647322), null)</v>
      </c>
    </row>
    <row r="381">
      <c r="A381" s="8" t="s">
        <v>902</v>
      </c>
      <c r="B381" s="116"/>
      <c r="C381" s="134" t="str">
        <f t="array" ref="C381">ifs(and(isblank($A381),isblank($B381)),"", not(iserror(vlookup($A381&amp;$B381,'5) Release_Track'!$F:$F&amp;'5) Release_Track'!$G:$G,1,0))),vlookup($A381&amp;$B381,{'5) Release_Track'!$F:$F&amp;'5) Release_Track'!$G:$G,'5) Release_Track'!$H:$H},2,0), or(and(not(isblank($B381)),$B381=$B378,$A381&lt;&gt;$A378),and(not(isblank($A381)),$A381=$A378,$B381&lt;&gt;$B378)),"ID LISTS UNALIGNED",and($A381&lt;&gt;"",countif('5) Release_Track'!$F:$F,$A381)=0),"NO ISRC MATCH in Release_Track",and($B381&lt;&gt;"",countif('5) Release_Track'!$G:$G,$B381)=0),"NO CATALOG ID MATCH in Release_Track",iserror(vlookup($A381&amp;$B381,'5) Release_Track'!$F:$F&amp;'5) Release_Track'!$G:$G,1,0)),"NO ISRC-CATALOG ID pair MATCH in Release_Track" )</f>
        <v>Ghost Ride</v>
      </c>
      <c r="D381" s="134" t="str">
        <f t="array" ref="D381">ifs(and(isblank($A381),isblank($B381)),"", not(iserror(vlookup($A381&amp;$B381,'5) Release_Track'!$F:$F&amp;'5) Release_Track'!$G:$G,1,0))),vlookup($A381&amp;$B381,{'5) Release_Track'!$F:$F&amp;'5) Release_Track'!$G:$G,'5) Release_Track'!$I:$I},2,0), or(and(not(isblank($B381)),$B381=$B378,$A381&lt;&gt;$A378),and(not(isblank($A381)),$A381=$A378,$B381&lt;&gt;$B378)),"ID LISTS UNALIGNED",and($A381&lt;&gt;"",countif('5) Release_Track'!$F:$F,$A381)=0),"NO ISRC MATCH in Release_Track",and($B381&lt;&gt;"",countif('5) Release_Track'!$G:$G,$B381)=0),"NO CATALOG ID MATCH in Release_Track",iserror(vlookup($A381&amp;$B381,'5) Release_Track'!$F:$F&amp;'5) Release_Track'!$G:$G,1,0)),"NO ISRC-CATALOG ID pair MATCH in Release_Track" )</f>
        <v/>
      </c>
      <c r="E381" s="43" t="s">
        <v>44</v>
      </c>
      <c r="F381" s="135" t="s">
        <v>666</v>
      </c>
      <c r="G381" s="136" t="str">
        <f t="array" ref="G381">ifs(or($F381="",$F381="Main Primary Artist"),$F381,not(iserror(vlookup($F381,'Reference info'!$J$5:$J$8,1,0))),"Key Artist",not(iserror(vlookup($F381,'Reference info'!$J$38:$J$405,1,0))),"Performer",not(iserror(vlookup($F381,'Reference info'!$J$10:$J$36,1,0))),"Producer &amp; Engineer")</f>
        <v>Main Primary Artist</v>
      </c>
      <c r="H381" s="8" t="str">
        <f>"update Artists set ReleasesCount=(select count (distinct ReleaseId) from Releases where ArtistId=(select max(ArtistId) from Artists where Name=N'"&amp;E381&amp;"' and EnterpriseId="&amp;EntId&amp;")), 
TracksCount=(select count (distinct TrackId) from Tracks where ArtistId=(select max(ArtistId) from Artists where Name=N'"&amp;E381&amp;"' and EnterpriseId="&amp;EntId&amp;")) where ArtistId=(select max(ArtistId) from Artists where Name=N'"&amp;E381&amp;"' and EnterpriseId="&amp;EntId&amp;");"</f>
        <v>update Artists set ReleasesCount=(select count (distinct ReleaseId) from Releases where ArtistId=(select max(ArtistId) from Artists where Name=N'SecondTime' and EnterpriseId=647322)), 
TracksCount=(select count (distinct TrackId) from Tracks where ArtistId=(select max(ArtistId) from Artists where Name=N'SecondTime' and EnterpriseId=647322)) where ArtistId=(select max(ArtistId) from Artists where Name=N'SecondTime' and EnterpriseId=647322);</v>
      </c>
      <c r="J381" s="174" t="str">
        <f>IF(F381="Main Primary Artist","update Tracks set ArtistId=(select ArtistId from Artists where Name=N'"&amp;Substitute(Trim(E381),"'","''")&amp;"' and EnterpriseId="&amp;EntId&amp;") where "&amp;IF(A381&lt;&gt;"", "ISRC='"&amp;A381&amp;"'", "TrackVendorId='"&amp;Substitute(Trim(B381),"'","''")&amp;"'")&amp;" and EnterpriseId="&amp;EntId,"INSERT into Contributors VALUES (newid(), "&amp;IF(F381&lt;&gt;"Primary Artist", "(select RoleId from ContributorRoles where Name='"&amp;F381&amp;"'), 0", "49, 1")&amp; ", (select max(TrackId) from Tracks where "&amp;IF(A381&lt;&gt;"", "ISRC='"&amp;A381&amp;"'", "TrackVendorId='"&amp;Substitute(Trim(B381),"'","''")&amp;"'")&amp;" and EnterpriseId="&amp;EntId&amp;"), null, (select ArtistId from Artists where Name=N'"&amp;SUBSTITUTE(trim(E381),"'","''")&amp;"' and EnterpriseId="&amp;EntId&amp;"), null)")</f>
        <v>update Tracks set ArtistId=(select ArtistId from Artists where Name=N'SecondTime' and EnterpriseId=647322) where ISRC='BKTOK2300126' and EnterpriseId=647322</v>
      </c>
    </row>
    <row r="382" hidden="1">
      <c r="A382" s="8" t="s">
        <v>902</v>
      </c>
      <c r="B382" s="116"/>
      <c r="C382" s="134" t="str">
        <f t="array" ref="C382">ifs(and(isblank($A382),isblank($B382)),"", not(iserror(vlookup($A382&amp;$B382,'5) Release_Track'!$F:$F&amp;'5) Release_Track'!$G:$G,1,0))),vlookup($A382&amp;$B382,{'5) Release_Track'!$F:$F&amp;'5) Release_Track'!$G:$G,'5) Release_Track'!$H:$H},2,0), or(and(not(isblank($B382)),$B382=$B379,$A382&lt;&gt;$A379),and(not(isblank($A382)),$A382=$A379,$B382&lt;&gt;$B379)),"ID LISTS UNALIGNED",and($A382&lt;&gt;"",countif('5) Release_Track'!$F:$F,$A382)=0),"NO ISRC MATCH in Release_Track",and($B382&lt;&gt;"",countif('5) Release_Track'!$G:$G,$B382)=0),"NO CATALOG ID MATCH in Release_Track",iserror(vlookup($A382&amp;$B382,'5) Release_Track'!$F:$F&amp;'5) Release_Track'!$G:$G,1,0)),"NO ISRC-CATALOG ID pair MATCH in Release_Track" )</f>
        <v>Ghost Ride</v>
      </c>
      <c r="D382" s="134"/>
      <c r="E382" s="43" t="s">
        <v>44</v>
      </c>
      <c r="F382" s="135" t="s">
        <v>669</v>
      </c>
      <c r="G382" s="136" t="str">
        <f t="array" ref="G382">ifs(or($F382="",$F382="Main Primary Artist"),$F382,not(iserror(vlookup($F382,'Reference info'!$J$5:$J$8,1,0))),"Key Artist",not(iserror(vlookup($F382,'Reference info'!$J$38:$J$405,1,0))),"Performer",not(iserror(vlookup($F382,'Reference info'!$J$10:$J$36,1,0))),"Producer &amp; Engineer")</f>
        <v>Producer &amp; Engineer</v>
      </c>
      <c r="J382" s="174" t="str">
        <f>IF(F382="Main Primary Artist","update Tracks set ArtistId=(select ArtistId from Artists where Name=N'"&amp;Substitute(Trim(E382),"'","''")&amp;"' and EnterpriseId="&amp;EntId&amp;") where "&amp;IF(A382&lt;&gt;"", "ISRC='"&amp;A382&amp;"'", "TrackVendorId='"&amp;Substitute(Trim(B382),"'","''")&amp;"'")&amp;" and EnterpriseId="&amp;EntId,"INSERT into Contributors VALUES (newid(), "&amp;IF(F382&lt;&gt;"Primary Artist", "(select RoleId from ContributorRoles where Name='"&amp;F382&amp;"'), 0", "49, 1")&amp; ", (select max(TrackId) from Tracks where "&amp;IF(A382&lt;&gt;"", "ISRC='"&amp;A382&amp;"'", "TrackVendorId='"&amp;Substitute(Trim(B382),"'","''")&amp;"'")&amp;" and EnterpriseId="&amp;EntId&amp;"), null, (select ArtistId from Artists where Name=N'"&amp;SUBSTITUTE(trim(E382),"'","''")&amp;"' and EnterpriseId="&amp;EntId&amp;"), null)")</f>
        <v>INSERT into Contributors VALUES (newid(), (select RoleId from ContributorRoles where Name='Engineer'), 0, (select max(TrackId) from Tracks where ISRC='BKTOK2300126' and EnterpriseId=647322), null, (select ArtistId from Artists where Name=N'SecondTime' and EnterpriseId=647322), null)</v>
      </c>
    </row>
    <row r="383" hidden="1">
      <c r="A383" s="8" t="s">
        <v>905</v>
      </c>
      <c r="B383" s="116"/>
      <c r="C383" s="134" t="str">
        <f t="array" ref="C383">ifs(and(isblank($A383),isblank($B383)),"", not(iserror(vlookup($A383&amp;$B383,'5) Release_Track'!$F:$F&amp;'5) Release_Track'!$G:$G,1,0))),vlookup($A383&amp;$B383,{'5) Release_Track'!$F:$F&amp;'5) Release_Track'!$G:$G,'5) Release_Track'!$H:$H},2,0), or(and(not(isblank($B383)),$B383=$B380,$A383&lt;&gt;$A380),and(not(isblank($A383)),$A383=$A380,$B383&lt;&gt;$B380)),"ID LISTS UNALIGNED",and($A383&lt;&gt;"",countif('5) Release_Track'!$F:$F,$A383)=0),"NO ISRC MATCH in Release_Track",and($B383&lt;&gt;"",countif('5) Release_Track'!$G:$G,$B383)=0),"NO CATALOG ID MATCH in Release_Track",iserror(vlookup($A383&amp;$B383,'5) Release_Track'!$F:$F&amp;'5) Release_Track'!$G:$G,1,0)),"NO ISRC-CATALOG ID pair MATCH in Release_Track" )</f>
        <v>Call Me Baby</v>
      </c>
      <c r="D383" s="134"/>
      <c r="E383" s="43" t="s">
        <v>79</v>
      </c>
      <c r="F383" s="135" t="s">
        <v>667</v>
      </c>
      <c r="G383" s="136" t="str">
        <f t="array" ref="G383">ifs(or($F383="",$F383="Main Primary Artist"),$F383,not(iserror(vlookup($F383,'Reference info'!$J$5:$J$8,1,0))),"Key Artist",not(iserror(vlookup($F383,'Reference info'!$J$38:$J$405,1,0))),"Performer",not(iserror(vlookup($F383,'Reference info'!$J$10:$J$36,1,0))),"Producer &amp; Engineer")</f>
        <v>Producer &amp; Engineer</v>
      </c>
      <c r="J383" s="174" t="str">
        <f>IF(F383="Main Primary Artist","update Tracks set ArtistId=(select ArtistId from Artists where Name=N'"&amp;Substitute(Trim(E383),"'","''")&amp;"' and EnterpriseId="&amp;EntId&amp;") where "&amp;IF(A383&lt;&gt;"", "ISRC='"&amp;A383&amp;"'", "TrackVendorId='"&amp;Substitute(Trim(B383),"'","''")&amp;"'")&amp;" and EnterpriseId="&amp;EntId,"INSERT into Contributors VALUES (newid(), "&amp;IF(F383&lt;&gt;"Primary Artist", "(select RoleId from ContributorRoles where Name='"&amp;F383&amp;"'), 0", "49, 1")&amp; ", (select max(TrackId) from Tracks where "&amp;IF(A383&lt;&gt;"", "ISRC='"&amp;A383&amp;"'", "TrackVendorId='"&amp;Substitute(Trim(B383),"'","''")&amp;"'")&amp;" and EnterpriseId="&amp;EntId&amp;"), null, (select ArtistId from Artists where Name=N'"&amp;SUBSTITUTE(trim(E383),"'","''")&amp;"' and EnterpriseId="&amp;EntId&amp;"), null)")</f>
        <v>INSERT into Contributors VALUES (newid(), (select RoleId from ContributorRoles where Name='Producer'), 0, (select max(TrackId) from Tracks where ISRC='BKTOK2300127' and EnterpriseId=647322), null, (select ArtistId from Artists where Name=N'$hinepsj' and EnterpriseId=647322), null)</v>
      </c>
    </row>
    <row r="384" hidden="1">
      <c r="A384" s="8" t="s">
        <v>905</v>
      </c>
      <c r="B384" s="116"/>
      <c r="C384" s="134" t="str">
        <f t="array" ref="C384">ifs(and(isblank($A384),isblank($B384)),"", not(iserror(vlookup($A384&amp;$B384,'5) Release_Track'!$F:$F&amp;'5) Release_Track'!$G:$G,1,0))),vlookup($A384&amp;$B384,{'5) Release_Track'!$F:$F&amp;'5) Release_Track'!$G:$G,'5) Release_Track'!$H:$H},2,0), or(and(not(isblank($B384)),$B384=$B381,$A384&lt;&gt;$A381),and(not(isblank($A384)),$A384=$A381,$B384&lt;&gt;$B381)),"ID LISTS UNALIGNED",and($A384&lt;&gt;"",countif('5) Release_Track'!$F:$F,$A384)=0),"NO ISRC MATCH in Release_Track",and($B384&lt;&gt;"",countif('5) Release_Track'!$G:$G,$B384)=0),"NO CATALOG ID MATCH in Release_Track",iserror(vlookup($A384&amp;$B384,'5) Release_Track'!$F:$F&amp;'5) Release_Track'!$G:$G,1,0)),"NO ISRC-CATALOG ID pair MATCH in Release_Track" )</f>
        <v>Call Me Baby</v>
      </c>
      <c r="D384" s="134"/>
      <c r="E384" s="43" t="s">
        <v>125</v>
      </c>
      <c r="F384" s="135" t="s">
        <v>667</v>
      </c>
      <c r="G384" s="136" t="str">
        <f t="array" ref="G384">ifs(or($F384="",$F384="Main Primary Artist"),$F384,not(iserror(vlookup($F384,'Reference info'!$J$5:$J$8,1,0))),"Key Artist",not(iserror(vlookup($F384,'Reference info'!$J$38:$J$405,1,0))),"Performer",not(iserror(vlookup($F384,'Reference info'!$J$10:$J$36,1,0))),"Producer &amp; Engineer")</f>
        <v>Producer &amp; Engineer</v>
      </c>
      <c r="J384" s="174" t="str">
        <f>IF(F384="Main Primary Artist","update Tracks set ArtistId=(select ArtistId from Artists where Name=N'"&amp;Substitute(Trim(E384),"'","''")&amp;"' and EnterpriseId="&amp;EntId&amp;") where "&amp;IF(A384&lt;&gt;"", "ISRC='"&amp;A384&amp;"'", "TrackVendorId='"&amp;Substitute(Trim(B384),"'","''")&amp;"'")&amp;" and EnterpriseId="&amp;EntId,"INSERT into Contributors VALUES (newid(), "&amp;IF(F384&lt;&gt;"Primary Artist", "(select RoleId from ContributorRoles where Name='"&amp;F384&amp;"'), 0", "49, 1")&amp; ", (select max(TrackId) from Tracks where "&amp;IF(A384&lt;&gt;"", "ISRC='"&amp;A384&amp;"'", "TrackVendorId='"&amp;Substitute(Trim(B384),"'","''")&amp;"'")&amp;" and EnterpriseId="&amp;EntId&amp;"), null, (select ArtistId from Artists where Name=N'"&amp;SUBSTITUTE(trim(E384),"'","''")&amp;"' and EnterpriseId="&amp;EntId&amp;"), null)")</f>
        <v>INSERT into Contributors VALUES (newid(), (select RoleId from ContributorRoles where Name='Producer'), 0, (select max(TrackId) from Tracks where ISRC='BKTOK2300127' and EnterpriseId=647322), null, (select ArtistId from Artists where Name=N'NATI OFICIAL' and EnterpriseId=647322), null)</v>
      </c>
    </row>
    <row r="385" hidden="1">
      <c r="A385" s="8" t="s">
        <v>905</v>
      </c>
      <c r="B385" s="116"/>
      <c r="C385" s="134" t="str">
        <f t="array" ref="C385">ifs(and(isblank($A385),isblank($B385)),"", not(iserror(vlookup($A385&amp;$B385,'5) Release_Track'!$F:$F&amp;'5) Release_Track'!$G:$G,1,0))),vlookup($A385&amp;$B385,{'5) Release_Track'!$F:$F&amp;'5) Release_Track'!$G:$G,'5) Release_Track'!$H:$H},2,0), or(and(not(isblank($B385)),$B385=$B382,$A385&lt;&gt;$A382),and(not(isblank($A385)),$A385=$A382,$B385&lt;&gt;$B382)),"ID LISTS UNALIGNED",and($A385&lt;&gt;"",countif('5) Release_Track'!$F:$F,$A385)=0),"NO ISRC MATCH in Release_Track",and($B385&lt;&gt;"",countif('5) Release_Track'!$G:$G,$B385)=0),"NO CATALOG ID MATCH in Release_Track",iserror(vlookup($A385&amp;$B385,'5) Release_Track'!$F:$F&amp;'5) Release_Track'!$G:$G,1,0)),"NO ISRC-CATALOG ID pair MATCH in Release_Track" )</f>
        <v>Call Me Baby</v>
      </c>
      <c r="D385" s="134" t="str">
        <f t="array" ref="D385">ifs(and(isblank($A385),isblank($B385)),"", not(iserror(vlookup($A385&amp;$B385,'5) Release_Track'!$F:$F&amp;'5) Release_Track'!$G:$G,1,0))),vlookup($A385&amp;$B385,{'5) Release_Track'!$F:$F&amp;'5) Release_Track'!$G:$G,'5) Release_Track'!$I:$I},2,0), or(and(not(isblank($B385)),$B385=$B382,$A385&lt;&gt;$A382),and(not(isblank($A385)),$A385=$A382,$B385&lt;&gt;$B382)),"ID LISTS UNALIGNED",and($A385&lt;&gt;"",countif('5) Release_Track'!$F:$F,$A385)=0),"NO ISRC MATCH in Release_Track",and($B385&lt;&gt;"",countif('5) Release_Track'!$G:$G,$B385)=0),"NO CATALOG ID MATCH in Release_Track",iserror(vlookup($A385&amp;$B385,'5) Release_Track'!$F:$F&amp;'5) Release_Track'!$G:$G,1,0)),"NO ISRC-CATALOG ID pair MATCH in Release_Track" )</f>
        <v/>
      </c>
      <c r="E385" s="43" t="s">
        <v>125</v>
      </c>
      <c r="F385" s="135" t="s">
        <v>671</v>
      </c>
      <c r="G385" s="136" t="str">
        <f t="array" ref="G385">ifs(or($F385="",$F385="Main Primary Artist"),$F385,not(iserror(vlookup($F385,'Reference info'!$J$5:$J$8,1,0))),"Key Artist",not(iserror(vlookup($F385,'Reference info'!$J$38:$J$405,1,0))),"Performer",not(iserror(vlookup($F385,'Reference info'!$J$10:$J$36,1,0))),"Producer &amp; Engineer")</f>
        <v>Key Artist</v>
      </c>
      <c r="J385" s="174" t="str">
        <f>IF(F385="Main Primary Artist","update Tracks set ArtistId=(select ArtistId from Artists where Name=N'"&amp;Substitute(Trim(E385),"'","''")&amp;"' and EnterpriseId="&amp;EntId&amp;") where "&amp;IF(A385&lt;&gt;"", "ISRC='"&amp;A385&amp;"'", "TrackVendorId='"&amp;Substitute(Trim(B385),"'","''")&amp;"'")&amp;" and EnterpriseId="&amp;EntId,"INSERT into Contributors VALUES (newid(), "&amp;IF(F385&lt;&gt;"Primary Artist", "(select RoleId from ContributorRoles where Name='"&amp;F385&amp;"'), 0", "49, 1")&amp; ", (select max(TrackId) from Tracks where "&amp;IF(A385&lt;&gt;"", "ISRC='"&amp;A385&amp;"'", "TrackVendorId='"&amp;Substitute(Trim(B385),"'","''")&amp;"'")&amp;" and EnterpriseId="&amp;EntId&amp;"), null, (select ArtistId from Artists where Name=N'"&amp;SUBSTITUTE(trim(E385),"'","''")&amp;"' and EnterpriseId="&amp;EntId&amp;"), null)")</f>
        <v>INSERT into Contributors VALUES (newid(), 49, 1, (select max(TrackId) from Tracks where ISRC='BKTOK2300127' and EnterpriseId=647322), null, (select ArtistId from Artists where Name=N'NATI OFICIAL' and EnterpriseId=647322), null)</v>
      </c>
    </row>
    <row r="386">
      <c r="A386" s="8" t="s">
        <v>905</v>
      </c>
      <c r="B386" s="116"/>
      <c r="C386" s="134" t="str">
        <f t="array" ref="C386">ifs(and(isblank($A386),isblank($B386)),"", not(iserror(vlookup($A386&amp;$B386,'5) Release_Track'!$F:$F&amp;'5) Release_Track'!$G:$G,1,0))),vlookup($A386&amp;$B386,{'5) Release_Track'!$F:$F&amp;'5) Release_Track'!$G:$G,'5) Release_Track'!$H:$H},2,0), or(and(not(isblank($B386)),$B386=$B383,$A386&lt;&gt;$A383),and(not(isblank($A386)),$A386=$A383,$B386&lt;&gt;$B383)),"ID LISTS UNALIGNED",and($A386&lt;&gt;"",countif('5) Release_Track'!$F:$F,$A386)=0),"NO ISRC MATCH in Release_Track",and($B386&lt;&gt;"",countif('5) Release_Track'!$G:$G,$B386)=0),"NO CATALOG ID MATCH in Release_Track",iserror(vlookup($A386&amp;$B386,'5) Release_Track'!$F:$F&amp;'5) Release_Track'!$G:$G,1,0)),"NO ISRC-CATALOG ID pair MATCH in Release_Track" )</f>
        <v>Call Me Baby</v>
      </c>
      <c r="D386" s="134" t="str">
        <f t="array" ref="D386">ifs(and(isblank($A386),isblank($B386)),"", not(iserror(vlookup($A386&amp;$B386,'5) Release_Track'!$F:$F&amp;'5) Release_Track'!$G:$G,1,0))),vlookup($A386&amp;$B386,{'5) Release_Track'!$F:$F&amp;'5) Release_Track'!$G:$G,'5) Release_Track'!$I:$I},2,0), or(and(not(isblank($B386)),$B386=$B383,$A386&lt;&gt;$A383),and(not(isblank($A386)),$A386=$A383,$B386&lt;&gt;$B383)),"ID LISTS UNALIGNED",and($A386&lt;&gt;"",countif('5) Release_Track'!$F:$F,$A386)=0),"NO ISRC MATCH in Release_Track",and($B386&lt;&gt;"",countif('5) Release_Track'!$G:$G,$B386)=0),"NO CATALOG ID MATCH in Release_Track",iserror(vlookup($A386&amp;$B386,'5) Release_Track'!$F:$F&amp;'5) Release_Track'!$G:$G,1,0)),"NO ISRC-CATALOG ID pair MATCH in Release_Track" )</f>
        <v/>
      </c>
      <c r="E386" s="43" t="s">
        <v>79</v>
      </c>
      <c r="F386" s="135" t="s">
        <v>666</v>
      </c>
      <c r="G386" s="136" t="str">
        <f t="array" ref="G386">ifs(or($F386="",$F386="Main Primary Artist"),$F386,not(iserror(vlookup($F386,'Reference info'!$J$5:$J$8,1,0))),"Key Artist",not(iserror(vlookup($F386,'Reference info'!$J$38:$J$405,1,0))),"Performer",not(iserror(vlookup($F386,'Reference info'!$J$10:$J$36,1,0))),"Producer &amp; Engineer")</f>
        <v>Main Primary Artist</v>
      </c>
      <c r="H386" s="8" t="str">
        <f>"update Artists set ReleasesCount=(select count (distinct ReleaseId) from Releases where ArtistId=(select max(ArtistId) from Artists where Name=N'"&amp;E386&amp;"' and EnterpriseId="&amp;EntId&amp;")), 
TracksCount=(select count (distinct TrackId) from Tracks where ArtistId=(select max(ArtistId) from Artists where Name=N'"&amp;E386&amp;"' and EnterpriseId="&amp;EntId&amp;")) where ArtistId=(select max(ArtistId) from Artists where Name=N'"&amp;E386&amp;"'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386" s="174" t="str">
        <f>IF(F386="Main Primary Artist","update Tracks set ArtistId=(select ArtistId from Artists where Name=N'"&amp;Substitute(Trim(E386),"'","''")&amp;"' and EnterpriseId="&amp;EntId&amp;") where "&amp;IF(A386&lt;&gt;"", "ISRC='"&amp;A386&amp;"'", "TrackVendorId='"&amp;Substitute(Trim(B386),"'","''")&amp;"'")&amp;" and EnterpriseId="&amp;EntId,"INSERT into Contributors VALUES (newid(), "&amp;IF(F386&lt;&gt;"Primary Artist", "(select RoleId from ContributorRoles where Name='"&amp;F386&amp;"'), 0", "49, 1")&amp; ", (select max(TrackId) from Tracks where "&amp;IF(A386&lt;&gt;"", "ISRC='"&amp;A386&amp;"'", "TrackVendorId='"&amp;Substitute(Trim(B386),"'","''")&amp;"'")&amp;" and EnterpriseId="&amp;EntId&amp;"), null, (select ArtistId from Artists where Name=N'"&amp;SUBSTITUTE(trim(E386),"'","''")&amp;"' and EnterpriseId="&amp;EntId&amp;"), null)")</f>
        <v>update Tracks set ArtistId=(select ArtistId from Artists where Name=N'$hinepsj' and EnterpriseId=647322) where ISRC='BKTOK2300127' and EnterpriseId=647322</v>
      </c>
    </row>
    <row r="387" hidden="1">
      <c r="A387" s="8" t="s">
        <v>905</v>
      </c>
      <c r="B387" s="116"/>
      <c r="C387" s="134" t="str">
        <f t="array" ref="C387">ifs(and(isblank($A387),isblank($B387)),"", not(iserror(vlookup($A387&amp;$B387,'5) Release_Track'!$F:$F&amp;'5) Release_Track'!$G:$G,1,0))),vlookup($A387&amp;$B387,{'5) Release_Track'!$F:$F&amp;'5) Release_Track'!$G:$G,'5) Release_Track'!$H:$H},2,0), or(and(not(isblank($B387)),$B387=$B384,$A387&lt;&gt;$A384),and(not(isblank($A387)),$A387=$A384,$B387&lt;&gt;$B384)),"ID LISTS UNALIGNED",and($A387&lt;&gt;"",countif('5) Release_Track'!$F:$F,$A387)=0),"NO ISRC MATCH in Release_Track",and($B387&lt;&gt;"",countif('5) Release_Track'!$G:$G,$B387)=0),"NO CATALOG ID MATCH in Release_Track",iserror(vlookup($A387&amp;$B387,'5) Release_Track'!$F:$F&amp;'5) Release_Track'!$G:$G,1,0)),"NO ISRC-CATALOG ID pair MATCH in Release_Track" )</f>
        <v>Call Me Baby</v>
      </c>
      <c r="D387" s="134"/>
      <c r="E387" s="43" t="s">
        <v>79</v>
      </c>
      <c r="F387" s="135" t="s">
        <v>669</v>
      </c>
      <c r="G387" s="136" t="str">
        <f t="array" ref="G387">ifs(or($F387="",$F387="Main Primary Artist"),$F387,not(iserror(vlookup($F387,'Reference info'!$J$5:$J$8,1,0))),"Key Artist",not(iserror(vlookup($F387,'Reference info'!$J$38:$J$405,1,0))),"Performer",not(iserror(vlookup($F387,'Reference info'!$J$10:$J$36,1,0))),"Producer &amp; Engineer")</f>
        <v>Producer &amp; Engineer</v>
      </c>
      <c r="J387" s="174" t="str">
        <f>IF(F387="Main Primary Artist","update Tracks set ArtistId=(select ArtistId from Artists where Name=N'"&amp;Substitute(Trim(E387),"'","''")&amp;"' and EnterpriseId="&amp;EntId&amp;") where "&amp;IF(A387&lt;&gt;"", "ISRC='"&amp;A387&amp;"'", "TrackVendorId='"&amp;Substitute(Trim(B387),"'","''")&amp;"'")&amp;" and EnterpriseId="&amp;EntId,"INSERT into Contributors VALUES (newid(), "&amp;IF(F387&lt;&gt;"Primary Artist", "(select RoleId from ContributorRoles where Name='"&amp;F387&amp;"'), 0", "49, 1")&amp; ", (select max(TrackId) from Tracks where "&amp;IF(A387&lt;&gt;"", "ISRC='"&amp;A387&amp;"'", "TrackVendorId='"&amp;Substitute(Trim(B387),"'","''")&amp;"'")&amp;" and EnterpriseId="&amp;EntId&amp;"), null, (select ArtistId from Artists where Name=N'"&amp;SUBSTITUTE(trim(E387),"'","''")&amp;"' and EnterpriseId="&amp;EntId&amp;"), null)")</f>
        <v>INSERT into Contributors VALUES (newid(), (select RoleId from ContributorRoles where Name='Engineer'), 0, (select max(TrackId) from Tracks where ISRC='BKTOK2300127' and EnterpriseId=647322), null, (select ArtistId from Artists where Name=N'$hinepsj' and EnterpriseId=647322), null)</v>
      </c>
    </row>
    <row r="388" hidden="1">
      <c r="A388" s="8" t="s">
        <v>905</v>
      </c>
      <c r="B388" s="116"/>
      <c r="C388" s="134" t="str">
        <f t="array" ref="C388">ifs(and(isblank($A388),isblank($B388)),"", not(iserror(vlookup($A388&amp;$B388,'5) Release_Track'!$F:$F&amp;'5) Release_Track'!$G:$G,1,0))),vlookup($A388&amp;$B388,{'5) Release_Track'!$F:$F&amp;'5) Release_Track'!$G:$G,'5) Release_Track'!$H:$H},2,0), or(and(not(isblank($B388)),$B388=$B385,$A388&lt;&gt;$A385),and(not(isblank($A388)),$A388=$A385,$B388&lt;&gt;$B385)),"ID LISTS UNALIGNED",and($A388&lt;&gt;"",countif('5) Release_Track'!$F:$F,$A388)=0),"NO ISRC MATCH in Release_Track",and($B388&lt;&gt;"",countif('5) Release_Track'!$G:$G,$B388)=0),"NO CATALOG ID MATCH in Release_Track",iserror(vlookup($A388&amp;$B388,'5) Release_Track'!$F:$F&amp;'5) Release_Track'!$G:$G,1,0)),"NO ISRC-CATALOG ID pair MATCH in Release_Track" )</f>
        <v>Call Me Baby</v>
      </c>
      <c r="D388" s="134"/>
      <c r="E388" s="43" t="s">
        <v>125</v>
      </c>
      <c r="F388" s="135" t="s">
        <v>669</v>
      </c>
      <c r="G388" s="136" t="str">
        <f t="array" ref="G388">ifs(or($F388="",$F388="Main Primary Artist"),$F388,not(iserror(vlookup($F388,'Reference info'!$J$5:$J$8,1,0))),"Key Artist",not(iserror(vlookup($F388,'Reference info'!$J$38:$J$405,1,0))),"Performer",not(iserror(vlookup($F388,'Reference info'!$J$10:$J$36,1,0))),"Producer &amp; Engineer")</f>
        <v>Producer &amp; Engineer</v>
      </c>
      <c r="J388" s="174" t="str">
        <f>IF(F388="Main Primary Artist","update Tracks set ArtistId=(select ArtistId from Artists where Name=N'"&amp;Substitute(Trim(E388),"'","''")&amp;"' and EnterpriseId="&amp;EntId&amp;") where "&amp;IF(A388&lt;&gt;"", "ISRC='"&amp;A388&amp;"'", "TrackVendorId='"&amp;Substitute(Trim(B388),"'","''")&amp;"'")&amp;" and EnterpriseId="&amp;EntId,"INSERT into Contributors VALUES (newid(), "&amp;IF(F388&lt;&gt;"Primary Artist", "(select RoleId from ContributorRoles where Name='"&amp;F388&amp;"'), 0", "49, 1")&amp; ", (select max(TrackId) from Tracks where "&amp;IF(A388&lt;&gt;"", "ISRC='"&amp;A388&amp;"'", "TrackVendorId='"&amp;Substitute(Trim(B388),"'","''")&amp;"'")&amp;" and EnterpriseId="&amp;EntId&amp;"), null, (select ArtistId from Artists where Name=N'"&amp;SUBSTITUTE(trim(E388),"'","''")&amp;"' and EnterpriseId="&amp;EntId&amp;"), null)")</f>
        <v>INSERT into Contributors VALUES (newid(), (select RoleId from ContributorRoles where Name='Engineer'), 0, (select max(TrackId) from Tracks where ISRC='BKTOK2300127' and EnterpriseId=647322), null, (select ArtistId from Artists where Name=N'NATI OFICIAL' and EnterpriseId=647322), null)</v>
      </c>
    </row>
    <row r="389" hidden="1">
      <c r="A389" s="8" t="s">
        <v>907</v>
      </c>
      <c r="B389" s="116"/>
      <c r="C389" s="134" t="str">
        <f t="array" ref="C389">ifs(and(isblank($A389),isblank($B389)),"", not(iserror(vlookup($A389&amp;$B389,'5) Release_Track'!$F:$F&amp;'5) Release_Track'!$G:$G,1,0))),vlookup($A389&amp;$B389,{'5) Release_Track'!$F:$F&amp;'5) Release_Track'!$G:$G,'5) Release_Track'!$H:$H},2,0), or(and(not(isblank($B389)),$B389=$B386,$A389&lt;&gt;$A386),and(not(isblank($A389)),$A389=$A386,$B389&lt;&gt;$B386)),"ID LISTS UNALIGNED",and($A389&lt;&gt;"",countif('5) Release_Track'!$F:$F,$A389)=0),"NO ISRC MATCH in Release_Track",and($B389&lt;&gt;"",countif('5) Release_Track'!$G:$G,$B389)=0),"NO CATALOG ID MATCH in Release_Track",iserror(vlookup($A389&amp;$B389,'5) Release_Track'!$F:$F&amp;'5) Release_Track'!$G:$G,1,0)),"NO ISRC-CATALOG ID pair MATCH in Release_Track" )</f>
        <v>Freddy: O Pesadelo Sem Fim</v>
      </c>
      <c r="D389" s="134"/>
      <c r="E389" s="43" t="s">
        <v>67</v>
      </c>
      <c r="F389" s="135" t="s">
        <v>667</v>
      </c>
      <c r="G389" s="136" t="str">
        <f t="array" ref="G389">ifs(or($F389="",$F389="Main Primary Artist"),$F389,not(iserror(vlookup($F389,'Reference info'!$J$5:$J$8,1,0))),"Key Artist",not(iserror(vlookup($F389,'Reference info'!$J$38:$J$405,1,0))),"Performer",not(iserror(vlookup($F389,'Reference info'!$J$10:$J$36,1,0))),"Producer &amp; Engineer")</f>
        <v>Producer &amp; Engineer</v>
      </c>
      <c r="J389" s="174" t="str">
        <f>IF(F389="Main Primary Artist","update Tracks set ArtistId=(select ArtistId from Artists where Name=N'"&amp;Substitute(Trim(E389),"'","''")&amp;"' and EnterpriseId="&amp;EntId&amp;") where "&amp;IF(A389&lt;&gt;"", "ISRC='"&amp;A389&amp;"'", "TrackVendorId='"&amp;Substitute(Trim(B389),"'","''")&amp;"'")&amp;" and EnterpriseId="&amp;EntId,"INSERT into Contributors VALUES (newid(), "&amp;IF(F389&lt;&gt;"Primary Artist", "(select RoleId from ContributorRoles where Name='"&amp;F389&amp;"'), 0", "49, 1")&amp; ", (select max(TrackId) from Tracks where "&amp;IF(A389&lt;&gt;"", "ISRC='"&amp;A389&amp;"'", "TrackVendorId='"&amp;Substitute(Trim(B389),"'","''")&amp;"'")&amp;" and EnterpriseId="&amp;EntId&amp;"), null, (select ArtistId from Artists where Name=N'"&amp;SUBSTITUTE(trim(E389),"'","''")&amp;"' and EnterpriseId="&amp;EntId&amp;"), null)")</f>
        <v>INSERT into Contributors VALUES (newid(), (select RoleId from ContributorRoles where Name='Producer'), 0, (select max(TrackId) from Tracks where ISRC='BKTOK2300128' and EnterpriseId=647322), null, (select ArtistId from Artists where Name=N'Flash Beats Manow' and EnterpriseId=647322), null)</v>
      </c>
    </row>
    <row r="390">
      <c r="A390" s="8" t="s">
        <v>907</v>
      </c>
      <c r="B390" s="116"/>
      <c r="C390" s="134" t="str">
        <f t="array" ref="C390">ifs(and(isblank($A390),isblank($B390)),"", not(iserror(vlookup($A390&amp;$B390,'5) Release_Track'!$F:$F&amp;'5) Release_Track'!$G:$G,1,0))),vlookup($A390&amp;$B390,{'5) Release_Track'!$F:$F&amp;'5) Release_Track'!$G:$G,'5) Release_Track'!$H:$H},2,0), or(and(not(isblank($B390)),$B390=$B387,$A390&lt;&gt;$A387),and(not(isblank($A390)),$A390=$A387,$B390&lt;&gt;$B387)),"ID LISTS UNALIGNED",and($A390&lt;&gt;"",countif('5) Release_Track'!$F:$F,$A390)=0),"NO ISRC MATCH in Release_Track",and($B390&lt;&gt;"",countif('5) Release_Track'!$G:$G,$B390)=0),"NO CATALOG ID MATCH in Release_Track",iserror(vlookup($A390&amp;$B390,'5) Release_Track'!$F:$F&amp;'5) Release_Track'!$G:$G,1,0)),"NO ISRC-CATALOG ID pair MATCH in Release_Track" )</f>
        <v>Freddy: O Pesadelo Sem Fim</v>
      </c>
      <c r="D390" s="134" t="str">
        <f t="array" ref="D390">ifs(and(isblank($A390),isblank($B390)),"", not(iserror(vlookup($A390&amp;$B390,'5) Release_Track'!$F:$F&amp;'5) Release_Track'!$G:$G,1,0))),vlookup($A390&amp;$B390,{'5) Release_Track'!$F:$F&amp;'5) Release_Track'!$G:$G,'5) Release_Track'!$I:$I},2,0), or(and(not(isblank($B390)),$B390=$B387,$A390&lt;&gt;$A387),and(not(isblank($A390)),$A390=$A387,$B390&lt;&gt;$B387)),"ID LISTS UNALIGNED",and($A390&lt;&gt;"",countif('5) Release_Track'!$F:$F,$A390)=0),"NO ISRC MATCH in Release_Track",and($B390&lt;&gt;"",countif('5) Release_Track'!$G:$G,$B390)=0),"NO CATALOG ID MATCH in Release_Track",iserror(vlookup($A390&amp;$B390,'5) Release_Track'!$F:$F&amp;'5) Release_Track'!$G:$G,1,0)),"NO ISRC-CATALOG ID pair MATCH in Release_Track" )</f>
        <v/>
      </c>
      <c r="E390" s="43" t="s">
        <v>67</v>
      </c>
      <c r="F390" s="135" t="s">
        <v>666</v>
      </c>
      <c r="G390" s="136" t="str">
        <f t="array" ref="G390">ifs(or($F390="",$F390="Main Primary Artist"),$F390,not(iserror(vlookup($F390,'Reference info'!$J$5:$J$8,1,0))),"Key Artist",not(iserror(vlookup($F390,'Reference info'!$J$38:$J$405,1,0))),"Performer",not(iserror(vlookup($F390,'Reference info'!$J$10:$J$36,1,0))),"Producer &amp; Engineer")</f>
        <v>Main Primary Artist</v>
      </c>
      <c r="H390" s="8" t="str">
        <f>"update Artists set ReleasesCount=(select count (distinct ReleaseId) from Releases where ArtistId=(select max(ArtistId) from Artists where Name=N'"&amp;E390&amp;"' and EnterpriseId="&amp;EntId&amp;")), 
TracksCount=(select count (distinct TrackId) from Tracks where ArtistId=(select max(ArtistId) from Artists where Name=N'"&amp;E390&amp;"' and EnterpriseId="&amp;EntId&amp;")) where ArtistId=(select max(ArtistId) from Artists where Name=N'"&amp;E390&amp;"'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390" s="174" t="str">
        <f>IF(F390="Main Primary Artist","update Tracks set ArtistId=(select ArtistId from Artists where Name=N'"&amp;Substitute(Trim(E390),"'","''")&amp;"' and EnterpriseId="&amp;EntId&amp;") where "&amp;IF(A390&lt;&gt;"", "ISRC='"&amp;A390&amp;"'", "TrackVendorId='"&amp;Substitute(Trim(B390),"'","''")&amp;"'")&amp;" and EnterpriseId="&amp;EntId,"INSERT into Contributors VALUES (newid(), "&amp;IF(F390&lt;&gt;"Primary Artist", "(select RoleId from ContributorRoles where Name='"&amp;F390&amp;"'), 0", "49, 1")&amp; ", (select max(TrackId) from Tracks where "&amp;IF(A390&lt;&gt;"", "ISRC='"&amp;A390&amp;"'", "TrackVendorId='"&amp;Substitute(Trim(B390),"'","''")&amp;"'")&amp;" and EnterpriseId="&amp;EntId&amp;"), null, (select ArtistId from Artists where Name=N'"&amp;SUBSTITUTE(trim(E390),"'","''")&amp;"' and EnterpriseId="&amp;EntId&amp;"), null)")</f>
        <v>update Tracks set ArtistId=(select ArtistId from Artists where Name=N'Flash Beats Manow' and EnterpriseId=647322) where ISRC='BKTOK2300128' and EnterpriseId=647322</v>
      </c>
    </row>
    <row r="391" hidden="1">
      <c r="A391" s="8" t="s">
        <v>907</v>
      </c>
      <c r="B391" s="116"/>
      <c r="C391" s="134" t="str">
        <f t="array" ref="C391">ifs(and(isblank($A391),isblank($B391)),"", not(iserror(vlookup($A391&amp;$B391,'5) Release_Track'!$F:$F&amp;'5) Release_Track'!$G:$G,1,0))),vlookup($A391&amp;$B391,{'5) Release_Track'!$F:$F&amp;'5) Release_Track'!$G:$G,'5) Release_Track'!$H:$H},2,0), or(and(not(isblank($B391)),$B391=$B388,$A391&lt;&gt;$A388),and(not(isblank($A391)),$A391=$A388,$B391&lt;&gt;$B388)),"ID LISTS UNALIGNED",and($A391&lt;&gt;"",countif('5) Release_Track'!$F:$F,$A391)=0),"NO ISRC MATCH in Release_Track",and($B391&lt;&gt;"",countif('5) Release_Track'!$G:$G,$B391)=0),"NO CATALOG ID MATCH in Release_Track",iserror(vlookup($A391&amp;$B391,'5) Release_Track'!$F:$F&amp;'5) Release_Track'!$G:$G,1,0)),"NO ISRC-CATALOG ID pair MATCH in Release_Track" )</f>
        <v>Freddy: O Pesadelo Sem Fim</v>
      </c>
      <c r="D391" s="134"/>
      <c r="E391" s="43" t="s">
        <v>67</v>
      </c>
      <c r="F391" s="135" t="s">
        <v>669</v>
      </c>
      <c r="G391" s="136" t="str">
        <f t="array" ref="G391">ifs(or($F391="",$F391="Main Primary Artist"),$F391,not(iserror(vlookup($F391,'Reference info'!$J$5:$J$8,1,0))),"Key Artist",not(iserror(vlookup($F391,'Reference info'!$J$38:$J$405,1,0))),"Performer",not(iserror(vlookup($F391,'Reference info'!$J$10:$J$36,1,0))),"Producer &amp; Engineer")</f>
        <v>Producer &amp; Engineer</v>
      </c>
      <c r="J391" s="174" t="str">
        <f>IF(F391="Main Primary Artist","update Tracks set ArtistId=(select ArtistId from Artists where Name=N'"&amp;Substitute(Trim(E391),"'","''")&amp;"' and EnterpriseId="&amp;EntId&amp;") where "&amp;IF(A391&lt;&gt;"", "ISRC='"&amp;A391&amp;"'", "TrackVendorId='"&amp;Substitute(Trim(B391),"'","''")&amp;"'")&amp;" and EnterpriseId="&amp;EntId,"INSERT into Contributors VALUES (newid(), "&amp;IF(F391&lt;&gt;"Primary Artist", "(select RoleId from ContributorRoles where Name='"&amp;F391&amp;"'), 0", "49, 1")&amp; ", (select max(TrackId) from Tracks where "&amp;IF(A391&lt;&gt;"", "ISRC='"&amp;A391&amp;"'", "TrackVendorId='"&amp;Substitute(Trim(B391),"'","''")&amp;"'")&amp;" and EnterpriseId="&amp;EntId&amp;"), null, (select ArtistId from Artists where Name=N'"&amp;SUBSTITUTE(trim(E391),"'","''")&amp;"' and EnterpriseId="&amp;EntId&amp;"), null)")</f>
        <v>INSERT into Contributors VALUES (newid(), (select RoleId from ContributorRoles where Name='Engineer'), 0, (select max(TrackId) from Tracks where ISRC='BKTOK2300128' and EnterpriseId=647322), null, (select ArtistId from Artists where Name=N'Flash Beats Manow' and EnterpriseId=647322), null)</v>
      </c>
    </row>
    <row r="392" hidden="1">
      <c r="A392" s="34" t="s">
        <v>1157</v>
      </c>
      <c r="B392" s="84"/>
      <c r="C392" s="134" t="str">
        <f t="array" ref="C392">ifs(and(isblank($A392),isblank($B392)),"", not(iserror(vlookup($A392&amp;$B392,'5) Release_Track'!$F:$F&amp;'5) Release_Track'!$G:$G,1,0))),vlookup($A392&amp;$B392,{'5) Release_Track'!$F:$F&amp;'5) Release_Track'!$G:$G,'5) Release_Track'!$H:$H},2,0), or(and(not(isblank($B392)),$B392=$B389,$A392&lt;&gt;$A389),and(not(isblank($A392)),$A392=$A389,$B392&lt;&gt;$B389)),"ID LISTS UNALIGNED",and($A392&lt;&gt;"",countif('5) Release_Track'!$F:$F,$A392)=0),"NO ISRC MATCH in Release_Track",and($B392&lt;&gt;"",countif('5) Release_Track'!$G:$G,$B392)=0),"NO CATALOG ID MATCH in Release_Track",iserror(vlookup($A392&amp;$B392,'5) Release_Track'!$F:$F&amp;'5) Release_Track'!$G:$G,1,0)),"NO ISRC-CATALOG ID pair MATCH in Release_Track" )</f>
        <v>Visão de Cobra</v>
      </c>
      <c r="D392" s="134" t="str">
        <f t="array" ref="D392">ifs(and(isblank($A392),isblank($B392)),"", not(iserror(vlookup($A392&amp;$B392,'5) Release_Track'!$F:$F&amp;'5) Release_Track'!$G:$G,1,0))),vlookup($A392&amp;$B392,{'5) Release_Track'!$F:$F&amp;'5) Release_Track'!$G:$G,'5) Release_Track'!$I:$I},2,0), or(and(not(isblank($B392)),$B392=$B389,$A392&lt;&gt;$A389),and(not(isblank($A392)),$A392=$A389,$B392&lt;&gt;$B389)),"ID LISTS UNALIGNED",and($A392&lt;&gt;"",countif('5) Release_Track'!$F:$F,$A392)=0),"NO ISRC MATCH in Release_Track",and($B392&lt;&gt;"",countif('5) Release_Track'!$G:$G,$B392)=0),"NO CATALOG ID MATCH in Release_Track",iserror(vlookup($A392&amp;$B392,'5) Release_Track'!$F:$F&amp;'5) Release_Track'!$G:$G,1,0)),"NO ISRC-CATALOG ID pair MATCH in Release_Track" )</f>
        <v/>
      </c>
      <c r="E392" s="96" t="s">
        <v>53</v>
      </c>
      <c r="F392" s="135" t="s">
        <v>667</v>
      </c>
      <c r="G392" s="136" t="str">
        <f t="array" ref="G392">ifs(or($F392="",$F392="Main Primary Artist"),$F392,not(iserror(vlookup($F392,'Reference info'!$J$5:$J$8,1,0))),"Key Artist",not(iserror(vlookup($F392,'Reference info'!$J$38:$J$405,1,0))),"Performer",not(iserror(vlookup($F392,'Reference info'!$J$10:$J$36,1,0))),"Producer &amp; Engineer")</f>
        <v>Producer &amp; Engineer</v>
      </c>
      <c r="J392" s="174" t="str">
        <f>IF(F392="Main Primary Artist","update Tracks set ArtistId=(select ArtistId from Artists where Name=N'"&amp;Substitute(Trim(E392),"'","''")&amp;"' and EnterpriseId="&amp;EntId&amp;") where "&amp;IF(A392&lt;&gt;"", "ISRC='"&amp;A392&amp;"'", "TrackVendorId='"&amp;Substitute(Trim(B392),"'","''")&amp;"'")&amp;" and EnterpriseId="&amp;EntId,"INSERT into Contributors VALUES (newid(), "&amp;IF(F392&lt;&gt;"Primary Artist", "(select RoleId from ContributorRoles where Name='"&amp;F392&amp;"'), 0", "49, 1")&amp; ", (select max(TrackId) from Tracks where "&amp;IF(A392&lt;&gt;"", "ISRC='"&amp;A392&amp;"'", "TrackVendorId='"&amp;Substitute(Trim(B392),"'","''")&amp;"'")&amp;" and EnterpriseId="&amp;EntId&amp;"), null, (select ArtistId from Artists where Name=N'"&amp;SUBSTITUTE(trim(E392),"'","''")&amp;"' and EnterpriseId="&amp;EntId&amp;"), null)")</f>
        <v>INSERT into Contributors VALUES (newid(), (select RoleId from ContributorRoles where Name='Producer'), 0, (select max(TrackId) from Tracks where ISRC='BKTOK2300129' and EnterpriseId=647322), null, (select ArtistId from Artists where Name=N'PeJota10*' and EnterpriseId=647322), null)</v>
      </c>
    </row>
    <row r="393">
      <c r="A393" s="34" t="s">
        <v>1157</v>
      </c>
      <c r="B393" s="84"/>
      <c r="C393" s="134" t="str">
        <f t="array" ref="C393">ifs(and(isblank($A393),isblank($B393)),"", not(iserror(vlookup($A393&amp;$B393,'5) Release_Track'!$F:$F&amp;'5) Release_Track'!$G:$G,1,0))),vlookup($A393&amp;$B393,{'5) Release_Track'!$F:$F&amp;'5) Release_Track'!$G:$G,'5) Release_Track'!$H:$H},2,0), or(and(not(isblank($B393)),$B393=$B390,$A393&lt;&gt;$A390),and(not(isblank($A393)),$A393=$A390,$B393&lt;&gt;$B390)),"ID LISTS UNALIGNED",and($A393&lt;&gt;"",countif('5) Release_Track'!$F:$F,$A393)=0),"NO ISRC MATCH in Release_Track",and($B393&lt;&gt;"",countif('5) Release_Track'!$G:$G,$B393)=0),"NO CATALOG ID MATCH in Release_Track",iserror(vlookup($A393&amp;$B393,'5) Release_Track'!$F:$F&amp;'5) Release_Track'!$G:$G,1,0)),"NO ISRC-CATALOG ID pair MATCH in Release_Track" )</f>
        <v>Visão de Cobra</v>
      </c>
      <c r="D393" s="134" t="str">
        <f t="array" ref="D393">ifs(and(isblank($A393),isblank($B393)),"", not(iserror(vlookup($A393&amp;$B393,'5) Release_Track'!$F:$F&amp;'5) Release_Track'!$G:$G,1,0))),vlookup($A393&amp;$B393,{'5) Release_Track'!$F:$F&amp;'5) Release_Track'!$G:$G,'5) Release_Track'!$I:$I},2,0), or(and(not(isblank($B393)),$B393=$B390,$A393&lt;&gt;$A390),and(not(isblank($A393)),$A393=$A390,$B393&lt;&gt;$B390)),"ID LISTS UNALIGNED",and($A393&lt;&gt;"",countif('5) Release_Track'!$F:$F,$A393)=0),"NO ISRC MATCH in Release_Track",and($B393&lt;&gt;"",countif('5) Release_Track'!$G:$G,$B393)=0),"NO CATALOG ID MATCH in Release_Track",iserror(vlookup($A393&amp;$B393,'5) Release_Track'!$F:$F&amp;'5) Release_Track'!$G:$G,1,0)),"NO ISRC-CATALOG ID pair MATCH in Release_Track" )</f>
        <v/>
      </c>
      <c r="E393" s="96" t="s">
        <v>53</v>
      </c>
      <c r="F393" s="140" t="s">
        <v>666</v>
      </c>
      <c r="G393" s="136" t="str">
        <f t="array" ref="G393">ifs(or($F393="",$F393="Main Primary Artist"),$F393,not(iserror(vlookup($F393,'Reference info'!$J$5:$J$8,1,0))),"Key Artist",not(iserror(vlookup($F393,'Reference info'!$J$38:$J$405,1,0))),"Performer",not(iserror(vlookup($F393,'Reference info'!$J$10:$J$36,1,0))),"Producer &amp; Engineer")</f>
        <v>Main Primary Artist</v>
      </c>
      <c r="H393" s="8" t="str">
        <f>"update Artists set ReleasesCount=(select count (distinct ReleaseId) from Releases where ArtistId=(select max(ArtistId) from Artists where Name=N'"&amp;E393&amp;"' and EnterpriseId="&amp;EntId&amp;")), 
TracksCount=(select count (distinct TrackId) from Tracks where ArtistId=(select max(ArtistId) from Artists where Name=N'"&amp;E393&amp;"' and EnterpriseId="&amp;EntId&amp;")) where ArtistId=(select max(ArtistId) from Artists where Name=N'"&amp;E393&amp;"'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93" s="174" t="str">
        <f>IF(F393="Main Primary Artist","update Tracks set ArtistId=(select ArtistId from Artists where Name=N'"&amp;Substitute(Trim(E393),"'","''")&amp;"' and EnterpriseId="&amp;EntId&amp;") where "&amp;IF(A393&lt;&gt;"", "ISRC='"&amp;A393&amp;"'", "TrackVendorId='"&amp;Substitute(Trim(B393),"'","''")&amp;"'")&amp;" and EnterpriseId="&amp;EntId,"INSERT into Contributors VALUES (newid(), "&amp;IF(F393&lt;&gt;"Primary Artist", "(select RoleId from ContributorRoles where Name='"&amp;F393&amp;"'), 0", "49, 1")&amp; ", (select max(TrackId) from Tracks where "&amp;IF(A393&lt;&gt;"", "ISRC='"&amp;A393&amp;"'", "TrackVendorId='"&amp;Substitute(Trim(B393),"'","''")&amp;"'")&amp;" and EnterpriseId="&amp;EntId&amp;"), null, (select ArtistId from Artists where Name=N'"&amp;SUBSTITUTE(trim(E393),"'","''")&amp;"' and EnterpriseId="&amp;EntId&amp;"), null)")</f>
        <v>update Tracks set ArtistId=(select ArtistId from Artists where Name=N'PeJota10*' and EnterpriseId=647322) where ISRC='BKTOK2300129' and EnterpriseId=647322</v>
      </c>
    </row>
    <row r="394" hidden="1">
      <c r="A394" s="34" t="s">
        <v>1157</v>
      </c>
      <c r="B394" s="84"/>
      <c r="C394" s="134" t="str">
        <f t="array" ref="C394">ifs(and(isblank($A394),isblank($B394)),"", not(iserror(vlookup($A394&amp;$B394,'5) Release_Track'!$F:$F&amp;'5) Release_Track'!$G:$G,1,0))),vlookup($A394&amp;$B394,{'5) Release_Track'!$F:$F&amp;'5) Release_Track'!$G:$G,'5) Release_Track'!$H:$H},2,0), or(and(not(isblank($B394)),$B394=$B391,$A394&lt;&gt;$A391),and(not(isblank($A394)),$A394=$A391,$B394&lt;&gt;$B391)),"ID LISTS UNALIGNED",and($A394&lt;&gt;"",countif('5) Release_Track'!$F:$F,$A394)=0),"NO ISRC MATCH in Release_Track",and($B394&lt;&gt;"",countif('5) Release_Track'!$G:$G,$B394)=0),"NO CATALOG ID MATCH in Release_Track",iserror(vlookup($A394&amp;$B394,'5) Release_Track'!$F:$F&amp;'5) Release_Track'!$G:$G,1,0)),"NO ISRC-CATALOG ID pair MATCH in Release_Track" )</f>
        <v>Visão de Cobra</v>
      </c>
      <c r="D394" s="134" t="str">
        <f t="array" ref="D394">ifs(and(isblank($A394),isblank($B394)),"", not(iserror(vlookup($A394&amp;$B394,'5) Release_Track'!$F:$F&amp;'5) Release_Track'!$G:$G,1,0))),vlookup($A394&amp;$B394,{'5) Release_Track'!$F:$F&amp;'5) Release_Track'!$G:$G,'5) Release_Track'!$I:$I},2,0), or(and(not(isblank($B394)),$B394=$B391,$A394&lt;&gt;$A391),and(not(isblank($A394)),$A394=$A391,$B394&lt;&gt;$B391)),"ID LISTS UNALIGNED",and($A394&lt;&gt;"",countif('5) Release_Track'!$F:$F,$A394)=0),"NO ISRC MATCH in Release_Track",and($B394&lt;&gt;"",countif('5) Release_Track'!$G:$G,$B394)=0),"NO CATALOG ID MATCH in Release_Track",iserror(vlookup($A394&amp;$B394,'5) Release_Track'!$F:$F&amp;'5) Release_Track'!$G:$G,1,0)),"NO ISRC-CATALOG ID pair MATCH in Release_Track" )</f>
        <v/>
      </c>
      <c r="E394" s="96" t="s">
        <v>53</v>
      </c>
      <c r="F394" s="135" t="s">
        <v>669</v>
      </c>
      <c r="G394" s="136" t="str">
        <f t="array" ref="G394">ifs(or($F394="",$F394="Main Primary Artist"),$F394,not(iserror(vlookup($F394,'Reference info'!$J$5:$J$8,1,0))),"Key Artist",not(iserror(vlookup($F394,'Reference info'!$J$38:$J$405,1,0))),"Performer",not(iserror(vlookup($F394,'Reference info'!$J$10:$J$36,1,0))),"Producer &amp; Engineer")</f>
        <v>Producer &amp; Engineer</v>
      </c>
      <c r="J394" s="174" t="str">
        <f>IF(F394="Main Primary Artist","update Tracks set ArtistId=(select ArtistId from Artists where Name=N'"&amp;Substitute(Trim(E394),"'","''")&amp;"' and EnterpriseId="&amp;EntId&amp;") where "&amp;IF(A394&lt;&gt;"", "ISRC='"&amp;A394&amp;"'", "TrackVendorId='"&amp;Substitute(Trim(B394),"'","''")&amp;"'")&amp;" and EnterpriseId="&amp;EntId,"INSERT into Contributors VALUES (newid(), "&amp;IF(F394&lt;&gt;"Primary Artist", "(select RoleId from ContributorRoles where Name='"&amp;F394&amp;"'), 0", "49, 1")&amp; ", (select max(TrackId) from Tracks where "&amp;IF(A394&lt;&gt;"", "ISRC='"&amp;A394&amp;"'", "TrackVendorId='"&amp;Substitute(Trim(B394),"'","''")&amp;"'")&amp;" and EnterpriseId="&amp;EntId&amp;"), null, (select ArtistId from Artists where Name=N'"&amp;SUBSTITUTE(trim(E394),"'","''")&amp;"' and EnterpriseId="&amp;EntId&amp;"), null)")</f>
        <v>INSERT into Contributors VALUES (newid(), (select RoleId from ContributorRoles where Name='Engineer'), 0, (select max(TrackId) from Tracks where ISRC='BKTOK2300129' and EnterpriseId=647322), null, (select ArtistId from Artists where Name=N'PeJota10*' and EnterpriseId=647322), null)</v>
      </c>
    </row>
    <row r="395" hidden="1">
      <c r="A395" s="34" t="s">
        <v>1159</v>
      </c>
      <c r="B395" s="84"/>
      <c r="C395" s="134" t="str">
        <f t="array" ref="C395">ifs(and(isblank($A395),isblank($B395)),"", not(iserror(vlookup($A395&amp;$B395,'5) Release_Track'!$F:$F&amp;'5) Release_Track'!$G:$G,1,0))),vlookup($A395&amp;$B395,{'5) Release_Track'!$F:$F&amp;'5) Release_Track'!$G:$G,'5) Release_Track'!$H:$H},2,0), or(and(not(isblank($B395)),$B395=$B392,$A395&lt;&gt;$A392),and(not(isblank($A395)),$A395=$A392,$B395&lt;&gt;$B392)),"ID LISTS UNALIGNED",and($A395&lt;&gt;"",countif('5) Release_Track'!$F:$F,$A395)=0),"NO ISRC MATCH in Release_Track",and($B395&lt;&gt;"",countif('5) Release_Track'!$G:$G,$B395)=0),"NO CATALOG ID MATCH in Release_Track",iserror(vlookup($A395&amp;$B395,'5) Release_Track'!$F:$F&amp;'5) Release_Track'!$G:$G,1,0)),"NO ISRC-CATALOG ID pair MATCH in Release_Track" )</f>
        <v>Visão de Cobra</v>
      </c>
      <c r="D395" s="134" t="str">
        <f t="array" ref="D395">ifs(and(isblank($A395),isblank($B395)),"", not(iserror(vlookup($A395&amp;$B395,'5) Release_Track'!$F:$F&amp;'5) Release_Track'!$G:$G,1,0))),vlookup($A395&amp;$B395,{'5) Release_Track'!$F:$F&amp;'5) Release_Track'!$G:$G,'5) Release_Track'!$I:$I},2,0), or(and(not(isblank($B395)),$B395=$B392,$A395&lt;&gt;$A392),and(not(isblank($A395)),$A395=$A392,$B395&lt;&gt;$B392)),"ID LISTS UNALIGNED",and($A395&lt;&gt;"",countif('5) Release_Track'!$F:$F,$A395)=0),"NO ISRC MATCH in Release_Track",and($B395&lt;&gt;"",countif('5) Release_Track'!$G:$G,$B395)=0),"NO CATALOG ID MATCH in Release_Track",iserror(vlookup($A395&amp;$B395,'5) Release_Track'!$F:$F&amp;'5) Release_Track'!$G:$G,1,0)),"NO ISRC-CATALOG ID pair MATCH in Release_Track" )</f>
        <v>Speed Up</v>
      </c>
      <c r="E395" s="96" t="s">
        <v>53</v>
      </c>
      <c r="F395" s="135" t="s">
        <v>667</v>
      </c>
      <c r="G395" s="136" t="str">
        <f t="array" ref="G395">ifs(or($F395="",$F395="Main Primary Artist"),$F395,not(iserror(vlookup($F395,'Reference info'!$J$5:$J$8,1,0))),"Key Artist",not(iserror(vlookup($F395,'Reference info'!$J$38:$J$405,1,0))),"Performer",not(iserror(vlookup($F395,'Reference info'!$J$10:$J$36,1,0))),"Producer &amp; Engineer")</f>
        <v>Producer &amp; Engineer</v>
      </c>
      <c r="J395" s="174" t="str">
        <f>IF(F395="Main Primary Artist","update Tracks set ArtistId=(select ArtistId from Artists where Name=N'"&amp;Substitute(Trim(E395),"'","''")&amp;"' and EnterpriseId="&amp;EntId&amp;") where "&amp;IF(A395&lt;&gt;"", "ISRC='"&amp;A395&amp;"'", "TrackVendorId='"&amp;Substitute(Trim(B395),"'","''")&amp;"'")&amp;" and EnterpriseId="&amp;EntId,"INSERT into Contributors VALUES (newid(), "&amp;IF(F395&lt;&gt;"Primary Artist", "(select RoleId from ContributorRoles where Name='"&amp;F395&amp;"'), 0", "49, 1")&amp; ", (select max(TrackId) from Tracks where "&amp;IF(A395&lt;&gt;"", "ISRC='"&amp;A395&amp;"'", "TrackVendorId='"&amp;Substitute(Trim(B395),"'","''")&amp;"'")&amp;" and EnterpriseId="&amp;EntId&amp;"), null, (select ArtistId from Artists where Name=N'"&amp;SUBSTITUTE(trim(E395),"'","''")&amp;"' and EnterpriseId="&amp;EntId&amp;"), null)")</f>
        <v>INSERT into Contributors VALUES (newid(), (select RoleId from ContributorRoles where Name='Producer'), 0, (select max(TrackId) from Tracks where ISRC='BKTOK2300130' and EnterpriseId=647322), null, (select ArtistId from Artists where Name=N'PeJota10*' and EnterpriseId=647322), null)</v>
      </c>
    </row>
    <row r="396">
      <c r="A396" s="34" t="s">
        <v>1159</v>
      </c>
      <c r="B396" s="84"/>
      <c r="C396" s="134" t="str">
        <f t="array" ref="C396">ifs(and(isblank($A396),isblank($B396)),"", not(iserror(vlookup($A396&amp;$B396,'5) Release_Track'!$F:$F&amp;'5) Release_Track'!$G:$G,1,0))),vlookup($A396&amp;$B396,{'5) Release_Track'!$F:$F&amp;'5) Release_Track'!$G:$G,'5) Release_Track'!$H:$H},2,0), or(and(not(isblank($B396)),$B396=$B393,$A396&lt;&gt;$A393),and(not(isblank($A396)),$A396=$A393,$B396&lt;&gt;$B393)),"ID LISTS UNALIGNED",and($A396&lt;&gt;"",countif('5) Release_Track'!$F:$F,$A396)=0),"NO ISRC MATCH in Release_Track",and($B396&lt;&gt;"",countif('5) Release_Track'!$G:$G,$B396)=0),"NO CATALOG ID MATCH in Release_Track",iserror(vlookup($A396&amp;$B396,'5) Release_Track'!$F:$F&amp;'5) Release_Track'!$G:$G,1,0)),"NO ISRC-CATALOG ID pair MATCH in Release_Track" )</f>
        <v>Visão de Cobra</v>
      </c>
      <c r="D396" s="134" t="str">
        <f t="array" ref="D396">ifs(and(isblank($A396),isblank($B396)),"", not(iserror(vlookup($A396&amp;$B396,'5) Release_Track'!$F:$F&amp;'5) Release_Track'!$G:$G,1,0))),vlookup($A396&amp;$B396,{'5) Release_Track'!$F:$F&amp;'5) Release_Track'!$G:$G,'5) Release_Track'!$I:$I},2,0), or(and(not(isblank($B396)),$B396=$B393,$A396&lt;&gt;$A393),and(not(isblank($A396)),$A396=$A393,$B396&lt;&gt;$B393)),"ID LISTS UNALIGNED",and($A396&lt;&gt;"",countif('5) Release_Track'!$F:$F,$A396)=0),"NO ISRC MATCH in Release_Track",and($B396&lt;&gt;"",countif('5) Release_Track'!$G:$G,$B396)=0),"NO CATALOG ID MATCH in Release_Track",iserror(vlookup($A396&amp;$B396,'5) Release_Track'!$F:$F&amp;'5) Release_Track'!$G:$G,1,0)),"NO ISRC-CATALOG ID pair MATCH in Release_Track" )</f>
        <v>Speed Up</v>
      </c>
      <c r="E396" s="96" t="s">
        <v>53</v>
      </c>
      <c r="F396" s="140" t="s">
        <v>666</v>
      </c>
      <c r="G396" s="136" t="str">
        <f t="array" ref="G396">ifs(or($F396="",$F396="Main Primary Artist"),$F396,not(iserror(vlookup($F396,'Reference info'!$J$5:$J$8,1,0))),"Key Artist",not(iserror(vlookup($F396,'Reference info'!$J$38:$J$405,1,0))),"Performer",not(iserror(vlookup($F396,'Reference info'!$J$10:$J$36,1,0))),"Producer &amp; Engineer")</f>
        <v>Main Primary Artist</v>
      </c>
      <c r="H396" s="8" t="str">
        <f>"update Artists set ReleasesCount=(select count (distinct ReleaseId) from Releases where ArtistId=(select max(ArtistId) from Artists where Name=N'"&amp;E396&amp;"' and EnterpriseId="&amp;EntId&amp;")), 
TracksCount=(select count (distinct TrackId) from Tracks where ArtistId=(select max(ArtistId) from Artists where Name=N'"&amp;E396&amp;"' and EnterpriseId="&amp;EntId&amp;")) where ArtistId=(select max(ArtistId) from Artists where Name=N'"&amp;E396&amp;"'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396" s="174" t="str">
        <f>IF(F396="Main Primary Artist","update Tracks set ArtistId=(select ArtistId from Artists where Name=N'"&amp;Substitute(Trim(E396),"'","''")&amp;"' and EnterpriseId="&amp;EntId&amp;") where "&amp;IF(A396&lt;&gt;"", "ISRC='"&amp;A396&amp;"'", "TrackVendorId='"&amp;Substitute(Trim(B396),"'","''")&amp;"'")&amp;" and EnterpriseId="&amp;EntId,"INSERT into Contributors VALUES (newid(), "&amp;IF(F396&lt;&gt;"Primary Artist", "(select RoleId from ContributorRoles where Name='"&amp;F396&amp;"'), 0", "49, 1")&amp; ", (select max(TrackId) from Tracks where "&amp;IF(A396&lt;&gt;"", "ISRC='"&amp;A396&amp;"'", "TrackVendorId='"&amp;Substitute(Trim(B396),"'","''")&amp;"'")&amp;" and EnterpriseId="&amp;EntId&amp;"), null, (select ArtistId from Artists where Name=N'"&amp;SUBSTITUTE(trim(E396),"'","''")&amp;"' and EnterpriseId="&amp;EntId&amp;"), null)")</f>
        <v>update Tracks set ArtistId=(select ArtistId from Artists where Name=N'PeJota10*' and EnterpriseId=647322) where ISRC='BKTOK2300130' and EnterpriseId=647322</v>
      </c>
    </row>
    <row r="397" hidden="1">
      <c r="A397" s="34" t="s">
        <v>1159</v>
      </c>
      <c r="B397" s="84"/>
      <c r="C397" s="134" t="str">
        <f t="array" ref="C397">ifs(and(isblank($A397),isblank($B397)),"", not(iserror(vlookup($A397&amp;$B397,'5) Release_Track'!$F:$F&amp;'5) Release_Track'!$G:$G,1,0))),vlookup($A397&amp;$B397,{'5) Release_Track'!$F:$F&amp;'5) Release_Track'!$G:$G,'5) Release_Track'!$H:$H},2,0), or(and(not(isblank($B397)),$B397=$B394,$A397&lt;&gt;$A394),and(not(isblank($A397)),$A397=$A394,$B397&lt;&gt;$B394)),"ID LISTS UNALIGNED",and($A397&lt;&gt;"",countif('5) Release_Track'!$F:$F,$A397)=0),"NO ISRC MATCH in Release_Track",and($B397&lt;&gt;"",countif('5) Release_Track'!$G:$G,$B397)=0),"NO CATALOG ID MATCH in Release_Track",iserror(vlookup($A397&amp;$B397,'5) Release_Track'!$F:$F&amp;'5) Release_Track'!$G:$G,1,0)),"NO ISRC-CATALOG ID pair MATCH in Release_Track" )</f>
        <v>Visão de Cobra</v>
      </c>
      <c r="D397" s="134" t="str">
        <f t="array" ref="D397">ifs(and(isblank($A397),isblank($B397)),"", not(iserror(vlookup($A397&amp;$B397,'5) Release_Track'!$F:$F&amp;'5) Release_Track'!$G:$G,1,0))),vlookup($A397&amp;$B397,{'5) Release_Track'!$F:$F&amp;'5) Release_Track'!$G:$G,'5) Release_Track'!$I:$I},2,0), or(and(not(isblank($B397)),$B397=$B394,$A397&lt;&gt;$A394),and(not(isblank($A397)),$A397=$A394,$B397&lt;&gt;$B394)),"ID LISTS UNALIGNED",and($A397&lt;&gt;"",countif('5) Release_Track'!$F:$F,$A397)=0),"NO ISRC MATCH in Release_Track",and($B397&lt;&gt;"",countif('5) Release_Track'!$G:$G,$B397)=0),"NO CATALOG ID MATCH in Release_Track",iserror(vlookup($A397&amp;$B397,'5) Release_Track'!$F:$F&amp;'5) Release_Track'!$G:$G,1,0)),"NO ISRC-CATALOG ID pair MATCH in Release_Track" )</f>
        <v>Speed Up</v>
      </c>
      <c r="E397" s="96" t="s">
        <v>53</v>
      </c>
      <c r="F397" s="135" t="s">
        <v>669</v>
      </c>
      <c r="G397" s="136" t="str">
        <f t="array" ref="G397">ifs(or($F397="",$F397="Main Primary Artist"),$F397,not(iserror(vlookup($F397,'Reference info'!$J$5:$J$8,1,0))),"Key Artist",not(iserror(vlookup($F397,'Reference info'!$J$38:$J$405,1,0))),"Performer",not(iserror(vlookup($F397,'Reference info'!$J$10:$J$36,1,0))),"Producer &amp; Engineer")</f>
        <v>Producer &amp; Engineer</v>
      </c>
      <c r="J397" s="174" t="str">
        <f>IF(F397="Main Primary Artist","update Tracks set ArtistId=(select ArtistId from Artists where Name=N'"&amp;Substitute(Trim(E397),"'","''")&amp;"' and EnterpriseId="&amp;EntId&amp;") where "&amp;IF(A397&lt;&gt;"", "ISRC='"&amp;A397&amp;"'", "TrackVendorId='"&amp;Substitute(Trim(B397),"'","''")&amp;"'")&amp;" and EnterpriseId="&amp;EntId,"INSERT into Contributors VALUES (newid(), "&amp;IF(F397&lt;&gt;"Primary Artist", "(select RoleId from ContributorRoles where Name='"&amp;F397&amp;"'), 0", "49, 1")&amp; ", (select max(TrackId) from Tracks where "&amp;IF(A397&lt;&gt;"", "ISRC='"&amp;A397&amp;"'", "TrackVendorId='"&amp;Substitute(Trim(B397),"'","''")&amp;"'")&amp;" and EnterpriseId="&amp;EntId&amp;"), null, (select ArtistId from Artists where Name=N'"&amp;SUBSTITUTE(trim(E397),"'","''")&amp;"' and EnterpriseId="&amp;EntId&amp;"), null)")</f>
        <v>INSERT into Contributors VALUES (newid(), (select RoleId from ContributorRoles where Name='Engineer'), 0, (select max(TrackId) from Tracks where ISRC='BKTOK2300130' and EnterpriseId=647322), null, (select ArtistId from Artists where Name=N'PeJota10*' and EnterpriseId=647322), null)</v>
      </c>
    </row>
    <row r="398" hidden="1">
      <c r="A398" s="34" t="s">
        <v>1161</v>
      </c>
      <c r="B398" s="84"/>
      <c r="C398" s="134" t="str">
        <f t="array" ref="C398">ifs(and(isblank($A398),isblank($B398)),"", not(iserror(vlookup($A398&amp;$B398,'5) Release_Track'!$F:$F&amp;'5) Release_Track'!$G:$G,1,0))),vlookup($A398&amp;$B398,{'5) Release_Track'!$F:$F&amp;'5) Release_Track'!$G:$G,'5) Release_Track'!$H:$H},2,0), or(and(not(isblank($B398)),$B398=$B395,$A398&lt;&gt;$A395),and(not(isblank($A398)),$A398=$A395,$B398&lt;&gt;$B395)),"ID LISTS UNALIGNED",and($A398&lt;&gt;"",countif('5) Release_Track'!$F:$F,$A398)=0),"NO ISRC MATCH in Release_Track",and($B398&lt;&gt;"",countif('5) Release_Track'!$G:$G,$B398)=0),"NO CATALOG ID MATCH in Release_Track",iserror(vlookup($A398&amp;$B398,'5) Release_Track'!$F:$F&amp;'5) Release_Track'!$G:$G,1,0)),"NO ISRC-CATALOG ID pair MATCH in Release_Track" )</f>
        <v>Deus da Mentira</v>
      </c>
      <c r="D398" s="134" t="str">
        <f t="array" ref="D398">ifs(and(isblank($A398),isblank($B398)),"", not(iserror(vlookup($A398&amp;$B398,'5) Release_Track'!$F:$F&amp;'5) Release_Track'!$G:$G,1,0))),vlookup($A398&amp;$B398,{'5) Release_Track'!$F:$F&amp;'5) Release_Track'!$G:$G,'5) Release_Track'!$I:$I},2,0), or(and(not(isblank($B398)),$B398=$B395,$A398&lt;&gt;$A395),and(not(isblank($A398)),$A398=$A395,$B398&lt;&gt;$B395)),"ID LISTS UNALIGNED",and($A398&lt;&gt;"",countif('5) Release_Track'!$F:$F,$A398)=0),"NO ISRC MATCH in Release_Track",and($B398&lt;&gt;"",countif('5) Release_Track'!$G:$G,$B398)=0),"NO CATALOG ID MATCH in Release_Track",iserror(vlookup($A398&amp;$B398,'5) Release_Track'!$F:$F&amp;'5) Release_Track'!$G:$G,1,0)),"NO ISRC-CATALOG ID pair MATCH in Release_Track" )</f>
        <v/>
      </c>
      <c r="E398" s="96" t="s">
        <v>53</v>
      </c>
      <c r="F398" s="135" t="s">
        <v>667</v>
      </c>
      <c r="G398" s="136" t="str">
        <f t="array" ref="G398">ifs(or($F398="",$F398="Main Primary Artist"),$F398,not(iserror(vlookup($F398,'Reference info'!$J$5:$J$8,1,0))),"Key Artist",not(iserror(vlookup($F398,'Reference info'!$J$38:$J$405,1,0))),"Performer",not(iserror(vlookup($F398,'Reference info'!$J$10:$J$36,1,0))),"Producer &amp; Engineer")</f>
        <v>Producer &amp; Engineer</v>
      </c>
      <c r="J398" s="174" t="str">
        <f>IF(F398="Main Primary Artist","update Tracks set ArtistId=(select ArtistId from Artists where Name=N'"&amp;Substitute(Trim(E398),"'","''")&amp;"' and EnterpriseId="&amp;EntId&amp;") where "&amp;IF(A398&lt;&gt;"", "ISRC='"&amp;A398&amp;"'", "TrackVendorId='"&amp;Substitute(Trim(B398),"'","''")&amp;"'")&amp;" and EnterpriseId="&amp;EntId,"INSERT into Contributors VALUES (newid(), "&amp;IF(F398&lt;&gt;"Primary Artist", "(select RoleId from ContributorRoles where Name='"&amp;F398&amp;"'), 0", "49, 1")&amp; ", (select max(TrackId) from Tracks where "&amp;IF(A398&lt;&gt;"", "ISRC='"&amp;A398&amp;"'", "TrackVendorId='"&amp;Substitute(Trim(B398),"'","''")&amp;"'")&amp;" and EnterpriseId="&amp;EntId&amp;"), null, (select ArtistId from Artists where Name=N'"&amp;SUBSTITUTE(trim(E398),"'","''")&amp;"' and EnterpriseId="&amp;EntId&amp;"), null)")</f>
        <v>INSERT into Contributors VALUES (newid(), (select RoleId from ContributorRoles where Name='Producer'), 0, (select max(TrackId) from Tracks where ISRC='BKTOK2300131' and EnterpriseId=647322), null, (select ArtistId from Artists where Name=N'PeJota10*' and EnterpriseId=647322), null)</v>
      </c>
    </row>
    <row r="399" hidden="1">
      <c r="A399" s="34" t="s">
        <v>1161</v>
      </c>
      <c r="B399" s="84"/>
      <c r="C399" s="134" t="str">
        <f t="array" ref="C399">ifs(and(isblank($A399),isblank($B399)),"", not(iserror(vlookup($A399&amp;$B399,'5) Release_Track'!$F:$F&amp;'5) Release_Track'!$G:$G,1,0))),vlookup($A399&amp;$B399,{'5) Release_Track'!$F:$F&amp;'5) Release_Track'!$G:$G,'5) Release_Track'!$H:$H},2,0), or(and(not(isblank($B399)),$B399=$B398,$A399&lt;&gt;$A398),and(not(isblank($A399)),$A399=$A398,$B399&lt;&gt;$B398)),"ID LISTS UNALIGNED",and($A399&lt;&gt;"",countif('5) Release_Track'!$F:$F,$A399)=0),"NO ISRC MATCH in Release_Track",and($B399&lt;&gt;"",countif('5) Release_Track'!$G:$G,$B399)=0),"NO CATALOG ID MATCH in Release_Track",iserror(vlookup($A399&amp;$B399,'5) Release_Track'!$F:$F&amp;'5) Release_Track'!$G:$G,1,0)),"NO ISRC-CATALOG ID pair MATCH in Release_Track" )</f>
        <v>Deus da Mentira</v>
      </c>
      <c r="D399" s="134" t="str">
        <f t="array" ref="D399">ifs(and(isblank($A399),isblank($B399)),"", not(iserror(vlookup($A399&amp;$B399,'5) Release_Track'!$F:$F&amp;'5) Release_Track'!$G:$G,1,0))),vlookup($A399&amp;$B399,{'5) Release_Track'!$F:$F&amp;'5) Release_Track'!$G:$G,'5) Release_Track'!$I:$I},2,0), or(and(not(isblank($B399)),$B399=$B398,$A399&lt;&gt;$A398),and(not(isblank($A399)),$A399=$A398,$B399&lt;&gt;$B398)),"ID LISTS UNALIGNED",and($A399&lt;&gt;"",countif('5) Release_Track'!$F:$F,$A399)=0),"NO ISRC MATCH in Release_Track",and($B399&lt;&gt;"",countif('5) Release_Track'!$G:$G,$B399)=0),"NO CATALOG ID MATCH in Release_Track",iserror(vlookup($A399&amp;$B399,'5) Release_Track'!$F:$F&amp;'5) Release_Track'!$G:$G,1,0)),"NO ISRC-CATALOG ID pair MATCH in Release_Track" )</f>
        <v/>
      </c>
      <c r="E399" s="96" t="s">
        <v>97</v>
      </c>
      <c r="F399" s="140" t="s">
        <v>671</v>
      </c>
      <c r="G399" s="136" t="str">
        <f t="array" ref="G399">ifs(or($F399="",$F399="Main Primary Artist"),$F399,not(iserror(vlookup($F399,'Reference info'!$J$5:$J$8,1,0))),"Key Artist",not(iserror(vlookup($F399,'Reference info'!$J$38:$J$405,1,0))),"Performer",not(iserror(vlookup($F399,'Reference info'!$J$10:$J$36,1,0))),"Producer &amp; Engineer")</f>
        <v>Key Artist</v>
      </c>
      <c r="J399" s="174" t="str">
        <f>IF(F399="Main Primary Artist","update Tracks set ArtistId=(select ArtistId from Artists where Name=N'"&amp;Substitute(Trim(E399),"'","''")&amp;"' and EnterpriseId="&amp;EntId&amp;") where "&amp;IF(A399&lt;&gt;"", "ISRC='"&amp;A399&amp;"'", "TrackVendorId='"&amp;Substitute(Trim(B399),"'","''")&amp;"'")&amp;" and EnterpriseId="&amp;EntId,"INSERT into Contributors VALUES (newid(), "&amp;IF(F399&lt;&gt;"Primary Artist", "(select RoleId from ContributorRoles where Name='"&amp;F399&amp;"'), 0", "49, 1")&amp; ", (select max(TrackId) from Tracks where "&amp;IF(A399&lt;&gt;"", "ISRC='"&amp;A399&amp;"'", "TrackVendorId='"&amp;Substitute(Trim(B399),"'","''")&amp;"'")&amp;" and EnterpriseId="&amp;EntId&amp;"), null, (select ArtistId from Artists where Name=N'"&amp;SUBSTITUTE(trim(E399),"'","''")&amp;"' and EnterpriseId="&amp;EntId&amp;"), null)")</f>
        <v>INSERT into Contributors VALUES (newid(), 49, 1, (select max(TrackId) from Tracks where ISRC='BKTOK2300131' and EnterpriseId=647322), null, (select ArtistId from Artists where Name=N'Atilla' and EnterpriseId=647322), null)</v>
      </c>
    </row>
    <row r="400">
      <c r="A400" s="34" t="s">
        <v>1161</v>
      </c>
      <c r="B400" s="84"/>
      <c r="C400" s="134" t="str">
        <f t="array" ref="C400">ifs(and(isblank($A400),isblank($B400)),"", not(iserror(vlookup($A400&amp;$B400,'5) Release_Track'!$F:$F&amp;'5) Release_Track'!$G:$G,1,0))),vlookup($A400&amp;$B400,{'5) Release_Track'!$F:$F&amp;'5) Release_Track'!$G:$G,'5) Release_Track'!$H:$H},2,0), or(and(not(isblank($B400)),$B400=$B397,$A400&lt;&gt;$A397),and(not(isblank($A400)),$A400=$A397,$B400&lt;&gt;$B397)),"ID LISTS UNALIGNED",and($A400&lt;&gt;"",countif('5) Release_Track'!$F:$F,$A400)=0),"NO ISRC MATCH in Release_Track",and($B400&lt;&gt;"",countif('5) Release_Track'!$G:$G,$B400)=0),"NO CATALOG ID MATCH in Release_Track",iserror(vlookup($A400&amp;$B400,'5) Release_Track'!$F:$F&amp;'5) Release_Track'!$G:$G,1,0)),"NO ISRC-CATALOG ID pair MATCH in Release_Track" )</f>
        <v>Deus da Mentira</v>
      </c>
      <c r="D400" s="134" t="str">
        <f t="array" ref="D400">ifs(and(isblank($A400),isblank($B400)),"", not(iserror(vlookup($A400&amp;$B400,'5) Release_Track'!$F:$F&amp;'5) Release_Track'!$G:$G,1,0))),vlookup($A400&amp;$B400,{'5) Release_Track'!$F:$F&amp;'5) Release_Track'!$G:$G,'5) Release_Track'!$I:$I},2,0), or(and(not(isblank($B400)),$B400=$B397,$A400&lt;&gt;$A397),and(not(isblank($A400)),$A400=$A397,$B400&lt;&gt;$B397)),"ID LISTS UNALIGNED",and($A400&lt;&gt;"",countif('5) Release_Track'!$F:$F,$A400)=0),"NO ISRC MATCH in Release_Track",and($B400&lt;&gt;"",countif('5) Release_Track'!$G:$G,$B400)=0),"NO CATALOG ID MATCH in Release_Track",iserror(vlookup($A400&amp;$B400,'5) Release_Track'!$F:$F&amp;'5) Release_Track'!$G:$G,1,0)),"NO ISRC-CATALOG ID pair MATCH in Release_Track" )</f>
        <v/>
      </c>
      <c r="E400" s="96" t="s">
        <v>53</v>
      </c>
      <c r="F400" s="140" t="s">
        <v>666</v>
      </c>
      <c r="G400" s="136" t="str">
        <f t="array" ref="G400">ifs(or($F400="",$F400="Main Primary Artist"),$F400,not(iserror(vlookup($F400,'Reference info'!$J$5:$J$8,1,0))),"Key Artist",not(iserror(vlookup($F400,'Reference info'!$J$38:$J$405,1,0))),"Performer",not(iserror(vlookup($F400,'Reference info'!$J$10:$J$36,1,0))),"Producer &amp; Engineer")</f>
        <v>Main Primary Artist</v>
      </c>
      <c r="H400" s="8" t="str">
        <f>"update Artists set ReleasesCount=(select count (distinct ReleaseId) from Releases where ArtistId=(select max(ArtistId) from Artists where Name=N'"&amp;E400&amp;"' and EnterpriseId="&amp;EntId&amp;")), 
TracksCount=(select count (distinct TrackId) from Tracks where ArtistId=(select max(ArtistId) from Artists where Name=N'"&amp;E400&amp;"' and EnterpriseId="&amp;EntId&amp;")) where ArtistId=(select max(ArtistId) from Artists where Name=N'"&amp;E400&amp;"'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00" s="174" t="str">
        <f>IF(F400="Main Primary Artist","update Tracks set ArtistId=(select ArtistId from Artists where Name=N'"&amp;Substitute(Trim(E400),"'","''")&amp;"' and EnterpriseId="&amp;EntId&amp;") where "&amp;IF(A400&lt;&gt;"", "ISRC='"&amp;A400&amp;"'", "TrackVendorId='"&amp;Substitute(Trim(B400),"'","''")&amp;"'")&amp;" and EnterpriseId="&amp;EntId,"INSERT into Contributors VALUES (newid(), "&amp;IF(F400&lt;&gt;"Primary Artist", "(select RoleId from ContributorRoles where Name='"&amp;F400&amp;"'), 0", "49, 1")&amp; ", (select max(TrackId) from Tracks where "&amp;IF(A400&lt;&gt;"", "ISRC='"&amp;A400&amp;"'", "TrackVendorId='"&amp;Substitute(Trim(B400),"'","''")&amp;"'")&amp;" and EnterpriseId="&amp;EntId&amp;"), null, (select ArtistId from Artists where Name=N'"&amp;SUBSTITUTE(trim(E400),"'","''")&amp;"' and EnterpriseId="&amp;EntId&amp;"), null)")</f>
        <v>update Tracks set ArtistId=(select ArtistId from Artists where Name=N'PeJota10*' and EnterpriseId=647322) where ISRC='BKTOK2300131' and EnterpriseId=647322</v>
      </c>
    </row>
    <row r="401" hidden="1">
      <c r="A401" s="34" t="s">
        <v>1161</v>
      </c>
      <c r="B401" s="84"/>
      <c r="C401" s="134" t="str">
        <f t="array" ref="C401">ifs(and(isblank($A401),isblank($B401)),"", not(iserror(vlookup($A401&amp;$B401,'5) Release_Track'!$F:$F&amp;'5) Release_Track'!$G:$G,1,0))),vlookup($A401&amp;$B401,{'5) Release_Track'!$F:$F&amp;'5) Release_Track'!$G:$G,'5) Release_Track'!$H:$H},2,0), or(and(not(isblank($B401)),$B401=$B398,$A401&lt;&gt;$A398),and(not(isblank($A401)),$A401=$A398,$B401&lt;&gt;$B398)),"ID LISTS UNALIGNED",and($A401&lt;&gt;"",countif('5) Release_Track'!$F:$F,$A401)=0),"NO ISRC MATCH in Release_Track",and($B401&lt;&gt;"",countif('5) Release_Track'!$G:$G,$B401)=0),"NO CATALOG ID MATCH in Release_Track",iserror(vlookup($A401&amp;$B401,'5) Release_Track'!$F:$F&amp;'5) Release_Track'!$G:$G,1,0)),"NO ISRC-CATALOG ID pair MATCH in Release_Track" )</f>
        <v>Deus da Mentira</v>
      </c>
      <c r="D401" s="134" t="str">
        <f t="array" ref="D401">ifs(and(isblank($A401),isblank($B401)),"", not(iserror(vlookup($A401&amp;$B401,'5) Release_Track'!$F:$F&amp;'5) Release_Track'!$G:$G,1,0))),vlookup($A401&amp;$B401,{'5) Release_Track'!$F:$F&amp;'5) Release_Track'!$G:$G,'5) Release_Track'!$I:$I},2,0), or(and(not(isblank($B401)),$B401=$B398,$A401&lt;&gt;$A398),and(not(isblank($A401)),$A401=$A398,$B401&lt;&gt;$B398)),"ID LISTS UNALIGNED",and($A401&lt;&gt;"",countif('5) Release_Track'!$F:$F,$A401)=0),"NO ISRC MATCH in Release_Track",and($B401&lt;&gt;"",countif('5) Release_Track'!$G:$G,$B401)=0),"NO CATALOG ID MATCH in Release_Track",iserror(vlookup($A401&amp;$B401,'5) Release_Track'!$F:$F&amp;'5) Release_Track'!$G:$G,1,0)),"NO ISRC-CATALOG ID pair MATCH in Release_Track" )</f>
        <v/>
      </c>
      <c r="E401" s="96" t="s">
        <v>53</v>
      </c>
      <c r="F401" s="135" t="s">
        <v>669</v>
      </c>
      <c r="G401" s="136" t="str">
        <f t="array" ref="G401">ifs(or($F401="",$F401="Main Primary Artist"),$F401,not(iserror(vlookup($F401,'Reference info'!$J$5:$J$8,1,0))),"Key Artist",not(iserror(vlookup($F401,'Reference info'!$J$38:$J$405,1,0))),"Performer",not(iserror(vlookup($F401,'Reference info'!$J$10:$J$36,1,0))),"Producer &amp; Engineer")</f>
        <v>Producer &amp; Engineer</v>
      </c>
      <c r="J401" s="174" t="str">
        <f>IF(F401="Main Primary Artist","update Tracks set ArtistId=(select ArtistId from Artists where Name=N'"&amp;Substitute(Trim(E401),"'","''")&amp;"' and EnterpriseId="&amp;EntId&amp;") where "&amp;IF(A401&lt;&gt;"", "ISRC='"&amp;A401&amp;"'", "TrackVendorId='"&amp;Substitute(Trim(B401),"'","''")&amp;"'")&amp;" and EnterpriseId="&amp;EntId,"INSERT into Contributors VALUES (newid(), "&amp;IF(F401&lt;&gt;"Primary Artist", "(select RoleId from ContributorRoles where Name='"&amp;F401&amp;"'), 0", "49, 1")&amp; ", (select max(TrackId) from Tracks where "&amp;IF(A401&lt;&gt;"", "ISRC='"&amp;A401&amp;"'", "TrackVendorId='"&amp;Substitute(Trim(B401),"'","''")&amp;"'")&amp;" and EnterpriseId="&amp;EntId&amp;"), null, (select ArtistId from Artists where Name=N'"&amp;SUBSTITUTE(trim(E401),"'","''")&amp;"' and EnterpriseId="&amp;EntId&amp;"), null)")</f>
        <v>INSERT into Contributors VALUES (newid(), (select RoleId from ContributorRoles where Name='Engineer'), 0, (select max(TrackId) from Tracks where ISRC='BKTOK2300131' and EnterpriseId=647322), null, (select ArtistId from Artists where Name=N'PeJota10*' and EnterpriseId=647322), null)</v>
      </c>
    </row>
    <row r="402" hidden="1">
      <c r="A402" s="34" t="s">
        <v>1163</v>
      </c>
      <c r="B402" s="84"/>
      <c r="C402" s="134" t="str">
        <f t="array" ref="C402">ifs(and(isblank($A402),isblank($B402)),"", not(iserror(vlookup($A402&amp;$B402,'5) Release_Track'!$F:$F&amp;'5) Release_Track'!$G:$G,1,0))),vlookup($A402&amp;$B402,{'5) Release_Track'!$F:$F&amp;'5) Release_Track'!$G:$G,'5) Release_Track'!$H:$H},2,0), or(and(not(isblank($B402)),$B402=$B399,$A402&lt;&gt;$A399),and(not(isblank($A402)),$A402=$A399,$B402&lt;&gt;$B399)),"ID LISTS UNALIGNED",and($A402&lt;&gt;"",countif('5) Release_Track'!$F:$F,$A402)=0),"NO ISRC MATCH in Release_Track",and($B402&lt;&gt;"",countif('5) Release_Track'!$G:$G,$B402)=0),"NO CATALOG ID MATCH in Release_Track",iserror(vlookup($A402&amp;$B402,'5) Release_Track'!$F:$F&amp;'5) Release_Track'!$G:$G,1,0)),"NO ISRC-CATALOG ID pair MATCH in Release_Track" )</f>
        <v>Deus da Mentira</v>
      </c>
      <c r="D402" s="134" t="str">
        <f t="array" ref="D402">ifs(and(isblank($A402),isblank($B402)),"", not(iserror(vlookup($A402&amp;$B402,'5) Release_Track'!$F:$F&amp;'5) Release_Track'!$G:$G,1,0))),vlookup($A402&amp;$B402,{'5) Release_Track'!$F:$F&amp;'5) Release_Track'!$G:$G,'5) Release_Track'!$I:$I},2,0), or(and(not(isblank($B402)),$B402=$B399,$A402&lt;&gt;$A399),and(not(isblank($A402)),$A402=$A399,$B402&lt;&gt;$B399)),"ID LISTS UNALIGNED",and($A402&lt;&gt;"",countif('5) Release_Track'!$F:$F,$A402)=0),"NO ISRC MATCH in Release_Track",and($B402&lt;&gt;"",countif('5) Release_Track'!$G:$G,$B402)=0),"NO CATALOG ID MATCH in Release_Track",iserror(vlookup($A402&amp;$B402,'5) Release_Track'!$F:$F&amp;'5) Release_Track'!$G:$G,1,0)),"NO ISRC-CATALOG ID pair MATCH in Release_Track" )</f>
        <v>Speed Up</v>
      </c>
      <c r="E402" s="96" t="s">
        <v>53</v>
      </c>
      <c r="F402" s="135" t="s">
        <v>667</v>
      </c>
      <c r="G402" s="136" t="str">
        <f t="array" ref="G402">ifs(or($F402="",$F402="Main Primary Artist"),$F402,not(iserror(vlookup($F402,'Reference info'!$J$5:$J$8,1,0))),"Key Artist",not(iserror(vlookup($F402,'Reference info'!$J$38:$J$405,1,0))),"Performer",not(iserror(vlookup($F402,'Reference info'!$J$10:$J$36,1,0))),"Producer &amp; Engineer")</f>
        <v>Producer &amp; Engineer</v>
      </c>
      <c r="J402" s="174" t="str">
        <f>IF(F402="Main Primary Artist","update Tracks set ArtistId=(select ArtistId from Artists where Name=N'"&amp;Substitute(Trim(E402),"'","''")&amp;"' and EnterpriseId="&amp;EntId&amp;") where "&amp;IF(A402&lt;&gt;"", "ISRC='"&amp;A402&amp;"'", "TrackVendorId='"&amp;Substitute(Trim(B402),"'","''")&amp;"'")&amp;" and EnterpriseId="&amp;EntId,"INSERT into Contributors VALUES (newid(), "&amp;IF(F402&lt;&gt;"Primary Artist", "(select RoleId from ContributorRoles where Name='"&amp;F402&amp;"'), 0", "49, 1")&amp; ", (select max(TrackId) from Tracks where "&amp;IF(A402&lt;&gt;"", "ISRC='"&amp;A402&amp;"'", "TrackVendorId='"&amp;Substitute(Trim(B402),"'","''")&amp;"'")&amp;" and EnterpriseId="&amp;EntId&amp;"), null, (select ArtistId from Artists where Name=N'"&amp;SUBSTITUTE(trim(E402),"'","''")&amp;"' and EnterpriseId="&amp;EntId&amp;"), null)")</f>
        <v>INSERT into Contributors VALUES (newid(), (select RoleId from ContributorRoles where Name='Producer'), 0, (select max(TrackId) from Tracks where ISRC='BKTOK2300132' and EnterpriseId=647322), null, (select ArtistId from Artists where Name=N'PeJota10*' and EnterpriseId=647322), null)</v>
      </c>
    </row>
    <row r="403" hidden="1">
      <c r="A403" s="34" t="s">
        <v>1163</v>
      </c>
      <c r="B403" s="84"/>
      <c r="C403" s="134" t="str">
        <f t="array" ref="C403">ifs(and(isblank($A403),isblank($B403)),"", not(iserror(vlookup($A403&amp;$B403,'5) Release_Track'!$F:$F&amp;'5) Release_Track'!$G:$G,1,0))),vlookup($A403&amp;$B403,{'5) Release_Track'!$F:$F&amp;'5) Release_Track'!$G:$G,'5) Release_Track'!$H:$H},2,0), or(and(not(isblank($B403)),$B403=$B402,$A403&lt;&gt;$A402),and(not(isblank($A403)),$A403=$A402,$B403&lt;&gt;$B402)),"ID LISTS UNALIGNED",and($A403&lt;&gt;"",countif('5) Release_Track'!$F:$F,$A403)=0),"NO ISRC MATCH in Release_Track",and($B403&lt;&gt;"",countif('5) Release_Track'!$G:$G,$B403)=0),"NO CATALOG ID MATCH in Release_Track",iserror(vlookup($A403&amp;$B403,'5) Release_Track'!$F:$F&amp;'5) Release_Track'!$G:$G,1,0)),"NO ISRC-CATALOG ID pair MATCH in Release_Track" )</f>
        <v>Deus da Mentira</v>
      </c>
      <c r="D403" s="134" t="str">
        <f t="array" ref="D403">ifs(and(isblank($A403),isblank($B403)),"", not(iserror(vlookup($A403&amp;$B403,'5) Release_Track'!$F:$F&amp;'5) Release_Track'!$G:$G,1,0))),vlookup($A403&amp;$B403,{'5) Release_Track'!$F:$F&amp;'5) Release_Track'!$G:$G,'5) Release_Track'!$I:$I},2,0), or(and(not(isblank($B403)),$B403=$B402,$A403&lt;&gt;$A402),and(not(isblank($A403)),$A403=$A402,$B403&lt;&gt;$B402)),"ID LISTS UNALIGNED",and($A403&lt;&gt;"",countif('5) Release_Track'!$F:$F,$A403)=0),"NO ISRC MATCH in Release_Track",and($B403&lt;&gt;"",countif('5) Release_Track'!$G:$G,$B403)=0),"NO CATALOG ID MATCH in Release_Track",iserror(vlookup($A403&amp;$B403,'5) Release_Track'!$F:$F&amp;'5) Release_Track'!$G:$G,1,0)),"NO ISRC-CATALOG ID pair MATCH in Release_Track" )</f>
        <v>Speed Up</v>
      </c>
      <c r="E403" s="96" t="s">
        <v>97</v>
      </c>
      <c r="F403" s="140" t="s">
        <v>671</v>
      </c>
      <c r="G403" s="136" t="str">
        <f t="array" ref="G403">ifs(or($F403="",$F403="Main Primary Artist"),$F403,not(iserror(vlookup($F403,'Reference info'!$J$5:$J$8,1,0))),"Key Artist",not(iserror(vlookup($F403,'Reference info'!$J$38:$J$405,1,0))),"Performer",not(iserror(vlookup($F403,'Reference info'!$J$10:$J$36,1,0))),"Producer &amp; Engineer")</f>
        <v>Key Artist</v>
      </c>
      <c r="J403" s="174" t="str">
        <f>IF(F403="Main Primary Artist","update Tracks set ArtistId=(select ArtistId from Artists where Name=N'"&amp;Substitute(Trim(E403),"'","''")&amp;"' and EnterpriseId="&amp;EntId&amp;") where "&amp;IF(A403&lt;&gt;"", "ISRC='"&amp;A403&amp;"'", "TrackVendorId='"&amp;Substitute(Trim(B403),"'","''")&amp;"'")&amp;" and EnterpriseId="&amp;EntId,"INSERT into Contributors VALUES (newid(), "&amp;IF(F403&lt;&gt;"Primary Artist", "(select RoleId from ContributorRoles where Name='"&amp;F403&amp;"'), 0", "49, 1")&amp; ", (select max(TrackId) from Tracks where "&amp;IF(A403&lt;&gt;"", "ISRC='"&amp;A403&amp;"'", "TrackVendorId='"&amp;Substitute(Trim(B403),"'","''")&amp;"'")&amp;" and EnterpriseId="&amp;EntId&amp;"), null, (select ArtistId from Artists where Name=N'"&amp;SUBSTITUTE(trim(E403),"'","''")&amp;"' and EnterpriseId="&amp;EntId&amp;"), null)")</f>
        <v>INSERT into Contributors VALUES (newid(), 49, 1, (select max(TrackId) from Tracks where ISRC='BKTOK2300132' and EnterpriseId=647322), null, (select ArtistId from Artists where Name=N'Atilla' and EnterpriseId=647322), null)</v>
      </c>
    </row>
    <row r="404">
      <c r="A404" s="34" t="s">
        <v>1163</v>
      </c>
      <c r="B404" s="84"/>
      <c r="C404" s="134" t="str">
        <f t="array" ref="C404">ifs(and(isblank($A404),isblank($B404)),"", not(iserror(vlookup($A404&amp;$B404,'5) Release_Track'!$F:$F&amp;'5) Release_Track'!$G:$G,1,0))),vlookup($A404&amp;$B404,{'5) Release_Track'!$F:$F&amp;'5) Release_Track'!$G:$G,'5) Release_Track'!$H:$H},2,0), or(and(not(isblank($B404)),$B404=$B401,$A404&lt;&gt;$A401),and(not(isblank($A404)),$A404=$A401,$B404&lt;&gt;$B401)),"ID LISTS UNALIGNED",and($A404&lt;&gt;"",countif('5) Release_Track'!$F:$F,$A404)=0),"NO ISRC MATCH in Release_Track",and($B404&lt;&gt;"",countif('5) Release_Track'!$G:$G,$B404)=0),"NO CATALOG ID MATCH in Release_Track",iserror(vlookup($A404&amp;$B404,'5) Release_Track'!$F:$F&amp;'5) Release_Track'!$G:$G,1,0)),"NO ISRC-CATALOG ID pair MATCH in Release_Track" )</f>
        <v>Deus da Mentira</v>
      </c>
      <c r="D404" s="134" t="str">
        <f t="array" ref="D404">ifs(and(isblank($A404),isblank($B404)),"", not(iserror(vlookup($A404&amp;$B404,'5) Release_Track'!$F:$F&amp;'5) Release_Track'!$G:$G,1,0))),vlookup($A404&amp;$B404,{'5) Release_Track'!$F:$F&amp;'5) Release_Track'!$G:$G,'5) Release_Track'!$I:$I},2,0), or(and(not(isblank($B404)),$B404=$B401,$A404&lt;&gt;$A401),and(not(isblank($A404)),$A404=$A401,$B404&lt;&gt;$B401)),"ID LISTS UNALIGNED",and($A404&lt;&gt;"",countif('5) Release_Track'!$F:$F,$A404)=0),"NO ISRC MATCH in Release_Track",and($B404&lt;&gt;"",countif('5) Release_Track'!$G:$G,$B404)=0),"NO CATALOG ID MATCH in Release_Track",iserror(vlookup($A404&amp;$B404,'5) Release_Track'!$F:$F&amp;'5) Release_Track'!$G:$G,1,0)),"NO ISRC-CATALOG ID pair MATCH in Release_Track" )</f>
        <v>Speed Up</v>
      </c>
      <c r="E404" s="96" t="s">
        <v>53</v>
      </c>
      <c r="F404" s="140" t="s">
        <v>666</v>
      </c>
      <c r="G404" s="136" t="str">
        <f t="array" ref="G404">ifs(or($F404="",$F404="Main Primary Artist"),$F404,not(iserror(vlookup($F404,'Reference info'!$J$5:$J$8,1,0))),"Key Artist",not(iserror(vlookup($F404,'Reference info'!$J$38:$J$405,1,0))),"Performer",not(iserror(vlookup($F404,'Reference info'!$J$10:$J$36,1,0))),"Producer &amp; Engineer")</f>
        <v>Main Primary Artist</v>
      </c>
      <c r="H404" s="8" t="str">
        <f>"update Artists set ReleasesCount=(select count (distinct ReleaseId) from Releases where ArtistId=(select max(ArtistId) from Artists where Name=N'"&amp;E404&amp;"' and EnterpriseId="&amp;EntId&amp;")), 
TracksCount=(select count (distinct TrackId) from Tracks where ArtistId=(select max(ArtistId) from Artists where Name=N'"&amp;E404&amp;"' and EnterpriseId="&amp;EntId&amp;")) where ArtistId=(select max(ArtistId) from Artists where Name=N'"&amp;E404&amp;"'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04" s="174" t="str">
        <f>IF(F404="Main Primary Artist","update Tracks set ArtistId=(select ArtistId from Artists where Name=N'"&amp;Substitute(Trim(E404),"'","''")&amp;"' and EnterpriseId="&amp;EntId&amp;") where "&amp;IF(A404&lt;&gt;"", "ISRC='"&amp;A404&amp;"'", "TrackVendorId='"&amp;Substitute(Trim(B404),"'","''")&amp;"'")&amp;" and EnterpriseId="&amp;EntId,"INSERT into Contributors VALUES (newid(), "&amp;IF(F404&lt;&gt;"Primary Artist", "(select RoleId from ContributorRoles where Name='"&amp;F404&amp;"'), 0", "49, 1")&amp; ", (select max(TrackId) from Tracks where "&amp;IF(A404&lt;&gt;"", "ISRC='"&amp;A404&amp;"'", "TrackVendorId='"&amp;Substitute(Trim(B404),"'","''")&amp;"'")&amp;" and EnterpriseId="&amp;EntId&amp;"), null, (select ArtistId from Artists where Name=N'"&amp;SUBSTITUTE(trim(E404),"'","''")&amp;"' and EnterpriseId="&amp;EntId&amp;"), null)")</f>
        <v>update Tracks set ArtistId=(select ArtistId from Artists where Name=N'PeJota10*' and EnterpriseId=647322) where ISRC='BKTOK2300132' and EnterpriseId=647322</v>
      </c>
    </row>
    <row r="405" hidden="1">
      <c r="A405" s="34" t="s">
        <v>1163</v>
      </c>
      <c r="B405" s="84"/>
      <c r="C405" s="134" t="str">
        <f t="array" ref="C405">ifs(and(isblank($A405),isblank($B405)),"", not(iserror(vlookup($A405&amp;$B405,'5) Release_Track'!$F:$F&amp;'5) Release_Track'!$G:$G,1,0))),vlookup($A405&amp;$B405,{'5) Release_Track'!$F:$F&amp;'5) Release_Track'!$G:$G,'5) Release_Track'!$H:$H},2,0), or(and(not(isblank($B405)),$B405=$B402,$A405&lt;&gt;$A402),and(not(isblank($A405)),$A405=$A402,$B405&lt;&gt;$B402)),"ID LISTS UNALIGNED",and($A405&lt;&gt;"",countif('5) Release_Track'!$F:$F,$A405)=0),"NO ISRC MATCH in Release_Track",and($B405&lt;&gt;"",countif('5) Release_Track'!$G:$G,$B405)=0),"NO CATALOG ID MATCH in Release_Track",iserror(vlookup($A405&amp;$B405,'5) Release_Track'!$F:$F&amp;'5) Release_Track'!$G:$G,1,0)),"NO ISRC-CATALOG ID pair MATCH in Release_Track" )</f>
        <v>Deus da Mentira</v>
      </c>
      <c r="D405" s="134" t="str">
        <f t="array" ref="D405">ifs(and(isblank($A405),isblank($B405)),"", not(iserror(vlookup($A405&amp;$B405,'5) Release_Track'!$F:$F&amp;'5) Release_Track'!$G:$G,1,0))),vlookup($A405&amp;$B405,{'5) Release_Track'!$F:$F&amp;'5) Release_Track'!$G:$G,'5) Release_Track'!$I:$I},2,0), or(and(not(isblank($B405)),$B405=$B402,$A405&lt;&gt;$A402),and(not(isblank($A405)),$A405=$A402,$B405&lt;&gt;$B402)),"ID LISTS UNALIGNED",and($A405&lt;&gt;"",countif('5) Release_Track'!$F:$F,$A405)=0),"NO ISRC MATCH in Release_Track",and($B405&lt;&gt;"",countif('5) Release_Track'!$G:$G,$B405)=0),"NO CATALOG ID MATCH in Release_Track",iserror(vlookup($A405&amp;$B405,'5) Release_Track'!$F:$F&amp;'5) Release_Track'!$G:$G,1,0)),"NO ISRC-CATALOG ID pair MATCH in Release_Track" )</f>
        <v>Speed Up</v>
      </c>
      <c r="E405" s="96" t="s">
        <v>53</v>
      </c>
      <c r="F405" s="135" t="s">
        <v>669</v>
      </c>
      <c r="G405" s="136" t="str">
        <f t="array" ref="G405">ifs(or($F405="",$F405="Main Primary Artist"),$F405,not(iserror(vlookup($F405,'Reference info'!$J$5:$J$8,1,0))),"Key Artist",not(iserror(vlookup($F405,'Reference info'!$J$38:$J$405,1,0))),"Performer",not(iserror(vlookup($F405,'Reference info'!$J$10:$J$36,1,0))),"Producer &amp; Engineer")</f>
        <v>Producer &amp; Engineer</v>
      </c>
      <c r="J405" s="174" t="str">
        <f>IF(F405="Main Primary Artist","update Tracks set ArtistId=(select ArtistId from Artists where Name=N'"&amp;Substitute(Trim(E405),"'","''")&amp;"' and EnterpriseId="&amp;EntId&amp;") where "&amp;IF(A405&lt;&gt;"", "ISRC='"&amp;A405&amp;"'", "TrackVendorId='"&amp;Substitute(Trim(B405),"'","''")&amp;"'")&amp;" and EnterpriseId="&amp;EntId,"INSERT into Contributors VALUES (newid(), "&amp;IF(F405&lt;&gt;"Primary Artist", "(select RoleId from ContributorRoles where Name='"&amp;F405&amp;"'), 0", "49, 1")&amp; ", (select max(TrackId) from Tracks where "&amp;IF(A405&lt;&gt;"", "ISRC='"&amp;A405&amp;"'", "TrackVendorId='"&amp;Substitute(Trim(B405),"'","''")&amp;"'")&amp;" and EnterpriseId="&amp;EntId&amp;"), null, (select ArtistId from Artists where Name=N'"&amp;SUBSTITUTE(trim(E405),"'","''")&amp;"' and EnterpriseId="&amp;EntId&amp;"), null)")</f>
        <v>INSERT into Contributors VALUES (newid(), (select RoleId from ContributorRoles where Name='Engineer'), 0, (select max(TrackId) from Tracks where ISRC='BKTOK2300132' and EnterpriseId=647322), null, (select ArtistId from Artists where Name=N'PeJota10*' and EnterpriseId=647322), null)</v>
      </c>
    </row>
    <row r="406" hidden="1">
      <c r="A406" s="8" t="s">
        <v>909</v>
      </c>
      <c r="B406" s="116"/>
      <c r="C406" s="134" t="str">
        <f t="array" ref="C406">ifs(and(isblank($A406),isblank($B406)),"", not(iserror(vlookup($A406&amp;$B406,'5) Release_Track'!$F:$F&amp;'5) Release_Track'!$G:$G,1,0))),vlookup($A406&amp;$B406,{'5) Release_Track'!$F:$F&amp;'5) Release_Track'!$G:$G,'5) Release_Track'!$H:$H},2,0), or(and(not(isblank($B406)),$B406=#REF!,$A406&lt;&gt;#REF!),and(not(isblank($A406)),$A406=#REF!,$B406&lt;&gt;#REF!)),"ID LISTS UNALIGNED",and($A406&lt;&gt;"",countif('5) Release_Track'!$F:$F,$A406)=0),"NO ISRC MATCH in Release_Track",and($B406&lt;&gt;"",countif('5) Release_Track'!$G:$G,$B406)=0),"NO CATALOG ID MATCH in Release_Track",iserror(vlookup($A406&amp;$B406,'5) Release_Track'!$F:$F&amp;'5) Release_Track'!$G:$G,1,0)),"NO ISRC-CATALOG ID pair MATCH in Release_Track" )</f>
        <v>Zom 100</v>
      </c>
      <c r="D406" s="134"/>
      <c r="E406" s="43" t="s">
        <v>71</v>
      </c>
      <c r="F406" s="135" t="s">
        <v>667</v>
      </c>
      <c r="G406" s="136" t="str">
        <f t="array" ref="G406">ifs(or($F406="",$F406="Main Primary Artist"),$F406,not(iserror(vlookup($F406,'Reference info'!$J$5:$J$8,1,0))),"Key Artist",not(iserror(vlookup($F406,'Reference info'!$J$38:$J$405,1,0))),"Performer",not(iserror(vlookup($F406,'Reference info'!$J$10:$J$36,1,0))),"Producer &amp; Engineer")</f>
        <v>Producer &amp; Engineer</v>
      </c>
      <c r="J406" s="174" t="str">
        <f>IF(F406="Main Primary Artist","update Tracks set ArtistId=(select ArtistId from Artists where Name=N'"&amp;Substitute(Trim(E406),"'","''")&amp;"' and EnterpriseId="&amp;EntId&amp;") where "&amp;IF(A406&lt;&gt;"", "ISRC='"&amp;A406&amp;"'", "TrackVendorId='"&amp;Substitute(Trim(B406),"'","''")&amp;"'")&amp;" and EnterpriseId="&amp;EntId,"INSERT into Contributors VALUES (newid(), "&amp;IF(F406&lt;&gt;"Primary Artist", "(select RoleId from ContributorRoles where Name='"&amp;F406&amp;"'), 0", "49, 1")&amp; ", (select max(TrackId) from Tracks where "&amp;IF(A406&lt;&gt;"", "ISRC='"&amp;A406&amp;"'", "TrackVendorId='"&amp;Substitute(Trim(B406),"'","''")&amp;"'")&amp;" and EnterpriseId="&amp;EntId&amp;"), null, (select ArtistId from Artists where Name=N'"&amp;SUBSTITUTE(trim(E406),"'","''")&amp;"' and EnterpriseId="&amp;EntId&amp;"), null)")</f>
        <v>INSERT into Contributors VALUES (newid(), (select RoleId from ContributorRoles where Name='Producer'), 0, (select max(TrackId) from Tracks where ISRC='BKTOK2300133' and EnterpriseId=647322), null, (select ArtistId from Artists where Name=N'Gabriza' and EnterpriseId=647322), null)</v>
      </c>
    </row>
    <row r="407">
      <c r="A407" s="8" t="s">
        <v>909</v>
      </c>
      <c r="B407" s="116"/>
      <c r="C407" s="134" t="str">
        <f t="array" ref="C407">ifs(and(isblank($A407),isblank($B407)),"", not(iserror(vlookup($A407&amp;$B407,'5) Release_Track'!$F:$F&amp;'5) Release_Track'!$G:$G,1,0))),vlookup($A407&amp;$B407,{'5) Release_Track'!$F:$F&amp;'5) Release_Track'!$G:$G,'5) Release_Track'!$H:$H},2,0), or(and(not(isblank($B407)),$B407=#REF!,$A407&lt;&gt;#REF!),and(not(isblank($A407)),$A407=#REF!,$B407&lt;&gt;#REF!)),"ID LISTS UNALIGNED",and($A407&lt;&gt;"",countif('5) Release_Track'!$F:$F,$A407)=0),"NO ISRC MATCH in Release_Track",and($B407&lt;&gt;"",countif('5) Release_Track'!$G:$G,$B407)=0),"NO CATALOG ID MATCH in Release_Track",iserror(vlookup($A407&amp;$B407,'5) Release_Track'!$F:$F&amp;'5) Release_Track'!$G:$G,1,0)),"NO ISRC-CATALOG ID pair MATCH in Release_Track" )</f>
        <v>Zom 100</v>
      </c>
      <c r="D407" s="134" t="str">
        <f t="array" ref="D407">ifs(and(isblank($A407),isblank($B407)),"", not(iserror(vlookup($A407&amp;$B407,'5) Release_Track'!$F:$F&amp;'5) Release_Track'!$G:$G,1,0))),vlookup($A407&amp;$B407,{'5) Release_Track'!$F:$F&amp;'5) Release_Track'!$G:$G,'5) Release_Track'!$I:$I},2,0), or(and(not(isblank($B407)),$B407=#REF!,$A407&lt;&gt;#REF!),and(not(isblank($A407)),$A407=#REF!,$B407&lt;&gt;#REF!)),"ID LISTS UNALIGNED",and($A407&lt;&gt;"",countif('5) Release_Track'!$F:$F,$A407)=0),"NO ISRC MATCH in Release_Track",and($B407&lt;&gt;"",countif('5) Release_Track'!$G:$G,$B407)=0),"NO CATALOG ID MATCH in Release_Track",iserror(vlookup($A407&amp;$B407,'5) Release_Track'!$F:$F&amp;'5) Release_Track'!$G:$G,1,0)),"NO ISRC-CATALOG ID pair MATCH in Release_Track" )</f>
        <v/>
      </c>
      <c r="E407" s="43" t="s">
        <v>71</v>
      </c>
      <c r="F407" s="135" t="s">
        <v>666</v>
      </c>
      <c r="G407" s="136" t="str">
        <f t="array" ref="G407">ifs(or($F407="",$F407="Main Primary Artist"),$F407,not(iserror(vlookup($F407,'Reference info'!$J$5:$J$8,1,0))),"Key Artist",not(iserror(vlookup($F407,'Reference info'!$J$38:$J$405,1,0))),"Performer",not(iserror(vlookup($F407,'Reference info'!$J$10:$J$36,1,0))),"Producer &amp; Engineer")</f>
        <v>Main Primary Artist</v>
      </c>
      <c r="H407" s="8" t="str">
        <f>"update Artists set ReleasesCount=(select count (distinct ReleaseId) from Releases where ArtistId=(select max(ArtistId) from Artists where Name=N'"&amp;E407&amp;"' and EnterpriseId="&amp;EntId&amp;")), 
TracksCount=(select count (distinct TrackId) from Tracks where ArtistId=(select max(ArtistId) from Artists where Name=N'"&amp;E407&amp;"' and EnterpriseId="&amp;EntId&amp;")) where ArtistId=(select max(ArtistId) from Artists where Name=N'"&amp;E407&amp;"'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407" s="174" t="str">
        <f>IF(F407="Main Primary Artist","update Tracks set ArtistId=(select ArtistId from Artists where Name=N'"&amp;Substitute(Trim(E407),"'","''")&amp;"' and EnterpriseId="&amp;EntId&amp;") where "&amp;IF(A407&lt;&gt;"", "ISRC='"&amp;A407&amp;"'", "TrackVendorId='"&amp;Substitute(Trim(B407),"'","''")&amp;"'")&amp;" and EnterpriseId="&amp;EntId,"INSERT into Contributors VALUES (newid(), "&amp;IF(F407&lt;&gt;"Primary Artist", "(select RoleId from ContributorRoles where Name='"&amp;F407&amp;"'), 0", "49, 1")&amp; ", (select max(TrackId) from Tracks where "&amp;IF(A407&lt;&gt;"", "ISRC='"&amp;A407&amp;"'", "TrackVendorId='"&amp;Substitute(Trim(B407),"'","''")&amp;"'")&amp;" and EnterpriseId="&amp;EntId&amp;"), null, (select ArtistId from Artists where Name=N'"&amp;SUBSTITUTE(trim(E407),"'","''")&amp;"' and EnterpriseId="&amp;EntId&amp;"), null)")</f>
        <v>update Tracks set ArtistId=(select ArtistId from Artists where Name=N'Gabriza' and EnterpriseId=647322) where ISRC='BKTOK2300133' and EnterpriseId=647322</v>
      </c>
    </row>
    <row r="408" hidden="1">
      <c r="A408" s="8" t="s">
        <v>909</v>
      </c>
      <c r="B408" s="116"/>
      <c r="C408" s="134" t="str">
        <f t="array" ref="C408">ifs(and(isblank($A408),isblank($B408)),"", not(iserror(vlookup($A408&amp;$B408,'5) Release_Track'!$F:$F&amp;'5) Release_Track'!$G:$G,1,0))),vlookup($A408&amp;$B408,{'5) Release_Track'!$F:$F&amp;'5) Release_Track'!$G:$G,'5) Release_Track'!$H:$H},2,0), or(and(not(isblank($B408)),$B408=#REF!,$A408&lt;&gt;#REF!),and(not(isblank($A408)),$A408=#REF!,$B408&lt;&gt;#REF!)),"ID LISTS UNALIGNED",and($A408&lt;&gt;"",countif('5) Release_Track'!$F:$F,$A408)=0),"NO ISRC MATCH in Release_Track",and($B408&lt;&gt;"",countif('5) Release_Track'!$G:$G,$B408)=0),"NO CATALOG ID MATCH in Release_Track",iserror(vlookup($A408&amp;$B408,'5) Release_Track'!$F:$F&amp;'5) Release_Track'!$G:$G,1,0)),"NO ISRC-CATALOG ID pair MATCH in Release_Track" )</f>
        <v>Zom 100</v>
      </c>
      <c r="D408" s="134"/>
      <c r="E408" s="43" t="s">
        <v>71</v>
      </c>
      <c r="F408" s="135" t="s">
        <v>669</v>
      </c>
      <c r="G408" s="136" t="str">
        <f t="array" ref="G408">ifs(or($F408="",$F408="Main Primary Artist"),$F408,not(iserror(vlookup($F408,'Reference info'!$J$5:$J$8,1,0))),"Key Artist",not(iserror(vlookup($F408,'Reference info'!$J$38:$J$405,1,0))),"Performer",not(iserror(vlookup($F408,'Reference info'!$J$10:$J$36,1,0))),"Producer &amp; Engineer")</f>
        <v>Producer &amp; Engineer</v>
      </c>
      <c r="J408" s="174" t="str">
        <f>IF(F408="Main Primary Artist","update Tracks set ArtistId=(select ArtistId from Artists where Name=N'"&amp;Substitute(Trim(E408),"'","''")&amp;"' and EnterpriseId="&amp;EntId&amp;") where "&amp;IF(A408&lt;&gt;"", "ISRC='"&amp;A408&amp;"'", "TrackVendorId='"&amp;Substitute(Trim(B408),"'","''")&amp;"'")&amp;" and EnterpriseId="&amp;EntId,"INSERT into Contributors VALUES (newid(), "&amp;IF(F408&lt;&gt;"Primary Artist", "(select RoleId from ContributorRoles where Name='"&amp;F408&amp;"'), 0", "49, 1")&amp; ", (select max(TrackId) from Tracks where "&amp;IF(A408&lt;&gt;"", "ISRC='"&amp;A408&amp;"'", "TrackVendorId='"&amp;Substitute(Trim(B408),"'","''")&amp;"'")&amp;" and EnterpriseId="&amp;EntId&amp;"), null, (select ArtistId from Artists where Name=N'"&amp;SUBSTITUTE(trim(E408),"'","''")&amp;"' and EnterpriseId="&amp;EntId&amp;"), null)")</f>
        <v>INSERT into Contributors VALUES (newid(), (select RoleId from ContributorRoles where Name='Engineer'), 0, (select max(TrackId) from Tracks where ISRC='BKTOK2300133' and EnterpriseId=647322), null, (select ArtistId from Artists where Name=N'Gabriza' and EnterpriseId=647322), null)</v>
      </c>
    </row>
    <row r="409" hidden="1">
      <c r="A409" s="8" t="s">
        <v>911</v>
      </c>
      <c r="B409" s="116"/>
      <c r="C409" s="134" t="str">
        <f t="array" ref="C409">ifs(and(isblank($A409),isblank($B409)),"", not(iserror(vlookup($A409&amp;$B409,'5) Release_Track'!$F:$F&amp;'5) Release_Track'!$G:$G,1,0))),vlookup($A409&amp;$B409,{'5) Release_Track'!$F:$F&amp;'5) Release_Track'!$G:$G,'5) Release_Track'!$H:$H},2,0), or(and(not(isblank($B409)),$B409=$B406,$A409&lt;&gt;$A406),and(not(isblank($A409)),$A409=$A406,$B409&lt;&gt;$B406)),"ID LISTS UNALIGNED",and($A409&lt;&gt;"",countif('5) Release_Track'!$F:$F,$A409)=0),"NO ISRC MATCH in Release_Track",and($B409&lt;&gt;"",countif('5) Release_Track'!$G:$G,$B409)=0),"NO CATALOG ID MATCH in Release_Track",iserror(vlookup($A409&amp;$B409,'5) Release_Track'!$F:$F&amp;'5) Release_Track'!$G:$G,1,0)),"NO ISRC-CATALOG ID pair MATCH in Release_Track" )</f>
        <v>Maldição e Feiticeiro</v>
      </c>
      <c r="D409" s="134"/>
      <c r="E409" s="43" t="s">
        <v>67</v>
      </c>
      <c r="F409" s="135" t="s">
        <v>667</v>
      </c>
      <c r="G409" s="136" t="str">
        <f t="array" ref="G409">ifs(or($F409="",$F409="Main Primary Artist"),$F409,not(iserror(vlookup($F409,'Reference info'!$J$5:$J$8,1,0))),"Key Artist",not(iserror(vlookup($F409,'Reference info'!$J$38:$J$405,1,0))),"Performer",not(iserror(vlookup($F409,'Reference info'!$J$10:$J$36,1,0))),"Producer &amp; Engineer")</f>
        <v>Producer &amp; Engineer</v>
      </c>
      <c r="J409" s="174" t="str">
        <f>IF(F409="Main Primary Artist","update Tracks set ArtistId=(select ArtistId from Artists where Name=N'"&amp;Substitute(Trim(E409),"'","''")&amp;"' and EnterpriseId="&amp;EntId&amp;") where "&amp;IF(A409&lt;&gt;"", "ISRC='"&amp;A409&amp;"'", "TrackVendorId='"&amp;Substitute(Trim(B409),"'","''")&amp;"'")&amp;" and EnterpriseId="&amp;EntId,"INSERT into Contributors VALUES (newid(), "&amp;IF(F409&lt;&gt;"Primary Artist", "(select RoleId from ContributorRoles where Name='"&amp;F409&amp;"'), 0", "49, 1")&amp; ", (select max(TrackId) from Tracks where "&amp;IF(A409&lt;&gt;"", "ISRC='"&amp;A409&amp;"'", "TrackVendorId='"&amp;Substitute(Trim(B409),"'","''")&amp;"'")&amp;" and EnterpriseId="&amp;EntId&amp;"), null, (select ArtistId from Artists where Name=N'"&amp;SUBSTITUTE(trim(E409),"'","''")&amp;"' and EnterpriseId="&amp;EntId&amp;"), null)")</f>
        <v>INSERT into Contributors VALUES (newid(), (select RoleId from ContributorRoles where Name='Producer'), 0, (select max(TrackId) from Tracks where ISRC='BKTOK2300134' and EnterpriseId=647322), null, (select ArtistId from Artists where Name=N'Flash Beats Manow' and EnterpriseId=647322), null)</v>
      </c>
    </row>
    <row r="410">
      <c r="A410" s="8" t="s">
        <v>911</v>
      </c>
      <c r="B410" s="116"/>
      <c r="C410" s="134" t="str">
        <f t="array" ref="C410">ifs(and(isblank($A410),isblank($B410)),"", not(iserror(vlookup($A410&amp;$B410,'5) Release_Track'!$F:$F&amp;'5) Release_Track'!$G:$G,1,0))),vlookup($A410&amp;$B410,{'5) Release_Track'!$F:$F&amp;'5) Release_Track'!$G:$G,'5) Release_Track'!$H:$H},2,0), or(and(not(isblank($B410)),$B410=$B407,$A410&lt;&gt;$A407),and(not(isblank($A410)),$A410=$A407,$B410&lt;&gt;$B407)),"ID LISTS UNALIGNED",and($A410&lt;&gt;"",countif('5) Release_Track'!$F:$F,$A410)=0),"NO ISRC MATCH in Release_Track",and($B410&lt;&gt;"",countif('5) Release_Track'!$G:$G,$B410)=0),"NO CATALOG ID MATCH in Release_Track",iserror(vlookup($A410&amp;$B410,'5) Release_Track'!$F:$F&amp;'5) Release_Track'!$G:$G,1,0)),"NO ISRC-CATALOG ID pair MATCH in Release_Track" )</f>
        <v>Maldição e Feiticeiro</v>
      </c>
      <c r="D410" s="134" t="str">
        <f t="array" ref="D410">ifs(and(isblank($A410),isblank($B410)),"", not(iserror(vlookup($A410&amp;$B410,'5) Release_Track'!$F:$F&amp;'5) Release_Track'!$G:$G,1,0))),vlookup($A410&amp;$B410,{'5) Release_Track'!$F:$F&amp;'5) Release_Track'!$G:$G,'5) Release_Track'!$I:$I},2,0), or(and(not(isblank($B410)),$B410=$B407,$A410&lt;&gt;$A407),and(not(isblank($A410)),$A410=$A407,$B410&lt;&gt;$B407)),"ID LISTS UNALIGNED",and($A410&lt;&gt;"",countif('5) Release_Track'!$F:$F,$A410)=0),"NO ISRC MATCH in Release_Track",and($B410&lt;&gt;"",countif('5) Release_Track'!$G:$G,$B410)=0),"NO CATALOG ID MATCH in Release_Track",iserror(vlookup($A410&amp;$B410,'5) Release_Track'!$F:$F&amp;'5) Release_Track'!$G:$G,1,0)),"NO ISRC-CATALOG ID pair MATCH in Release_Track" )</f>
        <v/>
      </c>
      <c r="E410" s="43" t="s">
        <v>67</v>
      </c>
      <c r="F410" s="135" t="s">
        <v>666</v>
      </c>
      <c r="G410" s="136" t="str">
        <f t="array" ref="G410">ifs(or($F410="",$F410="Main Primary Artist"),$F410,not(iserror(vlookup($F410,'Reference info'!$J$5:$J$8,1,0))),"Key Artist",not(iserror(vlookup($F410,'Reference info'!$J$38:$J$405,1,0))),"Performer",not(iserror(vlookup($F410,'Reference info'!$J$10:$J$36,1,0))),"Producer &amp; Engineer")</f>
        <v>Main Primary Artist</v>
      </c>
      <c r="H410" s="8" t="str">
        <f>"update Artists set ReleasesCount=(select count (distinct ReleaseId) from Releases where ArtistId=(select max(ArtistId) from Artists where Name=N'"&amp;E410&amp;"' and EnterpriseId="&amp;EntId&amp;")), 
TracksCount=(select count (distinct TrackId) from Tracks where ArtistId=(select max(ArtistId) from Artists where Name=N'"&amp;E410&amp;"' and EnterpriseId="&amp;EntId&amp;")) where ArtistId=(select max(ArtistId) from Artists where Name=N'"&amp;E410&amp;"'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10" s="174" t="str">
        <f>IF(F410="Main Primary Artist","update Tracks set ArtistId=(select ArtistId from Artists where Name=N'"&amp;Substitute(Trim(E410),"'","''")&amp;"' and EnterpriseId="&amp;EntId&amp;") where "&amp;IF(A410&lt;&gt;"", "ISRC='"&amp;A410&amp;"'", "TrackVendorId='"&amp;Substitute(Trim(B410),"'","''")&amp;"'")&amp;" and EnterpriseId="&amp;EntId,"INSERT into Contributors VALUES (newid(), "&amp;IF(F410&lt;&gt;"Primary Artist", "(select RoleId from ContributorRoles where Name='"&amp;F410&amp;"'), 0", "49, 1")&amp; ", (select max(TrackId) from Tracks where "&amp;IF(A410&lt;&gt;"", "ISRC='"&amp;A410&amp;"'", "TrackVendorId='"&amp;Substitute(Trim(B410),"'","''")&amp;"'")&amp;" and EnterpriseId="&amp;EntId&amp;"), null, (select ArtistId from Artists where Name=N'"&amp;SUBSTITUTE(trim(E410),"'","''")&amp;"' and EnterpriseId="&amp;EntId&amp;"), null)")</f>
        <v>update Tracks set ArtistId=(select ArtistId from Artists where Name=N'Flash Beats Manow' and EnterpriseId=647322) where ISRC='BKTOK2300134' and EnterpriseId=647322</v>
      </c>
    </row>
    <row r="411" hidden="1">
      <c r="A411" s="8" t="s">
        <v>911</v>
      </c>
      <c r="B411" s="116"/>
      <c r="C411" s="134" t="str">
        <f t="array" ref="C411">ifs(and(isblank($A411),isblank($B411)),"", not(iserror(vlookup($A411&amp;$B411,'5) Release_Track'!$F:$F&amp;'5) Release_Track'!$G:$G,1,0))),vlookup($A411&amp;$B411,{'5) Release_Track'!$F:$F&amp;'5) Release_Track'!$G:$G,'5) Release_Track'!$H:$H},2,0), or(and(not(isblank($B411)),$B411=$B408,$A411&lt;&gt;$A408),and(not(isblank($A411)),$A411=$A408,$B411&lt;&gt;$B408)),"ID LISTS UNALIGNED",and($A411&lt;&gt;"",countif('5) Release_Track'!$F:$F,$A411)=0),"NO ISRC MATCH in Release_Track",and($B411&lt;&gt;"",countif('5) Release_Track'!$G:$G,$B411)=0),"NO CATALOG ID MATCH in Release_Track",iserror(vlookup($A411&amp;$B411,'5) Release_Track'!$F:$F&amp;'5) Release_Track'!$G:$G,1,0)),"NO ISRC-CATALOG ID pair MATCH in Release_Track" )</f>
        <v>Maldição e Feiticeiro</v>
      </c>
      <c r="D411" s="134"/>
      <c r="E411" s="43" t="s">
        <v>67</v>
      </c>
      <c r="F411" s="135" t="s">
        <v>669</v>
      </c>
      <c r="G411" s="136" t="str">
        <f t="array" ref="G411">ifs(or($F411="",$F411="Main Primary Artist"),$F411,not(iserror(vlookup($F411,'Reference info'!$J$5:$J$8,1,0))),"Key Artist",not(iserror(vlookup($F411,'Reference info'!$J$38:$J$405,1,0))),"Performer",not(iserror(vlookup($F411,'Reference info'!$J$10:$J$36,1,0))),"Producer &amp; Engineer")</f>
        <v>Producer &amp; Engineer</v>
      </c>
      <c r="J411" s="174" t="str">
        <f>IF(F411="Main Primary Artist","update Tracks set ArtistId=(select ArtistId from Artists where Name=N'"&amp;Substitute(Trim(E411),"'","''")&amp;"' and EnterpriseId="&amp;EntId&amp;") where "&amp;IF(A411&lt;&gt;"", "ISRC='"&amp;A411&amp;"'", "TrackVendorId='"&amp;Substitute(Trim(B411),"'","''")&amp;"'")&amp;" and EnterpriseId="&amp;EntId,"INSERT into Contributors VALUES (newid(), "&amp;IF(F411&lt;&gt;"Primary Artist", "(select RoleId from ContributorRoles where Name='"&amp;F411&amp;"'), 0", "49, 1")&amp; ", (select max(TrackId) from Tracks where "&amp;IF(A411&lt;&gt;"", "ISRC='"&amp;A411&amp;"'", "TrackVendorId='"&amp;Substitute(Trim(B411),"'","''")&amp;"'")&amp;" and EnterpriseId="&amp;EntId&amp;"), null, (select ArtistId from Artists where Name=N'"&amp;SUBSTITUTE(trim(E411),"'","''")&amp;"' and EnterpriseId="&amp;EntId&amp;"), null)")</f>
        <v>INSERT into Contributors VALUES (newid(), (select RoleId from ContributorRoles where Name='Engineer'), 0, (select max(TrackId) from Tracks where ISRC='BKTOK2300134' and EnterpriseId=647322), null, (select ArtistId from Artists where Name=N'Flash Beats Manow' and EnterpriseId=647322), null)</v>
      </c>
    </row>
    <row r="412" hidden="1">
      <c r="A412" s="8" t="s">
        <v>913</v>
      </c>
      <c r="B412" s="116"/>
      <c r="C412" s="134" t="str">
        <f t="array" ref="C412">ifs(and(isblank($A412),isblank($B412)),"", not(iserror(vlookup($A412&amp;$B412,'5) Release_Track'!$F:$F&amp;'5) Release_Track'!$G:$G,1,0))),vlookup($A412&amp;$B412,{'5) Release_Track'!$F:$F&amp;'5) Release_Track'!$G:$G,'5) Release_Track'!$H:$H},2,0), or(and(not(isblank($B412)),$B412=$B409,$A412&lt;&gt;$A409),and(not(isblank($A412)),$A412=$A409,$B412&lt;&gt;$B409)),"ID LISTS UNALIGNED",and($A412&lt;&gt;"",countif('5) Release_Track'!$F:$F,$A412)=0),"NO ISRC MATCH in Release_Track",and($B412&lt;&gt;"",countif('5) Release_Track'!$G:$G,$B412)=0),"NO CATALOG ID MATCH in Release_Track",iserror(vlookup($A412&amp;$B412,'5) Release_Track'!$F:$F&amp;'5) Release_Track'!$G:$G,1,0)),"NO ISRC-CATALOG ID pair MATCH in Release_Track" )</f>
        <v>Patolino: Mago Implacável</v>
      </c>
      <c r="D412" s="134"/>
      <c r="E412" s="43" t="s">
        <v>67</v>
      </c>
      <c r="F412" s="135" t="s">
        <v>667</v>
      </c>
      <c r="G412" s="136" t="str">
        <f t="array" ref="G412">ifs(or($F412="",$F412="Main Primary Artist"),$F412,not(iserror(vlookup($F412,'Reference info'!$J$5:$J$8,1,0))),"Key Artist",not(iserror(vlookup($F412,'Reference info'!$J$38:$J$405,1,0))),"Performer",not(iserror(vlookup($F412,'Reference info'!$J$10:$J$36,1,0))),"Producer &amp; Engineer")</f>
        <v>Producer &amp; Engineer</v>
      </c>
      <c r="J412" s="174" t="str">
        <f>IF(F412="Main Primary Artist","update Tracks set ArtistId=(select ArtistId from Artists where Name=N'"&amp;Substitute(Trim(E412),"'","''")&amp;"' and EnterpriseId="&amp;EntId&amp;") where "&amp;IF(A412&lt;&gt;"", "ISRC='"&amp;A412&amp;"'", "TrackVendorId='"&amp;Substitute(Trim(B412),"'","''")&amp;"'")&amp;" and EnterpriseId="&amp;EntId,"INSERT into Contributors VALUES (newid(), "&amp;IF(F412&lt;&gt;"Primary Artist", "(select RoleId from ContributorRoles where Name='"&amp;F412&amp;"'), 0", "49, 1")&amp; ", (select max(TrackId) from Tracks where "&amp;IF(A412&lt;&gt;"", "ISRC='"&amp;A412&amp;"'", "TrackVendorId='"&amp;Substitute(Trim(B412),"'","''")&amp;"'")&amp;" and EnterpriseId="&amp;EntId&amp;"), null, (select ArtistId from Artists where Name=N'"&amp;SUBSTITUTE(trim(E412),"'","''")&amp;"' and EnterpriseId="&amp;EntId&amp;"), null)")</f>
        <v>INSERT into Contributors VALUES (newid(), (select RoleId from ContributorRoles where Name='Producer'), 0, (select max(TrackId) from Tracks where ISRC='BKTOK2300135' and EnterpriseId=647322), null, (select ArtistId from Artists where Name=N'Flash Beats Manow' and EnterpriseId=647322), null)</v>
      </c>
    </row>
    <row r="413">
      <c r="A413" s="8" t="s">
        <v>913</v>
      </c>
      <c r="B413" s="116"/>
      <c r="C413" s="134" t="str">
        <f t="array" ref="C413">ifs(and(isblank($A413),isblank($B413)),"", not(iserror(vlookup($A413&amp;$B413,'5) Release_Track'!$F:$F&amp;'5) Release_Track'!$G:$G,1,0))),vlookup($A413&amp;$B413,{'5) Release_Track'!$F:$F&amp;'5) Release_Track'!$G:$G,'5) Release_Track'!$H:$H},2,0), or(and(not(isblank($B413)),$B413=$B410,$A413&lt;&gt;$A410),and(not(isblank($A413)),$A413=$A410,$B413&lt;&gt;$B410)),"ID LISTS UNALIGNED",and($A413&lt;&gt;"",countif('5) Release_Track'!$F:$F,$A413)=0),"NO ISRC MATCH in Release_Track",and($B413&lt;&gt;"",countif('5) Release_Track'!$G:$G,$B413)=0),"NO CATALOG ID MATCH in Release_Track",iserror(vlookup($A413&amp;$B413,'5) Release_Track'!$F:$F&amp;'5) Release_Track'!$G:$G,1,0)),"NO ISRC-CATALOG ID pair MATCH in Release_Track" )</f>
        <v>Patolino: Mago Implacável</v>
      </c>
      <c r="D413" s="134" t="str">
        <f t="array" ref="D413">ifs(and(isblank($A413),isblank($B413)),"", not(iserror(vlookup($A413&amp;$B413,'5) Release_Track'!$F:$F&amp;'5) Release_Track'!$G:$G,1,0))),vlookup($A413&amp;$B413,{'5) Release_Track'!$F:$F&amp;'5) Release_Track'!$G:$G,'5) Release_Track'!$I:$I},2,0), or(and(not(isblank($B413)),$B413=$B410,$A413&lt;&gt;$A410),and(not(isblank($A413)),$A413=$A410,$B413&lt;&gt;$B410)),"ID LISTS UNALIGNED",and($A413&lt;&gt;"",countif('5) Release_Track'!$F:$F,$A413)=0),"NO ISRC MATCH in Release_Track",and($B413&lt;&gt;"",countif('5) Release_Track'!$G:$G,$B413)=0),"NO CATALOG ID MATCH in Release_Track",iserror(vlookup($A413&amp;$B413,'5) Release_Track'!$F:$F&amp;'5) Release_Track'!$G:$G,1,0)),"NO ISRC-CATALOG ID pair MATCH in Release_Track" )</f>
        <v/>
      </c>
      <c r="E413" s="43" t="s">
        <v>67</v>
      </c>
      <c r="F413" s="135" t="s">
        <v>666</v>
      </c>
      <c r="G413" s="136" t="str">
        <f t="array" ref="G413">ifs(or($F413="",$F413="Main Primary Artist"),$F413,not(iserror(vlookup($F413,'Reference info'!$J$5:$J$8,1,0))),"Key Artist",not(iserror(vlookup($F413,'Reference info'!$J$38:$J$405,1,0))),"Performer",not(iserror(vlookup($F413,'Reference info'!$J$10:$J$36,1,0))),"Producer &amp; Engineer")</f>
        <v>Main Primary Artist</v>
      </c>
      <c r="H413" s="8" t="str">
        <f>"update Artists set ReleasesCount=(select count (distinct ReleaseId) from Releases where ArtistId=(select max(ArtistId) from Artists where Name=N'"&amp;E413&amp;"' and EnterpriseId="&amp;EntId&amp;")), 
TracksCount=(select count (distinct TrackId) from Tracks where ArtistId=(select max(ArtistId) from Artists where Name=N'"&amp;E413&amp;"' and EnterpriseId="&amp;EntId&amp;")) where ArtistId=(select max(ArtistId) from Artists where Name=N'"&amp;E413&amp;"'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13" s="174" t="str">
        <f>IF(F413="Main Primary Artist","update Tracks set ArtistId=(select ArtistId from Artists where Name=N'"&amp;Substitute(Trim(E413),"'","''")&amp;"' and EnterpriseId="&amp;EntId&amp;") where "&amp;IF(A413&lt;&gt;"", "ISRC='"&amp;A413&amp;"'", "TrackVendorId='"&amp;Substitute(Trim(B413),"'","''")&amp;"'")&amp;" and EnterpriseId="&amp;EntId,"INSERT into Contributors VALUES (newid(), "&amp;IF(F413&lt;&gt;"Primary Artist", "(select RoleId from ContributorRoles where Name='"&amp;F413&amp;"'), 0", "49, 1")&amp; ", (select max(TrackId) from Tracks where "&amp;IF(A413&lt;&gt;"", "ISRC='"&amp;A413&amp;"'", "TrackVendorId='"&amp;Substitute(Trim(B413),"'","''")&amp;"'")&amp;" and EnterpriseId="&amp;EntId&amp;"), null, (select ArtistId from Artists where Name=N'"&amp;SUBSTITUTE(trim(E413),"'","''")&amp;"' and EnterpriseId="&amp;EntId&amp;"), null)")</f>
        <v>update Tracks set ArtistId=(select ArtistId from Artists where Name=N'Flash Beats Manow' and EnterpriseId=647322) where ISRC='BKTOK2300135' and EnterpriseId=647322</v>
      </c>
    </row>
    <row r="414" hidden="1">
      <c r="A414" s="8" t="s">
        <v>913</v>
      </c>
      <c r="B414" s="116"/>
      <c r="C414" s="134" t="str">
        <f t="array" ref="C414">ifs(and(isblank($A414),isblank($B414)),"", not(iserror(vlookup($A414&amp;$B414,'5) Release_Track'!$F:$F&amp;'5) Release_Track'!$G:$G,1,0))),vlookup($A414&amp;$B414,{'5) Release_Track'!$F:$F&amp;'5) Release_Track'!$G:$G,'5) Release_Track'!$H:$H},2,0), or(and(not(isblank($B414)),$B414=$B411,$A414&lt;&gt;$A411),and(not(isblank($A414)),$A414=$A411,$B414&lt;&gt;$B411)),"ID LISTS UNALIGNED",and($A414&lt;&gt;"",countif('5) Release_Track'!$F:$F,$A414)=0),"NO ISRC MATCH in Release_Track",and($B414&lt;&gt;"",countif('5) Release_Track'!$G:$G,$B414)=0),"NO CATALOG ID MATCH in Release_Track",iserror(vlookup($A414&amp;$B414,'5) Release_Track'!$F:$F&amp;'5) Release_Track'!$G:$G,1,0)),"NO ISRC-CATALOG ID pair MATCH in Release_Track" )</f>
        <v>Patolino: Mago Implacável</v>
      </c>
      <c r="D414" s="134"/>
      <c r="E414" s="43" t="s">
        <v>67</v>
      </c>
      <c r="F414" s="135" t="s">
        <v>669</v>
      </c>
      <c r="G414" s="136" t="str">
        <f t="array" ref="G414">ifs(or($F414="",$F414="Main Primary Artist"),$F414,not(iserror(vlookup($F414,'Reference info'!$J$5:$J$8,1,0))),"Key Artist",not(iserror(vlookup($F414,'Reference info'!$J$38:$J$405,1,0))),"Performer",not(iserror(vlookup($F414,'Reference info'!$J$10:$J$36,1,0))),"Producer &amp; Engineer")</f>
        <v>Producer &amp; Engineer</v>
      </c>
      <c r="J414" s="174" t="str">
        <f>IF(F414="Main Primary Artist","update Tracks set ArtistId=(select ArtistId from Artists where Name=N'"&amp;Substitute(Trim(E414),"'","''")&amp;"' and EnterpriseId="&amp;EntId&amp;") where "&amp;IF(A414&lt;&gt;"", "ISRC='"&amp;A414&amp;"'", "TrackVendorId='"&amp;Substitute(Trim(B414),"'","''")&amp;"'")&amp;" and EnterpriseId="&amp;EntId,"INSERT into Contributors VALUES (newid(), "&amp;IF(F414&lt;&gt;"Primary Artist", "(select RoleId from ContributorRoles where Name='"&amp;F414&amp;"'), 0", "49, 1")&amp; ", (select max(TrackId) from Tracks where "&amp;IF(A414&lt;&gt;"", "ISRC='"&amp;A414&amp;"'", "TrackVendorId='"&amp;Substitute(Trim(B414),"'","''")&amp;"'")&amp;" and EnterpriseId="&amp;EntId&amp;"), null, (select ArtistId from Artists where Name=N'"&amp;SUBSTITUTE(trim(E414),"'","''")&amp;"' and EnterpriseId="&amp;EntId&amp;"), null)")</f>
        <v>INSERT into Contributors VALUES (newid(), (select RoleId from ContributorRoles where Name='Engineer'), 0, (select max(TrackId) from Tracks where ISRC='BKTOK2300135' and EnterpriseId=647322), null, (select ArtistId from Artists where Name=N'Flash Beats Manow' and EnterpriseId=647322), null)</v>
      </c>
    </row>
    <row r="415" hidden="1">
      <c r="A415" s="34" t="s">
        <v>1165</v>
      </c>
      <c r="B415" s="84"/>
      <c r="C415" s="134" t="str">
        <f t="array" ref="C415">ifs(and(isblank($A415),isblank($B415)),"", not(iserror(vlookup($A415&amp;$B415,'5) Release_Track'!$F:$F&amp;'5) Release_Track'!$G:$G,1,0))),vlookup($A415&amp;$B415,{'5) Release_Track'!$F:$F&amp;'5) Release_Track'!$G:$G,'5) Release_Track'!$H:$H},2,0), or(and(not(isblank($B415)),$B415=$B412,$A415&lt;&gt;$A412),and(not(isblank($A415)),$A415=$A412,$B415&lt;&gt;$B412)),"ID LISTS UNALIGNED",and($A415&lt;&gt;"",countif('5) Release_Track'!$F:$F,$A415)=0),"NO ISRC MATCH in Release_Track",and($B415&lt;&gt;"",countif('5) Release_Track'!$G:$G,$B415)=0),"NO CATALOG ID MATCH in Release_Track",iserror(vlookup($A415&amp;$B415,'5) Release_Track'!$F:$F&amp;'5) Release_Track'!$G:$G,1,0)),"NO ISRC-CATALOG ID pair MATCH in Release_Track" )</f>
        <v>Caramelo</v>
      </c>
      <c r="D415" s="134" t="str">
        <f t="array" ref="D415">ifs(and(isblank($A415),isblank($B415)),"", not(iserror(vlookup($A415&amp;$B415,'5) Release_Track'!$F:$F&amp;'5) Release_Track'!$G:$G,1,0))),vlookup($A415&amp;$B415,{'5) Release_Track'!$F:$F&amp;'5) Release_Track'!$G:$G,'5) Release_Track'!$I:$I},2,0), or(and(not(isblank($B415)),$B415=$B412,$A415&lt;&gt;$A412),and(not(isblank($A415)),$A415=$A412,$B415&lt;&gt;$B412)),"ID LISTS UNALIGNED",and($A415&lt;&gt;"",countif('5) Release_Track'!$F:$F,$A415)=0),"NO ISRC MATCH in Release_Track",and($B415&lt;&gt;"",countif('5) Release_Track'!$G:$G,$B415)=0),"NO CATALOG ID MATCH in Release_Track",iserror(vlookup($A415&amp;$B415,'5) Release_Track'!$F:$F&amp;'5) Release_Track'!$G:$G,1,0)),"NO ISRC-CATALOG ID pair MATCH in Release_Track" )</f>
        <v/>
      </c>
      <c r="E415" s="96" t="s">
        <v>53</v>
      </c>
      <c r="F415" s="135" t="s">
        <v>667</v>
      </c>
      <c r="G415" s="136" t="str">
        <f t="array" ref="G415">ifs(or($F415="",$F415="Main Primary Artist"),$F415,not(iserror(vlookup($F415,'Reference info'!$J$5:$J$8,1,0))),"Key Artist",not(iserror(vlookup($F415,'Reference info'!$J$38:$J$405,1,0))),"Performer",not(iserror(vlookup($F415,'Reference info'!$J$10:$J$36,1,0))),"Producer &amp; Engineer")</f>
        <v>Producer &amp; Engineer</v>
      </c>
      <c r="J415" s="174" t="str">
        <f>IF(F415="Main Primary Artist","update Tracks set ArtistId=(select ArtistId from Artists where Name=N'"&amp;Substitute(Trim(E415),"'","''")&amp;"' and EnterpriseId="&amp;EntId&amp;") where "&amp;IF(A415&lt;&gt;"", "ISRC='"&amp;A415&amp;"'", "TrackVendorId='"&amp;Substitute(Trim(B415),"'","''")&amp;"'")&amp;" and EnterpriseId="&amp;EntId,"INSERT into Contributors VALUES (newid(), "&amp;IF(F415&lt;&gt;"Primary Artist", "(select RoleId from ContributorRoles where Name='"&amp;F415&amp;"'), 0", "49, 1")&amp; ", (select max(TrackId) from Tracks where "&amp;IF(A415&lt;&gt;"", "ISRC='"&amp;A415&amp;"'", "TrackVendorId='"&amp;Substitute(Trim(B415),"'","''")&amp;"'")&amp;" and EnterpriseId="&amp;EntId&amp;"), null, (select ArtistId from Artists where Name=N'"&amp;SUBSTITUTE(trim(E415),"'","''")&amp;"' and EnterpriseId="&amp;EntId&amp;"), null)")</f>
        <v>INSERT into Contributors VALUES (newid(), (select RoleId from ContributorRoles where Name='Producer'), 0, (select max(TrackId) from Tracks where ISRC='BKTOK2300136' and EnterpriseId=647322), null, (select ArtistId from Artists where Name=N'PeJota10*' and EnterpriseId=647322), null)</v>
      </c>
    </row>
    <row r="416">
      <c r="A416" s="34" t="s">
        <v>1165</v>
      </c>
      <c r="B416" s="84"/>
      <c r="C416" s="134" t="str">
        <f t="array" ref="C416">ifs(and(isblank($A416),isblank($B416)),"", not(iserror(vlookup($A416&amp;$B416,'5) Release_Track'!$F:$F&amp;'5) Release_Track'!$G:$G,1,0))),vlookup($A416&amp;$B416,{'5) Release_Track'!$F:$F&amp;'5) Release_Track'!$G:$G,'5) Release_Track'!$H:$H},2,0), or(and(not(isblank($B416)),$B416=$B413,$A416&lt;&gt;$A413),and(not(isblank($A416)),$A416=$A413,$B416&lt;&gt;$B413)),"ID LISTS UNALIGNED",and($A416&lt;&gt;"",countif('5) Release_Track'!$F:$F,$A416)=0),"NO ISRC MATCH in Release_Track",and($B416&lt;&gt;"",countif('5) Release_Track'!$G:$G,$B416)=0),"NO CATALOG ID MATCH in Release_Track",iserror(vlookup($A416&amp;$B416,'5) Release_Track'!$F:$F&amp;'5) Release_Track'!$G:$G,1,0)),"NO ISRC-CATALOG ID pair MATCH in Release_Track" )</f>
        <v>Caramelo</v>
      </c>
      <c r="D416" s="134" t="str">
        <f t="array" ref="D416">ifs(and(isblank($A416),isblank($B416)),"", not(iserror(vlookup($A416&amp;$B416,'5) Release_Track'!$F:$F&amp;'5) Release_Track'!$G:$G,1,0))),vlookup($A416&amp;$B416,{'5) Release_Track'!$F:$F&amp;'5) Release_Track'!$G:$G,'5) Release_Track'!$I:$I},2,0), or(and(not(isblank($B416)),$B416=$B413,$A416&lt;&gt;$A413),and(not(isblank($A416)),$A416=$A413,$B416&lt;&gt;$B413)),"ID LISTS UNALIGNED",and($A416&lt;&gt;"",countif('5) Release_Track'!$F:$F,$A416)=0),"NO ISRC MATCH in Release_Track",and($B416&lt;&gt;"",countif('5) Release_Track'!$G:$G,$B416)=0),"NO CATALOG ID MATCH in Release_Track",iserror(vlookup($A416&amp;$B416,'5) Release_Track'!$F:$F&amp;'5) Release_Track'!$G:$G,1,0)),"NO ISRC-CATALOG ID pair MATCH in Release_Track" )</f>
        <v/>
      </c>
      <c r="E416" s="96" t="s">
        <v>53</v>
      </c>
      <c r="F416" s="140" t="s">
        <v>666</v>
      </c>
      <c r="G416" s="136" t="str">
        <f t="array" ref="G416">ifs(or($F416="",$F416="Main Primary Artist"),$F416,not(iserror(vlookup($F416,'Reference info'!$J$5:$J$8,1,0))),"Key Artist",not(iserror(vlookup($F416,'Reference info'!$J$38:$J$405,1,0))),"Performer",not(iserror(vlookup($F416,'Reference info'!$J$10:$J$36,1,0))),"Producer &amp; Engineer")</f>
        <v>Main Primary Artist</v>
      </c>
      <c r="H416" s="8" t="str">
        <f>"update Artists set ReleasesCount=(select count (distinct ReleaseId) from Releases where ArtistId=(select max(ArtistId) from Artists where Name=N'"&amp;E416&amp;"' and EnterpriseId="&amp;EntId&amp;")), 
TracksCount=(select count (distinct TrackId) from Tracks where ArtistId=(select max(ArtistId) from Artists where Name=N'"&amp;E416&amp;"' and EnterpriseId="&amp;EntId&amp;")) where ArtistId=(select max(ArtistId) from Artists where Name=N'"&amp;E416&amp;"'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16" s="174" t="str">
        <f>IF(F416="Main Primary Artist","update Tracks set ArtistId=(select ArtistId from Artists where Name=N'"&amp;Substitute(Trim(E416),"'","''")&amp;"' and EnterpriseId="&amp;EntId&amp;") where "&amp;IF(A416&lt;&gt;"", "ISRC='"&amp;A416&amp;"'", "TrackVendorId='"&amp;Substitute(Trim(B416),"'","''")&amp;"'")&amp;" and EnterpriseId="&amp;EntId,"INSERT into Contributors VALUES (newid(), "&amp;IF(F416&lt;&gt;"Primary Artist", "(select RoleId from ContributorRoles where Name='"&amp;F416&amp;"'), 0", "49, 1")&amp; ", (select max(TrackId) from Tracks where "&amp;IF(A416&lt;&gt;"", "ISRC='"&amp;A416&amp;"'", "TrackVendorId='"&amp;Substitute(Trim(B416),"'","''")&amp;"'")&amp;" and EnterpriseId="&amp;EntId&amp;"), null, (select ArtistId from Artists where Name=N'"&amp;SUBSTITUTE(trim(E416),"'","''")&amp;"' and EnterpriseId="&amp;EntId&amp;"), null)")</f>
        <v>update Tracks set ArtistId=(select ArtistId from Artists where Name=N'PeJota10*' and EnterpriseId=647322) where ISRC='BKTOK2300136' and EnterpriseId=647322</v>
      </c>
    </row>
    <row r="417" hidden="1">
      <c r="A417" s="34" t="s">
        <v>1165</v>
      </c>
      <c r="B417" s="84"/>
      <c r="C417" s="134" t="str">
        <f t="array" ref="C417">ifs(and(isblank($A417),isblank($B417)),"", not(iserror(vlookup($A417&amp;$B417,'5) Release_Track'!$F:$F&amp;'5) Release_Track'!$G:$G,1,0))),vlookup($A417&amp;$B417,{'5) Release_Track'!$F:$F&amp;'5) Release_Track'!$G:$G,'5) Release_Track'!$H:$H},2,0), or(and(not(isblank($B417)),$B417=$B414,$A417&lt;&gt;$A414),and(not(isblank($A417)),$A417=$A414,$B417&lt;&gt;$B414)),"ID LISTS UNALIGNED",and($A417&lt;&gt;"",countif('5) Release_Track'!$F:$F,$A417)=0),"NO ISRC MATCH in Release_Track",and($B417&lt;&gt;"",countif('5) Release_Track'!$G:$G,$B417)=0),"NO CATALOG ID MATCH in Release_Track",iserror(vlookup($A417&amp;$B417,'5) Release_Track'!$F:$F&amp;'5) Release_Track'!$G:$G,1,0)),"NO ISRC-CATALOG ID pair MATCH in Release_Track" )</f>
        <v>Caramelo</v>
      </c>
      <c r="D417" s="134" t="str">
        <f t="array" ref="D417">ifs(and(isblank($A417),isblank($B417)),"", not(iserror(vlookup($A417&amp;$B417,'5) Release_Track'!$F:$F&amp;'5) Release_Track'!$G:$G,1,0))),vlookup($A417&amp;$B417,{'5) Release_Track'!$F:$F&amp;'5) Release_Track'!$G:$G,'5) Release_Track'!$I:$I},2,0), or(and(not(isblank($B417)),$B417=$B414,$A417&lt;&gt;$A414),and(not(isblank($A417)),$A417=$A414,$B417&lt;&gt;$B414)),"ID LISTS UNALIGNED",and($A417&lt;&gt;"",countif('5) Release_Track'!$F:$F,$A417)=0),"NO ISRC MATCH in Release_Track",and($B417&lt;&gt;"",countif('5) Release_Track'!$G:$G,$B417)=0),"NO CATALOG ID MATCH in Release_Track",iserror(vlookup($A417&amp;$B417,'5) Release_Track'!$F:$F&amp;'5) Release_Track'!$G:$G,1,0)),"NO ISRC-CATALOG ID pair MATCH in Release_Track" )</f>
        <v/>
      </c>
      <c r="E417" s="96" t="s">
        <v>53</v>
      </c>
      <c r="F417" s="135" t="s">
        <v>669</v>
      </c>
      <c r="G417" s="136" t="str">
        <f t="array" ref="G417">ifs(or($F417="",$F417="Main Primary Artist"),$F417,not(iserror(vlookup($F417,'Reference info'!$J$5:$J$8,1,0))),"Key Artist",not(iserror(vlookup($F417,'Reference info'!$J$38:$J$405,1,0))),"Performer",not(iserror(vlookup($F417,'Reference info'!$J$10:$J$36,1,0))),"Producer &amp; Engineer")</f>
        <v>Producer &amp; Engineer</v>
      </c>
      <c r="J417" s="174" t="str">
        <f>IF(F417="Main Primary Artist","update Tracks set ArtistId=(select ArtistId from Artists where Name=N'"&amp;Substitute(Trim(E417),"'","''")&amp;"' and EnterpriseId="&amp;EntId&amp;") where "&amp;IF(A417&lt;&gt;"", "ISRC='"&amp;A417&amp;"'", "TrackVendorId='"&amp;Substitute(Trim(B417),"'","''")&amp;"'")&amp;" and EnterpriseId="&amp;EntId,"INSERT into Contributors VALUES (newid(), "&amp;IF(F417&lt;&gt;"Primary Artist", "(select RoleId from ContributorRoles where Name='"&amp;F417&amp;"'), 0", "49, 1")&amp; ", (select max(TrackId) from Tracks where "&amp;IF(A417&lt;&gt;"", "ISRC='"&amp;A417&amp;"'", "TrackVendorId='"&amp;Substitute(Trim(B417),"'","''")&amp;"'")&amp;" and EnterpriseId="&amp;EntId&amp;"), null, (select ArtistId from Artists where Name=N'"&amp;SUBSTITUTE(trim(E417),"'","''")&amp;"' and EnterpriseId="&amp;EntId&amp;"), null)")</f>
        <v>INSERT into Contributors VALUES (newid(), (select RoleId from ContributorRoles where Name='Engineer'), 0, (select max(TrackId) from Tracks where ISRC='BKTOK2300136' and EnterpriseId=647322), null, (select ArtistId from Artists where Name=N'PeJota10*' and EnterpriseId=647322), null)</v>
      </c>
    </row>
    <row r="418" hidden="1">
      <c r="A418" s="34" t="s">
        <v>1167</v>
      </c>
      <c r="B418" s="84"/>
      <c r="C418" s="134" t="str">
        <f t="array" ref="C418">ifs(and(isblank($A418),isblank($B418)),"", not(iserror(vlookup($A418&amp;$B418,'5) Release_Track'!$F:$F&amp;'5) Release_Track'!$G:$G,1,0))),vlookup($A418&amp;$B418,{'5) Release_Track'!$F:$F&amp;'5) Release_Track'!$G:$G,'5) Release_Track'!$H:$H},2,0), or(and(not(isblank($B418)),$B418=$B415,$A418&lt;&gt;$A415),and(not(isblank($A418)),$A418=$A415,$B418&lt;&gt;$B415)),"ID LISTS UNALIGNED",and($A418&lt;&gt;"",countif('5) Release_Track'!$F:$F,$A418)=0),"NO ISRC MATCH in Release_Track",and($B418&lt;&gt;"",countif('5) Release_Track'!$G:$G,$B418)=0),"NO CATALOG ID MATCH in Release_Track",iserror(vlookup($A418&amp;$B418,'5) Release_Track'!$F:$F&amp;'5) Release_Track'!$G:$G,1,0)),"NO ISRC-CATALOG ID pair MATCH in Release_Track" )</f>
        <v>Caramelo</v>
      </c>
      <c r="D418" s="134" t="str">
        <f t="array" ref="D418">ifs(and(isblank($A418),isblank($B418)),"", not(iserror(vlookup($A418&amp;$B418,'5) Release_Track'!$F:$F&amp;'5) Release_Track'!$G:$G,1,0))),vlookup($A418&amp;$B418,{'5) Release_Track'!$F:$F&amp;'5) Release_Track'!$G:$G,'5) Release_Track'!$I:$I},2,0), or(and(not(isblank($B418)),$B418=$B415,$A418&lt;&gt;$A415),and(not(isblank($A418)),$A418=$A415,$B418&lt;&gt;$B415)),"ID LISTS UNALIGNED",and($A418&lt;&gt;"",countif('5) Release_Track'!$F:$F,$A418)=0),"NO ISRC MATCH in Release_Track",and($B418&lt;&gt;"",countif('5) Release_Track'!$G:$G,$B418)=0),"NO CATALOG ID MATCH in Release_Track",iserror(vlookup($A418&amp;$B418,'5) Release_Track'!$F:$F&amp;'5) Release_Track'!$G:$G,1,0)),"NO ISRC-CATALOG ID pair MATCH in Release_Track" )</f>
        <v>Speed Up</v>
      </c>
      <c r="E418" s="96" t="s">
        <v>53</v>
      </c>
      <c r="F418" s="135" t="s">
        <v>667</v>
      </c>
      <c r="G418" s="136" t="str">
        <f t="array" ref="G418">ifs(or($F418="",$F418="Main Primary Artist"),$F418,not(iserror(vlookup($F418,'Reference info'!$J$5:$J$8,1,0))),"Key Artist",not(iserror(vlookup($F418,'Reference info'!$J$38:$J$405,1,0))),"Performer",not(iserror(vlookup($F418,'Reference info'!$J$10:$J$36,1,0))),"Producer &amp; Engineer")</f>
        <v>Producer &amp; Engineer</v>
      </c>
      <c r="J418" s="174" t="str">
        <f>IF(F418="Main Primary Artist","update Tracks set ArtistId=(select ArtistId from Artists where Name=N'"&amp;Substitute(Trim(E418),"'","''")&amp;"' and EnterpriseId="&amp;EntId&amp;") where "&amp;IF(A418&lt;&gt;"", "ISRC='"&amp;A418&amp;"'", "TrackVendorId='"&amp;Substitute(Trim(B418),"'","''")&amp;"'")&amp;" and EnterpriseId="&amp;EntId,"INSERT into Contributors VALUES (newid(), "&amp;IF(F418&lt;&gt;"Primary Artist", "(select RoleId from ContributorRoles where Name='"&amp;F418&amp;"'), 0", "49, 1")&amp; ", (select max(TrackId) from Tracks where "&amp;IF(A418&lt;&gt;"", "ISRC='"&amp;A418&amp;"'", "TrackVendorId='"&amp;Substitute(Trim(B418),"'","''")&amp;"'")&amp;" and EnterpriseId="&amp;EntId&amp;"), null, (select ArtistId from Artists where Name=N'"&amp;SUBSTITUTE(trim(E418),"'","''")&amp;"' and EnterpriseId="&amp;EntId&amp;"), null)")</f>
        <v>INSERT into Contributors VALUES (newid(), (select RoleId from ContributorRoles where Name='Producer'), 0, (select max(TrackId) from Tracks where ISRC='BKTOK2300137' and EnterpriseId=647322), null, (select ArtistId from Artists where Name=N'PeJota10*' and EnterpriseId=647322), null)</v>
      </c>
    </row>
    <row r="419">
      <c r="A419" s="34" t="s">
        <v>1167</v>
      </c>
      <c r="B419" s="84"/>
      <c r="C419" s="134" t="str">
        <f t="array" ref="C419">ifs(and(isblank($A419),isblank($B419)),"", not(iserror(vlookup($A419&amp;$B419,'5) Release_Track'!$F:$F&amp;'5) Release_Track'!$G:$G,1,0))),vlookup($A419&amp;$B419,{'5) Release_Track'!$F:$F&amp;'5) Release_Track'!$G:$G,'5) Release_Track'!$H:$H},2,0), or(and(not(isblank($B419)),$B419=$B416,$A419&lt;&gt;$A416),and(not(isblank($A419)),$A419=$A416,$B419&lt;&gt;$B416)),"ID LISTS UNALIGNED",and($A419&lt;&gt;"",countif('5) Release_Track'!$F:$F,$A419)=0),"NO ISRC MATCH in Release_Track",and($B419&lt;&gt;"",countif('5) Release_Track'!$G:$G,$B419)=0),"NO CATALOG ID MATCH in Release_Track",iserror(vlookup($A419&amp;$B419,'5) Release_Track'!$F:$F&amp;'5) Release_Track'!$G:$G,1,0)),"NO ISRC-CATALOG ID pair MATCH in Release_Track" )</f>
        <v>Caramelo</v>
      </c>
      <c r="D419" s="134" t="str">
        <f t="array" ref="D419">ifs(and(isblank($A419),isblank($B419)),"", not(iserror(vlookup($A419&amp;$B419,'5) Release_Track'!$F:$F&amp;'5) Release_Track'!$G:$G,1,0))),vlookup($A419&amp;$B419,{'5) Release_Track'!$F:$F&amp;'5) Release_Track'!$G:$G,'5) Release_Track'!$I:$I},2,0), or(and(not(isblank($B419)),$B419=$B416,$A419&lt;&gt;$A416),and(not(isblank($A419)),$A419=$A416,$B419&lt;&gt;$B416)),"ID LISTS UNALIGNED",and($A419&lt;&gt;"",countif('5) Release_Track'!$F:$F,$A419)=0),"NO ISRC MATCH in Release_Track",and($B419&lt;&gt;"",countif('5) Release_Track'!$G:$G,$B419)=0),"NO CATALOG ID MATCH in Release_Track",iserror(vlookup($A419&amp;$B419,'5) Release_Track'!$F:$F&amp;'5) Release_Track'!$G:$G,1,0)),"NO ISRC-CATALOG ID pair MATCH in Release_Track" )</f>
        <v>Speed Up</v>
      </c>
      <c r="E419" s="96" t="s">
        <v>53</v>
      </c>
      <c r="F419" s="140" t="s">
        <v>666</v>
      </c>
      <c r="G419" s="136" t="str">
        <f t="array" ref="G419">ifs(or($F419="",$F419="Main Primary Artist"),$F419,not(iserror(vlookup($F419,'Reference info'!$J$5:$J$8,1,0))),"Key Artist",not(iserror(vlookup($F419,'Reference info'!$J$38:$J$405,1,0))),"Performer",not(iserror(vlookup($F419,'Reference info'!$J$10:$J$36,1,0))),"Producer &amp; Engineer")</f>
        <v>Main Primary Artist</v>
      </c>
      <c r="H419" s="8" t="str">
        <f>"update Artists set ReleasesCount=(select count (distinct ReleaseId) from Releases where ArtistId=(select max(ArtistId) from Artists where Name=N'"&amp;E419&amp;"' and EnterpriseId="&amp;EntId&amp;")), 
TracksCount=(select count (distinct TrackId) from Tracks where ArtistId=(select max(ArtistId) from Artists where Name=N'"&amp;E419&amp;"' and EnterpriseId="&amp;EntId&amp;")) where ArtistId=(select max(ArtistId) from Artists where Name=N'"&amp;E419&amp;"'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19" s="174" t="str">
        <f>IF(F419="Main Primary Artist","update Tracks set ArtistId=(select ArtistId from Artists where Name=N'"&amp;Substitute(Trim(E419),"'","''")&amp;"' and EnterpriseId="&amp;EntId&amp;") where "&amp;IF(A419&lt;&gt;"", "ISRC='"&amp;A419&amp;"'", "TrackVendorId='"&amp;Substitute(Trim(B419),"'","''")&amp;"'")&amp;" and EnterpriseId="&amp;EntId,"INSERT into Contributors VALUES (newid(), "&amp;IF(F419&lt;&gt;"Primary Artist", "(select RoleId from ContributorRoles where Name='"&amp;F419&amp;"'), 0", "49, 1")&amp; ", (select max(TrackId) from Tracks where "&amp;IF(A419&lt;&gt;"", "ISRC='"&amp;A419&amp;"'", "TrackVendorId='"&amp;Substitute(Trim(B419),"'","''")&amp;"'")&amp;" and EnterpriseId="&amp;EntId&amp;"), null, (select ArtistId from Artists where Name=N'"&amp;SUBSTITUTE(trim(E419),"'","''")&amp;"' and EnterpriseId="&amp;EntId&amp;"), null)")</f>
        <v>update Tracks set ArtistId=(select ArtistId from Artists where Name=N'PeJota10*' and EnterpriseId=647322) where ISRC='BKTOK2300137' and EnterpriseId=647322</v>
      </c>
    </row>
    <row r="420" hidden="1">
      <c r="A420" s="34" t="s">
        <v>1167</v>
      </c>
      <c r="B420" s="84"/>
      <c r="C420" s="134" t="str">
        <f t="array" ref="C420">ifs(and(isblank($A420),isblank($B420)),"", not(iserror(vlookup($A420&amp;$B420,'5) Release_Track'!$F:$F&amp;'5) Release_Track'!$G:$G,1,0))),vlookup($A420&amp;$B420,{'5) Release_Track'!$F:$F&amp;'5) Release_Track'!$G:$G,'5) Release_Track'!$H:$H},2,0), or(and(not(isblank($B420)),$B420=$B417,$A420&lt;&gt;$A417),and(not(isblank($A420)),$A420=$A417,$B420&lt;&gt;$B417)),"ID LISTS UNALIGNED",and($A420&lt;&gt;"",countif('5) Release_Track'!$F:$F,$A420)=0),"NO ISRC MATCH in Release_Track",and($B420&lt;&gt;"",countif('5) Release_Track'!$G:$G,$B420)=0),"NO CATALOG ID MATCH in Release_Track",iserror(vlookup($A420&amp;$B420,'5) Release_Track'!$F:$F&amp;'5) Release_Track'!$G:$G,1,0)),"NO ISRC-CATALOG ID pair MATCH in Release_Track" )</f>
        <v>Caramelo</v>
      </c>
      <c r="D420" s="134" t="str">
        <f t="array" ref="D420">ifs(and(isblank($A420),isblank($B420)),"", not(iserror(vlookup($A420&amp;$B420,'5) Release_Track'!$F:$F&amp;'5) Release_Track'!$G:$G,1,0))),vlookup($A420&amp;$B420,{'5) Release_Track'!$F:$F&amp;'5) Release_Track'!$G:$G,'5) Release_Track'!$I:$I},2,0), or(and(not(isblank($B420)),$B420=$B417,$A420&lt;&gt;$A417),and(not(isblank($A420)),$A420=$A417,$B420&lt;&gt;$B417)),"ID LISTS UNALIGNED",and($A420&lt;&gt;"",countif('5) Release_Track'!$F:$F,$A420)=0),"NO ISRC MATCH in Release_Track",and($B420&lt;&gt;"",countif('5) Release_Track'!$G:$G,$B420)=0),"NO CATALOG ID MATCH in Release_Track",iserror(vlookup($A420&amp;$B420,'5) Release_Track'!$F:$F&amp;'5) Release_Track'!$G:$G,1,0)),"NO ISRC-CATALOG ID pair MATCH in Release_Track" )</f>
        <v>Speed Up</v>
      </c>
      <c r="E420" s="96" t="s">
        <v>53</v>
      </c>
      <c r="F420" s="135" t="s">
        <v>669</v>
      </c>
      <c r="G420" s="136" t="str">
        <f t="array" ref="G420">ifs(or($F420="",$F420="Main Primary Artist"),$F420,not(iserror(vlookup($F420,'Reference info'!$J$5:$J$8,1,0))),"Key Artist",not(iserror(vlookup($F420,'Reference info'!$J$38:$J$405,1,0))),"Performer",not(iserror(vlookup($F420,'Reference info'!$J$10:$J$36,1,0))),"Producer &amp; Engineer")</f>
        <v>Producer &amp; Engineer</v>
      </c>
      <c r="J420" s="174" t="str">
        <f>IF(F420="Main Primary Artist","update Tracks set ArtistId=(select ArtistId from Artists where Name=N'"&amp;Substitute(Trim(E420),"'","''")&amp;"' and EnterpriseId="&amp;EntId&amp;") where "&amp;IF(A420&lt;&gt;"", "ISRC='"&amp;A420&amp;"'", "TrackVendorId='"&amp;Substitute(Trim(B420),"'","''")&amp;"'")&amp;" and EnterpriseId="&amp;EntId,"INSERT into Contributors VALUES (newid(), "&amp;IF(F420&lt;&gt;"Primary Artist", "(select RoleId from ContributorRoles where Name='"&amp;F420&amp;"'), 0", "49, 1")&amp; ", (select max(TrackId) from Tracks where "&amp;IF(A420&lt;&gt;"", "ISRC='"&amp;A420&amp;"'", "TrackVendorId='"&amp;Substitute(Trim(B420),"'","''")&amp;"'")&amp;" and EnterpriseId="&amp;EntId&amp;"), null, (select ArtistId from Artists where Name=N'"&amp;SUBSTITUTE(trim(E420),"'","''")&amp;"' and EnterpriseId="&amp;EntId&amp;"), null)")</f>
        <v>INSERT into Contributors VALUES (newid(), (select RoleId from ContributorRoles where Name='Engineer'), 0, (select max(TrackId) from Tracks where ISRC='BKTOK2300137' and EnterpriseId=647322), null, (select ArtistId from Artists where Name=N'PeJota10*' and EnterpriseId=647322), null)</v>
      </c>
    </row>
    <row r="421" hidden="1">
      <c r="A421" s="8" t="s">
        <v>915</v>
      </c>
      <c r="B421" s="116"/>
      <c r="C421" s="134" t="str">
        <f t="array" ref="C421">ifs(and(isblank($A421),isblank($B421)),"", not(iserror(vlookup($A421&amp;$B421,'5) Release_Track'!$F:$F&amp;'5) Release_Track'!$G:$G,1,0))),vlookup($A421&amp;$B421,{'5) Release_Track'!$F:$F&amp;'5) Release_Track'!$G:$G,'5) Release_Track'!$H:$H},2,0), or(and(not(isblank($B421)),$B421=#REF!,$A421&lt;&gt;#REF!),and(not(isblank($A421)),$A421=#REF!,$B421&lt;&gt;#REF!)),"ID LISTS UNALIGNED",and($A421&lt;&gt;"",countif('5) Release_Track'!$F:$F,$A421)=0),"NO ISRC MATCH in Release_Track",and($B421&lt;&gt;"",countif('5) Release_Track'!$G:$G,$B421)=0),"NO CATALOG ID MATCH in Release_Track",iserror(vlookup($A421&amp;$B421,'5) Release_Track'!$F:$F&amp;'5) Release_Track'!$G:$G,1,0)),"NO ISRC-CATALOG ID pair MATCH in Release_Track" )</f>
        <v>Assassino de Xamãs</v>
      </c>
      <c r="D421" s="134"/>
      <c r="E421" s="43" t="s">
        <v>71</v>
      </c>
      <c r="F421" s="135" t="s">
        <v>667</v>
      </c>
      <c r="G421" s="136" t="str">
        <f t="array" ref="G421">ifs(or($F421="",$F421="Main Primary Artist"),$F421,not(iserror(vlookup($F421,'Reference info'!$J$5:$J$8,1,0))),"Key Artist",not(iserror(vlookup($F421,'Reference info'!$J$38:$J$405,1,0))),"Performer",not(iserror(vlookup($F421,'Reference info'!$J$10:$J$36,1,0))),"Producer &amp; Engineer")</f>
        <v>Producer &amp; Engineer</v>
      </c>
      <c r="J421" s="174" t="str">
        <f>IF(F421="Main Primary Artist","update Tracks set ArtistId=(select ArtistId from Artists where Name=N'"&amp;Substitute(Trim(E421),"'","''")&amp;"' and EnterpriseId="&amp;EntId&amp;") where "&amp;IF(A421&lt;&gt;"", "ISRC='"&amp;A421&amp;"'", "TrackVendorId='"&amp;Substitute(Trim(B421),"'","''")&amp;"'")&amp;" and EnterpriseId="&amp;EntId,"INSERT into Contributors VALUES (newid(), "&amp;IF(F421&lt;&gt;"Primary Artist", "(select RoleId from ContributorRoles where Name='"&amp;F421&amp;"'), 0", "49, 1")&amp; ", (select max(TrackId) from Tracks where "&amp;IF(A421&lt;&gt;"", "ISRC='"&amp;A421&amp;"'", "TrackVendorId='"&amp;Substitute(Trim(B421),"'","''")&amp;"'")&amp;" and EnterpriseId="&amp;EntId&amp;"), null, (select ArtistId from Artists where Name=N'"&amp;SUBSTITUTE(trim(E421),"'","''")&amp;"' and EnterpriseId="&amp;EntId&amp;"), null)")</f>
        <v>INSERT into Contributors VALUES (newid(), (select RoleId from ContributorRoles where Name='Producer'), 0, (select max(TrackId) from Tracks where ISRC='BKTOK2300138' and EnterpriseId=647322), null, (select ArtistId from Artists where Name=N'Gabriza' and EnterpriseId=647322), null)</v>
      </c>
    </row>
    <row r="422">
      <c r="A422" s="8" t="s">
        <v>915</v>
      </c>
      <c r="B422" s="116"/>
      <c r="C422" s="134" t="str">
        <f t="array" ref="C422">ifs(and(isblank($A422),isblank($B422)),"", not(iserror(vlookup($A422&amp;$B422,'5) Release_Track'!$F:$F&amp;'5) Release_Track'!$G:$G,1,0))),vlookup($A422&amp;$B422,{'5) Release_Track'!$F:$F&amp;'5) Release_Track'!$G:$G,'5) Release_Track'!$H:$H},2,0), or(and(not(isblank($B422)),$B422=#REF!,$A422&lt;&gt;#REF!),and(not(isblank($A422)),$A422=#REF!,$B422&lt;&gt;#REF!)),"ID LISTS UNALIGNED",and($A422&lt;&gt;"",countif('5) Release_Track'!$F:$F,$A422)=0),"NO ISRC MATCH in Release_Track",and($B422&lt;&gt;"",countif('5) Release_Track'!$G:$G,$B422)=0),"NO CATALOG ID MATCH in Release_Track",iserror(vlookup($A422&amp;$B422,'5) Release_Track'!$F:$F&amp;'5) Release_Track'!$G:$G,1,0)),"NO ISRC-CATALOG ID pair MATCH in Release_Track" )</f>
        <v>Assassino de Xamãs</v>
      </c>
      <c r="D422" s="134" t="str">
        <f t="array" ref="D422">ifs(and(isblank($A422),isblank($B422)),"", not(iserror(vlookup($A422&amp;$B422,'5) Release_Track'!$F:$F&amp;'5) Release_Track'!$G:$G,1,0))),vlookup($A422&amp;$B422,{'5) Release_Track'!$F:$F&amp;'5) Release_Track'!$G:$G,'5) Release_Track'!$I:$I},2,0), or(and(not(isblank($B422)),$B422=#REF!,$A422&lt;&gt;#REF!),and(not(isblank($A422)),$A422=#REF!,$B422&lt;&gt;#REF!)),"ID LISTS UNALIGNED",and($A422&lt;&gt;"",countif('5) Release_Track'!$F:$F,$A422)=0),"NO ISRC MATCH in Release_Track",and($B422&lt;&gt;"",countif('5) Release_Track'!$G:$G,$B422)=0),"NO CATALOG ID MATCH in Release_Track",iserror(vlookup($A422&amp;$B422,'5) Release_Track'!$F:$F&amp;'5) Release_Track'!$G:$G,1,0)),"NO ISRC-CATALOG ID pair MATCH in Release_Track" )</f>
        <v/>
      </c>
      <c r="E422" s="43" t="s">
        <v>71</v>
      </c>
      <c r="F422" s="135" t="s">
        <v>666</v>
      </c>
      <c r="G422" s="136" t="str">
        <f t="array" ref="G422">ifs(or($F422="",$F422="Main Primary Artist"),$F422,not(iserror(vlookup($F422,'Reference info'!$J$5:$J$8,1,0))),"Key Artist",not(iserror(vlookup($F422,'Reference info'!$J$38:$J$405,1,0))),"Performer",not(iserror(vlookup($F422,'Reference info'!$J$10:$J$36,1,0))),"Producer &amp; Engineer")</f>
        <v>Main Primary Artist</v>
      </c>
      <c r="H422" s="8" t="str">
        <f>"update Artists set ReleasesCount=(select count (distinct ReleaseId) from Releases where ArtistId=(select max(ArtistId) from Artists where Name=N'"&amp;E422&amp;"' and EnterpriseId="&amp;EntId&amp;")), 
TracksCount=(select count (distinct TrackId) from Tracks where ArtistId=(select max(ArtistId) from Artists where Name=N'"&amp;E422&amp;"' and EnterpriseId="&amp;EntId&amp;")) where ArtistId=(select max(ArtistId) from Artists where Name=N'"&amp;E422&amp;"'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422" s="174" t="str">
        <f>IF(F422="Main Primary Artist","update Tracks set ArtistId=(select ArtistId from Artists where Name=N'"&amp;Substitute(Trim(E422),"'","''")&amp;"' and EnterpriseId="&amp;EntId&amp;") where "&amp;IF(A422&lt;&gt;"", "ISRC='"&amp;A422&amp;"'", "TrackVendorId='"&amp;Substitute(Trim(B422),"'","''")&amp;"'")&amp;" and EnterpriseId="&amp;EntId,"INSERT into Contributors VALUES (newid(), "&amp;IF(F422&lt;&gt;"Primary Artist", "(select RoleId from ContributorRoles where Name='"&amp;F422&amp;"'), 0", "49, 1")&amp; ", (select max(TrackId) from Tracks where "&amp;IF(A422&lt;&gt;"", "ISRC='"&amp;A422&amp;"'", "TrackVendorId='"&amp;Substitute(Trim(B422),"'","''")&amp;"'")&amp;" and EnterpriseId="&amp;EntId&amp;"), null, (select ArtistId from Artists where Name=N'"&amp;SUBSTITUTE(trim(E422),"'","''")&amp;"' and EnterpriseId="&amp;EntId&amp;"), null)")</f>
        <v>update Tracks set ArtistId=(select ArtistId from Artists where Name=N'Gabriza' and EnterpriseId=647322) where ISRC='BKTOK2300138' and EnterpriseId=647322</v>
      </c>
    </row>
    <row r="423" hidden="1">
      <c r="A423" s="8" t="s">
        <v>915</v>
      </c>
      <c r="B423" s="116"/>
      <c r="C423" s="134" t="str">
        <f t="array" ref="C423">ifs(and(isblank($A423),isblank($B423)),"", not(iserror(vlookup($A423&amp;$B423,'5) Release_Track'!$F:$F&amp;'5) Release_Track'!$G:$G,1,0))),vlookup($A423&amp;$B423,{'5) Release_Track'!$F:$F&amp;'5) Release_Track'!$G:$G,'5) Release_Track'!$H:$H},2,0), or(and(not(isblank($B423)),$B423=#REF!,$A423&lt;&gt;#REF!),and(not(isblank($A423)),$A423=#REF!,$B423&lt;&gt;#REF!)),"ID LISTS UNALIGNED",and($A423&lt;&gt;"",countif('5) Release_Track'!$F:$F,$A423)=0),"NO ISRC MATCH in Release_Track",and($B423&lt;&gt;"",countif('5) Release_Track'!$G:$G,$B423)=0),"NO CATALOG ID MATCH in Release_Track",iserror(vlookup($A423&amp;$B423,'5) Release_Track'!$F:$F&amp;'5) Release_Track'!$G:$G,1,0)),"NO ISRC-CATALOG ID pair MATCH in Release_Track" )</f>
        <v>Assassino de Xamãs</v>
      </c>
      <c r="D423" s="134"/>
      <c r="E423" s="43" t="s">
        <v>71</v>
      </c>
      <c r="F423" s="135" t="s">
        <v>669</v>
      </c>
      <c r="G423" s="136" t="str">
        <f t="array" ref="G423">ifs(or($F423="",$F423="Main Primary Artist"),$F423,not(iserror(vlookup($F423,'Reference info'!$J$5:$J$8,1,0))),"Key Artist",not(iserror(vlookup($F423,'Reference info'!$J$38:$J$405,1,0))),"Performer",not(iserror(vlookup($F423,'Reference info'!$J$10:$J$36,1,0))),"Producer &amp; Engineer")</f>
        <v>Producer &amp; Engineer</v>
      </c>
      <c r="J423" s="174" t="str">
        <f>IF(F423="Main Primary Artist","update Tracks set ArtistId=(select ArtistId from Artists where Name=N'"&amp;Substitute(Trim(E423),"'","''")&amp;"' and EnterpriseId="&amp;EntId&amp;") where "&amp;IF(A423&lt;&gt;"", "ISRC='"&amp;A423&amp;"'", "TrackVendorId='"&amp;Substitute(Trim(B423),"'","''")&amp;"'")&amp;" and EnterpriseId="&amp;EntId,"INSERT into Contributors VALUES (newid(), "&amp;IF(F423&lt;&gt;"Primary Artist", "(select RoleId from ContributorRoles where Name='"&amp;F423&amp;"'), 0", "49, 1")&amp; ", (select max(TrackId) from Tracks where "&amp;IF(A423&lt;&gt;"", "ISRC='"&amp;A423&amp;"'", "TrackVendorId='"&amp;Substitute(Trim(B423),"'","''")&amp;"'")&amp;" and EnterpriseId="&amp;EntId&amp;"), null, (select ArtistId from Artists where Name=N'"&amp;SUBSTITUTE(trim(E423),"'","''")&amp;"' and EnterpriseId="&amp;EntId&amp;"), null)")</f>
        <v>INSERT into Contributors VALUES (newid(), (select RoleId from ContributorRoles where Name='Engineer'), 0, (select max(TrackId) from Tracks where ISRC='BKTOK2300138' and EnterpriseId=647322), null, (select ArtistId from Artists where Name=N'Gabriza' and EnterpriseId=647322), null)</v>
      </c>
    </row>
    <row r="424" hidden="1">
      <c r="A424" s="34" t="s">
        <v>1169</v>
      </c>
      <c r="B424" s="84"/>
      <c r="C424" s="134" t="str">
        <f t="array" ref="C424">ifs(and(isblank($A424),isblank($B424)),"", not(iserror(vlookup($A424&amp;$B424,'5) Release_Track'!$F:$F&amp;'5) Release_Track'!$G:$G,1,0))),vlookup($A424&amp;$B424,{'5) Release_Track'!$F:$F&amp;'5) Release_Track'!$G:$G,'5) Release_Track'!$H:$H},2,0), or(and(not(isblank($B424)),$B424=$B421,$A424&lt;&gt;$A421),and(not(isblank($A424)),$A424=$A421,$B424&lt;&gt;$B421)),"ID LISTS UNALIGNED",and($A424&lt;&gt;"",countif('5) Release_Track'!$F:$F,$A424)=0),"NO ISRC MATCH in Release_Track",and($B424&lt;&gt;"",countif('5) Release_Track'!$G:$G,$B424)=0),"NO CATALOG ID MATCH in Release_Track",iserror(vlookup($A424&amp;$B424,'5) Release_Track'!$F:$F&amp;'5) Release_Track'!$G:$G,1,0)),"NO ISRC-CATALOG ID pair MATCH in Release_Track" )</f>
        <v>Matei Satoru Gojo</v>
      </c>
      <c r="D424" s="134" t="str">
        <f t="array" ref="D424">ifs(and(isblank($A424),isblank($B424)),"", not(iserror(vlookup($A424&amp;$B424,'5) Release_Track'!$F:$F&amp;'5) Release_Track'!$G:$G,1,0))),vlookup($A424&amp;$B424,{'5) Release_Track'!$F:$F&amp;'5) Release_Track'!$G:$G,'5) Release_Track'!$I:$I},2,0), or(and(not(isblank($B424)),$B424=$B421,$A424&lt;&gt;$A421),and(not(isblank($A424)),$A424=$A421,$B424&lt;&gt;$B421)),"ID LISTS UNALIGNED",and($A424&lt;&gt;"",countif('5) Release_Track'!$F:$F,$A424)=0),"NO ISRC MATCH in Release_Track",and($B424&lt;&gt;"",countif('5) Release_Track'!$G:$G,$B424)=0),"NO CATALOG ID MATCH in Release_Track",iserror(vlookup($A424&amp;$B424,'5) Release_Track'!$F:$F&amp;'5) Release_Track'!$G:$G,1,0)),"NO ISRC-CATALOG ID pair MATCH in Release_Track" )</f>
        <v/>
      </c>
      <c r="E424" s="96" t="s">
        <v>53</v>
      </c>
      <c r="F424" s="135" t="s">
        <v>667</v>
      </c>
      <c r="G424" s="136" t="str">
        <f t="array" ref="G424">ifs(or($F424="",$F424="Main Primary Artist"),$F424,not(iserror(vlookup($F424,'Reference info'!$J$5:$J$8,1,0))),"Key Artist",not(iserror(vlookup($F424,'Reference info'!$J$38:$J$405,1,0))),"Performer",not(iserror(vlookup($F424,'Reference info'!$J$10:$J$36,1,0))),"Producer &amp; Engineer")</f>
        <v>Producer &amp; Engineer</v>
      </c>
      <c r="J424" s="174" t="str">
        <f>IF(F424="Main Primary Artist","update Tracks set ArtistId=(select ArtistId from Artists where Name=N'"&amp;Substitute(Trim(E424),"'","''")&amp;"' and EnterpriseId="&amp;EntId&amp;") where "&amp;IF(A424&lt;&gt;"", "ISRC='"&amp;A424&amp;"'", "TrackVendorId='"&amp;Substitute(Trim(B424),"'","''")&amp;"'")&amp;" and EnterpriseId="&amp;EntId,"INSERT into Contributors VALUES (newid(), "&amp;IF(F424&lt;&gt;"Primary Artist", "(select RoleId from ContributorRoles where Name='"&amp;F424&amp;"'), 0", "49, 1")&amp; ", (select max(TrackId) from Tracks where "&amp;IF(A424&lt;&gt;"", "ISRC='"&amp;A424&amp;"'", "TrackVendorId='"&amp;Substitute(Trim(B424),"'","''")&amp;"'")&amp;" and EnterpriseId="&amp;EntId&amp;"), null, (select ArtistId from Artists where Name=N'"&amp;SUBSTITUTE(trim(E424),"'","''")&amp;"' and EnterpriseId="&amp;EntId&amp;"), null)")</f>
        <v>INSERT into Contributors VALUES (newid(), (select RoleId from ContributorRoles where Name='Producer'), 0, (select max(TrackId) from Tracks where ISRC='BKTOK2300139' and EnterpriseId=647322), null, (select ArtistId from Artists where Name=N'PeJota10*' and EnterpriseId=647322), null)</v>
      </c>
    </row>
    <row r="425">
      <c r="A425" s="34" t="s">
        <v>1169</v>
      </c>
      <c r="B425" s="84"/>
      <c r="C425" s="134" t="str">
        <f t="array" ref="C425">ifs(and(isblank($A425),isblank($B425)),"", not(iserror(vlookup($A425&amp;$B425,'5) Release_Track'!$F:$F&amp;'5) Release_Track'!$G:$G,1,0))),vlookup($A425&amp;$B425,{'5) Release_Track'!$F:$F&amp;'5) Release_Track'!$G:$G,'5) Release_Track'!$H:$H},2,0), or(and(not(isblank($B425)),$B425=$B422,$A425&lt;&gt;$A422),and(not(isblank($A425)),$A425=$A422,$B425&lt;&gt;$B422)),"ID LISTS UNALIGNED",and($A425&lt;&gt;"",countif('5) Release_Track'!$F:$F,$A425)=0),"NO ISRC MATCH in Release_Track",and($B425&lt;&gt;"",countif('5) Release_Track'!$G:$G,$B425)=0),"NO CATALOG ID MATCH in Release_Track",iserror(vlookup($A425&amp;$B425,'5) Release_Track'!$F:$F&amp;'5) Release_Track'!$G:$G,1,0)),"NO ISRC-CATALOG ID pair MATCH in Release_Track" )</f>
        <v>Matei Satoru Gojo</v>
      </c>
      <c r="D425" s="134" t="str">
        <f t="array" ref="D425">ifs(and(isblank($A425),isblank($B425)),"", not(iserror(vlookup($A425&amp;$B425,'5) Release_Track'!$F:$F&amp;'5) Release_Track'!$G:$G,1,0))),vlookup($A425&amp;$B425,{'5) Release_Track'!$F:$F&amp;'5) Release_Track'!$G:$G,'5) Release_Track'!$I:$I},2,0), or(and(not(isblank($B425)),$B425=$B422,$A425&lt;&gt;$A422),and(not(isblank($A425)),$A425=$A422,$B425&lt;&gt;$B422)),"ID LISTS UNALIGNED",and($A425&lt;&gt;"",countif('5) Release_Track'!$F:$F,$A425)=0),"NO ISRC MATCH in Release_Track",and($B425&lt;&gt;"",countif('5) Release_Track'!$G:$G,$B425)=0),"NO CATALOG ID MATCH in Release_Track",iserror(vlookup($A425&amp;$B425,'5) Release_Track'!$F:$F&amp;'5) Release_Track'!$G:$G,1,0)),"NO ISRC-CATALOG ID pair MATCH in Release_Track" )</f>
        <v/>
      </c>
      <c r="E425" s="96" t="s">
        <v>53</v>
      </c>
      <c r="F425" s="140" t="s">
        <v>666</v>
      </c>
      <c r="G425" s="136" t="str">
        <f t="array" ref="G425">ifs(or($F425="",$F425="Main Primary Artist"),$F425,not(iserror(vlookup($F425,'Reference info'!$J$5:$J$8,1,0))),"Key Artist",not(iserror(vlookup($F425,'Reference info'!$J$38:$J$405,1,0))),"Performer",not(iserror(vlookup($F425,'Reference info'!$J$10:$J$36,1,0))),"Producer &amp; Engineer")</f>
        <v>Main Primary Artist</v>
      </c>
      <c r="H425" s="8" t="str">
        <f>"update Artists set ReleasesCount=(select count (distinct ReleaseId) from Releases where ArtistId=(select max(ArtistId) from Artists where Name=N'"&amp;E425&amp;"' and EnterpriseId="&amp;EntId&amp;")), 
TracksCount=(select count (distinct TrackId) from Tracks where ArtistId=(select max(ArtistId) from Artists where Name=N'"&amp;E425&amp;"' and EnterpriseId="&amp;EntId&amp;")) where ArtistId=(select max(ArtistId) from Artists where Name=N'"&amp;E425&amp;"'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25" s="174" t="str">
        <f>IF(F425="Main Primary Artist","update Tracks set ArtistId=(select ArtistId from Artists where Name=N'"&amp;Substitute(Trim(E425),"'","''")&amp;"' and EnterpriseId="&amp;EntId&amp;") where "&amp;IF(A425&lt;&gt;"", "ISRC='"&amp;A425&amp;"'", "TrackVendorId='"&amp;Substitute(Trim(B425),"'","''")&amp;"'")&amp;" and EnterpriseId="&amp;EntId,"INSERT into Contributors VALUES (newid(), "&amp;IF(F425&lt;&gt;"Primary Artist", "(select RoleId from ContributorRoles where Name='"&amp;F425&amp;"'), 0", "49, 1")&amp; ", (select max(TrackId) from Tracks where "&amp;IF(A425&lt;&gt;"", "ISRC='"&amp;A425&amp;"'", "TrackVendorId='"&amp;Substitute(Trim(B425),"'","''")&amp;"'")&amp;" and EnterpriseId="&amp;EntId&amp;"), null, (select ArtistId from Artists where Name=N'"&amp;SUBSTITUTE(trim(E425),"'","''")&amp;"' and EnterpriseId="&amp;EntId&amp;"), null)")</f>
        <v>update Tracks set ArtistId=(select ArtistId from Artists where Name=N'PeJota10*' and EnterpriseId=647322) where ISRC='BKTOK2300139' and EnterpriseId=647322</v>
      </c>
    </row>
    <row r="426" hidden="1">
      <c r="A426" s="34" t="s">
        <v>1169</v>
      </c>
      <c r="B426" s="84"/>
      <c r="C426" s="134" t="str">
        <f t="array" ref="C426">ifs(and(isblank($A426),isblank($B426)),"", not(iserror(vlookup($A426&amp;$B426,'5) Release_Track'!$F:$F&amp;'5) Release_Track'!$G:$G,1,0))),vlookup($A426&amp;$B426,{'5) Release_Track'!$F:$F&amp;'5) Release_Track'!$G:$G,'5) Release_Track'!$H:$H},2,0), or(and(not(isblank($B426)),$B426=$B423,$A426&lt;&gt;$A423),and(not(isblank($A426)),$A426=$A423,$B426&lt;&gt;$B423)),"ID LISTS UNALIGNED",and($A426&lt;&gt;"",countif('5) Release_Track'!$F:$F,$A426)=0),"NO ISRC MATCH in Release_Track",and($B426&lt;&gt;"",countif('5) Release_Track'!$G:$G,$B426)=0),"NO CATALOG ID MATCH in Release_Track",iserror(vlookup($A426&amp;$B426,'5) Release_Track'!$F:$F&amp;'5) Release_Track'!$G:$G,1,0)),"NO ISRC-CATALOG ID pair MATCH in Release_Track" )</f>
        <v>Matei Satoru Gojo</v>
      </c>
      <c r="D426" s="134" t="str">
        <f t="array" ref="D426">ifs(and(isblank($A426),isblank($B426)),"", not(iserror(vlookup($A426&amp;$B426,'5) Release_Track'!$F:$F&amp;'5) Release_Track'!$G:$G,1,0))),vlookup($A426&amp;$B426,{'5) Release_Track'!$F:$F&amp;'5) Release_Track'!$G:$G,'5) Release_Track'!$I:$I},2,0), or(and(not(isblank($B426)),$B426=$B423,$A426&lt;&gt;$A423),and(not(isblank($A426)),$A426=$A423,$B426&lt;&gt;$B423)),"ID LISTS UNALIGNED",and($A426&lt;&gt;"",countif('5) Release_Track'!$F:$F,$A426)=0),"NO ISRC MATCH in Release_Track",and($B426&lt;&gt;"",countif('5) Release_Track'!$G:$G,$B426)=0),"NO CATALOG ID MATCH in Release_Track",iserror(vlookup($A426&amp;$B426,'5) Release_Track'!$F:$F&amp;'5) Release_Track'!$G:$G,1,0)),"NO ISRC-CATALOG ID pair MATCH in Release_Track" )</f>
        <v/>
      </c>
      <c r="E426" s="96" t="s">
        <v>53</v>
      </c>
      <c r="F426" s="135" t="s">
        <v>669</v>
      </c>
      <c r="G426" s="136" t="str">
        <f t="array" ref="G426">ifs(or($F426="",$F426="Main Primary Artist"),$F426,not(iserror(vlookup($F426,'Reference info'!$J$5:$J$8,1,0))),"Key Artist",not(iserror(vlookup($F426,'Reference info'!$J$38:$J$405,1,0))),"Performer",not(iserror(vlookup($F426,'Reference info'!$J$10:$J$36,1,0))),"Producer &amp; Engineer")</f>
        <v>Producer &amp; Engineer</v>
      </c>
      <c r="J426" s="174" t="str">
        <f>IF(F426="Main Primary Artist","update Tracks set ArtistId=(select ArtistId from Artists where Name=N'"&amp;Substitute(Trim(E426),"'","''")&amp;"' and EnterpriseId="&amp;EntId&amp;") where "&amp;IF(A426&lt;&gt;"", "ISRC='"&amp;A426&amp;"'", "TrackVendorId='"&amp;Substitute(Trim(B426),"'","''")&amp;"'")&amp;" and EnterpriseId="&amp;EntId,"INSERT into Contributors VALUES (newid(), "&amp;IF(F426&lt;&gt;"Primary Artist", "(select RoleId from ContributorRoles where Name='"&amp;F426&amp;"'), 0", "49, 1")&amp; ", (select max(TrackId) from Tracks where "&amp;IF(A426&lt;&gt;"", "ISRC='"&amp;A426&amp;"'", "TrackVendorId='"&amp;Substitute(Trim(B426),"'","''")&amp;"'")&amp;" and EnterpriseId="&amp;EntId&amp;"), null, (select ArtistId from Artists where Name=N'"&amp;SUBSTITUTE(trim(E426),"'","''")&amp;"' and EnterpriseId="&amp;EntId&amp;"), null)")</f>
        <v>INSERT into Contributors VALUES (newid(), (select RoleId from ContributorRoles where Name='Engineer'), 0, (select max(TrackId) from Tracks where ISRC='BKTOK2300139' and EnterpriseId=647322), null, (select ArtistId from Artists where Name=N'PeJota10*' and EnterpriseId=647322), null)</v>
      </c>
    </row>
    <row r="427" hidden="1">
      <c r="A427" s="34" t="s">
        <v>1171</v>
      </c>
      <c r="B427" s="84"/>
      <c r="C427" s="134" t="str">
        <f t="array" ref="C427">ifs(and(isblank($A427),isblank($B427)),"", not(iserror(vlookup($A427&amp;$B427,'5) Release_Track'!$F:$F&amp;'5) Release_Track'!$G:$G,1,0))),vlookup($A427&amp;$B427,{'5) Release_Track'!$F:$F&amp;'5) Release_Track'!$G:$G,'5) Release_Track'!$H:$H},2,0), or(and(not(isblank($B427)),$B427=$B424,$A427&lt;&gt;$A424),and(not(isblank($A427)),$A427=$A424,$B427&lt;&gt;$B424)),"ID LISTS UNALIGNED",and($A427&lt;&gt;"",countif('5) Release_Track'!$F:$F,$A427)=0),"NO ISRC MATCH in Release_Track",and($B427&lt;&gt;"",countif('5) Release_Track'!$G:$G,$B427)=0),"NO CATALOG ID MATCH in Release_Track",iserror(vlookup($A427&amp;$B427,'5) Release_Track'!$F:$F&amp;'5) Release_Track'!$G:$G,1,0)),"NO ISRC-CATALOG ID pair MATCH in Release_Track" )</f>
        <v>Matei Satoru Gojo</v>
      </c>
      <c r="D427" s="134" t="str">
        <f t="array" ref="D427">ifs(and(isblank($A427),isblank($B427)),"", not(iserror(vlookup($A427&amp;$B427,'5) Release_Track'!$F:$F&amp;'5) Release_Track'!$G:$G,1,0))),vlookup($A427&amp;$B427,{'5) Release_Track'!$F:$F&amp;'5) Release_Track'!$G:$G,'5) Release_Track'!$I:$I},2,0), or(and(not(isblank($B427)),$B427=$B424,$A427&lt;&gt;$A424),and(not(isblank($A427)),$A427=$A424,$B427&lt;&gt;$B424)),"ID LISTS UNALIGNED",and($A427&lt;&gt;"",countif('5) Release_Track'!$F:$F,$A427)=0),"NO ISRC MATCH in Release_Track",and($B427&lt;&gt;"",countif('5) Release_Track'!$G:$G,$B427)=0),"NO CATALOG ID MATCH in Release_Track",iserror(vlookup($A427&amp;$B427,'5) Release_Track'!$F:$F&amp;'5) Release_Track'!$G:$G,1,0)),"NO ISRC-CATALOG ID pair MATCH in Release_Track" )</f>
        <v>Speed Up</v>
      </c>
      <c r="E427" s="96" t="s">
        <v>53</v>
      </c>
      <c r="F427" s="135" t="s">
        <v>667</v>
      </c>
      <c r="G427" s="136" t="str">
        <f t="array" ref="G427">ifs(or($F427="",$F427="Main Primary Artist"),$F427,not(iserror(vlookup($F427,'Reference info'!$J$5:$J$8,1,0))),"Key Artist",not(iserror(vlookup($F427,'Reference info'!$J$38:$J$405,1,0))),"Performer",not(iserror(vlookup($F427,'Reference info'!$J$10:$J$36,1,0))),"Producer &amp; Engineer")</f>
        <v>Producer &amp; Engineer</v>
      </c>
      <c r="J427" s="174" t="str">
        <f>IF(F427="Main Primary Artist","update Tracks set ArtistId=(select ArtistId from Artists where Name=N'"&amp;Substitute(Trim(E427),"'","''")&amp;"' and EnterpriseId="&amp;EntId&amp;") where "&amp;IF(A427&lt;&gt;"", "ISRC='"&amp;A427&amp;"'", "TrackVendorId='"&amp;Substitute(Trim(B427),"'","''")&amp;"'")&amp;" and EnterpriseId="&amp;EntId,"INSERT into Contributors VALUES (newid(), "&amp;IF(F427&lt;&gt;"Primary Artist", "(select RoleId from ContributorRoles where Name='"&amp;F427&amp;"'), 0", "49, 1")&amp; ", (select max(TrackId) from Tracks where "&amp;IF(A427&lt;&gt;"", "ISRC='"&amp;A427&amp;"'", "TrackVendorId='"&amp;Substitute(Trim(B427),"'","''")&amp;"'")&amp;" and EnterpriseId="&amp;EntId&amp;"), null, (select ArtistId from Artists where Name=N'"&amp;SUBSTITUTE(trim(E427),"'","''")&amp;"' and EnterpriseId="&amp;EntId&amp;"), null)")</f>
        <v>INSERT into Contributors VALUES (newid(), (select RoleId from ContributorRoles where Name='Producer'), 0, (select max(TrackId) from Tracks where ISRC='BKTOK2300140' and EnterpriseId=647322), null, (select ArtistId from Artists where Name=N'PeJota10*' and EnterpriseId=647322), null)</v>
      </c>
    </row>
    <row r="428">
      <c r="A428" s="34" t="s">
        <v>1171</v>
      </c>
      <c r="B428" s="84"/>
      <c r="C428" s="134" t="str">
        <f t="array" ref="C428">ifs(and(isblank($A428),isblank($B428)),"", not(iserror(vlookup($A428&amp;$B428,'5) Release_Track'!$F:$F&amp;'5) Release_Track'!$G:$G,1,0))),vlookup($A428&amp;$B428,{'5) Release_Track'!$F:$F&amp;'5) Release_Track'!$G:$G,'5) Release_Track'!$H:$H},2,0), or(and(not(isblank($B428)),$B428=$B425,$A428&lt;&gt;$A425),and(not(isblank($A428)),$A428=$A425,$B428&lt;&gt;$B425)),"ID LISTS UNALIGNED",and($A428&lt;&gt;"",countif('5) Release_Track'!$F:$F,$A428)=0),"NO ISRC MATCH in Release_Track",and($B428&lt;&gt;"",countif('5) Release_Track'!$G:$G,$B428)=0),"NO CATALOG ID MATCH in Release_Track",iserror(vlookup($A428&amp;$B428,'5) Release_Track'!$F:$F&amp;'5) Release_Track'!$G:$G,1,0)),"NO ISRC-CATALOG ID pair MATCH in Release_Track" )</f>
        <v>Matei Satoru Gojo</v>
      </c>
      <c r="D428" s="134" t="str">
        <f t="array" ref="D428">ifs(and(isblank($A428),isblank($B428)),"", not(iserror(vlookup($A428&amp;$B428,'5) Release_Track'!$F:$F&amp;'5) Release_Track'!$G:$G,1,0))),vlookup($A428&amp;$B428,{'5) Release_Track'!$F:$F&amp;'5) Release_Track'!$G:$G,'5) Release_Track'!$I:$I},2,0), or(and(not(isblank($B428)),$B428=$B425,$A428&lt;&gt;$A425),and(not(isblank($A428)),$A428=$A425,$B428&lt;&gt;$B425)),"ID LISTS UNALIGNED",and($A428&lt;&gt;"",countif('5) Release_Track'!$F:$F,$A428)=0),"NO ISRC MATCH in Release_Track",and($B428&lt;&gt;"",countif('5) Release_Track'!$G:$G,$B428)=0),"NO CATALOG ID MATCH in Release_Track",iserror(vlookup($A428&amp;$B428,'5) Release_Track'!$F:$F&amp;'5) Release_Track'!$G:$G,1,0)),"NO ISRC-CATALOG ID pair MATCH in Release_Track" )</f>
        <v>Speed Up</v>
      </c>
      <c r="E428" s="96" t="s">
        <v>53</v>
      </c>
      <c r="F428" s="140" t="s">
        <v>666</v>
      </c>
      <c r="G428" s="136" t="str">
        <f t="array" ref="G428">ifs(or($F428="",$F428="Main Primary Artist"),$F428,not(iserror(vlookup($F428,'Reference info'!$J$5:$J$8,1,0))),"Key Artist",not(iserror(vlookup($F428,'Reference info'!$J$38:$J$405,1,0))),"Performer",not(iserror(vlookup($F428,'Reference info'!$J$10:$J$36,1,0))),"Producer &amp; Engineer")</f>
        <v>Main Primary Artist</v>
      </c>
      <c r="H428" s="8" t="str">
        <f>"update Artists set ReleasesCount=(select count (distinct ReleaseId) from Releases where ArtistId=(select max(ArtistId) from Artists where Name=N'"&amp;E428&amp;"' and EnterpriseId="&amp;EntId&amp;")), 
TracksCount=(select count (distinct TrackId) from Tracks where ArtistId=(select max(ArtistId) from Artists where Name=N'"&amp;E428&amp;"' and EnterpriseId="&amp;EntId&amp;")) where ArtistId=(select max(ArtistId) from Artists where Name=N'"&amp;E428&amp;"'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28" s="174" t="str">
        <f>IF(F428="Main Primary Artist","update Tracks set ArtistId=(select ArtistId from Artists where Name=N'"&amp;Substitute(Trim(E428),"'","''")&amp;"' and EnterpriseId="&amp;EntId&amp;") where "&amp;IF(A428&lt;&gt;"", "ISRC='"&amp;A428&amp;"'", "TrackVendorId='"&amp;Substitute(Trim(B428),"'","''")&amp;"'")&amp;" and EnterpriseId="&amp;EntId,"INSERT into Contributors VALUES (newid(), "&amp;IF(F428&lt;&gt;"Primary Artist", "(select RoleId from ContributorRoles where Name='"&amp;F428&amp;"'), 0", "49, 1")&amp; ", (select max(TrackId) from Tracks where "&amp;IF(A428&lt;&gt;"", "ISRC='"&amp;A428&amp;"'", "TrackVendorId='"&amp;Substitute(Trim(B428),"'","''")&amp;"'")&amp;" and EnterpriseId="&amp;EntId&amp;"), null, (select ArtistId from Artists where Name=N'"&amp;SUBSTITUTE(trim(E428),"'","''")&amp;"' and EnterpriseId="&amp;EntId&amp;"), null)")</f>
        <v>update Tracks set ArtistId=(select ArtistId from Artists where Name=N'PeJota10*' and EnterpriseId=647322) where ISRC='BKTOK2300140' and EnterpriseId=647322</v>
      </c>
    </row>
    <row r="429" hidden="1">
      <c r="A429" s="34" t="s">
        <v>1171</v>
      </c>
      <c r="B429" s="84"/>
      <c r="C429" s="134" t="str">
        <f t="array" ref="C429">ifs(and(isblank($A429),isblank($B429)),"", not(iserror(vlookup($A429&amp;$B429,'5) Release_Track'!$F:$F&amp;'5) Release_Track'!$G:$G,1,0))),vlookup($A429&amp;$B429,{'5) Release_Track'!$F:$F&amp;'5) Release_Track'!$G:$G,'5) Release_Track'!$H:$H},2,0), or(and(not(isblank($B429)),$B429=$B426,$A429&lt;&gt;$A426),and(not(isblank($A429)),$A429=$A426,$B429&lt;&gt;$B426)),"ID LISTS UNALIGNED",and($A429&lt;&gt;"",countif('5) Release_Track'!$F:$F,$A429)=0),"NO ISRC MATCH in Release_Track",and($B429&lt;&gt;"",countif('5) Release_Track'!$G:$G,$B429)=0),"NO CATALOG ID MATCH in Release_Track",iserror(vlookup($A429&amp;$B429,'5) Release_Track'!$F:$F&amp;'5) Release_Track'!$G:$G,1,0)),"NO ISRC-CATALOG ID pair MATCH in Release_Track" )</f>
        <v>Matei Satoru Gojo</v>
      </c>
      <c r="D429" s="134" t="str">
        <f t="array" ref="D429">ifs(and(isblank($A429),isblank($B429)),"", not(iserror(vlookup($A429&amp;$B429,'5) Release_Track'!$F:$F&amp;'5) Release_Track'!$G:$G,1,0))),vlookup($A429&amp;$B429,{'5) Release_Track'!$F:$F&amp;'5) Release_Track'!$G:$G,'5) Release_Track'!$I:$I},2,0), or(and(not(isblank($B429)),$B429=$B426,$A429&lt;&gt;$A426),and(not(isblank($A429)),$A429=$A426,$B429&lt;&gt;$B426)),"ID LISTS UNALIGNED",and($A429&lt;&gt;"",countif('5) Release_Track'!$F:$F,$A429)=0),"NO ISRC MATCH in Release_Track",and($B429&lt;&gt;"",countif('5) Release_Track'!$G:$G,$B429)=0),"NO CATALOG ID MATCH in Release_Track",iserror(vlookup($A429&amp;$B429,'5) Release_Track'!$F:$F&amp;'5) Release_Track'!$G:$G,1,0)),"NO ISRC-CATALOG ID pair MATCH in Release_Track" )</f>
        <v>Speed Up</v>
      </c>
      <c r="E429" s="96" t="s">
        <v>53</v>
      </c>
      <c r="F429" s="135" t="s">
        <v>669</v>
      </c>
      <c r="G429" s="136" t="str">
        <f t="array" ref="G429">ifs(or($F429="",$F429="Main Primary Artist"),$F429,not(iserror(vlookup($F429,'Reference info'!$J$5:$J$8,1,0))),"Key Artist",not(iserror(vlookup($F429,'Reference info'!$J$38:$J$405,1,0))),"Performer",not(iserror(vlookup($F429,'Reference info'!$J$10:$J$36,1,0))),"Producer &amp; Engineer")</f>
        <v>Producer &amp; Engineer</v>
      </c>
      <c r="J429" s="174" t="str">
        <f>IF(F429="Main Primary Artist","update Tracks set ArtistId=(select ArtistId from Artists where Name=N'"&amp;Substitute(Trim(E429),"'","''")&amp;"' and EnterpriseId="&amp;EntId&amp;") where "&amp;IF(A429&lt;&gt;"", "ISRC='"&amp;A429&amp;"'", "TrackVendorId='"&amp;Substitute(Trim(B429),"'","''")&amp;"'")&amp;" and EnterpriseId="&amp;EntId,"INSERT into Contributors VALUES (newid(), "&amp;IF(F429&lt;&gt;"Primary Artist", "(select RoleId from ContributorRoles where Name='"&amp;F429&amp;"'), 0", "49, 1")&amp; ", (select max(TrackId) from Tracks where "&amp;IF(A429&lt;&gt;"", "ISRC='"&amp;A429&amp;"'", "TrackVendorId='"&amp;Substitute(Trim(B429),"'","''")&amp;"'")&amp;" and EnterpriseId="&amp;EntId&amp;"), null, (select ArtistId from Artists where Name=N'"&amp;SUBSTITUTE(trim(E429),"'","''")&amp;"' and EnterpriseId="&amp;EntId&amp;"), null)")</f>
        <v>INSERT into Contributors VALUES (newid(), (select RoleId from ContributorRoles where Name='Engineer'), 0, (select max(TrackId) from Tracks where ISRC='BKTOK2300140' and EnterpriseId=647322), null, (select ArtistId from Artists where Name=N'PeJota10*' and EnterpriseId=647322), null)</v>
      </c>
    </row>
    <row r="430" hidden="1">
      <c r="A430" s="8" t="s">
        <v>917</v>
      </c>
      <c r="B430" s="116"/>
      <c r="C430" s="134" t="str">
        <f t="array" ref="C430">ifs(and(isblank($A430),isblank($B430)),"", not(iserror(vlookup($A430&amp;$B430,'5) Release_Track'!$F:$F&amp;'5) Release_Track'!$G:$G,1,0))),vlookup($A430&amp;$B430,{'5) Release_Track'!$F:$F&amp;'5) Release_Track'!$G:$G,'5) Release_Track'!$H:$H},2,0), or(and(not(isblank($B430)),$B430=#REF!,$A430&lt;&gt;#REF!),and(not(isblank($A430)),$A430=#REF!,$B430&lt;&gt;#REF!)),"ID LISTS UNALIGNED",and($A430&lt;&gt;"",countif('5) Release_Track'!$F:$F,$A430)=0),"NO ISRC MATCH in Release_Track",and($B430&lt;&gt;"",countif('5) Release_Track'!$G:$G,$B430)=0),"NO CATALOG ID MATCH in Release_Track",iserror(vlookup($A430&amp;$B430,'5) Release_Track'!$F:$F&amp;'5) Release_Track'!$G:$G,1,0)),"NO ISRC-CATALOG ID pair MATCH in Release_Track" )</f>
        <v>Gojo: Rei das Maldições</v>
      </c>
      <c r="D430" s="134"/>
      <c r="E430" s="43" t="s">
        <v>67</v>
      </c>
      <c r="F430" s="135" t="s">
        <v>667</v>
      </c>
      <c r="G430" s="136" t="str">
        <f t="array" ref="G430">ifs(or($F430="",$F430="Main Primary Artist"),$F430,not(iserror(vlookup($F430,'Reference info'!$J$5:$J$8,1,0))),"Key Artist",not(iserror(vlookup($F430,'Reference info'!$J$38:$J$405,1,0))),"Performer",not(iserror(vlookup($F430,'Reference info'!$J$10:$J$36,1,0))),"Producer &amp; Engineer")</f>
        <v>Producer &amp; Engineer</v>
      </c>
      <c r="J430" s="174" t="str">
        <f>IF(F430="Main Primary Artist","update Tracks set ArtistId=(select ArtistId from Artists where Name=N'"&amp;Substitute(Trim(E430),"'","''")&amp;"' and EnterpriseId="&amp;EntId&amp;") where "&amp;IF(A430&lt;&gt;"", "ISRC='"&amp;A430&amp;"'", "TrackVendorId='"&amp;Substitute(Trim(B430),"'","''")&amp;"'")&amp;" and EnterpriseId="&amp;EntId,"INSERT into Contributors VALUES (newid(), "&amp;IF(F430&lt;&gt;"Primary Artist", "(select RoleId from ContributorRoles where Name='"&amp;F430&amp;"'), 0", "49, 1")&amp; ", (select max(TrackId) from Tracks where "&amp;IF(A430&lt;&gt;"", "ISRC='"&amp;A430&amp;"'", "TrackVendorId='"&amp;Substitute(Trim(B430),"'","''")&amp;"'")&amp;" and EnterpriseId="&amp;EntId&amp;"), null, (select ArtistId from Artists where Name=N'"&amp;SUBSTITUTE(trim(E430),"'","''")&amp;"' and EnterpriseId="&amp;EntId&amp;"), null)")</f>
        <v>INSERT into Contributors VALUES (newid(), (select RoleId from ContributorRoles where Name='Producer'), 0, (select max(TrackId) from Tracks where ISRC='BKTOK2300141' and EnterpriseId=647322), null, (select ArtistId from Artists where Name=N'Flash Beats Manow' and EnterpriseId=647322), null)</v>
      </c>
    </row>
    <row r="431">
      <c r="A431" s="8" t="s">
        <v>917</v>
      </c>
      <c r="B431" s="116"/>
      <c r="C431" s="134" t="str">
        <f t="array" ref="C431">ifs(and(isblank($A431),isblank($B431)),"", not(iserror(vlookup($A431&amp;$B431,'5) Release_Track'!$F:$F&amp;'5) Release_Track'!$G:$G,1,0))),vlookup($A431&amp;$B431,{'5) Release_Track'!$F:$F&amp;'5) Release_Track'!$G:$G,'5) Release_Track'!$H:$H},2,0), or(and(not(isblank($B431)),$B431=#REF!,$A431&lt;&gt;#REF!),and(not(isblank($A431)),$A431=#REF!,$B431&lt;&gt;#REF!)),"ID LISTS UNALIGNED",and($A431&lt;&gt;"",countif('5) Release_Track'!$F:$F,$A431)=0),"NO ISRC MATCH in Release_Track",and($B431&lt;&gt;"",countif('5) Release_Track'!$G:$G,$B431)=0),"NO CATALOG ID MATCH in Release_Track",iserror(vlookup($A431&amp;$B431,'5) Release_Track'!$F:$F&amp;'5) Release_Track'!$G:$G,1,0)),"NO ISRC-CATALOG ID pair MATCH in Release_Track" )</f>
        <v>Gojo: Rei das Maldições</v>
      </c>
      <c r="D431" s="134" t="str">
        <f t="array" ref="D431">ifs(and(isblank($A431),isblank($B431)),"", not(iserror(vlookup($A431&amp;$B431,'5) Release_Track'!$F:$F&amp;'5) Release_Track'!$G:$G,1,0))),vlookup($A431&amp;$B431,{'5) Release_Track'!$F:$F&amp;'5) Release_Track'!$G:$G,'5) Release_Track'!$I:$I},2,0), or(and(not(isblank($B431)),$B431=#REF!,$A431&lt;&gt;#REF!),and(not(isblank($A431)),$A431=#REF!,$B431&lt;&gt;#REF!)),"ID LISTS UNALIGNED",and($A431&lt;&gt;"",countif('5) Release_Track'!$F:$F,$A431)=0),"NO ISRC MATCH in Release_Track",and($B431&lt;&gt;"",countif('5) Release_Track'!$G:$G,$B431)=0),"NO CATALOG ID MATCH in Release_Track",iserror(vlookup($A431&amp;$B431,'5) Release_Track'!$F:$F&amp;'5) Release_Track'!$G:$G,1,0)),"NO ISRC-CATALOG ID pair MATCH in Release_Track" )</f>
        <v/>
      </c>
      <c r="E431" s="43" t="s">
        <v>67</v>
      </c>
      <c r="F431" s="135" t="s">
        <v>666</v>
      </c>
      <c r="G431" s="136" t="str">
        <f t="array" ref="G431">ifs(or($F431="",$F431="Main Primary Artist"),$F431,not(iserror(vlookup($F431,'Reference info'!$J$5:$J$8,1,0))),"Key Artist",not(iserror(vlookup($F431,'Reference info'!$J$38:$J$405,1,0))),"Performer",not(iserror(vlookup($F431,'Reference info'!$J$10:$J$36,1,0))),"Producer &amp; Engineer")</f>
        <v>Main Primary Artist</v>
      </c>
      <c r="H431" s="8" t="str">
        <f>"update Artists set ReleasesCount=(select count (distinct ReleaseId) from Releases where ArtistId=(select max(ArtistId) from Artists where Name=N'"&amp;E431&amp;"' and EnterpriseId="&amp;EntId&amp;")), 
TracksCount=(select count (distinct TrackId) from Tracks where ArtistId=(select max(ArtistId) from Artists where Name=N'"&amp;E431&amp;"' and EnterpriseId="&amp;EntId&amp;")) where ArtistId=(select max(ArtistId) from Artists where Name=N'"&amp;E431&amp;"'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31" s="174" t="str">
        <f>IF(F431="Main Primary Artist","update Tracks set ArtistId=(select ArtistId from Artists where Name=N'"&amp;Substitute(Trim(E431),"'","''")&amp;"' and EnterpriseId="&amp;EntId&amp;") where "&amp;IF(A431&lt;&gt;"", "ISRC='"&amp;A431&amp;"'", "TrackVendorId='"&amp;Substitute(Trim(B431),"'","''")&amp;"'")&amp;" and EnterpriseId="&amp;EntId,"INSERT into Contributors VALUES (newid(), "&amp;IF(F431&lt;&gt;"Primary Artist", "(select RoleId from ContributorRoles where Name='"&amp;F431&amp;"'), 0", "49, 1")&amp; ", (select max(TrackId) from Tracks where "&amp;IF(A431&lt;&gt;"", "ISRC='"&amp;A431&amp;"'", "TrackVendorId='"&amp;Substitute(Trim(B431),"'","''")&amp;"'")&amp;" and EnterpriseId="&amp;EntId&amp;"), null, (select ArtistId from Artists where Name=N'"&amp;SUBSTITUTE(trim(E431),"'","''")&amp;"' and EnterpriseId="&amp;EntId&amp;"), null)")</f>
        <v>update Tracks set ArtistId=(select ArtistId from Artists where Name=N'Flash Beats Manow' and EnterpriseId=647322) where ISRC='BKTOK2300141' and EnterpriseId=647322</v>
      </c>
    </row>
    <row r="432" hidden="1">
      <c r="A432" s="8" t="s">
        <v>917</v>
      </c>
      <c r="B432" s="116"/>
      <c r="C432" s="134" t="str">
        <f t="array" ref="C432">ifs(and(isblank($A432),isblank($B432)),"", not(iserror(vlookup($A432&amp;$B432,'5) Release_Track'!$F:$F&amp;'5) Release_Track'!$G:$G,1,0))),vlookup($A432&amp;$B432,{'5) Release_Track'!$F:$F&amp;'5) Release_Track'!$G:$G,'5) Release_Track'!$H:$H},2,0), or(and(not(isblank($B432)),$B432=#REF!,$A432&lt;&gt;#REF!),and(not(isblank($A432)),$A432=#REF!,$B432&lt;&gt;#REF!)),"ID LISTS UNALIGNED",and($A432&lt;&gt;"",countif('5) Release_Track'!$F:$F,$A432)=0),"NO ISRC MATCH in Release_Track",and($B432&lt;&gt;"",countif('5) Release_Track'!$G:$G,$B432)=0),"NO CATALOG ID MATCH in Release_Track",iserror(vlookup($A432&amp;$B432,'5) Release_Track'!$F:$F&amp;'5) Release_Track'!$G:$G,1,0)),"NO ISRC-CATALOG ID pair MATCH in Release_Track" )</f>
        <v>Gojo: Rei das Maldições</v>
      </c>
      <c r="D432" s="134"/>
      <c r="E432" s="43" t="s">
        <v>67</v>
      </c>
      <c r="F432" s="135" t="s">
        <v>669</v>
      </c>
      <c r="G432" s="136" t="str">
        <f t="array" ref="G432">ifs(or($F432="",$F432="Main Primary Artist"),$F432,not(iserror(vlookup($F432,'Reference info'!$J$5:$J$8,1,0))),"Key Artist",not(iserror(vlookup($F432,'Reference info'!$J$38:$J$405,1,0))),"Performer",not(iserror(vlookup($F432,'Reference info'!$J$10:$J$36,1,0))),"Producer &amp; Engineer")</f>
        <v>Producer &amp; Engineer</v>
      </c>
      <c r="J432" s="174" t="str">
        <f>IF(F432="Main Primary Artist","update Tracks set ArtistId=(select ArtistId from Artists where Name=N'"&amp;Substitute(Trim(E432),"'","''")&amp;"' and EnterpriseId="&amp;EntId&amp;") where "&amp;IF(A432&lt;&gt;"", "ISRC='"&amp;A432&amp;"'", "TrackVendorId='"&amp;Substitute(Trim(B432),"'","''")&amp;"'")&amp;" and EnterpriseId="&amp;EntId,"INSERT into Contributors VALUES (newid(), "&amp;IF(F432&lt;&gt;"Primary Artist", "(select RoleId from ContributorRoles where Name='"&amp;F432&amp;"'), 0", "49, 1")&amp; ", (select max(TrackId) from Tracks where "&amp;IF(A432&lt;&gt;"", "ISRC='"&amp;A432&amp;"'", "TrackVendorId='"&amp;Substitute(Trim(B432),"'","''")&amp;"'")&amp;" and EnterpriseId="&amp;EntId&amp;"), null, (select ArtistId from Artists where Name=N'"&amp;SUBSTITUTE(trim(E432),"'","''")&amp;"' and EnterpriseId="&amp;EntId&amp;"), null)")</f>
        <v>INSERT into Contributors VALUES (newid(), (select RoleId from ContributorRoles where Name='Engineer'), 0, (select max(TrackId) from Tracks where ISRC='BKTOK2300141' and EnterpriseId=647322), null, (select ArtistId from Artists where Name=N'Flash Beats Manow' and EnterpriseId=647322), null)</v>
      </c>
    </row>
    <row r="433" hidden="1">
      <c r="A433" s="34" t="s">
        <v>1173</v>
      </c>
      <c r="B433" s="84"/>
      <c r="C433" s="134" t="str">
        <f t="array" ref="C433">ifs(and(isblank($A433),isblank($B433)),"", not(iserror(vlookup($A433&amp;$B433,'5) Release_Track'!$F:$F&amp;'5) Release_Track'!$G:$G,1,0))),vlookup($A433&amp;$B433,{'5) Release_Track'!$F:$F&amp;'5) Release_Track'!$G:$G,'5) Release_Track'!$H:$H},2,0), or(and(not(isblank($B433)),$B433=$B430,$A433&lt;&gt;$A430),and(not(isblank($A433)),$A433=$A430,$B433&lt;&gt;$B430)),"ID LISTS UNALIGNED",and($A433&lt;&gt;"",countif('5) Release_Track'!$F:$F,$A433)=0),"NO ISRC MATCH in Release_Track",and($B433&lt;&gt;"",countif('5) Release_Track'!$G:$G,$B433)=0),"NO CATALOG ID MATCH in Release_Track",iserror(vlookup($A433&amp;$B433,'5) Release_Track'!$F:$F&amp;'5) Release_Track'!$G:$G,1,0)),"NO ISRC-CATALOG ID pair MATCH in Release_Track" )</f>
        <v>Reinado Vazio</v>
      </c>
      <c r="D433" s="134" t="str">
        <f t="array" ref="D433">ifs(and(isblank($A433),isblank($B433)),"", not(iserror(vlookup($A433&amp;$B433,'5) Release_Track'!$F:$F&amp;'5) Release_Track'!$G:$G,1,0))),vlookup($A433&amp;$B433,{'5) Release_Track'!$F:$F&amp;'5) Release_Track'!$G:$G,'5) Release_Track'!$I:$I},2,0), or(and(not(isblank($B433)),$B433=$B430,$A433&lt;&gt;$A430),and(not(isblank($A433)),$A433=$A430,$B433&lt;&gt;$B430)),"ID LISTS UNALIGNED",and($A433&lt;&gt;"",countif('5) Release_Track'!$F:$F,$A433)=0),"NO ISRC MATCH in Release_Track",and($B433&lt;&gt;"",countif('5) Release_Track'!$G:$G,$B433)=0),"NO CATALOG ID MATCH in Release_Track",iserror(vlookup($A433&amp;$B433,'5) Release_Track'!$F:$F&amp;'5) Release_Track'!$G:$G,1,0)),"NO ISRC-CATALOG ID pair MATCH in Release_Track" )</f>
        <v/>
      </c>
      <c r="E433" s="96" t="s">
        <v>53</v>
      </c>
      <c r="F433" s="135" t="s">
        <v>667</v>
      </c>
      <c r="G433" s="136" t="str">
        <f t="array" ref="G433">ifs(or($F433="",$F433="Main Primary Artist"),$F433,not(iserror(vlookup($F433,'Reference info'!$J$5:$J$8,1,0))),"Key Artist",not(iserror(vlookup($F433,'Reference info'!$J$38:$J$405,1,0))),"Performer",not(iserror(vlookup($F433,'Reference info'!$J$10:$J$36,1,0))),"Producer &amp; Engineer")</f>
        <v>Producer &amp; Engineer</v>
      </c>
      <c r="J433" s="174" t="str">
        <f>IF(F433="Main Primary Artist","update Tracks set ArtistId=(select ArtistId from Artists where Name=N'"&amp;Substitute(Trim(E433),"'","''")&amp;"' and EnterpriseId="&amp;EntId&amp;") where "&amp;IF(A433&lt;&gt;"", "ISRC='"&amp;A433&amp;"'", "TrackVendorId='"&amp;Substitute(Trim(B433),"'","''")&amp;"'")&amp;" and EnterpriseId="&amp;EntId,"INSERT into Contributors VALUES (newid(), "&amp;IF(F433&lt;&gt;"Primary Artist", "(select RoleId from ContributorRoles where Name='"&amp;F433&amp;"'), 0", "49, 1")&amp; ", (select max(TrackId) from Tracks where "&amp;IF(A433&lt;&gt;"", "ISRC='"&amp;A433&amp;"'", "TrackVendorId='"&amp;Substitute(Trim(B433),"'","''")&amp;"'")&amp;" and EnterpriseId="&amp;EntId&amp;"), null, (select ArtistId from Artists where Name=N'"&amp;SUBSTITUTE(trim(E433),"'","''")&amp;"' and EnterpriseId="&amp;EntId&amp;"), null)")</f>
        <v>INSERT into Contributors VALUES (newid(), (select RoleId from ContributorRoles where Name='Producer'), 0, (select max(TrackId) from Tracks where ISRC='BKTOK2300142' and EnterpriseId=647322), null, (select ArtistId from Artists where Name=N'PeJota10*' and EnterpriseId=647322), null)</v>
      </c>
    </row>
    <row r="434">
      <c r="A434" s="34" t="s">
        <v>1173</v>
      </c>
      <c r="B434" s="84"/>
      <c r="C434" s="134" t="str">
        <f t="array" ref="C434">ifs(and(isblank($A434),isblank($B434)),"", not(iserror(vlookup($A434&amp;$B434,'5) Release_Track'!$F:$F&amp;'5) Release_Track'!$G:$G,1,0))),vlookup($A434&amp;$B434,{'5) Release_Track'!$F:$F&amp;'5) Release_Track'!$G:$G,'5) Release_Track'!$H:$H},2,0), or(and(not(isblank($B434)),$B434=$B431,$A434&lt;&gt;$A431),and(not(isblank($A434)),$A434=$A431,$B434&lt;&gt;$B431)),"ID LISTS UNALIGNED",and($A434&lt;&gt;"",countif('5) Release_Track'!$F:$F,$A434)=0),"NO ISRC MATCH in Release_Track",and($B434&lt;&gt;"",countif('5) Release_Track'!$G:$G,$B434)=0),"NO CATALOG ID MATCH in Release_Track",iserror(vlookup($A434&amp;$B434,'5) Release_Track'!$F:$F&amp;'5) Release_Track'!$G:$G,1,0)),"NO ISRC-CATALOG ID pair MATCH in Release_Track" )</f>
        <v>Reinado Vazio</v>
      </c>
      <c r="D434" s="134" t="str">
        <f t="array" ref="D434">ifs(and(isblank($A434),isblank($B434)),"", not(iserror(vlookup($A434&amp;$B434,'5) Release_Track'!$F:$F&amp;'5) Release_Track'!$G:$G,1,0))),vlookup($A434&amp;$B434,{'5) Release_Track'!$F:$F&amp;'5) Release_Track'!$G:$G,'5) Release_Track'!$I:$I},2,0), or(and(not(isblank($B434)),$B434=$B431,$A434&lt;&gt;$A431),and(not(isblank($A434)),$A434=$A431,$B434&lt;&gt;$B431)),"ID LISTS UNALIGNED",and($A434&lt;&gt;"",countif('5) Release_Track'!$F:$F,$A434)=0),"NO ISRC MATCH in Release_Track",and($B434&lt;&gt;"",countif('5) Release_Track'!$G:$G,$B434)=0),"NO CATALOG ID MATCH in Release_Track",iserror(vlookup($A434&amp;$B434,'5) Release_Track'!$F:$F&amp;'5) Release_Track'!$G:$G,1,0)),"NO ISRC-CATALOG ID pair MATCH in Release_Track" )</f>
        <v/>
      </c>
      <c r="E434" s="96" t="s">
        <v>53</v>
      </c>
      <c r="F434" s="140" t="s">
        <v>666</v>
      </c>
      <c r="G434" s="136" t="str">
        <f t="array" ref="G434">ifs(or($F434="",$F434="Main Primary Artist"),$F434,not(iserror(vlookup($F434,'Reference info'!$J$5:$J$8,1,0))),"Key Artist",not(iserror(vlookup($F434,'Reference info'!$J$38:$J$405,1,0))),"Performer",not(iserror(vlookup($F434,'Reference info'!$J$10:$J$36,1,0))),"Producer &amp; Engineer")</f>
        <v>Main Primary Artist</v>
      </c>
      <c r="H434" s="8" t="str">
        <f>"update Artists set ReleasesCount=(select count (distinct ReleaseId) from Releases where ArtistId=(select max(ArtistId) from Artists where Name=N'"&amp;E434&amp;"' and EnterpriseId="&amp;EntId&amp;")), 
TracksCount=(select count (distinct TrackId) from Tracks where ArtistId=(select max(ArtistId) from Artists where Name=N'"&amp;E434&amp;"' and EnterpriseId="&amp;EntId&amp;")) where ArtistId=(select max(ArtistId) from Artists where Name=N'"&amp;E434&amp;"'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34" s="174" t="str">
        <f>IF(F434="Main Primary Artist","update Tracks set ArtistId=(select ArtistId from Artists where Name=N'"&amp;Substitute(Trim(E434),"'","''")&amp;"' and EnterpriseId="&amp;EntId&amp;") where "&amp;IF(A434&lt;&gt;"", "ISRC='"&amp;A434&amp;"'", "TrackVendorId='"&amp;Substitute(Trim(B434),"'","''")&amp;"'")&amp;" and EnterpriseId="&amp;EntId,"INSERT into Contributors VALUES (newid(), "&amp;IF(F434&lt;&gt;"Primary Artist", "(select RoleId from ContributorRoles where Name='"&amp;F434&amp;"'), 0", "49, 1")&amp; ", (select max(TrackId) from Tracks where "&amp;IF(A434&lt;&gt;"", "ISRC='"&amp;A434&amp;"'", "TrackVendorId='"&amp;Substitute(Trim(B434),"'","''")&amp;"'")&amp;" and EnterpriseId="&amp;EntId&amp;"), null, (select ArtistId from Artists where Name=N'"&amp;SUBSTITUTE(trim(E434),"'","''")&amp;"' and EnterpriseId="&amp;EntId&amp;"), null)")</f>
        <v>update Tracks set ArtistId=(select ArtistId from Artists where Name=N'PeJota10*' and EnterpriseId=647322) where ISRC='BKTOK2300142' and EnterpriseId=647322</v>
      </c>
    </row>
    <row r="435" hidden="1">
      <c r="A435" s="34" t="s">
        <v>1173</v>
      </c>
      <c r="B435" s="84"/>
      <c r="C435" s="134" t="str">
        <f t="array" ref="C435">ifs(and(isblank($A435),isblank($B435)),"", not(iserror(vlookup($A435&amp;$B435,'5) Release_Track'!$F:$F&amp;'5) Release_Track'!$G:$G,1,0))),vlookup($A435&amp;$B435,{'5) Release_Track'!$F:$F&amp;'5) Release_Track'!$G:$G,'5) Release_Track'!$H:$H},2,0), or(and(not(isblank($B435)),$B435=$B434,$A435&lt;&gt;$A434),and(not(isblank($A435)),$A435=$A434,$B435&lt;&gt;$B434)),"ID LISTS UNALIGNED",and($A435&lt;&gt;"",countif('5) Release_Track'!$F:$F,$A435)=0),"NO ISRC MATCH in Release_Track",and($B435&lt;&gt;"",countif('5) Release_Track'!$G:$G,$B435)=0),"NO CATALOG ID MATCH in Release_Track",iserror(vlookup($A435&amp;$B435,'5) Release_Track'!$F:$F&amp;'5) Release_Track'!$G:$G,1,0)),"NO ISRC-CATALOG ID pair MATCH in Release_Track" )</f>
        <v>Reinado Vazio</v>
      </c>
      <c r="D435" s="134" t="str">
        <f t="array" ref="D435">ifs(and(isblank($A435),isblank($B435)),"", not(iserror(vlookup($A435&amp;$B435,'5) Release_Track'!$F:$F&amp;'5) Release_Track'!$G:$G,1,0))),vlookup($A435&amp;$B435,{'5) Release_Track'!$F:$F&amp;'5) Release_Track'!$G:$G,'5) Release_Track'!$I:$I},2,0), or(and(not(isblank($B435)),$B435=$B434,$A435&lt;&gt;$A434),and(not(isblank($A435)),$A435=$A434,$B435&lt;&gt;$B434)),"ID LISTS UNALIGNED",and($A435&lt;&gt;"",countif('5) Release_Track'!$F:$F,$A435)=0),"NO ISRC MATCH in Release_Track",and($B435&lt;&gt;"",countif('5) Release_Track'!$G:$G,$B435)=0),"NO CATALOG ID MATCH in Release_Track",iserror(vlookup($A435&amp;$B435,'5) Release_Track'!$F:$F&amp;'5) Release_Track'!$G:$G,1,0)),"NO ISRC-CATALOG ID pair MATCH in Release_Track" )</f>
        <v/>
      </c>
      <c r="E435" s="96" t="s">
        <v>79</v>
      </c>
      <c r="F435" s="93" t="s">
        <v>672</v>
      </c>
      <c r="G435" s="136" t="str">
        <f t="array" ref="G435">ifs(or($F435="",$F435="Main Primary Artist"),$F435,not(iserror(vlookup($F435,'Reference info'!$J$5:$J$8,1,0))),"Key Artist",not(iserror(vlookup($F435,'Reference info'!$J$38:$J$405,1,0))),"Performer",not(iserror(vlookup($F435,'Reference info'!$J$10:$J$36,1,0))),"Producer &amp; Engineer")</f>
        <v>Key Artist</v>
      </c>
      <c r="J435" s="174" t="str">
        <f>IF(F435="Main Primary Artist","update Tracks set ArtistId=(select ArtistId from Artists where Name=N'"&amp;Substitute(Trim(E435),"'","''")&amp;"' and EnterpriseId="&amp;EntId&amp;") where "&amp;IF(A435&lt;&gt;"", "ISRC='"&amp;A435&amp;"'", "TrackVendorId='"&amp;Substitute(Trim(B435),"'","''")&amp;"'")&amp;" and EnterpriseId="&amp;EntId,"INSERT into Contributors VALUES (newid(), "&amp;IF(F435&lt;&gt;"Primary Artist", "(select RoleId from ContributorRoles where Name='"&amp;F435&amp;"'), 0", "49, 1")&amp; ", (select max(TrackId) from Tracks where "&amp;IF(A435&lt;&gt;"", "ISRC='"&amp;A435&amp;"'", "TrackVendorId='"&amp;Substitute(Trim(B435),"'","''")&amp;"'")&amp;" and EnterpriseId="&amp;EntId&amp;"), null, (select ArtistId from Artists where Name=N'"&amp;SUBSTITUTE(trim(E435),"'","''")&amp;"' and EnterpriseId="&amp;EntId&amp;"), null)")</f>
        <v>INSERT into Contributors VALUES (newid(), (select RoleId from ContributorRoles where Name='Featuring'), 0, (select max(TrackId) from Tracks where ISRC='BKTOK2300142' and EnterpriseId=647322), null, (select ArtistId from Artists where Name=N'$hinepsj' and EnterpriseId=647322), null)</v>
      </c>
    </row>
    <row r="436" hidden="1">
      <c r="A436" s="34" t="s">
        <v>1173</v>
      </c>
      <c r="B436" s="84"/>
      <c r="C436" s="134" t="str">
        <f t="array" ref="C436">ifs(and(isblank($A436),isblank($B436)),"", not(iserror(vlookup($A436&amp;$B436,'5) Release_Track'!$F:$F&amp;'5) Release_Track'!$G:$G,1,0))),vlookup($A436&amp;$B436,{'5) Release_Track'!$F:$F&amp;'5) Release_Track'!$G:$G,'5) Release_Track'!$H:$H},2,0), or(and(not(isblank($B436)),$B436=$B433,$A436&lt;&gt;$A433),and(not(isblank($A436)),$A436=$A433,$B436&lt;&gt;$B433)),"ID LISTS UNALIGNED",and($A436&lt;&gt;"",countif('5) Release_Track'!$F:$F,$A436)=0),"NO ISRC MATCH in Release_Track",and($B436&lt;&gt;"",countif('5) Release_Track'!$G:$G,$B436)=0),"NO CATALOG ID MATCH in Release_Track",iserror(vlookup($A436&amp;$B436,'5) Release_Track'!$F:$F&amp;'5) Release_Track'!$G:$G,1,0)),"NO ISRC-CATALOG ID pair MATCH in Release_Track" )</f>
        <v>Reinado Vazio</v>
      </c>
      <c r="D436" s="134" t="str">
        <f t="array" ref="D436">ifs(and(isblank($A436),isblank($B436)),"", not(iserror(vlookup($A436&amp;$B436,'5) Release_Track'!$F:$F&amp;'5) Release_Track'!$G:$G,1,0))),vlookup($A436&amp;$B436,{'5) Release_Track'!$F:$F&amp;'5) Release_Track'!$G:$G,'5) Release_Track'!$I:$I},2,0), or(and(not(isblank($B436)),$B436=$B433,$A436&lt;&gt;$A433),and(not(isblank($A436)),$A436=$A433,$B436&lt;&gt;$B433)),"ID LISTS UNALIGNED",and($A436&lt;&gt;"",countif('5) Release_Track'!$F:$F,$A436)=0),"NO ISRC MATCH in Release_Track",and($B436&lt;&gt;"",countif('5) Release_Track'!$G:$G,$B436)=0),"NO CATALOG ID MATCH in Release_Track",iserror(vlookup($A436&amp;$B436,'5) Release_Track'!$F:$F&amp;'5) Release_Track'!$G:$G,1,0)),"NO ISRC-CATALOG ID pair MATCH in Release_Track" )</f>
        <v/>
      </c>
      <c r="E436" s="96" t="s">
        <v>53</v>
      </c>
      <c r="F436" s="135" t="s">
        <v>669</v>
      </c>
      <c r="G436" s="136" t="str">
        <f t="array" ref="G436">ifs(or($F436="",$F436="Main Primary Artist"),$F436,not(iserror(vlookup($F436,'Reference info'!$J$5:$J$8,1,0))),"Key Artist",not(iserror(vlookup($F436,'Reference info'!$J$38:$J$405,1,0))),"Performer",not(iserror(vlookup($F436,'Reference info'!$J$10:$J$36,1,0))),"Producer &amp; Engineer")</f>
        <v>Producer &amp; Engineer</v>
      </c>
      <c r="J436" s="174" t="str">
        <f>IF(F436="Main Primary Artist","update Tracks set ArtistId=(select ArtistId from Artists where Name=N'"&amp;Substitute(Trim(E436),"'","''")&amp;"' and EnterpriseId="&amp;EntId&amp;") where "&amp;IF(A436&lt;&gt;"", "ISRC='"&amp;A436&amp;"'", "TrackVendorId='"&amp;Substitute(Trim(B436),"'","''")&amp;"'")&amp;" and EnterpriseId="&amp;EntId,"INSERT into Contributors VALUES (newid(), "&amp;IF(F436&lt;&gt;"Primary Artist", "(select RoleId from ContributorRoles where Name='"&amp;F436&amp;"'), 0", "49, 1")&amp; ", (select max(TrackId) from Tracks where "&amp;IF(A436&lt;&gt;"", "ISRC='"&amp;A436&amp;"'", "TrackVendorId='"&amp;Substitute(Trim(B436),"'","''")&amp;"'")&amp;" and EnterpriseId="&amp;EntId&amp;"), null, (select ArtistId from Artists where Name=N'"&amp;SUBSTITUTE(trim(E436),"'","''")&amp;"' and EnterpriseId="&amp;EntId&amp;"), null)")</f>
        <v>INSERT into Contributors VALUES (newid(), (select RoleId from ContributorRoles where Name='Engineer'), 0, (select max(TrackId) from Tracks where ISRC='BKTOK2300142' and EnterpriseId=647322), null, (select ArtistId from Artists where Name=N'PeJota10*' and EnterpriseId=647322), null)</v>
      </c>
    </row>
    <row r="437" hidden="1">
      <c r="A437" s="34" t="s">
        <v>1175</v>
      </c>
      <c r="B437" s="84"/>
      <c r="C437" s="134" t="str">
        <f t="array" ref="C437">ifs(and(isblank($A437),isblank($B437)),"", not(iserror(vlookup($A437&amp;$B437,'5) Release_Track'!$F:$F&amp;'5) Release_Track'!$G:$G,1,0))),vlookup($A437&amp;$B437,{'5) Release_Track'!$F:$F&amp;'5) Release_Track'!$G:$G,'5) Release_Track'!$H:$H},2,0), or(and(not(isblank($B437)),$B437=$B434,$A437&lt;&gt;$A434),and(not(isblank($A437)),$A437=$A434,$B437&lt;&gt;$B434)),"ID LISTS UNALIGNED",and($A437&lt;&gt;"",countif('5) Release_Track'!$F:$F,$A437)=0),"NO ISRC MATCH in Release_Track",and($B437&lt;&gt;"",countif('5) Release_Track'!$G:$G,$B437)=0),"NO CATALOG ID MATCH in Release_Track",iserror(vlookup($A437&amp;$B437,'5) Release_Track'!$F:$F&amp;'5) Release_Track'!$G:$G,1,0)),"NO ISRC-CATALOG ID pair MATCH in Release_Track" )</f>
        <v>Reinado Vazio</v>
      </c>
      <c r="D437" s="134" t="str">
        <f t="array" ref="D437">ifs(and(isblank($A437),isblank($B437)),"", not(iserror(vlookup($A437&amp;$B437,'5) Release_Track'!$F:$F&amp;'5) Release_Track'!$G:$G,1,0))),vlookup($A437&amp;$B437,{'5) Release_Track'!$F:$F&amp;'5) Release_Track'!$G:$G,'5) Release_Track'!$I:$I},2,0), or(and(not(isblank($B437)),$B437=$B434,$A437&lt;&gt;$A434),and(not(isblank($A437)),$A437=$A434,$B437&lt;&gt;$B434)),"ID LISTS UNALIGNED",and($A437&lt;&gt;"",countif('5) Release_Track'!$F:$F,$A437)=0),"NO ISRC MATCH in Release_Track",and($B437&lt;&gt;"",countif('5) Release_Track'!$G:$G,$B437)=0),"NO CATALOG ID MATCH in Release_Track",iserror(vlookup($A437&amp;$B437,'5) Release_Track'!$F:$F&amp;'5) Release_Track'!$G:$G,1,0)),"NO ISRC-CATALOG ID pair MATCH in Release_Track" )</f>
        <v>Speed Up</v>
      </c>
      <c r="E437" s="96" t="s">
        <v>53</v>
      </c>
      <c r="F437" s="135" t="s">
        <v>667</v>
      </c>
      <c r="G437" s="136" t="str">
        <f t="array" ref="G437">ifs(or($F437="",$F437="Main Primary Artist"),$F437,not(iserror(vlookup($F437,'Reference info'!$J$5:$J$8,1,0))),"Key Artist",not(iserror(vlookup($F437,'Reference info'!$J$38:$J$405,1,0))),"Performer",not(iserror(vlookup($F437,'Reference info'!$J$10:$J$36,1,0))),"Producer &amp; Engineer")</f>
        <v>Producer &amp; Engineer</v>
      </c>
      <c r="J437" s="174" t="str">
        <f>IF(F437="Main Primary Artist","update Tracks set ArtistId=(select ArtistId from Artists where Name=N'"&amp;Substitute(Trim(E437),"'","''")&amp;"' and EnterpriseId="&amp;EntId&amp;") where "&amp;IF(A437&lt;&gt;"", "ISRC='"&amp;A437&amp;"'", "TrackVendorId='"&amp;Substitute(Trim(B437),"'","''")&amp;"'")&amp;" and EnterpriseId="&amp;EntId,"INSERT into Contributors VALUES (newid(), "&amp;IF(F437&lt;&gt;"Primary Artist", "(select RoleId from ContributorRoles where Name='"&amp;F437&amp;"'), 0", "49, 1")&amp; ", (select max(TrackId) from Tracks where "&amp;IF(A437&lt;&gt;"", "ISRC='"&amp;A437&amp;"'", "TrackVendorId='"&amp;Substitute(Trim(B437),"'","''")&amp;"'")&amp;" and EnterpriseId="&amp;EntId&amp;"), null, (select ArtistId from Artists where Name=N'"&amp;SUBSTITUTE(trim(E437),"'","''")&amp;"' and EnterpriseId="&amp;EntId&amp;"), null)")</f>
        <v>INSERT into Contributors VALUES (newid(), (select RoleId from ContributorRoles where Name='Producer'), 0, (select max(TrackId) from Tracks where ISRC='BKTOK2300143' and EnterpriseId=647322), null, (select ArtistId from Artists where Name=N'PeJota10*' and EnterpriseId=647322), null)</v>
      </c>
    </row>
    <row r="438">
      <c r="A438" s="34" t="s">
        <v>1175</v>
      </c>
      <c r="B438" s="84"/>
      <c r="C438" s="134" t="str">
        <f t="array" ref="C438">ifs(and(isblank($A438),isblank($B438)),"", not(iserror(vlookup($A438&amp;$B438,'5) Release_Track'!$F:$F&amp;'5) Release_Track'!$G:$G,1,0))),vlookup($A438&amp;$B438,{'5) Release_Track'!$F:$F&amp;'5) Release_Track'!$G:$G,'5) Release_Track'!$H:$H},2,0), or(and(not(isblank($B438)),$B438=$B435,$A438&lt;&gt;$A435),and(not(isblank($A438)),$A438=$A435,$B438&lt;&gt;$B435)),"ID LISTS UNALIGNED",and($A438&lt;&gt;"",countif('5) Release_Track'!$F:$F,$A438)=0),"NO ISRC MATCH in Release_Track",and($B438&lt;&gt;"",countif('5) Release_Track'!$G:$G,$B438)=0),"NO CATALOG ID MATCH in Release_Track",iserror(vlookup($A438&amp;$B438,'5) Release_Track'!$F:$F&amp;'5) Release_Track'!$G:$G,1,0)),"NO ISRC-CATALOG ID pair MATCH in Release_Track" )</f>
        <v>Reinado Vazio</v>
      </c>
      <c r="D438" s="134" t="str">
        <f t="array" ref="D438">ifs(and(isblank($A438),isblank($B438)),"", not(iserror(vlookup($A438&amp;$B438,'5) Release_Track'!$F:$F&amp;'5) Release_Track'!$G:$G,1,0))),vlookup($A438&amp;$B438,{'5) Release_Track'!$F:$F&amp;'5) Release_Track'!$G:$G,'5) Release_Track'!$I:$I},2,0), or(and(not(isblank($B438)),$B438=$B435,$A438&lt;&gt;$A435),and(not(isblank($A438)),$A438=$A435,$B438&lt;&gt;$B435)),"ID LISTS UNALIGNED",and($A438&lt;&gt;"",countif('5) Release_Track'!$F:$F,$A438)=0),"NO ISRC MATCH in Release_Track",and($B438&lt;&gt;"",countif('5) Release_Track'!$G:$G,$B438)=0),"NO CATALOG ID MATCH in Release_Track",iserror(vlookup($A438&amp;$B438,'5) Release_Track'!$F:$F&amp;'5) Release_Track'!$G:$G,1,0)),"NO ISRC-CATALOG ID pair MATCH in Release_Track" )</f>
        <v>Speed Up</v>
      </c>
      <c r="E438" s="96" t="s">
        <v>53</v>
      </c>
      <c r="F438" s="140" t="s">
        <v>666</v>
      </c>
      <c r="G438" s="136" t="str">
        <f t="array" ref="G438">ifs(or($F438="",$F438="Main Primary Artist"),$F438,not(iserror(vlookup($F438,'Reference info'!$J$5:$J$8,1,0))),"Key Artist",not(iserror(vlookup($F438,'Reference info'!$J$38:$J$405,1,0))),"Performer",not(iserror(vlookup($F438,'Reference info'!$J$10:$J$36,1,0))),"Producer &amp; Engineer")</f>
        <v>Main Primary Artist</v>
      </c>
      <c r="H438" s="8" t="str">
        <f>"update Artists set ReleasesCount=(select count (distinct ReleaseId) from Releases where ArtistId=(select max(ArtistId) from Artists where Name=N'"&amp;E438&amp;"' and EnterpriseId="&amp;EntId&amp;")), 
TracksCount=(select count (distinct TrackId) from Tracks where ArtistId=(select max(ArtistId) from Artists where Name=N'"&amp;E438&amp;"' and EnterpriseId="&amp;EntId&amp;")) where ArtistId=(select max(ArtistId) from Artists where Name=N'"&amp;E438&amp;"'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38" s="174" t="str">
        <f>IF(F438="Main Primary Artist","update Tracks set ArtistId=(select ArtistId from Artists where Name=N'"&amp;Substitute(Trim(E438),"'","''")&amp;"' and EnterpriseId="&amp;EntId&amp;") where "&amp;IF(A438&lt;&gt;"", "ISRC='"&amp;A438&amp;"'", "TrackVendorId='"&amp;Substitute(Trim(B438),"'","''")&amp;"'")&amp;" and EnterpriseId="&amp;EntId,"INSERT into Contributors VALUES (newid(), "&amp;IF(F438&lt;&gt;"Primary Artist", "(select RoleId from ContributorRoles where Name='"&amp;F438&amp;"'), 0", "49, 1")&amp; ", (select max(TrackId) from Tracks where "&amp;IF(A438&lt;&gt;"", "ISRC='"&amp;A438&amp;"'", "TrackVendorId='"&amp;Substitute(Trim(B438),"'","''")&amp;"'")&amp;" and EnterpriseId="&amp;EntId&amp;"), null, (select ArtistId from Artists where Name=N'"&amp;SUBSTITUTE(trim(E438),"'","''")&amp;"' and EnterpriseId="&amp;EntId&amp;"), null)")</f>
        <v>update Tracks set ArtistId=(select ArtistId from Artists where Name=N'PeJota10*' and EnterpriseId=647322) where ISRC='BKTOK2300143' and EnterpriseId=647322</v>
      </c>
    </row>
    <row r="439" hidden="1">
      <c r="A439" s="34" t="s">
        <v>1175</v>
      </c>
      <c r="B439" s="84"/>
      <c r="C439" s="134" t="str">
        <f t="array" ref="C439">ifs(and(isblank($A439),isblank($B439)),"", not(iserror(vlookup($A439&amp;$B439,'5) Release_Track'!$F:$F&amp;'5) Release_Track'!$G:$G,1,0))),vlookup($A439&amp;$B439,{'5) Release_Track'!$F:$F&amp;'5) Release_Track'!$G:$G,'5) Release_Track'!$H:$H},2,0), or(and(not(isblank($B439)),$B439=$B438,$A439&lt;&gt;$A438),and(not(isblank($A439)),$A439=$A438,$B439&lt;&gt;$B438)),"ID LISTS UNALIGNED",and($A439&lt;&gt;"",countif('5) Release_Track'!$F:$F,$A439)=0),"NO ISRC MATCH in Release_Track",and($B439&lt;&gt;"",countif('5) Release_Track'!$G:$G,$B439)=0),"NO CATALOG ID MATCH in Release_Track",iserror(vlookup($A439&amp;$B439,'5) Release_Track'!$F:$F&amp;'5) Release_Track'!$G:$G,1,0)),"NO ISRC-CATALOG ID pair MATCH in Release_Track" )</f>
        <v>Reinado Vazio</v>
      </c>
      <c r="D439" s="134" t="str">
        <f t="array" ref="D439">ifs(and(isblank($A439),isblank($B439)),"", not(iserror(vlookup($A439&amp;$B439,'5) Release_Track'!$F:$F&amp;'5) Release_Track'!$G:$G,1,0))),vlookup($A439&amp;$B439,{'5) Release_Track'!$F:$F&amp;'5) Release_Track'!$G:$G,'5) Release_Track'!$I:$I},2,0), or(and(not(isblank($B439)),$B439=$B438,$A439&lt;&gt;$A438),and(not(isblank($A439)),$A439=$A438,$B439&lt;&gt;$B438)),"ID LISTS UNALIGNED",and($A439&lt;&gt;"",countif('5) Release_Track'!$F:$F,$A439)=0),"NO ISRC MATCH in Release_Track",and($B439&lt;&gt;"",countif('5) Release_Track'!$G:$G,$B439)=0),"NO CATALOG ID MATCH in Release_Track",iserror(vlookup($A439&amp;$B439,'5) Release_Track'!$F:$F&amp;'5) Release_Track'!$G:$G,1,0)),"NO ISRC-CATALOG ID pair MATCH in Release_Track" )</f>
        <v>Speed Up</v>
      </c>
      <c r="E439" s="96" t="s">
        <v>79</v>
      </c>
      <c r="F439" s="93" t="s">
        <v>672</v>
      </c>
      <c r="G439" s="136" t="str">
        <f t="array" ref="G439">ifs(or($F439="",$F439="Main Primary Artist"),$F439,not(iserror(vlookup($F439,'Reference info'!$J$5:$J$8,1,0))),"Key Artist",not(iserror(vlookup($F439,'Reference info'!$J$38:$J$405,1,0))),"Performer",not(iserror(vlookup($F439,'Reference info'!$J$10:$J$36,1,0))),"Producer &amp; Engineer")</f>
        <v>Key Artist</v>
      </c>
      <c r="J439" s="174" t="str">
        <f>IF(F439="Main Primary Artist","update Tracks set ArtistId=(select ArtistId from Artists where Name=N'"&amp;Substitute(Trim(E439),"'","''")&amp;"' and EnterpriseId="&amp;EntId&amp;") where "&amp;IF(A439&lt;&gt;"", "ISRC='"&amp;A439&amp;"'", "TrackVendorId='"&amp;Substitute(Trim(B439),"'","''")&amp;"'")&amp;" and EnterpriseId="&amp;EntId,"INSERT into Contributors VALUES (newid(), "&amp;IF(F439&lt;&gt;"Primary Artist", "(select RoleId from ContributorRoles where Name='"&amp;F439&amp;"'), 0", "49, 1")&amp; ", (select max(TrackId) from Tracks where "&amp;IF(A439&lt;&gt;"", "ISRC='"&amp;A439&amp;"'", "TrackVendorId='"&amp;Substitute(Trim(B439),"'","''")&amp;"'")&amp;" and EnterpriseId="&amp;EntId&amp;"), null, (select ArtistId from Artists where Name=N'"&amp;SUBSTITUTE(trim(E439),"'","''")&amp;"' and EnterpriseId="&amp;EntId&amp;"), null)")</f>
        <v>INSERT into Contributors VALUES (newid(), (select RoleId from ContributorRoles where Name='Featuring'), 0, (select max(TrackId) from Tracks where ISRC='BKTOK2300143' and EnterpriseId=647322), null, (select ArtistId from Artists where Name=N'$hinepsj' and EnterpriseId=647322), null)</v>
      </c>
    </row>
    <row r="440" hidden="1">
      <c r="A440" s="34" t="s">
        <v>1175</v>
      </c>
      <c r="B440" s="84"/>
      <c r="C440" s="134" t="str">
        <f t="array" ref="C440">ifs(and(isblank($A440),isblank($B440)),"", not(iserror(vlookup($A440&amp;$B440,'5) Release_Track'!$F:$F&amp;'5) Release_Track'!$G:$G,1,0))),vlookup($A440&amp;$B440,{'5) Release_Track'!$F:$F&amp;'5) Release_Track'!$G:$G,'5) Release_Track'!$H:$H},2,0), or(and(not(isblank($B440)),$B440=$B437,$A440&lt;&gt;$A437),and(not(isblank($A440)),$A440=$A437,$B440&lt;&gt;$B437)),"ID LISTS UNALIGNED",and($A440&lt;&gt;"",countif('5) Release_Track'!$F:$F,$A440)=0),"NO ISRC MATCH in Release_Track",and($B440&lt;&gt;"",countif('5) Release_Track'!$G:$G,$B440)=0),"NO CATALOG ID MATCH in Release_Track",iserror(vlookup($A440&amp;$B440,'5) Release_Track'!$F:$F&amp;'5) Release_Track'!$G:$G,1,0)),"NO ISRC-CATALOG ID pair MATCH in Release_Track" )</f>
        <v>Reinado Vazio</v>
      </c>
      <c r="D440" s="134" t="str">
        <f t="array" ref="D440">ifs(and(isblank($A440),isblank($B440)),"", not(iserror(vlookup($A440&amp;$B440,'5) Release_Track'!$F:$F&amp;'5) Release_Track'!$G:$G,1,0))),vlookup($A440&amp;$B440,{'5) Release_Track'!$F:$F&amp;'5) Release_Track'!$G:$G,'5) Release_Track'!$I:$I},2,0), or(and(not(isblank($B440)),$B440=$B437,$A440&lt;&gt;$A437),and(not(isblank($A440)),$A440=$A437,$B440&lt;&gt;$B437)),"ID LISTS UNALIGNED",and($A440&lt;&gt;"",countif('5) Release_Track'!$F:$F,$A440)=0),"NO ISRC MATCH in Release_Track",and($B440&lt;&gt;"",countif('5) Release_Track'!$G:$G,$B440)=0),"NO CATALOG ID MATCH in Release_Track",iserror(vlookup($A440&amp;$B440,'5) Release_Track'!$F:$F&amp;'5) Release_Track'!$G:$G,1,0)),"NO ISRC-CATALOG ID pair MATCH in Release_Track" )</f>
        <v>Speed Up</v>
      </c>
      <c r="E440" s="96" t="s">
        <v>53</v>
      </c>
      <c r="F440" s="135" t="s">
        <v>669</v>
      </c>
      <c r="G440" s="136" t="str">
        <f t="array" ref="G440">ifs(or($F440="",$F440="Main Primary Artist"),$F440,not(iserror(vlookup($F440,'Reference info'!$J$5:$J$8,1,0))),"Key Artist",not(iserror(vlookup($F440,'Reference info'!$J$38:$J$405,1,0))),"Performer",not(iserror(vlookup($F440,'Reference info'!$J$10:$J$36,1,0))),"Producer &amp; Engineer")</f>
        <v>Producer &amp; Engineer</v>
      </c>
      <c r="J440" s="174" t="str">
        <f>IF(F440="Main Primary Artist","update Tracks set ArtistId=(select ArtistId from Artists where Name=N'"&amp;Substitute(Trim(E440),"'","''")&amp;"' and EnterpriseId="&amp;EntId&amp;") where "&amp;IF(A440&lt;&gt;"", "ISRC='"&amp;A440&amp;"'", "TrackVendorId='"&amp;Substitute(Trim(B440),"'","''")&amp;"'")&amp;" and EnterpriseId="&amp;EntId,"INSERT into Contributors VALUES (newid(), "&amp;IF(F440&lt;&gt;"Primary Artist", "(select RoleId from ContributorRoles where Name='"&amp;F440&amp;"'), 0", "49, 1")&amp; ", (select max(TrackId) from Tracks where "&amp;IF(A440&lt;&gt;"", "ISRC='"&amp;A440&amp;"'", "TrackVendorId='"&amp;Substitute(Trim(B440),"'","''")&amp;"'")&amp;" and EnterpriseId="&amp;EntId&amp;"), null, (select ArtistId from Artists where Name=N'"&amp;SUBSTITUTE(trim(E440),"'","''")&amp;"' and EnterpriseId="&amp;EntId&amp;"), null)")</f>
        <v>INSERT into Contributors VALUES (newid(), (select RoleId from ContributorRoles where Name='Engineer'), 0, (select max(TrackId) from Tracks where ISRC='BKTOK2300143' and EnterpriseId=647322), null, (select ArtistId from Artists where Name=N'PeJota10*' and EnterpriseId=647322), null)</v>
      </c>
    </row>
    <row r="441" hidden="1">
      <c r="A441" s="34" t="s">
        <v>1177</v>
      </c>
      <c r="B441" s="84"/>
      <c r="C441" s="134" t="str">
        <f t="array" ref="C441">ifs(and(isblank($A441),isblank($B441)),"", not(iserror(vlookup($A441&amp;$B441,'5) Release_Track'!$F:$F&amp;'5) Release_Track'!$G:$G,1,0))),vlookup($A441&amp;$B441,{'5) Release_Track'!$F:$F&amp;'5) Release_Track'!$G:$G,'5) Release_Track'!$H:$H},2,0), or(and(not(isblank($B441)),$B441=$B438,$A441&lt;&gt;$A438),and(not(isblank($A441)),$A441=$A438,$B441&lt;&gt;$B438)),"ID LISTS UNALIGNED",and($A441&lt;&gt;"",countif('5) Release_Track'!$F:$F,$A441)=0),"NO ISRC MATCH in Release_Track",and($B441&lt;&gt;"",countif('5) Release_Track'!$G:$G,$B441)=0),"NO CATALOG ID MATCH in Release_Track",iserror(vlookup($A441&amp;$B441,'5) Release_Track'!$F:$F&amp;'5) Release_Track'!$G:$G,1,0)),"NO ISRC-CATALOG ID pair MATCH in Release_Track" )</f>
        <v>General Divino</v>
      </c>
      <c r="D441" s="134" t="str">
        <f t="array" ref="D441">ifs(and(isblank($A441),isblank($B441)),"", not(iserror(vlookup($A441&amp;$B441,'5) Release_Track'!$F:$F&amp;'5) Release_Track'!$G:$G,1,0))),vlookup($A441&amp;$B441,{'5) Release_Track'!$F:$F&amp;'5) Release_Track'!$G:$G,'5) Release_Track'!$I:$I},2,0), or(and(not(isblank($B441)),$B441=$B438,$A441&lt;&gt;$A438),and(not(isblank($A441)),$A441=$A438,$B441&lt;&gt;$B438)),"ID LISTS UNALIGNED",and($A441&lt;&gt;"",countif('5) Release_Track'!$F:$F,$A441)=0),"NO ISRC MATCH in Release_Track",and($B441&lt;&gt;"",countif('5) Release_Track'!$G:$G,$B441)=0),"NO CATALOG ID MATCH in Release_Track",iserror(vlookup($A441&amp;$B441,'5) Release_Track'!$F:$F&amp;'5) Release_Track'!$G:$G,1,0)),"NO ISRC-CATALOG ID pair MATCH in Release_Track" )</f>
        <v/>
      </c>
      <c r="E441" s="96" t="s">
        <v>53</v>
      </c>
      <c r="F441" s="135" t="s">
        <v>667</v>
      </c>
      <c r="G441" s="136" t="str">
        <f t="array" ref="G441">ifs(or($F441="",$F441="Main Primary Artist"),$F441,not(iserror(vlookup($F441,'Reference info'!$J$5:$J$8,1,0))),"Key Artist",not(iserror(vlookup($F441,'Reference info'!$J$38:$J$405,1,0))),"Performer",not(iserror(vlookup($F441,'Reference info'!$J$10:$J$36,1,0))),"Producer &amp; Engineer")</f>
        <v>Producer &amp; Engineer</v>
      </c>
      <c r="J441" s="174" t="str">
        <f>IF(F441="Main Primary Artist","update Tracks set ArtistId=(select ArtistId from Artists where Name=N'"&amp;Substitute(Trim(E441),"'","''")&amp;"' and EnterpriseId="&amp;EntId&amp;") where "&amp;IF(A441&lt;&gt;"", "ISRC='"&amp;A441&amp;"'", "TrackVendorId='"&amp;Substitute(Trim(B441),"'","''")&amp;"'")&amp;" and EnterpriseId="&amp;EntId,"INSERT into Contributors VALUES (newid(), "&amp;IF(F441&lt;&gt;"Primary Artist", "(select RoleId from ContributorRoles where Name='"&amp;F441&amp;"'), 0", "49, 1")&amp; ", (select max(TrackId) from Tracks where "&amp;IF(A441&lt;&gt;"", "ISRC='"&amp;A441&amp;"'", "TrackVendorId='"&amp;Substitute(Trim(B441),"'","''")&amp;"'")&amp;" and EnterpriseId="&amp;EntId&amp;"), null, (select ArtistId from Artists where Name=N'"&amp;SUBSTITUTE(trim(E441),"'","''")&amp;"' and EnterpriseId="&amp;EntId&amp;"), null)")</f>
        <v>INSERT into Contributors VALUES (newid(), (select RoleId from ContributorRoles where Name='Producer'), 0, (select max(TrackId) from Tracks where ISRC='BKTOK2300144' and EnterpriseId=647322), null, (select ArtistId from Artists where Name=N'PeJota10*' and EnterpriseId=647322), null)</v>
      </c>
    </row>
    <row r="442">
      <c r="A442" s="34" t="s">
        <v>1177</v>
      </c>
      <c r="B442" s="84"/>
      <c r="C442" s="134" t="str">
        <f t="array" ref="C442">ifs(and(isblank($A442),isblank($B442)),"", not(iserror(vlookup($A442&amp;$B442,'5) Release_Track'!$F:$F&amp;'5) Release_Track'!$G:$G,1,0))),vlookup($A442&amp;$B442,{'5) Release_Track'!$F:$F&amp;'5) Release_Track'!$G:$G,'5) Release_Track'!$H:$H},2,0), or(and(not(isblank($B442)),$B442=$B439,$A442&lt;&gt;$A439),and(not(isblank($A442)),$A442=$A439,$B442&lt;&gt;$B439)),"ID LISTS UNALIGNED",and($A442&lt;&gt;"",countif('5) Release_Track'!$F:$F,$A442)=0),"NO ISRC MATCH in Release_Track",and($B442&lt;&gt;"",countif('5) Release_Track'!$G:$G,$B442)=0),"NO CATALOG ID MATCH in Release_Track",iserror(vlookup($A442&amp;$B442,'5) Release_Track'!$F:$F&amp;'5) Release_Track'!$G:$G,1,0)),"NO ISRC-CATALOG ID pair MATCH in Release_Track" )</f>
        <v>General Divino</v>
      </c>
      <c r="D442" s="134" t="str">
        <f t="array" ref="D442">ifs(and(isblank($A442),isblank($B442)),"", not(iserror(vlookup($A442&amp;$B442,'5) Release_Track'!$F:$F&amp;'5) Release_Track'!$G:$G,1,0))),vlookup($A442&amp;$B442,{'5) Release_Track'!$F:$F&amp;'5) Release_Track'!$G:$G,'5) Release_Track'!$I:$I},2,0), or(and(not(isblank($B442)),$B442=$B439,$A442&lt;&gt;$A439),and(not(isblank($A442)),$A442=$A439,$B442&lt;&gt;$B439)),"ID LISTS UNALIGNED",and($A442&lt;&gt;"",countif('5) Release_Track'!$F:$F,$A442)=0),"NO ISRC MATCH in Release_Track",and($B442&lt;&gt;"",countif('5) Release_Track'!$G:$G,$B442)=0),"NO CATALOG ID MATCH in Release_Track",iserror(vlookup($A442&amp;$B442,'5) Release_Track'!$F:$F&amp;'5) Release_Track'!$G:$G,1,0)),"NO ISRC-CATALOG ID pair MATCH in Release_Track" )</f>
        <v/>
      </c>
      <c r="E442" s="96" t="s">
        <v>53</v>
      </c>
      <c r="F442" s="140" t="s">
        <v>666</v>
      </c>
      <c r="G442" s="136" t="str">
        <f t="array" ref="G442">ifs(or($F442="",$F442="Main Primary Artist"),$F442,not(iserror(vlookup($F442,'Reference info'!$J$5:$J$8,1,0))),"Key Artist",not(iserror(vlookup($F442,'Reference info'!$J$38:$J$405,1,0))),"Performer",not(iserror(vlookup($F442,'Reference info'!$J$10:$J$36,1,0))),"Producer &amp; Engineer")</f>
        <v>Main Primary Artist</v>
      </c>
      <c r="H442" s="8" t="str">
        <f>"update Artists set ReleasesCount=(select count (distinct ReleaseId) from Releases where ArtistId=(select max(ArtistId) from Artists where Name=N'"&amp;E442&amp;"' and EnterpriseId="&amp;EntId&amp;")), 
TracksCount=(select count (distinct TrackId) from Tracks where ArtistId=(select max(ArtistId) from Artists where Name=N'"&amp;E442&amp;"' and EnterpriseId="&amp;EntId&amp;")) where ArtistId=(select max(ArtistId) from Artists where Name=N'"&amp;E442&amp;"'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42" s="174" t="str">
        <f>IF(F442="Main Primary Artist","update Tracks set ArtistId=(select ArtistId from Artists where Name=N'"&amp;Substitute(Trim(E442),"'","''")&amp;"' and EnterpriseId="&amp;EntId&amp;") where "&amp;IF(A442&lt;&gt;"", "ISRC='"&amp;A442&amp;"'", "TrackVendorId='"&amp;Substitute(Trim(B442),"'","''")&amp;"'")&amp;" and EnterpriseId="&amp;EntId,"INSERT into Contributors VALUES (newid(), "&amp;IF(F442&lt;&gt;"Primary Artist", "(select RoleId from ContributorRoles where Name='"&amp;F442&amp;"'), 0", "49, 1")&amp; ", (select max(TrackId) from Tracks where "&amp;IF(A442&lt;&gt;"", "ISRC='"&amp;A442&amp;"'", "TrackVendorId='"&amp;Substitute(Trim(B442),"'","''")&amp;"'")&amp;" and EnterpriseId="&amp;EntId&amp;"), null, (select ArtistId from Artists where Name=N'"&amp;SUBSTITUTE(trim(E442),"'","''")&amp;"' and EnterpriseId="&amp;EntId&amp;"), null)")</f>
        <v>update Tracks set ArtistId=(select ArtistId from Artists where Name=N'PeJota10*' and EnterpriseId=647322) where ISRC='BKTOK2300144' and EnterpriseId=647322</v>
      </c>
    </row>
    <row r="443" hidden="1">
      <c r="A443" s="34" t="s">
        <v>1177</v>
      </c>
      <c r="B443" s="84"/>
      <c r="C443" s="134" t="str">
        <f t="array" ref="C443">ifs(and(isblank($A443),isblank($B443)),"", not(iserror(vlookup($A443&amp;$B443,'5) Release_Track'!$F:$F&amp;'5) Release_Track'!$G:$G,1,0))),vlookup($A443&amp;$B443,{'5) Release_Track'!$F:$F&amp;'5) Release_Track'!$G:$G,'5) Release_Track'!$H:$H},2,0), or(and(not(isblank($B443)),$B443=$B442,$A443&lt;&gt;$A442),and(not(isblank($A443)),$A443=$A442,$B443&lt;&gt;$B442)),"ID LISTS UNALIGNED",and($A443&lt;&gt;"",countif('5) Release_Track'!$F:$F,$A443)=0),"NO ISRC MATCH in Release_Track",and($B443&lt;&gt;"",countif('5) Release_Track'!$G:$G,$B443)=0),"NO CATALOG ID MATCH in Release_Track",iserror(vlookup($A443&amp;$B443,'5) Release_Track'!$F:$F&amp;'5) Release_Track'!$G:$G,1,0)),"NO ISRC-CATALOG ID pair MATCH in Release_Track" )</f>
        <v>General Divino</v>
      </c>
      <c r="D443" s="134" t="str">
        <f t="array" ref="D443">ifs(and(isblank($A443),isblank($B443)),"", not(iserror(vlookup($A443&amp;$B443,'5) Release_Track'!$F:$F&amp;'5) Release_Track'!$G:$G,1,0))),vlookup($A443&amp;$B443,{'5) Release_Track'!$F:$F&amp;'5) Release_Track'!$G:$G,'5) Release_Track'!$I:$I},2,0), or(and(not(isblank($B443)),$B443=$B442,$A443&lt;&gt;$A442),and(not(isblank($A443)),$A443=$A442,$B443&lt;&gt;$B442)),"ID LISTS UNALIGNED",and($A443&lt;&gt;"",countif('5) Release_Track'!$F:$F,$A443)=0),"NO ISRC MATCH in Release_Track",and($B443&lt;&gt;"",countif('5) Release_Track'!$G:$G,$B443)=0),"NO CATALOG ID MATCH in Release_Track",iserror(vlookup($A443&amp;$B443,'5) Release_Track'!$F:$F&amp;'5) Release_Track'!$G:$G,1,0)),"NO ISRC-CATALOG ID pair MATCH in Release_Track" )</f>
        <v/>
      </c>
      <c r="E443" s="96" t="s">
        <v>97</v>
      </c>
      <c r="F443" s="93" t="s">
        <v>672</v>
      </c>
      <c r="G443" s="136" t="str">
        <f t="array" ref="G443">ifs(or($F443="",$F443="Main Primary Artist"),$F443,not(iserror(vlookup($F443,'Reference info'!$J$5:$J$8,1,0))),"Key Artist",not(iserror(vlookup($F443,'Reference info'!$J$38:$J$405,1,0))),"Performer",not(iserror(vlookup($F443,'Reference info'!$J$10:$J$36,1,0))),"Producer &amp; Engineer")</f>
        <v>Key Artist</v>
      </c>
      <c r="J443" s="174" t="str">
        <f>IF(F443="Main Primary Artist","update Tracks set ArtistId=(select ArtistId from Artists where Name=N'"&amp;Substitute(Trim(E443),"'","''")&amp;"' and EnterpriseId="&amp;EntId&amp;") where "&amp;IF(A443&lt;&gt;"", "ISRC='"&amp;A443&amp;"'", "TrackVendorId='"&amp;Substitute(Trim(B443),"'","''")&amp;"'")&amp;" and EnterpriseId="&amp;EntId,"INSERT into Contributors VALUES (newid(), "&amp;IF(F443&lt;&gt;"Primary Artist", "(select RoleId from ContributorRoles where Name='"&amp;F443&amp;"'), 0", "49, 1")&amp; ", (select max(TrackId) from Tracks where "&amp;IF(A443&lt;&gt;"", "ISRC='"&amp;A443&amp;"'", "TrackVendorId='"&amp;Substitute(Trim(B443),"'","''")&amp;"'")&amp;" and EnterpriseId="&amp;EntId&amp;"), null, (select ArtistId from Artists where Name=N'"&amp;SUBSTITUTE(trim(E443),"'","''")&amp;"' and EnterpriseId="&amp;EntId&amp;"), null)")</f>
        <v>INSERT into Contributors VALUES (newid(), (select RoleId from ContributorRoles where Name='Featuring'), 0, (select max(TrackId) from Tracks where ISRC='BKTOK2300144' and EnterpriseId=647322), null, (select ArtistId from Artists where Name=N'Atilla' and EnterpriseId=647322), null)</v>
      </c>
    </row>
    <row r="444" hidden="1">
      <c r="A444" s="34" t="s">
        <v>1177</v>
      </c>
      <c r="B444" s="84"/>
      <c r="C444" s="134" t="str">
        <f t="array" ref="C444">ifs(and(isblank($A444),isblank($B444)),"", not(iserror(vlookup($A444&amp;$B444,'5) Release_Track'!$F:$F&amp;'5) Release_Track'!$G:$G,1,0))),vlookup($A444&amp;$B444,{'5) Release_Track'!$F:$F&amp;'5) Release_Track'!$G:$G,'5) Release_Track'!$H:$H},2,0), or(and(not(isblank($B444)),$B444=$B441,$A444&lt;&gt;$A441),and(not(isblank($A444)),$A444=$A441,$B444&lt;&gt;$B441)),"ID LISTS UNALIGNED",and($A444&lt;&gt;"",countif('5) Release_Track'!$F:$F,$A444)=0),"NO ISRC MATCH in Release_Track",and($B444&lt;&gt;"",countif('5) Release_Track'!$G:$G,$B444)=0),"NO CATALOG ID MATCH in Release_Track",iserror(vlookup($A444&amp;$B444,'5) Release_Track'!$F:$F&amp;'5) Release_Track'!$G:$G,1,0)),"NO ISRC-CATALOG ID pair MATCH in Release_Track" )</f>
        <v>General Divino</v>
      </c>
      <c r="D444" s="134" t="str">
        <f t="array" ref="D444">ifs(and(isblank($A444),isblank($B444)),"", not(iserror(vlookup($A444&amp;$B444,'5) Release_Track'!$F:$F&amp;'5) Release_Track'!$G:$G,1,0))),vlookup($A444&amp;$B444,{'5) Release_Track'!$F:$F&amp;'5) Release_Track'!$G:$G,'5) Release_Track'!$I:$I},2,0), or(and(not(isblank($B444)),$B444=$B441,$A444&lt;&gt;$A441),and(not(isblank($A444)),$A444=$A441,$B444&lt;&gt;$B441)),"ID LISTS UNALIGNED",and($A444&lt;&gt;"",countif('5) Release_Track'!$F:$F,$A444)=0),"NO ISRC MATCH in Release_Track",and($B444&lt;&gt;"",countif('5) Release_Track'!$G:$G,$B444)=0),"NO CATALOG ID MATCH in Release_Track",iserror(vlookup($A444&amp;$B444,'5) Release_Track'!$F:$F&amp;'5) Release_Track'!$G:$G,1,0)),"NO ISRC-CATALOG ID pair MATCH in Release_Track" )</f>
        <v/>
      </c>
      <c r="E444" s="96" t="s">
        <v>53</v>
      </c>
      <c r="F444" s="135" t="s">
        <v>669</v>
      </c>
      <c r="G444" s="136" t="str">
        <f t="array" ref="G444">ifs(or($F444="",$F444="Main Primary Artist"),$F444,not(iserror(vlookup($F444,'Reference info'!$J$5:$J$8,1,0))),"Key Artist",not(iserror(vlookup($F444,'Reference info'!$J$38:$J$405,1,0))),"Performer",not(iserror(vlookup($F444,'Reference info'!$J$10:$J$36,1,0))),"Producer &amp; Engineer")</f>
        <v>Producer &amp; Engineer</v>
      </c>
      <c r="J444" s="174" t="str">
        <f>IF(F444="Main Primary Artist","update Tracks set ArtistId=(select ArtistId from Artists where Name=N'"&amp;Substitute(Trim(E444),"'","''")&amp;"' and EnterpriseId="&amp;EntId&amp;") where "&amp;IF(A444&lt;&gt;"", "ISRC='"&amp;A444&amp;"'", "TrackVendorId='"&amp;Substitute(Trim(B444),"'","''")&amp;"'")&amp;" and EnterpriseId="&amp;EntId,"INSERT into Contributors VALUES (newid(), "&amp;IF(F444&lt;&gt;"Primary Artist", "(select RoleId from ContributorRoles where Name='"&amp;F444&amp;"'), 0", "49, 1")&amp; ", (select max(TrackId) from Tracks where "&amp;IF(A444&lt;&gt;"", "ISRC='"&amp;A444&amp;"'", "TrackVendorId='"&amp;Substitute(Trim(B444),"'","''")&amp;"'")&amp;" and EnterpriseId="&amp;EntId&amp;"), null, (select ArtistId from Artists where Name=N'"&amp;SUBSTITUTE(trim(E444),"'","''")&amp;"' and EnterpriseId="&amp;EntId&amp;"), null)")</f>
        <v>INSERT into Contributors VALUES (newid(), (select RoleId from ContributorRoles where Name='Engineer'), 0, (select max(TrackId) from Tracks where ISRC='BKTOK2300144' and EnterpriseId=647322), null, (select ArtistId from Artists where Name=N'PeJota10*' and EnterpriseId=647322), null)</v>
      </c>
    </row>
    <row r="445" hidden="1">
      <c r="A445" s="34" t="s">
        <v>1179</v>
      </c>
      <c r="B445" s="84"/>
      <c r="C445" s="134" t="str">
        <f t="array" ref="C445">ifs(and(isblank($A445),isblank($B445)),"", not(iserror(vlookup($A445&amp;$B445,'5) Release_Track'!$F:$F&amp;'5) Release_Track'!$G:$G,1,0))),vlookup($A445&amp;$B445,{'5) Release_Track'!$F:$F&amp;'5) Release_Track'!$G:$G,'5) Release_Track'!$H:$H},2,0), or(and(not(isblank($B445)),$B445=$B444,$A445&lt;&gt;$A444),and(not(isblank($A445)),$A445=$A444,$B445&lt;&gt;$B444)),"ID LISTS UNALIGNED",and($A445&lt;&gt;"",countif('5) Release_Track'!$F:$F,$A445)=0),"NO ISRC MATCH in Release_Track",and($B445&lt;&gt;"",countif('5) Release_Track'!$G:$G,$B445)=0),"NO CATALOG ID MATCH in Release_Track",iserror(vlookup($A445&amp;$B445,'5) Release_Track'!$F:$F&amp;'5) Release_Track'!$G:$G,1,0)),"NO ISRC-CATALOG ID pair MATCH in Release_Track" )</f>
        <v>General Divino</v>
      </c>
      <c r="D445" s="134" t="str">
        <f t="array" ref="D445">ifs(and(isblank($A445),isblank($B445)),"", not(iserror(vlookup($A445&amp;$B445,'5) Release_Track'!$F:$F&amp;'5) Release_Track'!$G:$G,1,0))),vlookup($A445&amp;$B445,{'5) Release_Track'!$F:$F&amp;'5) Release_Track'!$G:$G,'5) Release_Track'!$I:$I},2,0), or(and(not(isblank($B445)),$B445=$B444,$A445&lt;&gt;$A444),and(not(isblank($A445)),$A445=$A444,$B445&lt;&gt;$B444)),"ID LISTS UNALIGNED",and($A445&lt;&gt;"",countif('5) Release_Track'!$F:$F,$A445)=0),"NO ISRC MATCH in Release_Track",and($B445&lt;&gt;"",countif('5) Release_Track'!$G:$G,$B445)=0),"NO CATALOG ID MATCH in Release_Track",iserror(vlookup($A445&amp;$B445,'5) Release_Track'!$F:$F&amp;'5) Release_Track'!$G:$G,1,0)),"NO ISRC-CATALOG ID pair MATCH in Release_Track" )</f>
        <v>Speed Up</v>
      </c>
      <c r="E445" s="96" t="s">
        <v>53</v>
      </c>
      <c r="F445" s="135" t="s">
        <v>667</v>
      </c>
      <c r="G445" s="136" t="str">
        <f t="array" ref="G445">ifs(or($F445="",$F445="Main Primary Artist"),$F445,not(iserror(vlookup($F445,'Reference info'!$J$5:$J$8,1,0))),"Key Artist",not(iserror(vlookup($F445,'Reference info'!$J$38:$J$405,1,0))),"Performer",not(iserror(vlookup($F445,'Reference info'!$J$10:$J$36,1,0))),"Producer &amp; Engineer")</f>
        <v>Producer &amp; Engineer</v>
      </c>
      <c r="J445" s="174" t="str">
        <f>IF(F445="Main Primary Artist","update Tracks set ArtistId=(select ArtistId from Artists where Name=N'"&amp;Substitute(Trim(E445),"'","''")&amp;"' and EnterpriseId="&amp;EntId&amp;") where "&amp;IF(A445&lt;&gt;"", "ISRC='"&amp;A445&amp;"'", "TrackVendorId='"&amp;Substitute(Trim(B445),"'","''")&amp;"'")&amp;" and EnterpriseId="&amp;EntId,"INSERT into Contributors VALUES (newid(), "&amp;IF(F445&lt;&gt;"Primary Artist", "(select RoleId from ContributorRoles where Name='"&amp;F445&amp;"'), 0", "49, 1")&amp; ", (select max(TrackId) from Tracks where "&amp;IF(A445&lt;&gt;"", "ISRC='"&amp;A445&amp;"'", "TrackVendorId='"&amp;Substitute(Trim(B445),"'","''")&amp;"'")&amp;" and EnterpriseId="&amp;EntId&amp;"), null, (select ArtistId from Artists where Name=N'"&amp;SUBSTITUTE(trim(E445),"'","''")&amp;"' and EnterpriseId="&amp;EntId&amp;"), null)")</f>
        <v>INSERT into Contributors VALUES (newid(), (select RoleId from ContributorRoles where Name='Producer'), 0, (select max(TrackId) from Tracks where ISRC='BKTOK2300145' and EnterpriseId=647322), null, (select ArtistId from Artists where Name=N'PeJota10*' and EnterpriseId=647322), null)</v>
      </c>
    </row>
    <row r="446">
      <c r="A446" s="34" t="s">
        <v>1179</v>
      </c>
      <c r="B446" s="84"/>
      <c r="C446" s="134" t="str">
        <f t="array" ref="C446">ifs(and(isblank($A446),isblank($B446)),"", not(iserror(vlookup($A446&amp;$B446,'5) Release_Track'!$F:$F&amp;'5) Release_Track'!$G:$G,1,0))),vlookup($A446&amp;$B446,{'5) Release_Track'!$F:$F&amp;'5) Release_Track'!$G:$G,'5) Release_Track'!$H:$H},2,0), or(and(not(isblank($B446)),$B446=$B443,$A446&lt;&gt;$A443),and(not(isblank($A446)),$A446=$A443,$B446&lt;&gt;$B443)),"ID LISTS UNALIGNED",and($A446&lt;&gt;"",countif('5) Release_Track'!$F:$F,$A446)=0),"NO ISRC MATCH in Release_Track",and($B446&lt;&gt;"",countif('5) Release_Track'!$G:$G,$B446)=0),"NO CATALOG ID MATCH in Release_Track",iserror(vlookup($A446&amp;$B446,'5) Release_Track'!$F:$F&amp;'5) Release_Track'!$G:$G,1,0)),"NO ISRC-CATALOG ID pair MATCH in Release_Track" )</f>
        <v>General Divino</v>
      </c>
      <c r="D446" s="134" t="str">
        <f t="array" ref="D446">ifs(and(isblank($A446),isblank($B446)),"", not(iserror(vlookup($A446&amp;$B446,'5) Release_Track'!$F:$F&amp;'5) Release_Track'!$G:$G,1,0))),vlookup($A446&amp;$B446,{'5) Release_Track'!$F:$F&amp;'5) Release_Track'!$G:$G,'5) Release_Track'!$I:$I},2,0), or(and(not(isblank($B446)),$B446=$B443,$A446&lt;&gt;$A443),and(not(isblank($A446)),$A446=$A443,$B446&lt;&gt;$B443)),"ID LISTS UNALIGNED",and($A446&lt;&gt;"",countif('5) Release_Track'!$F:$F,$A446)=0),"NO ISRC MATCH in Release_Track",and($B446&lt;&gt;"",countif('5) Release_Track'!$G:$G,$B446)=0),"NO CATALOG ID MATCH in Release_Track",iserror(vlookup($A446&amp;$B446,'5) Release_Track'!$F:$F&amp;'5) Release_Track'!$G:$G,1,0)),"NO ISRC-CATALOG ID pair MATCH in Release_Track" )</f>
        <v>Speed Up</v>
      </c>
      <c r="E446" s="96" t="s">
        <v>53</v>
      </c>
      <c r="F446" s="140" t="s">
        <v>666</v>
      </c>
      <c r="G446" s="136" t="str">
        <f t="array" ref="G446">ifs(or($F446="",$F446="Main Primary Artist"),$F446,not(iserror(vlookup($F446,'Reference info'!$J$5:$J$8,1,0))),"Key Artist",not(iserror(vlookup($F446,'Reference info'!$J$38:$J$405,1,0))),"Performer",not(iserror(vlookup($F446,'Reference info'!$J$10:$J$36,1,0))),"Producer &amp; Engineer")</f>
        <v>Main Primary Artist</v>
      </c>
      <c r="H446" s="8" t="str">
        <f>"update Artists set ReleasesCount=(select count (distinct ReleaseId) from Releases where ArtistId=(select max(ArtistId) from Artists where Name=N'"&amp;E446&amp;"' and EnterpriseId="&amp;EntId&amp;")), 
TracksCount=(select count (distinct TrackId) from Tracks where ArtistId=(select max(ArtistId) from Artists where Name=N'"&amp;E446&amp;"' and EnterpriseId="&amp;EntId&amp;")) where ArtistId=(select max(ArtistId) from Artists where Name=N'"&amp;E446&amp;"'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46" s="174" t="str">
        <f>IF(F446="Main Primary Artist","update Tracks set ArtistId=(select ArtistId from Artists where Name=N'"&amp;Substitute(Trim(E446),"'","''")&amp;"' and EnterpriseId="&amp;EntId&amp;") where "&amp;IF(A446&lt;&gt;"", "ISRC='"&amp;A446&amp;"'", "TrackVendorId='"&amp;Substitute(Trim(B446),"'","''")&amp;"'")&amp;" and EnterpriseId="&amp;EntId,"INSERT into Contributors VALUES (newid(), "&amp;IF(F446&lt;&gt;"Primary Artist", "(select RoleId from ContributorRoles where Name='"&amp;F446&amp;"'), 0", "49, 1")&amp; ", (select max(TrackId) from Tracks where "&amp;IF(A446&lt;&gt;"", "ISRC='"&amp;A446&amp;"'", "TrackVendorId='"&amp;Substitute(Trim(B446),"'","''")&amp;"'")&amp;" and EnterpriseId="&amp;EntId&amp;"), null, (select ArtistId from Artists where Name=N'"&amp;SUBSTITUTE(trim(E446),"'","''")&amp;"' and EnterpriseId="&amp;EntId&amp;"), null)")</f>
        <v>update Tracks set ArtistId=(select ArtistId from Artists where Name=N'PeJota10*' and EnterpriseId=647322) where ISRC='BKTOK2300145' and EnterpriseId=647322</v>
      </c>
    </row>
    <row r="447" hidden="1">
      <c r="A447" s="34" t="s">
        <v>1179</v>
      </c>
      <c r="B447" s="84"/>
      <c r="C447" s="134" t="str">
        <f t="array" ref="C447">ifs(and(isblank($A447),isblank($B447)),"", not(iserror(vlookup($A447&amp;$B447,'5) Release_Track'!$F:$F&amp;'5) Release_Track'!$G:$G,1,0))),vlookup($A447&amp;$B447,{'5) Release_Track'!$F:$F&amp;'5) Release_Track'!$G:$G,'5) Release_Track'!$H:$H},2,0), or(and(not(isblank($B447)),$B447=$B446,$A447&lt;&gt;$A446),and(not(isblank($A447)),$A447=$A446,$B447&lt;&gt;$B446)),"ID LISTS UNALIGNED",and($A447&lt;&gt;"",countif('5) Release_Track'!$F:$F,$A447)=0),"NO ISRC MATCH in Release_Track",and($B447&lt;&gt;"",countif('5) Release_Track'!$G:$G,$B447)=0),"NO CATALOG ID MATCH in Release_Track",iserror(vlookup($A447&amp;$B447,'5) Release_Track'!$F:$F&amp;'5) Release_Track'!$G:$G,1,0)),"NO ISRC-CATALOG ID pair MATCH in Release_Track" )</f>
        <v>General Divino</v>
      </c>
      <c r="D447" s="134" t="str">
        <f t="array" ref="D447">ifs(and(isblank($A447),isblank($B447)),"", not(iserror(vlookup($A447&amp;$B447,'5) Release_Track'!$F:$F&amp;'5) Release_Track'!$G:$G,1,0))),vlookup($A447&amp;$B447,{'5) Release_Track'!$F:$F&amp;'5) Release_Track'!$G:$G,'5) Release_Track'!$I:$I},2,0), or(and(not(isblank($B447)),$B447=$B446,$A447&lt;&gt;$A446),and(not(isblank($A447)),$A447=$A446,$B447&lt;&gt;$B446)),"ID LISTS UNALIGNED",and($A447&lt;&gt;"",countif('5) Release_Track'!$F:$F,$A447)=0),"NO ISRC MATCH in Release_Track",and($B447&lt;&gt;"",countif('5) Release_Track'!$G:$G,$B447)=0),"NO CATALOG ID MATCH in Release_Track",iserror(vlookup($A447&amp;$B447,'5) Release_Track'!$F:$F&amp;'5) Release_Track'!$G:$G,1,0)),"NO ISRC-CATALOG ID pair MATCH in Release_Track" )</f>
        <v>Speed Up</v>
      </c>
      <c r="E447" s="96" t="s">
        <v>97</v>
      </c>
      <c r="F447" s="93" t="s">
        <v>672</v>
      </c>
      <c r="G447" s="136" t="str">
        <f t="array" ref="G447">ifs(or($F447="",$F447="Main Primary Artist"),$F447,not(iserror(vlookup($F447,'Reference info'!$J$5:$J$8,1,0))),"Key Artist",not(iserror(vlookup($F447,'Reference info'!$J$38:$J$405,1,0))),"Performer",not(iserror(vlookup($F447,'Reference info'!$J$10:$J$36,1,0))),"Producer &amp; Engineer")</f>
        <v>Key Artist</v>
      </c>
      <c r="J447" s="174" t="str">
        <f>IF(F447="Main Primary Artist","update Tracks set ArtistId=(select ArtistId from Artists where Name=N'"&amp;Substitute(Trim(E447),"'","''")&amp;"' and EnterpriseId="&amp;EntId&amp;") where "&amp;IF(A447&lt;&gt;"", "ISRC='"&amp;A447&amp;"'", "TrackVendorId='"&amp;Substitute(Trim(B447),"'","''")&amp;"'")&amp;" and EnterpriseId="&amp;EntId,"INSERT into Contributors VALUES (newid(), "&amp;IF(F447&lt;&gt;"Primary Artist", "(select RoleId from ContributorRoles where Name='"&amp;F447&amp;"'), 0", "49, 1")&amp; ", (select max(TrackId) from Tracks where "&amp;IF(A447&lt;&gt;"", "ISRC='"&amp;A447&amp;"'", "TrackVendorId='"&amp;Substitute(Trim(B447),"'","''")&amp;"'")&amp;" and EnterpriseId="&amp;EntId&amp;"), null, (select ArtistId from Artists where Name=N'"&amp;SUBSTITUTE(trim(E447),"'","''")&amp;"' and EnterpriseId="&amp;EntId&amp;"), null)")</f>
        <v>INSERT into Contributors VALUES (newid(), (select RoleId from ContributorRoles where Name='Featuring'), 0, (select max(TrackId) from Tracks where ISRC='BKTOK2300145' and EnterpriseId=647322), null, (select ArtistId from Artists where Name=N'Atilla' and EnterpriseId=647322), null)</v>
      </c>
    </row>
    <row r="448" hidden="1">
      <c r="A448" s="34" t="s">
        <v>1179</v>
      </c>
      <c r="B448" s="84"/>
      <c r="C448" s="134" t="str">
        <f t="array" ref="C448">ifs(and(isblank($A448),isblank($B448)),"", not(iserror(vlookup($A448&amp;$B448,'5) Release_Track'!$F:$F&amp;'5) Release_Track'!$G:$G,1,0))),vlookup($A448&amp;$B448,{'5) Release_Track'!$F:$F&amp;'5) Release_Track'!$G:$G,'5) Release_Track'!$H:$H},2,0), or(and(not(isblank($B448)),$B448=$B447,$A448&lt;&gt;$A447),and(not(isblank($A448)),$A448=$A447,$B448&lt;&gt;$B447)),"ID LISTS UNALIGNED",and($A448&lt;&gt;"",countif('5) Release_Track'!$F:$F,$A448)=0),"NO ISRC MATCH in Release_Track",and($B448&lt;&gt;"",countif('5) Release_Track'!$G:$G,$B448)=0),"NO CATALOG ID MATCH in Release_Track",iserror(vlookup($A448&amp;$B448,'5) Release_Track'!$F:$F&amp;'5) Release_Track'!$G:$G,1,0)),"NO ISRC-CATALOG ID pair MATCH in Release_Track" )</f>
        <v>General Divino</v>
      </c>
      <c r="D448" s="134" t="str">
        <f t="array" ref="D448">ifs(and(isblank($A448),isblank($B448)),"", not(iserror(vlookup($A448&amp;$B448,'5) Release_Track'!$F:$F&amp;'5) Release_Track'!$G:$G,1,0))),vlookup($A448&amp;$B448,{'5) Release_Track'!$F:$F&amp;'5) Release_Track'!$G:$G,'5) Release_Track'!$I:$I},2,0), or(and(not(isblank($B448)),$B448=$B447,$A448&lt;&gt;$A447),and(not(isblank($A448)),$A448=$A447,$B448&lt;&gt;$B447)),"ID LISTS UNALIGNED",and($A448&lt;&gt;"",countif('5) Release_Track'!$F:$F,$A448)=0),"NO ISRC MATCH in Release_Track",and($B448&lt;&gt;"",countif('5) Release_Track'!$G:$G,$B448)=0),"NO CATALOG ID MATCH in Release_Track",iserror(vlookup($A448&amp;$B448,'5) Release_Track'!$F:$F&amp;'5) Release_Track'!$G:$G,1,0)),"NO ISRC-CATALOG ID pair MATCH in Release_Track" )</f>
        <v>Speed Up</v>
      </c>
      <c r="E448" s="96" t="s">
        <v>53</v>
      </c>
      <c r="F448" s="135" t="s">
        <v>669</v>
      </c>
      <c r="G448" s="136" t="str">
        <f t="array" ref="G448">ifs(or($F448="",$F448="Main Primary Artist"),$F448,not(iserror(vlookup($F448,'Reference info'!$J$5:$J$8,1,0))),"Key Artist",not(iserror(vlookup($F448,'Reference info'!$J$38:$J$405,1,0))),"Performer",not(iserror(vlookup($F448,'Reference info'!$J$10:$J$36,1,0))),"Producer &amp; Engineer")</f>
        <v>Producer &amp; Engineer</v>
      </c>
      <c r="J448" s="174" t="str">
        <f>IF(F448="Main Primary Artist","update Tracks set ArtistId=(select ArtistId from Artists where Name=N'"&amp;Substitute(Trim(E448),"'","''")&amp;"' and EnterpriseId="&amp;EntId&amp;") where "&amp;IF(A448&lt;&gt;"", "ISRC='"&amp;A448&amp;"'", "TrackVendorId='"&amp;Substitute(Trim(B448),"'","''")&amp;"'")&amp;" and EnterpriseId="&amp;EntId,"INSERT into Contributors VALUES (newid(), "&amp;IF(F448&lt;&gt;"Primary Artist", "(select RoleId from ContributorRoles where Name='"&amp;F448&amp;"'), 0", "49, 1")&amp; ", (select max(TrackId) from Tracks where "&amp;IF(A448&lt;&gt;"", "ISRC='"&amp;A448&amp;"'", "TrackVendorId='"&amp;Substitute(Trim(B448),"'","''")&amp;"'")&amp;" and EnterpriseId="&amp;EntId&amp;"), null, (select ArtistId from Artists where Name=N'"&amp;SUBSTITUTE(trim(E448),"'","''")&amp;"' and EnterpriseId="&amp;EntId&amp;"), null)")</f>
        <v>INSERT into Contributors VALUES (newid(), (select RoleId from ContributorRoles where Name='Engineer'), 0, (select max(TrackId) from Tracks where ISRC='BKTOK2300145' and EnterpriseId=647322), null, (select ArtistId from Artists where Name=N'PeJota10*' and EnterpriseId=647322), null)</v>
      </c>
    </row>
    <row r="449" hidden="1">
      <c r="A449" s="8" t="s">
        <v>921</v>
      </c>
      <c r="B449" s="116"/>
      <c r="C449" s="134" t="str">
        <f t="array" ref="C449">ifs(and(isblank($A449),isblank($B449)),"", not(iserror(vlookup($A449&amp;$B449,'5) Release_Track'!$F:$F&amp;'5) Release_Track'!$G:$G,1,0))),vlookup($A449&amp;$B449,{'5) Release_Track'!$F:$F&amp;'5) Release_Track'!$G:$G,'5) Release_Track'!$H:$H},2,0), or(and(not(isblank($B449)),$B449=$B446,$A449&lt;&gt;$A446),and(not(isblank($A449)),$A449=$A446,$B449&lt;&gt;$B446)),"ID LISTS UNALIGNED",and($A449&lt;&gt;"",countif('5) Release_Track'!$F:$F,$A449)=0),"NO ISRC MATCH in Release_Track",and($B449&lt;&gt;"",countif('5) Release_Track'!$G:$G,$B449)=0),"NO CATALOG ID MATCH in Release_Track",iserror(vlookup($A449&amp;$B449,'5) Release_Track'!$F:$F&amp;'5) Release_Track'!$G:$G,1,0)),"NO ISRC-CATALOG ID pair MATCH in Release_Track" )</f>
        <v>Rock Lee: Punho da Besta</v>
      </c>
      <c r="D449" s="134"/>
      <c r="E449" s="43" t="s">
        <v>67</v>
      </c>
      <c r="F449" s="135" t="s">
        <v>667</v>
      </c>
      <c r="G449" s="136" t="str">
        <f t="array" ref="G449">ifs(or($F449="",$F449="Main Primary Artist"),$F449,not(iserror(vlookup($F449,'Reference info'!$J$5:$J$8,1,0))),"Key Artist",not(iserror(vlookup($F449,'Reference info'!$J$38:$J$405,1,0))),"Performer",not(iserror(vlookup($F449,'Reference info'!$J$10:$J$36,1,0))),"Producer &amp; Engineer")</f>
        <v>Producer &amp; Engineer</v>
      </c>
      <c r="J449" s="174" t="str">
        <f>IF(F449="Main Primary Artist","update Tracks set ArtistId=(select ArtistId from Artists where Name=N'"&amp;Substitute(Trim(E449),"'","''")&amp;"' and EnterpriseId="&amp;EntId&amp;") where "&amp;IF(A449&lt;&gt;"", "ISRC='"&amp;A449&amp;"'", "TrackVendorId='"&amp;Substitute(Trim(B449),"'","''")&amp;"'")&amp;" and EnterpriseId="&amp;EntId,"INSERT into Contributors VALUES (newid(), "&amp;IF(F449&lt;&gt;"Primary Artist", "(select RoleId from ContributorRoles where Name='"&amp;F449&amp;"'), 0", "49, 1")&amp; ", (select max(TrackId) from Tracks where "&amp;IF(A449&lt;&gt;"", "ISRC='"&amp;A449&amp;"'", "TrackVendorId='"&amp;Substitute(Trim(B449),"'","''")&amp;"'")&amp;" and EnterpriseId="&amp;EntId&amp;"), null, (select ArtistId from Artists where Name=N'"&amp;SUBSTITUTE(trim(E449),"'","''")&amp;"' and EnterpriseId="&amp;EntId&amp;"), null)")</f>
        <v>INSERT into Contributors VALUES (newid(), (select RoleId from ContributorRoles where Name='Producer'), 0, (select max(TrackId) from Tracks where ISRC='BKTOK2300146' and EnterpriseId=647322), null, (select ArtistId from Artists where Name=N'Flash Beats Manow' and EnterpriseId=647322), null)</v>
      </c>
    </row>
    <row r="450">
      <c r="A450" s="8" t="s">
        <v>921</v>
      </c>
      <c r="B450" s="116"/>
      <c r="C450" s="134" t="str">
        <f t="array" ref="C450">ifs(and(isblank($A450),isblank($B450)),"", not(iserror(vlookup($A450&amp;$B450,'5) Release_Track'!$F:$F&amp;'5) Release_Track'!$G:$G,1,0))),vlookup($A450&amp;$B450,{'5) Release_Track'!$F:$F&amp;'5) Release_Track'!$G:$G,'5) Release_Track'!$H:$H},2,0), or(and(not(isblank($B450)),$B450=$B447,$A450&lt;&gt;$A447),and(not(isblank($A450)),$A450=$A447,$B450&lt;&gt;$B447)),"ID LISTS UNALIGNED",and($A450&lt;&gt;"",countif('5) Release_Track'!$F:$F,$A450)=0),"NO ISRC MATCH in Release_Track",and($B450&lt;&gt;"",countif('5) Release_Track'!$G:$G,$B450)=0),"NO CATALOG ID MATCH in Release_Track",iserror(vlookup($A450&amp;$B450,'5) Release_Track'!$F:$F&amp;'5) Release_Track'!$G:$G,1,0)),"NO ISRC-CATALOG ID pair MATCH in Release_Track" )</f>
        <v>Rock Lee: Punho da Besta</v>
      </c>
      <c r="D450" s="134" t="str">
        <f t="array" ref="D450">ifs(and(isblank($A450),isblank($B450)),"", not(iserror(vlookup($A450&amp;$B450,'5) Release_Track'!$F:$F&amp;'5) Release_Track'!$G:$G,1,0))),vlookup($A450&amp;$B450,{'5) Release_Track'!$F:$F&amp;'5) Release_Track'!$G:$G,'5) Release_Track'!$I:$I},2,0), or(and(not(isblank($B450)),$B450=$B447,$A450&lt;&gt;$A447),and(not(isblank($A450)),$A450=$A447,$B450&lt;&gt;$B447)),"ID LISTS UNALIGNED",and($A450&lt;&gt;"",countif('5) Release_Track'!$F:$F,$A450)=0),"NO ISRC MATCH in Release_Track",and($B450&lt;&gt;"",countif('5) Release_Track'!$G:$G,$B450)=0),"NO CATALOG ID MATCH in Release_Track",iserror(vlookup($A450&amp;$B450,'5) Release_Track'!$F:$F&amp;'5) Release_Track'!$G:$G,1,0)),"NO ISRC-CATALOG ID pair MATCH in Release_Track" )</f>
        <v/>
      </c>
      <c r="E450" s="43" t="s">
        <v>67</v>
      </c>
      <c r="F450" s="135" t="s">
        <v>666</v>
      </c>
      <c r="G450" s="136" t="str">
        <f t="array" ref="G450">ifs(or($F450="",$F450="Main Primary Artist"),$F450,not(iserror(vlookup($F450,'Reference info'!$J$5:$J$8,1,0))),"Key Artist",not(iserror(vlookup($F450,'Reference info'!$J$38:$J$405,1,0))),"Performer",not(iserror(vlookup($F450,'Reference info'!$J$10:$J$36,1,0))),"Producer &amp; Engineer")</f>
        <v>Main Primary Artist</v>
      </c>
      <c r="H450" s="8" t="str">
        <f>"update Artists set ReleasesCount=(select count (distinct ReleaseId) from Releases where ArtistId=(select max(ArtistId) from Artists where Name=N'"&amp;E450&amp;"' and EnterpriseId="&amp;EntId&amp;")), 
TracksCount=(select count (distinct TrackId) from Tracks where ArtistId=(select max(ArtistId) from Artists where Name=N'"&amp;E450&amp;"' and EnterpriseId="&amp;EntId&amp;")) where ArtistId=(select max(ArtistId) from Artists where Name=N'"&amp;E450&amp;"'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50" s="174" t="str">
        <f>IF(F450="Main Primary Artist","update Tracks set ArtistId=(select ArtistId from Artists where Name=N'"&amp;Substitute(Trim(E450),"'","''")&amp;"' and EnterpriseId="&amp;EntId&amp;") where "&amp;IF(A450&lt;&gt;"", "ISRC='"&amp;A450&amp;"'", "TrackVendorId='"&amp;Substitute(Trim(B450),"'","''")&amp;"'")&amp;" and EnterpriseId="&amp;EntId,"INSERT into Contributors VALUES (newid(), "&amp;IF(F450&lt;&gt;"Primary Artist", "(select RoleId from ContributorRoles where Name='"&amp;F450&amp;"'), 0", "49, 1")&amp; ", (select max(TrackId) from Tracks where "&amp;IF(A450&lt;&gt;"", "ISRC='"&amp;A450&amp;"'", "TrackVendorId='"&amp;Substitute(Trim(B450),"'","''")&amp;"'")&amp;" and EnterpriseId="&amp;EntId&amp;"), null, (select ArtistId from Artists where Name=N'"&amp;SUBSTITUTE(trim(E450),"'","''")&amp;"' and EnterpriseId="&amp;EntId&amp;"), null)")</f>
        <v>update Tracks set ArtistId=(select ArtistId from Artists where Name=N'Flash Beats Manow' and EnterpriseId=647322) where ISRC='BKTOK2300146' and EnterpriseId=647322</v>
      </c>
    </row>
    <row r="451" hidden="1">
      <c r="A451" s="8" t="s">
        <v>921</v>
      </c>
      <c r="B451" s="116"/>
      <c r="C451" s="134" t="str">
        <f t="array" ref="C451">ifs(and(isblank($A451),isblank($B451)),"", not(iserror(vlookup($A451&amp;$B451,'5) Release_Track'!$F:$F&amp;'5) Release_Track'!$G:$G,1,0))),vlookup($A451&amp;$B451,{'5) Release_Track'!$F:$F&amp;'5) Release_Track'!$G:$G,'5) Release_Track'!$H:$H},2,0), or(and(not(isblank($B451)),$B451=$B448,$A451&lt;&gt;$A448),and(not(isblank($A451)),$A451=$A448,$B451&lt;&gt;$B448)),"ID LISTS UNALIGNED",and($A451&lt;&gt;"",countif('5) Release_Track'!$F:$F,$A451)=0),"NO ISRC MATCH in Release_Track",and($B451&lt;&gt;"",countif('5) Release_Track'!$G:$G,$B451)=0),"NO CATALOG ID MATCH in Release_Track",iserror(vlookup($A451&amp;$B451,'5) Release_Track'!$F:$F&amp;'5) Release_Track'!$G:$G,1,0)),"NO ISRC-CATALOG ID pair MATCH in Release_Track" )</f>
        <v>Rock Lee: Punho da Besta</v>
      </c>
      <c r="D451" s="134"/>
      <c r="E451" s="43" t="s">
        <v>67</v>
      </c>
      <c r="F451" s="135" t="s">
        <v>669</v>
      </c>
      <c r="G451" s="136" t="str">
        <f t="array" ref="G451">ifs(or($F451="",$F451="Main Primary Artist"),$F451,not(iserror(vlookup($F451,'Reference info'!$J$5:$J$8,1,0))),"Key Artist",not(iserror(vlookup($F451,'Reference info'!$J$38:$J$405,1,0))),"Performer",not(iserror(vlookup($F451,'Reference info'!$J$10:$J$36,1,0))),"Producer &amp; Engineer")</f>
        <v>Producer &amp; Engineer</v>
      </c>
      <c r="J451" s="174" t="str">
        <f>IF(F451="Main Primary Artist","update Tracks set ArtistId=(select ArtistId from Artists where Name=N'"&amp;Substitute(Trim(E451),"'","''")&amp;"' and EnterpriseId="&amp;EntId&amp;") where "&amp;IF(A451&lt;&gt;"", "ISRC='"&amp;A451&amp;"'", "TrackVendorId='"&amp;Substitute(Trim(B451),"'","''")&amp;"'")&amp;" and EnterpriseId="&amp;EntId,"INSERT into Contributors VALUES (newid(), "&amp;IF(F451&lt;&gt;"Primary Artist", "(select RoleId from ContributorRoles where Name='"&amp;F451&amp;"'), 0", "49, 1")&amp; ", (select max(TrackId) from Tracks where "&amp;IF(A451&lt;&gt;"", "ISRC='"&amp;A451&amp;"'", "TrackVendorId='"&amp;Substitute(Trim(B451),"'","''")&amp;"'")&amp;" and EnterpriseId="&amp;EntId&amp;"), null, (select ArtistId from Artists where Name=N'"&amp;SUBSTITUTE(trim(E451),"'","''")&amp;"' and EnterpriseId="&amp;EntId&amp;"), null)")</f>
        <v>INSERT into Contributors VALUES (newid(), (select RoleId from ContributorRoles where Name='Engineer'), 0, (select max(TrackId) from Tracks where ISRC='BKTOK2300146' and EnterpriseId=647322), null, (select ArtistId from Artists where Name=N'Flash Beats Manow' and EnterpriseId=647322), null)</v>
      </c>
    </row>
    <row r="452" hidden="1">
      <c r="A452" s="8" t="s">
        <v>919</v>
      </c>
      <c r="B452" s="116"/>
      <c r="C452" s="134" t="str">
        <f t="array" ref="C452">ifs(and(isblank($A452),isblank($B452)),"", not(iserror(vlookup($A452&amp;$B452,'5) Release_Track'!$F:$F&amp;'5) Release_Track'!$G:$G,1,0))),vlookup($A452&amp;$B452,{'5) Release_Track'!$F:$F&amp;'5) Release_Track'!$G:$G,'5) Release_Track'!$H:$H},2,0), or(and(not(isblank($B452)),$B452=#REF!,$A452&lt;&gt;#REF!),and(not(isblank($A452)),$A452=#REF!,$B452&lt;&gt;#REF!)),"ID LISTS UNALIGNED",and($A452&lt;&gt;"",countif('5) Release_Track'!$F:$F,$A452)=0),"NO ISRC MATCH in Release_Track",and($B452&lt;&gt;"",countif('5) Release_Track'!$G:$G,$B452)=0),"NO CATALOG ID MATCH in Release_Track",iserror(vlookup($A452&amp;$B452,'5) Release_Track'!$F:$F&amp;'5) Release_Track'!$G:$G,1,0)),"NO ISRC-CATALOG ID pair MATCH in Release_Track" )</f>
        <v>Rei das Maldições</v>
      </c>
      <c r="D452" s="134"/>
      <c r="E452" s="43" t="s">
        <v>71</v>
      </c>
      <c r="F452" s="135" t="s">
        <v>667</v>
      </c>
      <c r="G452" s="136" t="str">
        <f t="array" ref="G452">ifs(or($F452="",$F452="Main Primary Artist"),$F452,not(iserror(vlookup($F452,'Reference info'!$J$5:$J$8,1,0))),"Key Artist",not(iserror(vlookup($F452,'Reference info'!$J$38:$J$405,1,0))),"Performer",not(iserror(vlookup($F452,'Reference info'!$J$10:$J$36,1,0))),"Producer &amp; Engineer")</f>
        <v>Producer &amp; Engineer</v>
      </c>
      <c r="J452" s="174" t="str">
        <f>IF(F452="Main Primary Artist","update Tracks set ArtistId=(select ArtistId from Artists where Name=N'"&amp;Substitute(Trim(E452),"'","''")&amp;"' and EnterpriseId="&amp;EntId&amp;") where "&amp;IF(A452&lt;&gt;"", "ISRC='"&amp;A452&amp;"'", "TrackVendorId='"&amp;Substitute(Trim(B452),"'","''")&amp;"'")&amp;" and EnterpriseId="&amp;EntId,"INSERT into Contributors VALUES (newid(), "&amp;IF(F452&lt;&gt;"Primary Artist", "(select RoleId from ContributorRoles where Name='"&amp;F452&amp;"'), 0", "49, 1")&amp; ", (select max(TrackId) from Tracks where "&amp;IF(A452&lt;&gt;"", "ISRC='"&amp;A452&amp;"'", "TrackVendorId='"&amp;Substitute(Trim(B452),"'","''")&amp;"'")&amp;" and EnterpriseId="&amp;EntId&amp;"), null, (select ArtistId from Artists where Name=N'"&amp;SUBSTITUTE(trim(E452),"'","''")&amp;"' and EnterpriseId="&amp;EntId&amp;"), null)")</f>
        <v>INSERT into Contributors VALUES (newid(), (select RoleId from ContributorRoles where Name='Producer'), 0, (select max(TrackId) from Tracks where ISRC='BKTOK2300147' and EnterpriseId=647322), null, (select ArtistId from Artists where Name=N'Gabriza' and EnterpriseId=647322), null)</v>
      </c>
    </row>
    <row r="453">
      <c r="A453" s="8" t="s">
        <v>919</v>
      </c>
      <c r="B453" s="116"/>
      <c r="C453" s="134" t="str">
        <f t="array" ref="C453">ifs(and(isblank($A453),isblank($B453)),"", not(iserror(vlookup($A453&amp;$B453,'5) Release_Track'!$F:$F&amp;'5) Release_Track'!$G:$G,1,0))),vlookup($A453&amp;$B453,{'5) Release_Track'!$F:$F&amp;'5) Release_Track'!$G:$G,'5) Release_Track'!$H:$H},2,0), or(and(not(isblank($B453)),$B453=#REF!,$A453&lt;&gt;#REF!),and(not(isblank($A453)),$A453=#REF!,$B453&lt;&gt;#REF!)),"ID LISTS UNALIGNED",and($A453&lt;&gt;"",countif('5) Release_Track'!$F:$F,$A453)=0),"NO ISRC MATCH in Release_Track",and($B453&lt;&gt;"",countif('5) Release_Track'!$G:$G,$B453)=0),"NO CATALOG ID MATCH in Release_Track",iserror(vlookup($A453&amp;$B453,'5) Release_Track'!$F:$F&amp;'5) Release_Track'!$G:$G,1,0)),"NO ISRC-CATALOG ID pair MATCH in Release_Track" )</f>
        <v>Rei das Maldições</v>
      </c>
      <c r="D453" s="134" t="str">
        <f t="array" ref="D453">ifs(and(isblank($A453),isblank($B453)),"", not(iserror(vlookup($A453&amp;$B453,'5) Release_Track'!$F:$F&amp;'5) Release_Track'!$G:$G,1,0))),vlookup($A453&amp;$B453,{'5) Release_Track'!$F:$F&amp;'5) Release_Track'!$G:$G,'5) Release_Track'!$I:$I},2,0), or(and(not(isblank($B453)),$B453=#REF!,$A453&lt;&gt;#REF!),and(not(isblank($A453)),$A453=#REF!,$B453&lt;&gt;#REF!)),"ID LISTS UNALIGNED",and($A453&lt;&gt;"",countif('5) Release_Track'!$F:$F,$A453)=0),"NO ISRC MATCH in Release_Track",and($B453&lt;&gt;"",countif('5) Release_Track'!$G:$G,$B453)=0),"NO CATALOG ID MATCH in Release_Track",iserror(vlookup($A453&amp;$B453,'5) Release_Track'!$F:$F&amp;'5) Release_Track'!$G:$G,1,0)),"NO ISRC-CATALOG ID pair MATCH in Release_Track" )</f>
        <v/>
      </c>
      <c r="E453" s="43" t="s">
        <v>71</v>
      </c>
      <c r="F453" s="135" t="s">
        <v>666</v>
      </c>
      <c r="G453" s="136" t="str">
        <f t="array" ref="G453">ifs(or($F453="",$F453="Main Primary Artist"),$F453,not(iserror(vlookup($F453,'Reference info'!$J$5:$J$8,1,0))),"Key Artist",not(iserror(vlookup($F453,'Reference info'!$J$38:$J$405,1,0))),"Performer",not(iserror(vlookup($F453,'Reference info'!$J$10:$J$36,1,0))),"Producer &amp; Engineer")</f>
        <v>Main Primary Artist</v>
      </c>
      <c r="H453" s="8" t="str">
        <f>"update Artists set ReleasesCount=(select count (distinct ReleaseId) from Releases where ArtistId=(select max(ArtistId) from Artists where Name=N'"&amp;E453&amp;"' and EnterpriseId="&amp;EntId&amp;")), 
TracksCount=(select count (distinct TrackId) from Tracks where ArtistId=(select max(ArtistId) from Artists where Name=N'"&amp;E453&amp;"' and EnterpriseId="&amp;EntId&amp;")) where ArtistId=(select max(ArtistId) from Artists where Name=N'"&amp;E453&amp;"'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453" s="174" t="str">
        <f>IF(F453="Main Primary Artist","update Tracks set ArtistId=(select ArtistId from Artists where Name=N'"&amp;Substitute(Trim(E453),"'","''")&amp;"' and EnterpriseId="&amp;EntId&amp;") where "&amp;IF(A453&lt;&gt;"", "ISRC='"&amp;A453&amp;"'", "TrackVendorId='"&amp;Substitute(Trim(B453),"'","''")&amp;"'")&amp;" and EnterpriseId="&amp;EntId,"INSERT into Contributors VALUES (newid(), "&amp;IF(F453&lt;&gt;"Primary Artist", "(select RoleId from ContributorRoles where Name='"&amp;F453&amp;"'), 0", "49, 1")&amp; ", (select max(TrackId) from Tracks where "&amp;IF(A453&lt;&gt;"", "ISRC='"&amp;A453&amp;"'", "TrackVendorId='"&amp;Substitute(Trim(B453),"'","''")&amp;"'")&amp;" and EnterpriseId="&amp;EntId&amp;"), null, (select ArtistId from Artists where Name=N'"&amp;SUBSTITUTE(trim(E453),"'","''")&amp;"' and EnterpriseId="&amp;EntId&amp;"), null)")</f>
        <v>update Tracks set ArtistId=(select ArtistId from Artists where Name=N'Gabriza' and EnterpriseId=647322) where ISRC='BKTOK2300147' and EnterpriseId=647322</v>
      </c>
    </row>
    <row r="454" hidden="1">
      <c r="A454" s="8" t="s">
        <v>919</v>
      </c>
      <c r="B454" s="116"/>
      <c r="C454" s="134" t="str">
        <f t="array" ref="C454">ifs(and(isblank($A454),isblank($B454)),"", not(iserror(vlookup($A454&amp;$B454,'5) Release_Track'!$F:$F&amp;'5) Release_Track'!$G:$G,1,0))),vlookup($A454&amp;$B454,{'5) Release_Track'!$F:$F&amp;'5) Release_Track'!$G:$G,'5) Release_Track'!$H:$H},2,0), or(and(not(isblank($B454)),$B454=#REF!,$A454&lt;&gt;#REF!),and(not(isblank($A454)),$A454=#REF!,$B454&lt;&gt;#REF!)),"ID LISTS UNALIGNED",and($A454&lt;&gt;"",countif('5) Release_Track'!$F:$F,$A454)=0),"NO ISRC MATCH in Release_Track",and($B454&lt;&gt;"",countif('5) Release_Track'!$G:$G,$B454)=0),"NO CATALOG ID MATCH in Release_Track",iserror(vlookup($A454&amp;$B454,'5) Release_Track'!$F:$F&amp;'5) Release_Track'!$G:$G,1,0)),"NO ISRC-CATALOG ID pair MATCH in Release_Track" )</f>
        <v>Rei das Maldições</v>
      </c>
      <c r="D454" s="134"/>
      <c r="E454" s="43" t="s">
        <v>71</v>
      </c>
      <c r="F454" s="135" t="s">
        <v>669</v>
      </c>
      <c r="G454" s="136" t="str">
        <f t="array" ref="G454">ifs(or($F454="",$F454="Main Primary Artist"),$F454,not(iserror(vlookup($F454,'Reference info'!$J$5:$J$8,1,0))),"Key Artist",not(iserror(vlookup($F454,'Reference info'!$J$38:$J$405,1,0))),"Performer",not(iserror(vlookup($F454,'Reference info'!$J$10:$J$36,1,0))),"Producer &amp; Engineer")</f>
        <v>Producer &amp; Engineer</v>
      </c>
      <c r="J454" s="174" t="str">
        <f>IF(F454="Main Primary Artist","update Tracks set ArtistId=(select ArtistId from Artists where Name=N'"&amp;Substitute(Trim(E454),"'","''")&amp;"' and EnterpriseId="&amp;EntId&amp;") where "&amp;IF(A454&lt;&gt;"", "ISRC='"&amp;A454&amp;"'", "TrackVendorId='"&amp;Substitute(Trim(B454),"'","''")&amp;"'")&amp;" and EnterpriseId="&amp;EntId,"INSERT into Contributors VALUES (newid(), "&amp;IF(F454&lt;&gt;"Primary Artist", "(select RoleId from ContributorRoles where Name='"&amp;F454&amp;"'), 0", "49, 1")&amp; ", (select max(TrackId) from Tracks where "&amp;IF(A454&lt;&gt;"", "ISRC='"&amp;A454&amp;"'", "TrackVendorId='"&amp;Substitute(Trim(B454),"'","''")&amp;"'")&amp;" and EnterpriseId="&amp;EntId&amp;"), null, (select ArtistId from Artists where Name=N'"&amp;SUBSTITUTE(trim(E454),"'","''")&amp;"' and EnterpriseId="&amp;EntId&amp;"), null)")</f>
        <v>INSERT into Contributors VALUES (newid(), (select RoleId from ContributorRoles where Name='Engineer'), 0, (select max(TrackId) from Tracks where ISRC='BKTOK2300147' and EnterpriseId=647322), null, (select ArtistId from Artists where Name=N'Gabriza' and EnterpriseId=647322), null)</v>
      </c>
    </row>
    <row r="455" hidden="1">
      <c r="A455" s="34" t="s">
        <v>1181</v>
      </c>
      <c r="B455" s="84"/>
      <c r="C455" s="134" t="str">
        <f t="array" ref="C455">ifs(and(isblank($A455),isblank($B455)),"", not(iserror(vlookup($A455&amp;$B455,'5) Release_Track'!$F:$F&amp;'5) Release_Track'!$G:$G,1,0))),vlookup($A455&amp;$B455,{'5) Release_Track'!$F:$F&amp;'5) Release_Track'!$G:$G,'5) Release_Track'!$H:$H},2,0), or(and(not(isblank($B455)),$B455=$B452,$A455&lt;&gt;$A452),and(not(isblank($A455)),$A455=$A452,$B455&lt;&gt;$B452)),"ID LISTS UNALIGNED",and($A455&lt;&gt;"",countif('5) Release_Track'!$F:$F,$A455)=0),"NO ISRC MATCH in Release_Track",and($B455&lt;&gt;"",countif('5) Release_Track'!$G:$G,$B455)=0),"NO CATALOG ID MATCH in Release_Track",iserror(vlookup($A455&amp;$B455,'5) Release_Track'!$F:$F&amp;'5) Release_Track'!$G:$G,1,0)),"NO ISRC-CATALOG ID pair MATCH in Release_Track" )</f>
        <v>Jogo de Reis</v>
      </c>
      <c r="D455" s="134" t="str">
        <f t="array" ref="D455">ifs(and(isblank($A455),isblank($B455)),"", not(iserror(vlookup($A455&amp;$B455,'5) Release_Track'!$F:$F&amp;'5) Release_Track'!$G:$G,1,0))),vlookup($A455&amp;$B455,{'5) Release_Track'!$F:$F&amp;'5) Release_Track'!$G:$G,'5) Release_Track'!$I:$I},2,0), or(and(not(isblank($B455)),$B455=$B452,$A455&lt;&gt;$A452),and(not(isblank($A455)),$A455=$A452,$B455&lt;&gt;$B452)),"ID LISTS UNALIGNED",and($A455&lt;&gt;"",countif('5) Release_Track'!$F:$F,$A455)=0),"NO ISRC MATCH in Release_Track",and($B455&lt;&gt;"",countif('5) Release_Track'!$G:$G,$B455)=0),"NO CATALOG ID MATCH in Release_Track",iserror(vlookup($A455&amp;$B455,'5) Release_Track'!$F:$F&amp;'5) Release_Track'!$G:$G,1,0)),"NO ISRC-CATALOG ID pair MATCH in Release_Track" )</f>
        <v/>
      </c>
      <c r="E455" s="96" t="s">
        <v>53</v>
      </c>
      <c r="F455" s="135" t="s">
        <v>667</v>
      </c>
      <c r="G455" s="136" t="str">
        <f t="array" ref="G455">ifs(or($F455="",$F455="Main Primary Artist"),$F455,not(iserror(vlookup($F455,'Reference info'!$J$5:$J$8,1,0))),"Key Artist",not(iserror(vlookup($F455,'Reference info'!$J$38:$J$405,1,0))),"Performer",not(iserror(vlookup($F455,'Reference info'!$J$10:$J$36,1,0))),"Producer &amp; Engineer")</f>
        <v>Producer &amp; Engineer</v>
      </c>
      <c r="J455" s="174" t="str">
        <f>IF(F455="Main Primary Artist","update Tracks set ArtistId=(select ArtistId from Artists where Name=N'"&amp;Substitute(Trim(E455),"'","''")&amp;"' and EnterpriseId="&amp;EntId&amp;") where "&amp;IF(A455&lt;&gt;"", "ISRC='"&amp;A455&amp;"'", "TrackVendorId='"&amp;Substitute(Trim(B455),"'","''")&amp;"'")&amp;" and EnterpriseId="&amp;EntId,"INSERT into Contributors VALUES (newid(), "&amp;IF(F455&lt;&gt;"Primary Artist", "(select RoleId from ContributorRoles where Name='"&amp;F455&amp;"'), 0", "49, 1")&amp; ", (select max(TrackId) from Tracks where "&amp;IF(A455&lt;&gt;"", "ISRC='"&amp;A455&amp;"'", "TrackVendorId='"&amp;Substitute(Trim(B455),"'","''")&amp;"'")&amp;" and EnterpriseId="&amp;EntId&amp;"), null, (select ArtistId from Artists where Name=N'"&amp;SUBSTITUTE(trim(E455),"'","''")&amp;"' and EnterpriseId="&amp;EntId&amp;"), null)")</f>
        <v>INSERT into Contributors VALUES (newid(), (select RoleId from ContributorRoles where Name='Producer'), 0, (select max(TrackId) from Tracks where ISRC='BKTOK2300148' and EnterpriseId=647322), null, (select ArtistId from Artists where Name=N'PeJota10*' and EnterpriseId=647322), null)</v>
      </c>
    </row>
    <row r="456" hidden="1">
      <c r="A456" s="34" t="s">
        <v>1181</v>
      </c>
      <c r="B456" s="84"/>
      <c r="C456" s="134" t="str">
        <f t="array" ref="C456">ifs(and(isblank($A456),isblank($B456)),"", not(iserror(vlookup($A456&amp;$B456,'5) Release_Track'!$F:$F&amp;'5) Release_Track'!$G:$G,1,0))),vlookup($A456&amp;$B456,{'5) Release_Track'!$F:$F&amp;'5) Release_Track'!$G:$G,'5) Release_Track'!$H:$H},2,0), or(and(not(isblank($B456)),$B456=$B455,$A456&lt;&gt;$A455),and(not(isblank($A456)),$A456=$A455,$B456&lt;&gt;$B455)),"ID LISTS UNALIGNED",and($A456&lt;&gt;"",countif('5) Release_Track'!$F:$F,$A456)=0),"NO ISRC MATCH in Release_Track",and($B456&lt;&gt;"",countif('5) Release_Track'!$G:$G,$B456)=0),"NO CATALOG ID MATCH in Release_Track",iserror(vlookup($A456&amp;$B456,'5) Release_Track'!$F:$F&amp;'5) Release_Track'!$G:$G,1,0)),"NO ISRC-CATALOG ID pair MATCH in Release_Track" )</f>
        <v>Jogo de Reis</v>
      </c>
      <c r="D456" s="134" t="str">
        <f t="array" ref="D456">ifs(and(isblank($A456),isblank($B456)),"", not(iserror(vlookup($A456&amp;$B456,'5) Release_Track'!$F:$F&amp;'5) Release_Track'!$G:$G,1,0))),vlookup($A456&amp;$B456,{'5) Release_Track'!$F:$F&amp;'5) Release_Track'!$G:$G,'5) Release_Track'!$I:$I},2,0), or(and(not(isblank($B456)),$B456=$B455,$A456&lt;&gt;$A455),and(not(isblank($A456)),$A456=$A455,$B456&lt;&gt;$B455)),"ID LISTS UNALIGNED",and($A456&lt;&gt;"",countif('5) Release_Track'!$F:$F,$A456)=0),"NO ISRC MATCH in Release_Track",and($B456&lt;&gt;"",countif('5) Release_Track'!$G:$G,$B456)=0),"NO CATALOG ID MATCH in Release_Track",iserror(vlookup($A456&amp;$B456,'5) Release_Track'!$F:$F&amp;'5) Release_Track'!$G:$G,1,0)),"NO ISRC-CATALOG ID pair MATCH in Release_Track" )</f>
        <v/>
      </c>
      <c r="E456" s="96" t="s">
        <v>79</v>
      </c>
      <c r="F456" s="140" t="s">
        <v>671</v>
      </c>
      <c r="G456" s="136" t="str">
        <f t="array" ref="G456">ifs(or($F456="",$F456="Main Primary Artist"),$F456,not(iserror(vlookup($F456,'Reference info'!$J$5:$J$8,1,0))),"Key Artist",not(iserror(vlookup($F456,'Reference info'!$J$38:$J$405,1,0))),"Performer",not(iserror(vlookup($F456,'Reference info'!$J$10:$J$36,1,0))),"Producer &amp; Engineer")</f>
        <v>Key Artist</v>
      </c>
      <c r="J456" s="174" t="str">
        <f>IF(F456="Main Primary Artist","update Tracks set ArtistId=(select ArtistId from Artists where Name=N'"&amp;Substitute(Trim(E456),"'","''")&amp;"' and EnterpriseId="&amp;EntId&amp;") where "&amp;IF(A456&lt;&gt;"", "ISRC='"&amp;A456&amp;"'", "TrackVendorId='"&amp;Substitute(Trim(B456),"'","''")&amp;"'")&amp;" and EnterpriseId="&amp;EntId,"INSERT into Contributors VALUES (newid(), "&amp;IF(F456&lt;&gt;"Primary Artist", "(select RoleId from ContributorRoles where Name='"&amp;F456&amp;"'), 0", "49, 1")&amp; ", (select max(TrackId) from Tracks where "&amp;IF(A456&lt;&gt;"", "ISRC='"&amp;A456&amp;"'", "TrackVendorId='"&amp;Substitute(Trim(B456),"'","''")&amp;"'")&amp;" and EnterpriseId="&amp;EntId&amp;"), null, (select ArtistId from Artists where Name=N'"&amp;SUBSTITUTE(trim(E456),"'","''")&amp;"' and EnterpriseId="&amp;EntId&amp;"), null)")</f>
        <v>INSERT into Contributors VALUES (newid(), 49, 1, (select max(TrackId) from Tracks where ISRC='BKTOK2300148' and EnterpriseId=647322), null, (select ArtistId from Artists where Name=N'$hinepsj' and EnterpriseId=647322), null)</v>
      </c>
    </row>
    <row r="457" hidden="1">
      <c r="A457" s="34" t="s">
        <v>1181</v>
      </c>
      <c r="B457" s="84"/>
      <c r="C457" s="134" t="str">
        <f t="array" ref="C457">ifs(and(isblank($A457),isblank($B457)),"", not(iserror(vlookup($A457&amp;$B457,'5) Release_Track'!$F:$F&amp;'5) Release_Track'!$G:$G,1,0))),vlookup($A457&amp;$B457,{'5) Release_Track'!$F:$F&amp;'5) Release_Track'!$G:$G,'5) Release_Track'!$H:$H},2,0), or(and(not(isblank($B457)),$B457=$B456,$A457&lt;&gt;$A456),and(not(isblank($A457)),$A457=$A456,$B457&lt;&gt;$B456)),"ID LISTS UNALIGNED",and($A457&lt;&gt;"",countif('5) Release_Track'!$F:$F,$A457)=0),"NO ISRC MATCH in Release_Track",and($B457&lt;&gt;"",countif('5) Release_Track'!$G:$G,$B457)=0),"NO CATALOG ID MATCH in Release_Track",iserror(vlookup($A457&amp;$B457,'5) Release_Track'!$F:$F&amp;'5) Release_Track'!$G:$G,1,0)),"NO ISRC-CATALOG ID pair MATCH in Release_Track" )</f>
        <v>Jogo de Reis</v>
      </c>
      <c r="D457" s="134" t="str">
        <f t="array" ref="D457">ifs(and(isblank($A457),isblank($B457)),"", not(iserror(vlookup($A457&amp;$B457,'5) Release_Track'!$F:$F&amp;'5) Release_Track'!$G:$G,1,0))),vlookup($A457&amp;$B457,{'5) Release_Track'!$F:$F&amp;'5) Release_Track'!$G:$G,'5) Release_Track'!$I:$I},2,0), or(and(not(isblank($B457)),$B457=$B456,$A457&lt;&gt;$A456),and(not(isblank($A457)),$A457=$A456,$B457&lt;&gt;$B456)),"ID LISTS UNALIGNED",and($A457&lt;&gt;"",countif('5) Release_Track'!$F:$F,$A457)=0),"NO ISRC MATCH in Release_Track",and($B457&lt;&gt;"",countif('5) Release_Track'!$G:$G,$B457)=0),"NO CATALOG ID MATCH in Release_Track",iserror(vlookup($A457&amp;$B457,'5) Release_Track'!$F:$F&amp;'5) Release_Track'!$G:$G,1,0)),"NO ISRC-CATALOG ID pair MATCH in Release_Track" )</f>
        <v/>
      </c>
      <c r="E457" s="96" t="s">
        <v>97</v>
      </c>
      <c r="F457" s="140" t="s">
        <v>671</v>
      </c>
      <c r="G457" s="136" t="str">
        <f t="array" ref="G457">ifs(or($F457="",$F457="Main Primary Artist"),$F457,not(iserror(vlookup($F457,'Reference info'!$J$5:$J$8,1,0))),"Key Artist",not(iserror(vlookup($F457,'Reference info'!$J$38:$J$405,1,0))),"Performer",not(iserror(vlookup($F457,'Reference info'!$J$10:$J$36,1,0))),"Producer &amp; Engineer")</f>
        <v>Key Artist</v>
      </c>
      <c r="J457" s="174" t="str">
        <f>IF(F457="Main Primary Artist","update Tracks set ArtistId=(select ArtistId from Artists where Name=N'"&amp;Substitute(Trim(E457),"'","''")&amp;"' and EnterpriseId="&amp;EntId&amp;") where "&amp;IF(A457&lt;&gt;"", "ISRC='"&amp;A457&amp;"'", "TrackVendorId='"&amp;Substitute(Trim(B457),"'","''")&amp;"'")&amp;" and EnterpriseId="&amp;EntId,"INSERT into Contributors VALUES (newid(), "&amp;IF(F457&lt;&gt;"Primary Artist", "(select RoleId from ContributorRoles where Name='"&amp;F457&amp;"'), 0", "49, 1")&amp; ", (select max(TrackId) from Tracks where "&amp;IF(A457&lt;&gt;"", "ISRC='"&amp;A457&amp;"'", "TrackVendorId='"&amp;Substitute(Trim(B457),"'","''")&amp;"'")&amp;" and EnterpriseId="&amp;EntId&amp;"), null, (select ArtistId from Artists where Name=N'"&amp;SUBSTITUTE(trim(E457),"'","''")&amp;"' and EnterpriseId="&amp;EntId&amp;"), null)")</f>
        <v>INSERT into Contributors VALUES (newid(), 49, 1, (select max(TrackId) from Tracks where ISRC='BKTOK2300148' and EnterpriseId=647322), null, (select ArtistId from Artists where Name=N'Atilla' and EnterpriseId=647322), null)</v>
      </c>
    </row>
    <row r="458" hidden="1">
      <c r="A458" s="34" t="s">
        <v>1181</v>
      </c>
      <c r="B458" s="84"/>
      <c r="C458" s="134" t="str">
        <f t="array" ref="C458">ifs(and(isblank($A458),isblank($B458)),"", not(iserror(vlookup($A458&amp;$B458,'5) Release_Track'!$F:$F&amp;'5) Release_Track'!$G:$G,1,0))),vlookup($A458&amp;$B458,{'5) Release_Track'!$F:$F&amp;'5) Release_Track'!$G:$G,'5) Release_Track'!$H:$H},2,0), or(and(not(isblank($B458)),$B458=$B457,$A458&lt;&gt;$A457),and(not(isblank($A458)),$A458=$A457,$B458&lt;&gt;$B457)),"ID LISTS UNALIGNED",and($A458&lt;&gt;"",countif('5) Release_Track'!$F:$F,$A458)=0),"NO ISRC MATCH in Release_Track",and($B458&lt;&gt;"",countif('5) Release_Track'!$G:$G,$B458)=0),"NO CATALOG ID MATCH in Release_Track",iserror(vlookup($A458&amp;$B458,'5) Release_Track'!$F:$F&amp;'5) Release_Track'!$G:$G,1,0)),"NO ISRC-CATALOG ID pair MATCH in Release_Track" )</f>
        <v>Jogo de Reis</v>
      </c>
      <c r="D458" s="134" t="str">
        <f t="array" ref="D458">ifs(and(isblank($A458),isblank($B458)),"", not(iserror(vlookup($A458&amp;$B458,'5) Release_Track'!$F:$F&amp;'5) Release_Track'!$G:$G,1,0))),vlookup($A458&amp;$B458,{'5) Release_Track'!$F:$F&amp;'5) Release_Track'!$G:$G,'5) Release_Track'!$I:$I},2,0), or(and(not(isblank($B458)),$B458=$B457,$A458&lt;&gt;$A457),and(not(isblank($A458)),$A458=$A457,$B458&lt;&gt;$B457)),"ID LISTS UNALIGNED",and($A458&lt;&gt;"",countif('5) Release_Track'!$F:$F,$A458)=0),"NO ISRC MATCH in Release_Track",and($B458&lt;&gt;"",countif('5) Release_Track'!$G:$G,$B458)=0),"NO CATALOG ID MATCH in Release_Track",iserror(vlookup($A458&amp;$B458,'5) Release_Track'!$F:$F&amp;'5) Release_Track'!$G:$G,1,0)),"NO ISRC-CATALOG ID pair MATCH in Release_Track" )</f>
        <v/>
      </c>
      <c r="E458" s="96" t="s">
        <v>121</v>
      </c>
      <c r="F458" s="140" t="s">
        <v>671</v>
      </c>
      <c r="G458" s="136" t="str">
        <f t="array" ref="G458">ifs(or($F458="",$F458="Main Primary Artist"),$F458,not(iserror(vlookup($F458,'Reference info'!$J$5:$J$8,1,0))),"Key Artist",not(iserror(vlookup($F458,'Reference info'!$J$38:$J$405,1,0))),"Performer",not(iserror(vlookup($F458,'Reference info'!$J$10:$J$36,1,0))),"Producer &amp; Engineer")</f>
        <v>Key Artist</v>
      </c>
      <c r="J458" s="174" t="str">
        <f>IF(F458="Main Primary Artist","update Tracks set ArtistId=(select ArtistId from Artists where Name=N'"&amp;Substitute(Trim(E458),"'","''")&amp;"' and EnterpriseId="&amp;EntId&amp;") where "&amp;IF(A458&lt;&gt;"", "ISRC='"&amp;A458&amp;"'", "TrackVendorId='"&amp;Substitute(Trim(B458),"'","''")&amp;"'")&amp;" and EnterpriseId="&amp;EntId,"INSERT into Contributors VALUES (newid(), "&amp;IF(F458&lt;&gt;"Primary Artist", "(select RoleId from ContributorRoles where Name='"&amp;F458&amp;"'), 0", "49, 1")&amp; ", (select max(TrackId) from Tracks where "&amp;IF(A458&lt;&gt;"", "ISRC='"&amp;A458&amp;"'", "TrackVendorId='"&amp;Substitute(Trim(B458),"'","''")&amp;"'")&amp;" and EnterpriseId="&amp;EntId&amp;"), null, (select ArtistId from Artists where Name=N'"&amp;SUBSTITUTE(trim(E458),"'","''")&amp;"' and EnterpriseId="&amp;EntId&amp;"), null)")</f>
        <v>INSERT into Contributors VALUES (newid(), 49, 1, (select max(TrackId) from Tracks where ISRC='BKTOK2300148' and EnterpriseId=647322), null, (select ArtistId from Artists where Name=N'Slow GM' and EnterpriseId=647322), null)</v>
      </c>
    </row>
    <row r="459">
      <c r="A459" s="34" t="s">
        <v>1181</v>
      </c>
      <c r="B459" s="84"/>
      <c r="C459" s="134" t="str">
        <f t="array" ref="C459">ifs(and(isblank($A459),isblank($B459)),"", not(iserror(vlookup($A459&amp;$B459,'5) Release_Track'!$F:$F&amp;'5) Release_Track'!$G:$G,1,0))),vlookup($A459&amp;$B459,{'5) Release_Track'!$F:$F&amp;'5) Release_Track'!$G:$G,'5) Release_Track'!$H:$H},2,0), or(and(not(isblank($B459)),$B459=$B454,$A459&lt;&gt;$A454),and(not(isblank($A459)),$A459=$A454,$B459&lt;&gt;$B454)),"ID LISTS UNALIGNED",and($A459&lt;&gt;"",countif('5) Release_Track'!$F:$F,$A459)=0),"NO ISRC MATCH in Release_Track",and($B459&lt;&gt;"",countif('5) Release_Track'!$G:$G,$B459)=0),"NO CATALOG ID MATCH in Release_Track",iserror(vlookup($A459&amp;$B459,'5) Release_Track'!$F:$F&amp;'5) Release_Track'!$G:$G,1,0)),"NO ISRC-CATALOG ID pair MATCH in Release_Track" )</f>
        <v>Jogo de Reis</v>
      </c>
      <c r="D459" s="134" t="str">
        <f t="array" ref="D459">ifs(and(isblank($A459),isblank($B459)),"", not(iserror(vlookup($A459&amp;$B459,'5) Release_Track'!$F:$F&amp;'5) Release_Track'!$G:$G,1,0))),vlookup($A459&amp;$B459,{'5) Release_Track'!$F:$F&amp;'5) Release_Track'!$G:$G,'5) Release_Track'!$I:$I},2,0), or(and(not(isblank($B459)),$B459=$B454,$A459&lt;&gt;$A454),and(not(isblank($A459)),$A459=$A454,$B459&lt;&gt;$B454)),"ID LISTS UNALIGNED",and($A459&lt;&gt;"",countif('5) Release_Track'!$F:$F,$A459)=0),"NO ISRC MATCH in Release_Track",and($B459&lt;&gt;"",countif('5) Release_Track'!$G:$G,$B459)=0),"NO CATALOG ID MATCH in Release_Track",iserror(vlookup($A459&amp;$B459,'5) Release_Track'!$F:$F&amp;'5) Release_Track'!$G:$G,1,0)),"NO ISRC-CATALOG ID pair MATCH in Release_Track" )</f>
        <v/>
      </c>
      <c r="E459" s="96" t="s">
        <v>53</v>
      </c>
      <c r="F459" s="140" t="s">
        <v>666</v>
      </c>
      <c r="G459" s="136" t="str">
        <f t="array" ref="G459">ifs(or($F459="",$F459="Main Primary Artist"),$F459,not(iserror(vlookup($F459,'Reference info'!$J$5:$J$8,1,0))),"Key Artist",not(iserror(vlookup($F459,'Reference info'!$J$38:$J$405,1,0))),"Performer",not(iserror(vlookup($F459,'Reference info'!$J$10:$J$36,1,0))),"Producer &amp; Engineer")</f>
        <v>Main Primary Artist</v>
      </c>
      <c r="H459" s="8" t="str">
        <f>"update Artists set ReleasesCount=(select count (distinct ReleaseId) from Releases where ArtistId=(select max(ArtistId) from Artists where Name=N'"&amp;E459&amp;"' and EnterpriseId="&amp;EntId&amp;")), 
TracksCount=(select count (distinct TrackId) from Tracks where ArtistId=(select max(ArtistId) from Artists where Name=N'"&amp;E459&amp;"' and EnterpriseId="&amp;EntId&amp;")) where ArtistId=(select max(ArtistId) from Artists where Name=N'"&amp;E459&amp;"'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59" s="174" t="str">
        <f>IF(F459="Main Primary Artist","update Tracks set ArtistId=(select ArtistId from Artists where Name=N'"&amp;Substitute(Trim(E459),"'","''")&amp;"' and EnterpriseId="&amp;EntId&amp;") where "&amp;IF(A459&lt;&gt;"", "ISRC='"&amp;A459&amp;"'", "TrackVendorId='"&amp;Substitute(Trim(B459),"'","''")&amp;"'")&amp;" and EnterpriseId="&amp;EntId,"INSERT into Contributors VALUES (newid(), "&amp;IF(F459&lt;&gt;"Primary Artist", "(select RoleId from ContributorRoles where Name='"&amp;F459&amp;"'), 0", "49, 1")&amp; ", (select max(TrackId) from Tracks where "&amp;IF(A459&lt;&gt;"", "ISRC='"&amp;A459&amp;"'", "TrackVendorId='"&amp;Substitute(Trim(B459),"'","''")&amp;"'")&amp;" and EnterpriseId="&amp;EntId&amp;"), null, (select ArtistId from Artists where Name=N'"&amp;SUBSTITUTE(trim(E459),"'","''")&amp;"' and EnterpriseId="&amp;EntId&amp;"), null)")</f>
        <v>update Tracks set ArtistId=(select ArtistId from Artists where Name=N'PeJota10*' and EnterpriseId=647322) where ISRC='BKTOK2300148' and EnterpriseId=647322</v>
      </c>
    </row>
    <row r="460" hidden="1">
      <c r="A460" s="34" t="s">
        <v>1181</v>
      </c>
      <c r="B460" s="84"/>
      <c r="C460" s="134" t="str">
        <f t="array" ref="C460">ifs(and(isblank($A460),isblank($B460)),"", not(iserror(vlookup($A460&amp;$B460,'5) Release_Track'!$F:$F&amp;'5) Release_Track'!$G:$G,1,0))),vlookup($A460&amp;$B460,{'5) Release_Track'!$F:$F&amp;'5) Release_Track'!$G:$G,'5) Release_Track'!$H:$H},2,0), or(and(not(isblank($B460)),$B460=$B457,$A460&lt;&gt;$A457),and(not(isblank($A460)),$A460=$A457,$B460&lt;&gt;$B457)),"ID LISTS UNALIGNED",and($A460&lt;&gt;"",countif('5) Release_Track'!$F:$F,$A460)=0),"NO ISRC MATCH in Release_Track",and($B460&lt;&gt;"",countif('5) Release_Track'!$G:$G,$B460)=0),"NO CATALOG ID MATCH in Release_Track",iserror(vlookup($A460&amp;$B460,'5) Release_Track'!$F:$F&amp;'5) Release_Track'!$G:$G,1,0)),"NO ISRC-CATALOG ID pair MATCH in Release_Track" )</f>
        <v>Jogo de Reis</v>
      </c>
      <c r="D460" s="134" t="str">
        <f t="array" ref="D460">ifs(and(isblank($A460),isblank($B460)),"", not(iserror(vlookup($A460&amp;$B460,'5) Release_Track'!$F:$F&amp;'5) Release_Track'!$G:$G,1,0))),vlookup($A460&amp;$B460,{'5) Release_Track'!$F:$F&amp;'5) Release_Track'!$G:$G,'5) Release_Track'!$I:$I},2,0), or(and(not(isblank($B460)),$B460=$B457,$A460&lt;&gt;$A457),and(not(isblank($A460)),$A460=$A457,$B460&lt;&gt;$B457)),"ID LISTS UNALIGNED",and($A460&lt;&gt;"",countif('5) Release_Track'!$F:$F,$A460)=0),"NO ISRC MATCH in Release_Track",and($B460&lt;&gt;"",countif('5) Release_Track'!$G:$G,$B460)=0),"NO CATALOG ID MATCH in Release_Track",iserror(vlookup($A460&amp;$B460,'5) Release_Track'!$F:$F&amp;'5) Release_Track'!$G:$G,1,0)),"NO ISRC-CATALOG ID pair MATCH in Release_Track" )</f>
        <v/>
      </c>
      <c r="E460" s="96" t="s">
        <v>53</v>
      </c>
      <c r="F460" s="135" t="s">
        <v>669</v>
      </c>
      <c r="G460" s="136" t="str">
        <f t="array" ref="G460">ifs(or($F460="",$F460="Main Primary Artist"),$F460,not(iserror(vlookup($F460,'Reference info'!$J$5:$J$8,1,0))),"Key Artist",not(iserror(vlookup($F460,'Reference info'!$J$38:$J$405,1,0))),"Performer",not(iserror(vlookup($F460,'Reference info'!$J$10:$J$36,1,0))),"Producer &amp; Engineer")</f>
        <v>Producer &amp; Engineer</v>
      </c>
      <c r="J460" s="174" t="str">
        <f>IF(F460="Main Primary Artist","update Tracks set ArtistId=(select ArtistId from Artists where Name=N'"&amp;Substitute(Trim(E460),"'","''")&amp;"' and EnterpriseId="&amp;EntId&amp;") where "&amp;IF(A460&lt;&gt;"", "ISRC='"&amp;A460&amp;"'", "TrackVendorId='"&amp;Substitute(Trim(B460),"'","''")&amp;"'")&amp;" and EnterpriseId="&amp;EntId,"INSERT into Contributors VALUES (newid(), "&amp;IF(F460&lt;&gt;"Primary Artist", "(select RoleId from ContributorRoles where Name='"&amp;F460&amp;"'), 0", "49, 1")&amp; ", (select max(TrackId) from Tracks where "&amp;IF(A460&lt;&gt;"", "ISRC='"&amp;A460&amp;"'", "TrackVendorId='"&amp;Substitute(Trim(B460),"'","''")&amp;"'")&amp;" and EnterpriseId="&amp;EntId&amp;"), null, (select ArtistId from Artists where Name=N'"&amp;SUBSTITUTE(trim(E460),"'","''")&amp;"' and EnterpriseId="&amp;EntId&amp;"), null)")</f>
        <v>INSERT into Contributors VALUES (newid(), (select RoleId from ContributorRoles where Name='Engineer'), 0, (select max(TrackId) from Tracks where ISRC='BKTOK2300148' and EnterpriseId=647322), null, (select ArtistId from Artists where Name=N'PeJota10*' and EnterpriseId=647322), null)</v>
      </c>
    </row>
    <row r="461" hidden="1">
      <c r="A461" s="34" t="s">
        <v>1183</v>
      </c>
      <c r="B461" s="84"/>
      <c r="C461" s="134" t="str">
        <f t="array" ref="C461">ifs(and(isblank($A461),isblank($B461)),"", not(iserror(vlookup($A461&amp;$B461,'5) Release_Track'!$F:$F&amp;'5) Release_Track'!$G:$G,1,0))),vlookup($A461&amp;$B461,{'5) Release_Track'!$F:$F&amp;'5) Release_Track'!$G:$G,'5) Release_Track'!$H:$H},2,0), or(and(not(isblank($B461)),$B461=$B458,$A461&lt;&gt;$A458),and(not(isblank($A461)),$A461=$A458,$B461&lt;&gt;$B458)),"ID LISTS UNALIGNED",and($A461&lt;&gt;"",countif('5) Release_Track'!$F:$F,$A461)=0),"NO ISRC MATCH in Release_Track",and($B461&lt;&gt;"",countif('5) Release_Track'!$G:$G,$B461)=0),"NO CATALOG ID MATCH in Release_Track",iserror(vlookup($A461&amp;$B461,'5) Release_Track'!$F:$F&amp;'5) Release_Track'!$G:$G,1,0)),"NO ISRC-CATALOG ID pair MATCH in Release_Track" )</f>
        <v>Jogo de Reis</v>
      </c>
      <c r="D461" s="134" t="str">
        <f t="array" ref="D461">ifs(and(isblank($A461),isblank($B461)),"", not(iserror(vlookup($A461&amp;$B461,'5) Release_Track'!$F:$F&amp;'5) Release_Track'!$G:$G,1,0))),vlookup($A461&amp;$B461,{'5) Release_Track'!$F:$F&amp;'5) Release_Track'!$G:$G,'5) Release_Track'!$I:$I},2,0), or(and(not(isblank($B461)),$B461=$B458,$A461&lt;&gt;$A458),and(not(isblank($A461)),$A461=$A458,$B461&lt;&gt;$B458)),"ID LISTS UNALIGNED",and($A461&lt;&gt;"",countif('5) Release_Track'!$F:$F,$A461)=0),"NO ISRC MATCH in Release_Track",and($B461&lt;&gt;"",countif('5) Release_Track'!$G:$G,$B461)=0),"NO CATALOG ID MATCH in Release_Track",iserror(vlookup($A461&amp;$B461,'5) Release_Track'!$F:$F&amp;'5) Release_Track'!$G:$G,1,0)),"NO ISRC-CATALOG ID pair MATCH in Release_Track" )</f>
        <v>Speed Up</v>
      </c>
      <c r="E461" s="96" t="s">
        <v>53</v>
      </c>
      <c r="F461" s="135" t="s">
        <v>667</v>
      </c>
      <c r="G461" s="136" t="str">
        <f t="array" ref="G461">ifs(or($F461="",$F461="Main Primary Artist"),$F461,not(iserror(vlookup($F461,'Reference info'!$J$5:$J$8,1,0))),"Key Artist",not(iserror(vlookup($F461,'Reference info'!$J$38:$J$405,1,0))),"Performer",not(iserror(vlookup($F461,'Reference info'!$J$10:$J$36,1,0))),"Producer &amp; Engineer")</f>
        <v>Producer &amp; Engineer</v>
      </c>
      <c r="J461" s="174" t="str">
        <f>IF(F461="Main Primary Artist","update Tracks set ArtistId=(select ArtistId from Artists where Name=N'"&amp;Substitute(Trim(E461),"'","''")&amp;"' and EnterpriseId="&amp;EntId&amp;") where "&amp;IF(A461&lt;&gt;"", "ISRC='"&amp;A461&amp;"'", "TrackVendorId='"&amp;Substitute(Trim(B461),"'","''")&amp;"'")&amp;" and EnterpriseId="&amp;EntId,"INSERT into Contributors VALUES (newid(), "&amp;IF(F461&lt;&gt;"Primary Artist", "(select RoleId from ContributorRoles where Name='"&amp;F461&amp;"'), 0", "49, 1")&amp; ", (select max(TrackId) from Tracks where "&amp;IF(A461&lt;&gt;"", "ISRC='"&amp;A461&amp;"'", "TrackVendorId='"&amp;Substitute(Trim(B461),"'","''")&amp;"'")&amp;" and EnterpriseId="&amp;EntId&amp;"), null, (select ArtistId from Artists where Name=N'"&amp;SUBSTITUTE(trim(E461),"'","''")&amp;"' and EnterpriseId="&amp;EntId&amp;"), null)")</f>
        <v>INSERT into Contributors VALUES (newid(), (select RoleId from ContributorRoles where Name='Producer'), 0, (select max(TrackId) from Tracks where ISRC='BKTOK2300149' and EnterpriseId=647322), null, (select ArtistId from Artists where Name=N'PeJota10*' and EnterpriseId=647322), null)</v>
      </c>
    </row>
    <row r="462" hidden="1">
      <c r="A462" s="34" t="s">
        <v>1183</v>
      </c>
      <c r="B462" s="84"/>
      <c r="C462" s="134" t="str">
        <f t="array" ref="C462">ifs(and(isblank($A462),isblank($B462)),"", not(iserror(vlookup($A462&amp;$B462,'5) Release_Track'!$F:$F&amp;'5) Release_Track'!$G:$G,1,0))),vlookup($A462&amp;$B462,{'5) Release_Track'!$F:$F&amp;'5) Release_Track'!$G:$G,'5) Release_Track'!$H:$H},2,0), or(and(not(isblank($B462)),$B462=$B461,$A462&lt;&gt;$A461),and(not(isblank($A462)),$A462=$A461,$B462&lt;&gt;$B461)),"ID LISTS UNALIGNED",and($A462&lt;&gt;"",countif('5) Release_Track'!$F:$F,$A462)=0),"NO ISRC MATCH in Release_Track",and($B462&lt;&gt;"",countif('5) Release_Track'!$G:$G,$B462)=0),"NO CATALOG ID MATCH in Release_Track",iserror(vlookup($A462&amp;$B462,'5) Release_Track'!$F:$F&amp;'5) Release_Track'!$G:$G,1,0)),"NO ISRC-CATALOG ID pair MATCH in Release_Track" )</f>
        <v>Jogo de Reis</v>
      </c>
      <c r="D462" s="134" t="str">
        <f t="array" ref="D462">ifs(and(isblank($A462),isblank($B462)),"", not(iserror(vlookup($A462&amp;$B462,'5) Release_Track'!$F:$F&amp;'5) Release_Track'!$G:$G,1,0))),vlookup($A462&amp;$B462,{'5) Release_Track'!$F:$F&amp;'5) Release_Track'!$G:$G,'5) Release_Track'!$I:$I},2,0), or(and(not(isblank($B462)),$B462=$B461,$A462&lt;&gt;$A461),and(not(isblank($A462)),$A462=$A461,$B462&lt;&gt;$B461)),"ID LISTS UNALIGNED",and($A462&lt;&gt;"",countif('5) Release_Track'!$F:$F,$A462)=0),"NO ISRC MATCH in Release_Track",and($B462&lt;&gt;"",countif('5) Release_Track'!$G:$G,$B462)=0),"NO CATALOG ID MATCH in Release_Track",iserror(vlookup($A462&amp;$B462,'5) Release_Track'!$F:$F&amp;'5) Release_Track'!$G:$G,1,0)),"NO ISRC-CATALOG ID pair MATCH in Release_Track" )</f>
        <v>Speed Up</v>
      </c>
      <c r="E462" s="96" t="s">
        <v>79</v>
      </c>
      <c r="F462" s="140" t="s">
        <v>671</v>
      </c>
      <c r="G462" s="136" t="str">
        <f t="array" ref="G462">ifs(or($F462="",$F462="Main Primary Artist"),$F462,not(iserror(vlookup($F462,'Reference info'!$J$5:$J$8,1,0))),"Key Artist",not(iserror(vlookup($F462,'Reference info'!$J$38:$J$405,1,0))),"Performer",not(iserror(vlookup($F462,'Reference info'!$J$10:$J$36,1,0))),"Producer &amp; Engineer")</f>
        <v>Key Artist</v>
      </c>
      <c r="J462" s="174" t="str">
        <f>IF(F462="Main Primary Artist","update Tracks set ArtistId=(select ArtistId from Artists where Name=N'"&amp;Substitute(Trim(E462),"'","''")&amp;"' and EnterpriseId="&amp;EntId&amp;") where "&amp;IF(A462&lt;&gt;"", "ISRC='"&amp;A462&amp;"'", "TrackVendorId='"&amp;Substitute(Trim(B462),"'","''")&amp;"'")&amp;" and EnterpriseId="&amp;EntId,"INSERT into Contributors VALUES (newid(), "&amp;IF(F462&lt;&gt;"Primary Artist", "(select RoleId from ContributorRoles where Name='"&amp;F462&amp;"'), 0", "49, 1")&amp; ", (select max(TrackId) from Tracks where "&amp;IF(A462&lt;&gt;"", "ISRC='"&amp;A462&amp;"'", "TrackVendorId='"&amp;Substitute(Trim(B462),"'","''")&amp;"'")&amp;" and EnterpriseId="&amp;EntId&amp;"), null, (select ArtistId from Artists where Name=N'"&amp;SUBSTITUTE(trim(E462),"'","''")&amp;"' and EnterpriseId="&amp;EntId&amp;"), null)")</f>
        <v>INSERT into Contributors VALUES (newid(), 49, 1, (select max(TrackId) from Tracks where ISRC='BKTOK2300149' and EnterpriseId=647322), null, (select ArtistId from Artists where Name=N'$hinepsj' and EnterpriseId=647322), null)</v>
      </c>
    </row>
    <row r="463" hidden="1">
      <c r="A463" s="34" t="s">
        <v>1183</v>
      </c>
      <c r="B463" s="84"/>
      <c r="C463" s="134" t="str">
        <f t="array" ref="C463">ifs(and(isblank($A463),isblank($B463)),"", not(iserror(vlookup($A463&amp;$B463,'5) Release_Track'!$F:$F&amp;'5) Release_Track'!$G:$G,1,0))),vlookup($A463&amp;$B463,{'5) Release_Track'!$F:$F&amp;'5) Release_Track'!$G:$G,'5) Release_Track'!$H:$H},2,0), or(and(not(isblank($B463)),$B463=$B462,$A463&lt;&gt;$A462),and(not(isblank($A463)),$A463=$A462,$B463&lt;&gt;$B462)),"ID LISTS UNALIGNED",and($A463&lt;&gt;"",countif('5) Release_Track'!$F:$F,$A463)=0),"NO ISRC MATCH in Release_Track",and($B463&lt;&gt;"",countif('5) Release_Track'!$G:$G,$B463)=0),"NO CATALOG ID MATCH in Release_Track",iserror(vlookup($A463&amp;$B463,'5) Release_Track'!$F:$F&amp;'5) Release_Track'!$G:$G,1,0)),"NO ISRC-CATALOG ID pair MATCH in Release_Track" )</f>
        <v>Jogo de Reis</v>
      </c>
      <c r="D463" s="134" t="str">
        <f t="array" ref="D463">ifs(and(isblank($A463),isblank($B463)),"", not(iserror(vlookup($A463&amp;$B463,'5) Release_Track'!$F:$F&amp;'5) Release_Track'!$G:$G,1,0))),vlookup($A463&amp;$B463,{'5) Release_Track'!$F:$F&amp;'5) Release_Track'!$G:$G,'5) Release_Track'!$I:$I},2,0), or(and(not(isblank($B463)),$B463=$B462,$A463&lt;&gt;$A462),and(not(isblank($A463)),$A463=$A462,$B463&lt;&gt;$B462)),"ID LISTS UNALIGNED",and($A463&lt;&gt;"",countif('5) Release_Track'!$F:$F,$A463)=0),"NO ISRC MATCH in Release_Track",and($B463&lt;&gt;"",countif('5) Release_Track'!$G:$G,$B463)=0),"NO CATALOG ID MATCH in Release_Track",iserror(vlookup($A463&amp;$B463,'5) Release_Track'!$F:$F&amp;'5) Release_Track'!$G:$G,1,0)),"NO ISRC-CATALOG ID pair MATCH in Release_Track" )</f>
        <v>Speed Up</v>
      </c>
      <c r="E463" s="96" t="s">
        <v>97</v>
      </c>
      <c r="F463" s="140" t="s">
        <v>671</v>
      </c>
      <c r="G463" s="136" t="str">
        <f t="array" ref="G463">ifs(or($F463="",$F463="Main Primary Artist"),$F463,not(iserror(vlookup($F463,'Reference info'!$J$5:$J$8,1,0))),"Key Artist",not(iserror(vlookup($F463,'Reference info'!$J$38:$J$405,1,0))),"Performer",not(iserror(vlookup($F463,'Reference info'!$J$10:$J$36,1,0))),"Producer &amp; Engineer")</f>
        <v>Key Artist</v>
      </c>
      <c r="J463" s="174" t="str">
        <f>IF(F463="Main Primary Artist","update Tracks set ArtistId=(select ArtistId from Artists where Name=N'"&amp;Substitute(Trim(E463),"'","''")&amp;"' and EnterpriseId="&amp;EntId&amp;") where "&amp;IF(A463&lt;&gt;"", "ISRC='"&amp;A463&amp;"'", "TrackVendorId='"&amp;Substitute(Trim(B463),"'","''")&amp;"'")&amp;" and EnterpriseId="&amp;EntId,"INSERT into Contributors VALUES (newid(), "&amp;IF(F463&lt;&gt;"Primary Artist", "(select RoleId from ContributorRoles where Name='"&amp;F463&amp;"'), 0", "49, 1")&amp; ", (select max(TrackId) from Tracks where "&amp;IF(A463&lt;&gt;"", "ISRC='"&amp;A463&amp;"'", "TrackVendorId='"&amp;Substitute(Trim(B463),"'","''")&amp;"'")&amp;" and EnterpriseId="&amp;EntId&amp;"), null, (select ArtistId from Artists where Name=N'"&amp;SUBSTITUTE(trim(E463),"'","''")&amp;"' and EnterpriseId="&amp;EntId&amp;"), null)")</f>
        <v>INSERT into Contributors VALUES (newid(), 49, 1, (select max(TrackId) from Tracks where ISRC='BKTOK2300149' and EnterpriseId=647322), null, (select ArtistId from Artists where Name=N'Atilla' and EnterpriseId=647322), null)</v>
      </c>
    </row>
    <row r="464" hidden="1">
      <c r="A464" s="34" t="s">
        <v>1183</v>
      </c>
      <c r="B464" s="84"/>
      <c r="C464" s="134" t="str">
        <f t="array" ref="C464">ifs(and(isblank($A464),isblank($B464)),"", not(iserror(vlookup($A464&amp;$B464,'5) Release_Track'!$F:$F&amp;'5) Release_Track'!$G:$G,1,0))),vlookup($A464&amp;$B464,{'5) Release_Track'!$F:$F&amp;'5) Release_Track'!$G:$G,'5) Release_Track'!$H:$H},2,0), or(and(not(isblank($B464)),$B464=$B463,$A464&lt;&gt;$A463),and(not(isblank($A464)),$A464=$A463,$B464&lt;&gt;$B463)),"ID LISTS UNALIGNED",and($A464&lt;&gt;"",countif('5) Release_Track'!$F:$F,$A464)=0),"NO ISRC MATCH in Release_Track",and($B464&lt;&gt;"",countif('5) Release_Track'!$G:$G,$B464)=0),"NO CATALOG ID MATCH in Release_Track",iserror(vlookup($A464&amp;$B464,'5) Release_Track'!$F:$F&amp;'5) Release_Track'!$G:$G,1,0)),"NO ISRC-CATALOG ID pair MATCH in Release_Track" )</f>
        <v>Jogo de Reis</v>
      </c>
      <c r="D464" s="134" t="str">
        <f t="array" ref="D464">ifs(and(isblank($A464),isblank($B464)),"", not(iserror(vlookup($A464&amp;$B464,'5) Release_Track'!$F:$F&amp;'5) Release_Track'!$G:$G,1,0))),vlookup($A464&amp;$B464,{'5) Release_Track'!$F:$F&amp;'5) Release_Track'!$G:$G,'5) Release_Track'!$I:$I},2,0), or(and(not(isblank($B464)),$B464=$B463,$A464&lt;&gt;$A463),and(not(isblank($A464)),$A464=$A463,$B464&lt;&gt;$B463)),"ID LISTS UNALIGNED",and($A464&lt;&gt;"",countif('5) Release_Track'!$F:$F,$A464)=0),"NO ISRC MATCH in Release_Track",and($B464&lt;&gt;"",countif('5) Release_Track'!$G:$G,$B464)=0),"NO CATALOG ID MATCH in Release_Track",iserror(vlookup($A464&amp;$B464,'5) Release_Track'!$F:$F&amp;'5) Release_Track'!$G:$G,1,0)),"NO ISRC-CATALOG ID pair MATCH in Release_Track" )</f>
        <v>Speed Up</v>
      </c>
      <c r="E464" s="96" t="s">
        <v>121</v>
      </c>
      <c r="F464" s="140" t="s">
        <v>671</v>
      </c>
      <c r="G464" s="136" t="str">
        <f t="array" ref="G464">ifs(or($F464="",$F464="Main Primary Artist"),$F464,not(iserror(vlookup($F464,'Reference info'!$J$5:$J$8,1,0))),"Key Artist",not(iserror(vlookup($F464,'Reference info'!$J$38:$J$405,1,0))),"Performer",not(iserror(vlookup($F464,'Reference info'!$J$10:$J$36,1,0))),"Producer &amp; Engineer")</f>
        <v>Key Artist</v>
      </c>
      <c r="J464" s="174" t="str">
        <f>IF(F464="Main Primary Artist","update Tracks set ArtistId=(select ArtistId from Artists where Name=N'"&amp;Substitute(Trim(E464),"'","''")&amp;"' and EnterpriseId="&amp;EntId&amp;") where "&amp;IF(A464&lt;&gt;"", "ISRC='"&amp;A464&amp;"'", "TrackVendorId='"&amp;Substitute(Trim(B464),"'","''")&amp;"'")&amp;" and EnterpriseId="&amp;EntId,"INSERT into Contributors VALUES (newid(), "&amp;IF(F464&lt;&gt;"Primary Artist", "(select RoleId from ContributorRoles where Name='"&amp;F464&amp;"'), 0", "49, 1")&amp; ", (select max(TrackId) from Tracks where "&amp;IF(A464&lt;&gt;"", "ISRC='"&amp;A464&amp;"'", "TrackVendorId='"&amp;Substitute(Trim(B464),"'","''")&amp;"'")&amp;" and EnterpriseId="&amp;EntId&amp;"), null, (select ArtistId from Artists where Name=N'"&amp;SUBSTITUTE(trim(E464),"'","''")&amp;"' and EnterpriseId="&amp;EntId&amp;"), null)")</f>
        <v>INSERT into Contributors VALUES (newid(), 49, 1, (select max(TrackId) from Tracks where ISRC='BKTOK2300149' and EnterpriseId=647322), null, (select ArtistId from Artists where Name=N'Slow GM' and EnterpriseId=647322), null)</v>
      </c>
    </row>
    <row r="465">
      <c r="A465" s="34" t="s">
        <v>1183</v>
      </c>
      <c r="B465" s="84"/>
      <c r="C465" s="134" t="str">
        <f t="array" ref="C465">ifs(and(isblank($A465),isblank($B465)),"", not(iserror(vlookup($A465&amp;$B465,'5) Release_Track'!$F:$F&amp;'5) Release_Track'!$G:$G,1,0))),vlookup($A465&amp;$B465,{'5) Release_Track'!$F:$F&amp;'5) Release_Track'!$G:$G,'5) Release_Track'!$H:$H},2,0), or(and(not(isblank($B465)),$B465=$B462,$A465&lt;&gt;$A462),and(not(isblank($A465)),$A465=$A462,$B465&lt;&gt;$B462)),"ID LISTS UNALIGNED",and($A465&lt;&gt;"",countif('5) Release_Track'!$F:$F,$A465)=0),"NO ISRC MATCH in Release_Track",and($B465&lt;&gt;"",countif('5) Release_Track'!$G:$G,$B465)=0),"NO CATALOG ID MATCH in Release_Track",iserror(vlookup($A465&amp;$B465,'5) Release_Track'!$F:$F&amp;'5) Release_Track'!$G:$G,1,0)),"NO ISRC-CATALOG ID pair MATCH in Release_Track" )</f>
        <v>Jogo de Reis</v>
      </c>
      <c r="D465" s="134" t="str">
        <f t="array" ref="D465">ifs(and(isblank($A465),isblank($B465)),"", not(iserror(vlookup($A465&amp;$B465,'5) Release_Track'!$F:$F&amp;'5) Release_Track'!$G:$G,1,0))),vlookup($A465&amp;$B465,{'5) Release_Track'!$F:$F&amp;'5) Release_Track'!$G:$G,'5) Release_Track'!$I:$I},2,0), or(and(not(isblank($B465)),$B465=$B462,$A465&lt;&gt;$A462),and(not(isblank($A465)),$A465=$A462,$B465&lt;&gt;$B462)),"ID LISTS UNALIGNED",and($A465&lt;&gt;"",countif('5) Release_Track'!$F:$F,$A465)=0),"NO ISRC MATCH in Release_Track",and($B465&lt;&gt;"",countif('5) Release_Track'!$G:$G,$B465)=0),"NO CATALOG ID MATCH in Release_Track",iserror(vlookup($A465&amp;$B465,'5) Release_Track'!$F:$F&amp;'5) Release_Track'!$G:$G,1,0)),"NO ISRC-CATALOG ID pair MATCH in Release_Track" )</f>
        <v>Speed Up</v>
      </c>
      <c r="E465" s="96" t="s">
        <v>53</v>
      </c>
      <c r="F465" s="140" t="s">
        <v>666</v>
      </c>
      <c r="G465" s="136" t="str">
        <f t="array" ref="G465">ifs(or($F465="",$F465="Main Primary Artist"),$F465,not(iserror(vlookup($F465,'Reference info'!$J$5:$J$8,1,0))),"Key Artist",not(iserror(vlookup($F465,'Reference info'!$J$38:$J$405,1,0))),"Performer",not(iserror(vlookup($F465,'Reference info'!$J$10:$J$36,1,0))),"Producer &amp; Engineer")</f>
        <v>Main Primary Artist</v>
      </c>
      <c r="H465" s="8" t="str">
        <f>"update Artists set ReleasesCount=(select count (distinct ReleaseId) from Releases where ArtistId=(select max(ArtistId) from Artists where Name=N'"&amp;E465&amp;"' and EnterpriseId="&amp;EntId&amp;")), 
TracksCount=(select count (distinct TrackId) from Tracks where ArtistId=(select max(ArtistId) from Artists where Name=N'"&amp;E465&amp;"' and EnterpriseId="&amp;EntId&amp;")) where ArtistId=(select max(ArtistId) from Artists where Name=N'"&amp;E465&amp;"'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65" s="174" t="str">
        <f>IF(F465="Main Primary Artist","update Tracks set ArtistId=(select ArtistId from Artists where Name=N'"&amp;Substitute(Trim(E465),"'","''")&amp;"' and EnterpriseId="&amp;EntId&amp;") where "&amp;IF(A465&lt;&gt;"", "ISRC='"&amp;A465&amp;"'", "TrackVendorId='"&amp;Substitute(Trim(B465),"'","''")&amp;"'")&amp;" and EnterpriseId="&amp;EntId,"INSERT into Contributors VALUES (newid(), "&amp;IF(F465&lt;&gt;"Primary Artist", "(select RoleId from ContributorRoles where Name='"&amp;F465&amp;"'), 0", "49, 1")&amp; ", (select max(TrackId) from Tracks where "&amp;IF(A465&lt;&gt;"", "ISRC='"&amp;A465&amp;"'", "TrackVendorId='"&amp;Substitute(Trim(B465),"'","''")&amp;"'")&amp;" and EnterpriseId="&amp;EntId&amp;"), null, (select ArtistId from Artists where Name=N'"&amp;SUBSTITUTE(trim(E465),"'","''")&amp;"' and EnterpriseId="&amp;EntId&amp;"), null)")</f>
        <v>update Tracks set ArtistId=(select ArtistId from Artists where Name=N'PeJota10*' and EnterpriseId=647322) where ISRC='BKTOK2300149' and EnterpriseId=647322</v>
      </c>
    </row>
    <row r="466" hidden="1">
      <c r="A466" s="34" t="s">
        <v>1183</v>
      </c>
      <c r="B466" s="84"/>
      <c r="C466" s="134" t="str">
        <f t="array" ref="C466">ifs(and(isblank($A466),isblank($B466)),"", not(iserror(vlookup($A466&amp;$B466,'5) Release_Track'!$F:$F&amp;'5) Release_Track'!$G:$G,1,0))),vlookup($A466&amp;$B466,{'5) Release_Track'!$F:$F&amp;'5) Release_Track'!$G:$G,'5) Release_Track'!$H:$H},2,0), or(and(not(isblank($B466)),$B466=$B463,$A466&lt;&gt;$A463),and(not(isblank($A466)),$A466=$A463,$B466&lt;&gt;$B463)),"ID LISTS UNALIGNED",and($A466&lt;&gt;"",countif('5) Release_Track'!$F:$F,$A466)=0),"NO ISRC MATCH in Release_Track",and($B466&lt;&gt;"",countif('5) Release_Track'!$G:$G,$B466)=0),"NO CATALOG ID MATCH in Release_Track",iserror(vlookup($A466&amp;$B466,'5) Release_Track'!$F:$F&amp;'5) Release_Track'!$G:$G,1,0)),"NO ISRC-CATALOG ID pair MATCH in Release_Track" )</f>
        <v>Jogo de Reis</v>
      </c>
      <c r="D466" s="134" t="str">
        <f t="array" ref="D466">ifs(and(isblank($A466),isblank($B466)),"", not(iserror(vlookup($A466&amp;$B466,'5) Release_Track'!$F:$F&amp;'5) Release_Track'!$G:$G,1,0))),vlookup($A466&amp;$B466,{'5) Release_Track'!$F:$F&amp;'5) Release_Track'!$G:$G,'5) Release_Track'!$I:$I},2,0), or(and(not(isblank($B466)),$B466=$B463,$A466&lt;&gt;$A463),and(not(isblank($A466)),$A466=$A463,$B466&lt;&gt;$B463)),"ID LISTS UNALIGNED",and($A466&lt;&gt;"",countif('5) Release_Track'!$F:$F,$A466)=0),"NO ISRC MATCH in Release_Track",and($B466&lt;&gt;"",countif('5) Release_Track'!$G:$G,$B466)=0),"NO CATALOG ID MATCH in Release_Track",iserror(vlookup($A466&amp;$B466,'5) Release_Track'!$F:$F&amp;'5) Release_Track'!$G:$G,1,0)),"NO ISRC-CATALOG ID pair MATCH in Release_Track" )</f>
        <v>Speed Up</v>
      </c>
      <c r="E466" s="96" t="s">
        <v>53</v>
      </c>
      <c r="F466" s="135" t="s">
        <v>669</v>
      </c>
      <c r="G466" s="136" t="str">
        <f t="array" ref="G466">ifs(or($F466="",$F466="Main Primary Artist"),$F466,not(iserror(vlookup($F466,'Reference info'!$J$5:$J$8,1,0))),"Key Artist",not(iserror(vlookup($F466,'Reference info'!$J$38:$J$405,1,0))),"Performer",not(iserror(vlookup($F466,'Reference info'!$J$10:$J$36,1,0))),"Producer &amp; Engineer")</f>
        <v>Producer &amp; Engineer</v>
      </c>
      <c r="J466" s="174" t="str">
        <f>IF(F466="Main Primary Artist","update Tracks set ArtistId=(select ArtistId from Artists where Name=N'"&amp;Substitute(Trim(E466),"'","''")&amp;"' and EnterpriseId="&amp;EntId&amp;") where "&amp;IF(A466&lt;&gt;"", "ISRC='"&amp;A466&amp;"'", "TrackVendorId='"&amp;Substitute(Trim(B466),"'","''")&amp;"'")&amp;" and EnterpriseId="&amp;EntId,"INSERT into Contributors VALUES (newid(), "&amp;IF(F466&lt;&gt;"Primary Artist", "(select RoleId from ContributorRoles where Name='"&amp;F466&amp;"'), 0", "49, 1")&amp; ", (select max(TrackId) from Tracks where "&amp;IF(A466&lt;&gt;"", "ISRC='"&amp;A466&amp;"'", "TrackVendorId='"&amp;Substitute(Trim(B466),"'","''")&amp;"'")&amp;" and EnterpriseId="&amp;EntId&amp;"), null, (select ArtistId from Artists where Name=N'"&amp;SUBSTITUTE(trim(E466),"'","''")&amp;"' and EnterpriseId="&amp;EntId&amp;"), null)")</f>
        <v>INSERT into Contributors VALUES (newid(), (select RoleId from ContributorRoles where Name='Engineer'), 0, (select max(TrackId) from Tracks where ISRC='BKTOK2300149' and EnterpriseId=647322), null, (select ArtistId from Artists where Name=N'PeJota10*' and EnterpriseId=647322), null)</v>
      </c>
    </row>
    <row r="467" hidden="1">
      <c r="A467" s="34" t="s">
        <v>1185</v>
      </c>
      <c r="B467" s="84"/>
      <c r="C467" s="134" t="str">
        <f t="array" ref="C467">ifs(and(isblank($A467),isblank($B467)),"", not(iserror(vlookup($A467&amp;$B467,'5) Release_Track'!$F:$F&amp;'5) Release_Track'!$G:$G,1,0))),vlookup($A467&amp;$B467,{'5) Release_Track'!$F:$F&amp;'5) Release_Track'!$G:$G,'5) Release_Track'!$H:$H},2,0), or(and(not(isblank($B467)),$B467=$B464,$A467&lt;&gt;$A464),and(not(isblank($A467)),$A467=$A464,$B467&lt;&gt;$B464)),"ID LISTS UNALIGNED",and($A467&lt;&gt;"",countif('5) Release_Track'!$F:$F,$A467)=0),"NO ISRC MATCH in Release_Track",and($B467&lt;&gt;"",countif('5) Release_Track'!$G:$G,$B467)=0),"NO CATALOG ID MATCH in Release_Track",iserror(vlookup($A467&amp;$B467,'5) Release_Track'!$F:$F&amp;'5) Release_Track'!$G:$G,1,0)),"NO ISRC-CATALOG ID pair MATCH in Release_Track" )</f>
        <v>Deus do Sol</v>
      </c>
      <c r="D467" s="134" t="str">
        <f t="array" ref="D467">ifs(and(isblank($A467),isblank($B467)),"", not(iserror(vlookup($A467&amp;$B467,'5) Release_Track'!$F:$F&amp;'5) Release_Track'!$G:$G,1,0))),vlookup($A467&amp;$B467,{'5) Release_Track'!$F:$F&amp;'5) Release_Track'!$G:$G,'5) Release_Track'!$I:$I},2,0), or(and(not(isblank($B467)),$B467=$B464,$A467&lt;&gt;$A464),and(not(isblank($A467)),$A467=$A464,$B467&lt;&gt;$B464)),"ID LISTS UNALIGNED",and($A467&lt;&gt;"",countif('5) Release_Track'!$F:$F,$A467)=0),"NO ISRC MATCH in Release_Track",and($B467&lt;&gt;"",countif('5) Release_Track'!$G:$G,$B467)=0),"NO CATALOG ID MATCH in Release_Track",iserror(vlookup($A467&amp;$B467,'5) Release_Track'!$F:$F&amp;'5) Release_Track'!$G:$G,1,0)),"NO ISRC-CATALOG ID pair MATCH in Release_Track" )</f>
        <v/>
      </c>
      <c r="E467" s="96" t="s">
        <v>53</v>
      </c>
      <c r="F467" s="135" t="s">
        <v>667</v>
      </c>
      <c r="G467" s="136" t="str">
        <f t="array" ref="G467">ifs(or($F467="",$F467="Main Primary Artist"),$F467,not(iserror(vlookup($F467,'Reference info'!$J$5:$J$8,1,0))),"Key Artist",not(iserror(vlookup($F467,'Reference info'!$J$38:$J$405,1,0))),"Performer",not(iserror(vlookup($F467,'Reference info'!$J$10:$J$36,1,0))),"Producer &amp; Engineer")</f>
        <v>Producer &amp; Engineer</v>
      </c>
      <c r="J467" s="174" t="str">
        <f>IF(F467="Main Primary Artist","update Tracks set ArtistId=(select ArtistId from Artists where Name=N'"&amp;Substitute(Trim(E467),"'","''")&amp;"' and EnterpriseId="&amp;EntId&amp;") where "&amp;IF(A467&lt;&gt;"", "ISRC='"&amp;A467&amp;"'", "TrackVendorId='"&amp;Substitute(Trim(B467),"'","''")&amp;"'")&amp;" and EnterpriseId="&amp;EntId,"INSERT into Contributors VALUES (newid(), "&amp;IF(F467&lt;&gt;"Primary Artist", "(select RoleId from ContributorRoles where Name='"&amp;F467&amp;"'), 0", "49, 1")&amp; ", (select max(TrackId) from Tracks where "&amp;IF(A467&lt;&gt;"", "ISRC='"&amp;A467&amp;"'", "TrackVendorId='"&amp;Substitute(Trim(B467),"'","''")&amp;"'")&amp;" and EnterpriseId="&amp;EntId&amp;"), null, (select ArtistId from Artists where Name=N'"&amp;SUBSTITUTE(trim(E467),"'","''")&amp;"' and EnterpriseId="&amp;EntId&amp;"), null)")</f>
        <v>INSERT into Contributors VALUES (newid(), (select RoleId from ContributorRoles where Name='Producer'), 0, (select max(TrackId) from Tracks where ISRC='BKTOK2300150' and EnterpriseId=647322), null, (select ArtistId from Artists where Name=N'PeJota10*' and EnterpriseId=647322), null)</v>
      </c>
    </row>
    <row r="468">
      <c r="A468" s="34" t="s">
        <v>1185</v>
      </c>
      <c r="B468" s="84"/>
      <c r="C468" s="134" t="str">
        <f t="array" ref="C468">ifs(and(isblank($A468),isblank($B468)),"", not(iserror(vlookup($A468&amp;$B468,'5) Release_Track'!$F:$F&amp;'5) Release_Track'!$G:$G,1,0))),vlookup($A468&amp;$B468,{'5) Release_Track'!$F:$F&amp;'5) Release_Track'!$G:$G,'5) Release_Track'!$H:$H},2,0), or(and(not(isblank($B468)),$B468=$B465,$A468&lt;&gt;$A465),and(not(isblank($A468)),$A468=$A465,$B468&lt;&gt;$B465)),"ID LISTS UNALIGNED",and($A468&lt;&gt;"",countif('5) Release_Track'!$F:$F,$A468)=0),"NO ISRC MATCH in Release_Track",and($B468&lt;&gt;"",countif('5) Release_Track'!$G:$G,$B468)=0),"NO CATALOG ID MATCH in Release_Track",iserror(vlookup($A468&amp;$B468,'5) Release_Track'!$F:$F&amp;'5) Release_Track'!$G:$G,1,0)),"NO ISRC-CATALOG ID pair MATCH in Release_Track" )</f>
        <v>Deus do Sol</v>
      </c>
      <c r="D468" s="134" t="str">
        <f t="array" ref="D468">ifs(and(isblank($A468),isblank($B468)),"", not(iserror(vlookup($A468&amp;$B468,'5) Release_Track'!$F:$F&amp;'5) Release_Track'!$G:$G,1,0))),vlookup($A468&amp;$B468,{'5) Release_Track'!$F:$F&amp;'5) Release_Track'!$G:$G,'5) Release_Track'!$I:$I},2,0), or(and(not(isblank($B468)),$B468=$B465,$A468&lt;&gt;$A465),and(not(isblank($A468)),$A468=$A465,$B468&lt;&gt;$B465)),"ID LISTS UNALIGNED",and($A468&lt;&gt;"",countif('5) Release_Track'!$F:$F,$A468)=0),"NO ISRC MATCH in Release_Track",and($B468&lt;&gt;"",countif('5) Release_Track'!$G:$G,$B468)=0),"NO CATALOG ID MATCH in Release_Track",iserror(vlookup($A468&amp;$B468,'5) Release_Track'!$F:$F&amp;'5) Release_Track'!$G:$G,1,0)),"NO ISRC-CATALOG ID pair MATCH in Release_Track" )</f>
        <v/>
      </c>
      <c r="E468" s="96" t="s">
        <v>53</v>
      </c>
      <c r="F468" s="140" t="s">
        <v>666</v>
      </c>
      <c r="G468" s="136" t="str">
        <f t="array" ref="G468">ifs(or($F468="",$F468="Main Primary Artist"),$F468,not(iserror(vlookup($F468,'Reference info'!$J$5:$J$8,1,0))),"Key Artist",not(iserror(vlookup($F468,'Reference info'!$J$38:$J$405,1,0))),"Performer",not(iserror(vlookup($F468,'Reference info'!$J$10:$J$36,1,0))),"Producer &amp; Engineer")</f>
        <v>Main Primary Artist</v>
      </c>
      <c r="H468" s="8" t="str">
        <f>"update Artists set ReleasesCount=(select count (distinct ReleaseId) from Releases where ArtistId=(select max(ArtistId) from Artists where Name=N'"&amp;E468&amp;"' and EnterpriseId="&amp;EntId&amp;")), 
TracksCount=(select count (distinct TrackId) from Tracks where ArtistId=(select max(ArtistId) from Artists where Name=N'"&amp;E468&amp;"' and EnterpriseId="&amp;EntId&amp;")) where ArtistId=(select max(ArtistId) from Artists where Name=N'"&amp;E468&amp;"'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68" s="174" t="str">
        <f>IF(F468="Main Primary Artist","update Tracks set ArtistId=(select ArtistId from Artists where Name=N'"&amp;Substitute(Trim(E468),"'","''")&amp;"' and EnterpriseId="&amp;EntId&amp;") where "&amp;IF(A468&lt;&gt;"", "ISRC='"&amp;A468&amp;"'", "TrackVendorId='"&amp;Substitute(Trim(B468),"'","''")&amp;"'")&amp;" and EnterpriseId="&amp;EntId,"INSERT into Contributors VALUES (newid(), "&amp;IF(F468&lt;&gt;"Primary Artist", "(select RoleId from ContributorRoles where Name='"&amp;F468&amp;"'), 0", "49, 1")&amp; ", (select max(TrackId) from Tracks where "&amp;IF(A468&lt;&gt;"", "ISRC='"&amp;A468&amp;"'", "TrackVendorId='"&amp;Substitute(Trim(B468),"'","''")&amp;"'")&amp;" and EnterpriseId="&amp;EntId&amp;"), null, (select ArtistId from Artists where Name=N'"&amp;SUBSTITUTE(trim(E468),"'","''")&amp;"' and EnterpriseId="&amp;EntId&amp;"), null)")</f>
        <v>update Tracks set ArtistId=(select ArtistId from Artists where Name=N'PeJota10*' and EnterpriseId=647322) where ISRC='BKTOK2300150' and EnterpriseId=647322</v>
      </c>
    </row>
    <row r="469" hidden="1">
      <c r="A469" s="34" t="s">
        <v>1185</v>
      </c>
      <c r="B469" s="84"/>
      <c r="C469" s="134" t="str">
        <f t="array" ref="C469">ifs(and(isblank($A469),isblank($B469)),"", not(iserror(vlookup($A469&amp;$B469,'5) Release_Track'!$F:$F&amp;'5) Release_Track'!$G:$G,1,0))),vlookup($A469&amp;$B469,{'5) Release_Track'!$F:$F&amp;'5) Release_Track'!$G:$G,'5) Release_Track'!$H:$H},2,0), or(and(not(isblank($B469)),$B469=$B468,$A469&lt;&gt;$A468),and(not(isblank($A469)),$A469=$A468,$B469&lt;&gt;$B468)),"ID LISTS UNALIGNED",and($A469&lt;&gt;"",countif('5) Release_Track'!$F:$F,$A469)=0),"NO ISRC MATCH in Release_Track",and($B469&lt;&gt;"",countif('5) Release_Track'!$G:$G,$B469)=0),"NO CATALOG ID MATCH in Release_Track",iserror(vlookup($A469&amp;$B469,'5) Release_Track'!$F:$F&amp;'5) Release_Track'!$G:$G,1,0)),"NO ISRC-CATALOG ID pair MATCH in Release_Track" )</f>
        <v>Deus do Sol</v>
      </c>
      <c r="D469" s="134" t="str">
        <f t="array" ref="D469">ifs(and(isblank($A469),isblank($B469)),"", not(iserror(vlookup($A469&amp;$B469,'5) Release_Track'!$F:$F&amp;'5) Release_Track'!$G:$G,1,0))),vlookup($A469&amp;$B469,{'5) Release_Track'!$F:$F&amp;'5) Release_Track'!$G:$G,'5) Release_Track'!$I:$I},2,0), or(and(not(isblank($B469)),$B469=$B468,$A469&lt;&gt;$A468),and(not(isblank($A469)),$A469=$A468,$B469&lt;&gt;$B468)),"ID LISTS UNALIGNED",and($A469&lt;&gt;"",countif('5) Release_Track'!$F:$F,$A469)=0),"NO ISRC MATCH in Release_Track",and($B469&lt;&gt;"",countif('5) Release_Track'!$G:$G,$B469)=0),"NO CATALOG ID MATCH in Release_Track",iserror(vlookup($A469&amp;$B469,'5) Release_Track'!$F:$F&amp;'5) Release_Track'!$G:$G,1,0)),"NO ISRC-CATALOG ID pair MATCH in Release_Track" )</f>
        <v/>
      </c>
      <c r="E469" s="96" t="s">
        <v>121</v>
      </c>
      <c r="F469" s="93" t="s">
        <v>672</v>
      </c>
      <c r="G469" s="136" t="str">
        <f t="array" ref="G469">ifs(or($F469="",$F469="Main Primary Artist"),$F469,not(iserror(vlookup($F469,'Reference info'!$J$5:$J$8,1,0))),"Key Artist",not(iserror(vlookup($F469,'Reference info'!$J$38:$J$405,1,0))),"Performer",not(iserror(vlookup($F469,'Reference info'!$J$10:$J$36,1,0))),"Producer &amp; Engineer")</f>
        <v>Key Artist</v>
      </c>
      <c r="J469" s="174" t="str">
        <f>IF(F469="Main Primary Artist","update Tracks set ArtistId=(select ArtistId from Artists where Name=N'"&amp;Substitute(Trim(E469),"'","''")&amp;"' and EnterpriseId="&amp;EntId&amp;") where "&amp;IF(A469&lt;&gt;"", "ISRC='"&amp;A469&amp;"'", "TrackVendorId='"&amp;Substitute(Trim(B469),"'","''")&amp;"'")&amp;" and EnterpriseId="&amp;EntId,"INSERT into Contributors VALUES (newid(), "&amp;IF(F469&lt;&gt;"Primary Artist", "(select RoleId from ContributorRoles where Name='"&amp;F469&amp;"'), 0", "49, 1")&amp; ", (select max(TrackId) from Tracks where "&amp;IF(A469&lt;&gt;"", "ISRC='"&amp;A469&amp;"'", "TrackVendorId='"&amp;Substitute(Trim(B469),"'","''")&amp;"'")&amp;" and EnterpriseId="&amp;EntId&amp;"), null, (select ArtistId from Artists where Name=N'"&amp;SUBSTITUTE(trim(E469),"'","''")&amp;"' and EnterpriseId="&amp;EntId&amp;"), null)")</f>
        <v>INSERT into Contributors VALUES (newid(), (select RoleId from ContributorRoles where Name='Featuring'), 0, (select max(TrackId) from Tracks where ISRC='BKTOK2300150' and EnterpriseId=647322), null, (select ArtistId from Artists where Name=N'Slow GM' and EnterpriseId=647322), null)</v>
      </c>
    </row>
    <row r="470" hidden="1">
      <c r="A470" s="34" t="s">
        <v>1185</v>
      </c>
      <c r="B470" s="84"/>
      <c r="C470" s="134" t="str">
        <f t="array" ref="C470">ifs(and(isblank($A470),isblank($B470)),"", not(iserror(vlookup($A470&amp;$B470,'5) Release_Track'!$F:$F&amp;'5) Release_Track'!$G:$G,1,0))),vlookup($A470&amp;$B470,{'5) Release_Track'!$F:$F&amp;'5) Release_Track'!$G:$G,'5) Release_Track'!$H:$H},2,0), or(and(not(isblank($B470)),$B470=$B467,$A470&lt;&gt;$A467),and(not(isblank($A470)),$A470=$A467,$B470&lt;&gt;$B467)),"ID LISTS UNALIGNED",and($A470&lt;&gt;"",countif('5) Release_Track'!$F:$F,$A470)=0),"NO ISRC MATCH in Release_Track",and($B470&lt;&gt;"",countif('5) Release_Track'!$G:$G,$B470)=0),"NO CATALOG ID MATCH in Release_Track",iserror(vlookup($A470&amp;$B470,'5) Release_Track'!$F:$F&amp;'5) Release_Track'!$G:$G,1,0)),"NO ISRC-CATALOG ID pair MATCH in Release_Track" )</f>
        <v>Deus do Sol</v>
      </c>
      <c r="D470" s="134" t="str">
        <f t="array" ref="D470">ifs(and(isblank($A470),isblank($B470)),"", not(iserror(vlookup($A470&amp;$B470,'5) Release_Track'!$F:$F&amp;'5) Release_Track'!$G:$G,1,0))),vlookup($A470&amp;$B470,{'5) Release_Track'!$F:$F&amp;'5) Release_Track'!$G:$G,'5) Release_Track'!$I:$I},2,0), or(and(not(isblank($B470)),$B470=$B467,$A470&lt;&gt;$A467),and(not(isblank($A470)),$A470=$A467,$B470&lt;&gt;$B467)),"ID LISTS UNALIGNED",and($A470&lt;&gt;"",countif('5) Release_Track'!$F:$F,$A470)=0),"NO ISRC MATCH in Release_Track",and($B470&lt;&gt;"",countif('5) Release_Track'!$G:$G,$B470)=0),"NO CATALOG ID MATCH in Release_Track",iserror(vlookup($A470&amp;$B470,'5) Release_Track'!$F:$F&amp;'5) Release_Track'!$G:$G,1,0)),"NO ISRC-CATALOG ID pair MATCH in Release_Track" )</f>
        <v/>
      </c>
      <c r="E470" s="96" t="s">
        <v>53</v>
      </c>
      <c r="F470" s="135" t="s">
        <v>669</v>
      </c>
      <c r="G470" s="136" t="str">
        <f t="array" ref="G470">ifs(or($F470="",$F470="Main Primary Artist"),$F470,not(iserror(vlookup($F470,'Reference info'!$J$5:$J$8,1,0))),"Key Artist",not(iserror(vlookup($F470,'Reference info'!$J$38:$J$405,1,0))),"Performer",not(iserror(vlookup($F470,'Reference info'!$J$10:$J$36,1,0))),"Producer &amp; Engineer")</f>
        <v>Producer &amp; Engineer</v>
      </c>
      <c r="J470" s="174" t="str">
        <f>IF(F470="Main Primary Artist","update Tracks set ArtistId=(select ArtistId from Artists where Name=N'"&amp;Substitute(Trim(E470),"'","''")&amp;"' and EnterpriseId="&amp;EntId&amp;") where "&amp;IF(A470&lt;&gt;"", "ISRC='"&amp;A470&amp;"'", "TrackVendorId='"&amp;Substitute(Trim(B470),"'","''")&amp;"'")&amp;" and EnterpriseId="&amp;EntId,"INSERT into Contributors VALUES (newid(), "&amp;IF(F470&lt;&gt;"Primary Artist", "(select RoleId from ContributorRoles where Name='"&amp;F470&amp;"'), 0", "49, 1")&amp; ", (select max(TrackId) from Tracks where "&amp;IF(A470&lt;&gt;"", "ISRC='"&amp;A470&amp;"'", "TrackVendorId='"&amp;Substitute(Trim(B470),"'","''")&amp;"'")&amp;" and EnterpriseId="&amp;EntId&amp;"), null, (select ArtistId from Artists where Name=N'"&amp;SUBSTITUTE(trim(E470),"'","''")&amp;"' and EnterpriseId="&amp;EntId&amp;"), null)")</f>
        <v>INSERT into Contributors VALUES (newid(), (select RoleId from ContributorRoles where Name='Engineer'), 0, (select max(TrackId) from Tracks where ISRC='BKTOK2300150' and EnterpriseId=647322), null, (select ArtistId from Artists where Name=N'PeJota10*' and EnterpriseId=647322), null)</v>
      </c>
    </row>
    <row r="471" hidden="1">
      <c r="A471" s="34" t="s">
        <v>1187</v>
      </c>
      <c r="B471" s="84"/>
      <c r="C471" s="134" t="str">
        <f t="array" ref="C471">ifs(and(isblank($A471),isblank($B471)),"", not(iserror(vlookup($A471&amp;$B471,'5) Release_Track'!$F:$F&amp;'5) Release_Track'!$G:$G,1,0))),vlookup($A471&amp;$B471,{'5) Release_Track'!$F:$F&amp;'5) Release_Track'!$G:$G,'5) Release_Track'!$H:$H},2,0), or(and(not(isblank($B471)),$B471=$B468,$A471&lt;&gt;$A468),and(not(isblank($A471)),$A471=$A468,$B471&lt;&gt;$B468)),"ID LISTS UNALIGNED",and($A471&lt;&gt;"",countif('5) Release_Track'!$F:$F,$A471)=0),"NO ISRC MATCH in Release_Track",and($B471&lt;&gt;"",countif('5) Release_Track'!$G:$G,$B471)=0),"NO CATALOG ID MATCH in Release_Track",iserror(vlookup($A471&amp;$B471,'5) Release_Track'!$F:$F&amp;'5) Release_Track'!$G:$G,1,0)),"NO ISRC-CATALOG ID pair MATCH in Release_Track" )</f>
        <v>Deus do Sol</v>
      </c>
      <c r="D471" s="134" t="str">
        <f t="array" ref="D471">ifs(and(isblank($A471),isblank($B471)),"", not(iserror(vlookup($A471&amp;$B471,'5) Release_Track'!$F:$F&amp;'5) Release_Track'!$G:$G,1,0))),vlookup($A471&amp;$B471,{'5) Release_Track'!$F:$F&amp;'5) Release_Track'!$G:$G,'5) Release_Track'!$I:$I},2,0), or(and(not(isblank($B471)),$B471=$B468,$A471&lt;&gt;$A468),and(not(isblank($A471)),$A471=$A468,$B471&lt;&gt;$B468)),"ID LISTS UNALIGNED",and($A471&lt;&gt;"",countif('5) Release_Track'!$F:$F,$A471)=0),"NO ISRC MATCH in Release_Track",and($B471&lt;&gt;"",countif('5) Release_Track'!$G:$G,$B471)=0),"NO CATALOG ID MATCH in Release_Track",iserror(vlookup($A471&amp;$B471,'5) Release_Track'!$F:$F&amp;'5) Release_Track'!$G:$G,1,0)),"NO ISRC-CATALOG ID pair MATCH in Release_Track" )</f>
        <v>Speed Up</v>
      </c>
      <c r="E471" s="96" t="s">
        <v>53</v>
      </c>
      <c r="F471" s="135" t="s">
        <v>667</v>
      </c>
      <c r="G471" s="136" t="str">
        <f t="array" ref="G471">ifs(or($F471="",$F471="Main Primary Artist"),$F471,not(iserror(vlookup($F471,'Reference info'!$J$5:$J$8,1,0))),"Key Artist",not(iserror(vlookup($F471,'Reference info'!$J$38:$J$405,1,0))),"Performer",not(iserror(vlookup($F471,'Reference info'!$J$10:$J$36,1,0))),"Producer &amp; Engineer")</f>
        <v>Producer &amp; Engineer</v>
      </c>
      <c r="J471" s="174" t="str">
        <f>IF(F471="Main Primary Artist","update Tracks set ArtistId=(select ArtistId from Artists where Name=N'"&amp;Substitute(Trim(E471),"'","''")&amp;"' and EnterpriseId="&amp;EntId&amp;") where "&amp;IF(A471&lt;&gt;"", "ISRC='"&amp;A471&amp;"'", "TrackVendorId='"&amp;Substitute(Trim(B471),"'","''")&amp;"'")&amp;" and EnterpriseId="&amp;EntId,"INSERT into Contributors VALUES (newid(), "&amp;IF(F471&lt;&gt;"Primary Artist", "(select RoleId from ContributorRoles where Name='"&amp;F471&amp;"'), 0", "49, 1")&amp; ", (select max(TrackId) from Tracks where "&amp;IF(A471&lt;&gt;"", "ISRC='"&amp;A471&amp;"'", "TrackVendorId='"&amp;Substitute(Trim(B471),"'","''")&amp;"'")&amp;" and EnterpriseId="&amp;EntId&amp;"), null, (select ArtistId from Artists where Name=N'"&amp;SUBSTITUTE(trim(E471),"'","''")&amp;"' and EnterpriseId="&amp;EntId&amp;"), null)")</f>
        <v>INSERT into Contributors VALUES (newid(), (select RoleId from ContributorRoles where Name='Producer'), 0, (select max(TrackId) from Tracks where ISRC='BKTOK2300151' and EnterpriseId=647322), null, (select ArtistId from Artists where Name=N'PeJota10*' and EnterpriseId=647322), null)</v>
      </c>
    </row>
    <row r="472">
      <c r="A472" s="34" t="s">
        <v>1187</v>
      </c>
      <c r="B472" s="84"/>
      <c r="C472" s="134" t="str">
        <f t="array" ref="C472">ifs(and(isblank($A472),isblank($B472)),"", not(iserror(vlookup($A472&amp;$B472,'5) Release_Track'!$F:$F&amp;'5) Release_Track'!$G:$G,1,0))),vlookup($A472&amp;$B472,{'5) Release_Track'!$F:$F&amp;'5) Release_Track'!$G:$G,'5) Release_Track'!$H:$H},2,0), or(and(not(isblank($B472)),$B472=$B469,$A472&lt;&gt;$A469),and(not(isblank($A472)),$A472=$A469,$B472&lt;&gt;$B469)),"ID LISTS UNALIGNED",and($A472&lt;&gt;"",countif('5) Release_Track'!$F:$F,$A472)=0),"NO ISRC MATCH in Release_Track",and($B472&lt;&gt;"",countif('5) Release_Track'!$G:$G,$B472)=0),"NO CATALOG ID MATCH in Release_Track",iserror(vlookup($A472&amp;$B472,'5) Release_Track'!$F:$F&amp;'5) Release_Track'!$G:$G,1,0)),"NO ISRC-CATALOG ID pair MATCH in Release_Track" )</f>
        <v>Deus do Sol</v>
      </c>
      <c r="D472" s="134" t="str">
        <f t="array" ref="D472">ifs(and(isblank($A472),isblank($B472)),"", not(iserror(vlookup($A472&amp;$B472,'5) Release_Track'!$F:$F&amp;'5) Release_Track'!$G:$G,1,0))),vlookup($A472&amp;$B472,{'5) Release_Track'!$F:$F&amp;'5) Release_Track'!$G:$G,'5) Release_Track'!$I:$I},2,0), or(and(not(isblank($B472)),$B472=$B469,$A472&lt;&gt;$A469),and(not(isblank($A472)),$A472=$A469,$B472&lt;&gt;$B469)),"ID LISTS UNALIGNED",and($A472&lt;&gt;"",countif('5) Release_Track'!$F:$F,$A472)=0),"NO ISRC MATCH in Release_Track",and($B472&lt;&gt;"",countif('5) Release_Track'!$G:$G,$B472)=0),"NO CATALOG ID MATCH in Release_Track",iserror(vlookup($A472&amp;$B472,'5) Release_Track'!$F:$F&amp;'5) Release_Track'!$G:$G,1,0)),"NO ISRC-CATALOG ID pair MATCH in Release_Track" )</f>
        <v>Speed Up</v>
      </c>
      <c r="E472" s="96" t="s">
        <v>53</v>
      </c>
      <c r="F472" s="140" t="s">
        <v>666</v>
      </c>
      <c r="G472" s="136" t="str">
        <f t="array" ref="G472">ifs(or($F472="",$F472="Main Primary Artist"),$F472,not(iserror(vlookup($F472,'Reference info'!$J$5:$J$8,1,0))),"Key Artist",not(iserror(vlookup($F472,'Reference info'!$J$38:$J$405,1,0))),"Performer",not(iserror(vlookup($F472,'Reference info'!$J$10:$J$36,1,0))),"Producer &amp; Engineer")</f>
        <v>Main Primary Artist</v>
      </c>
      <c r="H472" s="8" t="str">
        <f>"update Artists set ReleasesCount=(select count (distinct ReleaseId) from Releases where ArtistId=(select max(ArtistId) from Artists where Name=N'"&amp;E472&amp;"' and EnterpriseId="&amp;EntId&amp;")), 
TracksCount=(select count (distinct TrackId) from Tracks where ArtistId=(select max(ArtistId) from Artists where Name=N'"&amp;E472&amp;"' and EnterpriseId="&amp;EntId&amp;")) where ArtistId=(select max(ArtistId) from Artists where Name=N'"&amp;E472&amp;"'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72" s="174" t="str">
        <f>IF(F472="Main Primary Artist","update Tracks set ArtistId=(select ArtistId from Artists where Name=N'"&amp;Substitute(Trim(E472),"'","''")&amp;"' and EnterpriseId="&amp;EntId&amp;") where "&amp;IF(A472&lt;&gt;"", "ISRC='"&amp;A472&amp;"'", "TrackVendorId='"&amp;Substitute(Trim(B472),"'","''")&amp;"'")&amp;" and EnterpriseId="&amp;EntId,"INSERT into Contributors VALUES (newid(), "&amp;IF(F472&lt;&gt;"Primary Artist", "(select RoleId from ContributorRoles where Name='"&amp;F472&amp;"'), 0", "49, 1")&amp; ", (select max(TrackId) from Tracks where "&amp;IF(A472&lt;&gt;"", "ISRC='"&amp;A472&amp;"'", "TrackVendorId='"&amp;Substitute(Trim(B472),"'","''")&amp;"'")&amp;" and EnterpriseId="&amp;EntId&amp;"), null, (select ArtistId from Artists where Name=N'"&amp;SUBSTITUTE(trim(E472),"'","''")&amp;"' and EnterpriseId="&amp;EntId&amp;"), null)")</f>
        <v>update Tracks set ArtistId=(select ArtistId from Artists where Name=N'PeJota10*' and EnterpriseId=647322) where ISRC='BKTOK2300151' and EnterpriseId=647322</v>
      </c>
    </row>
    <row r="473" hidden="1">
      <c r="A473" s="34" t="s">
        <v>1187</v>
      </c>
      <c r="B473" s="84"/>
      <c r="C473" s="134" t="str">
        <f t="array" ref="C473">ifs(and(isblank($A473),isblank($B473)),"", not(iserror(vlookup($A473&amp;$B473,'5) Release_Track'!$F:$F&amp;'5) Release_Track'!$G:$G,1,0))),vlookup($A473&amp;$B473,{'5) Release_Track'!$F:$F&amp;'5) Release_Track'!$G:$G,'5) Release_Track'!$H:$H},2,0), or(and(not(isblank($B473)),$B473=$B472,$A473&lt;&gt;$A472),and(not(isblank($A473)),$A473=$A472,$B473&lt;&gt;$B472)),"ID LISTS UNALIGNED",and($A473&lt;&gt;"",countif('5) Release_Track'!$F:$F,$A473)=0),"NO ISRC MATCH in Release_Track",and($B473&lt;&gt;"",countif('5) Release_Track'!$G:$G,$B473)=0),"NO CATALOG ID MATCH in Release_Track",iserror(vlookup($A473&amp;$B473,'5) Release_Track'!$F:$F&amp;'5) Release_Track'!$G:$G,1,0)),"NO ISRC-CATALOG ID pair MATCH in Release_Track" )</f>
        <v>Deus do Sol</v>
      </c>
      <c r="D473" s="134" t="str">
        <f t="array" ref="D473">ifs(and(isblank($A473),isblank($B473)),"", not(iserror(vlookup($A473&amp;$B473,'5) Release_Track'!$F:$F&amp;'5) Release_Track'!$G:$G,1,0))),vlookup($A473&amp;$B473,{'5) Release_Track'!$F:$F&amp;'5) Release_Track'!$G:$G,'5) Release_Track'!$I:$I},2,0), or(and(not(isblank($B473)),$B473=$B472,$A473&lt;&gt;$A472),and(not(isblank($A473)),$A473=$A472,$B473&lt;&gt;$B472)),"ID LISTS UNALIGNED",and($A473&lt;&gt;"",countif('5) Release_Track'!$F:$F,$A473)=0),"NO ISRC MATCH in Release_Track",and($B473&lt;&gt;"",countif('5) Release_Track'!$G:$G,$B473)=0),"NO CATALOG ID MATCH in Release_Track",iserror(vlookup($A473&amp;$B473,'5) Release_Track'!$F:$F&amp;'5) Release_Track'!$G:$G,1,0)),"NO ISRC-CATALOG ID pair MATCH in Release_Track" )</f>
        <v>Speed Up</v>
      </c>
      <c r="E473" s="96" t="s">
        <v>121</v>
      </c>
      <c r="F473" s="93" t="s">
        <v>672</v>
      </c>
      <c r="G473" s="136" t="str">
        <f t="array" ref="G473">ifs(or($F473="",$F473="Main Primary Artist"),$F473,not(iserror(vlookup($F473,'Reference info'!$J$5:$J$8,1,0))),"Key Artist",not(iserror(vlookup($F473,'Reference info'!$J$38:$J$405,1,0))),"Performer",not(iserror(vlookup($F473,'Reference info'!$J$10:$J$36,1,0))),"Producer &amp; Engineer")</f>
        <v>Key Artist</v>
      </c>
      <c r="J473" s="174" t="str">
        <f>IF(F473="Main Primary Artist","update Tracks set ArtistId=(select ArtistId from Artists where Name=N'"&amp;Substitute(Trim(E473),"'","''")&amp;"' and EnterpriseId="&amp;EntId&amp;") where "&amp;IF(A473&lt;&gt;"", "ISRC='"&amp;A473&amp;"'", "TrackVendorId='"&amp;Substitute(Trim(B473),"'","''")&amp;"'")&amp;" and EnterpriseId="&amp;EntId,"INSERT into Contributors VALUES (newid(), "&amp;IF(F473&lt;&gt;"Primary Artist", "(select RoleId from ContributorRoles where Name='"&amp;F473&amp;"'), 0", "49, 1")&amp; ", (select max(TrackId) from Tracks where "&amp;IF(A473&lt;&gt;"", "ISRC='"&amp;A473&amp;"'", "TrackVendorId='"&amp;Substitute(Trim(B473),"'","''")&amp;"'")&amp;" and EnterpriseId="&amp;EntId&amp;"), null, (select ArtistId from Artists where Name=N'"&amp;SUBSTITUTE(trim(E473),"'","''")&amp;"' and EnterpriseId="&amp;EntId&amp;"), null)")</f>
        <v>INSERT into Contributors VALUES (newid(), (select RoleId from ContributorRoles where Name='Featuring'), 0, (select max(TrackId) from Tracks where ISRC='BKTOK2300151' and EnterpriseId=647322), null, (select ArtistId from Artists where Name=N'Slow GM' and EnterpriseId=647322), null)</v>
      </c>
    </row>
    <row r="474" hidden="1">
      <c r="A474" s="34" t="s">
        <v>1187</v>
      </c>
      <c r="B474" s="84"/>
      <c r="C474" s="134" t="str">
        <f t="array" ref="C474">ifs(and(isblank($A474),isblank($B474)),"", not(iserror(vlookup($A474&amp;$B474,'5) Release_Track'!$F:$F&amp;'5) Release_Track'!$G:$G,1,0))),vlookup($A474&amp;$B474,{'5) Release_Track'!$F:$F&amp;'5) Release_Track'!$G:$G,'5) Release_Track'!$H:$H},2,0), or(and(not(isblank($B474)),$B474=$B471,$A474&lt;&gt;$A471),and(not(isblank($A474)),$A474=$A471,$B474&lt;&gt;$B471)),"ID LISTS UNALIGNED",and($A474&lt;&gt;"",countif('5) Release_Track'!$F:$F,$A474)=0),"NO ISRC MATCH in Release_Track",and($B474&lt;&gt;"",countif('5) Release_Track'!$G:$G,$B474)=0),"NO CATALOG ID MATCH in Release_Track",iserror(vlookup($A474&amp;$B474,'5) Release_Track'!$F:$F&amp;'5) Release_Track'!$G:$G,1,0)),"NO ISRC-CATALOG ID pair MATCH in Release_Track" )</f>
        <v>Deus do Sol</v>
      </c>
      <c r="D474" s="134" t="str">
        <f t="array" ref="D474">ifs(and(isblank($A474),isblank($B474)),"", not(iserror(vlookup($A474&amp;$B474,'5) Release_Track'!$F:$F&amp;'5) Release_Track'!$G:$G,1,0))),vlookup($A474&amp;$B474,{'5) Release_Track'!$F:$F&amp;'5) Release_Track'!$G:$G,'5) Release_Track'!$I:$I},2,0), or(and(not(isblank($B474)),$B474=$B471,$A474&lt;&gt;$A471),and(not(isblank($A474)),$A474=$A471,$B474&lt;&gt;$B471)),"ID LISTS UNALIGNED",and($A474&lt;&gt;"",countif('5) Release_Track'!$F:$F,$A474)=0),"NO ISRC MATCH in Release_Track",and($B474&lt;&gt;"",countif('5) Release_Track'!$G:$G,$B474)=0),"NO CATALOG ID MATCH in Release_Track",iserror(vlookup($A474&amp;$B474,'5) Release_Track'!$F:$F&amp;'5) Release_Track'!$G:$G,1,0)),"NO ISRC-CATALOG ID pair MATCH in Release_Track" )</f>
        <v>Speed Up</v>
      </c>
      <c r="E474" s="96" t="s">
        <v>53</v>
      </c>
      <c r="F474" s="135" t="s">
        <v>669</v>
      </c>
      <c r="G474" s="136" t="str">
        <f t="array" ref="G474">ifs(or($F474="",$F474="Main Primary Artist"),$F474,not(iserror(vlookup($F474,'Reference info'!$J$5:$J$8,1,0))),"Key Artist",not(iserror(vlookup($F474,'Reference info'!$J$38:$J$405,1,0))),"Performer",not(iserror(vlookup($F474,'Reference info'!$J$10:$J$36,1,0))),"Producer &amp; Engineer")</f>
        <v>Producer &amp; Engineer</v>
      </c>
      <c r="J474" s="174" t="str">
        <f>IF(F474="Main Primary Artist","update Tracks set ArtistId=(select ArtistId from Artists where Name=N'"&amp;Substitute(Trim(E474),"'","''")&amp;"' and EnterpriseId="&amp;EntId&amp;") where "&amp;IF(A474&lt;&gt;"", "ISRC='"&amp;A474&amp;"'", "TrackVendorId='"&amp;Substitute(Trim(B474),"'","''")&amp;"'")&amp;" and EnterpriseId="&amp;EntId,"INSERT into Contributors VALUES (newid(), "&amp;IF(F474&lt;&gt;"Primary Artist", "(select RoleId from ContributorRoles where Name='"&amp;F474&amp;"'), 0", "49, 1")&amp; ", (select max(TrackId) from Tracks where "&amp;IF(A474&lt;&gt;"", "ISRC='"&amp;A474&amp;"'", "TrackVendorId='"&amp;Substitute(Trim(B474),"'","''")&amp;"'")&amp;" and EnterpriseId="&amp;EntId&amp;"), null, (select ArtistId from Artists where Name=N'"&amp;SUBSTITUTE(trim(E474),"'","''")&amp;"' and EnterpriseId="&amp;EntId&amp;"), null)")</f>
        <v>INSERT into Contributors VALUES (newid(), (select RoleId from ContributorRoles where Name='Engineer'), 0, (select max(TrackId) from Tracks where ISRC='BKTOK2300151' and EnterpriseId=647322), null, (select ArtistId from Artists where Name=N'PeJota10*' and EnterpriseId=647322), null)</v>
      </c>
    </row>
    <row r="475" hidden="1">
      <c r="A475" s="8" t="s">
        <v>923</v>
      </c>
      <c r="B475" s="116"/>
      <c r="C475" s="134" t="str">
        <f t="array" ref="C475">ifs(and(isblank($A475),isblank($B475)),"", not(iserror(vlookup($A475&amp;$B475,'5) Release_Track'!$F:$F&amp;'5) Release_Track'!$G:$G,1,0))),vlookup($A475&amp;$B475,{'5) Release_Track'!$F:$F&amp;'5) Release_Track'!$G:$G,'5) Release_Track'!$H:$H},2,0), or(and(not(isblank($B475)),$B475=#REF!,$A475&lt;&gt;#REF!),and(not(isblank($A475)),$A475=#REF!,$B475&lt;&gt;#REF!)),"ID LISTS UNALIGNED",and($A475&lt;&gt;"",countif('5) Release_Track'!$F:$F,$A475)=0),"NO ISRC MATCH in Release_Track",and($B475&lt;&gt;"",countif('5) Release_Track'!$G:$G,$B475)=0),"NO CATALOG ID MATCH in Release_Track",iserror(vlookup($A475&amp;$B475,'5) Release_Track'!$F:$F&amp;'5) Release_Track'!$G:$G,1,0)),"NO ISRC-CATALOG ID pair MATCH in Release_Track" )</f>
        <v>Apolo: Deus Do Sol</v>
      </c>
      <c r="D475" s="134"/>
      <c r="E475" s="43" t="s">
        <v>67</v>
      </c>
      <c r="F475" s="135" t="s">
        <v>667</v>
      </c>
      <c r="G475" s="136" t="str">
        <f t="array" ref="G475">ifs(or($F475="",$F475="Main Primary Artist"),$F475,not(iserror(vlookup($F475,'Reference info'!$J$5:$J$8,1,0))),"Key Artist",not(iserror(vlookup($F475,'Reference info'!$J$38:$J$405,1,0))),"Performer",not(iserror(vlookup($F475,'Reference info'!$J$10:$J$36,1,0))),"Producer &amp; Engineer")</f>
        <v>Producer &amp; Engineer</v>
      </c>
      <c r="J475" s="174" t="str">
        <f>IF(F475="Main Primary Artist","update Tracks set ArtistId=(select ArtistId from Artists where Name=N'"&amp;Substitute(Trim(E475),"'","''")&amp;"' and EnterpriseId="&amp;EntId&amp;") where "&amp;IF(A475&lt;&gt;"", "ISRC='"&amp;A475&amp;"'", "TrackVendorId='"&amp;Substitute(Trim(B475),"'","''")&amp;"'")&amp;" and EnterpriseId="&amp;EntId,"INSERT into Contributors VALUES (newid(), "&amp;IF(F475&lt;&gt;"Primary Artist", "(select RoleId from ContributorRoles where Name='"&amp;F475&amp;"'), 0", "49, 1")&amp; ", (select max(TrackId) from Tracks where "&amp;IF(A475&lt;&gt;"", "ISRC='"&amp;A475&amp;"'", "TrackVendorId='"&amp;Substitute(Trim(B475),"'","''")&amp;"'")&amp;" and EnterpriseId="&amp;EntId&amp;"), null, (select ArtistId from Artists where Name=N'"&amp;SUBSTITUTE(trim(E475),"'","''")&amp;"' and EnterpriseId="&amp;EntId&amp;"), null)")</f>
        <v>INSERT into Contributors VALUES (newid(), (select RoleId from ContributorRoles where Name='Producer'), 0, (select max(TrackId) from Tracks where ISRC='BKTOK2300152' and EnterpriseId=647322), null, (select ArtistId from Artists where Name=N'Flash Beats Manow' and EnterpriseId=647322), null)</v>
      </c>
    </row>
    <row r="476">
      <c r="A476" s="8" t="s">
        <v>923</v>
      </c>
      <c r="B476" s="116"/>
      <c r="C476" s="134" t="str">
        <f t="array" ref="C476">ifs(and(isblank($A476),isblank($B476)),"", not(iserror(vlookup($A476&amp;$B476,'5) Release_Track'!$F:$F&amp;'5) Release_Track'!$G:$G,1,0))),vlookup($A476&amp;$B476,{'5) Release_Track'!$F:$F&amp;'5) Release_Track'!$G:$G,'5) Release_Track'!$H:$H},2,0), or(and(not(isblank($B476)),$B476=#REF!,$A476&lt;&gt;#REF!),and(not(isblank($A476)),$A476=#REF!,$B476&lt;&gt;#REF!)),"ID LISTS UNALIGNED",and($A476&lt;&gt;"",countif('5) Release_Track'!$F:$F,$A476)=0),"NO ISRC MATCH in Release_Track",and($B476&lt;&gt;"",countif('5) Release_Track'!$G:$G,$B476)=0),"NO CATALOG ID MATCH in Release_Track",iserror(vlookup($A476&amp;$B476,'5) Release_Track'!$F:$F&amp;'5) Release_Track'!$G:$G,1,0)),"NO ISRC-CATALOG ID pair MATCH in Release_Track" )</f>
        <v>Apolo: Deus Do Sol</v>
      </c>
      <c r="D476" s="134" t="str">
        <f t="array" ref="D476">ifs(and(isblank($A476),isblank($B476)),"", not(iserror(vlookup($A476&amp;$B476,'5) Release_Track'!$F:$F&amp;'5) Release_Track'!$G:$G,1,0))),vlookup($A476&amp;$B476,{'5) Release_Track'!$F:$F&amp;'5) Release_Track'!$G:$G,'5) Release_Track'!$I:$I},2,0), or(and(not(isblank($B476)),$B476=#REF!,$A476&lt;&gt;#REF!),and(not(isblank($A476)),$A476=#REF!,$B476&lt;&gt;#REF!)),"ID LISTS UNALIGNED",and($A476&lt;&gt;"",countif('5) Release_Track'!$F:$F,$A476)=0),"NO ISRC MATCH in Release_Track",and($B476&lt;&gt;"",countif('5) Release_Track'!$G:$G,$B476)=0),"NO CATALOG ID MATCH in Release_Track",iserror(vlookup($A476&amp;$B476,'5) Release_Track'!$F:$F&amp;'5) Release_Track'!$G:$G,1,0)),"NO ISRC-CATALOG ID pair MATCH in Release_Track" )</f>
        <v/>
      </c>
      <c r="E476" s="43" t="s">
        <v>67</v>
      </c>
      <c r="F476" s="135" t="s">
        <v>666</v>
      </c>
      <c r="G476" s="136" t="str">
        <f t="array" ref="G476">ifs(or($F476="",$F476="Main Primary Artist"),$F476,not(iserror(vlookup($F476,'Reference info'!$J$5:$J$8,1,0))),"Key Artist",not(iserror(vlookup($F476,'Reference info'!$J$38:$J$405,1,0))),"Performer",not(iserror(vlookup($F476,'Reference info'!$J$10:$J$36,1,0))),"Producer &amp; Engineer")</f>
        <v>Main Primary Artist</v>
      </c>
      <c r="H476" s="8" t="str">
        <f>"update Artists set ReleasesCount=(select count (distinct ReleaseId) from Releases where ArtistId=(select max(ArtistId) from Artists where Name=N'"&amp;E476&amp;"' and EnterpriseId="&amp;EntId&amp;")), 
TracksCount=(select count (distinct TrackId) from Tracks where ArtistId=(select max(ArtistId) from Artists where Name=N'"&amp;E476&amp;"' and EnterpriseId="&amp;EntId&amp;")) where ArtistId=(select max(ArtistId) from Artists where Name=N'"&amp;E476&amp;"'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76" s="174" t="str">
        <f>IF(F476="Main Primary Artist","update Tracks set ArtistId=(select ArtistId from Artists where Name=N'"&amp;Substitute(Trim(E476),"'","''")&amp;"' and EnterpriseId="&amp;EntId&amp;") where "&amp;IF(A476&lt;&gt;"", "ISRC='"&amp;A476&amp;"'", "TrackVendorId='"&amp;Substitute(Trim(B476),"'","''")&amp;"'")&amp;" and EnterpriseId="&amp;EntId,"INSERT into Contributors VALUES (newid(), "&amp;IF(F476&lt;&gt;"Primary Artist", "(select RoleId from ContributorRoles where Name='"&amp;F476&amp;"'), 0", "49, 1")&amp; ", (select max(TrackId) from Tracks where "&amp;IF(A476&lt;&gt;"", "ISRC='"&amp;A476&amp;"'", "TrackVendorId='"&amp;Substitute(Trim(B476),"'","''")&amp;"'")&amp;" and EnterpriseId="&amp;EntId&amp;"), null, (select ArtistId from Artists where Name=N'"&amp;SUBSTITUTE(trim(E476),"'","''")&amp;"' and EnterpriseId="&amp;EntId&amp;"), null)")</f>
        <v>update Tracks set ArtistId=(select ArtistId from Artists where Name=N'Flash Beats Manow' and EnterpriseId=647322) where ISRC='BKTOK2300152' and EnterpriseId=647322</v>
      </c>
    </row>
    <row r="477" hidden="1">
      <c r="A477" s="8" t="s">
        <v>923</v>
      </c>
      <c r="B477" s="116"/>
      <c r="C477" s="134" t="str">
        <f t="array" ref="C477">ifs(and(isblank($A477),isblank($B477)),"", not(iserror(vlookup($A477&amp;$B477,'5) Release_Track'!$F:$F&amp;'5) Release_Track'!$G:$G,1,0))),vlookup($A477&amp;$B477,{'5) Release_Track'!$F:$F&amp;'5) Release_Track'!$G:$G,'5) Release_Track'!$H:$H},2,0), or(and(not(isblank($B477)),$B477=#REF!,$A477&lt;&gt;#REF!),and(not(isblank($A477)),$A477=#REF!,$B477&lt;&gt;#REF!)),"ID LISTS UNALIGNED",and($A477&lt;&gt;"",countif('5) Release_Track'!$F:$F,$A477)=0),"NO ISRC MATCH in Release_Track",and($B477&lt;&gt;"",countif('5) Release_Track'!$G:$G,$B477)=0),"NO CATALOG ID MATCH in Release_Track",iserror(vlookup($A477&amp;$B477,'5) Release_Track'!$F:$F&amp;'5) Release_Track'!$G:$G,1,0)),"NO ISRC-CATALOG ID pair MATCH in Release_Track" )</f>
        <v>Apolo: Deus Do Sol</v>
      </c>
      <c r="D477" s="134"/>
      <c r="E477" s="43" t="s">
        <v>67</v>
      </c>
      <c r="F477" s="135" t="s">
        <v>669</v>
      </c>
      <c r="G477" s="136" t="str">
        <f t="array" ref="G477">ifs(or($F477="",$F477="Main Primary Artist"),$F477,not(iserror(vlookup($F477,'Reference info'!$J$5:$J$8,1,0))),"Key Artist",not(iserror(vlookup($F477,'Reference info'!$J$38:$J$405,1,0))),"Performer",not(iserror(vlookup($F477,'Reference info'!$J$10:$J$36,1,0))),"Producer &amp; Engineer")</f>
        <v>Producer &amp; Engineer</v>
      </c>
      <c r="J477" s="174" t="str">
        <f>IF(F477="Main Primary Artist","update Tracks set ArtistId=(select ArtistId from Artists where Name=N'"&amp;Substitute(Trim(E477),"'","''")&amp;"' and EnterpriseId="&amp;EntId&amp;") where "&amp;IF(A477&lt;&gt;"", "ISRC='"&amp;A477&amp;"'", "TrackVendorId='"&amp;Substitute(Trim(B477),"'","''")&amp;"'")&amp;" and EnterpriseId="&amp;EntId,"INSERT into Contributors VALUES (newid(), "&amp;IF(F477&lt;&gt;"Primary Artist", "(select RoleId from ContributorRoles where Name='"&amp;F477&amp;"'), 0", "49, 1")&amp; ", (select max(TrackId) from Tracks where "&amp;IF(A477&lt;&gt;"", "ISRC='"&amp;A477&amp;"'", "TrackVendorId='"&amp;Substitute(Trim(B477),"'","''")&amp;"'")&amp;" and EnterpriseId="&amp;EntId&amp;"), null, (select ArtistId from Artists where Name=N'"&amp;SUBSTITUTE(trim(E477),"'","''")&amp;"' and EnterpriseId="&amp;EntId&amp;"), null)")</f>
        <v>INSERT into Contributors VALUES (newid(), (select RoleId from ContributorRoles where Name='Engineer'), 0, (select max(TrackId) from Tracks where ISRC='BKTOK2300152' and EnterpriseId=647322), null, (select ArtistId from Artists where Name=N'Flash Beats Manow' and EnterpriseId=647322), null)</v>
      </c>
    </row>
    <row r="478" hidden="1">
      <c r="A478" s="8" t="s">
        <v>926</v>
      </c>
      <c r="B478" s="116"/>
      <c r="C478" s="134" t="str">
        <f t="array" ref="C478">ifs(and(isblank($A478),isblank($B478)),"", not(iserror(vlookup($A478&amp;$B478,'5) Release_Track'!$F:$F&amp;'5) Release_Track'!$G:$G,1,0))),vlookup($A478&amp;$B478,{'5) Release_Track'!$F:$F&amp;'5) Release_Track'!$G:$G,'5) Release_Track'!$H:$H},2,0), or(and(not(isblank($B478)),$B478=$B475,$A478&lt;&gt;$A475),and(not(isblank($A478)),$A478=$A475,$B478&lt;&gt;$B475)),"ID LISTS UNALIGNED",and($A478&lt;&gt;"",countif('5) Release_Track'!$F:$F,$A478)=0),"NO ISRC MATCH in Release_Track",and($B478&lt;&gt;"",countif('5) Release_Track'!$G:$G,$B478)=0),"NO CATALOG ID MATCH in Release_Track",iserror(vlookup($A478&amp;$B478,'5) Release_Track'!$F:$F&amp;'5) Release_Track'!$G:$G,1,0)),"NO ISRC-CATALOG ID pair MATCH in Release_Track" )</f>
        <v>Ruas</v>
      </c>
      <c r="D478" s="134"/>
      <c r="E478" s="43" t="s">
        <v>69</v>
      </c>
      <c r="F478" s="135" t="s">
        <v>667</v>
      </c>
      <c r="G478" s="136" t="str">
        <f t="array" ref="G478">ifs(or($F478="",$F478="Main Primary Artist"),$F478,not(iserror(vlookup($F478,'Reference info'!$J$5:$J$8,1,0))),"Key Artist",not(iserror(vlookup($F478,'Reference info'!$J$38:$J$405,1,0))),"Performer",not(iserror(vlookup($F478,'Reference info'!$J$10:$J$36,1,0))),"Producer &amp; Engineer")</f>
        <v>Producer &amp; Engineer</v>
      </c>
      <c r="J478" s="174" t="str">
        <f>IF(F478="Main Primary Artist","update Tracks set ArtistId=(select ArtistId from Artists where Name=N'"&amp;Substitute(Trim(E478),"'","''")&amp;"' and EnterpriseId="&amp;EntId&amp;") where "&amp;IF(A478&lt;&gt;"", "ISRC='"&amp;A478&amp;"'", "TrackVendorId='"&amp;Substitute(Trim(B478),"'","''")&amp;"'")&amp;" and EnterpriseId="&amp;EntId,"INSERT into Contributors VALUES (newid(), "&amp;IF(F478&lt;&gt;"Primary Artist", "(select RoleId from ContributorRoles where Name='"&amp;F478&amp;"'), 0", "49, 1")&amp; ", (select max(TrackId) from Tracks where "&amp;IF(A478&lt;&gt;"", "ISRC='"&amp;A478&amp;"'", "TrackVendorId='"&amp;Substitute(Trim(B478),"'","''")&amp;"'")&amp;" and EnterpriseId="&amp;EntId&amp;"), null, (select ArtistId from Artists where Name=N'"&amp;SUBSTITUTE(trim(E478),"'","''")&amp;"' and EnterpriseId="&amp;EntId&amp;"), null)")</f>
        <v>INSERT into Contributors VALUES (newid(), (select RoleId from ContributorRoles where Name='Producer'), 0, (select max(TrackId) from Tracks where ISRC='BKTOK2300153' and EnterpriseId=647322), null, (select ArtistId from Artists where Name=N'Tavin' and EnterpriseId=647322), null)</v>
      </c>
    </row>
    <row r="479">
      <c r="A479" s="8" t="s">
        <v>926</v>
      </c>
      <c r="B479" s="116"/>
      <c r="C479" s="134" t="str">
        <f t="array" ref="C479">ifs(and(isblank($A479),isblank($B479)),"", not(iserror(vlookup($A479&amp;$B479,'5) Release_Track'!$F:$F&amp;'5) Release_Track'!$G:$G,1,0))),vlookup($A479&amp;$B479,{'5) Release_Track'!$F:$F&amp;'5) Release_Track'!$G:$G,'5) Release_Track'!$H:$H},2,0), or(and(not(isblank($B479)),$B479=$B476,$A479&lt;&gt;$A476),and(not(isblank($A479)),$A479=$A476,$B479&lt;&gt;$B476)),"ID LISTS UNALIGNED",and($A479&lt;&gt;"",countif('5) Release_Track'!$F:$F,$A479)=0),"NO ISRC MATCH in Release_Track",and($B479&lt;&gt;"",countif('5) Release_Track'!$G:$G,$B479)=0),"NO CATALOG ID MATCH in Release_Track",iserror(vlookup($A479&amp;$B479,'5) Release_Track'!$F:$F&amp;'5) Release_Track'!$G:$G,1,0)),"NO ISRC-CATALOG ID pair MATCH in Release_Track" )</f>
        <v>Ruas</v>
      </c>
      <c r="D479" s="134" t="str">
        <f t="array" ref="D479">ifs(and(isblank($A479),isblank($B479)),"", not(iserror(vlookup($A479&amp;$B479,'5) Release_Track'!$F:$F&amp;'5) Release_Track'!$G:$G,1,0))),vlookup($A479&amp;$B479,{'5) Release_Track'!$F:$F&amp;'5) Release_Track'!$G:$G,'5) Release_Track'!$I:$I},2,0), or(and(not(isblank($B479)),$B479=$B476,$A479&lt;&gt;$A476),and(not(isblank($A479)),$A479=$A476,$B479&lt;&gt;$B476)),"ID LISTS UNALIGNED",and($A479&lt;&gt;"",countif('5) Release_Track'!$F:$F,$A479)=0),"NO ISRC MATCH in Release_Track",and($B479&lt;&gt;"",countif('5) Release_Track'!$G:$G,$B479)=0),"NO CATALOG ID MATCH in Release_Track",iserror(vlookup($A479&amp;$B479,'5) Release_Track'!$F:$F&amp;'5) Release_Track'!$G:$G,1,0)),"NO ISRC-CATALOG ID pair MATCH in Release_Track" )</f>
        <v/>
      </c>
      <c r="E479" s="43" t="s">
        <v>69</v>
      </c>
      <c r="F479" s="135" t="s">
        <v>666</v>
      </c>
      <c r="G479" s="136" t="str">
        <f t="array" ref="G479">ifs(or($F479="",$F479="Main Primary Artist"),$F479,not(iserror(vlookup($F479,'Reference info'!$J$5:$J$8,1,0))),"Key Artist",not(iserror(vlookup($F479,'Reference info'!$J$38:$J$405,1,0))),"Performer",not(iserror(vlookup($F479,'Reference info'!$J$10:$J$36,1,0))),"Producer &amp; Engineer")</f>
        <v>Main Primary Artist</v>
      </c>
      <c r="H479" s="8" t="str">
        <f>"update Artists set ReleasesCount=(select count (distinct ReleaseId) from Releases where ArtistId=(select max(ArtistId) from Artists where Name=N'"&amp;E479&amp;"' and EnterpriseId="&amp;EntId&amp;")), 
TracksCount=(select count (distinct TrackId) from Tracks where ArtistId=(select max(ArtistId) from Artists where Name=N'"&amp;E479&amp;"' and EnterpriseId="&amp;EntId&amp;")) where ArtistId=(select max(ArtistId) from Artists where Name=N'"&amp;E479&amp;"'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479" s="174" t="str">
        <f>IF(F479="Main Primary Artist","update Tracks set ArtistId=(select ArtistId from Artists where Name=N'"&amp;Substitute(Trim(E479),"'","''")&amp;"' and EnterpriseId="&amp;EntId&amp;") where "&amp;IF(A479&lt;&gt;"", "ISRC='"&amp;A479&amp;"'", "TrackVendorId='"&amp;Substitute(Trim(B479),"'","''")&amp;"'")&amp;" and EnterpriseId="&amp;EntId,"INSERT into Contributors VALUES (newid(), "&amp;IF(F479&lt;&gt;"Primary Artist", "(select RoleId from ContributorRoles where Name='"&amp;F479&amp;"'), 0", "49, 1")&amp; ", (select max(TrackId) from Tracks where "&amp;IF(A479&lt;&gt;"", "ISRC='"&amp;A479&amp;"'", "TrackVendorId='"&amp;Substitute(Trim(B479),"'","''")&amp;"'")&amp;" and EnterpriseId="&amp;EntId&amp;"), null, (select ArtistId from Artists where Name=N'"&amp;SUBSTITUTE(trim(E479),"'","''")&amp;"' and EnterpriseId="&amp;EntId&amp;"), null)")</f>
        <v>update Tracks set ArtistId=(select ArtistId from Artists where Name=N'Tavin' and EnterpriseId=647322) where ISRC='BKTOK2300153' and EnterpriseId=647322</v>
      </c>
    </row>
    <row r="480" hidden="1">
      <c r="A480" s="8" t="s">
        <v>926</v>
      </c>
      <c r="B480" s="116"/>
      <c r="C480" s="134" t="str">
        <f t="array" ref="C480">ifs(and(isblank($A480),isblank($B480)),"", not(iserror(vlookup($A480&amp;$B480,'5) Release_Track'!$F:$F&amp;'5) Release_Track'!$G:$G,1,0))),vlookup($A480&amp;$B480,{'5) Release_Track'!$F:$F&amp;'5) Release_Track'!$G:$G,'5) Release_Track'!$H:$H},2,0), or(and(not(isblank($B480)),$B480=$B477,$A480&lt;&gt;$A477),and(not(isblank($A480)),$A480=$A477,$B480&lt;&gt;$B477)),"ID LISTS UNALIGNED",and($A480&lt;&gt;"",countif('5) Release_Track'!$F:$F,$A480)=0),"NO ISRC MATCH in Release_Track",and($B480&lt;&gt;"",countif('5) Release_Track'!$G:$G,$B480)=0),"NO CATALOG ID MATCH in Release_Track",iserror(vlookup($A480&amp;$B480,'5) Release_Track'!$F:$F&amp;'5) Release_Track'!$G:$G,1,0)),"NO ISRC-CATALOG ID pair MATCH in Release_Track" )</f>
        <v>Ruas</v>
      </c>
      <c r="D480" s="134"/>
      <c r="E480" s="43" t="s">
        <v>69</v>
      </c>
      <c r="F480" s="135" t="s">
        <v>669</v>
      </c>
      <c r="G480" s="136" t="str">
        <f t="array" ref="G480">ifs(or($F480="",$F480="Main Primary Artist"),$F480,not(iserror(vlookup($F480,'Reference info'!$J$5:$J$8,1,0))),"Key Artist",not(iserror(vlookup($F480,'Reference info'!$J$38:$J$405,1,0))),"Performer",not(iserror(vlookup($F480,'Reference info'!$J$10:$J$36,1,0))),"Producer &amp; Engineer")</f>
        <v>Producer &amp; Engineer</v>
      </c>
      <c r="J480" s="174" t="str">
        <f>IF(F480="Main Primary Artist","update Tracks set ArtistId=(select ArtistId from Artists where Name=N'"&amp;Substitute(Trim(E480),"'","''")&amp;"' and EnterpriseId="&amp;EntId&amp;") where "&amp;IF(A480&lt;&gt;"", "ISRC='"&amp;A480&amp;"'", "TrackVendorId='"&amp;Substitute(Trim(B480),"'","''")&amp;"'")&amp;" and EnterpriseId="&amp;EntId,"INSERT into Contributors VALUES (newid(), "&amp;IF(F480&lt;&gt;"Primary Artist", "(select RoleId from ContributorRoles where Name='"&amp;F480&amp;"'), 0", "49, 1")&amp; ", (select max(TrackId) from Tracks where "&amp;IF(A480&lt;&gt;"", "ISRC='"&amp;A480&amp;"'", "TrackVendorId='"&amp;Substitute(Trim(B480),"'","''")&amp;"'")&amp;" and EnterpriseId="&amp;EntId&amp;"), null, (select ArtistId from Artists where Name=N'"&amp;SUBSTITUTE(trim(E480),"'","''")&amp;"' and EnterpriseId="&amp;EntId&amp;"), null)")</f>
        <v>INSERT into Contributors VALUES (newid(), (select RoleId from ContributorRoles where Name='Engineer'), 0, (select max(TrackId) from Tracks where ISRC='BKTOK2300153' and EnterpriseId=647322), null, (select ArtistId from Artists where Name=N'Tavin' and EnterpriseId=647322), null)</v>
      </c>
    </row>
    <row r="481" hidden="1">
      <c r="A481" s="34" t="s">
        <v>1189</v>
      </c>
      <c r="B481" s="84"/>
      <c r="C481" s="134" t="str">
        <f t="array" ref="C481">ifs(and(isblank($A481),isblank($B481)),"", not(iserror(vlookup($A481&amp;$B481,'5) Release_Track'!$F:$F&amp;'5) Release_Track'!$G:$G,1,0))),vlookup($A481&amp;$B481,{'5) Release_Track'!$F:$F&amp;'5) Release_Track'!$G:$G,'5) Release_Track'!$H:$H},2,0), or(and(not(isblank($B481)),$B481=$B478,$A481&lt;&gt;$A478),and(not(isblank($A481)),$A481=$A478,$B481&lt;&gt;$B478)),"ID LISTS UNALIGNED",and($A481&lt;&gt;"",countif('5) Release_Track'!$F:$F,$A481)=0),"NO ISRC MATCH in Release_Track",and($B481&lt;&gt;"",countif('5) Release_Track'!$G:$G,$B481)=0),"NO CATALOG ID MATCH in Release_Track",iserror(vlookup($A481&amp;$B481,'5) Release_Track'!$F:$F&amp;'5) Release_Track'!$G:$G,1,0)),"NO ISRC-CATALOG ID pair MATCH in Release_Track" )</f>
        <v>Entre Maldições</v>
      </c>
      <c r="D481" s="134" t="str">
        <f t="array" ref="D481">ifs(and(isblank($A481),isblank($B481)),"", not(iserror(vlookup($A481&amp;$B481,'5) Release_Track'!$F:$F&amp;'5) Release_Track'!$G:$G,1,0))),vlookup($A481&amp;$B481,{'5) Release_Track'!$F:$F&amp;'5) Release_Track'!$G:$G,'5) Release_Track'!$I:$I},2,0), or(and(not(isblank($B481)),$B481=$B478,$A481&lt;&gt;$A478),and(not(isblank($A481)),$A481=$A478,$B481&lt;&gt;$B478)),"ID LISTS UNALIGNED",and($A481&lt;&gt;"",countif('5) Release_Track'!$F:$F,$A481)=0),"NO ISRC MATCH in Release_Track",and($B481&lt;&gt;"",countif('5) Release_Track'!$G:$G,$B481)=0),"NO CATALOG ID MATCH in Release_Track",iserror(vlookup($A481&amp;$B481,'5) Release_Track'!$F:$F&amp;'5) Release_Track'!$G:$G,1,0)),"NO ISRC-CATALOG ID pair MATCH in Release_Track" )</f>
        <v/>
      </c>
      <c r="E481" s="96" t="s">
        <v>53</v>
      </c>
      <c r="F481" s="135" t="s">
        <v>667</v>
      </c>
      <c r="G481" s="136" t="str">
        <f t="array" ref="G481">ifs(or($F481="",$F481="Main Primary Artist"),$F481,not(iserror(vlookup($F481,'Reference info'!$J$5:$J$8,1,0))),"Key Artist",not(iserror(vlookup($F481,'Reference info'!$J$38:$J$405,1,0))),"Performer",not(iserror(vlookup($F481,'Reference info'!$J$10:$J$36,1,0))),"Producer &amp; Engineer")</f>
        <v>Producer &amp; Engineer</v>
      </c>
      <c r="J481" s="174" t="str">
        <f>IF(F481="Main Primary Artist","update Tracks set ArtistId=(select ArtistId from Artists where Name=N'"&amp;Substitute(Trim(E481),"'","''")&amp;"' and EnterpriseId="&amp;EntId&amp;") where "&amp;IF(A481&lt;&gt;"", "ISRC='"&amp;A481&amp;"'", "TrackVendorId='"&amp;Substitute(Trim(B481),"'","''")&amp;"'")&amp;" and EnterpriseId="&amp;EntId,"INSERT into Contributors VALUES (newid(), "&amp;IF(F481&lt;&gt;"Primary Artist", "(select RoleId from ContributorRoles where Name='"&amp;F481&amp;"'), 0", "49, 1")&amp; ", (select max(TrackId) from Tracks where "&amp;IF(A481&lt;&gt;"", "ISRC='"&amp;A481&amp;"'", "TrackVendorId='"&amp;Substitute(Trim(B481),"'","''")&amp;"'")&amp;" and EnterpriseId="&amp;EntId&amp;"), null, (select ArtistId from Artists where Name=N'"&amp;SUBSTITUTE(trim(E481),"'","''")&amp;"' and EnterpriseId="&amp;EntId&amp;"), null)")</f>
        <v>INSERT into Contributors VALUES (newid(), (select RoleId from ContributorRoles where Name='Producer'), 0, (select max(TrackId) from Tracks where ISRC='BKTOK2300154' and EnterpriseId=647322), null, (select ArtistId from Artists where Name=N'PeJota10*' and EnterpriseId=647322), null)</v>
      </c>
    </row>
    <row r="482" hidden="1">
      <c r="A482" s="34" t="s">
        <v>1189</v>
      </c>
      <c r="B482" s="84"/>
      <c r="C482" s="134" t="str">
        <f t="array" ref="C482">ifs(and(isblank($A482),isblank($B482)),"", not(iserror(vlookup($A482&amp;$B482,'5) Release_Track'!$F:$F&amp;'5) Release_Track'!$G:$G,1,0))),vlookup($A482&amp;$B482,{'5) Release_Track'!$F:$F&amp;'5) Release_Track'!$G:$G,'5) Release_Track'!$H:$H},2,0), or(and(not(isblank($B482)),$B482=$B481,$A482&lt;&gt;$A481),and(not(isblank($A482)),$A482=$A481,$B482&lt;&gt;$B481)),"ID LISTS UNALIGNED",and($A482&lt;&gt;"",countif('5) Release_Track'!$F:$F,$A482)=0),"NO ISRC MATCH in Release_Track",and($B482&lt;&gt;"",countif('5) Release_Track'!$G:$G,$B482)=0),"NO CATALOG ID MATCH in Release_Track",iserror(vlookup($A482&amp;$B482,'5) Release_Track'!$F:$F&amp;'5) Release_Track'!$G:$G,1,0)),"NO ISRC-CATALOG ID pair MATCH in Release_Track" )</f>
        <v>Entre Maldições</v>
      </c>
      <c r="D482" s="134" t="str">
        <f t="array" ref="D482">ifs(and(isblank($A482),isblank($B482)),"", not(iserror(vlookup($A482&amp;$B482,'5) Release_Track'!$F:$F&amp;'5) Release_Track'!$G:$G,1,0))),vlookup($A482&amp;$B482,{'5) Release_Track'!$F:$F&amp;'5) Release_Track'!$G:$G,'5) Release_Track'!$I:$I},2,0), or(and(not(isblank($B482)),$B482=$B481,$A482&lt;&gt;$A481),and(not(isblank($A482)),$A482=$A481,$B482&lt;&gt;$B481)),"ID LISTS UNALIGNED",and($A482&lt;&gt;"",countif('5) Release_Track'!$F:$F,$A482)=0),"NO ISRC MATCH in Release_Track",and($B482&lt;&gt;"",countif('5) Release_Track'!$G:$G,$B482)=0),"NO CATALOG ID MATCH in Release_Track",iserror(vlookup($A482&amp;$B482,'5) Release_Track'!$F:$F&amp;'5) Release_Track'!$G:$G,1,0)),"NO ISRC-CATALOG ID pair MATCH in Release_Track" )</f>
        <v/>
      </c>
      <c r="E482" s="96" t="s">
        <v>97</v>
      </c>
      <c r="F482" s="140" t="s">
        <v>671</v>
      </c>
      <c r="G482" s="136" t="str">
        <f t="array" ref="G482">ifs(or($F482="",$F482="Main Primary Artist"),$F482,not(iserror(vlookup($F482,'Reference info'!$J$5:$J$8,1,0))),"Key Artist",not(iserror(vlookup($F482,'Reference info'!$J$38:$J$405,1,0))),"Performer",not(iserror(vlookup($F482,'Reference info'!$J$10:$J$36,1,0))),"Producer &amp; Engineer")</f>
        <v>Key Artist</v>
      </c>
      <c r="J482" s="174" t="str">
        <f>IF(F482="Main Primary Artist","update Tracks set ArtistId=(select ArtistId from Artists where Name=N'"&amp;Substitute(Trim(E482),"'","''")&amp;"' and EnterpriseId="&amp;EntId&amp;") where "&amp;IF(A482&lt;&gt;"", "ISRC='"&amp;A482&amp;"'", "TrackVendorId='"&amp;Substitute(Trim(B482),"'","''")&amp;"'")&amp;" and EnterpriseId="&amp;EntId,"INSERT into Contributors VALUES (newid(), "&amp;IF(F482&lt;&gt;"Primary Artist", "(select RoleId from ContributorRoles where Name='"&amp;F482&amp;"'), 0", "49, 1")&amp; ", (select max(TrackId) from Tracks where "&amp;IF(A482&lt;&gt;"", "ISRC='"&amp;A482&amp;"'", "TrackVendorId='"&amp;Substitute(Trim(B482),"'","''")&amp;"'")&amp;" and EnterpriseId="&amp;EntId&amp;"), null, (select ArtistId from Artists where Name=N'"&amp;SUBSTITUTE(trim(E482),"'","''")&amp;"' and EnterpriseId="&amp;EntId&amp;"), null)")</f>
        <v>INSERT into Contributors VALUES (newid(), 49, 1, (select max(TrackId) from Tracks where ISRC='BKTOK2300154' and EnterpriseId=647322), null, (select ArtistId from Artists where Name=N'Atilla' and EnterpriseId=647322), null)</v>
      </c>
    </row>
    <row r="483" hidden="1">
      <c r="A483" s="34" t="s">
        <v>1189</v>
      </c>
      <c r="B483" s="84"/>
      <c r="C483" s="134" t="str">
        <f t="array" ref="C483">ifs(and(isblank($A483),isblank($B483)),"", not(iserror(vlookup($A483&amp;$B483,'5) Release_Track'!$F:$F&amp;'5) Release_Track'!$G:$G,1,0))),vlookup($A483&amp;$B483,{'5) Release_Track'!$F:$F&amp;'5) Release_Track'!$G:$G,'5) Release_Track'!$H:$H},2,0), or(and(not(isblank($B483)),$B483=$B482,$A483&lt;&gt;$A482),and(not(isblank($A483)),$A483=$A482,$B483&lt;&gt;$B482)),"ID LISTS UNALIGNED",and($A483&lt;&gt;"",countif('5) Release_Track'!$F:$F,$A483)=0),"NO ISRC MATCH in Release_Track",and($B483&lt;&gt;"",countif('5) Release_Track'!$G:$G,$B483)=0),"NO CATALOG ID MATCH in Release_Track",iserror(vlookup($A483&amp;$B483,'5) Release_Track'!$F:$F&amp;'5) Release_Track'!$G:$G,1,0)),"NO ISRC-CATALOG ID pair MATCH in Release_Track" )</f>
        <v>Entre Maldições</v>
      </c>
      <c r="D483" s="134" t="str">
        <f t="array" ref="D483">ifs(and(isblank($A483),isblank($B483)),"", not(iserror(vlookup($A483&amp;$B483,'5) Release_Track'!$F:$F&amp;'5) Release_Track'!$G:$G,1,0))),vlookup($A483&amp;$B483,{'5) Release_Track'!$F:$F&amp;'5) Release_Track'!$G:$G,'5) Release_Track'!$I:$I},2,0), or(and(not(isblank($B483)),$B483=$B482,$A483&lt;&gt;$A482),and(not(isblank($A483)),$A483=$A482,$B483&lt;&gt;$B482)),"ID LISTS UNALIGNED",and($A483&lt;&gt;"",countif('5) Release_Track'!$F:$F,$A483)=0),"NO ISRC MATCH in Release_Track",and($B483&lt;&gt;"",countif('5) Release_Track'!$G:$G,$B483)=0),"NO CATALOG ID MATCH in Release_Track",iserror(vlookup($A483&amp;$B483,'5) Release_Track'!$F:$F&amp;'5) Release_Track'!$G:$G,1,0)),"NO ISRC-CATALOG ID pair MATCH in Release_Track" )</f>
        <v/>
      </c>
      <c r="E483" s="96" t="s">
        <v>75</v>
      </c>
      <c r="F483" s="140" t="s">
        <v>671</v>
      </c>
      <c r="G483" s="136" t="str">
        <f t="array" ref="G483">ifs(or($F483="",$F483="Main Primary Artist"),$F483,not(iserror(vlookup($F483,'Reference info'!$J$5:$J$8,1,0))),"Key Artist",not(iserror(vlookup($F483,'Reference info'!$J$38:$J$405,1,0))),"Performer",not(iserror(vlookup($F483,'Reference info'!$J$10:$J$36,1,0))),"Producer &amp; Engineer")</f>
        <v>Key Artist</v>
      </c>
      <c r="J483" s="174" t="str">
        <f>IF(F483="Main Primary Artist","update Tracks set ArtistId=(select ArtistId from Artists where Name=N'"&amp;Substitute(Trim(E483),"'","''")&amp;"' and EnterpriseId="&amp;EntId&amp;") where "&amp;IF(A483&lt;&gt;"", "ISRC='"&amp;A483&amp;"'", "TrackVendorId='"&amp;Substitute(Trim(B483),"'","''")&amp;"'")&amp;" and EnterpriseId="&amp;EntId,"INSERT into Contributors VALUES (newid(), "&amp;IF(F483&lt;&gt;"Primary Artist", "(select RoleId from ContributorRoles where Name='"&amp;F483&amp;"'), 0", "49, 1")&amp; ", (select max(TrackId) from Tracks where "&amp;IF(A483&lt;&gt;"", "ISRC='"&amp;A483&amp;"'", "TrackVendorId='"&amp;Substitute(Trim(B483),"'","''")&amp;"'")&amp;" and EnterpriseId="&amp;EntId&amp;"), null, (select ArtistId from Artists where Name=N'"&amp;SUBSTITUTE(trim(E483),"'","''")&amp;"' and EnterpriseId="&amp;EntId&amp;"), null)")</f>
        <v>INSERT into Contributors VALUES (newid(), 49, 1, (select max(TrackId) from Tracks where ISRC='BKTOK2300154' and EnterpriseId=647322), null, (select ArtistId from Artists where Name=N'Shiny_sz' and EnterpriseId=647322), null)</v>
      </c>
    </row>
    <row r="484">
      <c r="A484" s="34" t="s">
        <v>1189</v>
      </c>
      <c r="B484" s="84"/>
      <c r="C484" s="134" t="str">
        <f t="array" ref="C484">ifs(and(isblank($A484),isblank($B484)),"", not(iserror(vlookup($A484&amp;$B484,'5) Release_Track'!$F:$F&amp;'5) Release_Track'!$G:$G,1,0))),vlookup($A484&amp;$B484,{'5) Release_Track'!$F:$F&amp;'5) Release_Track'!$G:$G,'5) Release_Track'!$H:$H},2,0), or(and(not(isblank($B484)),$B484=$B481,$A484&lt;&gt;$A481),and(not(isblank($A484)),$A484=$A481,$B484&lt;&gt;$B481)),"ID LISTS UNALIGNED",and($A484&lt;&gt;"",countif('5) Release_Track'!$F:$F,$A484)=0),"NO ISRC MATCH in Release_Track",and($B484&lt;&gt;"",countif('5) Release_Track'!$G:$G,$B484)=0),"NO CATALOG ID MATCH in Release_Track",iserror(vlookup($A484&amp;$B484,'5) Release_Track'!$F:$F&amp;'5) Release_Track'!$G:$G,1,0)),"NO ISRC-CATALOG ID pair MATCH in Release_Track" )</f>
        <v>Entre Maldições</v>
      </c>
      <c r="D484" s="134" t="str">
        <f t="array" ref="D484">ifs(and(isblank($A484),isblank($B484)),"", not(iserror(vlookup($A484&amp;$B484,'5) Release_Track'!$F:$F&amp;'5) Release_Track'!$G:$G,1,0))),vlookup($A484&amp;$B484,{'5) Release_Track'!$F:$F&amp;'5) Release_Track'!$G:$G,'5) Release_Track'!$I:$I},2,0), or(and(not(isblank($B484)),$B484=$B481,$A484&lt;&gt;$A481),and(not(isblank($A484)),$A484=$A481,$B484&lt;&gt;$B481)),"ID LISTS UNALIGNED",and($A484&lt;&gt;"",countif('5) Release_Track'!$F:$F,$A484)=0),"NO ISRC MATCH in Release_Track",and($B484&lt;&gt;"",countif('5) Release_Track'!$G:$G,$B484)=0),"NO CATALOG ID MATCH in Release_Track",iserror(vlookup($A484&amp;$B484,'5) Release_Track'!$F:$F&amp;'5) Release_Track'!$G:$G,1,0)),"NO ISRC-CATALOG ID pair MATCH in Release_Track" )</f>
        <v/>
      </c>
      <c r="E484" s="96" t="s">
        <v>53</v>
      </c>
      <c r="F484" s="140" t="s">
        <v>666</v>
      </c>
      <c r="G484" s="136" t="str">
        <f t="array" ref="G484">ifs(or($F484="",$F484="Main Primary Artist"),$F484,not(iserror(vlookup($F484,'Reference info'!$J$5:$J$8,1,0))),"Key Artist",not(iserror(vlookup($F484,'Reference info'!$J$38:$J$405,1,0))),"Performer",not(iserror(vlookup($F484,'Reference info'!$J$10:$J$36,1,0))),"Producer &amp; Engineer")</f>
        <v>Main Primary Artist</v>
      </c>
      <c r="H484" s="8" t="str">
        <f>"update Artists set ReleasesCount=(select count (distinct ReleaseId) from Releases where ArtistId=(select max(ArtistId) from Artists where Name=N'"&amp;E484&amp;"' and EnterpriseId="&amp;EntId&amp;")), 
TracksCount=(select count (distinct TrackId) from Tracks where ArtistId=(select max(ArtistId) from Artists where Name=N'"&amp;E484&amp;"' and EnterpriseId="&amp;EntId&amp;")) where ArtistId=(select max(ArtistId) from Artists where Name=N'"&amp;E484&amp;"'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84" s="174" t="str">
        <f>IF(F484="Main Primary Artist","update Tracks set ArtistId=(select ArtistId from Artists where Name=N'"&amp;Substitute(Trim(E484),"'","''")&amp;"' and EnterpriseId="&amp;EntId&amp;") where "&amp;IF(A484&lt;&gt;"", "ISRC='"&amp;A484&amp;"'", "TrackVendorId='"&amp;Substitute(Trim(B484),"'","''")&amp;"'")&amp;" and EnterpriseId="&amp;EntId,"INSERT into Contributors VALUES (newid(), "&amp;IF(F484&lt;&gt;"Primary Artist", "(select RoleId from ContributorRoles where Name='"&amp;F484&amp;"'), 0", "49, 1")&amp; ", (select max(TrackId) from Tracks where "&amp;IF(A484&lt;&gt;"", "ISRC='"&amp;A484&amp;"'", "TrackVendorId='"&amp;Substitute(Trim(B484),"'","''")&amp;"'")&amp;" and EnterpriseId="&amp;EntId&amp;"), null, (select ArtistId from Artists where Name=N'"&amp;SUBSTITUTE(trim(E484),"'","''")&amp;"' and EnterpriseId="&amp;EntId&amp;"), null)")</f>
        <v>update Tracks set ArtistId=(select ArtistId from Artists where Name=N'PeJota10*' and EnterpriseId=647322) where ISRC='BKTOK2300154' and EnterpriseId=647322</v>
      </c>
    </row>
    <row r="485" hidden="1">
      <c r="A485" s="34" t="s">
        <v>1189</v>
      </c>
      <c r="B485" s="84"/>
      <c r="C485" s="134" t="str">
        <f t="array" ref="C485">ifs(and(isblank($A485),isblank($B485)),"", not(iserror(vlookup($A485&amp;$B485,'5) Release_Track'!$F:$F&amp;'5) Release_Track'!$G:$G,1,0))),vlookup($A485&amp;$B485,{'5) Release_Track'!$F:$F&amp;'5) Release_Track'!$G:$G,'5) Release_Track'!$H:$H},2,0), or(and(not(isblank($B485)),$B485=$B482,$A485&lt;&gt;$A482),and(not(isblank($A485)),$A485=$A482,$B485&lt;&gt;$B482)),"ID LISTS UNALIGNED",and($A485&lt;&gt;"",countif('5) Release_Track'!$F:$F,$A485)=0),"NO ISRC MATCH in Release_Track",and($B485&lt;&gt;"",countif('5) Release_Track'!$G:$G,$B485)=0),"NO CATALOG ID MATCH in Release_Track",iserror(vlookup($A485&amp;$B485,'5) Release_Track'!$F:$F&amp;'5) Release_Track'!$G:$G,1,0)),"NO ISRC-CATALOG ID pair MATCH in Release_Track" )</f>
        <v>Entre Maldições</v>
      </c>
      <c r="D485" s="134" t="str">
        <f t="array" ref="D485">ifs(and(isblank($A485),isblank($B485)),"", not(iserror(vlookup($A485&amp;$B485,'5) Release_Track'!$F:$F&amp;'5) Release_Track'!$G:$G,1,0))),vlookup($A485&amp;$B485,{'5) Release_Track'!$F:$F&amp;'5) Release_Track'!$G:$G,'5) Release_Track'!$I:$I},2,0), or(and(not(isblank($B485)),$B485=$B482,$A485&lt;&gt;$A482),and(not(isblank($A485)),$A485=$A482,$B485&lt;&gt;$B482)),"ID LISTS UNALIGNED",and($A485&lt;&gt;"",countif('5) Release_Track'!$F:$F,$A485)=0),"NO ISRC MATCH in Release_Track",and($B485&lt;&gt;"",countif('5) Release_Track'!$G:$G,$B485)=0),"NO CATALOG ID MATCH in Release_Track",iserror(vlookup($A485&amp;$B485,'5) Release_Track'!$F:$F&amp;'5) Release_Track'!$G:$G,1,0)),"NO ISRC-CATALOG ID pair MATCH in Release_Track" )</f>
        <v/>
      </c>
      <c r="E485" s="96" t="s">
        <v>53</v>
      </c>
      <c r="F485" s="135" t="s">
        <v>669</v>
      </c>
      <c r="G485" s="136" t="str">
        <f t="array" ref="G485">ifs(or($F485="",$F485="Main Primary Artist"),$F485,not(iserror(vlookup($F485,'Reference info'!$J$5:$J$8,1,0))),"Key Artist",not(iserror(vlookup($F485,'Reference info'!$J$38:$J$405,1,0))),"Performer",not(iserror(vlookup($F485,'Reference info'!$J$10:$J$36,1,0))),"Producer &amp; Engineer")</f>
        <v>Producer &amp; Engineer</v>
      </c>
      <c r="J485" s="174" t="str">
        <f>IF(F485="Main Primary Artist","update Tracks set ArtistId=(select ArtistId from Artists where Name=N'"&amp;Substitute(Trim(E485),"'","''")&amp;"' and EnterpriseId="&amp;EntId&amp;") where "&amp;IF(A485&lt;&gt;"", "ISRC='"&amp;A485&amp;"'", "TrackVendorId='"&amp;Substitute(Trim(B485),"'","''")&amp;"'")&amp;" and EnterpriseId="&amp;EntId,"INSERT into Contributors VALUES (newid(), "&amp;IF(F485&lt;&gt;"Primary Artist", "(select RoleId from ContributorRoles where Name='"&amp;F485&amp;"'), 0", "49, 1")&amp; ", (select max(TrackId) from Tracks where "&amp;IF(A485&lt;&gt;"", "ISRC='"&amp;A485&amp;"'", "TrackVendorId='"&amp;Substitute(Trim(B485),"'","''")&amp;"'")&amp;" and EnterpriseId="&amp;EntId&amp;"), null, (select ArtistId from Artists where Name=N'"&amp;SUBSTITUTE(trim(E485),"'","''")&amp;"' and EnterpriseId="&amp;EntId&amp;"), null)")</f>
        <v>INSERT into Contributors VALUES (newid(), (select RoleId from ContributorRoles where Name='Engineer'), 0, (select max(TrackId) from Tracks where ISRC='BKTOK2300154' and EnterpriseId=647322), null, (select ArtistId from Artists where Name=N'PeJota10*' and EnterpriseId=647322), null)</v>
      </c>
    </row>
    <row r="486" hidden="1">
      <c r="A486" s="34" t="s">
        <v>1191</v>
      </c>
      <c r="B486" s="84"/>
      <c r="C486" s="134" t="str">
        <f t="array" ref="C486">ifs(and(isblank($A486),isblank($B486)),"", not(iserror(vlookup($A486&amp;$B486,'5) Release_Track'!$F:$F&amp;'5) Release_Track'!$G:$G,1,0))),vlookup($A486&amp;$B486,{'5) Release_Track'!$F:$F&amp;'5) Release_Track'!$G:$G,'5) Release_Track'!$H:$H},2,0), or(and(not(isblank($B486)),$B486=$B483,$A486&lt;&gt;$A483),and(not(isblank($A486)),$A486=$A483,$B486&lt;&gt;$B483)),"ID LISTS UNALIGNED",and($A486&lt;&gt;"",countif('5) Release_Track'!$F:$F,$A486)=0),"NO ISRC MATCH in Release_Track",and($B486&lt;&gt;"",countif('5) Release_Track'!$G:$G,$B486)=0),"NO CATALOG ID MATCH in Release_Track",iserror(vlookup($A486&amp;$B486,'5) Release_Track'!$F:$F&amp;'5) Release_Track'!$G:$G,1,0)),"NO ISRC-CATALOG ID pair MATCH in Release_Track" )</f>
        <v>Entre Maldições</v>
      </c>
      <c r="D486" s="134" t="str">
        <f t="array" ref="D486">ifs(and(isblank($A486),isblank($B486)),"", not(iserror(vlookup($A486&amp;$B486,'5) Release_Track'!$F:$F&amp;'5) Release_Track'!$G:$G,1,0))),vlookup($A486&amp;$B486,{'5) Release_Track'!$F:$F&amp;'5) Release_Track'!$G:$G,'5) Release_Track'!$I:$I},2,0), or(and(not(isblank($B486)),$B486=$B483,$A486&lt;&gt;$A483),and(not(isblank($A486)),$A486=$A483,$B486&lt;&gt;$B483)),"ID LISTS UNALIGNED",and($A486&lt;&gt;"",countif('5) Release_Track'!$F:$F,$A486)=0),"NO ISRC MATCH in Release_Track",and($B486&lt;&gt;"",countif('5) Release_Track'!$G:$G,$B486)=0),"NO CATALOG ID MATCH in Release_Track",iserror(vlookup($A486&amp;$B486,'5) Release_Track'!$F:$F&amp;'5) Release_Track'!$G:$G,1,0)),"NO ISRC-CATALOG ID pair MATCH in Release_Track" )</f>
        <v>Speed Up</v>
      </c>
      <c r="E486" s="96" t="s">
        <v>53</v>
      </c>
      <c r="F486" s="135" t="s">
        <v>667</v>
      </c>
      <c r="G486" s="136" t="str">
        <f t="array" ref="G486">ifs(or($F486="",$F486="Main Primary Artist"),$F486,not(iserror(vlookup($F486,'Reference info'!$J$5:$J$8,1,0))),"Key Artist",not(iserror(vlookup($F486,'Reference info'!$J$38:$J$405,1,0))),"Performer",not(iserror(vlookup($F486,'Reference info'!$J$10:$J$36,1,0))),"Producer &amp; Engineer")</f>
        <v>Producer &amp; Engineer</v>
      </c>
      <c r="J486" s="174" t="str">
        <f>IF(F486="Main Primary Artist","update Tracks set ArtistId=(select ArtistId from Artists where Name=N'"&amp;Substitute(Trim(E486),"'","''")&amp;"' and EnterpriseId="&amp;EntId&amp;") where "&amp;IF(A486&lt;&gt;"", "ISRC='"&amp;A486&amp;"'", "TrackVendorId='"&amp;Substitute(Trim(B486),"'","''")&amp;"'")&amp;" and EnterpriseId="&amp;EntId,"INSERT into Contributors VALUES (newid(), "&amp;IF(F486&lt;&gt;"Primary Artist", "(select RoleId from ContributorRoles where Name='"&amp;F486&amp;"'), 0", "49, 1")&amp; ", (select max(TrackId) from Tracks where "&amp;IF(A486&lt;&gt;"", "ISRC='"&amp;A486&amp;"'", "TrackVendorId='"&amp;Substitute(Trim(B486),"'","''")&amp;"'")&amp;" and EnterpriseId="&amp;EntId&amp;"), null, (select ArtistId from Artists where Name=N'"&amp;SUBSTITUTE(trim(E486),"'","''")&amp;"' and EnterpriseId="&amp;EntId&amp;"), null)")</f>
        <v>INSERT into Contributors VALUES (newid(), (select RoleId from ContributorRoles where Name='Producer'), 0, (select max(TrackId) from Tracks where ISRC='BKTOK2300155' and EnterpriseId=647322), null, (select ArtistId from Artists where Name=N'PeJota10*' and EnterpriseId=647322), null)</v>
      </c>
    </row>
    <row r="487" hidden="1">
      <c r="A487" s="34" t="s">
        <v>1191</v>
      </c>
      <c r="B487" s="84"/>
      <c r="C487" s="134" t="str">
        <f t="array" ref="C487">ifs(and(isblank($A487),isblank($B487)),"", not(iserror(vlookup($A487&amp;$B487,'5) Release_Track'!$F:$F&amp;'5) Release_Track'!$G:$G,1,0))),vlookup($A487&amp;$B487,{'5) Release_Track'!$F:$F&amp;'5) Release_Track'!$G:$G,'5) Release_Track'!$H:$H},2,0), or(and(not(isblank($B487)),$B487=$B486,$A487&lt;&gt;$A486),and(not(isblank($A487)),$A487=$A486,$B487&lt;&gt;$B486)),"ID LISTS UNALIGNED",and($A487&lt;&gt;"",countif('5) Release_Track'!$F:$F,$A487)=0),"NO ISRC MATCH in Release_Track",and($B487&lt;&gt;"",countif('5) Release_Track'!$G:$G,$B487)=0),"NO CATALOG ID MATCH in Release_Track",iserror(vlookup($A487&amp;$B487,'5) Release_Track'!$F:$F&amp;'5) Release_Track'!$G:$G,1,0)),"NO ISRC-CATALOG ID pair MATCH in Release_Track" )</f>
        <v>Entre Maldições</v>
      </c>
      <c r="D487" s="134" t="str">
        <f t="array" ref="D487">ifs(and(isblank($A487),isblank($B487)),"", not(iserror(vlookup($A487&amp;$B487,'5) Release_Track'!$F:$F&amp;'5) Release_Track'!$G:$G,1,0))),vlookup($A487&amp;$B487,{'5) Release_Track'!$F:$F&amp;'5) Release_Track'!$G:$G,'5) Release_Track'!$I:$I},2,0), or(and(not(isblank($B487)),$B487=$B486,$A487&lt;&gt;$A486),and(not(isblank($A487)),$A487=$A486,$B487&lt;&gt;$B486)),"ID LISTS UNALIGNED",and($A487&lt;&gt;"",countif('5) Release_Track'!$F:$F,$A487)=0),"NO ISRC MATCH in Release_Track",and($B487&lt;&gt;"",countif('5) Release_Track'!$G:$G,$B487)=0),"NO CATALOG ID MATCH in Release_Track",iserror(vlookup($A487&amp;$B487,'5) Release_Track'!$F:$F&amp;'5) Release_Track'!$G:$G,1,0)),"NO ISRC-CATALOG ID pair MATCH in Release_Track" )</f>
        <v>Speed Up</v>
      </c>
      <c r="E487" s="96" t="s">
        <v>97</v>
      </c>
      <c r="F487" s="140" t="s">
        <v>671</v>
      </c>
      <c r="G487" s="136" t="str">
        <f t="array" ref="G487">ifs(or($F487="",$F487="Main Primary Artist"),$F487,not(iserror(vlookup($F487,'Reference info'!$J$5:$J$8,1,0))),"Key Artist",not(iserror(vlookup($F487,'Reference info'!$J$38:$J$405,1,0))),"Performer",not(iserror(vlookup($F487,'Reference info'!$J$10:$J$36,1,0))),"Producer &amp; Engineer")</f>
        <v>Key Artist</v>
      </c>
      <c r="J487" s="174" t="str">
        <f>IF(F487="Main Primary Artist","update Tracks set ArtistId=(select ArtistId from Artists where Name=N'"&amp;Substitute(Trim(E487),"'","''")&amp;"' and EnterpriseId="&amp;EntId&amp;") where "&amp;IF(A487&lt;&gt;"", "ISRC='"&amp;A487&amp;"'", "TrackVendorId='"&amp;Substitute(Trim(B487),"'","''")&amp;"'")&amp;" and EnterpriseId="&amp;EntId,"INSERT into Contributors VALUES (newid(), "&amp;IF(F487&lt;&gt;"Primary Artist", "(select RoleId from ContributorRoles where Name='"&amp;F487&amp;"'), 0", "49, 1")&amp; ", (select max(TrackId) from Tracks where "&amp;IF(A487&lt;&gt;"", "ISRC='"&amp;A487&amp;"'", "TrackVendorId='"&amp;Substitute(Trim(B487),"'","''")&amp;"'")&amp;" and EnterpriseId="&amp;EntId&amp;"), null, (select ArtistId from Artists where Name=N'"&amp;SUBSTITUTE(trim(E487),"'","''")&amp;"' and EnterpriseId="&amp;EntId&amp;"), null)")</f>
        <v>INSERT into Contributors VALUES (newid(), 49, 1, (select max(TrackId) from Tracks where ISRC='BKTOK2300155' and EnterpriseId=647322), null, (select ArtistId from Artists where Name=N'Atilla' and EnterpriseId=647322), null)</v>
      </c>
    </row>
    <row r="488" hidden="1">
      <c r="A488" s="34" t="s">
        <v>1191</v>
      </c>
      <c r="B488" s="84"/>
      <c r="C488" s="134" t="str">
        <f t="array" ref="C488">ifs(and(isblank($A488),isblank($B488)),"", not(iserror(vlookup($A488&amp;$B488,'5) Release_Track'!$F:$F&amp;'5) Release_Track'!$G:$G,1,0))),vlookup($A488&amp;$B488,{'5) Release_Track'!$F:$F&amp;'5) Release_Track'!$G:$G,'5) Release_Track'!$H:$H},2,0), or(and(not(isblank($B488)),$B488=$B487,$A488&lt;&gt;$A487),and(not(isblank($A488)),$A488=$A487,$B488&lt;&gt;$B487)),"ID LISTS UNALIGNED",and($A488&lt;&gt;"",countif('5) Release_Track'!$F:$F,$A488)=0),"NO ISRC MATCH in Release_Track",and($B488&lt;&gt;"",countif('5) Release_Track'!$G:$G,$B488)=0),"NO CATALOG ID MATCH in Release_Track",iserror(vlookup($A488&amp;$B488,'5) Release_Track'!$F:$F&amp;'5) Release_Track'!$G:$G,1,0)),"NO ISRC-CATALOG ID pair MATCH in Release_Track" )</f>
        <v>Entre Maldições</v>
      </c>
      <c r="D488" s="134" t="str">
        <f t="array" ref="D488">ifs(and(isblank($A488),isblank($B488)),"", not(iserror(vlookup($A488&amp;$B488,'5) Release_Track'!$F:$F&amp;'5) Release_Track'!$G:$G,1,0))),vlookup($A488&amp;$B488,{'5) Release_Track'!$F:$F&amp;'5) Release_Track'!$G:$G,'5) Release_Track'!$I:$I},2,0), or(and(not(isblank($B488)),$B488=$B487,$A488&lt;&gt;$A487),and(not(isblank($A488)),$A488=$A487,$B488&lt;&gt;$B487)),"ID LISTS UNALIGNED",and($A488&lt;&gt;"",countif('5) Release_Track'!$F:$F,$A488)=0),"NO ISRC MATCH in Release_Track",and($B488&lt;&gt;"",countif('5) Release_Track'!$G:$G,$B488)=0),"NO CATALOG ID MATCH in Release_Track",iserror(vlookup($A488&amp;$B488,'5) Release_Track'!$F:$F&amp;'5) Release_Track'!$G:$G,1,0)),"NO ISRC-CATALOG ID pair MATCH in Release_Track" )</f>
        <v>Speed Up</v>
      </c>
      <c r="E488" s="96" t="s">
        <v>75</v>
      </c>
      <c r="F488" s="140" t="s">
        <v>671</v>
      </c>
      <c r="G488" s="136" t="str">
        <f t="array" ref="G488">ifs(or($F488="",$F488="Main Primary Artist"),$F488,not(iserror(vlookup($F488,'Reference info'!$J$5:$J$8,1,0))),"Key Artist",not(iserror(vlookup($F488,'Reference info'!$J$38:$J$405,1,0))),"Performer",not(iserror(vlookup($F488,'Reference info'!$J$10:$J$36,1,0))),"Producer &amp; Engineer")</f>
        <v>Key Artist</v>
      </c>
      <c r="J488" s="174" t="str">
        <f>IF(F488="Main Primary Artist","update Tracks set ArtistId=(select ArtistId from Artists where Name=N'"&amp;Substitute(Trim(E488),"'","''")&amp;"' and EnterpriseId="&amp;EntId&amp;") where "&amp;IF(A488&lt;&gt;"", "ISRC='"&amp;A488&amp;"'", "TrackVendorId='"&amp;Substitute(Trim(B488),"'","''")&amp;"'")&amp;" and EnterpriseId="&amp;EntId,"INSERT into Contributors VALUES (newid(), "&amp;IF(F488&lt;&gt;"Primary Artist", "(select RoleId from ContributorRoles where Name='"&amp;F488&amp;"'), 0", "49, 1")&amp; ", (select max(TrackId) from Tracks where "&amp;IF(A488&lt;&gt;"", "ISRC='"&amp;A488&amp;"'", "TrackVendorId='"&amp;Substitute(Trim(B488),"'","''")&amp;"'")&amp;" and EnterpriseId="&amp;EntId&amp;"), null, (select ArtistId from Artists where Name=N'"&amp;SUBSTITUTE(trim(E488),"'","''")&amp;"' and EnterpriseId="&amp;EntId&amp;"), null)")</f>
        <v>INSERT into Contributors VALUES (newid(), 49, 1, (select max(TrackId) from Tracks where ISRC='BKTOK2300155' and EnterpriseId=647322), null, (select ArtistId from Artists where Name=N'Shiny_sz' and EnterpriseId=647322), null)</v>
      </c>
    </row>
    <row r="489">
      <c r="A489" s="34" t="s">
        <v>1191</v>
      </c>
      <c r="B489" s="84"/>
      <c r="C489" s="134" t="str">
        <f t="array" ref="C489">ifs(and(isblank($A489),isblank($B489)),"", not(iserror(vlookup($A489&amp;$B489,'5) Release_Track'!$F:$F&amp;'5) Release_Track'!$G:$G,1,0))),vlookup($A489&amp;$B489,{'5) Release_Track'!$F:$F&amp;'5) Release_Track'!$G:$G,'5) Release_Track'!$H:$H},2,0), or(and(not(isblank($B489)),$B489=$B486,$A489&lt;&gt;$A486),and(not(isblank($A489)),$A489=$A486,$B489&lt;&gt;$B486)),"ID LISTS UNALIGNED",and($A489&lt;&gt;"",countif('5) Release_Track'!$F:$F,$A489)=0),"NO ISRC MATCH in Release_Track",and($B489&lt;&gt;"",countif('5) Release_Track'!$G:$G,$B489)=0),"NO CATALOG ID MATCH in Release_Track",iserror(vlookup($A489&amp;$B489,'5) Release_Track'!$F:$F&amp;'5) Release_Track'!$G:$G,1,0)),"NO ISRC-CATALOG ID pair MATCH in Release_Track" )</f>
        <v>Entre Maldições</v>
      </c>
      <c r="D489" s="134" t="str">
        <f t="array" ref="D489">ifs(and(isblank($A489),isblank($B489)),"", not(iserror(vlookup($A489&amp;$B489,'5) Release_Track'!$F:$F&amp;'5) Release_Track'!$G:$G,1,0))),vlookup($A489&amp;$B489,{'5) Release_Track'!$F:$F&amp;'5) Release_Track'!$G:$G,'5) Release_Track'!$I:$I},2,0), or(and(not(isblank($B489)),$B489=$B486,$A489&lt;&gt;$A486),and(not(isblank($A489)),$A489=$A486,$B489&lt;&gt;$B486)),"ID LISTS UNALIGNED",and($A489&lt;&gt;"",countif('5) Release_Track'!$F:$F,$A489)=0),"NO ISRC MATCH in Release_Track",and($B489&lt;&gt;"",countif('5) Release_Track'!$G:$G,$B489)=0),"NO CATALOG ID MATCH in Release_Track",iserror(vlookup($A489&amp;$B489,'5) Release_Track'!$F:$F&amp;'5) Release_Track'!$G:$G,1,0)),"NO ISRC-CATALOG ID pair MATCH in Release_Track" )</f>
        <v>Speed Up</v>
      </c>
      <c r="E489" s="96" t="s">
        <v>53</v>
      </c>
      <c r="F489" s="140" t="s">
        <v>666</v>
      </c>
      <c r="G489" s="136" t="str">
        <f t="array" ref="G489">ifs(or($F489="",$F489="Main Primary Artist"),$F489,not(iserror(vlookup($F489,'Reference info'!$J$5:$J$8,1,0))),"Key Artist",not(iserror(vlookup($F489,'Reference info'!$J$38:$J$405,1,0))),"Performer",not(iserror(vlookup($F489,'Reference info'!$J$10:$J$36,1,0))),"Producer &amp; Engineer")</f>
        <v>Main Primary Artist</v>
      </c>
      <c r="H489" s="8" t="str">
        <f>"update Artists set ReleasesCount=(select count (distinct ReleaseId) from Releases where ArtistId=(select max(ArtistId) from Artists where Name=N'"&amp;E489&amp;"' and EnterpriseId="&amp;EntId&amp;")), 
TracksCount=(select count (distinct TrackId) from Tracks where ArtistId=(select max(ArtistId) from Artists where Name=N'"&amp;E489&amp;"' and EnterpriseId="&amp;EntId&amp;")) where ArtistId=(select max(ArtistId) from Artists where Name=N'"&amp;E489&amp;"'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89" s="174" t="str">
        <f>IF(F489="Main Primary Artist","update Tracks set ArtistId=(select ArtistId from Artists where Name=N'"&amp;Substitute(Trim(E489),"'","''")&amp;"' and EnterpriseId="&amp;EntId&amp;") where "&amp;IF(A489&lt;&gt;"", "ISRC='"&amp;A489&amp;"'", "TrackVendorId='"&amp;Substitute(Trim(B489),"'","''")&amp;"'")&amp;" and EnterpriseId="&amp;EntId,"INSERT into Contributors VALUES (newid(), "&amp;IF(F489&lt;&gt;"Primary Artist", "(select RoleId from ContributorRoles where Name='"&amp;F489&amp;"'), 0", "49, 1")&amp; ", (select max(TrackId) from Tracks where "&amp;IF(A489&lt;&gt;"", "ISRC='"&amp;A489&amp;"'", "TrackVendorId='"&amp;Substitute(Trim(B489),"'","''")&amp;"'")&amp;" and EnterpriseId="&amp;EntId&amp;"), null, (select ArtistId from Artists where Name=N'"&amp;SUBSTITUTE(trim(E489),"'","''")&amp;"' and EnterpriseId="&amp;EntId&amp;"), null)")</f>
        <v>update Tracks set ArtistId=(select ArtistId from Artists where Name=N'PeJota10*' and EnterpriseId=647322) where ISRC='BKTOK2300155' and EnterpriseId=647322</v>
      </c>
    </row>
    <row r="490" hidden="1">
      <c r="A490" s="34" t="s">
        <v>1191</v>
      </c>
      <c r="B490" s="84"/>
      <c r="C490" s="134" t="str">
        <f t="array" ref="C490">ifs(and(isblank($A490),isblank($B490)),"", not(iserror(vlookup($A490&amp;$B490,'5) Release_Track'!$F:$F&amp;'5) Release_Track'!$G:$G,1,0))),vlookup($A490&amp;$B490,{'5) Release_Track'!$F:$F&amp;'5) Release_Track'!$G:$G,'5) Release_Track'!$H:$H},2,0), or(and(not(isblank($B490)),$B490=$B487,$A490&lt;&gt;$A487),and(not(isblank($A490)),$A490=$A487,$B490&lt;&gt;$B487)),"ID LISTS UNALIGNED",and($A490&lt;&gt;"",countif('5) Release_Track'!$F:$F,$A490)=0),"NO ISRC MATCH in Release_Track",and($B490&lt;&gt;"",countif('5) Release_Track'!$G:$G,$B490)=0),"NO CATALOG ID MATCH in Release_Track",iserror(vlookup($A490&amp;$B490,'5) Release_Track'!$F:$F&amp;'5) Release_Track'!$G:$G,1,0)),"NO ISRC-CATALOG ID pair MATCH in Release_Track" )</f>
        <v>Entre Maldições</v>
      </c>
      <c r="D490" s="134" t="str">
        <f t="array" ref="D490">ifs(and(isblank($A490),isblank($B490)),"", not(iserror(vlookup($A490&amp;$B490,'5) Release_Track'!$F:$F&amp;'5) Release_Track'!$G:$G,1,0))),vlookup($A490&amp;$B490,{'5) Release_Track'!$F:$F&amp;'5) Release_Track'!$G:$G,'5) Release_Track'!$I:$I},2,0), or(and(not(isblank($B490)),$B490=$B487,$A490&lt;&gt;$A487),and(not(isblank($A490)),$A490=$A487,$B490&lt;&gt;$B487)),"ID LISTS UNALIGNED",and($A490&lt;&gt;"",countif('5) Release_Track'!$F:$F,$A490)=0),"NO ISRC MATCH in Release_Track",and($B490&lt;&gt;"",countif('5) Release_Track'!$G:$G,$B490)=0),"NO CATALOG ID MATCH in Release_Track",iserror(vlookup($A490&amp;$B490,'5) Release_Track'!$F:$F&amp;'5) Release_Track'!$G:$G,1,0)),"NO ISRC-CATALOG ID pair MATCH in Release_Track" )</f>
        <v>Speed Up</v>
      </c>
      <c r="E490" s="96" t="s">
        <v>53</v>
      </c>
      <c r="F490" s="135" t="s">
        <v>669</v>
      </c>
      <c r="G490" s="136" t="str">
        <f t="array" ref="G490">ifs(or($F490="",$F490="Main Primary Artist"),$F490,not(iserror(vlookup($F490,'Reference info'!$J$5:$J$8,1,0))),"Key Artist",not(iserror(vlookup($F490,'Reference info'!$J$38:$J$405,1,0))),"Performer",not(iserror(vlookup($F490,'Reference info'!$J$10:$J$36,1,0))),"Producer &amp; Engineer")</f>
        <v>Producer &amp; Engineer</v>
      </c>
      <c r="J490" s="174" t="str">
        <f>IF(F490="Main Primary Artist","update Tracks set ArtistId=(select ArtistId from Artists where Name=N'"&amp;Substitute(Trim(E490),"'","''")&amp;"' and EnterpriseId="&amp;EntId&amp;") where "&amp;IF(A490&lt;&gt;"", "ISRC='"&amp;A490&amp;"'", "TrackVendorId='"&amp;Substitute(Trim(B490),"'","''")&amp;"'")&amp;" and EnterpriseId="&amp;EntId,"INSERT into Contributors VALUES (newid(), "&amp;IF(F490&lt;&gt;"Primary Artist", "(select RoleId from ContributorRoles where Name='"&amp;F490&amp;"'), 0", "49, 1")&amp; ", (select max(TrackId) from Tracks where "&amp;IF(A490&lt;&gt;"", "ISRC='"&amp;A490&amp;"'", "TrackVendorId='"&amp;Substitute(Trim(B490),"'","''")&amp;"'")&amp;" and EnterpriseId="&amp;EntId&amp;"), null, (select ArtistId from Artists where Name=N'"&amp;SUBSTITUTE(trim(E490),"'","''")&amp;"' and EnterpriseId="&amp;EntId&amp;"), null)")</f>
        <v>INSERT into Contributors VALUES (newid(), (select RoleId from ContributorRoles where Name='Engineer'), 0, (select max(TrackId) from Tracks where ISRC='BKTOK2300155' and EnterpriseId=647322), null, (select ArtistId from Artists where Name=N'PeJota10*' and EnterpriseId=647322), null)</v>
      </c>
    </row>
    <row r="491" hidden="1">
      <c r="A491" s="8" t="s">
        <v>934</v>
      </c>
      <c r="B491" s="116"/>
      <c r="C491" s="134" t="str">
        <f t="array" ref="C491">ifs(and(isblank($A491),isblank($B491)),"", not(iserror(vlookup($A491&amp;$B491,'5) Release_Track'!$F:$F&amp;'5) Release_Track'!$G:$G,1,0))),vlookup($A491&amp;$B491,{'5) Release_Track'!$F:$F&amp;'5) Release_Track'!$G:$G,'5) Release_Track'!$H:$H},2,0), or(and(not(isblank($B491)),$B491=#REF!,$A491&lt;&gt;#REF!),and(not(isblank($A491)),$A491=#REF!,$B491&lt;&gt;#REF!)),"ID LISTS UNALIGNED",and($A491&lt;&gt;"",countif('5) Release_Track'!$F:$F,$A491)=0),"NO ISRC MATCH in Release_Track",and($B491&lt;&gt;"",countif('5) Release_Track'!$G:$G,$B491)=0),"NO CATALOG ID MATCH in Release_Track",iserror(vlookup($A491&amp;$B491,'5) Release_Track'!$F:$F&amp;'5) Release_Track'!$G:$G,1,0)),"NO ISRC-CATALOG ID pair MATCH in Release_Track" )</f>
        <v>Deus do Sol e Rei de Esparta</v>
      </c>
      <c r="D491" s="134"/>
      <c r="E491" s="43" t="s">
        <v>67</v>
      </c>
      <c r="F491" s="135" t="s">
        <v>667</v>
      </c>
      <c r="G491" s="136" t="str">
        <f t="array" ref="G491">ifs(or($F491="",$F491="Main Primary Artist"),$F491,not(iserror(vlookup($F491,'Reference info'!$J$5:$J$8,1,0))),"Key Artist",not(iserror(vlookup($F491,'Reference info'!$J$38:$J$405,1,0))),"Performer",not(iserror(vlookup($F491,'Reference info'!$J$10:$J$36,1,0))),"Producer &amp; Engineer")</f>
        <v>Producer &amp; Engineer</v>
      </c>
      <c r="J491" s="174" t="str">
        <f>IF(F491="Main Primary Artist","update Tracks set ArtistId=(select ArtistId from Artists where Name=N'"&amp;Substitute(Trim(E491),"'","''")&amp;"' and EnterpriseId="&amp;EntId&amp;") where "&amp;IF(A491&lt;&gt;"", "ISRC='"&amp;A491&amp;"'", "TrackVendorId='"&amp;Substitute(Trim(B491),"'","''")&amp;"'")&amp;" and EnterpriseId="&amp;EntId,"INSERT into Contributors VALUES (newid(), "&amp;IF(F491&lt;&gt;"Primary Artist", "(select RoleId from ContributorRoles where Name='"&amp;F491&amp;"'), 0", "49, 1")&amp; ", (select max(TrackId) from Tracks where "&amp;IF(A491&lt;&gt;"", "ISRC='"&amp;A491&amp;"'", "TrackVendorId='"&amp;Substitute(Trim(B491),"'","''")&amp;"'")&amp;" and EnterpriseId="&amp;EntId&amp;"), null, (select ArtistId from Artists where Name=N'"&amp;SUBSTITUTE(trim(E491),"'","''")&amp;"' and EnterpriseId="&amp;EntId&amp;"), null)")</f>
        <v>INSERT into Contributors VALUES (newid(), (select RoleId from ContributorRoles where Name='Producer'), 0, (select max(TrackId) from Tracks where ISRC='BKTOK2300156' and EnterpriseId=647322), null, (select ArtistId from Artists where Name=N'Flash Beats Manow' and EnterpriseId=647322), null)</v>
      </c>
    </row>
    <row r="492" hidden="1">
      <c r="A492" s="8" t="s">
        <v>934</v>
      </c>
      <c r="B492" s="116"/>
      <c r="C492" s="134" t="str">
        <f t="array" ref="C492">ifs(and(isblank($A492),isblank($B492)),"", not(iserror(vlookup($A492&amp;$B492,'5) Release_Track'!$F:$F&amp;'5) Release_Track'!$G:$G,1,0))),vlookup($A492&amp;$B492,{'5) Release_Track'!$F:$F&amp;'5) Release_Track'!$G:$G,'5) Release_Track'!$H:$H},2,0), or(and(not(isblank($B492)),$B492=$B491,$A492&lt;&gt;$A491),and(not(isblank($A492)),$A492=$A491,$B492&lt;&gt;$B491)),"ID LISTS UNALIGNED",and($A492&lt;&gt;"",countif('5) Release_Track'!$F:$F,$A492)=0),"NO ISRC MATCH in Release_Track",and($B492&lt;&gt;"",countif('5) Release_Track'!$G:$G,$B492)=0),"NO CATALOG ID MATCH in Release_Track",iserror(vlookup($A492&amp;$B492,'5) Release_Track'!$F:$F&amp;'5) Release_Track'!$G:$G,1,0)),"NO ISRC-CATALOG ID pair MATCH in Release_Track" )</f>
        <v>Deus do Sol e Rei de Esparta</v>
      </c>
      <c r="D492" s="134" t="str">
        <f t="array" ref="D492">ifs(and(isblank($A492),isblank($B492)),"", not(iserror(vlookup($A492&amp;$B492,'5) Release_Track'!$F:$F&amp;'5) Release_Track'!$G:$G,1,0))),vlookup($A492&amp;$B492,{'5) Release_Track'!$F:$F&amp;'5) Release_Track'!$G:$G,'5) Release_Track'!$I:$I},2,0), or(and(not(isblank($B492)),$B492=$B491,$A492&lt;&gt;$A491),and(not(isblank($A492)),$A492=$A491,$B492&lt;&gt;$B491)),"ID LISTS UNALIGNED",and($A492&lt;&gt;"",countif('5) Release_Track'!$F:$F,$A492)=0),"NO ISRC MATCH in Release_Track",and($B492&lt;&gt;"",countif('5) Release_Track'!$G:$G,$B492)=0),"NO CATALOG ID MATCH in Release_Track",iserror(vlookup($A492&amp;$B492,'5) Release_Track'!$F:$F&amp;'5) Release_Track'!$G:$G,1,0)),"NO ISRC-CATALOG ID pair MATCH in Release_Track" )</f>
        <v/>
      </c>
      <c r="E492" s="43" t="s">
        <v>71</v>
      </c>
      <c r="F492" s="135" t="s">
        <v>671</v>
      </c>
      <c r="G492" s="136" t="str">
        <f t="array" ref="G492">ifs(or($F492="",$F492="Main Primary Artist"),$F492,not(iserror(vlookup($F492,'Reference info'!$J$5:$J$8,1,0))),"Key Artist",not(iserror(vlookup($F492,'Reference info'!$J$38:$J$405,1,0))),"Performer",not(iserror(vlookup($F492,'Reference info'!$J$10:$J$36,1,0))),"Producer &amp; Engineer")</f>
        <v>Key Artist</v>
      </c>
      <c r="J492" s="174" t="str">
        <f>IF(F492="Main Primary Artist","update Tracks set ArtistId=(select ArtistId from Artists where Name=N'"&amp;Substitute(Trim(E492),"'","''")&amp;"' and EnterpriseId="&amp;EntId&amp;") where "&amp;IF(A492&lt;&gt;"", "ISRC='"&amp;A492&amp;"'", "TrackVendorId='"&amp;Substitute(Trim(B492),"'","''")&amp;"'")&amp;" and EnterpriseId="&amp;EntId,"INSERT into Contributors VALUES (newid(), "&amp;IF(F492&lt;&gt;"Primary Artist", "(select RoleId from ContributorRoles where Name='"&amp;F492&amp;"'), 0", "49, 1")&amp; ", (select max(TrackId) from Tracks where "&amp;IF(A492&lt;&gt;"", "ISRC='"&amp;A492&amp;"'", "TrackVendorId='"&amp;Substitute(Trim(B492),"'","''")&amp;"'")&amp;" and EnterpriseId="&amp;EntId&amp;"), null, (select ArtistId from Artists where Name=N'"&amp;SUBSTITUTE(trim(E492),"'","''")&amp;"' and EnterpriseId="&amp;EntId&amp;"), null)")</f>
        <v>INSERT into Contributors VALUES (newid(), 49, 1, (select max(TrackId) from Tracks where ISRC='BKTOK2300156' and EnterpriseId=647322), null, (select ArtistId from Artists where Name=N'Gabriza' and EnterpriseId=647322), null)</v>
      </c>
    </row>
    <row r="493">
      <c r="A493" s="8" t="s">
        <v>934</v>
      </c>
      <c r="B493" s="116"/>
      <c r="C493" s="134" t="str">
        <f t="array" ref="C493">ifs(and(isblank($A493),isblank($B493)),"", not(iserror(vlookup($A493&amp;$B493,'5) Release_Track'!$F:$F&amp;'5) Release_Track'!$G:$G,1,0))),vlookup($A493&amp;$B493,{'5) Release_Track'!$F:$F&amp;'5) Release_Track'!$G:$G,'5) Release_Track'!$H:$H},2,0), or(and(not(isblank($B493)),$B493=#REF!,$A493&lt;&gt;#REF!),and(not(isblank($A493)),$A493=#REF!,$B493&lt;&gt;#REF!)),"ID LISTS UNALIGNED",and($A493&lt;&gt;"",countif('5) Release_Track'!$F:$F,$A493)=0),"NO ISRC MATCH in Release_Track",and($B493&lt;&gt;"",countif('5) Release_Track'!$G:$G,$B493)=0),"NO CATALOG ID MATCH in Release_Track",iserror(vlookup($A493&amp;$B493,'5) Release_Track'!$F:$F&amp;'5) Release_Track'!$G:$G,1,0)),"NO ISRC-CATALOG ID pair MATCH in Release_Track" )</f>
        <v>Deus do Sol e Rei de Esparta</v>
      </c>
      <c r="D493" s="134" t="str">
        <f t="array" ref="D493">ifs(and(isblank($A493),isblank($B493)),"", not(iserror(vlookup($A493&amp;$B493,'5) Release_Track'!$F:$F&amp;'5) Release_Track'!$G:$G,1,0))),vlookup($A493&amp;$B493,{'5) Release_Track'!$F:$F&amp;'5) Release_Track'!$G:$G,'5) Release_Track'!$I:$I},2,0), or(and(not(isblank($B493)),$B493=#REF!,$A493&lt;&gt;#REF!),and(not(isblank($A493)),$A493=#REF!,$B493&lt;&gt;#REF!)),"ID LISTS UNALIGNED",and($A493&lt;&gt;"",countif('5) Release_Track'!$F:$F,$A493)=0),"NO ISRC MATCH in Release_Track",and($B493&lt;&gt;"",countif('5) Release_Track'!$G:$G,$B493)=0),"NO CATALOG ID MATCH in Release_Track",iserror(vlookup($A493&amp;$B493,'5) Release_Track'!$F:$F&amp;'5) Release_Track'!$G:$G,1,0)),"NO ISRC-CATALOG ID pair MATCH in Release_Track" )</f>
        <v/>
      </c>
      <c r="E493" s="43" t="s">
        <v>67</v>
      </c>
      <c r="F493" s="135" t="s">
        <v>666</v>
      </c>
      <c r="G493" s="136" t="str">
        <f t="array" ref="G493">ifs(or($F493="",$F493="Main Primary Artist"),$F493,not(iserror(vlookup($F493,'Reference info'!$J$5:$J$8,1,0))),"Key Artist",not(iserror(vlookup($F493,'Reference info'!$J$38:$J$405,1,0))),"Performer",not(iserror(vlookup($F493,'Reference info'!$J$10:$J$36,1,0))),"Producer &amp; Engineer")</f>
        <v>Main Primary Artist</v>
      </c>
      <c r="H493" s="8" t="str">
        <f>"update Artists set ReleasesCount=(select count (distinct ReleaseId) from Releases where ArtistId=(select max(ArtistId) from Artists where Name=N'"&amp;E493&amp;"' and EnterpriseId="&amp;EntId&amp;")), 
TracksCount=(select count (distinct TrackId) from Tracks where ArtistId=(select max(ArtistId) from Artists where Name=N'"&amp;E493&amp;"' and EnterpriseId="&amp;EntId&amp;")) where ArtistId=(select max(ArtistId) from Artists where Name=N'"&amp;E493&amp;"'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493" s="174" t="str">
        <f>IF(F493="Main Primary Artist","update Tracks set ArtistId=(select ArtistId from Artists where Name=N'"&amp;Substitute(Trim(E493),"'","''")&amp;"' and EnterpriseId="&amp;EntId&amp;") where "&amp;IF(A493&lt;&gt;"", "ISRC='"&amp;A493&amp;"'", "TrackVendorId='"&amp;Substitute(Trim(B493),"'","''")&amp;"'")&amp;" and EnterpriseId="&amp;EntId,"INSERT into Contributors VALUES (newid(), "&amp;IF(F493&lt;&gt;"Primary Artist", "(select RoleId from ContributorRoles where Name='"&amp;F493&amp;"'), 0", "49, 1")&amp; ", (select max(TrackId) from Tracks where "&amp;IF(A493&lt;&gt;"", "ISRC='"&amp;A493&amp;"'", "TrackVendorId='"&amp;Substitute(Trim(B493),"'","''")&amp;"'")&amp;" and EnterpriseId="&amp;EntId&amp;"), null, (select ArtistId from Artists where Name=N'"&amp;SUBSTITUTE(trim(E493),"'","''")&amp;"' and EnterpriseId="&amp;EntId&amp;"), null)")</f>
        <v>update Tracks set ArtistId=(select ArtistId from Artists where Name=N'Flash Beats Manow' and EnterpriseId=647322) where ISRC='BKTOK2300156' and EnterpriseId=647322</v>
      </c>
    </row>
    <row r="494" hidden="1">
      <c r="A494" s="8" t="s">
        <v>934</v>
      </c>
      <c r="B494" s="116"/>
      <c r="C494" s="134" t="str">
        <f t="array" ref="C494">ifs(and(isblank($A494),isblank($B494)),"", not(iserror(vlookup($A494&amp;$B494,'5) Release_Track'!$F:$F&amp;'5) Release_Track'!$G:$G,1,0))),vlookup($A494&amp;$B494,{'5) Release_Track'!$F:$F&amp;'5) Release_Track'!$G:$G,'5) Release_Track'!$H:$H},2,0), or(and(not(isblank($B494)),$B494=$B493,$A494&lt;&gt;$A493),and(not(isblank($A494)),$A494=$A493,$B494&lt;&gt;$B493)),"ID LISTS UNALIGNED",and($A494&lt;&gt;"",countif('5) Release_Track'!$F:$F,$A494)=0),"NO ISRC MATCH in Release_Track",and($B494&lt;&gt;"",countif('5) Release_Track'!$G:$G,$B494)=0),"NO CATALOG ID MATCH in Release_Track",iserror(vlookup($A494&amp;$B494,'5) Release_Track'!$F:$F&amp;'5) Release_Track'!$G:$G,1,0)),"NO ISRC-CATALOG ID pair MATCH in Release_Track" )</f>
        <v>Deus do Sol e Rei de Esparta</v>
      </c>
      <c r="D494" s="134"/>
      <c r="E494" s="43" t="s">
        <v>67</v>
      </c>
      <c r="F494" s="135" t="s">
        <v>669</v>
      </c>
      <c r="G494" s="136" t="str">
        <f t="array" ref="G494">ifs(or($F494="",$F494="Main Primary Artist"),$F494,not(iserror(vlookup($F494,'Reference info'!$J$5:$J$8,1,0))),"Key Artist",not(iserror(vlookup($F494,'Reference info'!$J$38:$J$405,1,0))),"Performer",not(iserror(vlookup($F494,'Reference info'!$J$10:$J$36,1,0))),"Producer &amp; Engineer")</f>
        <v>Producer &amp; Engineer</v>
      </c>
      <c r="J494" s="174" t="str">
        <f>IF(F494="Main Primary Artist","update Tracks set ArtistId=(select ArtistId from Artists where Name=N'"&amp;Substitute(Trim(E494),"'","''")&amp;"' and EnterpriseId="&amp;EntId&amp;") where "&amp;IF(A494&lt;&gt;"", "ISRC='"&amp;A494&amp;"'", "TrackVendorId='"&amp;Substitute(Trim(B494),"'","''")&amp;"'")&amp;" and EnterpriseId="&amp;EntId,"INSERT into Contributors VALUES (newid(), "&amp;IF(F494&lt;&gt;"Primary Artist", "(select RoleId from ContributorRoles where Name='"&amp;F494&amp;"'), 0", "49, 1")&amp; ", (select max(TrackId) from Tracks where "&amp;IF(A494&lt;&gt;"", "ISRC='"&amp;A494&amp;"'", "TrackVendorId='"&amp;Substitute(Trim(B494),"'","''")&amp;"'")&amp;" and EnterpriseId="&amp;EntId&amp;"), null, (select ArtistId from Artists where Name=N'"&amp;SUBSTITUTE(trim(E494),"'","''")&amp;"' and EnterpriseId="&amp;EntId&amp;"), null)")</f>
        <v>INSERT into Contributors VALUES (newid(), (select RoleId from ContributorRoles where Name='Engineer'), 0, (select max(TrackId) from Tracks where ISRC='BKTOK2300156' and EnterpriseId=647322), null, (select ArtistId from Artists where Name=N'Flash Beats Manow' and EnterpriseId=647322), null)</v>
      </c>
    </row>
    <row r="495" hidden="1">
      <c r="A495" s="34" t="s">
        <v>1193</v>
      </c>
      <c r="B495" s="84"/>
      <c r="C495" s="134" t="str">
        <f t="array" ref="C495">ifs(and(isblank($A495),isblank($B495)),"", not(iserror(vlookup($A495&amp;$B495,'5) Release_Track'!$F:$F&amp;'5) Release_Track'!$G:$G,1,0))),vlookup($A495&amp;$B495,{'5) Release_Track'!$F:$F&amp;'5) Release_Track'!$G:$G,'5) Release_Track'!$H:$H},2,0), or(and(not(isblank($B495)),$B495=$B492,$A495&lt;&gt;$A492),and(not(isblank($A495)),$A495=$A492,$B495&lt;&gt;$B492)),"ID LISTS UNALIGNED",and($A495&lt;&gt;"",countif('5) Release_Track'!$F:$F,$A495)=0),"NO ISRC MATCH in Release_Track",and($B495&lt;&gt;"",countif('5) Release_Track'!$G:$G,$B495)=0),"NO CATALOG ID MATCH in Release_Track",iserror(vlookup($A495&amp;$B495,'5) Release_Track'!$F:$F&amp;'5) Release_Track'!$G:$G,1,0)),"NO ISRC-CATALOG ID pair MATCH in Release_Track" )</f>
        <v>Jogo da Vida</v>
      </c>
      <c r="D495" s="134" t="str">
        <f t="array" ref="D495">ifs(and(isblank($A495),isblank($B495)),"", not(iserror(vlookup($A495&amp;$B495,'5) Release_Track'!$F:$F&amp;'5) Release_Track'!$G:$G,1,0))),vlookup($A495&amp;$B495,{'5) Release_Track'!$F:$F&amp;'5) Release_Track'!$G:$G,'5) Release_Track'!$I:$I},2,0), or(and(not(isblank($B495)),$B495=$B492,$A495&lt;&gt;$A492),and(not(isblank($A495)),$A495=$A492,$B495&lt;&gt;$B492)),"ID LISTS UNALIGNED",and($A495&lt;&gt;"",countif('5) Release_Track'!$F:$F,$A495)=0),"NO ISRC MATCH in Release_Track",and($B495&lt;&gt;"",countif('5) Release_Track'!$G:$G,$B495)=0),"NO CATALOG ID MATCH in Release_Track",iserror(vlookup($A495&amp;$B495,'5) Release_Track'!$F:$F&amp;'5) Release_Track'!$G:$G,1,0)),"NO ISRC-CATALOG ID pair MATCH in Release_Track" )</f>
        <v/>
      </c>
      <c r="E495" s="96" t="s">
        <v>53</v>
      </c>
      <c r="F495" s="135" t="s">
        <v>667</v>
      </c>
      <c r="G495" s="136" t="str">
        <f t="array" ref="G495">ifs(or($F495="",$F495="Main Primary Artist"),$F495,not(iserror(vlookup($F495,'Reference info'!$J$5:$J$8,1,0))),"Key Artist",not(iserror(vlookup($F495,'Reference info'!$J$38:$J$405,1,0))),"Performer",not(iserror(vlookup($F495,'Reference info'!$J$10:$J$36,1,0))),"Producer &amp; Engineer")</f>
        <v>Producer &amp; Engineer</v>
      </c>
      <c r="J495" s="174" t="str">
        <f>IF(F495="Main Primary Artist","update Tracks set ArtistId=(select ArtistId from Artists where Name=N'"&amp;Substitute(Trim(E495),"'","''")&amp;"' and EnterpriseId="&amp;EntId&amp;") where "&amp;IF(A495&lt;&gt;"", "ISRC='"&amp;A495&amp;"'", "TrackVendorId='"&amp;Substitute(Trim(B495),"'","''")&amp;"'")&amp;" and EnterpriseId="&amp;EntId,"INSERT into Contributors VALUES (newid(), "&amp;IF(F495&lt;&gt;"Primary Artist", "(select RoleId from ContributorRoles where Name='"&amp;F495&amp;"'), 0", "49, 1")&amp; ", (select max(TrackId) from Tracks where "&amp;IF(A495&lt;&gt;"", "ISRC='"&amp;A495&amp;"'", "TrackVendorId='"&amp;Substitute(Trim(B495),"'","''")&amp;"'")&amp;" and EnterpriseId="&amp;EntId&amp;"), null, (select ArtistId from Artists where Name=N'"&amp;SUBSTITUTE(trim(E495),"'","''")&amp;"' and EnterpriseId="&amp;EntId&amp;"), null)")</f>
        <v>INSERT into Contributors VALUES (newid(), (select RoleId from ContributorRoles where Name='Producer'), 0, (select max(TrackId) from Tracks where ISRC='BKTOK2300157' and EnterpriseId=647322), null, (select ArtistId from Artists where Name=N'PeJota10*' and EnterpriseId=647322), null)</v>
      </c>
    </row>
    <row r="496">
      <c r="A496" s="34" t="s">
        <v>1193</v>
      </c>
      <c r="B496" s="84"/>
      <c r="C496" s="134" t="str">
        <f t="array" ref="C496">ifs(and(isblank($A496),isblank($B496)),"", not(iserror(vlookup($A496&amp;$B496,'5) Release_Track'!$F:$F&amp;'5) Release_Track'!$G:$G,1,0))),vlookup($A496&amp;$B496,{'5) Release_Track'!$F:$F&amp;'5) Release_Track'!$G:$G,'5) Release_Track'!$H:$H},2,0), or(and(not(isblank($B496)),$B496=$B493,$A496&lt;&gt;$A493),and(not(isblank($A496)),$A496=$A493,$B496&lt;&gt;$B493)),"ID LISTS UNALIGNED",and($A496&lt;&gt;"",countif('5) Release_Track'!$F:$F,$A496)=0),"NO ISRC MATCH in Release_Track",and($B496&lt;&gt;"",countif('5) Release_Track'!$G:$G,$B496)=0),"NO CATALOG ID MATCH in Release_Track",iserror(vlookup($A496&amp;$B496,'5) Release_Track'!$F:$F&amp;'5) Release_Track'!$G:$G,1,0)),"NO ISRC-CATALOG ID pair MATCH in Release_Track" )</f>
        <v>Jogo da Vida</v>
      </c>
      <c r="D496" s="134" t="str">
        <f t="array" ref="D496">ifs(and(isblank($A496),isblank($B496)),"", not(iserror(vlookup($A496&amp;$B496,'5) Release_Track'!$F:$F&amp;'5) Release_Track'!$G:$G,1,0))),vlookup($A496&amp;$B496,{'5) Release_Track'!$F:$F&amp;'5) Release_Track'!$G:$G,'5) Release_Track'!$I:$I},2,0), or(and(not(isblank($B496)),$B496=$B493,$A496&lt;&gt;$A493),and(not(isblank($A496)),$A496=$A493,$B496&lt;&gt;$B493)),"ID LISTS UNALIGNED",and($A496&lt;&gt;"",countif('5) Release_Track'!$F:$F,$A496)=0),"NO ISRC MATCH in Release_Track",and($B496&lt;&gt;"",countif('5) Release_Track'!$G:$G,$B496)=0),"NO CATALOG ID MATCH in Release_Track",iserror(vlookup($A496&amp;$B496,'5) Release_Track'!$F:$F&amp;'5) Release_Track'!$G:$G,1,0)),"NO ISRC-CATALOG ID pair MATCH in Release_Track" )</f>
        <v/>
      </c>
      <c r="E496" s="96" t="s">
        <v>53</v>
      </c>
      <c r="F496" s="140" t="s">
        <v>666</v>
      </c>
      <c r="G496" s="136" t="str">
        <f t="array" ref="G496">ifs(or($F496="",$F496="Main Primary Artist"),$F496,not(iserror(vlookup($F496,'Reference info'!$J$5:$J$8,1,0))),"Key Artist",not(iserror(vlookup($F496,'Reference info'!$J$38:$J$405,1,0))),"Performer",not(iserror(vlookup($F496,'Reference info'!$J$10:$J$36,1,0))),"Producer &amp; Engineer")</f>
        <v>Main Primary Artist</v>
      </c>
      <c r="H496" s="8" t="str">
        <f>"update Artists set ReleasesCount=(select count (distinct ReleaseId) from Releases where ArtistId=(select max(ArtistId) from Artists where Name=N'"&amp;E496&amp;"' and EnterpriseId="&amp;EntId&amp;")), 
TracksCount=(select count (distinct TrackId) from Tracks where ArtistId=(select max(ArtistId) from Artists where Name=N'"&amp;E496&amp;"' and EnterpriseId="&amp;EntId&amp;")) where ArtistId=(select max(ArtistId) from Artists where Name=N'"&amp;E496&amp;"'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496" s="174" t="str">
        <f>IF(F496="Main Primary Artist","update Tracks set ArtistId=(select ArtistId from Artists where Name=N'"&amp;Substitute(Trim(E496),"'","''")&amp;"' and EnterpriseId="&amp;EntId&amp;") where "&amp;IF(A496&lt;&gt;"", "ISRC='"&amp;A496&amp;"'", "TrackVendorId='"&amp;Substitute(Trim(B496),"'","''")&amp;"'")&amp;" and EnterpriseId="&amp;EntId,"INSERT into Contributors VALUES (newid(), "&amp;IF(F496&lt;&gt;"Primary Artist", "(select RoleId from ContributorRoles where Name='"&amp;F496&amp;"'), 0", "49, 1")&amp; ", (select max(TrackId) from Tracks where "&amp;IF(A496&lt;&gt;"", "ISRC='"&amp;A496&amp;"'", "TrackVendorId='"&amp;Substitute(Trim(B496),"'","''")&amp;"'")&amp;" and EnterpriseId="&amp;EntId&amp;"), null, (select ArtistId from Artists where Name=N'"&amp;SUBSTITUTE(trim(E496),"'","''")&amp;"' and EnterpriseId="&amp;EntId&amp;"), null)")</f>
        <v>update Tracks set ArtistId=(select ArtistId from Artists where Name=N'PeJota10*' and EnterpriseId=647322) where ISRC='BKTOK2300157' and EnterpriseId=647322</v>
      </c>
    </row>
    <row r="497" hidden="1">
      <c r="A497" s="34" t="s">
        <v>1193</v>
      </c>
      <c r="B497" s="84"/>
      <c r="C497" s="134" t="str">
        <f t="array" ref="C497">ifs(and(isblank($A497),isblank($B497)),"", not(iserror(vlookup($A497&amp;$B497,'5) Release_Track'!$F:$F&amp;'5) Release_Track'!$G:$G,1,0))),vlookup($A497&amp;$B497,{'5) Release_Track'!$F:$F&amp;'5) Release_Track'!$G:$G,'5) Release_Track'!$H:$H},2,0), or(and(not(isblank($B497)),$B497=$B494,$A497&lt;&gt;$A494),and(not(isblank($A497)),$A497=$A494,$B497&lt;&gt;$B494)),"ID LISTS UNALIGNED",and($A497&lt;&gt;"",countif('5) Release_Track'!$F:$F,$A497)=0),"NO ISRC MATCH in Release_Track",and($B497&lt;&gt;"",countif('5) Release_Track'!$G:$G,$B497)=0),"NO CATALOG ID MATCH in Release_Track",iserror(vlookup($A497&amp;$B497,'5) Release_Track'!$F:$F&amp;'5) Release_Track'!$G:$G,1,0)),"NO ISRC-CATALOG ID pair MATCH in Release_Track" )</f>
        <v>Jogo da Vida</v>
      </c>
      <c r="D497" s="134" t="str">
        <f t="array" ref="D497">ifs(and(isblank($A497),isblank($B497)),"", not(iserror(vlookup($A497&amp;$B497,'5) Release_Track'!$F:$F&amp;'5) Release_Track'!$G:$G,1,0))),vlookup($A497&amp;$B497,{'5) Release_Track'!$F:$F&amp;'5) Release_Track'!$G:$G,'5) Release_Track'!$I:$I},2,0), or(and(not(isblank($B497)),$B497=$B494,$A497&lt;&gt;$A494),and(not(isblank($A497)),$A497=$A494,$B497&lt;&gt;$B494)),"ID LISTS UNALIGNED",and($A497&lt;&gt;"",countif('5) Release_Track'!$F:$F,$A497)=0),"NO ISRC MATCH in Release_Track",and($B497&lt;&gt;"",countif('5) Release_Track'!$G:$G,$B497)=0),"NO CATALOG ID MATCH in Release_Track",iserror(vlookup($A497&amp;$B497,'5) Release_Track'!$F:$F&amp;'5) Release_Track'!$G:$G,1,0)),"NO ISRC-CATALOG ID pair MATCH in Release_Track" )</f>
        <v/>
      </c>
      <c r="E497" s="96" t="s">
        <v>53</v>
      </c>
      <c r="F497" s="135" t="s">
        <v>669</v>
      </c>
      <c r="G497" s="136" t="str">
        <f t="array" ref="G497">ifs(or($F497="",$F497="Main Primary Artist"),$F497,not(iserror(vlookup($F497,'Reference info'!$J$5:$J$8,1,0))),"Key Artist",not(iserror(vlookup($F497,'Reference info'!$J$38:$J$405,1,0))),"Performer",not(iserror(vlookup($F497,'Reference info'!$J$10:$J$36,1,0))),"Producer &amp; Engineer")</f>
        <v>Producer &amp; Engineer</v>
      </c>
      <c r="J497" s="174" t="str">
        <f>IF(F497="Main Primary Artist","update Tracks set ArtistId=(select ArtistId from Artists where Name=N'"&amp;Substitute(Trim(E497),"'","''")&amp;"' and EnterpriseId="&amp;EntId&amp;") where "&amp;IF(A497&lt;&gt;"", "ISRC='"&amp;A497&amp;"'", "TrackVendorId='"&amp;Substitute(Trim(B497),"'","''")&amp;"'")&amp;" and EnterpriseId="&amp;EntId,"INSERT into Contributors VALUES (newid(), "&amp;IF(F497&lt;&gt;"Primary Artist", "(select RoleId from ContributorRoles where Name='"&amp;F497&amp;"'), 0", "49, 1")&amp; ", (select max(TrackId) from Tracks where "&amp;IF(A497&lt;&gt;"", "ISRC='"&amp;A497&amp;"'", "TrackVendorId='"&amp;Substitute(Trim(B497),"'","''")&amp;"'")&amp;" and EnterpriseId="&amp;EntId&amp;"), null, (select ArtistId from Artists where Name=N'"&amp;SUBSTITUTE(trim(E497),"'","''")&amp;"' and EnterpriseId="&amp;EntId&amp;"), null)")</f>
        <v>INSERT into Contributors VALUES (newid(), (select RoleId from ContributorRoles where Name='Engineer'), 0, (select max(TrackId) from Tracks where ISRC='BKTOK2300157' and EnterpriseId=647322), null, (select ArtistId from Artists where Name=N'PeJota10*' and EnterpriseId=647322), null)</v>
      </c>
    </row>
    <row r="498" hidden="1">
      <c r="A498" s="8" t="s">
        <v>936</v>
      </c>
      <c r="B498" s="116"/>
      <c r="C498" s="134" t="str">
        <f t="array" ref="C498">ifs(and(isblank($A498),isblank($B498)),"", not(iserror(vlookup($A498&amp;$B498,'5) Release_Track'!$F:$F&amp;'5) Release_Track'!$G:$G,1,0))),vlookup($A498&amp;$B498,{'5) Release_Track'!$F:$F&amp;'5) Release_Track'!$G:$G,'5) Release_Track'!$H:$H},2,0), or(and(not(isblank($B498)),$B498=$B495,$A498&lt;&gt;$A495),and(not(isblank($A498)),$A498=$A495,$B498&lt;&gt;$B495)),"ID LISTS UNALIGNED",and($A498&lt;&gt;"",countif('5) Release_Track'!$F:$F,$A498)=0),"NO ISRC MATCH in Release_Track",and($B498&lt;&gt;"",countif('5) Release_Track'!$G:$G,$B498)=0),"NO CATALOG ID MATCH in Release_Track",iserror(vlookup($A498&amp;$B498,'5) Release_Track'!$F:$F&amp;'5) Release_Track'!$G:$G,1,0)),"NO ISRC-CATALOG ID pair MATCH in Release_Track" )</f>
        <v>Isso É Esparta</v>
      </c>
      <c r="D498" s="134"/>
      <c r="E498" s="43" t="s">
        <v>71</v>
      </c>
      <c r="F498" s="135" t="s">
        <v>667</v>
      </c>
      <c r="G498" s="136" t="str">
        <f t="array" ref="G498">ifs(or($F498="",$F498="Main Primary Artist"),$F498,not(iserror(vlookup($F498,'Reference info'!$J$5:$J$8,1,0))),"Key Artist",not(iserror(vlookup($F498,'Reference info'!$J$38:$J$405,1,0))),"Performer",not(iserror(vlookup($F498,'Reference info'!$J$10:$J$36,1,0))),"Producer &amp; Engineer")</f>
        <v>Producer &amp; Engineer</v>
      </c>
      <c r="J498" s="174" t="str">
        <f>IF(F498="Main Primary Artist","update Tracks set ArtistId=(select ArtistId from Artists where Name=N'"&amp;Substitute(Trim(E498),"'","''")&amp;"' and EnterpriseId="&amp;EntId&amp;") where "&amp;IF(A498&lt;&gt;"", "ISRC='"&amp;A498&amp;"'", "TrackVendorId='"&amp;Substitute(Trim(B498),"'","''")&amp;"'")&amp;" and EnterpriseId="&amp;EntId,"INSERT into Contributors VALUES (newid(), "&amp;IF(F498&lt;&gt;"Primary Artist", "(select RoleId from ContributorRoles where Name='"&amp;F498&amp;"'), 0", "49, 1")&amp; ", (select max(TrackId) from Tracks where "&amp;IF(A498&lt;&gt;"", "ISRC='"&amp;A498&amp;"'", "TrackVendorId='"&amp;Substitute(Trim(B498),"'","''")&amp;"'")&amp;" and EnterpriseId="&amp;EntId&amp;"), null, (select ArtistId from Artists where Name=N'"&amp;SUBSTITUTE(trim(E498),"'","''")&amp;"' and EnterpriseId="&amp;EntId&amp;"), null)")</f>
        <v>INSERT into Contributors VALUES (newid(), (select RoleId from ContributorRoles where Name='Producer'), 0, (select max(TrackId) from Tracks where ISRC='BKTOK2300159' and EnterpriseId=647322), null, (select ArtistId from Artists where Name=N'Gabriza' and EnterpriseId=647322), null)</v>
      </c>
    </row>
    <row r="499">
      <c r="A499" s="8" t="s">
        <v>936</v>
      </c>
      <c r="B499" s="116"/>
      <c r="C499" s="134" t="str">
        <f t="array" ref="C499">ifs(and(isblank($A499),isblank($B499)),"", not(iserror(vlookup($A499&amp;$B499,'5) Release_Track'!$F:$F&amp;'5) Release_Track'!$G:$G,1,0))),vlookup($A499&amp;$B499,{'5) Release_Track'!$F:$F&amp;'5) Release_Track'!$G:$G,'5) Release_Track'!$H:$H},2,0), or(and(not(isblank($B499)),$B499=$B496,$A499&lt;&gt;$A496),and(not(isblank($A499)),$A499=$A496,$B499&lt;&gt;$B496)),"ID LISTS UNALIGNED",and($A499&lt;&gt;"",countif('5) Release_Track'!$F:$F,$A499)=0),"NO ISRC MATCH in Release_Track",and($B499&lt;&gt;"",countif('5) Release_Track'!$G:$G,$B499)=0),"NO CATALOG ID MATCH in Release_Track",iserror(vlookup($A499&amp;$B499,'5) Release_Track'!$F:$F&amp;'5) Release_Track'!$G:$G,1,0)),"NO ISRC-CATALOG ID pair MATCH in Release_Track" )</f>
        <v>Isso É Esparta</v>
      </c>
      <c r="D499" s="134" t="str">
        <f t="array" ref="D499">ifs(and(isblank($A499),isblank($B499)),"", not(iserror(vlookup($A499&amp;$B499,'5) Release_Track'!$F:$F&amp;'5) Release_Track'!$G:$G,1,0))),vlookup($A499&amp;$B499,{'5) Release_Track'!$F:$F&amp;'5) Release_Track'!$G:$G,'5) Release_Track'!$I:$I},2,0), or(and(not(isblank($B499)),$B499=$B496,$A499&lt;&gt;$A496),and(not(isblank($A499)),$A499=$A496,$B499&lt;&gt;$B496)),"ID LISTS UNALIGNED",and($A499&lt;&gt;"",countif('5) Release_Track'!$F:$F,$A499)=0),"NO ISRC MATCH in Release_Track",and($B499&lt;&gt;"",countif('5) Release_Track'!$G:$G,$B499)=0),"NO CATALOG ID MATCH in Release_Track",iserror(vlookup($A499&amp;$B499,'5) Release_Track'!$F:$F&amp;'5) Release_Track'!$G:$G,1,0)),"NO ISRC-CATALOG ID pair MATCH in Release_Track" )</f>
        <v/>
      </c>
      <c r="E499" s="43" t="s">
        <v>71</v>
      </c>
      <c r="F499" s="135" t="s">
        <v>666</v>
      </c>
      <c r="G499" s="136" t="str">
        <f t="array" ref="G499">ifs(or($F499="",$F499="Main Primary Artist"),$F499,not(iserror(vlookup($F499,'Reference info'!$J$5:$J$8,1,0))),"Key Artist",not(iserror(vlookup($F499,'Reference info'!$J$38:$J$405,1,0))),"Performer",not(iserror(vlookup($F499,'Reference info'!$J$10:$J$36,1,0))),"Producer &amp; Engineer")</f>
        <v>Main Primary Artist</v>
      </c>
      <c r="H499" s="8" t="str">
        <f>"update Artists set ReleasesCount=(select count (distinct ReleaseId) from Releases where ArtistId=(select max(ArtistId) from Artists where Name=N'"&amp;E499&amp;"' and EnterpriseId="&amp;EntId&amp;")), 
TracksCount=(select count (distinct TrackId) from Tracks where ArtistId=(select max(ArtistId) from Artists where Name=N'"&amp;E499&amp;"' and EnterpriseId="&amp;EntId&amp;")) where ArtistId=(select max(ArtistId) from Artists where Name=N'"&amp;E499&amp;"'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499" s="174" t="str">
        <f>IF(F499="Main Primary Artist","update Tracks set ArtistId=(select ArtistId from Artists where Name=N'"&amp;Substitute(Trim(E499),"'","''")&amp;"' and EnterpriseId="&amp;EntId&amp;") where "&amp;IF(A499&lt;&gt;"", "ISRC='"&amp;A499&amp;"'", "TrackVendorId='"&amp;Substitute(Trim(B499),"'","''")&amp;"'")&amp;" and EnterpriseId="&amp;EntId,"INSERT into Contributors VALUES (newid(), "&amp;IF(F499&lt;&gt;"Primary Artist", "(select RoleId from ContributorRoles where Name='"&amp;F499&amp;"'), 0", "49, 1")&amp; ", (select max(TrackId) from Tracks where "&amp;IF(A499&lt;&gt;"", "ISRC='"&amp;A499&amp;"'", "TrackVendorId='"&amp;Substitute(Trim(B499),"'","''")&amp;"'")&amp;" and EnterpriseId="&amp;EntId&amp;"), null, (select ArtistId from Artists where Name=N'"&amp;SUBSTITUTE(trim(E499),"'","''")&amp;"' and EnterpriseId="&amp;EntId&amp;"), null)")</f>
        <v>update Tracks set ArtistId=(select ArtistId from Artists where Name=N'Gabriza' and EnterpriseId=647322) where ISRC='BKTOK2300159' and EnterpriseId=647322</v>
      </c>
    </row>
    <row r="500" hidden="1">
      <c r="A500" s="8" t="s">
        <v>936</v>
      </c>
      <c r="B500" s="116"/>
      <c r="C500" s="134" t="str">
        <f t="array" ref="C500">ifs(and(isblank($A500),isblank($B500)),"", not(iserror(vlookup($A500&amp;$B500,'5) Release_Track'!$F:$F&amp;'5) Release_Track'!$G:$G,1,0))),vlookup($A500&amp;$B500,{'5) Release_Track'!$F:$F&amp;'5) Release_Track'!$G:$G,'5) Release_Track'!$H:$H},2,0), or(and(not(isblank($B500)),$B500=$B497,$A500&lt;&gt;$A497),and(not(isblank($A500)),$A500=$A497,$B500&lt;&gt;$B497)),"ID LISTS UNALIGNED",and($A500&lt;&gt;"",countif('5) Release_Track'!$F:$F,$A500)=0),"NO ISRC MATCH in Release_Track",and($B500&lt;&gt;"",countif('5) Release_Track'!$G:$G,$B500)=0),"NO CATALOG ID MATCH in Release_Track",iserror(vlookup($A500&amp;$B500,'5) Release_Track'!$F:$F&amp;'5) Release_Track'!$G:$G,1,0)),"NO ISRC-CATALOG ID pair MATCH in Release_Track" )</f>
        <v>Isso É Esparta</v>
      </c>
      <c r="D500" s="134"/>
      <c r="E500" s="43" t="s">
        <v>71</v>
      </c>
      <c r="F500" s="135" t="s">
        <v>669</v>
      </c>
      <c r="G500" s="136" t="str">
        <f t="array" ref="G500">ifs(or($F500="",$F500="Main Primary Artist"),$F500,not(iserror(vlookup($F500,'Reference info'!$J$5:$J$8,1,0))),"Key Artist",not(iserror(vlookup($F500,'Reference info'!$J$38:$J$405,1,0))),"Performer",not(iserror(vlookup($F500,'Reference info'!$J$10:$J$36,1,0))),"Producer &amp; Engineer")</f>
        <v>Producer &amp; Engineer</v>
      </c>
      <c r="J500" s="174" t="str">
        <f>IF(F500="Main Primary Artist","update Tracks set ArtistId=(select ArtistId from Artists where Name=N'"&amp;Substitute(Trim(E500),"'","''")&amp;"' and EnterpriseId="&amp;EntId&amp;") where "&amp;IF(A500&lt;&gt;"", "ISRC='"&amp;A500&amp;"'", "TrackVendorId='"&amp;Substitute(Trim(B500),"'","''")&amp;"'")&amp;" and EnterpriseId="&amp;EntId,"INSERT into Contributors VALUES (newid(), "&amp;IF(F500&lt;&gt;"Primary Artist", "(select RoleId from ContributorRoles where Name='"&amp;F500&amp;"'), 0", "49, 1")&amp; ", (select max(TrackId) from Tracks where "&amp;IF(A500&lt;&gt;"", "ISRC='"&amp;A500&amp;"'", "TrackVendorId='"&amp;Substitute(Trim(B500),"'","''")&amp;"'")&amp;" and EnterpriseId="&amp;EntId&amp;"), null, (select ArtistId from Artists where Name=N'"&amp;SUBSTITUTE(trim(E500),"'","''")&amp;"' and EnterpriseId="&amp;EntId&amp;"), null)")</f>
        <v>INSERT into Contributors VALUES (newid(), (select RoleId from ContributorRoles where Name='Engineer'), 0, (select max(TrackId) from Tracks where ISRC='BKTOK2300159' and EnterpriseId=647322), null, (select ArtistId from Artists where Name=N'Gabriza' and EnterpriseId=647322), null)</v>
      </c>
    </row>
    <row r="501" hidden="1">
      <c r="A501" s="34" t="s">
        <v>1195</v>
      </c>
      <c r="B501" s="84"/>
      <c r="C501" s="134" t="str">
        <f t="array" ref="C501">ifs(and(isblank($A501),isblank($B501)),"", not(iserror(vlookup($A501&amp;$B501,'5) Release_Track'!$F:$F&amp;'5) Release_Track'!$G:$G,1,0))),vlookup($A501&amp;$B501,{'5) Release_Track'!$F:$F&amp;'5) Release_Track'!$G:$G,'5) Release_Track'!$H:$H},2,0), or(and(not(isblank($B501)),$B501=$B498,$A501&lt;&gt;$A498),and(not(isblank($A501)),$A501=$A498,$B501&lt;&gt;$B498)),"ID LISTS UNALIGNED",and($A501&lt;&gt;"",countif('5) Release_Track'!$F:$F,$A501)=0),"NO ISRC MATCH in Release_Track",and($B501&lt;&gt;"",countif('5) Release_Track'!$G:$G,$B501)=0),"NO CATALOG ID MATCH in Release_Track",iserror(vlookup($A501&amp;$B501,'5) Release_Track'!$F:$F&amp;'5) Release_Track'!$G:$G,1,0)),"NO ISRC-CATALOG ID pair MATCH in Release_Track" )</f>
        <v>Matador de Reis</v>
      </c>
      <c r="D501" s="134" t="str">
        <f t="array" ref="D501">ifs(and(isblank($A501),isblank($B501)),"", not(iserror(vlookup($A501&amp;$B501,'5) Release_Track'!$F:$F&amp;'5) Release_Track'!$G:$G,1,0))),vlookup($A501&amp;$B501,{'5) Release_Track'!$F:$F&amp;'5) Release_Track'!$G:$G,'5) Release_Track'!$I:$I},2,0), or(and(not(isblank($B501)),$B501=$B498,$A501&lt;&gt;$A498),and(not(isblank($A501)),$A501=$A498,$B501&lt;&gt;$B498)),"ID LISTS UNALIGNED",and($A501&lt;&gt;"",countif('5) Release_Track'!$F:$F,$A501)=0),"NO ISRC MATCH in Release_Track",and($B501&lt;&gt;"",countif('5) Release_Track'!$G:$G,$B501)=0),"NO CATALOG ID MATCH in Release_Track",iserror(vlookup($A501&amp;$B501,'5) Release_Track'!$F:$F&amp;'5) Release_Track'!$G:$G,1,0)),"NO ISRC-CATALOG ID pair MATCH in Release_Track" )</f>
        <v/>
      </c>
      <c r="E501" s="96" t="s">
        <v>53</v>
      </c>
      <c r="F501" s="135" t="s">
        <v>667</v>
      </c>
      <c r="G501" s="136" t="str">
        <f t="array" ref="G501">ifs(or($F501="",$F501="Main Primary Artist"),$F501,not(iserror(vlookup($F501,'Reference info'!$J$5:$J$8,1,0))),"Key Artist",not(iserror(vlookup($F501,'Reference info'!$J$38:$J$405,1,0))),"Performer",not(iserror(vlookup($F501,'Reference info'!$J$10:$J$36,1,0))),"Producer &amp; Engineer")</f>
        <v>Producer &amp; Engineer</v>
      </c>
      <c r="J501" s="174" t="str">
        <f>IF(F501="Main Primary Artist","update Tracks set ArtistId=(select ArtistId from Artists where Name=N'"&amp;Substitute(Trim(E501),"'","''")&amp;"' and EnterpriseId="&amp;EntId&amp;") where "&amp;IF(A501&lt;&gt;"", "ISRC='"&amp;A501&amp;"'", "TrackVendorId='"&amp;Substitute(Trim(B501),"'","''")&amp;"'")&amp;" and EnterpriseId="&amp;EntId,"INSERT into Contributors VALUES (newid(), "&amp;IF(F501&lt;&gt;"Primary Artist", "(select RoleId from ContributorRoles where Name='"&amp;F501&amp;"'), 0", "49, 1")&amp; ", (select max(TrackId) from Tracks where "&amp;IF(A501&lt;&gt;"", "ISRC='"&amp;A501&amp;"'", "TrackVendorId='"&amp;Substitute(Trim(B501),"'","''")&amp;"'")&amp;" and EnterpriseId="&amp;EntId&amp;"), null, (select ArtistId from Artists where Name=N'"&amp;SUBSTITUTE(trim(E501),"'","''")&amp;"' and EnterpriseId="&amp;EntId&amp;"), null)")</f>
        <v>INSERT into Contributors VALUES (newid(), (select RoleId from ContributorRoles where Name='Producer'), 0, (select max(TrackId) from Tracks where ISRC='BKTOK2300160' and EnterpriseId=647322), null, (select ArtistId from Artists where Name=N'PeJota10*' and EnterpriseId=647322), null)</v>
      </c>
    </row>
    <row r="502">
      <c r="A502" s="34" t="s">
        <v>1195</v>
      </c>
      <c r="B502" s="84"/>
      <c r="C502" s="134" t="str">
        <f t="array" ref="C502">ifs(and(isblank($A502),isblank($B502)),"", not(iserror(vlookup($A502&amp;$B502,'5) Release_Track'!$F:$F&amp;'5) Release_Track'!$G:$G,1,0))),vlookup($A502&amp;$B502,{'5) Release_Track'!$F:$F&amp;'5) Release_Track'!$G:$G,'5) Release_Track'!$H:$H},2,0), or(and(not(isblank($B502)),$B502=$B499,$A502&lt;&gt;$A499),and(not(isblank($A502)),$A502=$A499,$B502&lt;&gt;$B499)),"ID LISTS UNALIGNED",and($A502&lt;&gt;"",countif('5) Release_Track'!$F:$F,$A502)=0),"NO ISRC MATCH in Release_Track",and($B502&lt;&gt;"",countif('5) Release_Track'!$G:$G,$B502)=0),"NO CATALOG ID MATCH in Release_Track",iserror(vlookup($A502&amp;$B502,'5) Release_Track'!$F:$F&amp;'5) Release_Track'!$G:$G,1,0)),"NO ISRC-CATALOG ID pair MATCH in Release_Track" )</f>
        <v>Matador de Reis</v>
      </c>
      <c r="D502" s="134" t="str">
        <f t="array" ref="D502">ifs(and(isblank($A502),isblank($B502)),"", not(iserror(vlookup($A502&amp;$B502,'5) Release_Track'!$F:$F&amp;'5) Release_Track'!$G:$G,1,0))),vlookup($A502&amp;$B502,{'5) Release_Track'!$F:$F&amp;'5) Release_Track'!$G:$G,'5) Release_Track'!$I:$I},2,0), or(and(not(isblank($B502)),$B502=$B499,$A502&lt;&gt;$A499),and(not(isblank($A502)),$A502=$A499,$B502&lt;&gt;$B499)),"ID LISTS UNALIGNED",and($A502&lt;&gt;"",countif('5) Release_Track'!$F:$F,$A502)=0),"NO ISRC MATCH in Release_Track",and($B502&lt;&gt;"",countif('5) Release_Track'!$G:$G,$B502)=0),"NO CATALOG ID MATCH in Release_Track",iserror(vlookup($A502&amp;$B502,'5) Release_Track'!$F:$F&amp;'5) Release_Track'!$G:$G,1,0)),"NO ISRC-CATALOG ID pair MATCH in Release_Track" )</f>
        <v/>
      </c>
      <c r="E502" s="96" t="s">
        <v>53</v>
      </c>
      <c r="F502" s="140" t="s">
        <v>666</v>
      </c>
      <c r="G502" s="136" t="str">
        <f t="array" ref="G502">ifs(or($F502="",$F502="Main Primary Artist"),$F502,not(iserror(vlookup($F502,'Reference info'!$J$5:$J$8,1,0))),"Key Artist",not(iserror(vlookup($F502,'Reference info'!$J$38:$J$405,1,0))),"Performer",not(iserror(vlookup($F502,'Reference info'!$J$10:$J$36,1,0))),"Producer &amp; Engineer")</f>
        <v>Main Primary Artist</v>
      </c>
      <c r="H502" s="8" t="str">
        <f>"update Artists set ReleasesCount=(select count (distinct ReleaseId) from Releases where ArtistId=(select max(ArtistId) from Artists where Name=N'"&amp;E502&amp;"' and EnterpriseId="&amp;EntId&amp;")), 
TracksCount=(select count (distinct TrackId) from Tracks where ArtistId=(select max(ArtistId) from Artists where Name=N'"&amp;E502&amp;"' and EnterpriseId="&amp;EntId&amp;")) where ArtistId=(select max(ArtistId) from Artists where Name=N'"&amp;E502&amp;"'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02" s="174" t="str">
        <f>IF(F502="Main Primary Artist","update Tracks set ArtistId=(select ArtistId from Artists where Name=N'"&amp;Substitute(Trim(E502),"'","''")&amp;"' and EnterpriseId="&amp;EntId&amp;") where "&amp;IF(A502&lt;&gt;"", "ISRC='"&amp;A502&amp;"'", "TrackVendorId='"&amp;Substitute(Trim(B502),"'","''")&amp;"'")&amp;" and EnterpriseId="&amp;EntId,"INSERT into Contributors VALUES (newid(), "&amp;IF(F502&lt;&gt;"Primary Artist", "(select RoleId from ContributorRoles where Name='"&amp;F502&amp;"'), 0", "49, 1")&amp; ", (select max(TrackId) from Tracks where "&amp;IF(A502&lt;&gt;"", "ISRC='"&amp;A502&amp;"'", "TrackVendorId='"&amp;Substitute(Trim(B502),"'","''")&amp;"'")&amp;" and EnterpriseId="&amp;EntId&amp;"), null, (select ArtistId from Artists where Name=N'"&amp;SUBSTITUTE(trim(E502),"'","''")&amp;"' and EnterpriseId="&amp;EntId&amp;"), null)")</f>
        <v>update Tracks set ArtistId=(select ArtistId from Artists where Name=N'PeJota10*' and EnterpriseId=647322) where ISRC='BKTOK2300160' and EnterpriseId=647322</v>
      </c>
    </row>
    <row r="503" hidden="1">
      <c r="A503" s="34" t="s">
        <v>1195</v>
      </c>
      <c r="B503" s="84"/>
      <c r="C503" s="134" t="str">
        <f t="array" ref="C503">ifs(and(isblank($A503),isblank($B503)),"", not(iserror(vlookup($A503&amp;$B503,'5) Release_Track'!$F:$F&amp;'5) Release_Track'!$G:$G,1,0))),vlookup($A503&amp;$B503,{'5) Release_Track'!$F:$F&amp;'5) Release_Track'!$G:$G,'5) Release_Track'!$H:$H},2,0), or(and(not(isblank($B503)),$B503=$B500,$A503&lt;&gt;$A500),and(not(isblank($A503)),$A503=$A500,$B503&lt;&gt;$B500)),"ID LISTS UNALIGNED",and($A503&lt;&gt;"",countif('5) Release_Track'!$F:$F,$A503)=0),"NO ISRC MATCH in Release_Track",and($B503&lt;&gt;"",countif('5) Release_Track'!$G:$G,$B503)=0),"NO CATALOG ID MATCH in Release_Track",iserror(vlookup($A503&amp;$B503,'5) Release_Track'!$F:$F&amp;'5) Release_Track'!$G:$G,1,0)),"NO ISRC-CATALOG ID pair MATCH in Release_Track" )</f>
        <v>Matador de Reis</v>
      </c>
      <c r="D503" s="134" t="str">
        <f t="array" ref="D503">ifs(and(isblank($A503),isblank($B503)),"", not(iserror(vlookup($A503&amp;$B503,'5) Release_Track'!$F:$F&amp;'5) Release_Track'!$G:$G,1,0))),vlookup($A503&amp;$B503,{'5) Release_Track'!$F:$F&amp;'5) Release_Track'!$G:$G,'5) Release_Track'!$I:$I},2,0), or(and(not(isblank($B503)),$B503=$B500,$A503&lt;&gt;$A500),and(not(isblank($A503)),$A503=$A500,$B503&lt;&gt;$B500)),"ID LISTS UNALIGNED",and($A503&lt;&gt;"",countif('5) Release_Track'!$F:$F,$A503)=0),"NO ISRC MATCH in Release_Track",and($B503&lt;&gt;"",countif('5) Release_Track'!$G:$G,$B503)=0),"NO CATALOG ID MATCH in Release_Track",iserror(vlookup($A503&amp;$B503,'5) Release_Track'!$F:$F&amp;'5) Release_Track'!$G:$G,1,0)),"NO ISRC-CATALOG ID pair MATCH in Release_Track" )</f>
        <v/>
      </c>
      <c r="E503" s="96" t="s">
        <v>53</v>
      </c>
      <c r="F503" s="135" t="s">
        <v>669</v>
      </c>
      <c r="G503" s="136" t="str">
        <f t="array" ref="G503">ifs(or($F503="",$F503="Main Primary Artist"),$F503,not(iserror(vlookup($F503,'Reference info'!$J$5:$J$8,1,0))),"Key Artist",not(iserror(vlookup($F503,'Reference info'!$J$38:$J$405,1,0))),"Performer",not(iserror(vlookup($F503,'Reference info'!$J$10:$J$36,1,0))),"Producer &amp; Engineer")</f>
        <v>Producer &amp; Engineer</v>
      </c>
      <c r="J503" s="174" t="str">
        <f>IF(F503="Main Primary Artist","update Tracks set ArtistId=(select ArtistId from Artists where Name=N'"&amp;Substitute(Trim(E503),"'","''")&amp;"' and EnterpriseId="&amp;EntId&amp;") where "&amp;IF(A503&lt;&gt;"", "ISRC='"&amp;A503&amp;"'", "TrackVendorId='"&amp;Substitute(Trim(B503),"'","''")&amp;"'")&amp;" and EnterpriseId="&amp;EntId,"INSERT into Contributors VALUES (newid(), "&amp;IF(F503&lt;&gt;"Primary Artist", "(select RoleId from ContributorRoles where Name='"&amp;F503&amp;"'), 0", "49, 1")&amp; ", (select max(TrackId) from Tracks where "&amp;IF(A503&lt;&gt;"", "ISRC='"&amp;A503&amp;"'", "TrackVendorId='"&amp;Substitute(Trim(B503),"'","''")&amp;"'")&amp;" and EnterpriseId="&amp;EntId&amp;"), null, (select ArtistId from Artists where Name=N'"&amp;SUBSTITUTE(trim(E503),"'","''")&amp;"' and EnterpriseId="&amp;EntId&amp;"), null)")</f>
        <v>INSERT into Contributors VALUES (newid(), (select RoleId from ContributorRoles where Name='Engineer'), 0, (select max(TrackId) from Tracks where ISRC='BKTOK2300160' and EnterpriseId=647322), null, (select ArtistId from Artists where Name=N'PeJota10*' and EnterpriseId=647322), null)</v>
      </c>
    </row>
    <row r="504" hidden="1">
      <c r="A504" s="34" t="s">
        <v>1197</v>
      </c>
      <c r="B504" s="84"/>
      <c r="C504" s="134" t="str">
        <f t="array" ref="C504">ifs(and(isblank($A504),isblank($B504)),"", not(iserror(vlookup($A504&amp;$B504,'5) Release_Track'!$F:$F&amp;'5) Release_Track'!$G:$G,1,0))),vlookup($A504&amp;$B504,{'5) Release_Track'!$F:$F&amp;'5) Release_Track'!$G:$G,'5) Release_Track'!$H:$H},2,0), or(and(not(isblank($B504)),$B504=$B501,$A504&lt;&gt;$A501),and(not(isblank($A504)),$A504=$A501,$B504&lt;&gt;$B501)),"ID LISTS UNALIGNED",and($A504&lt;&gt;"",countif('5) Release_Track'!$F:$F,$A504)=0),"NO ISRC MATCH in Release_Track",and($B504&lt;&gt;"",countif('5) Release_Track'!$G:$G,$B504)=0),"NO CATALOG ID MATCH in Release_Track",iserror(vlookup($A504&amp;$B504,'5) Release_Track'!$F:$F&amp;'5) Release_Track'!$G:$G,1,0)),"NO ISRC-CATALOG ID pair MATCH in Release_Track" )</f>
        <v>Matador de Reis</v>
      </c>
      <c r="D504" s="134" t="str">
        <f t="array" ref="D504">ifs(and(isblank($A504),isblank($B504)),"", not(iserror(vlookup($A504&amp;$B504,'5) Release_Track'!$F:$F&amp;'5) Release_Track'!$G:$G,1,0))),vlookup($A504&amp;$B504,{'5) Release_Track'!$F:$F&amp;'5) Release_Track'!$G:$G,'5) Release_Track'!$I:$I},2,0), or(and(not(isblank($B504)),$B504=$B501,$A504&lt;&gt;$A501),and(not(isblank($A504)),$A504=$A501,$B504&lt;&gt;$B501)),"ID LISTS UNALIGNED",and($A504&lt;&gt;"",countif('5) Release_Track'!$F:$F,$A504)=0),"NO ISRC MATCH in Release_Track",and($B504&lt;&gt;"",countif('5) Release_Track'!$G:$G,$B504)=0),"NO CATALOG ID MATCH in Release_Track",iserror(vlookup($A504&amp;$B504,'5) Release_Track'!$F:$F&amp;'5) Release_Track'!$G:$G,1,0)),"NO ISRC-CATALOG ID pair MATCH in Release_Track" )</f>
        <v>Speed Up</v>
      </c>
      <c r="E504" s="96" t="s">
        <v>53</v>
      </c>
      <c r="F504" s="135" t="s">
        <v>667</v>
      </c>
      <c r="G504" s="136" t="str">
        <f t="array" ref="G504">ifs(or($F504="",$F504="Main Primary Artist"),$F504,not(iserror(vlookup($F504,'Reference info'!$J$5:$J$8,1,0))),"Key Artist",not(iserror(vlookup($F504,'Reference info'!$J$38:$J$405,1,0))),"Performer",not(iserror(vlookup($F504,'Reference info'!$J$10:$J$36,1,0))),"Producer &amp; Engineer")</f>
        <v>Producer &amp; Engineer</v>
      </c>
      <c r="J504" s="174" t="str">
        <f>IF(F504="Main Primary Artist","update Tracks set ArtistId=(select ArtistId from Artists where Name=N'"&amp;Substitute(Trim(E504),"'","''")&amp;"' and EnterpriseId="&amp;EntId&amp;") where "&amp;IF(A504&lt;&gt;"", "ISRC='"&amp;A504&amp;"'", "TrackVendorId='"&amp;Substitute(Trim(B504),"'","''")&amp;"'")&amp;" and EnterpriseId="&amp;EntId,"INSERT into Contributors VALUES (newid(), "&amp;IF(F504&lt;&gt;"Primary Artist", "(select RoleId from ContributorRoles where Name='"&amp;F504&amp;"'), 0", "49, 1")&amp; ", (select max(TrackId) from Tracks where "&amp;IF(A504&lt;&gt;"", "ISRC='"&amp;A504&amp;"'", "TrackVendorId='"&amp;Substitute(Trim(B504),"'","''")&amp;"'")&amp;" and EnterpriseId="&amp;EntId&amp;"), null, (select ArtistId from Artists where Name=N'"&amp;SUBSTITUTE(trim(E504),"'","''")&amp;"' and EnterpriseId="&amp;EntId&amp;"), null)")</f>
        <v>INSERT into Contributors VALUES (newid(), (select RoleId from ContributorRoles where Name='Producer'), 0, (select max(TrackId) from Tracks where ISRC='BKTOK2300161' and EnterpriseId=647322), null, (select ArtistId from Artists where Name=N'PeJota10*' and EnterpriseId=647322), null)</v>
      </c>
    </row>
    <row r="505">
      <c r="A505" s="34" t="s">
        <v>1197</v>
      </c>
      <c r="B505" s="84"/>
      <c r="C505" s="134" t="str">
        <f t="array" ref="C505">ifs(and(isblank($A505),isblank($B505)),"", not(iserror(vlookup($A505&amp;$B505,'5) Release_Track'!$F:$F&amp;'5) Release_Track'!$G:$G,1,0))),vlookup($A505&amp;$B505,{'5) Release_Track'!$F:$F&amp;'5) Release_Track'!$G:$G,'5) Release_Track'!$H:$H},2,0), or(and(not(isblank($B505)),$B505=$B502,$A505&lt;&gt;$A502),and(not(isblank($A505)),$A505=$A502,$B505&lt;&gt;$B502)),"ID LISTS UNALIGNED",and($A505&lt;&gt;"",countif('5) Release_Track'!$F:$F,$A505)=0),"NO ISRC MATCH in Release_Track",and($B505&lt;&gt;"",countif('5) Release_Track'!$G:$G,$B505)=0),"NO CATALOG ID MATCH in Release_Track",iserror(vlookup($A505&amp;$B505,'5) Release_Track'!$F:$F&amp;'5) Release_Track'!$G:$G,1,0)),"NO ISRC-CATALOG ID pair MATCH in Release_Track" )</f>
        <v>Matador de Reis</v>
      </c>
      <c r="D505" s="134" t="str">
        <f t="array" ref="D505">ifs(and(isblank($A505),isblank($B505)),"", not(iserror(vlookup($A505&amp;$B505,'5) Release_Track'!$F:$F&amp;'5) Release_Track'!$G:$G,1,0))),vlookup($A505&amp;$B505,{'5) Release_Track'!$F:$F&amp;'5) Release_Track'!$G:$G,'5) Release_Track'!$I:$I},2,0), or(and(not(isblank($B505)),$B505=$B502,$A505&lt;&gt;$A502),and(not(isblank($A505)),$A505=$A502,$B505&lt;&gt;$B502)),"ID LISTS UNALIGNED",and($A505&lt;&gt;"",countif('5) Release_Track'!$F:$F,$A505)=0),"NO ISRC MATCH in Release_Track",and($B505&lt;&gt;"",countif('5) Release_Track'!$G:$G,$B505)=0),"NO CATALOG ID MATCH in Release_Track",iserror(vlookup($A505&amp;$B505,'5) Release_Track'!$F:$F&amp;'5) Release_Track'!$G:$G,1,0)),"NO ISRC-CATALOG ID pair MATCH in Release_Track" )</f>
        <v>Speed Up</v>
      </c>
      <c r="E505" s="96" t="s">
        <v>53</v>
      </c>
      <c r="F505" s="140" t="s">
        <v>666</v>
      </c>
      <c r="G505" s="136" t="str">
        <f t="array" ref="G505">ifs(or($F505="",$F505="Main Primary Artist"),$F505,not(iserror(vlookup($F505,'Reference info'!$J$5:$J$8,1,0))),"Key Artist",not(iserror(vlookup($F505,'Reference info'!$J$38:$J$405,1,0))),"Performer",not(iserror(vlookup($F505,'Reference info'!$J$10:$J$36,1,0))),"Producer &amp; Engineer")</f>
        <v>Main Primary Artist</v>
      </c>
      <c r="H505" s="8" t="str">
        <f>"update Artists set ReleasesCount=(select count (distinct ReleaseId) from Releases where ArtistId=(select max(ArtistId) from Artists where Name=N'"&amp;E505&amp;"' and EnterpriseId="&amp;EntId&amp;")), 
TracksCount=(select count (distinct TrackId) from Tracks where ArtistId=(select max(ArtistId) from Artists where Name=N'"&amp;E505&amp;"' and EnterpriseId="&amp;EntId&amp;")) where ArtistId=(select max(ArtistId) from Artists where Name=N'"&amp;E505&amp;"'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05" s="174" t="str">
        <f>IF(F505="Main Primary Artist","update Tracks set ArtistId=(select ArtistId from Artists where Name=N'"&amp;Substitute(Trim(E505),"'","''")&amp;"' and EnterpriseId="&amp;EntId&amp;") where "&amp;IF(A505&lt;&gt;"", "ISRC='"&amp;A505&amp;"'", "TrackVendorId='"&amp;Substitute(Trim(B505),"'","''")&amp;"'")&amp;" and EnterpriseId="&amp;EntId,"INSERT into Contributors VALUES (newid(), "&amp;IF(F505&lt;&gt;"Primary Artist", "(select RoleId from ContributorRoles where Name='"&amp;F505&amp;"'), 0", "49, 1")&amp; ", (select max(TrackId) from Tracks where "&amp;IF(A505&lt;&gt;"", "ISRC='"&amp;A505&amp;"'", "TrackVendorId='"&amp;Substitute(Trim(B505),"'","''")&amp;"'")&amp;" and EnterpriseId="&amp;EntId&amp;"), null, (select ArtistId from Artists where Name=N'"&amp;SUBSTITUTE(trim(E505),"'","''")&amp;"' and EnterpriseId="&amp;EntId&amp;"), null)")</f>
        <v>update Tracks set ArtistId=(select ArtistId from Artists where Name=N'PeJota10*' and EnterpriseId=647322) where ISRC='BKTOK2300161' and EnterpriseId=647322</v>
      </c>
    </row>
    <row r="506" hidden="1">
      <c r="A506" s="34" t="s">
        <v>1197</v>
      </c>
      <c r="B506" s="84"/>
      <c r="C506" s="134" t="str">
        <f t="array" ref="C506">ifs(and(isblank($A506),isblank($B506)),"", not(iserror(vlookup($A506&amp;$B506,'5) Release_Track'!$F:$F&amp;'5) Release_Track'!$G:$G,1,0))),vlookup($A506&amp;$B506,{'5) Release_Track'!$F:$F&amp;'5) Release_Track'!$G:$G,'5) Release_Track'!$H:$H},2,0), or(and(not(isblank($B506)),$B506=$B503,$A506&lt;&gt;$A503),and(not(isblank($A506)),$A506=$A503,$B506&lt;&gt;$B503)),"ID LISTS UNALIGNED",and($A506&lt;&gt;"",countif('5) Release_Track'!$F:$F,$A506)=0),"NO ISRC MATCH in Release_Track",and($B506&lt;&gt;"",countif('5) Release_Track'!$G:$G,$B506)=0),"NO CATALOG ID MATCH in Release_Track",iserror(vlookup($A506&amp;$B506,'5) Release_Track'!$F:$F&amp;'5) Release_Track'!$G:$G,1,0)),"NO ISRC-CATALOG ID pair MATCH in Release_Track" )</f>
        <v>Matador de Reis</v>
      </c>
      <c r="D506" s="134" t="str">
        <f t="array" ref="D506">ifs(and(isblank($A506),isblank($B506)),"", not(iserror(vlookup($A506&amp;$B506,'5) Release_Track'!$F:$F&amp;'5) Release_Track'!$G:$G,1,0))),vlookup($A506&amp;$B506,{'5) Release_Track'!$F:$F&amp;'5) Release_Track'!$G:$G,'5) Release_Track'!$I:$I},2,0), or(and(not(isblank($B506)),$B506=$B503,$A506&lt;&gt;$A503),and(not(isblank($A506)),$A506=$A503,$B506&lt;&gt;$B503)),"ID LISTS UNALIGNED",and($A506&lt;&gt;"",countif('5) Release_Track'!$F:$F,$A506)=0),"NO ISRC MATCH in Release_Track",and($B506&lt;&gt;"",countif('5) Release_Track'!$G:$G,$B506)=0),"NO CATALOG ID MATCH in Release_Track",iserror(vlookup($A506&amp;$B506,'5) Release_Track'!$F:$F&amp;'5) Release_Track'!$G:$G,1,0)),"NO ISRC-CATALOG ID pair MATCH in Release_Track" )</f>
        <v>Speed Up</v>
      </c>
      <c r="E506" s="96" t="s">
        <v>53</v>
      </c>
      <c r="F506" s="135" t="s">
        <v>669</v>
      </c>
      <c r="G506" s="136" t="str">
        <f t="array" ref="G506">ifs(or($F506="",$F506="Main Primary Artist"),$F506,not(iserror(vlookup($F506,'Reference info'!$J$5:$J$8,1,0))),"Key Artist",not(iserror(vlookup($F506,'Reference info'!$J$38:$J$405,1,0))),"Performer",not(iserror(vlookup($F506,'Reference info'!$J$10:$J$36,1,0))),"Producer &amp; Engineer")</f>
        <v>Producer &amp; Engineer</v>
      </c>
      <c r="J506" s="174" t="str">
        <f>IF(F506="Main Primary Artist","update Tracks set ArtistId=(select ArtistId from Artists where Name=N'"&amp;Substitute(Trim(E506),"'","''")&amp;"' and EnterpriseId="&amp;EntId&amp;") where "&amp;IF(A506&lt;&gt;"", "ISRC='"&amp;A506&amp;"'", "TrackVendorId='"&amp;Substitute(Trim(B506),"'","''")&amp;"'")&amp;" and EnterpriseId="&amp;EntId,"INSERT into Contributors VALUES (newid(), "&amp;IF(F506&lt;&gt;"Primary Artist", "(select RoleId from ContributorRoles where Name='"&amp;F506&amp;"'), 0", "49, 1")&amp; ", (select max(TrackId) from Tracks where "&amp;IF(A506&lt;&gt;"", "ISRC='"&amp;A506&amp;"'", "TrackVendorId='"&amp;Substitute(Trim(B506),"'","''")&amp;"'")&amp;" and EnterpriseId="&amp;EntId&amp;"), null, (select ArtistId from Artists where Name=N'"&amp;SUBSTITUTE(trim(E506),"'","''")&amp;"' and EnterpriseId="&amp;EntId&amp;"), null)")</f>
        <v>INSERT into Contributors VALUES (newid(), (select RoleId from ContributorRoles where Name='Engineer'), 0, (select max(TrackId) from Tracks where ISRC='BKTOK2300161' and EnterpriseId=647322), null, (select ArtistId from Artists where Name=N'PeJota10*' and EnterpriseId=647322), null)</v>
      </c>
    </row>
    <row r="507" hidden="1">
      <c r="A507" s="8" t="s">
        <v>938</v>
      </c>
      <c r="B507" s="116"/>
      <c r="C507" s="134" t="str">
        <f t="array" ref="C507">ifs(and(isblank($A507),isblank($B507)),"", not(iserror(vlookup($A507&amp;$B507,'5) Release_Track'!$F:$F&amp;'5) Release_Track'!$G:$G,1,0))),vlookup($A507&amp;$B507,{'5) Release_Track'!$F:$F&amp;'5) Release_Track'!$G:$G,'5) Release_Track'!$H:$H},2,0), or(and(not(isblank($B507)),$B507=#REF!,$A507&lt;&gt;#REF!),and(not(isblank($A507)),$A507=#REF!,$B507&lt;&gt;#REF!)),"ID LISTS UNALIGNED",and($A507&lt;&gt;"",countif('5) Release_Track'!$F:$F,$A507)=0),"NO ISRC MATCH in Release_Track",and($B507&lt;&gt;"",countif('5) Release_Track'!$G:$G,$B507)=0),"NO CATALOG ID MATCH in Release_Track",iserror(vlookup($A507&amp;$B507,'5) Release_Track'!$F:$F&amp;'5) Release_Track'!$G:$G,1,0)),"NO ISRC-CATALOG ID pair MATCH in Release_Track" )</f>
        <v>Aposta</v>
      </c>
      <c r="D507" s="134"/>
      <c r="E507" s="43" t="s">
        <v>79</v>
      </c>
      <c r="F507" s="135" t="s">
        <v>667</v>
      </c>
      <c r="G507" s="136" t="str">
        <f t="array" ref="G507">ifs(or($F507="",$F507="Main Primary Artist"),$F507,not(iserror(vlookup($F507,'Reference info'!$J$5:$J$8,1,0))),"Key Artist",not(iserror(vlookup($F507,'Reference info'!$J$38:$J$405,1,0))),"Performer",not(iserror(vlookup($F507,'Reference info'!$J$10:$J$36,1,0))),"Producer &amp; Engineer")</f>
        <v>Producer &amp; Engineer</v>
      </c>
      <c r="J507" s="174" t="str">
        <f>IF(F507="Main Primary Artist","update Tracks set ArtistId=(select ArtistId from Artists where Name=N'"&amp;Substitute(Trim(E507),"'","''")&amp;"' and EnterpriseId="&amp;EntId&amp;") where "&amp;IF(A507&lt;&gt;"", "ISRC='"&amp;A507&amp;"'", "TrackVendorId='"&amp;Substitute(Trim(B507),"'","''")&amp;"'")&amp;" and EnterpriseId="&amp;EntId,"INSERT into Contributors VALUES (newid(), "&amp;IF(F507&lt;&gt;"Primary Artist", "(select RoleId from ContributorRoles where Name='"&amp;F507&amp;"'), 0", "49, 1")&amp; ", (select max(TrackId) from Tracks where "&amp;IF(A507&lt;&gt;"", "ISRC='"&amp;A507&amp;"'", "TrackVendorId='"&amp;Substitute(Trim(B507),"'","''")&amp;"'")&amp;" and EnterpriseId="&amp;EntId&amp;"), null, (select ArtistId from Artists where Name=N'"&amp;SUBSTITUTE(trim(E507),"'","''")&amp;"' and EnterpriseId="&amp;EntId&amp;"), null)")</f>
        <v>INSERT into Contributors VALUES (newid(), (select RoleId from ContributorRoles where Name='Producer'), 0, (select max(TrackId) from Tracks where ISRC='BKTOK2300162' and EnterpriseId=647322), null, (select ArtistId from Artists where Name=N'$hinepsj' and EnterpriseId=647322), null)</v>
      </c>
    </row>
    <row r="508">
      <c r="A508" s="8" t="s">
        <v>938</v>
      </c>
      <c r="B508" s="116"/>
      <c r="C508" s="134" t="str">
        <f t="array" ref="C508">ifs(and(isblank($A508),isblank($B508)),"", not(iserror(vlookup($A508&amp;$B508,'5) Release_Track'!$F:$F&amp;'5) Release_Track'!$G:$G,1,0))),vlookup($A508&amp;$B508,{'5) Release_Track'!$F:$F&amp;'5) Release_Track'!$G:$G,'5) Release_Track'!$H:$H},2,0), or(and(not(isblank($B508)),$B508=#REF!,$A508&lt;&gt;#REF!),and(not(isblank($A508)),$A508=#REF!,$B508&lt;&gt;#REF!)),"ID LISTS UNALIGNED",and($A508&lt;&gt;"",countif('5) Release_Track'!$F:$F,$A508)=0),"NO ISRC MATCH in Release_Track",and($B508&lt;&gt;"",countif('5) Release_Track'!$G:$G,$B508)=0),"NO CATALOG ID MATCH in Release_Track",iserror(vlookup($A508&amp;$B508,'5) Release_Track'!$F:$F&amp;'5) Release_Track'!$G:$G,1,0)),"NO ISRC-CATALOG ID pair MATCH in Release_Track" )</f>
        <v>Aposta</v>
      </c>
      <c r="D508" s="134" t="str">
        <f t="array" ref="D508">ifs(and(isblank($A508),isblank($B508)),"", not(iserror(vlookup($A508&amp;$B508,'5) Release_Track'!$F:$F&amp;'5) Release_Track'!$G:$G,1,0))),vlookup($A508&amp;$B508,{'5) Release_Track'!$F:$F&amp;'5) Release_Track'!$G:$G,'5) Release_Track'!$I:$I},2,0), or(and(not(isblank($B508)),$B508=#REF!,$A508&lt;&gt;#REF!),and(not(isblank($A508)),$A508=#REF!,$B508&lt;&gt;#REF!)),"ID LISTS UNALIGNED",and($A508&lt;&gt;"",countif('5) Release_Track'!$F:$F,$A508)=0),"NO ISRC MATCH in Release_Track",and($B508&lt;&gt;"",countif('5) Release_Track'!$G:$G,$B508)=0),"NO CATALOG ID MATCH in Release_Track",iserror(vlookup($A508&amp;$B508,'5) Release_Track'!$F:$F&amp;'5) Release_Track'!$G:$G,1,0)),"NO ISRC-CATALOG ID pair MATCH in Release_Track" )</f>
        <v/>
      </c>
      <c r="E508" s="43" t="s">
        <v>79</v>
      </c>
      <c r="F508" s="135" t="s">
        <v>666</v>
      </c>
      <c r="G508" s="136" t="str">
        <f t="array" ref="G508">ifs(or($F508="",$F508="Main Primary Artist"),$F508,not(iserror(vlookup($F508,'Reference info'!$J$5:$J$8,1,0))),"Key Artist",not(iserror(vlookup($F508,'Reference info'!$J$38:$J$405,1,0))),"Performer",not(iserror(vlookup($F508,'Reference info'!$J$10:$J$36,1,0))),"Producer &amp; Engineer")</f>
        <v>Main Primary Artist</v>
      </c>
      <c r="H508" s="8" t="str">
        <f>"update Artists set ReleasesCount=(select count (distinct ReleaseId) from Releases where ArtistId=(select max(ArtistId) from Artists where Name=N'"&amp;E508&amp;"' and EnterpriseId="&amp;EntId&amp;")), 
TracksCount=(select count (distinct TrackId) from Tracks where ArtistId=(select max(ArtistId) from Artists where Name=N'"&amp;E508&amp;"' and EnterpriseId="&amp;EntId&amp;")) where ArtistId=(select max(ArtistId) from Artists where Name=N'"&amp;E508&amp;"'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08" s="174" t="str">
        <f>IF(F508="Main Primary Artist","update Tracks set ArtistId=(select ArtistId from Artists where Name=N'"&amp;Substitute(Trim(E508),"'","''")&amp;"' and EnterpriseId="&amp;EntId&amp;") where "&amp;IF(A508&lt;&gt;"", "ISRC='"&amp;A508&amp;"'", "TrackVendorId='"&amp;Substitute(Trim(B508),"'","''")&amp;"'")&amp;" and EnterpriseId="&amp;EntId,"INSERT into Contributors VALUES (newid(), "&amp;IF(F508&lt;&gt;"Primary Artist", "(select RoleId from ContributorRoles where Name='"&amp;F508&amp;"'), 0", "49, 1")&amp; ", (select max(TrackId) from Tracks where "&amp;IF(A508&lt;&gt;"", "ISRC='"&amp;A508&amp;"'", "TrackVendorId='"&amp;Substitute(Trim(B508),"'","''")&amp;"'")&amp;" and EnterpriseId="&amp;EntId&amp;"), null, (select ArtistId from Artists where Name=N'"&amp;SUBSTITUTE(trim(E508),"'","''")&amp;"' and EnterpriseId="&amp;EntId&amp;"), null)")</f>
        <v>update Tracks set ArtistId=(select ArtistId from Artists where Name=N'$hinepsj' and EnterpriseId=647322) where ISRC='BKTOK2300162' and EnterpriseId=647322</v>
      </c>
    </row>
    <row r="509" hidden="1">
      <c r="A509" s="8" t="s">
        <v>938</v>
      </c>
      <c r="B509" s="116"/>
      <c r="C509" s="134" t="str">
        <f t="array" ref="C509">ifs(and(isblank($A509),isblank($B509)),"", not(iserror(vlookup($A509&amp;$B509,'5) Release_Track'!$F:$F&amp;'5) Release_Track'!$G:$G,1,0))),vlookup($A509&amp;$B509,{'5) Release_Track'!$F:$F&amp;'5) Release_Track'!$G:$G,'5) Release_Track'!$H:$H},2,0), or(and(not(isblank($B509)),$B509=#REF!,$A509&lt;&gt;#REF!),and(not(isblank($A509)),$A509=#REF!,$B509&lt;&gt;#REF!)),"ID LISTS UNALIGNED",and($A509&lt;&gt;"",countif('5) Release_Track'!$F:$F,$A509)=0),"NO ISRC MATCH in Release_Track",and($B509&lt;&gt;"",countif('5) Release_Track'!$G:$G,$B509)=0),"NO CATALOG ID MATCH in Release_Track",iserror(vlookup($A509&amp;$B509,'5) Release_Track'!$F:$F&amp;'5) Release_Track'!$G:$G,1,0)),"NO ISRC-CATALOG ID pair MATCH in Release_Track" )</f>
        <v>Aposta</v>
      </c>
      <c r="D509" s="134"/>
      <c r="E509" s="43" t="s">
        <v>79</v>
      </c>
      <c r="F509" s="135" t="s">
        <v>669</v>
      </c>
      <c r="G509" s="136" t="str">
        <f t="array" ref="G509">ifs(or($F509="",$F509="Main Primary Artist"),$F509,not(iserror(vlookup($F509,'Reference info'!$J$5:$J$8,1,0))),"Key Artist",not(iserror(vlookup($F509,'Reference info'!$J$38:$J$405,1,0))),"Performer",not(iserror(vlookup($F509,'Reference info'!$J$10:$J$36,1,0))),"Producer &amp; Engineer")</f>
        <v>Producer &amp; Engineer</v>
      </c>
      <c r="J509" s="174" t="str">
        <f>IF(F509="Main Primary Artist","update Tracks set ArtistId=(select ArtistId from Artists where Name=N'"&amp;Substitute(Trim(E509),"'","''")&amp;"' and EnterpriseId="&amp;EntId&amp;") where "&amp;IF(A509&lt;&gt;"", "ISRC='"&amp;A509&amp;"'", "TrackVendorId='"&amp;Substitute(Trim(B509),"'","''")&amp;"'")&amp;" and EnterpriseId="&amp;EntId,"INSERT into Contributors VALUES (newid(), "&amp;IF(F509&lt;&gt;"Primary Artist", "(select RoleId from ContributorRoles where Name='"&amp;F509&amp;"'), 0", "49, 1")&amp; ", (select max(TrackId) from Tracks where "&amp;IF(A509&lt;&gt;"", "ISRC='"&amp;A509&amp;"'", "TrackVendorId='"&amp;Substitute(Trim(B509),"'","''")&amp;"'")&amp;" and EnterpriseId="&amp;EntId&amp;"), null, (select ArtistId from Artists where Name=N'"&amp;SUBSTITUTE(trim(E509),"'","''")&amp;"' and EnterpriseId="&amp;EntId&amp;"), null)")</f>
        <v>INSERT into Contributors VALUES (newid(), (select RoleId from ContributorRoles where Name='Engineer'), 0, (select max(TrackId) from Tracks where ISRC='BKTOK2300162' and EnterpriseId=647322), null, (select ArtistId from Artists where Name=N'$hinepsj' and EnterpriseId=647322), null)</v>
      </c>
    </row>
    <row r="510" hidden="1">
      <c r="A510" s="8" t="s">
        <v>941</v>
      </c>
      <c r="B510" s="116"/>
      <c r="C510" s="134" t="str">
        <f t="array" ref="C510">ifs(and(isblank($A510),isblank($B510)),"", not(iserror(vlookup($A510&amp;$B510,'5) Release_Track'!$F:$F&amp;'5) Release_Track'!$G:$G,1,0))),vlookup($A510&amp;$B510,{'5) Release_Track'!$F:$F&amp;'5) Release_Track'!$G:$G,'5) Release_Track'!$H:$H},2,0), or(and(not(isblank($B510)),$B510=$B507,$A510&lt;&gt;$A507),and(not(isblank($A510)),$A510=$A507,$B510&lt;&gt;$B507)),"ID LISTS UNALIGNED",and($A510&lt;&gt;"",countif('5) Release_Track'!$F:$F,$A510)=0),"NO ISRC MATCH in Release_Track",and($B510&lt;&gt;"",countif('5) Release_Track'!$G:$G,$B510)=0),"NO CATALOG ID MATCH in Release_Track",iserror(vlookup($A510&amp;$B510,'5) Release_Track'!$F:$F&amp;'5) Release_Track'!$G:$G,1,0)),"NO ISRC-CATALOG ID pair MATCH in Release_Track" )</f>
        <v>Diamantes 2</v>
      </c>
      <c r="D510" s="134"/>
      <c r="E510" s="43" t="s">
        <v>79</v>
      </c>
      <c r="F510" s="135" t="s">
        <v>667</v>
      </c>
      <c r="G510" s="136" t="str">
        <f t="array" ref="G510">ifs(or($F510="",$F510="Main Primary Artist"),$F510,not(iserror(vlookup($F510,'Reference info'!$J$5:$J$8,1,0))),"Key Artist",not(iserror(vlookup($F510,'Reference info'!$J$38:$J$405,1,0))),"Performer",not(iserror(vlookup($F510,'Reference info'!$J$10:$J$36,1,0))),"Producer &amp; Engineer")</f>
        <v>Producer &amp; Engineer</v>
      </c>
      <c r="J510" s="174" t="str">
        <f>IF(F510="Main Primary Artist","update Tracks set ArtistId=(select ArtistId from Artists where Name=N'"&amp;Substitute(Trim(E510),"'","''")&amp;"' and EnterpriseId="&amp;EntId&amp;") where "&amp;IF(A510&lt;&gt;"", "ISRC='"&amp;A510&amp;"'", "TrackVendorId='"&amp;Substitute(Trim(B510),"'","''")&amp;"'")&amp;" and EnterpriseId="&amp;EntId,"INSERT into Contributors VALUES (newid(), "&amp;IF(F510&lt;&gt;"Primary Artist", "(select RoleId from ContributorRoles where Name='"&amp;F510&amp;"'), 0", "49, 1")&amp; ", (select max(TrackId) from Tracks where "&amp;IF(A510&lt;&gt;"", "ISRC='"&amp;A510&amp;"'", "TrackVendorId='"&amp;Substitute(Trim(B510),"'","''")&amp;"'")&amp;" and EnterpriseId="&amp;EntId&amp;"), null, (select ArtistId from Artists where Name=N'"&amp;SUBSTITUTE(trim(E510),"'","''")&amp;"' and EnterpriseId="&amp;EntId&amp;"), null)")</f>
        <v>INSERT into Contributors VALUES (newid(), (select RoleId from ContributorRoles where Name='Producer'), 0, (select max(TrackId) from Tracks where ISRC='BKTOK2300163' and EnterpriseId=647322), null, (select ArtistId from Artists where Name=N'$hinepsj' and EnterpriseId=647322), null)</v>
      </c>
    </row>
    <row r="511">
      <c r="A511" s="8" t="s">
        <v>941</v>
      </c>
      <c r="B511" s="116"/>
      <c r="C511" s="134" t="str">
        <f t="array" ref="C511">ifs(and(isblank($A511),isblank($B511)),"", not(iserror(vlookup($A511&amp;$B511,'5) Release_Track'!$F:$F&amp;'5) Release_Track'!$G:$G,1,0))),vlookup($A511&amp;$B511,{'5) Release_Track'!$F:$F&amp;'5) Release_Track'!$G:$G,'5) Release_Track'!$H:$H},2,0), or(and(not(isblank($B511)),$B511=$B508,$A511&lt;&gt;$A508),and(not(isblank($A511)),$A511=$A508,$B511&lt;&gt;$B508)),"ID LISTS UNALIGNED",and($A511&lt;&gt;"",countif('5) Release_Track'!$F:$F,$A511)=0),"NO ISRC MATCH in Release_Track",and($B511&lt;&gt;"",countif('5) Release_Track'!$G:$G,$B511)=0),"NO CATALOG ID MATCH in Release_Track",iserror(vlookup($A511&amp;$B511,'5) Release_Track'!$F:$F&amp;'5) Release_Track'!$G:$G,1,0)),"NO ISRC-CATALOG ID pair MATCH in Release_Track" )</f>
        <v>Diamantes 2</v>
      </c>
      <c r="D511" s="134" t="str">
        <f t="array" ref="D511">ifs(and(isblank($A511),isblank($B511)),"", not(iserror(vlookup($A511&amp;$B511,'5) Release_Track'!$F:$F&amp;'5) Release_Track'!$G:$G,1,0))),vlookup($A511&amp;$B511,{'5) Release_Track'!$F:$F&amp;'5) Release_Track'!$G:$G,'5) Release_Track'!$I:$I},2,0), or(and(not(isblank($B511)),$B511=$B508,$A511&lt;&gt;$A508),and(not(isblank($A511)),$A511=$A508,$B511&lt;&gt;$B508)),"ID LISTS UNALIGNED",and($A511&lt;&gt;"",countif('5) Release_Track'!$F:$F,$A511)=0),"NO ISRC MATCH in Release_Track",and($B511&lt;&gt;"",countif('5) Release_Track'!$G:$G,$B511)=0),"NO CATALOG ID MATCH in Release_Track",iserror(vlookup($A511&amp;$B511,'5) Release_Track'!$F:$F&amp;'5) Release_Track'!$G:$G,1,0)),"NO ISRC-CATALOG ID pair MATCH in Release_Track" )</f>
        <v/>
      </c>
      <c r="E511" s="43" t="s">
        <v>79</v>
      </c>
      <c r="F511" s="135" t="s">
        <v>666</v>
      </c>
      <c r="G511" s="136" t="str">
        <f t="array" ref="G511">ifs(or($F511="",$F511="Main Primary Artist"),$F511,not(iserror(vlookup($F511,'Reference info'!$J$5:$J$8,1,0))),"Key Artist",not(iserror(vlookup($F511,'Reference info'!$J$38:$J$405,1,0))),"Performer",not(iserror(vlookup($F511,'Reference info'!$J$10:$J$36,1,0))),"Producer &amp; Engineer")</f>
        <v>Main Primary Artist</v>
      </c>
      <c r="H511" s="8" t="str">
        <f>"update Artists set ReleasesCount=(select count (distinct ReleaseId) from Releases where ArtistId=(select max(ArtistId) from Artists where Name=N'"&amp;E511&amp;"' and EnterpriseId="&amp;EntId&amp;")), 
TracksCount=(select count (distinct TrackId) from Tracks where ArtistId=(select max(ArtistId) from Artists where Name=N'"&amp;E511&amp;"' and EnterpriseId="&amp;EntId&amp;")) where ArtistId=(select max(ArtistId) from Artists where Name=N'"&amp;E511&amp;"'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11" s="174" t="str">
        <f>IF(F511="Main Primary Artist","update Tracks set ArtistId=(select ArtistId from Artists where Name=N'"&amp;Substitute(Trim(E511),"'","''")&amp;"' and EnterpriseId="&amp;EntId&amp;") where "&amp;IF(A511&lt;&gt;"", "ISRC='"&amp;A511&amp;"'", "TrackVendorId='"&amp;Substitute(Trim(B511),"'","''")&amp;"'")&amp;" and EnterpriseId="&amp;EntId,"INSERT into Contributors VALUES (newid(), "&amp;IF(F511&lt;&gt;"Primary Artist", "(select RoleId from ContributorRoles where Name='"&amp;F511&amp;"'), 0", "49, 1")&amp; ", (select max(TrackId) from Tracks where "&amp;IF(A511&lt;&gt;"", "ISRC='"&amp;A511&amp;"'", "TrackVendorId='"&amp;Substitute(Trim(B511),"'","''")&amp;"'")&amp;" and EnterpriseId="&amp;EntId&amp;"), null, (select ArtistId from Artists where Name=N'"&amp;SUBSTITUTE(trim(E511),"'","''")&amp;"' and EnterpriseId="&amp;EntId&amp;"), null)")</f>
        <v>update Tracks set ArtistId=(select ArtistId from Artists where Name=N'$hinepsj' and EnterpriseId=647322) where ISRC='BKTOK2300163' and EnterpriseId=647322</v>
      </c>
    </row>
    <row r="512" hidden="1">
      <c r="A512" s="8" t="s">
        <v>941</v>
      </c>
      <c r="B512" s="116"/>
      <c r="C512" s="134" t="str">
        <f t="array" ref="C512">ifs(and(isblank($A512),isblank($B512)),"", not(iserror(vlookup($A512&amp;$B512,'5) Release_Track'!$F:$F&amp;'5) Release_Track'!$G:$G,1,0))),vlookup($A512&amp;$B512,{'5) Release_Track'!$F:$F&amp;'5) Release_Track'!$G:$G,'5) Release_Track'!$H:$H},2,0), or(and(not(isblank($B512)),$B512=$B509,$A512&lt;&gt;$A509),and(not(isblank($A512)),$A512=$A509,$B512&lt;&gt;$B509)),"ID LISTS UNALIGNED",and($A512&lt;&gt;"",countif('5) Release_Track'!$F:$F,$A512)=0),"NO ISRC MATCH in Release_Track",and($B512&lt;&gt;"",countif('5) Release_Track'!$G:$G,$B512)=0),"NO CATALOG ID MATCH in Release_Track",iserror(vlookup($A512&amp;$B512,'5) Release_Track'!$F:$F&amp;'5) Release_Track'!$G:$G,1,0)),"NO ISRC-CATALOG ID pair MATCH in Release_Track" )</f>
        <v>Diamantes 2</v>
      </c>
      <c r="D512" s="134"/>
      <c r="E512" s="43" t="s">
        <v>79</v>
      </c>
      <c r="F512" s="135" t="s">
        <v>669</v>
      </c>
      <c r="G512" s="136" t="str">
        <f t="array" ref="G512">ifs(or($F512="",$F512="Main Primary Artist"),$F512,not(iserror(vlookup($F512,'Reference info'!$J$5:$J$8,1,0))),"Key Artist",not(iserror(vlookup($F512,'Reference info'!$J$38:$J$405,1,0))),"Performer",not(iserror(vlookup($F512,'Reference info'!$J$10:$J$36,1,0))),"Producer &amp; Engineer")</f>
        <v>Producer &amp; Engineer</v>
      </c>
      <c r="J512" s="174" t="str">
        <f>IF(F512="Main Primary Artist","update Tracks set ArtistId=(select ArtistId from Artists where Name=N'"&amp;Substitute(Trim(E512),"'","''")&amp;"' and EnterpriseId="&amp;EntId&amp;") where "&amp;IF(A512&lt;&gt;"", "ISRC='"&amp;A512&amp;"'", "TrackVendorId='"&amp;Substitute(Trim(B512),"'","''")&amp;"'")&amp;" and EnterpriseId="&amp;EntId,"INSERT into Contributors VALUES (newid(), "&amp;IF(F512&lt;&gt;"Primary Artist", "(select RoleId from ContributorRoles where Name='"&amp;F512&amp;"'), 0", "49, 1")&amp; ", (select max(TrackId) from Tracks where "&amp;IF(A512&lt;&gt;"", "ISRC='"&amp;A512&amp;"'", "TrackVendorId='"&amp;Substitute(Trim(B512),"'","''")&amp;"'")&amp;" and EnterpriseId="&amp;EntId&amp;"), null, (select ArtistId from Artists where Name=N'"&amp;SUBSTITUTE(trim(E512),"'","''")&amp;"' and EnterpriseId="&amp;EntId&amp;"), null)")</f>
        <v>INSERT into Contributors VALUES (newid(), (select RoleId from ContributorRoles where Name='Engineer'), 0, (select max(TrackId) from Tracks where ISRC='BKTOK2300163' and EnterpriseId=647322), null, (select ArtistId from Artists where Name=N'$hinepsj' and EnterpriseId=647322), null)</v>
      </c>
    </row>
    <row r="513" hidden="1">
      <c r="A513" s="8" t="s">
        <v>944</v>
      </c>
      <c r="B513" s="116"/>
      <c r="C513" s="134" t="str">
        <f t="array" ref="C513">ifs(and(isblank($A513),isblank($B513)),"", not(iserror(vlookup($A513&amp;$B513,'5) Release_Track'!$F:$F&amp;'5) Release_Track'!$G:$G,1,0))),vlookup($A513&amp;$B513,{'5) Release_Track'!$F:$F&amp;'5) Release_Track'!$G:$G,'5) Release_Track'!$H:$H},2,0), or(and(not(isblank($B513)),$B513=$B510,$A513&lt;&gt;$A510),and(not(isblank($A513)),$A513=$A510,$B513&lt;&gt;$B510)),"ID LISTS UNALIGNED",and($A513&lt;&gt;"",countif('5) Release_Track'!$F:$F,$A513)=0),"NO ISRC MATCH in Release_Track",and($B513&lt;&gt;"",countif('5) Release_Track'!$G:$G,$B513)=0),"NO CATALOG ID MATCH in Release_Track",iserror(vlookup($A513&amp;$B513,'5) Release_Track'!$F:$F&amp;'5) Release_Track'!$G:$G,1,0)),"NO ISRC-CATALOG ID pair MATCH in Release_Track" )</f>
        <v>Fast Gang</v>
      </c>
      <c r="D513" s="134"/>
      <c r="E513" s="43" t="s">
        <v>79</v>
      </c>
      <c r="F513" s="135" t="s">
        <v>667</v>
      </c>
      <c r="G513" s="136" t="str">
        <f t="array" ref="G513">ifs(or($F513="",$F513="Main Primary Artist"),$F513,not(iserror(vlookup($F513,'Reference info'!$J$5:$J$8,1,0))),"Key Artist",not(iserror(vlookup($F513,'Reference info'!$J$38:$J$405,1,0))),"Performer",not(iserror(vlookup($F513,'Reference info'!$J$10:$J$36,1,0))),"Producer &amp; Engineer")</f>
        <v>Producer &amp; Engineer</v>
      </c>
      <c r="J513" s="174" t="str">
        <f>IF(F513="Main Primary Artist","update Tracks set ArtistId=(select ArtistId from Artists where Name=N'"&amp;Substitute(Trim(E513),"'","''")&amp;"' and EnterpriseId="&amp;EntId&amp;") where "&amp;IF(A513&lt;&gt;"", "ISRC='"&amp;A513&amp;"'", "TrackVendorId='"&amp;Substitute(Trim(B513),"'","''")&amp;"'")&amp;" and EnterpriseId="&amp;EntId,"INSERT into Contributors VALUES (newid(), "&amp;IF(F513&lt;&gt;"Primary Artist", "(select RoleId from ContributorRoles where Name='"&amp;F513&amp;"'), 0", "49, 1")&amp; ", (select max(TrackId) from Tracks where "&amp;IF(A513&lt;&gt;"", "ISRC='"&amp;A513&amp;"'", "TrackVendorId='"&amp;Substitute(Trim(B513),"'","''")&amp;"'")&amp;" and EnterpriseId="&amp;EntId&amp;"), null, (select ArtistId from Artists where Name=N'"&amp;SUBSTITUTE(trim(E513),"'","''")&amp;"' and EnterpriseId="&amp;EntId&amp;"), null)")</f>
        <v>INSERT into Contributors VALUES (newid(), (select RoleId from ContributorRoles where Name='Producer'), 0, (select max(TrackId) from Tracks where ISRC='BKTOK2300164' and EnterpriseId=647322), null, (select ArtistId from Artists where Name=N'$hinepsj' and EnterpriseId=647322), null)</v>
      </c>
    </row>
    <row r="514">
      <c r="A514" s="8" t="s">
        <v>944</v>
      </c>
      <c r="B514" s="116"/>
      <c r="C514" s="134" t="str">
        <f t="array" ref="C514">ifs(and(isblank($A514),isblank($B514)),"", not(iserror(vlookup($A514&amp;$B514,'5) Release_Track'!$F:$F&amp;'5) Release_Track'!$G:$G,1,0))),vlookup($A514&amp;$B514,{'5) Release_Track'!$F:$F&amp;'5) Release_Track'!$G:$G,'5) Release_Track'!$H:$H},2,0), or(and(not(isblank($B514)),$B514=$B511,$A514&lt;&gt;$A511),and(not(isblank($A514)),$A514=$A511,$B514&lt;&gt;$B511)),"ID LISTS UNALIGNED",and($A514&lt;&gt;"",countif('5) Release_Track'!$F:$F,$A514)=0),"NO ISRC MATCH in Release_Track",and($B514&lt;&gt;"",countif('5) Release_Track'!$G:$G,$B514)=0),"NO CATALOG ID MATCH in Release_Track",iserror(vlookup($A514&amp;$B514,'5) Release_Track'!$F:$F&amp;'5) Release_Track'!$G:$G,1,0)),"NO ISRC-CATALOG ID pair MATCH in Release_Track" )</f>
        <v>Fast Gang</v>
      </c>
      <c r="D514" s="134" t="str">
        <f t="array" ref="D514">ifs(and(isblank($A514),isblank($B514)),"", not(iserror(vlookup($A514&amp;$B514,'5) Release_Track'!$F:$F&amp;'5) Release_Track'!$G:$G,1,0))),vlookup($A514&amp;$B514,{'5) Release_Track'!$F:$F&amp;'5) Release_Track'!$G:$G,'5) Release_Track'!$I:$I},2,0), or(and(not(isblank($B514)),$B514=$B511,$A514&lt;&gt;$A511),and(not(isblank($A514)),$A514=$A511,$B514&lt;&gt;$B511)),"ID LISTS UNALIGNED",and($A514&lt;&gt;"",countif('5) Release_Track'!$F:$F,$A514)=0),"NO ISRC MATCH in Release_Track",and($B514&lt;&gt;"",countif('5) Release_Track'!$G:$G,$B514)=0),"NO CATALOG ID MATCH in Release_Track",iserror(vlookup($A514&amp;$B514,'5) Release_Track'!$F:$F&amp;'5) Release_Track'!$G:$G,1,0)),"NO ISRC-CATALOG ID pair MATCH in Release_Track" )</f>
        <v/>
      </c>
      <c r="E514" s="43" t="s">
        <v>79</v>
      </c>
      <c r="F514" s="135" t="s">
        <v>666</v>
      </c>
      <c r="G514" s="136" t="str">
        <f t="array" ref="G514">ifs(or($F514="",$F514="Main Primary Artist"),$F514,not(iserror(vlookup($F514,'Reference info'!$J$5:$J$8,1,0))),"Key Artist",not(iserror(vlookup($F514,'Reference info'!$J$38:$J$405,1,0))),"Performer",not(iserror(vlookup($F514,'Reference info'!$J$10:$J$36,1,0))),"Producer &amp; Engineer")</f>
        <v>Main Primary Artist</v>
      </c>
      <c r="H514" s="8" t="str">
        <f>"update Artists set ReleasesCount=(select count (distinct ReleaseId) from Releases where ArtistId=(select max(ArtistId) from Artists where Name=N'"&amp;E514&amp;"' and EnterpriseId="&amp;EntId&amp;")), 
TracksCount=(select count (distinct TrackId) from Tracks where ArtistId=(select max(ArtistId) from Artists where Name=N'"&amp;E514&amp;"' and EnterpriseId="&amp;EntId&amp;")) where ArtistId=(select max(ArtistId) from Artists where Name=N'"&amp;E514&amp;"'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14" s="174" t="str">
        <f>IF(F514="Main Primary Artist","update Tracks set ArtistId=(select ArtistId from Artists where Name=N'"&amp;Substitute(Trim(E514),"'","''")&amp;"' and EnterpriseId="&amp;EntId&amp;") where "&amp;IF(A514&lt;&gt;"", "ISRC='"&amp;A514&amp;"'", "TrackVendorId='"&amp;Substitute(Trim(B514),"'","''")&amp;"'")&amp;" and EnterpriseId="&amp;EntId,"INSERT into Contributors VALUES (newid(), "&amp;IF(F514&lt;&gt;"Primary Artist", "(select RoleId from ContributorRoles where Name='"&amp;F514&amp;"'), 0", "49, 1")&amp; ", (select max(TrackId) from Tracks where "&amp;IF(A514&lt;&gt;"", "ISRC='"&amp;A514&amp;"'", "TrackVendorId='"&amp;Substitute(Trim(B514),"'","''")&amp;"'")&amp;" and EnterpriseId="&amp;EntId&amp;"), null, (select ArtistId from Artists where Name=N'"&amp;SUBSTITUTE(trim(E514),"'","''")&amp;"' and EnterpriseId="&amp;EntId&amp;"), null)")</f>
        <v>update Tracks set ArtistId=(select ArtistId from Artists where Name=N'$hinepsj' and EnterpriseId=647322) where ISRC='BKTOK2300164' and EnterpriseId=647322</v>
      </c>
    </row>
    <row r="515" hidden="1">
      <c r="A515" s="8" t="s">
        <v>944</v>
      </c>
      <c r="B515" s="116"/>
      <c r="C515" s="134" t="str">
        <f t="array" ref="C515">ifs(and(isblank($A515),isblank($B515)),"", not(iserror(vlookup($A515&amp;$B515,'5) Release_Track'!$F:$F&amp;'5) Release_Track'!$G:$G,1,0))),vlookup($A515&amp;$B515,{'5) Release_Track'!$F:$F&amp;'5) Release_Track'!$G:$G,'5) Release_Track'!$H:$H},2,0), or(and(not(isblank($B515)),$B515=$B512,$A515&lt;&gt;$A512),and(not(isblank($A515)),$A515=$A512,$B515&lt;&gt;$B512)),"ID LISTS UNALIGNED",and($A515&lt;&gt;"",countif('5) Release_Track'!$F:$F,$A515)=0),"NO ISRC MATCH in Release_Track",and($B515&lt;&gt;"",countif('5) Release_Track'!$G:$G,$B515)=0),"NO CATALOG ID MATCH in Release_Track",iserror(vlookup($A515&amp;$B515,'5) Release_Track'!$F:$F&amp;'5) Release_Track'!$G:$G,1,0)),"NO ISRC-CATALOG ID pair MATCH in Release_Track" )</f>
        <v>Fast Gang</v>
      </c>
      <c r="D515" s="134"/>
      <c r="E515" s="43" t="s">
        <v>79</v>
      </c>
      <c r="F515" s="135" t="s">
        <v>669</v>
      </c>
      <c r="G515" s="136" t="str">
        <f t="array" ref="G515">ifs(or($F515="",$F515="Main Primary Artist"),$F515,not(iserror(vlookup($F515,'Reference info'!$J$5:$J$8,1,0))),"Key Artist",not(iserror(vlookup($F515,'Reference info'!$J$38:$J$405,1,0))),"Performer",not(iserror(vlookup($F515,'Reference info'!$J$10:$J$36,1,0))),"Producer &amp; Engineer")</f>
        <v>Producer &amp; Engineer</v>
      </c>
      <c r="J515" s="174" t="str">
        <f>IF(F515="Main Primary Artist","update Tracks set ArtistId=(select ArtistId from Artists where Name=N'"&amp;Substitute(Trim(E515),"'","''")&amp;"' and EnterpriseId="&amp;EntId&amp;") where "&amp;IF(A515&lt;&gt;"", "ISRC='"&amp;A515&amp;"'", "TrackVendorId='"&amp;Substitute(Trim(B515),"'","''")&amp;"'")&amp;" and EnterpriseId="&amp;EntId,"INSERT into Contributors VALUES (newid(), "&amp;IF(F515&lt;&gt;"Primary Artist", "(select RoleId from ContributorRoles where Name='"&amp;F515&amp;"'), 0", "49, 1")&amp; ", (select max(TrackId) from Tracks where "&amp;IF(A515&lt;&gt;"", "ISRC='"&amp;A515&amp;"'", "TrackVendorId='"&amp;Substitute(Trim(B515),"'","''")&amp;"'")&amp;" and EnterpriseId="&amp;EntId&amp;"), null, (select ArtistId from Artists where Name=N'"&amp;SUBSTITUTE(trim(E515),"'","''")&amp;"' and EnterpriseId="&amp;EntId&amp;"), null)")</f>
        <v>INSERT into Contributors VALUES (newid(), (select RoleId from ContributorRoles where Name='Engineer'), 0, (select max(TrackId) from Tracks where ISRC='BKTOK2300164' and EnterpriseId=647322), null, (select ArtistId from Artists where Name=N'$hinepsj' and EnterpriseId=647322), null)</v>
      </c>
    </row>
    <row r="516" hidden="1">
      <c r="A516" s="8" t="s">
        <v>947</v>
      </c>
      <c r="B516" s="116"/>
      <c r="C516" s="134" t="str">
        <f t="array" ref="C516">ifs(and(isblank($A516),isblank($B516)),"", not(iserror(vlookup($A516&amp;$B516,'5) Release_Track'!$F:$F&amp;'5) Release_Track'!$G:$G,1,0))),vlookup($A516&amp;$B516,{'5) Release_Track'!$F:$F&amp;'5) Release_Track'!$G:$G,'5) Release_Track'!$H:$H},2,0), or(and(not(isblank($B516)),$B516=$B513,$A516&lt;&gt;$A513),and(not(isblank($A516)),$A516=$A513,$B516&lt;&gt;$B513)),"ID LISTS UNALIGNED",and($A516&lt;&gt;"",countif('5) Release_Track'!$F:$F,$A516)=0),"NO ISRC MATCH in Release_Track",and($B516&lt;&gt;"",countif('5) Release_Track'!$G:$G,$B516)=0),"NO CATALOG ID MATCH in Release_Track",iserror(vlookup($A516&amp;$B516,'5) Release_Track'!$F:$F&amp;'5) Release_Track'!$G:$G,1,0)),"NO ISRC-CATALOG ID pair MATCH in Release_Track" )</f>
        <v>Forever Life</v>
      </c>
      <c r="D516" s="134"/>
      <c r="E516" s="43" t="s">
        <v>79</v>
      </c>
      <c r="F516" s="135" t="s">
        <v>667</v>
      </c>
      <c r="G516" s="136" t="str">
        <f t="array" ref="G516">ifs(or($F516="",$F516="Main Primary Artist"),$F516,not(iserror(vlookup($F516,'Reference info'!$J$5:$J$8,1,0))),"Key Artist",not(iserror(vlookup($F516,'Reference info'!$J$38:$J$405,1,0))),"Performer",not(iserror(vlookup($F516,'Reference info'!$J$10:$J$36,1,0))),"Producer &amp; Engineer")</f>
        <v>Producer &amp; Engineer</v>
      </c>
      <c r="J516" s="174" t="str">
        <f>IF(F516="Main Primary Artist","update Tracks set ArtistId=(select ArtistId from Artists where Name=N'"&amp;Substitute(Trim(E516),"'","''")&amp;"' and EnterpriseId="&amp;EntId&amp;") where "&amp;IF(A516&lt;&gt;"", "ISRC='"&amp;A516&amp;"'", "TrackVendorId='"&amp;Substitute(Trim(B516),"'","''")&amp;"'")&amp;" and EnterpriseId="&amp;EntId,"INSERT into Contributors VALUES (newid(), "&amp;IF(F516&lt;&gt;"Primary Artist", "(select RoleId from ContributorRoles where Name='"&amp;F516&amp;"'), 0", "49, 1")&amp; ", (select max(TrackId) from Tracks where "&amp;IF(A516&lt;&gt;"", "ISRC='"&amp;A516&amp;"'", "TrackVendorId='"&amp;Substitute(Trim(B516),"'","''")&amp;"'")&amp;" and EnterpriseId="&amp;EntId&amp;"), null, (select ArtistId from Artists where Name=N'"&amp;SUBSTITUTE(trim(E516),"'","''")&amp;"' and EnterpriseId="&amp;EntId&amp;"), null)")</f>
        <v>INSERT into Contributors VALUES (newid(), (select RoleId from ContributorRoles where Name='Producer'), 0, (select max(TrackId) from Tracks where ISRC='BKTOK2300165' and EnterpriseId=647322), null, (select ArtistId from Artists where Name=N'$hinepsj' and EnterpriseId=647322), null)</v>
      </c>
    </row>
    <row r="517">
      <c r="A517" s="8" t="s">
        <v>947</v>
      </c>
      <c r="B517" s="116"/>
      <c r="C517" s="134" t="str">
        <f t="array" ref="C517">ifs(and(isblank($A517),isblank($B517)),"", not(iserror(vlookup($A517&amp;$B517,'5) Release_Track'!$F:$F&amp;'5) Release_Track'!$G:$G,1,0))),vlookup($A517&amp;$B517,{'5) Release_Track'!$F:$F&amp;'5) Release_Track'!$G:$G,'5) Release_Track'!$H:$H},2,0), or(and(not(isblank($B517)),$B517=$B514,$A517&lt;&gt;$A514),and(not(isblank($A517)),$A517=$A514,$B517&lt;&gt;$B514)),"ID LISTS UNALIGNED",and($A517&lt;&gt;"",countif('5) Release_Track'!$F:$F,$A517)=0),"NO ISRC MATCH in Release_Track",and($B517&lt;&gt;"",countif('5) Release_Track'!$G:$G,$B517)=0),"NO CATALOG ID MATCH in Release_Track",iserror(vlookup($A517&amp;$B517,'5) Release_Track'!$F:$F&amp;'5) Release_Track'!$G:$G,1,0)),"NO ISRC-CATALOG ID pair MATCH in Release_Track" )</f>
        <v>Forever Life</v>
      </c>
      <c r="D517" s="134" t="str">
        <f t="array" ref="D517">ifs(and(isblank($A517),isblank($B517)),"", not(iserror(vlookup($A517&amp;$B517,'5) Release_Track'!$F:$F&amp;'5) Release_Track'!$G:$G,1,0))),vlookup($A517&amp;$B517,{'5) Release_Track'!$F:$F&amp;'5) Release_Track'!$G:$G,'5) Release_Track'!$I:$I},2,0), or(and(not(isblank($B517)),$B517=$B514,$A517&lt;&gt;$A514),and(not(isblank($A517)),$A517=$A514,$B517&lt;&gt;$B514)),"ID LISTS UNALIGNED",and($A517&lt;&gt;"",countif('5) Release_Track'!$F:$F,$A517)=0),"NO ISRC MATCH in Release_Track",and($B517&lt;&gt;"",countif('5) Release_Track'!$G:$G,$B517)=0),"NO CATALOG ID MATCH in Release_Track",iserror(vlookup($A517&amp;$B517,'5) Release_Track'!$F:$F&amp;'5) Release_Track'!$G:$G,1,0)),"NO ISRC-CATALOG ID pair MATCH in Release_Track" )</f>
        <v/>
      </c>
      <c r="E517" s="43" t="s">
        <v>79</v>
      </c>
      <c r="F517" s="135" t="s">
        <v>666</v>
      </c>
      <c r="G517" s="136" t="str">
        <f t="array" ref="G517">ifs(or($F517="",$F517="Main Primary Artist"),$F517,not(iserror(vlookup($F517,'Reference info'!$J$5:$J$8,1,0))),"Key Artist",not(iserror(vlookup($F517,'Reference info'!$J$38:$J$405,1,0))),"Performer",not(iserror(vlookup($F517,'Reference info'!$J$10:$J$36,1,0))),"Producer &amp; Engineer")</f>
        <v>Main Primary Artist</v>
      </c>
      <c r="H517" s="8" t="str">
        <f>"update Artists set ReleasesCount=(select count (distinct ReleaseId) from Releases where ArtistId=(select max(ArtistId) from Artists where Name=N'"&amp;E517&amp;"' and EnterpriseId="&amp;EntId&amp;")), 
TracksCount=(select count (distinct TrackId) from Tracks where ArtistId=(select max(ArtistId) from Artists where Name=N'"&amp;E517&amp;"' and EnterpriseId="&amp;EntId&amp;")) where ArtistId=(select max(ArtistId) from Artists where Name=N'"&amp;E517&amp;"'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17" s="174" t="str">
        <f>IF(F517="Main Primary Artist","update Tracks set ArtistId=(select ArtistId from Artists where Name=N'"&amp;Substitute(Trim(E517),"'","''")&amp;"' and EnterpriseId="&amp;EntId&amp;") where "&amp;IF(A517&lt;&gt;"", "ISRC='"&amp;A517&amp;"'", "TrackVendorId='"&amp;Substitute(Trim(B517),"'","''")&amp;"'")&amp;" and EnterpriseId="&amp;EntId,"INSERT into Contributors VALUES (newid(), "&amp;IF(F517&lt;&gt;"Primary Artist", "(select RoleId from ContributorRoles where Name='"&amp;F517&amp;"'), 0", "49, 1")&amp; ", (select max(TrackId) from Tracks where "&amp;IF(A517&lt;&gt;"", "ISRC='"&amp;A517&amp;"'", "TrackVendorId='"&amp;Substitute(Trim(B517),"'","''")&amp;"'")&amp;" and EnterpriseId="&amp;EntId&amp;"), null, (select ArtistId from Artists where Name=N'"&amp;SUBSTITUTE(trim(E517),"'","''")&amp;"' and EnterpriseId="&amp;EntId&amp;"), null)")</f>
        <v>update Tracks set ArtistId=(select ArtistId from Artists where Name=N'$hinepsj' and EnterpriseId=647322) where ISRC='BKTOK2300165' and EnterpriseId=647322</v>
      </c>
    </row>
    <row r="518" hidden="1">
      <c r="A518" s="8" t="s">
        <v>947</v>
      </c>
      <c r="B518" s="116"/>
      <c r="C518" s="134" t="str">
        <f t="array" ref="C518">ifs(and(isblank($A518),isblank($B518)),"", not(iserror(vlookup($A518&amp;$B518,'5) Release_Track'!$F:$F&amp;'5) Release_Track'!$G:$G,1,0))),vlookup($A518&amp;$B518,{'5) Release_Track'!$F:$F&amp;'5) Release_Track'!$G:$G,'5) Release_Track'!$H:$H},2,0), or(and(not(isblank($B518)),$B518=$B515,$A518&lt;&gt;$A515),and(not(isblank($A518)),$A518=$A515,$B518&lt;&gt;$B515)),"ID LISTS UNALIGNED",and($A518&lt;&gt;"",countif('5) Release_Track'!$F:$F,$A518)=0),"NO ISRC MATCH in Release_Track",and($B518&lt;&gt;"",countif('5) Release_Track'!$G:$G,$B518)=0),"NO CATALOG ID MATCH in Release_Track",iserror(vlookup($A518&amp;$B518,'5) Release_Track'!$F:$F&amp;'5) Release_Track'!$G:$G,1,0)),"NO ISRC-CATALOG ID pair MATCH in Release_Track" )</f>
        <v>Forever Life</v>
      </c>
      <c r="D518" s="134"/>
      <c r="E518" s="43" t="s">
        <v>79</v>
      </c>
      <c r="F518" s="135" t="s">
        <v>669</v>
      </c>
      <c r="G518" s="136" t="str">
        <f t="array" ref="G518">ifs(or($F518="",$F518="Main Primary Artist"),$F518,not(iserror(vlookup($F518,'Reference info'!$J$5:$J$8,1,0))),"Key Artist",not(iserror(vlookup($F518,'Reference info'!$J$38:$J$405,1,0))),"Performer",not(iserror(vlookup($F518,'Reference info'!$J$10:$J$36,1,0))),"Producer &amp; Engineer")</f>
        <v>Producer &amp; Engineer</v>
      </c>
      <c r="J518" s="174" t="str">
        <f>IF(F518="Main Primary Artist","update Tracks set ArtistId=(select ArtistId from Artists where Name=N'"&amp;Substitute(Trim(E518),"'","''")&amp;"' and EnterpriseId="&amp;EntId&amp;") where "&amp;IF(A518&lt;&gt;"", "ISRC='"&amp;A518&amp;"'", "TrackVendorId='"&amp;Substitute(Trim(B518),"'","''")&amp;"'")&amp;" and EnterpriseId="&amp;EntId,"INSERT into Contributors VALUES (newid(), "&amp;IF(F518&lt;&gt;"Primary Artist", "(select RoleId from ContributorRoles where Name='"&amp;F518&amp;"'), 0", "49, 1")&amp; ", (select max(TrackId) from Tracks where "&amp;IF(A518&lt;&gt;"", "ISRC='"&amp;A518&amp;"'", "TrackVendorId='"&amp;Substitute(Trim(B518),"'","''")&amp;"'")&amp;" and EnterpriseId="&amp;EntId&amp;"), null, (select ArtistId from Artists where Name=N'"&amp;SUBSTITUTE(trim(E518),"'","''")&amp;"' and EnterpriseId="&amp;EntId&amp;"), null)")</f>
        <v>INSERT into Contributors VALUES (newid(), (select RoleId from ContributorRoles where Name='Engineer'), 0, (select max(TrackId) from Tracks where ISRC='BKTOK2300165' and EnterpriseId=647322), null, (select ArtistId from Artists where Name=N'$hinepsj' and EnterpriseId=647322), null)</v>
      </c>
    </row>
    <row r="519" hidden="1">
      <c r="A519" s="8" t="s">
        <v>953</v>
      </c>
      <c r="B519" s="116"/>
      <c r="C519" s="134" t="str">
        <f t="array" ref="C519">ifs(and(isblank($A519),isblank($B519)),"", not(iserror(vlookup($A519&amp;$B519,'5) Release_Track'!$F:$F&amp;'5) Release_Track'!$G:$G,1,0))),vlookup($A519&amp;$B519,{'5) Release_Track'!$F:$F&amp;'5) Release_Track'!$G:$G,'5) Release_Track'!$H:$H},2,0), or(and(not(isblank($B519)),$B519=$B516,$A519&lt;&gt;$A516),and(not(isblank($A519)),$A519=$A516,$B519&lt;&gt;$B516)),"ID LISTS UNALIGNED",and($A519&lt;&gt;"",countif('5) Release_Track'!$F:$F,$A519)=0),"NO ISRC MATCH in Release_Track",and($B519&lt;&gt;"",countif('5) Release_Track'!$G:$G,$B519)=0),"NO CATALOG ID MATCH in Release_Track",iserror(vlookup($A519&amp;$B519,'5) Release_Track'!$F:$F&amp;'5) Release_Track'!$G:$G,1,0)),"NO ISRC-CATALOG ID pair MATCH in Release_Track" )</f>
        <v>Groove Street</v>
      </c>
      <c r="D519" s="134"/>
      <c r="E519" s="43" t="s">
        <v>79</v>
      </c>
      <c r="F519" s="135" t="s">
        <v>667</v>
      </c>
      <c r="G519" s="136" t="str">
        <f t="array" ref="G519">ifs(or($F519="",$F519="Main Primary Artist"),$F519,not(iserror(vlookup($F519,'Reference info'!$J$5:$J$8,1,0))),"Key Artist",not(iserror(vlookup($F519,'Reference info'!$J$38:$J$405,1,0))),"Performer",not(iserror(vlookup($F519,'Reference info'!$J$10:$J$36,1,0))),"Producer &amp; Engineer")</f>
        <v>Producer &amp; Engineer</v>
      </c>
      <c r="J519" s="174" t="str">
        <f>IF(F519="Main Primary Artist","update Tracks set ArtistId=(select ArtistId from Artists where Name=N'"&amp;Substitute(Trim(E519),"'","''")&amp;"' and EnterpriseId="&amp;EntId&amp;") where "&amp;IF(A519&lt;&gt;"", "ISRC='"&amp;A519&amp;"'", "TrackVendorId='"&amp;Substitute(Trim(B519),"'","''")&amp;"'")&amp;" and EnterpriseId="&amp;EntId,"INSERT into Contributors VALUES (newid(), "&amp;IF(F519&lt;&gt;"Primary Artist", "(select RoleId from ContributorRoles where Name='"&amp;F519&amp;"'), 0", "49, 1")&amp; ", (select max(TrackId) from Tracks where "&amp;IF(A519&lt;&gt;"", "ISRC='"&amp;A519&amp;"'", "TrackVendorId='"&amp;Substitute(Trim(B519),"'","''")&amp;"'")&amp;" and EnterpriseId="&amp;EntId&amp;"), null, (select ArtistId from Artists where Name=N'"&amp;SUBSTITUTE(trim(E519),"'","''")&amp;"' and EnterpriseId="&amp;EntId&amp;"), null)")</f>
        <v>INSERT into Contributors VALUES (newid(), (select RoleId from ContributorRoles where Name='Producer'), 0, (select max(TrackId) from Tracks where ISRC='BKTOK2300166' and EnterpriseId=647322), null, (select ArtistId from Artists where Name=N'$hinepsj' and EnterpriseId=647322), null)</v>
      </c>
    </row>
    <row r="520">
      <c r="A520" s="8" t="s">
        <v>953</v>
      </c>
      <c r="B520" s="116"/>
      <c r="C520" s="134" t="str">
        <f t="array" ref="C520">ifs(and(isblank($A520),isblank($B520)),"", not(iserror(vlookup($A520&amp;$B520,'5) Release_Track'!$F:$F&amp;'5) Release_Track'!$G:$G,1,0))),vlookup($A520&amp;$B520,{'5) Release_Track'!$F:$F&amp;'5) Release_Track'!$G:$G,'5) Release_Track'!$H:$H},2,0), or(and(not(isblank($B520)),$B520=$B517,$A520&lt;&gt;$A517),and(not(isblank($A520)),$A520=$A517,$B520&lt;&gt;$B517)),"ID LISTS UNALIGNED",and($A520&lt;&gt;"",countif('5) Release_Track'!$F:$F,$A520)=0),"NO ISRC MATCH in Release_Track",and($B520&lt;&gt;"",countif('5) Release_Track'!$G:$G,$B520)=0),"NO CATALOG ID MATCH in Release_Track",iserror(vlookup($A520&amp;$B520,'5) Release_Track'!$F:$F&amp;'5) Release_Track'!$G:$G,1,0)),"NO ISRC-CATALOG ID pair MATCH in Release_Track" )</f>
        <v>Groove Street</v>
      </c>
      <c r="D520" s="134" t="str">
        <f t="array" ref="D520">ifs(and(isblank($A520),isblank($B520)),"", not(iserror(vlookup($A520&amp;$B520,'5) Release_Track'!$F:$F&amp;'5) Release_Track'!$G:$G,1,0))),vlookup($A520&amp;$B520,{'5) Release_Track'!$F:$F&amp;'5) Release_Track'!$G:$G,'5) Release_Track'!$I:$I},2,0), or(and(not(isblank($B520)),$B520=$B517,$A520&lt;&gt;$A517),and(not(isblank($A520)),$A520=$A517,$B520&lt;&gt;$B517)),"ID LISTS UNALIGNED",and($A520&lt;&gt;"",countif('5) Release_Track'!$F:$F,$A520)=0),"NO ISRC MATCH in Release_Track",and($B520&lt;&gt;"",countif('5) Release_Track'!$G:$G,$B520)=0),"NO CATALOG ID MATCH in Release_Track",iserror(vlookup($A520&amp;$B520,'5) Release_Track'!$F:$F&amp;'5) Release_Track'!$G:$G,1,0)),"NO ISRC-CATALOG ID pair MATCH in Release_Track" )</f>
        <v/>
      </c>
      <c r="E520" s="43" t="s">
        <v>79</v>
      </c>
      <c r="F520" s="135" t="s">
        <v>666</v>
      </c>
      <c r="G520" s="136" t="str">
        <f t="array" ref="G520">ifs(or($F520="",$F520="Main Primary Artist"),$F520,not(iserror(vlookup($F520,'Reference info'!$J$5:$J$8,1,0))),"Key Artist",not(iserror(vlookup($F520,'Reference info'!$J$38:$J$405,1,0))),"Performer",not(iserror(vlookup($F520,'Reference info'!$J$10:$J$36,1,0))),"Producer &amp; Engineer")</f>
        <v>Main Primary Artist</v>
      </c>
      <c r="H520" s="8" t="str">
        <f>"update Artists set ReleasesCount=(select count (distinct ReleaseId) from Releases where ArtistId=(select max(ArtistId) from Artists where Name=N'"&amp;E520&amp;"' and EnterpriseId="&amp;EntId&amp;")), 
TracksCount=(select count (distinct TrackId) from Tracks where ArtistId=(select max(ArtistId) from Artists where Name=N'"&amp;E520&amp;"' and EnterpriseId="&amp;EntId&amp;")) where ArtistId=(select max(ArtistId) from Artists where Name=N'"&amp;E520&amp;"'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20" s="174" t="str">
        <f>IF(F520="Main Primary Artist","update Tracks set ArtistId=(select ArtistId from Artists where Name=N'"&amp;Substitute(Trim(E520),"'","''")&amp;"' and EnterpriseId="&amp;EntId&amp;") where "&amp;IF(A520&lt;&gt;"", "ISRC='"&amp;A520&amp;"'", "TrackVendorId='"&amp;Substitute(Trim(B520),"'","''")&amp;"'")&amp;" and EnterpriseId="&amp;EntId,"INSERT into Contributors VALUES (newid(), "&amp;IF(F520&lt;&gt;"Primary Artist", "(select RoleId from ContributorRoles where Name='"&amp;F520&amp;"'), 0", "49, 1")&amp; ", (select max(TrackId) from Tracks where "&amp;IF(A520&lt;&gt;"", "ISRC='"&amp;A520&amp;"'", "TrackVendorId='"&amp;Substitute(Trim(B520),"'","''")&amp;"'")&amp;" and EnterpriseId="&amp;EntId&amp;"), null, (select ArtistId from Artists where Name=N'"&amp;SUBSTITUTE(trim(E520),"'","''")&amp;"' and EnterpriseId="&amp;EntId&amp;"), null)")</f>
        <v>update Tracks set ArtistId=(select ArtistId from Artists where Name=N'$hinepsj' and EnterpriseId=647322) where ISRC='BKTOK2300166' and EnterpriseId=647322</v>
      </c>
    </row>
    <row r="521" hidden="1">
      <c r="A521" s="8" t="s">
        <v>953</v>
      </c>
      <c r="B521" s="116"/>
      <c r="C521" s="134" t="str">
        <f t="array" ref="C521">ifs(and(isblank($A521),isblank($B521)),"", not(iserror(vlookup($A521&amp;$B521,'5) Release_Track'!$F:$F&amp;'5) Release_Track'!$G:$G,1,0))),vlookup($A521&amp;$B521,{'5) Release_Track'!$F:$F&amp;'5) Release_Track'!$G:$G,'5) Release_Track'!$H:$H},2,0), or(and(not(isblank($B521)),$B521=$B518,$A521&lt;&gt;$A518),and(not(isblank($A521)),$A521=$A518,$B521&lt;&gt;$B518)),"ID LISTS UNALIGNED",and($A521&lt;&gt;"",countif('5) Release_Track'!$F:$F,$A521)=0),"NO ISRC MATCH in Release_Track",and($B521&lt;&gt;"",countif('5) Release_Track'!$G:$G,$B521)=0),"NO CATALOG ID MATCH in Release_Track",iserror(vlookup($A521&amp;$B521,'5) Release_Track'!$F:$F&amp;'5) Release_Track'!$G:$G,1,0)),"NO ISRC-CATALOG ID pair MATCH in Release_Track" )</f>
        <v>Groove Street</v>
      </c>
      <c r="D521" s="134"/>
      <c r="E521" s="43" t="s">
        <v>79</v>
      </c>
      <c r="F521" s="135" t="s">
        <v>669</v>
      </c>
      <c r="G521" s="136" t="str">
        <f t="array" ref="G521">ifs(or($F521="",$F521="Main Primary Artist"),$F521,not(iserror(vlookup($F521,'Reference info'!$J$5:$J$8,1,0))),"Key Artist",not(iserror(vlookup($F521,'Reference info'!$J$38:$J$405,1,0))),"Performer",not(iserror(vlookup($F521,'Reference info'!$J$10:$J$36,1,0))),"Producer &amp; Engineer")</f>
        <v>Producer &amp; Engineer</v>
      </c>
      <c r="J521" s="174" t="str">
        <f>IF(F521="Main Primary Artist","update Tracks set ArtistId=(select ArtistId from Artists where Name=N'"&amp;Substitute(Trim(E521),"'","''")&amp;"' and EnterpriseId="&amp;EntId&amp;") where "&amp;IF(A521&lt;&gt;"", "ISRC='"&amp;A521&amp;"'", "TrackVendorId='"&amp;Substitute(Trim(B521),"'","''")&amp;"'")&amp;" and EnterpriseId="&amp;EntId,"INSERT into Contributors VALUES (newid(), "&amp;IF(F521&lt;&gt;"Primary Artist", "(select RoleId from ContributorRoles where Name='"&amp;F521&amp;"'), 0", "49, 1")&amp; ", (select max(TrackId) from Tracks where "&amp;IF(A521&lt;&gt;"", "ISRC='"&amp;A521&amp;"'", "TrackVendorId='"&amp;Substitute(Trim(B521),"'","''")&amp;"'")&amp;" and EnterpriseId="&amp;EntId&amp;"), null, (select ArtistId from Artists where Name=N'"&amp;SUBSTITUTE(trim(E521),"'","''")&amp;"' and EnterpriseId="&amp;EntId&amp;"), null)")</f>
        <v>INSERT into Contributors VALUES (newid(), (select RoleId from ContributorRoles where Name='Engineer'), 0, (select max(TrackId) from Tracks where ISRC='BKTOK2300166' and EnterpriseId=647322), null, (select ArtistId from Artists where Name=N'$hinepsj' and EnterpriseId=647322), null)</v>
      </c>
    </row>
    <row r="522" hidden="1">
      <c r="A522" s="8" t="s">
        <v>950</v>
      </c>
      <c r="B522" s="116"/>
      <c r="C522" s="134" t="str">
        <f t="array" ref="C522">ifs(and(isblank($A522),isblank($B522)),"", not(iserror(vlookup($A522&amp;$B522,'5) Release_Track'!$F:$F&amp;'5) Release_Track'!$G:$G,1,0))),vlookup($A522&amp;$B522,{'5) Release_Track'!$F:$F&amp;'5) Release_Track'!$G:$G,'5) Release_Track'!$H:$H},2,0), or(and(not(isblank($B522)),$B522=$B519,$A522&lt;&gt;$A519),and(not(isblank($A522)),$A522=$A519,$B522&lt;&gt;$B519)),"ID LISTS UNALIGNED",and($A522&lt;&gt;"",countif('5) Release_Track'!$F:$F,$A522)=0),"NO ISRC MATCH in Release_Track",and($B522&lt;&gt;"",countif('5) Release_Track'!$G:$G,$B522)=0),"NO CATALOG ID MATCH in Release_Track",iserror(vlookup($A522&amp;$B522,'5) Release_Track'!$F:$F&amp;'5) Release_Track'!$G:$G,1,0)),"NO ISRC-CATALOG ID pair MATCH in Release_Track" )</f>
        <v>Pentakill</v>
      </c>
      <c r="D522" s="134"/>
      <c r="E522" s="43" t="s">
        <v>79</v>
      </c>
      <c r="F522" s="135" t="s">
        <v>667</v>
      </c>
      <c r="G522" s="136" t="str">
        <f t="array" ref="G522">ifs(or($F522="",$F522="Main Primary Artist"),$F522,not(iserror(vlookup($F522,'Reference info'!$J$5:$J$8,1,0))),"Key Artist",not(iserror(vlookup($F522,'Reference info'!$J$38:$J$405,1,0))),"Performer",not(iserror(vlookup($F522,'Reference info'!$J$10:$J$36,1,0))),"Producer &amp; Engineer")</f>
        <v>Producer &amp; Engineer</v>
      </c>
      <c r="J522" s="174" t="str">
        <f>IF(F522="Main Primary Artist","update Tracks set ArtistId=(select ArtistId from Artists where Name=N'"&amp;Substitute(Trim(E522),"'","''")&amp;"' and EnterpriseId="&amp;EntId&amp;") where "&amp;IF(A522&lt;&gt;"", "ISRC='"&amp;A522&amp;"'", "TrackVendorId='"&amp;Substitute(Trim(B522),"'","''")&amp;"'")&amp;" and EnterpriseId="&amp;EntId,"INSERT into Contributors VALUES (newid(), "&amp;IF(F522&lt;&gt;"Primary Artist", "(select RoleId from ContributorRoles where Name='"&amp;F522&amp;"'), 0", "49, 1")&amp; ", (select max(TrackId) from Tracks where "&amp;IF(A522&lt;&gt;"", "ISRC='"&amp;A522&amp;"'", "TrackVendorId='"&amp;Substitute(Trim(B522),"'","''")&amp;"'")&amp;" and EnterpriseId="&amp;EntId&amp;"), null, (select ArtistId from Artists where Name=N'"&amp;SUBSTITUTE(trim(E522),"'","''")&amp;"' and EnterpriseId="&amp;EntId&amp;"), null)")</f>
        <v>INSERT into Contributors VALUES (newid(), (select RoleId from ContributorRoles where Name='Producer'), 0, (select max(TrackId) from Tracks where ISRC='BKTOK2300168' and EnterpriseId=647322), null, (select ArtistId from Artists where Name=N'$hinepsj' and EnterpriseId=647322), null)</v>
      </c>
    </row>
    <row r="523">
      <c r="A523" s="8" t="s">
        <v>950</v>
      </c>
      <c r="B523" s="116"/>
      <c r="C523" s="134" t="str">
        <f t="array" ref="C523">ifs(and(isblank($A523),isblank($B523)),"", not(iserror(vlookup($A523&amp;$B523,'5) Release_Track'!$F:$F&amp;'5) Release_Track'!$G:$G,1,0))),vlookup($A523&amp;$B523,{'5) Release_Track'!$F:$F&amp;'5) Release_Track'!$G:$G,'5) Release_Track'!$H:$H},2,0), or(and(not(isblank($B523)),$B523=$B520,$A523&lt;&gt;$A520),and(not(isblank($A523)),$A523=$A520,$B523&lt;&gt;$B520)),"ID LISTS UNALIGNED",and($A523&lt;&gt;"",countif('5) Release_Track'!$F:$F,$A523)=0),"NO ISRC MATCH in Release_Track",and($B523&lt;&gt;"",countif('5) Release_Track'!$G:$G,$B523)=0),"NO CATALOG ID MATCH in Release_Track",iserror(vlookup($A523&amp;$B523,'5) Release_Track'!$F:$F&amp;'5) Release_Track'!$G:$G,1,0)),"NO ISRC-CATALOG ID pair MATCH in Release_Track" )</f>
        <v>Pentakill</v>
      </c>
      <c r="D523" s="134" t="str">
        <f t="array" ref="D523">ifs(and(isblank($A523),isblank($B523)),"", not(iserror(vlookup($A523&amp;$B523,'5) Release_Track'!$F:$F&amp;'5) Release_Track'!$G:$G,1,0))),vlookup($A523&amp;$B523,{'5) Release_Track'!$F:$F&amp;'5) Release_Track'!$G:$G,'5) Release_Track'!$I:$I},2,0), or(and(not(isblank($B523)),$B523=$B520,$A523&lt;&gt;$A520),and(not(isblank($A523)),$A523=$A520,$B523&lt;&gt;$B520)),"ID LISTS UNALIGNED",and($A523&lt;&gt;"",countif('5) Release_Track'!$F:$F,$A523)=0),"NO ISRC MATCH in Release_Track",and($B523&lt;&gt;"",countif('5) Release_Track'!$G:$G,$B523)=0),"NO CATALOG ID MATCH in Release_Track",iserror(vlookup($A523&amp;$B523,'5) Release_Track'!$F:$F&amp;'5) Release_Track'!$G:$G,1,0)),"NO ISRC-CATALOG ID pair MATCH in Release_Track" )</f>
        <v/>
      </c>
      <c r="E523" s="43" t="s">
        <v>79</v>
      </c>
      <c r="F523" s="135" t="s">
        <v>666</v>
      </c>
      <c r="G523" s="136" t="str">
        <f t="array" ref="G523">ifs(or($F523="",$F523="Main Primary Artist"),$F523,not(iserror(vlookup($F523,'Reference info'!$J$5:$J$8,1,0))),"Key Artist",not(iserror(vlookup($F523,'Reference info'!$J$38:$J$405,1,0))),"Performer",not(iserror(vlookup($F523,'Reference info'!$J$10:$J$36,1,0))),"Producer &amp; Engineer")</f>
        <v>Main Primary Artist</v>
      </c>
      <c r="H523" s="8" t="str">
        <f>"update Artists set ReleasesCount=(select count (distinct ReleaseId) from Releases where ArtistId=(select max(ArtistId) from Artists where Name=N'"&amp;E523&amp;"' and EnterpriseId="&amp;EntId&amp;")), 
TracksCount=(select count (distinct TrackId) from Tracks where ArtistId=(select max(ArtistId) from Artists where Name=N'"&amp;E523&amp;"' and EnterpriseId="&amp;EntId&amp;")) where ArtistId=(select max(ArtistId) from Artists where Name=N'"&amp;E523&amp;"'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23" s="174" t="str">
        <f>IF(F523="Main Primary Artist","update Tracks set ArtistId=(select ArtistId from Artists where Name=N'"&amp;Substitute(Trim(E523),"'","''")&amp;"' and EnterpriseId="&amp;EntId&amp;") where "&amp;IF(A523&lt;&gt;"", "ISRC='"&amp;A523&amp;"'", "TrackVendorId='"&amp;Substitute(Trim(B523),"'","''")&amp;"'")&amp;" and EnterpriseId="&amp;EntId,"INSERT into Contributors VALUES (newid(), "&amp;IF(F523&lt;&gt;"Primary Artist", "(select RoleId from ContributorRoles where Name='"&amp;F523&amp;"'), 0", "49, 1")&amp; ", (select max(TrackId) from Tracks where "&amp;IF(A523&lt;&gt;"", "ISRC='"&amp;A523&amp;"'", "TrackVendorId='"&amp;Substitute(Trim(B523),"'","''")&amp;"'")&amp;" and EnterpriseId="&amp;EntId&amp;"), null, (select ArtistId from Artists where Name=N'"&amp;SUBSTITUTE(trim(E523),"'","''")&amp;"' and EnterpriseId="&amp;EntId&amp;"), null)")</f>
        <v>update Tracks set ArtistId=(select ArtistId from Artists where Name=N'$hinepsj' and EnterpriseId=647322) where ISRC='BKTOK2300168' and EnterpriseId=647322</v>
      </c>
    </row>
    <row r="524" hidden="1">
      <c r="A524" s="8" t="s">
        <v>950</v>
      </c>
      <c r="B524" s="116"/>
      <c r="C524" s="134" t="str">
        <f t="array" ref="C524">ifs(and(isblank($A524),isblank($B524)),"", not(iserror(vlookup($A524&amp;$B524,'5) Release_Track'!$F:$F&amp;'5) Release_Track'!$G:$G,1,0))),vlookup($A524&amp;$B524,{'5) Release_Track'!$F:$F&amp;'5) Release_Track'!$G:$G,'5) Release_Track'!$H:$H},2,0), or(and(not(isblank($B524)),$B524=$B521,$A524&lt;&gt;$A521),and(not(isblank($A524)),$A524=$A521,$B524&lt;&gt;$B521)),"ID LISTS UNALIGNED",and($A524&lt;&gt;"",countif('5) Release_Track'!$F:$F,$A524)=0),"NO ISRC MATCH in Release_Track",and($B524&lt;&gt;"",countif('5) Release_Track'!$G:$G,$B524)=0),"NO CATALOG ID MATCH in Release_Track",iserror(vlookup($A524&amp;$B524,'5) Release_Track'!$F:$F&amp;'5) Release_Track'!$G:$G,1,0)),"NO ISRC-CATALOG ID pair MATCH in Release_Track" )</f>
        <v>Pentakill</v>
      </c>
      <c r="D524" s="134"/>
      <c r="E524" s="43" t="s">
        <v>79</v>
      </c>
      <c r="F524" s="135" t="s">
        <v>669</v>
      </c>
      <c r="G524" s="136" t="str">
        <f t="array" ref="G524">ifs(or($F524="",$F524="Main Primary Artist"),$F524,not(iserror(vlookup($F524,'Reference info'!$J$5:$J$8,1,0))),"Key Artist",not(iserror(vlookup($F524,'Reference info'!$J$38:$J$405,1,0))),"Performer",not(iserror(vlookup($F524,'Reference info'!$J$10:$J$36,1,0))),"Producer &amp; Engineer")</f>
        <v>Producer &amp; Engineer</v>
      </c>
      <c r="J524" s="174" t="str">
        <f>IF(F524="Main Primary Artist","update Tracks set ArtistId=(select ArtistId from Artists where Name=N'"&amp;Substitute(Trim(E524),"'","''")&amp;"' and EnterpriseId="&amp;EntId&amp;") where "&amp;IF(A524&lt;&gt;"", "ISRC='"&amp;A524&amp;"'", "TrackVendorId='"&amp;Substitute(Trim(B524),"'","''")&amp;"'")&amp;" and EnterpriseId="&amp;EntId,"INSERT into Contributors VALUES (newid(), "&amp;IF(F524&lt;&gt;"Primary Artist", "(select RoleId from ContributorRoles where Name='"&amp;F524&amp;"'), 0", "49, 1")&amp; ", (select max(TrackId) from Tracks where "&amp;IF(A524&lt;&gt;"", "ISRC='"&amp;A524&amp;"'", "TrackVendorId='"&amp;Substitute(Trim(B524),"'","''")&amp;"'")&amp;" and EnterpriseId="&amp;EntId&amp;"), null, (select ArtistId from Artists where Name=N'"&amp;SUBSTITUTE(trim(E524),"'","''")&amp;"' and EnterpriseId="&amp;EntId&amp;"), null)")</f>
        <v>INSERT into Contributors VALUES (newid(), (select RoleId from ContributorRoles where Name='Engineer'), 0, (select max(TrackId) from Tracks where ISRC='BKTOK2300168' and EnterpriseId=647322), null, (select ArtistId from Artists where Name=N'$hinepsj' and EnterpriseId=647322), null)</v>
      </c>
    </row>
    <row r="525" hidden="1">
      <c r="A525" s="8" t="s">
        <v>956</v>
      </c>
      <c r="B525" s="116"/>
      <c r="C525" s="134" t="str">
        <f t="array" ref="C525">ifs(and(isblank($A525),isblank($B525)),"", not(iserror(vlookup($A525&amp;$B525,'5) Release_Track'!$F:$F&amp;'5) Release_Track'!$G:$G,1,0))),vlookup($A525&amp;$B525,{'5) Release_Track'!$F:$F&amp;'5) Release_Track'!$G:$G,'5) Release_Track'!$H:$H},2,0), or(and(not(isblank($B525)),$B525=$B522,$A525&lt;&gt;$A522),and(not(isblank($A525)),$A525=$A522,$B525&lt;&gt;$B522)),"ID LISTS UNALIGNED",and($A525&lt;&gt;"",countif('5) Release_Track'!$F:$F,$A525)=0),"NO ISRC MATCH in Release_Track",and($B525&lt;&gt;"",countif('5) Release_Track'!$G:$G,$B525)=0),"NO CATALOG ID MATCH in Release_Track",iserror(vlookup($A525&amp;$B525,'5) Release_Track'!$F:$F&amp;'5) Release_Track'!$G:$G,1,0)),"NO ISRC-CATALOG ID pair MATCH in Release_Track" )</f>
        <v>Mcflurry</v>
      </c>
      <c r="D525" s="134"/>
      <c r="E525" s="43" t="s">
        <v>79</v>
      </c>
      <c r="F525" s="135" t="s">
        <v>667</v>
      </c>
      <c r="G525" s="136" t="str">
        <f t="array" ref="G525">ifs(or($F525="",$F525="Main Primary Artist"),$F525,not(iserror(vlookup($F525,'Reference info'!$J$5:$J$8,1,0))),"Key Artist",not(iserror(vlookup($F525,'Reference info'!$J$38:$J$405,1,0))),"Performer",not(iserror(vlookup($F525,'Reference info'!$J$10:$J$36,1,0))),"Producer &amp; Engineer")</f>
        <v>Producer &amp; Engineer</v>
      </c>
      <c r="J525" s="174" t="str">
        <f>IF(F525="Main Primary Artist","update Tracks set ArtistId=(select ArtistId from Artists where Name=N'"&amp;Substitute(Trim(E525),"'","''")&amp;"' and EnterpriseId="&amp;EntId&amp;") where "&amp;IF(A525&lt;&gt;"", "ISRC='"&amp;A525&amp;"'", "TrackVendorId='"&amp;Substitute(Trim(B525),"'","''")&amp;"'")&amp;" and EnterpriseId="&amp;EntId,"INSERT into Contributors VALUES (newid(), "&amp;IF(F525&lt;&gt;"Primary Artist", "(select RoleId from ContributorRoles where Name='"&amp;F525&amp;"'), 0", "49, 1")&amp; ", (select max(TrackId) from Tracks where "&amp;IF(A525&lt;&gt;"", "ISRC='"&amp;A525&amp;"'", "TrackVendorId='"&amp;Substitute(Trim(B525),"'","''")&amp;"'")&amp;" and EnterpriseId="&amp;EntId&amp;"), null, (select ArtistId from Artists where Name=N'"&amp;SUBSTITUTE(trim(E525),"'","''")&amp;"' and EnterpriseId="&amp;EntId&amp;"), null)")</f>
        <v>INSERT into Contributors VALUES (newid(), (select RoleId from ContributorRoles where Name='Producer'), 0, (select max(TrackId) from Tracks where ISRC='BKTOK2300169' and EnterpriseId=647322), null, (select ArtistId from Artists where Name=N'$hinepsj' and EnterpriseId=647322), null)</v>
      </c>
    </row>
    <row r="526">
      <c r="A526" s="8" t="s">
        <v>956</v>
      </c>
      <c r="B526" s="116"/>
      <c r="C526" s="134" t="str">
        <f t="array" ref="C526">ifs(and(isblank($A526),isblank($B526)),"", not(iserror(vlookup($A526&amp;$B526,'5) Release_Track'!$F:$F&amp;'5) Release_Track'!$G:$G,1,0))),vlookup($A526&amp;$B526,{'5) Release_Track'!$F:$F&amp;'5) Release_Track'!$G:$G,'5) Release_Track'!$H:$H},2,0), or(and(not(isblank($B526)),$B526=$B523,$A526&lt;&gt;$A523),and(not(isblank($A526)),$A526=$A523,$B526&lt;&gt;$B523)),"ID LISTS UNALIGNED",and($A526&lt;&gt;"",countif('5) Release_Track'!$F:$F,$A526)=0),"NO ISRC MATCH in Release_Track",and($B526&lt;&gt;"",countif('5) Release_Track'!$G:$G,$B526)=0),"NO CATALOG ID MATCH in Release_Track",iserror(vlookup($A526&amp;$B526,'5) Release_Track'!$F:$F&amp;'5) Release_Track'!$G:$G,1,0)),"NO ISRC-CATALOG ID pair MATCH in Release_Track" )</f>
        <v>Mcflurry</v>
      </c>
      <c r="D526" s="134" t="str">
        <f t="array" ref="D526">ifs(and(isblank($A526),isblank($B526)),"", not(iserror(vlookup($A526&amp;$B526,'5) Release_Track'!$F:$F&amp;'5) Release_Track'!$G:$G,1,0))),vlookup($A526&amp;$B526,{'5) Release_Track'!$F:$F&amp;'5) Release_Track'!$G:$G,'5) Release_Track'!$I:$I},2,0), or(and(not(isblank($B526)),$B526=$B523,$A526&lt;&gt;$A523),and(not(isblank($A526)),$A526=$A523,$B526&lt;&gt;$B523)),"ID LISTS UNALIGNED",and($A526&lt;&gt;"",countif('5) Release_Track'!$F:$F,$A526)=0),"NO ISRC MATCH in Release_Track",and($B526&lt;&gt;"",countif('5) Release_Track'!$G:$G,$B526)=0),"NO CATALOG ID MATCH in Release_Track",iserror(vlookup($A526&amp;$B526,'5) Release_Track'!$F:$F&amp;'5) Release_Track'!$G:$G,1,0)),"NO ISRC-CATALOG ID pair MATCH in Release_Track" )</f>
        <v/>
      </c>
      <c r="E526" s="43" t="s">
        <v>79</v>
      </c>
      <c r="F526" s="135" t="s">
        <v>666</v>
      </c>
      <c r="G526" s="136" t="str">
        <f t="array" ref="G526">ifs(or($F526="",$F526="Main Primary Artist"),$F526,not(iserror(vlookup($F526,'Reference info'!$J$5:$J$8,1,0))),"Key Artist",not(iserror(vlookup($F526,'Reference info'!$J$38:$J$405,1,0))),"Performer",not(iserror(vlookup($F526,'Reference info'!$J$10:$J$36,1,0))),"Producer &amp; Engineer")</f>
        <v>Main Primary Artist</v>
      </c>
      <c r="H526" s="8" t="str">
        <f>"update Artists set ReleasesCount=(select count (distinct ReleaseId) from Releases where ArtistId=(select max(ArtistId) from Artists where Name=N'"&amp;E526&amp;"' and EnterpriseId="&amp;EntId&amp;")), 
TracksCount=(select count (distinct TrackId) from Tracks where ArtistId=(select max(ArtistId) from Artists where Name=N'"&amp;E526&amp;"' and EnterpriseId="&amp;EntId&amp;")) where ArtistId=(select max(ArtistId) from Artists where Name=N'"&amp;E526&amp;"'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26" s="174" t="str">
        <f>IF(F526="Main Primary Artist","update Tracks set ArtistId=(select ArtistId from Artists where Name=N'"&amp;Substitute(Trim(E526),"'","''")&amp;"' and EnterpriseId="&amp;EntId&amp;") where "&amp;IF(A526&lt;&gt;"", "ISRC='"&amp;A526&amp;"'", "TrackVendorId='"&amp;Substitute(Trim(B526),"'","''")&amp;"'")&amp;" and EnterpriseId="&amp;EntId,"INSERT into Contributors VALUES (newid(), "&amp;IF(F526&lt;&gt;"Primary Artist", "(select RoleId from ContributorRoles where Name='"&amp;F526&amp;"'), 0", "49, 1")&amp; ", (select max(TrackId) from Tracks where "&amp;IF(A526&lt;&gt;"", "ISRC='"&amp;A526&amp;"'", "TrackVendorId='"&amp;Substitute(Trim(B526),"'","''")&amp;"'")&amp;" and EnterpriseId="&amp;EntId&amp;"), null, (select ArtistId from Artists where Name=N'"&amp;SUBSTITUTE(trim(E526),"'","''")&amp;"' and EnterpriseId="&amp;EntId&amp;"), null)")</f>
        <v>update Tracks set ArtistId=(select ArtistId from Artists where Name=N'$hinepsj' and EnterpriseId=647322) where ISRC='BKTOK2300169' and EnterpriseId=647322</v>
      </c>
    </row>
    <row r="527" hidden="1">
      <c r="A527" s="8" t="s">
        <v>956</v>
      </c>
      <c r="B527" s="116"/>
      <c r="C527" s="134" t="str">
        <f t="array" ref="C527">ifs(and(isblank($A527),isblank($B527)),"", not(iserror(vlookup($A527&amp;$B527,'5) Release_Track'!$F:$F&amp;'5) Release_Track'!$G:$G,1,0))),vlookup($A527&amp;$B527,{'5) Release_Track'!$F:$F&amp;'5) Release_Track'!$G:$G,'5) Release_Track'!$H:$H},2,0), or(and(not(isblank($B527)),$B527=$B524,$A527&lt;&gt;$A524),and(not(isblank($A527)),$A527=$A524,$B527&lt;&gt;$B524)),"ID LISTS UNALIGNED",and($A527&lt;&gt;"",countif('5) Release_Track'!$F:$F,$A527)=0),"NO ISRC MATCH in Release_Track",and($B527&lt;&gt;"",countif('5) Release_Track'!$G:$G,$B527)=0),"NO CATALOG ID MATCH in Release_Track",iserror(vlookup($A527&amp;$B527,'5) Release_Track'!$F:$F&amp;'5) Release_Track'!$G:$G,1,0)),"NO ISRC-CATALOG ID pair MATCH in Release_Track" )</f>
        <v>Mcflurry</v>
      </c>
      <c r="D527" s="134"/>
      <c r="E527" s="43" t="s">
        <v>79</v>
      </c>
      <c r="F527" s="135" t="s">
        <v>669</v>
      </c>
      <c r="G527" s="136" t="str">
        <f t="array" ref="G527">ifs(or($F527="",$F527="Main Primary Artist"),$F527,not(iserror(vlookup($F527,'Reference info'!$J$5:$J$8,1,0))),"Key Artist",not(iserror(vlookup($F527,'Reference info'!$J$38:$J$405,1,0))),"Performer",not(iserror(vlookup($F527,'Reference info'!$J$10:$J$36,1,0))),"Producer &amp; Engineer")</f>
        <v>Producer &amp; Engineer</v>
      </c>
      <c r="J527" s="174" t="str">
        <f>IF(F527="Main Primary Artist","update Tracks set ArtistId=(select ArtistId from Artists where Name=N'"&amp;Substitute(Trim(E527),"'","''")&amp;"' and EnterpriseId="&amp;EntId&amp;") where "&amp;IF(A527&lt;&gt;"", "ISRC='"&amp;A527&amp;"'", "TrackVendorId='"&amp;Substitute(Trim(B527),"'","''")&amp;"'")&amp;" and EnterpriseId="&amp;EntId,"INSERT into Contributors VALUES (newid(), "&amp;IF(F527&lt;&gt;"Primary Artist", "(select RoleId from ContributorRoles where Name='"&amp;F527&amp;"'), 0", "49, 1")&amp; ", (select max(TrackId) from Tracks where "&amp;IF(A527&lt;&gt;"", "ISRC='"&amp;A527&amp;"'", "TrackVendorId='"&amp;Substitute(Trim(B527),"'","''")&amp;"'")&amp;" and EnterpriseId="&amp;EntId&amp;"), null, (select ArtistId from Artists where Name=N'"&amp;SUBSTITUTE(trim(E527),"'","''")&amp;"' and EnterpriseId="&amp;EntId&amp;"), null)")</f>
        <v>INSERT into Contributors VALUES (newid(), (select RoleId from ContributorRoles where Name='Engineer'), 0, (select max(TrackId) from Tracks where ISRC='BKTOK2300169' and EnterpriseId=647322), null, (select ArtistId from Artists where Name=N'$hinepsj' and EnterpriseId=647322), null)</v>
      </c>
    </row>
    <row r="528" hidden="1">
      <c r="A528" s="8" t="s">
        <v>959</v>
      </c>
      <c r="B528" s="116"/>
      <c r="C528" s="134" t="str">
        <f t="array" ref="C528">ifs(and(isblank($A528),isblank($B528)),"", not(iserror(vlookup($A528&amp;$B528,'5) Release_Track'!$F:$F&amp;'5) Release_Track'!$G:$G,1,0))),vlookup($A528&amp;$B528,{'5) Release_Track'!$F:$F&amp;'5) Release_Track'!$G:$G,'5) Release_Track'!$H:$H},2,0), or(and(not(isblank($B528)),$B528=$B525,$A528&lt;&gt;$A525),and(not(isblank($A528)),$A528=$A525,$B528&lt;&gt;$B525)),"ID LISTS UNALIGNED",and($A528&lt;&gt;"",countif('5) Release_Track'!$F:$F,$A528)=0),"NO ISRC MATCH in Release_Track",and($B528&lt;&gt;"",countif('5) Release_Track'!$G:$G,$B528)=0),"NO CATALOG ID MATCH in Release_Track",iserror(vlookup($A528&amp;$B528,'5) Release_Track'!$F:$F&amp;'5) Release_Track'!$G:$G,1,0)),"NO ISRC-CATALOG ID pair MATCH in Release_Track" )</f>
        <v>Facetime</v>
      </c>
      <c r="D528" s="134"/>
      <c r="E528" s="43" t="s">
        <v>79</v>
      </c>
      <c r="F528" s="135" t="s">
        <v>667</v>
      </c>
      <c r="G528" s="136" t="str">
        <f t="array" ref="G528">ifs(or($F528="",$F528="Main Primary Artist"),$F528,not(iserror(vlookup($F528,'Reference info'!$J$5:$J$8,1,0))),"Key Artist",not(iserror(vlookup($F528,'Reference info'!$J$38:$J$405,1,0))),"Performer",not(iserror(vlookup($F528,'Reference info'!$J$10:$J$36,1,0))),"Producer &amp; Engineer")</f>
        <v>Producer &amp; Engineer</v>
      </c>
      <c r="J528" s="174" t="str">
        <f>IF(F528="Main Primary Artist","update Tracks set ArtistId=(select ArtistId from Artists where Name=N'"&amp;Substitute(Trim(E528),"'","''")&amp;"' and EnterpriseId="&amp;EntId&amp;") where "&amp;IF(A528&lt;&gt;"", "ISRC='"&amp;A528&amp;"'", "TrackVendorId='"&amp;Substitute(Trim(B528),"'","''")&amp;"'")&amp;" and EnterpriseId="&amp;EntId,"INSERT into Contributors VALUES (newid(), "&amp;IF(F528&lt;&gt;"Primary Artist", "(select RoleId from ContributorRoles where Name='"&amp;F528&amp;"'), 0", "49, 1")&amp; ", (select max(TrackId) from Tracks where "&amp;IF(A528&lt;&gt;"", "ISRC='"&amp;A528&amp;"'", "TrackVendorId='"&amp;Substitute(Trim(B528),"'","''")&amp;"'")&amp;" and EnterpriseId="&amp;EntId&amp;"), null, (select ArtistId from Artists where Name=N'"&amp;SUBSTITUTE(trim(E528),"'","''")&amp;"' and EnterpriseId="&amp;EntId&amp;"), null)")</f>
        <v>INSERT into Contributors VALUES (newid(), (select RoleId from ContributorRoles where Name='Producer'), 0, (select max(TrackId) from Tracks where ISRC='BKTOK2300170' and EnterpriseId=647322), null, (select ArtistId from Artists where Name=N'$hinepsj' and EnterpriseId=647322), null)</v>
      </c>
    </row>
    <row r="529">
      <c r="A529" s="8" t="s">
        <v>959</v>
      </c>
      <c r="B529" s="116"/>
      <c r="C529" s="134" t="str">
        <f t="array" ref="C529">ifs(and(isblank($A529),isblank($B529)),"", not(iserror(vlookup($A529&amp;$B529,'5) Release_Track'!$F:$F&amp;'5) Release_Track'!$G:$G,1,0))),vlookup($A529&amp;$B529,{'5) Release_Track'!$F:$F&amp;'5) Release_Track'!$G:$G,'5) Release_Track'!$H:$H},2,0), or(and(not(isblank($B529)),$B529=$B526,$A529&lt;&gt;$A526),and(not(isblank($A529)),$A529=$A526,$B529&lt;&gt;$B526)),"ID LISTS UNALIGNED",and($A529&lt;&gt;"",countif('5) Release_Track'!$F:$F,$A529)=0),"NO ISRC MATCH in Release_Track",and($B529&lt;&gt;"",countif('5) Release_Track'!$G:$G,$B529)=0),"NO CATALOG ID MATCH in Release_Track",iserror(vlookup($A529&amp;$B529,'5) Release_Track'!$F:$F&amp;'5) Release_Track'!$G:$G,1,0)),"NO ISRC-CATALOG ID pair MATCH in Release_Track" )</f>
        <v>Facetime</v>
      </c>
      <c r="D529" s="134" t="str">
        <f t="array" ref="D529">ifs(and(isblank($A529),isblank($B529)),"", not(iserror(vlookup($A529&amp;$B529,'5) Release_Track'!$F:$F&amp;'5) Release_Track'!$G:$G,1,0))),vlookup($A529&amp;$B529,{'5) Release_Track'!$F:$F&amp;'5) Release_Track'!$G:$G,'5) Release_Track'!$I:$I},2,0), or(and(not(isblank($B529)),$B529=$B526,$A529&lt;&gt;$A526),and(not(isblank($A529)),$A529=$A526,$B529&lt;&gt;$B526)),"ID LISTS UNALIGNED",and($A529&lt;&gt;"",countif('5) Release_Track'!$F:$F,$A529)=0),"NO ISRC MATCH in Release_Track",and($B529&lt;&gt;"",countif('5) Release_Track'!$G:$G,$B529)=0),"NO CATALOG ID MATCH in Release_Track",iserror(vlookup($A529&amp;$B529,'5) Release_Track'!$F:$F&amp;'5) Release_Track'!$G:$G,1,0)),"NO ISRC-CATALOG ID pair MATCH in Release_Track" )</f>
        <v/>
      </c>
      <c r="E529" s="43" t="s">
        <v>79</v>
      </c>
      <c r="F529" s="135" t="s">
        <v>666</v>
      </c>
      <c r="G529" s="136" t="str">
        <f t="array" ref="G529">ifs(or($F529="",$F529="Main Primary Artist"),$F529,not(iserror(vlookup($F529,'Reference info'!$J$5:$J$8,1,0))),"Key Artist",not(iserror(vlookup($F529,'Reference info'!$J$38:$J$405,1,0))),"Performer",not(iserror(vlookup($F529,'Reference info'!$J$10:$J$36,1,0))),"Producer &amp; Engineer")</f>
        <v>Main Primary Artist</v>
      </c>
      <c r="H529" s="8" t="str">
        <f>"update Artists set ReleasesCount=(select count (distinct ReleaseId) from Releases where ArtistId=(select max(ArtistId) from Artists where Name=N'"&amp;E529&amp;"' and EnterpriseId="&amp;EntId&amp;")), 
TracksCount=(select count (distinct TrackId) from Tracks where ArtistId=(select max(ArtistId) from Artists where Name=N'"&amp;E529&amp;"' and EnterpriseId="&amp;EntId&amp;")) where ArtistId=(select max(ArtistId) from Artists where Name=N'"&amp;E529&amp;"'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29" s="174" t="str">
        <f>IF(F529="Main Primary Artist","update Tracks set ArtistId=(select ArtistId from Artists where Name=N'"&amp;Substitute(Trim(E529),"'","''")&amp;"' and EnterpriseId="&amp;EntId&amp;") where "&amp;IF(A529&lt;&gt;"", "ISRC='"&amp;A529&amp;"'", "TrackVendorId='"&amp;Substitute(Trim(B529),"'","''")&amp;"'")&amp;" and EnterpriseId="&amp;EntId,"INSERT into Contributors VALUES (newid(), "&amp;IF(F529&lt;&gt;"Primary Artist", "(select RoleId from ContributorRoles where Name='"&amp;F529&amp;"'), 0", "49, 1")&amp; ", (select max(TrackId) from Tracks where "&amp;IF(A529&lt;&gt;"", "ISRC='"&amp;A529&amp;"'", "TrackVendorId='"&amp;Substitute(Trim(B529),"'","''")&amp;"'")&amp;" and EnterpriseId="&amp;EntId&amp;"), null, (select ArtistId from Artists where Name=N'"&amp;SUBSTITUTE(trim(E529),"'","''")&amp;"' and EnterpriseId="&amp;EntId&amp;"), null)")</f>
        <v>update Tracks set ArtistId=(select ArtistId from Artists where Name=N'$hinepsj' and EnterpriseId=647322) where ISRC='BKTOK2300170' and EnterpriseId=647322</v>
      </c>
    </row>
    <row r="530" hidden="1">
      <c r="A530" s="8" t="s">
        <v>959</v>
      </c>
      <c r="B530" s="116"/>
      <c r="C530" s="134" t="str">
        <f t="array" ref="C530">ifs(and(isblank($A530),isblank($B530)),"", not(iserror(vlookup($A530&amp;$B530,'5) Release_Track'!$F:$F&amp;'5) Release_Track'!$G:$G,1,0))),vlookup($A530&amp;$B530,{'5) Release_Track'!$F:$F&amp;'5) Release_Track'!$G:$G,'5) Release_Track'!$H:$H},2,0), or(and(not(isblank($B530)),$B530=$B527,$A530&lt;&gt;$A527),and(not(isblank($A530)),$A530=$A527,$B530&lt;&gt;$B527)),"ID LISTS UNALIGNED",and($A530&lt;&gt;"",countif('5) Release_Track'!$F:$F,$A530)=0),"NO ISRC MATCH in Release_Track",and($B530&lt;&gt;"",countif('5) Release_Track'!$G:$G,$B530)=0),"NO CATALOG ID MATCH in Release_Track",iserror(vlookup($A530&amp;$B530,'5) Release_Track'!$F:$F&amp;'5) Release_Track'!$G:$G,1,0)),"NO ISRC-CATALOG ID pair MATCH in Release_Track" )</f>
        <v>Facetime</v>
      </c>
      <c r="D530" s="134"/>
      <c r="E530" s="43" t="s">
        <v>79</v>
      </c>
      <c r="F530" s="135" t="s">
        <v>669</v>
      </c>
      <c r="G530" s="136" t="str">
        <f t="array" ref="G530">ifs(or($F530="",$F530="Main Primary Artist"),$F530,not(iserror(vlookup($F530,'Reference info'!$J$5:$J$8,1,0))),"Key Artist",not(iserror(vlookup($F530,'Reference info'!$J$38:$J$405,1,0))),"Performer",not(iserror(vlookup($F530,'Reference info'!$J$10:$J$36,1,0))),"Producer &amp; Engineer")</f>
        <v>Producer &amp; Engineer</v>
      </c>
      <c r="J530" s="174" t="str">
        <f>IF(F530="Main Primary Artist","update Tracks set ArtistId=(select ArtistId from Artists where Name=N'"&amp;Substitute(Trim(E530),"'","''")&amp;"' and EnterpriseId="&amp;EntId&amp;") where "&amp;IF(A530&lt;&gt;"", "ISRC='"&amp;A530&amp;"'", "TrackVendorId='"&amp;Substitute(Trim(B530),"'","''")&amp;"'")&amp;" and EnterpriseId="&amp;EntId,"INSERT into Contributors VALUES (newid(), "&amp;IF(F530&lt;&gt;"Primary Artist", "(select RoleId from ContributorRoles where Name='"&amp;F530&amp;"'), 0", "49, 1")&amp; ", (select max(TrackId) from Tracks where "&amp;IF(A530&lt;&gt;"", "ISRC='"&amp;A530&amp;"'", "TrackVendorId='"&amp;Substitute(Trim(B530),"'","''")&amp;"'")&amp;" and EnterpriseId="&amp;EntId&amp;"), null, (select ArtistId from Artists where Name=N'"&amp;SUBSTITUTE(trim(E530),"'","''")&amp;"' and EnterpriseId="&amp;EntId&amp;"), null)")</f>
        <v>INSERT into Contributors VALUES (newid(), (select RoleId from ContributorRoles where Name='Engineer'), 0, (select max(TrackId) from Tracks where ISRC='BKTOK2300170' and EnterpriseId=647322), null, (select ArtistId from Artists where Name=N'$hinepsj' and EnterpriseId=647322), null)</v>
      </c>
    </row>
    <row r="531" hidden="1">
      <c r="A531" s="8" t="s">
        <v>962</v>
      </c>
      <c r="B531" s="116"/>
      <c r="C531" s="134" t="str">
        <f t="array" ref="C531">ifs(and(isblank($A531),isblank($B531)),"", not(iserror(vlookup($A531&amp;$B531,'5) Release_Track'!$F:$F&amp;'5) Release_Track'!$G:$G,1,0))),vlookup($A531&amp;$B531,{'5) Release_Track'!$F:$F&amp;'5) Release_Track'!$G:$G,'5) Release_Track'!$H:$H},2,0), or(and(not(isblank($B531)),$B531=$B528,$A531&lt;&gt;$A528),and(not(isblank($A531)),$A531=$A528,$B531&lt;&gt;$B528)),"ID LISTS UNALIGNED",and($A531&lt;&gt;"",countif('5) Release_Track'!$F:$F,$A531)=0),"NO ISRC MATCH in Release_Track",and($B531&lt;&gt;"",countif('5) Release_Track'!$G:$G,$B531)=0),"NO CATALOG ID MATCH in Release_Track",iserror(vlookup($A531&amp;$B531,'5) Release_Track'!$F:$F&amp;'5) Release_Track'!$G:$G,1,0)),"NO ISRC-CATALOG ID pair MATCH in Release_Track" )</f>
        <v>Gravidade Luar</v>
      </c>
      <c r="D531" s="134"/>
      <c r="E531" s="43" t="s">
        <v>69</v>
      </c>
      <c r="F531" s="135" t="s">
        <v>667</v>
      </c>
      <c r="G531" s="136" t="str">
        <f t="array" ref="G531">ifs(or($F531="",$F531="Main Primary Artist"),$F531,not(iserror(vlookup($F531,'Reference info'!$J$5:$J$8,1,0))),"Key Artist",not(iserror(vlookup($F531,'Reference info'!$J$38:$J$405,1,0))),"Performer",not(iserror(vlookup($F531,'Reference info'!$J$10:$J$36,1,0))),"Producer &amp; Engineer")</f>
        <v>Producer &amp; Engineer</v>
      </c>
      <c r="J531" s="174" t="str">
        <f>IF(F531="Main Primary Artist","update Tracks set ArtistId=(select ArtistId from Artists where Name=N'"&amp;Substitute(Trim(E531),"'","''")&amp;"' and EnterpriseId="&amp;EntId&amp;") where "&amp;IF(A531&lt;&gt;"", "ISRC='"&amp;A531&amp;"'", "TrackVendorId='"&amp;Substitute(Trim(B531),"'","''")&amp;"'")&amp;" and EnterpriseId="&amp;EntId,"INSERT into Contributors VALUES (newid(), "&amp;IF(F531&lt;&gt;"Primary Artist", "(select RoleId from ContributorRoles where Name='"&amp;F531&amp;"'), 0", "49, 1")&amp; ", (select max(TrackId) from Tracks where "&amp;IF(A531&lt;&gt;"", "ISRC='"&amp;A531&amp;"'", "TrackVendorId='"&amp;Substitute(Trim(B531),"'","''")&amp;"'")&amp;" and EnterpriseId="&amp;EntId&amp;"), null, (select ArtistId from Artists where Name=N'"&amp;SUBSTITUTE(trim(E531),"'","''")&amp;"' and EnterpriseId="&amp;EntId&amp;"), null)")</f>
        <v>INSERT into Contributors VALUES (newid(), (select RoleId from ContributorRoles where Name='Producer'), 0, (select max(TrackId) from Tracks where ISRC='BKTOK2300171' and EnterpriseId=647322), null, (select ArtistId from Artists where Name=N'Tavin' and EnterpriseId=647322), null)</v>
      </c>
    </row>
    <row r="532" hidden="1">
      <c r="A532" s="8" t="s">
        <v>962</v>
      </c>
      <c r="B532" s="116"/>
      <c r="C532" s="134" t="str">
        <f t="array" ref="C532">ifs(and(isblank($A532),isblank($B532)),"", not(iserror(vlookup($A532&amp;$B532,'5) Release_Track'!$F:$F&amp;'5) Release_Track'!$G:$G,1,0))),vlookup($A532&amp;$B532,{'5) Release_Track'!$F:$F&amp;'5) Release_Track'!$G:$G,'5) Release_Track'!$H:$H},2,0), or(and(not(isblank($B532)),$B532=$B531,$A532&lt;&gt;$A531),and(not(isblank($A532)),$A532=$A531,$B532&lt;&gt;$B531)),"ID LISTS UNALIGNED",and($A532&lt;&gt;"",countif('5) Release_Track'!$F:$F,$A532)=0),"NO ISRC MATCH in Release_Track",and($B532&lt;&gt;"",countif('5) Release_Track'!$G:$G,$B532)=0),"NO CATALOG ID MATCH in Release_Track",iserror(vlookup($A532&amp;$B532,'5) Release_Track'!$F:$F&amp;'5) Release_Track'!$G:$G,1,0)),"NO ISRC-CATALOG ID pair MATCH in Release_Track" )</f>
        <v>Gravidade Luar</v>
      </c>
      <c r="D532" s="134" t="str">
        <f t="array" ref="D532">ifs(and(isblank($A532),isblank($B532)),"", not(iserror(vlookup($A532&amp;$B532,'5) Release_Track'!$F:$F&amp;'5) Release_Track'!$G:$G,1,0))),vlookup($A532&amp;$B532,{'5) Release_Track'!$F:$F&amp;'5) Release_Track'!$G:$G,'5) Release_Track'!$I:$I},2,0), or(and(not(isblank($B532)),$B532=$B531,$A532&lt;&gt;$A531),and(not(isblank($A532)),$A532=$A531,$B532&lt;&gt;$B531)),"ID LISTS UNALIGNED",and($A532&lt;&gt;"",countif('5) Release_Track'!$F:$F,$A532)=0),"NO ISRC MATCH in Release_Track",and($B532&lt;&gt;"",countif('5) Release_Track'!$G:$G,$B532)=0),"NO CATALOG ID MATCH in Release_Track",iserror(vlookup($A532&amp;$B532,'5) Release_Track'!$F:$F&amp;'5) Release_Track'!$G:$G,1,0)),"NO ISRC-CATALOG ID pair MATCH in Release_Track" )</f>
        <v/>
      </c>
      <c r="E532" s="43" t="s">
        <v>127</v>
      </c>
      <c r="F532" s="135" t="s">
        <v>671</v>
      </c>
      <c r="G532" s="136" t="str">
        <f t="array" ref="G532">ifs(or($F532="",$F532="Main Primary Artist"),$F532,not(iserror(vlookup($F532,'Reference info'!$J$5:$J$8,1,0))),"Key Artist",not(iserror(vlookup($F532,'Reference info'!$J$38:$J$405,1,0))),"Performer",not(iserror(vlookup($F532,'Reference info'!$J$10:$J$36,1,0))),"Producer &amp; Engineer")</f>
        <v>Key Artist</v>
      </c>
      <c r="J532" s="174" t="str">
        <f>IF(F532="Main Primary Artist","update Tracks set ArtistId=(select ArtistId from Artists where Name=N'"&amp;Substitute(Trim(E532),"'","''")&amp;"' and EnterpriseId="&amp;EntId&amp;") where "&amp;IF(A532&lt;&gt;"", "ISRC='"&amp;A532&amp;"'", "TrackVendorId='"&amp;Substitute(Trim(B532),"'","''")&amp;"'")&amp;" and EnterpriseId="&amp;EntId,"INSERT into Contributors VALUES (newid(), "&amp;IF(F532&lt;&gt;"Primary Artist", "(select RoleId from ContributorRoles where Name='"&amp;F532&amp;"'), 0", "49, 1")&amp; ", (select max(TrackId) from Tracks where "&amp;IF(A532&lt;&gt;"", "ISRC='"&amp;A532&amp;"'", "TrackVendorId='"&amp;Substitute(Trim(B532),"'","''")&amp;"'")&amp;" and EnterpriseId="&amp;EntId&amp;"), null, (select ArtistId from Artists where Name=N'"&amp;SUBSTITUTE(trim(E532),"'","''")&amp;"' and EnterpriseId="&amp;EntId&amp;"), null)")</f>
        <v>INSERT into Contributors VALUES (newid(), 49, 1, (select max(TrackId) from Tracks where ISRC='BKTOK2300171' and EnterpriseId=647322), null, (select ArtistId from Artists where Name=N'Ciro Daniel' and EnterpriseId=647322), null)</v>
      </c>
    </row>
    <row r="533">
      <c r="A533" s="8" t="s">
        <v>962</v>
      </c>
      <c r="B533" s="116"/>
      <c r="C533" s="134" t="str">
        <f t="array" ref="C533">ifs(and(isblank($A533),isblank($B533)),"", not(iserror(vlookup($A533&amp;$B533,'5) Release_Track'!$F:$F&amp;'5) Release_Track'!$G:$G,1,0))),vlookup($A533&amp;$B533,{'5) Release_Track'!$F:$F&amp;'5) Release_Track'!$G:$G,'5) Release_Track'!$H:$H},2,0), or(and(not(isblank($B533)),$B533=$B530,$A533&lt;&gt;$A530),and(not(isblank($A533)),$A533=$A530,$B533&lt;&gt;$B530)),"ID LISTS UNALIGNED",and($A533&lt;&gt;"",countif('5) Release_Track'!$F:$F,$A533)=0),"NO ISRC MATCH in Release_Track",and($B533&lt;&gt;"",countif('5) Release_Track'!$G:$G,$B533)=0),"NO CATALOG ID MATCH in Release_Track",iserror(vlookup($A533&amp;$B533,'5) Release_Track'!$F:$F&amp;'5) Release_Track'!$G:$G,1,0)),"NO ISRC-CATALOG ID pair MATCH in Release_Track" )</f>
        <v>Gravidade Luar</v>
      </c>
      <c r="D533" s="134" t="str">
        <f t="array" ref="D533">ifs(and(isblank($A533),isblank($B533)),"", not(iserror(vlookup($A533&amp;$B533,'5) Release_Track'!$F:$F&amp;'5) Release_Track'!$G:$G,1,0))),vlookup($A533&amp;$B533,{'5) Release_Track'!$F:$F&amp;'5) Release_Track'!$G:$G,'5) Release_Track'!$I:$I},2,0), or(and(not(isblank($B533)),$B533=$B530,$A533&lt;&gt;$A530),and(not(isblank($A533)),$A533=$A530,$B533&lt;&gt;$B530)),"ID LISTS UNALIGNED",and($A533&lt;&gt;"",countif('5) Release_Track'!$F:$F,$A533)=0),"NO ISRC MATCH in Release_Track",and($B533&lt;&gt;"",countif('5) Release_Track'!$G:$G,$B533)=0),"NO CATALOG ID MATCH in Release_Track",iserror(vlookup($A533&amp;$B533,'5) Release_Track'!$F:$F&amp;'5) Release_Track'!$G:$G,1,0)),"NO ISRC-CATALOG ID pair MATCH in Release_Track" )</f>
        <v/>
      </c>
      <c r="E533" s="43" t="s">
        <v>69</v>
      </c>
      <c r="F533" s="135" t="s">
        <v>666</v>
      </c>
      <c r="G533" s="136" t="str">
        <f t="array" ref="G533">ifs(or($F533="",$F533="Main Primary Artist"),$F533,not(iserror(vlookup($F533,'Reference info'!$J$5:$J$8,1,0))),"Key Artist",not(iserror(vlookup($F533,'Reference info'!$J$38:$J$405,1,0))),"Performer",not(iserror(vlookup($F533,'Reference info'!$J$10:$J$36,1,0))),"Producer &amp; Engineer")</f>
        <v>Main Primary Artist</v>
      </c>
      <c r="H533" s="8" t="str">
        <f>"update Artists set ReleasesCount=(select count (distinct ReleaseId) from Releases where ArtistId=(select max(ArtistId) from Artists where Name=N'"&amp;E533&amp;"' and EnterpriseId="&amp;EntId&amp;")), 
TracksCount=(select count (distinct TrackId) from Tracks where ArtistId=(select max(ArtistId) from Artists where Name=N'"&amp;E533&amp;"' and EnterpriseId="&amp;EntId&amp;")) where ArtistId=(select max(ArtistId) from Artists where Name=N'"&amp;E533&amp;"' and EnterpriseId="&amp;EntId&amp;");"</f>
        <v>update Artists set ReleasesCount=(select count (distinct ReleaseId) from Releases where ArtistId=(select max(ArtistId) from Artists where Name=N'Tavin' and EnterpriseId=647322)), 
TracksCount=(select count (distinct TrackId) from Tracks where ArtistId=(select max(ArtistId) from Artists where Name=N'Tavin' and EnterpriseId=647322)) where ArtistId=(select max(ArtistId) from Artists where Name=N'Tavin' and EnterpriseId=647322);</v>
      </c>
      <c r="J533" s="174" t="str">
        <f>IF(F533="Main Primary Artist","update Tracks set ArtistId=(select ArtistId from Artists where Name=N'"&amp;Substitute(Trim(E533),"'","''")&amp;"' and EnterpriseId="&amp;EntId&amp;") where "&amp;IF(A533&lt;&gt;"", "ISRC='"&amp;A533&amp;"'", "TrackVendorId='"&amp;Substitute(Trim(B533),"'","''")&amp;"'")&amp;" and EnterpriseId="&amp;EntId,"INSERT into Contributors VALUES (newid(), "&amp;IF(F533&lt;&gt;"Primary Artist", "(select RoleId from ContributorRoles where Name='"&amp;F533&amp;"'), 0", "49, 1")&amp; ", (select max(TrackId) from Tracks where "&amp;IF(A533&lt;&gt;"", "ISRC='"&amp;A533&amp;"'", "TrackVendorId='"&amp;Substitute(Trim(B533),"'","''")&amp;"'")&amp;" and EnterpriseId="&amp;EntId&amp;"), null, (select ArtistId from Artists where Name=N'"&amp;SUBSTITUTE(trim(E533),"'","''")&amp;"' and EnterpriseId="&amp;EntId&amp;"), null)")</f>
        <v>update Tracks set ArtistId=(select ArtistId from Artists where Name=N'Tavin' and EnterpriseId=647322) where ISRC='BKTOK2300171' and EnterpriseId=647322</v>
      </c>
    </row>
    <row r="534" hidden="1">
      <c r="A534" s="8" t="s">
        <v>962</v>
      </c>
      <c r="B534" s="116"/>
      <c r="C534" s="134" t="str">
        <f t="array" ref="C534">ifs(and(isblank($A534),isblank($B534)),"", not(iserror(vlookup($A534&amp;$B534,'5) Release_Track'!$F:$F&amp;'5) Release_Track'!$G:$G,1,0))),vlookup($A534&amp;$B534,{'5) Release_Track'!$F:$F&amp;'5) Release_Track'!$G:$G,'5) Release_Track'!$H:$H},2,0), or(and(not(isblank($B534)),$B534=$B533,$A534&lt;&gt;$A533),and(not(isblank($A534)),$A534=$A533,$B534&lt;&gt;$B533)),"ID LISTS UNALIGNED",and($A534&lt;&gt;"",countif('5) Release_Track'!$F:$F,$A534)=0),"NO ISRC MATCH in Release_Track",and($B534&lt;&gt;"",countif('5) Release_Track'!$G:$G,$B534)=0),"NO CATALOG ID MATCH in Release_Track",iserror(vlookup($A534&amp;$B534,'5) Release_Track'!$F:$F&amp;'5) Release_Track'!$G:$G,1,0)),"NO ISRC-CATALOG ID pair MATCH in Release_Track" )</f>
        <v>Gravidade Luar</v>
      </c>
      <c r="D534" s="134"/>
      <c r="E534" s="43" t="s">
        <v>69</v>
      </c>
      <c r="F534" s="135" t="s">
        <v>669</v>
      </c>
      <c r="G534" s="136" t="str">
        <f t="array" ref="G534">ifs(or($F534="",$F534="Main Primary Artist"),$F534,not(iserror(vlookup($F534,'Reference info'!$J$5:$J$8,1,0))),"Key Artist",not(iserror(vlookup($F534,'Reference info'!$J$38:$J$405,1,0))),"Performer",not(iserror(vlookup($F534,'Reference info'!$J$10:$J$36,1,0))),"Producer &amp; Engineer")</f>
        <v>Producer &amp; Engineer</v>
      </c>
      <c r="J534" s="174" t="str">
        <f>IF(F534="Main Primary Artist","update Tracks set ArtistId=(select ArtistId from Artists where Name=N'"&amp;Substitute(Trim(E534),"'","''")&amp;"' and EnterpriseId="&amp;EntId&amp;") where "&amp;IF(A534&lt;&gt;"", "ISRC='"&amp;A534&amp;"'", "TrackVendorId='"&amp;Substitute(Trim(B534),"'","''")&amp;"'")&amp;" and EnterpriseId="&amp;EntId,"INSERT into Contributors VALUES (newid(), "&amp;IF(F534&lt;&gt;"Primary Artist", "(select RoleId from ContributorRoles where Name='"&amp;F534&amp;"'), 0", "49, 1")&amp; ", (select max(TrackId) from Tracks where "&amp;IF(A534&lt;&gt;"", "ISRC='"&amp;A534&amp;"'", "TrackVendorId='"&amp;Substitute(Trim(B534),"'","''")&amp;"'")&amp;" and EnterpriseId="&amp;EntId&amp;"), null, (select ArtistId from Artists where Name=N'"&amp;SUBSTITUTE(trim(E534),"'","''")&amp;"' and EnterpriseId="&amp;EntId&amp;"), null)")</f>
        <v>INSERT into Contributors VALUES (newid(), (select RoleId from ContributorRoles where Name='Engineer'), 0, (select max(TrackId) from Tracks where ISRC='BKTOK2300171' and EnterpriseId=647322), null, (select ArtistId from Artists where Name=N'Tavin' and EnterpriseId=647322), null)</v>
      </c>
    </row>
    <row r="535" hidden="1">
      <c r="A535" s="34" t="s">
        <v>1199</v>
      </c>
      <c r="B535" s="84"/>
      <c r="C535" s="134" t="str">
        <f t="array" ref="C535">ifs(and(isblank($A535),isblank($B535)),"", not(iserror(vlookup($A535&amp;$B535,'5) Release_Track'!$F:$F&amp;'5) Release_Track'!$G:$G,1,0))),vlookup($A535&amp;$B535,{'5) Release_Track'!$F:$F&amp;'5) Release_Track'!$G:$G,'5) Release_Track'!$H:$H},2,0), or(and(not(isblank($B535)),$B535=$B532,$A535&lt;&gt;$A532),and(not(isblank($A535)),$A535=$A532,$B535&lt;&gt;$B532)),"ID LISTS UNALIGNED",and($A535&lt;&gt;"",countif('5) Release_Track'!$F:$F,$A535)=0),"NO ISRC MATCH in Release_Track",and($B535&lt;&gt;"",countif('5) Release_Track'!$G:$G,$B535)=0),"NO CATALOG ID MATCH in Release_Track",iserror(vlookup($A535&amp;$B535,'5) Release_Track'!$F:$F&amp;'5) Release_Track'!$G:$G,1,0)),"NO ISRC-CATALOG ID pair MATCH in Release_Track" )</f>
        <v>Golden Boy</v>
      </c>
      <c r="D535" s="134" t="str">
        <f t="array" ref="D535">ifs(and(isblank($A535),isblank($B535)),"", not(iserror(vlookup($A535&amp;$B535,'5) Release_Track'!$F:$F&amp;'5) Release_Track'!$G:$G,1,0))),vlookup($A535&amp;$B535,{'5) Release_Track'!$F:$F&amp;'5) Release_Track'!$G:$G,'5) Release_Track'!$I:$I},2,0), or(and(not(isblank($B535)),$B535=$B532,$A535&lt;&gt;$A532),and(not(isblank($A535)),$A535=$A532,$B535&lt;&gt;$B532)),"ID LISTS UNALIGNED",and($A535&lt;&gt;"",countif('5) Release_Track'!$F:$F,$A535)=0),"NO ISRC MATCH in Release_Track",and($B535&lt;&gt;"",countif('5) Release_Track'!$G:$G,$B535)=0),"NO CATALOG ID MATCH in Release_Track",iserror(vlookup($A535&amp;$B535,'5) Release_Track'!$F:$F&amp;'5) Release_Track'!$G:$G,1,0)),"NO ISRC-CATALOG ID pair MATCH in Release_Track" )</f>
        <v/>
      </c>
      <c r="E535" s="96" t="s">
        <v>53</v>
      </c>
      <c r="F535" s="135" t="s">
        <v>667</v>
      </c>
      <c r="G535" s="136" t="str">
        <f t="array" ref="G535">ifs(or($F535="",$F535="Main Primary Artist"),$F535,not(iserror(vlookup($F535,'Reference info'!$J$5:$J$8,1,0))),"Key Artist",not(iserror(vlookup($F535,'Reference info'!$J$38:$J$405,1,0))),"Performer",not(iserror(vlookup($F535,'Reference info'!$J$10:$J$36,1,0))),"Producer &amp; Engineer")</f>
        <v>Producer &amp; Engineer</v>
      </c>
      <c r="J535" s="174" t="str">
        <f>IF(F535="Main Primary Artist","update Tracks set ArtistId=(select ArtistId from Artists where Name=N'"&amp;Substitute(Trim(E535),"'","''")&amp;"' and EnterpriseId="&amp;EntId&amp;") where "&amp;IF(A535&lt;&gt;"", "ISRC='"&amp;A535&amp;"'", "TrackVendorId='"&amp;Substitute(Trim(B535),"'","''")&amp;"'")&amp;" and EnterpriseId="&amp;EntId,"INSERT into Contributors VALUES (newid(), "&amp;IF(F535&lt;&gt;"Primary Artist", "(select RoleId from ContributorRoles where Name='"&amp;F535&amp;"'), 0", "49, 1")&amp; ", (select max(TrackId) from Tracks where "&amp;IF(A535&lt;&gt;"", "ISRC='"&amp;A535&amp;"'", "TrackVendorId='"&amp;Substitute(Trim(B535),"'","''")&amp;"'")&amp;" and EnterpriseId="&amp;EntId&amp;"), null, (select ArtistId from Artists where Name=N'"&amp;SUBSTITUTE(trim(E535),"'","''")&amp;"' and EnterpriseId="&amp;EntId&amp;"), null)")</f>
        <v>INSERT into Contributors VALUES (newid(), (select RoleId from ContributorRoles where Name='Producer'), 0, (select max(TrackId) from Tracks where ISRC='BKTOK2300172' and EnterpriseId=647322), null, (select ArtistId from Artists where Name=N'PeJota10*' and EnterpriseId=647322), null)</v>
      </c>
    </row>
    <row r="536">
      <c r="A536" s="34" t="s">
        <v>1199</v>
      </c>
      <c r="B536" s="84"/>
      <c r="C536" s="134" t="str">
        <f t="array" ref="C536">ifs(and(isblank($A536),isblank($B536)),"", not(iserror(vlookup($A536&amp;$B536,'5) Release_Track'!$F:$F&amp;'5) Release_Track'!$G:$G,1,0))),vlookup($A536&amp;$B536,{'5) Release_Track'!$F:$F&amp;'5) Release_Track'!$G:$G,'5) Release_Track'!$H:$H},2,0), or(and(not(isblank($B536)),$B536=$B533,$A536&lt;&gt;$A533),and(not(isblank($A536)),$A536=$A533,$B536&lt;&gt;$B533)),"ID LISTS UNALIGNED",and($A536&lt;&gt;"",countif('5) Release_Track'!$F:$F,$A536)=0),"NO ISRC MATCH in Release_Track",and($B536&lt;&gt;"",countif('5) Release_Track'!$G:$G,$B536)=0),"NO CATALOG ID MATCH in Release_Track",iserror(vlookup($A536&amp;$B536,'5) Release_Track'!$F:$F&amp;'5) Release_Track'!$G:$G,1,0)),"NO ISRC-CATALOG ID pair MATCH in Release_Track" )</f>
        <v>Golden Boy</v>
      </c>
      <c r="D536" s="134" t="str">
        <f t="array" ref="D536">ifs(and(isblank($A536),isblank($B536)),"", not(iserror(vlookup($A536&amp;$B536,'5) Release_Track'!$F:$F&amp;'5) Release_Track'!$G:$G,1,0))),vlookup($A536&amp;$B536,{'5) Release_Track'!$F:$F&amp;'5) Release_Track'!$G:$G,'5) Release_Track'!$I:$I},2,0), or(and(not(isblank($B536)),$B536=$B533,$A536&lt;&gt;$A533),and(not(isblank($A536)),$A536=$A533,$B536&lt;&gt;$B533)),"ID LISTS UNALIGNED",and($A536&lt;&gt;"",countif('5) Release_Track'!$F:$F,$A536)=0),"NO ISRC MATCH in Release_Track",and($B536&lt;&gt;"",countif('5) Release_Track'!$G:$G,$B536)=0),"NO CATALOG ID MATCH in Release_Track",iserror(vlookup($A536&amp;$B536,'5) Release_Track'!$F:$F&amp;'5) Release_Track'!$G:$G,1,0)),"NO ISRC-CATALOG ID pair MATCH in Release_Track" )</f>
        <v/>
      </c>
      <c r="E536" s="96" t="s">
        <v>53</v>
      </c>
      <c r="F536" s="140" t="s">
        <v>666</v>
      </c>
      <c r="G536" s="136" t="str">
        <f t="array" ref="G536">ifs(or($F536="",$F536="Main Primary Artist"),$F536,not(iserror(vlookup($F536,'Reference info'!$J$5:$J$8,1,0))),"Key Artist",not(iserror(vlookup($F536,'Reference info'!$J$38:$J$405,1,0))),"Performer",not(iserror(vlookup($F536,'Reference info'!$J$10:$J$36,1,0))),"Producer &amp; Engineer")</f>
        <v>Main Primary Artist</v>
      </c>
      <c r="H536" s="8" t="str">
        <f>"update Artists set ReleasesCount=(select count (distinct ReleaseId) from Releases where ArtistId=(select max(ArtistId) from Artists where Name=N'"&amp;E536&amp;"' and EnterpriseId="&amp;EntId&amp;")), 
TracksCount=(select count (distinct TrackId) from Tracks where ArtistId=(select max(ArtistId) from Artists where Name=N'"&amp;E536&amp;"' and EnterpriseId="&amp;EntId&amp;")) where ArtistId=(select max(ArtistId) from Artists where Name=N'"&amp;E536&amp;"'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36" s="174" t="str">
        <f>IF(F536="Main Primary Artist","update Tracks set ArtistId=(select ArtistId from Artists where Name=N'"&amp;Substitute(Trim(E536),"'","''")&amp;"' and EnterpriseId="&amp;EntId&amp;") where "&amp;IF(A536&lt;&gt;"", "ISRC='"&amp;A536&amp;"'", "TrackVendorId='"&amp;Substitute(Trim(B536),"'","''")&amp;"'")&amp;" and EnterpriseId="&amp;EntId,"INSERT into Contributors VALUES (newid(), "&amp;IF(F536&lt;&gt;"Primary Artist", "(select RoleId from ContributorRoles where Name='"&amp;F536&amp;"'), 0", "49, 1")&amp; ", (select max(TrackId) from Tracks where "&amp;IF(A536&lt;&gt;"", "ISRC='"&amp;A536&amp;"'", "TrackVendorId='"&amp;Substitute(Trim(B536),"'","''")&amp;"'")&amp;" and EnterpriseId="&amp;EntId&amp;"), null, (select ArtistId from Artists where Name=N'"&amp;SUBSTITUTE(trim(E536),"'","''")&amp;"' and EnterpriseId="&amp;EntId&amp;"), null)")</f>
        <v>update Tracks set ArtistId=(select ArtistId from Artists where Name=N'PeJota10*' and EnterpriseId=647322) where ISRC='BKTOK2300172' and EnterpriseId=647322</v>
      </c>
    </row>
    <row r="537" hidden="1">
      <c r="A537" s="34" t="s">
        <v>1199</v>
      </c>
      <c r="B537" s="84"/>
      <c r="C537" s="134" t="str">
        <f t="array" ref="C537">ifs(and(isblank($A537),isblank($B537)),"", not(iserror(vlookup($A537&amp;$B537,'5) Release_Track'!$F:$F&amp;'5) Release_Track'!$G:$G,1,0))),vlookup($A537&amp;$B537,{'5) Release_Track'!$F:$F&amp;'5) Release_Track'!$G:$G,'5) Release_Track'!$H:$H},2,0), or(and(not(isblank($B537)),$B537=$B536,$A537&lt;&gt;$A536),and(not(isblank($A537)),$A537=$A536,$B537&lt;&gt;$B536)),"ID LISTS UNALIGNED",and($A537&lt;&gt;"",countif('5) Release_Track'!$F:$F,$A537)=0),"NO ISRC MATCH in Release_Track",and($B537&lt;&gt;"",countif('5) Release_Track'!$G:$G,$B537)=0),"NO CATALOG ID MATCH in Release_Track",iserror(vlookup($A537&amp;$B537,'5) Release_Track'!$F:$F&amp;'5) Release_Track'!$G:$G,1,0)),"NO ISRC-CATALOG ID pair MATCH in Release_Track" )</f>
        <v>Golden Boy</v>
      </c>
      <c r="D537" s="134" t="str">
        <f t="array" ref="D537">ifs(and(isblank($A537),isblank($B537)),"", not(iserror(vlookup($A537&amp;$B537,'5) Release_Track'!$F:$F&amp;'5) Release_Track'!$G:$G,1,0))),vlookup($A537&amp;$B537,{'5) Release_Track'!$F:$F&amp;'5) Release_Track'!$G:$G,'5) Release_Track'!$I:$I},2,0), or(and(not(isblank($B537)),$B537=$B536,$A537&lt;&gt;$A536),and(not(isblank($A537)),$A537=$A536,$B537&lt;&gt;$B536)),"ID LISTS UNALIGNED",and($A537&lt;&gt;"",countif('5) Release_Track'!$F:$F,$A537)=0),"NO ISRC MATCH in Release_Track",and($B537&lt;&gt;"",countif('5) Release_Track'!$G:$G,$B537)=0),"NO CATALOG ID MATCH in Release_Track",iserror(vlookup($A537&amp;$B537,'5) Release_Track'!$F:$F&amp;'5) Release_Track'!$G:$G,1,0)),"NO ISRC-CATALOG ID pair MATCH in Release_Track" )</f>
        <v/>
      </c>
      <c r="E537" s="96" t="s">
        <v>121</v>
      </c>
      <c r="F537" s="93" t="s">
        <v>672</v>
      </c>
      <c r="G537" s="136" t="str">
        <f t="array" ref="G537">ifs(or($F537="",$F537="Main Primary Artist"),$F537,not(iserror(vlookup($F537,'Reference info'!$J$5:$J$8,1,0))),"Key Artist",not(iserror(vlookup($F537,'Reference info'!$J$38:$J$405,1,0))),"Performer",not(iserror(vlookup($F537,'Reference info'!$J$10:$J$36,1,0))),"Producer &amp; Engineer")</f>
        <v>Key Artist</v>
      </c>
      <c r="J537" s="174" t="str">
        <f>IF(F537="Main Primary Artist","update Tracks set ArtistId=(select ArtistId from Artists where Name=N'"&amp;Substitute(Trim(E537),"'","''")&amp;"' and EnterpriseId="&amp;EntId&amp;") where "&amp;IF(A537&lt;&gt;"", "ISRC='"&amp;A537&amp;"'", "TrackVendorId='"&amp;Substitute(Trim(B537),"'","''")&amp;"'")&amp;" and EnterpriseId="&amp;EntId,"INSERT into Contributors VALUES (newid(), "&amp;IF(F537&lt;&gt;"Primary Artist", "(select RoleId from ContributorRoles where Name='"&amp;F537&amp;"'), 0", "49, 1")&amp; ", (select max(TrackId) from Tracks where "&amp;IF(A537&lt;&gt;"", "ISRC='"&amp;A537&amp;"'", "TrackVendorId='"&amp;Substitute(Trim(B537),"'","''")&amp;"'")&amp;" and EnterpriseId="&amp;EntId&amp;"), null, (select ArtistId from Artists where Name=N'"&amp;SUBSTITUTE(trim(E537),"'","''")&amp;"' and EnterpriseId="&amp;EntId&amp;"), null)")</f>
        <v>INSERT into Contributors VALUES (newid(), (select RoleId from ContributorRoles where Name='Featuring'), 0, (select max(TrackId) from Tracks where ISRC='BKTOK2300172' and EnterpriseId=647322), null, (select ArtistId from Artists where Name=N'Slow GM' and EnterpriseId=647322), null)</v>
      </c>
    </row>
    <row r="538" hidden="1">
      <c r="A538" s="34" t="s">
        <v>1199</v>
      </c>
      <c r="B538" s="84"/>
      <c r="C538" s="134" t="str">
        <f t="array" ref="C538">ifs(and(isblank($A538),isblank($B538)),"", not(iserror(vlookup($A538&amp;$B538,'5) Release_Track'!$F:$F&amp;'5) Release_Track'!$G:$G,1,0))),vlookup($A538&amp;$B538,{'5) Release_Track'!$F:$F&amp;'5) Release_Track'!$G:$G,'5) Release_Track'!$H:$H},2,0), or(and(not(isblank($B538)),$B538=$B535,$A538&lt;&gt;$A535),and(not(isblank($A538)),$A538=$A535,$B538&lt;&gt;$B535)),"ID LISTS UNALIGNED",and($A538&lt;&gt;"",countif('5) Release_Track'!$F:$F,$A538)=0),"NO ISRC MATCH in Release_Track",and($B538&lt;&gt;"",countif('5) Release_Track'!$G:$G,$B538)=0),"NO CATALOG ID MATCH in Release_Track",iserror(vlookup($A538&amp;$B538,'5) Release_Track'!$F:$F&amp;'5) Release_Track'!$G:$G,1,0)),"NO ISRC-CATALOG ID pair MATCH in Release_Track" )</f>
        <v>Golden Boy</v>
      </c>
      <c r="D538" s="134" t="str">
        <f t="array" ref="D538">ifs(and(isblank($A538),isblank($B538)),"", not(iserror(vlookup($A538&amp;$B538,'5) Release_Track'!$F:$F&amp;'5) Release_Track'!$G:$G,1,0))),vlookup($A538&amp;$B538,{'5) Release_Track'!$F:$F&amp;'5) Release_Track'!$G:$G,'5) Release_Track'!$I:$I},2,0), or(and(not(isblank($B538)),$B538=$B535,$A538&lt;&gt;$A535),and(not(isblank($A538)),$A538=$A535,$B538&lt;&gt;$B535)),"ID LISTS UNALIGNED",and($A538&lt;&gt;"",countif('5) Release_Track'!$F:$F,$A538)=0),"NO ISRC MATCH in Release_Track",and($B538&lt;&gt;"",countif('5) Release_Track'!$G:$G,$B538)=0),"NO CATALOG ID MATCH in Release_Track",iserror(vlookup($A538&amp;$B538,'5) Release_Track'!$F:$F&amp;'5) Release_Track'!$G:$G,1,0)),"NO ISRC-CATALOG ID pair MATCH in Release_Track" )</f>
        <v/>
      </c>
      <c r="E538" s="96" t="s">
        <v>53</v>
      </c>
      <c r="F538" s="135" t="s">
        <v>669</v>
      </c>
      <c r="G538" s="136" t="str">
        <f t="array" ref="G538">ifs(or($F538="",$F538="Main Primary Artist"),$F538,not(iserror(vlookup($F538,'Reference info'!$J$5:$J$8,1,0))),"Key Artist",not(iserror(vlookup($F538,'Reference info'!$J$38:$J$405,1,0))),"Performer",not(iserror(vlookup($F538,'Reference info'!$J$10:$J$36,1,0))),"Producer &amp; Engineer")</f>
        <v>Producer &amp; Engineer</v>
      </c>
      <c r="J538" s="174" t="str">
        <f>IF(F538="Main Primary Artist","update Tracks set ArtistId=(select ArtistId from Artists where Name=N'"&amp;Substitute(Trim(E538),"'","''")&amp;"' and EnterpriseId="&amp;EntId&amp;") where "&amp;IF(A538&lt;&gt;"", "ISRC='"&amp;A538&amp;"'", "TrackVendorId='"&amp;Substitute(Trim(B538),"'","''")&amp;"'")&amp;" and EnterpriseId="&amp;EntId,"INSERT into Contributors VALUES (newid(), "&amp;IF(F538&lt;&gt;"Primary Artist", "(select RoleId from ContributorRoles where Name='"&amp;F538&amp;"'), 0", "49, 1")&amp; ", (select max(TrackId) from Tracks where "&amp;IF(A538&lt;&gt;"", "ISRC='"&amp;A538&amp;"'", "TrackVendorId='"&amp;Substitute(Trim(B538),"'","''")&amp;"'")&amp;" and EnterpriseId="&amp;EntId&amp;"), null, (select ArtistId from Artists where Name=N'"&amp;SUBSTITUTE(trim(E538),"'","''")&amp;"' and EnterpriseId="&amp;EntId&amp;"), null)")</f>
        <v>INSERT into Contributors VALUES (newid(), (select RoleId from ContributorRoles where Name='Engineer'), 0, (select max(TrackId) from Tracks where ISRC='BKTOK2300172' and EnterpriseId=647322), null, (select ArtistId from Artists where Name=N'PeJota10*' and EnterpriseId=647322), null)</v>
      </c>
    </row>
    <row r="539" hidden="1">
      <c r="A539" s="34" t="s">
        <v>1201</v>
      </c>
      <c r="B539" s="84"/>
      <c r="C539" s="134" t="str">
        <f t="array" ref="C539">ifs(and(isblank($A539),isblank($B539)),"", not(iserror(vlookup($A539&amp;$B539,'5) Release_Track'!$F:$F&amp;'5) Release_Track'!$G:$G,1,0))),vlookup($A539&amp;$B539,{'5) Release_Track'!$F:$F&amp;'5) Release_Track'!$G:$G,'5) Release_Track'!$H:$H},2,0), or(and(not(isblank($B539)),$B539=$B536,$A539&lt;&gt;$A536),and(not(isblank($A539)),$A539=$A536,$B539&lt;&gt;$B536)),"ID LISTS UNALIGNED",and($A539&lt;&gt;"",countif('5) Release_Track'!$F:$F,$A539)=0),"NO ISRC MATCH in Release_Track",and($B539&lt;&gt;"",countif('5) Release_Track'!$G:$G,$B539)=0),"NO CATALOG ID MATCH in Release_Track",iserror(vlookup($A539&amp;$B539,'5) Release_Track'!$F:$F&amp;'5) Release_Track'!$G:$G,1,0)),"NO ISRC-CATALOG ID pair MATCH in Release_Track" )</f>
        <v>Golden Boy</v>
      </c>
      <c r="D539" s="134" t="str">
        <f t="array" ref="D539">ifs(and(isblank($A539),isblank($B539)),"", not(iserror(vlookup($A539&amp;$B539,'5) Release_Track'!$F:$F&amp;'5) Release_Track'!$G:$G,1,0))),vlookup($A539&amp;$B539,{'5) Release_Track'!$F:$F&amp;'5) Release_Track'!$G:$G,'5) Release_Track'!$I:$I},2,0), or(and(not(isblank($B539)),$B539=$B536,$A539&lt;&gt;$A536),and(not(isblank($A539)),$A539=$A536,$B539&lt;&gt;$B536)),"ID LISTS UNALIGNED",and($A539&lt;&gt;"",countif('5) Release_Track'!$F:$F,$A539)=0),"NO ISRC MATCH in Release_Track",and($B539&lt;&gt;"",countif('5) Release_Track'!$G:$G,$B539)=0),"NO CATALOG ID MATCH in Release_Track",iserror(vlookup($A539&amp;$B539,'5) Release_Track'!$F:$F&amp;'5) Release_Track'!$G:$G,1,0)),"NO ISRC-CATALOG ID pair MATCH in Release_Track" )</f>
        <v>Speed Up</v>
      </c>
      <c r="E539" s="96" t="s">
        <v>53</v>
      </c>
      <c r="F539" s="135" t="s">
        <v>667</v>
      </c>
      <c r="G539" s="136" t="str">
        <f t="array" ref="G539">ifs(or($F539="",$F539="Main Primary Artist"),$F539,not(iserror(vlookup($F539,'Reference info'!$J$5:$J$8,1,0))),"Key Artist",not(iserror(vlookup($F539,'Reference info'!$J$38:$J$405,1,0))),"Performer",not(iserror(vlookup($F539,'Reference info'!$J$10:$J$36,1,0))),"Producer &amp; Engineer")</f>
        <v>Producer &amp; Engineer</v>
      </c>
      <c r="J539" s="174" t="str">
        <f>IF(F539="Main Primary Artist","update Tracks set ArtistId=(select ArtistId from Artists where Name=N'"&amp;Substitute(Trim(E539),"'","''")&amp;"' and EnterpriseId="&amp;EntId&amp;") where "&amp;IF(A539&lt;&gt;"", "ISRC='"&amp;A539&amp;"'", "TrackVendorId='"&amp;Substitute(Trim(B539),"'","''")&amp;"'")&amp;" and EnterpriseId="&amp;EntId,"INSERT into Contributors VALUES (newid(), "&amp;IF(F539&lt;&gt;"Primary Artist", "(select RoleId from ContributorRoles where Name='"&amp;F539&amp;"'), 0", "49, 1")&amp; ", (select max(TrackId) from Tracks where "&amp;IF(A539&lt;&gt;"", "ISRC='"&amp;A539&amp;"'", "TrackVendorId='"&amp;Substitute(Trim(B539),"'","''")&amp;"'")&amp;" and EnterpriseId="&amp;EntId&amp;"), null, (select ArtistId from Artists where Name=N'"&amp;SUBSTITUTE(trim(E539),"'","''")&amp;"' and EnterpriseId="&amp;EntId&amp;"), null)")</f>
        <v>INSERT into Contributors VALUES (newid(), (select RoleId from ContributorRoles where Name='Producer'), 0, (select max(TrackId) from Tracks where ISRC='BKTOK2300173' and EnterpriseId=647322), null, (select ArtistId from Artists where Name=N'PeJota10*' and EnterpriseId=647322), null)</v>
      </c>
    </row>
    <row r="540">
      <c r="A540" s="34" t="s">
        <v>1201</v>
      </c>
      <c r="B540" s="84"/>
      <c r="C540" s="134" t="str">
        <f t="array" ref="C540">ifs(and(isblank($A540),isblank($B540)),"", not(iserror(vlookup($A540&amp;$B540,'5) Release_Track'!$F:$F&amp;'5) Release_Track'!$G:$G,1,0))),vlookup($A540&amp;$B540,{'5) Release_Track'!$F:$F&amp;'5) Release_Track'!$G:$G,'5) Release_Track'!$H:$H},2,0), or(and(not(isblank($B540)),$B540=$B537,$A540&lt;&gt;$A537),and(not(isblank($A540)),$A540=$A537,$B540&lt;&gt;$B537)),"ID LISTS UNALIGNED",and($A540&lt;&gt;"",countif('5) Release_Track'!$F:$F,$A540)=0),"NO ISRC MATCH in Release_Track",and($B540&lt;&gt;"",countif('5) Release_Track'!$G:$G,$B540)=0),"NO CATALOG ID MATCH in Release_Track",iserror(vlookup($A540&amp;$B540,'5) Release_Track'!$F:$F&amp;'5) Release_Track'!$G:$G,1,0)),"NO ISRC-CATALOG ID pair MATCH in Release_Track" )</f>
        <v>Golden Boy</v>
      </c>
      <c r="D540" s="134" t="str">
        <f t="array" ref="D540">ifs(and(isblank($A540),isblank($B540)),"", not(iserror(vlookup($A540&amp;$B540,'5) Release_Track'!$F:$F&amp;'5) Release_Track'!$G:$G,1,0))),vlookup($A540&amp;$B540,{'5) Release_Track'!$F:$F&amp;'5) Release_Track'!$G:$G,'5) Release_Track'!$I:$I},2,0), or(and(not(isblank($B540)),$B540=$B537,$A540&lt;&gt;$A537),and(not(isblank($A540)),$A540=$A537,$B540&lt;&gt;$B537)),"ID LISTS UNALIGNED",and($A540&lt;&gt;"",countif('5) Release_Track'!$F:$F,$A540)=0),"NO ISRC MATCH in Release_Track",and($B540&lt;&gt;"",countif('5) Release_Track'!$G:$G,$B540)=0),"NO CATALOG ID MATCH in Release_Track",iserror(vlookup($A540&amp;$B540,'5) Release_Track'!$F:$F&amp;'5) Release_Track'!$G:$G,1,0)),"NO ISRC-CATALOG ID pair MATCH in Release_Track" )</f>
        <v>Speed Up</v>
      </c>
      <c r="E540" s="96" t="s">
        <v>53</v>
      </c>
      <c r="F540" s="140" t="s">
        <v>666</v>
      </c>
      <c r="G540" s="136" t="str">
        <f t="array" ref="G540">ifs(or($F540="",$F540="Main Primary Artist"),$F540,not(iserror(vlookup($F540,'Reference info'!$J$5:$J$8,1,0))),"Key Artist",not(iserror(vlookup($F540,'Reference info'!$J$38:$J$405,1,0))),"Performer",not(iserror(vlookup($F540,'Reference info'!$J$10:$J$36,1,0))),"Producer &amp; Engineer")</f>
        <v>Main Primary Artist</v>
      </c>
      <c r="H540" s="8" t="str">
        <f>"update Artists set ReleasesCount=(select count (distinct ReleaseId) from Releases where ArtistId=(select max(ArtistId) from Artists where Name=N'"&amp;E540&amp;"' and EnterpriseId="&amp;EntId&amp;")), 
TracksCount=(select count (distinct TrackId) from Tracks where ArtistId=(select max(ArtistId) from Artists where Name=N'"&amp;E540&amp;"' and EnterpriseId="&amp;EntId&amp;")) where ArtistId=(select max(ArtistId) from Artists where Name=N'"&amp;E540&amp;"'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40" s="174" t="str">
        <f>IF(F540="Main Primary Artist","update Tracks set ArtistId=(select ArtistId from Artists where Name=N'"&amp;Substitute(Trim(E540),"'","''")&amp;"' and EnterpriseId="&amp;EntId&amp;") where "&amp;IF(A540&lt;&gt;"", "ISRC='"&amp;A540&amp;"'", "TrackVendorId='"&amp;Substitute(Trim(B540),"'","''")&amp;"'")&amp;" and EnterpriseId="&amp;EntId,"INSERT into Contributors VALUES (newid(), "&amp;IF(F540&lt;&gt;"Primary Artist", "(select RoleId from ContributorRoles where Name='"&amp;F540&amp;"'), 0", "49, 1")&amp; ", (select max(TrackId) from Tracks where "&amp;IF(A540&lt;&gt;"", "ISRC='"&amp;A540&amp;"'", "TrackVendorId='"&amp;Substitute(Trim(B540),"'","''")&amp;"'")&amp;" and EnterpriseId="&amp;EntId&amp;"), null, (select ArtistId from Artists where Name=N'"&amp;SUBSTITUTE(trim(E540),"'","''")&amp;"' and EnterpriseId="&amp;EntId&amp;"), null)")</f>
        <v>update Tracks set ArtistId=(select ArtistId from Artists where Name=N'PeJota10*' and EnterpriseId=647322) where ISRC='BKTOK2300173' and EnterpriseId=647322</v>
      </c>
    </row>
    <row r="541" hidden="1">
      <c r="A541" s="34" t="s">
        <v>1201</v>
      </c>
      <c r="B541" s="84"/>
      <c r="C541" s="134" t="str">
        <f t="array" ref="C541">ifs(and(isblank($A541),isblank($B541)),"", not(iserror(vlookup($A541&amp;$B541,'5) Release_Track'!$F:$F&amp;'5) Release_Track'!$G:$G,1,0))),vlookup($A541&amp;$B541,{'5) Release_Track'!$F:$F&amp;'5) Release_Track'!$G:$G,'5) Release_Track'!$H:$H},2,0), or(and(not(isblank($B541)),$B541=$B540,$A541&lt;&gt;$A540),and(not(isblank($A541)),$A541=$A540,$B541&lt;&gt;$B540)),"ID LISTS UNALIGNED",and($A541&lt;&gt;"",countif('5) Release_Track'!$F:$F,$A541)=0),"NO ISRC MATCH in Release_Track",and($B541&lt;&gt;"",countif('5) Release_Track'!$G:$G,$B541)=0),"NO CATALOG ID MATCH in Release_Track",iserror(vlookup($A541&amp;$B541,'5) Release_Track'!$F:$F&amp;'5) Release_Track'!$G:$G,1,0)),"NO ISRC-CATALOG ID pair MATCH in Release_Track" )</f>
        <v>Golden Boy</v>
      </c>
      <c r="D541" s="134" t="str">
        <f t="array" ref="D541">ifs(and(isblank($A541),isblank($B541)),"", not(iserror(vlookup($A541&amp;$B541,'5) Release_Track'!$F:$F&amp;'5) Release_Track'!$G:$G,1,0))),vlookup($A541&amp;$B541,{'5) Release_Track'!$F:$F&amp;'5) Release_Track'!$G:$G,'5) Release_Track'!$I:$I},2,0), or(and(not(isblank($B541)),$B541=$B540,$A541&lt;&gt;$A540),and(not(isblank($A541)),$A541=$A540,$B541&lt;&gt;$B540)),"ID LISTS UNALIGNED",and($A541&lt;&gt;"",countif('5) Release_Track'!$F:$F,$A541)=0),"NO ISRC MATCH in Release_Track",and($B541&lt;&gt;"",countif('5) Release_Track'!$G:$G,$B541)=0),"NO CATALOG ID MATCH in Release_Track",iserror(vlookup($A541&amp;$B541,'5) Release_Track'!$F:$F&amp;'5) Release_Track'!$G:$G,1,0)),"NO ISRC-CATALOG ID pair MATCH in Release_Track" )</f>
        <v>Speed Up</v>
      </c>
      <c r="E541" s="96" t="s">
        <v>121</v>
      </c>
      <c r="F541" s="93" t="s">
        <v>672</v>
      </c>
      <c r="G541" s="136" t="str">
        <f t="array" ref="G541">ifs(or($F541="",$F541="Main Primary Artist"),$F541,not(iserror(vlookup($F541,'Reference info'!$J$5:$J$8,1,0))),"Key Artist",not(iserror(vlookup($F541,'Reference info'!$J$38:$J$405,1,0))),"Performer",not(iserror(vlookup($F541,'Reference info'!$J$10:$J$36,1,0))),"Producer &amp; Engineer")</f>
        <v>Key Artist</v>
      </c>
      <c r="J541" s="174" t="str">
        <f>IF(F541="Main Primary Artist","update Tracks set ArtistId=(select ArtistId from Artists where Name=N'"&amp;Substitute(Trim(E541),"'","''")&amp;"' and EnterpriseId="&amp;EntId&amp;") where "&amp;IF(A541&lt;&gt;"", "ISRC='"&amp;A541&amp;"'", "TrackVendorId='"&amp;Substitute(Trim(B541),"'","''")&amp;"'")&amp;" and EnterpriseId="&amp;EntId,"INSERT into Contributors VALUES (newid(), "&amp;IF(F541&lt;&gt;"Primary Artist", "(select RoleId from ContributorRoles where Name='"&amp;F541&amp;"'), 0", "49, 1")&amp; ", (select max(TrackId) from Tracks where "&amp;IF(A541&lt;&gt;"", "ISRC='"&amp;A541&amp;"'", "TrackVendorId='"&amp;Substitute(Trim(B541),"'","''")&amp;"'")&amp;" and EnterpriseId="&amp;EntId&amp;"), null, (select ArtistId from Artists where Name=N'"&amp;SUBSTITUTE(trim(E541),"'","''")&amp;"' and EnterpriseId="&amp;EntId&amp;"), null)")</f>
        <v>INSERT into Contributors VALUES (newid(), (select RoleId from ContributorRoles where Name='Featuring'), 0, (select max(TrackId) from Tracks where ISRC='BKTOK2300173' and EnterpriseId=647322), null, (select ArtistId from Artists where Name=N'Slow GM' and EnterpriseId=647322), null)</v>
      </c>
    </row>
    <row r="542" hidden="1">
      <c r="A542" s="34" t="s">
        <v>1201</v>
      </c>
      <c r="B542" s="84"/>
      <c r="C542" s="134" t="str">
        <f t="array" ref="C542">ifs(and(isblank($A542),isblank($B542)),"", not(iserror(vlookup($A542&amp;$B542,'5) Release_Track'!$F:$F&amp;'5) Release_Track'!$G:$G,1,0))),vlookup($A542&amp;$B542,{'5) Release_Track'!$F:$F&amp;'5) Release_Track'!$G:$G,'5) Release_Track'!$H:$H},2,0), or(and(not(isblank($B542)),$B542=$B539,$A542&lt;&gt;$A539),and(not(isblank($A542)),$A542=$A539,$B542&lt;&gt;$B539)),"ID LISTS UNALIGNED",and($A542&lt;&gt;"",countif('5) Release_Track'!$F:$F,$A542)=0),"NO ISRC MATCH in Release_Track",and($B542&lt;&gt;"",countif('5) Release_Track'!$G:$G,$B542)=0),"NO CATALOG ID MATCH in Release_Track",iserror(vlookup($A542&amp;$B542,'5) Release_Track'!$F:$F&amp;'5) Release_Track'!$G:$G,1,0)),"NO ISRC-CATALOG ID pair MATCH in Release_Track" )</f>
        <v>Golden Boy</v>
      </c>
      <c r="D542" s="134" t="str">
        <f t="array" ref="D542">ifs(and(isblank($A542),isblank($B542)),"", not(iserror(vlookup($A542&amp;$B542,'5) Release_Track'!$F:$F&amp;'5) Release_Track'!$G:$G,1,0))),vlookup($A542&amp;$B542,{'5) Release_Track'!$F:$F&amp;'5) Release_Track'!$G:$G,'5) Release_Track'!$I:$I},2,0), or(and(not(isblank($B542)),$B542=$B539,$A542&lt;&gt;$A539),and(not(isblank($A542)),$A542=$A539,$B542&lt;&gt;$B539)),"ID LISTS UNALIGNED",and($A542&lt;&gt;"",countif('5) Release_Track'!$F:$F,$A542)=0),"NO ISRC MATCH in Release_Track",and($B542&lt;&gt;"",countif('5) Release_Track'!$G:$G,$B542)=0),"NO CATALOG ID MATCH in Release_Track",iserror(vlookup($A542&amp;$B542,'5) Release_Track'!$F:$F&amp;'5) Release_Track'!$G:$G,1,0)),"NO ISRC-CATALOG ID pair MATCH in Release_Track" )</f>
        <v>Speed Up</v>
      </c>
      <c r="E542" s="96" t="s">
        <v>53</v>
      </c>
      <c r="F542" s="135" t="s">
        <v>669</v>
      </c>
      <c r="G542" s="136" t="str">
        <f t="array" ref="G542">ifs(or($F542="",$F542="Main Primary Artist"),$F542,not(iserror(vlookup($F542,'Reference info'!$J$5:$J$8,1,0))),"Key Artist",not(iserror(vlookup($F542,'Reference info'!$J$38:$J$405,1,0))),"Performer",not(iserror(vlookup($F542,'Reference info'!$J$10:$J$36,1,0))),"Producer &amp; Engineer")</f>
        <v>Producer &amp; Engineer</v>
      </c>
      <c r="J542" s="174" t="str">
        <f>IF(F542="Main Primary Artist","update Tracks set ArtistId=(select ArtistId from Artists where Name=N'"&amp;Substitute(Trim(E542),"'","''")&amp;"' and EnterpriseId="&amp;EntId&amp;") where "&amp;IF(A542&lt;&gt;"", "ISRC='"&amp;A542&amp;"'", "TrackVendorId='"&amp;Substitute(Trim(B542),"'","''")&amp;"'")&amp;" and EnterpriseId="&amp;EntId,"INSERT into Contributors VALUES (newid(), "&amp;IF(F542&lt;&gt;"Primary Artist", "(select RoleId from ContributorRoles where Name='"&amp;F542&amp;"'), 0", "49, 1")&amp; ", (select max(TrackId) from Tracks where "&amp;IF(A542&lt;&gt;"", "ISRC='"&amp;A542&amp;"'", "TrackVendorId='"&amp;Substitute(Trim(B542),"'","''")&amp;"'")&amp;" and EnterpriseId="&amp;EntId&amp;"), null, (select ArtistId from Artists where Name=N'"&amp;SUBSTITUTE(trim(E542),"'","''")&amp;"' and EnterpriseId="&amp;EntId&amp;"), null)")</f>
        <v>INSERT into Contributors VALUES (newid(), (select RoleId from ContributorRoles where Name='Engineer'), 0, (select max(TrackId) from Tracks where ISRC='BKTOK2300173' and EnterpriseId=647322), null, (select ArtistId from Artists where Name=N'PeJota10*' and EnterpriseId=647322), null)</v>
      </c>
    </row>
    <row r="543" hidden="1">
      <c r="A543" s="8" t="s">
        <v>964</v>
      </c>
      <c r="B543" s="116"/>
      <c r="C543" s="134" t="str">
        <f t="array" ref="C543">ifs(and(isblank($A543),isblank($B543)),"", not(iserror(vlookup($A543&amp;$B543,'5) Release_Track'!$F:$F&amp;'5) Release_Track'!$G:$G,1,0))),vlookup($A543&amp;$B543,{'5) Release_Track'!$F:$F&amp;'5) Release_Track'!$G:$G,'5) Release_Track'!$H:$H},2,0), or(and(not(isblank($B543)),$B543=#REF!,$A543&lt;&gt;#REF!),and(not(isblank($A543)),$A543=#REF!,$B543&lt;&gt;#REF!)),"ID LISTS UNALIGNED",and($A543&lt;&gt;"",countif('5) Release_Track'!$F:$F,$A543)=0),"NO ISRC MATCH in Release_Track",and($B543&lt;&gt;"",countif('5) Release_Track'!$G:$G,$B543)=0),"NO CATALOG ID MATCH in Release_Track",iserror(vlookup($A543&amp;$B543,'5) Release_Track'!$F:$F&amp;'5) Release_Track'!$G:$G,1,0)),"NO ISRC-CATALOG ID pair MATCH in Release_Track" )</f>
        <v>Sonic: Eu Sou um Deus</v>
      </c>
      <c r="D543" s="134"/>
      <c r="E543" s="43" t="s">
        <v>67</v>
      </c>
      <c r="F543" s="135" t="s">
        <v>667</v>
      </c>
      <c r="G543" s="136" t="str">
        <f t="array" ref="G543">ifs(or($F543="",$F543="Main Primary Artist"),$F543,not(iserror(vlookup($F543,'Reference info'!$J$5:$J$8,1,0))),"Key Artist",not(iserror(vlookup($F543,'Reference info'!$J$38:$J$405,1,0))),"Performer",not(iserror(vlookup($F543,'Reference info'!$J$10:$J$36,1,0))),"Producer &amp; Engineer")</f>
        <v>Producer &amp; Engineer</v>
      </c>
      <c r="J543" s="174" t="str">
        <f>IF(F543="Main Primary Artist","update Tracks set ArtistId=(select ArtistId from Artists where Name=N'"&amp;Substitute(Trim(E543),"'","''")&amp;"' and EnterpriseId="&amp;EntId&amp;") where "&amp;IF(A543&lt;&gt;"", "ISRC='"&amp;A543&amp;"'", "TrackVendorId='"&amp;Substitute(Trim(B543),"'","''")&amp;"'")&amp;" and EnterpriseId="&amp;EntId,"INSERT into Contributors VALUES (newid(), "&amp;IF(F543&lt;&gt;"Primary Artist", "(select RoleId from ContributorRoles where Name='"&amp;F543&amp;"'), 0", "49, 1")&amp; ", (select max(TrackId) from Tracks where "&amp;IF(A543&lt;&gt;"", "ISRC='"&amp;A543&amp;"'", "TrackVendorId='"&amp;Substitute(Trim(B543),"'","''")&amp;"'")&amp;" and EnterpriseId="&amp;EntId&amp;"), null, (select ArtistId from Artists where Name=N'"&amp;SUBSTITUTE(trim(E543),"'","''")&amp;"' and EnterpriseId="&amp;EntId&amp;"), null)")</f>
        <v>INSERT into Contributors VALUES (newid(), (select RoleId from ContributorRoles where Name='Producer'), 0, (select max(TrackId) from Tracks where ISRC='BKTOK2300174' and EnterpriseId=647322), null, (select ArtistId from Artists where Name=N'Flash Beats Manow' and EnterpriseId=647322), null)</v>
      </c>
    </row>
    <row r="544">
      <c r="A544" s="8" t="s">
        <v>964</v>
      </c>
      <c r="B544" s="116"/>
      <c r="C544" s="134" t="str">
        <f t="array" ref="C544">ifs(and(isblank($A544),isblank($B544)),"", not(iserror(vlookup($A544&amp;$B544,'5) Release_Track'!$F:$F&amp;'5) Release_Track'!$G:$G,1,0))),vlookup($A544&amp;$B544,{'5) Release_Track'!$F:$F&amp;'5) Release_Track'!$G:$G,'5) Release_Track'!$H:$H},2,0), or(and(not(isblank($B544)),$B544=#REF!,$A544&lt;&gt;#REF!),and(not(isblank($A544)),$A544=#REF!,$B544&lt;&gt;#REF!)),"ID LISTS UNALIGNED",and($A544&lt;&gt;"",countif('5) Release_Track'!$F:$F,$A544)=0),"NO ISRC MATCH in Release_Track",and($B544&lt;&gt;"",countif('5) Release_Track'!$G:$G,$B544)=0),"NO CATALOG ID MATCH in Release_Track",iserror(vlookup($A544&amp;$B544,'5) Release_Track'!$F:$F&amp;'5) Release_Track'!$G:$G,1,0)),"NO ISRC-CATALOG ID pair MATCH in Release_Track" )</f>
        <v>Sonic: Eu Sou um Deus</v>
      </c>
      <c r="D544" s="134" t="str">
        <f t="array" ref="D544">ifs(and(isblank($A544),isblank($B544)),"", not(iserror(vlookup($A544&amp;$B544,'5) Release_Track'!$F:$F&amp;'5) Release_Track'!$G:$G,1,0))),vlookup($A544&amp;$B544,{'5) Release_Track'!$F:$F&amp;'5) Release_Track'!$G:$G,'5) Release_Track'!$I:$I},2,0), or(and(not(isblank($B544)),$B544=#REF!,$A544&lt;&gt;#REF!),and(not(isblank($A544)),$A544=#REF!,$B544&lt;&gt;#REF!)),"ID LISTS UNALIGNED",and($A544&lt;&gt;"",countif('5) Release_Track'!$F:$F,$A544)=0),"NO ISRC MATCH in Release_Track",and($B544&lt;&gt;"",countif('5) Release_Track'!$G:$G,$B544)=0),"NO CATALOG ID MATCH in Release_Track",iserror(vlookup($A544&amp;$B544,'5) Release_Track'!$F:$F&amp;'5) Release_Track'!$G:$G,1,0)),"NO ISRC-CATALOG ID pair MATCH in Release_Track" )</f>
        <v/>
      </c>
      <c r="E544" s="43" t="s">
        <v>67</v>
      </c>
      <c r="F544" s="135" t="s">
        <v>666</v>
      </c>
      <c r="G544" s="136" t="str">
        <f t="array" ref="G544">ifs(or($F544="",$F544="Main Primary Artist"),$F544,not(iserror(vlookup($F544,'Reference info'!$J$5:$J$8,1,0))),"Key Artist",not(iserror(vlookup($F544,'Reference info'!$J$38:$J$405,1,0))),"Performer",not(iserror(vlookup($F544,'Reference info'!$J$10:$J$36,1,0))),"Producer &amp; Engineer")</f>
        <v>Main Primary Artist</v>
      </c>
      <c r="H544" s="8" t="str">
        <f>"update Artists set ReleasesCount=(select count (distinct ReleaseId) from Releases where ArtistId=(select max(ArtistId) from Artists where Name=N'"&amp;E544&amp;"' and EnterpriseId="&amp;EntId&amp;")), 
TracksCount=(select count (distinct TrackId) from Tracks where ArtistId=(select max(ArtistId) from Artists where Name=N'"&amp;E544&amp;"' and EnterpriseId="&amp;EntId&amp;")) where ArtistId=(select max(ArtistId) from Artists where Name=N'"&amp;E544&amp;"'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44" s="174" t="str">
        <f>IF(F544="Main Primary Artist","update Tracks set ArtistId=(select ArtistId from Artists where Name=N'"&amp;Substitute(Trim(E544),"'","''")&amp;"' and EnterpriseId="&amp;EntId&amp;") where "&amp;IF(A544&lt;&gt;"", "ISRC='"&amp;A544&amp;"'", "TrackVendorId='"&amp;Substitute(Trim(B544),"'","''")&amp;"'")&amp;" and EnterpriseId="&amp;EntId,"INSERT into Contributors VALUES (newid(), "&amp;IF(F544&lt;&gt;"Primary Artist", "(select RoleId from ContributorRoles where Name='"&amp;F544&amp;"'), 0", "49, 1")&amp; ", (select max(TrackId) from Tracks where "&amp;IF(A544&lt;&gt;"", "ISRC='"&amp;A544&amp;"'", "TrackVendorId='"&amp;Substitute(Trim(B544),"'","''")&amp;"'")&amp;" and EnterpriseId="&amp;EntId&amp;"), null, (select ArtistId from Artists where Name=N'"&amp;SUBSTITUTE(trim(E544),"'","''")&amp;"' and EnterpriseId="&amp;EntId&amp;"), null)")</f>
        <v>update Tracks set ArtistId=(select ArtistId from Artists where Name=N'Flash Beats Manow' and EnterpriseId=647322) where ISRC='BKTOK2300174' and EnterpriseId=647322</v>
      </c>
    </row>
    <row r="545" hidden="1">
      <c r="A545" s="8" t="s">
        <v>964</v>
      </c>
      <c r="B545" s="116"/>
      <c r="C545" s="134" t="str">
        <f t="array" ref="C545">ifs(and(isblank($A545),isblank($B545)),"", not(iserror(vlookup($A545&amp;$B545,'5) Release_Track'!$F:$F&amp;'5) Release_Track'!$G:$G,1,0))),vlookup($A545&amp;$B545,{'5) Release_Track'!$F:$F&amp;'5) Release_Track'!$G:$G,'5) Release_Track'!$H:$H},2,0), or(and(not(isblank($B545)),$B545=#REF!,$A545&lt;&gt;#REF!),and(not(isblank($A545)),$A545=#REF!,$B545&lt;&gt;#REF!)),"ID LISTS UNALIGNED",and($A545&lt;&gt;"",countif('5) Release_Track'!$F:$F,$A545)=0),"NO ISRC MATCH in Release_Track",and($B545&lt;&gt;"",countif('5) Release_Track'!$G:$G,$B545)=0),"NO CATALOG ID MATCH in Release_Track",iserror(vlookup($A545&amp;$B545,'5) Release_Track'!$F:$F&amp;'5) Release_Track'!$G:$G,1,0)),"NO ISRC-CATALOG ID pair MATCH in Release_Track" )</f>
        <v>Sonic: Eu Sou um Deus</v>
      </c>
      <c r="D545" s="134"/>
      <c r="E545" s="43" t="s">
        <v>67</v>
      </c>
      <c r="F545" s="135" t="s">
        <v>669</v>
      </c>
      <c r="G545" s="136" t="str">
        <f t="array" ref="G545">ifs(or($F545="",$F545="Main Primary Artist"),$F545,not(iserror(vlookup($F545,'Reference info'!$J$5:$J$8,1,0))),"Key Artist",not(iserror(vlookup($F545,'Reference info'!$J$38:$J$405,1,0))),"Performer",not(iserror(vlookup($F545,'Reference info'!$J$10:$J$36,1,0))),"Producer &amp; Engineer")</f>
        <v>Producer &amp; Engineer</v>
      </c>
      <c r="J545" s="174" t="str">
        <f>IF(F545="Main Primary Artist","update Tracks set ArtistId=(select ArtistId from Artists where Name=N'"&amp;Substitute(Trim(E545),"'","''")&amp;"' and EnterpriseId="&amp;EntId&amp;") where "&amp;IF(A545&lt;&gt;"", "ISRC='"&amp;A545&amp;"'", "TrackVendorId='"&amp;Substitute(Trim(B545),"'","''")&amp;"'")&amp;" and EnterpriseId="&amp;EntId,"INSERT into Contributors VALUES (newid(), "&amp;IF(F545&lt;&gt;"Primary Artist", "(select RoleId from ContributorRoles where Name='"&amp;F545&amp;"'), 0", "49, 1")&amp; ", (select max(TrackId) from Tracks where "&amp;IF(A545&lt;&gt;"", "ISRC='"&amp;A545&amp;"'", "TrackVendorId='"&amp;Substitute(Trim(B545),"'","''")&amp;"'")&amp;" and EnterpriseId="&amp;EntId&amp;"), null, (select ArtistId from Artists where Name=N'"&amp;SUBSTITUTE(trim(E545),"'","''")&amp;"' and EnterpriseId="&amp;EntId&amp;"), null)")</f>
        <v>INSERT into Contributors VALUES (newid(), (select RoleId from ContributorRoles where Name='Engineer'), 0, (select max(TrackId) from Tracks where ISRC='BKTOK2300174' and EnterpriseId=647322), null, (select ArtistId from Artists where Name=N'Flash Beats Manow' and EnterpriseId=647322), null)</v>
      </c>
    </row>
    <row r="546" hidden="1">
      <c r="A546" s="8" t="s">
        <v>966</v>
      </c>
      <c r="B546" s="116"/>
      <c r="C546" s="134" t="str">
        <f t="array" ref="C546">ifs(and(isblank($A546),isblank($B546)),"", not(iserror(vlookup($A546&amp;$B546,'5) Release_Track'!$F:$F&amp;'5) Release_Track'!$G:$G,1,0))),vlookup($A546&amp;$B546,{'5) Release_Track'!$F:$F&amp;'5) Release_Track'!$G:$G,'5) Release_Track'!$H:$H},2,0), or(and(not(isblank($B546)),$B546=$B543,$A546&lt;&gt;$A543),and(not(isblank($A546)),$A546=$A543,$B546&lt;&gt;$B543)),"ID LISTS UNALIGNED",and($A546&lt;&gt;"",countif('5) Release_Track'!$F:$F,$A546)=0),"NO ISRC MATCH in Release_Track",and($B546&lt;&gt;"",countif('5) Release_Track'!$G:$G,$B546)=0),"NO CATALOG ID MATCH in Release_Track",iserror(vlookup($A546&amp;$B546,'5) Release_Track'!$F:$F&amp;'5) Release_Track'!$G:$G,1,0)),"NO ISRC-CATALOG ID pair MATCH in Release_Track" )</f>
        <v>Kratos e Leônidas: Ira de Esparta</v>
      </c>
      <c r="D546" s="134"/>
      <c r="E546" s="43" t="s">
        <v>67</v>
      </c>
      <c r="F546" s="135" t="s">
        <v>667</v>
      </c>
      <c r="G546" s="136" t="str">
        <f t="array" ref="G546">ifs(or($F546="",$F546="Main Primary Artist"),$F546,not(iserror(vlookup($F546,'Reference info'!$J$5:$J$8,1,0))),"Key Artist",not(iserror(vlookup($F546,'Reference info'!$J$38:$J$405,1,0))),"Performer",not(iserror(vlookup($F546,'Reference info'!$J$10:$J$36,1,0))),"Producer &amp; Engineer")</f>
        <v>Producer &amp; Engineer</v>
      </c>
      <c r="J546" s="174" t="str">
        <f>IF(F546="Main Primary Artist","update Tracks set ArtistId=(select ArtistId from Artists where Name=N'"&amp;Substitute(Trim(E546),"'","''")&amp;"' and EnterpriseId="&amp;EntId&amp;") where "&amp;IF(A546&lt;&gt;"", "ISRC='"&amp;A546&amp;"'", "TrackVendorId='"&amp;Substitute(Trim(B546),"'","''")&amp;"'")&amp;" and EnterpriseId="&amp;EntId,"INSERT into Contributors VALUES (newid(), "&amp;IF(F546&lt;&gt;"Primary Artist", "(select RoleId from ContributorRoles where Name='"&amp;F546&amp;"'), 0", "49, 1")&amp; ", (select max(TrackId) from Tracks where "&amp;IF(A546&lt;&gt;"", "ISRC='"&amp;A546&amp;"'", "TrackVendorId='"&amp;Substitute(Trim(B546),"'","''")&amp;"'")&amp;" and EnterpriseId="&amp;EntId&amp;"), null, (select ArtistId from Artists where Name=N'"&amp;SUBSTITUTE(trim(E546),"'","''")&amp;"' and EnterpriseId="&amp;EntId&amp;"), null)")</f>
        <v>INSERT into Contributors VALUES (newid(), (select RoleId from ContributorRoles where Name='Producer'), 0, (select max(TrackId) from Tracks where ISRC='BKTOK2300175' and EnterpriseId=647322), null, (select ArtistId from Artists where Name=N'Flash Beats Manow' and EnterpriseId=647322), null)</v>
      </c>
    </row>
    <row r="547">
      <c r="A547" s="8" t="s">
        <v>966</v>
      </c>
      <c r="B547" s="116"/>
      <c r="C547" s="134" t="str">
        <f t="array" ref="C547">ifs(and(isblank($A547),isblank($B547)),"", not(iserror(vlookup($A547&amp;$B547,'5) Release_Track'!$F:$F&amp;'5) Release_Track'!$G:$G,1,0))),vlookup($A547&amp;$B547,{'5) Release_Track'!$F:$F&amp;'5) Release_Track'!$G:$G,'5) Release_Track'!$H:$H},2,0), or(and(not(isblank($B547)),$B547=$B544,$A547&lt;&gt;$A544),and(not(isblank($A547)),$A547=$A544,$B547&lt;&gt;$B544)),"ID LISTS UNALIGNED",and($A547&lt;&gt;"",countif('5) Release_Track'!$F:$F,$A547)=0),"NO ISRC MATCH in Release_Track",and($B547&lt;&gt;"",countif('5) Release_Track'!$G:$G,$B547)=0),"NO CATALOG ID MATCH in Release_Track",iserror(vlookup($A547&amp;$B547,'5) Release_Track'!$F:$F&amp;'5) Release_Track'!$G:$G,1,0)),"NO ISRC-CATALOG ID pair MATCH in Release_Track" )</f>
        <v>Kratos e Leônidas: Ira de Esparta</v>
      </c>
      <c r="D547" s="134" t="str">
        <f t="array" ref="D547">ifs(and(isblank($A547),isblank($B547)),"", not(iserror(vlookup($A547&amp;$B547,'5) Release_Track'!$F:$F&amp;'5) Release_Track'!$G:$G,1,0))),vlookup($A547&amp;$B547,{'5) Release_Track'!$F:$F&amp;'5) Release_Track'!$G:$G,'5) Release_Track'!$I:$I},2,0), or(and(not(isblank($B547)),$B547=$B544,$A547&lt;&gt;$A544),and(not(isblank($A547)),$A547=$A544,$B547&lt;&gt;$B544)),"ID LISTS UNALIGNED",and($A547&lt;&gt;"",countif('5) Release_Track'!$F:$F,$A547)=0),"NO ISRC MATCH in Release_Track",and($B547&lt;&gt;"",countif('5) Release_Track'!$G:$G,$B547)=0),"NO CATALOG ID MATCH in Release_Track",iserror(vlookup($A547&amp;$B547,'5) Release_Track'!$F:$F&amp;'5) Release_Track'!$G:$G,1,0)),"NO ISRC-CATALOG ID pair MATCH in Release_Track" )</f>
        <v/>
      </c>
      <c r="E547" s="43" t="s">
        <v>67</v>
      </c>
      <c r="F547" s="135" t="s">
        <v>666</v>
      </c>
      <c r="G547" s="136" t="str">
        <f t="array" ref="G547">ifs(or($F547="",$F547="Main Primary Artist"),$F547,not(iserror(vlookup($F547,'Reference info'!$J$5:$J$8,1,0))),"Key Artist",not(iserror(vlookup($F547,'Reference info'!$J$38:$J$405,1,0))),"Performer",not(iserror(vlookup($F547,'Reference info'!$J$10:$J$36,1,0))),"Producer &amp; Engineer")</f>
        <v>Main Primary Artist</v>
      </c>
      <c r="H547" s="8" t="str">
        <f>"update Artists set ReleasesCount=(select count (distinct ReleaseId) from Releases where ArtistId=(select max(ArtistId) from Artists where Name=N'"&amp;E547&amp;"' and EnterpriseId="&amp;EntId&amp;")), 
TracksCount=(select count (distinct TrackId) from Tracks where ArtistId=(select max(ArtistId) from Artists where Name=N'"&amp;E547&amp;"' and EnterpriseId="&amp;EntId&amp;")) where ArtistId=(select max(ArtistId) from Artists where Name=N'"&amp;E547&amp;"'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47" s="174" t="str">
        <f>IF(F547="Main Primary Artist","update Tracks set ArtistId=(select ArtistId from Artists where Name=N'"&amp;Substitute(Trim(E547),"'","''")&amp;"' and EnterpriseId="&amp;EntId&amp;") where "&amp;IF(A547&lt;&gt;"", "ISRC='"&amp;A547&amp;"'", "TrackVendorId='"&amp;Substitute(Trim(B547),"'","''")&amp;"'")&amp;" and EnterpriseId="&amp;EntId,"INSERT into Contributors VALUES (newid(), "&amp;IF(F547&lt;&gt;"Primary Artist", "(select RoleId from ContributorRoles where Name='"&amp;F547&amp;"'), 0", "49, 1")&amp; ", (select max(TrackId) from Tracks where "&amp;IF(A547&lt;&gt;"", "ISRC='"&amp;A547&amp;"'", "TrackVendorId='"&amp;Substitute(Trim(B547),"'","''")&amp;"'")&amp;" and EnterpriseId="&amp;EntId&amp;"), null, (select ArtistId from Artists where Name=N'"&amp;SUBSTITUTE(trim(E547),"'","''")&amp;"' and EnterpriseId="&amp;EntId&amp;"), null)")</f>
        <v>update Tracks set ArtistId=(select ArtistId from Artists where Name=N'Flash Beats Manow' and EnterpriseId=647322) where ISRC='BKTOK2300175' and EnterpriseId=647322</v>
      </c>
    </row>
    <row r="548" hidden="1">
      <c r="A548" s="8" t="s">
        <v>966</v>
      </c>
      <c r="B548" s="116"/>
      <c r="C548" s="134" t="str">
        <f t="array" ref="C548">ifs(and(isblank($A548),isblank($B548)),"", not(iserror(vlookup($A548&amp;$B548,'5) Release_Track'!$F:$F&amp;'5) Release_Track'!$G:$G,1,0))),vlookup($A548&amp;$B548,{'5) Release_Track'!$F:$F&amp;'5) Release_Track'!$G:$G,'5) Release_Track'!$H:$H},2,0), or(and(not(isblank($B548)),$B548=$B545,$A548&lt;&gt;$A545),and(not(isblank($A548)),$A548=$A545,$B548&lt;&gt;$B545)),"ID LISTS UNALIGNED",and($A548&lt;&gt;"",countif('5) Release_Track'!$F:$F,$A548)=0),"NO ISRC MATCH in Release_Track",and($B548&lt;&gt;"",countif('5) Release_Track'!$G:$G,$B548)=0),"NO CATALOG ID MATCH in Release_Track",iserror(vlookup($A548&amp;$B548,'5) Release_Track'!$F:$F&amp;'5) Release_Track'!$G:$G,1,0)),"NO ISRC-CATALOG ID pair MATCH in Release_Track" )</f>
        <v>Kratos e Leônidas: Ira de Esparta</v>
      </c>
      <c r="D548" s="134"/>
      <c r="E548" s="43" t="s">
        <v>67</v>
      </c>
      <c r="F548" s="135" t="s">
        <v>669</v>
      </c>
      <c r="G548" s="136" t="str">
        <f t="array" ref="G548">ifs(or($F548="",$F548="Main Primary Artist"),$F548,not(iserror(vlookup($F548,'Reference info'!$J$5:$J$8,1,0))),"Key Artist",not(iserror(vlookup($F548,'Reference info'!$J$38:$J$405,1,0))),"Performer",not(iserror(vlookup($F548,'Reference info'!$J$10:$J$36,1,0))),"Producer &amp; Engineer")</f>
        <v>Producer &amp; Engineer</v>
      </c>
      <c r="J548" s="174" t="str">
        <f>IF(F548="Main Primary Artist","update Tracks set ArtistId=(select ArtistId from Artists where Name=N'"&amp;Substitute(Trim(E548),"'","''")&amp;"' and EnterpriseId="&amp;EntId&amp;") where "&amp;IF(A548&lt;&gt;"", "ISRC='"&amp;A548&amp;"'", "TrackVendorId='"&amp;Substitute(Trim(B548),"'","''")&amp;"'")&amp;" and EnterpriseId="&amp;EntId,"INSERT into Contributors VALUES (newid(), "&amp;IF(F548&lt;&gt;"Primary Artist", "(select RoleId from ContributorRoles where Name='"&amp;F548&amp;"'), 0", "49, 1")&amp; ", (select max(TrackId) from Tracks where "&amp;IF(A548&lt;&gt;"", "ISRC='"&amp;A548&amp;"'", "TrackVendorId='"&amp;Substitute(Trim(B548),"'","''")&amp;"'")&amp;" and EnterpriseId="&amp;EntId&amp;"), null, (select ArtistId from Artists where Name=N'"&amp;SUBSTITUTE(trim(E548),"'","''")&amp;"' and EnterpriseId="&amp;EntId&amp;"), null)")</f>
        <v>INSERT into Contributors VALUES (newid(), (select RoleId from ContributorRoles where Name='Engineer'), 0, (select max(TrackId) from Tracks where ISRC='BKTOK2300175' and EnterpriseId=647322), null, (select ArtistId from Artists where Name=N'Flash Beats Manow' and EnterpriseId=647322), null)</v>
      </c>
    </row>
    <row r="549" hidden="1">
      <c r="A549" s="34" t="s">
        <v>1203</v>
      </c>
      <c r="B549" s="84"/>
      <c r="C549" s="134" t="str">
        <f t="array" ref="C549">ifs(and(isblank($A549),isblank($B549)),"", not(iserror(vlookup($A549&amp;$B549,'5) Release_Track'!$F:$F&amp;'5) Release_Track'!$G:$G,1,0))),vlookup($A549&amp;$B549,{'5) Release_Track'!$F:$F&amp;'5) Release_Track'!$G:$G,'5) Release_Track'!$H:$H},2,0), or(and(not(isblank($B549)),$B549=$B546,$A549&lt;&gt;$A546),and(not(isblank($A549)),$A549=$A546,$B549&lt;&gt;$B546)),"ID LISTS UNALIGNED",and($A549&lt;&gt;"",countif('5) Release_Track'!$F:$F,$A549)=0),"NO ISRC MATCH in Release_Track",and($B549&lt;&gt;"",countif('5) Release_Track'!$G:$G,$B549)=0),"NO CATALOG ID MATCH in Release_Track",iserror(vlookup($A549&amp;$B549,'5) Release_Track'!$F:$F&amp;'5) Release_Track'!$G:$G,1,0)),"NO ISRC-CATALOG ID pair MATCH in Release_Track" )</f>
        <v>Yonkou Celestial</v>
      </c>
      <c r="D549" s="134" t="str">
        <f t="array" ref="D549">ifs(and(isblank($A549),isblank($B549)),"", not(iserror(vlookup($A549&amp;$B549,'5) Release_Track'!$F:$F&amp;'5) Release_Track'!$G:$G,1,0))),vlookup($A549&amp;$B549,{'5) Release_Track'!$F:$F&amp;'5) Release_Track'!$G:$G,'5) Release_Track'!$I:$I},2,0), or(and(not(isblank($B549)),$B549=$B546,$A549&lt;&gt;$A546),and(not(isblank($A549)),$A549=$A546,$B549&lt;&gt;$B546)),"ID LISTS UNALIGNED",and($A549&lt;&gt;"",countif('5) Release_Track'!$F:$F,$A549)=0),"NO ISRC MATCH in Release_Track",and($B549&lt;&gt;"",countif('5) Release_Track'!$G:$G,$B549)=0),"NO CATALOG ID MATCH in Release_Track",iserror(vlookup($A549&amp;$B549,'5) Release_Track'!$F:$F&amp;'5) Release_Track'!$G:$G,1,0)),"NO ISRC-CATALOG ID pair MATCH in Release_Track" )</f>
        <v/>
      </c>
      <c r="E549" s="96" t="s">
        <v>53</v>
      </c>
      <c r="F549" s="135" t="s">
        <v>667</v>
      </c>
      <c r="G549" s="136" t="str">
        <f t="array" ref="G549">ifs(or($F549="",$F549="Main Primary Artist"),$F549,not(iserror(vlookup($F549,'Reference info'!$J$5:$J$8,1,0))),"Key Artist",not(iserror(vlookup($F549,'Reference info'!$J$38:$J$405,1,0))),"Performer",not(iserror(vlookup($F549,'Reference info'!$J$10:$J$36,1,0))),"Producer &amp; Engineer")</f>
        <v>Producer &amp; Engineer</v>
      </c>
      <c r="J549" s="174" t="str">
        <f>IF(F549="Main Primary Artist","update Tracks set ArtistId=(select ArtistId from Artists where Name=N'"&amp;Substitute(Trim(E549),"'","''")&amp;"' and EnterpriseId="&amp;EntId&amp;") where "&amp;IF(A549&lt;&gt;"", "ISRC='"&amp;A549&amp;"'", "TrackVendorId='"&amp;Substitute(Trim(B549),"'","''")&amp;"'")&amp;" and EnterpriseId="&amp;EntId,"INSERT into Contributors VALUES (newid(), "&amp;IF(F549&lt;&gt;"Primary Artist", "(select RoleId from ContributorRoles where Name='"&amp;F549&amp;"'), 0", "49, 1")&amp; ", (select max(TrackId) from Tracks where "&amp;IF(A549&lt;&gt;"", "ISRC='"&amp;A549&amp;"'", "TrackVendorId='"&amp;Substitute(Trim(B549),"'","''")&amp;"'")&amp;" and EnterpriseId="&amp;EntId&amp;"), null, (select ArtistId from Artists where Name=N'"&amp;SUBSTITUTE(trim(E549),"'","''")&amp;"' and EnterpriseId="&amp;EntId&amp;"), null)")</f>
        <v>INSERT into Contributors VALUES (newid(), (select RoleId from ContributorRoles where Name='Producer'), 0, (select max(TrackId) from Tracks where ISRC='BKTOK2300176' and EnterpriseId=647322), null, (select ArtistId from Artists where Name=N'PeJota10*' and EnterpriseId=647322), null)</v>
      </c>
    </row>
    <row r="550" hidden="1">
      <c r="A550" s="34" t="s">
        <v>1203</v>
      </c>
      <c r="B550" s="84"/>
      <c r="C550" s="134" t="str">
        <f t="array" ref="C550">ifs(and(isblank($A550),isblank($B550)),"", not(iserror(vlookup($A550&amp;$B550,'5) Release_Track'!$F:$F&amp;'5) Release_Track'!$G:$G,1,0))),vlookup($A550&amp;$B550,{'5) Release_Track'!$F:$F&amp;'5) Release_Track'!$G:$G,'5) Release_Track'!$H:$H},2,0), or(and(not(isblank($B550)),$B550=$B549,$A550&lt;&gt;$A549),and(not(isblank($A550)),$A550=$A549,$B550&lt;&gt;$B549)),"ID LISTS UNALIGNED",and($A550&lt;&gt;"",countif('5) Release_Track'!$F:$F,$A550)=0),"NO ISRC MATCH in Release_Track",and($B550&lt;&gt;"",countif('5) Release_Track'!$G:$G,$B550)=0),"NO CATALOG ID MATCH in Release_Track",iserror(vlookup($A550&amp;$B550,'5) Release_Track'!$F:$F&amp;'5) Release_Track'!$G:$G,1,0)),"NO ISRC-CATALOG ID pair MATCH in Release_Track" )</f>
        <v>Yonkou Celestial</v>
      </c>
      <c r="D550" s="134" t="str">
        <f t="array" ref="D550">ifs(and(isblank($A550),isblank($B550)),"", not(iserror(vlookup($A550&amp;$B550,'5) Release_Track'!$F:$F&amp;'5) Release_Track'!$G:$G,1,0))),vlookup($A550&amp;$B550,{'5) Release_Track'!$F:$F&amp;'5) Release_Track'!$G:$G,'5) Release_Track'!$I:$I},2,0), or(and(not(isblank($B550)),$B550=$B549,$A550&lt;&gt;$A549),and(not(isblank($A550)),$A550=$A549,$B550&lt;&gt;$B549)),"ID LISTS UNALIGNED",and($A550&lt;&gt;"",countif('5) Release_Track'!$F:$F,$A550)=0),"NO ISRC MATCH in Release_Track",and($B550&lt;&gt;"",countif('5) Release_Track'!$G:$G,$B550)=0),"NO CATALOG ID MATCH in Release_Track",iserror(vlookup($A550&amp;$B550,'5) Release_Track'!$F:$F&amp;'5) Release_Track'!$G:$G,1,0)),"NO ISRC-CATALOG ID pair MATCH in Release_Track" )</f>
        <v/>
      </c>
      <c r="E550" s="96" t="s">
        <v>79</v>
      </c>
      <c r="F550" s="140" t="s">
        <v>671</v>
      </c>
      <c r="G550" s="136" t="str">
        <f t="array" ref="G550">ifs(or($F550="",$F550="Main Primary Artist"),$F550,not(iserror(vlookup($F550,'Reference info'!$J$5:$J$8,1,0))),"Key Artist",not(iserror(vlookup($F550,'Reference info'!$J$38:$J$405,1,0))),"Performer",not(iserror(vlookup($F550,'Reference info'!$J$10:$J$36,1,0))),"Producer &amp; Engineer")</f>
        <v>Key Artist</v>
      </c>
      <c r="J550" s="174" t="str">
        <f>IF(F550="Main Primary Artist","update Tracks set ArtistId=(select ArtistId from Artists where Name=N'"&amp;Substitute(Trim(E550),"'","''")&amp;"' and EnterpriseId="&amp;EntId&amp;") where "&amp;IF(A550&lt;&gt;"", "ISRC='"&amp;A550&amp;"'", "TrackVendorId='"&amp;Substitute(Trim(B550),"'","''")&amp;"'")&amp;" and EnterpriseId="&amp;EntId,"INSERT into Contributors VALUES (newid(), "&amp;IF(F550&lt;&gt;"Primary Artist", "(select RoleId from ContributorRoles where Name='"&amp;F550&amp;"'), 0", "49, 1")&amp; ", (select max(TrackId) from Tracks where "&amp;IF(A550&lt;&gt;"", "ISRC='"&amp;A550&amp;"'", "TrackVendorId='"&amp;Substitute(Trim(B550),"'","''")&amp;"'")&amp;" and EnterpriseId="&amp;EntId&amp;"), null, (select ArtistId from Artists where Name=N'"&amp;SUBSTITUTE(trim(E550),"'","''")&amp;"' and EnterpriseId="&amp;EntId&amp;"), null)")</f>
        <v>INSERT into Contributors VALUES (newid(), 49, 1, (select max(TrackId) from Tracks where ISRC='BKTOK2300176' and EnterpriseId=647322), null, (select ArtistId from Artists where Name=N'$hinepsj' and EnterpriseId=647322), null)</v>
      </c>
    </row>
    <row r="551">
      <c r="A551" s="34" t="s">
        <v>1203</v>
      </c>
      <c r="B551" s="84"/>
      <c r="C551" s="134" t="str">
        <f t="array" ref="C551">ifs(and(isblank($A551),isblank($B551)),"", not(iserror(vlookup($A551&amp;$B551,'5) Release_Track'!$F:$F&amp;'5) Release_Track'!$G:$G,1,0))),vlookup($A551&amp;$B551,{'5) Release_Track'!$F:$F&amp;'5) Release_Track'!$G:$G,'5) Release_Track'!$H:$H},2,0), or(and(not(isblank($B551)),$B551=$B548,$A551&lt;&gt;$A548),and(not(isblank($A551)),$A551=$A548,$B551&lt;&gt;$B548)),"ID LISTS UNALIGNED",and($A551&lt;&gt;"",countif('5) Release_Track'!$F:$F,$A551)=0),"NO ISRC MATCH in Release_Track",and($B551&lt;&gt;"",countif('5) Release_Track'!$G:$G,$B551)=0),"NO CATALOG ID MATCH in Release_Track",iserror(vlookup($A551&amp;$B551,'5) Release_Track'!$F:$F&amp;'5) Release_Track'!$G:$G,1,0)),"NO ISRC-CATALOG ID pair MATCH in Release_Track" )</f>
        <v>Yonkou Celestial</v>
      </c>
      <c r="D551" s="134" t="str">
        <f t="array" ref="D551">ifs(and(isblank($A551),isblank($B551)),"", not(iserror(vlookup($A551&amp;$B551,'5) Release_Track'!$F:$F&amp;'5) Release_Track'!$G:$G,1,0))),vlookup($A551&amp;$B551,{'5) Release_Track'!$F:$F&amp;'5) Release_Track'!$G:$G,'5) Release_Track'!$I:$I},2,0), or(and(not(isblank($B551)),$B551=$B548,$A551&lt;&gt;$A548),and(not(isblank($A551)),$A551=$A548,$B551&lt;&gt;$B548)),"ID LISTS UNALIGNED",and($A551&lt;&gt;"",countif('5) Release_Track'!$F:$F,$A551)=0),"NO ISRC MATCH in Release_Track",and($B551&lt;&gt;"",countif('5) Release_Track'!$G:$G,$B551)=0),"NO CATALOG ID MATCH in Release_Track",iserror(vlookup($A551&amp;$B551,'5) Release_Track'!$F:$F&amp;'5) Release_Track'!$G:$G,1,0)),"NO ISRC-CATALOG ID pair MATCH in Release_Track" )</f>
        <v/>
      </c>
      <c r="E551" s="96" t="s">
        <v>53</v>
      </c>
      <c r="F551" s="140" t="s">
        <v>666</v>
      </c>
      <c r="G551" s="136" t="str">
        <f t="array" ref="G551">ifs(or($F551="",$F551="Main Primary Artist"),$F551,not(iserror(vlookup($F551,'Reference info'!$J$5:$J$8,1,0))),"Key Artist",not(iserror(vlookup($F551,'Reference info'!$J$38:$J$405,1,0))),"Performer",not(iserror(vlookup($F551,'Reference info'!$J$10:$J$36,1,0))),"Producer &amp; Engineer")</f>
        <v>Main Primary Artist</v>
      </c>
      <c r="H551" s="8" t="str">
        <f>"update Artists set ReleasesCount=(select count (distinct ReleaseId) from Releases where ArtistId=(select max(ArtistId) from Artists where Name=N'"&amp;E551&amp;"' and EnterpriseId="&amp;EntId&amp;")), 
TracksCount=(select count (distinct TrackId) from Tracks where ArtistId=(select max(ArtistId) from Artists where Name=N'"&amp;E551&amp;"' and EnterpriseId="&amp;EntId&amp;")) where ArtistId=(select max(ArtistId) from Artists where Name=N'"&amp;E551&amp;"'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51" s="174" t="str">
        <f>IF(F551="Main Primary Artist","update Tracks set ArtistId=(select ArtistId from Artists where Name=N'"&amp;Substitute(Trim(E551),"'","''")&amp;"' and EnterpriseId="&amp;EntId&amp;") where "&amp;IF(A551&lt;&gt;"", "ISRC='"&amp;A551&amp;"'", "TrackVendorId='"&amp;Substitute(Trim(B551),"'","''")&amp;"'")&amp;" and EnterpriseId="&amp;EntId,"INSERT into Contributors VALUES (newid(), "&amp;IF(F551&lt;&gt;"Primary Artist", "(select RoleId from ContributorRoles where Name='"&amp;F551&amp;"'), 0", "49, 1")&amp; ", (select max(TrackId) from Tracks where "&amp;IF(A551&lt;&gt;"", "ISRC='"&amp;A551&amp;"'", "TrackVendorId='"&amp;Substitute(Trim(B551),"'","''")&amp;"'")&amp;" and EnterpriseId="&amp;EntId&amp;"), null, (select ArtistId from Artists where Name=N'"&amp;SUBSTITUTE(trim(E551),"'","''")&amp;"' and EnterpriseId="&amp;EntId&amp;"), null)")</f>
        <v>update Tracks set ArtistId=(select ArtistId from Artists where Name=N'PeJota10*' and EnterpriseId=647322) where ISRC='BKTOK2300176' and EnterpriseId=647322</v>
      </c>
    </row>
    <row r="552" hidden="1">
      <c r="A552" s="34" t="s">
        <v>1203</v>
      </c>
      <c r="B552" s="84"/>
      <c r="C552" s="134" t="str">
        <f t="array" ref="C552">ifs(and(isblank($A552),isblank($B552)),"", not(iserror(vlookup($A552&amp;$B552,'5) Release_Track'!$F:$F&amp;'5) Release_Track'!$G:$G,1,0))),vlookup($A552&amp;$B552,{'5) Release_Track'!$F:$F&amp;'5) Release_Track'!$G:$G,'5) Release_Track'!$H:$H},2,0), or(and(not(isblank($B552)),$B552=$B549,$A552&lt;&gt;$A549),and(not(isblank($A552)),$A552=$A549,$B552&lt;&gt;$B549)),"ID LISTS UNALIGNED",and($A552&lt;&gt;"",countif('5) Release_Track'!$F:$F,$A552)=0),"NO ISRC MATCH in Release_Track",and($B552&lt;&gt;"",countif('5) Release_Track'!$G:$G,$B552)=0),"NO CATALOG ID MATCH in Release_Track",iserror(vlookup($A552&amp;$B552,'5) Release_Track'!$F:$F&amp;'5) Release_Track'!$G:$G,1,0)),"NO ISRC-CATALOG ID pair MATCH in Release_Track" )</f>
        <v>Yonkou Celestial</v>
      </c>
      <c r="D552" s="134" t="str">
        <f t="array" ref="D552">ifs(and(isblank($A552),isblank($B552)),"", not(iserror(vlookup($A552&amp;$B552,'5) Release_Track'!$F:$F&amp;'5) Release_Track'!$G:$G,1,0))),vlookup($A552&amp;$B552,{'5) Release_Track'!$F:$F&amp;'5) Release_Track'!$G:$G,'5) Release_Track'!$I:$I},2,0), or(and(not(isblank($B552)),$B552=$B549,$A552&lt;&gt;$A549),and(not(isblank($A552)),$A552=$A549,$B552&lt;&gt;$B549)),"ID LISTS UNALIGNED",and($A552&lt;&gt;"",countif('5) Release_Track'!$F:$F,$A552)=0),"NO ISRC MATCH in Release_Track",and($B552&lt;&gt;"",countif('5) Release_Track'!$G:$G,$B552)=0),"NO CATALOG ID MATCH in Release_Track",iserror(vlookup($A552&amp;$B552,'5) Release_Track'!$F:$F&amp;'5) Release_Track'!$G:$G,1,0)),"NO ISRC-CATALOG ID pair MATCH in Release_Track" )</f>
        <v/>
      </c>
      <c r="E552" s="96" t="s">
        <v>53</v>
      </c>
      <c r="F552" s="135" t="s">
        <v>669</v>
      </c>
      <c r="G552" s="136" t="str">
        <f t="array" ref="G552">ifs(or($F552="",$F552="Main Primary Artist"),$F552,not(iserror(vlookup($F552,'Reference info'!$J$5:$J$8,1,0))),"Key Artist",not(iserror(vlookup($F552,'Reference info'!$J$38:$J$405,1,0))),"Performer",not(iserror(vlookup($F552,'Reference info'!$J$10:$J$36,1,0))),"Producer &amp; Engineer")</f>
        <v>Producer &amp; Engineer</v>
      </c>
      <c r="J552" s="174" t="str">
        <f>IF(F552="Main Primary Artist","update Tracks set ArtistId=(select ArtistId from Artists where Name=N'"&amp;Substitute(Trim(E552),"'","''")&amp;"' and EnterpriseId="&amp;EntId&amp;") where "&amp;IF(A552&lt;&gt;"", "ISRC='"&amp;A552&amp;"'", "TrackVendorId='"&amp;Substitute(Trim(B552),"'","''")&amp;"'")&amp;" and EnterpriseId="&amp;EntId,"INSERT into Contributors VALUES (newid(), "&amp;IF(F552&lt;&gt;"Primary Artist", "(select RoleId from ContributorRoles where Name='"&amp;F552&amp;"'), 0", "49, 1")&amp; ", (select max(TrackId) from Tracks where "&amp;IF(A552&lt;&gt;"", "ISRC='"&amp;A552&amp;"'", "TrackVendorId='"&amp;Substitute(Trim(B552),"'","''")&amp;"'")&amp;" and EnterpriseId="&amp;EntId&amp;"), null, (select ArtistId from Artists where Name=N'"&amp;SUBSTITUTE(trim(E552),"'","''")&amp;"' and EnterpriseId="&amp;EntId&amp;"), null)")</f>
        <v>INSERT into Contributors VALUES (newid(), (select RoleId from ContributorRoles where Name='Engineer'), 0, (select max(TrackId) from Tracks where ISRC='BKTOK2300176' and EnterpriseId=647322), null, (select ArtistId from Artists where Name=N'PeJota10*' and EnterpriseId=647322), null)</v>
      </c>
    </row>
    <row r="553" hidden="1">
      <c r="A553" s="34" t="s">
        <v>1205</v>
      </c>
      <c r="B553" s="84"/>
      <c r="C553" s="134" t="str">
        <f t="array" ref="C553">ifs(and(isblank($A553),isblank($B553)),"", not(iserror(vlookup($A553&amp;$B553,'5) Release_Track'!$F:$F&amp;'5) Release_Track'!$G:$G,1,0))),vlookup($A553&amp;$B553,{'5) Release_Track'!$F:$F&amp;'5) Release_Track'!$G:$G,'5) Release_Track'!$H:$H},2,0), or(and(not(isblank($B553)),$B553=$B550,$A553&lt;&gt;$A550),and(not(isblank($A553)),$A553=$A550,$B553&lt;&gt;$B550)),"ID LISTS UNALIGNED",and($A553&lt;&gt;"",countif('5) Release_Track'!$F:$F,$A553)=0),"NO ISRC MATCH in Release_Track",and($B553&lt;&gt;"",countif('5) Release_Track'!$G:$G,$B553)=0),"NO CATALOG ID MATCH in Release_Track",iserror(vlookup($A553&amp;$B553,'5) Release_Track'!$F:$F&amp;'5) Release_Track'!$G:$G,1,0)),"NO ISRC-CATALOG ID pair MATCH in Release_Track" )</f>
        <v>Yonkou Celestial</v>
      </c>
      <c r="D553" s="134" t="str">
        <f t="array" ref="D553">ifs(and(isblank($A553),isblank($B553)),"", not(iserror(vlookup($A553&amp;$B553,'5) Release_Track'!$F:$F&amp;'5) Release_Track'!$G:$G,1,0))),vlookup($A553&amp;$B553,{'5) Release_Track'!$F:$F&amp;'5) Release_Track'!$G:$G,'5) Release_Track'!$I:$I},2,0), or(and(not(isblank($B553)),$B553=$B550,$A553&lt;&gt;$A550),and(not(isblank($A553)),$A553=$A550,$B553&lt;&gt;$B550)),"ID LISTS UNALIGNED",and($A553&lt;&gt;"",countif('5) Release_Track'!$F:$F,$A553)=0),"NO ISRC MATCH in Release_Track",and($B553&lt;&gt;"",countif('5) Release_Track'!$G:$G,$B553)=0),"NO CATALOG ID MATCH in Release_Track",iserror(vlookup($A553&amp;$B553,'5) Release_Track'!$F:$F&amp;'5) Release_Track'!$G:$G,1,0)),"NO ISRC-CATALOG ID pair MATCH in Release_Track" )</f>
        <v>Speed Up</v>
      </c>
      <c r="E553" s="96" t="s">
        <v>53</v>
      </c>
      <c r="F553" s="135" t="s">
        <v>667</v>
      </c>
      <c r="G553" s="136" t="str">
        <f t="array" ref="G553">ifs(or($F553="",$F553="Main Primary Artist"),$F553,not(iserror(vlookup($F553,'Reference info'!$J$5:$J$8,1,0))),"Key Artist",not(iserror(vlookup($F553,'Reference info'!$J$38:$J$405,1,0))),"Performer",not(iserror(vlookup($F553,'Reference info'!$J$10:$J$36,1,0))),"Producer &amp; Engineer")</f>
        <v>Producer &amp; Engineer</v>
      </c>
      <c r="J553" s="174" t="str">
        <f>IF(F553="Main Primary Artist","update Tracks set ArtistId=(select ArtistId from Artists where Name=N'"&amp;Substitute(Trim(E553),"'","''")&amp;"' and EnterpriseId="&amp;EntId&amp;") where "&amp;IF(A553&lt;&gt;"", "ISRC='"&amp;A553&amp;"'", "TrackVendorId='"&amp;Substitute(Trim(B553),"'","''")&amp;"'")&amp;" and EnterpriseId="&amp;EntId,"INSERT into Contributors VALUES (newid(), "&amp;IF(F553&lt;&gt;"Primary Artist", "(select RoleId from ContributorRoles where Name='"&amp;F553&amp;"'), 0", "49, 1")&amp; ", (select max(TrackId) from Tracks where "&amp;IF(A553&lt;&gt;"", "ISRC='"&amp;A553&amp;"'", "TrackVendorId='"&amp;Substitute(Trim(B553),"'","''")&amp;"'")&amp;" and EnterpriseId="&amp;EntId&amp;"), null, (select ArtistId from Artists where Name=N'"&amp;SUBSTITUTE(trim(E553),"'","''")&amp;"' and EnterpriseId="&amp;EntId&amp;"), null)")</f>
        <v>INSERT into Contributors VALUES (newid(), (select RoleId from ContributorRoles where Name='Producer'), 0, (select max(TrackId) from Tracks where ISRC='BKTOK2300177' and EnterpriseId=647322), null, (select ArtistId from Artists where Name=N'PeJota10*' and EnterpriseId=647322), null)</v>
      </c>
    </row>
    <row r="554" hidden="1">
      <c r="A554" s="34" t="s">
        <v>1205</v>
      </c>
      <c r="B554" s="84"/>
      <c r="C554" s="134" t="str">
        <f t="array" ref="C554">ifs(and(isblank($A554),isblank($B554)),"", not(iserror(vlookup($A554&amp;$B554,'5) Release_Track'!$F:$F&amp;'5) Release_Track'!$G:$G,1,0))),vlookup($A554&amp;$B554,{'5) Release_Track'!$F:$F&amp;'5) Release_Track'!$G:$G,'5) Release_Track'!$H:$H},2,0), or(and(not(isblank($B554)),$B554=$B553,$A554&lt;&gt;$A553),and(not(isblank($A554)),$A554=$A553,$B554&lt;&gt;$B553)),"ID LISTS UNALIGNED",and($A554&lt;&gt;"",countif('5) Release_Track'!$F:$F,$A554)=0),"NO ISRC MATCH in Release_Track",and($B554&lt;&gt;"",countif('5) Release_Track'!$G:$G,$B554)=0),"NO CATALOG ID MATCH in Release_Track",iserror(vlookup($A554&amp;$B554,'5) Release_Track'!$F:$F&amp;'5) Release_Track'!$G:$G,1,0)),"NO ISRC-CATALOG ID pair MATCH in Release_Track" )</f>
        <v>Yonkou Celestial</v>
      </c>
      <c r="D554" s="134" t="str">
        <f t="array" ref="D554">ifs(and(isblank($A554),isblank($B554)),"", not(iserror(vlookup($A554&amp;$B554,'5) Release_Track'!$F:$F&amp;'5) Release_Track'!$G:$G,1,0))),vlookup($A554&amp;$B554,{'5) Release_Track'!$F:$F&amp;'5) Release_Track'!$G:$G,'5) Release_Track'!$I:$I},2,0), or(and(not(isblank($B554)),$B554=$B553,$A554&lt;&gt;$A553),and(not(isblank($A554)),$A554=$A553,$B554&lt;&gt;$B553)),"ID LISTS UNALIGNED",and($A554&lt;&gt;"",countif('5) Release_Track'!$F:$F,$A554)=0),"NO ISRC MATCH in Release_Track",and($B554&lt;&gt;"",countif('5) Release_Track'!$G:$G,$B554)=0),"NO CATALOG ID MATCH in Release_Track",iserror(vlookup($A554&amp;$B554,'5) Release_Track'!$F:$F&amp;'5) Release_Track'!$G:$G,1,0)),"NO ISRC-CATALOG ID pair MATCH in Release_Track" )</f>
        <v>Speed Up</v>
      </c>
      <c r="E554" s="96" t="s">
        <v>79</v>
      </c>
      <c r="F554" s="140" t="s">
        <v>671</v>
      </c>
      <c r="G554" s="136" t="str">
        <f t="array" ref="G554">ifs(or($F554="",$F554="Main Primary Artist"),$F554,not(iserror(vlookup($F554,'Reference info'!$J$5:$J$8,1,0))),"Key Artist",not(iserror(vlookup($F554,'Reference info'!$J$38:$J$405,1,0))),"Performer",not(iserror(vlookup($F554,'Reference info'!$J$10:$J$36,1,0))),"Producer &amp; Engineer")</f>
        <v>Key Artist</v>
      </c>
      <c r="J554" s="174" t="str">
        <f>IF(F554="Main Primary Artist","update Tracks set ArtistId=(select ArtistId from Artists where Name=N'"&amp;Substitute(Trim(E554),"'","''")&amp;"' and EnterpriseId="&amp;EntId&amp;") where "&amp;IF(A554&lt;&gt;"", "ISRC='"&amp;A554&amp;"'", "TrackVendorId='"&amp;Substitute(Trim(B554),"'","''")&amp;"'")&amp;" and EnterpriseId="&amp;EntId,"INSERT into Contributors VALUES (newid(), "&amp;IF(F554&lt;&gt;"Primary Artist", "(select RoleId from ContributorRoles where Name='"&amp;F554&amp;"'), 0", "49, 1")&amp; ", (select max(TrackId) from Tracks where "&amp;IF(A554&lt;&gt;"", "ISRC='"&amp;A554&amp;"'", "TrackVendorId='"&amp;Substitute(Trim(B554),"'","''")&amp;"'")&amp;" and EnterpriseId="&amp;EntId&amp;"), null, (select ArtistId from Artists where Name=N'"&amp;SUBSTITUTE(trim(E554),"'","''")&amp;"' and EnterpriseId="&amp;EntId&amp;"), null)")</f>
        <v>INSERT into Contributors VALUES (newid(), 49, 1, (select max(TrackId) from Tracks where ISRC='BKTOK2300177' and EnterpriseId=647322), null, (select ArtistId from Artists where Name=N'$hinepsj' and EnterpriseId=647322), null)</v>
      </c>
    </row>
    <row r="555">
      <c r="A555" s="34" t="s">
        <v>1205</v>
      </c>
      <c r="B555" s="84"/>
      <c r="C555" s="134" t="str">
        <f t="array" ref="C555">ifs(and(isblank($A555),isblank($B555)),"", not(iserror(vlookup($A555&amp;$B555,'5) Release_Track'!$F:$F&amp;'5) Release_Track'!$G:$G,1,0))),vlookup($A555&amp;$B555,{'5) Release_Track'!$F:$F&amp;'5) Release_Track'!$G:$G,'5) Release_Track'!$H:$H},2,0), or(and(not(isblank($B555)),$B555=$B552,$A555&lt;&gt;$A552),and(not(isblank($A555)),$A555=$A552,$B555&lt;&gt;$B552)),"ID LISTS UNALIGNED",and($A555&lt;&gt;"",countif('5) Release_Track'!$F:$F,$A555)=0),"NO ISRC MATCH in Release_Track",and($B555&lt;&gt;"",countif('5) Release_Track'!$G:$G,$B555)=0),"NO CATALOG ID MATCH in Release_Track",iserror(vlookup($A555&amp;$B555,'5) Release_Track'!$F:$F&amp;'5) Release_Track'!$G:$G,1,0)),"NO ISRC-CATALOG ID pair MATCH in Release_Track" )</f>
        <v>Yonkou Celestial</v>
      </c>
      <c r="D555" s="134" t="str">
        <f t="array" ref="D555">ifs(and(isblank($A555),isblank($B555)),"", not(iserror(vlookup($A555&amp;$B555,'5) Release_Track'!$F:$F&amp;'5) Release_Track'!$G:$G,1,0))),vlookup($A555&amp;$B555,{'5) Release_Track'!$F:$F&amp;'5) Release_Track'!$G:$G,'5) Release_Track'!$I:$I},2,0), or(and(not(isblank($B555)),$B555=$B552,$A555&lt;&gt;$A552),and(not(isblank($A555)),$A555=$A552,$B555&lt;&gt;$B552)),"ID LISTS UNALIGNED",and($A555&lt;&gt;"",countif('5) Release_Track'!$F:$F,$A555)=0),"NO ISRC MATCH in Release_Track",and($B555&lt;&gt;"",countif('5) Release_Track'!$G:$G,$B555)=0),"NO CATALOG ID MATCH in Release_Track",iserror(vlookup($A555&amp;$B555,'5) Release_Track'!$F:$F&amp;'5) Release_Track'!$G:$G,1,0)),"NO ISRC-CATALOG ID pair MATCH in Release_Track" )</f>
        <v>Speed Up</v>
      </c>
      <c r="E555" s="96" t="s">
        <v>53</v>
      </c>
      <c r="F555" s="140" t="s">
        <v>666</v>
      </c>
      <c r="G555" s="136" t="str">
        <f t="array" ref="G555">ifs(or($F555="",$F555="Main Primary Artist"),$F555,not(iserror(vlookup($F555,'Reference info'!$J$5:$J$8,1,0))),"Key Artist",not(iserror(vlookup($F555,'Reference info'!$J$38:$J$405,1,0))),"Performer",not(iserror(vlookup($F555,'Reference info'!$J$10:$J$36,1,0))),"Producer &amp; Engineer")</f>
        <v>Main Primary Artist</v>
      </c>
      <c r="H555" s="8" t="str">
        <f>"update Artists set ReleasesCount=(select count (distinct ReleaseId) from Releases where ArtistId=(select max(ArtistId) from Artists where Name=N'"&amp;E555&amp;"' and EnterpriseId="&amp;EntId&amp;")), 
TracksCount=(select count (distinct TrackId) from Tracks where ArtistId=(select max(ArtistId) from Artists where Name=N'"&amp;E555&amp;"' and EnterpriseId="&amp;EntId&amp;")) where ArtistId=(select max(ArtistId) from Artists where Name=N'"&amp;E555&amp;"'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55" s="174" t="str">
        <f>IF(F555="Main Primary Artist","update Tracks set ArtistId=(select ArtistId from Artists where Name=N'"&amp;Substitute(Trim(E555),"'","''")&amp;"' and EnterpriseId="&amp;EntId&amp;") where "&amp;IF(A555&lt;&gt;"", "ISRC='"&amp;A555&amp;"'", "TrackVendorId='"&amp;Substitute(Trim(B555),"'","''")&amp;"'")&amp;" and EnterpriseId="&amp;EntId,"INSERT into Contributors VALUES (newid(), "&amp;IF(F555&lt;&gt;"Primary Artist", "(select RoleId from ContributorRoles where Name='"&amp;F555&amp;"'), 0", "49, 1")&amp; ", (select max(TrackId) from Tracks where "&amp;IF(A555&lt;&gt;"", "ISRC='"&amp;A555&amp;"'", "TrackVendorId='"&amp;Substitute(Trim(B555),"'","''")&amp;"'")&amp;" and EnterpriseId="&amp;EntId&amp;"), null, (select ArtistId from Artists where Name=N'"&amp;SUBSTITUTE(trim(E555),"'","''")&amp;"' and EnterpriseId="&amp;EntId&amp;"), null)")</f>
        <v>update Tracks set ArtistId=(select ArtistId from Artists where Name=N'PeJota10*' and EnterpriseId=647322) where ISRC='BKTOK2300177' and EnterpriseId=647322</v>
      </c>
    </row>
    <row r="556" hidden="1">
      <c r="A556" s="34" t="s">
        <v>1205</v>
      </c>
      <c r="B556" s="84"/>
      <c r="C556" s="134" t="str">
        <f t="array" ref="C556">ifs(and(isblank($A556),isblank($B556)),"", not(iserror(vlookup($A556&amp;$B556,'5) Release_Track'!$F:$F&amp;'5) Release_Track'!$G:$G,1,0))),vlookup($A556&amp;$B556,{'5) Release_Track'!$F:$F&amp;'5) Release_Track'!$G:$G,'5) Release_Track'!$H:$H},2,0), or(and(not(isblank($B556)),$B556=$B553,$A556&lt;&gt;$A553),and(not(isblank($A556)),$A556=$A553,$B556&lt;&gt;$B553)),"ID LISTS UNALIGNED",and($A556&lt;&gt;"",countif('5) Release_Track'!$F:$F,$A556)=0),"NO ISRC MATCH in Release_Track",and($B556&lt;&gt;"",countif('5) Release_Track'!$G:$G,$B556)=0),"NO CATALOG ID MATCH in Release_Track",iserror(vlookup($A556&amp;$B556,'5) Release_Track'!$F:$F&amp;'5) Release_Track'!$G:$G,1,0)),"NO ISRC-CATALOG ID pair MATCH in Release_Track" )</f>
        <v>Yonkou Celestial</v>
      </c>
      <c r="D556" s="134" t="str">
        <f t="array" ref="D556">ifs(and(isblank($A556),isblank($B556)),"", not(iserror(vlookup($A556&amp;$B556,'5) Release_Track'!$F:$F&amp;'5) Release_Track'!$G:$G,1,0))),vlookup($A556&amp;$B556,{'5) Release_Track'!$F:$F&amp;'5) Release_Track'!$G:$G,'5) Release_Track'!$I:$I},2,0), or(and(not(isblank($B556)),$B556=$B553,$A556&lt;&gt;$A553),and(not(isblank($A556)),$A556=$A553,$B556&lt;&gt;$B553)),"ID LISTS UNALIGNED",and($A556&lt;&gt;"",countif('5) Release_Track'!$F:$F,$A556)=0),"NO ISRC MATCH in Release_Track",and($B556&lt;&gt;"",countif('5) Release_Track'!$G:$G,$B556)=0),"NO CATALOG ID MATCH in Release_Track",iserror(vlookup($A556&amp;$B556,'5) Release_Track'!$F:$F&amp;'5) Release_Track'!$G:$G,1,0)),"NO ISRC-CATALOG ID pair MATCH in Release_Track" )</f>
        <v>Speed Up</v>
      </c>
      <c r="E556" s="96" t="s">
        <v>53</v>
      </c>
      <c r="F556" s="135" t="s">
        <v>669</v>
      </c>
      <c r="G556" s="136" t="str">
        <f t="array" ref="G556">ifs(or($F556="",$F556="Main Primary Artist"),$F556,not(iserror(vlookup($F556,'Reference info'!$J$5:$J$8,1,0))),"Key Artist",not(iserror(vlookup($F556,'Reference info'!$J$38:$J$405,1,0))),"Performer",not(iserror(vlookup($F556,'Reference info'!$J$10:$J$36,1,0))),"Producer &amp; Engineer")</f>
        <v>Producer &amp; Engineer</v>
      </c>
      <c r="J556" s="174" t="str">
        <f>IF(F556="Main Primary Artist","update Tracks set ArtistId=(select ArtistId from Artists where Name=N'"&amp;Substitute(Trim(E556),"'","''")&amp;"' and EnterpriseId="&amp;EntId&amp;") where "&amp;IF(A556&lt;&gt;"", "ISRC='"&amp;A556&amp;"'", "TrackVendorId='"&amp;Substitute(Trim(B556),"'","''")&amp;"'")&amp;" and EnterpriseId="&amp;EntId,"INSERT into Contributors VALUES (newid(), "&amp;IF(F556&lt;&gt;"Primary Artist", "(select RoleId from ContributorRoles where Name='"&amp;F556&amp;"'), 0", "49, 1")&amp; ", (select max(TrackId) from Tracks where "&amp;IF(A556&lt;&gt;"", "ISRC='"&amp;A556&amp;"'", "TrackVendorId='"&amp;Substitute(Trim(B556),"'","''")&amp;"'")&amp;" and EnterpriseId="&amp;EntId&amp;"), null, (select ArtistId from Artists where Name=N'"&amp;SUBSTITUTE(trim(E556),"'","''")&amp;"' and EnterpriseId="&amp;EntId&amp;"), null)")</f>
        <v>INSERT into Contributors VALUES (newid(), (select RoleId from ContributorRoles where Name='Engineer'), 0, (select max(TrackId) from Tracks where ISRC='BKTOK2300177' and EnterpriseId=647322), null, (select ArtistId from Artists where Name=N'PeJota10*' and EnterpriseId=647322), null)</v>
      </c>
    </row>
    <row r="557" hidden="1">
      <c r="A557" s="8" t="s">
        <v>968</v>
      </c>
      <c r="B557" s="116"/>
      <c r="C557" s="134" t="str">
        <f t="array" ref="C557">ifs(and(isblank($A557),isblank($B557)),"", not(iserror(vlookup($A557&amp;$B557,'5) Release_Track'!$F:$F&amp;'5) Release_Track'!$G:$G,1,0))),vlookup($A557&amp;$B557,{'5) Release_Track'!$F:$F&amp;'5) Release_Track'!$G:$G,'5) Release_Track'!$H:$H},2,0), or(and(not(isblank($B557)),$B557=#REF!,$A557&lt;&gt;#REF!),and(not(isblank($A557)),$A557=#REF!,$B557&lt;&gt;#REF!)),"ID LISTS UNALIGNED",and($A557&lt;&gt;"",countif('5) Release_Track'!$F:$F,$A557)=0),"NO ISRC MATCH in Release_Track",and($B557&lt;&gt;"",countif('5) Release_Track'!$G:$G,$B557)=0),"NO CATALOG ID MATCH in Release_Track",iserror(vlookup($A557&amp;$B557,'5) Release_Track'!$F:$F&amp;'5) Release_Track'!$G:$G,1,0)),"NO ISRC-CATALOG ID pair MATCH in Release_Track" )</f>
        <v>Da Folha</v>
      </c>
      <c r="D557" s="134"/>
      <c r="E557" s="43" t="s">
        <v>79</v>
      </c>
      <c r="F557" s="135" t="s">
        <v>667</v>
      </c>
      <c r="G557" s="136" t="str">
        <f t="array" ref="G557">ifs(or($F557="",$F557="Main Primary Artist"),$F557,not(iserror(vlookup($F557,'Reference info'!$J$5:$J$8,1,0))),"Key Artist",not(iserror(vlookup($F557,'Reference info'!$J$38:$J$405,1,0))),"Performer",not(iserror(vlookup($F557,'Reference info'!$J$10:$J$36,1,0))),"Producer &amp; Engineer")</f>
        <v>Producer &amp; Engineer</v>
      </c>
      <c r="J557" s="174" t="str">
        <f>IF(F557="Main Primary Artist","update Tracks set ArtistId=(select ArtistId from Artists where Name=N'"&amp;Substitute(Trim(E557),"'","''")&amp;"' and EnterpriseId="&amp;EntId&amp;") where "&amp;IF(A557&lt;&gt;"", "ISRC='"&amp;A557&amp;"'", "TrackVendorId='"&amp;Substitute(Trim(B557),"'","''")&amp;"'")&amp;" and EnterpriseId="&amp;EntId,"INSERT into Contributors VALUES (newid(), "&amp;IF(F557&lt;&gt;"Primary Artist", "(select RoleId from ContributorRoles where Name='"&amp;F557&amp;"'), 0", "49, 1")&amp; ", (select max(TrackId) from Tracks where "&amp;IF(A557&lt;&gt;"", "ISRC='"&amp;A557&amp;"'", "TrackVendorId='"&amp;Substitute(Trim(B557),"'","''")&amp;"'")&amp;" and EnterpriseId="&amp;EntId&amp;"), null, (select ArtistId from Artists where Name=N'"&amp;SUBSTITUTE(trim(E557),"'","''")&amp;"' and EnterpriseId="&amp;EntId&amp;"), null)")</f>
        <v>INSERT into Contributors VALUES (newid(), (select RoleId from ContributorRoles where Name='Producer'), 0, (select max(TrackId) from Tracks where ISRC='BKTOK2300178' and EnterpriseId=647322), null, (select ArtistId from Artists where Name=N'$hinepsj' and EnterpriseId=647322), null)</v>
      </c>
    </row>
    <row r="558">
      <c r="A558" s="8" t="s">
        <v>968</v>
      </c>
      <c r="B558" s="116"/>
      <c r="C558" s="134" t="str">
        <f t="array" ref="C558">ifs(and(isblank($A558),isblank($B558)),"", not(iserror(vlookup($A558&amp;$B558,'5) Release_Track'!$F:$F&amp;'5) Release_Track'!$G:$G,1,0))),vlookup($A558&amp;$B558,{'5) Release_Track'!$F:$F&amp;'5) Release_Track'!$G:$G,'5) Release_Track'!$H:$H},2,0), or(and(not(isblank($B558)),$B558=#REF!,$A558&lt;&gt;#REF!),and(not(isblank($A558)),$A558=#REF!,$B558&lt;&gt;#REF!)),"ID LISTS UNALIGNED",and($A558&lt;&gt;"",countif('5) Release_Track'!$F:$F,$A558)=0),"NO ISRC MATCH in Release_Track",and($B558&lt;&gt;"",countif('5) Release_Track'!$G:$G,$B558)=0),"NO CATALOG ID MATCH in Release_Track",iserror(vlookup($A558&amp;$B558,'5) Release_Track'!$F:$F&amp;'5) Release_Track'!$G:$G,1,0)),"NO ISRC-CATALOG ID pair MATCH in Release_Track" )</f>
        <v>Da Folha</v>
      </c>
      <c r="D558" s="134" t="str">
        <f t="array" ref="D558">ifs(and(isblank($A558),isblank($B558)),"", not(iserror(vlookup($A558&amp;$B558,'5) Release_Track'!$F:$F&amp;'5) Release_Track'!$G:$G,1,0))),vlookup($A558&amp;$B558,{'5) Release_Track'!$F:$F&amp;'5) Release_Track'!$G:$G,'5) Release_Track'!$I:$I},2,0), or(and(not(isblank($B558)),$B558=#REF!,$A558&lt;&gt;#REF!),and(not(isblank($A558)),$A558=#REF!,$B558&lt;&gt;#REF!)),"ID LISTS UNALIGNED",and($A558&lt;&gt;"",countif('5) Release_Track'!$F:$F,$A558)=0),"NO ISRC MATCH in Release_Track",and($B558&lt;&gt;"",countif('5) Release_Track'!$G:$G,$B558)=0),"NO CATALOG ID MATCH in Release_Track",iserror(vlookup($A558&amp;$B558,'5) Release_Track'!$F:$F&amp;'5) Release_Track'!$G:$G,1,0)),"NO ISRC-CATALOG ID pair MATCH in Release_Track" )</f>
        <v/>
      </c>
      <c r="E558" s="43" t="s">
        <v>79</v>
      </c>
      <c r="F558" s="135" t="s">
        <v>666</v>
      </c>
      <c r="G558" s="136" t="str">
        <f t="array" ref="G558">ifs(or($F558="",$F558="Main Primary Artist"),$F558,not(iserror(vlookup($F558,'Reference info'!$J$5:$J$8,1,0))),"Key Artist",not(iserror(vlookup($F558,'Reference info'!$J$38:$J$405,1,0))),"Performer",not(iserror(vlookup($F558,'Reference info'!$J$10:$J$36,1,0))),"Producer &amp; Engineer")</f>
        <v>Main Primary Artist</v>
      </c>
      <c r="H558" s="8" t="str">
        <f>"update Artists set ReleasesCount=(select count (distinct ReleaseId) from Releases where ArtistId=(select max(ArtistId) from Artists where Name=N'"&amp;E558&amp;"' and EnterpriseId="&amp;EntId&amp;")), 
TracksCount=(select count (distinct TrackId) from Tracks where ArtistId=(select max(ArtistId) from Artists where Name=N'"&amp;E558&amp;"' and EnterpriseId="&amp;EntId&amp;")) where ArtistId=(select max(ArtistId) from Artists where Name=N'"&amp;E558&amp;"'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558" s="174" t="str">
        <f>IF(F558="Main Primary Artist","update Tracks set ArtistId=(select ArtistId from Artists where Name=N'"&amp;Substitute(Trim(E558),"'","''")&amp;"' and EnterpriseId="&amp;EntId&amp;") where "&amp;IF(A558&lt;&gt;"", "ISRC='"&amp;A558&amp;"'", "TrackVendorId='"&amp;Substitute(Trim(B558),"'","''")&amp;"'")&amp;" and EnterpriseId="&amp;EntId,"INSERT into Contributors VALUES (newid(), "&amp;IF(F558&lt;&gt;"Primary Artist", "(select RoleId from ContributorRoles where Name='"&amp;F558&amp;"'), 0", "49, 1")&amp; ", (select max(TrackId) from Tracks where "&amp;IF(A558&lt;&gt;"", "ISRC='"&amp;A558&amp;"'", "TrackVendorId='"&amp;Substitute(Trim(B558),"'","''")&amp;"'")&amp;" and EnterpriseId="&amp;EntId&amp;"), null, (select ArtistId from Artists where Name=N'"&amp;SUBSTITUTE(trim(E558),"'","''")&amp;"' and EnterpriseId="&amp;EntId&amp;"), null)")</f>
        <v>update Tracks set ArtistId=(select ArtistId from Artists where Name=N'$hinepsj' and EnterpriseId=647322) where ISRC='BKTOK2300178' and EnterpriseId=647322</v>
      </c>
    </row>
    <row r="559" hidden="1">
      <c r="A559" s="8" t="s">
        <v>968</v>
      </c>
      <c r="B559" s="116"/>
      <c r="C559" s="134" t="str">
        <f t="array" ref="C559">ifs(and(isblank($A559),isblank($B559)),"", not(iserror(vlookup($A559&amp;$B559,'5) Release_Track'!$F:$F&amp;'5) Release_Track'!$G:$G,1,0))),vlookup($A559&amp;$B559,{'5) Release_Track'!$F:$F&amp;'5) Release_Track'!$G:$G,'5) Release_Track'!$H:$H},2,0), or(and(not(isblank($B559)),$B559=#REF!,$A559&lt;&gt;#REF!),and(not(isblank($A559)),$A559=#REF!,$B559&lt;&gt;#REF!)),"ID LISTS UNALIGNED",and($A559&lt;&gt;"",countif('5) Release_Track'!$F:$F,$A559)=0),"NO ISRC MATCH in Release_Track",and($B559&lt;&gt;"",countif('5) Release_Track'!$G:$G,$B559)=0),"NO CATALOG ID MATCH in Release_Track",iserror(vlookup($A559&amp;$B559,'5) Release_Track'!$F:$F&amp;'5) Release_Track'!$G:$G,1,0)),"NO ISRC-CATALOG ID pair MATCH in Release_Track" )</f>
        <v>Da Folha</v>
      </c>
      <c r="D559" s="134"/>
      <c r="E559" s="43" t="s">
        <v>79</v>
      </c>
      <c r="F559" s="135" t="s">
        <v>669</v>
      </c>
      <c r="G559" s="136" t="str">
        <f t="array" ref="G559">ifs(or($F559="",$F559="Main Primary Artist"),$F559,not(iserror(vlookup($F559,'Reference info'!$J$5:$J$8,1,0))),"Key Artist",not(iserror(vlookup($F559,'Reference info'!$J$38:$J$405,1,0))),"Performer",not(iserror(vlookup($F559,'Reference info'!$J$10:$J$36,1,0))),"Producer &amp; Engineer")</f>
        <v>Producer &amp; Engineer</v>
      </c>
      <c r="J559" s="174" t="str">
        <f>IF(F559="Main Primary Artist","update Tracks set ArtistId=(select ArtistId from Artists where Name=N'"&amp;Substitute(Trim(E559),"'","''")&amp;"' and EnterpriseId="&amp;EntId&amp;") where "&amp;IF(A559&lt;&gt;"", "ISRC='"&amp;A559&amp;"'", "TrackVendorId='"&amp;Substitute(Trim(B559),"'","''")&amp;"'")&amp;" and EnterpriseId="&amp;EntId,"INSERT into Contributors VALUES (newid(), "&amp;IF(F559&lt;&gt;"Primary Artist", "(select RoleId from ContributorRoles where Name='"&amp;F559&amp;"'), 0", "49, 1")&amp; ", (select max(TrackId) from Tracks where "&amp;IF(A559&lt;&gt;"", "ISRC='"&amp;A559&amp;"'", "TrackVendorId='"&amp;Substitute(Trim(B559),"'","''")&amp;"'")&amp;" and EnterpriseId="&amp;EntId&amp;"), null, (select ArtistId from Artists where Name=N'"&amp;SUBSTITUTE(trim(E559),"'","''")&amp;"' and EnterpriseId="&amp;EntId&amp;"), null)")</f>
        <v>INSERT into Contributors VALUES (newid(), (select RoleId from ContributorRoles where Name='Engineer'), 0, (select max(TrackId) from Tracks where ISRC='BKTOK2300178' and EnterpriseId=647322), null, (select ArtistId from Artists where Name=N'$hinepsj' and EnterpriseId=647322), null)</v>
      </c>
    </row>
    <row r="560" hidden="1">
      <c r="A560" s="8" t="s">
        <v>970</v>
      </c>
      <c r="B560" s="116"/>
      <c r="C560" s="134" t="str">
        <f t="array" ref="C560">ifs(and(isblank($A560),isblank($B560)),"", not(iserror(vlookup($A560&amp;$B560,'5) Release_Track'!$F:$F&amp;'5) Release_Track'!$G:$G,1,0))),vlookup($A560&amp;$B560,{'5) Release_Track'!$F:$F&amp;'5) Release_Track'!$G:$G,'5) Release_Track'!$H:$H},2,0), or(and(not(isblank($B560)),$B560=$B557,$A560&lt;&gt;$A557),and(not(isblank($A560)),$A560=$A557,$B560&lt;&gt;$B557)),"ID LISTS UNALIGNED",and($A560&lt;&gt;"",countif('5) Release_Track'!$F:$F,$A560)=0),"NO ISRC MATCH in Release_Track",and($B560&lt;&gt;"",countif('5) Release_Track'!$G:$G,$B560)=0),"NO CATALOG ID MATCH in Release_Track",iserror(vlookup($A560&amp;$B560,'5) Release_Track'!$F:$F&amp;'5) Release_Track'!$G:$G,1,0)),"NO ISRC-CATALOG ID pair MATCH in Release_Track" )</f>
        <v>Guy: A Besta Vermelha 2</v>
      </c>
      <c r="D560" s="134"/>
      <c r="E560" s="43" t="s">
        <v>67</v>
      </c>
      <c r="F560" s="135" t="s">
        <v>667</v>
      </c>
      <c r="G560" s="136" t="str">
        <f t="array" ref="G560">ifs(or($F560="",$F560="Main Primary Artist"),$F560,not(iserror(vlookup($F560,'Reference info'!$J$5:$J$8,1,0))),"Key Artist",not(iserror(vlookup($F560,'Reference info'!$J$38:$J$405,1,0))),"Performer",not(iserror(vlookup($F560,'Reference info'!$J$10:$J$36,1,0))),"Producer &amp; Engineer")</f>
        <v>Producer &amp; Engineer</v>
      </c>
      <c r="J560" s="174" t="str">
        <f>IF(F560="Main Primary Artist","update Tracks set ArtistId=(select ArtistId from Artists where Name=N'"&amp;Substitute(Trim(E560),"'","''")&amp;"' and EnterpriseId="&amp;EntId&amp;") where "&amp;IF(A560&lt;&gt;"", "ISRC='"&amp;A560&amp;"'", "TrackVendorId='"&amp;Substitute(Trim(B560),"'","''")&amp;"'")&amp;" and EnterpriseId="&amp;EntId,"INSERT into Contributors VALUES (newid(), "&amp;IF(F560&lt;&gt;"Primary Artist", "(select RoleId from ContributorRoles where Name='"&amp;F560&amp;"'), 0", "49, 1")&amp; ", (select max(TrackId) from Tracks where "&amp;IF(A560&lt;&gt;"", "ISRC='"&amp;A560&amp;"'", "TrackVendorId='"&amp;Substitute(Trim(B560),"'","''")&amp;"'")&amp;" and EnterpriseId="&amp;EntId&amp;"), null, (select ArtistId from Artists where Name=N'"&amp;SUBSTITUTE(trim(E560),"'","''")&amp;"' and EnterpriseId="&amp;EntId&amp;"), null)")</f>
        <v>INSERT into Contributors VALUES (newid(), (select RoleId from ContributorRoles where Name='Producer'), 0, (select max(TrackId) from Tracks where ISRC='BKTOK2300179' and EnterpriseId=647322), null, (select ArtistId from Artists where Name=N'Flash Beats Manow' and EnterpriseId=647322), null)</v>
      </c>
    </row>
    <row r="561">
      <c r="A561" s="8" t="s">
        <v>970</v>
      </c>
      <c r="B561" s="116"/>
      <c r="C561" s="134" t="str">
        <f t="array" ref="C561">ifs(and(isblank($A561),isblank($B561)),"", not(iserror(vlookup($A561&amp;$B561,'5) Release_Track'!$F:$F&amp;'5) Release_Track'!$G:$G,1,0))),vlookup($A561&amp;$B561,{'5) Release_Track'!$F:$F&amp;'5) Release_Track'!$G:$G,'5) Release_Track'!$H:$H},2,0), or(and(not(isblank($B561)),$B561=$B558,$A561&lt;&gt;$A558),and(not(isblank($A561)),$A561=$A558,$B561&lt;&gt;$B558)),"ID LISTS UNALIGNED",and($A561&lt;&gt;"",countif('5) Release_Track'!$F:$F,$A561)=0),"NO ISRC MATCH in Release_Track",and($B561&lt;&gt;"",countif('5) Release_Track'!$G:$G,$B561)=0),"NO CATALOG ID MATCH in Release_Track",iserror(vlookup($A561&amp;$B561,'5) Release_Track'!$F:$F&amp;'5) Release_Track'!$G:$G,1,0)),"NO ISRC-CATALOG ID pair MATCH in Release_Track" )</f>
        <v>Guy: A Besta Vermelha 2</v>
      </c>
      <c r="D561" s="134" t="str">
        <f t="array" ref="D561">ifs(and(isblank($A561),isblank($B561)),"", not(iserror(vlookup($A561&amp;$B561,'5) Release_Track'!$F:$F&amp;'5) Release_Track'!$G:$G,1,0))),vlookup($A561&amp;$B561,{'5) Release_Track'!$F:$F&amp;'5) Release_Track'!$G:$G,'5) Release_Track'!$I:$I},2,0), or(and(not(isblank($B561)),$B561=$B558,$A561&lt;&gt;$A558),and(not(isblank($A561)),$A561=$A558,$B561&lt;&gt;$B558)),"ID LISTS UNALIGNED",and($A561&lt;&gt;"",countif('5) Release_Track'!$F:$F,$A561)=0),"NO ISRC MATCH in Release_Track",and($B561&lt;&gt;"",countif('5) Release_Track'!$G:$G,$B561)=0),"NO CATALOG ID MATCH in Release_Track",iserror(vlookup($A561&amp;$B561,'5) Release_Track'!$F:$F&amp;'5) Release_Track'!$G:$G,1,0)),"NO ISRC-CATALOG ID pair MATCH in Release_Track" )</f>
        <v/>
      </c>
      <c r="E561" s="43" t="s">
        <v>67</v>
      </c>
      <c r="F561" s="135" t="s">
        <v>666</v>
      </c>
      <c r="G561" s="136" t="str">
        <f t="array" ref="G561">ifs(or($F561="",$F561="Main Primary Artist"),$F561,not(iserror(vlookup($F561,'Reference info'!$J$5:$J$8,1,0))),"Key Artist",not(iserror(vlookup($F561,'Reference info'!$J$38:$J$405,1,0))),"Performer",not(iserror(vlookup($F561,'Reference info'!$J$10:$J$36,1,0))),"Producer &amp; Engineer")</f>
        <v>Main Primary Artist</v>
      </c>
      <c r="H561" s="8" t="str">
        <f>"update Artists set ReleasesCount=(select count (distinct ReleaseId) from Releases where ArtistId=(select max(ArtistId) from Artists where Name=N'"&amp;E561&amp;"' and EnterpriseId="&amp;EntId&amp;")), 
TracksCount=(select count (distinct TrackId) from Tracks where ArtistId=(select max(ArtistId) from Artists where Name=N'"&amp;E561&amp;"' and EnterpriseId="&amp;EntId&amp;")) where ArtistId=(select max(ArtistId) from Artists where Name=N'"&amp;E561&amp;"'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61" s="174" t="str">
        <f>IF(F561="Main Primary Artist","update Tracks set ArtistId=(select ArtistId from Artists where Name=N'"&amp;Substitute(Trim(E561),"'","''")&amp;"' and EnterpriseId="&amp;EntId&amp;") where "&amp;IF(A561&lt;&gt;"", "ISRC='"&amp;A561&amp;"'", "TrackVendorId='"&amp;Substitute(Trim(B561),"'","''")&amp;"'")&amp;" and EnterpriseId="&amp;EntId,"INSERT into Contributors VALUES (newid(), "&amp;IF(F561&lt;&gt;"Primary Artist", "(select RoleId from ContributorRoles where Name='"&amp;F561&amp;"'), 0", "49, 1")&amp; ", (select max(TrackId) from Tracks where "&amp;IF(A561&lt;&gt;"", "ISRC='"&amp;A561&amp;"'", "TrackVendorId='"&amp;Substitute(Trim(B561),"'","''")&amp;"'")&amp;" and EnterpriseId="&amp;EntId&amp;"), null, (select ArtistId from Artists where Name=N'"&amp;SUBSTITUTE(trim(E561),"'","''")&amp;"' and EnterpriseId="&amp;EntId&amp;"), null)")</f>
        <v>update Tracks set ArtistId=(select ArtistId from Artists where Name=N'Flash Beats Manow' and EnterpriseId=647322) where ISRC='BKTOK2300179' and EnterpriseId=647322</v>
      </c>
    </row>
    <row r="562" hidden="1">
      <c r="A562" s="8" t="s">
        <v>970</v>
      </c>
      <c r="B562" s="116"/>
      <c r="C562" s="134" t="str">
        <f t="array" ref="C562">ifs(and(isblank($A562),isblank($B562)),"", not(iserror(vlookup($A562&amp;$B562,'5) Release_Track'!$F:$F&amp;'5) Release_Track'!$G:$G,1,0))),vlookup($A562&amp;$B562,{'5) Release_Track'!$F:$F&amp;'5) Release_Track'!$G:$G,'5) Release_Track'!$H:$H},2,0), or(and(not(isblank($B562)),$B562=$B559,$A562&lt;&gt;$A559),and(not(isblank($A562)),$A562=$A559,$B562&lt;&gt;$B559)),"ID LISTS UNALIGNED",and($A562&lt;&gt;"",countif('5) Release_Track'!$F:$F,$A562)=0),"NO ISRC MATCH in Release_Track",and($B562&lt;&gt;"",countif('5) Release_Track'!$G:$G,$B562)=0),"NO CATALOG ID MATCH in Release_Track",iserror(vlookup($A562&amp;$B562,'5) Release_Track'!$F:$F&amp;'5) Release_Track'!$G:$G,1,0)),"NO ISRC-CATALOG ID pair MATCH in Release_Track" )</f>
        <v>Guy: A Besta Vermelha 2</v>
      </c>
      <c r="D562" s="134"/>
      <c r="E562" s="43" t="s">
        <v>67</v>
      </c>
      <c r="F562" s="135" t="s">
        <v>669</v>
      </c>
      <c r="G562" s="136" t="str">
        <f t="array" ref="G562">ifs(or($F562="",$F562="Main Primary Artist"),$F562,not(iserror(vlookup($F562,'Reference info'!$J$5:$J$8,1,0))),"Key Artist",not(iserror(vlookup($F562,'Reference info'!$J$38:$J$405,1,0))),"Performer",not(iserror(vlookup($F562,'Reference info'!$J$10:$J$36,1,0))),"Producer &amp; Engineer")</f>
        <v>Producer &amp; Engineer</v>
      </c>
      <c r="J562" s="174" t="str">
        <f>IF(F562="Main Primary Artist","update Tracks set ArtistId=(select ArtistId from Artists where Name=N'"&amp;Substitute(Trim(E562),"'","''")&amp;"' and EnterpriseId="&amp;EntId&amp;") where "&amp;IF(A562&lt;&gt;"", "ISRC='"&amp;A562&amp;"'", "TrackVendorId='"&amp;Substitute(Trim(B562),"'","''")&amp;"'")&amp;" and EnterpriseId="&amp;EntId,"INSERT into Contributors VALUES (newid(), "&amp;IF(F562&lt;&gt;"Primary Artist", "(select RoleId from ContributorRoles where Name='"&amp;F562&amp;"'), 0", "49, 1")&amp; ", (select max(TrackId) from Tracks where "&amp;IF(A562&lt;&gt;"", "ISRC='"&amp;A562&amp;"'", "TrackVendorId='"&amp;Substitute(Trim(B562),"'","''")&amp;"'")&amp;" and EnterpriseId="&amp;EntId&amp;"), null, (select ArtistId from Artists where Name=N'"&amp;SUBSTITUTE(trim(E562),"'","''")&amp;"' and EnterpriseId="&amp;EntId&amp;"), null)")</f>
        <v>INSERT into Contributors VALUES (newid(), (select RoleId from ContributorRoles where Name='Engineer'), 0, (select max(TrackId) from Tracks where ISRC='BKTOK2300179' and EnterpriseId=647322), null, (select ArtistId from Artists where Name=N'Flash Beats Manow' and EnterpriseId=647322), null)</v>
      </c>
    </row>
    <row r="563" hidden="1">
      <c r="A563" s="8" t="s">
        <v>972</v>
      </c>
      <c r="B563" s="116"/>
      <c r="C563" s="134" t="str">
        <f t="array" ref="C563">ifs(and(isblank($A563),isblank($B563)),"", not(iserror(vlookup($A563&amp;$B563,'5) Release_Track'!$F:$F&amp;'5) Release_Track'!$G:$G,1,0))),vlookup($A563&amp;$B563,{'5) Release_Track'!$F:$F&amp;'5) Release_Track'!$G:$G,'5) Release_Track'!$H:$H},2,0), or(and(not(isblank($B563)),$B563=$B560,$A563&lt;&gt;$A560),and(not(isblank($A563)),$A563=$A560,$B563&lt;&gt;$B560)),"ID LISTS UNALIGNED",and($A563&lt;&gt;"",countif('5) Release_Track'!$F:$F,$A563)=0),"NO ISRC MATCH in Release_Track",and($B563&lt;&gt;"",countif('5) Release_Track'!$G:$G,$B563)=0),"NO CATALOG ID MATCH in Release_Track",iserror(vlookup($A563&amp;$B563,'5) Release_Track'!$F:$F&amp;'5) Release_Track'!$G:$G,1,0)),"NO ISRC-CATALOG ID pair MATCH in Release_Track" )</f>
        <v>Tempestade Sombria</v>
      </c>
      <c r="D563" s="134"/>
      <c r="E563" s="43" t="s">
        <v>71</v>
      </c>
      <c r="F563" s="135" t="s">
        <v>667</v>
      </c>
      <c r="G563" s="136" t="str">
        <f t="array" ref="G563">ifs(or($F563="",$F563="Main Primary Artist"),$F563,not(iserror(vlookup($F563,'Reference info'!$J$5:$J$8,1,0))),"Key Artist",not(iserror(vlookup($F563,'Reference info'!$J$38:$J$405,1,0))),"Performer",not(iserror(vlookup($F563,'Reference info'!$J$10:$J$36,1,0))),"Producer &amp; Engineer")</f>
        <v>Producer &amp; Engineer</v>
      </c>
      <c r="J563" s="174" t="str">
        <f>IF(F563="Main Primary Artist","update Tracks set ArtistId=(select ArtistId from Artists where Name=N'"&amp;Substitute(Trim(E563),"'","''")&amp;"' and EnterpriseId="&amp;EntId&amp;") where "&amp;IF(A563&lt;&gt;"", "ISRC='"&amp;A563&amp;"'", "TrackVendorId='"&amp;Substitute(Trim(B563),"'","''")&amp;"'")&amp;" and EnterpriseId="&amp;EntId,"INSERT into Contributors VALUES (newid(), "&amp;IF(F563&lt;&gt;"Primary Artist", "(select RoleId from ContributorRoles where Name='"&amp;F563&amp;"'), 0", "49, 1")&amp; ", (select max(TrackId) from Tracks where "&amp;IF(A563&lt;&gt;"", "ISRC='"&amp;A563&amp;"'", "TrackVendorId='"&amp;Substitute(Trim(B563),"'","''")&amp;"'")&amp;" and EnterpriseId="&amp;EntId&amp;"), null, (select ArtistId from Artists where Name=N'"&amp;SUBSTITUTE(trim(E563),"'","''")&amp;"' and EnterpriseId="&amp;EntId&amp;"), null)")</f>
        <v>INSERT into Contributors VALUES (newid(), (select RoleId from ContributorRoles where Name='Producer'), 0, (select max(TrackId) from Tracks where ISRC='BKTOK2300180' and EnterpriseId=647322), null, (select ArtistId from Artists where Name=N'Gabriza' and EnterpriseId=647322), null)</v>
      </c>
    </row>
    <row r="564">
      <c r="A564" s="8" t="s">
        <v>972</v>
      </c>
      <c r="B564" s="116"/>
      <c r="C564" s="134" t="str">
        <f t="array" ref="C564">ifs(and(isblank($A564),isblank($B564)),"", not(iserror(vlookup($A564&amp;$B564,'5) Release_Track'!$F:$F&amp;'5) Release_Track'!$G:$G,1,0))),vlookup($A564&amp;$B564,{'5) Release_Track'!$F:$F&amp;'5) Release_Track'!$G:$G,'5) Release_Track'!$H:$H},2,0), or(and(not(isblank($B564)),$B564=$B561,$A564&lt;&gt;$A561),and(not(isblank($A564)),$A564=$A561,$B564&lt;&gt;$B561)),"ID LISTS UNALIGNED",and($A564&lt;&gt;"",countif('5) Release_Track'!$F:$F,$A564)=0),"NO ISRC MATCH in Release_Track",and($B564&lt;&gt;"",countif('5) Release_Track'!$G:$G,$B564)=0),"NO CATALOG ID MATCH in Release_Track",iserror(vlookup($A564&amp;$B564,'5) Release_Track'!$F:$F&amp;'5) Release_Track'!$G:$G,1,0)),"NO ISRC-CATALOG ID pair MATCH in Release_Track" )</f>
        <v>Tempestade Sombria</v>
      </c>
      <c r="D564" s="134" t="str">
        <f t="array" ref="D564">ifs(and(isblank($A564),isblank($B564)),"", not(iserror(vlookup($A564&amp;$B564,'5) Release_Track'!$F:$F&amp;'5) Release_Track'!$G:$G,1,0))),vlookup($A564&amp;$B564,{'5) Release_Track'!$F:$F&amp;'5) Release_Track'!$G:$G,'5) Release_Track'!$I:$I},2,0), or(and(not(isblank($B564)),$B564=$B561,$A564&lt;&gt;$A561),and(not(isblank($A564)),$A564=$A561,$B564&lt;&gt;$B561)),"ID LISTS UNALIGNED",and($A564&lt;&gt;"",countif('5) Release_Track'!$F:$F,$A564)=0),"NO ISRC MATCH in Release_Track",and($B564&lt;&gt;"",countif('5) Release_Track'!$G:$G,$B564)=0),"NO CATALOG ID MATCH in Release_Track",iserror(vlookup($A564&amp;$B564,'5) Release_Track'!$F:$F&amp;'5) Release_Track'!$G:$G,1,0)),"NO ISRC-CATALOG ID pair MATCH in Release_Track" )</f>
        <v/>
      </c>
      <c r="E564" s="43" t="s">
        <v>71</v>
      </c>
      <c r="F564" s="135" t="s">
        <v>666</v>
      </c>
      <c r="G564" s="136" t="str">
        <f t="array" ref="G564">ifs(or($F564="",$F564="Main Primary Artist"),$F564,not(iserror(vlookup($F564,'Reference info'!$J$5:$J$8,1,0))),"Key Artist",not(iserror(vlookup($F564,'Reference info'!$J$38:$J$405,1,0))),"Performer",not(iserror(vlookup($F564,'Reference info'!$J$10:$J$36,1,0))),"Producer &amp; Engineer")</f>
        <v>Main Primary Artist</v>
      </c>
      <c r="H564" s="8" t="str">
        <f>"update Artists set ReleasesCount=(select count (distinct ReleaseId) from Releases where ArtistId=(select max(ArtistId) from Artists where Name=N'"&amp;E564&amp;"' and EnterpriseId="&amp;EntId&amp;")), 
TracksCount=(select count (distinct TrackId) from Tracks where ArtistId=(select max(ArtistId) from Artists where Name=N'"&amp;E564&amp;"' and EnterpriseId="&amp;EntId&amp;")) where ArtistId=(select max(ArtistId) from Artists where Name=N'"&amp;E564&amp;"'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564" s="174" t="str">
        <f>IF(F564="Main Primary Artist","update Tracks set ArtistId=(select ArtistId from Artists where Name=N'"&amp;Substitute(Trim(E564),"'","''")&amp;"' and EnterpriseId="&amp;EntId&amp;") where "&amp;IF(A564&lt;&gt;"", "ISRC='"&amp;A564&amp;"'", "TrackVendorId='"&amp;Substitute(Trim(B564),"'","''")&amp;"'")&amp;" and EnterpriseId="&amp;EntId,"INSERT into Contributors VALUES (newid(), "&amp;IF(F564&lt;&gt;"Primary Artist", "(select RoleId from ContributorRoles where Name='"&amp;F564&amp;"'), 0", "49, 1")&amp; ", (select max(TrackId) from Tracks where "&amp;IF(A564&lt;&gt;"", "ISRC='"&amp;A564&amp;"'", "TrackVendorId='"&amp;Substitute(Trim(B564),"'","''")&amp;"'")&amp;" and EnterpriseId="&amp;EntId&amp;"), null, (select ArtistId from Artists where Name=N'"&amp;SUBSTITUTE(trim(E564),"'","''")&amp;"' and EnterpriseId="&amp;EntId&amp;"), null)")</f>
        <v>update Tracks set ArtistId=(select ArtistId from Artists where Name=N'Gabriza' and EnterpriseId=647322) where ISRC='BKTOK2300180' and EnterpriseId=647322</v>
      </c>
    </row>
    <row r="565" hidden="1">
      <c r="A565" s="8" t="s">
        <v>972</v>
      </c>
      <c r="B565" s="116"/>
      <c r="C565" s="134" t="str">
        <f t="array" ref="C565">ifs(and(isblank($A565),isblank($B565)),"", not(iserror(vlookup($A565&amp;$B565,'5) Release_Track'!$F:$F&amp;'5) Release_Track'!$G:$G,1,0))),vlookup($A565&amp;$B565,{'5) Release_Track'!$F:$F&amp;'5) Release_Track'!$G:$G,'5) Release_Track'!$H:$H},2,0), or(and(not(isblank($B565)),$B565=$B562,$A565&lt;&gt;$A562),and(not(isblank($A565)),$A565=$A562,$B565&lt;&gt;$B562)),"ID LISTS UNALIGNED",and($A565&lt;&gt;"",countif('5) Release_Track'!$F:$F,$A565)=0),"NO ISRC MATCH in Release_Track",and($B565&lt;&gt;"",countif('5) Release_Track'!$G:$G,$B565)=0),"NO CATALOG ID MATCH in Release_Track",iserror(vlookup($A565&amp;$B565,'5) Release_Track'!$F:$F&amp;'5) Release_Track'!$G:$G,1,0)),"NO ISRC-CATALOG ID pair MATCH in Release_Track" )</f>
        <v>Tempestade Sombria</v>
      </c>
      <c r="D565" s="134"/>
      <c r="E565" s="43" t="s">
        <v>71</v>
      </c>
      <c r="F565" s="135" t="s">
        <v>669</v>
      </c>
      <c r="G565" s="136" t="str">
        <f t="array" ref="G565">ifs(or($F565="",$F565="Main Primary Artist"),$F565,not(iserror(vlookup($F565,'Reference info'!$J$5:$J$8,1,0))),"Key Artist",not(iserror(vlookup($F565,'Reference info'!$J$38:$J$405,1,0))),"Performer",not(iserror(vlookup($F565,'Reference info'!$J$10:$J$36,1,0))),"Producer &amp; Engineer")</f>
        <v>Producer &amp; Engineer</v>
      </c>
      <c r="J565" s="174" t="str">
        <f>IF(F565="Main Primary Artist","update Tracks set ArtistId=(select ArtistId from Artists where Name=N'"&amp;Substitute(Trim(E565),"'","''")&amp;"' and EnterpriseId="&amp;EntId&amp;") where "&amp;IF(A565&lt;&gt;"", "ISRC='"&amp;A565&amp;"'", "TrackVendorId='"&amp;Substitute(Trim(B565),"'","''")&amp;"'")&amp;" and EnterpriseId="&amp;EntId,"INSERT into Contributors VALUES (newid(), "&amp;IF(F565&lt;&gt;"Primary Artist", "(select RoleId from ContributorRoles where Name='"&amp;F565&amp;"'), 0", "49, 1")&amp; ", (select max(TrackId) from Tracks where "&amp;IF(A565&lt;&gt;"", "ISRC='"&amp;A565&amp;"'", "TrackVendorId='"&amp;Substitute(Trim(B565),"'","''")&amp;"'")&amp;" and EnterpriseId="&amp;EntId&amp;"), null, (select ArtistId from Artists where Name=N'"&amp;SUBSTITUTE(trim(E565),"'","''")&amp;"' and EnterpriseId="&amp;EntId&amp;"), null)")</f>
        <v>INSERT into Contributors VALUES (newid(), (select RoleId from ContributorRoles where Name='Engineer'), 0, (select max(TrackId) from Tracks where ISRC='BKTOK2300180' and EnterpriseId=647322), null, (select ArtistId from Artists where Name=N'Gabriza' and EnterpriseId=647322), null)</v>
      </c>
    </row>
    <row r="566" hidden="1">
      <c r="A566" s="8" t="s">
        <v>974</v>
      </c>
      <c r="B566" s="116"/>
      <c r="C566" s="134" t="str">
        <f t="array" ref="C566">ifs(and(isblank($A566),isblank($B566)),"", not(iserror(vlookup($A566&amp;$B566,'5) Release_Track'!$F:$F&amp;'5) Release_Track'!$G:$G,1,0))),vlookup($A566&amp;$B566,{'5) Release_Track'!$F:$F&amp;'5) Release_Track'!$G:$G,'5) Release_Track'!$H:$H},2,0), or(and(not(isblank($B566)),$B566=$B563,$A566&lt;&gt;$A563),and(not(isblank($A566)),$A566=$A563,$B566&lt;&gt;$B563)),"ID LISTS UNALIGNED",and($A566&lt;&gt;"",countif('5) Release_Track'!$F:$F,$A566)=0),"NO ISRC MATCH in Release_Track",and($B566&lt;&gt;"",countif('5) Release_Track'!$G:$G,$B566)=0),"NO CATALOG ID MATCH in Release_Track",iserror(vlookup($A566&amp;$B566,'5) Release_Track'!$F:$F&amp;'5) Release_Track'!$G:$G,1,0)),"NO ISRC-CATALOG ID pair MATCH in Release_Track" )</f>
        <v>Hajime: Volts</v>
      </c>
      <c r="D566" s="134"/>
      <c r="E566" s="43" t="s">
        <v>67</v>
      </c>
      <c r="F566" s="135" t="s">
        <v>667</v>
      </c>
      <c r="G566" s="136" t="str">
        <f t="array" ref="G566">ifs(or($F566="",$F566="Main Primary Artist"),$F566,not(iserror(vlookup($F566,'Reference info'!$J$5:$J$8,1,0))),"Key Artist",not(iserror(vlookup($F566,'Reference info'!$J$38:$J$405,1,0))),"Performer",not(iserror(vlookup($F566,'Reference info'!$J$10:$J$36,1,0))),"Producer &amp; Engineer")</f>
        <v>Producer &amp; Engineer</v>
      </c>
      <c r="J566" s="174" t="str">
        <f>IF(F566="Main Primary Artist","update Tracks set ArtistId=(select ArtistId from Artists where Name=N'"&amp;Substitute(Trim(E566),"'","''")&amp;"' and EnterpriseId="&amp;EntId&amp;") where "&amp;IF(A566&lt;&gt;"", "ISRC='"&amp;A566&amp;"'", "TrackVendorId='"&amp;Substitute(Trim(B566),"'","''")&amp;"'")&amp;" and EnterpriseId="&amp;EntId,"INSERT into Contributors VALUES (newid(), "&amp;IF(F566&lt;&gt;"Primary Artist", "(select RoleId from ContributorRoles where Name='"&amp;F566&amp;"'), 0", "49, 1")&amp; ", (select max(TrackId) from Tracks where "&amp;IF(A566&lt;&gt;"", "ISRC='"&amp;A566&amp;"'", "TrackVendorId='"&amp;Substitute(Trim(B566),"'","''")&amp;"'")&amp;" and EnterpriseId="&amp;EntId&amp;"), null, (select ArtistId from Artists where Name=N'"&amp;SUBSTITUTE(trim(E566),"'","''")&amp;"' and EnterpriseId="&amp;EntId&amp;"), null)")</f>
        <v>INSERT into Contributors VALUES (newid(), (select RoleId from ContributorRoles where Name='Producer'), 0, (select max(TrackId) from Tracks where ISRC='BKTOK2300181' and EnterpriseId=647322), null, (select ArtistId from Artists where Name=N'Flash Beats Manow' and EnterpriseId=647322), null)</v>
      </c>
    </row>
    <row r="567">
      <c r="A567" s="8" t="s">
        <v>974</v>
      </c>
      <c r="B567" s="116"/>
      <c r="C567" s="134" t="str">
        <f t="array" ref="C567">ifs(and(isblank($A567),isblank($B567)),"", not(iserror(vlookup($A567&amp;$B567,'5) Release_Track'!$F:$F&amp;'5) Release_Track'!$G:$G,1,0))),vlookup($A567&amp;$B567,{'5) Release_Track'!$F:$F&amp;'5) Release_Track'!$G:$G,'5) Release_Track'!$H:$H},2,0), or(and(not(isblank($B567)),$B567=$B564,$A567&lt;&gt;$A564),and(not(isblank($A567)),$A567=$A564,$B567&lt;&gt;$B564)),"ID LISTS UNALIGNED",and($A567&lt;&gt;"",countif('5) Release_Track'!$F:$F,$A567)=0),"NO ISRC MATCH in Release_Track",and($B567&lt;&gt;"",countif('5) Release_Track'!$G:$G,$B567)=0),"NO CATALOG ID MATCH in Release_Track",iserror(vlookup($A567&amp;$B567,'5) Release_Track'!$F:$F&amp;'5) Release_Track'!$G:$G,1,0)),"NO ISRC-CATALOG ID pair MATCH in Release_Track" )</f>
        <v>Hajime: Volts</v>
      </c>
      <c r="D567" s="134" t="str">
        <f t="array" ref="D567">ifs(and(isblank($A567),isblank($B567)),"", not(iserror(vlookup($A567&amp;$B567,'5) Release_Track'!$F:$F&amp;'5) Release_Track'!$G:$G,1,0))),vlookup($A567&amp;$B567,{'5) Release_Track'!$F:$F&amp;'5) Release_Track'!$G:$G,'5) Release_Track'!$I:$I},2,0), or(and(not(isblank($B567)),$B567=$B564,$A567&lt;&gt;$A564),and(not(isblank($A567)),$A567=$A564,$B567&lt;&gt;$B564)),"ID LISTS UNALIGNED",and($A567&lt;&gt;"",countif('5) Release_Track'!$F:$F,$A567)=0),"NO ISRC MATCH in Release_Track",and($B567&lt;&gt;"",countif('5) Release_Track'!$G:$G,$B567)=0),"NO CATALOG ID MATCH in Release_Track",iserror(vlookup($A567&amp;$B567,'5) Release_Track'!$F:$F&amp;'5) Release_Track'!$G:$G,1,0)),"NO ISRC-CATALOG ID pair MATCH in Release_Track" )</f>
        <v/>
      </c>
      <c r="E567" s="43" t="s">
        <v>67</v>
      </c>
      <c r="F567" s="135" t="s">
        <v>666</v>
      </c>
      <c r="G567" s="136" t="str">
        <f t="array" ref="G567">ifs(or($F567="",$F567="Main Primary Artist"),$F567,not(iserror(vlookup($F567,'Reference info'!$J$5:$J$8,1,0))),"Key Artist",not(iserror(vlookup($F567,'Reference info'!$J$38:$J$405,1,0))),"Performer",not(iserror(vlookup($F567,'Reference info'!$J$10:$J$36,1,0))),"Producer &amp; Engineer")</f>
        <v>Main Primary Artist</v>
      </c>
      <c r="H567" s="8" t="str">
        <f>"update Artists set ReleasesCount=(select count (distinct ReleaseId) from Releases where ArtistId=(select max(ArtistId) from Artists where Name=N'"&amp;E567&amp;"' and EnterpriseId="&amp;EntId&amp;")), 
TracksCount=(select count (distinct TrackId) from Tracks where ArtistId=(select max(ArtistId) from Artists where Name=N'"&amp;E567&amp;"' and EnterpriseId="&amp;EntId&amp;")) where ArtistId=(select max(ArtistId) from Artists where Name=N'"&amp;E567&amp;"'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67" s="174" t="str">
        <f>IF(F567="Main Primary Artist","update Tracks set ArtistId=(select ArtistId from Artists where Name=N'"&amp;Substitute(Trim(E567),"'","''")&amp;"' and EnterpriseId="&amp;EntId&amp;") where "&amp;IF(A567&lt;&gt;"", "ISRC='"&amp;A567&amp;"'", "TrackVendorId='"&amp;Substitute(Trim(B567),"'","''")&amp;"'")&amp;" and EnterpriseId="&amp;EntId,"INSERT into Contributors VALUES (newid(), "&amp;IF(F567&lt;&gt;"Primary Artist", "(select RoleId from ContributorRoles where Name='"&amp;F567&amp;"'), 0", "49, 1")&amp; ", (select max(TrackId) from Tracks where "&amp;IF(A567&lt;&gt;"", "ISRC='"&amp;A567&amp;"'", "TrackVendorId='"&amp;Substitute(Trim(B567),"'","''")&amp;"'")&amp;" and EnterpriseId="&amp;EntId&amp;"), null, (select ArtistId from Artists where Name=N'"&amp;SUBSTITUTE(trim(E567),"'","''")&amp;"' and EnterpriseId="&amp;EntId&amp;"), null)")</f>
        <v>update Tracks set ArtistId=(select ArtistId from Artists where Name=N'Flash Beats Manow' and EnterpriseId=647322) where ISRC='BKTOK2300181' and EnterpriseId=647322</v>
      </c>
    </row>
    <row r="568" hidden="1">
      <c r="A568" s="8" t="s">
        <v>974</v>
      </c>
      <c r="B568" s="116"/>
      <c r="C568" s="134" t="str">
        <f t="array" ref="C568">ifs(and(isblank($A568),isblank($B568)),"", not(iserror(vlookup($A568&amp;$B568,'5) Release_Track'!$F:$F&amp;'5) Release_Track'!$G:$G,1,0))),vlookup($A568&amp;$B568,{'5) Release_Track'!$F:$F&amp;'5) Release_Track'!$G:$G,'5) Release_Track'!$H:$H},2,0), or(and(not(isblank($B568)),$B568=$B565,$A568&lt;&gt;$A565),and(not(isblank($A568)),$A568=$A565,$B568&lt;&gt;$B565)),"ID LISTS UNALIGNED",and($A568&lt;&gt;"",countif('5) Release_Track'!$F:$F,$A568)=0),"NO ISRC MATCH in Release_Track",and($B568&lt;&gt;"",countif('5) Release_Track'!$G:$G,$B568)=0),"NO CATALOG ID MATCH in Release_Track",iserror(vlookup($A568&amp;$B568,'5) Release_Track'!$F:$F&amp;'5) Release_Track'!$G:$G,1,0)),"NO ISRC-CATALOG ID pair MATCH in Release_Track" )</f>
        <v>Hajime: Volts</v>
      </c>
      <c r="D568" s="134"/>
      <c r="E568" s="43" t="s">
        <v>67</v>
      </c>
      <c r="F568" s="135" t="s">
        <v>669</v>
      </c>
      <c r="G568" s="136" t="str">
        <f t="array" ref="G568">ifs(or($F568="",$F568="Main Primary Artist"),$F568,not(iserror(vlookup($F568,'Reference info'!$J$5:$J$8,1,0))),"Key Artist",not(iserror(vlookup($F568,'Reference info'!$J$38:$J$405,1,0))),"Performer",not(iserror(vlookup($F568,'Reference info'!$J$10:$J$36,1,0))),"Producer &amp; Engineer")</f>
        <v>Producer &amp; Engineer</v>
      </c>
      <c r="J568" s="174" t="str">
        <f>IF(F568="Main Primary Artist","update Tracks set ArtistId=(select ArtistId from Artists where Name=N'"&amp;Substitute(Trim(E568),"'","''")&amp;"' and EnterpriseId="&amp;EntId&amp;") where "&amp;IF(A568&lt;&gt;"", "ISRC='"&amp;A568&amp;"'", "TrackVendorId='"&amp;Substitute(Trim(B568),"'","''")&amp;"'")&amp;" and EnterpriseId="&amp;EntId,"INSERT into Contributors VALUES (newid(), "&amp;IF(F568&lt;&gt;"Primary Artist", "(select RoleId from ContributorRoles where Name='"&amp;F568&amp;"'), 0", "49, 1")&amp; ", (select max(TrackId) from Tracks where "&amp;IF(A568&lt;&gt;"", "ISRC='"&amp;A568&amp;"'", "TrackVendorId='"&amp;Substitute(Trim(B568),"'","''")&amp;"'")&amp;" and EnterpriseId="&amp;EntId&amp;"), null, (select ArtistId from Artists where Name=N'"&amp;SUBSTITUTE(trim(E568),"'","''")&amp;"' and EnterpriseId="&amp;EntId&amp;"), null)")</f>
        <v>INSERT into Contributors VALUES (newid(), (select RoleId from ContributorRoles where Name='Engineer'), 0, (select max(TrackId) from Tracks where ISRC='BKTOK2300181' and EnterpriseId=647322), null, (select ArtistId from Artists where Name=N'Flash Beats Manow' and EnterpriseId=647322), null)</v>
      </c>
    </row>
    <row r="569" hidden="1">
      <c r="A569" s="34" t="s">
        <v>1207</v>
      </c>
      <c r="B569" s="84"/>
      <c r="C569" s="134" t="str">
        <f t="array" ref="C569">ifs(and(isblank($A569),isblank($B569)),"", not(iserror(vlookup($A569&amp;$B569,'5) Release_Track'!$F:$F&amp;'5) Release_Track'!$G:$G,1,0))),vlookup($A569&amp;$B569,{'5) Release_Track'!$F:$F&amp;'5) Release_Track'!$G:$G,'5) Release_Track'!$H:$H},2,0), or(and(not(isblank($B569)),$B569=$B566,$A569&lt;&gt;$A566),and(not(isblank($A569)),$A569=$A566,$B569&lt;&gt;$B566)),"ID LISTS UNALIGNED",and($A569&lt;&gt;"",countif('5) Release_Track'!$F:$F,$A569)=0),"NO ISRC MATCH in Release_Track",and($B569&lt;&gt;"",countif('5) Release_Track'!$G:$G,$B569)=0),"NO CATALOG ID MATCH in Release_Track",iserror(vlookup($A569&amp;$B569,'5) Release_Track'!$F:$F&amp;'5) Release_Track'!$G:$G,1,0)),"NO ISRC-CATALOG ID pair MATCH in Release_Track" )</f>
        <v>O Iluminado</v>
      </c>
      <c r="D569" s="134" t="str">
        <f t="array" ref="D569">ifs(and(isblank($A569),isblank($B569)),"", not(iserror(vlookup($A569&amp;$B569,'5) Release_Track'!$F:$F&amp;'5) Release_Track'!$G:$G,1,0))),vlookup($A569&amp;$B569,{'5) Release_Track'!$F:$F&amp;'5) Release_Track'!$G:$G,'5) Release_Track'!$I:$I},2,0), or(and(not(isblank($B569)),$B569=$B566,$A569&lt;&gt;$A566),and(not(isblank($A569)),$A569=$A566,$B569&lt;&gt;$B566)),"ID LISTS UNALIGNED",and($A569&lt;&gt;"",countif('5) Release_Track'!$F:$F,$A569)=0),"NO ISRC MATCH in Release_Track",and($B569&lt;&gt;"",countif('5) Release_Track'!$G:$G,$B569)=0),"NO CATALOG ID MATCH in Release_Track",iserror(vlookup($A569&amp;$B569,'5) Release_Track'!$F:$F&amp;'5) Release_Track'!$G:$G,1,0)),"NO ISRC-CATALOG ID pair MATCH in Release_Track" )</f>
        <v/>
      </c>
      <c r="E569" s="96" t="s">
        <v>53</v>
      </c>
      <c r="F569" s="135" t="s">
        <v>667</v>
      </c>
      <c r="G569" s="136" t="str">
        <f t="array" ref="G569">ifs(or($F569="",$F569="Main Primary Artist"),$F569,not(iserror(vlookup($F569,'Reference info'!$J$5:$J$8,1,0))),"Key Artist",not(iserror(vlookup($F569,'Reference info'!$J$38:$J$405,1,0))),"Performer",not(iserror(vlookup($F569,'Reference info'!$J$10:$J$36,1,0))),"Producer &amp; Engineer")</f>
        <v>Producer &amp; Engineer</v>
      </c>
      <c r="J569" s="174" t="str">
        <f>IF(F569="Main Primary Artist","update Tracks set ArtistId=(select ArtistId from Artists where Name=N'"&amp;Substitute(Trim(E569),"'","''")&amp;"' and EnterpriseId="&amp;EntId&amp;") where "&amp;IF(A569&lt;&gt;"", "ISRC='"&amp;A569&amp;"'", "TrackVendorId='"&amp;Substitute(Trim(B569),"'","''")&amp;"'")&amp;" and EnterpriseId="&amp;EntId,"INSERT into Contributors VALUES (newid(), "&amp;IF(F569&lt;&gt;"Primary Artist", "(select RoleId from ContributorRoles where Name='"&amp;F569&amp;"'), 0", "49, 1")&amp; ", (select max(TrackId) from Tracks where "&amp;IF(A569&lt;&gt;"", "ISRC='"&amp;A569&amp;"'", "TrackVendorId='"&amp;Substitute(Trim(B569),"'","''")&amp;"'")&amp;" and EnterpriseId="&amp;EntId&amp;"), null, (select ArtistId from Artists where Name=N'"&amp;SUBSTITUTE(trim(E569),"'","''")&amp;"' and EnterpriseId="&amp;EntId&amp;"), null)")</f>
        <v>INSERT into Contributors VALUES (newid(), (select RoleId from ContributorRoles where Name='Producer'), 0, (select max(TrackId) from Tracks where ISRC='BKTOK2300182' and EnterpriseId=647322), null, (select ArtistId from Artists where Name=N'PeJota10*' and EnterpriseId=647322), null)</v>
      </c>
    </row>
    <row r="570">
      <c r="A570" s="34" t="s">
        <v>1207</v>
      </c>
      <c r="B570" s="84"/>
      <c r="C570" s="134" t="str">
        <f t="array" ref="C570">ifs(and(isblank($A570),isblank($B570)),"", not(iserror(vlookup($A570&amp;$B570,'5) Release_Track'!$F:$F&amp;'5) Release_Track'!$G:$G,1,0))),vlookup($A570&amp;$B570,{'5) Release_Track'!$F:$F&amp;'5) Release_Track'!$G:$G,'5) Release_Track'!$H:$H},2,0), or(and(not(isblank($B570)),$B570=$B567,$A570&lt;&gt;$A567),and(not(isblank($A570)),$A570=$A567,$B570&lt;&gt;$B567)),"ID LISTS UNALIGNED",and($A570&lt;&gt;"",countif('5) Release_Track'!$F:$F,$A570)=0),"NO ISRC MATCH in Release_Track",and($B570&lt;&gt;"",countif('5) Release_Track'!$G:$G,$B570)=0),"NO CATALOG ID MATCH in Release_Track",iserror(vlookup($A570&amp;$B570,'5) Release_Track'!$F:$F&amp;'5) Release_Track'!$G:$G,1,0)),"NO ISRC-CATALOG ID pair MATCH in Release_Track" )</f>
        <v>O Iluminado</v>
      </c>
      <c r="D570" s="134" t="str">
        <f t="array" ref="D570">ifs(and(isblank($A570),isblank($B570)),"", not(iserror(vlookup($A570&amp;$B570,'5) Release_Track'!$F:$F&amp;'5) Release_Track'!$G:$G,1,0))),vlookup($A570&amp;$B570,{'5) Release_Track'!$F:$F&amp;'5) Release_Track'!$G:$G,'5) Release_Track'!$I:$I},2,0), or(and(not(isblank($B570)),$B570=$B567,$A570&lt;&gt;$A567),and(not(isblank($A570)),$A570=$A567,$B570&lt;&gt;$B567)),"ID LISTS UNALIGNED",and($A570&lt;&gt;"",countif('5) Release_Track'!$F:$F,$A570)=0),"NO ISRC MATCH in Release_Track",and($B570&lt;&gt;"",countif('5) Release_Track'!$G:$G,$B570)=0),"NO CATALOG ID MATCH in Release_Track",iserror(vlookup($A570&amp;$B570,'5) Release_Track'!$F:$F&amp;'5) Release_Track'!$G:$G,1,0)),"NO ISRC-CATALOG ID pair MATCH in Release_Track" )</f>
        <v/>
      </c>
      <c r="E570" s="96" t="s">
        <v>53</v>
      </c>
      <c r="F570" s="140" t="s">
        <v>666</v>
      </c>
      <c r="G570" s="136" t="str">
        <f t="array" ref="G570">ifs(or($F570="",$F570="Main Primary Artist"),$F570,not(iserror(vlookup($F570,'Reference info'!$J$5:$J$8,1,0))),"Key Artist",not(iserror(vlookup($F570,'Reference info'!$J$38:$J$405,1,0))),"Performer",not(iserror(vlookup($F570,'Reference info'!$J$10:$J$36,1,0))),"Producer &amp; Engineer")</f>
        <v>Main Primary Artist</v>
      </c>
      <c r="H570" s="8" t="str">
        <f>"update Artists set ReleasesCount=(select count (distinct ReleaseId) from Releases where ArtistId=(select max(ArtistId) from Artists where Name=N'"&amp;E570&amp;"' and EnterpriseId="&amp;EntId&amp;")), 
TracksCount=(select count (distinct TrackId) from Tracks where ArtistId=(select max(ArtistId) from Artists where Name=N'"&amp;E570&amp;"' and EnterpriseId="&amp;EntId&amp;")) where ArtistId=(select max(ArtistId) from Artists where Name=N'"&amp;E570&amp;"'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70" s="174" t="str">
        <f>IF(F570="Main Primary Artist","update Tracks set ArtistId=(select ArtistId from Artists where Name=N'"&amp;Substitute(Trim(E570),"'","''")&amp;"' and EnterpriseId="&amp;EntId&amp;") where "&amp;IF(A570&lt;&gt;"", "ISRC='"&amp;A570&amp;"'", "TrackVendorId='"&amp;Substitute(Trim(B570),"'","''")&amp;"'")&amp;" and EnterpriseId="&amp;EntId,"INSERT into Contributors VALUES (newid(), "&amp;IF(F570&lt;&gt;"Primary Artist", "(select RoleId from ContributorRoles where Name='"&amp;F570&amp;"'), 0", "49, 1")&amp; ", (select max(TrackId) from Tracks where "&amp;IF(A570&lt;&gt;"", "ISRC='"&amp;A570&amp;"'", "TrackVendorId='"&amp;Substitute(Trim(B570),"'","''")&amp;"'")&amp;" and EnterpriseId="&amp;EntId&amp;"), null, (select ArtistId from Artists where Name=N'"&amp;SUBSTITUTE(trim(E570),"'","''")&amp;"' and EnterpriseId="&amp;EntId&amp;"), null)")</f>
        <v>update Tracks set ArtistId=(select ArtistId from Artists where Name=N'PeJota10*' and EnterpriseId=647322) where ISRC='BKTOK2300182' and EnterpriseId=647322</v>
      </c>
    </row>
    <row r="571" hidden="1">
      <c r="A571" s="34" t="s">
        <v>1207</v>
      </c>
      <c r="B571" s="84"/>
      <c r="C571" s="134" t="str">
        <f t="array" ref="C571">ifs(and(isblank($A571),isblank($B571)),"", not(iserror(vlookup($A571&amp;$B571,'5) Release_Track'!$F:$F&amp;'5) Release_Track'!$G:$G,1,0))),vlookup($A571&amp;$B571,{'5) Release_Track'!$F:$F&amp;'5) Release_Track'!$G:$G,'5) Release_Track'!$H:$H},2,0), or(and(not(isblank($B571)),$B571=$B568,$A571&lt;&gt;$A568),and(not(isblank($A571)),$A571=$A568,$B571&lt;&gt;$B568)),"ID LISTS UNALIGNED",and($A571&lt;&gt;"",countif('5) Release_Track'!$F:$F,$A571)=0),"NO ISRC MATCH in Release_Track",and($B571&lt;&gt;"",countif('5) Release_Track'!$G:$G,$B571)=0),"NO CATALOG ID MATCH in Release_Track",iserror(vlookup($A571&amp;$B571,'5) Release_Track'!$F:$F&amp;'5) Release_Track'!$G:$G,1,0)),"NO ISRC-CATALOG ID pair MATCH in Release_Track" )</f>
        <v>O Iluminado</v>
      </c>
      <c r="D571" s="134" t="str">
        <f t="array" ref="D571">ifs(and(isblank($A571),isblank($B571)),"", not(iserror(vlookup($A571&amp;$B571,'5) Release_Track'!$F:$F&amp;'5) Release_Track'!$G:$G,1,0))),vlookup($A571&amp;$B571,{'5) Release_Track'!$F:$F&amp;'5) Release_Track'!$G:$G,'5) Release_Track'!$I:$I},2,0), or(and(not(isblank($B571)),$B571=$B568,$A571&lt;&gt;$A568),and(not(isblank($A571)),$A571=$A568,$B571&lt;&gt;$B568)),"ID LISTS UNALIGNED",and($A571&lt;&gt;"",countif('5) Release_Track'!$F:$F,$A571)=0),"NO ISRC MATCH in Release_Track",and($B571&lt;&gt;"",countif('5) Release_Track'!$G:$G,$B571)=0),"NO CATALOG ID MATCH in Release_Track",iserror(vlookup($A571&amp;$B571,'5) Release_Track'!$F:$F&amp;'5) Release_Track'!$G:$G,1,0)),"NO ISRC-CATALOG ID pair MATCH in Release_Track" )</f>
        <v/>
      </c>
      <c r="E571" s="96" t="s">
        <v>53</v>
      </c>
      <c r="F571" s="135" t="s">
        <v>669</v>
      </c>
      <c r="G571" s="136" t="str">
        <f t="array" ref="G571">ifs(or($F571="",$F571="Main Primary Artist"),$F571,not(iserror(vlookup($F571,'Reference info'!$J$5:$J$8,1,0))),"Key Artist",not(iserror(vlookup($F571,'Reference info'!$J$38:$J$405,1,0))),"Performer",not(iserror(vlookup($F571,'Reference info'!$J$10:$J$36,1,0))),"Producer &amp; Engineer")</f>
        <v>Producer &amp; Engineer</v>
      </c>
      <c r="J571" s="174" t="str">
        <f>IF(F571="Main Primary Artist","update Tracks set ArtistId=(select ArtistId from Artists where Name=N'"&amp;Substitute(Trim(E571),"'","''")&amp;"' and EnterpriseId="&amp;EntId&amp;") where "&amp;IF(A571&lt;&gt;"", "ISRC='"&amp;A571&amp;"'", "TrackVendorId='"&amp;Substitute(Trim(B571),"'","''")&amp;"'")&amp;" and EnterpriseId="&amp;EntId,"INSERT into Contributors VALUES (newid(), "&amp;IF(F571&lt;&gt;"Primary Artist", "(select RoleId from ContributorRoles where Name='"&amp;F571&amp;"'), 0", "49, 1")&amp; ", (select max(TrackId) from Tracks where "&amp;IF(A571&lt;&gt;"", "ISRC='"&amp;A571&amp;"'", "TrackVendorId='"&amp;Substitute(Trim(B571),"'","''")&amp;"'")&amp;" and EnterpriseId="&amp;EntId&amp;"), null, (select ArtistId from Artists where Name=N'"&amp;SUBSTITUTE(trim(E571),"'","''")&amp;"' and EnterpriseId="&amp;EntId&amp;"), null)")</f>
        <v>INSERT into Contributors VALUES (newid(), (select RoleId from ContributorRoles where Name='Engineer'), 0, (select max(TrackId) from Tracks where ISRC='BKTOK2300182' and EnterpriseId=647322), null, (select ArtistId from Artists where Name=N'PeJota10*' and EnterpriseId=647322), null)</v>
      </c>
    </row>
    <row r="572" hidden="1">
      <c r="A572" s="34" t="s">
        <v>1209</v>
      </c>
      <c r="B572" s="84"/>
      <c r="C572" s="134" t="str">
        <f t="array" ref="C572">ifs(and(isblank($A572),isblank($B572)),"", not(iserror(vlookup($A572&amp;$B572,'5) Release_Track'!$F:$F&amp;'5) Release_Track'!$G:$G,1,0))),vlookup($A572&amp;$B572,{'5) Release_Track'!$F:$F&amp;'5) Release_Track'!$G:$G,'5) Release_Track'!$H:$H},2,0), or(and(not(isblank($B572)),$B572=$B569,$A572&lt;&gt;$A569),and(not(isblank($A572)),$A572=$A569,$B572&lt;&gt;$B569)),"ID LISTS UNALIGNED",and($A572&lt;&gt;"",countif('5) Release_Track'!$F:$F,$A572)=0),"NO ISRC MATCH in Release_Track",and($B572&lt;&gt;"",countif('5) Release_Track'!$G:$G,$B572)=0),"NO CATALOG ID MATCH in Release_Track",iserror(vlookup($A572&amp;$B572,'5) Release_Track'!$F:$F&amp;'5) Release_Track'!$G:$G,1,0)),"NO ISRC-CATALOG ID pair MATCH in Release_Track" )</f>
        <v>O Iluminado</v>
      </c>
      <c r="D572" s="134"/>
      <c r="E572" s="96" t="s">
        <v>53</v>
      </c>
      <c r="F572" s="135" t="s">
        <v>667</v>
      </c>
      <c r="G572" s="136" t="str">
        <f t="array" ref="G572">ifs(or($F572="",$F572="Main Primary Artist"),$F572,not(iserror(vlookup($F572,'Reference info'!$J$5:$J$8,1,0))),"Key Artist",not(iserror(vlookup($F572,'Reference info'!$J$38:$J$405,1,0))),"Performer",not(iserror(vlookup($F572,'Reference info'!$J$10:$J$36,1,0))),"Producer &amp; Engineer")</f>
        <v>Producer &amp; Engineer</v>
      </c>
      <c r="J572" s="174" t="str">
        <f>IF(F572="Main Primary Artist","update Tracks set ArtistId=(select ArtistId from Artists where Name=N'"&amp;Substitute(Trim(E572),"'","''")&amp;"' and EnterpriseId="&amp;EntId&amp;") where "&amp;IF(A572&lt;&gt;"", "ISRC='"&amp;A572&amp;"'", "TrackVendorId='"&amp;Substitute(Trim(B572),"'","''")&amp;"'")&amp;" and EnterpriseId="&amp;EntId,"INSERT into Contributors VALUES (newid(), "&amp;IF(F572&lt;&gt;"Primary Artist", "(select RoleId from ContributorRoles where Name='"&amp;F572&amp;"'), 0", "49, 1")&amp; ", (select max(TrackId) from Tracks where "&amp;IF(A572&lt;&gt;"", "ISRC='"&amp;A572&amp;"'", "TrackVendorId='"&amp;Substitute(Trim(B572),"'","''")&amp;"'")&amp;" and EnterpriseId="&amp;EntId&amp;"), null, (select ArtistId from Artists where Name=N'"&amp;SUBSTITUTE(trim(E572),"'","''")&amp;"' and EnterpriseId="&amp;EntId&amp;"), null)")</f>
        <v>INSERT into Contributors VALUES (newid(), (select RoleId from ContributorRoles where Name='Producer'), 0, (select max(TrackId) from Tracks where ISRC='BKTOK2300183' and EnterpriseId=647322), null, (select ArtistId from Artists where Name=N'PeJota10*' and EnterpriseId=647322), null)</v>
      </c>
    </row>
    <row r="573">
      <c r="A573" s="34" t="s">
        <v>1209</v>
      </c>
      <c r="B573" s="84"/>
      <c r="C573" s="134" t="str">
        <f t="array" ref="C573">ifs(and(isblank($A573),isblank($B573)),"", not(iserror(vlookup($A573&amp;$B573,'5) Release_Track'!$F:$F&amp;'5) Release_Track'!$G:$G,1,0))),vlookup($A573&amp;$B573,{'5) Release_Track'!$F:$F&amp;'5) Release_Track'!$G:$G,'5) Release_Track'!$H:$H},2,0), or(and(not(isblank($B573)),$B573=$B570,$A573&lt;&gt;$A570),and(not(isblank($A573)),$A573=$A570,$B573&lt;&gt;$B570)),"ID LISTS UNALIGNED",and($A573&lt;&gt;"",countif('5) Release_Track'!$F:$F,$A573)=0),"NO ISRC MATCH in Release_Track",and($B573&lt;&gt;"",countif('5) Release_Track'!$G:$G,$B573)=0),"NO CATALOG ID MATCH in Release_Track",iserror(vlookup($A573&amp;$B573,'5) Release_Track'!$F:$F&amp;'5) Release_Track'!$G:$G,1,0)),"NO ISRC-CATALOG ID pair MATCH in Release_Track" )</f>
        <v>O Iluminado</v>
      </c>
      <c r="D573" s="134" t="str">
        <f t="array" ref="D573">ifs(and(isblank($A573),isblank($B573)),"", not(iserror(vlookup($A573&amp;$B573,'5) Release_Track'!$F:$F&amp;'5) Release_Track'!$G:$G,1,0))),vlookup($A573&amp;$B573,{'5) Release_Track'!$F:$F&amp;'5) Release_Track'!$G:$G,'5) Release_Track'!$I:$I},2,0), or(and(not(isblank($B573)),$B573=$B570,$A573&lt;&gt;$A570),and(not(isblank($A573)),$A573=$A570,$B573&lt;&gt;$B570)),"ID LISTS UNALIGNED",and($A573&lt;&gt;"",countif('5) Release_Track'!$F:$F,$A573)=0),"NO ISRC MATCH in Release_Track",and($B573&lt;&gt;"",countif('5) Release_Track'!$G:$G,$B573)=0),"NO CATALOG ID MATCH in Release_Track",iserror(vlookup($A573&amp;$B573,'5) Release_Track'!$F:$F&amp;'5) Release_Track'!$G:$G,1,0)),"NO ISRC-CATALOG ID pair MATCH in Release_Track" )</f>
        <v>Speed Up</v>
      </c>
      <c r="E573" s="96" t="s">
        <v>53</v>
      </c>
      <c r="F573" s="140" t="s">
        <v>666</v>
      </c>
      <c r="G573" s="136" t="str">
        <f t="array" ref="G573">ifs(or($F573="",$F573="Main Primary Artist"),$F573,not(iserror(vlookup($F573,'Reference info'!$J$5:$J$8,1,0))),"Key Artist",not(iserror(vlookup($F573,'Reference info'!$J$38:$J$405,1,0))),"Performer",not(iserror(vlookup($F573,'Reference info'!$J$10:$J$36,1,0))),"Producer &amp; Engineer")</f>
        <v>Main Primary Artist</v>
      </c>
      <c r="H573" s="8" t="str">
        <f>"update Artists set ReleasesCount=(select count (distinct ReleaseId) from Releases where ArtistId=(select max(ArtistId) from Artists where Name=N'"&amp;E573&amp;"' and EnterpriseId="&amp;EntId&amp;")), 
TracksCount=(select count (distinct TrackId) from Tracks where ArtistId=(select max(ArtistId) from Artists where Name=N'"&amp;E573&amp;"' and EnterpriseId="&amp;EntId&amp;")) where ArtistId=(select max(ArtistId) from Artists where Name=N'"&amp;E573&amp;"'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73" s="174" t="str">
        <f>IF(F573="Main Primary Artist","update Tracks set ArtistId=(select ArtistId from Artists where Name=N'"&amp;Substitute(Trim(E573),"'","''")&amp;"' and EnterpriseId="&amp;EntId&amp;") where "&amp;IF(A573&lt;&gt;"", "ISRC='"&amp;A573&amp;"'", "TrackVendorId='"&amp;Substitute(Trim(B573),"'","''")&amp;"'")&amp;" and EnterpriseId="&amp;EntId,"INSERT into Contributors VALUES (newid(), "&amp;IF(F573&lt;&gt;"Primary Artist", "(select RoleId from ContributorRoles where Name='"&amp;F573&amp;"'), 0", "49, 1")&amp; ", (select max(TrackId) from Tracks where "&amp;IF(A573&lt;&gt;"", "ISRC='"&amp;A573&amp;"'", "TrackVendorId='"&amp;Substitute(Trim(B573),"'","''")&amp;"'")&amp;" and EnterpriseId="&amp;EntId&amp;"), null, (select ArtistId from Artists where Name=N'"&amp;SUBSTITUTE(trim(E573),"'","''")&amp;"' and EnterpriseId="&amp;EntId&amp;"), null)")</f>
        <v>update Tracks set ArtistId=(select ArtistId from Artists where Name=N'PeJota10*' and EnterpriseId=647322) where ISRC='BKTOK2300183' and EnterpriseId=647322</v>
      </c>
    </row>
    <row r="574" hidden="1">
      <c r="A574" s="34" t="s">
        <v>1209</v>
      </c>
      <c r="B574" s="84"/>
      <c r="C574" s="134" t="str">
        <f t="array" ref="C574">ifs(and(isblank($A574),isblank($B574)),"", not(iserror(vlookup($A574&amp;$B574,'5) Release_Track'!$F:$F&amp;'5) Release_Track'!$G:$G,1,0))),vlookup($A574&amp;$B574,{'5) Release_Track'!$F:$F&amp;'5) Release_Track'!$G:$G,'5) Release_Track'!$H:$H},2,0), or(and(not(isblank($B574)),$B574=$B571,$A574&lt;&gt;$A571),and(not(isblank($A574)),$A574=$A571,$B574&lt;&gt;$B571)),"ID LISTS UNALIGNED",and($A574&lt;&gt;"",countif('5) Release_Track'!$F:$F,$A574)=0),"NO ISRC MATCH in Release_Track",and($B574&lt;&gt;"",countif('5) Release_Track'!$G:$G,$B574)=0),"NO CATALOG ID MATCH in Release_Track",iserror(vlookup($A574&amp;$B574,'5) Release_Track'!$F:$F&amp;'5) Release_Track'!$G:$G,1,0)),"NO ISRC-CATALOG ID pair MATCH in Release_Track" )</f>
        <v>O Iluminado</v>
      </c>
      <c r="D574" s="134"/>
      <c r="E574" s="96" t="s">
        <v>53</v>
      </c>
      <c r="F574" s="135" t="s">
        <v>669</v>
      </c>
      <c r="G574" s="136" t="str">
        <f t="array" ref="G574">ifs(or($F574="",$F574="Main Primary Artist"),$F574,not(iserror(vlookup($F574,'Reference info'!$J$5:$J$8,1,0))),"Key Artist",not(iserror(vlookup($F574,'Reference info'!$J$38:$J$405,1,0))),"Performer",not(iserror(vlookup($F574,'Reference info'!$J$10:$J$36,1,0))),"Producer &amp; Engineer")</f>
        <v>Producer &amp; Engineer</v>
      </c>
      <c r="J574" s="174" t="str">
        <f>IF(F574="Main Primary Artist","update Tracks set ArtistId=(select ArtistId from Artists where Name=N'"&amp;Substitute(Trim(E574),"'","''")&amp;"' and EnterpriseId="&amp;EntId&amp;") where "&amp;IF(A574&lt;&gt;"", "ISRC='"&amp;A574&amp;"'", "TrackVendorId='"&amp;Substitute(Trim(B574),"'","''")&amp;"'")&amp;" and EnterpriseId="&amp;EntId,"INSERT into Contributors VALUES (newid(), "&amp;IF(F574&lt;&gt;"Primary Artist", "(select RoleId from ContributorRoles where Name='"&amp;F574&amp;"'), 0", "49, 1")&amp; ", (select max(TrackId) from Tracks where "&amp;IF(A574&lt;&gt;"", "ISRC='"&amp;A574&amp;"'", "TrackVendorId='"&amp;Substitute(Trim(B574),"'","''")&amp;"'")&amp;" and EnterpriseId="&amp;EntId&amp;"), null, (select ArtistId from Artists where Name=N'"&amp;SUBSTITUTE(trim(E574),"'","''")&amp;"' and EnterpriseId="&amp;EntId&amp;"), null)")</f>
        <v>INSERT into Contributors VALUES (newid(), (select RoleId from ContributorRoles where Name='Engineer'), 0, (select max(TrackId) from Tracks where ISRC='BKTOK2300183' and EnterpriseId=647322), null, (select ArtistId from Artists where Name=N'PeJota10*' and EnterpriseId=647322), null)</v>
      </c>
    </row>
    <row r="575" hidden="1">
      <c r="A575" s="8" t="s">
        <v>976</v>
      </c>
      <c r="B575" s="116"/>
      <c r="C575" s="134" t="str">
        <f t="array" ref="C575">ifs(and(isblank($A575),isblank($B575)),"", not(iserror(vlookup($A575&amp;$B575,'5) Release_Track'!$F:$F&amp;'5) Release_Track'!$G:$G,1,0))),vlookup($A575&amp;$B575,{'5) Release_Track'!$F:$F&amp;'5) Release_Track'!$G:$G,'5) Release_Track'!$H:$H},2,0), or(and(not(isblank($B575)),$B575=#REF!,$A575&lt;&gt;#REF!),and(not(isblank($A575)),$A575=#REF!,$B575&lt;&gt;#REF!)),"ID LISTS UNALIGNED",and($A575&lt;&gt;"",countif('5) Release_Track'!$F:$F,$A575)=0),"NO ISRC MATCH in Release_Track",and($B575&lt;&gt;"",countif('5) Release_Track'!$G:$G,$B575)=0),"NO CATALOG ID MATCH in Release_Track",iserror(vlookup($A575&amp;$B575,'5) Release_Track'!$F:$F&amp;'5) Release_Track'!$G:$G,1,0)),"NO ISRC-CATALOG ID pair MATCH in Release_Track" )</f>
        <v>Jesus: Luz da Humanidade</v>
      </c>
      <c r="D575" s="134"/>
      <c r="E575" s="43" t="s">
        <v>67</v>
      </c>
      <c r="F575" s="135" t="s">
        <v>667</v>
      </c>
      <c r="G575" s="136" t="str">
        <f t="array" ref="G575">ifs(or($F575="",$F575="Main Primary Artist"),$F575,not(iserror(vlookup($F575,'Reference info'!$J$5:$J$8,1,0))),"Key Artist",not(iserror(vlookup($F575,'Reference info'!$J$38:$J$405,1,0))),"Performer",not(iserror(vlookup($F575,'Reference info'!$J$10:$J$36,1,0))),"Producer &amp; Engineer")</f>
        <v>Producer &amp; Engineer</v>
      </c>
      <c r="J575" s="174" t="str">
        <f>IF(F575="Main Primary Artist","update Tracks set ArtistId=(select ArtistId from Artists where Name=N'"&amp;Substitute(Trim(E575),"'","''")&amp;"' and EnterpriseId="&amp;EntId&amp;") where "&amp;IF(A575&lt;&gt;"", "ISRC='"&amp;A575&amp;"'", "TrackVendorId='"&amp;Substitute(Trim(B575),"'","''")&amp;"'")&amp;" and EnterpriseId="&amp;EntId,"INSERT into Contributors VALUES (newid(), "&amp;IF(F575&lt;&gt;"Primary Artist", "(select RoleId from ContributorRoles where Name='"&amp;F575&amp;"'), 0", "49, 1")&amp; ", (select max(TrackId) from Tracks where "&amp;IF(A575&lt;&gt;"", "ISRC='"&amp;A575&amp;"'", "TrackVendorId='"&amp;Substitute(Trim(B575),"'","''")&amp;"'")&amp;" and EnterpriseId="&amp;EntId&amp;"), null, (select ArtistId from Artists where Name=N'"&amp;SUBSTITUTE(trim(E575),"'","''")&amp;"' and EnterpriseId="&amp;EntId&amp;"), null)")</f>
        <v>INSERT into Contributors VALUES (newid(), (select RoleId from ContributorRoles where Name='Producer'), 0, (select max(TrackId) from Tracks where ISRC='BKTOK2300184' and EnterpriseId=647322), null, (select ArtistId from Artists where Name=N'Flash Beats Manow' and EnterpriseId=647322), null)</v>
      </c>
    </row>
    <row r="576">
      <c r="A576" s="8" t="s">
        <v>976</v>
      </c>
      <c r="B576" s="116"/>
      <c r="C576" s="134" t="str">
        <f t="array" ref="C576">ifs(and(isblank($A576),isblank($B576)),"", not(iserror(vlookup($A576&amp;$B576,'5) Release_Track'!$F:$F&amp;'5) Release_Track'!$G:$G,1,0))),vlookup($A576&amp;$B576,{'5) Release_Track'!$F:$F&amp;'5) Release_Track'!$G:$G,'5) Release_Track'!$H:$H},2,0), or(and(not(isblank($B576)),$B576=#REF!,$A576&lt;&gt;#REF!),and(not(isblank($A576)),$A576=#REF!,$B576&lt;&gt;#REF!)),"ID LISTS UNALIGNED",and($A576&lt;&gt;"",countif('5) Release_Track'!$F:$F,$A576)=0),"NO ISRC MATCH in Release_Track",and($B576&lt;&gt;"",countif('5) Release_Track'!$G:$G,$B576)=0),"NO CATALOG ID MATCH in Release_Track",iserror(vlookup($A576&amp;$B576,'5) Release_Track'!$F:$F&amp;'5) Release_Track'!$G:$G,1,0)),"NO ISRC-CATALOG ID pair MATCH in Release_Track" )</f>
        <v>Jesus: Luz da Humanidade</v>
      </c>
      <c r="D576" s="134" t="str">
        <f t="array" ref="D576">ifs(and(isblank($A576),isblank($B576)),"", not(iserror(vlookup($A576&amp;$B576,'5) Release_Track'!$F:$F&amp;'5) Release_Track'!$G:$G,1,0))),vlookup($A576&amp;$B576,{'5) Release_Track'!$F:$F&amp;'5) Release_Track'!$G:$G,'5) Release_Track'!$I:$I},2,0), or(and(not(isblank($B576)),$B576=#REF!,$A576&lt;&gt;#REF!),and(not(isblank($A576)),$A576=#REF!,$B576&lt;&gt;#REF!)),"ID LISTS UNALIGNED",and($A576&lt;&gt;"",countif('5) Release_Track'!$F:$F,$A576)=0),"NO ISRC MATCH in Release_Track",and($B576&lt;&gt;"",countif('5) Release_Track'!$G:$G,$B576)=0),"NO CATALOG ID MATCH in Release_Track",iserror(vlookup($A576&amp;$B576,'5) Release_Track'!$F:$F&amp;'5) Release_Track'!$G:$G,1,0)),"NO ISRC-CATALOG ID pair MATCH in Release_Track" )</f>
        <v/>
      </c>
      <c r="E576" s="43" t="s">
        <v>67</v>
      </c>
      <c r="F576" s="135" t="s">
        <v>666</v>
      </c>
      <c r="G576" s="136" t="str">
        <f t="array" ref="G576">ifs(or($F576="",$F576="Main Primary Artist"),$F576,not(iserror(vlookup($F576,'Reference info'!$J$5:$J$8,1,0))),"Key Artist",not(iserror(vlookup($F576,'Reference info'!$J$38:$J$405,1,0))),"Performer",not(iserror(vlookup($F576,'Reference info'!$J$10:$J$36,1,0))),"Producer &amp; Engineer")</f>
        <v>Main Primary Artist</v>
      </c>
      <c r="H576" s="8" t="str">
        <f>"update Artists set ReleasesCount=(select count (distinct ReleaseId) from Releases where ArtistId=(select max(ArtistId) from Artists where Name=N'"&amp;E576&amp;"' and EnterpriseId="&amp;EntId&amp;")), 
TracksCount=(select count (distinct TrackId) from Tracks where ArtistId=(select max(ArtistId) from Artists where Name=N'"&amp;E576&amp;"' and EnterpriseId="&amp;EntId&amp;")) where ArtistId=(select max(ArtistId) from Artists where Name=N'"&amp;E576&amp;"'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76" s="174" t="str">
        <f>IF(F576="Main Primary Artist","update Tracks set ArtistId=(select ArtistId from Artists where Name=N'"&amp;Substitute(Trim(E576),"'","''")&amp;"' and EnterpriseId="&amp;EntId&amp;") where "&amp;IF(A576&lt;&gt;"", "ISRC='"&amp;A576&amp;"'", "TrackVendorId='"&amp;Substitute(Trim(B576),"'","''")&amp;"'")&amp;" and EnterpriseId="&amp;EntId,"INSERT into Contributors VALUES (newid(), "&amp;IF(F576&lt;&gt;"Primary Artist", "(select RoleId from ContributorRoles where Name='"&amp;F576&amp;"'), 0", "49, 1")&amp; ", (select max(TrackId) from Tracks where "&amp;IF(A576&lt;&gt;"", "ISRC='"&amp;A576&amp;"'", "TrackVendorId='"&amp;Substitute(Trim(B576),"'","''")&amp;"'")&amp;" and EnterpriseId="&amp;EntId&amp;"), null, (select ArtistId from Artists where Name=N'"&amp;SUBSTITUTE(trim(E576),"'","''")&amp;"' and EnterpriseId="&amp;EntId&amp;"), null)")</f>
        <v>update Tracks set ArtistId=(select ArtistId from Artists where Name=N'Flash Beats Manow' and EnterpriseId=647322) where ISRC='BKTOK2300184' and EnterpriseId=647322</v>
      </c>
    </row>
    <row r="577" hidden="1">
      <c r="A577" s="8" t="s">
        <v>976</v>
      </c>
      <c r="B577" s="116"/>
      <c r="C577" s="134" t="str">
        <f t="array" ref="C577">ifs(and(isblank($A577),isblank($B577)),"", not(iserror(vlookup($A577&amp;$B577,'5) Release_Track'!$F:$F&amp;'5) Release_Track'!$G:$G,1,0))),vlookup($A577&amp;$B577,{'5) Release_Track'!$F:$F&amp;'5) Release_Track'!$G:$G,'5) Release_Track'!$H:$H},2,0), or(and(not(isblank($B577)),$B577=#REF!,$A577&lt;&gt;#REF!),and(not(isblank($A577)),$A577=#REF!,$B577&lt;&gt;#REF!)),"ID LISTS UNALIGNED",and($A577&lt;&gt;"",countif('5) Release_Track'!$F:$F,$A577)=0),"NO ISRC MATCH in Release_Track",and($B577&lt;&gt;"",countif('5) Release_Track'!$G:$G,$B577)=0),"NO CATALOG ID MATCH in Release_Track",iserror(vlookup($A577&amp;$B577,'5) Release_Track'!$F:$F&amp;'5) Release_Track'!$G:$G,1,0)),"NO ISRC-CATALOG ID pair MATCH in Release_Track" )</f>
        <v>Jesus: Luz da Humanidade</v>
      </c>
      <c r="D577" s="134"/>
      <c r="E577" s="43" t="s">
        <v>67</v>
      </c>
      <c r="F577" s="135" t="s">
        <v>669</v>
      </c>
      <c r="G577" s="136" t="str">
        <f t="array" ref="G577">ifs(or($F577="",$F577="Main Primary Artist"),$F577,not(iserror(vlookup($F577,'Reference info'!$J$5:$J$8,1,0))),"Key Artist",not(iserror(vlookup($F577,'Reference info'!$J$38:$J$405,1,0))),"Performer",not(iserror(vlookup($F577,'Reference info'!$J$10:$J$36,1,0))),"Producer &amp; Engineer")</f>
        <v>Producer &amp; Engineer</v>
      </c>
      <c r="J577" s="174" t="str">
        <f>IF(F577="Main Primary Artist","update Tracks set ArtistId=(select ArtistId from Artists where Name=N'"&amp;Substitute(Trim(E577),"'","''")&amp;"' and EnterpriseId="&amp;EntId&amp;") where "&amp;IF(A577&lt;&gt;"", "ISRC='"&amp;A577&amp;"'", "TrackVendorId='"&amp;Substitute(Trim(B577),"'","''")&amp;"'")&amp;" and EnterpriseId="&amp;EntId,"INSERT into Contributors VALUES (newid(), "&amp;IF(F577&lt;&gt;"Primary Artist", "(select RoleId from ContributorRoles where Name='"&amp;F577&amp;"'), 0", "49, 1")&amp; ", (select max(TrackId) from Tracks where "&amp;IF(A577&lt;&gt;"", "ISRC='"&amp;A577&amp;"'", "TrackVendorId='"&amp;Substitute(Trim(B577),"'","''")&amp;"'")&amp;" and EnterpriseId="&amp;EntId&amp;"), null, (select ArtistId from Artists where Name=N'"&amp;SUBSTITUTE(trim(E577),"'","''")&amp;"' and EnterpriseId="&amp;EntId&amp;"), null)")</f>
        <v>INSERT into Contributors VALUES (newid(), (select RoleId from ContributorRoles where Name='Engineer'), 0, (select max(TrackId) from Tracks where ISRC='BKTOK2300184' and EnterpriseId=647322), null, (select ArtistId from Artists where Name=N'Flash Beats Manow' and EnterpriseId=647322), null)</v>
      </c>
    </row>
    <row r="578" hidden="1">
      <c r="A578" s="8" t="s">
        <v>980</v>
      </c>
      <c r="B578" s="116"/>
      <c r="C578" s="134" t="str">
        <f t="array" ref="C578">ifs(and(isblank($A578),isblank($B578)),"", not(iserror(vlookup($A578&amp;$B578,'5) Release_Track'!$F:$F&amp;'5) Release_Track'!$G:$G,1,0))),vlookup($A578&amp;$B578,{'5) Release_Track'!$F:$F&amp;'5) Release_Track'!$G:$G,'5) Release_Track'!$H:$H},2,0), or(and(not(isblank($B578)),$B578=$B575,$A578&lt;&gt;$A575),and(not(isblank($A578)),$A578=$A575,$B578&lt;&gt;$B575)),"ID LISTS UNALIGNED",and($A578&lt;&gt;"",countif('5) Release_Track'!$F:$F,$A578)=0),"NO ISRC MATCH in Release_Track",and($B578&lt;&gt;"",countif('5) Release_Track'!$G:$G,$B578)=0),"NO CATALOG ID MATCH in Release_Track",iserror(vlookup($A578&amp;$B578,'5) Release_Track'!$F:$F&amp;'5) Release_Track'!$G:$G,1,0)),"NO ISRC-CATALOG ID pair MATCH in Release_Track" )</f>
        <v>Pomnie: Sanidade Mental</v>
      </c>
      <c r="D578" s="134" t="str">
        <f t="array" ref="D578">ifs(and(isblank($A578),isblank($B578)),"", not(iserror(vlookup($A578&amp;$B578,'5) Release_Track'!$F:$F&amp;'5) Release_Track'!$G:$G,1,0))),vlookup($A578&amp;$B578,{'5) Release_Track'!$F:$F&amp;'5) Release_Track'!$G:$G,'5) Release_Track'!$I:$I},2,0), or(and(not(isblank($B578)),$B578=$B575,$A578&lt;&gt;$A575),and(not(isblank($A578)),$A578=$A575,$B578&lt;&gt;$B575)),"ID LISTS UNALIGNED",and($A578&lt;&gt;"",countif('5) Release_Track'!$F:$F,$A578)=0),"NO ISRC MATCH in Release_Track",and($B578&lt;&gt;"",countif('5) Release_Track'!$G:$G,$B578)=0),"NO CATALOG ID MATCH in Release_Track",iserror(vlookup($A578&amp;$B578,'5) Release_Track'!$F:$F&amp;'5) Release_Track'!$G:$G,1,0)),"NO ISRC-CATALOG ID pair MATCH in Release_Track" )</f>
        <v/>
      </c>
      <c r="E578" s="43" t="s">
        <v>67</v>
      </c>
      <c r="F578" s="135" t="s">
        <v>667</v>
      </c>
      <c r="G578" s="136" t="str">
        <f t="array" ref="G578">ifs(or($F578="",$F578="Main Primary Artist"),$F578,not(iserror(vlookup($F578,'Reference info'!$J$5:$J$8,1,0))),"Key Artist",not(iserror(vlookup($F578,'Reference info'!$J$38:$J$405,1,0))),"Performer",not(iserror(vlookup($F578,'Reference info'!$J$10:$J$36,1,0))),"Producer &amp; Engineer")</f>
        <v>Producer &amp; Engineer</v>
      </c>
      <c r="J578" s="174" t="str">
        <f>IF(F578="Main Primary Artist","update Tracks set ArtistId=(select ArtistId from Artists where Name=N'"&amp;Substitute(Trim(E578),"'","''")&amp;"' and EnterpriseId="&amp;EntId&amp;") where "&amp;IF(A578&lt;&gt;"", "ISRC='"&amp;A578&amp;"'", "TrackVendorId='"&amp;Substitute(Trim(B578),"'","''")&amp;"'")&amp;" and EnterpriseId="&amp;EntId,"INSERT into Contributors VALUES (newid(), "&amp;IF(F578&lt;&gt;"Primary Artist", "(select RoleId from ContributorRoles where Name='"&amp;F578&amp;"'), 0", "49, 1")&amp; ", (select max(TrackId) from Tracks where "&amp;IF(A578&lt;&gt;"", "ISRC='"&amp;A578&amp;"'", "TrackVendorId='"&amp;Substitute(Trim(B578),"'","''")&amp;"'")&amp;" and EnterpriseId="&amp;EntId&amp;"), null, (select ArtistId from Artists where Name=N'"&amp;SUBSTITUTE(trim(E578),"'","''")&amp;"' and EnterpriseId="&amp;EntId&amp;"), null)")</f>
        <v>INSERT into Contributors VALUES (newid(), (select RoleId from ContributorRoles where Name='Producer'), 0, (select max(TrackId) from Tracks where ISRC='BKTOK2400001' and EnterpriseId=647322), null, (select ArtistId from Artists where Name=N'Flash Beats Manow' and EnterpriseId=647322), null)</v>
      </c>
    </row>
    <row r="579">
      <c r="A579" s="8" t="s">
        <v>980</v>
      </c>
      <c r="B579" s="116"/>
      <c r="C579" s="134" t="str">
        <f t="array" ref="C579">ifs(and(isblank($A579),isblank($B579)),"", not(iserror(vlookup($A579&amp;$B579,'5) Release_Track'!$F:$F&amp;'5) Release_Track'!$G:$G,1,0))),vlookup($A579&amp;$B579,{'5) Release_Track'!$F:$F&amp;'5) Release_Track'!$G:$G,'5) Release_Track'!$H:$H},2,0), or(and(not(isblank($B579)),$B579=$B576,$A579&lt;&gt;$A576),and(not(isblank($A579)),$A579=$A576,$B579&lt;&gt;$B576)),"ID LISTS UNALIGNED",and($A579&lt;&gt;"",countif('5) Release_Track'!$F:$F,$A579)=0),"NO ISRC MATCH in Release_Track",and($B579&lt;&gt;"",countif('5) Release_Track'!$G:$G,$B579)=0),"NO CATALOG ID MATCH in Release_Track",iserror(vlookup($A579&amp;$B579,'5) Release_Track'!$F:$F&amp;'5) Release_Track'!$G:$G,1,0)),"NO ISRC-CATALOG ID pair MATCH in Release_Track" )</f>
        <v>Pomnie: Sanidade Mental</v>
      </c>
      <c r="D579" s="134" t="str">
        <f t="array" ref="D579">ifs(and(isblank($A579),isblank($B579)),"", not(iserror(vlookup($A579&amp;$B579,'5) Release_Track'!$F:$F&amp;'5) Release_Track'!$G:$G,1,0))),vlookup($A579&amp;$B579,{'5) Release_Track'!$F:$F&amp;'5) Release_Track'!$G:$G,'5) Release_Track'!$I:$I},2,0), or(and(not(isblank($B579)),$B579=$B576,$A579&lt;&gt;$A576),and(not(isblank($A579)),$A579=$A576,$B579&lt;&gt;$B576)),"ID LISTS UNALIGNED",and($A579&lt;&gt;"",countif('5) Release_Track'!$F:$F,$A579)=0),"NO ISRC MATCH in Release_Track",and($B579&lt;&gt;"",countif('5) Release_Track'!$G:$G,$B579)=0),"NO CATALOG ID MATCH in Release_Track",iserror(vlookup($A579&amp;$B579,'5) Release_Track'!$F:$F&amp;'5) Release_Track'!$G:$G,1,0)),"NO ISRC-CATALOG ID pair MATCH in Release_Track" )</f>
        <v/>
      </c>
      <c r="E579" s="43" t="s">
        <v>67</v>
      </c>
      <c r="F579" s="135" t="s">
        <v>666</v>
      </c>
      <c r="G579" s="136" t="str">
        <f t="array" ref="G579">ifs(or($F579="",$F579="Main Primary Artist"),$F579,not(iserror(vlookup($F579,'Reference info'!$J$5:$J$8,1,0))),"Key Artist",not(iserror(vlookup($F579,'Reference info'!$J$38:$J$405,1,0))),"Performer",not(iserror(vlookup($F579,'Reference info'!$J$10:$J$36,1,0))),"Producer &amp; Engineer")</f>
        <v>Main Primary Artist</v>
      </c>
      <c r="H579" s="8" t="str">
        <f>"update Artists set ReleasesCount=(select count (distinct ReleaseId) from Releases where ArtistId=(select max(ArtistId) from Artists where Name=N'"&amp;E579&amp;"' and EnterpriseId="&amp;EntId&amp;")), 
TracksCount=(select count (distinct TrackId) from Tracks where ArtistId=(select max(ArtistId) from Artists where Name=N'"&amp;E579&amp;"' and EnterpriseId="&amp;EntId&amp;")) where ArtistId=(select max(ArtistId) from Artists where Name=N'"&amp;E579&amp;"'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79" s="174" t="str">
        <f>IF(F579="Main Primary Artist","update Tracks set ArtistId=(select ArtistId from Artists where Name=N'"&amp;Substitute(Trim(E579),"'","''")&amp;"' and EnterpriseId="&amp;EntId&amp;") where "&amp;IF(A579&lt;&gt;"", "ISRC='"&amp;A579&amp;"'", "TrackVendorId='"&amp;Substitute(Trim(B579),"'","''")&amp;"'")&amp;" and EnterpriseId="&amp;EntId,"INSERT into Contributors VALUES (newid(), "&amp;IF(F579&lt;&gt;"Primary Artist", "(select RoleId from ContributorRoles where Name='"&amp;F579&amp;"'), 0", "49, 1")&amp; ", (select max(TrackId) from Tracks where "&amp;IF(A579&lt;&gt;"", "ISRC='"&amp;A579&amp;"'", "TrackVendorId='"&amp;Substitute(Trim(B579),"'","''")&amp;"'")&amp;" and EnterpriseId="&amp;EntId&amp;"), null, (select ArtistId from Artists where Name=N'"&amp;SUBSTITUTE(trim(E579),"'","''")&amp;"' and EnterpriseId="&amp;EntId&amp;"), null)")</f>
        <v>update Tracks set ArtistId=(select ArtistId from Artists where Name=N'Flash Beats Manow' and EnterpriseId=647322) where ISRC='BKTOK2400001' and EnterpriseId=647322</v>
      </c>
    </row>
    <row r="580" hidden="1">
      <c r="A580" s="8" t="s">
        <v>980</v>
      </c>
      <c r="B580" s="116"/>
      <c r="C580" s="134" t="str">
        <f t="array" ref="C580">ifs(and(isblank($A580),isblank($B580)),"", not(iserror(vlookup($A580&amp;$B580,'5) Release_Track'!$F:$F&amp;'5) Release_Track'!$G:$G,1,0))),vlookup($A580&amp;$B580,{'5) Release_Track'!$F:$F&amp;'5) Release_Track'!$G:$G,'5) Release_Track'!$H:$H},2,0), or(and(not(isblank($B580)),$B580=$B577,$A580&lt;&gt;$A577),and(not(isblank($A580)),$A580=$A577,$B580&lt;&gt;$B577)),"ID LISTS UNALIGNED",and($A580&lt;&gt;"",countif('5) Release_Track'!$F:$F,$A580)=0),"NO ISRC MATCH in Release_Track",and($B580&lt;&gt;"",countif('5) Release_Track'!$G:$G,$B580)=0),"NO CATALOG ID MATCH in Release_Track",iserror(vlookup($A580&amp;$B580,'5) Release_Track'!$F:$F&amp;'5) Release_Track'!$G:$G,1,0)),"NO ISRC-CATALOG ID pair MATCH in Release_Track" )</f>
        <v>Pomnie: Sanidade Mental</v>
      </c>
      <c r="D580" s="134" t="str">
        <f t="array" ref="D580">ifs(and(isblank($A580),isblank($B580)),"", not(iserror(vlookup($A580&amp;$B580,'5) Release_Track'!$F:$F&amp;'5) Release_Track'!$G:$G,1,0))),vlookup($A580&amp;$B580,{'5) Release_Track'!$F:$F&amp;'5) Release_Track'!$G:$G,'5) Release_Track'!$I:$I},2,0), or(and(not(isblank($B580)),$B580=$B577,$A580&lt;&gt;$A577),and(not(isblank($A580)),$A580=$A577,$B580&lt;&gt;$B577)),"ID LISTS UNALIGNED",and($A580&lt;&gt;"",countif('5) Release_Track'!$F:$F,$A580)=0),"NO ISRC MATCH in Release_Track",and($B580&lt;&gt;"",countif('5) Release_Track'!$G:$G,$B580)=0),"NO CATALOG ID MATCH in Release_Track",iserror(vlookup($A580&amp;$B580,'5) Release_Track'!$F:$F&amp;'5) Release_Track'!$G:$G,1,0)),"NO ISRC-CATALOG ID pair MATCH in Release_Track" )</f>
        <v/>
      </c>
      <c r="E580" s="43" t="s">
        <v>67</v>
      </c>
      <c r="F580" s="135" t="s">
        <v>669</v>
      </c>
      <c r="G580" s="136" t="str">
        <f t="array" ref="G580">ifs(or($F580="",$F580="Main Primary Artist"),$F580,not(iserror(vlookup($F580,'Reference info'!$J$5:$J$8,1,0))),"Key Artist",not(iserror(vlookup($F580,'Reference info'!$J$38:$J$405,1,0))),"Performer",not(iserror(vlookup($F580,'Reference info'!$J$10:$J$36,1,0))),"Producer &amp; Engineer")</f>
        <v>Producer &amp; Engineer</v>
      </c>
      <c r="J580" s="174" t="str">
        <f>IF(F580="Main Primary Artist","update Tracks set ArtistId=(select ArtistId from Artists where Name=N'"&amp;Substitute(Trim(E580),"'","''")&amp;"' and EnterpriseId="&amp;EntId&amp;") where "&amp;IF(A580&lt;&gt;"", "ISRC='"&amp;A580&amp;"'", "TrackVendorId='"&amp;Substitute(Trim(B580),"'","''")&amp;"'")&amp;" and EnterpriseId="&amp;EntId,"INSERT into Contributors VALUES (newid(), "&amp;IF(F580&lt;&gt;"Primary Artist", "(select RoleId from ContributorRoles where Name='"&amp;F580&amp;"'), 0", "49, 1")&amp; ", (select max(TrackId) from Tracks where "&amp;IF(A580&lt;&gt;"", "ISRC='"&amp;A580&amp;"'", "TrackVendorId='"&amp;Substitute(Trim(B580),"'","''")&amp;"'")&amp;" and EnterpriseId="&amp;EntId&amp;"), null, (select ArtistId from Artists where Name=N'"&amp;SUBSTITUTE(trim(E580),"'","''")&amp;"' and EnterpriseId="&amp;EntId&amp;"), null)")</f>
        <v>INSERT into Contributors VALUES (newid(), (select RoleId from ContributorRoles where Name='Engineer'), 0, (select max(TrackId) from Tracks where ISRC='BKTOK2400001' and EnterpriseId=647322), null, (select ArtistId from Artists where Name=N'Flash Beats Manow' and EnterpriseId=647322), null)</v>
      </c>
    </row>
    <row r="581" hidden="1">
      <c r="A581" s="8" t="s">
        <v>978</v>
      </c>
      <c r="B581" s="116"/>
      <c r="C581" s="134" t="str">
        <f t="array" ref="C581">ifs(and(isblank($A581),isblank($B581)),"", not(iserror(vlookup($A581&amp;$B581,'5) Release_Track'!$F:$F&amp;'5) Release_Track'!$G:$G,1,0))),vlookup($A581&amp;$B581,{'5) Release_Track'!$F:$F&amp;'5) Release_Track'!$G:$G,'5) Release_Track'!$H:$H},2,0), or(and(not(isblank($B581)),$B581=$B578,$A581&lt;&gt;$A578),and(not(isblank($A581)),$A581=$A578,$B581&lt;&gt;$B578)),"ID LISTS UNALIGNED",and($A581&lt;&gt;"",countif('5) Release_Track'!$F:$F,$A581)=0),"NO ISRC MATCH in Release_Track",and($B581&lt;&gt;"",countif('5) Release_Track'!$G:$G,$B581)=0),"NO CATALOG ID MATCH in Release_Track",iserror(vlookup($A581&amp;$B581,'5) Release_Track'!$F:$F&amp;'5) Release_Track'!$G:$G,1,0)),"NO ISRC-CATALOG ID pair MATCH in Release_Track" )</f>
        <v>Pickle - Demônio Selvagem</v>
      </c>
      <c r="D581" s="134"/>
      <c r="E581" s="43" t="s">
        <v>71</v>
      </c>
      <c r="F581" s="135" t="s">
        <v>667</v>
      </c>
      <c r="G581" s="136" t="str">
        <f t="array" ref="G581">ifs(or($F581="",$F581="Main Primary Artist"),$F581,not(iserror(vlookup($F581,'Reference info'!$J$5:$J$8,1,0))),"Key Artist",not(iserror(vlookup($F581,'Reference info'!$J$38:$J$405,1,0))),"Performer",not(iserror(vlookup($F581,'Reference info'!$J$10:$J$36,1,0))),"Producer &amp; Engineer")</f>
        <v>Producer &amp; Engineer</v>
      </c>
      <c r="J581" s="174" t="str">
        <f>IF(F581="Main Primary Artist","update Tracks set ArtistId=(select ArtistId from Artists where Name=N'"&amp;Substitute(Trim(E581),"'","''")&amp;"' and EnterpriseId="&amp;EntId&amp;") where "&amp;IF(A581&lt;&gt;"", "ISRC='"&amp;A581&amp;"'", "TrackVendorId='"&amp;Substitute(Trim(B581),"'","''")&amp;"'")&amp;" and EnterpriseId="&amp;EntId,"INSERT into Contributors VALUES (newid(), "&amp;IF(F581&lt;&gt;"Primary Artist", "(select RoleId from ContributorRoles where Name='"&amp;F581&amp;"'), 0", "49, 1")&amp; ", (select max(TrackId) from Tracks where "&amp;IF(A581&lt;&gt;"", "ISRC='"&amp;A581&amp;"'", "TrackVendorId='"&amp;Substitute(Trim(B581),"'","''")&amp;"'")&amp;" and EnterpriseId="&amp;EntId&amp;"), null, (select ArtistId from Artists where Name=N'"&amp;SUBSTITUTE(trim(E581),"'","''")&amp;"' and EnterpriseId="&amp;EntId&amp;"), null)")</f>
        <v>INSERT into Contributors VALUES (newid(), (select RoleId from ContributorRoles where Name='Producer'), 0, (select max(TrackId) from Tracks where ISRC='BKTOK2400002' and EnterpriseId=647322), null, (select ArtistId from Artists where Name=N'Gabriza' and EnterpriseId=647322), null)</v>
      </c>
    </row>
    <row r="582">
      <c r="A582" s="8" t="s">
        <v>978</v>
      </c>
      <c r="B582" s="116"/>
      <c r="C582" s="134" t="str">
        <f t="array" ref="C582">ifs(and(isblank($A582),isblank($B582)),"", not(iserror(vlookup($A582&amp;$B582,'5) Release_Track'!$F:$F&amp;'5) Release_Track'!$G:$G,1,0))),vlookup($A582&amp;$B582,{'5) Release_Track'!$F:$F&amp;'5) Release_Track'!$G:$G,'5) Release_Track'!$H:$H},2,0), or(and(not(isblank($B582)),$B582=$B579,$A582&lt;&gt;$A579),and(not(isblank($A582)),$A582=$A579,$B582&lt;&gt;$B579)),"ID LISTS UNALIGNED",and($A582&lt;&gt;"",countif('5) Release_Track'!$F:$F,$A582)=0),"NO ISRC MATCH in Release_Track",and($B582&lt;&gt;"",countif('5) Release_Track'!$G:$G,$B582)=0),"NO CATALOG ID MATCH in Release_Track",iserror(vlookup($A582&amp;$B582,'5) Release_Track'!$F:$F&amp;'5) Release_Track'!$G:$G,1,0)),"NO ISRC-CATALOG ID pair MATCH in Release_Track" )</f>
        <v>Pickle - Demônio Selvagem</v>
      </c>
      <c r="D582" s="134" t="str">
        <f t="array" ref="D582">ifs(and(isblank($A582),isblank($B582)),"", not(iserror(vlookup($A582&amp;$B582,'5) Release_Track'!$F:$F&amp;'5) Release_Track'!$G:$G,1,0))),vlookup($A582&amp;$B582,{'5) Release_Track'!$F:$F&amp;'5) Release_Track'!$G:$G,'5) Release_Track'!$I:$I},2,0), or(and(not(isblank($B582)),$B582=$B579,$A582&lt;&gt;$A579),and(not(isblank($A582)),$A582=$A579,$B582&lt;&gt;$B579)),"ID LISTS UNALIGNED",and($A582&lt;&gt;"",countif('5) Release_Track'!$F:$F,$A582)=0),"NO ISRC MATCH in Release_Track",and($B582&lt;&gt;"",countif('5) Release_Track'!$G:$G,$B582)=0),"NO CATALOG ID MATCH in Release_Track",iserror(vlookup($A582&amp;$B582,'5) Release_Track'!$F:$F&amp;'5) Release_Track'!$G:$G,1,0)),"NO ISRC-CATALOG ID pair MATCH in Release_Track" )</f>
        <v/>
      </c>
      <c r="E582" s="43" t="s">
        <v>71</v>
      </c>
      <c r="F582" s="135" t="s">
        <v>666</v>
      </c>
      <c r="G582" s="136" t="str">
        <f t="array" ref="G582">ifs(or($F582="",$F582="Main Primary Artist"),$F582,not(iserror(vlookup($F582,'Reference info'!$J$5:$J$8,1,0))),"Key Artist",not(iserror(vlookup($F582,'Reference info'!$J$38:$J$405,1,0))),"Performer",not(iserror(vlookup($F582,'Reference info'!$J$10:$J$36,1,0))),"Producer &amp; Engineer")</f>
        <v>Main Primary Artist</v>
      </c>
      <c r="H582" s="8" t="str">
        <f>"update Artists set ReleasesCount=(select count (distinct ReleaseId) from Releases where ArtistId=(select max(ArtistId) from Artists where Name=N'"&amp;E582&amp;"' and EnterpriseId="&amp;EntId&amp;")), 
TracksCount=(select count (distinct TrackId) from Tracks where ArtistId=(select max(ArtistId) from Artists where Name=N'"&amp;E582&amp;"' and EnterpriseId="&amp;EntId&amp;")) where ArtistId=(select max(ArtistId) from Artists where Name=N'"&amp;E582&amp;"'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582" s="174" t="str">
        <f>IF(F582="Main Primary Artist","update Tracks set ArtistId=(select ArtistId from Artists where Name=N'"&amp;Substitute(Trim(E582),"'","''")&amp;"' and EnterpriseId="&amp;EntId&amp;") where "&amp;IF(A582&lt;&gt;"", "ISRC='"&amp;A582&amp;"'", "TrackVendorId='"&amp;Substitute(Trim(B582),"'","''")&amp;"'")&amp;" and EnterpriseId="&amp;EntId,"INSERT into Contributors VALUES (newid(), "&amp;IF(F582&lt;&gt;"Primary Artist", "(select RoleId from ContributorRoles where Name='"&amp;F582&amp;"'), 0", "49, 1")&amp; ", (select max(TrackId) from Tracks where "&amp;IF(A582&lt;&gt;"", "ISRC='"&amp;A582&amp;"'", "TrackVendorId='"&amp;Substitute(Trim(B582),"'","''")&amp;"'")&amp;" and EnterpriseId="&amp;EntId&amp;"), null, (select ArtistId from Artists where Name=N'"&amp;SUBSTITUTE(trim(E582),"'","''")&amp;"' and EnterpriseId="&amp;EntId&amp;"), null)")</f>
        <v>update Tracks set ArtistId=(select ArtistId from Artists where Name=N'Gabriza' and EnterpriseId=647322) where ISRC='BKTOK2400002' and EnterpriseId=647322</v>
      </c>
    </row>
    <row r="583" hidden="1">
      <c r="A583" s="8" t="s">
        <v>978</v>
      </c>
      <c r="B583" s="116"/>
      <c r="C583" s="134" t="str">
        <f t="array" ref="C583">ifs(and(isblank($A583),isblank($B583)),"", not(iserror(vlookup($A583&amp;$B583,'5) Release_Track'!$F:$F&amp;'5) Release_Track'!$G:$G,1,0))),vlookup($A583&amp;$B583,{'5) Release_Track'!$F:$F&amp;'5) Release_Track'!$G:$G,'5) Release_Track'!$H:$H},2,0), or(and(not(isblank($B583)),$B583=$B580,$A583&lt;&gt;$A580),and(not(isblank($A583)),$A583=$A580,$B583&lt;&gt;$B580)),"ID LISTS UNALIGNED",and($A583&lt;&gt;"",countif('5) Release_Track'!$F:$F,$A583)=0),"NO ISRC MATCH in Release_Track",and($B583&lt;&gt;"",countif('5) Release_Track'!$G:$G,$B583)=0),"NO CATALOG ID MATCH in Release_Track",iserror(vlookup($A583&amp;$B583,'5) Release_Track'!$F:$F&amp;'5) Release_Track'!$G:$G,1,0)),"NO ISRC-CATALOG ID pair MATCH in Release_Track" )</f>
        <v>Pickle - Demônio Selvagem</v>
      </c>
      <c r="D583" s="134"/>
      <c r="E583" s="43" t="s">
        <v>71</v>
      </c>
      <c r="F583" s="135" t="s">
        <v>669</v>
      </c>
      <c r="G583" s="136" t="str">
        <f t="array" ref="G583">ifs(or($F583="",$F583="Main Primary Artist"),$F583,not(iserror(vlookup($F583,'Reference info'!$J$5:$J$8,1,0))),"Key Artist",not(iserror(vlookup($F583,'Reference info'!$J$38:$J$405,1,0))),"Performer",not(iserror(vlookup($F583,'Reference info'!$J$10:$J$36,1,0))),"Producer &amp; Engineer")</f>
        <v>Producer &amp; Engineer</v>
      </c>
      <c r="J583" s="174" t="str">
        <f>IF(F583="Main Primary Artist","update Tracks set ArtistId=(select ArtistId from Artists where Name=N'"&amp;Substitute(Trim(E583),"'","''")&amp;"' and EnterpriseId="&amp;EntId&amp;") where "&amp;IF(A583&lt;&gt;"", "ISRC='"&amp;A583&amp;"'", "TrackVendorId='"&amp;Substitute(Trim(B583),"'","''")&amp;"'")&amp;" and EnterpriseId="&amp;EntId,"INSERT into Contributors VALUES (newid(), "&amp;IF(F583&lt;&gt;"Primary Artist", "(select RoleId from ContributorRoles where Name='"&amp;F583&amp;"'), 0", "49, 1")&amp; ", (select max(TrackId) from Tracks where "&amp;IF(A583&lt;&gt;"", "ISRC='"&amp;A583&amp;"'", "TrackVendorId='"&amp;Substitute(Trim(B583),"'","''")&amp;"'")&amp;" and EnterpriseId="&amp;EntId&amp;"), null, (select ArtistId from Artists where Name=N'"&amp;SUBSTITUTE(trim(E583),"'","''")&amp;"' and EnterpriseId="&amp;EntId&amp;"), null)")</f>
        <v>INSERT into Contributors VALUES (newid(), (select RoleId from ContributorRoles where Name='Engineer'), 0, (select max(TrackId) from Tracks where ISRC='BKTOK2400002' and EnterpriseId=647322), null, (select ArtistId from Artists where Name=N'Gabriza' and EnterpriseId=647322), null)</v>
      </c>
    </row>
    <row r="584" hidden="1">
      <c r="A584" s="8" t="s">
        <v>982</v>
      </c>
      <c r="B584" s="116"/>
      <c r="C584" s="134" t="str">
        <f t="array" ref="C584">ifs(and(isblank($A584),isblank($B584)),"", not(iserror(vlookup($A584&amp;$B584,'5) Release_Track'!$F:$F&amp;'5) Release_Track'!$G:$G,1,0))),vlookup($A584&amp;$B584,{'5) Release_Track'!$F:$F&amp;'5) Release_Track'!$G:$G,'5) Release_Track'!$H:$H},2,0), or(and(not(isblank($B584)),$B584=#REF!,$A584&lt;&gt;#REF!),and(not(isblank($A584)),$A584=#REF!,$B584&lt;&gt;#REF!)),"ID LISTS UNALIGNED",and($A584&lt;&gt;"",countif('5) Release_Track'!$F:$F,$A584)=0),"NO ISRC MATCH in Release_Track",and($B584&lt;&gt;"",countif('5) Release_Track'!$G:$G,$B584)=0),"NO CATALOG ID MATCH in Release_Track",iserror(vlookup($A584&amp;$B584,'5) Release_Track'!$F:$F&amp;'5) Release_Track'!$G:$G,1,0)),"NO ISRC-CATALOG ID pair MATCH in Release_Track" )</f>
        <v>Moisés: Quando o Mar Se Abrir</v>
      </c>
      <c r="D584" s="134" t="str">
        <f t="array" ref="D584">ifs(and(isblank($A584),isblank($B584)),"", not(iserror(vlookup($A584&amp;$B584,'5) Release_Track'!$F:$F&amp;'5) Release_Track'!$G:$G,1,0))),vlookup($A584&amp;$B584,{'5) Release_Track'!$F:$F&amp;'5) Release_Track'!$G:$G,'5) Release_Track'!$I:$I},2,0), or(and(not(isblank($B584)),$B584=#REF!,$A584&lt;&gt;#REF!),and(not(isblank($A584)),$A584=#REF!,$B584&lt;&gt;#REF!)),"ID LISTS UNALIGNED",and($A584&lt;&gt;"",countif('5) Release_Track'!$F:$F,$A584)=0),"NO ISRC MATCH in Release_Track",and($B584&lt;&gt;"",countif('5) Release_Track'!$G:$G,$B584)=0),"NO CATALOG ID MATCH in Release_Track",iserror(vlookup($A584&amp;$B584,'5) Release_Track'!$F:$F&amp;'5) Release_Track'!$G:$G,1,0)),"NO ISRC-CATALOG ID pair MATCH in Release_Track" )</f>
        <v/>
      </c>
      <c r="E584" s="43" t="s">
        <v>67</v>
      </c>
      <c r="F584" s="135" t="s">
        <v>667</v>
      </c>
      <c r="G584" s="136" t="str">
        <f t="array" ref="G584">ifs(or($F584="",$F584="Main Primary Artist"),$F584,not(iserror(vlookup($F584,'Reference info'!$J$5:$J$8,1,0))),"Key Artist",not(iserror(vlookup($F584,'Reference info'!$J$38:$J$405,1,0))),"Performer",not(iserror(vlookup($F584,'Reference info'!$J$10:$J$36,1,0))),"Producer &amp; Engineer")</f>
        <v>Producer &amp; Engineer</v>
      </c>
      <c r="J584" s="174" t="str">
        <f>IF(F584="Main Primary Artist","update Tracks set ArtistId=(select ArtistId from Artists where Name=N'"&amp;Substitute(Trim(E584),"'","''")&amp;"' and EnterpriseId="&amp;EntId&amp;") where "&amp;IF(A584&lt;&gt;"", "ISRC='"&amp;A584&amp;"'", "TrackVendorId='"&amp;Substitute(Trim(B584),"'","''")&amp;"'")&amp;" and EnterpriseId="&amp;EntId,"INSERT into Contributors VALUES (newid(), "&amp;IF(F584&lt;&gt;"Primary Artist", "(select RoleId from ContributorRoles where Name='"&amp;F584&amp;"'), 0", "49, 1")&amp; ", (select max(TrackId) from Tracks where "&amp;IF(A584&lt;&gt;"", "ISRC='"&amp;A584&amp;"'", "TrackVendorId='"&amp;Substitute(Trim(B584),"'","''")&amp;"'")&amp;" and EnterpriseId="&amp;EntId&amp;"), null, (select ArtistId from Artists where Name=N'"&amp;SUBSTITUTE(trim(E584),"'","''")&amp;"' and EnterpriseId="&amp;EntId&amp;"), null)")</f>
        <v>INSERT into Contributors VALUES (newid(), (select RoleId from ContributorRoles where Name='Producer'), 0, (select max(TrackId) from Tracks where ISRC='BKTOK2400004' and EnterpriseId=647322), null, (select ArtistId from Artists where Name=N'Flash Beats Manow' and EnterpriseId=647322), null)</v>
      </c>
    </row>
    <row r="585">
      <c r="A585" s="8" t="s">
        <v>982</v>
      </c>
      <c r="B585" s="116"/>
      <c r="C585" s="134" t="str">
        <f t="array" ref="C585">ifs(and(isblank($A585),isblank($B585)),"", not(iserror(vlookup($A585&amp;$B585,'5) Release_Track'!$F:$F&amp;'5) Release_Track'!$G:$G,1,0))),vlookup($A585&amp;$B585,{'5) Release_Track'!$F:$F&amp;'5) Release_Track'!$G:$G,'5) Release_Track'!$H:$H},2,0), or(and(not(isblank($B585)),$B585=#REF!,$A585&lt;&gt;#REF!),and(not(isblank($A585)),$A585=#REF!,$B585&lt;&gt;#REF!)),"ID LISTS UNALIGNED",and($A585&lt;&gt;"",countif('5) Release_Track'!$F:$F,$A585)=0),"NO ISRC MATCH in Release_Track",and($B585&lt;&gt;"",countif('5) Release_Track'!$G:$G,$B585)=0),"NO CATALOG ID MATCH in Release_Track",iserror(vlookup($A585&amp;$B585,'5) Release_Track'!$F:$F&amp;'5) Release_Track'!$G:$G,1,0)),"NO ISRC-CATALOG ID pair MATCH in Release_Track" )</f>
        <v>Moisés: Quando o Mar Se Abrir</v>
      </c>
      <c r="D585" s="134" t="str">
        <f t="array" ref="D585">ifs(and(isblank($A585),isblank($B585)),"", not(iserror(vlookup($A585&amp;$B585,'5) Release_Track'!$F:$F&amp;'5) Release_Track'!$G:$G,1,0))),vlookup($A585&amp;$B585,{'5) Release_Track'!$F:$F&amp;'5) Release_Track'!$G:$G,'5) Release_Track'!$I:$I},2,0), or(and(not(isblank($B585)),$B585=#REF!,$A585&lt;&gt;#REF!),and(not(isblank($A585)),$A585=#REF!,$B585&lt;&gt;#REF!)),"ID LISTS UNALIGNED",and($A585&lt;&gt;"",countif('5) Release_Track'!$F:$F,$A585)=0),"NO ISRC MATCH in Release_Track",and($B585&lt;&gt;"",countif('5) Release_Track'!$G:$G,$B585)=0),"NO CATALOG ID MATCH in Release_Track",iserror(vlookup($A585&amp;$B585,'5) Release_Track'!$F:$F&amp;'5) Release_Track'!$G:$G,1,0)),"NO ISRC-CATALOG ID pair MATCH in Release_Track" )</f>
        <v/>
      </c>
      <c r="E585" s="43" t="s">
        <v>67</v>
      </c>
      <c r="F585" s="135" t="s">
        <v>666</v>
      </c>
      <c r="G585" s="136" t="str">
        <f t="array" ref="G585">ifs(or($F585="",$F585="Main Primary Artist"),$F585,not(iserror(vlookup($F585,'Reference info'!$J$5:$J$8,1,0))),"Key Artist",not(iserror(vlookup($F585,'Reference info'!$J$38:$J$405,1,0))),"Performer",not(iserror(vlookup($F585,'Reference info'!$J$10:$J$36,1,0))),"Producer &amp; Engineer")</f>
        <v>Main Primary Artist</v>
      </c>
      <c r="H585" s="8" t="str">
        <f>"update Artists set ReleasesCount=(select count (distinct ReleaseId) from Releases where ArtistId=(select max(ArtistId) from Artists where Name=N'"&amp;E585&amp;"' and EnterpriseId="&amp;EntId&amp;")), 
TracksCount=(select count (distinct TrackId) from Tracks where ArtistId=(select max(ArtistId) from Artists where Name=N'"&amp;E585&amp;"' and EnterpriseId="&amp;EntId&amp;")) where ArtistId=(select max(ArtistId) from Artists where Name=N'"&amp;E585&amp;"'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85" s="174" t="str">
        <f>IF(F585="Main Primary Artist","update Tracks set ArtistId=(select ArtistId from Artists where Name=N'"&amp;Substitute(Trim(E585),"'","''")&amp;"' and EnterpriseId="&amp;EntId&amp;") where "&amp;IF(A585&lt;&gt;"", "ISRC='"&amp;A585&amp;"'", "TrackVendorId='"&amp;Substitute(Trim(B585),"'","''")&amp;"'")&amp;" and EnterpriseId="&amp;EntId,"INSERT into Contributors VALUES (newid(), "&amp;IF(F585&lt;&gt;"Primary Artist", "(select RoleId from ContributorRoles where Name='"&amp;F585&amp;"'), 0", "49, 1")&amp; ", (select max(TrackId) from Tracks where "&amp;IF(A585&lt;&gt;"", "ISRC='"&amp;A585&amp;"'", "TrackVendorId='"&amp;Substitute(Trim(B585),"'","''")&amp;"'")&amp;" and EnterpriseId="&amp;EntId&amp;"), null, (select ArtistId from Artists where Name=N'"&amp;SUBSTITUTE(trim(E585),"'","''")&amp;"' and EnterpriseId="&amp;EntId&amp;"), null)")</f>
        <v>update Tracks set ArtistId=(select ArtistId from Artists where Name=N'Flash Beats Manow' and EnterpriseId=647322) where ISRC='BKTOK2400004' and EnterpriseId=647322</v>
      </c>
    </row>
    <row r="586" hidden="1">
      <c r="A586" s="8" t="s">
        <v>982</v>
      </c>
      <c r="B586" s="116"/>
      <c r="C586" s="134" t="str">
        <f t="array" ref="C586">ifs(and(isblank($A586),isblank($B586)),"", not(iserror(vlookup($A586&amp;$B586,'5) Release_Track'!$F:$F&amp;'5) Release_Track'!$G:$G,1,0))),vlookup($A586&amp;$B586,{'5) Release_Track'!$F:$F&amp;'5) Release_Track'!$G:$G,'5) Release_Track'!$H:$H},2,0), or(and(not(isblank($B586)),$B586=#REF!,$A586&lt;&gt;#REF!),and(not(isblank($A586)),$A586=#REF!,$B586&lt;&gt;#REF!)),"ID LISTS UNALIGNED",and($A586&lt;&gt;"",countif('5) Release_Track'!$F:$F,$A586)=0),"NO ISRC MATCH in Release_Track",and($B586&lt;&gt;"",countif('5) Release_Track'!$G:$G,$B586)=0),"NO CATALOG ID MATCH in Release_Track",iserror(vlookup($A586&amp;$B586,'5) Release_Track'!$F:$F&amp;'5) Release_Track'!$G:$G,1,0)),"NO ISRC-CATALOG ID pair MATCH in Release_Track" )</f>
        <v>Moisés: Quando o Mar Se Abrir</v>
      </c>
      <c r="D586" s="134" t="str">
        <f t="array" ref="D586">ifs(and(isblank($A586),isblank($B586)),"", not(iserror(vlookup($A586&amp;$B586,'5) Release_Track'!$F:$F&amp;'5) Release_Track'!$G:$G,1,0))),vlookup($A586&amp;$B586,{'5) Release_Track'!$F:$F&amp;'5) Release_Track'!$G:$G,'5) Release_Track'!$I:$I},2,0), or(and(not(isblank($B586)),$B586=#REF!,$A586&lt;&gt;#REF!),and(not(isblank($A586)),$A586=#REF!,$B586&lt;&gt;#REF!)),"ID LISTS UNALIGNED",and($A586&lt;&gt;"",countif('5) Release_Track'!$F:$F,$A586)=0),"NO ISRC MATCH in Release_Track",and($B586&lt;&gt;"",countif('5) Release_Track'!$G:$G,$B586)=0),"NO CATALOG ID MATCH in Release_Track",iserror(vlookup($A586&amp;$B586,'5) Release_Track'!$F:$F&amp;'5) Release_Track'!$G:$G,1,0)),"NO ISRC-CATALOG ID pair MATCH in Release_Track" )</f>
        <v/>
      </c>
      <c r="E586" s="43" t="s">
        <v>67</v>
      </c>
      <c r="F586" s="135" t="s">
        <v>669</v>
      </c>
      <c r="G586" s="136" t="str">
        <f t="array" ref="G586">ifs(or($F586="",$F586="Main Primary Artist"),$F586,not(iserror(vlookup($F586,'Reference info'!$J$5:$J$8,1,0))),"Key Artist",not(iserror(vlookup($F586,'Reference info'!$J$38:$J$405,1,0))),"Performer",not(iserror(vlookup($F586,'Reference info'!$J$10:$J$36,1,0))),"Producer &amp; Engineer")</f>
        <v>Producer &amp; Engineer</v>
      </c>
      <c r="J586" s="174" t="str">
        <f>IF(F586="Main Primary Artist","update Tracks set ArtistId=(select ArtistId from Artists where Name=N'"&amp;Substitute(Trim(E586),"'","''")&amp;"' and EnterpriseId="&amp;EntId&amp;") where "&amp;IF(A586&lt;&gt;"", "ISRC='"&amp;A586&amp;"'", "TrackVendorId='"&amp;Substitute(Trim(B586),"'","''")&amp;"'")&amp;" and EnterpriseId="&amp;EntId,"INSERT into Contributors VALUES (newid(), "&amp;IF(F586&lt;&gt;"Primary Artist", "(select RoleId from ContributorRoles where Name='"&amp;F586&amp;"'), 0", "49, 1")&amp; ", (select max(TrackId) from Tracks where "&amp;IF(A586&lt;&gt;"", "ISRC='"&amp;A586&amp;"'", "TrackVendorId='"&amp;Substitute(Trim(B586),"'","''")&amp;"'")&amp;" and EnterpriseId="&amp;EntId&amp;"), null, (select ArtistId from Artists where Name=N'"&amp;SUBSTITUTE(trim(E586),"'","''")&amp;"' and EnterpriseId="&amp;EntId&amp;"), null)")</f>
        <v>INSERT into Contributors VALUES (newid(), (select RoleId from ContributorRoles where Name='Engineer'), 0, (select max(TrackId) from Tracks where ISRC='BKTOK2400004' and EnterpriseId=647322), null, (select ArtistId from Artists where Name=N'Flash Beats Manow' and EnterpriseId=647322), null)</v>
      </c>
    </row>
    <row r="587" hidden="1">
      <c r="A587" s="8" t="s">
        <v>986</v>
      </c>
      <c r="B587" s="116"/>
      <c r="C587" s="134" t="str">
        <f t="array" ref="C587">ifs(and(isblank($A587),isblank($B587)),"", not(iserror(vlookup($A587&amp;$B587,'5) Release_Track'!$F:$F&amp;'5) Release_Track'!$G:$G,1,0))),vlookup($A587&amp;$B587,{'5) Release_Track'!$F:$F&amp;'5) Release_Track'!$G:$G,'5) Release_Track'!$H:$H},2,0), or(and(not(isblank($B587)),$B587=$B584,$A587&lt;&gt;$A584),and(not(isblank($A587)),$A587=$A584,$B587&lt;&gt;$B584)),"ID LISTS UNALIGNED",and($A587&lt;&gt;"",countif('5) Release_Track'!$F:$F,$A587)=0),"NO ISRC MATCH in Release_Track",and($B587&lt;&gt;"",countif('5) Release_Track'!$G:$G,$B587)=0),"NO CATALOG ID MATCH in Release_Track",iserror(vlookup($A587&amp;$B587,'5) Release_Track'!$F:$F&amp;'5) Release_Track'!$G:$G,1,0)),"NO ISRC-CATALOG ID pair MATCH in Release_Track" )</f>
        <v>Dentro da Zona</v>
      </c>
      <c r="D587" s="134"/>
      <c r="E587" s="43" t="s">
        <v>67</v>
      </c>
      <c r="F587" s="135" t="s">
        <v>667</v>
      </c>
      <c r="G587" s="136" t="str">
        <f t="array" ref="G587">ifs(or($F587="",$F587="Main Primary Artist"),$F587,not(iserror(vlookup($F587,'Reference info'!$J$5:$J$8,1,0))),"Key Artist",not(iserror(vlookup($F587,'Reference info'!$J$38:$J$405,1,0))),"Performer",not(iserror(vlookup($F587,'Reference info'!$J$10:$J$36,1,0))),"Producer &amp; Engineer")</f>
        <v>Producer &amp; Engineer</v>
      </c>
      <c r="J587" s="174" t="str">
        <f>IF(F587="Main Primary Artist","update Tracks set ArtistId=(select ArtistId from Artists where Name=N'"&amp;Substitute(Trim(E587),"'","''")&amp;"' and EnterpriseId="&amp;EntId&amp;") where "&amp;IF(A587&lt;&gt;"", "ISRC='"&amp;A587&amp;"'", "TrackVendorId='"&amp;Substitute(Trim(B587),"'","''")&amp;"'")&amp;" and EnterpriseId="&amp;EntId,"INSERT into Contributors VALUES (newid(), "&amp;IF(F587&lt;&gt;"Primary Artist", "(select RoleId from ContributorRoles where Name='"&amp;F587&amp;"'), 0", "49, 1")&amp; ", (select max(TrackId) from Tracks where "&amp;IF(A587&lt;&gt;"", "ISRC='"&amp;A587&amp;"'", "TrackVendorId='"&amp;Substitute(Trim(B587),"'","''")&amp;"'")&amp;" and EnterpriseId="&amp;EntId&amp;"), null, (select ArtistId from Artists where Name=N'"&amp;SUBSTITUTE(trim(E587),"'","''")&amp;"' and EnterpriseId="&amp;EntId&amp;"), null)")</f>
        <v>INSERT into Contributors VALUES (newid(), (select RoleId from ContributorRoles where Name='Producer'), 0, (select max(TrackId) from Tracks where ISRC='BKTOK2400005' and EnterpriseId=647322), null, (select ArtistId from Artists where Name=N'Flash Beats Manow' and EnterpriseId=647322), null)</v>
      </c>
    </row>
    <row r="588">
      <c r="A588" s="8" t="s">
        <v>986</v>
      </c>
      <c r="B588" s="116"/>
      <c r="C588" s="134" t="str">
        <f t="array" ref="C588">ifs(and(isblank($A588),isblank($B588)),"", not(iserror(vlookup($A588&amp;$B588,'5) Release_Track'!$F:$F&amp;'5) Release_Track'!$G:$G,1,0))),vlookup($A588&amp;$B588,{'5) Release_Track'!$F:$F&amp;'5) Release_Track'!$G:$G,'5) Release_Track'!$H:$H},2,0), or(and(not(isblank($B588)),$B588=$B585,$A588&lt;&gt;$A585),and(not(isblank($A588)),$A588=$A585,$B588&lt;&gt;$B585)),"ID LISTS UNALIGNED",and($A588&lt;&gt;"",countif('5) Release_Track'!$F:$F,$A588)=0),"NO ISRC MATCH in Release_Track",and($B588&lt;&gt;"",countif('5) Release_Track'!$G:$G,$B588)=0),"NO CATALOG ID MATCH in Release_Track",iserror(vlookup($A588&amp;$B588,'5) Release_Track'!$F:$F&amp;'5) Release_Track'!$G:$G,1,0)),"NO ISRC-CATALOG ID pair MATCH in Release_Track" )</f>
        <v>Dentro da Zona</v>
      </c>
      <c r="D588" s="134" t="str">
        <f t="array" ref="D588">ifs(and(isblank($A588),isblank($B588)),"", not(iserror(vlookup($A588&amp;$B588,'5) Release_Track'!$F:$F&amp;'5) Release_Track'!$G:$G,1,0))),vlookup($A588&amp;$B588,{'5) Release_Track'!$F:$F&amp;'5) Release_Track'!$G:$G,'5) Release_Track'!$I:$I},2,0), or(and(not(isblank($B588)),$B588=$B585,$A588&lt;&gt;$A585),and(not(isblank($A588)),$A588=$A585,$B588&lt;&gt;$B585)),"ID LISTS UNALIGNED",and($A588&lt;&gt;"",countif('5) Release_Track'!$F:$F,$A588)=0),"NO ISRC MATCH in Release_Track",and($B588&lt;&gt;"",countif('5) Release_Track'!$G:$G,$B588)=0),"NO CATALOG ID MATCH in Release_Track",iserror(vlookup($A588&amp;$B588,'5) Release_Track'!$F:$F&amp;'5) Release_Track'!$G:$G,1,0)),"NO ISRC-CATALOG ID pair MATCH in Release_Track" )</f>
        <v/>
      </c>
      <c r="E588" s="43" t="s">
        <v>67</v>
      </c>
      <c r="F588" s="135" t="s">
        <v>666</v>
      </c>
      <c r="G588" s="136" t="str">
        <f t="array" ref="G588">ifs(or($F588="",$F588="Main Primary Artist"),$F588,not(iserror(vlookup($F588,'Reference info'!$J$5:$J$8,1,0))),"Key Artist",not(iserror(vlookup($F588,'Reference info'!$J$38:$J$405,1,0))),"Performer",not(iserror(vlookup($F588,'Reference info'!$J$10:$J$36,1,0))),"Producer &amp; Engineer")</f>
        <v>Main Primary Artist</v>
      </c>
      <c r="H588" s="8" t="str">
        <f>"update Artists set ReleasesCount=(select count (distinct ReleaseId) from Releases where ArtistId=(select max(ArtistId) from Artists where Name=N'"&amp;E588&amp;"' and EnterpriseId="&amp;EntId&amp;")), 
TracksCount=(select count (distinct TrackId) from Tracks where ArtistId=(select max(ArtistId) from Artists where Name=N'"&amp;E588&amp;"' and EnterpriseId="&amp;EntId&amp;")) where ArtistId=(select max(ArtistId) from Artists where Name=N'"&amp;E588&amp;"'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588" s="174" t="str">
        <f>IF(F588="Main Primary Artist","update Tracks set ArtistId=(select ArtistId from Artists where Name=N'"&amp;Substitute(Trim(E588),"'","''")&amp;"' and EnterpriseId="&amp;EntId&amp;") where "&amp;IF(A588&lt;&gt;"", "ISRC='"&amp;A588&amp;"'", "TrackVendorId='"&amp;Substitute(Trim(B588),"'","''")&amp;"'")&amp;" and EnterpriseId="&amp;EntId,"INSERT into Contributors VALUES (newid(), "&amp;IF(F588&lt;&gt;"Primary Artist", "(select RoleId from ContributorRoles where Name='"&amp;F588&amp;"'), 0", "49, 1")&amp; ", (select max(TrackId) from Tracks where "&amp;IF(A588&lt;&gt;"", "ISRC='"&amp;A588&amp;"'", "TrackVendorId='"&amp;Substitute(Trim(B588),"'","''")&amp;"'")&amp;" and EnterpriseId="&amp;EntId&amp;"), null, (select ArtistId from Artists where Name=N'"&amp;SUBSTITUTE(trim(E588),"'","''")&amp;"' and EnterpriseId="&amp;EntId&amp;"), null)")</f>
        <v>update Tracks set ArtistId=(select ArtistId from Artists where Name=N'Flash Beats Manow' and EnterpriseId=647322) where ISRC='BKTOK2400005' and EnterpriseId=647322</v>
      </c>
    </row>
    <row r="589" hidden="1">
      <c r="A589" s="8" t="s">
        <v>986</v>
      </c>
      <c r="B589" s="116"/>
      <c r="C589" s="134" t="str">
        <f t="array" ref="C589">ifs(and(isblank($A589),isblank($B589)),"", not(iserror(vlookup($A589&amp;$B589,'5) Release_Track'!$F:$F&amp;'5) Release_Track'!$G:$G,1,0))),vlookup($A589&amp;$B589,{'5) Release_Track'!$F:$F&amp;'5) Release_Track'!$G:$G,'5) Release_Track'!$H:$H},2,0), or(and(not(isblank($B589)),$B589=$B586,$A589&lt;&gt;$A586),and(not(isblank($A589)),$A589=$A586,$B589&lt;&gt;$B586)),"ID LISTS UNALIGNED",and($A589&lt;&gt;"",countif('5) Release_Track'!$F:$F,$A589)=0),"NO ISRC MATCH in Release_Track",and($B589&lt;&gt;"",countif('5) Release_Track'!$G:$G,$B589)=0),"NO CATALOG ID MATCH in Release_Track",iserror(vlookup($A589&amp;$B589,'5) Release_Track'!$F:$F&amp;'5) Release_Track'!$G:$G,1,0)),"NO ISRC-CATALOG ID pair MATCH in Release_Track" )</f>
        <v>Dentro da Zona</v>
      </c>
      <c r="D589" s="134"/>
      <c r="E589" s="43" t="s">
        <v>67</v>
      </c>
      <c r="F589" s="135" t="s">
        <v>669</v>
      </c>
      <c r="G589" s="136" t="str">
        <f t="array" ref="G589">ifs(or($F589="",$F589="Main Primary Artist"),$F589,not(iserror(vlookup($F589,'Reference info'!$J$5:$J$8,1,0))),"Key Artist",not(iserror(vlookup($F589,'Reference info'!$J$38:$J$405,1,0))),"Performer",not(iserror(vlookup($F589,'Reference info'!$J$10:$J$36,1,0))),"Producer &amp; Engineer")</f>
        <v>Producer &amp; Engineer</v>
      </c>
      <c r="J589" s="174" t="str">
        <f>IF(F589="Main Primary Artist","update Tracks set ArtistId=(select ArtistId from Artists where Name=N'"&amp;Substitute(Trim(E589),"'","''")&amp;"' and EnterpriseId="&amp;EntId&amp;") where "&amp;IF(A589&lt;&gt;"", "ISRC='"&amp;A589&amp;"'", "TrackVendorId='"&amp;Substitute(Trim(B589),"'","''")&amp;"'")&amp;" and EnterpriseId="&amp;EntId,"INSERT into Contributors VALUES (newid(), "&amp;IF(F589&lt;&gt;"Primary Artist", "(select RoleId from ContributorRoles where Name='"&amp;F589&amp;"'), 0", "49, 1")&amp; ", (select max(TrackId) from Tracks where "&amp;IF(A589&lt;&gt;"", "ISRC='"&amp;A589&amp;"'", "TrackVendorId='"&amp;Substitute(Trim(B589),"'","''")&amp;"'")&amp;" and EnterpriseId="&amp;EntId&amp;"), null, (select ArtistId from Artists where Name=N'"&amp;SUBSTITUTE(trim(E589),"'","''")&amp;"' and EnterpriseId="&amp;EntId&amp;"), null)")</f>
        <v>INSERT into Contributors VALUES (newid(), (select RoleId from ContributorRoles where Name='Engineer'), 0, (select max(TrackId) from Tracks where ISRC='BKTOK2400005' and EnterpriseId=647322), null, (select ArtistId from Artists where Name=N'Flash Beats Manow' and EnterpriseId=647322), null)</v>
      </c>
    </row>
    <row r="590" hidden="1">
      <c r="A590" s="34" t="s">
        <v>1213</v>
      </c>
      <c r="B590" s="84"/>
      <c r="C590" s="134" t="str">
        <f t="array" ref="C590">ifs(and(isblank($A590),isblank($B590)),"", not(iserror(vlookup($A590&amp;$B590,'5) Release_Track'!$F:$F&amp;'5) Release_Track'!$G:$G,1,0))),vlookup($A590&amp;$B590,{'5) Release_Track'!$F:$F&amp;'5) Release_Track'!$G:$G,'5) Release_Track'!$H:$H},2,0), or(and(not(isblank($B590)),$B590=$B587,$A590&lt;&gt;$A587),and(not(isblank($A590)),$A590=$A587,$B590&lt;&gt;$B587)),"ID LISTS UNALIGNED",and($A590&lt;&gt;"",countif('5) Release_Track'!$F:$F,$A590)=0),"NO ISRC MATCH in Release_Track",and($B590&lt;&gt;"",countif('5) Release_Track'!$G:$G,$B590)=0),"NO CATALOG ID MATCH in Release_Track",iserror(vlookup($A590&amp;$B590,'5) Release_Track'!$F:$F&amp;'5) Release_Track'!$G:$G,1,0)),"NO ISRC-CATALOG ID pair MATCH in Release_Track" )</f>
        <v>Verdadeiro Imperador</v>
      </c>
      <c r="D590" s="134"/>
      <c r="E590" s="96" t="s">
        <v>53</v>
      </c>
      <c r="F590" s="135" t="s">
        <v>667</v>
      </c>
      <c r="G590" s="136" t="str">
        <f t="array" ref="G590">ifs(or($F590="",$F590="Main Primary Artist"),$F590,not(iserror(vlookup($F590,'Reference info'!$J$5:$J$8,1,0))),"Key Artist",not(iserror(vlookup($F590,'Reference info'!$J$38:$J$405,1,0))),"Performer",not(iserror(vlookup($F590,'Reference info'!$J$10:$J$36,1,0))),"Producer &amp; Engineer")</f>
        <v>Producer &amp; Engineer</v>
      </c>
      <c r="J590" s="174" t="str">
        <f>IF(F590="Main Primary Artist","update Tracks set ArtistId=(select ArtistId from Artists where Name=N'"&amp;Substitute(Trim(E590),"'","''")&amp;"' and EnterpriseId="&amp;EntId&amp;") where "&amp;IF(A590&lt;&gt;"", "ISRC='"&amp;A590&amp;"'", "TrackVendorId='"&amp;Substitute(Trim(B590),"'","''")&amp;"'")&amp;" and EnterpriseId="&amp;EntId,"INSERT into Contributors VALUES (newid(), "&amp;IF(F590&lt;&gt;"Primary Artist", "(select RoleId from ContributorRoles where Name='"&amp;F590&amp;"'), 0", "49, 1")&amp; ", (select max(TrackId) from Tracks where "&amp;IF(A590&lt;&gt;"", "ISRC='"&amp;A590&amp;"'", "TrackVendorId='"&amp;Substitute(Trim(B590),"'","''")&amp;"'")&amp;" and EnterpriseId="&amp;EntId&amp;"), null, (select ArtistId from Artists where Name=N'"&amp;SUBSTITUTE(trim(E590),"'","''")&amp;"' and EnterpriseId="&amp;EntId&amp;"), null)")</f>
        <v>INSERT into Contributors VALUES (newid(), (select RoleId from ContributorRoles where Name='Producer'), 0, (select max(TrackId) from Tracks where ISRC='BKTOK2400006' and EnterpriseId=647322), null, (select ArtistId from Artists where Name=N'PeJota10*' and EnterpriseId=647322), null)</v>
      </c>
    </row>
    <row r="591">
      <c r="A591" s="34" t="s">
        <v>1213</v>
      </c>
      <c r="B591" s="84"/>
      <c r="C591" s="134" t="str">
        <f t="array" ref="C591">ifs(and(isblank($A591),isblank($B591)),"", not(iserror(vlookup($A591&amp;$B591,'5) Release_Track'!$F:$F&amp;'5) Release_Track'!$G:$G,1,0))),vlookup($A591&amp;$B591,{'5) Release_Track'!$F:$F&amp;'5) Release_Track'!$G:$G,'5) Release_Track'!$H:$H},2,0), or(and(not(isblank($B591)),$B591=$B588,$A591&lt;&gt;$A588),and(not(isblank($A591)),$A591=$A588,$B591&lt;&gt;$B588)),"ID LISTS UNALIGNED",and($A591&lt;&gt;"",countif('5) Release_Track'!$F:$F,$A591)=0),"NO ISRC MATCH in Release_Track",and($B591&lt;&gt;"",countif('5) Release_Track'!$G:$G,$B591)=0),"NO CATALOG ID MATCH in Release_Track",iserror(vlookup($A591&amp;$B591,'5) Release_Track'!$F:$F&amp;'5) Release_Track'!$G:$G,1,0)),"NO ISRC-CATALOG ID pair MATCH in Release_Track" )</f>
        <v>Verdadeiro Imperador</v>
      </c>
      <c r="D591" s="134" t="str">
        <f t="array" ref="D591">ifs(and(isblank($A591),isblank($B591)),"", not(iserror(vlookup($A591&amp;$B591,'5) Release_Track'!$F:$F&amp;'5) Release_Track'!$G:$G,1,0))),vlookup($A591&amp;$B591,{'5) Release_Track'!$F:$F&amp;'5) Release_Track'!$G:$G,'5) Release_Track'!$I:$I},2,0), or(and(not(isblank($B591)),$B591=$B588,$A591&lt;&gt;$A588),and(not(isblank($A591)),$A591=$A588,$B591&lt;&gt;$B588)),"ID LISTS UNALIGNED",and($A591&lt;&gt;"",countif('5) Release_Track'!$F:$F,$A591)=0),"NO ISRC MATCH in Release_Track",and($B591&lt;&gt;"",countif('5) Release_Track'!$G:$G,$B591)=0),"NO CATALOG ID MATCH in Release_Track",iserror(vlookup($A591&amp;$B591,'5) Release_Track'!$F:$F&amp;'5) Release_Track'!$G:$G,1,0)),"NO ISRC-CATALOG ID pair MATCH in Release_Track" )</f>
        <v/>
      </c>
      <c r="E591" s="96" t="s">
        <v>53</v>
      </c>
      <c r="F591" s="140" t="s">
        <v>666</v>
      </c>
      <c r="G591" s="136" t="str">
        <f t="array" ref="G591">ifs(or($F591="",$F591="Main Primary Artist"),$F591,not(iserror(vlookup($F591,'Reference info'!$J$5:$J$8,1,0))),"Key Artist",not(iserror(vlookup($F591,'Reference info'!$J$38:$J$405,1,0))),"Performer",not(iserror(vlookup($F591,'Reference info'!$J$10:$J$36,1,0))),"Producer &amp; Engineer")</f>
        <v>Main Primary Artist</v>
      </c>
      <c r="H591" s="8" t="str">
        <f>"update Artists set ReleasesCount=(select count (distinct ReleaseId) from Releases where ArtistId=(select max(ArtistId) from Artists where Name=N'"&amp;E591&amp;"' and EnterpriseId="&amp;EntId&amp;")), 
TracksCount=(select count (distinct TrackId) from Tracks where ArtistId=(select max(ArtistId) from Artists where Name=N'"&amp;E591&amp;"' and EnterpriseId="&amp;EntId&amp;")) where ArtistId=(select max(ArtistId) from Artists where Name=N'"&amp;E591&amp;"'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91" s="174" t="str">
        <f>IF(F591="Main Primary Artist","update Tracks set ArtistId=(select ArtistId from Artists where Name=N'"&amp;Substitute(Trim(E591),"'","''")&amp;"' and EnterpriseId="&amp;EntId&amp;") where "&amp;IF(A591&lt;&gt;"", "ISRC='"&amp;A591&amp;"'", "TrackVendorId='"&amp;Substitute(Trim(B591),"'","''")&amp;"'")&amp;" and EnterpriseId="&amp;EntId,"INSERT into Contributors VALUES (newid(), "&amp;IF(F591&lt;&gt;"Primary Artist", "(select RoleId from ContributorRoles where Name='"&amp;F591&amp;"'), 0", "49, 1")&amp; ", (select max(TrackId) from Tracks where "&amp;IF(A591&lt;&gt;"", "ISRC='"&amp;A591&amp;"'", "TrackVendorId='"&amp;Substitute(Trim(B591),"'","''")&amp;"'")&amp;" and EnterpriseId="&amp;EntId&amp;"), null, (select ArtistId from Artists where Name=N'"&amp;SUBSTITUTE(trim(E591),"'","''")&amp;"' and EnterpriseId="&amp;EntId&amp;"), null)")</f>
        <v>update Tracks set ArtistId=(select ArtistId from Artists where Name=N'PeJota10*' and EnterpriseId=647322) where ISRC='BKTOK2400006' and EnterpriseId=647322</v>
      </c>
    </row>
    <row r="592" hidden="1">
      <c r="A592" s="34" t="s">
        <v>1213</v>
      </c>
      <c r="B592" s="84"/>
      <c r="C592" s="134" t="str">
        <f t="array" ref="C592">ifs(and(isblank($A592),isblank($B592)),"", not(iserror(vlookup($A592&amp;$B592,'5) Release_Track'!$F:$F&amp;'5) Release_Track'!$G:$G,1,0))),vlookup($A592&amp;$B592,{'5) Release_Track'!$F:$F&amp;'5) Release_Track'!$G:$G,'5) Release_Track'!$H:$H},2,0), or(and(not(isblank($B592)),$B592=$B591,$A592&lt;&gt;$A591),and(not(isblank($A592)),$A592=$A591,$B592&lt;&gt;$B591)),"ID LISTS UNALIGNED",and($A592&lt;&gt;"",countif('5) Release_Track'!$F:$F,$A592)=0),"NO ISRC MATCH in Release_Track",and($B592&lt;&gt;"",countif('5) Release_Track'!$G:$G,$B592)=0),"NO CATALOG ID MATCH in Release_Track",iserror(vlookup($A592&amp;$B592,'5) Release_Track'!$F:$F&amp;'5) Release_Track'!$G:$G,1,0)),"NO ISRC-CATALOG ID pair MATCH in Release_Track" )</f>
        <v>Verdadeiro Imperador</v>
      </c>
      <c r="D592" s="134" t="str">
        <f t="array" ref="D592">ifs(and(isblank($A592),isblank($B592)),"", not(iserror(vlookup($A592&amp;$B592,'5) Release_Track'!$F:$F&amp;'5) Release_Track'!$G:$G,1,0))),vlookup($A592&amp;$B592,{'5) Release_Track'!$F:$F&amp;'5) Release_Track'!$G:$G,'5) Release_Track'!$I:$I},2,0), or(and(not(isblank($B592)),$B592=$B591,$A592&lt;&gt;$A591),and(not(isblank($A592)),$A592=$A591,$B592&lt;&gt;$B591)),"ID LISTS UNALIGNED",and($A592&lt;&gt;"",countif('5) Release_Track'!$F:$F,$A592)=0),"NO ISRC MATCH in Release_Track",and($B592&lt;&gt;"",countif('5) Release_Track'!$G:$G,$B592)=0),"NO CATALOG ID MATCH in Release_Track",iserror(vlookup($A592&amp;$B592,'5) Release_Track'!$F:$F&amp;'5) Release_Track'!$G:$G,1,0)),"NO ISRC-CATALOG ID pair MATCH in Release_Track" )</f>
        <v/>
      </c>
      <c r="E592" s="96" t="s">
        <v>79</v>
      </c>
      <c r="F592" s="93" t="s">
        <v>672</v>
      </c>
      <c r="G592" s="136" t="str">
        <f t="array" ref="G592">ifs(or($F592="",$F592="Main Primary Artist"),$F592,not(iserror(vlookup($F592,'Reference info'!$J$5:$J$8,1,0))),"Key Artist",not(iserror(vlookup($F592,'Reference info'!$J$38:$J$405,1,0))),"Performer",not(iserror(vlookup($F592,'Reference info'!$J$10:$J$36,1,0))),"Producer &amp; Engineer")</f>
        <v>Key Artist</v>
      </c>
      <c r="J592" s="174" t="str">
        <f>IF(F592="Main Primary Artist","update Tracks set ArtistId=(select ArtistId from Artists where Name=N'"&amp;Substitute(Trim(E592),"'","''")&amp;"' and EnterpriseId="&amp;EntId&amp;") where "&amp;IF(A592&lt;&gt;"", "ISRC='"&amp;A592&amp;"'", "TrackVendorId='"&amp;Substitute(Trim(B592),"'","''")&amp;"'")&amp;" and EnterpriseId="&amp;EntId,"INSERT into Contributors VALUES (newid(), "&amp;IF(F592&lt;&gt;"Primary Artist", "(select RoleId from ContributorRoles where Name='"&amp;F592&amp;"'), 0", "49, 1")&amp; ", (select max(TrackId) from Tracks where "&amp;IF(A592&lt;&gt;"", "ISRC='"&amp;A592&amp;"'", "TrackVendorId='"&amp;Substitute(Trim(B592),"'","''")&amp;"'")&amp;" and EnterpriseId="&amp;EntId&amp;"), null, (select ArtistId from Artists where Name=N'"&amp;SUBSTITUTE(trim(E592),"'","''")&amp;"' and EnterpriseId="&amp;EntId&amp;"), null)")</f>
        <v>INSERT into Contributors VALUES (newid(), (select RoleId from ContributorRoles where Name='Featuring'), 0, (select max(TrackId) from Tracks where ISRC='BKTOK2400006' and EnterpriseId=647322), null, (select ArtistId from Artists where Name=N'$hinepsj' and EnterpriseId=647322), null)</v>
      </c>
    </row>
    <row r="593" hidden="1">
      <c r="A593" s="34" t="s">
        <v>1213</v>
      </c>
      <c r="B593" s="84"/>
      <c r="C593" s="134" t="str">
        <f t="array" ref="C593">ifs(and(isblank($A593),isblank($B593)),"", not(iserror(vlookup($A593&amp;$B593,'5) Release_Track'!$F:$F&amp;'5) Release_Track'!$G:$G,1,0))),vlookup($A593&amp;$B593,{'5) Release_Track'!$F:$F&amp;'5) Release_Track'!$G:$G,'5) Release_Track'!$H:$H},2,0), or(and(not(isblank($B593)),$B593=$B590,$A593&lt;&gt;$A590),and(not(isblank($A593)),$A593=$A590,$B593&lt;&gt;$B590)),"ID LISTS UNALIGNED",and($A593&lt;&gt;"",countif('5) Release_Track'!$F:$F,$A593)=0),"NO ISRC MATCH in Release_Track",and($B593&lt;&gt;"",countif('5) Release_Track'!$G:$G,$B593)=0),"NO CATALOG ID MATCH in Release_Track",iserror(vlookup($A593&amp;$B593,'5) Release_Track'!$F:$F&amp;'5) Release_Track'!$G:$G,1,0)),"NO ISRC-CATALOG ID pair MATCH in Release_Track" )</f>
        <v>Verdadeiro Imperador</v>
      </c>
      <c r="D593" s="134"/>
      <c r="E593" s="96" t="s">
        <v>53</v>
      </c>
      <c r="F593" s="135" t="s">
        <v>669</v>
      </c>
      <c r="G593" s="136" t="str">
        <f t="array" ref="G593">ifs(or($F593="",$F593="Main Primary Artist"),$F593,not(iserror(vlookup($F593,'Reference info'!$J$5:$J$8,1,0))),"Key Artist",not(iserror(vlookup($F593,'Reference info'!$J$38:$J$405,1,0))),"Performer",not(iserror(vlookup($F593,'Reference info'!$J$10:$J$36,1,0))),"Producer &amp; Engineer")</f>
        <v>Producer &amp; Engineer</v>
      </c>
      <c r="J593" s="174" t="str">
        <f>IF(F593="Main Primary Artist","update Tracks set ArtistId=(select ArtistId from Artists where Name=N'"&amp;Substitute(Trim(E593),"'","''")&amp;"' and EnterpriseId="&amp;EntId&amp;") where "&amp;IF(A593&lt;&gt;"", "ISRC='"&amp;A593&amp;"'", "TrackVendorId='"&amp;Substitute(Trim(B593),"'","''")&amp;"'")&amp;" and EnterpriseId="&amp;EntId,"INSERT into Contributors VALUES (newid(), "&amp;IF(F593&lt;&gt;"Primary Artist", "(select RoleId from ContributorRoles where Name='"&amp;F593&amp;"'), 0", "49, 1")&amp; ", (select max(TrackId) from Tracks where "&amp;IF(A593&lt;&gt;"", "ISRC='"&amp;A593&amp;"'", "TrackVendorId='"&amp;Substitute(Trim(B593),"'","''")&amp;"'")&amp;" and EnterpriseId="&amp;EntId&amp;"), null, (select ArtistId from Artists where Name=N'"&amp;SUBSTITUTE(trim(E593),"'","''")&amp;"' and EnterpriseId="&amp;EntId&amp;"), null)")</f>
        <v>INSERT into Contributors VALUES (newid(), (select RoleId from ContributorRoles where Name='Engineer'), 0, (select max(TrackId) from Tracks where ISRC='BKTOK2400006' and EnterpriseId=647322), null, (select ArtistId from Artists where Name=N'PeJota10*' and EnterpriseId=647322), null)</v>
      </c>
    </row>
    <row r="594" hidden="1">
      <c r="A594" s="34" t="s">
        <v>1215</v>
      </c>
      <c r="B594" s="84"/>
      <c r="C594" s="134" t="str">
        <f t="array" ref="C594">ifs(and(isblank($A594),isblank($B594)),"", not(iserror(vlookup($A594&amp;$B594,'5) Release_Track'!$F:$F&amp;'5) Release_Track'!$G:$G,1,0))),vlookup($A594&amp;$B594,{'5) Release_Track'!$F:$F&amp;'5) Release_Track'!$G:$G,'5) Release_Track'!$H:$H},2,0), or(and(not(isblank($B594)),$B594=$B591,$A594&lt;&gt;$A591),and(not(isblank($A594)),$A594=$A591,$B594&lt;&gt;$B591)),"ID LISTS UNALIGNED",and($A594&lt;&gt;"",countif('5) Release_Track'!$F:$F,$A594)=0),"NO ISRC MATCH in Release_Track",and($B594&lt;&gt;"",countif('5) Release_Track'!$G:$G,$B594)=0),"NO CATALOG ID MATCH in Release_Track",iserror(vlookup($A594&amp;$B594,'5) Release_Track'!$F:$F&amp;'5) Release_Track'!$G:$G,1,0)),"NO ISRC-CATALOG ID pair MATCH in Release_Track" )</f>
        <v>Trio Monstro</v>
      </c>
      <c r="D594" s="134"/>
      <c r="E594" s="96" t="s">
        <v>53</v>
      </c>
      <c r="F594" s="135" t="s">
        <v>667</v>
      </c>
      <c r="G594" s="136" t="str">
        <f t="array" ref="G594">ifs(or($F594="",$F594="Main Primary Artist"),$F594,not(iserror(vlookup($F594,'Reference info'!$J$5:$J$8,1,0))),"Key Artist",not(iserror(vlookup($F594,'Reference info'!$J$38:$J$405,1,0))),"Performer",not(iserror(vlookup($F594,'Reference info'!$J$10:$J$36,1,0))),"Producer &amp; Engineer")</f>
        <v>Producer &amp; Engineer</v>
      </c>
      <c r="J594" s="174" t="str">
        <f>IF(F594="Main Primary Artist","update Tracks set ArtistId=(select ArtistId from Artists where Name=N'"&amp;Substitute(Trim(E594),"'","''")&amp;"' and EnterpriseId="&amp;EntId&amp;") where "&amp;IF(A594&lt;&gt;"", "ISRC='"&amp;A594&amp;"'", "TrackVendorId='"&amp;Substitute(Trim(B594),"'","''")&amp;"'")&amp;" and EnterpriseId="&amp;EntId,"INSERT into Contributors VALUES (newid(), "&amp;IF(F594&lt;&gt;"Primary Artist", "(select RoleId from ContributorRoles where Name='"&amp;F594&amp;"'), 0", "49, 1")&amp; ", (select max(TrackId) from Tracks where "&amp;IF(A594&lt;&gt;"", "ISRC='"&amp;A594&amp;"'", "TrackVendorId='"&amp;Substitute(Trim(B594),"'","''")&amp;"'")&amp;" and EnterpriseId="&amp;EntId&amp;"), null, (select ArtistId from Artists where Name=N'"&amp;SUBSTITUTE(trim(E594),"'","''")&amp;"' and EnterpriseId="&amp;EntId&amp;"), null)")</f>
        <v>INSERT into Contributors VALUES (newid(), (select RoleId from ContributorRoles where Name='Producer'), 0, (select max(TrackId) from Tracks where ISRC='BKTOK2400007' and EnterpriseId=647322), null, (select ArtistId from Artists where Name=N'PeJota10*' and EnterpriseId=647322), null)</v>
      </c>
    </row>
    <row r="595">
      <c r="A595" s="34" t="s">
        <v>1215</v>
      </c>
      <c r="B595" s="84"/>
      <c r="C595" s="134" t="str">
        <f t="array" ref="C595">ifs(and(isblank($A595),isblank($B595)),"", not(iserror(vlookup($A595&amp;$B595,'5) Release_Track'!$F:$F&amp;'5) Release_Track'!$G:$G,1,0))),vlookup($A595&amp;$B595,{'5) Release_Track'!$F:$F&amp;'5) Release_Track'!$G:$G,'5) Release_Track'!$H:$H},2,0), or(and(not(isblank($B595)),$B595=$B592,$A595&lt;&gt;$A592),and(not(isblank($A595)),$A595=$A592,$B595&lt;&gt;$B592)),"ID LISTS UNALIGNED",and($A595&lt;&gt;"",countif('5) Release_Track'!$F:$F,$A595)=0),"NO ISRC MATCH in Release_Track",and($B595&lt;&gt;"",countif('5) Release_Track'!$G:$G,$B595)=0),"NO CATALOG ID MATCH in Release_Track",iserror(vlookup($A595&amp;$B595,'5) Release_Track'!$F:$F&amp;'5) Release_Track'!$G:$G,1,0)),"NO ISRC-CATALOG ID pair MATCH in Release_Track" )</f>
        <v>Trio Monstro</v>
      </c>
      <c r="D595" s="134" t="str">
        <f t="array" ref="D595">ifs(and(isblank($A595),isblank($B595)),"", not(iserror(vlookup($A595&amp;$B595,'5) Release_Track'!$F:$F&amp;'5) Release_Track'!$G:$G,1,0))),vlookup($A595&amp;$B595,{'5) Release_Track'!$F:$F&amp;'5) Release_Track'!$G:$G,'5) Release_Track'!$I:$I},2,0), or(and(not(isblank($B595)),$B595=$B592,$A595&lt;&gt;$A592),and(not(isblank($A595)),$A595=$A592,$B595&lt;&gt;$B592)),"ID LISTS UNALIGNED",and($A595&lt;&gt;"",countif('5) Release_Track'!$F:$F,$A595)=0),"NO ISRC MATCH in Release_Track",and($B595&lt;&gt;"",countif('5) Release_Track'!$G:$G,$B595)=0),"NO CATALOG ID MATCH in Release_Track",iserror(vlookup($A595&amp;$B595,'5) Release_Track'!$F:$F&amp;'5) Release_Track'!$G:$G,1,0)),"NO ISRC-CATALOG ID pair MATCH in Release_Track" )</f>
        <v/>
      </c>
      <c r="E595" s="96" t="s">
        <v>53</v>
      </c>
      <c r="F595" s="140" t="s">
        <v>666</v>
      </c>
      <c r="G595" s="136" t="str">
        <f t="array" ref="G595">ifs(or($F595="",$F595="Main Primary Artist"),$F595,not(iserror(vlookup($F595,'Reference info'!$J$5:$J$8,1,0))),"Key Artist",not(iserror(vlookup($F595,'Reference info'!$J$38:$J$405,1,0))),"Performer",not(iserror(vlookup($F595,'Reference info'!$J$10:$J$36,1,0))),"Producer &amp; Engineer")</f>
        <v>Main Primary Artist</v>
      </c>
      <c r="H595" s="8" t="str">
        <f>"update Artists set ReleasesCount=(select count (distinct ReleaseId) from Releases where ArtistId=(select max(ArtistId) from Artists where Name=N'"&amp;E595&amp;"' and EnterpriseId="&amp;EntId&amp;")), 
TracksCount=(select count (distinct TrackId) from Tracks where ArtistId=(select max(ArtistId) from Artists where Name=N'"&amp;E595&amp;"' and EnterpriseId="&amp;EntId&amp;")) where ArtistId=(select max(ArtistId) from Artists where Name=N'"&amp;E595&amp;"'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595" s="174" t="str">
        <f>IF(F595="Main Primary Artist","update Tracks set ArtistId=(select ArtistId from Artists where Name=N'"&amp;Substitute(Trim(E595),"'","''")&amp;"' and EnterpriseId="&amp;EntId&amp;") where "&amp;IF(A595&lt;&gt;"", "ISRC='"&amp;A595&amp;"'", "TrackVendorId='"&amp;Substitute(Trim(B595),"'","''")&amp;"'")&amp;" and EnterpriseId="&amp;EntId,"INSERT into Contributors VALUES (newid(), "&amp;IF(F595&lt;&gt;"Primary Artist", "(select RoleId from ContributorRoles where Name='"&amp;F595&amp;"'), 0", "49, 1")&amp; ", (select max(TrackId) from Tracks where "&amp;IF(A595&lt;&gt;"", "ISRC='"&amp;A595&amp;"'", "TrackVendorId='"&amp;Substitute(Trim(B595),"'","''")&amp;"'")&amp;" and EnterpriseId="&amp;EntId&amp;"), null, (select ArtistId from Artists where Name=N'"&amp;SUBSTITUTE(trim(E595),"'","''")&amp;"' and EnterpriseId="&amp;EntId&amp;"), null)")</f>
        <v>update Tracks set ArtistId=(select ArtistId from Artists where Name=N'PeJota10*' and EnterpriseId=647322) where ISRC='BKTOK2400007' and EnterpriseId=647322</v>
      </c>
    </row>
    <row r="596" hidden="1">
      <c r="A596" s="34" t="s">
        <v>1215</v>
      </c>
      <c r="B596" s="84"/>
      <c r="C596" s="134" t="str">
        <f t="array" ref="C596">ifs(and(isblank($A596),isblank($B596)),"", not(iserror(vlookup($A596&amp;$B596,'5) Release_Track'!$F:$F&amp;'5) Release_Track'!$G:$G,1,0))),vlookup($A596&amp;$B596,{'5) Release_Track'!$F:$F&amp;'5) Release_Track'!$G:$G,'5) Release_Track'!$H:$H},2,0), or(and(not(isblank($B596)),$B596=$B595,$A596&lt;&gt;$A595),and(not(isblank($A596)),$A596=$A595,$B596&lt;&gt;$B595)),"ID LISTS UNALIGNED",and($A596&lt;&gt;"",countif('5) Release_Track'!$F:$F,$A596)=0),"NO ISRC MATCH in Release_Track",and($B596&lt;&gt;"",countif('5) Release_Track'!$G:$G,$B596)=0),"NO CATALOG ID MATCH in Release_Track",iserror(vlookup($A596&amp;$B596,'5) Release_Track'!$F:$F&amp;'5) Release_Track'!$G:$G,1,0)),"NO ISRC-CATALOG ID pair MATCH in Release_Track" )</f>
        <v>Trio Monstro</v>
      </c>
      <c r="D596" s="134" t="str">
        <f t="array" ref="D596">ifs(and(isblank($A596),isblank($B596)),"", not(iserror(vlookup($A596&amp;$B596,'5) Release_Track'!$F:$F&amp;'5) Release_Track'!$G:$G,1,0))),vlookup($A596&amp;$B596,{'5) Release_Track'!$F:$F&amp;'5) Release_Track'!$G:$G,'5) Release_Track'!$I:$I},2,0), or(and(not(isblank($B596)),$B596=$B595,$A596&lt;&gt;$A595),and(not(isblank($A596)),$A596=$A595,$B596&lt;&gt;$B595)),"ID LISTS UNALIGNED",and($A596&lt;&gt;"",countif('5) Release_Track'!$F:$F,$A596)=0),"NO ISRC MATCH in Release_Track",and($B596&lt;&gt;"",countif('5) Release_Track'!$G:$G,$B596)=0),"NO CATALOG ID MATCH in Release_Track",iserror(vlookup($A596&amp;$B596,'5) Release_Track'!$F:$F&amp;'5) Release_Track'!$G:$G,1,0)),"NO ISRC-CATALOG ID pair MATCH in Release_Track" )</f>
        <v/>
      </c>
      <c r="E596" s="96" t="s">
        <v>79</v>
      </c>
      <c r="F596" s="93" t="s">
        <v>672</v>
      </c>
      <c r="G596" s="136" t="str">
        <f t="array" ref="G596">ifs(or($F596="",$F596="Main Primary Artist"),$F596,not(iserror(vlookup($F596,'Reference info'!$J$5:$J$8,1,0))),"Key Artist",not(iserror(vlookup($F596,'Reference info'!$J$38:$J$405,1,0))),"Performer",not(iserror(vlookup($F596,'Reference info'!$J$10:$J$36,1,0))),"Producer &amp; Engineer")</f>
        <v>Key Artist</v>
      </c>
      <c r="J596" s="174" t="str">
        <f>IF(F596="Main Primary Artist","update Tracks set ArtistId=(select ArtistId from Artists where Name=N'"&amp;Substitute(Trim(E596),"'","''")&amp;"' and EnterpriseId="&amp;EntId&amp;") where "&amp;IF(A596&lt;&gt;"", "ISRC='"&amp;A596&amp;"'", "TrackVendorId='"&amp;Substitute(Trim(B596),"'","''")&amp;"'")&amp;" and EnterpriseId="&amp;EntId,"INSERT into Contributors VALUES (newid(), "&amp;IF(F596&lt;&gt;"Primary Artist", "(select RoleId from ContributorRoles where Name='"&amp;F596&amp;"'), 0", "49, 1")&amp; ", (select max(TrackId) from Tracks where "&amp;IF(A596&lt;&gt;"", "ISRC='"&amp;A596&amp;"'", "TrackVendorId='"&amp;Substitute(Trim(B596),"'","''")&amp;"'")&amp;" and EnterpriseId="&amp;EntId&amp;"), null, (select ArtistId from Artists where Name=N'"&amp;SUBSTITUTE(trim(E596),"'","''")&amp;"' and EnterpriseId="&amp;EntId&amp;"), null)")</f>
        <v>INSERT into Contributors VALUES (newid(), (select RoleId from ContributorRoles where Name='Featuring'), 0, (select max(TrackId) from Tracks where ISRC='BKTOK2400007' and EnterpriseId=647322), null, (select ArtistId from Artists where Name=N'$hinepsj' and EnterpriseId=647322), null)</v>
      </c>
    </row>
    <row r="597" hidden="1">
      <c r="A597" s="34" t="s">
        <v>1215</v>
      </c>
      <c r="B597" s="84"/>
      <c r="C597" s="134" t="str">
        <f t="array" ref="C597">ifs(and(isblank($A597),isblank($B597)),"", not(iserror(vlookup($A597&amp;$B597,'5) Release_Track'!$F:$F&amp;'5) Release_Track'!$G:$G,1,0))),vlookup($A597&amp;$B597,{'5) Release_Track'!$F:$F&amp;'5) Release_Track'!$G:$G,'5) Release_Track'!$H:$H},2,0), or(and(not(isblank($B597)),$B597=$B596,$A597&lt;&gt;$A596),and(not(isblank($A597)),$A597=$A596,$B597&lt;&gt;$B596)),"ID LISTS UNALIGNED",and($A597&lt;&gt;"",countif('5) Release_Track'!$F:$F,$A597)=0),"NO ISRC MATCH in Release_Track",and($B597&lt;&gt;"",countif('5) Release_Track'!$G:$G,$B597)=0),"NO CATALOG ID MATCH in Release_Track",iserror(vlookup($A597&amp;$B597,'5) Release_Track'!$F:$F&amp;'5) Release_Track'!$G:$G,1,0)),"NO ISRC-CATALOG ID pair MATCH in Release_Track" )</f>
        <v>Trio Monstro</v>
      </c>
      <c r="D597" s="134" t="str">
        <f t="array" ref="D597">ifs(and(isblank($A597),isblank($B597)),"", not(iserror(vlookup($A597&amp;$B597,'5) Release_Track'!$F:$F&amp;'5) Release_Track'!$G:$G,1,0))),vlookup($A597&amp;$B597,{'5) Release_Track'!$F:$F&amp;'5) Release_Track'!$G:$G,'5) Release_Track'!$I:$I},2,0), or(and(not(isblank($B597)),$B597=$B596,$A597&lt;&gt;$A596),and(not(isblank($A597)),$A597=$A596,$B597&lt;&gt;$B596)),"ID LISTS UNALIGNED",and($A597&lt;&gt;"",countif('5) Release_Track'!$F:$F,$A597)=0),"NO ISRC MATCH in Release_Track",and($B597&lt;&gt;"",countif('5) Release_Track'!$G:$G,$B597)=0),"NO CATALOG ID MATCH in Release_Track",iserror(vlookup($A597&amp;$B597,'5) Release_Track'!$F:$F&amp;'5) Release_Track'!$G:$G,1,0)),"NO ISRC-CATALOG ID pair MATCH in Release_Track" )</f>
        <v/>
      </c>
      <c r="E597" s="96" t="s">
        <v>97</v>
      </c>
      <c r="F597" s="93" t="s">
        <v>672</v>
      </c>
      <c r="G597" s="136" t="str">
        <f t="array" ref="G597">ifs(or($F597="",$F597="Main Primary Artist"),$F597,not(iserror(vlookup($F597,'Reference info'!$J$5:$J$8,1,0))),"Key Artist",not(iserror(vlookup($F597,'Reference info'!$J$38:$J$405,1,0))),"Performer",not(iserror(vlookup($F597,'Reference info'!$J$10:$J$36,1,0))),"Producer &amp; Engineer")</f>
        <v>Key Artist</v>
      </c>
      <c r="J597" s="174" t="str">
        <f>IF(F597="Main Primary Artist","update Tracks set ArtistId=(select ArtistId from Artists where Name=N'"&amp;Substitute(Trim(E597),"'","''")&amp;"' and EnterpriseId="&amp;EntId&amp;") where "&amp;IF(A597&lt;&gt;"", "ISRC='"&amp;A597&amp;"'", "TrackVendorId='"&amp;Substitute(Trim(B597),"'","''")&amp;"'")&amp;" and EnterpriseId="&amp;EntId,"INSERT into Contributors VALUES (newid(), "&amp;IF(F597&lt;&gt;"Primary Artist", "(select RoleId from ContributorRoles where Name='"&amp;F597&amp;"'), 0", "49, 1")&amp; ", (select max(TrackId) from Tracks where "&amp;IF(A597&lt;&gt;"", "ISRC='"&amp;A597&amp;"'", "TrackVendorId='"&amp;Substitute(Trim(B597),"'","''")&amp;"'")&amp;" and EnterpriseId="&amp;EntId&amp;"), null, (select ArtistId from Artists where Name=N'"&amp;SUBSTITUTE(trim(E597),"'","''")&amp;"' and EnterpriseId="&amp;EntId&amp;"), null)")</f>
        <v>INSERT into Contributors VALUES (newid(), (select RoleId from ContributorRoles where Name='Featuring'), 0, (select max(TrackId) from Tracks where ISRC='BKTOK2400007' and EnterpriseId=647322), null, (select ArtistId from Artists where Name=N'Atilla' and EnterpriseId=647322), null)</v>
      </c>
    </row>
    <row r="598" hidden="1">
      <c r="A598" s="34" t="s">
        <v>1215</v>
      </c>
      <c r="B598" s="84"/>
      <c r="C598" s="134" t="str">
        <f t="array" ref="C598">ifs(and(isblank($A598),isblank($B598)),"", not(iserror(vlookup($A598&amp;$B598,'5) Release_Track'!$F:$F&amp;'5) Release_Track'!$G:$G,1,0))),vlookup($A598&amp;$B598,{'5) Release_Track'!$F:$F&amp;'5) Release_Track'!$G:$G,'5) Release_Track'!$H:$H},2,0), or(and(not(isblank($B598)),$B598=$B595,$A598&lt;&gt;$A595),and(not(isblank($A598)),$A598=$A595,$B598&lt;&gt;$B595)),"ID LISTS UNALIGNED",and($A598&lt;&gt;"",countif('5) Release_Track'!$F:$F,$A598)=0),"NO ISRC MATCH in Release_Track",and($B598&lt;&gt;"",countif('5) Release_Track'!$G:$G,$B598)=0),"NO CATALOG ID MATCH in Release_Track",iserror(vlookup($A598&amp;$B598,'5) Release_Track'!$F:$F&amp;'5) Release_Track'!$G:$G,1,0)),"NO ISRC-CATALOG ID pair MATCH in Release_Track" )</f>
        <v>Trio Monstro</v>
      </c>
      <c r="D598" s="134"/>
      <c r="E598" s="96" t="s">
        <v>53</v>
      </c>
      <c r="F598" s="135" t="s">
        <v>669</v>
      </c>
      <c r="G598" s="136" t="str">
        <f t="array" ref="G598">ifs(or($F598="",$F598="Main Primary Artist"),$F598,not(iserror(vlookup($F598,'Reference info'!$J$5:$J$8,1,0))),"Key Artist",not(iserror(vlookup($F598,'Reference info'!$J$38:$J$405,1,0))),"Performer",not(iserror(vlookup($F598,'Reference info'!$J$10:$J$36,1,0))),"Producer &amp; Engineer")</f>
        <v>Producer &amp; Engineer</v>
      </c>
      <c r="J598" s="174" t="str">
        <f>IF(F598="Main Primary Artist","update Tracks set ArtistId=(select ArtistId from Artists where Name=N'"&amp;Substitute(Trim(E598),"'","''")&amp;"' and EnterpriseId="&amp;EntId&amp;") where "&amp;IF(A598&lt;&gt;"", "ISRC='"&amp;A598&amp;"'", "TrackVendorId='"&amp;Substitute(Trim(B598),"'","''")&amp;"'")&amp;" and EnterpriseId="&amp;EntId,"INSERT into Contributors VALUES (newid(), "&amp;IF(F598&lt;&gt;"Primary Artist", "(select RoleId from ContributorRoles where Name='"&amp;F598&amp;"'), 0", "49, 1")&amp; ", (select max(TrackId) from Tracks where "&amp;IF(A598&lt;&gt;"", "ISRC='"&amp;A598&amp;"'", "TrackVendorId='"&amp;Substitute(Trim(B598),"'","''")&amp;"'")&amp;" and EnterpriseId="&amp;EntId&amp;"), null, (select ArtistId from Artists where Name=N'"&amp;SUBSTITUTE(trim(E598),"'","''")&amp;"' and EnterpriseId="&amp;EntId&amp;"), null)")</f>
        <v>INSERT into Contributors VALUES (newid(), (select RoleId from ContributorRoles where Name='Engineer'), 0, (select max(TrackId) from Tracks where ISRC='BKTOK2400007' and EnterpriseId=647322), null, (select ArtistId from Artists where Name=N'PeJota10*' and EnterpriseId=647322), null)</v>
      </c>
    </row>
    <row r="599" hidden="1">
      <c r="A599" s="34" t="s">
        <v>1217</v>
      </c>
      <c r="B599" s="84"/>
      <c r="C599" s="134" t="str">
        <f t="array" ref="C599">ifs(and(isblank($A599),isblank($B599)),"", not(iserror(vlookup($A599&amp;$B599,'5) Release_Track'!$F:$F&amp;'5) Release_Track'!$G:$G,1,0))),vlookup($A599&amp;$B599,{'5) Release_Track'!$F:$F&amp;'5) Release_Track'!$G:$G,'5) Release_Track'!$H:$H},2,0), or(and(not(isblank($B599)),$B599=$B596,$A599&lt;&gt;$A596),and(not(isblank($A599)),$A599=$A596,$B599&lt;&gt;$B596)),"ID LISTS UNALIGNED",and($A599&lt;&gt;"",countif('5) Release_Track'!$F:$F,$A599)=0),"NO ISRC MATCH in Release_Track",and($B599&lt;&gt;"",countif('5) Release_Track'!$G:$G,$B599)=0),"NO CATALOG ID MATCH in Release_Track",iserror(vlookup($A599&amp;$B599,'5) Release_Track'!$F:$F&amp;'5) Release_Track'!$G:$G,1,0)),"NO ISRC-CATALOG ID pair MATCH in Release_Track" )</f>
        <v>Matei Satoru Gojo (De Novo)</v>
      </c>
      <c r="D599" s="134"/>
      <c r="E599" s="96" t="s">
        <v>53</v>
      </c>
      <c r="F599" s="135" t="s">
        <v>667</v>
      </c>
      <c r="G599" s="136" t="str">
        <f t="array" ref="G599">ifs(or($F599="",$F599="Main Primary Artist"),$F599,not(iserror(vlookup($F599,'Reference info'!$J$5:$J$8,1,0))),"Key Artist",not(iserror(vlookup($F599,'Reference info'!$J$38:$J$405,1,0))),"Performer",not(iserror(vlookup($F599,'Reference info'!$J$10:$J$36,1,0))),"Producer &amp; Engineer")</f>
        <v>Producer &amp; Engineer</v>
      </c>
      <c r="J599" s="174" t="str">
        <f>IF(F599="Main Primary Artist","update Tracks set ArtistId=(select ArtistId from Artists where Name=N'"&amp;Substitute(Trim(E599),"'","''")&amp;"' and EnterpriseId="&amp;EntId&amp;") where "&amp;IF(A599&lt;&gt;"", "ISRC='"&amp;A599&amp;"'", "TrackVendorId='"&amp;Substitute(Trim(B599),"'","''")&amp;"'")&amp;" and EnterpriseId="&amp;EntId,"INSERT into Contributors VALUES (newid(), "&amp;IF(F599&lt;&gt;"Primary Artist", "(select RoleId from ContributorRoles where Name='"&amp;F599&amp;"'), 0", "49, 1")&amp; ", (select max(TrackId) from Tracks where "&amp;IF(A599&lt;&gt;"", "ISRC='"&amp;A599&amp;"'", "TrackVendorId='"&amp;Substitute(Trim(B599),"'","''")&amp;"'")&amp;" and EnterpriseId="&amp;EntId&amp;"), null, (select ArtistId from Artists where Name=N'"&amp;SUBSTITUTE(trim(E599),"'","''")&amp;"' and EnterpriseId="&amp;EntId&amp;"), null)")</f>
        <v>INSERT into Contributors VALUES (newid(), (select RoleId from ContributorRoles where Name='Producer'), 0, (select max(TrackId) from Tracks where ISRC='BKTOK2400008' and EnterpriseId=647322), null, (select ArtistId from Artists where Name=N'PeJota10*' and EnterpriseId=647322), null)</v>
      </c>
    </row>
    <row r="600">
      <c r="A600" s="34" t="s">
        <v>1217</v>
      </c>
      <c r="B600" s="84"/>
      <c r="C600" s="134" t="str">
        <f t="array" ref="C600">ifs(and(isblank($A600),isblank($B600)),"", not(iserror(vlookup($A600&amp;$B600,'5) Release_Track'!$F:$F&amp;'5) Release_Track'!$G:$G,1,0))),vlookup($A600&amp;$B600,{'5) Release_Track'!$F:$F&amp;'5) Release_Track'!$G:$G,'5) Release_Track'!$H:$H},2,0), or(and(not(isblank($B600)),$B600=$B597,$A600&lt;&gt;$A597),and(not(isblank($A600)),$A600=$A597,$B600&lt;&gt;$B597)),"ID LISTS UNALIGNED",and($A600&lt;&gt;"",countif('5) Release_Track'!$F:$F,$A600)=0),"NO ISRC MATCH in Release_Track",and($B600&lt;&gt;"",countif('5) Release_Track'!$G:$G,$B600)=0),"NO CATALOG ID MATCH in Release_Track",iserror(vlookup($A600&amp;$B600,'5) Release_Track'!$F:$F&amp;'5) Release_Track'!$G:$G,1,0)),"NO ISRC-CATALOG ID pair MATCH in Release_Track" )</f>
        <v>Matei Satoru Gojo (De Novo)</v>
      </c>
      <c r="D600" s="134" t="str">
        <f t="array" ref="D600">ifs(and(isblank($A600),isblank($B600)),"", not(iserror(vlookup($A600&amp;$B600,'5) Release_Track'!$F:$F&amp;'5) Release_Track'!$G:$G,1,0))),vlookup($A600&amp;$B600,{'5) Release_Track'!$F:$F&amp;'5) Release_Track'!$G:$G,'5) Release_Track'!$I:$I},2,0), or(and(not(isblank($B600)),$B600=$B597,$A600&lt;&gt;$A597),and(not(isblank($A600)),$A600=$A597,$B600&lt;&gt;$B597)),"ID LISTS UNALIGNED",and($A600&lt;&gt;"",countif('5) Release_Track'!$F:$F,$A600)=0),"NO ISRC MATCH in Release_Track",and($B600&lt;&gt;"",countif('5) Release_Track'!$G:$G,$B600)=0),"NO CATALOG ID MATCH in Release_Track",iserror(vlookup($A600&amp;$B600,'5) Release_Track'!$F:$F&amp;'5) Release_Track'!$G:$G,1,0)),"NO ISRC-CATALOG ID pair MATCH in Release_Track" )</f>
        <v/>
      </c>
      <c r="E600" s="96" t="s">
        <v>53</v>
      </c>
      <c r="F600" s="140" t="s">
        <v>666</v>
      </c>
      <c r="G600" s="136" t="str">
        <f t="array" ref="G600">ifs(or($F600="",$F600="Main Primary Artist"),$F600,not(iserror(vlookup($F600,'Reference info'!$J$5:$J$8,1,0))),"Key Artist",not(iserror(vlookup($F600,'Reference info'!$J$38:$J$405,1,0))),"Performer",not(iserror(vlookup($F600,'Reference info'!$J$10:$J$36,1,0))),"Producer &amp; Engineer")</f>
        <v>Main Primary Artist</v>
      </c>
      <c r="H600" s="8" t="str">
        <f>"update Artists set ReleasesCount=(select count (distinct ReleaseId) from Releases where ArtistId=(select max(ArtistId) from Artists where Name=N'"&amp;E600&amp;"' and EnterpriseId="&amp;EntId&amp;")), 
TracksCount=(select count (distinct TrackId) from Tracks where ArtistId=(select max(ArtistId) from Artists where Name=N'"&amp;E600&amp;"' and EnterpriseId="&amp;EntId&amp;")) where ArtistId=(select max(ArtistId) from Artists where Name=N'"&amp;E600&amp;"'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00" s="174" t="str">
        <f>IF(F600="Main Primary Artist","update Tracks set ArtistId=(select ArtistId from Artists where Name=N'"&amp;Substitute(Trim(E600),"'","''")&amp;"' and EnterpriseId="&amp;EntId&amp;") where "&amp;IF(A600&lt;&gt;"", "ISRC='"&amp;A600&amp;"'", "TrackVendorId='"&amp;Substitute(Trim(B600),"'","''")&amp;"'")&amp;" and EnterpriseId="&amp;EntId,"INSERT into Contributors VALUES (newid(), "&amp;IF(F600&lt;&gt;"Primary Artist", "(select RoleId from ContributorRoles where Name='"&amp;F600&amp;"'), 0", "49, 1")&amp; ", (select max(TrackId) from Tracks where "&amp;IF(A600&lt;&gt;"", "ISRC='"&amp;A600&amp;"'", "TrackVendorId='"&amp;Substitute(Trim(B600),"'","''")&amp;"'")&amp;" and EnterpriseId="&amp;EntId&amp;"), null, (select ArtistId from Artists where Name=N'"&amp;SUBSTITUTE(trim(E600),"'","''")&amp;"' and EnterpriseId="&amp;EntId&amp;"), null)")</f>
        <v>update Tracks set ArtistId=(select ArtistId from Artists where Name=N'PeJota10*' and EnterpriseId=647322) where ISRC='BKTOK2400008' and EnterpriseId=647322</v>
      </c>
    </row>
    <row r="601" hidden="1">
      <c r="A601" s="34" t="s">
        <v>1217</v>
      </c>
      <c r="B601" s="84"/>
      <c r="C601" s="134" t="str">
        <f t="array" ref="C601">ifs(and(isblank($A601),isblank($B601)),"", not(iserror(vlookup($A601&amp;$B601,'5) Release_Track'!$F:$F&amp;'5) Release_Track'!$G:$G,1,0))),vlookup($A601&amp;$B601,{'5) Release_Track'!$F:$F&amp;'5) Release_Track'!$G:$G,'5) Release_Track'!$H:$H},2,0), or(and(not(isblank($B601)),$B601=$B598,$A601&lt;&gt;$A598),and(not(isblank($A601)),$A601=$A598,$B601&lt;&gt;$B598)),"ID LISTS UNALIGNED",and($A601&lt;&gt;"",countif('5) Release_Track'!$F:$F,$A601)=0),"NO ISRC MATCH in Release_Track",and($B601&lt;&gt;"",countif('5) Release_Track'!$G:$G,$B601)=0),"NO CATALOG ID MATCH in Release_Track",iserror(vlookup($A601&amp;$B601,'5) Release_Track'!$F:$F&amp;'5) Release_Track'!$G:$G,1,0)),"NO ISRC-CATALOG ID pair MATCH in Release_Track" )</f>
        <v>Matei Satoru Gojo (De Novo)</v>
      </c>
      <c r="D601" s="134"/>
      <c r="E601" s="96" t="s">
        <v>53</v>
      </c>
      <c r="F601" s="135" t="s">
        <v>669</v>
      </c>
      <c r="G601" s="136" t="str">
        <f t="array" ref="G601">ifs(or($F601="",$F601="Main Primary Artist"),$F601,not(iserror(vlookup($F601,'Reference info'!$J$5:$J$8,1,0))),"Key Artist",not(iserror(vlookup($F601,'Reference info'!$J$38:$J$405,1,0))),"Performer",not(iserror(vlookup($F601,'Reference info'!$J$10:$J$36,1,0))),"Producer &amp; Engineer")</f>
        <v>Producer &amp; Engineer</v>
      </c>
      <c r="J601" s="174" t="str">
        <f>IF(F601="Main Primary Artist","update Tracks set ArtistId=(select ArtistId from Artists where Name=N'"&amp;Substitute(Trim(E601),"'","''")&amp;"' and EnterpriseId="&amp;EntId&amp;") where "&amp;IF(A601&lt;&gt;"", "ISRC='"&amp;A601&amp;"'", "TrackVendorId='"&amp;Substitute(Trim(B601),"'","''")&amp;"'")&amp;" and EnterpriseId="&amp;EntId,"INSERT into Contributors VALUES (newid(), "&amp;IF(F601&lt;&gt;"Primary Artist", "(select RoleId from ContributorRoles where Name='"&amp;F601&amp;"'), 0", "49, 1")&amp; ", (select max(TrackId) from Tracks where "&amp;IF(A601&lt;&gt;"", "ISRC='"&amp;A601&amp;"'", "TrackVendorId='"&amp;Substitute(Trim(B601),"'","''")&amp;"'")&amp;" and EnterpriseId="&amp;EntId&amp;"), null, (select ArtistId from Artists where Name=N'"&amp;SUBSTITUTE(trim(E601),"'","''")&amp;"' and EnterpriseId="&amp;EntId&amp;"), null)")</f>
        <v>INSERT into Contributors VALUES (newid(), (select RoleId from ContributorRoles where Name='Engineer'), 0, (select max(TrackId) from Tracks where ISRC='BKTOK2400008' and EnterpriseId=647322), null, (select ArtistId from Artists where Name=N'PeJota10*' and EnterpriseId=647322), null)</v>
      </c>
    </row>
    <row r="602" hidden="1">
      <c r="A602" s="8" t="s">
        <v>988</v>
      </c>
      <c r="B602" s="116"/>
      <c r="C602" s="134" t="str">
        <f t="array" ref="C602">ifs(and(isblank($A602),isblank($B602)),"", not(iserror(vlookup($A602&amp;$B602,'5) Release_Track'!$F:$F&amp;'5) Release_Track'!$G:$G,1,0))),vlookup($A602&amp;$B602,{'5) Release_Track'!$F:$F&amp;'5) Release_Track'!$G:$G,'5) Release_Track'!$H:$H},2,0), or(and(not(isblank($B602)),$B602=#REF!,$A602&lt;&gt;#REF!),and(not(isblank($A602)),$A602=#REF!,$B602&lt;&gt;#REF!)),"ID LISTS UNALIGNED",and($A602&lt;&gt;"",countif('5) Release_Track'!$F:$F,$A602)=0),"NO ISRC MATCH in Release_Track",and($B602&lt;&gt;"",countif('5) Release_Track'!$G:$G,$B602)=0),"NO CATALOG ID MATCH in Release_Track",iserror(vlookup($A602&amp;$B602,'5) Release_Track'!$F:$F&amp;'5) Release_Track'!$G:$G,1,0)),"NO ISRC-CATALOG ID pair MATCH in Release_Track" )</f>
        <v>Kaboom</v>
      </c>
      <c r="D602" s="134"/>
      <c r="E602" s="43" t="s">
        <v>79</v>
      </c>
      <c r="F602" s="135" t="s">
        <v>667</v>
      </c>
      <c r="G602" s="136" t="str">
        <f t="array" ref="G602">ifs(or($F602="",$F602="Main Primary Artist"),$F602,not(iserror(vlookup($F602,'Reference info'!$J$5:$J$8,1,0))),"Key Artist",not(iserror(vlookup($F602,'Reference info'!$J$38:$J$405,1,0))),"Performer",not(iserror(vlookup($F602,'Reference info'!$J$10:$J$36,1,0))),"Producer &amp; Engineer")</f>
        <v>Producer &amp; Engineer</v>
      </c>
      <c r="J602" s="174" t="str">
        <f>IF(F602="Main Primary Artist","update Tracks set ArtistId=(select ArtistId from Artists where Name=N'"&amp;Substitute(Trim(E602),"'","''")&amp;"' and EnterpriseId="&amp;EntId&amp;") where "&amp;IF(A602&lt;&gt;"", "ISRC='"&amp;A602&amp;"'", "TrackVendorId='"&amp;Substitute(Trim(B602),"'","''")&amp;"'")&amp;" and EnterpriseId="&amp;EntId,"INSERT into Contributors VALUES (newid(), "&amp;IF(F602&lt;&gt;"Primary Artist", "(select RoleId from ContributorRoles where Name='"&amp;F602&amp;"'), 0", "49, 1")&amp; ", (select max(TrackId) from Tracks where "&amp;IF(A602&lt;&gt;"", "ISRC='"&amp;A602&amp;"'", "TrackVendorId='"&amp;Substitute(Trim(B602),"'","''")&amp;"'")&amp;" and EnterpriseId="&amp;EntId&amp;"), null, (select ArtistId from Artists where Name=N'"&amp;SUBSTITUTE(trim(E602),"'","''")&amp;"' and EnterpriseId="&amp;EntId&amp;"), null)")</f>
        <v>INSERT into Contributors VALUES (newid(), (select RoleId from ContributorRoles where Name='Producer'), 0, (select max(TrackId) from Tracks where ISRC='BKTOK2400009' and EnterpriseId=647322), null, (select ArtistId from Artists where Name=N'$hinepsj' and EnterpriseId=647322), null)</v>
      </c>
    </row>
    <row r="603">
      <c r="A603" s="8" t="s">
        <v>988</v>
      </c>
      <c r="B603" s="116"/>
      <c r="C603" s="134" t="str">
        <f t="array" ref="C603">ifs(and(isblank($A603),isblank($B603)),"", not(iserror(vlookup($A603&amp;$B603,'5) Release_Track'!$F:$F&amp;'5) Release_Track'!$G:$G,1,0))),vlookup($A603&amp;$B603,{'5) Release_Track'!$F:$F&amp;'5) Release_Track'!$G:$G,'5) Release_Track'!$H:$H},2,0), or(and(not(isblank($B603)),$B603=#REF!,$A603&lt;&gt;#REF!),and(not(isblank($A603)),$A603=#REF!,$B603&lt;&gt;#REF!)),"ID LISTS UNALIGNED",and($A603&lt;&gt;"",countif('5) Release_Track'!$F:$F,$A603)=0),"NO ISRC MATCH in Release_Track",and($B603&lt;&gt;"",countif('5) Release_Track'!$G:$G,$B603)=0),"NO CATALOG ID MATCH in Release_Track",iserror(vlookup($A603&amp;$B603,'5) Release_Track'!$F:$F&amp;'5) Release_Track'!$G:$G,1,0)),"NO ISRC-CATALOG ID pair MATCH in Release_Track" )</f>
        <v>Kaboom</v>
      </c>
      <c r="D603" s="134" t="str">
        <f t="array" ref="D603">ifs(and(isblank($A603),isblank($B603)),"", not(iserror(vlookup($A603&amp;$B603,'5) Release_Track'!$F:$F&amp;'5) Release_Track'!$G:$G,1,0))),vlookup($A603&amp;$B603,{'5) Release_Track'!$F:$F&amp;'5) Release_Track'!$G:$G,'5) Release_Track'!$I:$I},2,0), or(and(not(isblank($B603)),$B603=#REF!,$A603&lt;&gt;#REF!),and(not(isblank($A603)),$A603=#REF!,$B603&lt;&gt;#REF!)),"ID LISTS UNALIGNED",and($A603&lt;&gt;"",countif('5) Release_Track'!$F:$F,$A603)=0),"NO ISRC MATCH in Release_Track",and($B603&lt;&gt;"",countif('5) Release_Track'!$G:$G,$B603)=0),"NO CATALOG ID MATCH in Release_Track",iserror(vlookup($A603&amp;$B603,'5) Release_Track'!$F:$F&amp;'5) Release_Track'!$G:$G,1,0)),"NO ISRC-CATALOG ID pair MATCH in Release_Track" )</f>
        <v/>
      </c>
      <c r="E603" s="43" t="s">
        <v>79</v>
      </c>
      <c r="F603" s="135" t="s">
        <v>666</v>
      </c>
      <c r="G603" s="136" t="str">
        <f t="array" ref="G603">ifs(or($F603="",$F603="Main Primary Artist"),$F603,not(iserror(vlookup($F603,'Reference info'!$J$5:$J$8,1,0))),"Key Artist",not(iserror(vlookup($F603,'Reference info'!$J$38:$J$405,1,0))),"Performer",not(iserror(vlookup($F603,'Reference info'!$J$10:$J$36,1,0))),"Producer &amp; Engineer")</f>
        <v>Main Primary Artist</v>
      </c>
      <c r="H603" s="8" t="str">
        <f>"update Artists set ReleasesCount=(select count (distinct ReleaseId) from Releases where ArtistId=(select max(ArtistId) from Artists where Name=N'"&amp;E603&amp;"' and EnterpriseId="&amp;EntId&amp;")), 
TracksCount=(select count (distinct TrackId) from Tracks where ArtistId=(select max(ArtistId) from Artists where Name=N'"&amp;E603&amp;"' and EnterpriseId="&amp;EntId&amp;")) where ArtistId=(select max(ArtistId) from Artists where Name=N'"&amp;E603&amp;"'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603" s="174" t="str">
        <f>IF(F603="Main Primary Artist","update Tracks set ArtistId=(select ArtistId from Artists where Name=N'"&amp;Substitute(Trim(E603),"'","''")&amp;"' and EnterpriseId="&amp;EntId&amp;") where "&amp;IF(A603&lt;&gt;"", "ISRC='"&amp;A603&amp;"'", "TrackVendorId='"&amp;Substitute(Trim(B603),"'","''")&amp;"'")&amp;" and EnterpriseId="&amp;EntId,"INSERT into Contributors VALUES (newid(), "&amp;IF(F603&lt;&gt;"Primary Artist", "(select RoleId from ContributorRoles where Name='"&amp;F603&amp;"'), 0", "49, 1")&amp; ", (select max(TrackId) from Tracks where "&amp;IF(A603&lt;&gt;"", "ISRC='"&amp;A603&amp;"'", "TrackVendorId='"&amp;Substitute(Trim(B603),"'","''")&amp;"'")&amp;" and EnterpriseId="&amp;EntId&amp;"), null, (select ArtistId from Artists where Name=N'"&amp;SUBSTITUTE(trim(E603),"'","''")&amp;"' and EnterpriseId="&amp;EntId&amp;"), null)")</f>
        <v>update Tracks set ArtistId=(select ArtistId from Artists where Name=N'$hinepsj' and EnterpriseId=647322) where ISRC='BKTOK2400009' and EnterpriseId=647322</v>
      </c>
    </row>
    <row r="604" hidden="1">
      <c r="A604" s="8" t="s">
        <v>988</v>
      </c>
      <c r="B604" s="116"/>
      <c r="C604" s="134" t="str">
        <f t="array" ref="C604">ifs(and(isblank($A604),isblank($B604)),"", not(iserror(vlookup($A604&amp;$B604,'5) Release_Track'!$F:$F&amp;'5) Release_Track'!$G:$G,1,0))),vlookup($A604&amp;$B604,{'5) Release_Track'!$F:$F&amp;'5) Release_Track'!$G:$G,'5) Release_Track'!$H:$H},2,0), or(and(not(isblank($B604)),$B604=#REF!,$A604&lt;&gt;#REF!),and(not(isblank($A604)),$A604=#REF!,$B604&lt;&gt;#REF!)),"ID LISTS UNALIGNED",and($A604&lt;&gt;"",countif('5) Release_Track'!$F:$F,$A604)=0),"NO ISRC MATCH in Release_Track",and($B604&lt;&gt;"",countif('5) Release_Track'!$G:$G,$B604)=0),"NO CATALOG ID MATCH in Release_Track",iserror(vlookup($A604&amp;$B604,'5) Release_Track'!$F:$F&amp;'5) Release_Track'!$G:$G,1,0)),"NO ISRC-CATALOG ID pair MATCH in Release_Track" )</f>
        <v>Kaboom</v>
      </c>
      <c r="D604" s="134"/>
      <c r="E604" s="43" t="s">
        <v>79</v>
      </c>
      <c r="F604" s="135" t="s">
        <v>669</v>
      </c>
      <c r="G604" s="136" t="str">
        <f t="array" ref="G604">ifs(or($F604="",$F604="Main Primary Artist"),$F604,not(iserror(vlookup($F604,'Reference info'!$J$5:$J$8,1,0))),"Key Artist",not(iserror(vlookup($F604,'Reference info'!$J$38:$J$405,1,0))),"Performer",not(iserror(vlookup($F604,'Reference info'!$J$10:$J$36,1,0))),"Producer &amp; Engineer")</f>
        <v>Producer &amp; Engineer</v>
      </c>
      <c r="J604" s="174" t="str">
        <f>IF(F604="Main Primary Artist","update Tracks set ArtistId=(select ArtistId from Artists where Name=N'"&amp;Substitute(Trim(E604),"'","''")&amp;"' and EnterpriseId="&amp;EntId&amp;") where "&amp;IF(A604&lt;&gt;"", "ISRC='"&amp;A604&amp;"'", "TrackVendorId='"&amp;Substitute(Trim(B604),"'","''")&amp;"'")&amp;" and EnterpriseId="&amp;EntId,"INSERT into Contributors VALUES (newid(), "&amp;IF(F604&lt;&gt;"Primary Artist", "(select RoleId from ContributorRoles where Name='"&amp;F604&amp;"'), 0", "49, 1")&amp; ", (select max(TrackId) from Tracks where "&amp;IF(A604&lt;&gt;"", "ISRC='"&amp;A604&amp;"'", "TrackVendorId='"&amp;Substitute(Trim(B604),"'","''")&amp;"'")&amp;" and EnterpriseId="&amp;EntId&amp;"), null, (select ArtistId from Artists where Name=N'"&amp;SUBSTITUTE(trim(E604),"'","''")&amp;"' and EnterpriseId="&amp;EntId&amp;"), null)")</f>
        <v>INSERT into Contributors VALUES (newid(), (select RoleId from ContributorRoles where Name='Engineer'), 0, (select max(TrackId) from Tracks where ISRC='BKTOK2400009' and EnterpriseId=647322), null, (select ArtistId from Artists where Name=N'$hinepsj' and EnterpriseId=647322), null)</v>
      </c>
    </row>
    <row r="605" hidden="1">
      <c r="A605" s="8" t="s">
        <v>990</v>
      </c>
      <c r="B605" s="116"/>
      <c r="C605" s="134" t="str">
        <f t="array" ref="C605">ifs(and(isblank($A605),isblank($B605)),"", not(iserror(vlookup($A605&amp;$B605,'5) Release_Track'!$F:$F&amp;'5) Release_Track'!$G:$G,1,0))),vlookup($A605&amp;$B605,{'5) Release_Track'!$F:$F&amp;'5) Release_Track'!$G:$G,'5) Release_Track'!$H:$H},2,0), or(and(not(isblank($B605)),$B605=#REF!,$A605&lt;&gt;#REF!),and(not(isblank($A605)),$A605=#REF!,$B605&lt;&gt;#REF!)),"ID LISTS UNALIGNED",and($A605&lt;&gt;"",countif('5) Release_Track'!$F:$F,$A605)=0),"NO ISRC MATCH in Release_Track",and($B605&lt;&gt;"",countif('5) Release_Track'!$G:$G,$B605)=0),"NO CATALOG ID MATCH in Release_Track",iserror(vlookup($A605&amp;$B605,'5) Release_Track'!$F:$F&amp;'5) Release_Track'!$G:$G,1,0)),"NO ISRC-CATALOG ID pair MATCH in Release_Track" )</f>
        <v>Tai Lung</v>
      </c>
      <c r="D605" s="134"/>
      <c r="E605" s="43" t="s">
        <v>71</v>
      </c>
      <c r="F605" s="135" t="s">
        <v>667</v>
      </c>
      <c r="G605" s="136" t="str">
        <f t="array" ref="G605">ifs(or($F605="",$F605="Main Primary Artist"),$F605,not(iserror(vlookup($F605,'Reference info'!$J$5:$J$8,1,0))),"Key Artist",not(iserror(vlookup($F605,'Reference info'!$J$38:$J$405,1,0))),"Performer",not(iserror(vlookup($F605,'Reference info'!$J$10:$J$36,1,0))),"Producer &amp; Engineer")</f>
        <v>Producer &amp; Engineer</v>
      </c>
      <c r="J605" s="174" t="str">
        <f>IF(F605="Main Primary Artist","update Tracks set ArtistId=(select ArtistId from Artists where Name=N'"&amp;Substitute(Trim(E605),"'","''")&amp;"' and EnterpriseId="&amp;EntId&amp;") where "&amp;IF(A605&lt;&gt;"", "ISRC='"&amp;A605&amp;"'", "TrackVendorId='"&amp;Substitute(Trim(B605),"'","''")&amp;"'")&amp;" and EnterpriseId="&amp;EntId,"INSERT into Contributors VALUES (newid(), "&amp;IF(F605&lt;&gt;"Primary Artist", "(select RoleId from ContributorRoles where Name='"&amp;F605&amp;"'), 0", "49, 1")&amp; ", (select max(TrackId) from Tracks where "&amp;IF(A605&lt;&gt;"", "ISRC='"&amp;A605&amp;"'", "TrackVendorId='"&amp;Substitute(Trim(B605),"'","''")&amp;"'")&amp;" and EnterpriseId="&amp;EntId&amp;"), null, (select ArtistId from Artists where Name=N'"&amp;SUBSTITUTE(trim(E605),"'","''")&amp;"' and EnterpriseId="&amp;EntId&amp;"), null)")</f>
        <v>INSERT into Contributors VALUES (newid(), (select RoleId from ContributorRoles where Name='Producer'), 0, (select max(TrackId) from Tracks where ISRC='BKTOK2400010' and EnterpriseId=647322), null, (select ArtistId from Artists where Name=N'Gabriza' and EnterpriseId=647322), null)</v>
      </c>
    </row>
    <row r="606">
      <c r="A606" s="8" t="s">
        <v>990</v>
      </c>
      <c r="B606" s="116"/>
      <c r="C606" s="134" t="str">
        <f t="array" ref="C606">ifs(and(isblank($A606),isblank($B606)),"", not(iserror(vlookup($A606&amp;$B606,'5) Release_Track'!$F:$F&amp;'5) Release_Track'!$G:$G,1,0))),vlookup($A606&amp;$B606,{'5) Release_Track'!$F:$F&amp;'5) Release_Track'!$G:$G,'5) Release_Track'!$H:$H},2,0), or(and(not(isblank($B606)),$B606=#REF!,$A606&lt;&gt;#REF!),and(not(isblank($A606)),$A606=#REF!,$B606&lt;&gt;#REF!)),"ID LISTS UNALIGNED",and($A606&lt;&gt;"",countif('5) Release_Track'!$F:$F,$A606)=0),"NO ISRC MATCH in Release_Track",and($B606&lt;&gt;"",countif('5) Release_Track'!$G:$G,$B606)=0),"NO CATALOG ID MATCH in Release_Track",iserror(vlookup($A606&amp;$B606,'5) Release_Track'!$F:$F&amp;'5) Release_Track'!$G:$G,1,0)),"NO ISRC-CATALOG ID pair MATCH in Release_Track" )</f>
        <v>Tai Lung</v>
      </c>
      <c r="D606" s="134" t="str">
        <f t="array" ref="D606">ifs(and(isblank($A606),isblank($B606)),"", not(iserror(vlookup($A606&amp;$B606,'5) Release_Track'!$F:$F&amp;'5) Release_Track'!$G:$G,1,0))),vlookup($A606&amp;$B606,{'5) Release_Track'!$F:$F&amp;'5) Release_Track'!$G:$G,'5) Release_Track'!$I:$I},2,0), or(and(not(isblank($B606)),$B606=#REF!,$A606&lt;&gt;#REF!),and(not(isblank($A606)),$A606=#REF!,$B606&lt;&gt;#REF!)),"ID LISTS UNALIGNED",and($A606&lt;&gt;"",countif('5) Release_Track'!$F:$F,$A606)=0),"NO ISRC MATCH in Release_Track",and($B606&lt;&gt;"",countif('5) Release_Track'!$G:$G,$B606)=0),"NO CATALOG ID MATCH in Release_Track",iserror(vlookup($A606&amp;$B606,'5) Release_Track'!$F:$F&amp;'5) Release_Track'!$G:$G,1,0)),"NO ISRC-CATALOG ID pair MATCH in Release_Track" )</f>
        <v/>
      </c>
      <c r="E606" s="43" t="s">
        <v>71</v>
      </c>
      <c r="F606" s="135" t="s">
        <v>666</v>
      </c>
      <c r="G606" s="136" t="str">
        <f t="array" ref="G606">ifs(or($F606="",$F606="Main Primary Artist"),$F606,not(iserror(vlookup($F606,'Reference info'!$J$5:$J$8,1,0))),"Key Artist",not(iserror(vlookup($F606,'Reference info'!$J$38:$J$405,1,0))),"Performer",not(iserror(vlookup($F606,'Reference info'!$J$10:$J$36,1,0))),"Producer &amp; Engineer")</f>
        <v>Main Primary Artist</v>
      </c>
      <c r="H606" s="8" t="str">
        <f>"update Artists set ReleasesCount=(select count (distinct ReleaseId) from Releases where ArtistId=(select max(ArtistId) from Artists where Name=N'"&amp;E606&amp;"' and EnterpriseId="&amp;EntId&amp;")), 
TracksCount=(select count (distinct TrackId) from Tracks where ArtistId=(select max(ArtistId) from Artists where Name=N'"&amp;E606&amp;"' and EnterpriseId="&amp;EntId&amp;")) where ArtistId=(select max(ArtistId) from Artists where Name=N'"&amp;E606&amp;"'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606" s="174" t="str">
        <f>IF(F606="Main Primary Artist","update Tracks set ArtistId=(select ArtistId from Artists where Name=N'"&amp;Substitute(Trim(E606),"'","''")&amp;"' and EnterpriseId="&amp;EntId&amp;") where "&amp;IF(A606&lt;&gt;"", "ISRC='"&amp;A606&amp;"'", "TrackVendorId='"&amp;Substitute(Trim(B606),"'","''")&amp;"'")&amp;" and EnterpriseId="&amp;EntId,"INSERT into Contributors VALUES (newid(), "&amp;IF(F606&lt;&gt;"Primary Artist", "(select RoleId from ContributorRoles where Name='"&amp;F606&amp;"'), 0", "49, 1")&amp; ", (select max(TrackId) from Tracks where "&amp;IF(A606&lt;&gt;"", "ISRC='"&amp;A606&amp;"'", "TrackVendorId='"&amp;Substitute(Trim(B606),"'","''")&amp;"'")&amp;" and EnterpriseId="&amp;EntId&amp;"), null, (select ArtistId from Artists where Name=N'"&amp;SUBSTITUTE(trim(E606),"'","''")&amp;"' and EnterpriseId="&amp;EntId&amp;"), null)")</f>
        <v>update Tracks set ArtistId=(select ArtistId from Artists where Name=N'Gabriza' and EnterpriseId=647322) where ISRC='BKTOK2400010' and EnterpriseId=647322</v>
      </c>
    </row>
    <row r="607" hidden="1">
      <c r="A607" s="8" t="s">
        <v>990</v>
      </c>
      <c r="B607" s="116"/>
      <c r="C607" s="134" t="str">
        <f t="array" ref="C607">ifs(and(isblank($A607),isblank($B607)),"", not(iserror(vlookup($A607&amp;$B607,'5) Release_Track'!$F:$F&amp;'5) Release_Track'!$G:$G,1,0))),vlookup($A607&amp;$B607,{'5) Release_Track'!$F:$F&amp;'5) Release_Track'!$G:$G,'5) Release_Track'!$H:$H},2,0), or(and(not(isblank($B607)),$B607=#REF!,$A607&lt;&gt;#REF!),and(not(isblank($A607)),$A607=#REF!,$B607&lt;&gt;#REF!)),"ID LISTS UNALIGNED",and($A607&lt;&gt;"",countif('5) Release_Track'!$F:$F,$A607)=0),"NO ISRC MATCH in Release_Track",and($B607&lt;&gt;"",countif('5) Release_Track'!$G:$G,$B607)=0),"NO CATALOG ID MATCH in Release_Track",iserror(vlookup($A607&amp;$B607,'5) Release_Track'!$F:$F&amp;'5) Release_Track'!$G:$G,1,0)),"NO ISRC-CATALOG ID pair MATCH in Release_Track" )</f>
        <v>Tai Lung</v>
      </c>
      <c r="D607" s="134"/>
      <c r="E607" s="43" t="s">
        <v>71</v>
      </c>
      <c r="F607" s="135" t="s">
        <v>669</v>
      </c>
      <c r="G607" s="136" t="str">
        <f t="array" ref="G607">ifs(or($F607="",$F607="Main Primary Artist"),$F607,not(iserror(vlookup($F607,'Reference info'!$J$5:$J$8,1,0))),"Key Artist",not(iserror(vlookup($F607,'Reference info'!$J$38:$J$405,1,0))),"Performer",not(iserror(vlookup($F607,'Reference info'!$J$10:$J$36,1,0))),"Producer &amp; Engineer")</f>
        <v>Producer &amp; Engineer</v>
      </c>
      <c r="J607" s="174" t="str">
        <f>IF(F607="Main Primary Artist","update Tracks set ArtistId=(select ArtistId from Artists where Name=N'"&amp;Substitute(Trim(E607),"'","''")&amp;"' and EnterpriseId="&amp;EntId&amp;") where "&amp;IF(A607&lt;&gt;"", "ISRC='"&amp;A607&amp;"'", "TrackVendorId='"&amp;Substitute(Trim(B607),"'","''")&amp;"'")&amp;" and EnterpriseId="&amp;EntId,"INSERT into Contributors VALUES (newid(), "&amp;IF(F607&lt;&gt;"Primary Artist", "(select RoleId from ContributorRoles where Name='"&amp;F607&amp;"'), 0", "49, 1")&amp; ", (select max(TrackId) from Tracks where "&amp;IF(A607&lt;&gt;"", "ISRC='"&amp;A607&amp;"'", "TrackVendorId='"&amp;Substitute(Trim(B607),"'","''")&amp;"'")&amp;" and EnterpriseId="&amp;EntId&amp;"), null, (select ArtistId from Artists where Name=N'"&amp;SUBSTITUTE(trim(E607),"'","''")&amp;"' and EnterpriseId="&amp;EntId&amp;"), null)")</f>
        <v>INSERT into Contributors VALUES (newid(), (select RoleId from ContributorRoles where Name='Engineer'), 0, (select max(TrackId) from Tracks where ISRC='BKTOK2400010' and EnterpriseId=647322), null, (select ArtistId from Artists where Name=N'Gabriza' and EnterpriseId=647322), null)</v>
      </c>
    </row>
    <row r="608" hidden="1">
      <c r="A608" s="34" t="s">
        <v>1221</v>
      </c>
      <c r="B608" s="84"/>
      <c r="C608" s="134" t="str">
        <f t="array" ref="C608">ifs(and(isblank($A608),isblank($B608)),"", not(iserror(vlookup($A608&amp;$B608,'5) Release_Track'!$F:$F&amp;'5) Release_Track'!$G:$G,1,0))),vlookup($A608&amp;$B608,{'5) Release_Track'!$F:$F&amp;'5) Release_Track'!$G:$G,'5) Release_Track'!$H:$H},2,0), or(and(not(isblank($B608)),$B608=$B605,$A608&lt;&gt;$A605),and(not(isblank($A608)),$A608=$A605,$B608&lt;&gt;$B605)),"ID LISTS UNALIGNED",and($A608&lt;&gt;"",countif('5) Release_Track'!$F:$F,$A608)=0),"NO ISRC MATCH in Release_Track",and($B608&lt;&gt;"",countif('5) Release_Track'!$G:$G,$B608)=0),"NO CATALOG ID MATCH in Release_Track",iserror(vlookup($A608&amp;$B608,'5) Release_Track'!$F:$F&amp;'5) Release_Track'!$G:$G,1,0)),"NO ISRC-CATALOG ID pair MATCH in Release_Track" )</f>
        <v>Matei o Sukuna</v>
      </c>
      <c r="D608" s="134" t="str">
        <f t="array" ref="D608">ifs(and(isblank($A608),isblank($B608)),"", not(iserror(vlookup($A608&amp;$B608,'5) Release_Track'!$F:$F&amp;'5) Release_Track'!$G:$G,1,0))),vlookup($A608&amp;$B608,{'5) Release_Track'!$F:$F&amp;'5) Release_Track'!$G:$G,'5) Release_Track'!$I:$I},2,0), or(and(not(isblank($B608)),$B608=$B605,$A608&lt;&gt;$A605),and(not(isblank($A608)),$A608=$A605,$B608&lt;&gt;$B605)),"ID LISTS UNALIGNED",and($A608&lt;&gt;"",countif('5) Release_Track'!$F:$F,$A608)=0),"NO ISRC MATCH in Release_Track",and($B608&lt;&gt;"",countif('5) Release_Track'!$G:$G,$B608)=0),"NO CATALOG ID MATCH in Release_Track",iserror(vlookup($A608&amp;$B608,'5) Release_Track'!$F:$F&amp;'5) Release_Track'!$G:$G,1,0)),"NO ISRC-CATALOG ID pair MATCH in Release_Track" )</f>
        <v/>
      </c>
      <c r="E608" s="96" t="s">
        <v>53</v>
      </c>
      <c r="F608" s="135" t="s">
        <v>667</v>
      </c>
      <c r="G608" s="136" t="str">
        <f t="array" ref="G608">ifs(or($F608="",$F608="Main Primary Artist"),$F608,not(iserror(vlookup($F608,'Reference info'!$J$5:$J$8,1,0))),"Key Artist",not(iserror(vlookup($F608,'Reference info'!$J$38:$J$405,1,0))),"Performer",not(iserror(vlookup($F608,'Reference info'!$J$10:$J$36,1,0))),"Producer &amp; Engineer")</f>
        <v>Producer &amp; Engineer</v>
      </c>
      <c r="J608" s="174" t="str">
        <f>IF(F608="Main Primary Artist","update Tracks set ArtistId=(select ArtistId from Artists where Name=N'"&amp;Substitute(Trim(E608),"'","''")&amp;"' and EnterpriseId="&amp;EntId&amp;") where "&amp;IF(A608&lt;&gt;"", "ISRC='"&amp;A608&amp;"'", "TrackVendorId='"&amp;Substitute(Trim(B608),"'","''")&amp;"'")&amp;" and EnterpriseId="&amp;EntId,"INSERT into Contributors VALUES (newid(), "&amp;IF(F608&lt;&gt;"Primary Artist", "(select RoleId from ContributorRoles where Name='"&amp;F608&amp;"'), 0", "49, 1")&amp; ", (select max(TrackId) from Tracks where "&amp;IF(A608&lt;&gt;"", "ISRC='"&amp;A608&amp;"'", "TrackVendorId='"&amp;Substitute(Trim(B608),"'","''")&amp;"'")&amp;" and EnterpriseId="&amp;EntId&amp;"), null, (select ArtistId from Artists where Name=N'"&amp;SUBSTITUTE(trim(E608),"'","''")&amp;"' and EnterpriseId="&amp;EntId&amp;"), null)")</f>
        <v>INSERT into Contributors VALUES (newid(), (select RoleId from ContributorRoles where Name='Producer'), 0, (select max(TrackId) from Tracks where ISRC='BKTOK2400011' and EnterpriseId=647322), null, (select ArtistId from Artists where Name=N'PeJota10*' and EnterpriseId=647322), null)</v>
      </c>
    </row>
    <row r="609">
      <c r="A609" s="34" t="s">
        <v>1221</v>
      </c>
      <c r="B609" s="84"/>
      <c r="C609" s="134" t="str">
        <f t="array" ref="C609">ifs(and(isblank($A609),isblank($B609)),"", not(iserror(vlookup($A609&amp;$B609,'5) Release_Track'!$F:$F&amp;'5) Release_Track'!$G:$G,1,0))),vlookup($A609&amp;$B609,{'5) Release_Track'!$F:$F&amp;'5) Release_Track'!$G:$G,'5) Release_Track'!$H:$H},2,0), or(and(not(isblank($B609)),$B609=$B606,$A609&lt;&gt;$A606),and(not(isblank($A609)),$A609=$A606,$B609&lt;&gt;$B606)),"ID LISTS UNALIGNED",and($A609&lt;&gt;"",countif('5) Release_Track'!$F:$F,$A609)=0),"NO ISRC MATCH in Release_Track",and($B609&lt;&gt;"",countif('5) Release_Track'!$G:$G,$B609)=0),"NO CATALOG ID MATCH in Release_Track",iserror(vlookup($A609&amp;$B609,'5) Release_Track'!$F:$F&amp;'5) Release_Track'!$G:$G,1,0)),"NO ISRC-CATALOG ID pair MATCH in Release_Track" )</f>
        <v>Matei o Sukuna</v>
      </c>
      <c r="D609" s="134" t="str">
        <f t="array" ref="D609">ifs(and(isblank($A609),isblank($B609)),"", not(iserror(vlookup($A609&amp;$B609,'5) Release_Track'!$F:$F&amp;'5) Release_Track'!$G:$G,1,0))),vlookup($A609&amp;$B609,{'5) Release_Track'!$F:$F&amp;'5) Release_Track'!$G:$G,'5) Release_Track'!$I:$I},2,0), or(and(not(isblank($B609)),$B609=$B606,$A609&lt;&gt;$A606),and(not(isblank($A609)),$A609=$A606,$B609&lt;&gt;$B606)),"ID LISTS UNALIGNED",and($A609&lt;&gt;"",countif('5) Release_Track'!$F:$F,$A609)=0),"NO ISRC MATCH in Release_Track",and($B609&lt;&gt;"",countif('5) Release_Track'!$G:$G,$B609)=0),"NO CATALOG ID MATCH in Release_Track",iserror(vlookup($A609&amp;$B609,'5) Release_Track'!$F:$F&amp;'5) Release_Track'!$G:$G,1,0)),"NO ISRC-CATALOG ID pair MATCH in Release_Track" )</f>
        <v/>
      </c>
      <c r="E609" s="96" t="s">
        <v>53</v>
      </c>
      <c r="F609" s="140" t="s">
        <v>666</v>
      </c>
      <c r="G609" s="136" t="str">
        <f t="array" ref="G609">ifs(or($F609="",$F609="Main Primary Artist"),$F609,not(iserror(vlookup($F609,'Reference info'!$J$5:$J$8,1,0))),"Key Artist",not(iserror(vlookup($F609,'Reference info'!$J$38:$J$405,1,0))),"Performer",not(iserror(vlookup($F609,'Reference info'!$J$10:$J$36,1,0))),"Producer &amp; Engineer")</f>
        <v>Main Primary Artist</v>
      </c>
      <c r="H609" s="8" t="str">
        <f>"update Artists set ReleasesCount=(select count (distinct ReleaseId) from Releases where ArtistId=(select max(ArtistId) from Artists where Name=N'"&amp;E609&amp;"' and EnterpriseId="&amp;EntId&amp;")), 
TracksCount=(select count (distinct TrackId) from Tracks where ArtistId=(select max(ArtistId) from Artists where Name=N'"&amp;E609&amp;"' and EnterpriseId="&amp;EntId&amp;")) where ArtistId=(select max(ArtistId) from Artists where Name=N'"&amp;E609&amp;"'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09" s="174" t="str">
        <f>IF(F609="Main Primary Artist","update Tracks set ArtistId=(select ArtistId from Artists where Name=N'"&amp;Substitute(Trim(E609),"'","''")&amp;"' and EnterpriseId="&amp;EntId&amp;") where "&amp;IF(A609&lt;&gt;"", "ISRC='"&amp;A609&amp;"'", "TrackVendorId='"&amp;Substitute(Trim(B609),"'","''")&amp;"'")&amp;" and EnterpriseId="&amp;EntId,"INSERT into Contributors VALUES (newid(), "&amp;IF(F609&lt;&gt;"Primary Artist", "(select RoleId from ContributorRoles where Name='"&amp;F609&amp;"'), 0", "49, 1")&amp; ", (select max(TrackId) from Tracks where "&amp;IF(A609&lt;&gt;"", "ISRC='"&amp;A609&amp;"'", "TrackVendorId='"&amp;Substitute(Trim(B609),"'","''")&amp;"'")&amp;" and EnterpriseId="&amp;EntId&amp;"), null, (select ArtistId from Artists where Name=N'"&amp;SUBSTITUTE(trim(E609),"'","''")&amp;"' and EnterpriseId="&amp;EntId&amp;"), null)")</f>
        <v>update Tracks set ArtistId=(select ArtistId from Artists where Name=N'PeJota10*' and EnterpriseId=647322) where ISRC='BKTOK2400011' and EnterpriseId=647322</v>
      </c>
    </row>
    <row r="610" hidden="1">
      <c r="A610" s="34" t="s">
        <v>1221</v>
      </c>
      <c r="B610" s="84"/>
      <c r="C610" s="134" t="str">
        <f t="array" ref="C610">ifs(and(isblank($A610),isblank($B610)),"", not(iserror(vlookup($A610&amp;$B610,'5) Release_Track'!$F:$F&amp;'5) Release_Track'!$G:$G,1,0))),vlookup($A610&amp;$B610,{'5) Release_Track'!$F:$F&amp;'5) Release_Track'!$G:$G,'5) Release_Track'!$H:$H},2,0), or(and(not(isblank($B610)),$B610=$B607,$A610&lt;&gt;$A607),and(not(isblank($A610)),$A610=$A607,$B610&lt;&gt;$B607)),"ID LISTS UNALIGNED",and($A610&lt;&gt;"",countif('5) Release_Track'!$F:$F,$A610)=0),"NO ISRC MATCH in Release_Track",and($B610&lt;&gt;"",countif('5) Release_Track'!$G:$G,$B610)=0),"NO CATALOG ID MATCH in Release_Track",iserror(vlookup($A610&amp;$B610,'5) Release_Track'!$F:$F&amp;'5) Release_Track'!$G:$G,1,0)),"NO ISRC-CATALOG ID pair MATCH in Release_Track" )</f>
        <v>Matei o Sukuna</v>
      </c>
      <c r="D610" s="134" t="str">
        <f t="array" ref="D610">ifs(and(isblank($A610),isblank($B610)),"", not(iserror(vlookup($A610&amp;$B610,'5) Release_Track'!$F:$F&amp;'5) Release_Track'!$G:$G,1,0))),vlookup($A610&amp;$B610,{'5) Release_Track'!$F:$F&amp;'5) Release_Track'!$G:$G,'5) Release_Track'!$I:$I},2,0), or(and(not(isblank($B610)),$B610=$B607,$A610&lt;&gt;$A607),and(not(isblank($A610)),$A610=$A607,$B610&lt;&gt;$B607)),"ID LISTS UNALIGNED",and($A610&lt;&gt;"",countif('5) Release_Track'!$F:$F,$A610)=0),"NO ISRC MATCH in Release_Track",and($B610&lt;&gt;"",countif('5) Release_Track'!$G:$G,$B610)=0),"NO CATALOG ID MATCH in Release_Track",iserror(vlookup($A610&amp;$B610,'5) Release_Track'!$F:$F&amp;'5) Release_Track'!$G:$G,1,0)),"NO ISRC-CATALOG ID pair MATCH in Release_Track" )</f>
        <v/>
      </c>
      <c r="E610" s="96" t="s">
        <v>53</v>
      </c>
      <c r="F610" s="135" t="s">
        <v>669</v>
      </c>
      <c r="G610" s="136" t="str">
        <f t="array" ref="G610">ifs(or($F610="",$F610="Main Primary Artist"),$F610,not(iserror(vlookup($F610,'Reference info'!$J$5:$J$8,1,0))),"Key Artist",not(iserror(vlookup($F610,'Reference info'!$J$38:$J$405,1,0))),"Performer",not(iserror(vlookup($F610,'Reference info'!$J$10:$J$36,1,0))),"Producer &amp; Engineer")</f>
        <v>Producer &amp; Engineer</v>
      </c>
      <c r="J610" s="174" t="str">
        <f>IF(F610="Main Primary Artist","update Tracks set ArtistId=(select ArtistId from Artists where Name=N'"&amp;Substitute(Trim(E610),"'","''")&amp;"' and EnterpriseId="&amp;EntId&amp;") where "&amp;IF(A610&lt;&gt;"", "ISRC='"&amp;A610&amp;"'", "TrackVendorId='"&amp;Substitute(Trim(B610),"'","''")&amp;"'")&amp;" and EnterpriseId="&amp;EntId,"INSERT into Contributors VALUES (newid(), "&amp;IF(F610&lt;&gt;"Primary Artist", "(select RoleId from ContributorRoles where Name='"&amp;F610&amp;"'), 0", "49, 1")&amp; ", (select max(TrackId) from Tracks where "&amp;IF(A610&lt;&gt;"", "ISRC='"&amp;A610&amp;"'", "TrackVendorId='"&amp;Substitute(Trim(B610),"'","''")&amp;"'")&amp;" and EnterpriseId="&amp;EntId&amp;"), null, (select ArtistId from Artists where Name=N'"&amp;SUBSTITUTE(trim(E610),"'","''")&amp;"' and EnterpriseId="&amp;EntId&amp;"), null)")</f>
        <v>INSERT into Contributors VALUES (newid(), (select RoleId from ContributorRoles where Name='Engineer'), 0, (select max(TrackId) from Tracks where ISRC='BKTOK2400011' and EnterpriseId=647322), null, (select ArtistId from Artists where Name=N'PeJota10*' and EnterpriseId=647322), null)</v>
      </c>
    </row>
    <row r="611" hidden="1">
      <c r="A611" s="34" t="s">
        <v>1219</v>
      </c>
      <c r="B611" s="84"/>
      <c r="C611" s="134" t="str">
        <f t="array" ref="C611">ifs(and(isblank($A611),isblank($B611)),"", not(iserror(vlookup($A611&amp;$B611,'5) Release_Track'!$F:$F&amp;'5) Release_Track'!$G:$G,1,0))),vlookup($A611&amp;$B611,{'5) Release_Track'!$F:$F&amp;'5) Release_Track'!$G:$G,'5) Release_Track'!$H:$H},2,0), or(and(not(isblank($B611)),$B611=$B608,$A611&lt;&gt;$A608),and(not(isblank($A611)),$A611=$A608,$B611&lt;&gt;$B608)),"ID LISTS UNALIGNED",and($A611&lt;&gt;"",countif('5) Release_Track'!$F:$F,$A611)=0),"NO ISRC MATCH in Release_Track",and($B611&lt;&gt;"",countif('5) Release_Track'!$G:$G,$B611)=0),"NO CATALOG ID MATCH in Release_Track",iserror(vlookup($A611&amp;$B611,'5) Release_Track'!$F:$F&amp;'5) Release_Track'!$G:$G,1,0)),"NO ISRC-CATALOG ID pair MATCH in Release_Track" )</f>
        <v>A Volta do Mais Forte</v>
      </c>
      <c r="D611" s="134" t="str">
        <f t="array" ref="D611">ifs(and(isblank($A611),isblank($B611)),"", not(iserror(vlookup($A611&amp;$B611,'5) Release_Track'!$F:$F&amp;'5) Release_Track'!$G:$G,1,0))),vlookup($A611&amp;$B611,{'5) Release_Track'!$F:$F&amp;'5) Release_Track'!$G:$G,'5) Release_Track'!$I:$I},2,0), or(and(not(isblank($B611)),$B611=$B608,$A611&lt;&gt;$A608),and(not(isblank($A611)),$A611=$A608,$B611&lt;&gt;$B608)),"ID LISTS UNALIGNED",and($A611&lt;&gt;"",countif('5) Release_Track'!$F:$F,$A611)=0),"NO ISRC MATCH in Release_Track",and($B611&lt;&gt;"",countif('5) Release_Track'!$G:$G,$B611)=0),"NO CATALOG ID MATCH in Release_Track",iserror(vlookup($A611&amp;$B611,'5) Release_Track'!$F:$F&amp;'5) Release_Track'!$G:$G,1,0)),"NO ISRC-CATALOG ID pair MATCH in Release_Track" )</f>
        <v/>
      </c>
      <c r="E611" s="96" t="s">
        <v>53</v>
      </c>
      <c r="F611" s="135" t="s">
        <v>667</v>
      </c>
      <c r="G611" s="136" t="str">
        <f t="array" ref="G611">ifs(or($F611="",$F611="Main Primary Artist"),$F611,not(iserror(vlookup($F611,'Reference info'!$J$5:$J$8,1,0))),"Key Artist",not(iserror(vlookup($F611,'Reference info'!$J$38:$J$405,1,0))),"Performer",not(iserror(vlookup($F611,'Reference info'!$J$10:$J$36,1,0))),"Producer &amp; Engineer")</f>
        <v>Producer &amp; Engineer</v>
      </c>
      <c r="J611" s="174" t="str">
        <f>IF(F611="Main Primary Artist","update Tracks set ArtistId=(select ArtistId from Artists where Name=N'"&amp;Substitute(Trim(E611),"'","''")&amp;"' and EnterpriseId="&amp;EntId&amp;") where "&amp;IF(A611&lt;&gt;"", "ISRC='"&amp;A611&amp;"'", "TrackVendorId='"&amp;Substitute(Trim(B611),"'","''")&amp;"'")&amp;" and EnterpriseId="&amp;EntId,"INSERT into Contributors VALUES (newid(), "&amp;IF(F611&lt;&gt;"Primary Artist", "(select RoleId from ContributorRoles where Name='"&amp;F611&amp;"'), 0", "49, 1")&amp; ", (select max(TrackId) from Tracks where "&amp;IF(A611&lt;&gt;"", "ISRC='"&amp;A611&amp;"'", "TrackVendorId='"&amp;Substitute(Trim(B611),"'","''")&amp;"'")&amp;" and EnterpriseId="&amp;EntId&amp;"), null, (select ArtistId from Artists where Name=N'"&amp;SUBSTITUTE(trim(E611),"'","''")&amp;"' and EnterpriseId="&amp;EntId&amp;"), null)")</f>
        <v>INSERT into Contributors VALUES (newid(), (select RoleId from ContributorRoles where Name='Producer'), 0, (select max(TrackId) from Tracks where ISRC='BKTOK2400012' and EnterpriseId=647322), null, (select ArtistId from Artists where Name=N'PeJota10*' and EnterpriseId=647322), null)</v>
      </c>
    </row>
    <row r="612">
      <c r="A612" s="34" t="s">
        <v>1219</v>
      </c>
      <c r="B612" s="84"/>
      <c r="C612" s="134" t="str">
        <f t="array" ref="C612">ifs(and(isblank($A612),isblank($B612)),"", not(iserror(vlookup($A612&amp;$B612,'5) Release_Track'!$F:$F&amp;'5) Release_Track'!$G:$G,1,0))),vlookup($A612&amp;$B612,{'5) Release_Track'!$F:$F&amp;'5) Release_Track'!$G:$G,'5) Release_Track'!$H:$H},2,0), or(and(not(isblank($B612)),$B612=$B609,$A612&lt;&gt;$A609),and(not(isblank($A612)),$A612=$A609,$B612&lt;&gt;$B609)),"ID LISTS UNALIGNED",and($A612&lt;&gt;"",countif('5) Release_Track'!$F:$F,$A612)=0),"NO ISRC MATCH in Release_Track",and($B612&lt;&gt;"",countif('5) Release_Track'!$G:$G,$B612)=0),"NO CATALOG ID MATCH in Release_Track",iserror(vlookup($A612&amp;$B612,'5) Release_Track'!$F:$F&amp;'5) Release_Track'!$G:$G,1,0)),"NO ISRC-CATALOG ID pair MATCH in Release_Track" )</f>
        <v>A Volta do Mais Forte</v>
      </c>
      <c r="D612" s="134" t="str">
        <f t="array" ref="D612">ifs(and(isblank($A612),isblank($B612)),"", not(iserror(vlookup($A612&amp;$B612,'5) Release_Track'!$F:$F&amp;'5) Release_Track'!$G:$G,1,0))),vlookup($A612&amp;$B612,{'5) Release_Track'!$F:$F&amp;'5) Release_Track'!$G:$G,'5) Release_Track'!$I:$I},2,0), or(and(not(isblank($B612)),$B612=$B609,$A612&lt;&gt;$A609),and(not(isblank($A612)),$A612=$A609,$B612&lt;&gt;$B609)),"ID LISTS UNALIGNED",and($A612&lt;&gt;"",countif('5) Release_Track'!$F:$F,$A612)=0),"NO ISRC MATCH in Release_Track",and($B612&lt;&gt;"",countif('5) Release_Track'!$G:$G,$B612)=0),"NO CATALOG ID MATCH in Release_Track",iserror(vlookup($A612&amp;$B612,'5) Release_Track'!$F:$F&amp;'5) Release_Track'!$G:$G,1,0)),"NO ISRC-CATALOG ID pair MATCH in Release_Track" )</f>
        <v/>
      </c>
      <c r="E612" s="96" t="s">
        <v>53</v>
      </c>
      <c r="F612" s="140" t="s">
        <v>666</v>
      </c>
      <c r="G612" s="136" t="str">
        <f t="array" ref="G612">ifs(or($F612="",$F612="Main Primary Artist"),$F612,not(iserror(vlookup($F612,'Reference info'!$J$5:$J$8,1,0))),"Key Artist",not(iserror(vlookup($F612,'Reference info'!$J$38:$J$405,1,0))),"Performer",not(iserror(vlookup($F612,'Reference info'!$J$10:$J$36,1,0))),"Producer &amp; Engineer")</f>
        <v>Main Primary Artist</v>
      </c>
      <c r="H612" s="8" t="str">
        <f>"update Artists set ReleasesCount=(select count (distinct ReleaseId) from Releases where ArtistId=(select max(ArtistId) from Artists where Name=N'"&amp;E612&amp;"' and EnterpriseId="&amp;EntId&amp;")), 
TracksCount=(select count (distinct TrackId) from Tracks where ArtistId=(select max(ArtistId) from Artists where Name=N'"&amp;E612&amp;"' and EnterpriseId="&amp;EntId&amp;")) where ArtistId=(select max(ArtistId) from Artists where Name=N'"&amp;E612&amp;"'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12" s="174" t="str">
        <f>IF(F612="Main Primary Artist","update Tracks set ArtistId=(select ArtistId from Artists where Name=N'"&amp;Substitute(Trim(E612),"'","''")&amp;"' and EnterpriseId="&amp;EntId&amp;") where "&amp;IF(A612&lt;&gt;"", "ISRC='"&amp;A612&amp;"'", "TrackVendorId='"&amp;Substitute(Trim(B612),"'","''")&amp;"'")&amp;" and EnterpriseId="&amp;EntId,"INSERT into Contributors VALUES (newid(), "&amp;IF(F612&lt;&gt;"Primary Artist", "(select RoleId from ContributorRoles where Name='"&amp;F612&amp;"'), 0", "49, 1")&amp; ", (select max(TrackId) from Tracks where "&amp;IF(A612&lt;&gt;"", "ISRC='"&amp;A612&amp;"'", "TrackVendorId='"&amp;Substitute(Trim(B612),"'","''")&amp;"'")&amp;" and EnterpriseId="&amp;EntId&amp;"), null, (select ArtistId from Artists where Name=N'"&amp;SUBSTITUTE(trim(E612),"'","''")&amp;"' and EnterpriseId="&amp;EntId&amp;"), null)")</f>
        <v>update Tracks set ArtistId=(select ArtistId from Artists where Name=N'PeJota10*' and EnterpriseId=647322) where ISRC='BKTOK2400012' and EnterpriseId=647322</v>
      </c>
    </row>
    <row r="613" hidden="1">
      <c r="A613" s="34" t="s">
        <v>1219</v>
      </c>
      <c r="B613" s="84"/>
      <c r="C613" s="134" t="str">
        <f t="array" ref="C613">ifs(and(isblank($A613),isblank($B613)),"", not(iserror(vlookup($A613&amp;$B613,'5) Release_Track'!$F:$F&amp;'5) Release_Track'!$G:$G,1,0))),vlookup($A613&amp;$B613,{'5) Release_Track'!$F:$F&amp;'5) Release_Track'!$G:$G,'5) Release_Track'!$H:$H},2,0), or(and(not(isblank($B613)),$B613=$B612,$A613&lt;&gt;$A612),and(not(isblank($A613)),$A613=$A612,$B613&lt;&gt;$B612)),"ID LISTS UNALIGNED",and($A613&lt;&gt;"",countif('5) Release_Track'!$F:$F,$A613)=0),"NO ISRC MATCH in Release_Track",and($B613&lt;&gt;"",countif('5) Release_Track'!$G:$G,$B613)=0),"NO CATALOG ID MATCH in Release_Track",iserror(vlookup($A613&amp;$B613,'5) Release_Track'!$F:$F&amp;'5) Release_Track'!$G:$G,1,0)),"NO ISRC-CATALOG ID pair MATCH in Release_Track" )</f>
        <v>A Volta do Mais Forte</v>
      </c>
      <c r="D613" s="134" t="str">
        <f t="array" ref="D613">ifs(and(isblank($A613),isblank($B613)),"", not(iserror(vlookup($A613&amp;$B613,'5) Release_Track'!$F:$F&amp;'5) Release_Track'!$G:$G,1,0))),vlookup($A613&amp;$B613,{'5) Release_Track'!$F:$F&amp;'5) Release_Track'!$G:$G,'5) Release_Track'!$I:$I},2,0), or(and(not(isblank($B613)),$B613=$B612,$A613&lt;&gt;$A612),and(not(isblank($A613)),$A613=$A612,$B613&lt;&gt;$B612)),"ID LISTS UNALIGNED",and($A613&lt;&gt;"",countif('5) Release_Track'!$F:$F,$A613)=0),"NO ISRC MATCH in Release_Track",and($B613&lt;&gt;"",countif('5) Release_Track'!$G:$G,$B613)=0),"NO CATALOG ID MATCH in Release_Track",iserror(vlookup($A613&amp;$B613,'5) Release_Track'!$F:$F&amp;'5) Release_Track'!$G:$G,1,0)),"NO ISRC-CATALOG ID pair MATCH in Release_Track" )</f>
        <v/>
      </c>
      <c r="E613" s="96" t="s">
        <v>131</v>
      </c>
      <c r="F613" s="93" t="s">
        <v>672</v>
      </c>
      <c r="G613" s="136" t="str">
        <f t="array" ref="G613">ifs(or($F613="",$F613="Main Primary Artist"),$F613,not(iserror(vlookup($F613,'Reference info'!$J$5:$J$8,1,0))),"Key Artist",not(iserror(vlookup($F613,'Reference info'!$J$38:$J$405,1,0))),"Performer",not(iserror(vlookup($F613,'Reference info'!$J$10:$J$36,1,0))),"Producer &amp; Engineer")</f>
        <v>Key Artist</v>
      </c>
      <c r="J613" s="174" t="str">
        <f>IF(F613="Main Primary Artist","update Tracks set ArtistId=(select ArtistId from Artists where Name=N'"&amp;Substitute(Trim(E613),"'","''")&amp;"' and EnterpriseId="&amp;EntId&amp;") where "&amp;IF(A613&lt;&gt;"", "ISRC='"&amp;A613&amp;"'", "TrackVendorId='"&amp;Substitute(Trim(B613),"'","''")&amp;"'")&amp;" and EnterpriseId="&amp;EntId,"INSERT into Contributors VALUES (newid(), "&amp;IF(F613&lt;&gt;"Primary Artist", "(select RoleId from ContributorRoles where Name='"&amp;F613&amp;"'), 0", "49, 1")&amp; ", (select max(TrackId) from Tracks where "&amp;IF(A613&lt;&gt;"", "ISRC='"&amp;A613&amp;"'", "TrackVendorId='"&amp;Substitute(Trim(B613),"'","''")&amp;"'")&amp;" and EnterpriseId="&amp;EntId&amp;"), null, (select ArtistId from Artists where Name=N'"&amp;SUBSTITUTE(trim(E613),"'","''")&amp;"' and EnterpriseId="&amp;EntId&amp;"), null)")</f>
        <v>INSERT into Contributors VALUES (newid(), (select RoleId from ContributorRoles where Name='Featuring'), 0, (select max(TrackId) from Tracks where ISRC='BKTOK2400012' and EnterpriseId=647322), null, (select ArtistId from Artists where Name=N'Pablo Matheus' and EnterpriseId=647322), null)</v>
      </c>
    </row>
    <row r="614" hidden="1">
      <c r="A614" s="34" t="s">
        <v>1219</v>
      </c>
      <c r="B614" s="84"/>
      <c r="C614" s="134" t="str">
        <f t="array" ref="C614">ifs(and(isblank($A614),isblank($B614)),"", not(iserror(vlookup($A614&amp;$B614,'5) Release_Track'!$F:$F&amp;'5) Release_Track'!$G:$G,1,0))),vlookup($A614&amp;$B614,{'5) Release_Track'!$F:$F&amp;'5) Release_Track'!$G:$G,'5) Release_Track'!$H:$H},2,0), or(and(not(isblank($B614)),$B614=$B611,$A614&lt;&gt;$A611),and(not(isblank($A614)),$A614=$A611,$B614&lt;&gt;$B611)),"ID LISTS UNALIGNED",and($A614&lt;&gt;"",countif('5) Release_Track'!$F:$F,$A614)=0),"NO ISRC MATCH in Release_Track",and($B614&lt;&gt;"",countif('5) Release_Track'!$G:$G,$B614)=0),"NO CATALOG ID MATCH in Release_Track",iserror(vlookup($A614&amp;$B614,'5) Release_Track'!$F:$F&amp;'5) Release_Track'!$G:$G,1,0)),"NO ISRC-CATALOG ID pair MATCH in Release_Track" )</f>
        <v>A Volta do Mais Forte</v>
      </c>
      <c r="D614" s="134" t="str">
        <f t="array" ref="D614">ifs(and(isblank($A614),isblank($B614)),"", not(iserror(vlookup($A614&amp;$B614,'5) Release_Track'!$F:$F&amp;'5) Release_Track'!$G:$G,1,0))),vlookup($A614&amp;$B614,{'5) Release_Track'!$F:$F&amp;'5) Release_Track'!$G:$G,'5) Release_Track'!$I:$I},2,0), or(and(not(isblank($B614)),$B614=$B611,$A614&lt;&gt;$A611),and(not(isblank($A614)),$A614=$A611,$B614&lt;&gt;$B611)),"ID LISTS UNALIGNED",and($A614&lt;&gt;"",countif('5) Release_Track'!$F:$F,$A614)=0),"NO ISRC MATCH in Release_Track",and($B614&lt;&gt;"",countif('5) Release_Track'!$G:$G,$B614)=0),"NO CATALOG ID MATCH in Release_Track",iserror(vlookup($A614&amp;$B614,'5) Release_Track'!$F:$F&amp;'5) Release_Track'!$G:$G,1,0)),"NO ISRC-CATALOG ID pair MATCH in Release_Track" )</f>
        <v/>
      </c>
      <c r="E614" s="96" t="s">
        <v>53</v>
      </c>
      <c r="F614" s="135" t="s">
        <v>669</v>
      </c>
      <c r="G614" s="136" t="str">
        <f t="array" ref="G614">ifs(or($F614="",$F614="Main Primary Artist"),$F614,not(iserror(vlookup($F614,'Reference info'!$J$5:$J$8,1,0))),"Key Artist",not(iserror(vlookup($F614,'Reference info'!$J$38:$J$405,1,0))),"Performer",not(iserror(vlookup($F614,'Reference info'!$J$10:$J$36,1,0))),"Producer &amp; Engineer")</f>
        <v>Producer &amp; Engineer</v>
      </c>
      <c r="J614" s="174" t="str">
        <f>IF(F614="Main Primary Artist","update Tracks set ArtistId=(select ArtistId from Artists where Name=N'"&amp;Substitute(Trim(E614),"'","''")&amp;"' and EnterpriseId="&amp;EntId&amp;") where "&amp;IF(A614&lt;&gt;"", "ISRC='"&amp;A614&amp;"'", "TrackVendorId='"&amp;Substitute(Trim(B614),"'","''")&amp;"'")&amp;" and EnterpriseId="&amp;EntId,"INSERT into Contributors VALUES (newid(), "&amp;IF(F614&lt;&gt;"Primary Artist", "(select RoleId from ContributorRoles where Name='"&amp;F614&amp;"'), 0", "49, 1")&amp; ", (select max(TrackId) from Tracks where "&amp;IF(A614&lt;&gt;"", "ISRC='"&amp;A614&amp;"'", "TrackVendorId='"&amp;Substitute(Trim(B614),"'","''")&amp;"'")&amp;" and EnterpriseId="&amp;EntId&amp;"), null, (select ArtistId from Artists where Name=N'"&amp;SUBSTITUTE(trim(E614),"'","''")&amp;"' and EnterpriseId="&amp;EntId&amp;"), null)")</f>
        <v>INSERT into Contributors VALUES (newid(), (select RoleId from ContributorRoles where Name='Engineer'), 0, (select max(TrackId) from Tracks where ISRC='BKTOK2400012' and EnterpriseId=647322), null, (select ArtistId from Artists where Name=N'PeJota10*' and EnterpriseId=647322), null)</v>
      </c>
    </row>
    <row r="615" hidden="1">
      <c r="A615" s="8" t="s">
        <v>992</v>
      </c>
      <c r="B615" s="116"/>
      <c r="C615" s="134" t="str">
        <f t="array" ref="C615">ifs(and(isblank($A615),isblank($B615)),"", not(iserror(vlookup($A615&amp;$B615,'5) Release_Track'!$F:$F&amp;'5) Release_Track'!$G:$G,1,0))),vlookup($A615&amp;$B615,{'5) Release_Track'!$F:$F&amp;'5) Release_Track'!$G:$G,'5) Release_Track'!$H:$H},2,0), or(and(not(isblank($B615)),$B615=$B612,$A615&lt;&gt;$A612),and(not(isblank($A615)),$A615=$A612,$B615&lt;&gt;$B612)),"ID LISTS UNALIGNED",and($A615&lt;&gt;"",countif('5) Release_Track'!$F:$F,$A615)=0),"NO ISRC MATCH in Release_Track",and($B615&lt;&gt;"",countif('5) Release_Track'!$G:$G,$B615)=0),"NO CATALOG ID MATCH in Release_Track",iserror(vlookup($A615&amp;$B615,'5) Release_Track'!$F:$F&amp;'5) Release_Track'!$G:$G,1,0)),"NO ISRC-CATALOG ID pair MATCH in Release_Track" )</f>
        <v>Dean: Caçador Demônio</v>
      </c>
      <c r="D615" s="134"/>
      <c r="E615" s="43" t="s">
        <v>67</v>
      </c>
      <c r="F615" s="135" t="s">
        <v>667</v>
      </c>
      <c r="G615" s="136" t="str">
        <f t="array" ref="G615">ifs(or($F615="",$F615="Main Primary Artist"),$F615,not(iserror(vlookup($F615,'Reference info'!$J$5:$J$8,1,0))),"Key Artist",not(iserror(vlookup($F615,'Reference info'!$J$38:$J$405,1,0))),"Performer",not(iserror(vlookup($F615,'Reference info'!$J$10:$J$36,1,0))),"Producer &amp; Engineer")</f>
        <v>Producer &amp; Engineer</v>
      </c>
      <c r="J615" s="174" t="str">
        <f>IF(F615="Main Primary Artist","update Tracks set ArtistId=(select ArtistId from Artists where Name=N'"&amp;Substitute(Trim(E615),"'","''")&amp;"' and EnterpriseId="&amp;EntId&amp;") where "&amp;IF(A615&lt;&gt;"", "ISRC='"&amp;A615&amp;"'", "TrackVendorId='"&amp;Substitute(Trim(B615),"'","''")&amp;"'")&amp;" and EnterpriseId="&amp;EntId,"INSERT into Contributors VALUES (newid(), "&amp;IF(F615&lt;&gt;"Primary Artist", "(select RoleId from ContributorRoles where Name='"&amp;F615&amp;"'), 0", "49, 1")&amp; ", (select max(TrackId) from Tracks where "&amp;IF(A615&lt;&gt;"", "ISRC='"&amp;A615&amp;"'", "TrackVendorId='"&amp;Substitute(Trim(B615),"'","''")&amp;"'")&amp;" and EnterpriseId="&amp;EntId&amp;"), null, (select ArtistId from Artists where Name=N'"&amp;SUBSTITUTE(trim(E615),"'","''")&amp;"' and EnterpriseId="&amp;EntId&amp;"), null)")</f>
        <v>INSERT into Contributors VALUES (newid(), (select RoleId from ContributorRoles where Name='Producer'), 0, (select max(TrackId) from Tracks where ISRC='BKTOK2400013' and EnterpriseId=647322), null, (select ArtistId from Artists where Name=N'Flash Beats Manow' and EnterpriseId=647322), null)</v>
      </c>
    </row>
    <row r="616">
      <c r="A616" s="8" t="s">
        <v>992</v>
      </c>
      <c r="B616" s="116"/>
      <c r="C616" s="134" t="str">
        <f t="array" ref="C616">ifs(and(isblank($A616),isblank($B616)),"", not(iserror(vlookup($A616&amp;$B616,'5) Release_Track'!$F:$F&amp;'5) Release_Track'!$G:$G,1,0))),vlookup($A616&amp;$B616,{'5) Release_Track'!$F:$F&amp;'5) Release_Track'!$G:$G,'5) Release_Track'!$H:$H},2,0), or(and(not(isblank($B616)),$B616=$B613,$A616&lt;&gt;$A613),and(not(isblank($A616)),$A616=$A613,$B616&lt;&gt;$B613)),"ID LISTS UNALIGNED",and($A616&lt;&gt;"",countif('5) Release_Track'!$F:$F,$A616)=0),"NO ISRC MATCH in Release_Track",and($B616&lt;&gt;"",countif('5) Release_Track'!$G:$G,$B616)=0),"NO CATALOG ID MATCH in Release_Track",iserror(vlookup($A616&amp;$B616,'5) Release_Track'!$F:$F&amp;'5) Release_Track'!$G:$G,1,0)),"NO ISRC-CATALOG ID pair MATCH in Release_Track" )</f>
        <v>Dean: Caçador Demônio</v>
      </c>
      <c r="D616" s="134" t="str">
        <f t="array" ref="D616">ifs(and(isblank($A616),isblank($B616)),"", not(iserror(vlookup($A616&amp;$B616,'5) Release_Track'!$F:$F&amp;'5) Release_Track'!$G:$G,1,0))),vlookup($A616&amp;$B616,{'5) Release_Track'!$F:$F&amp;'5) Release_Track'!$G:$G,'5) Release_Track'!$I:$I},2,0), or(and(not(isblank($B616)),$B616=$B613,$A616&lt;&gt;$A613),and(not(isblank($A616)),$A616=$A613,$B616&lt;&gt;$B613)),"ID LISTS UNALIGNED",and($A616&lt;&gt;"",countif('5) Release_Track'!$F:$F,$A616)=0),"NO ISRC MATCH in Release_Track",and($B616&lt;&gt;"",countif('5) Release_Track'!$G:$G,$B616)=0),"NO CATALOG ID MATCH in Release_Track",iserror(vlookup($A616&amp;$B616,'5) Release_Track'!$F:$F&amp;'5) Release_Track'!$G:$G,1,0)),"NO ISRC-CATALOG ID pair MATCH in Release_Track" )</f>
        <v/>
      </c>
      <c r="E616" s="43" t="s">
        <v>67</v>
      </c>
      <c r="F616" s="135" t="s">
        <v>666</v>
      </c>
      <c r="G616" s="136" t="str">
        <f t="array" ref="G616">ifs(or($F616="",$F616="Main Primary Artist"),$F616,not(iserror(vlookup($F616,'Reference info'!$J$5:$J$8,1,0))),"Key Artist",not(iserror(vlookup($F616,'Reference info'!$J$38:$J$405,1,0))),"Performer",not(iserror(vlookup($F616,'Reference info'!$J$10:$J$36,1,0))),"Producer &amp; Engineer")</f>
        <v>Main Primary Artist</v>
      </c>
      <c r="H616" s="8" t="str">
        <f>"update Artists set ReleasesCount=(select count (distinct ReleaseId) from Releases where ArtistId=(select max(ArtistId) from Artists where Name=N'"&amp;E616&amp;"' and EnterpriseId="&amp;EntId&amp;")), 
TracksCount=(select count (distinct TrackId) from Tracks where ArtistId=(select max(ArtistId) from Artists where Name=N'"&amp;E616&amp;"' and EnterpriseId="&amp;EntId&amp;")) where ArtistId=(select max(ArtistId) from Artists where Name=N'"&amp;E616&amp;"'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16" s="174" t="str">
        <f>IF(F616="Main Primary Artist","update Tracks set ArtistId=(select ArtistId from Artists where Name=N'"&amp;Substitute(Trim(E616),"'","''")&amp;"' and EnterpriseId="&amp;EntId&amp;") where "&amp;IF(A616&lt;&gt;"", "ISRC='"&amp;A616&amp;"'", "TrackVendorId='"&amp;Substitute(Trim(B616),"'","''")&amp;"'")&amp;" and EnterpriseId="&amp;EntId,"INSERT into Contributors VALUES (newid(), "&amp;IF(F616&lt;&gt;"Primary Artist", "(select RoleId from ContributorRoles where Name='"&amp;F616&amp;"'), 0", "49, 1")&amp; ", (select max(TrackId) from Tracks where "&amp;IF(A616&lt;&gt;"", "ISRC='"&amp;A616&amp;"'", "TrackVendorId='"&amp;Substitute(Trim(B616),"'","''")&amp;"'")&amp;" and EnterpriseId="&amp;EntId&amp;"), null, (select ArtistId from Artists where Name=N'"&amp;SUBSTITUTE(trim(E616),"'","''")&amp;"' and EnterpriseId="&amp;EntId&amp;"), null)")</f>
        <v>update Tracks set ArtistId=(select ArtistId from Artists where Name=N'Flash Beats Manow' and EnterpriseId=647322) where ISRC='BKTOK2400013' and EnterpriseId=647322</v>
      </c>
    </row>
    <row r="617" hidden="1">
      <c r="A617" s="8" t="s">
        <v>992</v>
      </c>
      <c r="B617" s="116"/>
      <c r="C617" s="134" t="str">
        <f t="array" ref="C617">ifs(and(isblank($A617),isblank($B617)),"", not(iserror(vlookup($A617&amp;$B617,'5) Release_Track'!$F:$F&amp;'5) Release_Track'!$G:$G,1,0))),vlookup($A617&amp;$B617,{'5) Release_Track'!$F:$F&amp;'5) Release_Track'!$G:$G,'5) Release_Track'!$H:$H},2,0), or(and(not(isblank($B617)),$B617=$B614,$A617&lt;&gt;$A614),and(not(isblank($A617)),$A617=$A614,$B617&lt;&gt;$B614)),"ID LISTS UNALIGNED",and($A617&lt;&gt;"",countif('5) Release_Track'!$F:$F,$A617)=0),"NO ISRC MATCH in Release_Track",and($B617&lt;&gt;"",countif('5) Release_Track'!$G:$G,$B617)=0),"NO CATALOG ID MATCH in Release_Track",iserror(vlookup($A617&amp;$B617,'5) Release_Track'!$F:$F&amp;'5) Release_Track'!$G:$G,1,0)),"NO ISRC-CATALOG ID pair MATCH in Release_Track" )</f>
        <v>Dean: Caçador Demônio</v>
      </c>
      <c r="D617" s="134"/>
      <c r="E617" s="43" t="s">
        <v>67</v>
      </c>
      <c r="F617" s="135" t="s">
        <v>669</v>
      </c>
      <c r="G617" s="136" t="str">
        <f t="array" ref="G617">ifs(or($F617="",$F617="Main Primary Artist"),$F617,not(iserror(vlookup($F617,'Reference info'!$J$5:$J$8,1,0))),"Key Artist",not(iserror(vlookup($F617,'Reference info'!$J$38:$J$405,1,0))),"Performer",not(iserror(vlookup($F617,'Reference info'!$J$10:$J$36,1,0))),"Producer &amp; Engineer")</f>
        <v>Producer &amp; Engineer</v>
      </c>
      <c r="J617" s="174" t="str">
        <f>IF(F617="Main Primary Artist","update Tracks set ArtistId=(select ArtistId from Artists where Name=N'"&amp;Substitute(Trim(E617),"'","''")&amp;"' and EnterpriseId="&amp;EntId&amp;") where "&amp;IF(A617&lt;&gt;"", "ISRC='"&amp;A617&amp;"'", "TrackVendorId='"&amp;Substitute(Trim(B617),"'","''")&amp;"'")&amp;" and EnterpriseId="&amp;EntId,"INSERT into Contributors VALUES (newid(), "&amp;IF(F617&lt;&gt;"Primary Artist", "(select RoleId from ContributorRoles where Name='"&amp;F617&amp;"'), 0", "49, 1")&amp; ", (select max(TrackId) from Tracks where "&amp;IF(A617&lt;&gt;"", "ISRC='"&amp;A617&amp;"'", "TrackVendorId='"&amp;Substitute(Trim(B617),"'","''")&amp;"'")&amp;" and EnterpriseId="&amp;EntId&amp;"), null, (select ArtistId from Artists where Name=N'"&amp;SUBSTITUTE(trim(E617),"'","''")&amp;"' and EnterpriseId="&amp;EntId&amp;"), null)")</f>
        <v>INSERT into Contributors VALUES (newid(), (select RoleId from ContributorRoles where Name='Engineer'), 0, (select max(TrackId) from Tracks where ISRC='BKTOK2400013' and EnterpriseId=647322), null, (select ArtistId from Artists where Name=N'Flash Beats Manow' and EnterpriseId=647322), null)</v>
      </c>
    </row>
    <row r="618" hidden="1">
      <c r="A618" s="34" t="s">
        <v>1223</v>
      </c>
      <c r="B618" s="84"/>
      <c r="C618" s="134" t="str">
        <f t="array" ref="C618">ifs(and(isblank($A618),isblank($B618)),"", not(iserror(vlookup($A618&amp;$B618,'5) Release_Track'!$F:$F&amp;'5) Release_Track'!$G:$G,1,0))),vlookup($A618&amp;$B618,{'5) Release_Track'!$F:$F&amp;'5) Release_Track'!$G:$G,'5) Release_Track'!$H:$H},2,0), or(and(not(isblank($B618)),$B618=$B615,$A618&lt;&gt;$A615),and(not(isblank($A618)),$A618=$A615,$B618&lt;&gt;$B615)),"ID LISTS UNALIGNED",and($A618&lt;&gt;"",countif('5) Release_Track'!$F:$F,$A618)=0),"NO ISRC MATCH in Release_Track",and($B618&lt;&gt;"",countif('5) Release_Track'!$G:$G,$B618)=0),"NO CATALOG ID MATCH in Release_Track",iserror(vlookup($A618&amp;$B618,'5) Release_Track'!$F:$F&amp;'5) Release_Track'!$G:$G,1,0)),"NO ISRC-CATALOG ID pair MATCH in Release_Track" )</f>
        <v>Caminho Até o Topo</v>
      </c>
      <c r="D618" s="134" t="str">
        <f t="array" ref="D618">ifs(and(isblank($A618),isblank($B618)),"", not(iserror(vlookup($A618&amp;$B618,'5) Release_Track'!$F:$F&amp;'5) Release_Track'!$G:$G,1,0))),vlookup($A618&amp;$B618,{'5) Release_Track'!$F:$F&amp;'5) Release_Track'!$G:$G,'5) Release_Track'!$I:$I},2,0), or(and(not(isblank($B618)),$B618=$B615,$A618&lt;&gt;$A615),and(not(isblank($A618)),$A618=$A615,$B618&lt;&gt;$B615)),"ID LISTS UNALIGNED",and($A618&lt;&gt;"",countif('5) Release_Track'!$F:$F,$A618)=0),"NO ISRC MATCH in Release_Track",and($B618&lt;&gt;"",countif('5) Release_Track'!$G:$G,$B618)=0),"NO CATALOG ID MATCH in Release_Track",iserror(vlookup($A618&amp;$B618,'5) Release_Track'!$F:$F&amp;'5) Release_Track'!$G:$G,1,0)),"NO ISRC-CATALOG ID pair MATCH in Release_Track" )</f>
        <v/>
      </c>
      <c r="E618" s="96" t="s">
        <v>53</v>
      </c>
      <c r="F618" s="135" t="s">
        <v>667</v>
      </c>
      <c r="G618" s="136" t="str">
        <f t="array" ref="G618">ifs(or($F618="",$F618="Main Primary Artist"),$F618,not(iserror(vlookup($F618,'Reference info'!$J$5:$J$8,1,0))),"Key Artist",not(iserror(vlookup($F618,'Reference info'!$J$38:$J$405,1,0))),"Performer",not(iserror(vlookup($F618,'Reference info'!$J$10:$J$36,1,0))),"Producer &amp; Engineer")</f>
        <v>Producer &amp; Engineer</v>
      </c>
      <c r="J618" s="174" t="str">
        <f>IF(F618="Main Primary Artist","update Tracks set ArtistId=(select ArtistId from Artists where Name=N'"&amp;Substitute(Trim(E618),"'","''")&amp;"' and EnterpriseId="&amp;EntId&amp;") where "&amp;IF(A618&lt;&gt;"", "ISRC='"&amp;A618&amp;"'", "TrackVendorId='"&amp;Substitute(Trim(B618),"'","''")&amp;"'")&amp;" and EnterpriseId="&amp;EntId,"INSERT into Contributors VALUES (newid(), "&amp;IF(F618&lt;&gt;"Primary Artist", "(select RoleId from ContributorRoles where Name='"&amp;F618&amp;"'), 0", "49, 1")&amp; ", (select max(TrackId) from Tracks where "&amp;IF(A618&lt;&gt;"", "ISRC='"&amp;A618&amp;"'", "TrackVendorId='"&amp;Substitute(Trim(B618),"'","''")&amp;"'")&amp;" and EnterpriseId="&amp;EntId&amp;"), null, (select ArtistId from Artists where Name=N'"&amp;SUBSTITUTE(trim(E618),"'","''")&amp;"' and EnterpriseId="&amp;EntId&amp;"), null)")</f>
        <v>INSERT into Contributors VALUES (newid(), (select RoleId from ContributorRoles where Name='Producer'), 0, (select max(TrackId) from Tracks where ISRC='BKTOK2400014' and EnterpriseId=647322), null, (select ArtistId from Artists where Name=N'PeJota10*' and EnterpriseId=647322), null)</v>
      </c>
    </row>
    <row r="619">
      <c r="A619" s="34" t="s">
        <v>1223</v>
      </c>
      <c r="B619" s="84"/>
      <c r="C619" s="134" t="str">
        <f t="array" ref="C619">ifs(and(isblank($A619),isblank($B619)),"", not(iserror(vlookup($A619&amp;$B619,'5) Release_Track'!$F:$F&amp;'5) Release_Track'!$G:$G,1,0))),vlookup($A619&amp;$B619,{'5) Release_Track'!$F:$F&amp;'5) Release_Track'!$G:$G,'5) Release_Track'!$H:$H},2,0), or(and(not(isblank($B619)),$B619=$B616,$A619&lt;&gt;$A616),and(not(isblank($A619)),$A619=$A616,$B619&lt;&gt;$B616)),"ID LISTS UNALIGNED",and($A619&lt;&gt;"",countif('5) Release_Track'!$F:$F,$A619)=0),"NO ISRC MATCH in Release_Track",and($B619&lt;&gt;"",countif('5) Release_Track'!$G:$G,$B619)=0),"NO CATALOG ID MATCH in Release_Track",iserror(vlookup($A619&amp;$B619,'5) Release_Track'!$F:$F&amp;'5) Release_Track'!$G:$G,1,0)),"NO ISRC-CATALOG ID pair MATCH in Release_Track" )</f>
        <v>Caminho Até o Topo</v>
      </c>
      <c r="D619" s="134" t="str">
        <f t="array" ref="D619">ifs(and(isblank($A619),isblank($B619)),"", not(iserror(vlookup($A619&amp;$B619,'5) Release_Track'!$F:$F&amp;'5) Release_Track'!$G:$G,1,0))),vlookup($A619&amp;$B619,{'5) Release_Track'!$F:$F&amp;'5) Release_Track'!$G:$G,'5) Release_Track'!$I:$I},2,0), or(and(not(isblank($B619)),$B619=$B616,$A619&lt;&gt;$A616),and(not(isblank($A619)),$A619=$A616,$B619&lt;&gt;$B616)),"ID LISTS UNALIGNED",and($A619&lt;&gt;"",countif('5) Release_Track'!$F:$F,$A619)=0),"NO ISRC MATCH in Release_Track",and($B619&lt;&gt;"",countif('5) Release_Track'!$G:$G,$B619)=0),"NO CATALOG ID MATCH in Release_Track",iserror(vlookup($A619&amp;$B619,'5) Release_Track'!$F:$F&amp;'5) Release_Track'!$G:$G,1,0)),"NO ISRC-CATALOG ID pair MATCH in Release_Track" )</f>
        <v/>
      </c>
      <c r="E619" s="96" t="s">
        <v>53</v>
      </c>
      <c r="F619" s="140" t="s">
        <v>666</v>
      </c>
      <c r="G619" s="136" t="str">
        <f t="array" ref="G619">ifs(or($F619="",$F619="Main Primary Artist"),$F619,not(iserror(vlookup($F619,'Reference info'!$J$5:$J$8,1,0))),"Key Artist",not(iserror(vlookup($F619,'Reference info'!$J$38:$J$405,1,0))),"Performer",not(iserror(vlookup($F619,'Reference info'!$J$10:$J$36,1,0))),"Producer &amp; Engineer")</f>
        <v>Main Primary Artist</v>
      </c>
      <c r="H619" s="8" t="str">
        <f>"update Artists set ReleasesCount=(select count (distinct ReleaseId) from Releases where ArtistId=(select max(ArtistId) from Artists where Name=N'"&amp;E619&amp;"' and EnterpriseId="&amp;EntId&amp;")), 
TracksCount=(select count (distinct TrackId) from Tracks where ArtistId=(select max(ArtistId) from Artists where Name=N'"&amp;E619&amp;"' and EnterpriseId="&amp;EntId&amp;")) where ArtistId=(select max(ArtistId) from Artists where Name=N'"&amp;E619&amp;"'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19" s="174" t="str">
        <f>IF(F619="Main Primary Artist","update Tracks set ArtistId=(select ArtistId from Artists where Name=N'"&amp;Substitute(Trim(E619),"'","''")&amp;"' and EnterpriseId="&amp;EntId&amp;") where "&amp;IF(A619&lt;&gt;"", "ISRC='"&amp;A619&amp;"'", "TrackVendorId='"&amp;Substitute(Trim(B619),"'","''")&amp;"'")&amp;" and EnterpriseId="&amp;EntId,"INSERT into Contributors VALUES (newid(), "&amp;IF(F619&lt;&gt;"Primary Artist", "(select RoleId from ContributorRoles where Name='"&amp;F619&amp;"'), 0", "49, 1")&amp; ", (select max(TrackId) from Tracks where "&amp;IF(A619&lt;&gt;"", "ISRC='"&amp;A619&amp;"'", "TrackVendorId='"&amp;Substitute(Trim(B619),"'","''")&amp;"'")&amp;" and EnterpriseId="&amp;EntId&amp;"), null, (select ArtistId from Artists where Name=N'"&amp;SUBSTITUTE(trim(E619),"'","''")&amp;"' and EnterpriseId="&amp;EntId&amp;"), null)")</f>
        <v>update Tracks set ArtistId=(select ArtistId from Artists where Name=N'PeJota10*' and EnterpriseId=647322) where ISRC='BKTOK2400014' and EnterpriseId=647322</v>
      </c>
    </row>
    <row r="620" hidden="1">
      <c r="A620" s="34" t="s">
        <v>1223</v>
      </c>
      <c r="B620" s="84"/>
      <c r="C620" s="134" t="str">
        <f t="array" ref="C620">ifs(and(isblank($A620),isblank($B620)),"", not(iserror(vlookup($A620&amp;$B620,'5) Release_Track'!$F:$F&amp;'5) Release_Track'!$G:$G,1,0))),vlookup($A620&amp;$B620,{'5) Release_Track'!$F:$F&amp;'5) Release_Track'!$G:$G,'5) Release_Track'!$H:$H},2,0), or(and(not(isblank($B620)),$B620=$B617,$A620&lt;&gt;$A617),and(not(isblank($A620)),$A620=$A617,$B620&lt;&gt;$B617)),"ID LISTS UNALIGNED",and($A620&lt;&gt;"",countif('5) Release_Track'!$F:$F,$A620)=0),"NO ISRC MATCH in Release_Track",and($B620&lt;&gt;"",countif('5) Release_Track'!$G:$G,$B620)=0),"NO CATALOG ID MATCH in Release_Track",iserror(vlookup($A620&amp;$B620,'5) Release_Track'!$F:$F&amp;'5) Release_Track'!$G:$G,1,0)),"NO ISRC-CATALOG ID pair MATCH in Release_Track" )</f>
        <v>Caminho Até o Topo</v>
      </c>
      <c r="D620" s="134" t="str">
        <f t="array" ref="D620">ifs(and(isblank($A620),isblank($B620)),"", not(iserror(vlookup($A620&amp;$B620,'5) Release_Track'!$F:$F&amp;'5) Release_Track'!$G:$G,1,0))),vlookup($A620&amp;$B620,{'5) Release_Track'!$F:$F&amp;'5) Release_Track'!$G:$G,'5) Release_Track'!$I:$I},2,0), or(and(not(isblank($B620)),$B620=$B617,$A620&lt;&gt;$A617),and(not(isblank($A620)),$A620=$A617,$B620&lt;&gt;$B617)),"ID LISTS UNALIGNED",and($A620&lt;&gt;"",countif('5) Release_Track'!$F:$F,$A620)=0),"NO ISRC MATCH in Release_Track",and($B620&lt;&gt;"",countif('5) Release_Track'!$G:$G,$B620)=0),"NO CATALOG ID MATCH in Release_Track",iserror(vlookup($A620&amp;$B620,'5) Release_Track'!$F:$F&amp;'5) Release_Track'!$G:$G,1,0)),"NO ISRC-CATALOG ID pair MATCH in Release_Track" )</f>
        <v/>
      </c>
      <c r="E620" s="96" t="s">
        <v>53</v>
      </c>
      <c r="F620" s="135" t="s">
        <v>669</v>
      </c>
      <c r="G620" s="136" t="str">
        <f t="array" ref="G620">ifs(or($F620="",$F620="Main Primary Artist"),$F620,not(iserror(vlookup($F620,'Reference info'!$J$5:$J$8,1,0))),"Key Artist",not(iserror(vlookup($F620,'Reference info'!$J$38:$J$405,1,0))),"Performer",not(iserror(vlookup($F620,'Reference info'!$J$10:$J$36,1,0))),"Producer &amp; Engineer")</f>
        <v>Producer &amp; Engineer</v>
      </c>
      <c r="J620" s="174" t="str">
        <f>IF(F620="Main Primary Artist","update Tracks set ArtistId=(select ArtistId from Artists where Name=N'"&amp;Substitute(Trim(E620),"'","''")&amp;"' and EnterpriseId="&amp;EntId&amp;") where "&amp;IF(A620&lt;&gt;"", "ISRC='"&amp;A620&amp;"'", "TrackVendorId='"&amp;Substitute(Trim(B620),"'","''")&amp;"'")&amp;" and EnterpriseId="&amp;EntId,"INSERT into Contributors VALUES (newid(), "&amp;IF(F620&lt;&gt;"Primary Artist", "(select RoleId from ContributorRoles where Name='"&amp;F620&amp;"'), 0", "49, 1")&amp; ", (select max(TrackId) from Tracks where "&amp;IF(A620&lt;&gt;"", "ISRC='"&amp;A620&amp;"'", "TrackVendorId='"&amp;Substitute(Trim(B620),"'","''")&amp;"'")&amp;" and EnterpriseId="&amp;EntId&amp;"), null, (select ArtistId from Artists where Name=N'"&amp;SUBSTITUTE(trim(E620),"'","''")&amp;"' and EnterpriseId="&amp;EntId&amp;"), null)")</f>
        <v>INSERT into Contributors VALUES (newid(), (select RoleId from ContributorRoles where Name='Engineer'), 0, (select max(TrackId) from Tracks where ISRC='BKTOK2400014' and EnterpriseId=647322), null, (select ArtistId from Artists where Name=N'PeJota10*' and EnterpriseId=647322), null)</v>
      </c>
    </row>
    <row r="621" hidden="1">
      <c r="A621" s="8" t="s">
        <v>994</v>
      </c>
      <c r="B621" s="116"/>
      <c r="C621" s="134" t="str">
        <f t="array" ref="C621">ifs(and(isblank($A621),isblank($B621)),"", not(iserror(vlookup($A621&amp;$B621,'5) Release_Track'!$F:$F&amp;'5) Release_Track'!$G:$G,1,0))),vlookup($A621&amp;$B621,{'5) Release_Track'!$F:$F&amp;'5) Release_Track'!$G:$G,'5) Release_Track'!$H:$H},2,0), or(and(not(isblank($B621)),$B621=#REF!,$A621&lt;&gt;#REF!),and(not(isblank($A621)),$A621=#REF!,$B621&lt;&gt;#REF!)),"ID LISTS UNALIGNED",and($A621&lt;&gt;"",countif('5) Release_Track'!$F:$F,$A621)=0),"NO ISRC MATCH in Release_Track",and($B621&lt;&gt;"",countif('5) Release_Track'!$G:$G,$B621)=0),"NO CATALOG ID MATCH in Release_Track",iserror(vlookup($A621&amp;$B621,'5) Release_Track'!$F:$F&amp;'5) Release_Track'!$G:$G,1,0)),"NO ISRC-CATALOG ID pair MATCH in Release_Track" )</f>
        <v>Speedlord 6 - Eletricidade</v>
      </c>
      <c r="D621" s="134"/>
      <c r="E621" s="43" t="s">
        <v>67</v>
      </c>
      <c r="F621" s="135" t="s">
        <v>667</v>
      </c>
      <c r="G621" s="136" t="str">
        <f t="array" ref="G621">ifs(or($F621="",$F621="Main Primary Artist"),$F621,not(iserror(vlookup($F621,'Reference info'!$J$5:$J$8,1,0))),"Key Artist",not(iserror(vlookup($F621,'Reference info'!$J$38:$J$405,1,0))),"Performer",not(iserror(vlookup($F621,'Reference info'!$J$10:$J$36,1,0))),"Producer &amp; Engineer")</f>
        <v>Producer &amp; Engineer</v>
      </c>
      <c r="J621" s="174" t="str">
        <f>IF(F621="Main Primary Artist","update Tracks set ArtistId=(select ArtistId from Artists where Name=N'"&amp;Substitute(Trim(E621),"'","''")&amp;"' and EnterpriseId="&amp;EntId&amp;") where "&amp;IF(A621&lt;&gt;"", "ISRC='"&amp;A621&amp;"'", "TrackVendorId='"&amp;Substitute(Trim(B621),"'","''")&amp;"'")&amp;" and EnterpriseId="&amp;EntId,"INSERT into Contributors VALUES (newid(), "&amp;IF(F621&lt;&gt;"Primary Artist", "(select RoleId from ContributorRoles where Name='"&amp;F621&amp;"'), 0", "49, 1")&amp; ", (select max(TrackId) from Tracks where "&amp;IF(A621&lt;&gt;"", "ISRC='"&amp;A621&amp;"'", "TrackVendorId='"&amp;Substitute(Trim(B621),"'","''")&amp;"'")&amp;" and EnterpriseId="&amp;EntId&amp;"), null, (select ArtistId from Artists where Name=N'"&amp;SUBSTITUTE(trim(E621),"'","''")&amp;"' and EnterpriseId="&amp;EntId&amp;"), null)")</f>
        <v>INSERT into Contributors VALUES (newid(), (select RoleId from ContributorRoles where Name='Producer'), 0, (select max(TrackId) from Tracks where ISRC='BKTOK2400015' and EnterpriseId=647322), null, (select ArtistId from Artists where Name=N'Flash Beats Manow' and EnterpriseId=647322), null)</v>
      </c>
    </row>
    <row r="622">
      <c r="A622" s="8" t="s">
        <v>994</v>
      </c>
      <c r="B622" s="116"/>
      <c r="C622" s="134" t="str">
        <f t="array" ref="C622">ifs(and(isblank($A622),isblank($B622)),"", not(iserror(vlookup($A622&amp;$B622,'5) Release_Track'!$F:$F&amp;'5) Release_Track'!$G:$G,1,0))),vlookup($A622&amp;$B622,{'5) Release_Track'!$F:$F&amp;'5) Release_Track'!$G:$G,'5) Release_Track'!$H:$H},2,0), or(and(not(isblank($B622)),$B622=#REF!,$A622&lt;&gt;#REF!),and(not(isblank($A622)),$A622=#REF!,$B622&lt;&gt;#REF!)),"ID LISTS UNALIGNED",and($A622&lt;&gt;"",countif('5) Release_Track'!$F:$F,$A622)=0),"NO ISRC MATCH in Release_Track",and($B622&lt;&gt;"",countif('5) Release_Track'!$G:$G,$B622)=0),"NO CATALOG ID MATCH in Release_Track",iserror(vlookup($A622&amp;$B622,'5) Release_Track'!$F:$F&amp;'5) Release_Track'!$G:$G,1,0)),"NO ISRC-CATALOG ID pair MATCH in Release_Track" )</f>
        <v>Speedlord 6 - Eletricidade</v>
      </c>
      <c r="D622" s="134" t="str">
        <f t="array" ref="D622">ifs(and(isblank($A622),isblank($B622)),"", not(iserror(vlookup($A622&amp;$B622,'5) Release_Track'!$F:$F&amp;'5) Release_Track'!$G:$G,1,0))),vlookup($A622&amp;$B622,{'5) Release_Track'!$F:$F&amp;'5) Release_Track'!$G:$G,'5) Release_Track'!$I:$I},2,0), or(and(not(isblank($B622)),$B622=#REF!,$A622&lt;&gt;#REF!),and(not(isblank($A622)),$A622=#REF!,$B622&lt;&gt;#REF!)),"ID LISTS UNALIGNED",and($A622&lt;&gt;"",countif('5) Release_Track'!$F:$F,$A622)=0),"NO ISRC MATCH in Release_Track",and($B622&lt;&gt;"",countif('5) Release_Track'!$G:$G,$B622)=0),"NO CATALOG ID MATCH in Release_Track",iserror(vlookup($A622&amp;$B622,'5) Release_Track'!$F:$F&amp;'5) Release_Track'!$G:$G,1,0)),"NO ISRC-CATALOG ID pair MATCH in Release_Track" )</f>
        <v/>
      </c>
      <c r="E622" s="43" t="s">
        <v>67</v>
      </c>
      <c r="F622" s="135" t="s">
        <v>666</v>
      </c>
      <c r="G622" s="136" t="str">
        <f t="array" ref="G622">ifs(or($F622="",$F622="Main Primary Artist"),$F622,not(iserror(vlookup($F622,'Reference info'!$J$5:$J$8,1,0))),"Key Artist",not(iserror(vlookup($F622,'Reference info'!$J$38:$J$405,1,0))),"Performer",not(iserror(vlookup($F622,'Reference info'!$J$10:$J$36,1,0))),"Producer &amp; Engineer")</f>
        <v>Main Primary Artist</v>
      </c>
      <c r="H622" s="8" t="str">
        <f>"update Artists set ReleasesCount=(select count (distinct ReleaseId) from Releases where ArtistId=(select max(ArtistId) from Artists where Name=N'"&amp;E622&amp;"' and EnterpriseId="&amp;EntId&amp;")), 
TracksCount=(select count (distinct TrackId) from Tracks where ArtistId=(select max(ArtistId) from Artists where Name=N'"&amp;E622&amp;"' and EnterpriseId="&amp;EntId&amp;")) where ArtistId=(select max(ArtistId) from Artists where Name=N'"&amp;E622&amp;"'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22" s="174" t="str">
        <f>IF(F622="Main Primary Artist","update Tracks set ArtistId=(select ArtistId from Artists where Name=N'"&amp;Substitute(Trim(E622),"'","''")&amp;"' and EnterpriseId="&amp;EntId&amp;") where "&amp;IF(A622&lt;&gt;"", "ISRC='"&amp;A622&amp;"'", "TrackVendorId='"&amp;Substitute(Trim(B622),"'","''")&amp;"'")&amp;" and EnterpriseId="&amp;EntId,"INSERT into Contributors VALUES (newid(), "&amp;IF(F622&lt;&gt;"Primary Artist", "(select RoleId from ContributorRoles where Name='"&amp;F622&amp;"'), 0", "49, 1")&amp; ", (select max(TrackId) from Tracks where "&amp;IF(A622&lt;&gt;"", "ISRC='"&amp;A622&amp;"'", "TrackVendorId='"&amp;Substitute(Trim(B622),"'","''")&amp;"'")&amp;" and EnterpriseId="&amp;EntId&amp;"), null, (select ArtistId from Artists where Name=N'"&amp;SUBSTITUTE(trim(E622),"'","''")&amp;"' and EnterpriseId="&amp;EntId&amp;"), null)")</f>
        <v>update Tracks set ArtistId=(select ArtistId from Artists where Name=N'Flash Beats Manow' and EnterpriseId=647322) where ISRC='BKTOK2400015' and EnterpriseId=647322</v>
      </c>
    </row>
    <row r="623" hidden="1">
      <c r="A623" s="8" t="s">
        <v>994</v>
      </c>
      <c r="B623" s="116"/>
      <c r="C623" s="134" t="str">
        <f t="array" ref="C623">ifs(and(isblank($A623),isblank($B623)),"", not(iserror(vlookup($A623&amp;$B623,'5) Release_Track'!$F:$F&amp;'5) Release_Track'!$G:$G,1,0))),vlookup($A623&amp;$B623,{'5) Release_Track'!$F:$F&amp;'5) Release_Track'!$G:$G,'5) Release_Track'!$H:$H},2,0), or(and(not(isblank($B623)),$B623=#REF!,$A623&lt;&gt;#REF!),and(not(isblank($A623)),$A623=#REF!,$B623&lt;&gt;#REF!)),"ID LISTS UNALIGNED",and($A623&lt;&gt;"",countif('5) Release_Track'!$F:$F,$A623)=0),"NO ISRC MATCH in Release_Track",and($B623&lt;&gt;"",countif('5) Release_Track'!$G:$G,$B623)=0),"NO CATALOG ID MATCH in Release_Track",iserror(vlookup($A623&amp;$B623,'5) Release_Track'!$F:$F&amp;'5) Release_Track'!$G:$G,1,0)),"NO ISRC-CATALOG ID pair MATCH in Release_Track" )</f>
        <v>Speedlord 6 - Eletricidade</v>
      </c>
      <c r="D623" s="134"/>
      <c r="E623" s="43" t="s">
        <v>67</v>
      </c>
      <c r="F623" s="135" t="s">
        <v>669</v>
      </c>
      <c r="G623" s="136" t="str">
        <f t="array" ref="G623">ifs(or($F623="",$F623="Main Primary Artist"),$F623,not(iserror(vlookup($F623,'Reference info'!$J$5:$J$8,1,0))),"Key Artist",not(iserror(vlookup($F623,'Reference info'!$J$38:$J$405,1,0))),"Performer",not(iserror(vlookup($F623,'Reference info'!$J$10:$J$36,1,0))),"Producer &amp; Engineer")</f>
        <v>Producer &amp; Engineer</v>
      </c>
      <c r="J623" s="174" t="str">
        <f>IF(F623="Main Primary Artist","update Tracks set ArtistId=(select ArtistId from Artists where Name=N'"&amp;Substitute(Trim(E623),"'","''")&amp;"' and EnterpriseId="&amp;EntId&amp;") where "&amp;IF(A623&lt;&gt;"", "ISRC='"&amp;A623&amp;"'", "TrackVendorId='"&amp;Substitute(Trim(B623),"'","''")&amp;"'")&amp;" and EnterpriseId="&amp;EntId,"INSERT into Contributors VALUES (newid(), "&amp;IF(F623&lt;&gt;"Primary Artist", "(select RoleId from ContributorRoles where Name='"&amp;F623&amp;"'), 0", "49, 1")&amp; ", (select max(TrackId) from Tracks where "&amp;IF(A623&lt;&gt;"", "ISRC='"&amp;A623&amp;"'", "TrackVendorId='"&amp;Substitute(Trim(B623),"'","''")&amp;"'")&amp;" and EnterpriseId="&amp;EntId&amp;"), null, (select ArtistId from Artists where Name=N'"&amp;SUBSTITUTE(trim(E623),"'","''")&amp;"' and EnterpriseId="&amp;EntId&amp;"), null)")</f>
        <v>INSERT into Contributors VALUES (newid(), (select RoleId from ContributorRoles where Name='Engineer'), 0, (select max(TrackId) from Tracks where ISRC='BKTOK2400015' and EnterpriseId=647322), null, (select ArtistId from Artists where Name=N'Flash Beats Manow' and EnterpriseId=647322), null)</v>
      </c>
    </row>
    <row r="624" hidden="1">
      <c r="A624" s="8" t="s">
        <v>996</v>
      </c>
      <c r="B624" s="116"/>
      <c r="C624" s="134" t="str">
        <f t="array" ref="C624">ifs(and(isblank($A624),isblank($B624)),"", not(iserror(vlookup($A624&amp;$B624,'5) Release_Track'!$F:$F&amp;'5) Release_Track'!$G:$G,1,0))),vlookup($A624&amp;$B624,{'5) Release_Track'!$F:$F&amp;'5) Release_Track'!$G:$G,'5) Release_Track'!$H:$H},2,0), or(and(not(isblank($B624)),$B624=$B621,$A624&lt;&gt;$A621),and(not(isblank($A624)),$A624=$A621,$B624&lt;&gt;$B621)),"ID LISTS UNALIGNED",and($A624&lt;&gt;"",countif('5) Release_Track'!$F:$F,$A624)=0),"NO ISRC MATCH in Release_Track",and($B624&lt;&gt;"",countif('5) Release_Track'!$G:$G,$B624)=0),"NO CATALOG ID MATCH in Release_Track",iserror(vlookup($A624&amp;$B624,'5) Release_Track'!$F:$F&amp;'5) Release_Track'!$G:$G,1,0)),"NO ISRC-CATALOG ID pair MATCH in Release_Track" )</f>
        <v>Fantoche</v>
      </c>
      <c r="D624" s="134"/>
      <c r="E624" s="43" t="s">
        <v>79</v>
      </c>
      <c r="F624" s="135" t="s">
        <v>667</v>
      </c>
      <c r="G624" s="136" t="str">
        <f t="array" ref="G624">ifs(or($F624="",$F624="Main Primary Artist"),$F624,not(iserror(vlookup($F624,'Reference info'!$J$5:$J$8,1,0))),"Key Artist",not(iserror(vlookup($F624,'Reference info'!$J$38:$J$405,1,0))),"Performer",not(iserror(vlookup($F624,'Reference info'!$J$10:$J$36,1,0))),"Producer &amp; Engineer")</f>
        <v>Producer &amp; Engineer</v>
      </c>
      <c r="J624" s="174" t="str">
        <f>IF(F624="Main Primary Artist","update Tracks set ArtistId=(select ArtistId from Artists where Name=N'"&amp;Substitute(Trim(E624),"'","''")&amp;"' and EnterpriseId="&amp;EntId&amp;") where "&amp;IF(A624&lt;&gt;"", "ISRC='"&amp;A624&amp;"'", "TrackVendorId='"&amp;Substitute(Trim(B624),"'","''")&amp;"'")&amp;" and EnterpriseId="&amp;EntId,"INSERT into Contributors VALUES (newid(), "&amp;IF(F624&lt;&gt;"Primary Artist", "(select RoleId from ContributorRoles where Name='"&amp;F624&amp;"'), 0", "49, 1")&amp; ", (select max(TrackId) from Tracks where "&amp;IF(A624&lt;&gt;"", "ISRC='"&amp;A624&amp;"'", "TrackVendorId='"&amp;Substitute(Trim(B624),"'","''")&amp;"'")&amp;" and EnterpriseId="&amp;EntId&amp;"), null, (select ArtistId from Artists where Name=N'"&amp;SUBSTITUTE(trim(E624),"'","''")&amp;"' and EnterpriseId="&amp;EntId&amp;"), null)")</f>
        <v>INSERT into Contributors VALUES (newid(), (select RoleId from ContributorRoles where Name='Producer'), 0, (select max(TrackId) from Tracks where ISRC='BKTOK2400016' and EnterpriseId=647322), null, (select ArtistId from Artists where Name=N'$hinepsj' and EnterpriseId=647322), null)</v>
      </c>
    </row>
    <row r="625">
      <c r="A625" s="8" t="s">
        <v>996</v>
      </c>
      <c r="B625" s="116"/>
      <c r="C625" s="134" t="str">
        <f t="array" ref="C625">ifs(and(isblank($A625),isblank($B625)),"", not(iserror(vlookup($A625&amp;$B625,'5) Release_Track'!$F:$F&amp;'5) Release_Track'!$G:$G,1,0))),vlookup($A625&amp;$B625,{'5) Release_Track'!$F:$F&amp;'5) Release_Track'!$G:$G,'5) Release_Track'!$H:$H},2,0), or(and(not(isblank($B625)),$B625=$B622,$A625&lt;&gt;$A622),and(not(isblank($A625)),$A625=$A622,$B625&lt;&gt;$B622)),"ID LISTS UNALIGNED",and($A625&lt;&gt;"",countif('5) Release_Track'!$F:$F,$A625)=0),"NO ISRC MATCH in Release_Track",and($B625&lt;&gt;"",countif('5) Release_Track'!$G:$G,$B625)=0),"NO CATALOG ID MATCH in Release_Track",iserror(vlookup($A625&amp;$B625,'5) Release_Track'!$F:$F&amp;'5) Release_Track'!$G:$G,1,0)),"NO ISRC-CATALOG ID pair MATCH in Release_Track" )</f>
        <v>Fantoche</v>
      </c>
      <c r="D625" s="134" t="str">
        <f t="array" ref="D625">ifs(and(isblank($A625),isblank($B625)),"", not(iserror(vlookup($A625&amp;$B625,'5) Release_Track'!$F:$F&amp;'5) Release_Track'!$G:$G,1,0))),vlookup($A625&amp;$B625,{'5) Release_Track'!$F:$F&amp;'5) Release_Track'!$G:$G,'5) Release_Track'!$I:$I},2,0), or(and(not(isblank($B625)),$B625=$B622,$A625&lt;&gt;$A622),and(not(isblank($A625)),$A625=$A622,$B625&lt;&gt;$B622)),"ID LISTS UNALIGNED",and($A625&lt;&gt;"",countif('5) Release_Track'!$F:$F,$A625)=0),"NO ISRC MATCH in Release_Track",and($B625&lt;&gt;"",countif('5) Release_Track'!$G:$G,$B625)=0),"NO CATALOG ID MATCH in Release_Track",iserror(vlookup($A625&amp;$B625,'5) Release_Track'!$F:$F&amp;'5) Release_Track'!$G:$G,1,0)),"NO ISRC-CATALOG ID pair MATCH in Release_Track" )</f>
        <v/>
      </c>
      <c r="E625" s="43" t="s">
        <v>79</v>
      </c>
      <c r="F625" s="135" t="s">
        <v>666</v>
      </c>
      <c r="G625" s="136" t="str">
        <f t="array" ref="G625">ifs(or($F625="",$F625="Main Primary Artist"),$F625,not(iserror(vlookup($F625,'Reference info'!$J$5:$J$8,1,0))),"Key Artist",not(iserror(vlookup($F625,'Reference info'!$J$38:$J$405,1,0))),"Performer",not(iserror(vlookup($F625,'Reference info'!$J$10:$J$36,1,0))),"Producer &amp; Engineer")</f>
        <v>Main Primary Artist</v>
      </c>
      <c r="H625" s="8" t="str">
        <f>"update Artists set ReleasesCount=(select count (distinct ReleaseId) from Releases where ArtistId=(select max(ArtistId) from Artists where Name=N'"&amp;E625&amp;"' and EnterpriseId="&amp;EntId&amp;")), 
TracksCount=(select count (distinct TrackId) from Tracks where ArtistId=(select max(ArtistId) from Artists where Name=N'"&amp;E625&amp;"' and EnterpriseId="&amp;EntId&amp;")) where ArtistId=(select max(ArtistId) from Artists where Name=N'"&amp;E625&amp;"'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625" s="174" t="str">
        <f>IF(F625="Main Primary Artist","update Tracks set ArtistId=(select ArtistId from Artists where Name=N'"&amp;Substitute(Trim(E625),"'","''")&amp;"' and EnterpriseId="&amp;EntId&amp;") where "&amp;IF(A625&lt;&gt;"", "ISRC='"&amp;A625&amp;"'", "TrackVendorId='"&amp;Substitute(Trim(B625),"'","''")&amp;"'")&amp;" and EnterpriseId="&amp;EntId,"INSERT into Contributors VALUES (newid(), "&amp;IF(F625&lt;&gt;"Primary Artist", "(select RoleId from ContributorRoles where Name='"&amp;F625&amp;"'), 0", "49, 1")&amp; ", (select max(TrackId) from Tracks where "&amp;IF(A625&lt;&gt;"", "ISRC='"&amp;A625&amp;"'", "TrackVendorId='"&amp;Substitute(Trim(B625),"'","''")&amp;"'")&amp;" and EnterpriseId="&amp;EntId&amp;"), null, (select ArtistId from Artists where Name=N'"&amp;SUBSTITUTE(trim(E625),"'","''")&amp;"' and EnterpriseId="&amp;EntId&amp;"), null)")</f>
        <v>update Tracks set ArtistId=(select ArtistId from Artists where Name=N'$hinepsj' and EnterpriseId=647322) where ISRC='BKTOK2400016' and EnterpriseId=647322</v>
      </c>
    </row>
    <row r="626" hidden="1">
      <c r="A626" s="8" t="s">
        <v>996</v>
      </c>
      <c r="B626" s="116"/>
      <c r="C626" s="134" t="str">
        <f t="array" ref="C626">ifs(and(isblank($A626),isblank($B626)),"", not(iserror(vlookup($A626&amp;$B626,'5) Release_Track'!$F:$F&amp;'5) Release_Track'!$G:$G,1,0))),vlookup($A626&amp;$B626,{'5) Release_Track'!$F:$F&amp;'5) Release_Track'!$G:$G,'5) Release_Track'!$H:$H},2,0), or(and(not(isblank($B626)),$B626=$B623,$A626&lt;&gt;$A623),and(not(isblank($A626)),$A626=$A623,$B626&lt;&gt;$B623)),"ID LISTS UNALIGNED",and($A626&lt;&gt;"",countif('5) Release_Track'!$F:$F,$A626)=0),"NO ISRC MATCH in Release_Track",and($B626&lt;&gt;"",countif('5) Release_Track'!$G:$G,$B626)=0),"NO CATALOG ID MATCH in Release_Track",iserror(vlookup($A626&amp;$B626,'5) Release_Track'!$F:$F&amp;'5) Release_Track'!$G:$G,1,0)),"NO ISRC-CATALOG ID pair MATCH in Release_Track" )</f>
        <v>Fantoche</v>
      </c>
      <c r="D626" s="134"/>
      <c r="E626" s="43" t="s">
        <v>79</v>
      </c>
      <c r="F626" s="135" t="s">
        <v>669</v>
      </c>
      <c r="G626" s="136" t="str">
        <f t="array" ref="G626">ifs(or($F626="",$F626="Main Primary Artist"),$F626,not(iserror(vlookup($F626,'Reference info'!$J$5:$J$8,1,0))),"Key Artist",not(iserror(vlookup($F626,'Reference info'!$J$38:$J$405,1,0))),"Performer",not(iserror(vlookup($F626,'Reference info'!$J$10:$J$36,1,0))),"Producer &amp; Engineer")</f>
        <v>Producer &amp; Engineer</v>
      </c>
      <c r="J626" s="174" t="str">
        <f>IF(F626="Main Primary Artist","update Tracks set ArtistId=(select ArtistId from Artists where Name=N'"&amp;Substitute(Trim(E626),"'","''")&amp;"' and EnterpriseId="&amp;EntId&amp;") where "&amp;IF(A626&lt;&gt;"", "ISRC='"&amp;A626&amp;"'", "TrackVendorId='"&amp;Substitute(Trim(B626),"'","''")&amp;"'")&amp;" and EnterpriseId="&amp;EntId,"INSERT into Contributors VALUES (newid(), "&amp;IF(F626&lt;&gt;"Primary Artist", "(select RoleId from ContributorRoles where Name='"&amp;F626&amp;"'), 0", "49, 1")&amp; ", (select max(TrackId) from Tracks where "&amp;IF(A626&lt;&gt;"", "ISRC='"&amp;A626&amp;"'", "TrackVendorId='"&amp;Substitute(Trim(B626),"'","''")&amp;"'")&amp;" and EnterpriseId="&amp;EntId&amp;"), null, (select ArtistId from Artists where Name=N'"&amp;SUBSTITUTE(trim(E626),"'","''")&amp;"' and EnterpriseId="&amp;EntId&amp;"), null)")</f>
        <v>INSERT into Contributors VALUES (newid(), (select RoleId from ContributorRoles where Name='Engineer'), 0, (select max(TrackId) from Tracks where ISRC='BKTOK2400016' and EnterpriseId=647322), null, (select ArtistId from Artists where Name=N'$hinepsj' and EnterpriseId=647322), null)</v>
      </c>
    </row>
    <row r="627" hidden="1">
      <c r="A627" s="8" t="s">
        <v>998</v>
      </c>
      <c r="B627" s="116"/>
      <c r="C627" s="134" t="str">
        <f t="array" ref="C627">ifs(and(isblank($A627),isblank($B627)),"", not(iserror(vlookup($A627&amp;$B627,'5) Release_Track'!$F:$F&amp;'5) Release_Track'!$G:$G,1,0))),vlookup($A627&amp;$B627,{'5) Release_Track'!$F:$F&amp;'5) Release_Track'!$G:$G,'5) Release_Track'!$H:$H},2,0), or(and(not(isblank($B627)),$B627=$B624,$A627&lt;&gt;$A624),and(not(isblank($A627)),$A627=$A624,$B627&lt;&gt;$B624)),"ID LISTS UNALIGNED",and($A627&lt;&gt;"",countif('5) Release_Track'!$F:$F,$A627)=0),"NO ISRC MATCH in Release_Track",and($B627&lt;&gt;"",countif('5) Release_Track'!$G:$G,$B627)=0),"NO CATALOG ID MATCH in Release_Track",iserror(vlookup($A627&amp;$B627,'5) Release_Track'!$F:$F&amp;'5) Release_Track'!$G:$G,1,0)),"NO ISRC-CATALOG ID pair MATCH in Release_Track" )</f>
        <v>As Nodt
</v>
      </c>
      <c r="D627" s="134" t="str">
        <f t="array" ref="D627">ifs(and(isblank($A627),isblank($B627)),"", not(iserror(vlookup($A627&amp;$B627,'5) Release_Track'!$F:$F&amp;'5) Release_Track'!$G:$G,1,0))),vlookup($A627&amp;$B627,{'5) Release_Track'!$F:$F&amp;'5) Release_Track'!$G:$G,'5) Release_Track'!$I:$I},2,0), or(and(not(isblank($B627)),$B627=$B624,$A627&lt;&gt;$A624),and(not(isblank($A627)),$A627=$A624,$B627&lt;&gt;$B624)),"ID LISTS UNALIGNED",and($A627&lt;&gt;"",countif('5) Release_Track'!$F:$F,$A627)=0),"NO ISRC MATCH in Release_Track",and($B627&lt;&gt;"",countif('5) Release_Track'!$G:$G,$B627)=0),"NO CATALOG ID MATCH in Release_Track",iserror(vlookup($A627&amp;$B627,'5) Release_Track'!$F:$F&amp;'5) Release_Track'!$G:$G,1,0)),"NO ISRC-CATALOG ID pair MATCH in Release_Track" )</f>
        <v/>
      </c>
      <c r="E627" s="8" t="s">
        <v>71</v>
      </c>
      <c r="F627" s="135" t="s">
        <v>667</v>
      </c>
      <c r="G627" s="136" t="str">
        <f t="array" ref="G627">ifs(or($F627="",$F627="Main Primary Artist"),$F627,not(iserror(vlookup($F627,'Reference info'!$J$5:$J$8,1,0))),"Key Artist",not(iserror(vlookup($F627,'Reference info'!$J$38:$J$405,1,0))),"Performer",not(iserror(vlookup($F627,'Reference info'!$J$10:$J$36,1,0))),"Producer &amp; Engineer")</f>
        <v>Producer &amp; Engineer</v>
      </c>
      <c r="J627" s="174" t="str">
        <f>IF(F627="Main Primary Artist","update Tracks set ArtistId=(select ArtistId from Artists where Name=N'"&amp;Substitute(Trim(E627),"'","''")&amp;"' and EnterpriseId="&amp;EntId&amp;") where "&amp;IF(A627&lt;&gt;"", "ISRC='"&amp;A627&amp;"'", "TrackVendorId='"&amp;Substitute(Trim(B627),"'","''")&amp;"'")&amp;" and EnterpriseId="&amp;EntId,"INSERT into Contributors VALUES (newid(), "&amp;IF(F627&lt;&gt;"Primary Artist", "(select RoleId from ContributorRoles where Name='"&amp;F627&amp;"'), 0", "49, 1")&amp; ", (select max(TrackId) from Tracks where "&amp;IF(A627&lt;&gt;"", "ISRC='"&amp;A627&amp;"'", "TrackVendorId='"&amp;Substitute(Trim(B627),"'","''")&amp;"'")&amp;" and EnterpriseId="&amp;EntId&amp;"), null, (select ArtistId from Artists where Name=N'"&amp;SUBSTITUTE(trim(E627),"'","''")&amp;"' and EnterpriseId="&amp;EntId&amp;"), null)")</f>
        <v>INSERT into Contributors VALUES (newid(), (select RoleId from ContributorRoles where Name='Producer'), 0, (select max(TrackId) from Tracks where ISRC='BKTOK2400017' and EnterpriseId=647322), null, (select ArtistId from Artists where Name=N'Gabriza' and EnterpriseId=647322), null)</v>
      </c>
    </row>
    <row r="628">
      <c r="A628" s="8" t="s">
        <v>998</v>
      </c>
      <c r="B628" s="116"/>
      <c r="C628" s="134" t="str">
        <f t="array" ref="C628">ifs(and(isblank($A628),isblank($B628)),"", not(iserror(vlookup($A628&amp;$B628,'5) Release_Track'!$F:$F&amp;'5) Release_Track'!$G:$G,1,0))),vlookup($A628&amp;$B628,{'5) Release_Track'!$F:$F&amp;'5) Release_Track'!$G:$G,'5) Release_Track'!$H:$H},2,0), or(and(not(isblank($B628)),$B628=$B625,$A628&lt;&gt;$A625),and(not(isblank($A628)),$A628=$A625,$B628&lt;&gt;$B625)),"ID LISTS UNALIGNED",and($A628&lt;&gt;"",countif('5) Release_Track'!$F:$F,$A628)=0),"NO ISRC MATCH in Release_Track",and($B628&lt;&gt;"",countif('5) Release_Track'!$G:$G,$B628)=0),"NO CATALOG ID MATCH in Release_Track",iserror(vlookup($A628&amp;$B628,'5) Release_Track'!$F:$F&amp;'5) Release_Track'!$G:$G,1,0)),"NO ISRC-CATALOG ID pair MATCH in Release_Track" )</f>
        <v>As Nodt
</v>
      </c>
      <c r="D628" s="134" t="str">
        <f t="array" ref="D628">ifs(and(isblank($A628),isblank($B628)),"", not(iserror(vlookup($A628&amp;$B628,'5) Release_Track'!$F:$F&amp;'5) Release_Track'!$G:$G,1,0))),vlookup($A628&amp;$B628,{'5) Release_Track'!$F:$F&amp;'5) Release_Track'!$G:$G,'5) Release_Track'!$I:$I},2,0), or(and(not(isblank($B628)),$B628=$B625,$A628&lt;&gt;$A625),and(not(isblank($A628)),$A628=$A625,$B628&lt;&gt;$B625)),"ID LISTS UNALIGNED",and($A628&lt;&gt;"",countif('5) Release_Track'!$F:$F,$A628)=0),"NO ISRC MATCH in Release_Track",and($B628&lt;&gt;"",countif('5) Release_Track'!$G:$G,$B628)=0),"NO CATALOG ID MATCH in Release_Track",iserror(vlookup($A628&amp;$B628,'5) Release_Track'!$F:$F&amp;'5) Release_Track'!$G:$G,1,0)),"NO ISRC-CATALOG ID pair MATCH in Release_Track" )</f>
        <v/>
      </c>
      <c r="E628" s="8" t="s">
        <v>71</v>
      </c>
      <c r="F628" s="8" t="s">
        <v>666</v>
      </c>
      <c r="G628" s="136" t="str">
        <f t="array" ref="G628">ifs(or($F628="",$F628="Main Primary Artist"),$F628,not(iserror(vlookup($F628,'Reference info'!$J$5:$J$8,1,0))),"Key Artist",not(iserror(vlookup($F628,'Reference info'!$J$38:$J$405,1,0))),"Performer",not(iserror(vlookup($F628,'Reference info'!$J$10:$J$36,1,0))),"Producer &amp; Engineer")</f>
        <v>Main Primary Artist</v>
      </c>
      <c r="H628" s="8" t="str">
        <f>"update Artists set ReleasesCount=(select count (distinct ReleaseId) from Releases where ArtistId=(select max(ArtistId) from Artists where Name=N'"&amp;E628&amp;"' and EnterpriseId="&amp;EntId&amp;")), 
TracksCount=(select count (distinct TrackId) from Tracks where ArtistId=(select max(ArtistId) from Artists where Name=N'"&amp;E628&amp;"' and EnterpriseId="&amp;EntId&amp;")) where ArtistId=(select max(ArtistId) from Artists where Name=N'"&amp;E628&amp;"'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628" s="174" t="str">
        <f>IF(F628="Main Primary Artist","update Tracks set ArtistId=(select ArtistId from Artists where Name=N'"&amp;Substitute(Trim(E628),"'","''")&amp;"' and EnterpriseId="&amp;EntId&amp;") where "&amp;IF(A628&lt;&gt;"", "ISRC='"&amp;A628&amp;"'", "TrackVendorId='"&amp;Substitute(Trim(B628),"'","''")&amp;"'")&amp;" and EnterpriseId="&amp;EntId,"INSERT into Contributors VALUES (newid(), "&amp;IF(F628&lt;&gt;"Primary Artist", "(select RoleId from ContributorRoles where Name='"&amp;F628&amp;"'), 0", "49, 1")&amp; ", (select max(TrackId) from Tracks where "&amp;IF(A628&lt;&gt;"", "ISRC='"&amp;A628&amp;"'", "TrackVendorId='"&amp;Substitute(Trim(B628),"'","''")&amp;"'")&amp;" and EnterpriseId="&amp;EntId&amp;"), null, (select ArtistId from Artists where Name=N'"&amp;SUBSTITUTE(trim(E628),"'","''")&amp;"' and EnterpriseId="&amp;EntId&amp;"), null)")</f>
        <v>update Tracks set ArtistId=(select ArtistId from Artists where Name=N'Gabriza' and EnterpriseId=647322) where ISRC='BKTOK2400017' and EnterpriseId=647322</v>
      </c>
    </row>
    <row r="629" hidden="1">
      <c r="A629" s="8" t="s">
        <v>998</v>
      </c>
      <c r="B629" s="116"/>
      <c r="C629" s="134" t="str">
        <f t="array" ref="C629">ifs(and(isblank($A629),isblank($B629)),"", not(iserror(vlookup($A629&amp;$B629,'5) Release_Track'!$F:$F&amp;'5) Release_Track'!$G:$G,1,0))),vlookup($A629&amp;$B629,{'5) Release_Track'!$F:$F&amp;'5) Release_Track'!$G:$G,'5) Release_Track'!$H:$H},2,0), or(and(not(isblank($B629)),$B629=$B626,$A629&lt;&gt;$A626),and(not(isblank($A629)),$A629=$A626,$B629&lt;&gt;$B626)),"ID LISTS UNALIGNED",and($A629&lt;&gt;"",countif('5) Release_Track'!$F:$F,$A629)=0),"NO ISRC MATCH in Release_Track",and($B629&lt;&gt;"",countif('5) Release_Track'!$G:$G,$B629)=0),"NO CATALOG ID MATCH in Release_Track",iserror(vlookup($A629&amp;$B629,'5) Release_Track'!$F:$F&amp;'5) Release_Track'!$G:$G,1,0)),"NO ISRC-CATALOG ID pair MATCH in Release_Track" )</f>
        <v>As Nodt
</v>
      </c>
      <c r="D629" s="134" t="str">
        <f t="array" ref="D629">ifs(and(isblank($A629),isblank($B629)),"", not(iserror(vlookup($A629&amp;$B629,'5) Release_Track'!$F:$F&amp;'5) Release_Track'!$G:$G,1,0))),vlookup($A629&amp;$B629,{'5) Release_Track'!$F:$F&amp;'5) Release_Track'!$G:$G,'5) Release_Track'!$I:$I},2,0), or(and(not(isblank($B629)),$B629=$B626,$A629&lt;&gt;$A626),and(not(isblank($A629)),$A629=$A626,$B629&lt;&gt;$B626)),"ID LISTS UNALIGNED",and($A629&lt;&gt;"",countif('5) Release_Track'!$F:$F,$A629)=0),"NO ISRC MATCH in Release_Track",and($B629&lt;&gt;"",countif('5) Release_Track'!$G:$G,$B629)=0),"NO CATALOG ID MATCH in Release_Track",iserror(vlookup($A629&amp;$B629,'5) Release_Track'!$F:$F&amp;'5) Release_Track'!$G:$G,1,0)),"NO ISRC-CATALOG ID pair MATCH in Release_Track" )</f>
        <v/>
      </c>
      <c r="E629" s="8" t="s">
        <v>71</v>
      </c>
      <c r="F629" s="135" t="s">
        <v>669</v>
      </c>
      <c r="G629" s="136" t="str">
        <f t="array" ref="G629">ifs(or($F629="",$F629="Main Primary Artist"),$F629,not(iserror(vlookup($F629,'Reference info'!$J$5:$J$8,1,0))),"Key Artist",not(iserror(vlookup($F629,'Reference info'!$J$38:$J$405,1,0))),"Performer",not(iserror(vlookup($F629,'Reference info'!$J$10:$J$36,1,0))),"Producer &amp; Engineer")</f>
        <v>Producer &amp; Engineer</v>
      </c>
      <c r="J629" s="174" t="str">
        <f>IF(F629="Main Primary Artist","update Tracks set ArtistId=(select ArtistId from Artists where Name=N'"&amp;Substitute(Trim(E629),"'","''")&amp;"' and EnterpriseId="&amp;EntId&amp;") where "&amp;IF(A629&lt;&gt;"", "ISRC='"&amp;A629&amp;"'", "TrackVendorId='"&amp;Substitute(Trim(B629),"'","''")&amp;"'")&amp;" and EnterpriseId="&amp;EntId,"INSERT into Contributors VALUES (newid(), "&amp;IF(F629&lt;&gt;"Primary Artist", "(select RoleId from ContributorRoles where Name='"&amp;F629&amp;"'), 0", "49, 1")&amp; ", (select max(TrackId) from Tracks where "&amp;IF(A629&lt;&gt;"", "ISRC='"&amp;A629&amp;"'", "TrackVendorId='"&amp;Substitute(Trim(B629),"'","''")&amp;"'")&amp;" and EnterpriseId="&amp;EntId&amp;"), null, (select ArtistId from Artists where Name=N'"&amp;SUBSTITUTE(trim(E629),"'","''")&amp;"' and EnterpriseId="&amp;EntId&amp;"), null)")</f>
        <v>INSERT into Contributors VALUES (newid(), (select RoleId from ContributorRoles where Name='Engineer'), 0, (select max(TrackId) from Tracks where ISRC='BKTOK2400017' and EnterpriseId=647322), null, (select ArtistId from Artists where Name=N'Gabriza' and EnterpriseId=647322), null)</v>
      </c>
    </row>
    <row r="630" hidden="1">
      <c r="A630" s="34" t="s">
        <v>1225</v>
      </c>
      <c r="B630" s="84"/>
      <c r="C630" s="134" t="str">
        <f t="array" ref="C630">ifs(and(isblank($A630),isblank($B630)),"", not(iserror(vlookup($A630&amp;$B630,'5) Release_Track'!$F:$F&amp;'5) Release_Track'!$G:$G,1,0))),vlookup($A630&amp;$B630,{'5) Release_Track'!$F:$F&amp;'5) Release_Track'!$G:$G,'5) Release_Track'!$H:$H},2,0), or(and(not(isblank($B630)),$B630=$B627,$A630&lt;&gt;$A627),and(not(isblank($A630)),$A630=$A627,$B630&lt;&gt;$B627)),"ID LISTS UNALIGNED",and($A630&lt;&gt;"",countif('5) Release_Track'!$F:$F,$A630)=0),"NO ISRC MATCH in Release_Track",and($B630&lt;&gt;"",countif('5) Release_Track'!$G:$G,$B630)=0),"NO CATALOG ID MATCH in Release_Track",iserror(vlookup($A630&amp;$B630,'5) Release_Track'!$F:$F&amp;'5) Release_Track'!$G:$G,1,0)),"NO ISRC-CATALOG ID pair MATCH in Release_Track" )</f>
        <v>Kenjaku</v>
      </c>
      <c r="D630" s="134" t="str">
        <f t="array" ref="D630">ifs(and(isblank($A630),isblank($B630)),"", not(iserror(vlookup($A630&amp;$B630,'5) Release_Track'!$F:$F&amp;'5) Release_Track'!$G:$G,1,0))),vlookup($A630&amp;$B630,{'5) Release_Track'!$F:$F&amp;'5) Release_Track'!$G:$G,'5) Release_Track'!$I:$I},2,0), or(and(not(isblank($B630)),$B630=$B627,$A630&lt;&gt;$A627),and(not(isblank($A630)),$A630=$A627,$B630&lt;&gt;$B627)),"ID LISTS UNALIGNED",and($A630&lt;&gt;"",countif('5) Release_Track'!$F:$F,$A630)=0),"NO ISRC MATCH in Release_Track",and($B630&lt;&gt;"",countif('5) Release_Track'!$G:$G,$B630)=0),"NO CATALOG ID MATCH in Release_Track",iserror(vlookup($A630&amp;$B630,'5) Release_Track'!$F:$F&amp;'5) Release_Track'!$G:$G,1,0)),"NO ISRC-CATALOG ID pair MATCH in Release_Track" )</f>
        <v/>
      </c>
      <c r="E630" s="96" t="s">
        <v>53</v>
      </c>
      <c r="F630" s="135" t="s">
        <v>667</v>
      </c>
      <c r="G630" s="136" t="str">
        <f t="array" ref="G630">ifs(or($F630="",$F630="Main Primary Artist"),$F630,not(iserror(vlookup($F630,'Reference info'!$J$5:$J$8,1,0))),"Key Artist",not(iserror(vlookup($F630,'Reference info'!$J$38:$J$405,1,0))),"Performer",not(iserror(vlookup($F630,'Reference info'!$J$10:$J$36,1,0))),"Producer &amp; Engineer")</f>
        <v>Producer &amp; Engineer</v>
      </c>
      <c r="J630" s="174" t="str">
        <f>IF(F630="Main Primary Artist","update Tracks set ArtistId=(select ArtistId from Artists where Name=N'"&amp;Substitute(Trim(E630),"'","''")&amp;"' and EnterpriseId="&amp;EntId&amp;") where "&amp;IF(A630&lt;&gt;"", "ISRC='"&amp;A630&amp;"'", "TrackVendorId='"&amp;Substitute(Trim(B630),"'","''")&amp;"'")&amp;" and EnterpriseId="&amp;EntId,"INSERT into Contributors VALUES (newid(), "&amp;IF(F630&lt;&gt;"Primary Artist", "(select RoleId from ContributorRoles where Name='"&amp;F630&amp;"'), 0", "49, 1")&amp; ", (select max(TrackId) from Tracks where "&amp;IF(A630&lt;&gt;"", "ISRC='"&amp;A630&amp;"'", "TrackVendorId='"&amp;Substitute(Trim(B630),"'","''")&amp;"'")&amp;" and EnterpriseId="&amp;EntId&amp;"), null, (select ArtistId from Artists where Name=N'"&amp;SUBSTITUTE(trim(E630),"'","''")&amp;"' and EnterpriseId="&amp;EntId&amp;"), null)")</f>
        <v>INSERT into Contributors VALUES (newid(), (select RoleId from ContributorRoles where Name='Producer'), 0, (select max(TrackId) from Tracks where ISRC='BKTOK2400018' and EnterpriseId=647322), null, (select ArtistId from Artists where Name=N'PeJota10*' and EnterpriseId=647322), null)</v>
      </c>
    </row>
    <row r="631">
      <c r="A631" s="34" t="s">
        <v>1225</v>
      </c>
      <c r="B631" s="84"/>
      <c r="C631" s="134" t="str">
        <f t="array" ref="C631">ifs(and(isblank($A631),isblank($B631)),"", not(iserror(vlookup($A631&amp;$B631,'5) Release_Track'!$F:$F&amp;'5) Release_Track'!$G:$G,1,0))),vlookup($A631&amp;$B631,{'5) Release_Track'!$F:$F&amp;'5) Release_Track'!$G:$G,'5) Release_Track'!$H:$H},2,0), or(and(not(isblank($B631)),$B631=$B628,$A631&lt;&gt;$A628),and(not(isblank($A631)),$A631=$A628,$B631&lt;&gt;$B628)),"ID LISTS UNALIGNED",and($A631&lt;&gt;"",countif('5) Release_Track'!$F:$F,$A631)=0),"NO ISRC MATCH in Release_Track",and($B631&lt;&gt;"",countif('5) Release_Track'!$G:$G,$B631)=0),"NO CATALOG ID MATCH in Release_Track",iserror(vlookup($A631&amp;$B631,'5) Release_Track'!$F:$F&amp;'5) Release_Track'!$G:$G,1,0)),"NO ISRC-CATALOG ID pair MATCH in Release_Track" )</f>
        <v>Kenjaku</v>
      </c>
      <c r="D631" s="134" t="str">
        <f t="array" ref="D631">ifs(and(isblank($A631),isblank($B631)),"", not(iserror(vlookup($A631&amp;$B631,'5) Release_Track'!$F:$F&amp;'5) Release_Track'!$G:$G,1,0))),vlookup($A631&amp;$B631,{'5) Release_Track'!$F:$F&amp;'5) Release_Track'!$G:$G,'5) Release_Track'!$I:$I},2,0), or(and(not(isblank($B631)),$B631=$B628,$A631&lt;&gt;$A628),and(not(isblank($A631)),$A631=$A628,$B631&lt;&gt;$B628)),"ID LISTS UNALIGNED",and($A631&lt;&gt;"",countif('5) Release_Track'!$F:$F,$A631)=0),"NO ISRC MATCH in Release_Track",and($B631&lt;&gt;"",countif('5) Release_Track'!$G:$G,$B631)=0),"NO CATALOG ID MATCH in Release_Track",iserror(vlookup($A631&amp;$B631,'5) Release_Track'!$F:$F&amp;'5) Release_Track'!$G:$G,1,0)),"NO ISRC-CATALOG ID pair MATCH in Release_Track" )</f>
        <v/>
      </c>
      <c r="E631" s="96" t="s">
        <v>53</v>
      </c>
      <c r="F631" s="140" t="s">
        <v>666</v>
      </c>
      <c r="G631" s="136" t="str">
        <f t="array" ref="G631">ifs(or($F631="",$F631="Main Primary Artist"),$F631,not(iserror(vlookup($F631,'Reference info'!$J$5:$J$8,1,0))),"Key Artist",not(iserror(vlookup($F631,'Reference info'!$J$38:$J$405,1,0))),"Performer",not(iserror(vlookup($F631,'Reference info'!$J$10:$J$36,1,0))),"Producer &amp; Engineer")</f>
        <v>Main Primary Artist</v>
      </c>
      <c r="H631" s="8" t="str">
        <f>"update Artists set ReleasesCount=(select count (distinct ReleaseId) from Releases where ArtistId=(select max(ArtistId) from Artists where Name=N'"&amp;E631&amp;"' and EnterpriseId="&amp;EntId&amp;")), 
TracksCount=(select count (distinct TrackId) from Tracks where ArtistId=(select max(ArtistId) from Artists where Name=N'"&amp;E631&amp;"' and EnterpriseId="&amp;EntId&amp;")) where ArtistId=(select max(ArtistId) from Artists where Name=N'"&amp;E631&amp;"'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31" s="174" t="str">
        <f>IF(F631="Main Primary Artist","update Tracks set ArtistId=(select ArtistId from Artists where Name=N'"&amp;Substitute(Trim(E631),"'","''")&amp;"' and EnterpriseId="&amp;EntId&amp;") where "&amp;IF(A631&lt;&gt;"", "ISRC='"&amp;A631&amp;"'", "TrackVendorId='"&amp;Substitute(Trim(B631),"'","''")&amp;"'")&amp;" and EnterpriseId="&amp;EntId,"INSERT into Contributors VALUES (newid(), "&amp;IF(F631&lt;&gt;"Primary Artist", "(select RoleId from ContributorRoles where Name='"&amp;F631&amp;"'), 0", "49, 1")&amp; ", (select max(TrackId) from Tracks where "&amp;IF(A631&lt;&gt;"", "ISRC='"&amp;A631&amp;"'", "TrackVendorId='"&amp;Substitute(Trim(B631),"'","''")&amp;"'")&amp;" and EnterpriseId="&amp;EntId&amp;"), null, (select ArtistId from Artists where Name=N'"&amp;SUBSTITUTE(trim(E631),"'","''")&amp;"' and EnterpriseId="&amp;EntId&amp;"), null)")</f>
        <v>update Tracks set ArtistId=(select ArtistId from Artists where Name=N'PeJota10*' and EnterpriseId=647322) where ISRC='BKTOK2400018' and EnterpriseId=647322</v>
      </c>
    </row>
    <row r="632" hidden="1">
      <c r="A632" s="34" t="s">
        <v>1225</v>
      </c>
      <c r="B632" s="84"/>
      <c r="C632" s="134" t="str">
        <f t="array" ref="C632">ifs(and(isblank($A632),isblank($B632)),"", not(iserror(vlookup($A632&amp;$B632,'5) Release_Track'!$F:$F&amp;'5) Release_Track'!$G:$G,1,0))),vlookup($A632&amp;$B632,{'5) Release_Track'!$F:$F&amp;'5) Release_Track'!$G:$G,'5) Release_Track'!$H:$H},2,0), or(and(not(isblank($B632)),$B632=$B629,$A632&lt;&gt;$A629),and(not(isblank($A632)),$A632=$A629,$B632&lt;&gt;$B629)),"ID LISTS UNALIGNED",and($A632&lt;&gt;"",countif('5) Release_Track'!$F:$F,$A632)=0),"NO ISRC MATCH in Release_Track",and($B632&lt;&gt;"",countif('5) Release_Track'!$G:$G,$B632)=0),"NO CATALOG ID MATCH in Release_Track",iserror(vlookup($A632&amp;$B632,'5) Release_Track'!$F:$F&amp;'5) Release_Track'!$G:$G,1,0)),"NO ISRC-CATALOG ID pair MATCH in Release_Track" )</f>
        <v>Kenjaku</v>
      </c>
      <c r="D632" s="134" t="str">
        <f t="array" ref="D632">ifs(and(isblank($A632),isblank($B632)),"", not(iserror(vlookup($A632&amp;$B632,'5) Release_Track'!$F:$F&amp;'5) Release_Track'!$G:$G,1,0))),vlookup($A632&amp;$B632,{'5) Release_Track'!$F:$F&amp;'5) Release_Track'!$G:$G,'5) Release_Track'!$I:$I},2,0), or(and(not(isblank($B632)),$B632=$B629,$A632&lt;&gt;$A629),and(not(isblank($A632)),$A632=$A629,$B632&lt;&gt;$B629)),"ID LISTS UNALIGNED",and($A632&lt;&gt;"",countif('5) Release_Track'!$F:$F,$A632)=0),"NO ISRC MATCH in Release_Track",and($B632&lt;&gt;"",countif('5) Release_Track'!$G:$G,$B632)=0),"NO CATALOG ID MATCH in Release_Track",iserror(vlookup($A632&amp;$B632,'5) Release_Track'!$F:$F&amp;'5) Release_Track'!$G:$G,1,0)),"NO ISRC-CATALOG ID pair MATCH in Release_Track" )</f>
        <v/>
      </c>
      <c r="E632" s="96" t="s">
        <v>53</v>
      </c>
      <c r="F632" s="135" t="s">
        <v>669</v>
      </c>
      <c r="G632" s="136" t="str">
        <f t="array" ref="G632">ifs(or($F632="",$F632="Main Primary Artist"),$F632,not(iserror(vlookup($F632,'Reference info'!$J$5:$J$8,1,0))),"Key Artist",not(iserror(vlookup($F632,'Reference info'!$J$38:$J$405,1,0))),"Performer",not(iserror(vlookup($F632,'Reference info'!$J$10:$J$36,1,0))),"Producer &amp; Engineer")</f>
        <v>Producer &amp; Engineer</v>
      </c>
      <c r="J632" s="174" t="str">
        <f>IF(F632="Main Primary Artist","update Tracks set ArtistId=(select ArtistId from Artists where Name=N'"&amp;Substitute(Trim(E632),"'","''")&amp;"' and EnterpriseId="&amp;EntId&amp;") where "&amp;IF(A632&lt;&gt;"", "ISRC='"&amp;A632&amp;"'", "TrackVendorId='"&amp;Substitute(Trim(B632),"'","''")&amp;"'")&amp;" and EnterpriseId="&amp;EntId,"INSERT into Contributors VALUES (newid(), "&amp;IF(F632&lt;&gt;"Primary Artist", "(select RoleId from ContributorRoles where Name='"&amp;F632&amp;"'), 0", "49, 1")&amp; ", (select max(TrackId) from Tracks where "&amp;IF(A632&lt;&gt;"", "ISRC='"&amp;A632&amp;"'", "TrackVendorId='"&amp;Substitute(Trim(B632),"'","''")&amp;"'")&amp;" and EnterpriseId="&amp;EntId&amp;"), null, (select ArtistId from Artists where Name=N'"&amp;SUBSTITUTE(trim(E632),"'","''")&amp;"' and EnterpriseId="&amp;EntId&amp;"), null)")</f>
        <v>INSERT into Contributors VALUES (newid(), (select RoleId from ContributorRoles where Name='Engineer'), 0, (select max(TrackId) from Tracks where ISRC='BKTOK2400018' and EnterpriseId=647322), null, (select ArtistId from Artists where Name=N'PeJota10*' and EnterpriseId=647322), null)</v>
      </c>
    </row>
    <row r="633" hidden="1">
      <c r="A633" s="34" t="s">
        <v>1227</v>
      </c>
      <c r="B633" s="84"/>
      <c r="C633" s="134" t="str">
        <f t="array" ref="C633">ifs(and(isblank($A633),isblank($B633)),"", not(iserror(vlookup($A633&amp;$B633,'5) Release_Track'!$F:$F&amp;'5) Release_Track'!$G:$G,1,0))),vlookup($A633&amp;$B633,{'5) Release_Track'!$F:$F&amp;'5) Release_Track'!$G:$G,'5) Release_Track'!$H:$H},2,0), or(and(not(isblank($B633)),$B633=$B630,$A633&lt;&gt;$A630),and(not(isblank($A633)),$A633=$A630,$B633&lt;&gt;$B630)),"ID LISTS UNALIGNED",and($A633&lt;&gt;"",countif('5) Release_Track'!$F:$F,$A633)=0),"NO ISRC MATCH in Release_Track",and($B633&lt;&gt;"",countif('5) Release_Track'!$G:$G,$B633)=0),"NO CATALOG ID MATCH in Release_Track",iserror(vlookup($A633&amp;$B633,'5) Release_Track'!$F:$F&amp;'5) Release_Track'!$G:$G,1,0)),"NO ISRC-CATALOG ID pair MATCH in Release_Track" )</f>
        <v>Entre Sombras</v>
      </c>
      <c r="D633" s="134" t="str">
        <f t="array" ref="D633">ifs(and(isblank($A633),isblank($B633)),"", not(iserror(vlookup($A633&amp;$B633,'5) Release_Track'!$F:$F&amp;'5) Release_Track'!$G:$G,1,0))),vlookup($A633&amp;$B633,{'5) Release_Track'!$F:$F&amp;'5) Release_Track'!$G:$G,'5) Release_Track'!$I:$I},2,0), or(and(not(isblank($B633)),$B633=$B630,$A633&lt;&gt;$A630),and(not(isblank($A633)),$A633=$A630,$B633&lt;&gt;$B630)),"ID LISTS UNALIGNED",and($A633&lt;&gt;"",countif('5) Release_Track'!$F:$F,$A633)=0),"NO ISRC MATCH in Release_Track",and($B633&lt;&gt;"",countif('5) Release_Track'!$G:$G,$B633)=0),"NO CATALOG ID MATCH in Release_Track",iserror(vlookup($A633&amp;$B633,'5) Release_Track'!$F:$F&amp;'5) Release_Track'!$G:$G,1,0)),"NO ISRC-CATALOG ID pair MATCH in Release_Track" )</f>
        <v/>
      </c>
      <c r="E633" s="96" t="s">
        <v>53</v>
      </c>
      <c r="F633" s="135" t="s">
        <v>667</v>
      </c>
      <c r="G633" s="136" t="str">
        <f t="array" ref="G633">ifs(or($F633="",$F633="Main Primary Artist"),$F633,not(iserror(vlookup($F633,'Reference info'!$J$5:$J$8,1,0))),"Key Artist",not(iserror(vlookup($F633,'Reference info'!$J$38:$J$405,1,0))),"Performer",not(iserror(vlookup($F633,'Reference info'!$J$10:$J$36,1,0))),"Producer &amp; Engineer")</f>
        <v>Producer &amp; Engineer</v>
      </c>
      <c r="J633" s="174" t="str">
        <f>IF(F633="Main Primary Artist","update Tracks set ArtistId=(select ArtistId from Artists where Name=N'"&amp;Substitute(Trim(E633),"'","''")&amp;"' and EnterpriseId="&amp;EntId&amp;") where "&amp;IF(A633&lt;&gt;"", "ISRC='"&amp;A633&amp;"'", "TrackVendorId='"&amp;Substitute(Trim(B633),"'","''")&amp;"'")&amp;" and EnterpriseId="&amp;EntId,"INSERT into Contributors VALUES (newid(), "&amp;IF(F633&lt;&gt;"Primary Artist", "(select RoleId from ContributorRoles where Name='"&amp;F633&amp;"'), 0", "49, 1")&amp; ", (select max(TrackId) from Tracks where "&amp;IF(A633&lt;&gt;"", "ISRC='"&amp;A633&amp;"'", "TrackVendorId='"&amp;Substitute(Trim(B633),"'","''")&amp;"'")&amp;" and EnterpriseId="&amp;EntId&amp;"), null, (select ArtistId from Artists where Name=N'"&amp;SUBSTITUTE(trim(E633),"'","''")&amp;"' and EnterpriseId="&amp;EntId&amp;"), null)")</f>
        <v>INSERT into Contributors VALUES (newid(), (select RoleId from ContributorRoles where Name='Producer'), 0, (select max(TrackId) from Tracks where ISRC='BKTOK2400019' and EnterpriseId=647322), null, (select ArtistId from Artists where Name=N'PeJota10*' and EnterpriseId=647322), null)</v>
      </c>
    </row>
    <row r="634">
      <c r="A634" s="34" t="s">
        <v>1227</v>
      </c>
      <c r="B634" s="84"/>
      <c r="C634" s="134" t="str">
        <f t="array" ref="C634">ifs(and(isblank($A634),isblank($B634)),"", not(iserror(vlookup($A634&amp;$B634,'5) Release_Track'!$F:$F&amp;'5) Release_Track'!$G:$G,1,0))),vlookup($A634&amp;$B634,{'5) Release_Track'!$F:$F&amp;'5) Release_Track'!$G:$G,'5) Release_Track'!$H:$H},2,0), or(and(not(isblank($B634)),$B634=$B631,$A634&lt;&gt;$A631),and(not(isblank($A634)),$A634=$A631,$B634&lt;&gt;$B631)),"ID LISTS UNALIGNED",and($A634&lt;&gt;"",countif('5) Release_Track'!$F:$F,$A634)=0),"NO ISRC MATCH in Release_Track",and($B634&lt;&gt;"",countif('5) Release_Track'!$G:$G,$B634)=0),"NO CATALOG ID MATCH in Release_Track",iserror(vlookup($A634&amp;$B634,'5) Release_Track'!$F:$F&amp;'5) Release_Track'!$G:$G,1,0)),"NO ISRC-CATALOG ID pair MATCH in Release_Track" )</f>
        <v>Entre Sombras</v>
      </c>
      <c r="D634" s="134" t="str">
        <f t="array" ref="D634">ifs(and(isblank($A634),isblank($B634)),"", not(iserror(vlookup($A634&amp;$B634,'5) Release_Track'!$F:$F&amp;'5) Release_Track'!$G:$G,1,0))),vlookup($A634&amp;$B634,{'5) Release_Track'!$F:$F&amp;'5) Release_Track'!$G:$G,'5) Release_Track'!$I:$I},2,0), or(and(not(isblank($B634)),$B634=$B631,$A634&lt;&gt;$A631),and(not(isblank($A634)),$A634=$A631,$B634&lt;&gt;$B631)),"ID LISTS UNALIGNED",and($A634&lt;&gt;"",countif('5) Release_Track'!$F:$F,$A634)=0),"NO ISRC MATCH in Release_Track",and($B634&lt;&gt;"",countif('5) Release_Track'!$G:$G,$B634)=0),"NO CATALOG ID MATCH in Release_Track",iserror(vlookup($A634&amp;$B634,'5) Release_Track'!$F:$F&amp;'5) Release_Track'!$G:$G,1,0)),"NO ISRC-CATALOG ID pair MATCH in Release_Track" )</f>
        <v/>
      </c>
      <c r="E634" s="96" t="s">
        <v>53</v>
      </c>
      <c r="F634" s="140" t="s">
        <v>666</v>
      </c>
      <c r="G634" s="136" t="str">
        <f t="array" ref="G634">ifs(or($F634="",$F634="Main Primary Artist"),$F634,not(iserror(vlookup($F634,'Reference info'!$J$5:$J$8,1,0))),"Key Artist",not(iserror(vlookup($F634,'Reference info'!$J$38:$J$405,1,0))),"Performer",not(iserror(vlookup($F634,'Reference info'!$J$10:$J$36,1,0))),"Producer &amp; Engineer")</f>
        <v>Main Primary Artist</v>
      </c>
      <c r="H634" s="8" t="str">
        <f>"update Artists set ReleasesCount=(select count (distinct ReleaseId) from Releases where ArtistId=(select max(ArtistId) from Artists where Name=N'"&amp;E634&amp;"' and EnterpriseId="&amp;EntId&amp;")), 
TracksCount=(select count (distinct TrackId) from Tracks where ArtistId=(select max(ArtistId) from Artists where Name=N'"&amp;E634&amp;"' and EnterpriseId="&amp;EntId&amp;")) where ArtistId=(select max(ArtistId) from Artists where Name=N'"&amp;E634&amp;"'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34" s="174" t="str">
        <f>IF(F634="Main Primary Artist","update Tracks set ArtistId=(select ArtistId from Artists where Name=N'"&amp;Substitute(Trim(E634),"'","''")&amp;"' and EnterpriseId="&amp;EntId&amp;") where "&amp;IF(A634&lt;&gt;"", "ISRC='"&amp;A634&amp;"'", "TrackVendorId='"&amp;Substitute(Trim(B634),"'","''")&amp;"'")&amp;" and EnterpriseId="&amp;EntId,"INSERT into Contributors VALUES (newid(), "&amp;IF(F634&lt;&gt;"Primary Artist", "(select RoleId from ContributorRoles where Name='"&amp;F634&amp;"'), 0", "49, 1")&amp; ", (select max(TrackId) from Tracks where "&amp;IF(A634&lt;&gt;"", "ISRC='"&amp;A634&amp;"'", "TrackVendorId='"&amp;Substitute(Trim(B634),"'","''")&amp;"'")&amp;" and EnterpriseId="&amp;EntId&amp;"), null, (select ArtistId from Artists where Name=N'"&amp;SUBSTITUTE(trim(E634),"'","''")&amp;"' and EnterpriseId="&amp;EntId&amp;"), null)")</f>
        <v>update Tracks set ArtistId=(select ArtistId from Artists where Name=N'PeJota10*' and EnterpriseId=647322) where ISRC='BKTOK2400019' and EnterpriseId=647322</v>
      </c>
    </row>
    <row r="635" hidden="1">
      <c r="A635" s="34" t="s">
        <v>1227</v>
      </c>
      <c r="B635" s="84"/>
      <c r="C635" s="134" t="str">
        <f t="array" ref="C635">ifs(and(isblank($A635),isblank($B635)),"", not(iserror(vlookup($A635&amp;$B635,'5) Release_Track'!$F:$F&amp;'5) Release_Track'!$G:$G,1,0))),vlookup($A635&amp;$B635,{'5) Release_Track'!$F:$F&amp;'5) Release_Track'!$G:$G,'5) Release_Track'!$H:$H},2,0), or(and(not(isblank($B635)),$B635=$B632,$A635&lt;&gt;$A632),and(not(isblank($A635)),$A635=$A632,$B635&lt;&gt;$B632)),"ID LISTS UNALIGNED",and($A635&lt;&gt;"",countif('5) Release_Track'!$F:$F,$A635)=0),"NO ISRC MATCH in Release_Track",and($B635&lt;&gt;"",countif('5) Release_Track'!$G:$G,$B635)=0),"NO CATALOG ID MATCH in Release_Track",iserror(vlookup($A635&amp;$B635,'5) Release_Track'!$F:$F&amp;'5) Release_Track'!$G:$G,1,0)),"NO ISRC-CATALOG ID pair MATCH in Release_Track" )</f>
        <v>Entre Sombras</v>
      </c>
      <c r="D635" s="134" t="str">
        <f t="array" ref="D635">ifs(and(isblank($A635),isblank($B635)),"", not(iserror(vlookup($A635&amp;$B635,'5) Release_Track'!$F:$F&amp;'5) Release_Track'!$G:$G,1,0))),vlookup($A635&amp;$B635,{'5) Release_Track'!$F:$F&amp;'5) Release_Track'!$G:$G,'5) Release_Track'!$I:$I},2,0), or(and(not(isblank($B635)),$B635=$B632,$A635&lt;&gt;$A632),and(not(isblank($A635)),$A635=$A632,$B635&lt;&gt;$B632)),"ID LISTS UNALIGNED",and($A635&lt;&gt;"",countif('5) Release_Track'!$F:$F,$A635)=0),"NO ISRC MATCH in Release_Track",and($B635&lt;&gt;"",countif('5) Release_Track'!$G:$G,$B635)=0),"NO CATALOG ID MATCH in Release_Track",iserror(vlookup($A635&amp;$B635,'5) Release_Track'!$F:$F&amp;'5) Release_Track'!$G:$G,1,0)),"NO ISRC-CATALOG ID pair MATCH in Release_Track" )</f>
        <v/>
      </c>
      <c r="E635" s="96" t="s">
        <v>53</v>
      </c>
      <c r="F635" s="135" t="s">
        <v>669</v>
      </c>
      <c r="G635" s="136" t="str">
        <f t="array" ref="G635">ifs(or($F635="",$F635="Main Primary Artist"),$F635,not(iserror(vlookup($F635,'Reference info'!$J$5:$J$8,1,0))),"Key Artist",not(iserror(vlookup($F635,'Reference info'!$J$38:$J$405,1,0))),"Performer",not(iserror(vlookup($F635,'Reference info'!$J$10:$J$36,1,0))),"Producer &amp; Engineer")</f>
        <v>Producer &amp; Engineer</v>
      </c>
      <c r="J635" s="174" t="str">
        <f>IF(F635="Main Primary Artist","update Tracks set ArtistId=(select ArtistId from Artists where Name=N'"&amp;Substitute(Trim(E635),"'","''")&amp;"' and EnterpriseId="&amp;EntId&amp;") where "&amp;IF(A635&lt;&gt;"", "ISRC='"&amp;A635&amp;"'", "TrackVendorId='"&amp;Substitute(Trim(B635),"'","''")&amp;"'")&amp;" and EnterpriseId="&amp;EntId,"INSERT into Contributors VALUES (newid(), "&amp;IF(F635&lt;&gt;"Primary Artist", "(select RoleId from ContributorRoles where Name='"&amp;F635&amp;"'), 0", "49, 1")&amp; ", (select max(TrackId) from Tracks where "&amp;IF(A635&lt;&gt;"", "ISRC='"&amp;A635&amp;"'", "TrackVendorId='"&amp;Substitute(Trim(B635),"'","''")&amp;"'")&amp;" and EnterpriseId="&amp;EntId&amp;"), null, (select ArtistId from Artists where Name=N'"&amp;SUBSTITUTE(trim(E635),"'","''")&amp;"' and EnterpriseId="&amp;EntId&amp;"), null)")</f>
        <v>INSERT into Contributors VALUES (newid(), (select RoleId from ContributorRoles where Name='Engineer'), 0, (select max(TrackId) from Tracks where ISRC='BKTOK2400019' and EnterpriseId=647322), null, (select ArtistId from Artists where Name=N'PeJota10*' and EnterpriseId=647322), null)</v>
      </c>
    </row>
    <row r="636" hidden="1">
      <c r="A636" s="8" t="s">
        <v>1000</v>
      </c>
      <c r="B636" s="116"/>
      <c r="C636" s="134" t="str">
        <f t="array" ref="C636">ifs(and(isblank($A636),isblank($B636)),"", not(iserror(vlookup($A636&amp;$B636,'5) Release_Track'!$F:$F&amp;'5) Release_Track'!$G:$G,1,0))),vlookup($A636&amp;$B636,{'5) Release_Track'!$F:$F&amp;'5) Release_Track'!$G:$G,'5) Release_Track'!$H:$H},2,0), or(and(not(isblank($B636)),$B636=#REF!,$A636&lt;&gt;#REF!),and(not(isblank($A636)),$A636=#REF!,$B636&lt;&gt;#REF!)),"ID LISTS UNALIGNED",and($A636&lt;&gt;"",countif('5) Release_Track'!$F:$F,$A636)=0),"NO ISRC MATCH in Release_Track",and($B636&lt;&gt;"",countif('5) Release_Track'!$G:$G,$B636)=0),"NO CATALOG ID MATCH in Release_Track",iserror(vlookup($A636&amp;$B636,'5) Release_Track'!$F:$F&amp;'5) Release_Track'!$G:$G,1,0)),"NO ISRC-CATALOG ID pair MATCH in Release_Track" )</f>
        <v>Silver: Dinossauro Imparável</v>
      </c>
      <c r="D636" s="134"/>
      <c r="E636" s="43" t="s">
        <v>67</v>
      </c>
      <c r="F636" s="135" t="s">
        <v>667</v>
      </c>
      <c r="G636" s="136" t="str">
        <f t="array" ref="G636">ifs(or($F636="",$F636="Main Primary Artist"),$F636,not(iserror(vlookup($F636,'Reference info'!$J$5:$J$8,1,0))),"Key Artist",not(iserror(vlookup($F636,'Reference info'!$J$38:$J$405,1,0))),"Performer",not(iserror(vlookup($F636,'Reference info'!$J$10:$J$36,1,0))),"Producer &amp; Engineer")</f>
        <v>Producer &amp; Engineer</v>
      </c>
      <c r="J636" s="174" t="str">
        <f>IF(F636="Main Primary Artist","update Tracks set ArtistId=(select ArtistId from Artists where Name=N'"&amp;Substitute(Trim(E636),"'","''")&amp;"' and EnterpriseId="&amp;EntId&amp;") where "&amp;IF(A636&lt;&gt;"", "ISRC='"&amp;A636&amp;"'", "TrackVendorId='"&amp;Substitute(Trim(B636),"'","''")&amp;"'")&amp;" and EnterpriseId="&amp;EntId,"INSERT into Contributors VALUES (newid(), "&amp;IF(F636&lt;&gt;"Primary Artist", "(select RoleId from ContributorRoles where Name='"&amp;F636&amp;"'), 0", "49, 1")&amp; ", (select max(TrackId) from Tracks where "&amp;IF(A636&lt;&gt;"", "ISRC='"&amp;A636&amp;"'", "TrackVendorId='"&amp;Substitute(Trim(B636),"'","''")&amp;"'")&amp;" and EnterpriseId="&amp;EntId&amp;"), null, (select ArtistId from Artists where Name=N'"&amp;SUBSTITUTE(trim(E636),"'","''")&amp;"' and EnterpriseId="&amp;EntId&amp;"), null)")</f>
        <v>INSERT into Contributors VALUES (newid(), (select RoleId from ContributorRoles where Name='Producer'), 0, (select max(TrackId) from Tracks where ISRC='BKTOK2400020' and EnterpriseId=647322), null, (select ArtistId from Artists where Name=N'Flash Beats Manow' and EnterpriseId=647322), null)</v>
      </c>
    </row>
    <row r="637">
      <c r="A637" s="8" t="s">
        <v>1000</v>
      </c>
      <c r="B637" s="116"/>
      <c r="C637" s="134" t="str">
        <f t="array" ref="C637">ifs(and(isblank($A637),isblank($B637)),"", not(iserror(vlookup($A637&amp;$B637,'5) Release_Track'!$F:$F&amp;'5) Release_Track'!$G:$G,1,0))),vlookup($A637&amp;$B637,{'5) Release_Track'!$F:$F&amp;'5) Release_Track'!$G:$G,'5) Release_Track'!$H:$H},2,0), or(and(not(isblank($B637)),$B637=#REF!,$A637&lt;&gt;#REF!),and(not(isblank($A637)),$A637=#REF!,$B637&lt;&gt;#REF!)),"ID LISTS UNALIGNED",and($A637&lt;&gt;"",countif('5) Release_Track'!$F:$F,$A637)=0),"NO ISRC MATCH in Release_Track",and($B637&lt;&gt;"",countif('5) Release_Track'!$G:$G,$B637)=0),"NO CATALOG ID MATCH in Release_Track",iserror(vlookup($A637&amp;$B637,'5) Release_Track'!$F:$F&amp;'5) Release_Track'!$G:$G,1,0)),"NO ISRC-CATALOG ID pair MATCH in Release_Track" )</f>
        <v>Silver: Dinossauro Imparável</v>
      </c>
      <c r="D637" s="134" t="str">
        <f t="array" ref="D637">ifs(and(isblank($A637),isblank($B637)),"", not(iserror(vlookup($A637&amp;$B637,'5) Release_Track'!$F:$F&amp;'5) Release_Track'!$G:$G,1,0))),vlookup($A637&amp;$B637,{'5) Release_Track'!$F:$F&amp;'5) Release_Track'!$G:$G,'5) Release_Track'!$I:$I},2,0), or(and(not(isblank($B637)),$B637=#REF!,$A637&lt;&gt;#REF!),and(not(isblank($A637)),$A637=#REF!,$B637&lt;&gt;#REF!)),"ID LISTS UNALIGNED",and($A637&lt;&gt;"",countif('5) Release_Track'!$F:$F,$A637)=0),"NO ISRC MATCH in Release_Track",and($B637&lt;&gt;"",countif('5) Release_Track'!$G:$G,$B637)=0),"NO CATALOG ID MATCH in Release_Track",iserror(vlookup($A637&amp;$B637,'5) Release_Track'!$F:$F&amp;'5) Release_Track'!$G:$G,1,0)),"NO ISRC-CATALOG ID pair MATCH in Release_Track" )</f>
        <v/>
      </c>
      <c r="E637" s="43" t="s">
        <v>67</v>
      </c>
      <c r="F637" s="135" t="s">
        <v>666</v>
      </c>
      <c r="G637" s="136" t="str">
        <f t="array" ref="G637">ifs(or($F637="",$F637="Main Primary Artist"),$F637,not(iserror(vlookup($F637,'Reference info'!$J$5:$J$8,1,0))),"Key Artist",not(iserror(vlookup($F637,'Reference info'!$J$38:$J$405,1,0))),"Performer",not(iserror(vlookup($F637,'Reference info'!$J$10:$J$36,1,0))),"Producer &amp; Engineer")</f>
        <v>Main Primary Artist</v>
      </c>
      <c r="H637" s="8" t="str">
        <f>"update Artists set ReleasesCount=(select count (distinct ReleaseId) from Releases where ArtistId=(select max(ArtistId) from Artists where Name=N'"&amp;E637&amp;"' and EnterpriseId="&amp;EntId&amp;")), 
TracksCount=(select count (distinct TrackId) from Tracks where ArtistId=(select max(ArtistId) from Artists where Name=N'"&amp;E637&amp;"' and EnterpriseId="&amp;EntId&amp;")) where ArtistId=(select max(ArtistId) from Artists where Name=N'"&amp;E637&amp;"'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37" s="174" t="str">
        <f>IF(F637="Main Primary Artist","update Tracks set ArtistId=(select ArtistId from Artists where Name=N'"&amp;Substitute(Trim(E637),"'","''")&amp;"' and EnterpriseId="&amp;EntId&amp;") where "&amp;IF(A637&lt;&gt;"", "ISRC='"&amp;A637&amp;"'", "TrackVendorId='"&amp;Substitute(Trim(B637),"'","''")&amp;"'")&amp;" and EnterpriseId="&amp;EntId,"INSERT into Contributors VALUES (newid(), "&amp;IF(F637&lt;&gt;"Primary Artist", "(select RoleId from ContributorRoles where Name='"&amp;F637&amp;"'), 0", "49, 1")&amp; ", (select max(TrackId) from Tracks where "&amp;IF(A637&lt;&gt;"", "ISRC='"&amp;A637&amp;"'", "TrackVendorId='"&amp;Substitute(Trim(B637),"'","''")&amp;"'")&amp;" and EnterpriseId="&amp;EntId&amp;"), null, (select ArtistId from Artists where Name=N'"&amp;SUBSTITUTE(trim(E637),"'","''")&amp;"' and EnterpriseId="&amp;EntId&amp;"), null)")</f>
        <v>update Tracks set ArtistId=(select ArtistId from Artists where Name=N'Flash Beats Manow' and EnterpriseId=647322) where ISRC='BKTOK2400020' and EnterpriseId=647322</v>
      </c>
    </row>
    <row r="638" hidden="1">
      <c r="A638" s="8" t="s">
        <v>1000</v>
      </c>
      <c r="B638" s="116"/>
      <c r="C638" s="134" t="str">
        <f t="array" ref="C638">ifs(and(isblank($A638),isblank($B638)),"", not(iserror(vlookup($A638&amp;$B638,'5) Release_Track'!$F:$F&amp;'5) Release_Track'!$G:$G,1,0))),vlookup($A638&amp;$B638,{'5) Release_Track'!$F:$F&amp;'5) Release_Track'!$G:$G,'5) Release_Track'!$H:$H},2,0), or(and(not(isblank($B638)),$B638=#REF!,$A638&lt;&gt;#REF!),and(not(isblank($A638)),$A638=#REF!,$B638&lt;&gt;#REF!)),"ID LISTS UNALIGNED",and($A638&lt;&gt;"",countif('5) Release_Track'!$F:$F,$A638)=0),"NO ISRC MATCH in Release_Track",and($B638&lt;&gt;"",countif('5) Release_Track'!$G:$G,$B638)=0),"NO CATALOG ID MATCH in Release_Track",iserror(vlookup($A638&amp;$B638,'5) Release_Track'!$F:$F&amp;'5) Release_Track'!$G:$G,1,0)),"NO ISRC-CATALOG ID pair MATCH in Release_Track" )</f>
        <v>Silver: Dinossauro Imparável</v>
      </c>
      <c r="D638" s="134"/>
      <c r="E638" s="43" t="s">
        <v>67</v>
      </c>
      <c r="F638" s="135" t="s">
        <v>669</v>
      </c>
      <c r="G638" s="136" t="str">
        <f t="array" ref="G638">ifs(or($F638="",$F638="Main Primary Artist"),$F638,not(iserror(vlookup($F638,'Reference info'!$J$5:$J$8,1,0))),"Key Artist",not(iserror(vlookup($F638,'Reference info'!$J$38:$J$405,1,0))),"Performer",not(iserror(vlookup($F638,'Reference info'!$J$10:$J$36,1,0))),"Producer &amp; Engineer")</f>
        <v>Producer &amp; Engineer</v>
      </c>
      <c r="J638" s="174" t="str">
        <f>IF(F638="Main Primary Artist","update Tracks set ArtistId=(select ArtistId from Artists where Name=N'"&amp;Substitute(Trim(E638),"'","''")&amp;"' and EnterpriseId="&amp;EntId&amp;") where "&amp;IF(A638&lt;&gt;"", "ISRC='"&amp;A638&amp;"'", "TrackVendorId='"&amp;Substitute(Trim(B638),"'","''")&amp;"'")&amp;" and EnterpriseId="&amp;EntId,"INSERT into Contributors VALUES (newid(), "&amp;IF(F638&lt;&gt;"Primary Artist", "(select RoleId from ContributorRoles where Name='"&amp;F638&amp;"'), 0", "49, 1")&amp; ", (select max(TrackId) from Tracks where "&amp;IF(A638&lt;&gt;"", "ISRC='"&amp;A638&amp;"'", "TrackVendorId='"&amp;Substitute(Trim(B638),"'","''")&amp;"'")&amp;" and EnterpriseId="&amp;EntId&amp;"), null, (select ArtistId from Artists where Name=N'"&amp;SUBSTITUTE(trim(E638),"'","''")&amp;"' and EnterpriseId="&amp;EntId&amp;"), null)")</f>
        <v>INSERT into Contributors VALUES (newid(), (select RoleId from ContributorRoles where Name='Engineer'), 0, (select max(TrackId) from Tracks where ISRC='BKTOK2400020' and EnterpriseId=647322), null, (select ArtistId from Artists where Name=N'Flash Beats Manow' and EnterpriseId=647322), null)</v>
      </c>
    </row>
    <row r="639" hidden="1">
      <c r="A639" s="34" t="s">
        <v>1229</v>
      </c>
      <c r="B639" s="84"/>
      <c r="C639" s="134" t="str">
        <f t="array" ref="C639">ifs(and(isblank($A639),isblank($B639)),"", not(iserror(vlookup($A639&amp;$B639,'5) Release_Track'!$F:$F&amp;'5) Release_Track'!$G:$G,1,0))),vlookup($A639&amp;$B639,{'5) Release_Track'!$F:$F&amp;'5) Release_Track'!$G:$G,'5) Release_Track'!$H:$H},2,0), or(and(not(isblank($B639)),$B639=$B636,$A639&lt;&gt;$A636),and(not(isblank($A639)),$A639=$A636,$B639&lt;&gt;$B636)),"ID LISTS UNALIGNED",and($A639&lt;&gt;"",countif('5) Release_Track'!$F:$F,$A639)=0),"NO ISRC MATCH in Release_Track",and($B639&lt;&gt;"",countif('5) Release_Track'!$G:$G,$B639)=0),"NO CATALOG ID MATCH in Release_Track",iserror(vlookup($A639&amp;$B639,'5) Release_Track'!$F:$F&amp;'5) Release_Track'!$G:$G,1,0)),"NO ISRC-CATALOG ID pair MATCH in Release_Track" )</f>
        <v>Uchihas</v>
      </c>
      <c r="D639" s="134" t="str">
        <f t="array" ref="D639">ifs(and(isblank($A639),isblank($B639)),"", not(iserror(vlookup($A639&amp;$B639,'5) Release_Track'!$F:$F&amp;'5) Release_Track'!$G:$G,1,0))),vlookup($A639&amp;$B639,{'5) Release_Track'!$F:$F&amp;'5) Release_Track'!$G:$G,'5) Release_Track'!$I:$I},2,0), or(and(not(isblank($B639)),$B639=$B636,$A639&lt;&gt;$A636),and(not(isblank($A639)),$A639=$A636,$B639&lt;&gt;$B636)),"ID LISTS UNALIGNED",and($A639&lt;&gt;"",countif('5) Release_Track'!$F:$F,$A639)=0),"NO ISRC MATCH in Release_Track",and($B639&lt;&gt;"",countif('5) Release_Track'!$G:$G,$B639)=0),"NO CATALOG ID MATCH in Release_Track",iserror(vlookup($A639&amp;$B639,'5) Release_Track'!$F:$F&amp;'5) Release_Track'!$G:$G,1,0)),"NO ISRC-CATALOG ID pair MATCH in Release_Track" )</f>
        <v/>
      </c>
      <c r="E639" s="96" t="s">
        <v>53</v>
      </c>
      <c r="F639" s="135" t="s">
        <v>667</v>
      </c>
      <c r="G639" s="136" t="str">
        <f t="array" ref="G639">ifs(or($F639="",$F639="Main Primary Artist"),$F639,not(iserror(vlookup($F639,'Reference info'!$J$5:$J$8,1,0))),"Key Artist",not(iserror(vlookup($F639,'Reference info'!$J$38:$J$405,1,0))),"Performer",not(iserror(vlookup($F639,'Reference info'!$J$10:$J$36,1,0))),"Producer &amp; Engineer")</f>
        <v>Producer &amp; Engineer</v>
      </c>
      <c r="J639" s="174" t="str">
        <f>IF(F639="Main Primary Artist","update Tracks set ArtistId=(select ArtistId from Artists where Name=N'"&amp;Substitute(Trim(E639),"'","''")&amp;"' and EnterpriseId="&amp;EntId&amp;") where "&amp;IF(A639&lt;&gt;"", "ISRC='"&amp;A639&amp;"'", "TrackVendorId='"&amp;Substitute(Trim(B639),"'","''")&amp;"'")&amp;" and EnterpriseId="&amp;EntId,"INSERT into Contributors VALUES (newid(), "&amp;IF(F639&lt;&gt;"Primary Artist", "(select RoleId from ContributorRoles where Name='"&amp;F639&amp;"'), 0", "49, 1")&amp; ", (select max(TrackId) from Tracks where "&amp;IF(A639&lt;&gt;"", "ISRC='"&amp;A639&amp;"'", "TrackVendorId='"&amp;Substitute(Trim(B639),"'","''")&amp;"'")&amp;" and EnterpriseId="&amp;EntId&amp;"), null, (select ArtistId from Artists where Name=N'"&amp;SUBSTITUTE(trim(E639),"'","''")&amp;"' and EnterpriseId="&amp;EntId&amp;"), null)")</f>
        <v>INSERT into Contributors VALUES (newid(), (select RoleId from ContributorRoles where Name='Producer'), 0, (select max(TrackId) from Tracks where ISRC='BKTOK2400021' and EnterpriseId=647322), null, (select ArtistId from Artists where Name=N'PeJota10*' and EnterpriseId=647322), null)</v>
      </c>
    </row>
    <row r="640">
      <c r="A640" s="34" t="s">
        <v>1229</v>
      </c>
      <c r="B640" s="84"/>
      <c r="C640" s="134" t="str">
        <f t="array" ref="C640">ifs(and(isblank($A640),isblank($B640)),"", not(iserror(vlookup($A640&amp;$B640,'5) Release_Track'!$F:$F&amp;'5) Release_Track'!$G:$G,1,0))),vlookup($A640&amp;$B640,{'5) Release_Track'!$F:$F&amp;'5) Release_Track'!$G:$G,'5) Release_Track'!$H:$H},2,0), or(and(not(isblank($B640)),$B640=$B637,$A640&lt;&gt;$A637),and(not(isblank($A640)),$A640=$A637,$B640&lt;&gt;$B637)),"ID LISTS UNALIGNED",and($A640&lt;&gt;"",countif('5) Release_Track'!$F:$F,$A640)=0),"NO ISRC MATCH in Release_Track",and($B640&lt;&gt;"",countif('5) Release_Track'!$G:$G,$B640)=0),"NO CATALOG ID MATCH in Release_Track",iserror(vlookup($A640&amp;$B640,'5) Release_Track'!$F:$F&amp;'5) Release_Track'!$G:$G,1,0)),"NO ISRC-CATALOG ID pair MATCH in Release_Track" )</f>
        <v>Uchihas</v>
      </c>
      <c r="D640" s="134" t="str">
        <f t="array" ref="D640">ifs(and(isblank($A640),isblank($B640)),"", not(iserror(vlookup($A640&amp;$B640,'5) Release_Track'!$F:$F&amp;'5) Release_Track'!$G:$G,1,0))),vlookup($A640&amp;$B640,{'5) Release_Track'!$F:$F&amp;'5) Release_Track'!$G:$G,'5) Release_Track'!$I:$I},2,0), or(and(not(isblank($B640)),$B640=$B637,$A640&lt;&gt;$A637),and(not(isblank($A640)),$A640=$A637,$B640&lt;&gt;$B637)),"ID LISTS UNALIGNED",and($A640&lt;&gt;"",countif('5) Release_Track'!$F:$F,$A640)=0),"NO ISRC MATCH in Release_Track",and($B640&lt;&gt;"",countif('5) Release_Track'!$G:$G,$B640)=0),"NO CATALOG ID MATCH in Release_Track",iserror(vlookup($A640&amp;$B640,'5) Release_Track'!$F:$F&amp;'5) Release_Track'!$G:$G,1,0)),"NO ISRC-CATALOG ID pair MATCH in Release_Track" )</f>
        <v/>
      </c>
      <c r="E640" s="96" t="s">
        <v>53</v>
      </c>
      <c r="F640" s="140" t="s">
        <v>666</v>
      </c>
      <c r="G640" s="136" t="str">
        <f t="array" ref="G640">ifs(or($F640="",$F640="Main Primary Artist"),$F640,not(iserror(vlookup($F640,'Reference info'!$J$5:$J$8,1,0))),"Key Artist",not(iserror(vlookup($F640,'Reference info'!$J$38:$J$405,1,0))),"Performer",not(iserror(vlookup($F640,'Reference info'!$J$10:$J$36,1,0))),"Producer &amp; Engineer")</f>
        <v>Main Primary Artist</v>
      </c>
      <c r="H640" s="8" t="str">
        <f>"update Artists set ReleasesCount=(select count (distinct ReleaseId) from Releases where ArtistId=(select max(ArtistId) from Artists where Name=N'"&amp;E640&amp;"' and EnterpriseId="&amp;EntId&amp;")), 
TracksCount=(select count (distinct TrackId) from Tracks where ArtistId=(select max(ArtistId) from Artists where Name=N'"&amp;E640&amp;"' and EnterpriseId="&amp;EntId&amp;")) where ArtistId=(select max(ArtistId) from Artists where Name=N'"&amp;E640&amp;"'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40" s="174" t="str">
        <f>IF(F640="Main Primary Artist","update Tracks set ArtistId=(select ArtistId from Artists where Name=N'"&amp;Substitute(Trim(E640),"'","''")&amp;"' and EnterpriseId="&amp;EntId&amp;") where "&amp;IF(A640&lt;&gt;"", "ISRC='"&amp;A640&amp;"'", "TrackVendorId='"&amp;Substitute(Trim(B640),"'","''")&amp;"'")&amp;" and EnterpriseId="&amp;EntId,"INSERT into Contributors VALUES (newid(), "&amp;IF(F640&lt;&gt;"Primary Artist", "(select RoleId from ContributorRoles where Name='"&amp;F640&amp;"'), 0", "49, 1")&amp; ", (select max(TrackId) from Tracks where "&amp;IF(A640&lt;&gt;"", "ISRC='"&amp;A640&amp;"'", "TrackVendorId='"&amp;Substitute(Trim(B640),"'","''")&amp;"'")&amp;" and EnterpriseId="&amp;EntId&amp;"), null, (select ArtistId from Artists where Name=N'"&amp;SUBSTITUTE(trim(E640),"'","''")&amp;"' and EnterpriseId="&amp;EntId&amp;"), null)")</f>
        <v>update Tracks set ArtistId=(select ArtistId from Artists where Name=N'PeJota10*' and EnterpriseId=647322) where ISRC='BKTOK2400021' and EnterpriseId=647322</v>
      </c>
    </row>
    <row r="641" hidden="1">
      <c r="A641" s="34" t="s">
        <v>1229</v>
      </c>
      <c r="B641" s="84"/>
      <c r="C641" s="134" t="str">
        <f t="array" ref="C641">ifs(and(isblank($A641),isblank($B641)),"", not(iserror(vlookup($A641&amp;$B641,'5) Release_Track'!$F:$F&amp;'5) Release_Track'!$G:$G,1,0))),vlookup($A641&amp;$B641,{'5) Release_Track'!$F:$F&amp;'5) Release_Track'!$G:$G,'5) Release_Track'!$H:$H},2,0), or(and(not(isblank($B641)),$B641=$B640,$A641&lt;&gt;$A640),and(not(isblank($A641)),$A641=$A640,$B641&lt;&gt;$B640)),"ID LISTS UNALIGNED",and($A641&lt;&gt;"",countif('5) Release_Track'!$F:$F,$A641)=0),"NO ISRC MATCH in Release_Track",and($B641&lt;&gt;"",countif('5) Release_Track'!$G:$G,$B641)=0),"NO CATALOG ID MATCH in Release_Track",iserror(vlookup($A641&amp;$B641,'5) Release_Track'!$F:$F&amp;'5) Release_Track'!$G:$G,1,0)),"NO ISRC-CATALOG ID pair MATCH in Release_Track" )</f>
        <v>Uchihas</v>
      </c>
      <c r="D641" s="134" t="str">
        <f t="array" ref="D641">ifs(and(isblank($A641),isblank($B641)),"", not(iserror(vlookup($A641&amp;$B641,'5) Release_Track'!$F:$F&amp;'5) Release_Track'!$G:$G,1,0))),vlookup($A641&amp;$B641,{'5) Release_Track'!$F:$F&amp;'5) Release_Track'!$G:$G,'5) Release_Track'!$I:$I},2,0), or(and(not(isblank($B641)),$B641=$B640,$A641&lt;&gt;$A640),and(not(isblank($A641)),$A641=$A640,$B641&lt;&gt;$B640)),"ID LISTS UNALIGNED",and($A641&lt;&gt;"",countif('5) Release_Track'!$F:$F,$A641)=0),"NO ISRC MATCH in Release_Track",and($B641&lt;&gt;"",countif('5) Release_Track'!$G:$G,$B641)=0),"NO CATALOG ID MATCH in Release_Track",iserror(vlookup($A641&amp;$B641,'5) Release_Track'!$F:$F&amp;'5) Release_Track'!$G:$G,1,0)),"NO ISRC-CATALOG ID pair MATCH in Release_Track" )</f>
        <v/>
      </c>
      <c r="E641" s="96" t="s">
        <v>79</v>
      </c>
      <c r="F641" s="93" t="s">
        <v>672</v>
      </c>
      <c r="G641" s="136" t="str">
        <f t="array" ref="G641">ifs(or($F641="",$F641="Main Primary Artist"),$F641,not(iserror(vlookup($F641,'Reference info'!$J$5:$J$8,1,0))),"Key Artist",not(iserror(vlookup($F641,'Reference info'!$J$38:$J$405,1,0))),"Performer",not(iserror(vlookup($F641,'Reference info'!$J$10:$J$36,1,0))),"Producer &amp; Engineer")</f>
        <v>Key Artist</v>
      </c>
      <c r="J641" s="174" t="str">
        <f>IF(F641="Main Primary Artist","update Tracks set ArtistId=(select ArtistId from Artists where Name=N'"&amp;Substitute(Trim(E641),"'","''")&amp;"' and EnterpriseId="&amp;EntId&amp;") where "&amp;IF(A641&lt;&gt;"", "ISRC='"&amp;A641&amp;"'", "TrackVendorId='"&amp;Substitute(Trim(B641),"'","''")&amp;"'")&amp;" and EnterpriseId="&amp;EntId,"INSERT into Contributors VALUES (newid(), "&amp;IF(F641&lt;&gt;"Primary Artist", "(select RoleId from ContributorRoles where Name='"&amp;F641&amp;"'), 0", "49, 1")&amp; ", (select max(TrackId) from Tracks where "&amp;IF(A641&lt;&gt;"", "ISRC='"&amp;A641&amp;"'", "TrackVendorId='"&amp;Substitute(Trim(B641),"'","''")&amp;"'")&amp;" and EnterpriseId="&amp;EntId&amp;"), null, (select ArtistId from Artists where Name=N'"&amp;SUBSTITUTE(trim(E641),"'","''")&amp;"' and EnterpriseId="&amp;EntId&amp;"), null)")</f>
        <v>INSERT into Contributors VALUES (newid(), (select RoleId from ContributorRoles where Name='Featuring'), 0, (select max(TrackId) from Tracks where ISRC='BKTOK2400021' and EnterpriseId=647322), null, (select ArtistId from Artists where Name=N'$hinepsj' and EnterpriseId=647322), null)</v>
      </c>
    </row>
    <row r="642" hidden="1">
      <c r="A642" s="34" t="s">
        <v>1229</v>
      </c>
      <c r="B642" s="84"/>
      <c r="C642" s="134" t="str">
        <f t="array" ref="C642">ifs(and(isblank($A642),isblank($B642)),"", not(iserror(vlookup($A642&amp;$B642,'5) Release_Track'!$F:$F&amp;'5) Release_Track'!$G:$G,1,0))),vlookup($A642&amp;$B642,{'5) Release_Track'!$F:$F&amp;'5) Release_Track'!$G:$G,'5) Release_Track'!$H:$H},2,0), or(and(not(isblank($B642)),$B642=$B641,$A642&lt;&gt;$A641),and(not(isblank($A642)),$A642=$A641,$B642&lt;&gt;$B641)),"ID LISTS UNALIGNED",and($A642&lt;&gt;"",countif('5) Release_Track'!$F:$F,$A642)=0),"NO ISRC MATCH in Release_Track",and($B642&lt;&gt;"",countif('5) Release_Track'!$G:$G,$B642)=0),"NO CATALOG ID MATCH in Release_Track",iserror(vlookup($A642&amp;$B642,'5) Release_Track'!$F:$F&amp;'5) Release_Track'!$G:$G,1,0)),"NO ISRC-CATALOG ID pair MATCH in Release_Track" )</f>
        <v>Uchihas</v>
      </c>
      <c r="D642" s="134" t="str">
        <f t="array" ref="D642">ifs(and(isblank($A642),isblank($B642)),"", not(iserror(vlookup($A642&amp;$B642,'5) Release_Track'!$F:$F&amp;'5) Release_Track'!$G:$G,1,0))),vlookup($A642&amp;$B642,{'5) Release_Track'!$F:$F&amp;'5) Release_Track'!$G:$G,'5) Release_Track'!$I:$I},2,0), or(and(not(isblank($B642)),$B642=$B641,$A642&lt;&gt;$A641),and(not(isblank($A642)),$A642=$A641,$B642&lt;&gt;$B641)),"ID LISTS UNALIGNED",and($A642&lt;&gt;"",countif('5) Release_Track'!$F:$F,$A642)=0),"NO ISRC MATCH in Release_Track",and($B642&lt;&gt;"",countif('5) Release_Track'!$G:$G,$B642)=0),"NO CATALOG ID MATCH in Release_Track",iserror(vlookup($A642&amp;$B642,'5) Release_Track'!$F:$F&amp;'5) Release_Track'!$G:$G,1,0)),"NO ISRC-CATALOG ID pair MATCH in Release_Track" )</f>
        <v/>
      </c>
      <c r="E642" s="96" t="s">
        <v>133</v>
      </c>
      <c r="F642" s="93" t="s">
        <v>672</v>
      </c>
      <c r="G642" s="136" t="str">
        <f t="array" ref="G642">ifs(or($F642="",$F642="Main Primary Artist"),$F642,not(iserror(vlookup($F642,'Reference info'!$J$5:$J$8,1,0))),"Key Artist",not(iserror(vlookup($F642,'Reference info'!$J$38:$J$405,1,0))),"Performer",not(iserror(vlookup($F642,'Reference info'!$J$10:$J$36,1,0))),"Producer &amp; Engineer")</f>
        <v>Key Artist</v>
      </c>
      <c r="J642" s="174" t="str">
        <f>IF(F642="Main Primary Artist","update Tracks set ArtistId=(select ArtistId from Artists where Name=N'"&amp;Substitute(Trim(E642),"'","''")&amp;"' and EnterpriseId="&amp;EntId&amp;") where "&amp;IF(A642&lt;&gt;"", "ISRC='"&amp;A642&amp;"'", "TrackVendorId='"&amp;Substitute(Trim(B642),"'","''")&amp;"'")&amp;" and EnterpriseId="&amp;EntId,"INSERT into Contributors VALUES (newid(), "&amp;IF(F642&lt;&gt;"Primary Artist", "(select RoleId from ContributorRoles where Name='"&amp;F642&amp;"'), 0", "49, 1")&amp; ", (select max(TrackId) from Tracks where "&amp;IF(A642&lt;&gt;"", "ISRC='"&amp;A642&amp;"'", "TrackVendorId='"&amp;Substitute(Trim(B642),"'","''")&amp;"'")&amp;" and EnterpriseId="&amp;EntId&amp;"), null, (select ArtistId from Artists where Name=N'"&amp;SUBSTITUTE(trim(E642),"'","''")&amp;"' and EnterpriseId="&amp;EntId&amp;"), null)")</f>
        <v>INSERT into Contributors VALUES (newid(), (select RoleId from ContributorRoles where Name='Featuring'), 0, (select max(TrackId) from Tracks where ISRC='BKTOK2400021' and EnterpriseId=647322), null, (select ArtistId from Artists where Name=N'Anny' and EnterpriseId=647322), null)</v>
      </c>
    </row>
    <row r="643" hidden="1">
      <c r="A643" s="34" t="s">
        <v>1229</v>
      </c>
      <c r="B643" s="84"/>
      <c r="C643" s="134" t="str">
        <f t="array" ref="C643">ifs(and(isblank($A643),isblank($B643)),"", not(iserror(vlookup($A643&amp;$B643,'5) Release_Track'!$F:$F&amp;'5) Release_Track'!$G:$G,1,0))),vlookup($A643&amp;$B643,{'5) Release_Track'!$F:$F&amp;'5) Release_Track'!$G:$G,'5) Release_Track'!$H:$H},2,0), or(and(not(isblank($B643)),$B643=$B642,$A643&lt;&gt;$A642),and(not(isblank($A643)),$A643=$A642,$B643&lt;&gt;$B642)),"ID LISTS UNALIGNED",and($A643&lt;&gt;"",countif('5) Release_Track'!$F:$F,$A643)=0),"NO ISRC MATCH in Release_Track",and($B643&lt;&gt;"",countif('5) Release_Track'!$G:$G,$B643)=0),"NO CATALOG ID MATCH in Release_Track",iserror(vlookup($A643&amp;$B643,'5) Release_Track'!$F:$F&amp;'5) Release_Track'!$G:$G,1,0)),"NO ISRC-CATALOG ID pair MATCH in Release_Track" )</f>
        <v>Uchihas</v>
      </c>
      <c r="D643" s="134" t="str">
        <f t="array" ref="D643">ifs(and(isblank($A643),isblank($B643)),"", not(iserror(vlookup($A643&amp;$B643,'5) Release_Track'!$F:$F&amp;'5) Release_Track'!$G:$G,1,0))),vlookup($A643&amp;$B643,{'5) Release_Track'!$F:$F&amp;'5) Release_Track'!$G:$G,'5) Release_Track'!$I:$I},2,0), or(and(not(isblank($B643)),$B643=$B642,$A643&lt;&gt;$A642),and(not(isblank($A643)),$A643=$A642,$B643&lt;&gt;$B642)),"ID LISTS UNALIGNED",and($A643&lt;&gt;"",countif('5) Release_Track'!$F:$F,$A643)=0),"NO ISRC MATCH in Release_Track",and($B643&lt;&gt;"",countif('5) Release_Track'!$G:$G,$B643)=0),"NO CATALOG ID MATCH in Release_Track",iserror(vlookup($A643&amp;$B643,'5) Release_Track'!$F:$F&amp;'5) Release_Track'!$G:$G,1,0)),"NO ISRC-CATALOG ID pair MATCH in Release_Track" )</f>
        <v/>
      </c>
      <c r="E643" s="96" t="s">
        <v>97</v>
      </c>
      <c r="F643" s="93" t="s">
        <v>672</v>
      </c>
      <c r="G643" s="136" t="str">
        <f t="array" ref="G643">ifs(or($F643="",$F643="Main Primary Artist"),$F643,not(iserror(vlookup($F643,'Reference info'!$J$5:$J$8,1,0))),"Key Artist",not(iserror(vlookup($F643,'Reference info'!$J$38:$J$405,1,0))),"Performer",not(iserror(vlookup($F643,'Reference info'!$J$10:$J$36,1,0))),"Producer &amp; Engineer")</f>
        <v>Key Artist</v>
      </c>
      <c r="J643" s="174" t="str">
        <f>IF(F643="Main Primary Artist","update Tracks set ArtistId=(select ArtistId from Artists where Name=N'"&amp;Substitute(Trim(E643),"'","''")&amp;"' and EnterpriseId="&amp;EntId&amp;") where "&amp;IF(A643&lt;&gt;"", "ISRC='"&amp;A643&amp;"'", "TrackVendorId='"&amp;Substitute(Trim(B643),"'","''")&amp;"'")&amp;" and EnterpriseId="&amp;EntId,"INSERT into Contributors VALUES (newid(), "&amp;IF(F643&lt;&gt;"Primary Artist", "(select RoleId from ContributorRoles where Name='"&amp;F643&amp;"'), 0", "49, 1")&amp; ", (select max(TrackId) from Tracks where "&amp;IF(A643&lt;&gt;"", "ISRC='"&amp;A643&amp;"'", "TrackVendorId='"&amp;Substitute(Trim(B643),"'","''")&amp;"'")&amp;" and EnterpriseId="&amp;EntId&amp;"), null, (select ArtistId from Artists where Name=N'"&amp;SUBSTITUTE(trim(E643),"'","''")&amp;"' and EnterpriseId="&amp;EntId&amp;"), null)")</f>
        <v>INSERT into Contributors VALUES (newid(), (select RoleId from ContributorRoles where Name='Featuring'), 0, (select max(TrackId) from Tracks where ISRC='BKTOK2400021' and EnterpriseId=647322), null, (select ArtistId from Artists where Name=N'Atilla' and EnterpriseId=647322), null)</v>
      </c>
    </row>
    <row r="644" hidden="1">
      <c r="A644" s="34" t="s">
        <v>1229</v>
      </c>
      <c r="B644" s="84"/>
      <c r="C644" s="134" t="str">
        <f t="array" ref="C644">ifs(and(isblank($A644),isblank($B644)),"", not(iserror(vlookup($A644&amp;$B644,'5) Release_Track'!$F:$F&amp;'5) Release_Track'!$G:$G,1,0))),vlookup($A644&amp;$B644,{'5) Release_Track'!$F:$F&amp;'5) Release_Track'!$G:$G,'5) Release_Track'!$H:$H},2,0), or(and(not(isblank($B644)),$B644=$B643,$A644&lt;&gt;$A643),and(not(isblank($A644)),$A644=$A643,$B644&lt;&gt;$B643)),"ID LISTS UNALIGNED",and($A644&lt;&gt;"",countif('5) Release_Track'!$F:$F,$A644)=0),"NO ISRC MATCH in Release_Track",and($B644&lt;&gt;"",countif('5) Release_Track'!$G:$G,$B644)=0),"NO CATALOG ID MATCH in Release_Track",iserror(vlookup($A644&amp;$B644,'5) Release_Track'!$F:$F&amp;'5) Release_Track'!$G:$G,1,0)),"NO ISRC-CATALOG ID pair MATCH in Release_Track" )</f>
        <v>Uchihas</v>
      </c>
      <c r="D644" s="134" t="str">
        <f t="array" ref="D644">ifs(and(isblank($A644),isblank($B644)),"", not(iserror(vlookup($A644&amp;$B644,'5) Release_Track'!$F:$F&amp;'5) Release_Track'!$G:$G,1,0))),vlookup($A644&amp;$B644,{'5) Release_Track'!$F:$F&amp;'5) Release_Track'!$G:$G,'5) Release_Track'!$I:$I},2,0), or(and(not(isblank($B644)),$B644=$B643,$A644&lt;&gt;$A643),and(not(isblank($A644)),$A644=$A643,$B644&lt;&gt;$B643)),"ID LISTS UNALIGNED",and($A644&lt;&gt;"",countif('5) Release_Track'!$F:$F,$A644)=0),"NO ISRC MATCH in Release_Track",and($B644&lt;&gt;"",countif('5) Release_Track'!$G:$G,$B644)=0),"NO CATALOG ID MATCH in Release_Track",iserror(vlookup($A644&amp;$B644,'5) Release_Track'!$F:$F&amp;'5) Release_Track'!$G:$G,1,0)),"NO ISRC-CATALOG ID pair MATCH in Release_Track" )</f>
        <v/>
      </c>
      <c r="E644" s="96" t="s">
        <v>129</v>
      </c>
      <c r="F644" s="93" t="s">
        <v>672</v>
      </c>
      <c r="G644" s="136" t="str">
        <f t="array" ref="G644">ifs(or($F644="",$F644="Main Primary Artist"),$F644,not(iserror(vlookup($F644,'Reference info'!$J$5:$J$8,1,0))),"Key Artist",not(iserror(vlookup($F644,'Reference info'!$J$38:$J$405,1,0))),"Performer",not(iserror(vlookup($F644,'Reference info'!$J$10:$J$36,1,0))),"Producer &amp; Engineer")</f>
        <v>Key Artist</v>
      </c>
      <c r="J644" s="174" t="str">
        <f>IF(F644="Main Primary Artist","update Tracks set ArtistId=(select ArtistId from Artists where Name=N'"&amp;Substitute(Trim(E644),"'","''")&amp;"' and EnterpriseId="&amp;EntId&amp;") where "&amp;IF(A644&lt;&gt;"", "ISRC='"&amp;A644&amp;"'", "TrackVendorId='"&amp;Substitute(Trim(B644),"'","''")&amp;"'")&amp;" and EnterpriseId="&amp;EntId,"INSERT into Contributors VALUES (newid(), "&amp;IF(F644&lt;&gt;"Primary Artist", "(select RoleId from ContributorRoles where Name='"&amp;F644&amp;"'), 0", "49, 1")&amp; ", (select max(TrackId) from Tracks where "&amp;IF(A644&lt;&gt;"", "ISRC='"&amp;A644&amp;"'", "TrackVendorId='"&amp;Substitute(Trim(B644),"'","''")&amp;"'")&amp;" and EnterpriseId="&amp;EntId&amp;"), null, (select ArtistId from Artists where Name=N'"&amp;SUBSTITUTE(trim(E644),"'","''")&amp;"' and EnterpriseId="&amp;EntId&amp;"), null)")</f>
        <v>INSERT into Contributors VALUES (newid(), (select RoleId from ContributorRoles where Name='Featuring'), 0, (select max(TrackId) from Tracks where ISRC='BKTOK2400021' and EnterpriseId=647322), null, (select ArtistId from Artists where Name=N'Henrique Mendonça' and EnterpriseId=647322), null)</v>
      </c>
    </row>
    <row r="645" hidden="1">
      <c r="A645" s="34" t="s">
        <v>1229</v>
      </c>
      <c r="B645" s="84"/>
      <c r="C645" s="134" t="str">
        <f t="array" ref="C645">ifs(and(isblank($A645),isblank($B645)),"", not(iserror(vlookup($A645&amp;$B645,'5) Release_Track'!$F:$F&amp;'5) Release_Track'!$G:$G,1,0))),vlookup($A645&amp;$B645,{'5) Release_Track'!$F:$F&amp;'5) Release_Track'!$G:$G,'5) Release_Track'!$H:$H},2,0), or(and(not(isblank($B645)),$B645=$B644,$A645&lt;&gt;$A644),and(not(isblank($A645)),$A645=$A644,$B645&lt;&gt;$B644)),"ID LISTS UNALIGNED",and($A645&lt;&gt;"",countif('5) Release_Track'!$F:$F,$A645)=0),"NO ISRC MATCH in Release_Track",and($B645&lt;&gt;"",countif('5) Release_Track'!$G:$G,$B645)=0),"NO CATALOG ID MATCH in Release_Track",iserror(vlookup($A645&amp;$B645,'5) Release_Track'!$F:$F&amp;'5) Release_Track'!$G:$G,1,0)),"NO ISRC-CATALOG ID pair MATCH in Release_Track" )</f>
        <v>Uchihas</v>
      </c>
      <c r="D645" s="134" t="str">
        <f t="array" ref="D645">ifs(and(isblank($A645),isblank($B645)),"", not(iserror(vlookup($A645&amp;$B645,'5) Release_Track'!$F:$F&amp;'5) Release_Track'!$G:$G,1,0))),vlookup($A645&amp;$B645,{'5) Release_Track'!$F:$F&amp;'5) Release_Track'!$G:$G,'5) Release_Track'!$I:$I},2,0), or(and(not(isblank($B645)),$B645=$B644,$A645&lt;&gt;$A644),and(not(isblank($A645)),$A645=$A644,$B645&lt;&gt;$B644)),"ID LISTS UNALIGNED",and($A645&lt;&gt;"",countif('5) Release_Track'!$F:$F,$A645)=0),"NO ISRC MATCH in Release_Track",and($B645&lt;&gt;"",countif('5) Release_Track'!$G:$G,$B645)=0),"NO CATALOG ID MATCH in Release_Track",iserror(vlookup($A645&amp;$B645,'5) Release_Track'!$F:$F&amp;'5) Release_Track'!$G:$G,1,0)),"NO ISRC-CATALOG ID pair MATCH in Release_Track" )</f>
        <v/>
      </c>
      <c r="E645" s="96" t="s">
        <v>131</v>
      </c>
      <c r="F645" s="93" t="s">
        <v>672</v>
      </c>
      <c r="G645" s="136" t="str">
        <f t="array" ref="G645">ifs(or($F645="",$F645="Main Primary Artist"),$F645,not(iserror(vlookup($F645,'Reference info'!$J$5:$J$8,1,0))),"Key Artist",not(iserror(vlookup($F645,'Reference info'!$J$38:$J$405,1,0))),"Performer",not(iserror(vlookup($F645,'Reference info'!$J$10:$J$36,1,0))),"Producer &amp; Engineer")</f>
        <v>Key Artist</v>
      </c>
      <c r="J645" s="174" t="str">
        <f>IF(F645="Main Primary Artist","update Tracks set ArtistId=(select ArtistId from Artists where Name=N'"&amp;Substitute(Trim(E645),"'","''")&amp;"' and EnterpriseId="&amp;EntId&amp;") where "&amp;IF(A645&lt;&gt;"", "ISRC='"&amp;A645&amp;"'", "TrackVendorId='"&amp;Substitute(Trim(B645),"'","''")&amp;"'")&amp;" and EnterpriseId="&amp;EntId,"INSERT into Contributors VALUES (newid(), "&amp;IF(F645&lt;&gt;"Primary Artist", "(select RoleId from ContributorRoles where Name='"&amp;F645&amp;"'), 0", "49, 1")&amp; ", (select max(TrackId) from Tracks where "&amp;IF(A645&lt;&gt;"", "ISRC='"&amp;A645&amp;"'", "TrackVendorId='"&amp;Substitute(Trim(B645),"'","''")&amp;"'")&amp;" and EnterpriseId="&amp;EntId&amp;"), null, (select ArtistId from Artists where Name=N'"&amp;SUBSTITUTE(trim(E645),"'","''")&amp;"' and EnterpriseId="&amp;EntId&amp;"), null)")</f>
        <v>INSERT into Contributors VALUES (newid(), (select RoleId from ContributorRoles where Name='Featuring'), 0, (select max(TrackId) from Tracks where ISRC='BKTOK2400021' and EnterpriseId=647322), null, (select ArtistId from Artists where Name=N'Pablo Matheus' and EnterpriseId=647322), null)</v>
      </c>
    </row>
    <row r="646" hidden="1">
      <c r="A646" s="34" t="s">
        <v>1229</v>
      </c>
      <c r="B646" s="84"/>
      <c r="C646" s="134" t="str">
        <f t="array" ref="C646">ifs(and(isblank($A646),isblank($B646)),"", not(iserror(vlookup($A646&amp;$B646,'5) Release_Track'!$F:$F&amp;'5) Release_Track'!$G:$G,1,0))),vlookup($A646&amp;$B646,{'5) Release_Track'!$F:$F&amp;'5) Release_Track'!$G:$G,'5) Release_Track'!$H:$H},2,0), or(and(not(isblank($B646)),$B646=$B645,$A646&lt;&gt;$A645),and(not(isblank($A646)),$A646=$A645,$B646&lt;&gt;$B645)),"ID LISTS UNALIGNED",and($A646&lt;&gt;"",countif('5) Release_Track'!$F:$F,$A646)=0),"NO ISRC MATCH in Release_Track",and($B646&lt;&gt;"",countif('5) Release_Track'!$G:$G,$B646)=0),"NO CATALOG ID MATCH in Release_Track",iserror(vlookup($A646&amp;$B646,'5) Release_Track'!$F:$F&amp;'5) Release_Track'!$G:$G,1,0)),"NO ISRC-CATALOG ID pair MATCH in Release_Track" )</f>
        <v>Uchihas</v>
      </c>
      <c r="D646" s="134" t="str">
        <f t="array" ref="D646">ifs(and(isblank($A646),isblank($B646)),"", not(iserror(vlookup($A646&amp;$B646,'5) Release_Track'!$F:$F&amp;'5) Release_Track'!$G:$G,1,0))),vlookup($A646&amp;$B646,{'5) Release_Track'!$F:$F&amp;'5) Release_Track'!$G:$G,'5) Release_Track'!$I:$I},2,0), or(and(not(isblank($B646)),$B646=$B645,$A646&lt;&gt;$A645),and(not(isblank($A646)),$A646=$A645,$B646&lt;&gt;$B645)),"ID LISTS UNALIGNED",and($A646&lt;&gt;"",countif('5) Release_Track'!$F:$F,$A646)=0),"NO ISRC MATCH in Release_Track",and($B646&lt;&gt;"",countif('5) Release_Track'!$G:$G,$B646)=0),"NO CATALOG ID MATCH in Release_Track",iserror(vlookup($A646&amp;$B646,'5) Release_Track'!$F:$F&amp;'5) Release_Track'!$G:$G,1,0)),"NO ISRC-CATALOG ID pair MATCH in Release_Track" )</f>
        <v/>
      </c>
      <c r="E646" s="96" t="s">
        <v>75</v>
      </c>
      <c r="F646" s="93" t="s">
        <v>672</v>
      </c>
      <c r="G646" s="136" t="str">
        <f t="array" ref="G646">ifs(or($F646="",$F646="Main Primary Artist"),$F646,not(iserror(vlookup($F646,'Reference info'!$J$5:$J$8,1,0))),"Key Artist",not(iserror(vlookup($F646,'Reference info'!$J$38:$J$405,1,0))),"Performer",not(iserror(vlookup($F646,'Reference info'!$J$10:$J$36,1,0))),"Producer &amp; Engineer")</f>
        <v>Key Artist</v>
      </c>
      <c r="J646" s="174" t="str">
        <f>IF(F646="Main Primary Artist","update Tracks set ArtistId=(select ArtistId from Artists where Name=N'"&amp;Substitute(Trim(E646),"'","''")&amp;"' and EnterpriseId="&amp;EntId&amp;") where "&amp;IF(A646&lt;&gt;"", "ISRC='"&amp;A646&amp;"'", "TrackVendorId='"&amp;Substitute(Trim(B646),"'","''")&amp;"'")&amp;" and EnterpriseId="&amp;EntId,"INSERT into Contributors VALUES (newid(), "&amp;IF(F646&lt;&gt;"Primary Artist", "(select RoleId from ContributorRoles where Name='"&amp;F646&amp;"'), 0", "49, 1")&amp; ", (select max(TrackId) from Tracks where "&amp;IF(A646&lt;&gt;"", "ISRC='"&amp;A646&amp;"'", "TrackVendorId='"&amp;Substitute(Trim(B646),"'","''")&amp;"'")&amp;" and EnterpriseId="&amp;EntId&amp;"), null, (select ArtistId from Artists where Name=N'"&amp;SUBSTITUTE(trim(E646),"'","''")&amp;"' and EnterpriseId="&amp;EntId&amp;"), null)")</f>
        <v>INSERT into Contributors VALUES (newid(), (select RoleId from ContributorRoles where Name='Featuring'), 0, (select max(TrackId) from Tracks where ISRC='BKTOK2400021' and EnterpriseId=647322), null, (select ArtistId from Artists where Name=N'Shiny_sz' and EnterpriseId=647322), null)</v>
      </c>
    </row>
    <row r="647" hidden="1">
      <c r="A647" s="34" t="s">
        <v>1229</v>
      </c>
      <c r="B647" s="84"/>
      <c r="C647" s="134" t="str">
        <f t="array" ref="C647">ifs(and(isblank($A647),isblank($B647)),"", not(iserror(vlookup($A647&amp;$B647,'5) Release_Track'!$F:$F&amp;'5) Release_Track'!$G:$G,1,0))),vlookup($A647&amp;$B647,{'5) Release_Track'!$F:$F&amp;'5) Release_Track'!$G:$G,'5) Release_Track'!$H:$H},2,0), or(and(not(isblank($B647)),$B647=$B646,$A647&lt;&gt;$A646),and(not(isblank($A647)),$A647=$A646,$B647&lt;&gt;$B646)),"ID LISTS UNALIGNED",and($A647&lt;&gt;"",countif('5) Release_Track'!$F:$F,$A647)=0),"NO ISRC MATCH in Release_Track",and($B647&lt;&gt;"",countif('5) Release_Track'!$G:$G,$B647)=0),"NO CATALOG ID MATCH in Release_Track",iserror(vlookup($A647&amp;$B647,'5) Release_Track'!$F:$F&amp;'5) Release_Track'!$G:$G,1,0)),"NO ISRC-CATALOG ID pair MATCH in Release_Track" )</f>
        <v>Uchihas</v>
      </c>
      <c r="D647" s="134" t="str">
        <f t="array" ref="D647">ifs(and(isblank($A647),isblank($B647)),"", not(iserror(vlookup($A647&amp;$B647,'5) Release_Track'!$F:$F&amp;'5) Release_Track'!$G:$G,1,0))),vlookup($A647&amp;$B647,{'5) Release_Track'!$F:$F&amp;'5) Release_Track'!$G:$G,'5) Release_Track'!$I:$I},2,0), or(and(not(isblank($B647)),$B647=$B646,$A647&lt;&gt;$A646),and(not(isblank($A647)),$A647=$A646,$B647&lt;&gt;$B646)),"ID LISTS UNALIGNED",and($A647&lt;&gt;"",countif('5) Release_Track'!$F:$F,$A647)=0),"NO ISRC MATCH in Release_Track",and($B647&lt;&gt;"",countif('5) Release_Track'!$G:$G,$B647)=0),"NO CATALOG ID MATCH in Release_Track",iserror(vlookup($A647&amp;$B647,'5) Release_Track'!$F:$F&amp;'5) Release_Track'!$G:$G,1,0)),"NO ISRC-CATALOG ID pair MATCH in Release_Track" )</f>
        <v/>
      </c>
      <c r="E647" s="96" t="s">
        <v>121</v>
      </c>
      <c r="F647" s="93" t="s">
        <v>672</v>
      </c>
      <c r="G647" s="136" t="str">
        <f t="array" ref="G647">ifs(or($F647="",$F647="Main Primary Artist"),$F647,not(iserror(vlookup($F647,'Reference info'!$J$5:$J$8,1,0))),"Key Artist",not(iserror(vlookup($F647,'Reference info'!$J$38:$J$405,1,0))),"Performer",not(iserror(vlookup($F647,'Reference info'!$J$10:$J$36,1,0))),"Producer &amp; Engineer")</f>
        <v>Key Artist</v>
      </c>
      <c r="J647" s="174" t="str">
        <f>IF(F647="Main Primary Artist","update Tracks set ArtistId=(select ArtistId from Artists where Name=N'"&amp;Substitute(Trim(E647),"'","''")&amp;"' and EnterpriseId="&amp;EntId&amp;") where "&amp;IF(A647&lt;&gt;"", "ISRC='"&amp;A647&amp;"'", "TrackVendorId='"&amp;Substitute(Trim(B647),"'","''")&amp;"'")&amp;" and EnterpriseId="&amp;EntId,"INSERT into Contributors VALUES (newid(), "&amp;IF(F647&lt;&gt;"Primary Artist", "(select RoleId from ContributorRoles where Name='"&amp;F647&amp;"'), 0", "49, 1")&amp; ", (select max(TrackId) from Tracks where "&amp;IF(A647&lt;&gt;"", "ISRC='"&amp;A647&amp;"'", "TrackVendorId='"&amp;Substitute(Trim(B647),"'","''")&amp;"'")&amp;" and EnterpriseId="&amp;EntId&amp;"), null, (select ArtistId from Artists where Name=N'"&amp;SUBSTITUTE(trim(E647),"'","''")&amp;"' and EnterpriseId="&amp;EntId&amp;"), null)")</f>
        <v>INSERT into Contributors VALUES (newid(), (select RoleId from ContributorRoles where Name='Featuring'), 0, (select max(TrackId) from Tracks where ISRC='BKTOK2400021' and EnterpriseId=647322), null, (select ArtistId from Artists where Name=N'Slow GM' and EnterpriseId=647322), null)</v>
      </c>
    </row>
    <row r="648" hidden="1">
      <c r="A648" s="34" t="s">
        <v>1229</v>
      </c>
      <c r="B648" s="84"/>
      <c r="C648" s="134" t="str">
        <f t="array" ref="C648">ifs(and(isblank($A648),isblank($B648)),"", not(iserror(vlookup($A648&amp;$B648,'5) Release_Track'!$F:$F&amp;'5) Release_Track'!$G:$G,1,0))),vlookup($A648&amp;$B648,{'5) Release_Track'!$F:$F&amp;'5) Release_Track'!$G:$G,'5) Release_Track'!$H:$H},2,0), or(and(not(isblank($B648)),$B648=$B645,$A648&lt;&gt;$A645),and(not(isblank($A648)),$A648=$A645,$B648&lt;&gt;$B645)),"ID LISTS UNALIGNED",and($A648&lt;&gt;"",countif('5) Release_Track'!$F:$F,$A648)=0),"NO ISRC MATCH in Release_Track",and($B648&lt;&gt;"",countif('5) Release_Track'!$G:$G,$B648)=0),"NO CATALOG ID MATCH in Release_Track",iserror(vlookup($A648&amp;$B648,'5) Release_Track'!$F:$F&amp;'5) Release_Track'!$G:$G,1,0)),"NO ISRC-CATALOG ID pair MATCH in Release_Track" )</f>
        <v>Uchihas</v>
      </c>
      <c r="D648" s="134" t="str">
        <f t="array" ref="D648">ifs(and(isblank($A648),isblank($B648)),"", not(iserror(vlookup($A648&amp;$B648,'5) Release_Track'!$F:$F&amp;'5) Release_Track'!$G:$G,1,0))),vlookup($A648&amp;$B648,{'5) Release_Track'!$F:$F&amp;'5) Release_Track'!$G:$G,'5) Release_Track'!$I:$I},2,0), or(and(not(isblank($B648)),$B648=$B645,$A648&lt;&gt;$A645),and(not(isblank($A648)),$A648=$A645,$B648&lt;&gt;$B645)),"ID LISTS UNALIGNED",and($A648&lt;&gt;"",countif('5) Release_Track'!$F:$F,$A648)=0),"NO ISRC MATCH in Release_Track",and($B648&lt;&gt;"",countif('5) Release_Track'!$G:$G,$B648)=0),"NO CATALOG ID MATCH in Release_Track",iserror(vlookup($A648&amp;$B648,'5) Release_Track'!$F:$F&amp;'5) Release_Track'!$G:$G,1,0)),"NO ISRC-CATALOG ID pair MATCH in Release_Track" )</f>
        <v/>
      </c>
      <c r="E648" s="96" t="s">
        <v>53</v>
      </c>
      <c r="F648" s="135" t="s">
        <v>669</v>
      </c>
      <c r="G648" s="136" t="str">
        <f t="array" ref="G648">ifs(or($F648="",$F648="Main Primary Artist"),$F648,not(iserror(vlookup($F648,'Reference info'!$J$5:$J$8,1,0))),"Key Artist",not(iserror(vlookup($F648,'Reference info'!$J$38:$J$405,1,0))),"Performer",not(iserror(vlookup($F648,'Reference info'!$J$10:$J$36,1,0))),"Producer &amp; Engineer")</f>
        <v>Producer &amp; Engineer</v>
      </c>
      <c r="J648" s="174" t="str">
        <f>IF(F648="Main Primary Artist","update Tracks set ArtistId=(select ArtistId from Artists where Name=N'"&amp;Substitute(Trim(E648),"'","''")&amp;"' and EnterpriseId="&amp;EntId&amp;") where "&amp;IF(A648&lt;&gt;"", "ISRC='"&amp;A648&amp;"'", "TrackVendorId='"&amp;Substitute(Trim(B648),"'","''")&amp;"'")&amp;" and EnterpriseId="&amp;EntId,"INSERT into Contributors VALUES (newid(), "&amp;IF(F648&lt;&gt;"Primary Artist", "(select RoleId from ContributorRoles where Name='"&amp;F648&amp;"'), 0", "49, 1")&amp; ", (select max(TrackId) from Tracks where "&amp;IF(A648&lt;&gt;"", "ISRC='"&amp;A648&amp;"'", "TrackVendorId='"&amp;Substitute(Trim(B648),"'","''")&amp;"'")&amp;" and EnterpriseId="&amp;EntId&amp;"), null, (select ArtistId from Artists where Name=N'"&amp;SUBSTITUTE(trim(E648),"'","''")&amp;"' and EnterpriseId="&amp;EntId&amp;"), null)")</f>
        <v>INSERT into Contributors VALUES (newid(), (select RoleId from ContributorRoles where Name='Engineer'), 0, (select max(TrackId) from Tracks where ISRC='BKTOK2400021' and EnterpriseId=647322), null, (select ArtistId from Artists where Name=N'PeJota10*' and EnterpriseId=647322), null)</v>
      </c>
    </row>
    <row r="649" hidden="1">
      <c r="A649" s="34" t="s">
        <v>1231</v>
      </c>
      <c r="B649" s="84"/>
      <c r="C649" s="134" t="str">
        <f t="array" ref="C649">ifs(and(isblank($A649),isblank($B649)),"", not(iserror(vlookup($A649&amp;$B649,'5) Release_Track'!$F:$F&amp;'5) Release_Track'!$G:$G,1,0))),vlookup($A649&amp;$B649,{'5) Release_Track'!$F:$F&amp;'5) Release_Track'!$G:$G,'5) Release_Track'!$H:$H},2,0), or(and(not(isblank($B649)),$B649=$B646,$A649&lt;&gt;$A646),and(not(isblank($A649)),$A649=$A646,$B649&lt;&gt;$B646)),"ID LISTS UNALIGNED",and($A649&lt;&gt;"",countif('5) Release_Track'!$F:$F,$A649)=0),"NO ISRC MATCH in Release_Track",and($B649&lt;&gt;"",countif('5) Release_Track'!$G:$G,$B649)=0),"NO CATALOG ID MATCH in Release_Track",iserror(vlookup($A649&amp;$B649,'5) Release_Track'!$F:$F&amp;'5) Release_Track'!$G:$G,1,0)),"NO ISRC-CATALOG ID pair MATCH in Release_Track" )</f>
        <v>Dragão de Paris</v>
      </c>
      <c r="D649" s="134" t="str">
        <f t="array" ref="D649">ifs(and(isblank($A649),isblank($B649)),"", not(iserror(vlookup($A649&amp;$B649,'5) Release_Track'!$F:$F&amp;'5) Release_Track'!$G:$G,1,0))),vlookup($A649&amp;$B649,{'5) Release_Track'!$F:$F&amp;'5) Release_Track'!$G:$G,'5) Release_Track'!$I:$I},2,0), or(and(not(isblank($B649)),$B649=$B646,$A649&lt;&gt;$A646),and(not(isblank($A649)),$A649=$A646,$B649&lt;&gt;$B646)),"ID LISTS UNALIGNED",and($A649&lt;&gt;"",countif('5) Release_Track'!$F:$F,$A649)=0),"NO ISRC MATCH in Release_Track",and($B649&lt;&gt;"",countif('5) Release_Track'!$G:$G,$B649)=0),"NO CATALOG ID MATCH in Release_Track",iserror(vlookup($A649&amp;$B649,'5) Release_Track'!$F:$F&amp;'5) Release_Track'!$G:$G,1,0)),"NO ISRC-CATALOG ID pair MATCH in Release_Track" )</f>
        <v/>
      </c>
      <c r="E649" s="96" t="s">
        <v>53</v>
      </c>
      <c r="F649" s="135" t="s">
        <v>667</v>
      </c>
      <c r="G649" s="136" t="str">
        <f t="array" ref="G649">ifs(or($F649="",$F649="Main Primary Artist"),$F649,not(iserror(vlookup($F649,'Reference info'!$J$5:$J$8,1,0))),"Key Artist",not(iserror(vlookup($F649,'Reference info'!$J$38:$J$405,1,0))),"Performer",not(iserror(vlookup($F649,'Reference info'!$J$10:$J$36,1,0))),"Producer &amp; Engineer")</f>
        <v>Producer &amp; Engineer</v>
      </c>
      <c r="J649" s="174" t="str">
        <f>IF(F649="Main Primary Artist","update Tracks set ArtistId=(select ArtistId from Artists where Name=N'"&amp;Substitute(Trim(E649),"'","''")&amp;"' and EnterpriseId="&amp;EntId&amp;") where "&amp;IF(A649&lt;&gt;"", "ISRC='"&amp;A649&amp;"'", "TrackVendorId='"&amp;Substitute(Trim(B649),"'","''")&amp;"'")&amp;" and EnterpriseId="&amp;EntId,"INSERT into Contributors VALUES (newid(), "&amp;IF(F649&lt;&gt;"Primary Artist", "(select RoleId from ContributorRoles where Name='"&amp;F649&amp;"'), 0", "49, 1")&amp; ", (select max(TrackId) from Tracks where "&amp;IF(A649&lt;&gt;"", "ISRC='"&amp;A649&amp;"'", "TrackVendorId='"&amp;Substitute(Trim(B649),"'","''")&amp;"'")&amp;" and EnterpriseId="&amp;EntId&amp;"), null, (select ArtistId from Artists where Name=N'"&amp;SUBSTITUTE(trim(E649),"'","''")&amp;"' and EnterpriseId="&amp;EntId&amp;"), null)")</f>
        <v>INSERT into Contributors VALUES (newid(), (select RoleId from ContributorRoles where Name='Producer'), 0, (select max(TrackId) from Tracks where ISRC='BKTOK2400022' and EnterpriseId=647322), null, (select ArtistId from Artists where Name=N'PeJota10*' and EnterpriseId=647322), null)</v>
      </c>
    </row>
    <row r="650">
      <c r="A650" s="34" t="s">
        <v>1231</v>
      </c>
      <c r="B650" s="84"/>
      <c r="C650" s="134" t="str">
        <f t="array" ref="C650">ifs(and(isblank($A650),isblank($B650)),"", not(iserror(vlookup($A650&amp;$B650,'5) Release_Track'!$F:$F&amp;'5) Release_Track'!$G:$G,1,0))),vlookup($A650&amp;$B650,{'5) Release_Track'!$F:$F&amp;'5) Release_Track'!$G:$G,'5) Release_Track'!$H:$H},2,0), or(and(not(isblank($B650)),$B650=$B647,$A650&lt;&gt;$A647),and(not(isblank($A650)),$A650=$A647,$B650&lt;&gt;$B647)),"ID LISTS UNALIGNED",and($A650&lt;&gt;"",countif('5) Release_Track'!$F:$F,$A650)=0),"NO ISRC MATCH in Release_Track",and($B650&lt;&gt;"",countif('5) Release_Track'!$G:$G,$B650)=0),"NO CATALOG ID MATCH in Release_Track",iserror(vlookup($A650&amp;$B650,'5) Release_Track'!$F:$F&amp;'5) Release_Track'!$G:$G,1,0)),"NO ISRC-CATALOG ID pair MATCH in Release_Track" )</f>
        <v>Dragão de Paris</v>
      </c>
      <c r="D650" s="134" t="str">
        <f t="array" ref="D650">ifs(and(isblank($A650),isblank($B650)),"", not(iserror(vlookup($A650&amp;$B650,'5) Release_Track'!$F:$F&amp;'5) Release_Track'!$G:$G,1,0))),vlookup($A650&amp;$B650,{'5) Release_Track'!$F:$F&amp;'5) Release_Track'!$G:$G,'5) Release_Track'!$I:$I},2,0), or(and(not(isblank($B650)),$B650=$B647,$A650&lt;&gt;$A647),and(not(isblank($A650)),$A650=$A647,$B650&lt;&gt;$B647)),"ID LISTS UNALIGNED",and($A650&lt;&gt;"",countif('5) Release_Track'!$F:$F,$A650)=0),"NO ISRC MATCH in Release_Track",and($B650&lt;&gt;"",countif('5) Release_Track'!$G:$G,$B650)=0),"NO CATALOG ID MATCH in Release_Track",iserror(vlookup($A650&amp;$B650,'5) Release_Track'!$F:$F&amp;'5) Release_Track'!$G:$G,1,0)),"NO ISRC-CATALOG ID pair MATCH in Release_Track" )</f>
        <v/>
      </c>
      <c r="E650" s="96" t="s">
        <v>53</v>
      </c>
      <c r="F650" s="140" t="s">
        <v>666</v>
      </c>
      <c r="G650" s="136" t="str">
        <f t="array" ref="G650">ifs(or($F650="",$F650="Main Primary Artist"),$F650,not(iserror(vlookup($F650,'Reference info'!$J$5:$J$8,1,0))),"Key Artist",not(iserror(vlookup($F650,'Reference info'!$J$38:$J$405,1,0))),"Performer",not(iserror(vlookup($F650,'Reference info'!$J$10:$J$36,1,0))),"Producer &amp; Engineer")</f>
        <v>Main Primary Artist</v>
      </c>
      <c r="H650" s="8" t="str">
        <f>"update Artists set ReleasesCount=(select count (distinct ReleaseId) from Releases where ArtistId=(select max(ArtistId) from Artists where Name=N'"&amp;E650&amp;"' and EnterpriseId="&amp;EntId&amp;")), 
TracksCount=(select count (distinct TrackId) from Tracks where ArtistId=(select max(ArtistId) from Artists where Name=N'"&amp;E650&amp;"' and EnterpriseId="&amp;EntId&amp;")) where ArtistId=(select max(ArtistId) from Artists where Name=N'"&amp;E650&amp;"'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50" s="174" t="str">
        <f>IF(F650="Main Primary Artist","update Tracks set ArtistId=(select ArtistId from Artists where Name=N'"&amp;Substitute(Trim(E650),"'","''")&amp;"' and EnterpriseId="&amp;EntId&amp;") where "&amp;IF(A650&lt;&gt;"", "ISRC='"&amp;A650&amp;"'", "TrackVendorId='"&amp;Substitute(Trim(B650),"'","''")&amp;"'")&amp;" and EnterpriseId="&amp;EntId,"INSERT into Contributors VALUES (newid(), "&amp;IF(F650&lt;&gt;"Primary Artist", "(select RoleId from ContributorRoles where Name='"&amp;F650&amp;"'), 0", "49, 1")&amp; ", (select max(TrackId) from Tracks where "&amp;IF(A650&lt;&gt;"", "ISRC='"&amp;A650&amp;"'", "TrackVendorId='"&amp;Substitute(Trim(B650),"'","''")&amp;"'")&amp;" and EnterpriseId="&amp;EntId&amp;"), null, (select ArtistId from Artists where Name=N'"&amp;SUBSTITUTE(trim(E650),"'","''")&amp;"' and EnterpriseId="&amp;EntId&amp;"), null)")</f>
        <v>update Tracks set ArtistId=(select ArtistId from Artists where Name=N'PeJota10*' and EnterpriseId=647322) where ISRC='BKTOK2400022' and EnterpriseId=647322</v>
      </c>
    </row>
    <row r="651" hidden="1">
      <c r="A651" s="34" t="s">
        <v>1231</v>
      </c>
      <c r="B651" s="84"/>
      <c r="C651" s="134" t="str">
        <f t="array" ref="C651">ifs(and(isblank($A651),isblank($B651)),"", not(iserror(vlookup($A651&amp;$B651,'5) Release_Track'!$F:$F&amp;'5) Release_Track'!$G:$G,1,0))),vlookup($A651&amp;$B651,{'5) Release_Track'!$F:$F&amp;'5) Release_Track'!$G:$G,'5) Release_Track'!$H:$H},2,0), or(and(not(isblank($B651)),$B651=$B648,$A651&lt;&gt;$A648),and(not(isblank($A651)),$A651=$A648,$B651&lt;&gt;$B648)),"ID LISTS UNALIGNED",and($A651&lt;&gt;"",countif('5) Release_Track'!$F:$F,$A651)=0),"NO ISRC MATCH in Release_Track",and($B651&lt;&gt;"",countif('5) Release_Track'!$G:$G,$B651)=0),"NO CATALOG ID MATCH in Release_Track",iserror(vlookup($A651&amp;$B651,'5) Release_Track'!$F:$F&amp;'5) Release_Track'!$G:$G,1,0)),"NO ISRC-CATALOG ID pair MATCH in Release_Track" )</f>
        <v>Dragão de Paris</v>
      </c>
      <c r="D651" s="134" t="str">
        <f t="array" ref="D651">ifs(and(isblank($A651),isblank($B651)),"", not(iserror(vlookup($A651&amp;$B651,'5) Release_Track'!$F:$F&amp;'5) Release_Track'!$G:$G,1,0))),vlookup($A651&amp;$B651,{'5) Release_Track'!$F:$F&amp;'5) Release_Track'!$G:$G,'5) Release_Track'!$I:$I},2,0), or(and(not(isblank($B651)),$B651=$B648,$A651&lt;&gt;$A648),and(not(isblank($A651)),$A651=$A648,$B651&lt;&gt;$B648)),"ID LISTS UNALIGNED",and($A651&lt;&gt;"",countif('5) Release_Track'!$F:$F,$A651)=0),"NO ISRC MATCH in Release_Track",and($B651&lt;&gt;"",countif('5) Release_Track'!$G:$G,$B651)=0),"NO CATALOG ID MATCH in Release_Track",iserror(vlookup($A651&amp;$B651,'5) Release_Track'!$F:$F&amp;'5) Release_Track'!$G:$G,1,0)),"NO ISRC-CATALOG ID pair MATCH in Release_Track" )</f>
        <v/>
      </c>
      <c r="E651" s="96" t="s">
        <v>53</v>
      </c>
      <c r="F651" s="135" t="s">
        <v>669</v>
      </c>
      <c r="G651" s="136" t="str">
        <f t="array" ref="G651">ifs(or($F651="",$F651="Main Primary Artist"),$F651,not(iserror(vlookup($F651,'Reference info'!$J$5:$J$8,1,0))),"Key Artist",not(iserror(vlookup($F651,'Reference info'!$J$38:$J$405,1,0))),"Performer",not(iserror(vlookup($F651,'Reference info'!$J$10:$J$36,1,0))),"Producer &amp; Engineer")</f>
        <v>Producer &amp; Engineer</v>
      </c>
      <c r="J651" s="174" t="str">
        <f>IF(F651="Main Primary Artist","update Tracks set ArtistId=(select ArtistId from Artists where Name=N'"&amp;Substitute(Trim(E651),"'","''")&amp;"' and EnterpriseId="&amp;EntId&amp;") where "&amp;IF(A651&lt;&gt;"", "ISRC='"&amp;A651&amp;"'", "TrackVendorId='"&amp;Substitute(Trim(B651),"'","''")&amp;"'")&amp;" and EnterpriseId="&amp;EntId,"INSERT into Contributors VALUES (newid(), "&amp;IF(F651&lt;&gt;"Primary Artist", "(select RoleId from ContributorRoles where Name='"&amp;F651&amp;"'), 0", "49, 1")&amp; ", (select max(TrackId) from Tracks where "&amp;IF(A651&lt;&gt;"", "ISRC='"&amp;A651&amp;"'", "TrackVendorId='"&amp;Substitute(Trim(B651),"'","''")&amp;"'")&amp;" and EnterpriseId="&amp;EntId&amp;"), null, (select ArtistId from Artists where Name=N'"&amp;SUBSTITUTE(trim(E651),"'","''")&amp;"' and EnterpriseId="&amp;EntId&amp;"), null)")</f>
        <v>INSERT into Contributors VALUES (newid(), (select RoleId from ContributorRoles where Name='Engineer'), 0, (select max(TrackId) from Tracks where ISRC='BKTOK2400022' and EnterpriseId=647322), null, (select ArtistId from Artists where Name=N'PeJota10*' and EnterpriseId=647322), null)</v>
      </c>
    </row>
    <row r="652" hidden="1">
      <c r="A652" s="8" t="s">
        <v>1002</v>
      </c>
      <c r="B652" s="116"/>
      <c r="C652" s="134" t="str">
        <f t="array" ref="C652">ifs(and(isblank($A652),isblank($B652)),"", not(iserror(vlookup($A652&amp;$B652,'5) Release_Track'!$F:$F&amp;'5) Release_Track'!$G:$G,1,0))),vlookup($A652&amp;$B652,{'5) Release_Track'!$F:$F&amp;'5) Release_Track'!$G:$G,'5) Release_Track'!$H:$H},2,0), or(and(not(isblank($B652)),$B652=#REF!,$A652&lt;&gt;#REF!),and(not(isblank($A652)),$A652=#REF!,$B652&lt;&gt;#REF!)),"ID LISTS UNALIGNED",and($A652&lt;&gt;"",countif('5) Release_Track'!$F:$F,$A652)=0),"NO ISRC MATCH in Release_Track",and($B652&lt;&gt;"",countif('5) Release_Track'!$G:$G,$B652)=0),"NO CATALOG ID MATCH in Release_Track",iserror(vlookup($A652&amp;$B652,'5) Release_Track'!$F:$F&amp;'5) Release_Track'!$G:$G,1,0)),"NO ISRC-CATALOG ID pair MATCH in Release_Track" )</f>
        <v>Qin Shi Huang: Humano Mais Forte</v>
      </c>
      <c r="D652" s="134"/>
      <c r="E652" s="43" t="s">
        <v>67</v>
      </c>
      <c r="F652" s="135" t="s">
        <v>667</v>
      </c>
      <c r="G652" s="136" t="str">
        <f t="array" ref="G652">ifs(or($F652="",$F652="Main Primary Artist"),$F652,not(iserror(vlookup($F652,'Reference info'!$J$5:$J$8,1,0))),"Key Artist",not(iserror(vlookup($F652,'Reference info'!$J$38:$J$405,1,0))),"Performer",not(iserror(vlookup($F652,'Reference info'!$J$10:$J$36,1,0))),"Producer &amp; Engineer")</f>
        <v>Producer &amp; Engineer</v>
      </c>
      <c r="J652" s="174" t="str">
        <f>IF(F652="Main Primary Artist","update Tracks set ArtistId=(select ArtistId from Artists where Name=N'"&amp;Substitute(Trim(E652),"'","''")&amp;"' and EnterpriseId="&amp;EntId&amp;") where "&amp;IF(A652&lt;&gt;"", "ISRC='"&amp;A652&amp;"'", "TrackVendorId='"&amp;Substitute(Trim(B652),"'","''")&amp;"'")&amp;" and EnterpriseId="&amp;EntId,"INSERT into Contributors VALUES (newid(), "&amp;IF(F652&lt;&gt;"Primary Artist", "(select RoleId from ContributorRoles where Name='"&amp;F652&amp;"'), 0", "49, 1")&amp; ", (select max(TrackId) from Tracks where "&amp;IF(A652&lt;&gt;"", "ISRC='"&amp;A652&amp;"'", "TrackVendorId='"&amp;Substitute(Trim(B652),"'","''")&amp;"'")&amp;" and EnterpriseId="&amp;EntId&amp;"), null, (select ArtistId from Artists where Name=N'"&amp;SUBSTITUTE(trim(E652),"'","''")&amp;"' and EnterpriseId="&amp;EntId&amp;"), null)")</f>
        <v>INSERT into Contributors VALUES (newid(), (select RoleId from ContributorRoles where Name='Producer'), 0, (select max(TrackId) from Tracks where ISRC='BKTOK2400023' and EnterpriseId=647322), null, (select ArtistId from Artists where Name=N'Flash Beats Manow' and EnterpriseId=647322), null)</v>
      </c>
    </row>
    <row r="653">
      <c r="A653" s="8" t="s">
        <v>1002</v>
      </c>
      <c r="B653" s="116"/>
      <c r="C653" s="134" t="str">
        <f t="array" ref="C653">ifs(and(isblank($A653),isblank($B653)),"", not(iserror(vlookup($A653&amp;$B653,'5) Release_Track'!$F:$F&amp;'5) Release_Track'!$G:$G,1,0))),vlookup($A653&amp;$B653,{'5) Release_Track'!$F:$F&amp;'5) Release_Track'!$G:$G,'5) Release_Track'!$H:$H},2,0), or(and(not(isblank($B653)),$B653=#REF!,$A653&lt;&gt;#REF!),and(not(isblank($A653)),$A653=#REF!,$B653&lt;&gt;#REF!)),"ID LISTS UNALIGNED",and($A653&lt;&gt;"",countif('5) Release_Track'!$F:$F,$A653)=0),"NO ISRC MATCH in Release_Track",and($B653&lt;&gt;"",countif('5) Release_Track'!$G:$G,$B653)=0),"NO CATALOG ID MATCH in Release_Track",iserror(vlookup($A653&amp;$B653,'5) Release_Track'!$F:$F&amp;'5) Release_Track'!$G:$G,1,0)),"NO ISRC-CATALOG ID pair MATCH in Release_Track" )</f>
        <v>Qin Shi Huang: Humano Mais Forte</v>
      </c>
      <c r="D653" s="134" t="str">
        <f t="array" ref="D653">ifs(and(isblank($A653),isblank($B653)),"", not(iserror(vlookup($A653&amp;$B653,'5) Release_Track'!$F:$F&amp;'5) Release_Track'!$G:$G,1,0))),vlookup($A653&amp;$B653,{'5) Release_Track'!$F:$F&amp;'5) Release_Track'!$G:$G,'5) Release_Track'!$I:$I},2,0), or(and(not(isblank($B653)),$B653=#REF!,$A653&lt;&gt;#REF!),and(not(isblank($A653)),$A653=#REF!,$B653&lt;&gt;#REF!)),"ID LISTS UNALIGNED",and($A653&lt;&gt;"",countif('5) Release_Track'!$F:$F,$A653)=0),"NO ISRC MATCH in Release_Track",and($B653&lt;&gt;"",countif('5) Release_Track'!$G:$G,$B653)=0),"NO CATALOG ID MATCH in Release_Track",iserror(vlookup($A653&amp;$B653,'5) Release_Track'!$F:$F&amp;'5) Release_Track'!$G:$G,1,0)),"NO ISRC-CATALOG ID pair MATCH in Release_Track" )</f>
        <v/>
      </c>
      <c r="E653" s="43" t="s">
        <v>67</v>
      </c>
      <c r="F653" s="135" t="s">
        <v>666</v>
      </c>
      <c r="G653" s="136" t="str">
        <f t="array" ref="G653">ifs(or($F653="",$F653="Main Primary Artist"),$F653,not(iserror(vlookup($F653,'Reference info'!$J$5:$J$8,1,0))),"Key Artist",not(iserror(vlookup($F653,'Reference info'!$J$38:$J$405,1,0))),"Performer",not(iserror(vlookup($F653,'Reference info'!$J$10:$J$36,1,0))),"Producer &amp; Engineer")</f>
        <v>Main Primary Artist</v>
      </c>
      <c r="H653" s="8" t="str">
        <f>"update Artists set ReleasesCount=(select count (distinct ReleaseId) from Releases where ArtistId=(select max(ArtistId) from Artists where Name=N'"&amp;E653&amp;"' and EnterpriseId="&amp;EntId&amp;")), 
TracksCount=(select count (distinct TrackId) from Tracks where ArtistId=(select max(ArtistId) from Artists where Name=N'"&amp;E653&amp;"' and EnterpriseId="&amp;EntId&amp;")) where ArtistId=(select max(ArtistId) from Artists where Name=N'"&amp;E653&amp;"'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53" s="174" t="str">
        <f>IF(F653="Main Primary Artist","update Tracks set ArtistId=(select ArtistId from Artists where Name=N'"&amp;Substitute(Trim(E653),"'","''")&amp;"' and EnterpriseId="&amp;EntId&amp;") where "&amp;IF(A653&lt;&gt;"", "ISRC='"&amp;A653&amp;"'", "TrackVendorId='"&amp;Substitute(Trim(B653),"'","''")&amp;"'")&amp;" and EnterpriseId="&amp;EntId,"INSERT into Contributors VALUES (newid(), "&amp;IF(F653&lt;&gt;"Primary Artist", "(select RoleId from ContributorRoles where Name='"&amp;F653&amp;"'), 0", "49, 1")&amp; ", (select max(TrackId) from Tracks where "&amp;IF(A653&lt;&gt;"", "ISRC='"&amp;A653&amp;"'", "TrackVendorId='"&amp;Substitute(Trim(B653),"'","''")&amp;"'")&amp;" and EnterpriseId="&amp;EntId&amp;"), null, (select ArtistId from Artists where Name=N'"&amp;SUBSTITUTE(trim(E653),"'","''")&amp;"' and EnterpriseId="&amp;EntId&amp;"), null)")</f>
        <v>update Tracks set ArtistId=(select ArtistId from Artists where Name=N'Flash Beats Manow' and EnterpriseId=647322) where ISRC='BKTOK2400023' and EnterpriseId=647322</v>
      </c>
    </row>
    <row r="654" hidden="1">
      <c r="A654" s="8" t="s">
        <v>1002</v>
      </c>
      <c r="B654" s="116"/>
      <c r="C654" s="134" t="str">
        <f t="array" ref="C654">ifs(and(isblank($A654),isblank($B654)),"", not(iserror(vlookup($A654&amp;$B654,'5) Release_Track'!$F:$F&amp;'5) Release_Track'!$G:$G,1,0))),vlookup($A654&amp;$B654,{'5) Release_Track'!$F:$F&amp;'5) Release_Track'!$G:$G,'5) Release_Track'!$H:$H},2,0), or(and(not(isblank($B654)),$B654=#REF!,$A654&lt;&gt;#REF!),and(not(isblank($A654)),$A654=#REF!,$B654&lt;&gt;#REF!)),"ID LISTS UNALIGNED",and($A654&lt;&gt;"",countif('5) Release_Track'!$F:$F,$A654)=0),"NO ISRC MATCH in Release_Track",and($B654&lt;&gt;"",countif('5) Release_Track'!$G:$G,$B654)=0),"NO CATALOG ID MATCH in Release_Track",iserror(vlookup($A654&amp;$B654,'5) Release_Track'!$F:$F&amp;'5) Release_Track'!$G:$G,1,0)),"NO ISRC-CATALOG ID pair MATCH in Release_Track" )</f>
        <v>Qin Shi Huang: Humano Mais Forte</v>
      </c>
      <c r="D654" s="134"/>
      <c r="E654" s="43" t="s">
        <v>67</v>
      </c>
      <c r="F654" s="135" t="s">
        <v>669</v>
      </c>
      <c r="G654" s="136" t="str">
        <f t="array" ref="G654">ifs(or($F654="",$F654="Main Primary Artist"),$F654,not(iserror(vlookup($F654,'Reference info'!$J$5:$J$8,1,0))),"Key Artist",not(iserror(vlookup($F654,'Reference info'!$J$38:$J$405,1,0))),"Performer",not(iserror(vlookup($F654,'Reference info'!$J$10:$J$36,1,0))),"Producer &amp; Engineer")</f>
        <v>Producer &amp; Engineer</v>
      </c>
      <c r="J654" s="174" t="str">
        <f>IF(F654="Main Primary Artist","update Tracks set ArtistId=(select ArtistId from Artists where Name=N'"&amp;Substitute(Trim(E654),"'","''")&amp;"' and EnterpriseId="&amp;EntId&amp;") where "&amp;IF(A654&lt;&gt;"", "ISRC='"&amp;A654&amp;"'", "TrackVendorId='"&amp;Substitute(Trim(B654),"'","''")&amp;"'")&amp;" and EnterpriseId="&amp;EntId,"INSERT into Contributors VALUES (newid(), "&amp;IF(F654&lt;&gt;"Primary Artist", "(select RoleId from ContributorRoles where Name='"&amp;F654&amp;"'), 0", "49, 1")&amp; ", (select max(TrackId) from Tracks where "&amp;IF(A654&lt;&gt;"", "ISRC='"&amp;A654&amp;"'", "TrackVendorId='"&amp;Substitute(Trim(B654),"'","''")&amp;"'")&amp;" and EnterpriseId="&amp;EntId&amp;"), null, (select ArtistId from Artists where Name=N'"&amp;SUBSTITUTE(trim(E654),"'","''")&amp;"' and EnterpriseId="&amp;EntId&amp;"), null)")</f>
        <v>INSERT into Contributors VALUES (newid(), (select RoleId from ContributorRoles where Name='Engineer'), 0, (select max(TrackId) from Tracks where ISRC='BKTOK2400023' and EnterpriseId=647322), null, (select ArtistId from Artists where Name=N'Flash Beats Manow' and EnterpriseId=647322), null)</v>
      </c>
    </row>
    <row r="655">
      <c r="A655" s="8" t="s">
        <v>1005</v>
      </c>
      <c r="B655" s="116"/>
      <c r="C655" s="134" t="str">
        <f t="array" ref="C655">ifs(and(isblank($A655),isblank($B655)),"", not(iserror(vlookup($A655&amp;$B655,'5) Release_Track'!$F:$F&amp;'5) Release_Track'!$G:$G,1,0))),vlookup($A655&amp;$B655,{'5) Release_Track'!$F:$F&amp;'5) Release_Track'!$G:$G,'5) Release_Track'!$H:$H},2,0), or(and(not(isblank($B655)),$B655=$B652,$A655&lt;&gt;$A652),and(not(isblank($A655)),$A655=$A652,$B655&lt;&gt;$B652)),"ID LISTS UNALIGNED",and($A655&lt;&gt;"",countif('5) Release_Track'!$F:$F,$A655)=0),"NO ISRC MATCH in Release_Track",and($B655&lt;&gt;"",countif('5) Release_Track'!$G:$G,$B655)=0),"NO CATALOG ID MATCH in Release_Track",iserror(vlookup($A655&amp;$B655,'5) Release_Track'!$F:$F&amp;'5) Release_Track'!$G:$G,1,0)),"NO ISRC-CATALOG ID pair MATCH in Release_Track" )</f>
        <v>Poema
</v>
      </c>
      <c r="D655" s="134"/>
      <c r="E655" s="8" t="s">
        <v>79</v>
      </c>
      <c r="F655" s="135" t="s">
        <v>666</v>
      </c>
      <c r="G655" s="136" t="str">
        <f t="array" ref="G655">ifs(or($F655="",$F655="Main Primary Artist"),$F655,not(iserror(vlookup($F655,'Reference info'!$J$5:$J$8,1,0))),"Key Artist",not(iserror(vlookup($F655,'Reference info'!$J$38:$J$405,1,0))),"Performer",not(iserror(vlookup($F655,'Reference info'!$J$10:$J$36,1,0))),"Producer &amp; Engineer")</f>
        <v>Main Primary Artist</v>
      </c>
      <c r="H655" s="8" t="str">
        <f>"update Artists set ReleasesCount=(select count (distinct ReleaseId) from Releases where ArtistId=(select max(ArtistId) from Artists where Name=N'"&amp;E655&amp;"' and EnterpriseId="&amp;EntId&amp;")), 
TracksCount=(select count (distinct TrackId) from Tracks where ArtistId=(select max(ArtistId) from Artists where Name=N'"&amp;E655&amp;"' and EnterpriseId="&amp;EntId&amp;")) where ArtistId=(select max(ArtistId) from Artists where Name=N'"&amp;E655&amp;"'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655" s="174" t="str">
        <f>IF(F655="Main Primary Artist","update Tracks set ArtistId=(select ArtistId from Artists where Name=N'"&amp;Substitute(Trim(E655),"'","''")&amp;"' and EnterpriseId="&amp;EntId&amp;") where "&amp;IF(A655&lt;&gt;"", "ISRC='"&amp;A655&amp;"'", "TrackVendorId='"&amp;Substitute(Trim(B655),"'","''")&amp;"'")&amp;" and EnterpriseId="&amp;EntId,"INSERT into Contributors VALUES (newid(), "&amp;IF(F655&lt;&gt;"Primary Artist", "(select RoleId from ContributorRoles where Name='"&amp;F655&amp;"'), 0", "49, 1")&amp; ", (select max(TrackId) from Tracks where "&amp;IF(A655&lt;&gt;"", "ISRC='"&amp;A655&amp;"'", "TrackVendorId='"&amp;Substitute(Trim(B655),"'","''")&amp;"'")&amp;" and EnterpriseId="&amp;EntId&amp;"), null, (select ArtistId from Artists where Name=N'"&amp;SUBSTITUTE(trim(E655),"'","''")&amp;"' and EnterpriseId="&amp;EntId&amp;"), null)")</f>
        <v>update Tracks set ArtistId=(select ArtistId from Artists where Name=N'$hinepsj' and EnterpriseId=647322) where ISRC='BKTOK2400024' and EnterpriseId=647322</v>
      </c>
    </row>
    <row r="656" hidden="1">
      <c r="A656" s="8" t="s">
        <v>1005</v>
      </c>
      <c r="B656" s="116"/>
      <c r="C656" s="134" t="str">
        <f t="array" ref="C656">ifs(and(isblank($A656),isblank($B656)),"", not(iserror(vlookup($A656&amp;$B656,'5) Release_Track'!$F:$F&amp;'5) Release_Track'!$G:$G,1,0))),vlookup($A656&amp;$B656,{'5) Release_Track'!$F:$F&amp;'5) Release_Track'!$G:$G,'5) Release_Track'!$H:$H},2,0), or(and(not(isblank($B656)),$B656=$B653,$A656&lt;&gt;$A653),and(not(isblank($A656)),$A656=$A653,$B656&lt;&gt;$B653)),"ID LISTS UNALIGNED",and($A656&lt;&gt;"",countif('5) Release_Track'!$F:$F,$A656)=0),"NO ISRC MATCH in Release_Track",and($B656&lt;&gt;"",countif('5) Release_Track'!$G:$G,$B656)=0),"NO CATALOG ID MATCH in Release_Track",iserror(vlookup($A656&amp;$B656,'5) Release_Track'!$F:$F&amp;'5) Release_Track'!$G:$G,1,0)),"NO ISRC-CATALOG ID pair MATCH in Release_Track" )</f>
        <v>Poema
</v>
      </c>
      <c r="D656" s="134"/>
      <c r="E656" s="8" t="s">
        <v>79</v>
      </c>
      <c r="F656" s="135" t="s">
        <v>669</v>
      </c>
      <c r="G656" s="136" t="str">
        <f t="array" ref="G656">ifs(or($F656="",$F656="Main Primary Artist"),$F656,not(iserror(vlookup($F656,'Reference info'!$J$5:$J$8,1,0))),"Key Artist",not(iserror(vlookup($F656,'Reference info'!$J$38:$J$405,1,0))),"Performer",not(iserror(vlookup($F656,'Reference info'!$J$10:$J$36,1,0))),"Producer &amp; Engineer")</f>
        <v>Producer &amp; Engineer</v>
      </c>
      <c r="J656" s="174" t="str">
        <f>IF(F656="Main Primary Artist","update Tracks set ArtistId=(select ArtistId from Artists where Name=N'"&amp;Substitute(Trim(E656),"'","''")&amp;"' and EnterpriseId="&amp;EntId&amp;") where "&amp;IF(A656&lt;&gt;"", "ISRC='"&amp;A656&amp;"'", "TrackVendorId='"&amp;Substitute(Trim(B656),"'","''")&amp;"'")&amp;" and EnterpriseId="&amp;EntId,"INSERT into Contributors VALUES (newid(), "&amp;IF(F656&lt;&gt;"Primary Artist", "(select RoleId from ContributorRoles where Name='"&amp;F656&amp;"'), 0", "49, 1")&amp; ", (select max(TrackId) from Tracks where "&amp;IF(A656&lt;&gt;"", "ISRC='"&amp;A656&amp;"'", "TrackVendorId='"&amp;Substitute(Trim(B656),"'","''")&amp;"'")&amp;" and EnterpriseId="&amp;EntId&amp;"), null, (select ArtistId from Artists where Name=N'"&amp;SUBSTITUTE(trim(E656),"'","''")&amp;"' and EnterpriseId="&amp;EntId&amp;"), null)")</f>
        <v>INSERT into Contributors VALUES (newid(), (select RoleId from ContributorRoles where Name='Engineer'), 0, (select max(TrackId) from Tracks where ISRC='BKTOK2400024' and EnterpriseId=647322), null, (select ArtistId from Artists where Name=N'$hinepsj' and EnterpriseId=647322), null)</v>
      </c>
    </row>
    <row r="657" hidden="1">
      <c r="A657" s="8" t="s">
        <v>1005</v>
      </c>
      <c r="B657" s="116"/>
      <c r="C657" s="134" t="str">
        <f t="array" ref="C657">ifs(and(isblank($A657),isblank($B657)),"", not(iserror(vlookup($A657&amp;$B657,'5) Release_Track'!$F:$F&amp;'5) Release_Track'!$G:$G,1,0))),vlookup($A657&amp;$B657,{'5) Release_Track'!$F:$F&amp;'5) Release_Track'!$G:$G,'5) Release_Track'!$H:$H},2,0), or(and(not(isblank($B657)),$B657=$B654,$A657&lt;&gt;$A654),and(not(isblank($A657)),$A657=$A654,$B657&lt;&gt;$B654)),"ID LISTS UNALIGNED",and($A657&lt;&gt;"",countif('5) Release_Track'!$F:$F,$A657)=0),"NO ISRC MATCH in Release_Track",and($B657&lt;&gt;"",countif('5) Release_Track'!$G:$G,$B657)=0),"NO CATALOG ID MATCH in Release_Track",iserror(vlookup($A657&amp;$B657,'5) Release_Track'!$F:$F&amp;'5) Release_Track'!$G:$G,1,0)),"NO ISRC-CATALOG ID pair MATCH in Release_Track" )</f>
        <v>Poema
</v>
      </c>
      <c r="D657" s="134"/>
      <c r="E657" s="8" t="s">
        <v>79</v>
      </c>
      <c r="F657" s="135" t="s">
        <v>667</v>
      </c>
      <c r="G657" s="136" t="str">
        <f t="array" ref="G657">ifs(or($F657="",$F657="Main Primary Artist"),$F657,not(iserror(vlookup($F657,'Reference info'!$J$5:$J$8,1,0))),"Key Artist",not(iserror(vlookup($F657,'Reference info'!$J$38:$J$405,1,0))),"Performer",not(iserror(vlookup($F657,'Reference info'!$J$10:$J$36,1,0))),"Producer &amp; Engineer")</f>
        <v>Producer &amp; Engineer</v>
      </c>
      <c r="J657" s="174" t="str">
        <f>IF(F657="Main Primary Artist","update Tracks set ArtistId=(select ArtistId from Artists where Name=N'"&amp;Substitute(Trim(E657),"'","''")&amp;"' and EnterpriseId="&amp;EntId&amp;") where "&amp;IF(A657&lt;&gt;"", "ISRC='"&amp;A657&amp;"'", "TrackVendorId='"&amp;Substitute(Trim(B657),"'","''")&amp;"'")&amp;" and EnterpriseId="&amp;EntId,"INSERT into Contributors VALUES (newid(), "&amp;IF(F657&lt;&gt;"Primary Artist", "(select RoleId from ContributorRoles where Name='"&amp;F657&amp;"'), 0", "49, 1")&amp; ", (select max(TrackId) from Tracks where "&amp;IF(A657&lt;&gt;"", "ISRC='"&amp;A657&amp;"'", "TrackVendorId='"&amp;Substitute(Trim(B657),"'","''")&amp;"'")&amp;" and EnterpriseId="&amp;EntId&amp;"), null, (select ArtistId from Artists where Name=N'"&amp;SUBSTITUTE(trim(E657),"'","''")&amp;"' and EnterpriseId="&amp;EntId&amp;"), null)")</f>
        <v>INSERT into Contributors VALUES (newid(), (select RoleId from ContributorRoles where Name='Producer'), 0, (select max(TrackId) from Tracks where ISRC='BKTOK2400024' and EnterpriseId=647322), null, (select ArtistId from Artists where Name=N'$hinepsj' and EnterpriseId=647322), null)</v>
      </c>
    </row>
    <row r="658" hidden="1">
      <c r="A658" s="34" t="s">
        <v>1233</v>
      </c>
      <c r="B658" s="84"/>
      <c r="C658" s="134" t="str">
        <f t="array" ref="C658">ifs(and(isblank($A658),isblank($B658)),"", not(iserror(vlookup($A658&amp;$B658,'5) Release_Track'!$F:$F&amp;'5) Release_Track'!$G:$G,1,0))),vlookup($A658&amp;$B658,{'5) Release_Track'!$F:$F&amp;'5) Release_Track'!$G:$G,'5) Release_Track'!$H:$H},2,0), or(and(not(isblank($B658)),$B658=#REF!,$A658&lt;&gt;#REF!),and(not(isblank($A658)),$A658=#REF!,$B658&lt;&gt;#REF!)),"ID LISTS UNALIGNED",and($A658&lt;&gt;"",countif('5) Release_Track'!$F:$F,$A658)=0),"NO ISRC MATCH in Release_Track",and($B658&lt;&gt;"",countif('5) Release_Track'!$G:$G,$B658)=0),"NO CATALOG ID MATCH in Release_Track",iserror(vlookup($A658&amp;$B658,'5) Release_Track'!$F:$F&amp;'5) Release_Track'!$G:$G,1,0)),"NO ISRC-CATALOG ID pair MATCH in Release_Track" )</f>
        <v>Circo do Yonkou</v>
      </c>
      <c r="D658" s="134" t="str">
        <f t="array" ref="D658">ifs(and(isblank($A658),isblank($B658)),"", not(iserror(vlookup($A658&amp;$B658,'5) Release_Track'!$F:$F&amp;'5) Release_Track'!$G:$G,1,0))),vlookup($A658&amp;$B658,{'5) Release_Track'!$F:$F&amp;'5) Release_Track'!$G:$G,'5) Release_Track'!$I:$I},2,0), or(and(not(isblank($B658)),$B658=#REF!,$A658&lt;&gt;#REF!),and(not(isblank($A658)),$A658=#REF!,$B658&lt;&gt;#REF!)),"ID LISTS UNALIGNED",and($A658&lt;&gt;"",countif('5) Release_Track'!$F:$F,$A658)=0),"NO ISRC MATCH in Release_Track",and($B658&lt;&gt;"",countif('5) Release_Track'!$G:$G,$B658)=0),"NO CATALOG ID MATCH in Release_Track",iserror(vlookup($A658&amp;$B658,'5) Release_Track'!$F:$F&amp;'5) Release_Track'!$G:$G,1,0)),"NO ISRC-CATALOG ID pair MATCH in Release_Track" )</f>
        <v/>
      </c>
      <c r="E658" s="96" t="s">
        <v>53</v>
      </c>
      <c r="F658" s="135" t="s">
        <v>667</v>
      </c>
      <c r="G658" s="136" t="str">
        <f t="array" ref="G658">ifs(or($F658="",$F658="Main Primary Artist"),$F658,not(iserror(vlookup($F658,'Reference info'!$J$5:$J$8,1,0))),"Key Artist",not(iserror(vlookup($F658,'Reference info'!$J$38:$J$405,1,0))),"Performer",not(iserror(vlookup($F658,'Reference info'!$J$10:$J$36,1,0))),"Producer &amp; Engineer")</f>
        <v>Producer &amp; Engineer</v>
      </c>
      <c r="J658" s="174" t="str">
        <f>IF(F658="Main Primary Artist","update Tracks set ArtistId=(select ArtistId from Artists where Name=N'"&amp;Substitute(Trim(E658),"'","''")&amp;"' and EnterpriseId="&amp;EntId&amp;") where "&amp;IF(A658&lt;&gt;"", "ISRC='"&amp;A658&amp;"'", "TrackVendorId='"&amp;Substitute(Trim(B658),"'","''")&amp;"'")&amp;" and EnterpriseId="&amp;EntId,"INSERT into Contributors VALUES (newid(), "&amp;IF(F658&lt;&gt;"Primary Artist", "(select RoleId from ContributorRoles where Name='"&amp;F658&amp;"'), 0", "49, 1")&amp; ", (select max(TrackId) from Tracks where "&amp;IF(A658&lt;&gt;"", "ISRC='"&amp;A658&amp;"'", "TrackVendorId='"&amp;Substitute(Trim(B658),"'","''")&amp;"'")&amp;" and EnterpriseId="&amp;EntId&amp;"), null, (select ArtistId from Artists where Name=N'"&amp;SUBSTITUTE(trim(E658),"'","''")&amp;"' and EnterpriseId="&amp;EntId&amp;"), null)")</f>
        <v>INSERT into Contributors VALUES (newid(), (select RoleId from ContributorRoles where Name='Producer'), 0, (select max(TrackId) from Tracks where ISRC='BKTOK2400025' and EnterpriseId=647322), null, (select ArtistId from Artists where Name=N'PeJota10*' and EnterpriseId=647322), null)</v>
      </c>
    </row>
    <row r="659" hidden="1">
      <c r="A659" s="34" t="s">
        <v>1233</v>
      </c>
      <c r="B659" s="84"/>
      <c r="C659" s="134" t="str">
        <f t="array" ref="C659">ifs(and(isblank($A659),isblank($B659)),"", not(iserror(vlookup($A659&amp;$B659,'5) Release_Track'!$F:$F&amp;'5) Release_Track'!$G:$G,1,0))),vlookup($A659&amp;$B659,{'5) Release_Track'!$F:$F&amp;'5) Release_Track'!$G:$G,'5) Release_Track'!$H:$H},2,0), or(and(not(isblank($B659)),$B659=$B658,$A659&lt;&gt;$A658),and(not(isblank($A659)),$A659=$A658,$B659&lt;&gt;$B658)),"ID LISTS UNALIGNED",and($A659&lt;&gt;"",countif('5) Release_Track'!$F:$F,$A659)=0),"NO ISRC MATCH in Release_Track",and($B659&lt;&gt;"",countif('5) Release_Track'!$G:$G,$B659)=0),"NO CATALOG ID MATCH in Release_Track",iserror(vlookup($A659&amp;$B659,'5) Release_Track'!$F:$F&amp;'5) Release_Track'!$G:$G,1,0)),"NO ISRC-CATALOG ID pair MATCH in Release_Track" )</f>
        <v>Circo do Yonkou</v>
      </c>
      <c r="D659" s="134" t="str">
        <f t="array" ref="D659">ifs(and(isblank($A659),isblank($B659)),"", not(iserror(vlookup($A659&amp;$B659,'5) Release_Track'!$F:$F&amp;'5) Release_Track'!$G:$G,1,0))),vlookup($A659&amp;$B659,{'5) Release_Track'!$F:$F&amp;'5) Release_Track'!$G:$G,'5) Release_Track'!$I:$I},2,0), or(and(not(isblank($B659)),$B659=$B658,$A659&lt;&gt;$A658),and(not(isblank($A659)),$A659=$A658,$B659&lt;&gt;$B658)),"ID LISTS UNALIGNED",and($A659&lt;&gt;"",countif('5) Release_Track'!$F:$F,$A659)=0),"NO ISRC MATCH in Release_Track",and($B659&lt;&gt;"",countif('5) Release_Track'!$G:$G,$B659)=0),"NO CATALOG ID MATCH in Release_Track",iserror(vlookup($A659&amp;$B659,'5) Release_Track'!$F:$F&amp;'5) Release_Track'!$G:$G,1,0)),"NO ISRC-CATALOG ID pair MATCH in Release_Track" )</f>
        <v/>
      </c>
      <c r="E659" s="96" t="s">
        <v>137</v>
      </c>
      <c r="F659" s="140" t="s">
        <v>671</v>
      </c>
      <c r="G659" s="136" t="str">
        <f t="array" ref="G659">ifs(or($F659="",$F659="Main Primary Artist"),$F659,not(iserror(vlookup($F659,'Reference info'!$J$5:$J$8,1,0))),"Key Artist",not(iserror(vlookup($F659,'Reference info'!$J$38:$J$405,1,0))),"Performer",not(iserror(vlookup($F659,'Reference info'!$J$10:$J$36,1,0))),"Producer &amp; Engineer")</f>
        <v>Key Artist</v>
      </c>
      <c r="J659" s="174" t="str">
        <f>IF(F659="Main Primary Artist","update Tracks set ArtistId=(select ArtistId from Artists where Name=N'"&amp;Substitute(Trim(E659),"'","''")&amp;"' and EnterpriseId="&amp;EntId&amp;") where "&amp;IF(A659&lt;&gt;"", "ISRC='"&amp;A659&amp;"'", "TrackVendorId='"&amp;Substitute(Trim(B659),"'","''")&amp;"'")&amp;" and EnterpriseId="&amp;EntId,"INSERT into Contributors VALUES (newid(), "&amp;IF(F659&lt;&gt;"Primary Artist", "(select RoleId from ContributorRoles where Name='"&amp;F659&amp;"'), 0", "49, 1")&amp; ", (select max(TrackId) from Tracks where "&amp;IF(A659&lt;&gt;"", "ISRC='"&amp;A659&amp;"'", "TrackVendorId='"&amp;Substitute(Trim(B659),"'","''")&amp;"'")&amp;" and EnterpriseId="&amp;EntId&amp;"), null, (select ArtistId from Artists where Name=N'"&amp;SUBSTITUTE(trim(E659),"'","''")&amp;"' and EnterpriseId="&amp;EntId&amp;"), null)")</f>
        <v>INSERT into Contributors VALUES (newid(), 49, 1, (select max(TrackId) from Tracks where ISRC='BKTOK2400025' and EnterpriseId=647322), null, (select ArtistId from Artists where Name=N'Ark King' and EnterpriseId=647322), null)</v>
      </c>
    </row>
    <row r="660">
      <c r="A660" s="34" t="s">
        <v>1233</v>
      </c>
      <c r="B660" s="84"/>
      <c r="C660" s="134" t="str">
        <f t="array" ref="C660">ifs(and(isblank($A660),isblank($B660)),"", not(iserror(vlookup($A660&amp;$B660,'5) Release_Track'!$F:$F&amp;'5) Release_Track'!$G:$G,1,0))),vlookup($A660&amp;$B660,{'5) Release_Track'!$F:$F&amp;'5) Release_Track'!$G:$G,'5) Release_Track'!$H:$H},2,0), or(and(not(isblank($B660)),$B660=#REF!,$A660&lt;&gt;#REF!),and(not(isblank($A660)),$A660=#REF!,$B660&lt;&gt;#REF!)),"ID LISTS UNALIGNED",and($A660&lt;&gt;"",countif('5) Release_Track'!$F:$F,$A660)=0),"NO ISRC MATCH in Release_Track",and($B660&lt;&gt;"",countif('5) Release_Track'!$G:$G,$B660)=0),"NO CATALOG ID MATCH in Release_Track",iserror(vlookup($A660&amp;$B660,'5) Release_Track'!$F:$F&amp;'5) Release_Track'!$G:$G,1,0)),"NO ISRC-CATALOG ID pair MATCH in Release_Track" )</f>
        <v>Circo do Yonkou</v>
      </c>
      <c r="D660" s="134" t="str">
        <f t="array" ref="D660">ifs(and(isblank($A660),isblank($B660)),"", not(iserror(vlookup($A660&amp;$B660,'5) Release_Track'!$F:$F&amp;'5) Release_Track'!$G:$G,1,0))),vlookup($A660&amp;$B660,{'5) Release_Track'!$F:$F&amp;'5) Release_Track'!$G:$G,'5) Release_Track'!$I:$I},2,0), or(and(not(isblank($B660)),$B660=#REF!,$A660&lt;&gt;#REF!),and(not(isblank($A660)),$A660=#REF!,$B660&lt;&gt;#REF!)),"ID LISTS UNALIGNED",and($A660&lt;&gt;"",countif('5) Release_Track'!$F:$F,$A660)=0),"NO ISRC MATCH in Release_Track",and($B660&lt;&gt;"",countif('5) Release_Track'!$G:$G,$B660)=0),"NO CATALOG ID MATCH in Release_Track",iserror(vlookup($A660&amp;$B660,'5) Release_Track'!$F:$F&amp;'5) Release_Track'!$G:$G,1,0)),"NO ISRC-CATALOG ID pair MATCH in Release_Track" )</f>
        <v/>
      </c>
      <c r="E660" s="96" t="s">
        <v>53</v>
      </c>
      <c r="F660" s="140" t="s">
        <v>666</v>
      </c>
      <c r="G660" s="136" t="str">
        <f t="array" ref="G660">ifs(or($F660="",$F660="Main Primary Artist"),$F660,not(iserror(vlookup($F660,'Reference info'!$J$5:$J$8,1,0))),"Key Artist",not(iserror(vlookup($F660,'Reference info'!$J$38:$J$405,1,0))),"Performer",not(iserror(vlookup($F660,'Reference info'!$J$10:$J$36,1,0))),"Producer &amp; Engineer")</f>
        <v>Main Primary Artist</v>
      </c>
      <c r="H660" s="8" t="str">
        <f>"update Artists set ReleasesCount=(select count (distinct ReleaseId) from Releases where ArtistId=(select max(ArtistId) from Artists where Name=N'"&amp;E660&amp;"' and EnterpriseId="&amp;EntId&amp;")), 
TracksCount=(select count (distinct TrackId) from Tracks where ArtistId=(select max(ArtistId) from Artists where Name=N'"&amp;E660&amp;"' and EnterpriseId="&amp;EntId&amp;")) where ArtistId=(select max(ArtistId) from Artists where Name=N'"&amp;E660&amp;"'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60" s="174" t="str">
        <f>IF(F660="Main Primary Artist","update Tracks set ArtistId=(select ArtistId from Artists where Name=N'"&amp;Substitute(Trim(E660),"'","''")&amp;"' and EnterpriseId="&amp;EntId&amp;") where "&amp;IF(A660&lt;&gt;"", "ISRC='"&amp;A660&amp;"'", "TrackVendorId='"&amp;Substitute(Trim(B660),"'","''")&amp;"'")&amp;" and EnterpriseId="&amp;EntId,"INSERT into Contributors VALUES (newid(), "&amp;IF(F660&lt;&gt;"Primary Artist", "(select RoleId from ContributorRoles where Name='"&amp;F660&amp;"'), 0", "49, 1")&amp; ", (select max(TrackId) from Tracks where "&amp;IF(A660&lt;&gt;"", "ISRC='"&amp;A660&amp;"'", "TrackVendorId='"&amp;Substitute(Trim(B660),"'","''")&amp;"'")&amp;" and EnterpriseId="&amp;EntId&amp;"), null, (select ArtistId from Artists where Name=N'"&amp;SUBSTITUTE(trim(E660),"'","''")&amp;"' and EnterpriseId="&amp;EntId&amp;"), null)")</f>
        <v>update Tracks set ArtistId=(select ArtistId from Artists where Name=N'PeJota10*' and EnterpriseId=647322) where ISRC='BKTOK2400025' and EnterpriseId=647322</v>
      </c>
    </row>
    <row r="661" hidden="1">
      <c r="A661" s="34" t="s">
        <v>1233</v>
      </c>
      <c r="B661" s="84"/>
      <c r="C661" s="134" t="str">
        <f t="array" ref="C661">ifs(and(isblank($A661),isblank($B661)),"", not(iserror(vlookup($A661&amp;$B661,'5) Release_Track'!$F:$F&amp;'5) Release_Track'!$G:$G,1,0))),vlookup($A661&amp;$B661,{'5) Release_Track'!$F:$F&amp;'5) Release_Track'!$G:$G,'5) Release_Track'!$H:$H},2,0), or(and(not(isblank($B661)),$B661=$B658,$A661&lt;&gt;$A658),and(not(isblank($A661)),$A661=$A658,$B661&lt;&gt;$B658)),"ID LISTS UNALIGNED",and($A661&lt;&gt;"",countif('5) Release_Track'!$F:$F,$A661)=0),"NO ISRC MATCH in Release_Track",and($B661&lt;&gt;"",countif('5) Release_Track'!$G:$G,$B661)=0),"NO CATALOG ID MATCH in Release_Track",iserror(vlookup($A661&amp;$B661,'5) Release_Track'!$F:$F&amp;'5) Release_Track'!$G:$G,1,0)),"NO ISRC-CATALOG ID pair MATCH in Release_Track" )</f>
        <v>Circo do Yonkou</v>
      </c>
      <c r="D661" s="134" t="str">
        <f t="array" ref="D661">ifs(and(isblank($A661),isblank($B661)),"", not(iserror(vlookup($A661&amp;$B661,'5) Release_Track'!$F:$F&amp;'5) Release_Track'!$G:$G,1,0))),vlookup($A661&amp;$B661,{'5) Release_Track'!$F:$F&amp;'5) Release_Track'!$G:$G,'5) Release_Track'!$I:$I},2,0), or(and(not(isblank($B661)),$B661=$B658,$A661&lt;&gt;$A658),and(not(isblank($A661)),$A661=$A658,$B661&lt;&gt;$B658)),"ID LISTS UNALIGNED",and($A661&lt;&gt;"",countif('5) Release_Track'!$F:$F,$A661)=0),"NO ISRC MATCH in Release_Track",and($B661&lt;&gt;"",countif('5) Release_Track'!$G:$G,$B661)=0),"NO CATALOG ID MATCH in Release_Track",iserror(vlookup($A661&amp;$B661,'5) Release_Track'!$F:$F&amp;'5) Release_Track'!$G:$G,1,0)),"NO ISRC-CATALOG ID pair MATCH in Release_Track" )</f>
        <v/>
      </c>
      <c r="E661" s="96" t="s">
        <v>53</v>
      </c>
      <c r="F661" s="135" t="s">
        <v>669</v>
      </c>
      <c r="G661" s="136" t="str">
        <f t="array" ref="G661">ifs(or($F661="",$F661="Main Primary Artist"),$F661,not(iserror(vlookup($F661,'Reference info'!$J$5:$J$8,1,0))),"Key Artist",not(iserror(vlookup($F661,'Reference info'!$J$38:$J$405,1,0))),"Performer",not(iserror(vlookup($F661,'Reference info'!$J$10:$J$36,1,0))),"Producer &amp; Engineer")</f>
        <v>Producer &amp; Engineer</v>
      </c>
      <c r="J661" s="174" t="str">
        <f>IF(F661="Main Primary Artist","update Tracks set ArtistId=(select ArtistId from Artists where Name=N'"&amp;Substitute(Trim(E661),"'","''")&amp;"' and EnterpriseId="&amp;EntId&amp;") where "&amp;IF(A661&lt;&gt;"", "ISRC='"&amp;A661&amp;"'", "TrackVendorId='"&amp;Substitute(Trim(B661),"'","''")&amp;"'")&amp;" and EnterpriseId="&amp;EntId,"INSERT into Contributors VALUES (newid(), "&amp;IF(F661&lt;&gt;"Primary Artist", "(select RoleId from ContributorRoles where Name='"&amp;F661&amp;"'), 0", "49, 1")&amp; ", (select max(TrackId) from Tracks where "&amp;IF(A661&lt;&gt;"", "ISRC='"&amp;A661&amp;"'", "TrackVendorId='"&amp;Substitute(Trim(B661),"'","''")&amp;"'")&amp;" and EnterpriseId="&amp;EntId&amp;"), null, (select ArtistId from Artists where Name=N'"&amp;SUBSTITUTE(trim(E661),"'","''")&amp;"' and EnterpriseId="&amp;EntId&amp;"), null)")</f>
        <v>INSERT into Contributors VALUES (newid(), (select RoleId from ContributorRoles where Name='Engineer'), 0, (select max(TrackId) from Tracks where ISRC='BKTOK2400025' and EnterpriseId=647322), null, (select ArtistId from Artists where Name=N'PeJota10*' and EnterpriseId=647322), null)</v>
      </c>
    </row>
    <row r="662" hidden="1">
      <c r="A662" s="34" t="s">
        <v>1235</v>
      </c>
      <c r="B662" s="84"/>
      <c r="C662" s="134" t="str">
        <f t="array" ref="C662">ifs(and(isblank($A662),isblank($B662)),"", not(iserror(vlookup($A662&amp;$B662,'5) Release_Track'!$F:$F&amp;'5) Release_Track'!$G:$G,1,0))),vlookup($A662&amp;$B662,{'5) Release_Track'!$F:$F&amp;'5) Release_Track'!$G:$G,'5) Release_Track'!$H:$H},2,0), or(and(not(isblank($B662)),$B662=$B659,$A662&lt;&gt;$A659),and(not(isblank($A662)),$A662=$A659,$B662&lt;&gt;$B659)),"ID LISTS UNALIGNED",and($A662&lt;&gt;"",countif('5) Release_Track'!$F:$F,$A662)=0),"NO ISRC MATCH in Release_Track",and($B662&lt;&gt;"",countif('5) Release_Track'!$G:$G,$B662)=0),"NO CATALOG ID MATCH in Release_Track",iserror(vlookup($A662&amp;$B662,'5) Release_Track'!$F:$F&amp;'5) Release_Track'!$G:$G,1,0)),"NO ISRC-CATALOG ID pair MATCH in Release_Track" )</f>
        <v>Rei Celestial</v>
      </c>
      <c r="D662" s="134" t="str">
        <f t="array" ref="D662">ifs(and(isblank($A662),isblank($B662)),"", not(iserror(vlookup($A662&amp;$B662,'5) Release_Track'!$F:$F&amp;'5) Release_Track'!$G:$G,1,0))),vlookup($A662&amp;$B662,{'5) Release_Track'!$F:$F&amp;'5) Release_Track'!$G:$G,'5) Release_Track'!$I:$I},2,0), or(and(not(isblank($B662)),$B662=$B659,$A662&lt;&gt;$A659),and(not(isblank($A662)),$A662=$A659,$B662&lt;&gt;$B659)),"ID LISTS UNALIGNED",and($A662&lt;&gt;"",countif('5) Release_Track'!$F:$F,$A662)=0),"NO ISRC MATCH in Release_Track",and($B662&lt;&gt;"",countif('5) Release_Track'!$G:$G,$B662)=0),"NO CATALOG ID MATCH in Release_Track",iserror(vlookup($A662&amp;$B662,'5) Release_Track'!$F:$F&amp;'5) Release_Track'!$G:$G,1,0)),"NO ISRC-CATALOG ID pair MATCH in Release_Track" )</f>
        <v/>
      </c>
      <c r="E662" s="96" t="s">
        <v>53</v>
      </c>
      <c r="F662" s="135" t="s">
        <v>667</v>
      </c>
      <c r="G662" s="136" t="str">
        <f t="array" ref="G662">ifs(or($F662="",$F662="Main Primary Artist"),$F662,not(iserror(vlookup($F662,'Reference info'!$J$5:$J$8,1,0))),"Key Artist",not(iserror(vlookup($F662,'Reference info'!$J$38:$J$405,1,0))),"Performer",not(iserror(vlookup($F662,'Reference info'!$J$10:$J$36,1,0))),"Producer &amp; Engineer")</f>
        <v>Producer &amp; Engineer</v>
      </c>
      <c r="J662" s="174" t="str">
        <f>IF(F662="Main Primary Artist","update Tracks set ArtistId=(select ArtistId from Artists where Name=N'"&amp;Substitute(Trim(E662),"'","''")&amp;"' and EnterpriseId="&amp;EntId&amp;") where "&amp;IF(A662&lt;&gt;"", "ISRC='"&amp;A662&amp;"'", "TrackVendorId='"&amp;Substitute(Trim(B662),"'","''")&amp;"'")&amp;" and EnterpriseId="&amp;EntId,"INSERT into Contributors VALUES (newid(), "&amp;IF(F662&lt;&gt;"Primary Artist", "(select RoleId from ContributorRoles where Name='"&amp;F662&amp;"'), 0", "49, 1")&amp; ", (select max(TrackId) from Tracks where "&amp;IF(A662&lt;&gt;"", "ISRC='"&amp;A662&amp;"'", "TrackVendorId='"&amp;Substitute(Trim(B662),"'","''")&amp;"'")&amp;" and EnterpriseId="&amp;EntId&amp;"), null, (select ArtistId from Artists where Name=N'"&amp;SUBSTITUTE(trim(E662),"'","''")&amp;"' and EnterpriseId="&amp;EntId&amp;"), null)")</f>
        <v>INSERT into Contributors VALUES (newid(), (select RoleId from ContributorRoles where Name='Producer'), 0, (select max(TrackId) from Tracks where ISRC='BKTOK2400026' and EnterpriseId=647322), null, (select ArtistId from Artists where Name=N'PeJota10*' and EnterpriseId=647322), null)</v>
      </c>
    </row>
    <row r="663" hidden="1">
      <c r="A663" s="34" t="s">
        <v>1235</v>
      </c>
      <c r="B663" s="84"/>
      <c r="C663" s="134" t="str">
        <f t="array" ref="C663">ifs(and(isblank($A663),isblank($B663)),"", not(iserror(vlookup($A663&amp;$B663,'5) Release_Track'!$F:$F&amp;'5) Release_Track'!$G:$G,1,0))),vlookup($A663&amp;$B663,{'5) Release_Track'!$F:$F&amp;'5) Release_Track'!$G:$G,'5) Release_Track'!$H:$H},2,0), or(and(not(isblank($B663)),$B663=$B662,$A663&lt;&gt;$A662),and(not(isblank($A663)),$A663=$A662,$B663&lt;&gt;$B662)),"ID LISTS UNALIGNED",and($A663&lt;&gt;"",countif('5) Release_Track'!$F:$F,$A663)=0),"NO ISRC MATCH in Release_Track",and($B663&lt;&gt;"",countif('5) Release_Track'!$G:$G,$B663)=0),"NO CATALOG ID MATCH in Release_Track",iserror(vlookup($A663&amp;$B663,'5) Release_Track'!$F:$F&amp;'5) Release_Track'!$G:$G,1,0)),"NO ISRC-CATALOG ID pair MATCH in Release_Track" )</f>
        <v>Rei Celestial</v>
      </c>
      <c r="D663" s="134" t="str">
        <f t="array" ref="D663">ifs(and(isblank($A663),isblank($B663)),"", not(iserror(vlookup($A663&amp;$B663,'5) Release_Track'!$F:$F&amp;'5) Release_Track'!$G:$G,1,0))),vlookup($A663&amp;$B663,{'5) Release_Track'!$F:$F&amp;'5) Release_Track'!$G:$G,'5) Release_Track'!$I:$I},2,0), or(and(not(isblank($B663)),$B663=$B662,$A663&lt;&gt;$A662),and(not(isblank($A663)),$A663=$A662,$B663&lt;&gt;$B662)),"ID LISTS UNALIGNED",and($A663&lt;&gt;"",countif('5) Release_Track'!$F:$F,$A663)=0),"NO ISRC MATCH in Release_Track",and($B663&lt;&gt;"",countif('5) Release_Track'!$G:$G,$B663)=0),"NO CATALOG ID MATCH in Release_Track",iserror(vlookup($A663&amp;$B663,'5) Release_Track'!$F:$F&amp;'5) Release_Track'!$G:$G,1,0)),"NO ISRC-CATALOG ID pair MATCH in Release_Track" )</f>
        <v/>
      </c>
      <c r="E663" s="96" t="s">
        <v>97</v>
      </c>
      <c r="F663" s="140" t="s">
        <v>671</v>
      </c>
      <c r="G663" s="136" t="str">
        <f t="array" ref="G663">ifs(or($F663="",$F663="Main Primary Artist"),$F663,not(iserror(vlookup($F663,'Reference info'!$J$5:$J$8,1,0))),"Key Artist",not(iserror(vlookup($F663,'Reference info'!$J$38:$J$405,1,0))),"Performer",not(iserror(vlookup($F663,'Reference info'!$J$10:$J$36,1,0))),"Producer &amp; Engineer")</f>
        <v>Key Artist</v>
      </c>
      <c r="J663" s="174" t="str">
        <f>IF(F663="Main Primary Artist","update Tracks set ArtistId=(select ArtistId from Artists where Name=N'"&amp;Substitute(Trim(E663),"'","''")&amp;"' and EnterpriseId="&amp;EntId&amp;") where "&amp;IF(A663&lt;&gt;"", "ISRC='"&amp;A663&amp;"'", "TrackVendorId='"&amp;Substitute(Trim(B663),"'","''")&amp;"'")&amp;" and EnterpriseId="&amp;EntId,"INSERT into Contributors VALUES (newid(), "&amp;IF(F663&lt;&gt;"Primary Artist", "(select RoleId from ContributorRoles where Name='"&amp;F663&amp;"'), 0", "49, 1")&amp; ", (select max(TrackId) from Tracks where "&amp;IF(A663&lt;&gt;"", "ISRC='"&amp;A663&amp;"'", "TrackVendorId='"&amp;Substitute(Trim(B663),"'","''")&amp;"'")&amp;" and EnterpriseId="&amp;EntId&amp;"), null, (select ArtistId from Artists where Name=N'"&amp;SUBSTITUTE(trim(E663),"'","''")&amp;"' and EnterpriseId="&amp;EntId&amp;"), null)")</f>
        <v>INSERT into Contributors VALUES (newid(), 49, 1, (select max(TrackId) from Tracks where ISRC='BKTOK2400026' and EnterpriseId=647322), null, (select ArtistId from Artists where Name=N'Atilla' and EnterpriseId=647322), null)</v>
      </c>
    </row>
    <row r="664">
      <c r="A664" s="34" t="s">
        <v>1235</v>
      </c>
      <c r="B664" s="84"/>
      <c r="C664" s="134" t="str">
        <f t="array" ref="C664">ifs(and(isblank($A664),isblank($B664)),"", not(iserror(vlookup($A664&amp;$B664,'5) Release_Track'!$F:$F&amp;'5) Release_Track'!$G:$G,1,0))),vlookup($A664&amp;$B664,{'5) Release_Track'!$F:$F&amp;'5) Release_Track'!$G:$G,'5) Release_Track'!$H:$H},2,0), or(and(not(isblank($B664)),$B664=$B661,$A664&lt;&gt;$A661),and(not(isblank($A664)),$A664=$A661,$B664&lt;&gt;$B661)),"ID LISTS UNALIGNED",and($A664&lt;&gt;"",countif('5) Release_Track'!$F:$F,$A664)=0),"NO ISRC MATCH in Release_Track",and($B664&lt;&gt;"",countif('5) Release_Track'!$G:$G,$B664)=0),"NO CATALOG ID MATCH in Release_Track",iserror(vlookup($A664&amp;$B664,'5) Release_Track'!$F:$F&amp;'5) Release_Track'!$G:$G,1,0)),"NO ISRC-CATALOG ID pair MATCH in Release_Track" )</f>
        <v>Rei Celestial</v>
      </c>
      <c r="D664" s="134" t="str">
        <f t="array" ref="D664">ifs(and(isblank($A664),isblank($B664)),"", not(iserror(vlookup($A664&amp;$B664,'5) Release_Track'!$F:$F&amp;'5) Release_Track'!$G:$G,1,0))),vlookup($A664&amp;$B664,{'5) Release_Track'!$F:$F&amp;'5) Release_Track'!$G:$G,'5) Release_Track'!$I:$I},2,0), or(and(not(isblank($B664)),$B664=$B661,$A664&lt;&gt;$A661),and(not(isblank($A664)),$A664=$A661,$B664&lt;&gt;$B661)),"ID LISTS UNALIGNED",and($A664&lt;&gt;"",countif('5) Release_Track'!$F:$F,$A664)=0),"NO ISRC MATCH in Release_Track",and($B664&lt;&gt;"",countif('5) Release_Track'!$G:$G,$B664)=0),"NO CATALOG ID MATCH in Release_Track",iserror(vlookup($A664&amp;$B664,'5) Release_Track'!$F:$F&amp;'5) Release_Track'!$G:$G,1,0)),"NO ISRC-CATALOG ID pair MATCH in Release_Track" )</f>
        <v/>
      </c>
      <c r="E664" s="96" t="s">
        <v>53</v>
      </c>
      <c r="F664" s="140" t="s">
        <v>666</v>
      </c>
      <c r="G664" s="136" t="str">
        <f t="array" ref="G664">ifs(or($F664="",$F664="Main Primary Artist"),$F664,not(iserror(vlookup($F664,'Reference info'!$J$5:$J$8,1,0))),"Key Artist",not(iserror(vlookup($F664,'Reference info'!$J$38:$J$405,1,0))),"Performer",not(iserror(vlookup($F664,'Reference info'!$J$10:$J$36,1,0))),"Producer &amp; Engineer")</f>
        <v>Main Primary Artist</v>
      </c>
      <c r="H664" s="8" t="str">
        <f>"update Artists set ReleasesCount=(select count (distinct ReleaseId) from Releases where ArtistId=(select max(ArtistId) from Artists where Name=N'"&amp;E664&amp;"' and EnterpriseId="&amp;EntId&amp;")), 
TracksCount=(select count (distinct TrackId) from Tracks where ArtistId=(select max(ArtistId) from Artists where Name=N'"&amp;E664&amp;"' and EnterpriseId="&amp;EntId&amp;")) where ArtistId=(select max(ArtistId) from Artists where Name=N'"&amp;E664&amp;"'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64" s="174" t="str">
        <f>IF(F664="Main Primary Artist","update Tracks set ArtistId=(select ArtistId from Artists where Name=N'"&amp;Substitute(Trim(E664),"'","''")&amp;"' and EnterpriseId="&amp;EntId&amp;") where "&amp;IF(A664&lt;&gt;"", "ISRC='"&amp;A664&amp;"'", "TrackVendorId='"&amp;Substitute(Trim(B664),"'","''")&amp;"'")&amp;" and EnterpriseId="&amp;EntId,"INSERT into Contributors VALUES (newid(), "&amp;IF(F664&lt;&gt;"Primary Artist", "(select RoleId from ContributorRoles where Name='"&amp;F664&amp;"'), 0", "49, 1")&amp; ", (select max(TrackId) from Tracks where "&amp;IF(A664&lt;&gt;"", "ISRC='"&amp;A664&amp;"'", "TrackVendorId='"&amp;Substitute(Trim(B664),"'","''")&amp;"'")&amp;" and EnterpriseId="&amp;EntId&amp;"), null, (select ArtistId from Artists where Name=N'"&amp;SUBSTITUTE(trim(E664),"'","''")&amp;"' and EnterpriseId="&amp;EntId&amp;"), null)")</f>
        <v>update Tracks set ArtistId=(select ArtistId from Artists where Name=N'PeJota10*' and EnterpriseId=647322) where ISRC='BKTOK2400026' and EnterpriseId=647322</v>
      </c>
    </row>
    <row r="665" hidden="1">
      <c r="A665" s="34" t="s">
        <v>1235</v>
      </c>
      <c r="B665" s="84"/>
      <c r="C665" s="134" t="str">
        <f t="array" ref="C665">ifs(and(isblank($A665),isblank($B665)),"", not(iserror(vlookup($A665&amp;$B665,'5) Release_Track'!$F:$F&amp;'5) Release_Track'!$G:$G,1,0))),vlookup($A665&amp;$B665,{'5) Release_Track'!$F:$F&amp;'5) Release_Track'!$G:$G,'5) Release_Track'!$H:$H},2,0), or(and(not(isblank($B665)),$B665=$B662,$A665&lt;&gt;$A662),and(not(isblank($A665)),$A665=$A662,$B665&lt;&gt;$B662)),"ID LISTS UNALIGNED",and($A665&lt;&gt;"",countif('5) Release_Track'!$F:$F,$A665)=0),"NO ISRC MATCH in Release_Track",and($B665&lt;&gt;"",countif('5) Release_Track'!$G:$G,$B665)=0),"NO CATALOG ID MATCH in Release_Track",iserror(vlookup($A665&amp;$B665,'5) Release_Track'!$F:$F&amp;'5) Release_Track'!$G:$G,1,0)),"NO ISRC-CATALOG ID pair MATCH in Release_Track" )</f>
        <v>Rei Celestial</v>
      </c>
      <c r="D665" s="134" t="str">
        <f t="array" ref="D665">ifs(and(isblank($A665),isblank($B665)),"", not(iserror(vlookup($A665&amp;$B665,'5) Release_Track'!$F:$F&amp;'5) Release_Track'!$G:$G,1,0))),vlookup($A665&amp;$B665,{'5) Release_Track'!$F:$F&amp;'5) Release_Track'!$G:$G,'5) Release_Track'!$I:$I},2,0), or(and(not(isblank($B665)),$B665=$B662,$A665&lt;&gt;$A662),and(not(isblank($A665)),$A665=$A662,$B665&lt;&gt;$B662)),"ID LISTS UNALIGNED",and($A665&lt;&gt;"",countif('5) Release_Track'!$F:$F,$A665)=0),"NO ISRC MATCH in Release_Track",and($B665&lt;&gt;"",countif('5) Release_Track'!$G:$G,$B665)=0),"NO CATALOG ID MATCH in Release_Track",iserror(vlookup($A665&amp;$B665,'5) Release_Track'!$F:$F&amp;'5) Release_Track'!$G:$G,1,0)),"NO ISRC-CATALOG ID pair MATCH in Release_Track" )</f>
        <v/>
      </c>
      <c r="E665" s="96" t="s">
        <v>53</v>
      </c>
      <c r="F665" s="135" t="s">
        <v>669</v>
      </c>
      <c r="G665" s="136" t="str">
        <f t="array" ref="G665">ifs(or($F665="",$F665="Main Primary Artist"),$F665,not(iserror(vlookup($F665,'Reference info'!$J$5:$J$8,1,0))),"Key Artist",not(iserror(vlookup($F665,'Reference info'!$J$38:$J$405,1,0))),"Performer",not(iserror(vlookup($F665,'Reference info'!$J$10:$J$36,1,0))),"Producer &amp; Engineer")</f>
        <v>Producer &amp; Engineer</v>
      </c>
      <c r="J665" s="174" t="str">
        <f>IF(F665="Main Primary Artist","update Tracks set ArtistId=(select ArtistId from Artists where Name=N'"&amp;Substitute(Trim(E665),"'","''")&amp;"' and EnterpriseId="&amp;EntId&amp;") where "&amp;IF(A665&lt;&gt;"", "ISRC='"&amp;A665&amp;"'", "TrackVendorId='"&amp;Substitute(Trim(B665),"'","''")&amp;"'")&amp;" and EnterpriseId="&amp;EntId,"INSERT into Contributors VALUES (newid(), "&amp;IF(F665&lt;&gt;"Primary Artist", "(select RoleId from ContributorRoles where Name='"&amp;F665&amp;"'), 0", "49, 1")&amp; ", (select max(TrackId) from Tracks where "&amp;IF(A665&lt;&gt;"", "ISRC='"&amp;A665&amp;"'", "TrackVendorId='"&amp;Substitute(Trim(B665),"'","''")&amp;"'")&amp;" and EnterpriseId="&amp;EntId&amp;"), null, (select ArtistId from Artists where Name=N'"&amp;SUBSTITUTE(trim(E665),"'","''")&amp;"' and EnterpriseId="&amp;EntId&amp;"), null)")</f>
        <v>INSERT into Contributors VALUES (newid(), (select RoleId from ContributorRoles where Name='Engineer'), 0, (select max(TrackId) from Tracks where ISRC='BKTOK2400026' and EnterpriseId=647322), null, (select ArtistId from Artists where Name=N'PeJota10*' and EnterpriseId=647322), null)</v>
      </c>
    </row>
    <row r="666" hidden="1">
      <c r="A666" s="8" t="s">
        <v>1009</v>
      </c>
      <c r="B666" s="116"/>
      <c r="C666" s="134" t="str">
        <f t="array" ref="C666">ifs(and(isblank($A666),isblank($B666)),"", not(iserror(vlookup($A666&amp;$B666,'5) Release_Track'!$F:$F&amp;'5) Release_Track'!$G:$G,1,0))),vlookup($A666&amp;$B666,{'5) Release_Track'!$F:$F&amp;'5) Release_Track'!$G:$G,'5) Release_Track'!$H:$H},2,0), or(and(not(isblank($B666)),$B666=#REF!,$A666&lt;&gt;#REF!),and(not(isblank($A666)),$A666=#REF!,$B666&lt;&gt;#REF!)),"ID LISTS UNALIGNED",and($A666&lt;&gt;"",countif('5) Release_Track'!$F:$F,$A666)=0),"NO ISRC MATCH in Release_Track",and($B666&lt;&gt;"",countif('5) Release_Track'!$G:$G,$B666)=0),"NO CATALOG ID MATCH in Release_Track",iserror(vlookup($A666&amp;$B666,'5) Release_Track'!$F:$F&amp;'5) Release_Track'!$G:$G,1,0)),"NO ISRC-CATALOG ID pair MATCH in Release_Track" )</f>
        <v>Aomine Daiki</v>
      </c>
      <c r="D666" s="134" t="str">
        <f t="array" ref="D666">ifs(and(isblank($A666),isblank($B666)),"", not(iserror(vlookup($A666&amp;$B666,'5) Release_Track'!$F:$F&amp;'5) Release_Track'!$G:$G,1,0))),vlookup($A666&amp;$B666,{'5) Release_Track'!$F:$F&amp;'5) Release_Track'!$G:$G,'5) Release_Track'!$I:$I},2,0), or(and(not(isblank($B666)),$B666=#REF!,$A666&lt;&gt;#REF!),and(not(isblank($A666)),$A666=#REF!,$B666&lt;&gt;#REF!)),"ID LISTS UNALIGNED",and($A666&lt;&gt;"",countif('5) Release_Track'!$F:$F,$A666)=0),"NO ISRC MATCH in Release_Track",and($B666&lt;&gt;"",countif('5) Release_Track'!$G:$G,$B666)=0),"NO CATALOG ID MATCH in Release_Track",iserror(vlookup($A666&amp;$B666,'5) Release_Track'!$F:$F&amp;'5) Release_Track'!$G:$G,1,0)),"NO ISRC-CATALOG ID pair MATCH in Release_Track" )</f>
        <v/>
      </c>
      <c r="E666" s="43" t="s">
        <v>71</v>
      </c>
      <c r="F666" s="135" t="s">
        <v>667</v>
      </c>
      <c r="G666" s="136" t="str">
        <f t="array" ref="G666">ifs(or($F666="",$F666="Main Primary Artist"),$F666,not(iserror(vlookup($F666,'Reference info'!$J$5:$J$8,1,0))),"Key Artist",not(iserror(vlookup($F666,'Reference info'!$J$38:$J$405,1,0))),"Performer",not(iserror(vlookup($F666,'Reference info'!$J$10:$J$36,1,0))),"Producer &amp; Engineer")</f>
        <v>Producer &amp; Engineer</v>
      </c>
      <c r="J666" s="174" t="str">
        <f>IF(F666="Main Primary Artist","update Tracks set ArtistId=(select ArtistId from Artists where Name=N'"&amp;Substitute(Trim(E666),"'","''")&amp;"' and EnterpriseId="&amp;EntId&amp;") where "&amp;IF(A666&lt;&gt;"", "ISRC='"&amp;A666&amp;"'", "TrackVendorId='"&amp;Substitute(Trim(B666),"'","''")&amp;"'")&amp;" and EnterpriseId="&amp;EntId,"INSERT into Contributors VALUES (newid(), "&amp;IF(F666&lt;&gt;"Primary Artist", "(select RoleId from ContributorRoles where Name='"&amp;F666&amp;"'), 0", "49, 1")&amp; ", (select max(TrackId) from Tracks where "&amp;IF(A666&lt;&gt;"", "ISRC='"&amp;A666&amp;"'", "TrackVendorId='"&amp;Substitute(Trim(B666),"'","''")&amp;"'")&amp;" and EnterpriseId="&amp;EntId&amp;"), null, (select ArtistId from Artists where Name=N'"&amp;SUBSTITUTE(trim(E666),"'","''")&amp;"' and EnterpriseId="&amp;EntId&amp;"), null)")</f>
        <v>INSERT into Contributors VALUES (newid(), (select RoleId from ContributorRoles where Name='Producer'), 0, (select max(TrackId) from Tracks where ISRC='BKTOK2400027' and EnterpriseId=647322), null, (select ArtistId from Artists where Name=N'Gabriza' and EnterpriseId=647322), null)</v>
      </c>
    </row>
    <row r="667">
      <c r="A667" s="8" t="s">
        <v>1009</v>
      </c>
      <c r="B667" s="116"/>
      <c r="C667" s="134" t="str">
        <f t="array" ref="C667">ifs(and(isblank($A667),isblank($B667)),"", not(iserror(vlookup($A667&amp;$B667,'5) Release_Track'!$F:$F&amp;'5) Release_Track'!$G:$G,1,0))),vlookup($A667&amp;$B667,{'5) Release_Track'!$F:$F&amp;'5) Release_Track'!$G:$G,'5) Release_Track'!$H:$H},2,0), or(and(not(isblank($B667)),$B667=#REF!,$A667&lt;&gt;#REF!),and(not(isblank($A667)),$A667=#REF!,$B667&lt;&gt;#REF!)),"ID LISTS UNALIGNED",and($A667&lt;&gt;"",countif('5) Release_Track'!$F:$F,$A667)=0),"NO ISRC MATCH in Release_Track",and($B667&lt;&gt;"",countif('5) Release_Track'!$G:$G,$B667)=0),"NO CATALOG ID MATCH in Release_Track",iserror(vlookup($A667&amp;$B667,'5) Release_Track'!$F:$F&amp;'5) Release_Track'!$G:$G,1,0)),"NO ISRC-CATALOG ID pair MATCH in Release_Track" )</f>
        <v>Aomine Daiki</v>
      </c>
      <c r="D667" s="134" t="str">
        <f t="array" ref="D667">ifs(and(isblank($A667),isblank($B667)),"", not(iserror(vlookup($A667&amp;$B667,'5) Release_Track'!$F:$F&amp;'5) Release_Track'!$G:$G,1,0))),vlookup($A667&amp;$B667,{'5) Release_Track'!$F:$F&amp;'5) Release_Track'!$G:$G,'5) Release_Track'!$I:$I},2,0), or(and(not(isblank($B667)),$B667=#REF!,$A667&lt;&gt;#REF!),and(not(isblank($A667)),$A667=#REF!,$B667&lt;&gt;#REF!)),"ID LISTS UNALIGNED",and($A667&lt;&gt;"",countif('5) Release_Track'!$F:$F,$A667)=0),"NO ISRC MATCH in Release_Track",and($B667&lt;&gt;"",countif('5) Release_Track'!$G:$G,$B667)=0),"NO CATALOG ID MATCH in Release_Track",iserror(vlookup($A667&amp;$B667,'5) Release_Track'!$F:$F&amp;'5) Release_Track'!$G:$G,1,0)),"NO ISRC-CATALOG ID pair MATCH in Release_Track" )</f>
        <v/>
      </c>
      <c r="E667" s="43" t="s">
        <v>71</v>
      </c>
      <c r="F667" s="135" t="s">
        <v>666</v>
      </c>
      <c r="G667" s="136" t="str">
        <f t="array" ref="G667">ifs(or($F667="",$F667="Main Primary Artist"),$F667,not(iserror(vlookup($F667,'Reference info'!$J$5:$J$8,1,0))),"Key Artist",not(iserror(vlookup($F667,'Reference info'!$J$38:$J$405,1,0))),"Performer",not(iserror(vlookup($F667,'Reference info'!$J$10:$J$36,1,0))),"Producer &amp; Engineer")</f>
        <v>Main Primary Artist</v>
      </c>
      <c r="H667" s="8" t="str">
        <f>"update Artists set ReleasesCount=(select count (distinct ReleaseId) from Releases where ArtistId=(select max(ArtistId) from Artists where Name=N'"&amp;E667&amp;"' and EnterpriseId="&amp;EntId&amp;")), 
TracksCount=(select count (distinct TrackId) from Tracks where ArtistId=(select max(ArtistId) from Artists where Name=N'"&amp;E667&amp;"' and EnterpriseId="&amp;EntId&amp;")) where ArtistId=(select max(ArtistId) from Artists where Name=N'"&amp;E667&amp;"'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667" s="174" t="str">
        <f>IF(F667="Main Primary Artist","update Tracks set ArtistId=(select ArtistId from Artists where Name=N'"&amp;Substitute(Trim(E667),"'","''")&amp;"' and EnterpriseId="&amp;EntId&amp;") where "&amp;IF(A667&lt;&gt;"", "ISRC='"&amp;A667&amp;"'", "TrackVendorId='"&amp;Substitute(Trim(B667),"'","''")&amp;"'")&amp;" and EnterpriseId="&amp;EntId,"INSERT into Contributors VALUES (newid(), "&amp;IF(F667&lt;&gt;"Primary Artist", "(select RoleId from ContributorRoles where Name='"&amp;F667&amp;"'), 0", "49, 1")&amp; ", (select max(TrackId) from Tracks where "&amp;IF(A667&lt;&gt;"", "ISRC='"&amp;A667&amp;"'", "TrackVendorId='"&amp;Substitute(Trim(B667),"'","''")&amp;"'")&amp;" and EnterpriseId="&amp;EntId&amp;"), null, (select ArtistId from Artists where Name=N'"&amp;SUBSTITUTE(trim(E667),"'","''")&amp;"' and EnterpriseId="&amp;EntId&amp;"), null)")</f>
        <v>update Tracks set ArtistId=(select ArtistId from Artists where Name=N'Gabriza' and EnterpriseId=647322) where ISRC='BKTOK2400027' and EnterpriseId=647322</v>
      </c>
    </row>
    <row r="668" hidden="1">
      <c r="A668" s="8" t="s">
        <v>1009</v>
      </c>
      <c r="B668" s="116"/>
      <c r="C668" s="134" t="str">
        <f t="array" ref="C668">ifs(and(isblank($A668),isblank($B668)),"", not(iserror(vlookup($A668&amp;$B668,'5) Release_Track'!$F:$F&amp;'5) Release_Track'!$G:$G,1,0))),vlookup($A668&amp;$B668,{'5) Release_Track'!$F:$F&amp;'5) Release_Track'!$G:$G,'5) Release_Track'!$H:$H},2,0), or(and(not(isblank($B668)),$B668=#REF!,$A668&lt;&gt;#REF!),and(not(isblank($A668)),$A668=#REF!,$B668&lt;&gt;#REF!)),"ID LISTS UNALIGNED",and($A668&lt;&gt;"",countif('5) Release_Track'!$F:$F,$A668)=0),"NO ISRC MATCH in Release_Track",and($B668&lt;&gt;"",countif('5) Release_Track'!$G:$G,$B668)=0),"NO CATALOG ID MATCH in Release_Track",iserror(vlookup($A668&amp;$B668,'5) Release_Track'!$F:$F&amp;'5) Release_Track'!$G:$G,1,0)),"NO ISRC-CATALOG ID pair MATCH in Release_Track" )</f>
        <v>Aomine Daiki</v>
      </c>
      <c r="D668" s="134" t="str">
        <f t="array" ref="D668">ifs(and(isblank($A668),isblank($B668)),"", not(iserror(vlookup($A668&amp;$B668,'5) Release_Track'!$F:$F&amp;'5) Release_Track'!$G:$G,1,0))),vlookup($A668&amp;$B668,{'5) Release_Track'!$F:$F&amp;'5) Release_Track'!$G:$G,'5) Release_Track'!$I:$I},2,0), or(and(not(isblank($B668)),$B668=#REF!,$A668&lt;&gt;#REF!),and(not(isblank($A668)),$A668=#REF!,$B668&lt;&gt;#REF!)),"ID LISTS UNALIGNED",and($A668&lt;&gt;"",countif('5) Release_Track'!$F:$F,$A668)=0),"NO ISRC MATCH in Release_Track",and($B668&lt;&gt;"",countif('5) Release_Track'!$G:$G,$B668)=0),"NO CATALOG ID MATCH in Release_Track",iserror(vlookup($A668&amp;$B668,'5) Release_Track'!$F:$F&amp;'5) Release_Track'!$G:$G,1,0)),"NO ISRC-CATALOG ID pair MATCH in Release_Track" )</f>
        <v/>
      </c>
      <c r="E668" s="43" t="s">
        <v>71</v>
      </c>
      <c r="F668" s="135" t="s">
        <v>669</v>
      </c>
      <c r="G668" s="136" t="str">
        <f t="array" ref="G668">ifs(or($F668="",$F668="Main Primary Artist"),$F668,not(iserror(vlookup($F668,'Reference info'!$J$5:$J$8,1,0))),"Key Artist",not(iserror(vlookup($F668,'Reference info'!$J$38:$J$405,1,0))),"Performer",not(iserror(vlookup($F668,'Reference info'!$J$10:$J$36,1,0))),"Producer &amp; Engineer")</f>
        <v>Producer &amp; Engineer</v>
      </c>
      <c r="J668" s="174" t="str">
        <f>IF(F668="Main Primary Artist","update Tracks set ArtistId=(select ArtistId from Artists where Name=N'"&amp;Substitute(Trim(E668),"'","''")&amp;"' and EnterpriseId="&amp;EntId&amp;") where "&amp;IF(A668&lt;&gt;"", "ISRC='"&amp;A668&amp;"'", "TrackVendorId='"&amp;Substitute(Trim(B668),"'","''")&amp;"'")&amp;" and EnterpriseId="&amp;EntId,"INSERT into Contributors VALUES (newid(), "&amp;IF(F668&lt;&gt;"Primary Artist", "(select RoleId from ContributorRoles where Name='"&amp;F668&amp;"'), 0", "49, 1")&amp; ", (select max(TrackId) from Tracks where "&amp;IF(A668&lt;&gt;"", "ISRC='"&amp;A668&amp;"'", "TrackVendorId='"&amp;Substitute(Trim(B668),"'","''")&amp;"'")&amp;" and EnterpriseId="&amp;EntId&amp;"), null, (select ArtistId from Artists where Name=N'"&amp;SUBSTITUTE(trim(E668),"'","''")&amp;"' and EnterpriseId="&amp;EntId&amp;"), null)")</f>
        <v>INSERT into Contributors VALUES (newid(), (select RoleId from ContributorRoles where Name='Engineer'), 0, (select max(TrackId) from Tracks where ISRC='BKTOK2400027' and EnterpriseId=647322), null, (select ArtistId from Artists where Name=N'Gabriza' and EnterpriseId=647322), null)</v>
      </c>
    </row>
    <row r="669" hidden="1">
      <c r="A669" s="34" t="s">
        <v>1050</v>
      </c>
      <c r="B669" s="84"/>
      <c r="C669" s="134" t="str">
        <f t="array" ref="C669">ifs(and(isblank($A669),isblank($B669)),"", not(iserror(vlookup($A669&amp;$B669,'5) Release_Track'!$F:$F&amp;'5) Release_Track'!$G:$G,1,0))),vlookup($A669&amp;$B669,{'5) Release_Track'!$F:$F&amp;'5) Release_Track'!$G:$G,'5) Release_Track'!$H:$H},2,0), or(and(not(isblank($B669)),$B669=$B666,$A669&lt;&gt;$A666),and(not(isblank($A669)),$A669=$A666,$B669&lt;&gt;$B666)),"ID LISTS UNALIGNED",and($A669&lt;&gt;"",countif('5) Release_Track'!$F:$F,$A669)=0),"NO ISRC MATCH in Release_Track",and($B669&lt;&gt;"",countif('5) Release_Track'!$G:$G,$B669)=0),"NO CATALOG ID MATCH in Release_Track",iserror(vlookup($A669&amp;$B669,'5) Release_Track'!$F:$F&amp;'5) Release_Track'!$G:$G,1,0)),"NO ISRC-CATALOG ID pair MATCH in Release_Track" )</f>
        <v>Canção dos Jogadores</v>
      </c>
      <c r="D669" s="134" t="str">
        <f t="array" ref="D669">ifs(and(isblank($A669),isblank($B669)),"", not(iserror(vlookup($A669&amp;$B669,'5) Release_Track'!$F:$F&amp;'5) Release_Track'!$G:$G,1,0))),vlookup($A669&amp;$B669,{'5) Release_Track'!$F:$F&amp;'5) Release_Track'!$G:$G,'5) Release_Track'!$I:$I},2,0), or(and(not(isblank($B669)),$B669=$B666,$A669&lt;&gt;$A666),and(not(isblank($A669)),$A669=$A666,$B669&lt;&gt;$B666)),"ID LISTS UNALIGNED",and($A669&lt;&gt;"",countif('5) Release_Track'!$F:$F,$A669)=0),"NO ISRC MATCH in Release_Track",and($B669&lt;&gt;"",countif('5) Release_Track'!$G:$G,$B669)=0),"NO CATALOG ID MATCH in Release_Track",iserror(vlookup($A669&amp;$B669,'5) Release_Track'!$F:$F&amp;'5) Release_Track'!$G:$G,1,0)),"NO ISRC-CATALOG ID pair MATCH in Release_Track" )</f>
        <v/>
      </c>
      <c r="E669" s="96" t="s">
        <v>53</v>
      </c>
      <c r="F669" s="135" t="s">
        <v>667</v>
      </c>
      <c r="G669" s="136" t="str">
        <f t="array" ref="G669">ifs(or($F669="",$F669="Main Primary Artist"),$F669,not(iserror(vlookup($F669,'Reference info'!$J$5:$J$8,1,0))),"Key Artist",not(iserror(vlookup($F669,'Reference info'!$J$38:$J$405,1,0))),"Performer",not(iserror(vlookup($F669,'Reference info'!$J$10:$J$36,1,0))),"Producer &amp; Engineer")</f>
        <v>Producer &amp; Engineer</v>
      </c>
      <c r="J669" s="174" t="str">
        <f>IF(F669="Main Primary Artist","update Tracks set ArtistId=(select ArtistId from Artists where Name=N'"&amp;Substitute(Trim(E669),"'","''")&amp;"' and EnterpriseId="&amp;EntId&amp;") where "&amp;IF(A669&lt;&gt;"", "ISRC='"&amp;A669&amp;"'", "TrackVendorId='"&amp;Substitute(Trim(B669),"'","''")&amp;"'")&amp;" and EnterpriseId="&amp;EntId,"INSERT into Contributors VALUES (newid(), "&amp;IF(F669&lt;&gt;"Primary Artist", "(select RoleId from ContributorRoles where Name='"&amp;F669&amp;"'), 0", "49, 1")&amp; ", (select max(TrackId) from Tracks where "&amp;IF(A669&lt;&gt;"", "ISRC='"&amp;A669&amp;"'", "TrackVendorId='"&amp;Substitute(Trim(B669),"'","''")&amp;"'")&amp;" and EnterpriseId="&amp;EntId&amp;"), null, (select ArtistId from Artists where Name=N'"&amp;SUBSTITUTE(trim(E669),"'","''")&amp;"' and EnterpriseId="&amp;EntId&amp;"), null)")</f>
        <v>INSERT into Contributors VALUES (newid(), (select RoleId from ContributorRoles where Name='Producer'), 0, (select max(TrackId) from Tracks where ISRC='QZ5AB2314763' and EnterpriseId=647322), null, (select ArtistId from Artists where Name=N'PeJota10*' and EnterpriseId=647322), null)</v>
      </c>
    </row>
    <row r="670">
      <c r="A670" s="34" t="s">
        <v>1050</v>
      </c>
      <c r="B670" s="84"/>
      <c r="C670" s="134" t="str">
        <f t="array" ref="C670">ifs(and(isblank($A670),isblank($B670)),"", not(iserror(vlookup($A670&amp;$B670,'5) Release_Track'!$F:$F&amp;'5) Release_Track'!$G:$G,1,0))),vlookup($A670&amp;$B670,{'5) Release_Track'!$F:$F&amp;'5) Release_Track'!$G:$G,'5) Release_Track'!$H:$H},2,0), or(and(not(isblank($B670)),$B670=$B667,$A670&lt;&gt;$A667),and(not(isblank($A670)),$A670=$A667,$B670&lt;&gt;$B667)),"ID LISTS UNALIGNED",and($A670&lt;&gt;"",countif('5) Release_Track'!$F:$F,$A670)=0),"NO ISRC MATCH in Release_Track",and($B670&lt;&gt;"",countif('5) Release_Track'!$G:$G,$B670)=0),"NO CATALOG ID MATCH in Release_Track",iserror(vlookup($A670&amp;$B670,'5) Release_Track'!$F:$F&amp;'5) Release_Track'!$G:$G,1,0)),"NO ISRC-CATALOG ID pair MATCH in Release_Track" )</f>
        <v>Canção dos Jogadores</v>
      </c>
      <c r="D670" s="134" t="str">
        <f t="array" ref="D670">ifs(and(isblank($A670),isblank($B670)),"", not(iserror(vlookup($A670&amp;$B670,'5) Release_Track'!$F:$F&amp;'5) Release_Track'!$G:$G,1,0))),vlookup($A670&amp;$B670,{'5) Release_Track'!$F:$F&amp;'5) Release_Track'!$G:$G,'5) Release_Track'!$I:$I},2,0), or(and(not(isblank($B670)),$B670=$B667,$A670&lt;&gt;$A667),and(not(isblank($A670)),$A670=$A667,$B670&lt;&gt;$B667)),"ID LISTS UNALIGNED",and($A670&lt;&gt;"",countif('5) Release_Track'!$F:$F,$A670)=0),"NO ISRC MATCH in Release_Track",and($B670&lt;&gt;"",countif('5) Release_Track'!$G:$G,$B670)=0),"NO CATALOG ID MATCH in Release_Track",iserror(vlookup($A670&amp;$B670,'5) Release_Track'!$F:$F&amp;'5) Release_Track'!$G:$G,1,0)),"NO ISRC-CATALOG ID pair MATCH in Release_Track" )</f>
        <v/>
      </c>
      <c r="E670" s="96" t="s">
        <v>53</v>
      </c>
      <c r="F670" s="140" t="s">
        <v>666</v>
      </c>
      <c r="G670" s="136" t="str">
        <f t="array" ref="G670">ifs(or($F670="",$F670="Main Primary Artist"),$F670,not(iserror(vlookup($F670,'Reference info'!$J$5:$J$8,1,0))),"Key Artist",not(iserror(vlookup($F670,'Reference info'!$J$38:$J$405,1,0))),"Performer",not(iserror(vlookup($F670,'Reference info'!$J$10:$J$36,1,0))),"Producer &amp; Engineer")</f>
        <v>Main Primary Artist</v>
      </c>
      <c r="H670" s="8" t="str">
        <f>"update Artists set ReleasesCount=(select count (distinct ReleaseId) from Releases where ArtistId=(select max(ArtistId) from Artists where Name=N'"&amp;E670&amp;"' and EnterpriseId="&amp;EntId&amp;")), 
TracksCount=(select count (distinct TrackId) from Tracks where ArtistId=(select max(ArtistId) from Artists where Name=N'"&amp;E670&amp;"' and EnterpriseId="&amp;EntId&amp;")) where ArtistId=(select max(ArtistId) from Artists where Name=N'"&amp;E670&amp;"'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70" s="174" t="str">
        <f>IF(F670="Main Primary Artist","update Tracks set ArtistId=(select ArtistId from Artists where Name=N'"&amp;Substitute(Trim(E670),"'","''")&amp;"' and EnterpriseId="&amp;EntId&amp;") where "&amp;IF(A670&lt;&gt;"", "ISRC='"&amp;A670&amp;"'", "TrackVendorId='"&amp;Substitute(Trim(B670),"'","''")&amp;"'")&amp;" and EnterpriseId="&amp;EntId,"INSERT into Contributors VALUES (newid(), "&amp;IF(F670&lt;&gt;"Primary Artist", "(select RoleId from ContributorRoles where Name='"&amp;F670&amp;"'), 0", "49, 1")&amp; ", (select max(TrackId) from Tracks where "&amp;IF(A670&lt;&gt;"", "ISRC='"&amp;A670&amp;"'", "TrackVendorId='"&amp;Substitute(Trim(B670),"'","''")&amp;"'")&amp;" and EnterpriseId="&amp;EntId&amp;"), null, (select ArtistId from Artists where Name=N'"&amp;SUBSTITUTE(trim(E670),"'","''")&amp;"' and EnterpriseId="&amp;EntId&amp;"), null)")</f>
        <v>update Tracks set ArtistId=(select ArtistId from Artists where Name=N'PeJota10*' and EnterpriseId=647322) where ISRC='QZ5AB2314763' and EnterpriseId=647322</v>
      </c>
    </row>
    <row r="671" hidden="1">
      <c r="A671" s="34" t="s">
        <v>1050</v>
      </c>
      <c r="B671" s="84"/>
      <c r="C671" s="134" t="str">
        <f t="array" ref="C671">ifs(and(isblank($A671),isblank($B671)),"", not(iserror(vlookup($A671&amp;$B671,'5) Release_Track'!$F:$F&amp;'5) Release_Track'!$G:$G,1,0))),vlookup($A671&amp;$B671,{'5) Release_Track'!$F:$F&amp;'5) Release_Track'!$G:$G,'5) Release_Track'!$H:$H},2,0), or(and(not(isblank($B671)),$B671=$B668,$A671&lt;&gt;$A668),and(not(isblank($A671)),$A671=$A668,$B671&lt;&gt;$B668)),"ID LISTS UNALIGNED",and($A671&lt;&gt;"",countif('5) Release_Track'!$F:$F,$A671)=0),"NO ISRC MATCH in Release_Track",and($B671&lt;&gt;"",countif('5) Release_Track'!$G:$G,$B671)=0),"NO CATALOG ID MATCH in Release_Track",iserror(vlookup($A671&amp;$B671,'5) Release_Track'!$F:$F&amp;'5) Release_Track'!$G:$G,1,0)),"NO ISRC-CATALOG ID pair MATCH in Release_Track" )</f>
        <v>Canção dos Jogadores</v>
      </c>
      <c r="D671" s="134" t="str">
        <f t="array" ref="D671">ifs(and(isblank($A671),isblank($B671)),"", not(iserror(vlookup($A671&amp;$B671,'5) Release_Track'!$F:$F&amp;'5) Release_Track'!$G:$G,1,0))),vlookup($A671&amp;$B671,{'5) Release_Track'!$F:$F&amp;'5) Release_Track'!$G:$G,'5) Release_Track'!$I:$I},2,0), or(and(not(isblank($B671)),$B671=$B668,$A671&lt;&gt;$A668),and(not(isblank($A671)),$A671=$A668,$B671&lt;&gt;$B668)),"ID LISTS UNALIGNED",and($A671&lt;&gt;"",countif('5) Release_Track'!$F:$F,$A671)=0),"NO ISRC MATCH in Release_Track",and($B671&lt;&gt;"",countif('5) Release_Track'!$G:$G,$B671)=0),"NO CATALOG ID MATCH in Release_Track",iserror(vlookup($A671&amp;$B671,'5) Release_Track'!$F:$F&amp;'5) Release_Track'!$G:$G,1,0)),"NO ISRC-CATALOG ID pair MATCH in Release_Track" )</f>
        <v/>
      </c>
      <c r="E671" s="96" t="s">
        <v>53</v>
      </c>
      <c r="F671" s="135" t="s">
        <v>669</v>
      </c>
      <c r="G671" s="136" t="str">
        <f t="array" ref="G671">ifs(or($F671="",$F671="Main Primary Artist"),$F671,not(iserror(vlookup($F671,'Reference info'!$J$5:$J$8,1,0))),"Key Artist",not(iserror(vlookup($F671,'Reference info'!$J$38:$J$405,1,0))),"Performer",not(iserror(vlookup($F671,'Reference info'!$J$10:$J$36,1,0))),"Producer &amp; Engineer")</f>
        <v>Producer &amp; Engineer</v>
      </c>
      <c r="J671" s="174" t="str">
        <f>IF(F671="Main Primary Artist","update Tracks set ArtistId=(select ArtistId from Artists where Name=N'"&amp;Substitute(Trim(E671),"'","''")&amp;"' and EnterpriseId="&amp;EntId&amp;") where "&amp;IF(A671&lt;&gt;"", "ISRC='"&amp;A671&amp;"'", "TrackVendorId='"&amp;Substitute(Trim(B671),"'","''")&amp;"'")&amp;" and EnterpriseId="&amp;EntId,"INSERT into Contributors VALUES (newid(), "&amp;IF(F671&lt;&gt;"Primary Artist", "(select RoleId from ContributorRoles where Name='"&amp;F671&amp;"'), 0", "49, 1")&amp; ", (select max(TrackId) from Tracks where "&amp;IF(A671&lt;&gt;"", "ISRC='"&amp;A671&amp;"'", "TrackVendorId='"&amp;Substitute(Trim(B671),"'","''")&amp;"'")&amp;" and EnterpriseId="&amp;EntId&amp;"), null, (select ArtistId from Artists where Name=N'"&amp;SUBSTITUTE(trim(E671),"'","''")&amp;"' and EnterpriseId="&amp;EntId&amp;"), null)")</f>
        <v>INSERT into Contributors VALUES (newid(), (select RoleId from ContributorRoles where Name='Engineer'), 0, (select max(TrackId) from Tracks where ISRC='QZ5AB2314763' and EnterpriseId=647322), null, (select ArtistId from Artists where Name=N'PeJota10*' and EnterpriseId=647322), null)</v>
      </c>
    </row>
    <row r="672" hidden="1">
      <c r="A672" s="34" t="s">
        <v>1052</v>
      </c>
      <c r="B672" s="84"/>
      <c r="C672" s="134" t="str">
        <f t="array" ref="C672">ifs(and(isblank($A672),isblank($B672)),"", not(iserror(vlookup($A672&amp;$B672,'5) Release_Track'!$F:$F&amp;'5) Release_Track'!$G:$G,1,0))),vlookup($A672&amp;$B672,{'5) Release_Track'!$F:$F&amp;'5) Release_Track'!$G:$G,'5) Release_Track'!$H:$H},2,0), or(and(not(isblank($B672)),$B672=$B669,$A672&lt;&gt;$A669),and(not(isblank($A672)),$A672=$A669,$B672&lt;&gt;$B669)),"ID LISTS UNALIGNED",and($A672&lt;&gt;"",countif('5) Release_Track'!$F:$F,$A672)=0),"NO ISRC MATCH in Release_Track",and($B672&lt;&gt;"",countif('5) Release_Track'!$G:$G,$B672)=0),"NO CATALOG ID MATCH in Release_Track",iserror(vlookup($A672&amp;$B672,'5) Release_Track'!$F:$F&amp;'5) Release_Track'!$G:$G,1,0)),"NO ISRC-CATALOG ID pair MATCH in Release_Track" )</f>
        <v>Canção dos Jogadores</v>
      </c>
      <c r="D672" s="134" t="str">
        <f t="array" ref="D672">ifs(and(isblank($A672),isblank($B672)),"", not(iserror(vlookup($A672&amp;$B672,'5) Release_Track'!$F:$F&amp;'5) Release_Track'!$G:$G,1,0))),vlookup($A672&amp;$B672,{'5) Release_Track'!$F:$F&amp;'5) Release_Track'!$G:$G,'5) Release_Track'!$I:$I},2,0), or(and(not(isblank($B672)),$B672=$B669,$A672&lt;&gt;$A669),and(not(isblank($A672)),$A672=$A669,$B672&lt;&gt;$B669)),"ID LISTS UNALIGNED",and($A672&lt;&gt;"",countif('5) Release_Track'!$F:$F,$A672)=0),"NO ISRC MATCH in Release_Track",and($B672&lt;&gt;"",countif('5) Release_Track'!$G:$G,$B672)=0),"NO CATALOG ID MATCH in Release_Track",iserror(vlookup($A672&amp;$B672,'5) Release_Track'!$F:$F&amp;'5) Release_Track'!$G:$G,1,0)),"NO ISRC-CATALOG ID pair MATCH in Release_Track" )</f>
        <v>Speed Up</v>
      </c>
      <c r="E672" s="96" t="s">
        <v>53</v>
      </c>
      <c r="F672" s="135" t="s">
        <v>667</v>
      </c>
      <c r="G672" s="136" t="str">
        <f t="array" ref="G672">ifs(or($F672="",$F672="Main Primary Artist"),$F672,not(iserror(vlookup($F672,'Reference info'!$J$5:$J$8,1,0))),"Key Artist",not(iserror(vlookup($F672,'Reference info'!$J$38:$J$405,1,0))),"Performer",not(iserror(vlookup($F672,'Reference info'!$J$10:$J$36,1,0))),"Producer &amp; Engineer")</f>
        <v>Producer &amp; Engineer</v>
      </c>
      <c r="J672" s="174" t="str">
        <f>IF(F672="Main Primary Artist","update Tracks set ArtistId=(select ArtistId from Artists where Name=N'"&amp;Substitute(Trim(E672),"'","''")&amp;"' and EnterpriseId="&amp;EntId&amp;") where "&amp;IF(A672&lt;&gt;"", "ISRC='"&amp;A672&amp;"'", "TrackVendorId='"&amp;Substitute(Trim(B672),"'","''")&amp;"'")&amp;" and EnterpriseId="&amp;EntId,"INSERT into Contributors VALUES (newid(), "&amp;IF(F672&lt;&gt;"Primary Artist", "(select RoleId from ContributorRoles where Name='"&amp;F672&amp;"'), 0", "49, 1")&amp; ", (select max(TrackId) from Tracks where "&amp;IF(A672&lt;&gt;"", "ISRC='"&amp;A672&amp;"'", "TrackVendorId='"&amp;Substitute(Trim(B672),"'","''")&amp;"'")&amp;" and EnterpriseId="&amp;EntId&amp;"), null, (select ArtistId from Artists where Name=N'"&amp;SUBSTITUTE(trim(E672),"'","''")&amp;"' and EnterpriseId="&amp;EntId&amp;"), null)")</f>
        <v>INSERT into Contributors VALUES (newid(), (select RoleId from ContributorRoles where Name='Producer'), 0, (select max(TrackId) from Tracks where ISRC='QZ5AB2314764' and EnterpriseId=647322), null, (select ArtistId from Artists where Name=N'PeJota10*' and EnterpriseId=647322), null)</v>
      </c>
    </row>
    <row r="673">
      <c r="A673" s="34" t="s">
        <v>1052</v>
      </c>
      <c r="B673" s="84"/>
      <c r="C673" s="134" t="str">
        <f t="array" ref="C673">ifs(and(isblank($A673),isblank($B673)),"", not(iserror(vlookup($A673&amp;$B673,'5) Release_Track'!$F:$F&amp;'5) Release_Track'!$G:$G,1,0))),vlookup($A673&amp;$B673,{'5) Release_Track'!$F:$F&amp;'5) Release_Track'!$G:$G,'5) Release_Track'!$H:$H},2,0), or(and(not(isblank($B673)),$B673=$B670,$A673&lt;&gt;$A670),and(not(isblank($A673)),$A673=$A670,$B673&lt;&gt;$B670)),"ID LISTS UNALIGNED",and($A673&lt;&gt;"",countif('5) Release_Track'!$F:$F,$A673)=0),"NO ISRC MATCH in Release_Track",and($B673&lt;&gt;"",countif('5) Release_Track'!$G:$G,$B673)=0),"NO CATALOG ID MATCH in Release_Track",iserror(vlookup($A673&amp;$B673,'5) Release_Track'!$F:$F&amp;'5) Release_Track'!$G:$G,1,0)),"NO ISRC-CATALOG ID pair MATCH in Release_Track" )</f>
        <v>Canção dos Jogadores</v>
      </c>
      <c r="D673" s="134" t="str">
        <f t="array" ref="D673">ifs(and(isblank($A673),isblank($B673)),"", not(iserror(vlookup($A673&amp;$B673,'5) Release_Track'!$F:$F&amp;'5) Release_Track'!$G:$G,1,0))),vlookup($A673&amp;$B673,{'5) Release_Track'!$F:$F&amp;'5) Release_Track'!$G:$G,'5) Release_Track'!$I:$I},2,0), or(and(not(isblank($B673)),$B673=$B670,$A673&lt;&gt;$A670),and(not(isblank($A673)),$A673=$A670,$B673&lt;&gt;$B670)),"ID LISTS UNALIGNED",and($A673&lt;&gt;"",countif('5) Release_Track'!$F:$F,$A673)=0),"NO ISRC MATCH in Release_Track",and($B673&lt;&gt;"",countif('5) Release_Track'!$G:$G,$B673)=0),"NO CATALOG ID MATCH in Release_Track",iserror(vlookup($A673&amp;$B673,'5) Release_Track'!$F:$F&amp;'5) Release_Track'!$G:$G,1,0)),"NO ISRC-CATALOG ID pair MATCH in Release_Track" )</f>
        <v>Speed Up</v>
      </c>
      <c r="E673" s="96" t="s">
        <v>53</v>
      </c>
      <c r="F673" s="140" t="s">
        <v>666</v>
      </c>
      <c r="G673" s="136" t="str">
        <f t="array" ref="G673">ifs(or($F673="",$F673="Main Primary Artist"),$F673,not(iserror(vlookup($F673,'Reference info'!$J$5:$J$8,1,0))),"Key Artist",not(iserror(vlookup($F673,'Reference info'!$J$38:$J$405,1,0))),"Performer",not(iserror(vlookup($F673,'Reference info'!$J$10:$J$36,1,0))),"Producer &amp; Engineer")</f>
        <v>Main Primary Artist</v>
      </c>
      <c r="H673" s="8" t="str">
        <f>"update Artists set ReleasesCount=(select count (distinct ReleaseId) from Releases where ArtistId=(select max(ArtistId) from Artists where Name=N'"&amp;E673&amp;"' and EnterpriseId="&amp;EntId&amp;")), 
TracksCount=(select count (distinct TrackId) from Tracks where ArtistId=(select max(ArtistId) from Artists where Name=N'"&amp;E673&amp;"' and EnterpriseId="&amp;EntId&amp;")) where ArtistId=(select max(ArtistId) from Artists where Name=N'"&amp;E673&amp;"'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73" s="174" t="str">
        <f>IF(F673="Main Primary Artist","update Tracks set ArtistId=(select ArtistId from Artists where Name=N'"&amp;Substitute(Trim(E673),"'","''")&amp;"' and EnterpriseId="&amp;EntId&amp;") where "&amp;IF(A673&lt;&gt;"", "ISRC='"&amp;A673&amp;"'", "TrackVendorId='"&amp;Substitute(Trim(B673),"'","''")&amp;"'")&amp;" and EnterpriseId="&amp;EntId,"INSERT into Contributors VALUES (newid(), "&amp;IF(F673&lt;&gt;"Primary Artist", "(select RoleId from ContributorRoles where Name='"&amp;F673&amp;"'), 0", "49, 1")&amp; ", (select max(TrackId) from Tracks where "&amp;IF(A673&lt;&gt;"", "ISRC='"&amp;A673&amp;"'", "TrackVendorId='"&amp;Substitute(Trim(B673),"'","''")&amp;"'")&amp;" and EnterpriseId="&amp;EntId&amp;"), null, (select ArtistId from Artists where Name=N'"&amp;SUBSTITUTE(trim(E673),"'","''")&amp;"' and EnterpriseId="&amp;EntId&amp;"), null)")</f>
        <v>update Tracks set ArtistId=(select ArtistId from Artists where Name=N'PeJota10*' and EnterpriseId=647322) where ISRC='QZ5AB2314764' and EnterpriseId=647322</v>
      </c>
    </row>
    <row r="674" hidden="1">
      <c r="A674" s="34" t="s">
        <v>1052</v>
      </c>
      <c r="B674" s="84"/>
      <c r="C674" s="134" t="str">
        <f t="array" ref="C674">ifs(and(isblank($A674),isblank($B674)),"", not(iserror(vlookup($A674&amp;$B674,'5) Release_Track'!$F:$F&amp;'5) Release_Track'!$G:$G,1,0))),vlookup($A674&amp;$B674,{'5) Release_Track'!$F:$F&amp;'5) Release_Track'!$G:$G,'5) Release_Track'!$H:$H},2,0), or(and(not(isblank($B674)),$B674=$B671,$A674&lt;&gt;$A671),and(not(isblank($A674)),$A674=$A671,$B674&lt;&gt;$B671)),"ID LISTS UNALIGNED",and($A674&lt;&gt;"",countif('5) Release_Track'!$F:$F,$A674)=0),"NO ISRC MATCH in Release_Track",and($B674&lt;&gt;"",countif('5) Release_Track'!$G:$G,$B674)=0),"NO CATALOG ID MATCH in Release_Track",iserror(vlookup($A674&amp;$B674,'5) Release_Track'!$F:$F&amp;'5) Release_Track'!$G:$G,1,0)),"NO ISRC-CATALOG ID pair MATCH in Release_Track" )</f>
        <v>Canção dos Jogadores</v>
      </c>
      <c r="D674" s="134" t="str">
        <f t="array" ref="D674">ifs(and(isblank($A674),isblank($B674)),"", not(iserror(vlookup($A674&amp;$B674,'5) Release_Track'!$F:$F&amp;'5) Release_Track'!$G:$G,1,0))),vlookup($A674&amp;$B674,{'5) Release_Track'!$F:$F&amp;'5) Release_Track'!$G:$G,'5) Release_Track'!$I:$I},2,0), or(and(not(isblank($B674)),$B674=$B671,$A674&lt;&gt;$A671),and(not(isblank($A674)),$A674=$A671,$B674&lt;&gt;$B671)),"ID LISTS UNALIGNED",and($A674&lt;&gt;"",countif('5) Release_Track'!$F:$F,$A674)=0),"NO ISRC MATCH in Release_Track",and($B674&lt;&gt;"",countif('5) Release_Track'!$G:$G,$B674)=0),"NO CATALOG ID MATCH in Release_Track",iserror(vlookup($A674&amp;$B674,'5) Release_Track'!$F:$F&amp;'5) Release_Track'!$G:$G,1,0)),"NO ISRC-CATALOG ID pair MATCH in Release_Track" )</f>
        <v>Speed Up</v>
      </c>
      <c r="E674" s="96" t="s">
        <v>53</v>
      </c>
      <c r="F674" s="135" t="s">
        <v>669</v>
      </c>
      <c r="G674" s="136" t="str">
        <f t="array" ref="G674">ifs(or($F674="",$F674="Main Primary Artist"),$F674,not(iserror(vlookup($F674,'Reference info'!$J$5:$J$8,1,0))),"Key Artist",not(iserror(vlookup($F674,'Reference info'!$J$38:$J$405,1,0))),"Performer",not(iserror(vlookup($F674,'Reference info'!$J$10:$J$36,1,0))),"Producer &amp; Engineer")</f>
        <v>Producer &amp; Engineer</v>
      </c>
      <c r="J674" s="174" t="str">
        <f>IF(F674="Main Primary Artist","update Tracks set ArtistId=(select ArtistId from Artists where Name=N'"&amp;Substitute(Trim(E674),"'","''")&amp;"' and EnterpriseId="&amp;EntId&amp;") where "&amp;IF(A674&lt;&gt;"", "ISRC='"&amp;A674&amp;"'", "TrackVendorId='"&amp;Substitute(Trim(B674),"'","''")&amp;"'")&amp;" and EnterpriseId="&amp;EntId,"INSERT into Contributors VALUES (newid(), "&amp;IF(F674&lt;&gt;"Primary Artist", "(select RoleId from ContributorRoles where Name='"&amp;F674&amp;"'), 0", "49, 1")&amp; ", (select max(TrackId) from Tracks where "&amp;IF(A674&lt;&gt;"", "ISRC='"&amp;A674&amp;"'", "TrackVendorId='"&amp;Substitute(Trim(B674),"'","''")&amp;"'")&amp;" and EnterpriseId="&amp;EntId&amp;"), null, (select ArtistId from Artists where Name=N'"&amp;SUBSTITUTE(trim(E674),"'","''")&amp;"' and EnterpriseId="&amp;EntId&amp;"), null)")</f>
        <v>INSERT into Contributors VALUES (newid(), (select RoleId from ContributorRoles where Name='Engineer'), 0, (select max(TrackId) from Tracks where ISRC='QZ5AB2314764' and EnterpriseId=647322), null, (select ArtistId from Artists where Name=N'PeJota10*' and EnterpriseId=647322), null)</v>
      </c>
    </row>
    <row r="675" hidden="1">
      <c r="A675" s="8" t="s">
        <v>744</v>
      </c>
      <c r="B675" s="116"/>
      <c r="C675" s="134" t="str">
        <f t="array" ref="C675">ifs(and(isblank($A675),isblank($B675)),"", not(iserror(vlookup($A675&amp;$B675,'5) Release_Track'!$F:$F&amp;'5) Release_Track'!$G:$G,1,0))),vlookup($A675&amp;$B675,{'5) Release_Track'!$F:$F&amp;'5) Release_Track'!$G:$G,'5) Release_Track'!$H:$H},2,0), or(and(not(isblank($B675)),$B675=$B672,$A675&lt;&gt;$A672),and(not(isblank($A675)),$A675=$A672,$B675&lt;&gt;$B672)),"ID LISTS UNALIGNED",and($A675&lt;&gt;"",countif('5) Release_Track'!$F:$F,$A675)=0),"NO ISRC MATCH in Release_Track",and($B675&lt;&gt;"",countif('5) Release_Track'!$G:$G,$B675)=0),"NO CATALOG ID MATCH in Release_Track",iserror(vlookup($A675&amp;$B675,'5) Release_Track'!$F:$F&amp;'5) Release_Track'!$G:$G,1,0)),"NO ISRC-CATALOG ID pair MATCH in Release_Track" )</f>
        <v>Bachira - Monstro Egoista</v>
      </c>
      <c r="D675" s="134"/>
      <c r="E675" s="43" t="s">
        <v>49</v>
      </c>
      <c r="F675" s="135" t="s">
        <v>667</v>
      </c>
      <c r="G675" s="136" t="str">
        <f t="array" ref="G675">ifs(or($F675="",$F675="Main Primary Artist"),$F675,not(iserror(vlookup($F675,'Reference info'!$J$5:$J$8,1,0))),"Key Artist",not(iserror(vlookup($F675,'Reference info'!$J$38:$J$405,1,0))),"Performer",not(iserror(vlookup($F675,'Reference info'!$J$10:$J$36,1,0))),"Producer &amp; Engineer")</f>
        <v>Producer &amp; Engineer</v>
      </c>
      <c r="J675" s="174" t="str">
        <f>IF(F675="Main Primary Artist","update Tracks set ArtistId=(select ArtistId from Artists where Name=N'"&amp;Substitute(Trim(E675),"'","''")&amp;"' and EnterpriseId="&amp;EntId&amp;") where "&amp;IF(A675&lt;&gt;"", "ISRC='"&amp;A675&amp;"'", "TrackVendorId='"&amp;Substitute(Trim(B675),"'","''")&amp;"'")&amp;" and EnterpriseId="&amp;EntId,"INSERT into Contributors VALUES (newid(), "&amp;IF(F675&lt;&gt;"Primary Artist", "(select RoleId from ContributorRoles where Name='"&amp;F675&amp;"'), 0", "49, 1")&amp; ", (select max(TrackId) from Tracks where "&amp;IF(A675&lt;&gt;"", "ISRC='"&amp;A675&amp;"'", "TrackVendorId='"&amp;Substitute(Trim(B675),"'","''")&amp;"'")&amp;" and EnterpriseId="&amp;EntId&amp;"), null, (select ArtistId from Artists where Name=N'"&amp;SUBSTITUTE(trim(E675),"'","''")&amp;"' and EnterpriseId="&amp;EntId&amp;"), null)")</f>
        <v>INSERT into Contributors VALUES (newid(), (select RoleId from ContributorRoles where Name='Producer'), 0, (select max(TrackId) from Tracks where ISRC='QZ5AB2324752' and EnterpriseId=647322), null, (select ArtistId from Artists where Name=N'JKZ' and EnterpriseId=647322), null)</v>
      </c>
    </row>
    <row r="676">
      <c r="A676" s="8" t="s">
        <v>744</v>
      </c>
      <c r="B676" s="116"/>
      <c r="C676" s="134" t="str">
        <f t="array" ref="C676">ifs(and(isblank($A676),isblank($B676)),"", not(iserror(vlookup($A676&amp;$B676,'5) Release_Track'!$F:$F&amp;'5) Release_Track'!$G:$G,1,0))),vlookup($A676&amp;$B676,{'5) Release_Track'!$F:$F&amp;'5) Release_Track'!$G:$G,'5) Release_Track'!$H:$H},2,0), or(and(not(isblank($B676)),$B676=$B673,$A676&lt;&gt;$A673),and(not(isblank($A676)),$A676=$A673,$B676&lt;&gt;$B673)),"ID LISTS UNALIGNED",and($A676&lt;&gt;"",countif('5) Release_Track'!$F:$F,$A676)=0),"NO ISRC MATCH in Release_Track",and($B676&lt;&gt;"",countif('5) Release_Track'!$G:$G,$B676)=0),"NO CATALOG ID MATCH in Release_Track",iserror(vlookup($A676&amp;$B676,'5) Release_Track'!$F:$F&amp;'5) Release_Track'!$G:$G,1,0)),"NO ISRC-CATALOG ID pair MATCH in Release_Track" )</f>
        <v>Bachira - Monstro Egoista</v>
      </c>
      <c r="D676" s="134" t="str">
        <f t="array" ref="D676">ifs(and(isblank($A676),isblank($B676)),"", not(iserror(vlookup($A676&amp;$B676,'5) Release_Track'!$F:$F&amp;'5) Release_Track'!$G:$G,1,0))),vlookup($A676&amp;$B676,{'5) Release_Track'!$F:$F&amp;'5) Release_Track'!$G:$G,'5) Release_Track'!$I:$I},2,0), or(and(not(isblank($B676)),$B676=$B673,$A676&lt;&gt;$A673),and(not(isblank($A676)),$A676=$A673,$B676&lt;&gt;$B673)),"ID LISTS UNALIGNED",and($A676&lt;&gt;"",countif('5) Release_Track'!$F:$F,$A676)=0),"NO ISRC MATCH in Release_Track",and($B676&lt;&gt;"",countif('5) Release_Track'!$G:$G,$B676)=0),"NO CATALOG ID MATCH in Release_Track",iserror(vlookup($A676&amp;$B676,'5) Release_Track'!$F:$F&amp;'5) Release_Track'!$G:$G,1,0)),"NO ISRC-CATALOG ID pair MATCH in Release_Track" )</f>
        <v>Speed Up</v>
      </c>
      <c r="E676" s="43" t="s">
        <v>49</v>
      </c>
      <c r="F676" s="135" t="s">
        <v>666</v>
      </c>
      <c r="G676" s="136" t="str">
        <f t="array" ref="G676">ifs(or($F676="",$F676="Main Primary Artist"),$F676,not(iserror(vlookup($F676,'Reference info'!$J$5:$J$8,1,0))),"Key Artist",not(iserror(vlookup($F676,'Reference info'!$J$38:$J$405,1,0))),"Performer",not(iserror(vlookup($F676,'Reference info'!$J$10:$J$36,1,0))),"Producer &amp; Engineer")</f>
        <v>Main Primary Artist</v>
      </c>
      <c r="H676" s="8" t="str">
        <f>"update Artists set ReleasesCount=(select count (distinct ReleaseId) from Releases where ArtistId=(select max(ArtistId) from Artists where Name=N'"&amp;E676&amp;"' and EnterpriseId="&amp;EntId&amp;")), 
TracksCount=(select count (distinct TrackId) from Tracks where ArtistId=(select max(ArtistId) from Artists where Name=N'"&amp;E676&amp;"' and EnterpriseId="&amp;EntId&amp;")) where ArtistId=(select max(ArtistId) from Artists where Name=N'"&amp;E676&amp;"'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676" s="174" t="str">
        <f>IF(F676="Main Primary Artist","update Tracks set ArtistId=(select ArtistId from Artists where Name=N'"&amp;Substitute(Trim(E676),"'","''")&amp;"' and EnterpriseId="&amp;EntId&amp;") where "&amp;IF(A676&lt;&gt;"", "ISRC='"&amp;A676&amp;"'", "TrackVendorId='"&amp;Substitute(Trim(B676),"'","''")&amp;"'")&amp;" and EnterpriseId="&amp;EntId,"INSERT into Contributors VALUES (newid(), "&amp;IF(F676&lt;&gt;"Primary Artist", "(select RoleId from ContributorRoles where Name='"&amp;F676&amp;"'), 0", "49, 1")&amp; ", (select max(TrackId) from Tracks where "&amp;IF(A676&lt;&gt;"", "ISRC='"&amp;A676&amp;"'", "TrackVendorId='"&amp;Substitute(Trim(B676),"'","''")&amp;"'")&amp;" and EnterpriseId="&amp;EntId&amp;"), null, (select ArtistId from Artists where Name=N'"&amp;SUBSTITUTE(trim(E676),"'","''")&amp;"' and EnterpriseId="&amp;EntId&amp;"), null)")</f>
        <v>update Tracks set ArtistId=(select ArtistId from Artists where Name=N'JKZ' and EnterpriseId=647322) where ISRC='QZ5AB2324752' and EnterpriseId=647322</v>
      </c>
    </row>
    <row r="677" hidden="1">
      <c r="A677" s="8" t="s">
        <v>744</v>
      </c>
      <c r="B677" s="116"/>
      <c r="C677" s="134" t="str">
        <f t="array" ref="C677">ifs(and(isblank($A677),isblank($B677)),"", not(iserror(vlookup($A677&amp;$B677,'5) Release_Track'!$F:$F&amp;'5) Release_Track'!$G:$G,1,0))),vlookup($A677&amp;$B677,{'5) Release_Track'!$F:$F&amp;'5) Release_Track'!$G:$G,'5) Release_Track'!$H:$H},2,0), or(and(not(isblank($B677)),$B677=$B674,$A677&lt;&gt;$A674),and(not(isblank($A677)),$A677=$A674,$B677&lt;&gt;$B674)),"ID LISTS UNALIGNED",and($A677&lt;&gt;"",countif('5) Release_Track'!$F:$F,$A677)=0),"NO ISRC MATCH in Release_Track",and($B677&lt;&gt;"",countif('5) Release_Track'!$G:$G,$B677)=0),"NO CATALOG ID MATCH in Release_Track",iserror(vlookup($A677&amp;$B677,'5) Release_Track'!$F:$F&amp;'5) Release_Track'!$G:$G,1,0)),"NO ISRC-CATALOG ID pair MATCH in Release_Track" )</f>
        <v>Bachira - Monstro Egoista</v>
      </c>
      <c r="D677" s="134"/>
      <c r="E677" s="43" t="s">
        <v>49</v>
      </c>
      <c r="F677" s="135" t="s">
        <v>669</v>
      </c>
      <c r="G677" s="136" t="str">
        <f t="array" ref="G677">ifs(or($F677="",$F677="Main Primary Artist"),$F677,not(iserror(vlookup($F677,'Reference info'!$J$5:$J$8,1,0))),"Key Artist",not(iserror(vlookup($F677,'Reference info'!$J$38:$J$405,1,0))),"Performer",not(iserror(vlookup($F677,'Reference info'!$J$10:$J$36,1,0))),"Producer &amp; Engineer")</f>
        <v>Producer &amp; Engineer</v>
      </c>
      <c r="J677" s="174" t="str">
        <f>IF(F677="Main Primary Artist","update Tracks set ArtistId=(select ArtistId from Artists where Name=N'"&amp;Substitute(Trim(E677),"'","''")&amp;"' and EnterpriseId="&amp;EntId&amp;") where "&amp;IF(A677&lt;&gt;"", "ISRC='"&amp;A677&amp;"'", "TrackVendorId='"&amp;Substitute(Trim(B677),"'","''")&amp;"'")&amp;" and EnterpriseId="&amp;EntId,"INSERT into Contributors VALUES (newid(), "&amp;IF(F677&lt;&gt;"Primary Artist", "(select RoleId from ContributorRoles where Name='"&amp;F677&amp;"'), 0", "49, 1")&amp; ", (select max(TrackId) from Tracks where "&amp;IF(A677&lt;&gt;"", "ISRC='"&amp;A677&amp;"'", "TrackVendorId='"&amp;Substitute(Trim(B677),"'","''")&amp;"'")&amp;" and EnterpriseId="&amp;EntId&amp;"), null, (select ArtistId from Artists where Name=N'"&amp;SUBSTITUTE(trim(E677),"'","''")&amp;"' and EnterpriseId="&amp;EntId&amp;"), null)")</f>
        <v>INSERT into Contributors VALUES (newid(), (select RoleId from ContributorRoles where Name='Engineer'), 0, (select max(TrackId) from Tracks where ISRC='QZ5AB2324752' and EnterpriseId=647322), null, (select ArtistId from Artists where Name=N'JKZ' and EnterpriseId=647322), null)</v>
      </c>
    </row>
    <row r="678" hidden="1">
      <c r="A678" s="8" t="s">
        <v>742</v>
      </c>
      <c r="B678" s="116"/>
      <c r="C678" s="134" t="str">
        <f t="array" ref="C678">ifs(and(isblank($A678),isblank($B678)),"", not(iserror(vlookup($A678&amp;$B678,'5) Release_Track'!$F:$F&amp;'5) Release_Track'!$G:$G,1,0))),vlookup($A678&amp;$B678,{'5) Release_Track'!$F:$F&amp;'5) Release_Track'!$G:$G,'5) Release_Track'!$H:$H},2,0), or(and(not(isblank($B678)),$B678=#REF!,$A678&lt;&gt;#REF!),and(not(isblank($A678)),$A678=#REF!,$B678&lt;&gt;#REF!)),"ID LISTS UNALIGNED",and($A678&lt;&gt;"",countif('5) Release_Track'!$F:$F,$A678)=0),"NO ISRC MATCH in Release_Track",and($B678&lt;&gt;"",countif('5) Release_Track'!$G:$G,$B678)=0),"NO CATALOG ID MATCH in Release_Track",iserror(vlookup($A678&amp;$B678,'5) Release_Track'!$F:$F&amp;'5) Release_Track'!$G:$G,1,0)),"NO ISRC-CATALOG ID pair MATCH in Release_Track" )</f>
        <v>Bachira - Monstro Egoista</v>
      </c>
      <c r="D678" s="134"/>
      <c r="E678" s="43" t="s">
        <v>49</v>
      </c>
      <c r="F678" s="135" t="s">
        <v>667</v>
      </c>
      <c r="G678" s="136" t="str">
        <f t="array" ref="G678">ifs(or($F678="",$F678="Main Primary Artist"),$F678,not(iserror(vlookup($F678,'Reference info'!$J$5:$J$8,1,0))),"Key Artist",not(iserror(vlookup($F678,'Reference info'!$J$38:$J$405,1,0))),"Performer",not(iserror(vlookup($F678,'Reference info'!$J$10:$J$36,1,0))),"Producer &amp; Engineer")</f>
        <v>Producer &amp; Engineer</v>
      </c>
      <c r="J678" s="174" t="str">
        <f>IF(F678="Main Primary Artist","update Tracks set ArtistId=(select ArtistId from Artists where Name=N'"&amp;Substitute(Trim(E678),"'","''")&amp;"' and EnterpriseId="&amp;EntId&amp;") where "&amp;IF(A678&lt;&gt;"", "ISRC='"&amp;A678&amp;"'", "TrackVendorId='"&amp;Substitute(Trim(B678),"'","''")&amp;"'")&amp;" and EnterpriseId="&amp;EntId,"INSERT into Contributors VALUES (newid(), "&amp;IF(F678&lt;&gt;"Primary Artist", "(select RoleId from ContributorRoles where Name='"&amp;F678&amp;"'), 0", "49, 1")&amp; ", (select max(TrackId) from Tracks where "&amp;IF(A678&lt;&gt;"", "ISRC='"&amp;A678&amp;"'", "TrackVendorId='"&amp;Substitute(Trim(B678),"'","''")&amp;"'")&amp;" and EnterpriseId="&amp;EntId&amp;"), null, (select ArtistId from Artists where Name=N'"&amp;SUBSTITUTE(trim(E678),"'","''")&amp;"' and EnterpriseId="&amp;EntId&amp;"), null)")</f>
        <v>INSERT into Contributors VALUES (newid(), (select RoleId from ContributorRoles where Name='Producer'), 0, (select max(TrackId) from Tracks where ISRC='QZ5AB2324761' and EnterpriseId=647322), null, (select ArtistId from Artists where Name=N'JKZ' and EnterpriseId=647322), null)</v>
      </c>
    </row>
    <row r="679">
      <c r="A679" s="8" t="s">
        <v>742</v>
      </c>
      <c r="B679" s="116"/>
      <c r="C679" s="134" t="str">
        <f t="array" ref="C679">ifs(and(isblank($A679),isblank($B679)),"", not(iserror(vlookup($A679&amp;$B679,'5) Release_Track'!$F:$F&amp;'5) Release_Track'!$G:$G,1,0))),vlookup($A679&amp;$B679,{'5) Release_Track'!$F:$F&amp;'5) Release_Track'!$G:$G,'5) Release_Track'!$H:$H},2,0), or(and(not(isblank($B679)),$B679=#REF!,$A679&lt;&gt;#REF!),and(not(isblank($A679)),$A679=#REF!,$B679&lt;&gt;#REF!)),"ID LISTS UNALIGNED",and($A679&lt;&gt;"",countif('5) Release_Track'!$F:$F,$A679)=0),"NO ISRC MATCH in Release_Track",and($B679&lt;&gt;"",countif('5) Release_Track'!$G:$G,$B679)=0),"NO CATALOG ID MATCH in Release_Track",iserror(vlookup($A679&amp;$B679,'5) Release_Track'!$F:$F&amp;'5) Release_Track'!$G:$G,1,0)),"NO ISRC-CATALOG ID pair MATCH in Release_Track" )</f>
        <v>Bachira - Monstro Egoista</v>
      </c>
      <c r="D679" s="134" t="str">
        <f t="array" ref="D679">ifs(and(isblank($A679),isblank($B679)),"", not(iserror(vlookup($A679&amp;$B679,'5) Release_Track'!$F:$F&amp;'5) Release_Track'!$G:$G,1,0))),vlookup($A679&amp;$B679,{'5) Release_Track'!$F:$F&amp;'5) Release_Track'!$G:$G,'5) Release_Track'!$I:$I},2,0), or(and(not(isblank($B679)),$B679=#REF!,$A679&lt;&gt;#REF!),and(not(isblank($A679)),$A679=#REF!,$B679&lt;&gt;#REF!)),"ID LISTS UNALIGNED",and($A679&lt;&gt;"",countif('5) Release_Track'!$F:$F,$A679)=0),"NO ISRC MATCH in Release_Track",and($B679&lt;&gt;"",countif('5) Release_Track'!$G:$G,$B679)=0),"NO CATALOG ID MATCH in Release_Track",iserror(vlookup($A679&amp;$B679,'5) Release_Track'!$F:$F&amp;'5) Release_Track'!$G:$G,1,0)),"NO ISRC-CATALOG ID pair MATCH in Release_Track" )</f>
        <v/>
      </c>
      <c r="E679" s="43" t="s">
        <v>49</v>
      </c>
      <c r="F679" s="135" t="s">
        <v>666</v>
      </c>
      <c r="G679" s="136" t="str">
        <f t="array" ref="G679">ifs(or($F679="",$F679="Main Primary Artist"),$F679,not(iserror(vlookup($F679,'Reference info'!$J$5:$J$8,1,0))),"Key Artist",not(iserror(vlookup($F679,'Reference info'!$J$38:$J$405,1,0))),"Performer",not(iserror(vlookup($F679,'Reference info'!$J$10:$J$36,1,0))),"Producer &amp; Engineer")</f>
        <v>Main Primary Artist</v>
      </c>
      <c r="H679" s="8" t="str">
        <f>"update Artists set ReleasesCount=(select count (distinct ReleaseId) from Releases where ArtistId=(select max(ArtistId) from Artists where Name=N'"&amp;E679&amp;"' and EnterpriseId="&amp;EntId&amp;")), 
TracksCount=(select count (distinct TrackId) from Tracks where ArtistId=(select max(ArtistId) from Artists where Name=N'"&amp;E679&amp;"' and EnterpriseId="&amp;EntId&amp;")) where ArtistId=(select max(ArtistId) from Artists where Name=N'"&amp;E679&amp;"'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679" s="174" t="str">
        <f>IF(F679="Main Primary Artist","update Tracks set ArtistId=(select ArtistId from Artists where Name=N'"&amp;Substitute(Trim(E679),"'","''")&amp;"' and EnterpriseId="&amp;EntId&amp;") where "&amp;IF(A679&lt;&gt;"", "ISRC='"&amp;A679&amp;"'", "TrackVendorId='"&amp;Substitute(Trim(B679),"'","''")&amp;"'")&amp;" and EnterpriseId="&amp;EntId,"INSERT into Contributors VALUES (newid(), "&amp;IF(F679&lt;&gt;"Primary Artist", "(select RoleId from ContributorRoles where Name='"&amp;F679&amp;"'), 0", "49, 1")&amp; ", (select max(TrackId) from Tracks where "&amp;IF(A679&lt;&gt;"", "ISRC='"&amp;A679&amp;"'", "TrackVendorId='"&amp;Substitute(Trim(B679),"'","''")&amp;"'")&amp;" and EnterpriseId="&amp;EntId&amp;"), null, (select ArtistId from Artists where Name=N'"&amp;SUBSTITUTE(trim(E679),"'","''")&amp;"' and EnterpriseId="&amp;EntId&amp;"), null)")</f>
        <v>update Tracks set ArtistId=(select ArtistId from Artists where Name=N'JKZ' and EnterpriseId=647322) where ISRC='QZ5AB2324761' and EnterpriseId=647322</v>
      </c>
    </row>
    <row r="680" hidden="1">
      <c r="A680" s="8" t="s">
        <v>742</v>
      </c>
      <c r="B680" s="116"/>
      <c r="C680" s="134" t="str">
        <f t="array" ref="C680">ifs(and(isblank($A680),isblank($B680)),"", not(iserror(vlookup($A680&amp;$B680,'5) Release_Track'!$F:$F&amp;'5) Release_Track'!$G:$G,1,0))),vlookup($A680&amp;$B680,{'5) Release_Track'!$F:$F&amp;'5) Release_Track'!$G:$G,'5) Release_Track'!$H:$H},2,0), or(and(not(isblank($B680)),$B680=#REF!,$A680&lt;&gt;#REF!),and(not(isblank($A680)),$A680=#REF!,$B680&lt;&gt;#REF!)),"ID LISTS UNALIGNED",and($A680&lt;&gt;"",countif('5) Release_Track'!$F:$F,$A680)=0),"NO ISRC MATCH in Release_Track",and($B680&lt;&gt;"",countif('5) Release_Track'!$G:$G,$B680)=0),"NO CATALOG ID MATCH in Release_Track",iserror(vlookup($A680&amp;$B680,'5) Release_Track'!$F:$F&amp;'5) Release_Track'!$G:$G,1,0)),"NO ISRC-CATALOG ID pair MATCH in Release_Track" )</f>
        <v>Bachira - Monstro Egoista</v>
      </c>
      <c r="D680" s="134"/>
      <c r="E680" s="43" t="s">
        <v>49</v>
      </c>
      <c r="F680" s="135" t="s">
        <v>669</v>
      </c>
      <c r="G680" s="136" t="str">
        <f t="array" ref="G680">ifs(or($F680="",$F680="Main Primary Artist"),$F680,not(iserror(vlookup($F680,'Reference info'!$J$5:$J$8,1,0))),"Key Artist",not(iserror(vlookup($F680,'Reference info'!$J$38:$J$405,1,0))),"Performer",not(iserror(vlookup($F680,'Reference info'!$J$10:$J$36,1,0))),"Producer &amp; Engineer")</f>
        <v>Producer &amp; Engineer</v>
      </c>
      <c r="J680" s="174" t="str">
        <f>IF(F680="Main Primary Artist","update Tracks set ArtistId=(select ArtistId from Artists where Name=N'"&amp;Substitute(Trim(E680),"'","''")&amp;"' and EnterpriseId="&amp;EntId&amp;") where "&amp;IF(A680&lt;&gt;"", "ISRC='"&amp;A680&amp;"'", "TrackVendorId='"&amp;Substitute(Trim(B680),"'","''")&amp;"'")&amp;" and EnterpriseId="&amp;EntId,"INSERT into Contributors VALUES (newid(), "&amp;IF(F680&lt;&gt;"Primary Artist", "(select RoleId from ContributorRoles where Name='"&amp;F680&amp;"'), 0", "49, 1")&amp; ", (select max(TrackId) from Tracks where "&amp;IF(A680&lt;&gt;"", "ISRC='"&amp;A680&amp;"'", "TrackVendorId='"&amp;Substitute(Trim(B680),"'","''")&amp;"'")&amp;" and EnterpriseId="&amp;EntId&amp;"), null, (select ArtistId from Artists where Name=N'"&amp;SUBSTITUTE(trim(E680),"'","''")&amp;"' and EnterpriseId="&amp;EntId&amp;"), null)")</f>
        <v>INSERT into Contributors VALUES (newid(), (select RoleId from ContributorRoles where Name='Engineer'), 0, (select max(TrackId) from Tracks where ISRC='QZ5AB2324761' and EnterpriseId=647322), null, (select ArtistId from Artists where Name=N'JKZ' and EnterpriseId=647322), null)</v>
      </c>
    </row>
    <row r="681" hidden="1">
      <c r="A681" s="8" t="s">
        <v>746</v>
      </c>
      <c r="B681" s="116"/>
      <c r="C681" s="134" t="str">
        <f t="array" ref="C681">ifs(and(isblank($A681),isblank($B681)),"", not(iserror(vlookup($A681&amp;$B681,'5) Release_Track'!$F:$F&amp;'5) Release_Track'!$G:$G,1,0))),vlookup($A681&amp;$B681,{'5) Release_Track'!$F:$F&amp;'5) Release_Track'!$G:$G,'5) Release_Track'!$H:$H},2,0), or(and(not(isblank($B681)),$B681=$B678,$A681&lt;&gt;$A678),and(not(isblank($A681)),$A681=$A678,$B681&lt;&gt;$B678)),"ID LISTS UNALIGNED",and($A681&lt;&gt;"",countif('5) Release_Track'!$F:$F,$A681)=0),"NO ISRC MATCH in Release_Track",and($B681&lt;&gt;"",countif('5) Release_Track'!$G:$G,$B681)=0),"NO CATALOG ID MATCH in Release_Track",iserror(vlookup($A681&amp;$B681,'5) Release_Track'!$F:$F&amp;'5) Release_Track'!$G:$G,1,0)),"NO ISRC-CATALOG ID pair MATCH in Release_Track" )</f>
        <v>A Morte Vermelha</v>
      </c>
      <c r="D681" s="134"/>
      <c r="E681" s="43" t="s">
        <v>67</v>
      </c>
      <c r="F681" s="135" t="s">
        <v>667</v>
      </c>
      <c r="G681" s="136" t="str">
        <f t="array" ref="G681">ifs(or($F681="",$F681="Main Primary Artist"),$F681,not(iserror(vlookup($F681,'Reference info'!$J$5:$J$8,1,0))),"Key Artist",not(iserror(vlookup($F681,'Reference info'!$J$38:$J$405,1,0))),"Performer",not(iserror(vlookup($F681,'Reference info'!$J$10:$J$36,1,0))),"Producer &amp; Engineer")</f>
        <v>Producer &amp; Engineer</v>
      </c>
      <c r="J681" s="174" t="str">
        <f>IF(F681="Main Primary Artist","update Tracks set ArtistId=(select ArtistId from Artists where Name=N'"&amp;Substitute(Trim(E681),"'","''")&amp;"' and EnterpriseId="&amp;EntId&amp;") where "&amp;IF(A681&lt;&gt;"", "ISRC='"&amp;A681&amp;"'", "TrackVendorId='"&amp;Substitute(Trim(B681),"'","''")&amp;"'")&amp;" and EnterpriseId="&amp;EntId,"INSERT into Contributors VALUES (newid(), "&amp;IF(F681&lt;&gt;"Primary Artist", "(select RoleId from ContributorRoles where Name='"&amp;F681&amp;"'), 0", "49, 1")&amp; ", (select max(TrackId) from Tracks where "&amp;IF(A681&lt;&gt;"", "ISRC='"&amp;A681&amp;"'", "TrackVendorId='"&amp;Substitute(Trim(B681),"'","''")&amp;"'")&amp;" and EnterpriseId="&amp;EntId&amp;"), null, (select ArtistId from Artists where Name=N'"&amp;SUBSTITUTE(trim(E681),"'","''")&amp;"' and EnterpriseId="&amp;EntId&amp;"), null)")</f>
        <v>INSERT into Contributors VALUES (newid(), (select RoleId from ContributorRoles where Name='Producer'), 0, (select max(TrackId) from Tracks where ISRC='QZ5AB2324765' and EnterpriseId=647322), null, (select ArtistId from Artists where Name=N'Flash Beats Manow' and EnterpriseId=647322), null)</v>
      </c>
    </row>
    <row r="682">
      <c r="A682" s="8" t="s">
        <v>746</v>
      </c>
      <c r="B682" s="116"/>
      <c r="C682" s="134" t="str">
        <f t="array" ref="C682">ifs(and(isblank($A682),isblank($B682)),"", not(iserror(vlookup($A682&amp;$B682,'5) Release_Track'!$F:$F&amp;'5) Release_Track'!$G:$G,1,0))),vlookup($A682&amp;$B682,{'5) Release_Track'!$F:$F&amp;'5) Release_Track'!$G:$G,'5) Release_Track'!$H:$H},2,0), or(and(not(isblank($B682)),$B682=$B679,$A682&lt;&gt;$A679),and(not(isblank($A682)),$A682=$A679,$B682&lt;&gt;$B679)),"ID LISTS UNALIGNED",and($A682&lt;&gt;"",countif('5) Release_Track'!$F:$F,$A682)=0),"NO ISRC MATCH in Release_Track",and($B682&lt;&gt;"",countif('5) Release_Track'!$G:$G,$B682)=0),"NO CATALOG ID MATCH in Release_Track",iserror(vlookup($A682&amp;$B682,'5) Release_Track'!$F:$F&amp;'5) Release_Track'!$G:$G,1,0)),"NO ISRC-CATALOG ID pair MATCH in Release_Track" )</f>
        <v>A Morte Vermelha</v>
      </c>
      <c r="D682" s="134" t="str">
        <f t="array" ref="D682">ifs(and(isblank($A682),isblank($B682)),"", not(iserror(vlookup($A682&amp;$B682,'5) Release_Track'!$F:$F&amp;'5) Release_Track'!$G:$G,1,0))),vlookup($A682&amp;$B682,{'5) Release_Track'!$F:$F&amp;'5) Release_Track'!$G:$G,'5) Release_Track'!$I:$I},2,0), or(and(not(isblank($B682)),$B682=$B679,$A682&lt;&gt;$A679),and(not(isblank($A682)),$A682=$A679,$B682&lt;&gt;$B679)),"ID LISTS UNALIGNED",and($A682&lt;&gt;"",countif('5) Release_Track'!$F:$F,$A682)=0),"NO ISRC MATCH in Release_Track",and($B682&lt;&gt;"",countif('5) Release_Track'!$G:$G,$B682)=0),"NO CATALOG ID MATCH in Release_Track",iserror(vlookup($A682&amp;$B682,'5) Release_Track'!$F:$F&amp;'5) Release_Track'!$G:$G,1,0)),"NO ISRC-CATALOG ID pair MATCH in Release_Track" )</f>
        <v/>
      </c>
      <c r="E682" s="43" t="s">
        <v>67</v>
      </c>
      <c r="F682" s="135" t="s">
        <v>666</v>
      </c>
      <c r="G682" s="136" t="str">
        <f t="array" ref="G682">ifs(or($F682="",$F682="Main Primary Artist"),$F682,not(iserror(vlookup($F682,'Reference info'!$J$5:$J$8,1,0))),"Key Artist",not(iserror(vlookup($F682,'Reference info'!$J$38:$J$405,1,0))),"Performer",not(iserror(vlookup($F682,'Reference info'!$J$10:$J$36,1,0))),"Producer &amp; Engineer")</f>
        <v>Main Primary Artist</v>
      </c>
      <c r="H682" s="8" t="str">
        <f>"update Artists set ReleasesCount=(select count (distinct ReleaseId) from Releases where ArtistId=(select max(ArtistId) from Artists where Name=N'"&amp;E682&amp;"' and EnterpriseId="&amp;EntId&amp;")), 
TracksCount=(select count (distinct TrackId) from Tracks where ArtistId=(select max(ArtistId) from Artists where Name=N'"&amp;E682&amp;"' and EnterpriseId="&amp;EntId&amp;")) where ArtistId=(select max(ArtistId) from Artists where Name=N'"&amp;E682&amp;"'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82" s="174" t="str">
        <f>IF(F682="Main Primary Artist","update Tracks set ArtistId=(select ArtistId from Artists where Name=N'"&amp;Substitute(Trim(E682),"'","''")&amp;"' and EnterpriseId="&amp;EntId&amp;") where "&amp;IF(A682&lt;&gt;"", "ISRC='"&amp;A682&amp;"'", "TrackVendorId='"&amp;Substitute(Trim(B682),"'","''")&amp;"'")&amp;" and EnterpriseId="&amp;EntId,"INSERT into Contributors VALUES (newid(), "&amp;IF(F682&lt;&gt;"Primary Artist", "(select RoleId from ContributorRoles where Name='"&amp;F682&amp;"'), 0", "49, 1")&amp; ", (select max(TrackId) from Tracks where "&amp;IF(A682&lt;&gt;"", "ISRC='"&amp;A682&amp;"'", "TrackVendorId='"&amp;Substitute(Trim(B682),"'","''")&amp;"'")&amp;" and EnterpriseId="&amp;EntId&amp;"), null, (select ArtistId from Artists where Name=N'"&amp;SUBSTITUTE(trim(E682),"'","''")&amp;"' and EnterpriseId="&amp;EntId&amp;"), null)")</f>
        <v>update Tracks set ArtistId=(select ArtistId from Artists where Name=N'Flash Beats Manow' and EnterpriseId=647322) where ISRC='QZ5AB2324765' and EnterpriseId=647322</v>
      </c>
    </row>
    <row r="683" hidden="1">
      <c r="A683" s="8" t="s">
        <v>746</v>
      </c>
      <c r="B683" s="116"/>
      <c r="C683" s="134" t="str">
        <f t="array" ref="C683">ifs(and(isblank($A683),isblank($B683)),"", not(iserror(vlookup($A683&amp;$B683,'5) Release_Track'!$F:$F&amp;'5) Release_Track'!$G:$G,1,0))),vlookup($A683&amp;$B683,{'5) Release_Track'!$F:$F&amp;'5) Release_Track'!$G:$G,'5) Release_Track'!$H:$H},2,0), or(and(not(isblank($B683)),$B683=$B680,$A683&lt;&gt;$A680),and(not(isblank($A683)),$A683=$A680,$B683&lt;&gt;$B680)),"ID LISTS UNALIGNED",and($A683&lt;&gt;"",countif('5) Release_Track'!$F:$F,$A683)=0),"NO ISRC MATCH in Release_Track",and($B683&lt;&gt;"",countif('5) Release_Track'!$G:$G,$B683)=0),"NO CATALOG ID MATCH in Release_Track",iserror(vlookup($A683&amp;$B683,'5) Release_Track'!$F:$F&amp;'5) Release_Track'!$G:$G,1,0)),"NO ISRC-CATALOG ID pair MATCH in Release_Track" )</f>
        <v>A Morte Vermelha</v>
      </c>
      <c r="D683" s="134"/>
      <c r="E683" s="43" t="s">
        <v>67</v>
      </c>
      <c r="F683" s="135" t="s">
        <v>669</v>
      </c>
      <c r="G683" s="136" t="str">
        <f t="array" ref="G683">ifs(or($F683="",$F683="Main Primary Artist"),$F683,not(iserror(vlookup($F683,'Reference info'!$J$5:$J$8,1,0))),"Key Artist",not(iserror(vlookup($F683,'Reference info'!$J$38:$J$405,1,0))),"Performer",not(iserror(vlookup($F683,'Reference info'!$J$10:$J$36,1,0))),"Producer &amp; Engineer")</f>
        <v>Producer &amp; Engineer</v>
      </c>
      <c r="J683" s="174" t="str">
        <f>IF(F683="Main Primary Artist","update Tracks set ArtistId=(select ArtistId from Artists where Name=N'"&amp;Substitute(Trim(E683),"'","''")&amp;"' and EnterpriseId="&amp;EntId&amp;") where "&amp;IF(A683&lt;&gt;"", "ISRC='"&amp;A683&amp;"'", "TrackVendorId='"&amp;Substitute(Trim(B683),"'","''")&amp;"'")&amp;" and EnterpriseId="&amp;EntId,"INSERT into Contributors VALUES (newid(), "&amp;IF(F683&lt;&gt;"Primary Artist", "(select RoleId from ContributorRoles where Name='"&amp;F683&amp;"'), 0", "49, 1")&amp; ", (select max(TrackId) from Tracks where "&amp;IF(A683&lt;&gt;"", "ISRC='"&amp;A683&amp;"'", "TrackVendorId='"&amp;Substitute(Trim(B683),"'","''")&amp;"'")&amp;" and EnterpriseId="&amp;EntId&amp;"), null, (select ArtistId from Artists where Name=N'"&amp;SUBSTITUTE(trim(E683),"'","''")&amp;"' and EnterpriseId="&amp;EntId&amp;"), null)")</f>
        <v>INSERT into Contributors VALUES (newid(), (select RoleId from ContributorRoles where Name='Engineer'), 0, (select max(TrackId) from Tracks where ISRC='QZ5AB2324765' and EnterpriseId=647322), null, (select ArtistId from Artists where Name=N'Flash Beats Manow' and EnterpriseId=647322), null)</v>
      </c>
    </row>
    <row r="684" hidden="1">
      <c r="A684" s="34" t="s">
        <v>1056</v>
      </c>
      <c r="B684" s="84"/>
      <c r="C684" s="134" t="str">
        <f t="array" ref="C684">ifs(and(isblank($A684),isblank($B684)),"", not(iserror(vlookup($A684&amp;$B684,'5) Release_Track'!$F:$F&amp;'5) Release_Track'!$G:$G,1,0))),vlookup($A684&amp;$B684,{'5) Release_Track'!$F:$F&amp;'5) Release_Track'!$G:$G,'5) Release_Track'!$H:$H},2,0), or(and(not(isblank($B684)),$B684=$B681,$A684&lt;&gt;$A681),and(not(isblank($A684)),$A684=$A681,$B684&lt;&gt;$B681)),"ID LISTS UNALIGNED",and($A684&lt;&gt;"",countif('5) Release_Track'!$F:$F,$A684)=0),"NO ISRC MATCH in Release_Track",and($B684&lt;&gt;"",countif('5) Release_Track'!$G:$G,$B684)=0),"NO CATALOG ID MATCH in Release_Track",iserror(vlookup($A684&amp;$B684,'5) Release_Track'!$F:$F&amp;'5) Release_Track'!$G:$G,1,0)),"NO ISRC-CATALOG ID pair MATCH in Release_Track" )</f>
        <v>O Melhor do Mundo</v>
      </c>
      <c r="D684" s="134" t="str">
        <f t="array" ref="D684">ifs(and(isblank($A684),isblank($B684)),"", not(iserror(vlookup($A684&amp;$B684,'5) Release_Track'!$F:$F&amp;'5) Release_Track'!$G:$G,1,0))),vlookup($A684&amp;$B684,{'5) Release_Track'!$F:$F&amp;'5) Release_Track'!$G:$G,'5) Release_Track'!$I:$I},2,0), or(and(not(isblank($B684)),$B684=$B681,$A684&lt;&gt;$A681),and(not(isblank($A684)),$A684=$A681,$B684&lt;&gt;$B681)),"ID LISTS UNALIGNED",and($A684&lt;&gt;"",countif('5) Release_Track'!$F:$F,$A684)=0),"NO ISRC MATCH in Release_Track",and($B684&lt;&gt;"",countif('5) Release_Track'!$G:$G,$B684)=0),"NO CATALOG ID MATCH in Release_Track",iserror(vlookup($A684&amp;$B684,'5) Release_Track'!$F:$F&amp;'5) Release_Track'!$G:$G,1,0)),"NO ISRC-CATALOG ID pair MATCH in Release_Track" )</f>
        <v>Speed Up</v>
      </c>
      <c r="E684" s="96" t="s">
        <v>53</v>
      </c>
      <c r="F684" s="135" t="s">
        <v>667</v>
      </c>
      <c r="G684" s="136" t="str">
        <f t="array" ref="G684">ifs(or($F684="",$F684="Main Primary Artist"),$F684,not(iserror(vlookup($F684,'Reference info'!$J$5:$J$8,1,0))),"Key Artist",not(iserror(vlookup($F684,'Reference info'!$J$38:$J$405,1,0))),"Performer",not(iserror(vlookup($F684,'Reference info'!$J$10:$J$36,1,0))),"Producer &amp; Engineer")</f>
        <v>Producer &amp; Engineer</v>
      </c>
      <c r="J684" s="174" t="str">
        <f>IF(F684="Main Primary Artist","update Tracks set ArtistId=(select ArtistId from Artists where Name=N'"&amp;Substitute(Trim(E684),"'","''")&amp;"' and EnterpriseId="&amp;EntId&amp;") where "&amp;IF(A684&lt;&gt;"", "ISRC='"&amp;A684&amp;"'", "TrackVendorId='"&amp;Substitute(Trim(B684),"'","''")&amp;"'")&amp;" and EnterpriseId="&amp;EntId,"INSERT into Contributors VALUES (newid(), "&amp;IF(F684&lt;&gt;"Primary Artist", "(select RoleId from ContributorRoles where Name='"&amp;F684&amp;"'), 0", "49, 1")&amp; ", (select max(TrackId) from Tracks where "&amp;IF(A684&lt;&gt;"", "ISRC='"&amp;A684&amp;"'", "TrackVendorId='"&amp;Substitute(Trim(B684),"'","''")&amp;"'")&amp;" and EnterpriseId="&amp;EntId&amp;"), null, (select ArtistId from Artists where Name=N'"&amp;SUBSTITUTE(trim(E684),"'","''")&amp;"' and EnterpriseId="&amp;EntId&amp;"), null)")</f>
        <v>INSERT into Contributors VALUES (newid(), (select RoleId from ContributorRoles where Name='Producer'), 0, (select max(TrackId) from Tracks where ISRC='QZ5AB2354562' and EnterpriseId=647322), null, (select ArtistId from Artists where Name=N'PeJota10*' and EnterpriseId=647322), null)</v>
      </c>
    </row>
    <row r="685">
      <c r="A685" s="34" t="s">
        <v>1056</v>
      </c>
      <c r="B685" s="84"/>
      <c r="C685" s="134" t="str">
        <f t="array" ref="C685">ifs(and(isblank($A685),isblank($B685)),"", not(iserror(vlookup($A685&amp;$B685,'5) Release_Track'!$F:$F&amp;'5) Release_Track'!$G:$G,1,0))),vlookup($A685&amp;$B685,{'5) Release_Track'!$F:$F&amp;'5) Release_Track'!$G:$G,'5) Release_Track'!$H:$H},2,0), or(and(not(isblank($B685)),$B685=$B682,$A685&lt;&gt;$A682),and(not(isblank($A685)),$A685=$A682,$B685&lt;&gt;$B682)),"ID LISTS UNALIGNED",and($A685&lt;&gt;"",countif('5) Release_Track'!$F:$F,$A685)=0),"NO ISRC MATCH in Release_Track",and($B685&lt;&gt;"",countif('5) Release_Track'!$G:$G,$B685)=0),"NO CATALOG ID MATCH in Release_Track",iserror(vlookup($A685&amp;$B685,'5) Release_Track'!$F:$F&amp;'5) Release_Track'!$G:$G,1,0)),"NO ISRC-CATALOG ID pair MATCH in Release_Track" )</f>
        <v>O Melhor do Mundo</v>
      </c>
      <c r="D685" s="134" t="str">
        <f t="array" ref="D685">ifs(and(isblank($A685),isblank($B685)),"", not(iserror(vlookup($A685&amp;$B685,'5) Release_Track'!$F:$F&amp;'5) Release_Track'!$G:$G,1,0))),vlookup($A685&amp;$B685,{'5) Release_Track'!$F:$F&amp;'5) Release_Track'!$G:$G,'5) Release_Track'!$I:$I},2,0), or(and(not(isblank($B685)),$B685=$B682,$A685&lt;&gt;$A682),and(not(isblank($A685)),$A685=$A682,$B685&lt;&gt;$B682)),"ID LISTS UNALIGNED",and($A685&lt;&gt;"",countif('5) Release_Track'!$F:$F,$A685)=0),"NO ISRC MATCH in Release_Track",and($B685&lt;&gt;"",countif('5) Release_Track'!$G:$G,$B685)=0),"NO CATALOG ID MATCH in Release_Track",iserror(vlookup($A685&amp;$B685,'5) Release_Track'!$F:$F&amp;'5) Release_Track'!$G:$G,1,0)),"NO ISRC-CATALOG ID pair MATCH in Release_Track" )</f>
        <v>Speed Up</v>
      </c>
      <c r="E685" s="96" t="s">
        <v>53</v>
      </c>
      <c r="F685" s="140" t="s">
        <v>666</v>
      </c>
      <c r="G685" s="136" t="str">
        <f t="array" ref="G685">ifs(or($F685="",$F685="Main Primary Artist"),$F685,not(iserror(vlookup($F685,'Reference info'!$J$5:$J$8,1,0))),"Key Artist",not(iserror(vlookup($F685,'Reference info'!$J$38:$J$405,1,0))),"Performer",not(iserror(vlookup($F685,'Reference info'!$J$10:$J$36,1,0))),"Producer &amp; Engineer")</f>
        <v>Main Primary Artist</v>
      </c>
      <c r="H685" s="8" t="str">
        <f>"update Artists set ReleasesCount=(select count (distinct ReleaseId) from Releases where ArtistId=(select max(ArtistId) from Artists where Name=N'"&amp;E685&amp;"' and EnterpriseId="&amp;EntId&amp;")), 
TracksCount=(select count (distinct TrackId) from Tracks where ArtistId=(select max(ArtistId) from Artists where Name=N'"&amp;E685&amp;"' and EnterpriseId="&amp;EntId&amp;")) where ArtistId=(select max(ArtistId) from Artists where Name=N'"&amp;E685&amp;"'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85" s="174" t="str">
        <f>IF(F685="Main Primary Artist","update Tracks set ArtistId=(select ArtistId from Artists where Name=N'"&amp;Substitute(Trim(E685),"'","''")&amp;"' and EnterpriseId="&amp;EntId&amp;") where "&amp;IF(A685&lt;&gt;"", "ISRC='"&amp;A685&amp;"'", "TrackVendorId='"&amp;Substitute(Trim(B685),"'","''")&amp;"'")&amp;" and EnterpriseId="&amp;EntId,"INSERT into Contributors VALUES (newid(), "&amp;IF(F685&lt;&gt;"Primary Artist", "(select RoleId from ContributorRoles where Name='"&amp;F685&amp;"'), 0", "49, 1")&amp; ", (select max(TrackId) from Tracks where "&amp;IF(A685&lt;&gt;"", "ISRC='"&amp;A685&amp;"'", "TrackVendorId='"&amp;Substitute(Trim(B685),"'","''")&amp;"'")&amp;" and EnterpriseId="&amp;EntId&amp;"), null, (select ArtistId from Artists where Name=N'"&amp;SUBSTITUTE(trim(E685),"'","''")&amp;"' and EnterpriseId="&amp;EntId&amp;"), null)")</f>
        <v>update Tracks set ArtistId=(select ArtistId from Artists where Name=N'PeJota10*' and EnterpriseId=647322) where ISRC='QZ5AB2354562' and EnterpriseId=647322</v>
      </c>
    </row>
    <row r="686" hidden="1">
      <c r="A686" s="34" t="s">
        <v>1056</v>
      </c>
      <c r="B686" s="84"/>
      <c r="C686" s="134" t="str">
        <f t="array" ref="C686">ifs(and(isblank($A686),isblank($B686)),"", not(iserror(vlookup($A686&amp;$B686,'5) Release_Track'!$F:$F&amp;'5) Release_Track'!$G:$G,1,0))),vlookup($A686&amp;$B686,{'5) Release_Track'!$F:$F&amp;'5) Release_Track'!$G:$G,'5) Release_Track'!$H:$H},2,0), or(and(not(isblank($B686)),$B686=$B683,$A686&lt;&gt;$A683),and(not(isblank($A686)),$A686=$A683,$B686&lt;&gt;$B683)),"ID LISTS UNALIGNED",and($A686&lt;&gt;"",countif('5) Release_Track'!$F:$F,$A686)=0),"NO ISRC MATCH in Release_Track",and($B686&lt;&gt;"",countif('5) Release_Track'!$G:$G,$B686)=0),"NO CATALOG ID MATCH in Release_Track",iserror(vlookup($A686&amp;$B686,'5) Release_Track'!$F:$F&amp;'5) Release_Track'!$G:$G,1,0)),"NO ISRC-CATALOG ID pair MATCH in Release_Track" )</f>
        <v>O Melhor do Mundo</v>
      </c>
      <c r="D686" s="134" t="str">
        <f t="array" ref="D686">ifs(and(isblank($A686),isblank($B686)),"", not(iserror(vlookup($A686&amp;$B686,'5) Release_Track'!$F:$F&amp;'5) Release_Track'!$G:$G,1,0))),vlookup($A686&amp;$B686,{'5) Release_Track'!$F:$F&amp;'5) Release_Track'!$G:$G,'5) Release_Track'!$I:$I},2,0), or(and(not(isblank($B686)),$B686=$B683,$A686&lt;&gt;$A683),and(not(isblank($A686)),$A686=$A683,$B686&lt;&gt;$B683)),"ID LISTS UNALIGNED",and($A686&lt;&gt;"",countif('5) Release_Track'!$F:$F,$A686)=0),"NO ISRC MATCH in Release_Track",and($B686&lt;&gt;"",countif('5) Release_Track'!$G:$G,$B686)=0),"NO CATALOG ID MATCH in Release_Track",iserror(vlookup($A686&amp;$B686,'5) Release_Track'!$F:$F&amp;'5) Release_Track'!$G:$G,1,0)),"NO ISRC-CATALOG ID pair MATCH in Release_Track" )</f>
        <v>Speed Up</v>
      </c>
      <c r="E686" s="96" t="s">
        <v>53</v>
      </c>
      <c r="F686" s="135" t="s">
        <v>669</v>
      </c>
      <c r="G686" s="136" t="str">
        <f t="array" ref="G686">ifs(or($F686="",$F686="Main Primary Artist"),$F686,not(iserror(vlookup($F686,'Reference info'!$J$5:$J$8,1,0))),"Key Artist",not(iserror(vlookup($F686,'Reference info'!$J$38:$J$405,1,0))),"Performer",not(iserror(vlookup($F686,'Reference info'!$J$10:$J$36,1,0))),"Producer &amp; Engineer")</f>
        <v>Producer &amp; Engineer</v>
      </c>
      <c r="J686" s="174" t="str">
        <f>IF(F686="Main Primary Artist","update Tracks set ArtistId=(select ArtistId from Artists where Name=N'"&amp;Substitute(Trim(E686),"'","''")&amp;"' and EnterpriseId="&amp;EntId&amp;") where "&amp;IF(A686&lt;&gt;"", "ISRC='"&amp;A686&amp;"'", "TrackVendorId='"&amp;Substitute(Trim(B686),"'","''")&amp;"'")&amp;" and EnterpriseId="&amp;EntId,"INSERT into Contributors VALUES (newid(), "&amp;IF(F686&lt;&gt;"Primary Artist", "(select RoleId from ContributorRoles where Name='"&amp;F686&amp;"'), 0", "49, 1")&amp; ", (select max(TrackId) from Tracks where "&amp;IF(A686&lt;&gt;"", "ISRC='"&amp;A686&amp;"'", "TrackVendorId='"&amp;Substitute(Trim(B686),"'","''")&amp;"'")&amp;" and EnterpriseId="&amp;EntId&amp;"), null, (select ArtistId from Artists where Name=N'"&amp;SUBSTITUTE(trim(E686),"'","''")&amp;"' and EnterpriseId="&amp;EntId&amp;"), null)")</f>
        <v>INSERT into Contributors VALUES (newid(), (select RoleId from ContributorRoles where Name='Engineer'), 0, (select max(TrackId) from Tracks where ISRC='QZ5AB2354562' and EnterpriseId=647322), null, (select ArtistId from Artists where Name=N'PeJota10*' and EnterpriseId=647322), null)</v>
      </c>
    </row>
    <row r="687" hidden="1">
      <c r="A687" s="34" t="s">
        <v>1054</v>
      </c>
      <c r="B687" s="84"/>
      <c r="C687" s="134" t="str">
        <f t="array" ref="C687">ifs(and(isblank($A687),isblank($B687)),"", not(iserror(vlookup($A687&amp;$B687,'5) Release_Track'!$F:$F&amp;'5) Release_Track'!$G:$G,1,0))),vlookup($A687&amp;$B687,{'5) Release_Track'!$F:$F&amp;'5) Release_Track'!$G:$G,'5) Release_Track'!$H:$H},2,0), or(and(not(isblank($B687)),$B687=$B684,$A687&lt;&gt;$A684),and(not(isblank($A687)),$A687=$A684,$B687&lt;&gt;$B684)),"ID LISTS UNALIGNED",and($A687&lt;&gt;"",countif('5) Release_Track'!$F:$F,$A687)=0),"NO ISRC MATCH in Release_Track",and($B687&lt;&gt;"",countif('5) Release_Track'!$G:$G,$B687)=0),"NO CATALOG ID MATCH in Release_Track",iserror(vlookup($A687&amp;$B687,'5) Release_Track'!$F:$F&amp;'5) Release_Track'!$G:$G,1,0)),"NO ISRC-CATALOG ID pair MATCH in Release_Track" )</f>
        <v>O Melhor do Mundo</v>
      </c>
      <c r="D687" s="134" t="str">
        <f t="array" ref="D687">ifs(and(isblank($A687),isblank($B687)),"", not(iserror(vlookup($A687&amp;$B687,'5) Release_Track'!$F:$F&amp;'5) Release_Track'!$G:$G,1,0))),vlookup($A687&amp;$B687,{'5) Release_Track'!$F:$F&amp;'5) Release_Track'!$G:$G,'5) Release_Track'!$I:$I},2,0), or(and(not(isblank($B687)),$B687=$B684,$A687&lt;&gt;$A684),and(not(isblank($A687)),$A687=$A684,$B687&lt;&gt;$B684)),"ID LISTS UNALIGNED",and($A687&lt;&gt;"",countif('5) Release_Track'!$F:$F,$A687)=0),"NO ISRC MATCH in Release_Track",and($B687&lt;&gt;"",countif('5) Release_Track'!$G:$G,$B687)=0),"NO CATALOG ID MATCH in Release_Track",iserror(vlookup($A687&amp;$B687,'5) Release_Track'!$F:$F&amp;'5) Release_Track'!$G:$G,1,0)),"NO ISRC-CATALOG ID pair MATCH in Release_Track" )</f>
        <v/>
      </c>
      <c r="E687" s="96" t="s">
        <v>53</v>
      </c>
      <c r="F687" s="135" t="s">
        <v>667</v>
      </c>
      <c r="G687" s="136" t="str">
        <f t="array" ref="G687">ifs(or($F687="",$F687="Main Primary Artist"),$F687,not(iserror(vlookup($F687,'Reference info'!$J$5:$J$8,1,0))),"Key Artist",not(iserror(vlookup($F687,'Reference info'!$J$38:$J$405,1,0))),"Performer",not(iserror(vlookup($F687,'Reference info'!$J$10:$J$36,1,0))),"Producer &amp; Engineer")</f>
        <v>Producer &amp; Engineer</v>
      </c>
      <c r="J687" s="174" t="str">
        <f>IF(F687="Main Primary Artist","update Tracks set ArtistId=(select ArtistId from Artists where Name=N'"&amp;Substitute(Trim(E687),"'","''")&amp;"' and EnterpriseId="&amp;EntId&amp;") where "&amp;IF(A687&lt;&gt;"", "ISRC='"&amp;A687&amp;"'", "TrackVendorId='"&amp;Substitute(Trim(B687),"'","''")&amp;"'")&amp;" and EnterpriseId="&amp;EntId,"INSERT into Contributors VALUES (newid(), "&amp;IF(F687&lt;&gt;"Primary Artist", "(select RoleId from ContributorRoles where Name='"&amp;F687&amp;"'), 0", "49, 1")&amp; ", (select max(TrackId) from Tracks where "&amp;IF(A687&lt;&gt;"", "ISRC='"&amp;A687&amp;"'", "TrackVendorId='"&amp;Substitute(Trim(B687),"'","''")&amp;"'")&amp;" and EnterpriseId="&amp;EntId&amp;"), null, (select ArtistId from Artists where Name=N'"&amp;SUBSTITUTE(trim(E687),"'","''")&amp;"' and EnterpriseId="&amp;EntId&amp;"), null)")</f>
        <v>INSERT into Contributors VALUES (newid(), (select RoleId from ContributorRoles where Name='Producer'), 0, (select max(TrackId) from Tracks where ISRC='QZ5AB2354581' and EnterpriseId=647322), null, (select ArtistId from Artists where Name=N'PeJota10*' and EnterpriseId=647322), null)</v>
      </c>
    </row>
    <row r="688">
      <c r="A688" s="34" t="s">
        <v>1054</v>
      </c>
      <c r="B688" s="84"/>
      <c r="C688" s="134" t="str">
        <f t="array" ref="C688">ifs(and(isblank($A688),isblank($B688)),"", not(iserror(vlookup($A688&amp;$B688,'5) Release_Track'!$F:$F&amp;'5) Release_Track'!$G:$G,1,0))),vlookup($A688&amp;$B688,{'5) Release_Track'!$F:$F&amp;'5) Release_Track'!$G:$G,'5) Release_Track'!$H:$H},2,0), or(and(not(isblank($B688)),$B688=$B685,$A688&lt;&gt;$A685),and(not(isblank($A688)),$A688=$A685,$B688&lt;&gt;$B685)),"ID LISTS UNALIGNED",and($A688&lt;&gt;"",countif('5) Release_Track'!$F:$F,$A688)=0),"NO ISRC MATCH in Release_Track",and($B688&lt;&gt;"",countif('5) Release_Track'!$G:$G,$B688)=0),"NO CATALOG ID MATCH in Release_Track",iserror(vlookup($A688&amp;$B688,'5) Release_Track'!$F:$F&amp;'5) Release_Track'!$G:$G,1,0)),"NO ISRC-CATALOG ID pair MATCH in Release_Track" )</f>
        <v>O Melhor do Mundo</v>
      </c>
      <c r="D688" s="134" t="str">
        <f t="array" ref="D688">ifs(and(isblank($A688),isblank($B688)),"", not(iserror(vlookup($A688&amp;$B688,'5) Release_Track'!$F:$F&amp;'5) Release_Track'!$G:$G,1,0))),vlookup($A688&amp;$B688,{'5) Release_Track'!$F:$F&amp;'5) Release_Track'!$G:$G,'5) Release_Track'!$I:$I},2,0), or(and(not(isblank($B688)),$B688=$B685,$A688&lt;&gt;$A685),and(not(isblank($A688)),$A688=$A685,$B688&lt;&gt;$B685)),"ID LISTS UNALIGNED",and($A688&lt;&gt;"",countif('5) Release_Track'!$F:$F,$A688)=0),"NO ISRC MATCH in Release_Track",and($B688&lt;&gt;"",countif('5) Release_Track'!$G:$G,$B688)=0),"NO CATALOG ID MATCH in Release_Track",iserror(vlookup($A688&amp;$B688,'5) Release_Track'!$F:$F&amp;'5) Release_Track'!$G:$G,1,0)),"NO ISRC-CATALOG ID pair MATCH in Release_Track" )</f>
        <v/>
      </c>
      <c r="E688" s="96" t="s">
        <v>53</v>
      </c>
      <c r="F688" s="140" t="s">
        <v>666</v>
      </c>
      <c r="G688" s="136" t="str">
        <f t="array" ref="G688">ifs(or($F688="",$F688="Main Primary Artist"),$F688,not(iserror(vlookup($F688,'Reference info'!$J$5:$J$8,1,0))),"Key Artist",not(iserror(vlookup($F688,'Reference info'!$J$38:$J$405,1,0))),"Performer",not(iserror(vlookup($F688,'Reference info'!$J$10:$J$36,1,0))),"Producer &amp; Engineer")</f>
        <v>Main Primary Artist</v>
      </c>
      <c r="H688" s="8" t="str">
        <f>"update Artists set ReleasesCount=(select count (distinct ReleaseId) from Releases where ArtistId=(select max(ArtistId) from Artists where Name=N'"&amp;E688&amp;"' and EnterpriseId="&amp;EntId&amp;")), 
TracksCount=(select count (distinct TrackId) from Tracks where ArtistId=(select max(ArtistId) from Artists where Name=N'"&amp;E688&amp;"' and EnterpriseId="&amp;EntId&amp;")) where ArtistId=(select max(ArtistId) from Artists where Name=N'"&amp;E688&amp;"'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688" s="174" t="str">
        <f>IF(F688="Main Primary Artist","update Tracks set ArtistId=(select ArtistId from Artists where Name=N'"&amp;Substitute(Trim(E688),"'","''")&amp;"' and EnterpriseId="&amp;EntId&amp;") where "&amp;IF(A688&lt;&gt;"", "ISRC='"&amp;A688&amp;"'", "TrackVendorId='"&amp;Substitute(Trim(B688),"'","''")&amp;"'")&amp;" and EnterpriseId="&amp;EntId,"INSERT into Contributors VALUES (newid(), "&amp;IF(F688&lt;&gt;"Primary Artist", "(select RoleId from ContributorRoles where Name='"&amp;F688&amp;"'), 0", "49, 1")&amp; ", (select max(TrackId) from Tracks where "&amp;IF(A688&lt;&gt;"", "ISRC='"&amp;A688&amp;"'", "TrackVendorId='"&amp;Substitute(Trim(B688),"'","''")&amp;"'")&amp;" and EnterpriseId="&amp;EntId&amp;"), null, (select ArtistId from Artists where Name=N'"&amp;SUBSTITUTE(trim(E688),"'","''")&amp;"' and EnterpriseId="&amp;EntId&amp;"), null)")</f>
        <v>update Tracks set ArtistId=(select ArtistId from Artists where Name=N'PeJota10*' and EnterpriseId=647322) where ISRC='QZ5AB2354581' and EnterpriseId=647322</v>
      </c>
    </row>
    <row r="689" hidden="1">
      <c r="A689" s="34" t="s">
        <v>1054</v>
      </c>
      <c r="B689" s="84"/>
      <c r="C689" s="134" t="str">
        <f t="array" ref="C689">ifs(and(isblank($A689),isblank($B689)),"", not(iserror(vlookup($A689&amp;$B689,'5) Release_Track'!$F:$F&amp;'5) Release_Track'!$G:$G,1,0))),vlookup($A689&amp;$B689,{'5) Release_Track'!$F:$F&amp;'5) Release_Track'!$G:$G,'5) Release_Track'!$H:$H},2,0), or(and(not(isblank($B689)),$B689=$B686,$A689&lt;&gt;$A686),and(not(isblank($A689)),$A689=$A686,$B689&lt;&gt;$B686)),"ID LISTS UNALIGNED",and($A689&lt;&gt;"",countif('5) Release_Track'!$F:$F,$A689)=0),"NO ISRC MATCH in Release_Track",and($B689&lt;&gt;"",countif('5) Release_Track'!$G:$G,$B689)=0),"NO CATALOG ID MATCH in Release_Track",iserror(vlookup($A689&amp;$B689,'5) Release_Track'!$F:$F&amp;'5) Release_Track'!$G:$G,1,0)),"NO ISRC-CATALOG ID pair MATCH in Release_Track" )</f>
        <v>O Melhor do Mundo</v>
      </c>
      <c r="D689" s="134" t="str">
        <f t="array" ref="D689">ifs(and(isblank($A689),isblank($B689)),"", not(iserror(vlookup($A689&amp;$B689,'5) Release_Track'!$F:$F&amp;'5) Release_Track'!$G:$G,1,0))),vlookup($A689&amp;$B689,{'5) Release_Track'!$F:$F&amp;'5) Release_Track'!$G:$G,'5) Release_Track'!$I:$I},2,0), or(and(not(isblank($B689)),$B689=$B686,$A689&lt;&gt;$A686),and(not(isblank($A689)),$A689=$A686,$B689&lt;&gt;$B686)),"ID LISTS UNALIGNED",and($A689&lt;&gt;"",countif('5) Release_Track'!$F:$F,$A689)=0),"NO ISRC MATCH in Release_Track",and($B689&lt;&gt;"",countif('5) Release_Track'!$G:$G,$B689)=0),"NO CATALOG ID MATCH in Release_Track",iserror(vlookup($A689&amp;$B689,'5) Release_Track'!$F:$F&amp;'5) Release_Track'!$G:$G,1,0)),"NO ISRC-CATALOG ID pair MATCH in Release_Track" )</f>
        <v/>
      </c>
      <c r="E689" s="96" t="s">
        <v>53</v>
      </c>
      <c r="F689" s="135" t="s">
        <v>669</v>
      </c>
      <c r="G689" s="136" t="str">
        <f t="array" ref="G689">ifs(or($F689="",$F689="Main Primary Artist"),$F689,not(iserror(vlookup($F689,'Reference info'!$J$5:$J$8,1,0))),"Key Artist",not(iserror(vlookup($F689,'Reference info'!$J$38:$J$405,1,0))),"Performer",not(iserror(vlookup($F689,'Reference info'!$J$10:$J$36,1,0))),"Producer &amp; Engineer")</f>
        <v>Producer &amp; Engineer</v>
      </c>
      <c r="J689" s="174" t="str">
        <f>IF(F689="Main Primary Artist","update Tracks set ArtistId=(select ArtistId from Artists where Name=N'"&amp;Substitute(Trim(E689),"'","''")&amp;"' and EnterpriseId="&amp;EntId&amp;") where "&amp;IF(A689&lt;&gt;"", "ISRC='"&amp;A689&amp;"'", "TrackVendorId='"&amp;Substitute(Trim(B689),"'","''")&amp;"'")&amp;" and EnterpriseId="&amp;EntId,"INSERT into Contributors VALUES (newid(), "&amp;IF(F689&lt;&gt;"Primary Artist", "(select RoleId from ContributorRoles where Name='"&amp;F689&amp;"'), 0", "49, 1")&amp; ", (select max(TrackId) from Tracks where "&amp;IF(A689&lt;&gt;"", "ISRC='"&amp;A689&amp;"'", "TrackVendorId='"&amp;Substitute(Trim(B689),"'","''")&amp;"'")&amp;" and EnterpriseId="&amp;EntId&amp;"), null, (select ArtistId from Artists where Name=N'"&amp;SUBSTITUTE(trim(E689),"'","''")&amp;"' and EnterpriseId="&amp;EntId&amp;"), null)")</f>
        <v>INSERT into Contributors VALUES (newid(), (select RoleId from ContributorRoles where Name='Engineer'), 0, (select max(TrackId) from Tracks where ISRC='QZ5AB2354581' and EnterpriseId=647322), null, (select ArtistId from Artists where Name=N'PeJota10*' and EnterpriseId=647322), null)</v>
      </c>
    </row>
    <row r="690" hidden="1">
      <c r="A690" s="8" t="s">
        <v>750</v>
      </c>
      <c r="B690" s="116"/>
      <c r="C690" s="134" t="str">
        <f t="array" ref="C690">ifs(and(isblank($A690),isblank($B690)),"", not(iserror(vlookup($A690&amp;$B690,'5) Release_Track'!$F:$F&amp;'5) Release_Track'!$G:$G,1,0))),vlookup($A690&amp;$B690,{'5) Release_Track'!$F:$F&amp;'5) Release_Track'!$G:$G,'5) Release_Track'!$H:$H},2,0), or(and(not(isblank($B690)),$B690=$B687,$A690&lt;&gt;$A687),and(not(isblank($A690)),$A690=$A687,$B690&lt;&gt;$B687)),"ID LISTS UNALIGNED",and($A690&lt;&gt;"",countif('5) Release_Track'!$F:$F,$A690)=0),"NO ISRC MATCH in Release_Track",and($B690&lt;&gt;"",countif('5) Release_Track'!$G:$G,$B690)=0),"NO CATALOG ID MATCH in Release_Track",iserror(vlookup($A690&amp;$B690,'5) Release_Track'!$F:$F&amp;'5) Release_Track'!$G:$G,1,0)),"NO ISRC-CATALOG ID pair MATCH in Release_Track" )</f>
        <v>Poder do Simbionte</v>
      </c>
      <c r="D690" s="134"/>
      <c r="E690" s="43" t="s">
        <v>67</v>
      </c>
      <c r="F690" s="135" t="s">
        <v>667</v>
      </c>
      <c r="G690" s="136" t="str">
        <f t="array" ref="G690">ifs(or($F690="",$F690="Main Primary Artist"),$F690,not(iserror(vlookup($F690,'Reference info'!$J$5:$J$8,1,0))),"Key Artist",not(iserror(vlookup($F690,'Reference info'!$J$38:$J$405,1,0))),"Performer",not(iserror(vlookup($F690,'Reference info'!$J$10:$J$36,1,0))),"Producer &amp; Engineer")</f>
        <v>Producer &amp; Engineer</v>
      </c>
      <c r="J690" s="174" t="str">
        <f>IF(F690="Main Primary Artist","update Tracks set ArtistId=(select ArtistId from Artists where Name=N'"&amp;Substitute(Trim(E690),"'","''")&amp;"' and EnterpriseId="&amp;EntId&amp;") where "&amp;IF(A690&lt;&gt;"", "ISRC='"&amp;A690&amp;"'", "TrackVendorId='"&amp;Substitute(Trim(B690),"'","''")&amp;"'")&amp;" and EnterpriseId="&amp;EntId,"INSERT into Contributors VALUES (newid(), "&amp;IF(F690&lt;&gt;"Primary Artist", "(select RoleId from ContributorRoles where Name='"&amp;F690&amp;"'), 0", "49, 1")&amp; ", (select max(TrackId) from Tracks where "&amp;IF(A690&lt;&gt;"", "ISRC='"&amp;A690&amp;"'", "TrackVendorId='"&amp;Substitute(Trim(B690),"'","''")&amp;"'")&amp;" and EnterpriseId="&amp;EntId&amp;"), null, (select ArtistId from Artists where Name=N'"&amp;SUBSTITUTE(trim(E690),"'","''")&amp;"' and EnterpriseId="&amp;EntId&amp;"), null)")</f>
        <v>INSERT into Contributors VALUES (newid(), (select RoleId from ContributorRoles where Name='Producer'), 0, (select max(TrackId) from Tracks where ISRC='QZ5AB2354587' and EnterpriseId=647322), null, (select ArtistId from Artists where Name=N'Flash Beats Manow' and EnterpriseId=647322), null)</v>
      </c>
    </row>
    <row r="691">
      <c r="A691" s="8" t="s">
        <v>750</v>
      </c>
      <c r="B691" s="116"/>
      <c r="C691" s="134" t="str">
        <f t="array" ref="C691">ifs(and(isblank($A691),isblank($B691)),"", not(iserror(vlookup($A691&amp;$B691,'5) Release_Track'!$F:$F&amp;'5) Release_Track'!$G:$G,1,0))),vlookup($A691&amp;$B691,{'5) Release_Track'!$F:$F&amp;'5) Release_Track'!$G:$G,'5) Release_Track'!$H:$H},2,0), or(and(not(isblank($B691)),$B691=$B688,$A691&lt;&gt;$A688),and(not(isblank($A691)),$A691=$A688,$B691&lt;&gt;$B688)),"ID LISTS UNALIGNED",and($A691&lt;&gt;"",countif('5) Release_Track'!$F:$F,$A691)=0),"NO ISRC MATCH in Release_Track",and($B691&lt;&gt;"",countif('5) Release_Track'!$G:$G,$B691)=0),"NO CATALOG ID MATCH in Release_Track",iserror(vlookup($A691&amp;$B691,'5) Release_Track'!$F:$F&amp;'5) Release_Track'!$G:$G,1,0)),"NO ISRC-CATALOG ID pair MATCH in Release_Track" )</f>
        <v>Poder do Simbionte</v>
      </c>
      <c r="D691" s="134" t="str">
        <f t="array" ref="D691">ifs(and(isblank($A691),isblank($B691)),"", not(iserror(vlookup($A691&amp;$B691,'5) Release_Track'!$F:$F&amp;'5) Release_Track'!$G:$G,1,0))),vlookup($A691&amp;$B691,{'5) Release_Track'!$F:$F&amp;'5) Release_Track'!$G:$G,'5) Release_Track'!$I:$I},2,0), or(and(not(isblank($B691)),$B691=$B688,$A691&lt;&gt;$A688),and(not(isblank($A691)),$A691=$A688,$B691&lt;&gt;$B688)),"ID LISTS UNALIGNED",and($A691&lt;&gt;"",countif('5) Release_Track'!$F:$F,$A691)=0),"NO ISRC MATCH in Release_Track",and($B691&lt;&gt;"",countif('5) Release_Track'!$G:$G,$B691)=0),"NO CATALOG ID MATCH in Release_Track",iserror(vlookup($A691&amp;$B691,'5) Release_Track'!$F:$F&amp;'5) Release_Track'!$G:$G,1,0)),"NO ISRC-CATALOG ID pair MATCH in Release_Track" )</f>
        <v/>
      </c>
      <c r="E691" s="43" t="s">
        <v>67</v>
      </c>
      <c r="F691" s="135" t="s">
        <v>666</v>
      </c>
      <c r="G691" s="136" t="str">
        <f t="array" ref="G691">ifs(or($F691="",$F691="Main Primary Artist"),$F691,not(iserror(vlookup($F691,'Reference info'!$J$5:$J$8,1,0))),"Key Artist",not(iserror(vlookup($F691,'Reference info'!$J$38:$J$405,1,0))),"Performer",not(iserror(vlookup($F691,'Reference info'!$J$10:$J$36,1,0))),"Producer &amp; Engineer")</f>
        <v>Main Primary Artist</v>
      </c>
      <c r="H691" s="8" t="str">
        <f>"update Artists set ReleasesCount=(select count (distinct ReleaseId) from Releases where ArtistId=(select max(ArtistId) from Artists where Name=N'"&amp;E691&amp;"' and EnterpriseId="&amp;EntId&amp;")), 
TracksCount=(select count (distinct TrackId) from Tracks where ArtistId=(select max(ArtistId) from Artists where Name=N'"&amp;E691&amp;"' and EnterpriseId="&amp;EntId&amp;")) where ArtistId=(select max(ArtistId) from Artists where Name=N'"&amp;E691&amp;"'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91" s="174" t="str">
        <f>IF(F691="Main Primary Artist","update Tracks set ArtistId=(select ArtistId from Artists where Name=N'"&amp;Substitute(Trim(E691),"'","''")&amp;"' and EnterpriseId="&amp;EntId&amp;") where "&amp;IF(A691&lt;&gt;"", "ISRC='"&amp;A691&amp;"'", "TrackVendorId='"&amp;Substitute(Trim(B691),"'","''")&amp;"'")&amp;" and EnterpriseId="&amp;EntId,"INSERT into Contributors VALUES (newid(), "&amp;IF(F691&lt;&gt;"Primary Artist", "(select RoleId from ContributorRoles where Name='"&amp;F691&amp;"'), 0", "49, 1")&amp; ", (select max(TrackId) from Tracks where "&amp;IF(A691&lt;&gt;"", "ISRC='"&amp;A691&amp;"'", "TrackVendorId='"&amp;Substitute(Trim(B691),"'","''")&amp;"'")&amp;" and EnterpriseId="&amp;EntId&amp;"), null, (select ArtistId from Artists where Name=N'"&amp;SUBSTITUTE(trim(E691),"'","''")&amp;"' and EnterpriseId="&amp;EntId&amp;"), null)")</f>
        <v>update Tracks set ArtistId=(select ArtistId from Artists where Name=N'Flash Beats Manow' and EnterpriseId=647322) where ISRC='QZ5AB2354587' and EnterpriseId=647322</v>
      </c>
    </row>
    <row r="692" hidden="1">
      <c r="A692" s="8" t="s">
        <v>750</v>
      </c>
      <c r="B692" s="116"/>
      <c r="C692" s="134" t="str">
        <f t="array" ref="C692">ifs(and(isblank($A692),isblank($B692)),"", not(iserror(vlookup($A692&amp;$B692,'5) Release_Track'!$F:$F&amp;'5) Release_Track'!$G:$G,1,0))),vlookup($A692&amp;$B692,{'5) Release_Track'!$F:$F&amp;'5) Release_Track'!$G:$G,'5) Release_Track'!$H:$H},2,0), or(and(not(isblank($B692)),$B692=$B689,$A692&lt;&gt;$A689),and(not(isblank($A692)),$A692=$A689,$B692&lt;&gt;$B689)),"ID LISTS UNALIGNED",and($A692&lt;&gt;"",countif('5) Release_Track'!$F:$F,$A692)=0),"NO ISRC MATCH in Release_Track",and($B692&lt;&gt;"",countif('5) Release_Track'!$G:$G,$B692)=0),"NO CATALOG ID MATCH in Release_Track",iserror(vlookup($A692&amp;$B692,'5) Release_Track'!$F:$F&amp;'5) Release_Track'!$G:$G,1,0)),"NO ISRC-CATALOG ID pair MATCH in Release_Track" )</f>
        <v>Poder do Simbionte</v>
      </c>
      <c r="D692" s="134"/>
      <c r="E692" s="43" t="s">
        <v>67</v>
      </c>
      <c r="F692" s="135" t="s">
        <v>669</v>
      </c>
      <c r="G692" s="136" t="str">
        <f t="array" ref="G692">ifs(or($F692="",$F692="Main Primary Artist"),$F692,not(iserror(vlookup($F692,'Reference info'!$J$5:$J$8,1,0))),"Key Artist",not(iserror(vlookup($F692,'Reference info'!$J$38:$J$405,1,0))),"Performer",not(iserror(vlookup($F692,'Reference info'!$J$10:$J$36,1,0))),"Producer &amp; Engineer")</f>
        <v>Producer &amp; Engineer</v>
      </c>
      <c r="J692" s="174" t="str">
        <f>IF(F692="Main Primary Artist","update Tracks set ArtistId=(select ArtistId from Artists where Name=N'"&amp;Substitute(Trim(E692),"'","''")&amp;"' and EnterpriseId="&amp;EntId&amp;") where "&amp;IF(A692&lt;&gt;"", "ISRC='"&amp;A692&amp;"'", "TrackVendorId='"&amp;Substitute(Trim(B692),"'","''")&amp;"'")&amp;" and EnterpriseId="&amp;EntId,"INSERT into Contributors VALUES (newid(), "&amp;IF(F692&lt;&gt;"Primary Artist", "(select RoleId from ContributorRoles where Name='"&amp;F692&amp;"'), 0", "49, 1")&amp; ", (select max(TrackId) from Tracks where "&amp;IF(A692&lt;&gt;"", "ISRC='"&amp;A692&amp;"'", "TrackVendorId='"&amp;Substitute(Trim(B692),"'","''")&amp;"'")&amp;" and EnterpriseId="&amp;EntId&amp;"), null, (select ArtistId from Artists where Name=N'"&amp;SUBSTITUTE(trim(E692),"'","''")&amp;"' and EnterpriseId="&amp;EntId&amp;"), null)")</f>
        <v>INSERT into Contributors VALUES (newid(), (select RoleId from ContributorRoles where Name='Engineer'), 0, (select max(TrackId) from Tracks where ISRC='QZ5AB2354587' and EnterpriseId=647322), null, (select ArtistId from Artists where Name=N'Flash Beats Manow' and EnterpriseId=647322), null)</v>
      </c>
    </row>
    <row r="693" hidden="1">
      <c r="A693" s="8" t="s">
        <v>748</v>
      </c>
      <c r="B693" s="116"/>
      <c r="C693" s="134" t="str">
        <f t="array" ref="C693">ifs(and(isblank($A693),isblank($B693)),"", not(iserror(vlookup($A693&amp;$B693,'5) Release_Track'!$F:$F&amp;'5) Release_Track'!$G:$G,1,0))),vlookup($A693&amp;$B693,{'5) Release_Track'!$F:$F&amp;'5) Release_Track'!$G:$G,'5) Release_Track'!$H:$H},2,0), or(and(not(isblank($B693)),$B693=$B690,$A693&lt;&gt;$A690),and(not(isblank($A693)),$A693=$A690,$B693&lt;&gt;$B690)),"ID LISTS UNALIGNED",and($A693&lt;&gt;"",countif('5) Release_Track'!$F:$F,$A693)=0),"NO ISRC MATCH in Release_Track",and($B693&lt;&gt;"",countif('5) Release_Track'!$G:$G,$B693)=0),"NO CATALOG ID MATCH in Release_Track",iserror(vlookup($A693&amp;$B693,'5) Release_Track'!$F:$F&amp;'5) Release_Track'!$G:$G,1,0)),"NO ISRC-CATALOG ID pair MATCH in Release_Track" )</f>
        <v>Sanji, Jambe Enflammée</v>
      </c>
      <c r="D693" s="134"/>
      <c r="E693" s="43" t="s">
        <v>49</v>
      </c>
      <c r="F693" s="135" t="s">
        <v>667</v>
      </c>
      <c r="G693" s="136" t="str">
        <f t="array" ref="G693">ifs(or($F693="",$F693="Main Primary Artist"),$F693,not(iserror(vlookup($F693,'Reference info'!$J$5:$J$8,1,0))),"Key Artist",not(iserror(vlookup($F693,'Reference info'!$J$38:$J$405,1,0))),"Performer",not(iserror(vlookup($F693,'Reference info'!$J$10:$J$36,1,0))),"Producer &amp; Engineer")</f>
        <v>Producer &amp; Engineer</v>
      </c>
      <c r="J693" s="174" t="str">
        <f>IF(F693="Main Primary Artist","update Tracks set ArtistId=(select ArtistId from Artists where Name=N'"&amp;Substitute(Trim(E693),"'","''")&amp;"' and EnterpriseId="&amp;EntId&amp;") where "&amp;IF(A693&lt;&gt;"", "ISRC='"&amp;A693&amp;"'", "TrackVendorId='"&amp;Substitute(Trim(B693),"'","''")&amp;"'")&amp;" and EnterpriseId="&amp;EntId,"INSERT into Contributors VALUES (newid(), "&amp;IF(F693&lt;&gt;"Primary Artist", "(select RoleId from ContributorRoles where Name='"&amp;F693&amp;"'), 0", "49, 1")&amp; ", (select max(TrackId) from Tracks where "&amp;IF(A693&lt;&gt;"", "ISRC='"&amp;A693&amp;"'", "TrackVendorId='"&amp;Substitute(Trim(B693),"'","''")&amp;"'")&amp;" and EnterpriseId="&amp;EntId&amp;"), null, (select ArtistId from Artists where Name=N'"&amp;SUBSTITUTE(trim(E693),"'","''")&amp;"' and EnterpriseId="&amp;EntId&amp;"), null)")</f>
        <v>INSERT into Contributors VALUES (newid(), (select RoleId from ContributorRoles where Name='Producer'), 0, (select max(TrackId) from Tracks where ISRC='QZ5AB2354594' and EnterpriseId=647322), null, (select ArtistId from Artists where Name=N'JKZ' and EnterpriseId=647322), null)</v>
      </c>
    </row>
    <row r="694">
      <c r="A694" s="8" t="s">
        <v>748</v>
      </c>
      <c r="B694" s="116"/>
      <c r="C694" s="134" t="str">
        <f t="array" ref="C694">ifs(and(isblank($A694),isblank($B694)),"", not(iserror(vlookup($A694&amp;$B694,'5) Release_Track'!$F:$F&amp;'5) Release_Track'!$G:$G,1,0))),vlookup($A694&amp;$B694,{'5) Release_Track'!$F:$F&amp;'5) Release_Track'!$G:$G,'5) Release_Track'!$H:$H},2,0), or(and(not(isblank($B694)),$B694=$B691,$A694&lt;&gt;$A691),and(not(isblank($A694)),$A694=$A691,$B694&lt;&gt;$B691)),"ID LISTS UNALIGNED",and($A694&lt;&gt;"",countif('5) Release_Track'!$F:$F,$A694)=0),"NO ISRC MATCH in Release_Track",and($B694&lt;&gt;"",countif('5) Release_Track'!$G:$G,$B694)=0),"NO CATALOG ID MATCH in Release_Track",iserror(vlookup($A694&amp;$B694,'5) Release_Track'!$F:$F&amp;'5) Release_Track'!$G:$G,1,0)),"NO ISRC-CATALOG ID pair MATCH in Release_Track" )</f>
        <v>Sanji, Jambe Enflammée</v>
      </c>
      <c r="D694" s="134" t="str">
        <f t="array" ref="D694">ifs(and(isblank($A694),isblank($B694)),"", not(iserror(vlookup($A694&amp;$B694,'5) Release_Track'!$F:$F&amp;'5) Release_Track'!$G:$G,1,0))),vlookup($A694&amp;$B694,{'5) Release_Track'!$F:$F&amp;'5) Release_Track'!$G:$G,'5) Release_Track'!$I:$I},2,0), or(and(not(isblank($B694)),$B694=$B691,$A694&lt;&gt;$A691),and(not(isblank($A694)),$A694=$A691,$B694&lt;&gt;$B691)),"ID LISTS UNALIGNED",and($A694&lt;&gt;"",countif('5) Release_Track'!$F:$F,$A694)=0),"NO ISRC MATCH in Release_Track",and($B694&lt;&gt;"",countif('5) Release_Track'!$G:$G,$B694)=0),"NO CATALOG ID MATCH in Release_Track",iserror(vlookup($A694&amp;$B694,'5) Release_Track'!$F:$F&amp;'5) Release_Track'!$G:$G,1,0)),"NO ISRC-CATALOG ID pair MATCH in Release_Track" )</f>
        <v/>
      </c>
      <c r="E694" s="43" t="s">
        <v>49</v>
      </c>
      <c r="F694" s="135" t="s">
        <v>666</v>
      </c>
      <c r="G694" s="136" t="str">
        <f t="array" ref="G694">ifs(or($F694="",$F694="Main Primary Artist"),$F694,not(iserror(vlookup($F694,'Reference info'!$J$5:$J$8,1,0))),"Key Artist",not(iserror(vlookup($F694,'Reference info'!$J$38:$J$405,1,0))),"Performer",not(iserror(vlookup($F694,'Reference info'!$J$10:$J$36,1,0))),"Producer &amp; Engineer")</f>
        <v>Main Primary Artist</v>
      </c>
      <c r="H694" s="8" t="str">
        <f>"update Artists set ReleasesCount=(select count (distinct ReleaseId) from Releases where ArtistId=(select max(ArtistId) from Artists where Name=N'"&amp;E694&amp;"' and EnterpriseId="&amp;EntId&amp;")), 
TracksCount=(select count (distinct TrackId) from Tracks where ArtistId=(select max(ArtistId) from Artists where Name=N'"&amp;E694&amp;"' and EnterpriseId="&amp;EntId&amp;")) where ArtistId=(select max(ArtistId) from Artists where Name=N'"&amp;E694&amp;"'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694" s="174" t="str">
        <f>IF(F694="Main Primary Artist","update Tracks set ArtistId=(select ArtistId from Artists where Name=N'"&amp;Substitute(Trim(E694),"'","''")&amp;"' and EnterpriseId="&amp;EntId&amp;") where "&amp;IF(A694&lt;&gt;"", "ISRC='"&amp;A694&amp;"'", "TrackVendorId='"&amp;Substitute(Trim(B694),"'","''")&amp;"'")&amp;" and EnterpriseId="&amp;EntId,"INSERT into Contributors VALUES (newid(), "&amp;IF(F694&lt;&gt;"Primary Artist", "(select RoleId from ContributorRoles where Name='"&amp;F694&amp;"'), 0", "49, 1")&amp; ", (select max(TrackId) from Tracks where "&amp;IF(A694&lt;&gt;"", "ISRC='"&amp;A694&amp;"'", "TrackVendorId='"&amp;Substitute(Trim(B694),"'","''")&amp;"'")&amp;" and EnterpriseId="&amp;EntId&amp;"), null, (select ArtistId from Artists where Name=N'"&amp;SUBSTITUTE(trim(E694),"'","''")&amp;"' and EnterpriseId="&amp;EntId&amp;"), null)")</f>
        <v>update Tracks set ArtistId=(select ArtistId from Artists where Name=N'JKZ' and EnterpriseId=647322) where ISRC='QZ5AB2354594' and EnterpriseId=647322</v>
      </c>
    </row>
    <row r="695" hidden="1">
      <c r="A695" s="8" t="s">
        <v>748</v>
      </c>
      <c r="B695" s="116"/>
      <c r="C695" s="134" t="str">
        <f t="array" ref="C695">ifs(and(isblank($A695),isblank($B695)),"", not(iserror(vlookup($A695&amp;$B695,'5) Release_Track'!$F:$F&amp;'5) Release_Track'!$G:$G,1,0))),vlookup($A695&amp;$B695,{'5) Release_Track'!$F:$F&amp;'5) Release_Track'!$G:$G,'5) Release_Track'!$H:$H},2,0), or(and(not(isblank($B695)),$B695=$B692,$A695&lt;&gt;$A692),and(not(isblank($A695)),$A695=$A692,$B695&lt;&gt;$B692)),"ID LISTS UNALIGNED",and($A695&lt;&gt;"",countif('5) Release_Track'!$F:$F,$A695)=0),"NO ISRC MATCH in Release_Track",and($B695&lt;&gt;"",countif('5) Release_Track'!$G:$G,$B695)=0),"NO CATALOG ID MATCH in Release_Track",iserror(vlookup($A695&amp;$B695,'5) Release_Track'!$F:$F&amp;'5) Release_Track'!$G:$G,1,0)),"NO ISRC-CATALOG ID pair MATCH in Release_Track" )</f>
        <v>Sanji, Jambe Enflammée</v>
      </c>
      <c r="D695" s="134"/>
      <c r="E695" s="43" t="s">
        <v>49</v>
      </c>
      <c r="F695" s="135" t="s">
        <v>669</v>
      </c>
      <c r="G695" s="136" t="str">
        <f t="array" ref="G695">ifs(or($F695="",$F695="Main Primary Artist"),$F695,not(iserror(vlookup($F695,'Reference info'!$J$5:$J$8,1,0))),"Key Artist",not(iserror(vlookup($F695,'Reference info'!$J$38:$J$405,1,0))),"Performer",not(iserror(vlookup($F695,'Reference info'!$J$10:$J$36,1,0))),"Producer &amp; Engineer")</f>
        <v>Producer &amp; Engineer</v>
      </c>
      <c r="J695" s="174" t="str">
        <f>IF(F695="Main Primary Artist","update Tracks set ArtistId=(select ArtistId from Artists where Name=N'"&amp;Substitute(Trim(E695),"'","''")&amp;"' and EnterpriseId="&amp;EntId&amp;") where "&amp;IF(A695&lt;&gt;"", "ISRC='"&amp;A695&amp;"'", "TrackVendorId='"&amp;Substitute(Trim(B695),"'","''")&amp;"'")&amp;" and EnterpriseId="&amp;EntId,"INSERT into Contributors VALUES (newid(), "&amp;IF(F695&lt;&gt;"Primary Artist", "(select RoleId from ContributorRoles where Name='"&amp;F695&amp;"'), 0", "49, 1")&amp; ", (select max(TrackId) from Tracks where "&amp;IF(A695&lt;&gt;"", "ISRC='"&amp;A695&amp;"'", "TrackVendorId='"&amp;Substitute(Trim(B695),"'","''")&amp;"'")&amp;" and EnterpriseId="&amp;EntId&amp;"), null, (select ArtistId from Artists where Name=N'"&amp;SUBSTITUTE(trim(E695),"'","''")&amp;"' and EnterpriseId="&amp;EntId&amp;"), null)")</f>
        <v>INSERT into Contributors VALUES (newid(), (select RoleId from ContributorRoles where Name='Engineer'), 0, (select max(TrackId) from Tracks where ISRC='QZ5AB2354594' and EnterpriseId=647322), null, (select ArtistId from Artists where Name=N'JKZ' and EnterpriseId=647322), null)</v>
      </c>
    </row>
    <row r="696" hidden="1">
      <c r="A696" s="8" t="s">
        <v>752</v>
      </c>
      <c r="B696" s="116"/>
      <c r="C696" s="134" t="str">
        <f t="array" ref="C696">ifs(and(isblank($A696),isblank($B696)),"", not(iserror(vlookup($A696&amp;$B696,'5) Release_Track'!$F:$F&amp;'5) Release_Track'!$G:$G,1,0))),vlookup($A696&amp;$B696,{'5) Release_Track'!$F:$F&amp;'5) Release_Track'!$G:$G,'5) Release_Track'!$H:$H},2,0), or(and(not(isblank($B696)),$B696=#REF!,$A696&lt;&gt;#REF!),and(not(isblank($A696)),$A696=#REF!,$B696&lt;&gt;#REF!)),"ID LISTS UNALIGNED",and($A696&lt;&gt;"",countif('5) Release_Track'!$F:$F,$A696)=0),"NO ISRC MATCH in Release_Track",and($B696&lt;&gt;"",countif('5) Release_Track'!$G:$G,$B696)=0),"NO CATALOG ID MATCH in Release_Track",iserror(vlookup($A696&amp;$B696,'5) Release_Track'!$F:$F&amp;'5) Release_Track'!$G:$G,1,0)),"NO ISRC-CATALOG ID pair MATCH in Release_Track" )</f>
        <v>A Lenda Destemida</v>
      </c>
      <c r="D696" s="134" t="str">
        <f t="array" ref="D696">ifs(and(isblank($A696),isblank($B696)),"", not(iserror(vlookup($A696&amp;$B696,'5) Release_Track'!$F:$F&amp;'5) Release_Track'!$G:$G,1,0))),vlookup($A696&amp;$B696,{'5) Release_Track'!$F:$F&amp;'5) Release_Track'!$G:$G,'5) Release_Track'!$I:$I},2,0), or(and(not(isblank($B696)),$B696=#REF!,$A696&lt;&gt;#REF!),and(not(isblank($A696)),$A696=#REF!,$B696&lt;&gt;#REF!)),"ID LISTS UNALIGNED",and($A696&lt;&gt;"",countif('5) Release_Track'!$F:$F,$A696)=0),"NO ISRC MATCH in Release_Track",and($B696&lt;&gt;"",countif('5) Release_Track'!$G:$G,$B696)=0),"NO CATALOG ID MATCH in Release_Track",iserror(vlookup($A696&amp;$B696,'5) Release_Track'!$F:$F&amp;'5) Release_Track'!$G:$G,1,0)),"NO ISRC-CATALOG ID pair MATCH in Release_Track" )</f>
        <v/>
      </c>
      <c r="E696" s="43" t="s">
        <v>67</v>
      </c>
      <c r="F696" s="135" t="s">
        <v>667</v>
      </c>
      <c r="G696" s="136" t="str">
        <f t="array" ref="G696">ifs(or($F696="",$F696="Main Primary Artist"),$F696,not(iserror(vlookup($F696,'Reference info'!$J$5:$J$8,1,0))),"Key Artist",not(iserror(vlookup($F696,'Reference info'!$J$38:$J$405,1,0))),"Performer",not(iserror(vlookup($F696,'Reference info'!$J$10:$J$36,1,0))),"Producer &amp; Engineer")</f>
        <v>Producer &amp; Engineer</v>
      </c>
      <c r="J696" s="174" t="str">
        <f>IF(F696="Main Primary Artist","update Tracks set ArtistId=(select ArtistId from Artists where Name=N'"&amp;Substitute(Trim(E696),"'","''")&amp;"' and EnterpriseId="&amp;EntId&amp;") where "&amp;IF(A696&lt;&gt;"", "ISRC='"&amp;A696&amp;"'", "TrackVendorId='"&amp;Substitute(Trim(B696),"'","''")&amp;"'")&amp;" and EnterpriseId="&amp;EntId,"INSERT into Contributors VALUES (newid(), "&amp;IF(F696&lt;&gt;"Primary Artist", "(select RoleId from ContributorRoles where Name='"&amp;F696&amp;"'), 0", "49, 1")&amp; ", (select max(TrackId) from Tracks where "&amp;IF(A696&lt;&gt;"", "ISRC='"&amp;A696&amp;"'", "TrackVendorId='"&amp;Substitute(Trim(B696),"'","''")&amp;"'")&amp;" and EnterpriseId="&amp;EntId&amp;"), null, (select ArtistId from Artists where Name=N'"&amp;SUBSTITUTE(trim(E696),"'","''")&amp;"' and EnterpriseId="&amp;EntId&amp;"), null)")</f>
        <v>INSERT into Contributors VALUES (newid(), (select RoleId from ContributorRoles where Name='Producer'), 0, (select max(TrackId) from Tracks where ISRC='QZ5AB2368733' and EnterpriseId=647322), null, (select ArtistId from Artists where Name=N'Flash Beats Manow' and EnterpriseId=647322), null)</v>
      </c>
    </row>
    <row r="697">
      <c r="A697" s="8" t="s">
        <v>752</v>
      </c>
      <c r="B697" s="116"/>
      <c r="C697" s="134" t="str">
        <f t="array" ref="C697">ifs(and(isblank($A697),isblank($B697)),"", not(iserror(vlookup($A697&amp;$B697,'5) Release_Track'!$F:$F&amp;'5) Release_Track'!$G:$G,1,0))),vlookup($A697&amp;$B697,{'5) Release_Track'!$F:$F&amp;'5) Release_Track'!$G:$G,'5) Release_Track'!$H:$H},2,0), or(and(not(isblank($B697)),$B697=#REF!,$A697&lt;&gt;#REF!),and(not(isblank($A697)),$A697=#REF!,$B697&lt;&gt;#REF!)),"ID LISTS UNALIGNED",and($A697&lt;&gt;"",countif('5) Release_Track'!$F:$F,$A697)=0),"NO ISRC MATCH in Release_Track",and($B697&lt;&gt;"",countif('5) Release_Track'!$G:$G,$B697)=0),"NO CATALOG ID MATCH in Release_Track",iserror(vlookup($A697&amp;$B697,'5) Release_Track'!$F:$F&amp;'5) Release_Track'!$G:$G,1,0)),"NO ISRC-CATALOG ID pair MATCH in Release_Track" )</f>
        <v>A Lenda Destemida</v>
      </c>
      <c r="D697" s="134" t="str">
        <f t="array" ref="D697">ifs(and(isblank($A697),isblank($B697)),"", not(iserror(vlookup($A697&amp;$B697,'5) Release_Track'!$F:$F&amp;'5) Release_Track'!$G:$G,1,0))),vlookup($A697&amp;$B697,{'5) Release_Track'!$F:$F&amp;'5) Release_Track'!$G:$G,'5) Release_Track'!$I:$I},2,0), or(and(not(isblank($B697)),$B697=#REF!,$A697&lt;&gt;#REF!),and(not(isblank($A697)),$A697=#REF!,$B697&lt;&gt;#REF!)),"ID LISTS UNALIGNED",and($A697&lt;&gt;"",countif('5) Release_Track'!$F:$F,$A697)=0),"NO ISRC MATCH in Release_Track",and($B697&lt;&gt;"",countif('5) Release_Track'!$G:$G,$B697)=0),"NO CATALOG ID MATCH in Release_Track",iserror(vlookup($A697&amp;$B697,'5) Release_Track'!$F:$F&amp;'5) Release_Track'!$G:$G,1,0)),"NO ISRC-CATALOG ID pair MATCH in Release_Track" )</f>
        <v/>
      </c>
      <c r="E697" s="43" t="s">
        <v>67</v>
      </c>
      <c r="F697" s="135" t="s">
        <v>666</v>
      </c>
      <c r="G697" s="136" t="str">
        <f t="array" ref="G697">ifs(or($F697="",$F697="Main Primary Artist"),$F697,not(iserror(vlookup($F697,'Reference info'!$J$5:$J$8,1,0))),"Key Artist",not(iserror(vlookup($F697,'Reference info'!$J$38:$J$405,1,0))),"Performer",not(iserror(vlookup($F697,'Reference info'!$J$10:$J$36,1,0))),"Producer &amp; Engineer")</f>
        <v>Main Primary Artist</v>
      </c>
      <c r="H697" s="8" t="str">
        <f>"update Artists set ReleasesCount=(select count (distinct ReleaseId) from Releases where ArtistId=(select max(ArtistId) from Artists where Name=N'"&amp;E697&amp;"' and EnterpriseId="&amp;EntId&amp;")), 
TracksCount=(select count (distinct TrackId) from Tracks where ArtistId=(select max(ArtistId) from Artists where Name=N'"&amp;E697&amp;"' and EnterpriseId="&amp;EntId&amp;")) where ArtistId=(select max(ArtistId) from Artists where Name=N'"&amp;E697&amp;"'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697" s="174" t="str">
        <f>IF(F697="Main Primary Artist","update Tracks set ArtistId=(select ArtistId from Artists where Name=N'"&amp;Substitute(Trim(E697),"'","''")&amp;"' and EnterpriseId="&amp;EntId&amp;") where "&amp;IF(A697&lt;&gt;"", "ISRC='"&amp;A697&amp;"'", "TrackVendorId='"&amp;Substitute(Trim(B697),"'","''")&amp;"'")&amp;" and EnterpriseId="&amp;EntId,"INSERT into Contributors VALUES (newid(), "&amp;IF(F697&lt;&gt;"Primary Artist", "(select RoleId from ContributorRoles where Name='"&amp;F697&amp;"'), 0", "49, 1")&amp; ", (select max(TrackId) from Tracks where "&amp;IF(A697&lt;&gt;"", "ISRC='"&amp;A697&amp;"'", "TrackVendorId='"&amp;Substitute(Trim(B697),"'","''")&amp;"'")&amp;" and EnterpriseId="&amp;EntId&amp;"), null, (select ArtistId from Artists where Name=N'"&amp;SUBSTITUTE(trim(E697),"'","''")&amp;"' and EnterpriseId="&amp;EntId&amp;"), null)")</f>
        <v>update Tracks set ArtistId=(select ArtistId from Artists where Name=N'Flash Beats Manow' and EnterpriseId=647322) where ISRC='QZ5AB2368733' and EnterpriseId=647322</v>
      </c>
    </row>
    <row r="698" hidden="1">
      <c r="A698" s="8" t="s">
        <v>752</v>
      </c>
      <c r="B698" s="116"/>
      <c r="C698" s="134" t="str">
        <f t="array" ref="C698">ifs(and(isblank($A698),isblank($B698)),"", not(iserror(vlookup($A698&amp;$B698,'5) Release_Track'!$F:$F&amp;'5) Release_Track'!$G:$G,1,0))),vlookup($A698&amp;$B698,{'5) Release_Track'!$F:$F&amp;'5) Release_Track'!$G:$G,'5) Release_Track'!$H:$H},2,0), or(and(not(isblank($B698)),$B698=#REF!,$A698&lt;&gt;#REF!),and(not(isblank($A698)),$A698=#REF!,$B698&lt;&gt;#REF!)),"ID LISTS UNALIGNED",and($A698&lt;&gt;"",countif('5) Release_Track'!$F:$F,$A698)=0),"NO ISRC MATCH in Release_Track",and($B698&lt;&gt;"",countif('5) Release_Track'!$G:$G,$B698)=0),"NO CATALOG ID MATCH in Release_Track",iserror(vlookup($A698&amp;$B698,'5) Release_Track'!$F:$F&amp;'5) Release_Track'!$G:$G,1,0)),"NO ISRC-CATALOG ID pair MATCH in Release_Track" )</f>
        <v>A Lenda Destemida</v>
      </c>
      <c r="D698" s="134" t="str">
        <f t="array" ref="D698">ifs(and(isblank($A698),isblank($B698)),"", not(iserror(vlookup($A698&amp;$B698,'5) Release_Track'!$F:$F&amp;'5) Release_Track'!$G:$G,1,0))),vlookup($A698&amp;$B698,{'5) Release_Track'!$F:$F&amp;'5) Release_Track'!$G:$G,'5) Release_Track'!$I:$I},2,0), or(and(not(isblank($B698)),$B698=#REF!,$A698&lt;&gt;#REF!),and(not(isblank($A698)),$A698=#REF!,$B698&lt;&gt;#REF!)),"ID LISTS UNALIGNED",and($A698&lt;&gt;"",countif('5) Release_Track'!$F:$F,$A698)=0),"NO ISRC MATCH in Release_Track",and($B698&lt;&gt;"",countif('5) Release_Track'!$G:$G,$B698)=0),"NO CATALOG ID MATCH in Release_Track",iserror(vlookup($A698&amp;$B698,'5) Release_Track'!$F:$F&amp;'5) Release_Track'!$G:$G,1,0)),"NO ISRC-CATALOG ID pair MATCH in Release_Track" )</f>
        <v/>
      </c>
      <c r="E698" s="43" t="s">
        <v>67</v>
      </c>
      <c r="F698" s="135" t="s">
        <v>669</v>
      </c>
      <c r="G698" s="136" t="str">
        <f t="array" ref="G698">ifs(or($F698="",$F698="Main Primary Artist"),$F698,not(iserror(vlookup($F698,'Reference info'!$J$5:$J$8,1,0))),"Key Artist",not(iserror(vlookup($F698,'Reference info'!$J$38:$J$405,1,0))),"Performer",not(iserror(vlookup($F698,'Reference info'!$J$10:$J$36,1,0))),"Producer &amp; Engineer")</f>
        <v>Producer &amp; Engineer</v>
      </c>
      <c r="J698" s="174" t="str">
        <f>IF(F698="Main Primary Artist","update Tracks set ArtistId=(select ArtistId from Artists where Name=N'"&amp;Substitute(Trim(E698),"'","''")&amp;"' and EnterpriseId="&amp;EntId&amp;") where "&amp;IF(A698&lt;&gt;"", "ISRC='"&amp;A698&amp;"'", "TrackVendorId='"&amp;Substitute(Trim(B698),"'","''")&amp;"'")&amp;" and EnterpriseId="&amp;EntId,"INSERT into Contributors VALUES (newid(), "&amp;IF(F698&lt;&gt;"Primary Artist", "(select RoleId from ContributorRoles where Name='"&amp;F698&amp;"'), 0", "49, 1")&amp; ", (select max(TrackId) from Tracks where "&amp;IF(A698&lt;&gt;"", "ISRC='"&amp;A698&amp;"'", "TrackVendorId='"&amp;Substitute(Trim(B698),"'","''")&amp;"'")&amp;" and EnterpriseId="&amp;EntId&amp;"), null, (select ArtistId from Artists where Name=N'"&amp;SUBSTITUTE(trim(E698),"'","''")&amp;"' and EnterpriseId="&amp;EntId&amp;"), null)")</f>
        <v>INSERT into Contributors VALUES (newid(), (select RoleId from ContributorRoles where Name='Engineer'), 0, (select max(TrackId) from Tracks where ISRC='QZ5AB2368733' and EnterpriseId=647322), null, (select ArtistId from Artists where Name=N'Flash Beats Manow' and EnterpriseId=647322), null)</v>
      </c>
    </row>
    <row r="699" hidden="1">
      <c r="A699" s="8" t="s">
        <v>754</v>
      </c>
      <c r="B699" s="116"/>
      <c r="C699" s="134" t="str">
        <f t="array" ref="C699">ifs(and(isblank($A699),isblank($B699)),"", not(iserror(vlookup($A699&amp;$B699,'5) Release_Track'!$F:$F&amp;'5) Release_Track'!$G:$G,1,0))),vlookup($A699&amp;$B699,{'5) Release_Track'!$F:$F&amp;'5) Release_Track'!$G:$G,'5) Release_Track'!$H:$H},2,0), or(and(not(isblank($B699)),$B699=$B698,$A699&lt;&gt;$A698),and(not(isblank($A699)),$A699=$A698,$B699&lt;&gt;$B698)),"ID LISTS UNALIGNED",and($A699&lt;&gt;"",countif('5) Release_Track'!$F:$F,$A699)=0),"NO ISRC MATCH in Release_Track",and($B699&lt;&gt;"",countif('5) Release_Track'!$G:$G,$B699)=0),"NO CATALOG ID MATCH in Release_Track",iserror(vlookup($A699&amp;$B699,'5) Release_Track'!$F:$F&amp;'5) Release_Track'!$G:$G,1,0)),"NO ISRC-CATALOG ID pair MATCH in Release_Track" )</f>
        <v>Gato Vs Lobo, Ultimo Pedido</v>
      </c>
      <c r="D699" s="134"/>
      <c r="E699" s="43" t="s">
        <v>49</v>
      </c>
      <c r="F699" s="135" t="s">
        <v>667</v>
      </c>
      <c r="G699" s="136" t="str">
        <f t="array" ref="G699">ifs(or($F699="",$F699="Main Primary Artist"),$F699,not(iserror(vlookup($F699,'Reference info'!$J$5:$J$8,1,0))),"Key Artist",not(iserror(vlookup($F699,'Reference info'!$J$38:$J$405,1,0))),"Performer",not(iserror(vlookup($F699,'Reference info'!$J$10:$J$36,1,0))),"Producer &amp; Engineer")</f>
        <v>Producer &amp; Engineer</v>
      </c>
      <c r="J699" s="174" t="str">
        <f>IF(F699="Main Primary Artist","update Tracks set ArtistId=(select ArtistId from Artists where Name=N'"&amp;Substitute(Trim(E699),"'","''")&amp;"' and EnterpriseId="&amp;EntId&amp;") where "&amp;IF(A699&lt;&gt;"", "ISRC='"&amp;A699&amp;"'", "TrackVendorId='"&amp;Substitute(Trim(B699),"'","''")&amp;"'")&amp;" and EnterpriseId="&amp;EntId,"INSERT into Contributors VALUES (newid(), "&amp;IF(F699&lt;&gt;"Primary Artist", "(select RoleId from ContributorRoles where Name='"&amp;F699&amp;"'), 0", "49, 1")&amp; ", (select max(TrackId) from Tracks where "&amp;IF(A699&lt;&gt;"", "ISRC='"&amp;A699&amp;"'", "TrackVendorId='"&amp;Substitute(Trim(B699),"'","''")&amp;"'")&amp;" and EnterpriseId="&amp;EntId&amp;"), null, (select ArtistId from Artists where Name=N'"&amp;SUBSTITUTE(trim(E699),"'","''")&amp;"' and EnterpriseId="&amp;EntId&amp;"), null)")</f>
        <v>INSERT into Contributors VALUES (newid(), (select RoleId from ContributorRoles where Name='Producer'), 0, (select max(TrackId) from Tracks where ISRC='QZ5AB2379651' and EnterpriseId=647322), null, (select ArtistId from Artists where Name=N'JKZ' and EnterpriseId=647322), null)</v>
      </c>
    </row>
    <row r="700">
      <c r="A700" s="8" t="s">
        <v>754</v>
      </c>
      <c r="B700" s="116"/>
      <c r="C700" s="134" t="str">
        <f t="array" ref="C700">ifs(and(isblank($A700),isblank($B700)),"", not(iserror(vlookup($A700&amp;$B700,'5) Release_Track'!$F:$F&amp;'5) Release_Track'!$G:$G,1,0))),vlookup($A700&amp;$B700,{'5) Release_Track'!$F:$F&amp;'5) Release_Track'!$G:$G,'5) Release_Track'!$H:$H},2,0), or(and(not(isblank($B700)),$B700=$B697,$A700&lt;&gt;$A697),and(not(isblank($A700)),$A700=$A697,$B700&lt;&gt;$B697)),"ID LISTS UNALIGNED",and($A700&lt;&gt;"",countif('5) Release_Track'!$F:$F,$A700)=0),"NO ISRC MATCH in Release_Track",and($B700&lt;&gt;"",countif('5) Release_Track'!$G:$G,$B700)=0),"NO CATALOG ID MATCH in Release_Track",iserror(vlookup($A700&amp;$B700,'5) Release_Track'!$F:$F&amp;'5) Release_Track'!$G:$G,1,0)),"NO ISRC-CATALOG ID pair MATCH in Release_Track" )</f>
        <v>Gato Vs Lobo, Ultimo Pedido</v>
      </c>
      <c r="D700" s="134" t="str">
        <f t="array" ref="D700">ifs(and(isblank($A700),isblank($B700)),"", not(iserror(vlookup($A700&amp;$B700,'5) Release_Track'!$F:$F&amp;'5) Release_Track'!$G:$G,1,0))),vlookup($A700&amp;$B700,{'5) Release_Track'!$F:$F&amp;'5) Release_Track'!$G:$G,'5) Release_Track'!$I:$I},2,0), or(and(not(isblank($B700)),$B700=$B697,$A700&lt;&gt;$A697),and(not(isblank($A700)),$A700=$A697,$B700&lt;&gt;$B697)),"ID LISTS UNALIGNED",and($A700&lt;&gt;"",countif('5) Release_Track'!$F:$F,$A700)=0),"NO ISRC MATCH in Release_Track",and($B700&lt;&gt;"",countif('5) Release_Track'!$G:$G,$B700)=0),"NO CATALOG ID MATCH in Release_Track",iserror(vlookup($A700&amp;$B700,'5) Release_Track'!$F:$F&amp;'5) Release_Track'!$G:$G,1,0)),"NO ISRC-CATALOG ID pair MATCH in Release_Track" )</f>
        <v/>
      </c>
      <c r="E700" s="43" t="s">
        <v>49</v>
      </c>
      <c r="F700" s="135" t="s">
        <v>666</v>
      </c>
      <c r="G700" s="136" t="str">
        <f t="array" ref="G700">ifs(or($F700="",$F700="Main Primary Artist"),$F700,not(iserror(vlookup($F700,'Reference info'!$J$5:$J$8,1,0))),"Key Artist",not(iserror(vlookup($F700,'Reference info'!$J$38:$J$405,1,0))),"Performer",not(iserror(vlookup($F700,'Reference info'!$J$10:$J$36,1,0))),"Producer &amp; Engineer")</f>
        <v>Main Primary Artist</v>
      </c>
      <c r="H700" s="8" t="str">
        <f>"update Artists set ReleasesCount=(select count (distinct ReleaseId) from Releases where ArtistId=(select max(ArtistId) from Artists where Name=N'"&amp;E700&amp;"' and EnterpriseId="&amp;EntId&amp;")), 
TracksCount=(select count (distinct TrackId) from Tracks where ArtistId=(select max(ArtistId) from Artists where Name=N'"&amp;E700&amp;"' and EnterpriseId="&amp;EntId&amp;")) where ArtistId=(select max(ArtistId) from Artists where Name=N'"&amp;E700&amp;"'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00" s="174" t="str">
        <f>IF(F700="Main Primary Artist","update Tracks set ArtistId=(select ArtistId from Artists where Name=N'"&amp;Substitute(Trim(E700),"'","''")&amp;"' and EnterpriseId="&amp;EntId&amp;") where "&amp;IF(A700&lt;&gt;"", "ISRC='"&amp;A700&amp;"'", "TrackVendorId='"&amp;Substitute(Trim(B700),"'","''")&amp;"'")&amp;" and EnterpriseId="&amp;EntId,"INSERT into Contributors VALUES (newid(), "&amp;IF(F700&lt;&gt;"Primary Artist", "(select RoleId from ContributorRoles where Name='"&amp;F700&amp;"'), 0", "49, 1")&amp; ", (select max(TrackId) from Tracks where "&amp;IF(A700&lt;&gt;"", "ISRC='"&amp;A700&amp;"'", "TrackVendorId='"&amp;Substitute(Trim(B700),"'","''")&amp;"'")&amp;" and EnterpriseId="&amp;EntId&amp;"), null, (select ArtistId from Artists where Name=N'"&amp;SUBSTITUTE(trim(E700),"'","''")&amp;"' and EnterpriseId="&amp;EntId&amp;"), null)")</f>
        <v>update Tracks set ArtistId=(select ArtistId from Artists where Name=N'JKZ' and EnterpriseId=647322) where ISRC='QZ5AB2379651' and EnterpriseId=647322</v>
      </c>
    </row>
    <row r="701" hidden="1">
      <c r="A701" s="8" t="s">
        <v>754</v>
      </c>
      <c r="B701" s="116"/>
      <c r="C701" s="134" t="str">
        <f t="array" ref="C701">ifs(and(isblank($A701),isblank($B701)),"", not(iserror(vlookup($A701&amp;$B701,'5) Release_Track'!$F:$F&amp;'5) Release_Track'!$G:$G,1,0))),vlookup($A701&amp;$B701,{'5) Release_Track'!$F:$F&amp;'5) Release_Track'!$G:$G,'5) Release_Track'!$H:$H},2,0), or(and(not(isblank($B701)),$B701=$B700,$A701&lt;&gt;$A700),and(not(isblank($A701)),$A701=$A700,$B701&lt;&gt;$B700)),"ID LISTS UNALIGNED",and($A701&lt;&gt;"",countif('5) Release_Track'!$F:$F,$A701)=0),"NO ISRC MATCH in Release_Track",and($B701&lt;&gt;"",countif('5) Release_Track'!$G:$G,$B701)=0),"NO CATALOG ID MATCH in Release_Track",iserror(vlookup($A701&amp;$B701,'5) Release_Track'!$F:$F&amp;'5) Release_Track'!$G:$G,1,0)),"NO ISRC-CATALOG ID pair MATCH in Release_Track" )</f>
        <v>Gato Vs Lobo, Ultimo Pedido</v>
      </c>
      <c r="D701" s="134" t="str">
        <f t="array" ref="D701">ifs(and(isblank($A701),isblank($B701)),"", not(iserror(vlookup($A701&amp;$B701,'5) Release_Track'!$F:$F&amp;'5) Release_Track'!$G:$G,1,0))),vlookup($A701&amp;$B701,{'5) Release_Track'!$F:$F&amp;'5) Release_Track'!$G:$G,'5) Release_Track'!$I:$I},2,0), or(and(not(isblank($B701)),$B701=$B700,$A701&lt;&gt;$A700),and(not(isblank($A701)),$A701=$A700,$B701&lt;&gt;$B700)),"ID LISTS UNALIGNED",and($A701&lt;&gt;"",countif('5) Release_Track'!$F:$F,$A701)=0),"NO ISRC MATCH in Release_Track",and($B701&lt;&gt;"",countif('5) Release_Track'!$G:$G,$B701)=0),"NO CATALOG ID MATCH in Release_Track",iserror(vlookup($A701&amp;$B701,'5) Release_Track'!$F:$F&amp;'5) Release_Track'!$G:$G,1,0)),"NO ISRC-CATALOG ID pair MATCH in Release_Track" )</f>
        <v/>
      </c>
      <c r="E701" s="43" t="s">
        <v>89</v>
      </c>
      <c r="F701" s="135" t="s">
        <v>672</v>
      </c>
      <c r="G701" s="136" t="str">
        <f t="array" ref="G701">ifs(or($F701="",$F701="Main Primary Artist"),$F701,not(iserror(vlookup($F701,'Reference info'!$J$5:$J$8,1,0))),"Key Artist",not(iserror(vlookup($F701,'Reference info'!$J$38:$J$405,1,0))),"Performer",not(iserror(vlookup($F701,'Reference info'!$J$10:$J$36,1,0))),"Producer &amp; Engineer")</f>
        <v>Key Artist</v>
      </c>
      <c r="J701" s="174" t="str">
        <f>IF(F701="Main Primary Artist","update Tracks set ArtistId=(select ArtistId from Artists where Name=N'"&amp;Substitute(Trim(E701),"'","''")&amp;"' and EnterpriseId="&amp;EntId&amp;") where "&amp;IF(A701&lt;&gt;"", "ISRC='"&amp;A701&amp;"'", "TrackVendorId='"&amp;Substitute(Trim(B701),"'","''")&amp;"'")&amp;" and EnterpriseId="&amp;EntId,"INSERT into Contributors VALUES (newid(), "&amp;IF(F701&lt;&gt;"Primary Artist", "(select RoleId from ContributorRoles where Name='"&amp;F701&amp;"'), 0", "49, 1")&amp; ", (select max(TrackId) from Tracks where "&amp;IF(A701&lt;&gt;"", "ISRC='"&amp;A701&amp;"'", "TrackVendorId='"&amp;Substitute(Trim(B701),"'","''")&amp;"'")&amp;" and EnterpriseId="&amp;EntId&amp;"), null, (select ArtistId from Artists where Name=N'"&amp;SUBSTITUTE(trim(E701),"'","''")&amp;"' and EnterpriseId="&amp;EntId&amp;"), null)")</f>
        <v>INSERT into Contributors VALUES (newid(), (select RoleId from ContributorRoles where Name='Featuring'), 0, (select max(TrackId) from Tracks where ISRC='QZ5AB2379651' and EnterpriseId=647322), null, (select ArtistId from Artists where Name=N'JRP' and EnterpriseId=647322), null)</v>
      </c>
    </row>
    <row r="702" hidden="1">
      <c r="A702" s="8" t="s">
        <v>754</v>
      </c>
      <c r="B702" s="116"/>
      <c r="C702" s="134" t="str">
        <f t="array" ref="C702">ifs(and(isblank($A702),isblank($B702)),"", not(iserror(vlookup($A702&amp;$B702,'5) Release_Track'!$F:$F&amp;'5) Release_Track'!$G:$G,1,0))),vlookup($A702&amp;$B702,{'5) Release_Track'!$F:$F&amp;'5) Release_Track'!$G:$G,'5) Release_Track'!$H:$H},2,0), or(and(not(isblank($B702)),$B702=$B701,$A702&lt;&gt;$A701),and(not(isblank($A702)),$A702=$A701,$B702&lt;&gt;$B701)),"ID LISTS UNALIGNED",and($A702&lt;&gt;"",countif('5) Release_Track'!$F:$F,$A702)=0),"NO ISRC MATCH in Release_Track",and($B702&lt;&gt;"",countif('5) Release_Track'!$G:$G,$B702)=0),"NO CATALOG ID MATCH in Release_Track",iserror(vlookup($A702&amp;$B702,'5) Release_Track'!$F:$F&amp;'5) Release_Track'!$G:$G,1,0)),"NO ISRC-CATALOG ID pair MATCH in Release_Track" )</f>
        <v>Gato Vs Lobo, Ultimo Pedido</v>
      </c>
      <c r="D702" s="134"/>
      <c r="E702" s="43" t="s">
        <v>49</v>
      </c>
      <c r="F702" s="135" t="s">
        <v>669</v>
      </c>
      <c r="G702" s="136" t="str">
        <f t="array" ref="G702">ifs(or($F702="",$F702="Main Primary Artist"),$F702,not(iserror(vlookup($F702,'Reference info'!$J$5:$J$8,1,0))),"Key Artist",not(iserror(vlookup($F702,'Reference info'!$J$38:$J$405,1,0))),"Performer",not(iserror(vlookup($F702,'Reference info'!$J$10:$J$36,1,0))),"Producer &amp; Engineer")</f>
        <v>Producer &amp; Engineer</v>
      </c>
      <c r="J702" s="174" t="str">
        <f>IF(F702="Main Primary Artist","update Tracks set ArtistId=(select ArtistId from Artists where Name=N'"&amp;Substitute(Trim(E702),"'","''")&amp;"' and EnterpriseId="&amp;EntId&amp;") where "&amp;IF(A702&lt;&gt;"", "ISRC='"&amp;A702&amp;"'", "TrackVendorId='"&amp;Substitute(Trim(B702),"'","''")&amp;"'")&amp;" and EnterpriseId="&amp;EntId,"INSERT into Contributors VALUES (newid(), "&amp;IF(F702&lt;&gt;"Primary Artist", "(select RoleId from ContributorRoles where Name='"&amp;F702&amp;"'), 0", "49, 1")&amp; ", (select max(TrackId) from Tracks where "&amp;IF(A702&lt;&gt;"", "ISRC='"&amp;A702&amp;"'", "TrackVendorId='"&amp;Substitute(Trim(B702),"'","''")&amp;"'")&amp;" and EnterpriseId="&amp;EntId&amp;"), null, (select ArtistId from Artists where Name=N'"&amp;SUBSTITUTE(trim(E702),"'","''")&amp;"' and EnterpriseId="&amp;EntId&amp;"), null)")</f>
        <v>INSERT into Contributors VALUES (newid(), (select RoleId from ContributorRoles where Name='Engineer'), 0, (select max(TrackId) from Tracks where ISRC='QZ5AB2379651' and EnterpriseId=647322), null, (select ArtistId from Artists where Name=N'JKZ' and EnterpriseId=647322), null)</v>
      </c>
    </row>
    <row r="703" hidden="1">
      <c r="A703" s="34" t="s">
        <v>1060</v>
      </c>
      <c r="B703" s="84"/>
      <c r="C703" s="134" t="str">
        <f t="array" ref="C703">ifs(and(isblank($A703),isblank($B703)),"", not(iserror(vlookup($A703&amp;$B703,'5) Release_Track'!$F:$F&amp;'5) Release_Track'!$G:$G,1,0))),vlookup($A703&amp;$B703,{'5) Release_Track'!$F:$F&amp;'5) Release_Track'!$G:$G,'5) Release_Track'!$H:$H},2,0), or(and(not(isblank($B703)),$B703=$B700,$A703&lt;&gt;$A700),and(not(isblank($A703)),$A703=$A700,$B703&lt;&gt;$B700)),"ID LISTS UNALIGNED",and($A703&lt;&gt;"",countif('5) Release_Track'!$F:$F,$A703)=0),"NO ISRC MATCH in Release_Track",and($B703&lt;&gt;"",countif('5) Release_Track'!$G:$G,$B703)=0),"NO CATALOG ID MATCH in Release_Track",iserror(vlookup($A703&amp;$B703,'5) Release_Track'!$F:$F&amp;'5) Release_Track'!$G:$G,1,0)),"NO ISRC-CATALOG ID pair MATCH in Release_Track" )</f>
        <v>Yonkou das Sombras</v>
      </c>
      <c r="D703" s="134" t="str">
        <f t="array" ref="D703">ifs(and(isblank($A703),isblank($B703)),"", not(iserror(vlookup($A703&amp;$B703,'5) Release_Track'!$F:$F&amp;'5) Release_Track'!$G:$G,1,0))),vlookup($A703&amp;$B703,{'5) Release_Track'!$F:$F&amp;'5) Release_Track'!$G:$G,'5) Release_Track'!$I:$I},2,0), or(and(not(isblank($B703)),$B703=$B700,$A703&lt;&gt;$A700),and(not(isblank($A703)),$A703=$A700,$B703&lt;&gt;$B700)),"ID LISTS UNALIGNED",and($A703&lt;&gt;"",countif('5) Release_Track'!$F:$F,$A703)=0),"NO ISRC MATCH in Release_Track",and($B703&lt;&gt;"",countif('5) Release_Track'!$G:$G,$B703)=0),"NO CATALOG ID MATCH in Release_Track",iserror(vlookup($A703&amp;$B703,'5) Release_Track'!$F:$F&amp;'5) Release_Track'!$G:$G,1,0)),"NO ISRC-CATALOG ID pair MATCH in Release_Track" )</f>
        <v>Speed Up</v>
      </c>
      <c r="E703" s="96" t="s">
        <v>53</v>
      </c>
      <c r="F703" s="135" t="s">
        <v>667</v>
      </c>
      <c r="G703" s="136" t="str">
        <f t="array" ref="G703">ifs(or($F703="",$F703="Main Primary Artist"),$F703,not(iserror(vlookup($F703,'Reference info'!$J$5:$J$8,1,0))),"Key Artist",not(iserror(vlookup($F703,'Reference info'!$J$38:$J$405,1,0))),"Performer",not(iserror(vlookup($F703,'Reference info'!$J$10:$J$36,1,0))),"Producer &amp; Engineer")</f>
        <v>Producer &amp; Engineer</v>
      </c>
      <c r="J703" s="174" t="str">
        <f>IF(F703="Main Primary Artist","update Tracks set ArtistId=(select ArtistId from Artists where Name=N'"&amp;Substitute(Trim(E703),"'","''")&amp;"' and EnterpriseId="&amp;EntId&amp;") where "&amp;IF(A703&lt;&gt;"", "ISRC='"&amp;A703&amp;"'", "TrackVendorId='"&amp;Substitute(Trim(B703),"'","''")&amp;"'")&amp;" and EnterpriseId="&amp;EntId,"INSERT into Contributors VALUES (newid(), "&amp;IF(F703&lt;&gt;"Primary Artist", "(select RoleId from ContributorRoles where Name='"&amp;F703&amp;"'), 0", "49, 1")&amp; ", (select max(TrackId) from Tracks where "&amp;IF(A703&lt;&gt;"", "ISRC='"&amp;A703&amp;"'", "TrackVendorId='"&amp;Substitute(Trim(B703),"'","''")&amp;"'")&amp;" and EnterpriseId="&amp;EntId&amp;"), null, (select ArtistId from Artists where Name=N'"&amp;SUBSTITUTE(trim(E703),"'","''")&amp;"' and EnterpriseId="&amp;EntId&amp;"), null)")</f>
        <v>INSERT into Contributors VALUES (newid(), (select RoleId from ContributorRoles where Name='Producer'), 0, (select max(TrackId) from Tracks where ISRC='QZGLM2313596' and EnterpriseId=647322), null, (select ArtistId from Artists where Name=N'PeJota10*' and EnterpriseId=647322), null)</v>
      </c>
    </row>
    <row r="704">
      <c r="A704" s="34" t="s">
        <v>1060</v>
      </c>
      <c r="B704" s="84"/>
      <c r="C704" s="134" t="str">
        <f t="array" ref="C704">ifs(and(isblank($A704),isblank($B704)),"", not(iserror(vlookup($A704&amp;$B704,'5) Release_Track'!$F:$F&amp;'5) Release_Track'!$G:$G,1,0))),vlookup($A704&amp;$B704,{'5) Release_Track'!$F:$F&amp;'5) Release_Track'!$G:$G,'5) Release_Track'!$H:$H},2,0), or(and(not(isblank($B704)),$B704=$B701,$A704&lt;&gt;$A701),and(not(isblank($A704)),$A704=$A701,$B704&lt;&gt;$B701)),"ID LISTS UNALIGNED",and($A704&lt;&gt;"",countif('5) Release_Track'!$F:$F,$A704)=0),"NO ISRC MATCH in Release_Track",and($B704&lt;&gt;"",countif('5) Release_Track'!$G:$G,$B704)=0),"NO CATALOG ID MATCH in Release_Track",iserror(vlookup($A704&amp;$B704,'5) Release_Track'!$F:$F&amp;'5) Release_Track'!$G:$G,1,0)),"NO ISRC-CATALOG ID pair MATCH in Release_Track" )</f>
        <v>Yonkou das Sombras</v>
      </c>
      <c r="D704" s="134" t="str">
        <f t="array" ref="D704">ifs(and(isblank($A704),isblank($B704)),"", not(iserror(vlookup($A704&amp;$B704,'5) Release_Track'!$F:$F&amp;'5) Release_Track'!$G:$G,1,0))),vlookup($A704&amp;$B704,{'5) Release_Track'!$F:$F&amp;'5) Release_Track'!$G:$G,'5) Release_Track'!$I:$I},2,0), or(and(not(isblank($B704)),$B704=$B701,$A704&lt;&gt;$A701),and(not(isblank($A704)),$A704=$A701,$B704&lt;&gt;$B701)),"ID LISTS UNALIGNED",and($A704&lt;&gt;"",countif('5) Release_Track'!$F:$F,$A704)=0),"NO ISRC MATCH in Release_Track",and($B704&lt;&gt;"",countif('5) Release_Track'!$G:$G,$B704)=0),"NO CATALOG ID MATCH in Release_Track",iserror(vlookup($A704&amp;$B704,'5) Release_Track'!$F:$F&amp;'5) Release_Track'!$G:$G,1,0)),"NO ISRC-CATALOG ID pair MATCH in Release_Track" )</f>
        <v>Speed Up</v>
      </c>
      <c r="E704" s="96" t="s">
        <v>53</v>
      </c>
      <c r="F704" s="140" t="s">
        <v>666</v>
      </c>
      <c r="G704" s="136" t="str">
        <f t="array" ref="G704">ifs(or($F704="",$F704="Main Primary Artist"),$F704,not(iserror(vlookup($F704,'Reference info'!$J$5:$J$8,1,0))),"Key Artist",not(iserror(vlookup($F704,'Reference info'!$J$38:$J$405,1,0))),"Performer",not(iserror(vlookup($F704,'Reference info'!$J$10:$J$36,1,0))),"Producer &amp; Engineer")</f>
        <v>Main Primary Artist</v>
      </c>
      <c r="H704" s="8" t="str">
        <f>"update Artists set ReleasesCount=(select count (distinct ReleaseId) from Releases where ArtistId=(select max(ArtistId) from Artists where Name=N'"&amp;E704&amp;"' and EnterpriseId="&amp;EntId&amp;")), 
TracksCount=(select count (distinct TrackId) from Tracks where ArtistId=(select max(ArtistId) from Artists where Name=N'"&amp;E704&amp;"' and EnterpriseId="&amp;EntId&amp;")) where ArtistId=(select max(ArtistId) from Artists where Name=N'"&amp;E704&amp;"'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04" s="174" t="str">
        <f>IF(F704="Main Primary Artist","update Tracks set ArtistId=(select ArtistId from Artists where Name=N'"&amp;Substitute(Trim(E704),"'","''")&amp;"' and EnterpriseId="&amp;EntId&amp;") where "&amp;IF(A704&lt;&gt;"", "ISRC='"&amp;A704&amp;"'", "TrackVendorId='"&amp;Substitute(Trim(B704),"'","''")&amp;"'")&amp;" and EnterpriseId="&amp;EntId,"INSERT into Contributors VALUES (newid(), "&amp;IF(F704&lt;&gt;"Primary Artist", "(select RoleId from ContributorRoles where Name='"&amp;F704&amp;"'), 0", "49, 1")&amp; ", (select max(TrackId) from Tracks where "&amp;IF(A704&lt;&gt;"", "ISRC='"&amp;A704&amp;"'", "TrackVendorId='"&amp;Substitute(Trim(B704),"'","''")&amp;"'")&amp;" and EnterpriseId="&amp;EntId&amp;"), null, (select ArtistId from Artists where Name=N'"&amp;SUBSTITUTE(trim(E704),"'","''")&amp;"' and EnterpriseId="&amp;EntId&amp;"), null)")</f>
        <v>update Tracks set ArtistId=(select ArtistId from Artists where Name=N'PeJota10*' and EnterpriseId=647322) where ISRC='QZGLM2313596' and EnterpriseId=647322</v>
      </c>
    </row>
    <row r="705" hidden="1">
      <c r="A705" s="34" t="s">
        <v>1060</v>
      </c>
      <c r="B705" s="84"/>
      <c r="C705" s="134" t="str">
        <f t="array" ref="C705">ifs(and(isblank($A705),isblank($B705)),"", not(iserror(vlookup($A705&amp;$B705,'5) Release_Track'!$F:$F&amp;'5) Release_Track'!$G:$G,1,0))),vlookup($A705&amp;$B705,{'5) Release_Track'!$F:$F&amp;'5) Release_Track'!$G:$G,'5) Release_Track'!$H:$H},2,0), or(and(not(isblank($B705)),$B705=$B702,$A705&lt;&gt;$A702),and(not(isblank($A705)),$A705=$A702,$B705&lt;&gt;$B702)),"ID LISTS UNALIGNED",and($A705&lt;&gt;"",countif('5) Release_Track'!$F:$F,$A705)=0),"NO ISRC MATCH in Release_Track",and($B705&lt;&gt;"",countif('5) Release_Track'!$G:$G,$B705)=0),"NO CATALOG ID MATCH in Release_Track",iserror(vlookup($A705&amp;$B705,'5) Release_Track'!$F:$F&amp;'5) Release_Track'!$G:$G,1,0)),"NO ISRC-CATALOG ID pair MATCH in Release_Track" )</f>
        <v>Yonkou das Sombras</v>
      </c>
      <c r="D705" s="134" t="str">
        <f t="array" ref="D705">ifs(and(isblank($A705),isblank($B705)),"", not(iserror(vlookup($A705&amp;$B705,'5) Release_Track'!$F:$F&amp;'5) Release_Track'!$G:$G,1,0))),vlookup($A705&amp;$B705,{'5) Release_Track'!$F:$F&amp;'5) Release_Track'!$G:$G,'5) Release_Track'!$I:$I},2,0), or(and(not(isblank($B705)),$B705=$B702,$A705&lt;&gt;$A702),and(not(isblank($A705)),$A705=$A702,$B705&lt;&gt;$B702)),"ID LISTS UNALIGNED",and($A705&lt;&gt;"",countif('5) Release_Track'!$F:$F,$A705)=0),"NO ISRC MATCH in Release_Track",and($B705&lt;&gt;"",countif('5) Release_Track'!$G:$G,$B705)=0),"NO CATALOG ID MATCH in Release_Track",iserror(vlookup($A705&amp;$B705,'5) Release_Track'!$F:$F&amp;'5) Release_Track'!$G:$G,1,0)),"NO ISRC-CATALOG ID pair MATCH in Release_Track" )</f>
        <v>Speed Up</v>
      </c>
      <c r="E705" s="96" t="s">
        <v>53</v>
      </c>
      <c r="F705" s="135" t="s">
        <v>669</v>
      </c>
      <c r="G705" s="136" t="str">
        <f t="array" ref="G705">ifs(or($F705="",$F705="Main Primary Artist"),$F705,not(iserror(vlookup($F705,'Reference info'!$J$5:$J$8,1,0))),"Key Artist",not(iserror(vlookup($F705,'Reference info'!$J$38:$J$405,1,0))),"Performer",not(iserror(vlookup($F705,'Reference info'!$J$10:$J$36,1,0))),"Producer &amp; Engineer")</f>
        <v>Producer &amp; Engineer</v>
      </c>
      <c r="J705" s="174" t="str">
        <f>IF(F705="Main Primary Artist","update Tracks set ArtistId=(select ArtistId from Artists where Name=N'"&amp;Substitute(Trim(E705),"'","''")&amp;"' and EnterpriseId="&amp;EntId&amp;") where "&amp;IF(A705&lt;&gt;"", "ISRC='"&amp;A705&amp;"'", "TrackVendorId='"&amp;Substitute(Trim(B705),"'","''")&amp;"'")&amp;" and EnterpriseId="&amp;EntId,"INSERT into Contributors VALUES (newid(), "&amp;IF(F705&lt;&gt;"Primary Artist", "(select RoleId from ContributorRoles where Name='"&amp;F705&amp;"'), 0", "49, 1")&amp; ", (select max(TrackId) from Tracks where "&amp;IF(A705&lt;&gt;"", "ISRC='"&amp;A705&amp;"'", "TrackVendorId='"&amp;Substitute(Trim(B705),"'","''")&amp;"'")&amp;" and EnterpriseId="&amp;EntId&amp;"), null, (select ArtistId from Artists where Name=N'"&amp;SUBSTITUTE(trim(E705),"'","''")&amp;"' and EnterpriseId="&amp;EntId&amp;"), null)")</f>
        <v>INSERT into Contributors VALUES (newid(), (select RoleId from ContributorRoles where Name='Engineer'), 0, (select max(TrackId) from Tracks where ISRC='QZGLM2313596' and EnterpriseId=647322), null, (select ArtistId from Artists where Name=N'PeJota10*' and EnterpriseId=647322), null)</v>
      </c>
    </row>
    <row r="706" hidden="1">
      <c r="A706" s="34" t="s">
        <v>1058</v>
      </c>
      <c r="B706" s="84"/>
      <c r="C706" s="134" t="str">
        <f t="array" ref="C706">ifs(and(isblank($A706),isblank($B706)),"", not(iserror(vlookup($A706&amp;$B706,'5) Release_Track'!$F:$F&amp;'5) Release_Track'!$G:$G,1,0))),vlookup($A706&amp;$B706,{'5) Release_Track'!$F:$F&amp;'5) Release_Track'!$G:$G,'5) Release_Track'!$H:$H},2,0), or(and(not(isblank($B706)),$B706=$B703,$A706&lt;&gt;$A703),and(not(isblank($A706)),$A706=$A703,$B706&lt;&gt;$B703)),"ID LISTS UNALIGNED",and($A706&lt;&gt;"",countif('5) Release_Track'!$F:$F,$A706)=0),"NO ISRC MATCH in Release_Track",and($B706&lt;&gt;"",countif('5) Release_Track'!$G:$G,$B706)=0),"NO CATALOG ID MATCH in Release_Track",iserror(vlookup($A706&amp;$B706,'5) Release_Track'!$F:$F&amp;'5) Release_Track'!$G:$G,1,0)),"NO ISRC-CATALOG ID pair MATCH in Release_Track" )</f>
        <v>Yonkou das Sombras</v>
      </c>
      <c r="D706" s="134" t="str">
        <f t="array" ref="D706">ifs(and(isblank($A706),isblank($B706)),"", not(iserror(vlookup($A706&amp;$B706,'5) Release_Track'!$F:$F&amp;'5) Release_Track'!$G:$G,1,0))),vlookup($A706&amp;$B706,{'5) Release_Track'!$F:$F&amp;'5) Release_Track'!$G:$G,'5) Release_Track'!$I:$I},2,0), or(and(not(isblank($B706)),$B706=$B703,$A706&lt;&gt;$A703),and(not(isblank($A706)),$A706=$A703,$B706&lt;&gt;$B703)),"ID LISTS UNALIGNED",and($A706&lt;&gt;"",countif('5) Release_Track'!$F:$F,$A706)=0),"NO ISRC MATCH in Release_Track",and($B706&lt;&gt;"",countif('5) Release_Track'!$G:$G,$B706)=0),"NO CATALOG ID MATCH in Release_Track",iserror(vlookup($A706&amp;$B706,'5) Release_Track'!$F:$F&amp;'5) Release_Track'!$G:$G,1,0)),"NO ISRC-CATALOG ID pair MATCH in Release_Track" )</f>
        <v/>
      </c>
      <c r="E706" s="96" t="s">
        <v>53</v>
      </c>
      <c r="F706" s="135" t="s">
        <v>667</v>
      </c>
      <c r="G706" s="136" t="str">
        <f t="array" ref="G706">ifs(or($F706="",$F706="Main Primary Artist"),$F706,not(iserror(vlookup($F706,'Reference info'!$J$5:$J$8,1,0))),"Key Artist",not(iserror(vlookup($F706,'Reference info'!$J$38:$J$405,1,0))),"Performer",not(iserror(vlookup($F706,'Reference info'!$J$10:$J$36,1,0))),"Producer &amp; Engineer")</f>
        <v>Producer &amp; Engineer</v>
      </c>
      <c r="J706" s="174" t="str">
        <f>IF(F706="Main Primary Artist","update Tracks set ArtistId=(select ArtistId from Artists where Name=N'"&amp;Substitute(Trim(E706),"'","''")&amp;"' and EnterpriseId="&amp;EntId&amp;") where "&amp;IF(A706&lt;&gt;"", "ISRC='"&amp;A706&amp;"'", "TrackVendorId='"&amp;Substitute(Trim(B706),"'","''")&amp;"'")&amp;" and EnterpriseId="&amp;EntId,"INSERT into Contributors VALUES (newid(), "&amp;IF(F706&lt;&gt;"Primary Artist", "(select RoleId from ContributorRoles where Name='"&amp;F706&amp;"'), 0", "49, 1")&amp; ", (select max(TrackId) from Tracks where "&amp;IF(A706&lt;&gt;"", "ISRC='"&amp;A706&amp;"'", "TrackVendorId='"&amp;Substitute(Trim(B706),"'","''")&amp;"'")&amp;" and EnterpriseId="&amp;EntId&amp;"), null, (select ArtistId from Artists where Name=N'"&amp;SUBSTITUTE(trim(E706),"'","''")&amp;"' and EnterpriseId="&amp;EntId&amp;"), null)")</f>
        <v>INSERT into Contributors VALUES (newid(), (select RoleId from ContributorRoles where Name='Producer'), 0, (select max(TrackId) from Tracks where ISRC='QZGLM2313600' and EnterpriseId=647322), null, (select ArtistId from Artists where Name=N'PeJota10*' and EnterpriseId=647322), null)</v>
      </c>
    </row>
    <row r="707">
      <c r="A707" s="34" t="s">
        <v>1058</v>
      </c>
      <c r="B707" s="84"/>
      <c r="C707" s="134" t="str">
        <f t="array" ref="C707">ifs(and(isblank($A707),isblank($B707)),"", not(iserror(vlookup($A707&amp;$B707,'5) Release_Track'!$F:$F&amp;'5) Release_Track'!$G:$G,1,0))),vlookup($A707&amp;$B707,{'5) Release_Track'!$F:$F&amp;'5) Release_Track'!$G:$G,'5) Release_Track'!$H:$H},2,0), or(and(not(isblank($B707)),$B707=$B704,$A707&lt;&gt;$A704),and(not(isblank($A707)),$A707=$A704,$B707&lt;&gt;$B704)),"ID LISTS UNALIGNED",and($A707&lt;&gt;"",countif('5) Release_Track'!$F:$F,$A707)=0),"NO ISRC MATCH in Release_Track",and($B707&lt;&gt;"",countif('5) Release_Track'!$G:$G,$B707)=0),"NO CATALOG ID MATCH in Release_Track",iserror(vlookup($A707&amp;$B707,'5) Release_Track'!$F:$F&amp;'5) Release_Track'!$G:$G,1,0)),"NO ISRC-CATALOG ID pair MATCH in Release_Track" )</f>
        <v>Yonkou das Sombras</v>
      </c>
      <c r="D707" s="134" t="str">
        <f t="array" ref="D707">ifs(and(isblank($A707),isblank($B707)),"", not(iserror(vlookup($A707&amp;$B707,'5) Release_Track'!$F:$F&amp;'5) Release_Track'!$G:$G,1,0))),vlookup($A707&amp;$B707,{'5) Release_Track'!$F:$F&amp;'5) Release_Track'!$G:$G,'5) Release_Track'!$I:$I},2,0), or(and(not(isblank($B707)),$B707=$B704,$A707&lt;&gt;$A704),and(not(isblank($A707)),$A707=$A704,$B707&lt;&gt;$B704)),"ID LISTS UNALIGNED",and($A707&lt;&gt;"",countif('5) Release_Track'!$F:$F,$A707)=0),"NO ISRC MATCH in Release_Track",and($B707&lt;&gt;"",countif('5) Release_Track'!$G:$G,$B707)=0),"NO CATALOG ID MATCH in Release_Track",iserror(vlookup($A707&amp;$B707,'5) Release_Track'!$F:$F&amp;'5) Release_Track'!$G:$G,1,0)),"NO ISRC-CATALOG ID pair MATCH in Release_Track" )</f>
        <v/>
      </c>
      <c r="E707" s="96" t="s">
        <v>53</v>
      </c>
      <c r="F707" s="140" t="s">
        <v>666</v>
      </c>
      <c r="G707" s="136" t="str">
        <f t="array" ref="G707">ifs(or($F707="",$F707="Main Primary Artist"),$F707,not(iserror(vlookup($F707,'Reference info'!$J$5:$J$8,1,0))),"Key Artist",not(iserror(vlookup($F707,'Reference info'!$J$38:$J$405,1,0))),"Performer",not(iserror(vlookup($F707,'Reference info'!$J$10:$J$36,1,0))),"Producer &amp; Engineer")</f>
        <v>Main Primary Artist</v>
      </c>
      <c r="H707" s="8" t="str">
        <f>"update Artists set ReleasesCount=(select count (distinct ReleaseId) from Releases where ArtistId=(select max(ArtistId) from Artists where Name=N'"&amp;E707&amp;"' and EnterpriseId="&amp;EntId&amp;")), 
TracksCount=(select count (distinct TrackId) from Tracks where ArtistId=(select max(ArtistId) from Artists where Name=N'"&amp;E707&amp;"' and EnterpriseId="&amp;EntId&amp;")) where ArtistId=(select max(ArtistId) from Artists where Name=N'"&amp;E707&amp;"'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07" s="174" t="str">
        <f>IF(F707="Main Primary Artist","update Tracks set ArtistId=(select ArtistId from Artists where Name=N'"&amp;Substitute(Trim(E707),"'","''")&amp;"' and EnterpriseId="&amp;EntId&amp;") where "&amp;IF(A707&lt;&gt;"", "ISRC='"&amp;A707&amp;"'", "TrackVendorId='"&amp;Substitute(Trim(B707),"'","''")&amp;"'")&amp;" and EnterpriseId="&amp;EntId,"INSERT into Contributors VALUES (newid(), "&amp;IF(F707&lt;&gt;"Primary Artist", "(select RoleId from ContributorRoles where Name='"&amp;F707&amp;"'), 0", "49, 1")&amp; ", (select max(TrackId) from Tracks where "&amp;IF(A707&lt;&gt;"", "ISRC='"&amp;A707&amp;"'", "TrackVendorId='"&amp;Substitute(Trim(B707),"'","''")&amp;"'")&amp;" and EnterpriseId="&amp;EntId&amp;"), null, (select ArtistId from Artists where Name=N'"&amp;SUBSTITUTE(trim(E707),"'","''")&amp;"' and EnterpriseId="&amp;EntId&amp;"), null)")</f>
        <v>update Tracks set ArtistId=(select ArtistId from Artists where Name=N'PeJota10*' and EnterpriseId=647322) where ISRC='QZGLM2313600' and EnterpriseId=647322</v>
      </c>
    </row>
    <row r="708" hidden="1">
      <c r="A708" s="34" t="s">
        <v>1058</v>
      </c>
      <c r="B708" s="84"/>
      <c r="C708" s="134" t="str">
        <f t="array" ref="C708">ifs(and(isblank($A708),isblank($B708)),"", not(iserror(vlookup($A708&amp;$B708,'5) Release_Track'!$F:$F&amp;'5) Release_Track'!$G:$G,1,0))),vlookup($A708&amp;$B708,{'5) Release_Track'!$F:$F&amp;'5) Release_Track'!$G:$G,'5) Release_Track'!$H:$H},2,0), or(and(not(isblank($B708)),$B708=$B705,$A708&lt;&gt;$A705),and(not(isblank($A708)),$A708=$A705,$B708&lt;&gt;$B705)),"ID LISTS UNALIGNED",and($A708&lt;&gt;"",countif('5) Release_Track'!$F:$F,$A708)=0),"NO ISRC MATCH in Release_Track",and($B708&lt;&gt;"",countif('5) Release_Track'!$G:$G,$B708)=0),"NO CATALOG ID MATCH in Release_Track",iserror(vlookup($A708&amp;$B708,'5) Release_Track'!$F:$F&amp;'5) Release_Track'!$G:$G,1,0)),"NO ISRC-CATALOG ID pair MATCH in Release_Track" )</f>
        <v>Yonkou das Sombras</v>
      </c>
      <c r="D708" s="134" t="str">
        <f t="array" ref="D708">ifs(and(isblank($A708),isblank($B708)),"", not(iserror(vlookup($A708&amp;$B708,'5) Release_Track'!$F:$F&amp;'5) Release_Track'!$G:$G,1,0))),vlookup($A708&amp;$B708,{'5) Release_Track'!$F:$F&amp;'5) Release_Track'!$G:$G,'5) Release_Track'!$I:$I},2,0), or(and(not(isblank($B708)),$B708=$B705,$A708&lt;&gt;$A705),and(not(isblank($A708)),$A708=$A705,$B708&lt;&gt;$B705)),"ID LISTS UNALIGNED",and($A708&lt;&gt;"",countif('5) Release_Track'!$F:$F,$A708)=0),"NO ISRC MATCH in Release_Track",and($B708&lt;&gt;"",countif('5) Release_Track'!$G:$G,$B708)=0),"NO CATALOG ID MATCH in Release_Track",iserror(vlookup($A708&amp;$B708,'5) Release_Track'!$F:$F&amp;'5) Release_Track'!$G:$G,1,0)),"NO ISRC-CATALOG ID pair MATCH in Release_Track" )</f>
        <v/>
      </c>
      <c r="E708" s="96" t="s">
        <v>53</v>
      </c>
      <c r="F708" s="135" t="s">
        <v>669</v>
      </c>
      <c r="G708" s="136" t="str">
        <f t="array" ref="G708">ifs(or($F708="",$F708="Main Primary Artist"),$F708,not(iserror(vlookup($F708,'Reference info'!$J$5:$J$8,1,0))),"Key Artist",not(iserror(vlookup($F708,'Reference info'!$J$38:$J$405,1,0))),"Performer",not(iserror(vlookup($F708,'Reference info'!$J$10:$J$36,1,0))),"Producer &amp; Engineer")</f>
        <v>Producer &amp; Engineer</v>
      </c>
      <c r="J708" s="174" t="str">
        <f>IF(F708="Main Primary Artist","update Tracks set ArtistId=(select ArtistId from Artists where Name=N'"&amp;Substitute(Trim(E708),"'","''")&amp;"' and EnterpriseId="&amp;EntId&amp;") where "&amp;IF(A708&lt;&gt;"", "ISRC='"&amp;A708&amp;"'", "TrackVendorId='"&amp;Substitute(Trim(B708),"'","''")&amp;"'")&amp;" and EnterpriseId="&amp;EntId,"INSERT into Contributors VALUES (newid(), "&amp;IF(F708&lt;&gt;"Primary Artist", "(select RoleId from ContributorRoles where Name='"&amp;F708&amp;"'), 0", "49, 1")&amp; ", (select max(TrackId) from Tracks where "&amp;IF(A708&lt;&gt;"", "ISRC='"&amp;A708&amp;"'", "TrackVendorId='"&amp;Substitute(Trim(B708),"'","''")&amp;"'")&amp;" and EnterpriseId="&amp;EntId&amp;"), null, (select ArtistId from Artists where Name=N'"&amp;SUBSTITUTE(trim(E708),"'","''")&amp;"' and EnterpriseId="&amp;EntId&amp;"), null)")</f>
        <v>INSERT into Contributors VALUES (newid(), (select RoleId from ContributorRoles where Name='Engineer'), 0, (select max(TrackId) from Tracks where ISRC='QZGLM2313600' and EnterpriseId=647322), null, (select ArtistId from Artists where Name=N'PeJota10*' and EnterpriseId=647322), null)</v>
      </c>
    </row>
    <row r="709" hidden="1">
      <c r="A709" s="8" t="s">
        <v>758</v>
      </c>
      <c r="B709" s="116"/>
      <c r="C709" s="134" t="str">
        <f t="array" ref="C709">ifs(and(isblank($A709),isblank($B709)),"", not(iserror(vlookup($A709&amp;$B709,'5) Release_Track'!$F:$F&amp;'5) Release_Track'!$G:$G,1,0))),vlookup($A709&amp;$B709,{'5) Release_Track'!$F:$F&amp;'5) Release_Track'!$G:$G,'5) Release_Track'!$H:$H},2,0), or(and(not(isblank($B709)),$B709=#REF!,$A709&lt;&gt;#REF!),and(not(isblank($A709)),$A709=#REF!,$B709&lt;&gt;#REF!)),"ID LISTS UNALIGNED",and($A709&lt;&gt;"",countif('5) Release_Track'!$F:$F,$A709)=0),"NO ISRC MATCH in Release_Track",and($B709&lt;&gt;"",countif('5) Release_Track'!$G:$G,$B709)=0),"NO CATALOG ID MATCH in Release_Track",iserror(vlookup($A709&amp;$B709,'5) Release_Track'!$F:$F&amp;'5) Release_Track'!$G:$G,1,0)),"NO ISRC-CATALOG ID pair MATCH in Release_Track" )</f>
        <v>O Único Deus</v>
      </c>
      <c r="D709" s="134"/>
      <c r="E709" s="43" t="s">
        <v>67</v>
      </c>
      <c r="F709" s="135" t="s">
        <v>667</v>
      </c>
      <c r="G709" s="136" t="str">
        <f t="array" ref="G709">ifs(or($F709="",$F709="Main Primary Artist"),$F709,not(iserror(vlookup($F709,'Reference info'!$J$5:$J$8,1,0))),"Key Artist",not(iserror(vlookup($F709,'Reference info'!$J$38:$J$405,1,0))),"Performer",not(iserror(vlookup($F709,'Reference info'!$J$10:$J$36,1,0))),"Producer &amp; Engineer")</f>
        <v>Producer &amp; Engineer</v>
      </c>
      <c r="J709" s="174" t="str">
        <f>IF(F709="Main Primary Artist","update Tracks set ArtistId=(select ArtistId from Artists where Name=N'"&amp;Substitute(Trim(E709),"'","''")&amp;"' and EnterpriseId="&amp;EntId&amp;") where "&amp;IF(A709&lt;&gt;"", "ISRC='"&amp;A709&amp;"'", "TrackVendorId='"&amp;Substitute(Trim(B709),"'","''")&amp;"'")&amp;" and EnterpriseId="&amp;EntId,"INSERT into Contributors VALUES (newid(), "&amp;IF(F709&lt;&gt;"Primary Artist", "(select RoleId from ContributorRoles where Name='"&amp;F709&amp;"'), 0", "49, 1")&amp; ", (select max(TrackId) from Tracks where "&amp;IF(A709&lt;&gt;"", "ISRC='"&amp;A709&amp;"'", "TrackVendorId='"&amp;Substitute(Trim(B709),"'","''")&amp;"'")&amp;" and EnterpriseId="&amp;EntId&amp;"), null, (select ArtistId from Artists where Name=N'"&amp;SUBSTITUTE(trim(E709),"'","''")&amp;"' and EnterpriseId="&amp;EntId&amp;"), null)")</f>
        <v>INSERT into Contributors VALUES (newid(), (select RoleId from ContributorRoles where Name='Producer'), 0, (select max(TrackId) from Tracks where ISRC='QZGLM2328055' and EnterpriseId=647322), null, (select ArtistId from Artists where Name=N'Flash Beats Manow' and EnterpriseId=647322), null)</v>
      </c>
    </row>
    <row r="710">
      <c r="A710" s="8" t="s">
        <v>758</v>
      </c>
      <c r="B710" s="116"/>
      <c r="C710" s="134" t="str">
        <f t="array" ref="C710">ifs(and(isblank($A710),isblank($B710)),"", not(iserror(vlookup($A710&amp;$B710,'5) Release_Track'!$F:$F&amp;'5) Release_Track'!$G:$G,1,0))),vlookup($A710&amp;$B710,{'5) Release_Track'!$F:$F&amp;'5) Release_Track'!$G:$G,'5) Release_Track'!$H:$H},2,0), or(and(not(isblank($B710)),$B710=#REF!,$A710&lt;&gt;#REF!),and(not(isblank($A710)),$A710=#REF!,$B710&lt;&gt;#REF!)),"ID LISTS UNALIGNED",and($A710&lt;&gt;"",countif('5) Release_Track'!$F:$F,$A710)=0),"NO ISRC MATCH in Release_Track",and($B710&lt;&gt;"",countif('5) Release_Track'!$G:$G,$B710)=0),"NO CATALOG ID MATCH in Release_Track",iserror(vlookup($A710&amp;$B710,'5) Release_Track'!$F:$F&amp;'5) Release_Track'!$G:$G,1,0)),"NO ISRC-CATALOG ID pair MATCH in Release_Track" )</f>
        <v>O Único Deus</v>
      </c>
      <c r="D710" s="134" t="str">
        <f t="array" ref="D710">ifs(and(isblank($A710),isblank($B710)),"", not(iserror(vlookup($A710&amp;$B710,'5) Release_Track'!$F:$F&amp;'5) Release_Track'!$G:$G,1,0))),vlookup($A710&amp;$B710,{'5) Release_Track'!$F:$F&amp;'5) Release_Track'!$G:$G,'5) Release_Track'!$I:$I},2,0), or(and(not(isblank($B710)),$B710=#REF!,$A710&lt;&gt;#REF!),and(not(isblank($A710)),$A710=#REF!,$B710&lt;&gt;#REF!)),"ID LISTS UNALIGNED",and($A710&lt;&gt;"",countif('5) Release_Track'!$F:$F,$A710)=0),"NO ISRC MATCH in Release_Track",and($B710&lt;&gt;"",countif('5) Release_Track'!$G:$G,$B710)=0),"NO CATALOG ID MATCH in Release_Track",iserror(vlookup($A710&amp;$B710,'5) Release_Track'!$F:$F&amp;'5) Release_Track'!$G:$G,1,0)),"NO ISRC-CATALOG ID pair MATCH in Release_Track" )</f>
        <v/>
      </c>
      <c r="E710" s="43" t="s">
        <v>67</v>
      </c>
      <c r="F710" s="135" t="s">
        <v>666</v>
      </c>
      <c r="G710" s="136" t="str">
        <f t="array" ref="G710">ifs(or($F710="",$F710="Main Primary Artist"),$F710,not(iserror(vlookup($F710,'Reference info'!$J$5:$J$8,1,0))),"Key Artist",not(iserror(vlookup($F710,'Reference info'!$J$38:$J$405,1,0))),"Performer",not(iserror(vlookup($F710,'Reference info'!$J$10:$J$36,1,0))),"Producer &amp; Engineer")</f>
        <v>Main Primary Artist</v>
      </c>
      <c r="H710" s="8" t="str">
        <f>"update Artists set ReleasesCount=(select count (distinct ReleaseId) from Releases where ArtistId=(select max(ArtistId) from Artists where Name=N'"&amp;E710&amp;"' and EnterpriseId="&amp;EntId&amp;")), 
TracksCount=(select count (distinct TrackId) from Tracks where ArtistId=(select max(ArtistId) from Artists where Name=N'"&amp;E710&amp;"' and EnterpriseId="&amp;EntId&amp;")) where ArtistId=(select max(ArtistId) from Artists where Name=N'"&amp;E710&amp;"'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710" s="174" t="str">
        <f>IF(F710="Main Primary Artist","update Tracks set ArtistId=(select ArtistId from Artists where Name=N'"&amp;Substitute(Trim(E710),"'","''")&amp;"' and EnterpriseId="&amp;EntId&amp;") where "&amp;IF(A710&lt;&gt;"", "ISRC='"&amp;A710&amp;"'", "TrackVendorId='"&amp;Substitute(Trim(B710),"'","''")&amp;"'")&amp;" and EnterpriseId="&amp;EntId,"INSERT into Contributors VALUES (newid(), "&amp;IF(F710&lt;&gt;"Primary Artist", "(select RoleId from ContributorRoles where Name='"&amp;F710&amp;"'), 0", "49, 1")&amp; ", (select max(TrackId) from Tracks where "&amp;IF(A710&lt;&gt;"", "ISRC='"&amp;A710&amp;"'", "TrackVendorId='"&amp;Substitute(Trim(B710),"'","''")&amp;"'")&amp;" and EnterpriseId="&amp;EntId&amp;"), null, (select ArtistId from Artists where Name=N'"&amp;SUBSTITUTE(trim(E710),"'","''")&amp;"' and EnterpriseId="&amp;EntId&amp;"), null)")</f>
        <v>update Tracks set ArtistId=(select ArtistId from Artists where Name=N'Flash Beats Manow' and EnterpriseId=647322) where ISRC='QZGLM2328055' and EnterpriseId=647322</v>
      </c>
    </row>
    <row r="711" hidden="1">
      <c r="A711" s="8" t="s">
        <v>758</v>
      </c>
      <c r="B711" s="116"/>
      <c r="C711" s="134" t="str">
        <f t="array" ref="C711">ifs(and(isblank($A711),isblank($B711)),"", not(iserror(vlookup($A711&amp;$B711,'5) Release_Track'!$F:$F&amp;'5) Release_Track'!$G:$G,1,0))),vlookup($A711&amp;$B711,{'5) Release_Track'!$F:$F&amp;'5) Release_Track'!$G:$G,'5) Release_Track'!$H:$H},2,0), or(and(not(isblank($B711)),$B711=#REF!,$A711&lt;&gt;#REF!),and(not(isblank($A711)),$A711=#REF!,$B711&lt;&gt;#REF!)),"ID LISTS UNALIGNED",and($A711&lt;&gt;"",countif('5) Release_Track'!$F:$F,$A711)=0),"NO ISRC MATCH in Release_Track",and($B711&lt;&gt;"",countif('5) Release_Track'!$G:$G,$B711)=0),"NO CATALOG ID MATCH in Release_Track",iserror(vlookup($A711&amp;$B711,'5) Release_Track'!$F:$F&amp;'5) Release_Track'!$G:$G,1,0)),"NO ISRC-CATALOG ID pair MATCH in Release_Track" )</f>
        <v>O Único Deus</v>
      </c>
      <c r="D711" s="134"/>
      <c r="E711" s="43" t="s">
        <v>67</v>
      </c>
      <c r="F711" s="135" t="s">
        <v>669</v>
      </c>
      <c r="G711" s="136" t="str">
        <f t="array" ref="G711">ifs(or($F711="",$F711="Main Primary Artist"),$F711,not(iserror(vlookup($F711,'Reference info'!$J$5:$J$8,1,0))),"Key Artist",not(iserror(vlookup($F711,'Reference info'!$J$38:$J$405,1,0))),"Performer",not(iserror(vlookup($F711,'Reference info'!$J$10:$J$36,1,0))),"Producer &amp; Engineer")</f>
        <v>Producer &amp; Engineer</v>
      </c>
      <c r="J711" s="174" t="str">
        <f>IF(F711="Main Primary Artist","update Tracks set ArtistId=(select ArtistId from Artists where Name=N'"&amp;Substitute(Trim(E711),"'","''")&amp;"' and EnterpriseId="&amp;EntId&amp;") where "&amp;IF(A711&lt;&gt;"", "ISRC='"&amp;A711&amp;"'", "TrackVendorId='"&amp;Substitute(Trim(B711),"'","''")&amp;"'")&amp;" and EnterpriseId="&amp;EntId,"INSERT into Contributors VALUES (newid(), "&amp;IF(F711&lt;&gt;"Primary Artist", "(select RoleId from ContributorRoles where Name='"&amp;F711&amp;"'), 0", "49, 1")&amp; ", (select max(TrackId) from Tracks where "&amp;IF(A711&lt;&gt;"", "ISRC='"&amp;A711&amp;"'", "TrackVendorId='"&amp;Substitute(Trim(B711),"'","''")&amp;"'")&amp;" and EnterpriseId="&amp;EntId&amp;"), null, (select ArtistId from Artists where Name=N'"&amp;SUBSTITUTE(trim(E711),"'","''")&amp;"' and EnterpriseId="&amp;EntId&amp;"), null)")</f>
        <v>INSERT into Contributors VALUES (newid(), (select RoleId from ContributorRoles where Name='Engineer'), 0, (select max(TrackId) from Tracks where ISRC='QZGLM2328055' and EnterpriseId=647322), null, (select ArtistId from Artists where Name=N'Flash Beats Manow' and EnterpriseId=647322), null)</v>
      </c>
    </row>
    <row r="712" hidden="1">
      <c r="A712" s="8" t="s">
        <v>756</v>
      </c>
      <c r="B712" s="116"/>
      <c r="C712" s="134" t="str">
        <f t="array" ref="C712">ifs(and(isblank($A712),isblank($B712)),"", not(iserror(vlookup($A712&amp;$B712,'5) Release_Track'!$F:$F&amp;'5) Release_Track'!$G:$G,1,0))),vlookup($A712&amp;$B712,{'5) Release_Track'!$F:$F&amp;'5) Release_Track'!$G:$G,'5) Release_Track'!$H:$H},2,0), or(and(not(isblank($B712)),$B712=$B709,$A712&lt;&gt;$A709),and(not(isblank($A712)),$A712=$A709,$B712&lt;&gt;$B709)),"ID LISTS UNALIGNED",and($A712&lt;&gt;"",countif('5) Release_Track'!$F:$F,$A712)=0),"NO ISRC MATCH in Release_Track",and($B712&lt;&gt;"",countif('5) Release_Track'!$G:$G,$B712)=0),"NO CATALOG ID MATCH in Release_Track",iserror(vlookup($A712&amp;$B712,'5) Release_Track'!$F:$F&amp;'5) Release_Track'!$G:$G,1,0)),"NO ISRC-CATALOG ID pair MATCH in Release_Track" )</f>
        <v>Castelo Infinito</v>
      </c>
      <c r="D712" s="134"/>
      <c r="E712" s="43" t="s">
        <v>673</v>
      </c>
      <c r="F712" s="135" t="s">
        <v>667</v>
      </c>
      <c r="G712" s="136" t="str">
        <f t="array" ref="G712">ifs(or($F712="",$F712="Main Primary Artist"),$F712,not(iserror(vlookup($F712,'Reference info'!$J$5:$J$8,1,0))),"Key Artist",not(iserror(vlookup($F712,'Reference info'!$J$38:$J$405,1,0))),"Performer",not(iserror(vlookup($F712,'Reference info'!$J$10:$J$36,1,0))),"Producer &amp; Engineer")</f>
        <v>Producer &amp; Engineer</v>
      </c>
      <c r="J712" s="174" t="str">
        <f>IF(F712="Main Primary Artist","update Tracks set ArtistId=(select ArtistId from Artists where Name=N'"&amp;Substitute(Trim(E712),"'","''")&amp;"' and EnterpriseId="&amp;EntId&amp;") where "&amp;IF(A712&lt;&gt;"", "ISRC='"&amp;A712&amp;"'", "TrackVendorId='"&amp;Substitute(Trim(B712),"'","''")&amp;"'")&amp;" and EnterpriseId="&amp;EntId,"INSERT into Contributors VALUES (newid(), "&amp;IF(F712&lt;&gt;"Primary Artist", "(select RoleId from ContributorRoles where Name='"&amp;F712&amp;"'), 0", "49, 1")&amp; ", (select max(TrackId) from Tracks where "&amp;IF(A712&lt;&gt;"", "ISRC='"&amp;A712&amp;"'", "TrackVendorId='"&amp;Substitute(Trim(B712),"'","''")&amp;"'")&amp;" and EnterpriseId="&amp;EntId&amp;"), null, (select ArtistId from Artists where Name=N'"&amp;SUBSTITUTE(trim(E712),"'","''")&amp;"' and EnterpriseId="&amp;EntId&amp;"), null)")</f>
        <v>INSERT into Contributors VALUES (newid(), (select RoleId from ContributorRoles where Name='Producer'), 0, (select max(TrackId) from Tracks where ISRC='QZGLM2328091' and EnterpriseId=647322), null, (select ArtistId from Artists where Name=N'Jkz' and EnterpriseId=647322), null)</v>
      </c>
    </row>
    <row r="713">
      <c r="A713" s="8" t="s">
        <v>756</v>
      </c>
      <c r="B713" s="116"/>
      <c r="C713" s="134" t="str">
        <f t="array" ref="C713">ifs(and(isblank($A713),isblank($B713)),"", not(iserror(vlookup($A713&amp;$B713,'5) Release_Track'!$F:$F&amp;'5) Release_Track'!$G:$G,1,0))),vlookup($A713&amp;$B713,{'5) Release_Track'!$F:$F&amp;'5) Release_Track'!$G:$G,'5) Release_Track'!$H:$H},2,0), or(and(not(isblank($B713)),$B713=$B710,$A713&lt;&gt;$A710),and(not(isblank($A713)),$A713=$A710,$B713&lt;&gt;$B710)),"ID LISTS UNALIGNED",and($A713&lt;&gt;"",countif('5) Release_Track'!$F:$F,$A713)=0),"NO ISRC MATCH in Release_Track",and($B713&lt;&gt;"",countif('5) Release_Track'!$G:$G,$B713)=0),"NO CATALOG ID MATCH in Release_Track",iserror(vlookup($A713&amp;$B713,'5) Release_Track'!$F:$F&amp;'5) Release_Track'!$G:$G,1,0)),"NO ISRC-CATALOG ID pair MATCH in Release_Track" )</f>
        <v>Castelo Infinito</v>
      </c>
      <c r="D713" s="134" t="str">
        <f t="array" ref="D713">ifs(and(isblank($A713),isblank($B713)),"", not(iserror(vlookup($A713&amp;$B713,'5) Release_Track'!$F:$F&amp;'5) Release_Track'!$G:$G,1,0))),vlookup($A713&amp;$B713,{'5) Release_Track'!$F:$F&amp;'5) Release_Track'!$G:$G,'5) Release_Track'!$I:$I},2,0), or(and(not(isblank($B713)),$B713=$B710,$A713&lt;&gt;$A710),and(not(isblank($A713)),$A713=$A710,$B713&lt;&gt;$B710)),"ID LISTS UNALIGNED",and($A713&lt;&gt;"",countif('5) Release_Track'!$F:$F,$A713)=0),"NO ISRC MATCH in Release_Track",and($B713&lt;&gt;"",countif('5) Release_Track'!$G:$G,$B713)=0),"NO CATALOG ID MATCH in Release_Track",iserror(vlookup($A713&amp;$B713,'5) Release_Track'!$F:$F&amp;'5) Release_Track'!$G:$G,1,0)),"NO ISRC-CATALOG ID pair MATCH in Release_Track" )</f>
        <v/>
      </c>
      <c r="E713" s="43" t="s">
        <v>673</v>
      </c>
      <c r="F713" s="135" t="s">
        <v>666</v>
      </c>
      <c r="G713" s="136" t="str">
        <f t="array" ref="G713">ifs(or($F713="",$F713="Main Primary Artist"),$F713,not(iserror(vlookup($F713,'Reference info'!$J$5:$J$8,1,0))),"Key Artist",not(iserror(vlookup($F713,'Reference info'!$J$38:$J$405,1,0))),"Performer",not(iserror(vlookup($F713,'Reference info'!$J$10:$J$36,1,0))),"Producer &amp; Engineer")</f>
        <v>Main Primary Artist</v>
      </c>
      <c r="H713" s="8" t="str">
        <f>"update Artists set ReleasesCount=(select count (distinct ReleaseId) from Releases where ArtistId=(select max(ArtistId) from Artists where Name=N'"&amp;E713&amp;"' and EnterpriseId="&amp;EntId&amp;")), 
TracksCount=(select count (distinct TrackId) from Tracks where ArtistId=(select max(ArtistId) from Artists where Name=N'"&amp;E713&amp;"' and EnterpriseId="&amp;EntId&amp;")) where ArtistId=(select max(ArtistId) from Artists where Name=N'"&amp;E713&amp;"'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13" s="174" t="str">
        <f>IF(F713="Main Primary Artist","update Tracks set ArtistId=(select ArtistId from Artists where Name=N'"&amp;Substitute(Trim(E713),"'","''")&amp;"' and EnterpriseId="&amp;EntId&amp;") where "&amp;IF(A713&lt;&gt;"", "ISRC='"&amp;A713&amp;"'", "TrackVendorId='"&amp;Substitute(Trim(B713),"'","''")&amp;"'")&amp;" and EnterpriseId="&amp;EntId,"INSERT into Contributors VALUES (newid(), "&amp;IF(F713&lt;&gt;"Primary Artist", "(select RoleId from ContributorRoles where Name='"&amp;F713&amp;"'), 0", "49, 1")&amp; ", (select max(TrackId) from Tracks where "&amp;IF(A713&lt;&gt;"", "ISRC='"&amp;A713&amp;"'", "TrackVendorId='"&amp;Substitute(Trim(B713),"'","''")&amp;"'")&amp;" and EnterpriseId="&amp;EntId&amp;"), null, (select ArtistId from Artists where Name=N'"&amp;SUBSTITUTE(trim(E713),"'","''")&amp;"' and EnterpriseId="&amp;EntId&amp;"), null)")</f>
        <v>update Tracks set ArtistId=(select ArtistId from Artists where Name=N'Jkz' and EnterpriseId=647322) where ISRC='QZGLM2328091' and EnterpriseId=647322</v>
      </c>
    </row>
    <row r="714" hidden="1">
      <c r="A714" s="8" t="s">
        <v>756</v>
      </c>
      <c r="B714" s="116"/>
      <c r="C714" s="134" t="str">
        <f t="array" ref="C714">ifs(and(isblank($A714),isblank($B714)),"", not(iserror(vlookup($A714&amp;$B714,'5) Release_Track'!$F:$F&amp;'5) Release_Track'!$G:$G,1,0))),vlookup($A714&amp;$B714,{'5) Release_Track'!$F:$F&amp;'5) Release_Track'!$G:$G,'5) Release_Track'!$H:$H},2,0), or(and(not(isblank($B714)),$B714=$B713,$A714&lt;&gt;$A713),and(not(isblank($A714)),$A714=$A713,$B714&lt;&gt;$B713)),"ID LISTS UNALIGNED",and($A714&lt;&gt;"",countif('5) Release_Track'!$F:$F,$A714)=0),"NO ISRC MATCH in Release_Track",and($B714&lt;&gt;"",countif('5) Release_Track'!$G:$G,$B714)=0),"NO CATALOG ID MATCH in Release_Track",iserror(vlookup($A714&amp;$B714,'5) Release_Track'!$F:$F&amp;'5) Release_Track'!$G:$G,1,0)),"NO ISRC-CATALOG ID pair MATCH in Release_Track" )</f>
        <v>Castelo Infinito</v>
      </c>
      <c r="D714" s="134" t="str">
        <f t="array" ref="D714">ifs(and(isblank($A714),isblank($B714)),"", not(iserror(vlookup($A714&amp;$B714,'5) Release_Track'!$F:$F&amp;'5) Release_Track'!$G:$G,1,0))),vlookup($A714&amp;$B714,{'5) Release_Track'!$F:$F&amp;'5) Release_Track'!$G:$G,'5) Release_Track'!$I:$I},2,0), or(and(not(isblank($B714)),$B714=$B713,$A714&lt;&gt;$A713),and(not(isblank($A714)),$A714=$A713,$B714&lt;&gt;$B713)),"ID LISTS UNALIGNED",and($A714&lt;&gt;"",countif('5) Release_Track'!$F:$F,$A714)=0),"NO ISRC MATCH in Release_Track",and($B714&lt;&gt;"",countif('5) Release_Track'!$G:$G,$B714)=0),"NO CATALOG ID MATCH in Release_Track",iserror(vlookup($A714&amp;$B714,'5) Release_Track'!$F:$F&amp;'5) Release_Track'!$G:$G,1,0)),"NO ISRC-CATALOG ID pair MATCH in Release_Track" )</f>
        <v/>
      </c>
      <c r="E714" s="43" t="s">
        <v>91</v>
      </c>
      <c r="F714" s="135" t="s">
        <v>672</v>
      </c>
      <c r="G714" s="136" t="str">
        <f t="array" ref="G714">ifs(or($F714="",$F714="Main Primary Artist"),$F714,not(iserror(vlookup($F714,'Reference info'!$J$5:$J$8,1,0))),"Key Artist",not(iserror(vlookup($F714,'Reference info'!$J$38:$J$405,1,0))),"Performer",not(iserror(vlookup($F714,'Reference info'!$J$10:$J$36,1,0))),"Producer &amp; Engineer")</f>
        <v>Key Artist</v>
      </c>
      <c r="J714" s="174" t="str">
        <f>IF(F714="Main Primary Artist","update Tracks set ArtistId=(select ArtistId from Artists where Name=N'"&amp;Substitute(Trim(E714),"'","''")&amp;"' and EnterpriseId="&amp;EntId&amp;") where "&amp;IF(A714&lt;&gt;"", "ISRC='"&amp;A714&amp;"'", "TrackVendorId='"&amp;Substitute(Trim(B714),"'","''")&amp;"'")&amp;" and EnterpriseId="&amp;EntId,"INSERT into Contributors VALUES (newid(), "&amp;IF(F714&lt;&gt;"Primary Artist", "(select RoleId from ContributorRoles where Name='"&amp;F714&amp;"'), 0", "49, 1")&amp; ", (select max(TrackId) from Tracks where "&amp;IF(A714&lt;&gt;"", "ISRC='"&amp;A714&amp;"'", "TrackVendorId='"&amp;Substitute(Trim(B714),"'","''")&amp;"'")&amp;" and EnterpriseId="&amp;EntId&amp;"), null, (select ArtistId from Artists where Name=N'"&amp;SUBSTITUTE(trim(E714),"'","''")&amp;"' and EnterpriseId="&amp;EntId&amp;"), null)")</f>
        <v>INSERT into Contributors VALUES (newid(), (select RoleId from ContributorRoles where Name='Featuring'), 0, (select max(TrackId) from Tracks where ISRC='QZGLM2328091' and EnterpriseId=647322), null, (select ArtistId from Artists where Name=N'May Abreu' and EnterpriseId=647322), null)</v>
      </c>
    </row>
    <row r="715" hidden="1">
      <c r="A715" s="8" t="s">
        <v>756</v>
      </c>
      <c r="B715" s="116"/>
      <c r="C715" s="134" t="str">
        <f t="array" ref="C715">ifs(and(isblank($A715),isblank($B715)),"", not(iserror(vlookup($A715&amp;$B715,'5) Release_Track'!$F:$F&amp;'5) Release_Track'!$G:$G,1,0))),vlookup($A715&amp;$B715,{'5) Release_Track'!$F:$F&amp;'5) Release_Track'!$G:$G,'5) Release_Track'!$H:$H},2,0), or(and(not(isblank($B715)),$B715=$B714,$A715&lt;&gt;$A714),and(not(isblank($A715)),$A715=$A714,$B715&lt;&gt;$B714)),"ID LISTS UNALIGNED",and($A715&lt;&gt;"",countif('5) Release_Track'!$F:$F,$A715)=0),"NO ISRC MATCH in Release_Track",and($B715&lt;&gt;"",countif('5) Release_Track'!$G:$G,$B715)=0),"NO CATALOG ID MATCH in Release_Track",iserror(vlookup($A715&amp;$B715,'5) Release_Track'!$F:$F&amp;'5) Release_Track'!$G:$G,1,0)),"NO ISRC-CATALOG ID pair MATCH in Release_Track" )</f>
        <v>Castelo Infinito</v>
      </c>
      <c r="D715" s="134" t="str">
        <f t="array" ref="D715">ifs(and(isblank($A715),isblank($B715)),"", not(iserror(vlookup($A715&amp;$B715,'5) Release_Track'!$F:$F&amp;'5) Release_Track'!$G:$G,1,0))),vlookup($A715&amp;$B715,{'5) Release_Track'!$F:$F&amp;'5) Release_Track'!$G:$G,'5) Release_Track'!$I:$I},2,0), or(and(not(isblank($B715)),$B715=$B714,$A715&lt;&gt;$A714),and(not(isblank($A715)),$A715=$A714,$B715&lt;&gt;$B714)),"ID LISTS UNALIGNED",and($A715&lt;&gt;"",countif('5) Release_Track'!$F:$F,$A715)=0),"NO ISRC MATCH in Release_Track",and($B715&lt;&gt;"",countif('5) Release_Track'!$G:$G,$B715)=0),"NO CATALOG ID MATCH in Release_Track",iserror(vlookup($A715&amp;$B715,'5) Release_Track'!$F:$F&amp;'5) Release_Track'!$G:$G,1,0)),"NO ISRC-CATALOG ID pair MATCH in Release_Track" )</f>
        <v/>
      </c>
      <c r="E715" s="43" t="s">
        <v>93</v>
      </c>
      <c r="F715" s="135" t="s">
        <v>672</v>
      </c>
      <c r="G715" s="136" t="str">
        <f t="array" ref="G715">ifs(or($F715="",$F715="Main Primary Artist"),$F715,not(iserror(vlookup($F715,'Reference info'!$J$5:$J$8,1,0))),"Key Artist",not(iserror(vlookup($F715,'Reference info'!$J$38:$J$405,1,0))),"Performer",not(iserror(vlookup($F715,'Reference info'!$J$10:$J$36,1,0))),"Producer &amp; Engineer")</f>
        <v>Key Artist</v>
      </c>
      <c r="J715" s="174" t="str">
        <f>IF(F715="Main Primary Artist","update Tracks set ArtistId=(select ArtistId from Artists where Name=N'"&amp;Substitute(Trim(E715),"'","''")&amp;"' and EnterpriseId="&amp;EntId&amp;") where "&amp;IF(A715&lt;&gt;"", "ISRC='"&amp;A715&amp;"'", "TrackVendorId='"&amp;Substitute(Trim(B715),"'","''")&amp;"'")&amp;" and EnterpriseId="&amp;EntId,"INSERT into Contributors VALUES (newid(), "&amp;IF(F715&lt;&gt;"Primary Artist", "(select RoleId from ContributorRoles where Name='"&amp;F715&amp;"'), 0", "49, 1")&amp; ", (select max(TrackId) from Tracks where "&amp;IF(A715&lt;&gt;"", "ISRC='"&amp;A715&amp;"'", "TrackVendorId='"&amp;Substitute(Trim(B715),"'","''")&amp;"'")&amp;" and EnterpriseId="&amp;EntId&amp;"), null, (select ArtistId from Artists where Name=N'"&amp;SUBSTITUTE(trim(E715),"'","''")&amp;"' and EnterpriseId="&amp;EntId&amp;"), null)")</f>
        <v>INSERT into Contributors VALUES (newid(), (select RoleId from ContributorRoles where Name='Featuring'), 0, (select max(TrackId) from Tracks where ISRC='QZGLM2328091' and EnterpriseId=647322), null, (select ArtistId from Artists where Name=N'Nikmouu' and EnterpriseId=647322), null)</v>
      </c>
    </row>
    <row r="716" hidden="1">
      <c r="A716" s="8" t="s">
        <v>756</v>
      </c>
      <c r="B716" s="116"/>
      <c r="C716" s="134" t="str">
        <f t="array" ref="C716">ifs(and(isblank($A716),isblank($B716)),"", not(iserror(vlookup($A716&amp;$B716,'5) Release_Track'!$F:$F&amp;'5) Release_Track'!$G:$G,1,0))),vlookup($A716&amp;$B716,{'5) Release_Track'!$F:$F&amp;'5) Release_Track'!$G:$G,'5) Release_Track'!$H:$H},2,0), or(and(not(isblank($B716)),$B716=$B715,$A716&lt;&gt;$A715),and(not(isblank($A716)),$A716=$A715,$B716&lt;&gt;$B715)),"ID LISTS UNALIGNED",and($A716&lt;&gt;"",countif('5) Release_Track'!$F:$F,$A716)=0),"NO ISRC MATCH in Release_Track",and($B716&lt;&gt;"",countif('5) Release_Track'!$G:$G,$B716)=0),"NO CATALOG ID MATCH in Release_Track",iserror(vlookup($A716&amp;$B716,'5) Release_Track'!$F:$F&amp;'5) Release_Track'!$G:$G,1,0)),"NO ISRC-CATALOG ID pair MATCH in Release_Track" )</f>
        <v>Castelo Infinito</v>
      </c>
      <c r="D716" s="134" t="str">
        <f t="array" ref="D716">ifs(and(isblank($A716),isblank($B716)),"", not(iserror(vlookup($A716&amp;$B716,'5) Release_Track'!$F:$F&amp;'5) Release_Track'!$G:$G,1,0))),vlookup($A716&amp;$B716,{'5) Release_Track'!$F:$F&amp;'5) Release_Track'!$G:$G,'5) Release_Track'!$I:$I},2,0), or(and(not(isblank($B716)),$B716=$B715,$A716&lt;&gt;$A715),and(not(isblank($A716)),$A716=$A715,$B716&lt;&gt;$B715)),"ID LISTS UNALIGNED",and($A716&lt;&gt;"",countif('5) Release_Track'!$F:$F,$A716)=0),"NO ISRC MATCH in Release_Track",and($B716&lt;&gt;"",countif('5) Release_Track'!$G:$G,$B716)=0),"NO CATALOG ID MATCH in Release_Track",iserror(vlookup($A716&amp;$B716,'5) Release_Track'!$F:$F&amp;'5) Release_Track'!$G:$G,1,0)),"NO ISRC-CATALOG ID pair MATCH in Release_Track" )</f>
        <v/>
      </c>
      <c r="E716" s="43" t="s">
        <v>95</v>
      </c>
      <c r="F716" s="135" t="s">
        <v>672</v>
      </c>
      <c r="G716" s="136" t="str">
        <f t="array" ref="G716">ifs(or($F716="",$F716="Main Primary Artist"),$F716,not(iserror(vlookup($F716,'Reference info'!$J$5:$J$8,1,0))),"Key Artist",not(iserror(vlookup($F716,'Reference info'!$J$38:$J$405,1,0))),"Performer",not(iserror(vlookup($F716,'Reference info'!$J$10:$J$36,1,0))),"Producer &amp; Engineer")</f>
        <v>Key Artist</v>
      </c>
      <c r="J716" s="174" t="str">
        <f>IF(F716="Main Primary Artist","update Tracks set ArtistId=(select ArtistId from Artists where Name=N'"&amp;Substitute(Trim(E716),"'","''")&amp;"' and EnterpriseId="&amp;EntId&amp;") where "&amp;IF(A716&lt;&gt;"", "ISRC='"&amp;A716&amp;"'", "TrackVendorId='"&amp;Substitute(Trim(B716),"'","''")&amp;"'")&amp;" and EnterpriseId="&amp;EntId,"INSERT into Contributors VALUES (newid(), "&amp;IF(F716&lt;&gt;"Primary Artist", "(select RoleId from ContributorRoles where Name='"&amp;F716&amp;"'), 0", "49, 1")&amp; ", (select max(TrackId) from Tracks where "&amp;IF(A716&lt;&gt;"", "ISRC='"&amp;A716&amp;"'", "TrackVendorId='"&amp;Substitute(Trim(B716),"'","''")&amp;"'")&amp;" and EnterpriseId="&amp;EntId&amp;"), null, (select ArtistId from Artists where Name=N'"&amp;SUBSTITUTE(trim(E716),"'","''")&amp;"' and EnterpriseId="&amp;EntId&amp;"), null)")</f>
        <v>INSERT into Contributors VALUES (newid(), (select RoleId from ContributorRoles where Name='Featuring'), 0, (select max(TrackId) from Tracks where ISRC='QZGLM2328091' and EnterpriseId=647322), null, (select ArtistId from Artists where Name=N'YuzoDeen Music' and EnterpriseId=647322), null)</v>
      </c>
    </row>
    <row r="717" hidden="1">
      <c r="A717" s="8" t="s">
        <v>756</v>
      </c>
      <c r="B717" s="116"/>
      <c r="C717" s="134" t="str">
        <f t="array" ref="C717">ifs(and(isblank($A717),isblank($B717)),"", not(iserror(vlookup($A717&amp;$B717,'5) Release_Track'!$F:$F&amp;'5) Release_Track'!$G:$G,1,0))),vlookup($A717&amp;$B717,{'5) Release_Track'!$F:$F&amp;'5) Release_Track'!$G:$G,'5) Release_Track'!$H:$H},2,0), or(and(not(isblank($B717)),$B717=$B714,$A717&lt;&gt;$A714),and(not(isblank($A717)),$A717=$A714,$B717&lt;&gt;$B714)),"ID LISTS UNALIGNED",and($A717&lt;&gt;"",countif('5) Release_Track'!$F:$F,$A717)=0),"NO ISRC MATCH in Release_Track",and($B717&lt;&gt;"",countif('5) Release_Track'!$G:$G,$B717)=0),"NO CATALOG ID MATCH in Release_Track",iserror(vlookup($A717&amp;$B717,'5) Release_Track'!$F:$F&amp;'5) Release_Track'!$G:$G,1,0)),"NO ISRC-CATALOG ID pair MATCH in Release_Track" )</f>
        <v>Castelo Infinito</v>
      </c>
      <c r="D717" s="134"/>
      <c r="E717" s="43" t="s">
        <v>673</v>
      </c>
      <c r="F717" s="135" t="s">
        <v>669</v>
      </c>
      <c r="G717" s="136" t="str">
        <f t="array" ref="G717">ifs(or($F717="",$F717="Main Primary Artist"),$F717,not(iserror(vlookup($F717,'Reference info'!$J$5:$J$8,1,0))),"Key Artist",not(iserror(vlookup($F717,'Reference info'!$J$38:$J$405,1,0))),"Performer",not(iserror(vlookup($F717,'Reference info'!$J$10:$J$36,1,0))),"Producer &amp; Engineer")</f>
        <v>Producer &amp; Engineer</v>
      </c>
      <c r="J717" s="174" t="str">
        <f>IF(F717="Main Primary Artist","update Tracks set ArtistId=(select ArtistId from Artists where Name=N'"&amp;Substitute(Trim(E717),"'","''")&amp;"' and EnterpriseId="&amp;EntId&amp;") where "&amp;IF(A717&lt;&gt;"", "ISRC='"&amp;A717&amp;"'", "TrackVendorId='"&amp;Substitute(Trim(B717),"'","''")&amp;"'")&amp;" and EnterpriseId="&amp;EntId,"INSERT into Contributors VALUES (newid(), "&amp;IF(F717&lt;&gt;"Primary Artist", "(select RoleId from ContributorRoles where Name='"&amp;F717&amp;"'), 0", "49, 1")&amp; ", (select max(TrackId) from Tracks where "&amp;IF(A717&lt;&gt;"", "ISRC='"&amp;A717&amp;"'", "TrackVendorId='"&amp;Substitute(Trim(B717),"'","''")&amp;"'")&amp;" and EnterpriseId="&amp;EntId&amp;"), null, (select ArtistId from Artists where Name=N'"&amp;SUBSTITUTE(trim(E717),"'","''")&amp;"' and EnterpriseId="&amp;EntId&amp;"), null)")</f>
        <v>INSERT into Contributors VALUES (newid(), (select RoleId from ContributorRoles where Name='Engineer'), 0, (select max(TrackId) from Tracks where ISRC='QZGLM2328091' and EnterpriseId=647322), null, (select ArtistId from Artists where Name=N'Jkz' and EnterpriseId=647322), null)</v>
      </c>
    </row>
    <row r="718" hidden="1">
      <c r="A718" s="34" t="s">
        <v>1062</v>
      </c>
      <c r="B718" s="84"/>
      <c r="C718" s="134" t="str">
        <f t="array" ref="C718">ifs(and(isblank($A718),isblank($B718)),"", not(iserror(vlookup($A718&amp;$B718,'5) Release_Track'!$F:$F&amp;'5) Release_Track'!$G:$G,1,0))),vlookup($A718&amp;$B718,{'5) Release_Track'!$F:$F&amp;'5) Release_Track'!$G:$G,'5) Release_Track'!$H:$H},2,0), or(and(not(isblank($B718)),$B718=$B715,$A718&lt;&gt;$A715),and(not(isblank($A718)),$A718=$A715,$B718&lt;&gt;$B715)),"ID LISTS UNALIGNED",and($A718&lt;&gt;"",countif('5) Release_Track'!$F:$F,$A718)=0),"NO ISRC MATCH in Release_Track",and($B718&lt;&gt;"",countif('5) Release_Track'!$G:$G,$B718)=0),"NO CATALOG ID MATCH in Release_Track",iserror(vlookup($A718&amp;$B718,'5) Release_Track'!$F:$F&amp;'5) Release_Track'!$G:$G,1,0)),"NO ISRC-CATALOG ID pair MATCH in Release_Track" )</f>
        <v>Escolhido por Deus</v>
      </c>
      <c r="D718" s="134" t="str">
        <f t="array" ref="D718">ifs(and(isblank($A718),isblank($B718)),"", not(iserror(vlookup($A718&amp;$B718,'5) Release_Track'!$F:$F&amp;'5) Release_Track'!$G:$G,1,0))),vlookup($A718&amp;$B718,{'5) Release_Track'!$F:$F&amp;'5) Release_Track'!$G:$G,'5) Release_Track'!$I:$I},2,0), or(and(not(isblank($B718)),$B718=$B715,$A718&lt;&gt;$A715),and(not(isblank($A718)),$A718=$A715,$B718&lt;&gt;$B715)),"ID LISTS UNALIGNED",and($A718&lt;&gt;"",countif('5) Release_Track'!$F:$F,$A718)=0),"NO ISRC MATCH in Release_Track",and($B718&lt;&gt;"",countif('5) Release_Track'!$G:$G,$B718)=0),"NO CATALOG ID MATCH in Release_Track",iserror(vlookup($A718&amp;$B718,'5) Release_Track'!$F:$F&amp;'5) Release_Track'!$G:$G,1,0)),"NO ISRC-CATALOG ID pair MATCH in Release_Track" )</f>
        <v/>
      </c>
      <c r="E718" s="96" t="s">
        <v>53</v>
      </c>
      <c r="F718" s="135" t="s">
        <v>667</v>
      </c>
      <c r="G718" s="136" t="str">
        <f t="array" ref="G718">ifs(or($F718="",$F718="Main Primary Artist"),$F718,not(iserror(vlookup($F718,'Reference info'!$J$5:$J$8,1,0))),"Key Artist",not(iserror(vlookup($F718,'Reference info'!$J$38:$J$405,1,0))),"Performer",not(iserror(vlookup($F718,'Reference info'!$J$10:$J$36,1,0))),"Producer &amp; Engineer")</f>
        <v>Producer &amp; Engineer</v>
      </c>
      <c r="J718" s="174" t="str">
        <f>IF(F718="Main Primary Artist","update Tracks set ArtistId=(select ArtistId from Artists where Name=N'"&amp;Substitute(Trim(E718),"'","''")&amp;"' and EnterpriseId="&amp;EntId&amp;") where "&amp;IF(A718&lt;&gt;"", "ISRC='"&amp;A718&amp;"'", "TrackVendorId='"&amp;Substitute(Trim(B718),"'","''")&amp;"'")&amp;" and EnterpriseId="&amp;EntId,"INSERT into Contributors VALUES (newid(), "&amp;IF(F718&lt;&gt;"Primary Artist", "(select RoleId from ContributorRoles where Name='"&amp;F718&amp;"'), 0", "49, 1")&amp; ", (select max(TrackId) from Tracks where "&amp;IF(A718&lt;&gt;"", "ISRC='"&amp;A718&amp;"'", "TrackVendorId='"&amp;Substitute(Trim(B718),"'","''")&amp;"'")&amp;" and EnterpriseId="&amp;EntId&amp;"), null, (select ArtistId from Artists where Name=N'"&amp;SUBSTITUTE(trim(E718),"'","''")&amp;"' and EnterpriseId="&amp;EntId&amp;"), null)")</f>
        <v>INSERT into Contributors VALUES (newid(), (select RoleId from ContributorRoles where Name='Producer'), 0, (select max(TrackId) from Tracks where ISRC='QZGLM2338586' and EnterpriseId=647322), null, (select ArtistId from Artists where Name=N'PeJota10*' and EnterpriseId=647322), null)</v>
      </c>
    </row>
    <row r="719">
      <c r="A719" s="34" t="s">
        <v>1062</v>
      </c>
      <c r="B719" s="84"/>
      <c r="C719" s="134" t="str">
        <f t="array" ref="C719">ifs(and(isblank($A719),isblank($B719)),"", not(iserror(vlookup($A719&amp;$B719,'5) Release_Track'!$F:$F&amp;'5) Release_Track'!$G:$G,1,0))),vlookup($A719&amp;$B719,{'5) Release_Track'!$F:$F&amp;'5) Release_Track'!$G:$G,'5) Release_Track'!$H:$H},2,0), or(and(not(isblank($B719)),$B719=$B716,$A719&lt;&gt;$A716),and(not(isblank($A719)),$A719=$A716,$B719&lt;&gt;$B716)),"ID LISTS UNALIGNED",and($A719&lt;&gt;"",countif('5) Release_Track'!$F:$F,$A719)=0),"NO ISRC MATCH in Release_Track",and($B719&lt;&gt;"",countif('5) Release_Track'!$G:$G,$B719)=0),"NO CATALOG ID MATCH in Release_Track",iserror(vlookup($A719&amp;$B719,'5) Release_Track'!$F:$F&amp;'5) Release_Track'!$G:$G,1,0)),"NO ISRC-CATALOG ID pair MATCH in Release_Track" )</f>
        <v>Escolhido por Deus</v>
      </c>
      <c r="D719" s="134" t="str">
        <f t="array" ref="D719">ifs(and(isblank($A719),isblank($B719)),"", not(iserror(vlookup($A719&amp;$B719,'5) Release_Track'!$F:$F&amp;'5) Release_Track'!$G:$G,1,0))),vlookup($A719&amp;$B719,{'5) Release_Track'!$F:$F&amp;'5) Release_Track'!$G:$G,'5) Release_Track'!$I:$I},2,0), or(and(not(isblank($B719)),$B719=$B716,$A719&lt;&gt;$A716),and(not(isblank($A719)),$A719=$A716,$B719&lt;&gt;$B716)),"ID LISTS UNALIGNED",and($A719&lt;&gt;"",countif('5) Release_Track'!$F:$F,$A719)=0),"NO ISRC MATCH in Release_Track",and($B719&lt;&gt;"",countif('5) Release_Track'!$G:$G,$B719)=0),"NO CATALOG ID MATCH in Release_Track",iserror(vlookup($A719&amp;$B719,'5) Release_Track'!$F:$F&amp;'5) Release_Track'!$G:$G,1,0)),"NO ISRC-CATALOG ID pair MATCH in Release_Track" )</f>
        <v/>
      </c>
      <c r="E719" s="96" t="s">
        <v>53</v>
      </c>
      <c r="F719" s="140" t="s">
        <v>666</v>
      </c>
      <c r="G719" s="136" t="str">
        <f t="array" ref="G719">ifs(or($F719="",$F719="Main Primary Artist"),$F719,not(iserror(vlookup($F719,'Reference info'!$J$5:$J$8,1,0))),"Key Artist",not(iserror(vlookup($F719,'Reference info'!$J$38:$J$405,1,0))),"Performer",not(iserror(vlookup($F719,'Reference info'!$J$10:$J$36,1,0))),"Producer &amp; Engineer")</f>
        <v>Main Primary Artist</v>
      </c>
      <c r="H719" s="8" t="str">
        <f>"update Artists set ReleasesCount=(select count (distinct ReleaseId) from Releases where ArtistId=(select max(ArtistId) from Artists where Name=N'"&amp;E719&amp;"' and EnterpriseId="&amp;EntId&amp;")), 
TracksCount=(select count (distinct TrackId) from Tracks where ArtistId=(select max(ArtistId) from Artists where Name=N'"&amp;E719&amp;"' and EnterpriseId="&amp;EntId&amp;")) where ArtistId=(select max(ArtistId) from Artists where Name=N'"&amp;E719&amp;"'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19" s="174" t="str">
        <f>IF(F719="Main Primary Artist","update Tracks set ArtistId=(select ArtistId from Artists where Name=N'"&amp;Substitute(Trim(E719),"'","''")&amp;"' and EnterpriseId="&amp;EntId&amp;") where "&amp;IF(A719&lt;&gt;"", "ISRC='"&amp;A719&amp;"'", "TrackVendorId='"&amp;Substitute(Trim(B719),"'","''")&amp;"'")&amp;" and EnterpriseId="&amp;EntId,"INSERT into Contributors VALUES (newid(), "&amp;IF(F719&lt;&gt;"Primary Artist", "(select RoleId from ContributorRoles where Name='"&amp;F719&amp;"'), 0", "49, 1")&amp; ", (select max(TrackId) from Tracks where "&amp;IF(A719&lt;&gt;"", "ISRC='"&amp;A719&amp;"'", "TrackVendorId='"&amp;Substitute(Trim(B719),"'","''")&amp;"'")&amp;" and EnterpriseId="&amp;EntId&amp;"), null, (select ArtistId from Artists where Name=N'"&amp;SUBSTITUTE(trim(E719),"'","''")&amp;"' and EnterpriseId="&amp;EntId&amp;"), null)")</f>
        <v>update Tracks set ArtistId=(select ArtistId from Artists where Name=N'PeJota10*' and EnterpriseId=647322) where ISRC='QZGLM2338586' and EnterpriseId=647322</v>
      </c>
    </row>
    <row r="720" hidden="1">
      <c r="A720" s="34" t="s">
        <v>1062</v>
      </c>
      <c r="B720" s="84"/>
      <c r="C720" s="134" t="str">
        <f t="array" ref="C720">ifs(and(isblank($A720),isblank($B720)),"", not(iserror(vlookup($A720&amp;$B720,'5) Release_Track'!$F:$F&amp;'5) Release_Track'!$G:$G,1,0))),vlookup($A720&amp;$B720,{'5) Release_Track'!$F:$F&amp;'5) Release_Track'!$G:$G,'5) Release_Track'!$H:$H},2,0), or(and(not(isblank($B720)),$B720=$B717,$A720&lt;&gt;$A717),and(not(isblank($A720)),$A720=$A717,$B720&lt;&gt;$B717)),"ID LISTS UNALIGNED",and($A720&lt;&gt;"",countif('5) Release_Track'!$F:$F,$A720)=0),"NO ISRC MATCH in Release_Track",and($B720&lt;&gt;"",countif('5) Release_Track'!$G:$G,$B720)=0),"NO CATALOG ID MATCH in Release_Track",iserror(vlookup($A720&amp;$B720,'5) Release_Track'!$F:$F&amp;'5) Release_Track'!$G:$G,1,0)),"NO ISRC-CATALOG ID pair MATCH in Release_Track" )</f>
        <v>Escolhido por Deus</v>
      </c>
      <c r="D720" s="134" t="str">
        <f t="array" ref="D720">ifs(and(isblank($A720),isblank($B720)),"", not(iserror(vlookup($A720&amp;$B720,'5) Release_Track'!$F:$F&amp;'5) Release_Track'!$G:$G,1,0))),vlookup($A720&amp;$B720,{'5) Release_Track'!$F:$F&amp;'5) Release_Track'!$G:$G,'5) Release_Track'!$I:$I},2,0), or(and(not(isblank($B720)),$B720=$B717,$A720&lt;&gt;$A717),and(not(isblank($A720)),$A720=$A717,$B720&lt;&gt;$B717)),"ID LISTS UNALIGNED",and($A720&lt;&gt;"",countif('5) Release_Track'!$F:$F,$A720)=0),"NO ISRC MATCH in Release_Track",and($B720&lt;&gt;"",countif('5) Release_Track'!$G:$G,$B720)=0),"NO CATALOG ID MATCH in Release_Track",iserror(vlookup($A720&amp;$B720,'5) Release_Track'!$F:$F&amp;'5) Release_Track'!$G:$G,1,0)),"NO ISRC-CATALOG ID pair MATCH in Release_Track" )</f>
        <v/>
      </c>
      <c r="E720" s="96" t="s">
        <v>53</v>
      </c>
      <c r="F720" s="135" t="s">
        <v>669</v>
      </c>
      <c r="G720" s="136" t="str">
        <f t="array" ref="G720">ifs(or($F720="",$F720="Main Primary Artist"),$F720,not(iserror(vlookup($F720,'Reference info'!$J$5:$J$8,1,0))),"Key Artist",not(iserror(vlookup($F720,'Reference info'!$J$38:$J$405,1,0))),"Performer",not(iserror(vlookup($F720,'Reference info'!$J$10:$J$36,1,0))),"Producer &amp; Engineer")</f>
        <v>Producer &amp; Engineer</v>
      </c>
      <c r="J720" s="174" t="str">
        <f>IF(F720="Main Primary Artist","update Tracks set ArtistId=(select ArtistId from Artists where Name=N'"&amp;Substitute(Trim(E720),"'","''")&amp;"' and EnterpriseId="&amp;EntId&amp;") where "&amp;IF(A720&lt;&gt;"", "ISRC='"&amp;A720&amp;"'", "TrackVendorId='"&amp;Substitute(Trim(B720),"'","''")&amp;"'")&amp;" and EnterpriseId="&amp;EntId,"INSERT into Contributors VALUES (newid(), "&amp;IF(F720&lt;&gt;"Primary Artist", "(select RoleId from ContributorRoles where Name='"&amp;F720&amp;"'), 0", "49, 1")&amp; ", (select max(TrackId) from Tracks where "&amp;IF(A720&lt;&gt;"", "ISRC='"&amp;A720&amp;"'", "TrackVendorId='"&amp;Substitute(Trim(B720),"'","''")&amp;"'")&amp;" and EnterpriseId="&amp;EntId&amp;"), null, (select ArtistId from Artists where Name=N'"&amp;SUBSTITUTE(trim(E720),"'","''")&amp;"' and EnterpriseId="&amp;EntId&amp;"), null)")</f>
        <v>INSERT into Contributors VALUES (newid(), (select RoleId from ContributorRoles where Name='Engineer'), 0, (select max(TrackId) from Tracks where ISRC='QZGLM2338586' and EnterpriseId=647322), null, (select ArtistId from Artists where Name=N'PeJota10*' and EnterpriseId=647322), null)</v>
      </c>
    </row>
    <row r="721" hidden="1">
      <c r="A721" s="8" t="s">
        <v>760</v>
      </c>
      <c r="B721" s="116"/>
      <c r="C721" s="134" t="str">
        <f t="array" ref="C721">ifs(and(isblank($A721),isblank($B721)),"", not(iserror(vlookup($A721&amp;$B721,'5) Release_Track'!$F:$F&amp;'5) Release_Track'!$G:$G,1,0))),vlookup($A721&amp;$B721,{'5) Release_Track'!$F:$F&amp;'5) Release_Track'!$G:$G,'5) Release_Track'!$H:$H},2,0), or(and(not(isblank($B721)),$B721=$B718,$A721&lt;&gt;$A718),and(not(isblank($A721)),$A721=$A718,$B721&lt;&gt;$B718)),"ID LISTS UNALIGNED",and($A721&lt;&gt;"",countif('5) Release_Track'!$F:$F,$A721)=0),"NO ISRC MATCH in Release_Track",and($B721&lt;&gt;"",countif('5) Release_Track'!$G:$G,$B721)=0),"NO CATALOG ID MATCH in Release_Track",iserror(vlookup($A721&amp;$B721,'5) Release_Track'!$F:$F&amp;'5) Release_Track'!$G:$G,1,0)),"NO ISRC-CATALOG ID pair MATCH in Release_Track" )</f>
        <v>Style Eren Jaeger</v>
      </c>
      <c r="D721" s="134"/>
      <c r="E721" s="43" t="s">
        <v>49</v>
      </c>
      <c r="F721" s="135" t="s">
        <v>667</v>
      </c>
      <c r="G721" s="136" t="str">
        <f t="array" ref="G721">ifs(or($F721="",$F721="Main Primary Artist"),$F721,not(iserror(vlookup($F721,'Reference info'!$J$5:$J$8,1,0))),"Key Artist",not(iserror(vlookup($F721,'Reference info'!$J$38:$J$405,1,0))),"Performer",not(iserror(vlookup($F721,'Reference info'!$J$10:$J$36,1,0))),"Producer &amp; Engineer")</f>
        <v>Producer &amp; Engineer</v>
      </c>
      <c r="J721" s="174" t="str">
        <f>IF(F721="Main Primary Artist","update Tracks set ArtistId=(select ArtistId from Artists where Name=N'"&amp;Substitute(Trim(E721),"'","''")&amp;"' and EnterpriseId="&amp;EntId&amp;") where "&amp;IF(A721&lt;&gt;"", "ISRC='"&amp;A721&amp;"'", "TrackVendorId='"&amp;Substitute(Trim(B721),"'","''")&amp;"'")&amp;" and EnterpriseId="&amp;EntId,"INSERT into Contributors VALUES (newid(), "&amp;IF(F721&lt;&gt;"Primary Artist", "(select RoleId from ContributorRoles where Name='"&amp;F721&amp;"'), 0", "49, 1")&amp; ", (select max(TrackId) from Tracks where "&amp;IF(A721&lt;&gt;"", "ISRC='"&amp;A721&amp;"'", "TrackVendorId='"&amp;Substitute(Trim(B721),"'","''")&amp;"'")&amp;" and EnterpriseId="&amp;EntId&amp;"), null, (select ArtistId from Artists where Name=N'"&amp;SUBSTITUTE(trim(E721),"'","''")&amp;"' and EnterpriseId="&amp;EntId&amp;"), null)")</f>
        <v>INSERT into Contributors VALUES (newid(), (select RoleId from ContributorRoles where Name='Producer'), 0, (select max(TrackId) from Tracks where ISRC='QZGLM2338587' and EnterpriseId=647322), null, (select ArtistId from Artists where Name=N'JKZ' and EnterpriseId=647322), null)</v>
      </c>
    </row>
    <row r="722">
      <c r="A722" s="8" t="s">
        <v>760</v>
      </c>
      <c r="B722" s="116"/>
      <c r="C722" s="134" t="str">
        <f t="array" ref="C722">ifs(and(isblank($A722),isblank($B722)),"", not(iserror(vlookup($A722&amp;$B722,'5) Release_Track'!$F:$F&amp;'5) Release_Track'!$G:$G,1,0))),vlookup($A722&amp;$B722,{'5) Release_Track'!$F:$F&amp;'5) Release_Track'!$G:$G,'5) Release_Track'!$H:$H},2,0), or(and(not(isblank($B722)),$B722=$B719,$A722&lt;&gt;$A719),and(not(isblank($A722)),$A722=$A719,$B722&lt;&gt;$B719)),"ID LISTS UNALIGNED",and($A722&lt;&gt;"",countif('5) Release_Track'!$F:$F,$A722)=0),"NO ISRC MATCH in Release_Track",and($B722&lt;&gt;"",countif('5) Release_Track'!$G:$G,$B722)=0),"NO CATALOG ID MATCH in Release_Track",iserror(vlookup($A722&amp;$B722,'5) Release_Track'!$F:$F&amp;'5) Release_Track'!$G:$G,1,0)),"NO ISRC-CATALOG ID pair MATCH in Release_Track" )</f>
        <v>Style Eren Jaeger</v>
      </c>
      <c r="D722" s="134" t="str">
        <f t="array" ref="D722">ifs(and(isblank($A722),isblank($B722)),"", not(iserror(vlookup($A722&amp;$B722,'5) Release_Track'!$F:$F&amp;'5) Release_Track'!$G:$G,1,0))),vlookup($A722&amp;$B722,{'5) Release_Track'!$F:$F&amp;'5) Release_Track'!$G:$G,'5) Release_Track'!$I:$I},2,0), or(and(not(isblank($B722)),$B722=$B719,$A722&lt;&gt;$A719),and(not(isblank($A722)),$A722=$A719,$B722&lt;&gt;$B719)),"ID LISTS UNALIGNED",and($A722&lt;&gt;"",countif('5) Release_Track'!$F:$F,$A722)=0),"NO ISRC MATCH in Release_Track",and($B722&lt;&gt;"",countif('5) Release_Track'!$G:$G,$B722)=0),"NO CATALOG ID MATCH in Release_Track",iserror(vlookup($A722&amp;$B722,'5) Release_Track'!$F:$F&amp;'5) Release_Track'!$G:$G,1,0)),"NO ISRC-CATALOG ID pair MATCH in Release_Track" )</f>
        <v/>
      </c>
      <c r="E722" s="43" t="s">
        <v>49</v>
      </c>
      <c r="F722" s="135" t="s">
        <v>666</v>
      </c>
      <c r="G722" s="136" t="str">
        <f t="array" ref="G722">ifs(or($F722="",$F722="Main Primary Artist"),$F722,not(iserror(vlookup($F722,'Reference info'!$J$5:$J$8,1,0))),"Key Artist",not(iserror(vlookup($F722,'Reference info'!$J$38:$J$405,1,0))),"Performer",not(iserror(vlookup($F722,'Reference info'!$J$10:$J$36,1,0))),"Producer &amp; Engineer")</f>
        <v>Main Primary Artist</v>
      </c>
      <c r="H722" s="8" t="str">
        <f>"update Artists set ReleasesCount=(select count (distinct ReleaseId) from Releases where ArtistId=(select max(ArtistId) from Artists where Name=N'"&amp;E722&amp;"' and EnterpriseId="&amp;EntId&amp;")), 
TracksCount=(select count (distinct TrackId) from Tracks where ArtistId=(select max(ArtistId) from Artists where Name=N'"&amp;E722&amp;"' and EnterpriseId="&amp;EntId&amp;")) where ArtistId=(select max(ArtistId) from Artists where Name=N'"&amp;E722&amp;"'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22" s="174" t="str">
        <f>IF(F722="Main Primary Artist","update Tracks set ArtistId=(select ArtistId from Artists where Name=N'"&amp;Substitute(Trim(E722),"'","''")&amp;"' and EnterpriseId="&amp;EntId&amp;") where "&amp;IF(A722&lt;&gt;"", "ISRC='"&amp;A722&amp;"'", "TrackVendorId='"&amp;Substitute(Trim(B722),"'","''")&amp;"'")&amp;" and EnterpriseId="&amp;EntId,"INSERT into Contributors VALUES (newid(), "&amp;IF(F722&lt;&gt;"Primary Artist", "(select RoleId from ContributorRoles where Name='"&amp;F722&amp;"'), 0", "49, 1")&amp; ", (select max(TrackId) from Tracks where "&amp;IF(A722&lt;&gt;"", "ISRC='"&amp;A722&amp;"'", "TrackVendorId='"&amp;Substitute(Trim(B722),"'","''")&amp;"'")&amp;" and EnterpriseId="&amp;EntId&amp;"), null, (select ArtistId from Artists where Name=N'"&amp;SUBSTITUTE(trim(E722),"'","''")&amp;"' and EnterpriseId="&amp;EntId&amp;"), null)")</f>
        <v>update Tracks set ArtistId=(select ArtistId from Artists where Name=N'JKZ' and EnterpriseId=647322) where ISRC='QZGLM2338587' and EnterpriseId=647322</v>
      </c>
    </row>
    <row r="723" hidden="1">
      <c r="A723" s="8" t="s">
        <v>760</v>
      </c>
      <c r="B723" s="116"/>
      <c r="C723" s="134" t="str">
        <f t="array" ref="C723">ifs(and(isblank($A723),isblank($B723)),"", not(iserror(vlookup($A723&amp;$B723,'5) Release_Track'!$F:$F&amp;'5) Release_Track'!$G:$G,1,0))),vlookup($A723&amp;$B723,{'5) Release_Track'!$F:$F&amp;'5) Release_Track'!$G:$G,'5) Release_Track'!$H:$H},2,0), or(and(not(isblank($B723)),$B723=$B720,$A723&lt;&gt;$A720),and(not(isblank($A723)),$A723=$A720,$B723&lt;&gt;$B720)),"ID LISTS UNALIGNED",and($A723&lt;&gt;"",countif('5) Release_Track'!$F:$F,$A723)=0),"NO ISRC MATCH in Release_Track",and($B723&lt;&gt;"",countif('5) Release_Track'!$G:$G,$B723)=0),"NO CATALOG ID MATCH in Release_Track",iserror(vlookup($A723&amp;$B723,'5) Release_Track'!$F:$F&amp;'5) Release_Track'!$G:$G,1,0)),"NO ISRC-CATALOG ID pair MATCH in Release_Track" )</f>
        <v>Style Eren Jaeger</v>
      </c>
      <c r="D723" s="134"/>
      <c r="E723" s="43" t="s">
        <v>49</v>
      </c>
      <c r="F723" s="135" t="s">
        <v>669</v>
      </c>
      <c r="G723" s="136" t="str">
        <f t="array" ref="G723">ifs(or($F723="",$F723="Main Primary Artist"),$F723,not(iserror(vlookup($F723,'Reference info'!$J$5:$J$8,1,0))),"Key Artist",not(iserror(vlookup($F723,'Reference info'!$J$38:$J$405,1,0))),"Performer",not(iserror(vlookup($F723,'Reference info'!$J$10:$J$36,1,0))),"Producer &amp; Engineer")</f>
        <v>Producer &amp; Engineer</v>
      </c>
      <c r="J723" s="174" t="str">
        <f>IF(F723="Main Primary Artist","update Tracks set ArtistId=(select ArtistId from Artists where Name=N'"&amp;Substitute(Trim(E723),"'","''")&amp;"' and EnterpriseId="&amp;EntId&amp;") where "&amp;IF(A723&lt;&gt;"", "ISRC='"&amp;A723&amp;"'", "TrackVendorId='"&amp;Substitute(Trim(B723),"'","''")&amp;"'")&amp;" and EnterpriseId="&amp;EntId,"INSERT into Contributors VALUES (newid(), "&amp;IF(F723&lt;&gt;"Primary Artist", "(select RoleId from ContributorRoles where Name='"&amp;F723&amp;"'), 0", "49, 1")&amp; ", (select max(TrackId) from Tracks where "&amp;IF(A723&lt;&gt;"", "ISRC='"&amp;A723&amp;"'", "TrackVendorId='"&amp;Substitute(Trim(B723),"'","''")&amp;"'")&amp;" and EnterpriseId="&amp;EntId&amp;"), null, (select ArtistId from Artists where Name=N'"&amp;SUBSTITUTE(trim(E723),"'","''")&amp;"' and EnterpriseId="&amp;EntId&amp;"), null)")</f>
        <v>INSERT into Contributors VALUES (newid(), (select RoleId from ContributorRoles where Name='Engineer'), 0, (select max(TrackId) from Tracks where ISRC='QZGLM2338587' and EnterpriseId=647322), null, (select ArtistId from Artists where Name=N'JKZ' and EnterpriseId=647322), null)</v>
      </c>
    </row>
    <row r="724" hidden="1">
      <c r="A724" s="34" t="s">
        <v>1064</v>
      </c>
      <c r="B724" s="84"/>
      <c r="C724" s="134" t="str">
        <f t="array" ref="C724">ifs(and(isblank($A724),isblank($B724)),"", not(iserror(vlookup($A724&amp;$B724,'5) Release_Track'!$F:$F&amp;'5) Release_Track'!$G:$G,1,0))),vlookup($A724&amp;$B724,{'5) Release_Track'!$F:$F&amp;'5) Release_Track'!$G:$G,'5) Release_Track'!$H:$H},2,0), or(and(not(isblank($B724)),$B724=$B721,$A724&lt;&gt;$A721),and(not(isblank($A724)),$A724=$A721,$B724&lt;&gt;$B721)),"ID LISTS UNALIGNED",and($A724&lt;&gt;"",countif('5) Release_Track'!$F:$F,$A724)=0),"NO ISRC MATCH in Release_Track",and($B724&lt;&gt;"",countif('5) Release_Track'!$G:$G,$B724)=0),"NO CATALOG ID MATCH in Release_Track",iserror(vlookup($A724&amp;$B724,'5) Release_Track'!$F:$F&amp;'5) Release_Track'!$G:$G,1,0)),"NO ISRC-CATALOG ID pair MATCH in Release_Track" )</f>
        <v>Escolhido por Deus</v>
      </c>
      <c r="D724" s="134" t="str">
        <f t="array" ref="D724">ifs(and(isblank($A724),isblank($B724)),"", not(iserror(vlookup($A724&amp;$B724,'5) Release_Track'!$F:$F&amp;'5) Release_Track'!$G:$G,1,0))),vlookup($A724&amp;$B724,{'5) Release_Track'!$F:$F&amp;'5) Release_Track'!$G:$G,'5) Release_Track'!$I:$I},2,0), or(and(not(isblank($B724)),$B724=$B721,$A724&lt;&gt;$A721),and(not(isblank($A724)),$A724=$A721,$B724&lt;&gt;$B721)),"ID LISTS UNALIGNED",and($A724&lt;&gt;"",countif('5) Release_Track'!$F:$F,$A724)=0),"NO ISRC MATCH in Release_Track",and($B724&lt;&gt;"",countif('5) Release_Track'!$G:$G,$B724)=0),"NO CATALOG ID MATCH in Release_Track",iserror(vlookup($A724&amp;$B724,'5) Release_Track'!$F:$F&amp;'5) Release_Track'!$G:$G,1,0)),"NO ISRC-CATALOG ID pair MATCH in Release_Track" )</f>
        <v>Speed Up</v>
      </c>
      <c r="E724" s="96" t="s">
        <v>53</v>
      </c>
      <c r="F724" s="135" t="s">
        <v>667</v>
      </c>
      <c r="G724" s="136" t="str">
        <f t="array" ref="G724">ifs(or($F724="",$F724="Main Primary Artist"),$F724,not(iserror(vlookup($F724,'Reference info'!$J$5:$J$8,1,0))),"Key Artist",not(iserror(vlookup($F724,'Reference info'!$J$38:$J$405,1,0))),"Performer",not(iserror(vlookup($F724,'Reference info'!$J$10:$J$36,1,0))),"Producer &amp; Engineer")</f>
        <v>Producer &amp; Engineer</v>
      </c>
      <c r="J724" s="174" t="str">
        <f>IF(F724="Main Primary Artist","update Tracks set ArtistId=(select ArtistId from Artists where Name=N'"&amp;Substitute(Trim(E724),"'","''")&amp;"' and EnterpriseId="&amp;EntId&amp;") where "&amp;IF(A724&lt;&gt;"", "ISRC='"&amp;A724&amp;"'", "TrackVendorId='"&amp;Substitute(Trim(B724),"'","''")&amp;"'")&amp;" and EnterpriseId="&amp;EntId,"INSERT into Contributors VALUES (newid(), "&amp;IF(F724&lt;&gt;"Primary Artist", "(select RoleId from ContributorRoles where Name='"&amp;F724&amp;"'), 0", "49, 1")&amp; ", (select max(TrackId) from Tracks where "&amp;IF(A724&lt;&gt;"", "ISRC='"&amp;A724&amp;"'", "TrackVendorId='"&amp;Substitute(Trim(B724),"'","''")&amp;"'")&amp;" and EnterpriseId="&amp;EntId&amp;"), null, (select ArtistId from Artists where Name=N'"&amp;SUBSTITUTE(trim(E724),"'","''")&amp;"' and EnterpriseId="&amp;EntId&amp;"), null)")</f>
        <v>INSERT into Contributors VALUES (newid(), (select RoleId from ContributorRoles where Name='Producer'), 0, (select max(TrackId) from Tracks where ISRC='QZGLM2342830' and EnterpriseId=647322), null, (select ArtistId from Artists where Name=N'PeJota10*' and EnterpriseId=647322), null)</v>
      </c>
    </row>
    <row r="725">
      <c r="A725" s="34" t="s">
        <v>1064</v>
      </c>
      <c r="B725" s="84"/>
      <c r="C725" s="134" t="str">
        <f t="array" ref="C725">ifs(and(isblank($A725),isblank($B725)),"", not(iserror(vlookup($A725&amp;$B725,'5) Release_Track'!$F:$F&amp;'5) Release_Track'!$G:$G,1,0))),vlookup($A725&amp;$B725,{'5) Release_Track'!$F:$F&amp;'5) Release_Track'!$G:$G,'5) Release_Track'!$H:$H},2,0), or(and(not(isblank($B725)),$B725=$B722,$A725&lt;&gt;$A722),and(not(isblank($A725)),$A725=$A722,$B725&lt;&gt;$B722)),"ID LISTS UNALIGNED",and($A725&lt;&gt;"",countif('5) Release_Track'!$F:$F,$A725)=0),"NO ISRC MATCH in Release_Track",and($B725&lt;&gt;"",countif('5) Release_Track'!$G:$G,$B725)=0),"NO CATALOG ID MATCH in Release_Track",iserror(vlookup($A725&amp;$B725,'5) Release_Track'!$F:$F&amp;'5) Release_Track'!$G:$G,1,0)),"NO ISRC-CATALOG ID pair MATCH in Release_Track" )</f>
        <v>Escolhido por Deus</v>
      </c>
      <c r="D725" s="134" t="str">
        <f t="array" ref="D725">ifs(and(isblank($A725),isblank($B725)),"", not(iserror(vlookup($A725&amp;$B725,'5) Release_Track'!$F:$F&amp;'5) Release_Track'!$G:$G,1,0))),vlookup($A725&amp;$B725,{'5) Release_Track'!$F:$F&amp;'5) Release_Track'!$G:$G,'5) Release_Track'!$I:$I},2,0), or(and(not(isblank($B725)),$B725=$B722,$A725&lt;&gt;$A722),and(not(isblank($A725)),$A725=$A722,$B725&lt;&gt;$B722)),"ID LISTS UNALIGNED",and($A725&lt;&gt;"",countif('5) Release_Track'!$F:$F,$A725)=0),"NO ISRC MATCH in Release_Track",and($B725&lt;&gt;"",countif('5) Release_Track'!$G:$G,$B725)=0),"NO CATALOG ID MATCH in Release_Track",iserror(vlookup($A725&amp;$B725,'5) Release_Track'!$F:$F&amp;'5) Release_Track'!$G:$G,1,0)),"NO ISRC-CATALOG ID pair MATCH in Release_Track" )</f>
        <v>Speed Up</v>
      </c>
      <c r="E725" s="96" t="s">
        <v>53</v>
      </c>
      <c r="F725" s="140" t="s">
        <v>666</v>
      </c>
      <c r="G725" s="136" t="str">
        <f t="array" ref="G725">ifs(or($F725="",$F725="Main Primary Artist"),$F725,not(iserror(vlookup($F725,'Reference info'!$J$5:$J$8,1,0))),"Key Artist",not(iserror(vlookup($F725,'Reference info'!$J$38:$J$405,1,0))),"Performer",not(iserror(vlookup($F725,'Reference info'!$J$10:$J$36,1,0))),"Producer &amp; Engineer")</f>
        <v>Main Primary Artist</v>
      </c>
      <c r="H725" s="8" t="str">
        <f>"update Artists set ReleasesCount=(select count (distinct ReleaseId) from Releases where ArtistId=(select max(ArtistId) from Artists where Name=N'"&amp;E725&amp;"' and EnterpriseId="&amp;EntId&amp;")), 
TracksCount=(select count (distinct TrackId) from Tracks where ArtistId=(select max(ArtistId) from Artists where Name=N'"&amp;E725&amp;"' and EnterpriseId="&amp;EntId&amp;")) where ArtistId=(select max(ArtistId) from Artists where Name=N'"&amp;E725&amp;"'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25" s="174" t="str">
        <f>IF(F725="Main Primary Artist","update Tracks set ArtistId=(select ArtistId from Artists where Name=N'"&amp;Substitute(Trim(E725),"'","''")&amp;"' and EnterpriseId="&amp;EntId&amp;") where "&amp;IF(A725&lt;&gt;"", "ISRC='"&amp;A725&amp;"'", "TrackVendorId='"&amp;Substitute(Trim(B725),"'","''")&amp;"'")&amp;" and EnterpriseId="&amp;EntId,"INSERT into Contributors VALUES (newid(), "&amp;IF(F725&lt;&gt;"Primary Artist", "(select RoleId from ContributorRoles where Name='"&amp;F725&amp;"'), 0", "49, 1")&amp; ", (select max(TrackId) from Tracks where "&amp;IF(A725&lt;&gt;"", "ISRC='"&amp;A725&amp;"'", "TrackVendorId='"&amp;Substitute(Trim(B725),"'","''")&amp;"'")&amp;" and EnterpriseId="&amp;EntId&amp;"), null, (select ArtistId from Artists where Name=N'"&amp;SUBSTITUTE(trim(E725),"'","''")&amp;"' and EnterpriseId="&amp;EntId&amp;"), null)")</f>
        <v>update Tracks set ArtistId=(select ArtistId from Artists where Name=N'PeJota10*' and EnterpriseId=647322) where ISRC='QZGLM2342830' and EnterpriseId=647322</v>
      </c>
    </row>
    <row r="726" hidden="1">
      <c r="A726" s="34" t="s">
        <v>1064</v>
      </c>
      <c r="B726" s="84"/>
      <c r="C726" s="134" t="str">
        <f t="array" ref="C726">ifs(and(isblank($A726),isblank($B726)),"", not(iserror(vlookup($A726&amp;$B726,'5) Release_Track'!$F:$F&amp;'5) Release_Track'!$G:$G,1,0))),vlookup($A726&amp;$B726,{'5) Release_Track'!$F:$F&amp;'5) Release_Track'!$G:$G,'5) Release_Track'!$H:$H},2,0), or(and(not(isblank($B726)),$B726=$B723,$A726&lt;&gt;$A723),and(not(isblank($A726)),$A726=$A723,$B726&lt;&gt;$B723)),"ID LISTS UNALIGNED",and($A726&lt;&gt;"",countif('5) Release_Track'!$F:$F,$A726)=0),"NO ISRC MATCH in Release_Track",and($B726&lt;&gt;"",countif('5) Release_Track'!$G:$G,$B726)=0),"NO CATALOG ID MATCH in Release_Track",iserror(vlookup($A726&amp;$B726,'5) Release_Track'!$F:$F&amp;'5) Release_Track'!$G:$G,1,0)),"NO ISRC-CATALOG ID pair MATCH in Release_Track" )</f>
        <v>Escolhido por Deus</v>
      </c>
      <c r="D726" s="134" t="str">
        <f t="array" ref="D726">ifs(and(isblank($A726),isblank($B726)),"", not(iserror(vlookup($A726&amp;$B726,'5) Release_Track'!$F:$F&amp;'5) Release_Track'!$G:$G,1,0))),vlookup($A726&amp;$B726,{'5) Release_Track'!$F:$F&amp;'5) Release_Track'!$G:$G,'5) Release_Track'!$I:$I},2,0), or(and(not(isblank($B726)),$B726=$B723,$A726&lt;&gt;$A723),and(not(isblank($A726)),$A726=$A723,$B726&lt;&gt;$B723)),"ID LISTS UNALIGNED",and($A726&lt;&gt;"",countif('5) Release_Track'!$F:$F,$A726)=0),"NO ISRC MATCH in Release_Track",and($B726&lt;&gt;"",countif('5) Release_Track'!$G:$G,$B726)=0),"NO CATALOG ID MATCH in Release_Track",iserror(vlookup($A726&amp;$B726,'5) Release_Track'!$F:$F&amp;'5) Release_Track'!$G:$G,1,0)),"NO ISRC-CATALOG ID pair MATCH in Release_Track" )</f>
        <v>Speed Up</v>
      </c>
      <c r="E726" s="96" t="s">
        <v>53</v>
      </c>
      <c r="F726" s="135" t="s">
        <v>669</v>
      </c>
      <c r="G726" s="136" t="str">
        <f t="array" ref="G726">ifs(or($F726="",$F726="Main Primary Artist"),$F726,not(iserror(vlookup($F726,'Reference info'!$J$5:$J$8,1,0))),"Key Artist",not(iserror(vlookup($F726,'Reference info'!$J$38:$J$405,1,0))),"Performer",not(iserror(vlookup($F726,'Reference info'!$J$10:$J$36,1,0))),"Producer &amp; Engineer")</f>
        <v>Producer &amp; Engineer</v>
      </c>
      <c r="J726" s="174" t="str">
        <f>IF(F726="Main Primary Artist","update Tracks set ArtistId=(select ArtistId from Artists where Name=N'"&amp;Substitute(Trim(E726),"'","''")&amp;"' and EnterpriseId="&amp;EntId&amp;") where "&amp;IF(A726&lt;&gt;"", "ISRC='"&amp;A726&amp;"'", "TrackVendorId='"&amp;Substitute(Trim(B726),"'","''")&amp;"'")&amp;" and EnterpriseId="&amp;EntId,"INSERT into Contributors VALUES (newid(), "&amp;IF(F726&lt;&gt;"Primary Artist", "(select RoleId from ContributorRoles where Name='"&amp;F726&amp;"'), 0", "49, 1")&amp; ", (select max(TrackId) from Tracks where "&amp;IF(A726&lt;&gt;"", "ISRC='"&amp;A726&amp;"'", "TrackVendorId='"&amp;Substitute(Trim(B726),"'","''")&amp;"'")&amp;" and EnterpriseId="&amp;EntId&amp;"), null, (select ArtistId from Artists where Name=N'"&amp;SUBSTITUTE(trim(E726),"'","''")&amp;"' and EnterpriseId="&amp;EntId&amp;"), null)")</f>
        <v>INSERT into Contributors VALUES (newid(), (select RoleId from ContributorRoles where Name='Engineer'), 0, (select max(TrackId) from Tracks where ISRC='QZGLM2342830' and EnterpriseId=647322), null, (select ArtistId from Artists where Name=N'PeJota10*' and EnterpriseId=647322), null)</v>
      </c>
    </row>
    <row r="727" hidden="1">
      <c r="A727" s="34" t="s">
        <v>1066</v>
      </c>
      <c r="B727" s="84"/>
      <c r="C727" s="134" t="str">
        <f t="array" ref="C727">ifs(and(isblank($A727),isblank($B727)),"", not(iserror(vlookup($A727&amp;$B727,'5) Release_Track'!$F:$F&amp;'5) Release_Track'!$G:$G,1,0))),vlookup($A727&amp;$B727,{'5) Release_Track'!$F:$F&amp;'5) Release_Track'!$G:$G,'5) Release_Track'!$H:$H},2,0), or(and(not(isblank($B727)),$B727=$B724,$A727&lt;&gt;$A724),and(not(isblank($A727)),$A727=$A724,$B727&lt;&gt;$B724)),"ID LISTS UNALIGNED",and($A727&lt;&gt;"",countif('5) Release_Track'!$F:$F,$A727)=0),"NO ISRC MATCH in Release_Track",and($B727&lt;&gt;"",countif('5) Release_Track'!$G:$G,$B727)=0),"NO CATALOG ID MATCH in Release_Track",iserror(vlookup($A727&amp;$B727,'5) Release_Track'!$F:$F&amp;'5) Release_Track'!$G:$G,1,0)),"NO ISRC-CATALOG ID pair MATCH in Release_Track" )</f>
        <v>Rei da Dança</v>
      </c>
      <c r="D727" s="134" t="str">
        <f t="array" ref="D727">ifs(and(isblank($A727),isblank($B727)),"", not(iserror(vlookup($A727&amp;$B727,'5) Release_Track'!$F:$F&amp;'5) Release_Track'!$G:$G,1,0))),vlookup($A727&amp;$B727,{'5) Release_Track'!$F:$F&amp;'5) Release_Track'!$G:$G,'5) Release_Track'!$I:$I},2,0), or(and(not(isblank($B727)),$B727=$B724,$A727&lt;&gt;$A724),and(not(isblank($A727)),$A727=$A724,$B727&lt;&gt;$B724)),"ID LISTS UNALIGNED",and($A727&lt;&gt;"",countif('5) Release_Track'!$F:$F,$A727)=0),"NO ISRC MATCH in Release_Track",and($B727&lt;&gt;"",countif('5) Release_Track'!$G:$G,$B727)=0),"NO CATALOG ID MATCH in Release_Track",iserror(vlookup($A727&amp;$B727,'5) Release_Track'!$F:$F&amp;'5) Release_Track'!$G:$G,1,0)),"NO ISRC-CATALOG ID pair MATCH in Release_Track" )</f>
        <v/>
      </c>
      <c r="E727" s="96" t="s">
        <v>53</v>
      </c>
      <c r="F727" s="135" t="s">
        <v>667</v>
      </c>
      <c r="G727" s="136" t="str">
        <f t="array" ref="G727">ifs(or($F727="",$F727="Main Primary Artist"),$F727,not(iserror(vlookup($F727,'Reference info'!$J$5:$J$8,1,0))),"Key Artist",not(iserror(vlookup($F727,'Reference info'!$J$38:$J$405,1,0))),"Performer",not(iserror(vlookup($F727,'Reference info'!$J$10:$J$36,1,0))),"Producer &amp; Engineer")</f>
        <v>Producer &amp; Engineer</v>
      </c>
      <c r="J727" s="174" t="str">
        <f>IF(F727="Main Primary Artist","update Tracks set ArtistId=(select ArtistId from Artists where Name=N'"&amp;Substitute(Trim(E727),"'","''")&amp;"' and EnterpriseId="&amp;EntId&amp;") where "&amp;IF(A727&lt;&gt;"", "ISRC='"&amp;A727&amp;"'", "TrackVendorId='"&amp;Substitute(Trim(B727),"'","''")&amp;"'")&amp;" and EnterpriseId="&amp;EntId,"INSERT into Contributors VALUES (newid(), "&amp;IF(F727&lt;&gt;"Primary Artist", "(select RoleId from ContributorRoles where Name='"&amp;F727&amp;"'), 0", "49, 1")&amp; ", (select max(TrackId) from Tracks where "&amp;IF(A727&lt;&gt;"", "ISRC='"&amp;A727&amp;"'", "TrackVendorId='"&amp;Substitute(Trim(B727),"'","''")&amp;"'")&amp;" and EnterpriseId="&amp;EntId&amp;"), null, (select ArtistId from Artists where Name=N'"&amp;SUBSTITUTE(trim(E727),"'","''")&amp;"' and EnterpriseId="&amp;EntId&amp;"), null)")</f>
        <v>INSERT into Contributors VALUES (newid(), (select RoleId from ContributorRoles where Name='Producer'), 0, (select max(TrackId) from Tracks where ISRC='QZGLM2366778' and EnterpriseId=647322), null, (select ArtistId from Artists where Name=N'PeJota10*' and EnterpriseId=647322), null)</v>
      </c>
    </row>
    <row r="728" hidden="1">
      <c r="A728" s="34" t="s">
        <v>1066</v>
      </c>
      <c r="B728" s="84"/>
      <c r="C728" s="134" t="str">
        <f t="array" ref="C728">ifs(and(isblank($A728),isblank($B728)),"", not(iserror(vlookup($A728&amp;$B728,'5) Release_Track'!$F:$F&amp;'5) Release_Track'!$G:$G,1,0))),vlookup($A728&amp;$B728,{'5) Release_Track'!$F:$F&amp;'5) Release_Track'!$G:$G,'5) Release_Track'!$H:$H},2,0), or(and(not(isblank($B728)),$B728=$B727,$A728&lt;&gt;$A727),and(not(isblank($A728)),$A728=$A727,$B728&lt;&gt;$B727)),"ID LISTS UNALIGNED",and($A728&lt;&gt;"",countif('5) Release_Track'!$F:$F,$A728)=0),"NO ISRC MATCH in Release_Track",and($B728&lt;&gt;"",countif('5) Release_Track'!$G:$G,$B728)=0),"NO CATALOG ID MATCH in Release_Track",iserror(vlookup($A728&amp;$B728,'5) Release_Track'!$F:$F&amp;'5) Release_Track'!$G:$G,1,0)),"NO ISRC-CATALOG ID pair MATCH in Release_Track" )</f>
        <v>Rei da Dança</v>
      </c>
      <c r="D728" s="134" t="str">
        <f t="array" ref="D728">ifs(and(isblank($A728),isblank($B728)),"", not(iserror(vlookup($A728&amp;$B728,'5) Release_Track'!$F:$F&amp;'5) Release_Track'!$G:$G,1,0))),vlookup($A728&amp;$B728,{'5) Release_Track'!$F:$F&amp;'5) Release_Track'!$G:$G,'5) Release_Track'!$I:$I},2,0), or(and(not(isblank($B728)),$B728=$B727,$A728&lt;&gt;$A727),and(not(isblank($A728)),$A728=$A727,$B728&lt;&gt;$B727)),"ID LISTS UNALIGNED",and($A728&lt;&gt;"",countif('5) Release_Track'!$F:$F,$A728)=0),"NO ISRC MATCH in Release_Track",and($B728&lt;&gt;"",countif('5) Release_Track'!$G:$G,$B728)=0),"NO CATALOG ID MATCH in Release_Track",iserror(vlookup($A728&amp;$B728,'5) Release_Track'!$F:$F&amp;'5) Release_Track'!$G:$G,1,0)),"NO ISRC-CATALOG ID pair MATCH in Release_Track" )</f>
        <v/>
      </c>
      <c r="E728" s="96" t="s">
        <v>97</v>
      </c>
      <c r="F728" s="140" t="s">
        <v>671</v>
      </c>
      <c r="G728" s="136" t="str">
        <f t="array" ref="G728">ifs(or($F728="",$F728="Main Primary Artist"),$F728,not(iserror(vlookup($F728,'Reference info'!$J$5:$J$8,1,0))),"Key Artist",not(iserror(vlookup($F728,'Reference info'!$J$38:$J$405,1,0))),"Performer",not(iserror(vlookup($F728,'Reference info'!$J$10:$J$36,1,0))),"Producer &amp; Engineer")</f>
        <v>Key Artist</v>
      </c>
      <c r="J728" s="174" t="str">
        <f>IF(F728="Main Primary Artist","update Tracks set ArtistId=(select ArtistId from Artists where Name=N'"&amp;Substitute(Trim(E728),"'","''")&amp;"' and EnterpriseId="&amp;EntId&amp;") where "&amp;IF(A728&lt;&gt;"", "ISRC='"&amp;A728&amp;"'", "TrackVendorId='"&amp;Substitute(Trim(B728),"'","''")&amp;"'")&amp;" and EnterpriseId="&amp;EntId,"INSERT into Contributors VALUES (newid(), "&amp;IF(F728&lt;&gt;"Primary Artist", "(select RoleId from ContributorRoles where Name='"&amp;F728&amp;"'), 0", "49, 1")&amp; ", (select max(TrackId) from Tracks where "&amp;IF(A728&lt;&gt;"", "ISRC='"&amp;A728&amp;"'", "TrackVendorId='"&amp;Substitute(Trim(B728),"'","''")&amp;"'")&amp;" and EnterpriseId="&amp;EntId&amp;"), null, (select ArtistId from Artists where Name=N'"&amp;SUBSTITUTE(trim(E728),"'","''")&amp;"' and EnterpriseId="&amp;EntId&amp;"), null)")</f>
        <v>INSERT into Contributors VALUES (newid(), 49, 1, (select max(TrackId) from Tracks where ISRC='QZGLM2366778' and EnterpriseId=647322), null, (select ArtistId from Artists where Name=N'Atilla' and EnterpriseId=647322), null)</v>
      </c>
    </row>
    <row r="729">
      <c r="A729" s="34" t="s">
        <v>1066</v>
      </c>
      <c r="B729" s="84"/>
      <c r="C729" s="134" t="str">
        <f t="array" ref="C729">ifs(and(isblank($A729),isblank($B729)),"", not(iserror(vlookup($A729&amp;$B729,'5) Release_Track'!$F:$F&amp;'5) Release_Track'!$G:$G,1,0))),vlookup($A729&amp;$B729,{'5) Release_Track'!$F:$F&amp;'5) Release_Track'!$G:$G,'5) Release_Track'!$H:$H},2,0), or(and(not(isblank($B729)),$B729=$B726,$A729&lt;&gt;$A726),and(not(isblank($A729)),$A729=$A726,$B729&lt;&gt;$B726)),"ID LISTS UNALIGNED",and($A729&lt;&gt;"",countif('5) Release_Track'!$F:$F,$A729)=0),"NO ISRC MATCH in Release_Track",and($B729&lt;&gt;"",countif('5) Release_Track'!$G:$G,$B729)=0),"NO CATALOG ID MATCH in Release_Track",iserror(vlookup($A729&amp;$B729,'5) Release_Track'!$F:$F&amp;'5) Release_Track'!$G:$G,1,0)),"NO ISRC-CATALOG ID pair MATCH in Release_Track" )</f>
        <v>Rei da Dança</v>
      </c>
      <c r="D729" s="134" t="str">
        <f t="array" ref="D729">ifs(and(isblank($A729),isblank($B729)),"", not(iserror(vlookup($A729&amp;$B729,'5) Release_Track'!$F:$F&amp;'5) Release_Track'!$G:$G,1,0))),vlookup($A729&amp;$B729,{'5) Release_Track'!$F:$F&amp;'5) Release_Track'!$G:$G,'5) Release_Track'!$I:$I},2,0), or(and(not(isblank($B729)),$B729=$B726,$A729&lt;&gt;$A726),and(not(isblank($A729)),$A729=$A726,$B729&lt;&gt;$B726)),"ID LISTS UNALIGNED",and($A729&lt;&gt;"",countif('5) Release_Track'!$F:$F,$A729)=0),"NO ISRC MATCH in Release_Track",and($B729&lt;&gt;"",countif('5) Release_Track'!$G:$G,$B729)=0),"NO CATALOG ID MATCH in Release_Track",iserror(vlookup($A729&amp;$B729,'5) Release_Track'!$F:$F&amp;'5) Release_Track'!$G:$G,1,0)),"NO ISRC-CATALOG ID pair MATCH in Release_Track" )</f>
        <v/>
      </c>
      <c r="E729" s="96" t="s">
        <v>53</v>
      </c>
      <c r="F729" s="140" t="s">
        <v>666</v>
      </c>
      <c r="G729" s="136" t="str">
        <f t="array" ref="G729">ifs(or($F729="",$F729="Main Primary Artist"),$F729,not(iserror(vlookup($F729,'Reference info'!$J$5:$J$8,1,0))),"Key Artist",not(iserror(vlookup($F729,'Reference info'!$J$38:$J$405,1,0))),"Performer",not(iserror(vlookup($F729,'Reference info'!$J$10:$J$36,1,0))),"Producer &amp; Engineer")</f>
        <v>Main Primary Artist</v>
      </c>
      <c r="H729" s="8" t="str">
        <f>"update Artists set ReleasesCount=(select count (distinct ReleaseId) from Releases where ArtistId=(select max(ArtistId) from Artists where Name=N'"&amp;E729&amp;"' and EnterpriseId="&amp;EntId&amp;")), 
TracksCount=(select count (distinct TrackId) from Tracks where ArtistId=(select max(ArtistId) from Artists where Name=N'"&amp;E729&amp;"' and EnterpriseId="&amp;EntId&amp;")) where ArtistId=(select max(ArtistId) from Artists where Name=N'"&amp;E729&amp;"'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29" s="174" t="str">
        <f>IF(F729="Main Primary Artist","update Tracks set ArtistId=(select ArtistId from Artists where Name=N'"&amp;Substitute(Trim(E729),"'","''")&amp;"' and EnterpriseId="&amp;EntId&amp;") where "&amp;IF(A729&lt;&gt;"", "ISRC='"&amp;A729&amp;"'", "TrackVendorId='"&amp;Substitute(Trim(B729),"'","''")&amp;"'")&amp;" and EnterpriseId="&amp;EntId,"INSERT into Contributors VALUES (newid(), "&amp;IF(F729&lt;&gt;"Primary Artist", "(select RoleId from ContributorRoles where Name='"&amp;F729&amp;"'), 0", "49, 1")&amp; ", (select max(TrackId) from Tracks where "&amp;IF(A729&lt;&gt;"", "ISRC='"&amp;A729&amp;"'", "TrackVendorId='"&amp;Substitute(Trim(B729),"'","''")&amp;"'")&amp;" and EnterpriseId="&amp;EntId&amp;"), null, (select ArtistId from Artists where Name=N'"&amp;SUBSTITUTE(trim(E729),"'","''")&amp;"' and EnterpriseId="&amp;EntId&amp;"), null)")</f>
        <v>update Tracks set ArtistId=(select ArtistId from Artists where Name=N'PeJota10*' and EnterpriseId=647322) where ISRC='QZGLM2366778' and EnterpriseId=647322</v>
      </c>
    </row>
    <row r="730" hidden="1">
      <c r="A730" s="34" t="s">
        <v>1066</v>
      </c>
      <c r="B730" s="84"/>
      <c r="C730" s="134" t="str">
        <f t="array" ref="C730">ifs(and(isblank($A730),isblank($B730)),"", not(iserror(vlookup($A730&amp;$B730,'5) Release_Track'!$F:$F&amp;'5) Release_Track'!$G:$G,1,0))),vlookup($A730&amp;$B730,{'5) Release_Track'!$F:$F&amp;'5) Release_Track'!$G:$G,'5) Release_Track'!$H:$H},2,0), or(and(not(isblank($B730)),$B730=$B727,$A730&lt;&gt;$A727),and(not(isblank($A730)),$A730=$A727,$B730&lt;&gt;$B727)),"ID LISTS UNALIGNED",and($A730&lt;&gt;"",countif('5) Release_Track'!$F:$F,$A730)=0),"NO ISRC MATCH in Release_Track",and($B730&lt;&gt;"",countif('5) Release_Track'!$G:$G,$B730)=0),"NO CATALOG ID MATCH in Release_Track",iserror(vlookup($A730&amp;$B730,'5) Release_Track'!$F:$F&amp;'5) Release_Track'!$G:$G,1,0)),"NO ISRC-CATALOG ID pair MATCH in Release_Track" )</f>
        <v>Rei da Dança</v>
      </c>
      <c r="D730" s="134" t="str">
        <f t="array" ref="D730">ifs(and(isblank($A730),isblank($B730)),"", not(iserror(vlookup($A730&amp;$B730,'5) Release_Track'!$F:$F&amp;'5) Release_Track'!$G:$G,1,0))),vlookup($A730&amp;$B730,{'5) Release_Track'!$F:$F&amp;'5) Release_Track'!$G:$G,'5) Release_Track'!$I:$I},2,0), or(and(not(isblank($B730)),$B730=$B727,$A730&lt;&gt;$A727),and(not(isblank($A730)),$A730=$A727,$B730&lt;&gt;$B727)),"ID LISTS UNALIGNED",and($A730&lt;&gt;"",countif('5) Release_Track'!$F:$F,$A730)=0),"NO ISRC MATCH in Release_Track",and($B730&lt;&gt;"",countif('5) Release_Track'!$G:$G,$B730)=0),"NO CATALOG ID MATCH in Release_Track",iserror(vlookup($A730&amp;$B730,'5) Release_Track'!$F:$F&amp;'5) Release_Track'!$G:$G,1,0)),"NO ISRC-CATALOG ID pair MATCH in Release_Track" )</f>
        <v/>
      </c>
      <c r="E730" s="96" t="s">
        <v>53</v>
      </c>
      <c r="F730" s="135" t="s">
        <v>669</v>
      </c>
      <c r="G730" s="136" t="str">
        <f t="array" ref="G730">ifs(or($F730="",$F730="Main Primary Artist"),$F730,not(iserror(vlookup($F730,'Reference info'!$J$5:$J$8,1,0))),"Key Artist",not(iserror(vlookup($F730,'Reference info'!$J$38:$J$405,1,0))),"Performer",not(iserror(vlookup($F730,'Reference info'!$J$10:$J$36,1,0))),"Producer &amp; Engineer")</f>
        <v>Producer &amp; Engineer</v>
      </c>
      <c r="J730" s="174" t="str">
        <f>IF(F730="Main Primary Artist","update Tracks set ArtistId=(select ArtistId from Artists where Name=N'"&amp;Substitute(Trim(E730),"'","''")&amp;"' and EnterpriseId="&amp;EntId&amp;") where "&amp;IF(A730&lt;&gt;"", "ISRC='"&amp;A730&amp;"'", "TrackVendorId='"&amp;Substitute(Trim(B730),"'","''")&amp;"'")&amp;" and EnterpriseId="&amp;EntId,"INSERT into Contributors VALUES (newid(), "&amp;IF(F730&lt;&gt;"Primary Artist", "(select RoleId from ContributorRoles where Name='"&amp;F730&amp;"'), 0", "49, 1")&amp; ", (select max(TrackId) from Tracks where "&amp;IF(A730&lt;&gt;"", "ISRC='"&amp;A730&amp;"'", "TrackVendorId='"&amp;Substitute(Trim(B730),"'","''")&amp;"'")&amp;" and EnterpriseId="&amp;EntId&amp;"), null, (select ArtistId from Artists where Name=N'"&amp;SUBSTITUTE(trim(E730),"'","''")&amp;"' and EnterpriseId="&amp;EntId&amp;"), null)")</f>
        <v>INSERT into Contributors VALUES (newid(), (select RoleId from ContributorRoles where Name='Engineer'), 0, (select max(TrackId) from Tracks where ISRC='QZGLM2366778' and EnterpriseId=647322), null, (select ArtistId from Artists where Name=N'PeJota10*' and EnterpriseId=647322), null)</v>
      </c>
    </row>
    <row r="731" hidden="1">
      <c r="A731" s="8" t="s">
        <v>764</v>
      </c>
      <c r="B731" s="116"/>
      <c r="C731" s="134" t="str">
        <f t="array" ref="C731">ifs(and(isblank($A731),isblank($B731)),"", not(iserror(vlookup($A731&amp;$B731,'5) Release_Track'!$F:$F&amp;'5) Release_Track'!$G:$G,1,0))),vlookup($A731&amp;$B731,{'5) Release_Track'!$F:$F&amp;'5) Release_Track'!$G:$G,'5) Release_Track'!$H:$H},2,0), or(and(not(isblank($B731)),$B731=$B728,$A731&lt;&gt;$A728),and(not(isblank($A731)),$A731=$A728,$B731&lt;&gt;$B728)),"ID LISTS UNALIGNED",and($A731&lt;&gt;"",countif('5) Release_Track'!$F:$F,$A731)=0),"NO ISRC MATCH in Release_Track",and($B731&lt;&gt;"",countif('5) Release_Track'!$G:$G,$B731)=0),"NO CATALOG ID MATCH in Release_Track",iserror(vlookup($A731&amp;$B731,'5) Release_Track'!$F:$F&amp;'5) Release_Track'!$G:$G,1,0)),"NO ISRC-CATALOG ID pair MATCH in Release_Track" )</f>
        <v>O Menino Que Sobreviveu</v>
      </c>
      <c r="D731" s="134"/>
      <c r="E731" s="43" t="s">
        <v>67</v>
      </c>
      <c r="F731" s="135" t="s">
        <v>667</v>
      </c>
      <c r="G731" s="136" t="str">
        <f t="array" ref="G731">ifs(or($F731="",$F731="Main Primary Artist"),$F731,not(iserror(vlookup($F731,'Reference info'!$J$5:$J$8,1,0))),"Key Artist",not(iserror(vlookup($F731,'Reference info'!$J$38:$J$405,1,0))),"Performer",not(iserror(vlookup($F731,'Reference info'!$J$10:$J$36,1,0))),"Producer &amp; Engineer")</f>
        <v>Producer &amp; Engineer</v>
      </c>
      <c r="J731" s="174" t="str">
        <f>IF(F731="Main Primary Artist","update Tracks set ArtistId=(select ArtistId from Artists where Name=N'"&amp;Substitute(Trim(E731),"'","''")&amp;"' and EnterpriseId="&amp;EntId&amp;") where "&amp;IF(A731&lt;&gt;"", "ISRC='"&amp;A731&amp;"'", "TrackVendorId='"&amp;Substitute(Trim(B731),"'","''")&amp;"'")&amp;" and EnterpriseId="&amp;EntId,"INSERT into Contributors VALUES (newid(), "&amp;IF(F731&lt;&gt;"Primary Artist", "(select RoleId from ContributorRoles where Name='"&amp;F731&amp;"'), 0", "49, 1")&amp; ", (select max(TrackId) from Tracks where "&amp;IF(A731&lt;&gt;"", "ISRC='"&amp;A731&amp;"'", "TrackVendorId='"&amp;Substitute(Trim(B731),"'","''")&amp;"'")&amp;" and EnterpriseId="&amp;EntId&amp;"), null, (select ArtistId from Artists where Name=N'"&amp;SUBSTITUTE(trim(E731),"'","''")&amp;"' and EnterpriseId="&amp;EntId&amp;"), null)")</f>
        <v>INSERT into Contributors VALUES (newid(), (select RoleId from ContributorRoles where Name='Producer'), 0, (select max(TrackId) from Tracks where ISRC='QZGLM2369413' and EnterpriseId=647322), null, (select ArtistId from Artists where Name=N'Flash Beats Manow' and EnterpriseId=647322), null)</v>
      </c>
    </row>
    <row r="732">
      <c r="A732" s="8" t="s">
        <v>764</v>
      </c>
      <c r="B732" s="116"/>
      <c r="C732" s="134" t="str">
        <f t="array" ref="C732">ifs(and(isblank($A732),isblank($B732)),"", not(iserror(vlookup($A732&amp;$B732,'5) Release_Track'!$F:$F&amp;'5) Release_Track'!$G:$G,1,0))),vlookup($A732&amp;$B732,{'5) Release_Track'!$F:$F&amp;'5) Release_Track'!$G:$G,'5) Release_Track'!$H:$H},2,0), or(and(not(isblank($B732)),$B732=$B729,$A732&lt;&gt;$A729),and(not(isblank($A732)),$A732=$A729,$B732&lt;&gt;$B729)),"ID LISTS UNALIGNED",and($A732&lt;&gt;"",countif('5) Release_Track'!$F:$F,$A732)=0),"NO ISRC MATCH in Release_Track",and($B732&lt;&gt;"",countif('5) Release_Track'!$G:$G,$B732)=0),"NO CATALOG ID MATCH in Release_Track",iserror(vlookup($A732&amp;$B732,'5) Release_Track'!$F:$F&amp;'5) Release_Track'!$G:$G,1,0)),"NO ISRC-CATALOG ID pair MATCH in Release_Track" )</f>
        <v>O Menino Que Sobreviveu</v>
      </c>
      <c r="D732" s="134" t="str">
        <f t="array" ref="D732">ifs(and(isblank($A732),isblank($B732)),"", not(iserror(vlookup($A732&amp;$B732,'5) Release_Track'!$F:$F&amp;'5) Release_Track'!$G:$G,1,0))),vlookup($A732&amp;$B732,{'5) Release_Track'!$F:$F&amp;'5) Release_Track'!$G:$G,'5) Release_Track'!$I:$I},2,0), or(and(not(isblank($B732)),$B732=$B729,$A732&lt;&gt;$A729),and(not(isblank($A732)),$A732=$A729,$B732&lt;&gt;$B729)),"ID LISTS UNALIGNED",and($A732&lt;&gt;"",countif('5) Release_Track'!$F:$F,$A732)=0),"NO ISRC MATCH in Release_Track",and($B732&lt;&gt;"",countif('5) Release_Track'!$G:$G,$B732)=0),"NO CATALOG ID MATCH in Release_Track",iserror(vlookup($A732&amp;$B732,'5) Release_Track'!$F:$F&amp;'5) Release_Track'!$G:$G,1,0)),"NO ISRC-CATALOG ID pair MATCH in Release_Track" )</f>
        <v/>
      </c>
      <c r="E732" s="43" t="s">
        <v>67</v>
      </c>
      <c r="F732" s="135" t="s">
        <v>666</v>
      </c>
      <c r="G732" s="136" t="str">
        <f t="array" ref="G732">ifs(or($F732="",$F732="Main Primary Artist"),$F732,not(iserror(vlookup($F732,'Reference info'!$J$5:$J$8,1,0))),"Key Artist",not(iserror(vlookup($F732,'Reference info'!$J$38:$J$405,1,0))),"Performer",not(iserror(vlookup($F732,'Reference info'!$J$10:$J$36,1,0))),"Producer &amp; Engineer")</f>
        <v>Main Primary Artist</v>
      </c>
      <c r="H732" s="8" t="str">
        <f>"update Artists set ReleasesCount=(select count (distinct ReleaseId) from Releases where ArtistId=(select max(ArtistId) from Artists where Name=N'"&amp;E732&amp;"' and EnterpriseId="&amp;EntId&amp;")), 
TracksCount=(select count (distinct TrackId) from Tracks where ArtistId=(select max(ArtistId) from Artists where Name=N'"&amp;E732&amp;"' and EnterpriseId="&amp;EntId&amp;")) where ArtistId=(select max(ArtistId) from Artists where Name=N'"&amp;E732&amp;"'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732" s="174" t="str">
        <f>IF(F732="Main Primary Artist","update Tracks set ArtistId=(select ArtistId from Artists where Name=N'"&amp;Substitute(Trim(E732),"'","''")&amp;"' and EnterpriseId="&amp;EntId&amp;") where "&amp;IF(A732&lt;&gt;"", "ISRC='"&amp;A732&amp;"'", "TrackVendorId='"&amp;Substitute(Trim(B732),"'","''")&amp;"'")&amp;" and EnterpriseId="&amp;EntId,"INSERT into Contributors VALUES (newid(), "&amp;IF(F732&lt;&gt;"Primary Artist", "(select RoleId from ContributorRoles where Name='"&amp;F732&amp;"'), 0", "49, 1")&amp; ", (select max(TrackId) from Tracks where "&amp;IF(A732&lt;&gt;"", "ISRC='"&amp;A732&amp;"'", "TrackVendorId='"&amp;Substitute(Trim(B732),"'","''")&amp;"'")&amp;" and EnterpriseId="&amp;EntId&amp;"), null, (select ArtistId from Artists where Name=N'"&amp;SUBSTITUTE(trim(E732),"'","''")&amp;"' and EnterpriseId="&amp;EntId&amp;"), null)")</f>
        <v>update Tracks set ArtistId=(select ArtistId from Artists where Name=N'Flash Beats Manow' and EnterpriseId=647322) where ISRC='QZGLM2369413' and EnterpriseId=647322</v>
      </c>
    </row>
    <row r="733" hidden="1">
      <c r="A733" s="8" t="s">
        <v>764</v>
      </c>
      <c r="B733" s="116"/>
      <c r="C733" s="134" t="str">
        <f t="array" ref="C733">ifs(and(isblank($A733),isblank($B733)),"", not(iserror(vlookup($A733&amp;$B733,'5) Release_Track'!$F:$F&amp;'5) Release_Track'!$G:$G,1,0))),vlookup($A733&amp;$B733,{'5) Release_Track'!$F:$F&amp;'5) Release_Track'!$G:$G,'5) Release_Track'!$H:$H},2,0), or(and(not(isblank($B733)),$B733=$B730,$A733&lt;&gt;$A730),and(not(isblank($A733)),$A733=$A730,$B733&lt;&gt;$B730)),"ID LISTS UNALIGNED",and($A733&lt;&gt;"",countif('5) Release_Track'!$F:$F,$A733)=0),"NO ISRC MATCH in Release_Track",and($B733&lt;&gt;"",countif('5) Release_Track'!$G:$G,$B733)=0),"NO CATALOG ID MATCH in Release_Track",iserror(vlookup($A733&amp;$B733,'5) Release_Track'!$F:$F&amp;'5) Release_Track'!$G:$G,1,0)),"NO ISRC-CATALOG ID pair MATCH in Release_Track" )</f>
        <v>O Menino Que Sobreviveu</v>
      </c>
      <c r="D733" s="134"/>
      <c r="E733" s="43" t="s">
        <v>67</v>
      </c>
      <c r="F733" s="135" t="s">
        <v>669</v>
      </c>
      <c r="G733" s="136" t="str">
        <f t="array" ref="G733">ifs(or($F733="",$F733="Main Primary Artist"),$F733,not(iserror(vlookup($F733,'Reference info'!$J$5:$J$8,1,0))),"Key Artist",not(iserror(vlookup($F733,'Reference info'!$J$38:$J$405,1,0))),"Performer",not(iserror(vlookup($F733,'Reference info'!$J$10:$J$36,1,0))),"Producer &amp; Engineer")</f>
        <v>Producer &amp; Engineer</v>
      </c>
      <c r="J733" s="174" t="str">
        <f>IF(F733="Main Primary Artist","update Tracks set ArtistId=(select ArtistId from Artists where Name=N'"&amp;Substitute(Trim(E733),"'","''")&amp;"' and EnterpriseId="&amp;EntId&amp;") where "&amp;IF(A733&lt;&gt;"", "ISRC='"&amp;A733&amp;"'", "TrackVendorId='"&amp;Substitute(Trim(B733),"'","''")&amp;"'")&amp;" and EnterpriseId="&amp;EntId,"INSERT into Contributors VALUES (newid(), "&amp;IF(F733&lt;&gt;"Primary Artist", "(select RoleId from ContributorRoles where Name='"&amp;F733&amp;"'), 0", "49, 1")&amp; ", (select max(TrackId) from Tracks where "&amp;IF(A733&lt;&gt;"", "ISRC='"&amp;A733&amp;"'", "TrackVendorId='"&amp;Substitute(Trim(B733),"'","''")&amp;"'")&amp;" and EnterpriseId="&amp;EntId&amp;"), null, (select ArtistId from Artists where Name=N'"&amp;SUBSTITUTE(trim(E733),"'","''")&amp;"' and EnterpriseId="&amp;EntId&amp;"), null)")</f>
        <v>INSERT into Contributors VALUES (newid(), (select RoleId from ContributorRoles where Name='Engineer'), 0, (select max(TrackId) from Tracks where ISRC='QZGLM2369413' and EnterpriseId=647322), null, (select ArtistId from Artists where Name=N'Flash Beats Manow' and EnterpriseId=647322), null)</v>
      </c>
    </row>
    <row r="734" hidden="1">
      <c r="A734" s="8" t="s">
        <v>762</v>
      </c>
      <c r="B734" s="116"/>
      <c r="C734" s="134" t="str">
        <f t="array" ref="C734">ifs(and(isblank($A734),isblank($B734)),"", not(iserror(vlookup($A734&amp;$B734,'5) Release_Track'!$F:$F&amp;'5) Release_Track'!$G:$G,1,0))),vlookup($A734&amp;$B734,{'5) Release_Track'!$F:$F&amp;'5) Release_Track'!$G:$G,'5) Release_Track'!$H:$H},2,0), or(and(not(isblank($B734)),$B734=#REF!,$A734&lt;&gt;#REF!),and(not(isblank($A734)),$A734=#REF!,$B734&lt;&gt;#REF!)),"ID LISTS UNALIGNED",and($A734&lt;&gt;"",countif('5) Release_Track'!$F:$F,$A734)=0),"NO ISRC MATCH in Release_Track",and($B734&lt;&gt;"",countif('5) Release_Track'!$G:$G,$B734)=0),"NO CATALOG ID MATCH in Release_Track",iserror(vlookup($A734&amp;$B734,'5) Release_Track'!$F:$F&amp;'5) Release_Track'!$G:$G,1,0)),"NO ISRC-CATALOG ID pair MATCH in Release_Track" )</f>
        <v>Bela Dança</v>
      </c>
      <c r="D734" s="134"/>
      <c r="E734" s="43" t="s">
        <v>49</v>
      </c>
      <c r="F734" s="135" t="s">
        <v>667</v>
      </c>
      <c r="G734" s="136" t="str">
        <f t="array" ref="G734">ifs(or($F734="",$F734="Main Primary Artist"),$F734,not(iserror(vlookup($F734,'Reference info'!$J$5:$J$8,1,0))),"Key Artist",not(iserror(vlookup($F734,'Reference info'!$J$38:$J$405,1,0))),"Performer",not(iserror(vlookup($F734,'Reference info'!$J$10:$J$36,1,0))),"Producer &amp; Engineer")</f>
        <v>Producer &amp; Engineer</v>
      </c>
      <c r="J734" s="174" t="str">
        <f>IF(F734="Main Primary Artist","update Tracks set ArtistId=(select ArtistId from Artists where Name=N'"&amp;Substitute(Trim(E734),"'","''")&amp;"' and EnterpriseId="&amp;EntId&amp;") where "&amp;IF(A734&lt;&gt;"", "ISRC='"&amp;A734&amp;"'", "TrackVendorId='"&amp;Substitute(Trim(B734),"'","''")&amp;"'")&amp;" and EnterpriseId="&amp;EntId,"INSERT into Contributors VALUES (newid(), "&amp;IF(F734&lt;&gt;"Primary Artist", "(select RoleId from ContributorRoles where Name='"&amp;F734&amp;"'), 0", "49, 1")&amp; ", (select max(TrackId) from Tracks where "&amp;IF(A734&lt;&gt;"", "ISRC='"&amp;A734&amp;"'", "TrackVendorId='"&amp;Substitute(Trim(B734),"'","''")&amp;"'")&amp;" and EnterpriseId="&amp;EntId&amp;"), null, (select ArtistId from Artists where Name=N'"&amp;SUBSTITUTE(trim(E734),"'","''")&amp;"' and EnterpriseId="&amp;EntId&amp;"), null)")</f>
        <v>INSERT into Contributors VALUES (newid(), (select RoleId from ContributorRoles where Name='Producer'), 0, (select max(TrackId) from Tracks where ISRC='QZGLM2369414' and EnterpriseId=647322), null, (select ArtistId from Artists where Name=N'JKZ' and EnterpriseId=647322), null)</v>
      </c>
    </row>
    <row r="735">
      <c r="A735" s="8" t="s">
        <v>762</v>
      </c>
      <c r="B735" s="116"/>
      <c r="C735" s="134" t="str">
        <f t="array" ref="C735">ifs(and(isblank($A735),isblank($B735)),"", not(iserror(vlookup($A735&amp;$B735,'5) Release_Track'!$F:$F&amp;'5) Release_Track'!$G:$G,1,0))),vlookup($A735&amp;$B735,{'5) Release_Track'!$F:$F&amp;'5) Release_Track'!$G:$G,'5) Release_Track'!$H:$H},2,0), or(and(not(isblank($B735)),$B735=#REF!,$A735&lt;&gt;#REF!),and(not(isblank($A735)),$A735=#REF!,$B735&lt;&gt;#REF!)),"ID LISTS UNALIGNED",and($A735&lt;&gt;"",countif('5) Release_Track'!$F:$F,$A735)=0),"NO ISRC MATCH in Release_Track",and($B735&lt;&gt;"",countif('5) Release_Track'!$G:$G,$B735)=0),"NO CATALOG ID MATCH in Release_Track",iserror(vlookup($A735&amp;$B735,'5) Release_Track'!$F:$F&amp;'5) Release_Track'!$G:$G,1,0)),"NO ISRC-CATALOG ID pair MATCH in Release_Track" )</f>
        <v>Bela Dança</v>
      </c>
      <c r="D735" s="134" t="str">
        <f t="array" ref="D735">ifs(and(isblank($A735),isblank($B735)),"", not(iserror(vlookup($A735&amp;$B735,'5) Release_Track'!$F:$F&amp;'5) Release_Track'!$G:$G,1,0))),vlookup($A735&amp;$B735,{'5) Release_Track'!$F:$F&amp;'5) Release_Track'!$G:$G,'5) Release_Track'!$I:$I},2,0), or(and(not(isblank($B735)),$B735=#REF!,$A735&lt;&gt;#REF!),and(not(isblank($A735)),$A735=#REF!,$B735&lt;&gt;#REF!)),"ID LISTS UNALIGNED",and($A735&lt;&gt;"",countif('5) Release_Track'!$F:$F,$A735)=0),"NO ISRC MATCH in Release_Track",and($B735&lt;&gt;"",countif('5) Release_Track'!$G:$G,$B735)=0),"NO CATALOG ID MATCH in Release_Track",iserror(vlookup($A735&amp;$B735,'5) Release_Track'!$F:$F&amp;'5) Release_Track'!$G:$G,1,0)),"NO ISRC-CATALOG ID pair MATCH in Release_Track" )</f>
        <v/>
      </c>
      <c r="E735" s="43" t="s">
        <v>49</v>
      </c>
      <c r="F735" s="135" t="s">
        <v>666</v>
      </c>
      <c r="G735" s="136" t="str">
        <f t="array" ref="G735">ifs(or($F735="",$F735="Main Primary Artist"),$F735,not(iserror(vlookup($F735,'Reference info'!$J$5:$J$8,1,0))),"Key Artist",not(iserror(vlookup($F735,'Reference info'!$J$38:$J$405,1,0))),"Performer",not(iserror(vlookup($F735,'Reference info'!$J$10:$J$36,1,0))),"Producer &amp; Engineer")</f>
        <v>Main Primary Artist</v>
      </c>
      <c r="H735" s="8" t="str">
        <f>"update Artists set ReleasesCount=(select count (distinct ReleaseId) from Releases where ArtistId=(select max(ArtistId) from Artists where Name=N'"&amp;E735&amp;"' and EnterpriseId="&amp;EntId&amp;")), 
TracksCount=(select count (distinct TrackId) from Tracks where ArtistId=(select max(ArtistId) from Artists where Name=N'"&amp;E735&amp;"' and EnterpriseId="&amp;EntId&amp;")) where ArtistId=(select max(ArtistId) from Artists where Name=N'"&amp;E735&amp;"'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35" s="174" t="str">
        <f>IF(F735="Main Primary Artist","update Tracks set ArtistId=(select ArtistId from Artists where Name=N'"&amp;Substitute(Trim(E735),"'","''")&amp;"' and EnterpriseId="&amp;EntId&amp;") where "&amp;IF(A735&lt;&gt;"", "ISRC='"&amp;A735&amp;"'", "TrackVendorId='"&amp;Substitute(Trim(B735),"'","''")&amp;"'")&amp;" and EnterpriseId="&amp;EntId,"INSERT into Contributors VALUES (newid(), "&amp;IF(F735&lt;&gt;"Primary Artist", "(select RoleId from ContributorRoles where Name='"&amp;F735&amp;"'), 0", "49, 1")&amp; ", (select max(TrackId) from Tracks where "&amp;IF(A735&lt;&gt;"", "ISRC='"&amp;A735&amp;"'", "TrackVendorId='"&amp;Substitute(Trim(B735),"'","''")&amp;"'")&amp;" and EnterpriseId="&amp;EntId&amp;"), null, (select ArtistId from Artists where Name=N'"&amp;SUBSTITUTE(trim(E735),"'","''")&amp;"' and EnterpriseId="&amp;EntId&amp;"), null)")</f>
        <v>update Tracks set ArtistId=(select ArtistId from Artists where Name=N'JKZ' and EnterpriseId=647322) where ISRC='QZGLM2369414' and EnterpriseId=647322</v>
      </c>
    </row>
    <row r="736" hidden="1">
      <c r="A736" s="8" t="s">
        <v>762</v>
      </c>
      <c r="B736" s="116"/>
      <c r="C736" s="134" t="str">
        <f t="array" ref="C736">ifs(and(isblank($A736),isblank($B736)),"", not(iserror(vlookup($A736&amp;$B736,'5) Release_Track'!$F:$F&amp;'5) Release_Track'!$G:$G,1,0))),vlookup($A736&amp;$B736,{'5) Release_Track'!$F:$F&amp;'5) Release_Track'!$G:$G,'5) Release_Track'!$H:$H},2,0), or(and(not(isblank($B736)),$B736=$B735,$A736&lt;&gt;$A735),and(not(isblank($A736)),$A736=$A735,$B736&lt;&gt;$B735)),"ID LISTS UNALIGNED",and($A736&lt;&gt;"",countif('5) Release_Track'!$F:$F,$A736)=0),"NO ISRC MATCH in Release_Track",and($B736&lt;&gt;"",countif('5) Release_Track'!$G:$G,$B736)=0),"NO CATALOG ID MATCH in Release_Track",iserror(vlookup($A736&amp;$B736,'5) Release_Track'!$F:$F&amp;'5) Release_Track'!$G:$G,1,0)),"NO ISRC-CATALOG ID pair MATCH in Release_Track" )</f>
        <v>Bela Dança</v>
      </c>
      <c r="D736" s="134" t="str">
        <f t="array" ref="D736">ifs(and(isblank($A736),isblank($B736)),"", not(iserror(vlookup($A736&amp;$B736,'5) Release_Track'!$F:$F&amp;'5) Release_Track'!$G:$G,1,0))),vlookup($A736&amp;$B736,{'5) Release_Track'!$F:$F&amp;'5) Release_Track'!$G:$G,'5) Release_Track'!$I:$I},2,0), or(and(not(isblank($B736)),$B736=$B735,$A736&lt;&gt;$A735),and(not(isblank($A736)),$A736=$A735,$B736&lt;&gt;$B735)),"ID LISTS UNALIGNED",and($A736&lt;&gt;"",countif('5) Release_Track'!$F:$F,$A736)=0),"NO ISRC MATCH in Release_Track",and($B736&lt;&gt;"",countif('5) Release_Track'!$G:$G,$B736)=0),"NO CATALOG ID MATCH in Release_Track",iserror(vlookup($A736&amp;$B736,'5) Release_Track'!$F:$F&amp;'5) Release_Track'!$G:$G,1,0)),"NO ISRC-CATALOG ID pair MATCH in Release_Track" )</f>
        <v/>
      </c>
      <c r="E736" s="43" t="s">
        <v>99</v>
      </c>
      <c r="F736" s="135" t="s">
        <v>672</v>
      </c>
      <c r="G736" s="136" t="str">
        <f t="array" ref="G736">ifs(or($F736="",$F736="Main Primary Artist"),$F736,not(iserror(vlookup($F736,'Reference info'!$J$5:$J$8,1,0))),"Key Artist",not(iserror(vlookup($F736,'Reference info'!$J$38:$J$405,1,0))),"Performer",not(iserror(vlookup($F736,'Reference info'!$J$10:$J$36,1,0))),"Producer &amp; Engineer")</f>
        <v>Key Artist</v>
      </c>
      <c r="J736" s="174" t="str">
        <f>IF(F736="Main Primary Artist","update Tracks set ArtistId=(select ArtistId from Artists where Name=N'"&amp;Substitute(Trim(E736),"'","''")&amp;"' and EnterpriseId="&amp;EntId&amp;") where "&amp;IF(A736&lt;&gt;"", "ISRC='"&amp;A736&amp;"'", "TrackVendorId='"&amp;Substitute(Trim(B736),"'","''")&amp;"'")&amp;" and EnterpriseId="&amp;EntId,"INSERT into Contributors VALUES (newid(), "&amp;IF(F736&lt;&gt;"Primary Artist", "(select RoleId from ContributorRoles where Name='"&amp;F736&amp;"'), 0", "49, 1")&amp; ", (select max(TrackId) from Tracks where "&amp;IF(A736&lt;&gt;"", "ISRC='"&amp;A736&amp;"'", "TrackVendorId='"&amp;Substitute(Trim(B736),"'","''")&amp;"'")&amp;" and EnterpriseId="&amp;EntId&amp;"), null, (select ArtistId from Artists where Name=N'"&amp;SUBSTITUTE(trim(E736),"'","''")&amp;"' and EnterpriseId="&amp;EntId&amp;"), null)")</f>
        <v>INSERT into Contributors VALUES (newid(), (select RoleId from ContributorRoles where Name='Featuring'), 0, (select max(TrackId) from Tracks where ISRC='QZGLM2369414' and EnterpriseId=647322), null, (select ArtistId from Artists where Name=N'Mistery' and EnterpriseId=647322), null)</v>
      </c>
    </row>
    <row r="737" hidden="1">
      <c r="A737" s="8" t="s">
        <v>762</v>
      </c>
      <c r="B737" s="116"/>
      <c r="C737" s="134" t="str">
        <f t="array" ref="C737">ifs(and(isblank($A737),isblank($B737)),"", not(iserror(vlookup($A737&amp;$B737,'5) Release_Track'!$F:$F&amp;'5) Release_Track'!$G:$G,1,0))),vlookup($A737&amp;$B737,{'5) Release_Track'!$F:$F&amp;'5) Release_Track'!$G:$G,'5) Release_Track'!$H:$H},2,0), or(and(not(isblank($B737)),$B737=#REF!,$A737&lt;&gt;#REF!),and(not(isblank($A737)),$A737=#REF!,$B737&lt;&gt;#REF!)),"ID LISTS UNALIGNED",and($A737&lt;&gt;"",countif('5) Release_Track'!$F:$F,$A737)=0),"NO ISRC MATCH in Release_Track",and($B737&lt;&gt;"",countif('5) Release_Track'!$G:$G,$B737)=0),"NO CATALOG ID MATCH in Release_Track",iserror(vlookup($A737&amp;$B737,'5) Release_Track'!$F:$F&amp;'5) Release_Track'!$G:$G,1,0)),"NO ISRC-CATALOG ID pair MATCH in Release_Track" )</f>
        <v>Bela Dança</v>
      </c>
      <c r="D737" s="134"/>
      <c r="E737" s="43" t="s">
        <v>49</v>
      </c>
      <c r="F737" s="135" t="s">
        <v>669</v>
      </c>
      <c r="G737" s="136" t="str">
        <f t="array" ref="G737">ifs(or($F737="",$F737="Main Primary Artist"),$F737,not(iserror(vlookup($F737,'Reference info'!$J$5:$J$8,1,0))),"Key Artist",not(iserror(vlookup($F737,'Reference info'!$J$38:$J$405,1,0))),"Performer",not(iserror(vlookup($F737,'Reference info'!$J$10:$J$36,1,0))),"Producer &amp; Engineer")</f>
        <v>Producer &amp; Engineer</v>
      </c>
      <c r="J737" s="174" t="str">
        <f>IF(F737="Main Primary Artist","update Tracks set ArtistId=(select ArtistId from Artists where Name=N'"&amp;Substitute(Trim(E737),"'","''")&amp;"' and EnterpriseId="&amp;EntId&amp;") where "&amp;IF(A737&lt;&gt;"", "ISRC='"&amp;A737&amp;"'", "TrackVendorId='"&amp;Substitute(Trim(B737),"'","''")&amp;"'")&amp;" and EnterpriseId="&amp;EntId,"INSERT into Contributors VALUES (newid(), "&amp;IF(F737&lt;&gt;"Primary Artist", "(select RoleId from ContributorRoles where Name='"&amp;F737&amp;"'), 0", "49, 1")&amp; ", (select max(TrackId) from Tracks where "&amp;IF(A737&lt;&gt;"", "ISRC='"&amp;A737&amp;"'", "TrackVendorId='"&amp;Substitute(Trim(B737),"'","''")&amp;"'")&amp;" and EnterpriseId="&amp;EntId&amp;"), null, (select ArtistId from Artists where Name=N'"&amp;SUBSTITUTE(trim(E737),"'","''")&amp;"' and EnterpriseId="&amp;EntId&amp;"), null)")</f>
        <v>INSERT into Contributors VALUES (newid(), (select RoleId from ContributorRoles where Name='Engineer'), 0, (select max(TrackId) from Tracks where ISRC='QZGLM2369414' and EnterpriseId=647322), null, (select ArtistId from Artists where Name=N'JKZ' and EnterpriseId=647322), null)</v>
      </c>
    </row>
    <row r="738" hidden="1">
      <c r="A738" s="34" t="s">
        <v>1068</v>
      </c>
      <c r="B738" s="84"/>
      <c r="C738" s="134" t="str">
        <f t="array" ref="C738">ifs(and(isblank($A738),isblank($B738)),"", not(iserror(vlookup($A738&amp;$B738,'5) Release_Track'!$F:$F&amp;'5) Release_Track'!$G:$G,1,0))),vlookup($A738&amp;$B738,{'5) Release_Track'!$F:$F&amp;'5) Release_Track'!$G:$G,'5) Release_Track'!$H:$H},2,0), or(and(not(isblank($B738)),$B738=$B735,$A738&lt;&gt;$A735),and(not(isblank($A738)),$A738=$A735,$B738&lt;&gt;$B735)),"ID LISTS UNALIGNED",and($A738&lt;&gt;"",countif('5) Release_Track'!$F:$F,$A738)=0),"NO ISRC MATCH in Release_Track",and($B738&lt;&gt;"",countif('5) Release_Track'!$G:$G,$B738)=0),"NO CATALOG ID MATCH in Release_Track",iserror(vlookup($A738&amp;$B738,'5) Release_Track'!$F:$F&amp;'5) Release_Track'!$G:$G,1,0)),"NO ISRC-CATALOG ID pair MATCH in Release_Track" )</f>
        <v>Rei da Dança</v>
      </c>
      <c r="D738" s="134" t="str">
        <f t="array" ref="D738">ifs(and(isblank($A738),isblank($B738)),"", not(iserror(vlookup($A738&amp;$B738,'5) Release_Track'!$F:$F&amp;'5) Release_Track'!$G:$G,1,0))),vlookup($A738&amp;$B738,{'5) Release_Track'!$F:$F&amp;'5) Release_Track'!$G:$G,'5) Release_Track'!$I:$I},2,0), or(and(not(isblank($B738)),$B738=$B735,$A738&lt;&gt;$A735),and(not(isblank($A738)),$A738=$A735,$B738&lt;&gt;$B735)),"ID LISTS UNALIGNED",and($A738&lt;&gt;"",countif('5) Release_Track'!$F:$F,$A738)=0),"NO ISRC MATCH in Release_Track",and($B738&lt;&gt;"",countif('5) Release_Track'!$G:$G,$B738)=0),"NO CATALOG ID MATCH in Release_Track",iserror(vlookup($A738&amp;$B738,'5) Release_Track'!$F:$F&amp;'5) Release_Track'!$G:$G,1,0)),"NO ISRC-CATALOG ID pair MATCH in Release_Track" )</f>
        <v>Speed Up</v>
      </c>
      <c r="E738" s="96" t="s">
        <v>53</v>
      </c>
      <c r="F738" s="135" t="s">
        <v>667</v>
      </c>
      <c r="G738" s="136" t="str">
        <f t="array" ref="G738">ifs(or($F738="",$F738="Main Primary Artist"),$F738,not(iserror(vlookup($F738,'Reference info'!$J$5:$J$8,1,0))),"Key Artist",not(iserror(vlookup($F738,'Reference info'!$J$38:$J$405,1,0))),"Performer",not(iserror(vlookup($F738,'Reference info'!$J$10:$J$36,1,0))),"Producer &amp; Engineer")</f>
        <v>Producer &amp; Engineer</v>
      </c>
      <c r="J738" s="174" t="str">
        <f>IF(F738="Main Primary Artist","update Tracks set ArtistId=(select ArtistId from Artists where Name=N'"&amp;Substitute(Trim(E738),"'","''")&amp;"' and EnterpriseId="&amp;EntId&amp;") where "&amp;IF(A738&lt;&gt;"", "ISRC='"&amp;A738&amp;"'", "TrackVendorId='"&amp;Substitute(Trim(B738),"'","''")&amp;"'")&amp;" and EnterpriseId="&amp;EntId,"INSERT into Contributors VALUES (newid(), "&amp;IF(F738&lt;&gt;"Primary Artist", "(select RoleId from ContributorRoles where Name='"&amp;F738&amp;"'), 0", "49, 1")&amp; ", (select max(TrackId) from Tracks where "&amp;IF(A738&lt;&gt;"", "ISRC='"&amp;A738&amp;"'", "TrackVendorId='"&amp;Substitute(Trim(B738),"'","''")&amp;"'")&amp;" and EnterpriseId="&amp;EntId&amp;"), null, (select ArtistId from Artists where Name=N'"&amp;SUBSTITUTE(trim(E738),"'","''")&amp;"' and EnterpriseId="&amp;EntId&amp;"), null)")</f>
        <v>INSERT into Contributors VALUES (newid(), (select RoleId from ContributorRoles where Name='Producer'), 0, (select max(TrackId) from Tracks where ISRC='QZGLM2391076' and EnterpriseId=647322), null, (select ArtistId from Artists where Name=N'PeJota10*' and EnterpriseId=647322), null)</v>
      </c>
    </row>
    <row r="739" hidden="1">
      <c r="A739" s="34" t="s">
        <v>1068</v>
      </c>
      <c r="B739" s="84"/>
      <c r="C739" s="134" t="str">
        <f t="array" ref="C739">ifs(and(isblank($A739),isblank($B739)),"", not(iserror(vlookup($A739&amp;$B739,'5) Release_Track'!$F:$F&amp;'5) Release_Track'!$G:$G,1,0))),vlookup($A739&amp;$B739,{'5) Release_Track'!$F:$F&amp;'5) Release_Track'!$G:$G,'5) Release_Track'!$H:$H},2,0), or(and(not(isblank($B739)),$B739=$B738,$A739&lt;&gt;$A738),and(not(isblank($A739)),$A739=$A738,$B739&lt;&gt;$B738)),"ID LISTS UNALIGNED",and($A739&lt;&gt;"",countif('5) Release_Track'!$F:$F,$A739)=0),"NO ISRC MATCH in Release_Track",and($B739&lt;&gt;"",countif('5) Release_Track'!$G:$G,$B739)=0),"NO CATALOG ID MATCH in Release_Track",iserror(vlookup($A739&amp;$B739,'5) Release_Track'!$F:$F&amp;'5) Release_Track'!$G:$G,1,0)),"NO ISRC-CATALOG ID pair MATCH in Release_Track" )</f>
        <v>Rei da Dança</v>
      </c>
      <c r="D739" s="134" t="str">
        <f t="array" ref="D739">ifs(and(isblank($A739),isblank($B739)),"", not(iserror(vlookup($A739&amp;$B739,'5) Release_Track'!$F:$F&amp;'5) Release_Track'!$G:$G,1,0))),vlookup($A739&amp;$B739,{'5) Release_Track'!$F:$F&amp;'5) Release_Track'!$G:$G,'5) Release_Track'!$I:$I},2,0), or(and(not(isblank($B739)),$B739=$B738,$A739&lt;&gt;$A738),and(not(isblank($A739)),$A739=$A738,$B739&lt;&gt;$B738)),"ID LISTS UNALIGNED",and($A739&lt;&gt;"",countif('5) Release_Track'!$F:$F,$A739)=0),"NO ISRC MATCH in Release_Track",and($B739&lt;&gt;"",countif('5) Release_Track'!$G:$G,$B739)=0),"NO CATALOG ID MATCH in Release_Track",iserror(vlookup($A739&amp;$B739,'5) Release_Track'!$F:$F&amp;'5) Release_Track'!$G:$G,1,0)),"NO ISRC-CATALOG ID pair MATCH in Release_Track" )</f>
        <v>Speed Up</v>
      </c>
      <c r="E739" s="96" t="s">
        <v>97</v>
      </c>
      <c r="F739" s="140" t="s">
        <v>671</v>
      </c>
      <c r="G739" s="136" t="str">
        <f t="array" ref="G739">ifs(or($F739="",$F739="Main Primary Artist"),$F739,not(iserror(vlookup($F739,'Reference info'!$J$5:$J$8,1,0))),"Key Artist",not(iserror(vlookup($F739,'Reference info'!$J$38:$J$405,1,0))),"Performer",not(iserror(vlookup($F739,'Reference info'!$J$10:$J$36,1,0))),"Producer &amp; Engineer")</f>
        <v>Key Artist</v>
      </c>
      <c r="J739" s="174" t="str">
        <f>IF(F739="Main Primary Artist","update Tracks set ArtistId=(select ArtistId from Artists where Name=N'"&amp;Substitute(Trim(E739),"'","''")&amp;"' and EnterpriseId="&amp;EntId&amp;") where "&amp;IF(A739&lt;&gt;"", "ISRC='"&amp;A739&amp;"'", "TrackVendorId='"&amp;Substitute(Trim(B739),"'","''")&amp;"'")&amp;" and EnterpriseId="&amp;EntId,"INSERT into Contributors VALUES (newid(), "&amp;IF(F739&lt;&gt;"Primary Artist", "(select RoleId from ContributorRoles where Name='"&amp;F739&amp;"'), 0", "49, 1")&amp; ", (select max(TrackId) from Tracks where "&amp;IF(A739&lt;&gt;"", "ISRC='"&amp;A739&amp;"'", "TrackVendorId='"&amp;Substitute(Trim(B739),"'","''")&amp;"'")&amp;" and EnterpriseId="&amp;EntId&amp;"), null, (select ArtistId from Artists where Name=N'"&amp;SUBSTITUTE(trim(E739),"'","''")&amp;"' and EnterpriseId="&amp;EntId&amp;"), null)")</f>
        <v>INSERT into Contributors VALUES (newid(), 49, 1, (select max(TrackId) from Tracks where ISRC='QZGLM2391076' and EnterpriseId=647322), null, (select ArtistId from Artists where Name=N'Atilla' and EnterpriseId=647322), null)</v>
      </c>
    </row>
    <row r="740">
      <c r="A740" s="34" t="s">
        <v>1068</v>
      </c>
      <c r="B740" s="84"/>
      <c r="C740" s="134" t="str">
        <f t="array" ref="C740">ifs(and(isblank($A740),isblank($B740)),"", not(iserror(vlookup($A740&amp;$B740,'5) Release_Track'!$F:$F&amp;'5) Release_Track'!$G:$G,1,0))),vlookup($A740&amp;$B740,{'5) Release_Track'!$F:$F&amp;'5) Release_Track'!$G:$G,'5) Release_Track'!$H:$H},2,0), or(and(not(isblank($B740)),$B740=$B737,$A740&lt;&gt;$A737),and(not(isblank($A740)),$A740=$A737,$B740&lt;&gt;$B737)),"ID LISTS UNALIGNED",and($A740&lt;&gt;"",countif('5) Release_Track'!$F:$F,$A740)=0),"NO ISRC MATCH in Release_Track",and($B740&lt;&gt;"",countif('5) Release_Track'!$G:$G,$B740)=0),"NO CATALOG ID MATCH in Release_Track",iserror(vlookup($A740&amp;$B740,'5) Release_Track'!$F:$F&amp;'5) Release_Track'!$G:$G,1,0)),"NO ISRC-CATALOG ID pair MATCH in Release_Track" )</f>
        <v>Rei da Dança</v>
      </c>
      <c r="D740" s="134" t="str">
        <f t="array" ref="D740">ifs(and(isblank($A740),isblank($B740)),"", not(iserror(vlookup($A740&amp;$B740,'5) Release_Track'!$F:$F&amp;'5) Release_Track'!$G:$G,1,0))),vlookup($A740&amp;$B740,{'5) Release_Track'!$F:$F&amp;'5) Release_Track'!$G:$G,'5) Release_Track'!$I:$I},2,0), or(and(not(isblank($B740)),$B740=$B737,$A740&lt;&gt;$A737),and(not(isblank($A740)),$A740=$A737,$B740&lt;&gt;$B737)),"ID LISTS UNALIGNED",and($A740&lt;&gt;"",countif('5) Release_Track'!$F:$F,$A740)=0),"NO ISRC MATCH in Release_Track",and($B740&lt;&gt;"",countif('5) Release_Track'!$G:$G,$B740)=0),"NO CATALOG ID MATCH in Release_Track",iserror(vlookup($A740&amp;$B740,'5) Release_Track'!$F:$F&amp;'5) Release_Track'!$G:$G,1,0)),"NO ISRC-CATALOG ID pair MATCH in Release_Track" )</f>
        <v>Speed Up</v>
      </c>
      <c r="E740" s="96" t="s">
        <v>53</v>
      </c>
      <c r="F740" s="140" t="s">
        <v>666</v>
      </c>
      <c r="G740" s="136" t="str">
        <f t="array" ref="G740">ifs(or($F740="",$F740="Main Primary Artist"),$F740,not(iserror(vlookup($F740,'Reference info'!$J$5:$J$8,1,0))),"Key Artist",not(iserror(vlookup($F740,'Reference info'!$J$38:$J$405,1,0))),"Performer",not(iserror(vlookup($F740,'Reference info'!$J$10:$J$36,1,0))),"Producer &amp; Engineer")</f>
        <v>Main Primary Artist</v>
      </c>
      <c r="H740" s="8" t="str">
        <f>"update Artists set ReleasesCount=(select count (distinct ReleaseId) from Releases where ArtistId=(select max(ArtistId) from Artists where Name=N'"&amp;E740&amp;"' and EnterpriseId="&amp;EntId&amp;")), 
TracksCount=(select count (distinct TrackId) from Tracks where ArtistId=(select max(ArtistId) from Artists where Name=N'"&amp;E740&amp;"' and EnterpriseId="&amp;EntId&amp;")) where ArtistId=(select max(ArtistId) from Artists where Name=N'"&amp;E740&amp;"'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40" s="174" t="str">
        <f>IF(F740="Main Primary Artist","update Tracks set ArtistId=(select ArtistId from Artists where Name=N'"&amp;Substitute(Trim(E740),"'","''")&amp;"' and EnterpriseId="&amp;EntId&amp;") where "&amp;IF(A740&lt;&gt;"", "ISRC='"&amp;A740&amp;"'", "TrackVendorId='"&amp;Substitute(Trim(B740),"'","''")&amp;"'")&amp;" and EnterpriseId="&amp;EntId,"INSERT into Contributors VALUES (newid(), "&amp;IF(F740&lt;&gt;"Primary Artist", "(select RoleId from ContributorRoles where Name='"&amp;F740&amp;"'), 0", "49, 1")&amp; ", (select max(TrackId) from Tracks where "&amp;IF(A740&lt;&gt;"", "ISRC='"&amp;A740&amp;"'", "TrackVendorId='"&amp;Substitute(Trim(B740),"'","''")&amp;"'")&amp;" and EnterpriseId="&amp;EntId&amp;"), null, (select ArtistId from Artists where Name=N'"&amp;SUBSTITUTE(trim(E740),"'","''")&amp;"' and EnterpriseId="&amp;EntId&amp;"), null)")</f>
        <v>update Tracks set ArtistId=(select ArtistId from Artists where Name=N'PeJota10*' and EnterpriseId=647322) where ISRC='QZGLM2391076' and EnterpriseId=647322</v>
      </c>
    </row>
    <row r="741" hidden="1">
      <c r="A741" s="34" t="s">
        <v>1068</v>
      </c>
      <c r="B741" s="84"/>
      <c r="C741" s="134" t="str">
        <f t="array" ref="C741">ifs(and(isblank($A741),isblank($B741)),"", not(iserror(vlookup($A741&amp;$B741,'5) Release_Track'!$F:$F&amp;'5) Release_Track'!$G:$G,1,0))),vlookup($A741&amp;$B741,{'5) Release_Track'!$F:$F&amp;'5) Release_Track'!$G:$G,'5) Release_Track'!$H:$H},2,0), or(and(not(isblank($B741)),$B741=$B738,$A741&lt;&gt;$A738),and(not(isblank($A741)),$A741=$A738,$B741&lt;&gt;$B738)),"ID LISTS UNALIGNED",and($A741&lt;&gt;"",countif('5) Release_Track'!$F:$F,$A741)=0),"NO ISRC MATCH in Release_Track",and($B741&lt;&gt;"",countif('5) Release_Track'!$G:$G,$B741)=0),"NO CATALOG ID MATCH in Release_Track",iserror(vlookup($A741&amp;$B741,'5) Release_Track'!$F:$F&amp;'5) Release_Track'!$G:$G,1,0)),"NO ISRC-CATALOG ID pair MATCH in Release_Track" )</f>
        <v>Rei da Dança</v>
      </c>
      <c r="D741" s="134" t="str">
        <f t="array" ref="D741">ifs(and(isblank($A741),isblank($B741)),"", not(iserror(vlookup($A741&amp;$B741,'5) Release_Track'!$F:$F&amp;'5) Release_Track'!$G:$G,1,0))),vlookup($A741&amp;$B741,{'5) Release_Track'!$F:$F&amp;'5) Release_Track'!$G:$G,'5) Release_Track'!$I:$I},2,0), or(and(not(isblank($B741)),$B741=$B738,$A741&lt;&gt;$A738),and(not(isblank($A741)),$A741=$A738,$B741&lt;&gt;$B738)),"ID LISTS UNALIGNED",and($A741&lt;&gt;"",countif('5) Release_Track'!$F:$F,$A741)=0),"NO ISRC MATCH in Release_Track",and($B741&lt;&gt;"",countif('5) Release_Track'!$G:$G,$B741)=0),"NO CATALOG ID MATCH in Release_Track",iserror(vlookup($A741&amp;$B741,'5) Release_Track'!$F:$F&amp;'5) Release_Track'!$G:$G,1,0)),"NO ISRC-CATALOG ID pair MATCH in Release_Track" )</f>
        <v>Speed Up</v>
      </c>
      <c r="E741" s="96" t="s">
        <v>53</v>
      </c>
      <c r="F741" s="135" t="s">
        <v>669</v>
      </c>
      <c r="G741" s="136" t="str">
        <f t="array" ref="G741">ifs(or($F741="",$F741="Main Primary Artist"),$F741,not(iserror(vlookup($F741,'Reference info'!$J$5:$J$8,1,0))),"Key Artist",not(iserror(vlookup($F741,'Reference info'!$J$38:$J$405,1,0))),"Performer",not(iserror(vlookup($F741,'Reference info'!$J$10:$J$36,1,0))),"Producer &amp; Engineer")</f>
        <v>Producer &amp; Engineer</v>
      </c>
      <c r="J741" s="174" t="str">
        <f>IF(F741="Main Primary Artist","update Tracks set ArtistId=(select ArtistId from Artists where Name=N'"&amp;Substitute(Trim(E741),"'","''")&amp;"' and EnterpriseId="&amp;EntId&amp;") where "&amp;IF(A741&lt;&gt;"", "ISRC='"&amp;A741&amp;"'", "TrackVendorId='"&amp;Substitute(Trim(B741),"'","''")&amp;"'")&amp;" and EnterpriseId="&amp;EntId,"INSERT into Contributors VALUES (newid(), "&amp;IF(F741&lt;&gt;"Primary Artist", "(select RoleId from ContributorRoles where Name='"&amp;F741&amp;"'), 0", "49, 1")&amp; ", (select max(TrackId) from Tracks where "&amp;IF(A741&lt;&gt;"", "ISRC='"&amp;A741&amp;"'", "TrackVendorId='"&amp;Substitute(Trim(B741),"'","''")&amp;"'")&amp;" and EnterpriseId="&amp;EntId&amp;"), null, (select ArtistId from Artists where Name=N'"&amp;SUBSTITUTE(trim(E741),"'","''")&amp;"' and EnterpriseId="&amp;EntId&amp;"), null)")</f>
        <v>INSERT into Contributors VALUES (newid(), (select RoleId from ContributorRoles where Name='Engineer'), 0, (select max(TrackId) from Tracks where ISRC='QZGLM2391076' and EnterpriseId=647322), null, (select ArtistId from Artists where Name=N'PeJota10*' and EnterpriseId=647322), null)</v>
      </c>
    </row>
    <row r="742" hidden="1">
      <c r="A742" s="8" t="s">
        <v>768</v>
      </c>
      <c r="B742" s="116"/>
      <c r="C742" s="134" t="str">
        <f t="array" ref="C742">ifs(and(isblank($A742),isblank($B742)),"", not(iserror(vlookup($A742&amp;$B742,'5) Release_Track'!$F:$F&amp;'5) Release_Track'!$G:$G,1,0))),vlookup($A742&amp;$B742,{'5) Release_Track'!$F:$F&amp;'5) Release_Track'!$G:$G,'5) Release_Track'!$H:$H},2,0), or(and(not(isblank($B742)),$B742=#REF!,$A742&lt;&gt;#REF!),and(not(isblank($A742)),$A742=#REF!,$B742&lt;&gt;#REF!)),"ID LISTS UNALIGNED",and($A742&lt;&gt;"",countif('5) Release_Track'!$F:$F,$A742)=0),"NO ISRC MATCH in Release_Track",and($B742&lt;&gt;"",countif('5) Release_Track'!$G:$G,$B742)=0),"NO CATALOG ID MATCH in Release_Track",iserror(vlookup($A742&amp;$B742,'5) Release_Track'!$F:$F&amp;'5) Release_Track'!$G:$G,1,0)),"NO ISRC-CATALOG ID pair MATCH in Release_Track" )</f>
        <v>Castelo Infinito II</v>
      </c>
      <c r="D742" s="134"/>
      <c r="E742" s="43" t="s">
        <v>49</v>
      </c>
      <c r="F742" s="135" t="s">
        <v>667</v>
      </c>
      <c r="G742" s="136" t="str">
        <f t="array" ref="G742">ifs(or($F742="",$F742="Main Primary Artist"),$F742,not(iserror(vlookup($F742,'Reference info'!$J$5:$J$8,1,0))),"Key Artist",not(iserror(vlookup($F742,'Reference info'!$J$38:$J$405,1,0))),"Performer",not(iserror(vlookup($F742,'Reference info'!$J$10:$J$36,1,0))),"Producer &amp; Engineer")</f>
        <v>Producer &amp; Engineer</v>
      </c>
      <c r="J742" s="174" t="str">
        <f>IF(F742="Main Primary Artist","update Tracks set ArtistId=(select ArtistId from Artists where Name=N'"&amp;Substitute(Trim(E742),"'","''")&amp;"' and EnterpriseId="&amp;EntId&amp;") where "&amp;IF(A742&lt;&gt;"", "ISRC='"&amp;A742&amp;"'", "TrackVendorId='"&amp;Substitute(Trim(B742),"'","''")&amp;"'")&amp;" and EnterpriseId="&amp;EntId,"INSERT into Contributors VALUES (newid(), "&amp;IF(F742&lt;&gt;"Primary Artist", "(select RoleId from ContributorRoles where Name='"&amp;F742&amp;"'), 0", "49, 1")&amp; ", (select max(TrackId) from Tracks where "&amp;IF(A742&lt;&gt;"", "ISRC='"&amp;A742&amp;"'", "TrackVendorId='"&amp;Substitute(Trim(B742),"'","''")&amp;"'")&amp;" and EnterpriseId="&amp;EntId&amp;"), null, (select ArtistId from Artists where Name=N'"&amp;SUBSTITUTE(trim(E742),"'","''")&amp;"' and EnterpriseId="&amp;EntId&amp;"), null)")</f>
        <v>INSERT into Contributors VALUES (newid(), (select RoleId from ContributorRoles where Name='Producer'), 0, (select max(TrackId) from Tracks where ISRC='QZGLS2302177' and EnterpriseId=647322), null, (select ArtistId from Artists where Name=N'JKZ' and EnterpriseId=647322), null)</v>
      </c>
    </row>
    <row r="743">
      <c r="A743" s="8" t="s">
        <v>768</v>
      </c>
      <c r="B743" s="116"/>
      <c r="C743" s="134" t="str">
        <f t="array" ref="C743">ifs(and(isblank($A743),isblank($B743)),"", not(iserror(vlookup($A743&amp;$B743,'5) Release_Track'!$F:$F&amp;'5) Release_Track'!$G:$G,1,0))),vlookup($A743&amp;$B743,{'5) Release_Track'!$F:$F&amp;'5) Release_Track'!$G:$G,'5) Release_Track'!$H:$H},2,0), or(and(not(isblank($B743)),$B743=#REF!,$A743&lt;&gt;#REF!),and(not(isblank($A743)),$A743=#REF!,$B743&lt;&gt;#REF!)),"ID LISTS UNALIGNED",and($A743&lt;&gt;"",countif('5) Release_Track'!$F:$F,$A743)=0),"NO ISRC MATCH in Release_Track",and($B743&lt;&gt;"",countif('5) Release_Track'!$G:$G,$B743)=0),"NO CATALOG ID MATCH in Release_Track",iserror(vlookup($A743&amp;$B743,'5) Release_Track'!$F:$F&amp;'5) Release_Track'!$G:$G,1,0)),"NO ISRC-CATALOG ID pair MATCH in Release_Track" )</f>
        <v>Castelo Infinito II</v>
      </c>
      <c r="D743" s="134" t="str">
        <f t="array" ref="D743">ifs(and(isblank($A743),isblank($B743)),"", not(iserror(vlookup($A743&amp;$B743,'5) Release_Track'!$F:$F&amp;'5) Release_Track'!$G:$G,1,0))),vlookup($A743&amp;$B743,{'5) Release_Track'!$F:$F&amp;'5) Release_Track'!$G:$G,'5) Release_Track'!$I:$I},2,0), or(and(not(isblank($B743)),$B743=#REF!,$A743&lt;&gt;#REF!),and(not(isblank($A743)),$A743=#REF!,$B743&lt;&gt;#REF!)),"ID LISTS UNALIGNED",and($A743&lt;&gt;"",countif('5) Release_Track'!$F:$F,$A743)=0),"NO ISRC MATCH in Release_Track",and($B743&lt;&gt;"",countif('5) Release_Track'!$G:$G,$B743)=0),"NO CATALOG ID MATCH in Release_Track",iserror(vlookup($A743&amp;$B743,'5) Release_Track'!$F:$F&amp;'5) Release_Track'!$G:$G,1,0)),"NO ISRC-CATALOG ID pair MATCH in Release_Track" )</f>
        <v/>
      </c>
      <c r="E743" s="43" t="s">
        <v>49</v>
      </c>
      <c r="F743" s="135" t="s">
        <v>666</v>
      </c>
      <c r="G743" s="136" t="str">
        <f t="array" ref="G743">ifs(or($F743="",$F743="Main Primary Artist"),$F743,not(iserror(vlookup($F743,'Reference info'!$J$5:$J$8,1,0))),"Key Artist",not(iserror(vlookup($F743,'Reference info'!$J$38:$J$405,1,0))),"Performer",not(iserror(vlookup($F743,'Reference info'!$J$10:$J$36,1,0))),"Producer &amp; Engineer")</f>
        <v>Main Primary Artist</v>
      </c>
      <c r="H743" s="8" t="str">
        <f>"update Artists set ReleasesCount=(select count (distinct ReleaseId) from Releases where ArtistId=(select max(ArtistId) from Artists where Name=N'"&amp;E743&amp;"' and EnterpriseId="&amp;EntId&amp;")), 
TracksCount=(select count (distinct TrackId) from Tracks where ArtistId=(select max(ArtistId) from Artists where Name=N'"&amp;E743&amp;"' and EnterpriseId="&amp;EntId&amp;")) where ArtistId=(select max(ArtistId) from Artists where Name=N'"&amp;E743&amp;"'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43" s="174" t="str">
        <f>IF(F743="Main Primary Artist","update Tracks set ArtistId=(select ArtistId from Artists where Name=N'"&amp;Substitute(Trim(E743),"'","''")&amp;"' and EnterpriseId="&amp;EntId&amp;") where "&amp;IF(A743&lt;&gt;"", "ISRC='"&amp;A743&amp;"'", "TrackVendorId='"&amp;Substitute(Trim(B743),"'","''")&amp;"'")&amp;" and EnterpriseId="&amp;EntId,"INSERT into Contributors VALUES (newid(), "&amp;IF(F743&lt;&gt;"Primary Artist", "(select RoleId from ContributorRoles where Name='"&amp;F743&amp;"'), 0", "49, 1")&amp; ", (select max(TrackId) from Tracks where "&amp;IF(A743&lt;&gt;"", "ISRC='"&amp;A743&amp;"'", "TrackVendorId='"&amp;Substitute(Trim(B743),"'","''")&amp;"'")&amp;" and EnterpriseId="&amp;EntId&amp;"), null, (select ArtistId from Artists where Name=N'"&amp;SUBSTITUTE(trim(E743),"'","''")&amp;"' and EnterpriseId="&amp;EntId&amp;"), null)")</f>
        <v>update Tracks set ArtistId=(select ArtistId from Artists where Name=N'JKZ' and EnterpriseId=647322) where ISRC='QZGLS2302177' and EnterpriseId=647322</v>
      </c>
    </row>
    <row r="744" hidden="1">
      <c r="A744" s="8" t="s">
        <v>768</v>
      </c>
      <c r="B744" s="116"/>
      <c r="C744" s="134" t="str">
        <f t="array" ref="C744">ifs(and(isblank($A744),isblank($B744)),"", not(iserror(vlookup($A744&amp;$B744,'5) Release_Track'!$F:$F&amp;'5) Release_Track'!$G:$G,1,0))),vlookup($A744&amp;$B744,{'5) Release_Track'!$F:$F&amp;'5) Release_Track'!$G:$G,'5) Release_Track'!$H:$H},2,0), or(and(not(isblank($B744)),$B744=#REF!,$A744&lt;&gt;#REF!),and(not(isblank($A744)),$A744=#REF!,$B744&lt;&gt;#REF!)),"ID LISTS UNALIGNED",and($A744&lt;&gt;"",countif('5) Release_Track'!$F:$F,$A744)=0),"NO ISRC MATCH in Release_Track",and($B744&lt;&gt;"",countif('5) Release_Track'!$G:$G,$B744)=0),"NO CATALOG ID MATCH in Release_Track",iserror(vlookup($A744&amp;$B744,'5) Release_Track'!$F:$F&amp;'5) Release_Track'!$G:$G,1,0)),"NO ISRC-CATALOG ID pair MATCH in Release_Track" )</f>
        <v>Castelo Infinito II</v>
      </c>
      <c r="D744" s="134"/>
      <c r="E744" s="43" t="s">
        <v>49</v>
      </c>
      <c r="F744" s="135" t="s">
        <v>669</v>
      </c>
      <c r="G744" s="136" t="str">
        <f t="array" ref="G744">ifs(or($F744="",$F744="Main Primary Artist"),$F744,not(iserror(vlookup($F744,'Reference info'!$J$5:$J$8,1,0))),"Key Artist",not(iserror(vlookup($F744,'Reference info'!$J$38:$J$405,1,0))),"Performer",not(iserror(vlookup($F744,'Reference info'!$J$10:$J$36,1,0))),"Producer &amp; Engineer")</f>
        <v>Producer &amp; Engineer</v>
      </c>
      <c r="J744" s="174" t="str">
        <f>IF(F744="Main Primary Artist","update Tracks set ArtistId=(select ArtistId from Artists where Name=N'"&amp;Substitute(Trim(E744),"'","''")&amp;"' and EnterpriseId="&amp;EntId&amp;") where "&amp;IF(A744&lt;&gt;"", "ISRC='"&amp;A744&amp;"'", "TrackVendorId='"&amp;Substitute(Trim(B744),"'","''")&amp;"'")&amp;" and EnterpriseId="&amp;EntId,"INSERT into Contributors VALUES (newid(), "&amp;IF(F744&lt;&gt;"Primary Artist", "(select RoleId from ContributorRoles where Name='"&amp;F744&amp;"'), 0", "49, 1")&amp; ", (select max(TrackId) from Tracks where "&amp;IF(A744&lt;&gt;"", "ISRC='"&amp;A744&amp;"'", "TrackVendorId='"&amp;Substitute(Trim(B744),"'","''")&amp;"'")&amp;" and EnterpriseId="&amp;EntId&amp;"), null, (select ArtistId from Artists where Name=N'"&amp;SUBSTITUTE(trim(E744),"'","''")&amp;"' and EnterpriseId="&amp;EntId&amp;"), null)")</f>
        <v>INSERT into Contributors VALUES (newid(), (select RoleId from ContributorRoles where Name='Engineer'), 0, (select max(TrackId) from Tracks where ISRC='QZGLS2302177' and EnterpriseId=647322), null, (select ArtistId from Artists where Name=N'JKZ' and EnterpriseId=647322), null)</v>
      </c>
    </row>
    <row r="745" hidden="1">
      <c r="A745" s="8" t="s">
        <v>772</v>
      </c>
      <c r="B745" s="116"/>
      <c r="C745" s="134" t="str">
        <f t="array" ref="C745">ifs(and(isblank($A745),isblank($B745)),"", not(iserror(vlookup($A745&amp;$B745,'5) Release_Track'!$F:$F&amp;'5) Release_Track'!$G:$G,1,0))),vlookup($A745&amp;$B745,{'5) Release_Track'!$F:$F&amp;'5) Release_Track'!$G:$G,'5) Release_Track'!$H:$H},2,0), or(and(not(isblank($B745)),$B745=$B742,$A745&lt;&gt;$A742),and(not(isblank($A745)),$A745=$A742,$B745&lt;&gt;$B742)),"ID LISTS UNALIGNED",and($A745&lt;&gt;"",countif('5) Release_Track'!$F:$F,$A745)=0),"NO ISRC MATCH in Release_Track",and($B745&lt;&gt;"",countif('5) Release_Track'!$G:$G,$B745)=0),"NO CATALOG ID MATCH in Release_Track",iserror(vlookup($A745&amp;$B745,'5) Release_Track'!$F:$F&amp;'5) Release_Track'!$G:$G,1,0)),"NO ISRC-CATALOG ID pair MATCH in Release_Track" )</f>
        <v>Lampião, Capitão do Sertão</v>
      </c>
      <c r="D745" s="134"/>
      <c r="E745" s="43" t="s">
        <v>49</v>
      </c>
      <c r="F745" s="135" t="s">
        <v>667</v>
      </c>
      <c r="G745" s="136" t="str">
        <f t="array" ref="G745">ifs(or($F745="",$F745="Main Primary Artist"),$F745,not(iserror(vlookup($F745,'Reference info'!$J$5:$J$8,1,0))),"Key Artist",not(iserror(vlookup($F745,'Reference info'!$J$38:$J$405,1,0))),"Performer",not(iserror(vlookup($F745,'Reference info'!$J$10:$J$36,1,0))),"Producer &amp; Engineer")</f>
        <v>Producer &amp; Engineer</v>
      </c>
      <c r="J745" s="174" t="str">
        <f>IF(F745="Main Primary Artist","update Tracks set ArtistId=(select ArtistId from Artists where Name=N'"&amp;Substitute(Trim(E745),"'","''")&amp;"' and EnterpriseId="&amp;EntId&amp;") where "&amp;IF(A745&lt;&gt;"", "ISRC='"&amp;A745&amp;"'", "TrackVendorId='"&amp;Substitute(Trim(B745),"'","''")&amp;"'")&amp;" and EnterpriseId="&amp;EntId,"INSERT into Contributors VALUES (newid(), "&amp;IF(F745&lt;&gt;"Primary Artist", "(select RoleId from ContributorRoles where Name='"&amp;F745&amp;"'), 0", "49, 1")&amp; ", (select max(TrackId) from Tracks where "&amp;IF(A745&lt;&gt;"", "ISRC='"&amp;A745&amp;"'", "TrackVendorId='"&amp;Substitute(Trim(B745),"'","''")&amp;"'")&amp;" and EnterpriseId="&amp;EntId&amp;"), null, (select ArtistId from Artists where Name=N'"&amp;SUBSTITUTE(trim(E745),"'","''")&amp;"' and EnterpriseId="&amp;EntId&amp;"), null)")</f>
        <v>INSERT into Contributors VALUES (newid(), (select RoleId from ContributorRoles where Name='Producer'), 0, (select max(TrackId) from Tracks where ISRC='QZGLS2333089' and EnterpriseId=647322), null, (select ArtistId from Artists where Name=N'JKZ' and EnterpriseId=647322), null)</v>
      </c>
    </row>
    <row r="746">
      <c r="A746" s="8" t="s">
        <v>772</v>
      </c>
      <c r="B746" s="116"/>
      <c r="C746" s="134" t="str">
        <f t="array" ref="C746">ifs(and(isblank($A746),isblank($B746)),"", not(iserror(vlookup($A746&amp;$B746,'5) Release_Track'!$F:$F&amp;'5) Release_Track'!$G:$G,1,0))),vlookup($A746&amp;$B746,{'5) Release_Track'!$F:$F&amp;'5) Release_Track'!$G:$G,'5) Release_Track'!$H:$H},2,0), or(and(not(isblank($B746)),$B746=$B743,$A746&lt;&gt;$A743),and(not(isblank($A746)),$A746=$A743,$B746&lt;&gt;$B743)),"ID LISTS UNALIGNED",and($A746&lt;&gt;"",countif('5) Release_Track'!$F:$F,$A746)=0),"NO ISRC MATCH in Release_Track",and($B746&lt;&gt;"",countif('5) Release_Track'!$G:$G,$B746)=0),"NO CATALOG ID MATCH in Release_Track",iserror(vlookup($A746&amp;$B746,'5) Release_Track'!$F:$F&amp;'5) Release_Track'!$G:$G,1,0)),"NO ISRC-CATALOG ID pair MATCH in Release_Track" )</f>
        <v>Lampião, Capitão do Sertão</v>
      </c>
      <c r="D746" s="134" t="str">
        <f t="array" ref="D746">ifs(and(isblank($A746),isblank($B746)),"", not(iserror(vlookup($A746&amp;$B746,'5) Release_Track'!$F:$F&amp;'5) Release_Track'!$G:$G,1,0))),vlookup($A746&amp;$B746,{'5) Release_Track'!$F:$F&amp;'5) Release_Track'!$G:$G,'5) Release_Track'!$I:$I},2,0), or(and(not(isblank($B746)),$B746=$B743,$A746&lt;&gt;$A743),and(not(isblank($A746)),$A746=$A743,$B746&lt;&gt;$B743)),"ID LISTS UNALIGNED",and($A746&lt;&gt;"",countif('5) Release_Track'!$F:$F,$A746)=0),"NO ISRC MATCH in Release_Track",and($B746&lt;&gt;"",countif('5) Release_Track'!$G:$G,$B746)=0),"NO CATALOG ID MATCH in Release_Track",iserror(vlookup($A746&amp;$B746,'5) Release_Track'!$F:$F&amp;'5) Release_Track'!$G:$G,1,0)),"NO ISRC-CATALOG ID pair MATCH in Release_Track" )</f>
        <v/>
      </c>
      <c r="E746" s="43" t="s">
        <v>49</v>
      </c>
      <c r="F746" s="135" t="s">
        <v>666</v>
      </c>
      <c r="G746" s="136" t="str">
        <f t="array" ref="G746">ifs(or($F746="",$F746="Main Primary Artist"),$F746,not(iserror(vlookup($F746,'Reference info'!$J$5:$J$8,1,0))),"Key Artist",not(iserror(vlookup($F746,'Reference info'!$J$38:$J$405,1,0))),"Performer",not(iserror(vlookup($F746,'Reference info'!$J$10:$J$36,1,0))),"Producer &amp; Engineer")</f>
        <v>Main Primary Artist</v>
      </c>
      <c r="H746" s="8" t="str">
        <f>"update Artists set ReleasesCount=(select count (distinct ReleaseId) from Releases where ArtistId=(select max(ArtistId) from Artists where Name=N'"&amp;E746&amp;"' and EnterpriseId="&amp;EntId&amp;")), 
TracksCount=(select count (distinct TrackId) from Tracks where ArtistId=(select max(ArtistId) from Artists where Name=N'"&amp;E746&amp;"' and EnterpriseId="&amp;EntId&amp;")) where ArtistId=(select max(ArtistId) from Artists where Name=N'"&amp;E746&amp;"'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46" s="174" t="str">
        <f>IF(F746="Main Primary Artist","update Tracks set ArtistId=(select ArtistId from Artists where Name=N'"&amp;Substitute(Trim(E746),"'","''")&amp;"' and EnterpriseId="&amp;EntId&amp;") where "&amp;IF(A746&lt;&gt;"", "ISRC='"&amp;A746&amp;"'", "TrackVendorId='"&amp;Substitute(Trim(B746),"'","''")&amp;"'")&amp;" and EnterpriseId="&amp;EntId,"INSERT into Contributors VALUES (newid(), "&amp;IF(F746&lt;&gt;"Primary Artist", "(select RoleId from ContributorRoles where Name='"&amp;F746&amp;"'), 0", "49, 1")&amp; ", (select max(TrackId) from Tracks where "&amp;IF(A746&lt;&gt;"", "ISRC='"&amp;A746&amp;"'", "TrackVendorId='"&amp;Substitute(Trim(B746),"'","''")&amp;"'")&amp;" and EnterpriseId="&amp;EntId&amp;"), null, (select ArtistId from Artists where Name=N'"&amp;SUBSTITUTE(trim(E746),"'","''")&amp;"' and EnterpriseId="&amp;EntId&amp;"), null)")</f>
        <v>update Tracks set ArtistId=(select ArtistId from Artists where Name=N'JKZ' and EnterpriseId=647322) where ISRC='QZGLS2333089' and EnterpriseId=647322</v>
      </c>
    </row>
    <row r="747" hidden="1">
      <c r="A747" s="8" t="s">
        <v>772</v>
      </c>
      <c r="B747" s="116"/>
      <c r="C747" s="134" t="str">
        <f t="array" ref="C747">ifs(and(isblank($A747),isblank($B747)),"", not(iserror(vlookup($A747&amp;$B747,'5) Release_Track'!$F:$F&amp;'5) Release_Track'!$G:$G,1,0))),vlookup($A747&amp;$B747,{'5) Release_Track'!$F:$F&amp;'5) Release_Track'!$G:$G,'5) Release_Track'!$H:$H},2,0), or(and(not(isblank($B747)),$B747=$B744,$A747&lt;&gt;$A744),and(not(isblank($A747)),$A747=$A744,$B747&lt;&gt;$B744)),"ID LISTS UNALIGNED",and($A747&lt;&gt;"",countif('5) Release_Track'!$F:$F,$A747)=0),"NO ISRC MATCH in Release_Track",and($B747&lt;&gt;"",countif('5) Release_Track'!$G:$G,$B747)=0),"NO CATALOG ID MATCH in Release_Track",iserror(vlookup($A747&amp;$B747,'5) Release_Track'!$F:$F&amp;'5) Release_Track'!$G:$G,1,0)),"NO ISRC-CATALOG ID pair MATCH in Release_Track" )</f>
        <v>Lampião, Capitão do Sertão</v>
      </c>
      <c r="D747" s="134"/>
      <c r="E747" s="43" t="s">
        <v>49</v>
      </c>
      <c r="F747" s="135" t="s">
        <v>669</v>
      </c>
      <c r="G747" s="136" t="str">
        <f t="array" ref="G747">ifs(or($F747="",$F747="Main Primary Artist"),$F747,not(iserror(vlookup($F747,'Reference info'!$J$5:$J$8,1,0))),"Key Artist",not(iserror(vlookup($F747,'Reference info'!$J$38:$J$405,1,0))),"Performer",not(iserror(vlookup($F747,'Reference info'!$J$10:$J$36,1,0))),"Producer &amp; Engineer")</f>
        <v>Producer &amp; Engineer</v>
      </c>
      <c r="J747" s="174" t="str">
        <f>IF(F747="Main Primary Artist","update Tracks set ArtistId=(select ArtistId from Artists where Name=N'"&amp;Substitute(Trim(E747),"'","''")&amp;"' and EnterpriseId="&amp;EntId&amp;") where "&amp;IF(A747&lt;&gt;"", "ISRC='"&amp;A747&amp;"'", "TrackVendorId='"&amp;Substitute(Trim(B747),"'","''")&amp;"'")&amp;" and EnterpriseId="&amp;EntId,"INSERT into Contributors VALUES (newid(), "&amp;IF(F747&lt;&gt;"Primary Artist", "(select RoleId from ContributorRoles where Name='"&amp;F747&amp;"'), 0", "49, 1")&amp; ", (select max(TrackId) from Tracks where "&amp;IF(A747&lt;&gt;"", "ISRC='"&amp;A747&amp;"'", "TrackVendorId='"&amp;Substitute(Trim(B747),"'","''")&amp;"'")&amp;" and EnterpriseId="&amp;EntId&amp;"), null, (select ArtistId from Artists where Name=N'"&amp;SUBSTITUTE(trim(E747),"'","''")&amp;"' and EnterpriseId="&amp;EntId&amp;"), null)")</f>
        <v>INSERT into Contributors VALUES (newid(), (select RoleId from ContributorRoles where Name='Engineer'), 0, (select max(TrackId) from Tracks where ISRC='QZGLS2333089' and EnterpriseId=647322), null, (select ArtistId from Artists where Name=N'JKZ' and EnterpriseId=647322), null)</v>
      </c>
    </row>
    <row r="748" hidden="1">
      <c r="A748" s="8" t="s">
        <v>774</v>
      </c>
      <c r="B748" s="116"/>
      <c r="C748" s="134" t="str">
        <f t="array" ref="C748">ifs(and(isblank($A748),isblank($B748)),"", not(iserror(vlookup($A748&amp;$B748,'5) Release_Track'!$F:$F&amp;'5) Release_Track'!$G:$G,1,0))),vlookup($A748&amp;$B748,{'5) Release_Track'!$F:$F&amp;'5) Release_Track'!$G:$G,'5) Release_Track'!$H:$H},2,0), or(and(not(isblank($B748)),$B748=$B745,$A748&lt;&gt;$A745),and(not(isblank($A748)),$A748=$A745,$B748&lt;&gt;$B745)),"ID LISTS UNALIGNED",and($A748&lt;&gt;"",countif('5) Release_Track'!$F:$F,$A748)=0),"NO ISRC MATCH in Release_Track",and($B748&lt;&gt;"",countif('5) Release_Track'!$G:$G,$B748)=0),"NO CATALOG ID MATCH in Release_Track",iserror(vlookup($A748&amp;$B748,'5) Release_Track'!$F:$F&amp;'5) Release_Track'!$G:$G,1,0)),"NO ISRC-CATALOG ID pair MATCH in Release_Track" )</f>
        <v>Control</v>
      </c>
      <c r="D748" s="134"/>
      <c r="E748" s="43" t="s">
        <v>79</v>
      </c>
      <c r="F748" s="135" t="s">
        <v>667</v>
      </c>
      <c r="G748" s="136" t="str">
        <f t="array" ref="G748">ifs(or($F748="",$F748="Main Primary Artist"),$F748,not(iserror(vlookup($F748,'Reference info'!$J$5:$J$8,1,0))),"Key Artist",not(iserror(vlookup($F748,'Reference info'!$J$38:$J$405,1,0))),"Performer",not(iserror(vlookup($F748,'Reference info'!$J$10:$J$36,1,0))),"Producer &amp; Engineer")</f>
        <v>Producer &amp; Engineer</v>
      </c>
      <c r="J748" s="174" t="str">
        <f>IF(F748="Main Primary Artist","update Tracks set ArtistId=(select ArtistId from Artists where Name=N'"&amp;Substitute(Trim(E748),"'","''")&amp;"' and EnterpriseId="&amp;EntId&amp;") where "&amp;IF(A748&lt;&gt;"", "ISRC='"&amp;A748&amp;"'", "TrackVendorId='"&amp;Substitute(Trim(B748),"'","''")&amp;"'")&amp;" and EnterpriseId="&amp;EntId,"INSERT into Contributors VALUES (newid(), "&amp;IF(F748&lt;&gt;"Primary Artist", "(select RoleId from ContributorRoles where Name='"&amp;F748&amp;"'), 0", "49, 1")&amp; ", (select max(TrackId) from Tracks where "&amp;IF(A748&lt;&gt;"", "ISRC='"&amp;A748&amp;"'", "TrackVendorId='"&amp;Substitute(Trim(B748),"'","''")&amp;"'")&amp;" and EnterpriseId="&amp;EntId&amp;"), null, (select ArtistId from Artists where Name=N'"&amp;SUBSTITUTE(trim(E748),"'","''")&amp;"' and EnterpriseId="&amp;EntId&amp;"), null)")</f>
        <v>INSERT into Contributors VALUES (newid(), (select RoleId from ContributorRoles where Name='Producer'), 0, (select max(TrackId) from Tracks where ISRC='QZGLS2344790' and EnterpriseId=647322), null, (select ArtistId from Artists where Name=N'$hinepsj' and EnterpriseId=647322), null)</v>
      </c>
    </row>
    <row r="749" hidden="1">
      <c r="A749" s="8" t="s">
        <v>774</v>
      </c>
      <c r="B749" s="116"/>
      <c r="C749" s="134" t="str">
        <f t="array" ref="C749">ifs(and(isblank($A749),isblank($B749)),"", not(iserror(vlookup($A749&amp;$B749,'5) Release_Track'!$F:$F&amp;'5) Release_Track'!$G:$G,1,0))),vlookup($A749&amp;$B749,{'5) Release_Track'!$F:$F&amp;'5) Release_Track'!$G:$G,'5) Release_Track'!$H:$H},2,0), or(and(not(isblank($B749)),$B749=$B748,$A749&lt;&gt;$A748),and(not(isblank($A749)),$A749=$A748,$B749&lt;&gt;$B748)),"ID LISTS UNALIGNED",and($A749&lt;&gt;"",countif('5) Release_Track'!$F:$F,$A749)=0),"NO ISRC MATCH in Release_Track",and($B749&lt;&gt;"",countif('5) Release_Track'!$G:$G,$B749)=0),"NO CATALOG ID MATCH in Release_Track",iserror(vlookup($A749&amp;$B749,'5) Release_Track'!$F:$F&amp;'5) Release_Track'!$G:$G,1,0)),"NO ISRC-CATALOG ID pair MATCH in Release_Track" )</f>
        <v>Control</v>
      </c>
      <c r="D749" s="134" t="str">
        <f t="array" ref="D749">ifs(and(isblank($A749),isblank($B749)),"", not(iserror(vlookup($A749&amp;$B749,'5) Release_Track'!$F:$F&amp;'5) Release_Track'!$G:$G,1,0))),vlookup($A749&amp;$B749,{'5) Release_Track'!$F:$F&amp;'5) Release_Track'!$G:$G,'5) Release_Track'!$I:$I},2,0), or(and(not(isblank($B749)),$B749=$B748,$A749&lt;&gt;$A748),and(not(isblank($A749)),$A749=$A748,$B749&lt;&gt;$B748)),"ID LISTS UNALIGNED",and($A749&lt;&gt;"",countif('5) Release_Track'!$F:$F,$A749)=0),"NO ISRC MATCH in Release_Track",and($B749&lt;&gt;"",countif('5) Release_Track'!$G:$G,$B749)=0),"NO CATALOG ID MATCH in Release_Track",iserror(vlookup($A749&amp;$B749,'5) Release_Track'!$F:$F&amp;'5) Release_Track'!$G:$G,1,0)),"NO ISRC-CATALOG ID pair MATCH in Release_Track" )</f>
        <v/>
      </c>
      <c r="E749" s="43" t="s">
        <v>53</v>
      </c>
      <c r="F749" s="135" t="s">
        <v>671</v>
      </c>
      <c r="G749" s="136" t="str">
        <f t="array" ref="G749">ifs(or($F749="",$F749="Main Primary Artist"),$F749,not(iserror(vlookup($F749,'Reference info'!$J$5:$J$8,1,0))),"Key Artist",not(iserror(vlookup($F749,'Reference info'!$J$38:$J$405,1,0))),"Performer",not(iserror(vlookup($F749,'Reference info'!$J$10:$J$36,1,0))),"Producer &amp; Engineer")</f>
        <v>Key Artist</v>
      </c>
      <c r="J749" s="174" t="str">
        <f>IF(F749="Main Primary Artist","update Tracks set ArtistId=(select ArtistId from Artists where Name=N'"&amp;Substitute(Trim(E749),"'","''")&amp;"' and EnterpriseId="&amp;EntId&amp;") where "&amp;IF(A749&lt;&gt;"", "ISRC='"&amp;A749&amp;"'", "TrackVendorId='"&amp;Substitute(Trim(B749),"'","''")&amp;"'")&amp;" and EnterpriseId="&amp;EntId,"INSERT into Contributors VALUES (newid(), "&amp;IF(F749&lt;&gt;"Primary Artist", "(select RoleId from ContributorRoles where Name='"&amp;F749&amp;"'), 0", "49, 1")&amp; ", (select max(TrackId) from Tracks where "&amp;IF(A749&lt;&gt;"", "ISRC='"&amp;A749&amp;"'", "TrackVendorId='"&amp;Substitute(Trim(B749),"'","''")&amp;"'")&amp;" and EnterpriseId="&amp;EntId&amp;"), null, (select ArtistId from Artists where Name=N'"&amp;SUBSTITUTE(trim(E749),"'","''")&amp;"' and EnterpriseId="&amp;EntId&amp;"), null)")</f>
        <v>INSERT into Contributors VALUES (newid(), 49, 1, (select max(TrackId) from Tracks where ISRC='QZGLS2344790' and EnterpriseId=647322), null, (select ArtistId from Artists where Name=N'PeJota10*' and EnterpriseId=647322), null)</v>
      </c>
    </row>
    <row r="750" hidden="1">
      <c r="A750" s="8" t="s">
        <v>774</v>
      </c>
      <c r="B750" s="116"/>
      <c r="C750" s="134" t="str">
        <f t="array" ref="C750">ifs(and(isblank($A750),isblank($B750)),"", not(iserror(vlookup($A750&amp;$B750,'5) Release_Track'!$F:$F&amp;'5) Release_Track'!$G:$G,1,0))),vlookup($A750&amp;$B750,{'5) Release_Track'!$F:$F&amp;'5) Release_Track'!$G:$G,'5) Release_Track'!$H:$H},2,0), or(and(not(isblank($B750)),$B750=$B749,$A750&lt;&gt;$A749),and(not(isblank($A750)),$A750=$A749,$B750&lt;&gt;$B749)),"ID LISTS UNALIGNED",and($A750&lt;&gt;"",countif('5) Release_Track'!$F:$F,$A750)=0),"NO ISRC MATCH in Release_Track",and($B750&lt;&gt;"",countif('5) Release_Track'!$G:$G,$B750)=0),"NO CATALOG ID MATCH in Release_Track",iserror(vlookup($A750&amp;$B750,'5) Release_Track'!$F:$F&amp;'5) Release_Track'!$G:$G,1,0)),"NO ISRC-CATALOG ID pair MATCH in Release_Track" )</f>
        <v>Control</v>
      </c>
      <c r="D750" s="134" t="str">
        <f t="array" ref="D750">ifs(and(isblank($A750),isblank($B750)),"", not(iserror(vlookup($A750&amp;$B750,'5) Release_Track'!$F:$F&amp;'5) Release_Track'!$G:$G,1,0))),vlookup($A750&amp;$B750,{'5) Release_Track'!$F:$F&amp;'5) Release_Track'!$G:$G,'5) Release_Track'!$I:$I},2,0), or(and(not(isblank($B750)),$B750=$B749,$A750&lt;&gt;$A749),and(not(isblank($A750)),$A750=$A749,$B750&lt;&gt;$B749)),"ID LISTS UNALIGNED",and($A750&lt;&gt;"",countif('5) Release_Track'!$F:$F,$A750)=0),"NO ISRC MATCH in Release_Track",and($B750&lt;&gt;"",countif('5) Release_Track'!$G:$G,$B750)=0),"NO CATALOG ID MATCH in Release_Track",iserror(vlookup($A750&amp;$B750,'5) Release_Track'!$F:$F&amp;'5) Release_Track'!$G:$G,1,0)),"NO ISRC-CATALOG ID pair MATCH in Release_Track" )</f>
        <v/>
      </c>
      <c r="E750" s="43" t="s">
        <v>107</v>
      </c>
      <c r="F750" s="135" t="s">
        <v>671</v>
      </c>
      <c r="G750" s="136" t="str">
        <f t="array" ref="G750">ifs(or($F750="",$F750="Main Primary Artist"),$F750,not(iserror(vlookup($F750,'Reference info'!$J$5:$J$8,1,0))),"Key Artist",not(iserror(vlookup($F750,'Reference info'!$J$38:$J$405,1,0))),"Performer",not(iserror(vlookup($F750,'Reference info'!$J$10:$J$36,1,0))),"Producer &amp; Engineer")</f>
        <v>Key Artist</v>
      </c>
      <c r="J750" s="174" t="str">
        <f>IF(F750="Main Primary Artist","update Tracks set ArtistId=(select ArtistId from Artists where Name=N'"&amp;Substitute(Trim(E750),"'","''")&amp;"' and EnterpriseId="&amp;EntId&amp;") where "&amp;IF(A750&lt;&gt;"", "ISRC='"&amp;A750&amp;"'", "TrackVendorId='"&amp;Substitute(Trim(B750),"'","''")&amp;"'")&amp;" and EnterpriseId="&amp;EntId,"INSERT into Contributors VALUES (newid(), "&amp;IF(F750&lt;&gt;"Primary Artist", "(select RoleId from ContributorRoles where Name='"&amp;F750&amp;"'), 0", "49, 1")&amp; ", (select max(TrackId) from Tracks where "&amp;IF(A750&lt;&gt;"", "ISRC='"&amp;A750&amp;"'", "TrackVendorId='"&amp;Substitute(Trim(B750),"'","''")&amp;"'")&amp;" and EnterpriseId="&amp;EntId&amp;"), null, (select ArtistId from Artists where Name=N'"&amp;SUBSTITUTE(trim(E750),"'","''")&amp;"' and EnterpriseId="&amp;EntId&amp;"), null)")</f>
        <v>INSERT into Contributors VALUES (newid(), 49, 1, (select max(TrackId) from Tracks where ISRC='QZGLS2344790' and EnterpriseId=647322), null, (select ArtistId from Artists where Name=N'SSKuro' and EnterpriseId=647322), null)</v>
      </c>
    </row>
    <row r="751">
      <c r="A751" s="8" t="s">
        <v>774</v>
      </c>
      <c r="B751" s="116"/>
      <c r="C751" s="134" t="str">
        <f t="array" ref="C751">ifs(and(isblank($A751),isblank($B751)),"", not(iserror(vlookup($A751&amp;$B751,'5) Release_Track'!$F:$F&amp;'5) Release_Track'!$G:$G,1,0))),vlookup($A751&amp;$B751,{'5) Release_Track'!$F:$F&amp;'5) Release_Track'!$G:$G,'5) Release_Track'!$H:$H},2,0), or(and(not(isblank($B751)),$B751=$B748,$A751&lt;&gt;$A748),and(not(isblank($A751)),$A751=$A748,$B751&lt;&gt;$B748)),"ID LISTS UNALIGNED",and($A751&lt;&gt;"",countif('5) Release_Track'!$F:$F,$A751)=0),"NO ISRC MATCH in Release_Track",and($B751&lt;&gt;"",countif('5) Release_Track'!$G:$G,$B751)=0),"NO CATALOG ID MATCH in Release_Track",iserror(vlookup($A751&amp;$B751,'5) Release_Track'!$F:$F&amp;'5) Release_Track'!$G:$G,1,0)),"NO ISRC-CATALOG ID pair MATCH in Release_Track" )</f>
        <v>Control</v>
      </c>
      <c r="D751" s="134" t="str">
        <f t="array" ref="D751">ifs(and(isblank($A751),isblank($B751)),"", not(iserror(vlookup($A751&amp;$B751,'5) Release_Track'!$F:$F&amp;'5) Release_Track'!$G:$G,1,0))),vlookup($A751&amp;$B751,{'5) Release_Track'!$F:$F&amp;'5) Release_Track'!$G:$G,'5) Release_Track'!$I:$I},2,0), or(and(not(isblank($B751)),$B751=$B748,$A751&lt;&gt;$A748),and(not(isblank($A751)),$A751=$A748,$B751&lt;&gt;$B748)),"ID LISTS UNALIGNED",and($A751&lt;&gt;"",countif('5) Release_Track'!$F:$F,$A751)=0),"NO ISRC MATCH in Release_Track",and($B751&lt;&gt;"",countif('5) Release_Track'!$G:$G,$B751)=0),"NO CATALOG ID MATCH in Release_Track",iserror(vlookup($A751&amp;$B751,'5) Release_Track'!$F:$F&amp;'5) Release_Track'!$G:$G,1,0)),"NO ISRC-CATALOG ID pair MATCH in Release_Track" )</f>
        <v/>
      </c>
      <c r="E751" s="43" t="s">
        <v>79</v>
      </c>
      <c r="F751" s="135" t="s">
        <v>666</v>
      </c>
      <c r="G751" s="136" t="str">
        <f t="array" ref="G751">ifs(or($F751="",$F751="Main Primary Artist"),$F751,not(iserror(vlookup($F751,'Reference info'!$J$5:$J$8,1,0))),"Key Artist",not(iserror(vlookup($F751,'Reference info'!$J$38:$J$405,1,0))),"Performer",not(iserror(vlookup($F751,'Reference info'!$J$10:$J$36,1,0))),"Producer &amp; Engineer")</f>
        <v>Main Primary Artist</v>
      </c>
      <c r="H751" s="8" t="str">
        <f>"update Artists set ReleasesCount=(select count (distinct ReleaseId) from Releases where ArtistId=(select max(ArtistId) from Artists where Name=N'"&amp;E751&amp;"' and EnterpriseId="&amp;EntId&amp;")), 
TracksCount=(select count (distinct TrackId) from Tracks where ArtistId=(select max(ArtistId) from Artists where Name=N'"&amp;E751&amp;"' and EnterpriseId="&amp;EntId&amp;")) where ArtistId=(select max(ArtistId) from Artists where Name=N'"&amp;E751&amp;"'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751" s="174" t="str">
        <f>IF(F751="Main Primary Artist","update Tracks set ArtistId=(select ArtistId from Artists where Name=N'"&amp;Substitute(Trim(E751),"'","''")&amp;"' and EnterpriseId="&amp;EntId&amp;") where "&amp;IF(A751&lt;&gt;"", "ISRC='"&amp;A751&amp;"'", "TrackVendorId='"&amp;Substitute(Trim(B751),"'","''")&amp;"'")&amp;" and EnterpriseId="&amp;EntId,"INSERT into Contributors VALUES (newid(), "&amp;IF(F751&lt;&gt;"Primary Artist", "(select RoleId from ContributorRoles where Name='"&amp;F751&amp;"'), 0", "49, 1")&amp; ", (select max(TrackId) from Tracks where "&amp;IF(A751&lt;&gt;"", "ISRC='"&amp;A751&amp;"'", "TrackVendorId='"&amp;Substitute(Trim(B751),"'","''")&amp;"'")&amp;" and EnterpriseId="&amp;EntId&amp;"), null, (select ArtistId from Artists where Name=N'"&amp;SUBSTITUTE(trim(E751),"'","''")&amp;"' and EnterpriseId="&amp;EntId&amp;"), null)")</f>
        <v>update Tracks set ArtistId=(select ArtistId from Artists where Name=N'$hinepsj' and EnterpriseId=647322) where ISRC='QZGLS2344790' and EnterpriseId=647322</v>
      </c>
    </row>
    <row r="752" hidden="1">
      <c r="A752" s="8" t="s">
        <v>774</v>
      </c>
      <c r="B752" s="116"/>
      <c r="C752" s="134" t="str">
        <f t="array" ref="C752">ifs(and(isblank($A752),isblank($B752)),"", not(iserror(vlookup($A752&amp;$B752,'5) Release_Track'!$F:$F&amp;'5) Release_Track'!$G:$G,1,0))),vlookup($A752&amp;$B752,{'5) Release_Track'!$F:$F&amp;'5) Release_Track'!$G:$G,'5) Release_Track'!$H:$H},2,0), or(and(not(isblank($B752)),$B752=$B749,$A752&lt;&gt;$A749),and(not(isblank($A752)),$A752=$A749,$B752&lt;&gt;$B749)),"ID LISTS UNALIGNED",and($A752&lt;&gt;"",countif('5) Release_Track'!$F:$F,$A752)=0),"NO ISRC MATCH in Release_Track",and($B752&lt;&gt;"",countif('5) Release_Track'!$G:$G,$B752)=0),"NO CATALOG ID MATCH in Release_Track",iserror(vlookup($A752&amp;$B752,'5) Release_Track'!$F:$F&amp;'5) Release_Track'!$G:$G,1,0)),"NO ISRC-CATALOG ID pair MATCH in Release_Track" )</f>
        <v>Control</v>
      </c>
      <c r="D752" s="134"/>
      <c r="E752" s="43" t="s">
        <v>79</v>
      </c>
      <c r="F752" s="135" t="s">
        <v>669</v>
      </c>
      <c r="G752" s="136" t="str">
        <f t="array" ref="G752">ifs(or($F752="",$F752="Main Primary Artist"),$F752,not(iserror(vlookup($F752,'Reference info'!$J$5:$J$8,1,0))),"Key Artist",not(iserror(vlookup($F752,'Reference info'!$J$38:$J$405,1,0))),"Performer",not(iserror(vlookup($F752,'Reference info'!$J$10:$J$36,1,0))),"Producer &amp; Engineer")</f>
        <v>Producer &amp; Engineer</v>
      </c>
      <c r="J752" s="174" t="str">
        <f>IF(F752="Main Primary Artist","update Tracks set ArtistId=(select ArtistId from Artists where Name=N'"&amp;Substitute(Trim(E752),"'","''")&amp;"' and EnterpriseId="&amp;EntId&amp;") where "&amp;IF(A752&lt;&gt;"", "ISRC='"&amp;A752&amp;"'", "TrackVendorId='"&amp;Substitute(Trim(B752),"'","''")&amp;"'")&amp;" and EnterpriseId="&amp;EntId,"INSERT into Contributors VALUES (newid(), "&amp;IF(F752&lt;&gt;"Primary Artist", "(select RoleId from ContributorRoles where Name='"&amp;F752&amp;"'), 0", "49, 1")&amp; ", (select max(TrackId) from Tracks where "&amp;IF(A752&lt;&gt;"", "ISRC='"&amp;A752&amp;"'", "TrackVendorId='"&amp;Substitute(Trim(B752),"'","''")&amp;"'")&amp;" and EnterpriseId="&amp;EntId&amp;"), null, (select ArtistId from Artists where Name=N'"&amp;SUBSTITUTE(trim(E752),"'","''")&amp;"' and EnterpriseId="&amp;EntId&amp;"), null)")</f>
        <v>INSERT into Contributors VALUES (newid(), (select RoleId from ContributorRoles where Name='Engineer'), 0, (select max(TrackId) from Tracks where ISRC='QZGLS2344790' and EnterpriseId=647322), null, (select ArtistId from Artists where Name=N'$hinepsj' and EnterpriseId=647322), null)</v>
      </c>
    </row>
    <row r="753" hidden="1">
      <c r="A753" s="8" t="s">
        <v>782</v>
      </c>
      <c r="B753" s="116"/>
      <c r="C753" s="134" t="str">
        <f t="array" ref="C753">ifs(and(isblank($A753),isblank($B753)),"", not(iserror(vlookup($A753&amp;$B753,'5) Release_Track'!$F:$F&amp;'5) Release_Track'!$G:$G,1,0))),vlookup($A753&amp;$B753,{'5) Release_Track'!$F:$F&amp;'5) Release_Track'!$G:$G,'5) Release_Track'!$H:$H},2,0), or(and(not(isblank($B753)),$B753=$B750,$A753&lt;&gt;$A750),and(not(isblank($A753)),$A753=$A750,$B753&lt;&gt;$B750)),"ID LISTS UNALIGNED",and($A753&lt;&gt;"",countif('5) Release_Track'!$F:$F,$A753)=0),"NO ISRC MATCH in Release_Track",and($B753&lt;&gt;"",countif('5) Release_Track'!$G:$G,$B753)=0),"NO CATALOG ID MATCH in Release_Track",iserror(vlookup($A753&amp;$B753,'5) Release_Track'!$F:$F&amp;'5) Release_Track'!$G:$G,1,0)),"NO ISRC-CATALOG ID pair MATCH in Release_Track" )</f>
        <v>Lavinho, Pai Tá On</v>
      </c>
      <c r="D753" s="134"/>
      <c r="E753" s="43" t="s">
        <v>49</v>
      </c>
      <c r="F753" s="135" t="s">
        <v>667</v>
      </c>
      <c r="G753" s="136" t="str">
        <f t="array" ref="G753">ifs(or($F753="",$F753="Main Primary Artist"),$F753,not(iserror(vlookup($F753,'Reference info'!$J$5:$J$8,1,0))),"Key Artist",not(iserror(vlookup($F753,'Reference info'!$J$38:$J$405,1,0))),"Performer",not(iserror(vlookup($F753,'Reference info'!$J$10:$J$36,1,0))),"Producer &amp; Engineer")</f>
        <v>Producer &amp; Engineer</v>
      </c>
      <c r="J753" s="174" t="str">
        <f>IF(F753="Main Primary Artist","update Tracks set ArtistId=(select ArtistId from Artists where Name=N'"&amp;Substitute(Trim(E753),"'","''")&amp;"' and EnterpriseId="&amp;EntId&amp;") where "&amp;IF(A753&lt;&gt;"", "ISRC='"&amp;A753&amp;"'", "TrackVendorId='"&amp;Substitute(Trim(B753),"'","''")&amp;"'")&amp;" and EnterpriseId="&amp;EntId,"INSERT into Contributors VALUES (newid(), "&amp;IF(F753&lt;&gt;"Primary Artist", "(select RoleId from ContributorRoles where Name='"&amp;F753&amp;"'), 0", "49, 1")&amp; ", (select max(TrackId) from Tracks where "&amp;IF(A753&lt;&gt;"", "ISRC='"&amp;A753&amp;"'", "TrackVendorId='"&amp;Substitute(Trim(B753),"'","''")&amp;"'")&amp;" and EnterpriseId="&amp;EntId&amp;"), null, (select ArtistId from Artists where Name=N'"&amp;SUBSTITUTE(trim(E753),"'","''")&amp;"' and EnterpriseId="&amp;EntId&amp;"), null)")</f>
        <v>INSERT into Contributors VALUES (newid(), (select RoleId from ContributorRoles where Name='Producer'), 0, (select max(TrackId) from Tracks where ISRC='QZGLS2399061' and EnterpriseId=647322), null, (select ArtistId from Artists where Name=N'JKZ' and EnterpriseId=647322), null)</v>
      </c>
    </row>
    <row r="754">
      <c r="A754" s="8" t="s">
        <v>782</v>
      </c>
      <c r="B754" s="116"/>
      <c r="C754" s="134" t="str">
        <f t="array" ref="C754">ifs(and(isblank($A754),isblank($B754)),"", not(iserror(vlookup($A754&amp;$B754,'5) Release_Track'!$F:$F&amp;'5) Release_Track'!$G:$G,1,0))),vlookup($A754&amp;$B754,{'5) Release_Track'!$F:$F&amp;'5) Release_Track'!$G:$G,'5) Release_Track'!$H:$H},2,0), or(and(not(isblank($B754)),$B754=$B751,$A754&lt;&gt;$A751),and(not(isblank($A754)),$A754=$A751,$B754&lt;&gt;$B751)),"ID LISTS UNALIGNED",and($A754&lt;&gt;"",countif('5) Release_Track'!$F:$F,$A754)=0),"NO ISRC MATCH in Release_Track",and($B754&lt;&gt;"",countif('5) Release_Track'!$G:$G,$B754)=0),"NO CATALOG ID MATCH in Release_Track",iserror(vlookup($A754&amp;$B754,'5) Release_Track'!$F:$F&amp;'5) Release_Track'!$G:$G,1,0)),"NO ISRC-CATALOG ID pair MATCH in Release_Track" )</f>
        <v>Lavinho, Pai Tá On</v>
      </c>
      <c r="D754" s="134" t="str">
        <f t="array" ref="D754">ifs(and(isblank($A754),isblank($B754)),"", not(iserror(vlookup($A754&amp;$B754,'5) Release_Track'!$F:$F&amp;'5) Release_Track'!$G:$G,1,0))),vlookup($A754&amp;$B754,{'5) Release_Track'!$F:$F&amp;'5) Release_Track'!$G:$G,'5) Release_Track'!$I:$I},2,0), or(and(not(isblank($B754)),$B754=$B751,$A754&lt;&gt;$A751),and(not(isblank($A754)),$A754=$A751,$B754&lt;&gt;$B751)),"ID LISTS UNALIGNED",and($A754&lt;&gt;"",countif('5) Release_Track'!$F:$F,$A754)=0),"NO ISRC MATCH in Release_Track",and($B754&lt;&gt;"",countif('5) Release_Track'!$G:$G,$B754)=0),"NO CATALOG ID MATCH in Release_Track",iserror(vlookup($A754&amp;$B754,'5) Release_Track'!$F:$F&amp;'5) Release_Track'!$G:$G,1,0)),"NO ISRC-CATALOG ID pair MATCH in Release_Track" )</f>
        <v/>
      </c>
      <c r="E754" s="43" t="s">
        <v>49</v>
      </c>
      <c r="F754" s="135" t="s">
        <v>666</v>
      </c>
      <c r="G754" s="136" t="str">
        <f t="array" ref="G754">ifs(or($F754="",$F754="Main Primary Artist"),$F754,not(iserror(vlookup($F754,'Reference info'!$J$5:$J$8,1,0))),"Key Artist",not(iserror(vlookup($F754,'Reference info'!$J$38:$J$405,1,0))),"Performer",not(iserror(vlookup($F754,'Reference info'!$J$10:$J$36,1,0))),"Producer &amp; Engineer")</f>
        <v>Main Primary Artist</v>
      </c>
      <c r="H754" s="8" t="str">
        <f>"update Artists set ReleasesCount=(select count (distinct ReleaseId) from Releases where ArtistId=(select max(ArtistId) from Artists where Name=N'"&amp;E754&amp;"' and EnterpriseId="&amp;EntId&amp;")), 
TracksCount=(select count (distinct TrackId) from Tracks where ArtistId=(select max(ArtistId) from Artists where Name=N'"&amp;E754&amp;"' and EnterpriseId="&amp;EntId&amp;")) where ArtistId=(select max(ArtistId) from Artists where Name=N'"&amp;E754&amp;"'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54" s="174" t="str">
        <f>IF(F754="Main Primary Artist","update Tracks set ArtistId=(select ArtistId from Artists where Name=N'"&amp;Substitute(Trim(E754),"'","''")&amp;"' and EnterpriseId="&amp;EntId&amp;") where "&amp;IF(A754&lt;&gt;"", "ISRC='"&amp;A754&amp;"'", "TrackVendorId='"&amp;Substitute(Trim(B754),"'","''")&amp;"'")&amp;" and EnterpriseId="&amp;EntId,"INSERT into Contributors VALUES (newid(), "&amp;IF(F754&lt;&gt;"Primary Artist", "(select RoleId from ContributorRoles where Name='"&amp;F754&amp;"'), 0", "49, 1")&amp; ", (select max(TrackId) from Tracks where "&amp;IF(A754&lt;&gt;"", "ISRC='"&amp;A754&amp;"'", "TrackVendorId='"&amp;Substitute(Trim(B754),"'","''")&amp;"'")&amp;" and EnterpriseId="&amp;EntId&amp;"), null, (select ArtistId from Artists where Name=N'"&amp;SUBSTITUTE(trim(E754),"'","''")&amp;"' and EnterpriseId="&amp;EntId&amp;"), null)")</f>
        <v>update Tracks set ArtistId=(select ArtistId from Artists where Name=N'JKZ' and EnterpriseId=647322) where ISRC='QZGLS2399061' and EnterpriseId=647322</v>
      </c>
    </row>
    <row r="755" hidden="1">
      <c r="A755" s="8" t="s">
        <v>782</v>
      </c>
      <c r="B755" s="116"/>
      <c r="C755" s="134" t="str">
        <f t="array" ref="C755">ifs(and(isblank($A755),isblank($B755)),"", not(iserror(vlookup($A755&amp;$B755,'5) Release_Track'!$F:$F&amp;'5) Release_Track'!$G:$G,1,0))),vlookup($A755&amp;$B755,{'5) Release_Track'!$F:$F&amp;'5) Release_Track'!$G:$G,'5) Release_Track'!$H:$H},2,0), or(and(not(isblank($B755)),$B755=$B752,$A755&lt;&gt;$A752),and(not(isblank($A755)),$A755=$A752,$B755&lt;&gt;$B752)),"ID LISTS UNALIGNED",and($A755&lt;&gt;"",countif('5) Release_Track'!$F:$F,$A755)=0),"NO ISRC MATCH in Release_Track",and($B755&lt;&gt;"",countif('5) Release_Track'!$G:$G,$B755)=0),"NO CATALOG ID MATCH in Release_Track",iserror(vlookup($A755&amp;$B755,'5) Release_Track'!$F:$F&amp;'5) Release_Track'!$G:$G,1,0)),"NO ISRC-CATALOG ID pair MATCH in Release_Track" )</f>
        <v>Lavinho, Pai Tá On</v>
      </c>
      <c r="D755" s="134"/>
      <c r="E755" s="43" t="s">
        <v>49</v>
      </c>
      <c r="F755" s="135" t="s">
        <v>669</v>
      </c>
      <c r="G755" s="136" t="str">
        <f t="array" ref="G755">ifs(or($F755="",$F755="Main Primary Artist"),$F755,not(iserror(vlookup($F755,'Reference info'!$J$5:$J$8,1,0))),"Key Artist",not(iserror(vlookup($F755,'Reference info'!$J$38:$J$405,1,0))),"Performer",not(iserror(vlookup($F755,'Reference info'!$J$10:$J$36,1,0))),"Producer &amp; Engineer")</f>
        <v>Producer &amp; Engineer</v>
      </c>
      <c r="J755" s="174" t="str">
        <f>IF(F755="Main Primary Artist","update Tracks set ArtistId=(select ArtistId from Artists where Name=N'"&amp;Substitute(Trim(E755),"'","''")&amp;"' and EnterpriseId="&amp;EntId&amp;") where "&amp;IF(A755&lt;&gt;"", "ISRC='"&amp;A755&amp;"'", "TrackVendorId='"&amp;Substitute(Trim(B755),"'","''")&amp;"'")&amp;" and EnterpriseId="&amp;EntId,"INSERT into Contributors VALUES (newid(), "&amp;IF(F755&lt;&gt;"Primary Artist", "(select RoleId from ContributorRoles where Name='"&amp;F755&amp;"'), 0", "49, 1")&amp; ", (select max(TrackId) from Tracks where "&amp;IF(A755&lt;&gt;"", "ISRC='"&amp;A755&amp;"'", "TrackVendorId='"&amp;Substitute(Trim(B755),"'","''")&amp;"'")&amp;" and EnterpriseId="&amp;EntId&amp;"), null, (select ArtistId from Artists where Name=N'"&amp;SUBSTITUTE(trim(E755),"'","''")&amp;"' and EnterpriseId="&amp;EntId&amp;"), null)")</f>
        <v>INSERT into Contributors VALUES (newid(), (select RoleId from ContributorRoles where Name='Engineer'), 0, (select max(TrackId) from Tracks where ISRC='QZGLS2399061' and EnterpriseId=647322), null, (select ArtistId from Artists where Name=N'JKZ' and EnterpriseId=647322), null)</v>
      </c>
    </row>
    <row r="756" hidden="1">
      <c r="A756" s="8" t="s">
        <v>786</v>
      </c>
      <c r="B756" s="116"/>
      <c r="C756" s="134" t="str">
        <f t="array" ref="C756">ifs(and(isblank($A756),isblank($B756)),"", not(iserror(vlookup($A756&amp;$B756,'5) Release_Track'!$F:$F&amp;'5) Release_Track'!$G:$G,1,0))),vlookup($A756&amp;$B756,{'5) Release_Track'!$F:$F&amp;'5) Release_Track'!$G:$G,'5) Release_Track'!$H:$H},2,0), or(and(not(isblank($B756)),$B756=$B753,$A756&lt;&gt;$A753),and(not(isblank($A756)),$A756=$A753,$B756&lt;&gt;$B753)),"ID LISTS UNALIGNED",and($A756&lt;&gt;"",countif('5) Release_Track'!$F:$F,$A756)=0),"NO ISRC MATCH in Release_Track",and($B756&lt;&gt;"",countif('5) Release_Track'!$G:$G,$B756)=0),"NO CATALOG ID MATCH in Release_Track",iserror(vlookup($A756&amp;$B756,'5) Release_Track'!$F:$F&amp;'5) Release_Track'!$G:$G,1,0)),"NO ISRC-CATALOG ID pair MATCH in Release_Track" )</f>
        <v>Novo Receptáculo (Style Sukuna)</v>
      </c>
      <c r="D756" s="134"/>
      <c r="E756" s="43" t="s">
        <v>49</v>
      </c>
      <c r="F756" s="135" t="s">
        <v>667</v>
      </c>
      <c r="G756" s="136" t="str">
        <f t="array" ref="G756">ifs(or($F756="",$F756="Main Primary Artist"),$F756,not(iserror(vlookup($F756,'Reference info'!$J$5:$J$8,1,0))),"Key Artist",not(iserror(vlookup($F756,'Reference info'!$J$38:$J$405,1,0))),"Performer",not(iserror(vlookup($F756,'Reference info'!$J$10:$J$36,1,0))),"Producer &amp; Engineer")</f>
        <v>Producer &amp; Engineer</v>
      </c>
      <c r="J756" s="174" t="str">
        <f>IF(F756="Main Primary Artist","update Tracks set ArtistId=(select ArtistId from Artists where Name=N'"&amp;Substitute(Trim(E756),"'","''")&amp;"' and EnterpriseId="&amp;EntId&amp;") where "&amp;IF(A756&lt;&gt;"", "ISRC='"&amp;A756&amp;"'", "TrackVendorId='"&amp;Substitute(Trim(B756),"'","''")&amp;"'")&amp;" and EnterpriseId="&amp;EntId,"INSERT into Contributors VALUES (newid(), "&amp;IF(F756&lt;&gt;"Primary Artist", "(select RoleId from ContributorRoles where Name='"&amp;F756&amp;"'), 0", "49, 1")&amp; ", (select max(TrackId) from Tracks where "&amp;IF(A756&lt;&gt;"", "ISRC='"&amp;A756&amp;"'", "TrackVendorId='"&amp;Substitute(Trim(B756),"'","''")&amp;"'")&amp;" and EnterpriseId="&amp;EntId&amp;"), null, (select ArtistId from Artists where Name=N'"&amp;SUBSTITUTE(trim(E756),"'","''")&amp;"' and EnterpriseId="&amp;EntId&amp;"), null)")</f>
        <v>INSERT into Contributors VALUES (newid(), (select RoleId from ContributorRoles where Name='Producer'), 0, (select max(TrackId) from Tracks where ISRC='QZMZ92303287' and EnterpriseId=647322), null, (select ArtistId from Artists where Name=N'JKZ' and EnterpriseId=647322), null)</v>
      </c>
    </row>
    <row r="757">
      <c r="A757" s="8" t="s">
        <v>786</v>
      </c>
      <c r="B757" s="116"/>
      <c r="C757" s="134" t="str">
        <f t="array" ref="C757">ifs(and(isblank($A757),isblank($B757)),"", not(iserror(vlookup($A757&amp;$B757,'5) Release_Track'!$F:$F&amp;'5) Release_Track'!$G:$G,1,0))),vlookup($A757&amp;$B757,{'5) Release_Track'!$F:$F&amp;'5) Release_Track'!$G:$G,'5) Release_Track'!$H:$H},2,0), or(and(not(isblank($B757)),$B757=$B754,$A757&lt;&gt;$A754),and(not(isblank($A757)),$A757=$A754,$B757&lt;&gt;$B754)),"ID LISTS UNALIGNED",and($A757&lt;&gt;"",countif('5) Release_Track'!$F:$F,$A757)=0),"NO ISRC MATCH in Release_Track",and($B757&lt;&gt;"",countif('5) Release_Track'!$G:$G,$B757)=0),"NO CATALOG ID MATCH in Release_Track",iserror(vlookup($A757&amp;$B757,'5) Release_Track'!$F:$F&amp;'5) Release_Track'!$G:$G,1,0)),"NO ISRC-CATALOG ID pair MATCH in Release_Track" )</f>
        <v>Novo Receptáculo (Style Sukuna)</v>
      </c>
      <c r="D757" s="134" t="str">
        <f t="array" ref="D757">ifs(and(isblank($A757),isblank($B757)),"", not(iserror(vlookup($A757&amp;$B757,'5) Release_Track'!$F:$F&amp;'5) Release_Track'!$G:$G,1,0))),vlookup($A757&amp;$B757,{'5) Release_Track'!$F:$F&amp;'5) Release_Track'!$G:$G,'5) Release_Track'!$I:$I},2,0), or(and(not(isblank($B757)),$B757=$B754,$A757&lt;&gt;$A754),and(not(isblank($A757)),$A757=$A754,$B757&lt;&gt;$B754)),"ID LISTS UNALIGNED",and($A757&lt;&gt;"",countif('5) Release_Track'!$F:$F,$A757)=0),"NO ISRC MATCH in Release_Track",and($B757&lt;&gt;"",countif('5) Release_Track'!$G:$G,$B757)=0),"NO CATALOG ID MATCH in Release_Track",iserror(vlookup($A757&amp;$B757,'5) Release_Track'!$F:$F&amp;'5) Release_Track'!$G:$G,1,0)),"NO ISRC-CATALOG ID pair MATCH in Release_Track" )</f>
        <v/>
      </c>
      <c r="E757" s="43" t="s">
        <v>49</v>
      </c>
      <c r="F757" s="135" t="s">
        <v>666</v>
      </c>
      <c r="G757" s="136" t="str">
        <f t="array" ref="G757">ifs(or($F757="",$F757="Main Primary Artist"),$F757,not(iserror(vlookup($F757,'Reference info'!$J$5:$J$8,1,0))),"Key Artist",not(iserror(vlookup($F757,'Reference info'!$J$38:$J$405,1,0))),"Performer",not(iserror(vlookup($F757,'Reference info'!$J$10:$J$36,1,0))),"Producer &amp; Engineer")</f>
        <v>Main Primary Artist</v>
      </c>
      <c r="H757" s="8" t="str">
        <f>"update Artists set ReleasesCount=(select count (distinct ReleaseId) from Releases where ArtistId=(select max(ArtistId) from Artists where Name=N'"&amp;E757&amp;"' and EnterpriseId="&amp;EntId&amp;")), 
TracksCount=(select count (distinct TrackId) from Tracks where ArtistId=(select max(ArtistId) from Artists where Name=N'"&amp;E757&amp;"' and EnterpriseId="&amp;EntId&amp;")) where ArtistId=(select max(ArtistId) from Artists where Name=N'"&amp;E757&amp;"'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57" s="174" t="str">
        <f>IF(F757="Main Primary Artist","update Tracks set ArtistId=(select ArtistId from Artists where Name=N'"&amp;Substitute(Trim(E757),"'","''")&amp;"' and EnterpriseId="&amp;EntId&amp;") where "&amp;IF(A757&lt;&gt;"", "ISRC='"&amp;A757&amp;"'", "TrackVendorId='"&amp;Substitute(Trim(B757),"'","''")&amp;"'")&amp;" and EnterpriseId="&amp;EntId,"INSERT into Contributors VALUES (newid(), "&amp;IF(F757&lt;&gt;"Primary Artist", "(select RoleId from ContributorRoles where Name='"&amp;F757&amp;"'), 0", "49, 1")&amp; ", (select max(TrackId) from Tracks where "&amp;IF(A757&lt;&gt;"", "ISRC='"&amp;A757&amp;"'", "TrackVendorId='"&amp;Substitute(Trim(B757),"'","''")&amp;"'")&amp;" and EnterpriseId="&amp;EntId&amp;"), null, (select ArtistId from Artists where Name=N'"&amp;SUBSTITUTE(trim(E757),"'","''")&amp;"' and EnterpriseId="&amp;EntId&amp;"), null)")</f>
        <v>update Tracks set ArtistId=(select ArtistId from Artists where Name=N'JKZ' and EnterpriseId=647322) where ISRC='QZMZ92303287' and EnterpriseId=647322</v>
      </c>
    </row>
    <row r="758" hidden="1">
      <c r="A758" s="8" t="s">
        <v>786</v>
      </c>
      <c r="B758" s="116"/>
      <c r="C758" s="134" t="str">
        <f t="array" ref="C758">ifs(and(isblank($A758),isblank($B758)),"", not(iserror(vlookup($A758&amp;$B758,'5) Release_Track'!$F:$F&amp;'5) Release_Track'!$G:$G,1,0))),vlookup($A758&amp;$B758,{'5) Release_Track'!$F:$F&amp;'5) Release_Track'!$G:$G,'5) Release_Track'!$H:$H},2,0), or(and(not(isblank($B758)),$B758=$B755,$A758&lt;&gt;$A755),and(not(isblank($A758)),$A758=$A755,$B758&lt;&gt;$B755)),"ID LISTS UNALIGNED",and($A758&lt;&gt;"",countif('5) Release_Track'!$F:$F,$A758)=0),"NO ISRC MATCH in Release_Track",and($B758&lt;&gt;"",countif('5) Release_Track'!$G:$G,$B758)=0),"NO CATALOG ID MATCH in Release_Track",iserror(vlookup($A758&amp;$B758,'5) Release_Track'!$F:$F&amp;'5) Release_Track'!$G:$G,1,0)),"NO ISRC-CATALOG ID pair MATCH in Release_Track" )</f>
        <v>Novo Receptáculo (Style Sukuna)</v>
      </c>
      <c r="D758" s="134"/>
      <c r="E758" s="43" t="s">
        <v>49</v>
      </c>
      <c r="F758" s="135" t="s">
        <v>669</v>
      </c>
      <c r="G758" s="136" t="str">
        <f t="array" ref="G758">ifs(or($F758="",$F758="Main Primary Artist"),$F758,not(iserror(vlookup($F758,'Reference info'!$J$5:$J$8,1,0))),"Key Artist",not(iserror(vlookup($F758,'Reference info'!$J$38:$J$405,1,0))),"Performer",not(iserror(vlookup($F758,'Reference info'!$J$10:$J$36,1,0))),"Producer &amp; Engineer")</f>
        <v>Producer &amp; Engineer</v>
      </c>
      <c r="J758" s="174" t="str">
        <f>IF(F758="Main Primary Artist","update Tracks set ArtistId=(select ArtistId from Artists where Name=N'"&amp;Substitute(Trim(E758),"'","''")&amp;"' and EnterpriseId="&amp;EntId&amp;") where "&amp;IF(A758&lt;&gt;"", "ISRC='"&amp;A758&amp;"'", "TrackVendorId='"&amp;Substitute(Trim(B758),"'","''")&amp;"'")&amp;" and EnterpriseId="&amp;EntId,"INSERT into Contributors VALUES (newid(), "&amp;IF(F758&lt;&gt;"Primary Artist", "(select RoleId from ContributorRoles where Name='"&amp;F758&amp;"'), 0", "49, 1")&amp; ", (select max(TrackId) from Tracks where "&amp;IF(A758&lt;&gt;"", "ISRC='"&amp;A758&amp;"'", "TrackVendorId='"&amp;Substitute(Trim(B758),"'","''")&amp;"'")&amp;" and EnterpriseId="&amp;EntId&amp;"), null, (select ArtistId from Artists where Name=N'"&amp;SUBSTITUTE(trim(E758),"'","''")&amp;"' and EnterpriseId="&amp;EntId&amp;"), null)")</f>
        <v>INSERT into Contributors VALUES (newid(), (select RoleId from ContributorRoles where Name='Engineer'), 0, (select max(TrackId) from Tracks where ISRC='QZMZ92303287' and EnterpriseId=647322), null, (select ArtistId from Artists where Name=N'JKZ' and EnterpriseId=647322), null)</v>
      </c>
    </row>
    <row r="759" hidden="1">
      <c r="A759" s="8" t="s">
        <v>794</v>
      </c>
      <c r="B759" s="116"/>
      <c r="C759" s="134" t="str">
        <f t="array" ref="C759">ifs(and(isblank($A759),isblank($B759)),"", not(iserror(vlookup($A759&amp;$B759,'5) Release_Track'!$F:$F&amp;'5) Release_Track'!$G:$G,1,0))),vlookup($A759&amp;$B759,{'5) Release_Track'!$F:$F&amp;'5) Release_Track'!$G:$G,'5) Release_Track'!$H:$H},2,0), or(and(not(isblank($B759)),$B759=$B758,$A759&lt;&gt;$A758),and(not(isblank($A759)),$A759=$A758,$B759&lt;&gt;$B758)),"ID LISTS UNALIGNED",and($A759&lt;&gt;"",countif('5) Release_Track'!$F:$F,$A759)=0),"NO ISRC MATCH in Release_Track",and($B759&lt;&gt;"",countif('5) Release_Track'!$G:$G,$B759)=0),"NO CATALOG ID MATCH in Release_Track",iserror(vlookup($A759&amp;$B759,'5) Release_Track'!$F:$F&amp;'5) Release_Track'!$G:$G,1,0)),"NO ISRC-CATALOG ID pair MATCH in Release_Track" )</f>
        <v>Justiça (Kira Vs L)</v>
      </c>
      <c r="D759" s="134"/>
      <c r="E759" s="43" t="s">
        <v>49</v>
      </c>
      <c r="F759" s="135" t="s">
        <v>667</v>
      </c>
      <c r="G759" s="136" t="str">
        <f t="array" ref="G759">ifs(or($F759="",$F759="Main Primary Artist"),$F759,not(iserror(vlookup($F759,'Reference info'!$J$5:$J$8,1,0))),"Key Artist",not(iserror(vlookup($F759,'Reference info'!$J$38:$J$405,1,0))),"Performer",not(iserror(vlookup($F759,'Reference info'!$J$10:$J$36,1,0))),"Producer &amp; Engineer")</f>
        <v>Producer &amp; Engineer</v>
      </c>
      <c r="J759" s="174" t="str">
        <f>IF(F759="Main Primary Artist","update Tracks set ArtistId=(select ArtistId from Artists where Name=N'"&amp;Substitute(Trim(E759),"'","''")&amp;"' and EnterpriseId="&amp;EntId&amp;") where "&amp;IF(A759&lt;&gt;"", "ISRC='"&amp;A759&amp;"'", "TrackVendorId='"&amp;Substitute(Trim(B759),"'","''")&amp;"'")&amp;" and EnterpriseId="&amp;EntId,"INSERT into Contributors VALUES (newid(), "&amp;IF(F759&lt;&gt;"Primary Artist", "(select RoleId from ContributorRoles where Name='"&amp;F759&amp;"'), 0", "49, 1")&amp; ", (select max(TrackId) from Tracks where "&amp;IF(A759&lt;&gt;"", "ISRC='"&amp;A759&amp;"'", "TrackVendorId='"&amp;Substitute(Trim(B759),"'","''")&amp;"'")&amp;" and EnterpriseId="&amp;EntId&amp;"), null, (select ArtistId from Artists where Name=N'"&amp;SUBSTITUTE(trim(E759),"'","''")&amp;"' and EnterpriseId="&amp;EntId&amp;"), null)")</f>
        <v>INSERT into Contributors VALUES (newid(), (select RoleId from ContributorRoles where Name='Producer'), 0, (select max(TrackId) from Tracks where ISRC='QZMZ92360270' and EnterpriseId=647322), null, (select ArtistId from Artists where Name=N'JKZ' and EnterpriseId=647322), null)</v>
      </c>
    </row>
    <row r="760" hidden="1">
      <c r="A760" s="8" t="s">
        <v>794</v>
      </c>
      <c r="B760" s="116"/>
      <c r="C760" s="134" t="str">
        <f t="array" ref="C760">ifs(and(isblank($A760),isblank($B760)),"", not(iserror(vlookup($A760&amp;$B760,'5) Release_Track'!$F:$F&amp;'5) Release_Track'!$G:$G,1,0))),vlookup($A760&amp;$B760,{'5) Release_Track'!$F:$F&amp;'5) Release_Track'!$G:$G,'5) Release_Track'!$H:$H},2,0), or(and(not(isblank($B760)),$B760=$B759,$A760&lt;&gt;$A759),and(not(isblank($A760)),$A760=$A759,$B760&lt;&gt;$B759)),"ID LISTS UNALIGNED",and($A760&lt;&gt;"",countif('5) Release_Track'!$F:$F,$A760)=0),"NO ISRC MATCH in Release_Track",and($B760&lt;&gt;"",countif('5) Release_Track'!$G:$G,$B760)=0),"NO CATALOG ID MATCH in Release_Track",iserror(vlookup($A760&amp;$B760,'5) Release_Track'!$F:$F&amp;'5) Release_Track'!$G:$G,1,0)),"NO ISRC-CATALOG ID pair MATCH in Release_Track" )</f>
        <v>Justiça (Kira Vs L)</v>
      </c>
      <c r="D760" s="134" t="str">
        <f t="array" ref="D760">ifs(and(isblank($A760),isblank($B760)),"", not(iserror(vlookup($A760&amp;$B760,'5) Release_Track'!$F:$F&amp;'5) Release_Track'!$G:$G,1,0))),vlookup($A760&amp;$B760,{'5) Release_Track'!$F:$F&amp;'5) Release_Track'!$G:$G,'5) Release_Track'!$I:$I},2,0), or(and(not(isblank($B760)),$B760=$B759,$A760&lt;&gt;$A759),and(not(isblank($A760)),$A760=$A759,$B760&lt;&gt;$B759)),"ID LISTS UNALIGNED",and($A760&lt;&gt;"",countif('5) Release_Track'!$F:$F,$A760)=0),"NO ISRC MATCH in Release_Track",and($B760&lt;&gt;"",countif('5) Release_Track'!$G:$G,$B760)=0),"NO CATALOG ID MATCH in Release_Track",iserror(vlookup($A760&amp;$B760,'5) Release_Track'!$F:$F&amp;'5) Release_Track'!$G:$G,1,0)),"NO ISRC-CATALOG ID pair MATCH in Release_Track" )</f>
        <v/>
      </c>
      <c r="E760" s="43" t="s">
        <v>89</v>
      </c>
      <c r="F760" s="135" t="s">
        <v>671</v>
      </c>
      <c r="G760" s="136" t="str">
        <f t="array" ref="G760">ifs(or($F760="",$F760="Main Primary Artist"),$F760,not(iserror(vlookup($F760,'Reference info'!$J$5:$J$8,1,0))),"Key Artist",not(iserror(vlookup($F760,'Reference info'!$J$38:$J$405,1,0))),"Performer",not(iserror(vlookup($F760,'Reference info'!$J$10:$J$36,1,0))),"Producer &amp; Engineer")</f>
        <v>Key Artist</v>
      </c>
      <c r="J760" s="174" t="str">
        <f>IF(F760="Main Primary Artist","update Tracks set ArtistId=(select ArtistId from Artists where Name=N'"&amp;Substitute(Trim(E760),"'","''")&amp;"' and EnterpriseId="&amp;EntId&amp;") where "&amp;IF(A760&lt;&gt;"", "ISRC='"&amp;A760&amp;"'", "TrackVendorId='"&amp;Substitute(Trim(B760),"'","''")&amp;"'")&amp;" and EnterpriseId="&amp;EntId,"INSERT into Contributors VALUES (newid(), "&amp;IF(F760&lt;&gt;"Primary Artist", "(select RoleId from ContributorRoles where Name='"&amp;F760&amp;"'), 0", "49, 1")&amp; ", (select max(TrackId) from Tracks where "&amp;IF(A760&lt;&gt;"", "ISRC='"&amp;A760&amp;"'", "TrackVendorId='"&amp;Substitute(Trim(B760),"'","''")&amp;"'")&amp;" and EnterpriseId="&amp;EntId&amp;"), null, (select ArtistId from Artists where Name=N'"&amp;SUBSTITUTE(trim(E760),"'","''")&amp;"' and EnterpriseId="&amp;EntId&amp;"), null)")</f>
        <v>INSERT into Contributors VALUES (newid(), 49, 1, (select max(TrackId) from Tracks where ISRC='QZMZ92360270' and EnterpriseId=647322), null, (select ArtistId from Artists where Name=N'JRP' and EnterpriseId=647322), null)</v>
      </c>
    </row>
    <row r="761">
      <c r="A761" s="8" t="s">
        <v>794</v>
      </c>
      <c r="B761" s="116"/>
      <c r="C761" s="134" t="str">
        <f t="array" ref="C761">ifs(and(isblank($A761),isblank($B761)),"", not(iserror(vlookup($A761&amp;$B761,'5) Release_Track'!$F:$F&amp;'5) Release_Track'!$G:$G,1,0))),vlookup($A761&amp;$B761,{'5) Release_Track'!$F:$F&amp;'5) Release_Track'!$G:$G,'5) Release_Track'!$H:$H},2,0), or(and(not(isblank($B761)),$B761=$B760,$A761&lt;&gt;$A760),and(not(isblank($A761)),$A761=$A760,$B761&lt;&gt;$B760)),"ID LISTS UNALIGNED",and($A761&lt;&gt;"",countif('5) Release_Track'!$F:$F,$A761)=0),"NO ISRC MATCH in Release_Track",and($B761&lt;&gt;"",countif('5) Release_Track'!$G:$G,$B761)=0),"NO CATALOG ID MATCH in Release_Track",iserror(vlookup($A761&amp;$B761,'5) Release_Track'!$F:$F&amp;'5) Release_Track'!$G:$G,1,0)),"NO ISRC-CATALOG ID pair MATCH in Release_Track" )</f>
        <v>Justiça (Kira Vs L)</v>
      </c>
      <c r="D761" s="134" t="str">
        <f t="array" ref="D761">ifs(and(isblank($A761),isblank($B761)),"", not(iserror(vlookup($A761&amp;$B761,'5) Release_Track'!$F:$F&amp;'5) Release_Track'!$G:$G,1,0))),vlookup($A761&amp;$B761,{'5) Release_Track'!$F:$F&amp;'5) Release_Track'!$G:$G,'5) Release_Track'!$I:$I},2,0), or(and(not(isblank($B761)),$B761=$B760,$A761&lt;&gt;$A760),and(not(isblank($A761)),$A761=$A760,$B761&lt;&gt;$B760)),"ID LISTS UNALIGNED",and($A761&lt;&gt;"",countif('5) Release_Track'!$F:$F,$A761)=0),"NO ISRC MATCH in Release_Track",and($B761&lt;&gt;"",countif('5) Release_Track'!$G:$G,$B761)=0),"NO CATALOG ID MATCH in Release_Track",iserror(vlookup($A761&amp;$B761,'5) Release_Track'!$F:$F&amp;'5) Release_Track'!$G:$G,1,0)),"NO ISRC-CATALOG ID pair MATCH in Release_Track" )</f>
        <v/>
      </c>
      <c r="E761" s="43" t="s">
        <v>49</v>
      </c>
      <c r="F761" s="135" t="s">
        <v>666</v>
      </c>
      <c r="G761" s="136" t="str">
        <f t="array" ref="G761">ifs(or($F761="",$F761="Main Primary Artist"),$F761,not(iserror(vlookup($F761,'Reference info'!$J$5:$J$8,1,0))),"Key Artist",not(iserror(vlookup($F761,'Reference info'!$J$38:$J$405,1,0))),"Performer",not(iserror(vlookup($F761,'Reference info'!$J$10:$J$36,1,0))),"Producer &amp; Engineer")</f>
        <v>Main Primary Artist</v>
      </c>
      <c r="H761" s="8" t="str">
        <f>"update Artists set ReleasesCount=(select count (distinct ReleaseId) from Releases where ArtistId=(select max(ArtistId) from Artists where Name=N'"&amp;E761&amp;"' and EnterpriseId="&amp;EntId&amp;")), 
TracksCount=(select count (distinct TrackId) from Tracks where ArtistId=(select max(ArtistId) from Artists where Name=N'"&amp;E761&amp;"' and EnterpriseId="&amp;EntId&amp;")) where ArtistId=(select max(ArtistId) from Artists where Name=N'"&amp;E761&amp;"'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61" s="174" t="str">
        <f>IF(F761="Main Primary Artist","update Tracks set ArtistId=(select ArtistId from Artists where Name=N'"&amp;Substitute(Trim(E761),"'","''")&amp;"' and EnterpriseId="&amp;EntId&amp;") where "&amp;IF(A761&lt;&gt;"", "ISRC='"&amp;A761&amp;"'", "TrackVendorId='"&amp;Substitute(Trim(B761),"'","''")&amp;"'")&amp;" and EnterpriseId="&amp;EntId,"INSERT into Contributors VALUES (newid(), "&amp;IF(F761&lt;&gt;"Primary Artist", "(select RoleId from ContributorRoles where Name='"&amp;F761&amp;"'), 0", "49, 1")&amp; ", (select max(TrackId) from Tracks where "&amp;IF(A761&lt;&gt;"", "ISRC='"&amp;A761&amp;"'", "TrackVendorId='"&amp;Substitute(Trim(B761),"'","''")&amp;"'")&amp;" and EnterpriseId="&amp;EntId&amp;"), null, (select ArtistId from Artists where Name=N'"&amp;SUBSTITUTE(trim(E761),"'","''")&amp;"' and EnterpriseId="&amp;EntId&amp;"), null)")</f>
        <v>update Tracks set ArtistId=(select ArtistId from Artists where Name=N'JKZ' and EnterpriseId=647322) where ISRC='QZMZ92360270' and EnterpriseId=647322</v>
      </c>
    </row>
    <row r="762" hidden="1">
      <c r="A762" s="8" t="s">
        <v>794</v>
      </c>
      <c r="B762" s="116"/>
      <c r="C762" s="134" t="str">
        <f t="array" ref="C762">ifs(and(isblank($A762),isblank($B762)),"", not(iserror(vlookup($A762&amp;$B762,'5) Release_Track'!$F:$F&amp;'5) Release_Track'!$G:$G,1,0))),vlookup($A762&amp;$B762,{'5) Release_Track'!$F:$F&amp;'5) Release_Track'!$G:$G,'5) Release_Track'!$H:$H},2,0), or(and(not(isblank($B762)),$B762=$B761,$A762&lt;&gt;$A761),and(not(isblank($A762)),$A762=$A761,$B762&lt;&gt;$B761)),"ID LISTS UNALIGNED",and($A762&lt;&gt;"",countif('5) Release_Track'!$F:$F,$A762)=0),"NO ISRC MATCH in Release_Track",and($B762&lt;&gt;"",countif('5) Release_Track'!$G:$G,$B762)=0),"NO CATALOG ID MATCH in Release_Track",iserror(vlookup($A762&amp;$B762,'5) Release_Track'!$F:$F&amp;'5) Release_Track'!$G:$G,1,0)),"NO ISRC-CATALOG ID pair MATCH in Release_Track" )</f>
        <v>Justiça (Kira Vs L)</v>
      </c>
      <c r="D762" s="134"/>
      <c r="E762" s="43" t="s">
        <v>49</v>
      </c>
      <c r="F762" s="135" t="s">
        <v>669</v>
      </c>
      <c r="G762" s="136" t="str">
        <f t="array" ref="G762">ifs(or($F762="",$F762="Main Primary Artist"),$F762,not(iserror(vlookup($F762,'Reference info'!$J$5:$J$8,1,0))),"Key Artist",not(iserror(vlookup($F762,'Reference info'!$J$38:$J$405,1,0))),"Performer",not(iserror(vlookup($F762,'Reference info'!$J$10:$J$36,1,0))),"Producer &amp; Engineer")</f>
        <v>Producer &amp; Engineer</v>
      </c>
      <c r="J762" s="174" t="str">
        <f>IF(F762="Main Primary Artist","update Tracks set ArtistId=(select ArtistId from Artists where Name=N'"&amp;Substitute(Trim(E762),"'","''")&amp;"' and EnterpriseId="&amp;EntId&amp;") where "&amp;IF(A762&lt;&gt;"", "ISRC='"&amp;A762&amp;"'", "TrackVendorId='"&amp;Substitute(Trim(B762),"'","''")&amp;"'")&amp;" and EnterpriseId="&amp;EntId,"INSERT into Contributors VALUES (newid(), "&amp;IF(F762&lt;&gt;"Primary Artist", "(select RoleId from ContributorRoles where Name='"&amp;F762&amp;"'), 0", "49, 1")&amp; ", (select max(TrackId) from Tracks where "&amp;IF(A762&lt;&gt;"", "ISRC='"&amp;A762&amp;"'", "TrackVendorId='"&amp;Substitute(Trim(B762),"'","''")&amp;"'")&amp;" and EnterpriseId="&amp;EntId&amp;"), null, (select ArtistId from Artists where Name=N'"&amp;SUBSTITUTE(trim(E762),"'","''")&amp;"' and EnterpriseId="&amp;EntId&amp;"), null)")</f>
        <v>INSERT into Contributors VALUES (newid(), (select RoleId from ContributorRoles where Name='Engineer'), 0, (select max(TrackId) from Tracks where ISRC='QZMZ92360270' and EnterpriseId=647322), null, (select ArtistId from Artists where Name=N'JKZ' and EnterpriseId=647322), null)</v>
      </c>
    </row>
    <row r="763" hidden="1">
      <c r="A763" s="34" t="s">
        <v>1092</v>
      </c>
      <c r="B763" s="84"/>
      <c r="C763" s="134" t="str">
        <f t="array" ref="C763">ifs(and(isblank($A763),isblank($B763)),"", not(iserror(vlookup($A763&amp;$B763,'5) Release_Track'!$F:$F&amp;'5) Release_Track'!$G:$G,1,0))),vlookup($A763&amp;$B763,{'5) Release_Track'!$F:$F&amp;'5) Release_Track'!$G:$G,'5) Release_Track'!$H:$H},2,0), or(and(not(isblank($B763)),$B763=$B760,$A763&lt;&gt;$A760),and(not(isblank($A763)),$A763=$A760,$B763&lt;&gt;$B760)),"ID LISTS UNALIGNED",and($A763&lt;&gt;"",countif('5) Release_Track'!$F:$F,$A763)=0),"NO ISRC MATCH in Release_Track",and($B763&lt;&gt;"",countif('5) Release_Track'!$G:$G,$B763)=0),"NO CATALOG ID MATCH in Release_Track",iserror(vlookup($A763&amp;$B763,'5) Release_Track'!$F:$F&amp;'5) Release_Track'!$G:$G,1,0)),"NO ISRC-CATALOG ID pair MATCH in Release_Track" )</f>
        <v>Mundo Roxo</v>
      </c>
      <c r="D763" s="134" t="str">
        <f t="array" ref="D763">ifs(and(isblank($A763),isblank($B763)),"", not(iserror(vlookup($A763&amp;$B763,'5) Release_Track'!$F:$F&amp;'5) Release_Track'!$G:$G,1,0))),vlookup($A763&amp;$B763,{'5) Release_Track'!$F:$F&amp;'5) Release_Track'!$G:$G,'5) Release_Track'!$I:$I},2,0), or(and(not(isblank($B763)),$B763=$B760,$A763&lt;&gt;$A760),and(not(isblank($A763)),$A763=$A760,$B763&lt;&gt;$B760)),"ID LISTS UNALIGNED",and($A763&lt;&gt;"",countif('5) Release_Track'!$F:$F,$A763)=0),"NO ISRC MATCH in Release_Track",and($B763&lt;&gt;"",countif('5) Release_Track'!$G:$G,$B763)=0),"NO CATALOG ID MATCH in Release_Track",iserror(vlookup($A763&amp;$B763,'5) Release_Track'!$F:$F&amp;'5) Release_Track'!$G:$G,1,0)),"NO ISRC-CATALOG ID pair MATCH in Release_Track" )</f>
        <v>Speed Up</v>
      </c>
      <c r="E763" s="96" t="s">
        <v>53</v>
      </c>
      <c r="F763" s="135" t="s">
        <v>667</v>
      </c>
      <c r="G763" s="136" t="str">
        <f t="array" ref="G763">ifs(or($F763="",$F763="Main Primary Artist"),$F763,not(iserror(vlookup($F763,'Reference info'!$J$5:$J$8,1,0))),"Key Artist",not(iserror(vlookup($F763,'Reference info'!$J$38:$J$405,1,0))),"Performer",not(iserror(vlookup($F763,'Reference info'!$J$10:$J$36,1,0))),"Producer &amp; Engineer")</f>
        <v>Producer &amp; Engineer</v>
      </c>
      <c r="J763" s="174" t="str">
        <f>IF(F763="Main Primary Artist","update Tracks set ArtistId=(select ArtistId from Artists where Name=N'"&amp;Substitute(Trim(E763),"'","''")&amp;"' and EnterpriseId="&amp;EntId&amp;") where "&amp;IF(A763&lt;&gt;"", "ISRC='"&amp;A763&amp;"'", "TrackVendorId='"&amp;Substitute(Trim(B763),"'","''")&amp;"'")&amp;" and EnterpriseId="&amp;EntId,"INSERT into Contributors VALUES (newid(), "&amp;IF(F763&lt;&gt;"Primary Artist", "(select RoleId from ContributorRoles where Name='"&amp;F763&amp;"'), 0", "49, 1")&amp; ", (select max(TrackId) from Tracks where "&amp;IF(A763&lt;&gt;"", "ISRC='"&amp;A763&amp;"'", "TrackVendorId='"&amp;Substitute(Trim(B763),"'","''")&amp;"'")&amp;" and EnterpriseId="&amp;EntId&amp;"), null, (select ArtistId from Artists where Name=N'"&amp;SUBSTITUTE(trim(E763),"'","''")&amp;"' and EnterpriseId="&amp;EntId&amp;"), null)")</f>
        <v>INSERT into Contributors VALUES (newid(), (select RoleId from ContributorRoles where Name='Producer'), 0, (select max(TrackId) from Tracks where ISRC='QZMZ92389272' and EnterpriseId=647322), null, (select ArtistId from Artists where Name=N'PeJota10*' and EnterpriseId=647322), null)</v>
      </c>
    </row>
    <row r="764">
      <c r="A764" s="34" t="s">
        <v>1092</v>
      </c>
      <c r="B764" s="84"/>
      <c r="C764" s="134" t="str">
        <f t="array" ref="C764">ifs(and(isblank($A764),isblank($B764)),"", not(iserror(vlookup($A764&amp;$B764,'5) Release_Track'!$F:$F&amp;'5) Release_Track'!$G:$G,1,0))),vlookup($A764&amp;$B764,{'5) Release_Track'!$F:$F&amp;'5) Release_Track'!$G:$G,'5) Release_Track'!$H:$H},2,0), or(and(not(isblank($B764)),$B764=$B761,$A764&lt;&gt;$A761),and(not(isblank($A764)),$A764=$A761,$B764&lt;&gt;$B761)),"ID LISTS UNALIGNED",and($A764&lt;&gt;"",countif('5) Release_Track'!$F:$F,$A764)=0),"NO ISRC MATCH in Release_Track",and($B764&lt;&gt;"",countif('5) Release_Track'!$G:$G,$B764)=0),"NO CATALOG ID MATCH in Release_Track",iserror(vlookup($A764&amp;$B764,'5) Release_Track'!$F:$F&amp;'5) Release_Track'!$G:$G,1,0)),"NO ISRC-CATALOG ID pair MATCH in Release_Track" )</f>
        <v>Mundo Roxo</v>
      </c>
      <c r="D764" s="134" t="str">
        <f t="array" ref="D764">ifs(and(isblank($A764),isblank($B764)),"", not(iserror(vlookup($A764&amp;$B764,'5) Release_Track'!$F:$F&amp;'5) Release_Track'!$G:$G,1,0))),vlookup($A764&amp;$B764,{'5) Release_Track'!$F:$F&amp;'5) Release_Track'!$G:$G,'5) Release_Track'!$I:$I},2,0), or(and(not(isblank($B764)),$B764=$B761,$A764&lt;&gt;$A761),and(not(isblank($A764)),$A764=$A761,$B764&lt;&gt;$B761)),"ID LISTS UNALIGNED",and($A764&lt;&gt;"",countif('5) Release_Track'!$F:$F,$A764)=0),"NO ISRC MATCH in Release_Track",and($B764&lt;&gt;"",countif('5) Release_Track'!$G:$G,$B764)=0),"NO CATALOG ID MATCH in Release_Track",iserror(vlookup($A764&amp;$B764,'5) Release_Track'!$F:$F&amp;'5) Release_Track'!$G:$G,1,0)),"NO ISRC-CATALOG ID pair MATCH in Release_Track" )</f>
        <v>Speed Up</v>
      </c>
      <c r="E764" s="96" t="s">
        <v>53</v>
      </c>
      <c r="F764" s="140" t="s">
        <v>666</v>
      </c>
      <c r="G764" s="136" t="str">
        <f t="array" ref="G764">ifs(or($F764="",$F764="Main Primary Artist"),$F764,not(iserror(vlookup($F764,'Reference info'!$J$5:$J$8,1,0))),"Key Artist",not(iserror(vlookup($F764,'Reference info'!$J$38:$J$405,1,0))),"Performer",not(iserror(vlookup($F764,'Reference info'!$J$10:$J$36,1,0))),"Producer &amp; Engineer")</f>
        <v>Main Primary Artist</v>
      </c>
      <c r="H764" s="8" t="str">
        <f>"update Artists set ReleasesCount=(select count (distinct ReleaseId) from Releases where ArtistId=(select max(ArtistId) from Artists where Name=N'"&amp;E764&amp;"' and EnterpriseId="&amp;EntId&amp;")), 
TracksCount=(select count (distinct TrackId) from Tracks where ArtistId=(select max(ArtistId) from Artists where Name=N'"&amp;E764&amp;"' and EnterpriseId="&amp;EntId&amp;")) where ArtistId=(select max(ArtistId) from Artists where Name=N'"&amp;E764&amp;"'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64" s="174" t="str">
        <f>IF(F764="Main Primary Artist","update Tracks set ArtistId=(select ArtistId from Artists where Name=N'"&amp;Substitute(Trim(E764),"'","''")&amp;"' and EnterpriseId="&amp;EntId&amp;") where "&amp;IF(A764&lt;&gt;"", "ISRC='"&amp;A764&amp;"'", "TrackVendorId='"&amp;Substitute(Trim(B764),"'","''")&amp;"'")&amp;" and EnterpriseId="&amp;EntId,"INSERT into Contributors VALUES (newid(), "&amp;IF(F764&lt;&gt;"Primary Artist", "(select RoleId from ContributorRoles where Name='"&amp;F764&amp;"'), 0", "49, 1")&amp; ", (select max(TrackId) from Tracks where "&amp;IF(A764&lt;&gt;"", "ISRC='"&amp;A764&amp;"'", "TrackVendorId='"&amp;Substitute(Trim(B764),"'","''")&amp;"'")&amp;" and EnterpriseId="&amp;EntId&amp;"), null, (select ArtistId from Artists where Name=N'"&amp;SUBSTITUTE(trim(E764),"'","''")&amp;"' and EnterpriseId="&amp;EntId&amp;"), null)")</f>
        <v>update Tracks set ArtistId=(select ArtistId from Artists where Name=N'PeJota10*' and EnterpriseId=647322) where ISRC='QZMZ92389272' and EnterpriseId=647322</v>
      </c>
    </row>
    <row r="765" hidden="1">
      <c r="A765" s="34" t="s">
        <v>1092</v>
      </c>
      <c r="B765" s="84"/>
      <c r="C765" s="134" t="str">
        <f t="array" ref="C765">ifs(and(isblank($A765),isblank($B765)),"", not(iserror(vlookup($A765&amp;$B765,'5) Release_Track'!$F:$F&amp;'5) Release_Track'!$G:$G,1,0))),vlookup($A765&amp;$B765,{'5) Release_Track'!$F:$F&amp;'5) Release_Track'!$G:$G,'5) Release_Track'!$H:$H},2,0), or(and(not(isblank($B765)),$B765=$B762,$A765&lt;&gt;$A762),and(not(isblank($A765)),$A765=$A762,$B765&lt;&gt;$B762)),"ID LISTS UNALIGNED",and($A765&lt;&gt;"",countif('5) Release_Track'!$F:$F,$A765)=0),"NO ISRC MATCH in Release_Track",and($B765&lt;&gt;"",countif('5) Release_Track'!$G:$G,$B765)=0),"NO CATALOG ID MATCH in Release_Track",iserror(vlookup($A765&amp;$B765,'5) Release_Track'!$F:$F&amp;'5) Release_Track'!$G:$G,1,0)),"NO ISRC-CATALOG ID pair MATCH in Release_Track" )</f>
        <v>Mundo Roxo</v>
      </c>
      <c r="D765" s="134" t="str">
        <f t="array" ref="D765">ifs(and(isblank($A765),isblank($B765)),"", not(iserror(vlookup($A765&amp;$B765,'5) Release_Track'!$F:$F&amp;'5) Release_Track'!$G:$G,1,0))),vlookup($A765&amp;$B765,{'5) Release_Track'!$F:$F&amp;'5) Release_Track'!$G:$G,'5) Release_Track'!$I:$I},2,0), or(and(not(isblank($B765)),$B765=$B762,$A765&lt;&gt;$A762),and(not(isblank($A765)),$A765=$A762,$B765&lt;&gt;$B762)),"ID LISTS UNALIGNED",and($A765&lt;&gt;"",countif('5) Release_Track'!$F:$F,$A765)=0),"NO ISRC MATCH in Release_Track",and($B765&lt;&gt;"",countif('5) Release_Track'!$G:$G,$B765)=0),"NO CATALOG ID MATCH in Release_Track",iserror(vlookup($A765&amp;$B765,'5) Release_Track'!$F:$F&amp;'5) Release_Track'!$G:$G,1,0)),"NO ISRC-CATALOG ID pair MATCH in Release_Track" )</f>
        <v>Speed Up</v>
      </c>
      <c r="E765" s="96" t="s">
        <v>53</v>
      </c>
      <c r="F765" s="135" t="s">
        <v>669</v>
      </c>
      <c r="G765" s="136" t="str">
        <f t="array" ref="G765">ifs(or($F765="",$F765="Main Primary Artist"),$F765,not(iserror(vlookup($F765,'Reference info'!$J$5:$J$8,1,0))),"Key Artist",not(iserror(vlookup($F765,'Reference info'!$J$38:$J$405,1,0))),"Performer",not(iserror(vlookup($F765,'Reference info'!$J$10:$J$36,1,0))),"Producer &amp; Engineer")</f>
        <v>Producer &amp; Engineer</v>
      </c>
      <c r="J765" s="174" t="str">
        <f>IF(F765="Main Primary Artist","update Tracks set ArtistId=(select ArtistId from Artists where Name=N'"&amp;Substitute(Trim(E765),"'","''")&amp;"' and EnterpriseId="&amp;EntId&amp;") where "&amp;IF(A765&lt;&gt;"", "ISRC='"&amp;A765&amp;"'", "TrackVendorId='"&amp;Substitute(Trim(B765),"'","''")&amp;"'")&amp;" and EnterpriseId="&amp;EntId,"INSERT into Contributors VALUES (newid(), "&amp;IF(F765&lt;&gt;"Primary Artist", "(select RoleId from ContributorRoles where Name='"&amp;F765&amp;"'), 0", "49, 1")&amp; ", (select max(TrackId) from Tracks where "&amp;IF(A765&lt;&gt;"", "ISRC='"&amp;A765&amp;"'", "TrackVendorId='"&amp;Substitute(Trim(B765),"'","''")&amp;"'")&amp;" and EnterpriseId="&amp;EntId&amp;"), null, (select ArtistId from Artists where Name=N'"&amp;SUBSTITUTE(trim(E765),"'","''")&amp;"' and EnterpriseId="&amp;EntId&amp;"), null)")</f>
        <v>INSERT into Contributors VALUES (newid(), (select RoleId from ContributorRoles where Name='Engineer'), 0, (select max(TrackId) from Tracks where ISRC='QZMZ92389272' and EnterpriseId=647322), null, (select ArtistId from Artists where Name=N'PeJota10*' and EnterpriseId=647322), null)</v>
      </c>
    </row>
    <row r="766" hidden="1">
      <c r="A766" s="34" t="s">
        <v>1090</v>
      </c>
      <c r="B766" s="84"/>
      <c r="C766" s="134" t="str">
        <f t="array" ref="C766">ifs(and(isblank($A766),isblank($B766)),"", not(iserror(vlookup($A766&amp;$B766,'5) Release_Track'!$F:$F&amp;'5) Release_Track'!$G:$G,1,0))),vlookup($A766&amp;$B766,{'5) Release_Track'!$F:$F&amp;'5) Release_Track'!$G:$G,'5) Release_Track'!$H:$H},2,0), or(and(not(isblank($B766)),$B766=$B763,$A766&lt;&gt;$A763),and(not(isblank($A766)),$A766=$A763,$B766&lt;&gt;$B763)),"ID LISTS UNALIGNED",and($A766&lt;&gt;"",countif('5) Release_Track'!$F:$F,$A766)=0),"NO ISRC MATCH in Release_Track",and($B766&lt;&gt;"",countif('5) Release_Track'!$G:$G,$B766)=0),"NO CATALOG ID MATCH in Release_Track",iserror(vlookup($A766&amp;$B766,'5) Release_Track'!$F:$F&amp;'5) Release_Track'!$G:$G,1,0)),"NO ISRC-CATALOG ID pair MATCH in Release_Track" )</f>
        <v>Mundo Roxo</v>
      </c>
      <c r="D766" s="134" t="str">
        <f t="array" ref="D766">ifs(and(isblank($A766),isblank($B766)),"", not(iserror(vlookup($A766&amp;$B766,'5) Release_Track'!$F:$F&amp;'5) Release_Track'!$G:$G,1,0))),vlookup($A766&amp;$B766,{'5) Release_Track'!$F:$F&amp;'5) Release_Track'!$G:$G,'5) Release_Track'!$I:$I},2,0), or(and(not(isblank($B766)),$B766=$B763,$A766&lt;&gt;$A763),and(not(isblank($A766)),$A766=$A763,$B766&lt;&gt;$B763)),"ID LISTS UNALIGNED",and($A766&lt;&gt;"",countif('5) Release_Track'!$F:$F,$A766)=0),"NO ISRC MATCH in Release_Track",and($B766&lt;&gt;"",countif('5) Release_Track'!$G:$G,$B766)=0),"NO CATALOG ID MATCH in Release_Track",iserror(vlookup($A766&amp;$B766,'5) Release_Track'!$F:$F&amp;'5) Release_Track'!$G:$G,1,0)),"NO ISRC-CATALOG ID pair MATCH in Release_Track" )</f>
        <v/>
      </c>
      <c r="E766" s="96" t="s">
        <v>53</v>
      </c>
      <c r="F766" s="135" t="s">
        <v>667</v>
      </c>
      <c r="G766" s="136" t="str">
        <f t="array" ref="G766">ifs(or($F766="",$F766="Main Primary Artist"),$F766,not(iserror(vlookup($F766,'Reference info'!$J$5:$J$8,1,0))),"Key Artist",not(iserror(vlookup($F766,'Reference info'!$J$38:$J$405,1,0))),"Performer",not(iserror(vlookup($F766,'Reference info'!$J$10:$J$36,1,0))),"Producer &amp; Engineer")</f>
        <v>Producer &amp; Engineer</v>
      </c>
      <c r="J766" s="174" t="str">
        <f>IF(F766="Main Primary Artist","update Tracks set ArtistId=(select ArtistId from Artists where Name=N'"&amp;Substitute(Trim(E766),"'","''")&amp;"' and EnterpriseId="&amp;EntId&amp;") where "&amp;IF(A766&lt;&gt;"", "ISRC='"&amp;A766&amp;"'", "TrackVendorId='"&amp;Substitute(Trim(B766),"'","''")&amp;"'")&amp;" and EnterpriseId="&amp;EntId,"INSERT into Contributors VALUES (newid(), "&amp;IF(F766&lt;&gt;"Primary Artist", "(select RoleId from ContributorRoles where Name='"&amp;F766&amp;"'), 0", "49, 1")&amp; ", (select max(TrackId) from Tracks where "&amp;IF(A766&lt;&gt;"", "ISRC='"&amp;A766&amp;"'", "TrackVendorId='"&amp;Substitute(Trim(B766),"'","''")&amp;"'")&amp;" and EnterpriseId="&amp;EntId&amp;"), null, (select ArtistId from Artists where Name=N'"&amp;SUBSTITUTE(trim(E766),"'","''")&amp;"' and EnterpriseId="&amp;EntId&amp;"), null)")</f>
        <v>INSERT into Contributors VALUES (newid(), (select RoleId from ContributorRoles where Name='Producer'), 0, (select max(TrackId) from Tracks where ISRC='QZMZ92389301' and EnterpriseId=647322), null, (select ArtistId from Artists where Name=N'PeJota10*' and EnterpriseId=647322), null)</v>
      </c>
    </row>
    <row r="767">
      <c r="A767" s="34" t="s">
        <v>1090</v>
      </c>
      <c r="B767" s="84"/>
      <c r="C767" s="134" t="str">
        <f t="array" ref="C767">ifs(and(isblank($A767),isblank($B767)),"", not(iserror(vlookup($A767&amp;$B767,'5) Release_Track'!$F:$F&amp;'5) Release_Track'!$G:$G,1,0))),vlookup($A767&amp;$B767,{'5) Release_Track'!$F:$F&amp;'5) Release_Track'!$G:$G,'5) Release_Track'!$H:$H},2,0), or(and(not(isblank($B767)),$B767=$B764,$A767&lt;&gt;$A764),and(not(isblank($A767)),$A767=$A764,$B767&lt;&gt;$B764)),"ID LISTS UNALIGNED",and($A767&lt;&gt;"",countif('5) Release_Track'!$F:$F,$A767)=0),"NO ISRC MATCH in Release_Track",and($B767&lt;&gt;"",countif('5) Release_Track'!$G:$G,$B767)=0),"NO CATALOG ID MATCH in Release_Track",iserror(vlookup($A767&amp;$B767,'5) Release_Track'!$F:$F&amp;'5) Release_Track'!$G:$G,1,0)),"NO ISRC-CATALOG ID pair MATCH in Release_Track" )</f>
        <v>Mundo Roxo</v>
      </c>
      <c r="D767" s="134" t="str">
        <f t="array" ref="D767">ifs(and(isblank($A767),isblank($B767)),"", not(iserror(vlookup($A767&amp;$B767,'5) Release_Track'!$F:$F&amp;'5) Release_Track'!$G:$G,1,0))),vlookup($A767&amp;$B767,{'5) Release_Track'!$F:$F&amp;'5) Release_Track'!$G:$G,'5) Release_Track'!$I:$I},2,0), or(and(not(isblank($B767)),$B767=$B764,$A767&lt;&gt;$A764),and(not(isblank($A767)),$A767=$A764,$B767&lt;&gt;$B764)),"ID LISTS UNALIGNED",and($A767&lt;&gt;"",countif('5) Release_Track'!$F:$F,$A767)=0),"NO ISRC MATCH in Release_Track",and($B767&lt;&gt;"",countif('5) Release_Track'!$G:$G,$B767)=0),"NO CATALOG ID MATCH in Release_Track",iserror(vlookup($A767&amp;$B767,'5) Release_Track'!$F:$F&amp;'5) Release_Track'!$G:$G,1,0)),"NO ISRC-CATALOG ID pair MATCH in Release_Track" )</f>
        <v/>
      </c>
      <c r="E767" s="96" t="s">
        <v>53</v>
      </c>
      <c r="F767" s="140" t="s">
        <v>666</v>
      </c>
      <c r="G767" s="136" t="str">
        <f t="array" ref="G767">ifs(or($F767="",$F767="Main Primary Artist"),$F767,not(iserror(vlookup($F767,'Reference info'!$J$5:$J$8,1,0))),"Key Artist",not(iserror(vlookup($F767,'Reference info'!$J$38:$J$405,1,0))),"Performer",not(iserror(vlookup($F767,'Reference info'!$J$10:$J$36,1,0))),"Producer &amp; Engineer")</f>
        <v>Main Primary Artist</v>
      </c>
      <c r="H767" s="8" t="str">
        <f>"update Artists set ReleasesCount=(select count (distinct ReleaseId) from Releases where ArtistId=(select max(ArtistId) from Artists where Name=N'"&amp;E767&amp;"' and EnterpriseId="&amp;EntId&amp;")), 
TracksCount=(select count (distinct TrackId) from Tracks where ArtistId=(select max(ArtistId) from Artists where Name=N'"&amp;E767&amp;"' and EnterpriseId="&amp;EntId&amp;")) where ArtistId=(select max(ArtistId) from Artists where Name=N'"&amp;E767&amp;"'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67" s="174" t="str">
        <f>IF(F767="Main Primary Artist","update Tracks set ArtistId=(select ArtistId from Artists where Name=N'"&amp;Substitute(Trim(E767),"'","''")&amp;"' and EnterpriseId="&amp;EntId&amp;") where "&amp;IF(A767&lt;&gt;"", "ISRC='"&amp;A767&amp;"'", "TrackVendorId='"&amp;Substitute(Trim(B767),"'","''")&amp;"'")&amp;" and EnterpriseId="&amp;EntId,"INSERT into Contributors VALUES (newid(), "&amp;IF(F767&lt;&gt;"Primary Artist", "(select RoleId from ContributorRoles where Name='"&amp;F767&amp;"'), 0", "49, 1")&amp; ", (select max(TrackId) from Tracks where "&amp;IF(A767&lt;&gt;"", "ISRC='"&amp;A767&amp;"'", "TrackVendorId='"&amp;Substitute(Trim(B767),"'","''")&amp;"'")&amp;" and EnterpriseId="&amp;EntId&amp;"), null, (select ArtistId from Artists where Name=N'"&amp;SUBSTITUTE(trim(E767),"'","''")&amp;"' and EnterpriseId="&amp;EntId&amp;"), null)")</f>
        <v>update Tracks set ArtistId=(select ArtistId from Artists where Name=N'PeJota10*' and EnterpriseId=647322) where ISRC='QZMZ92389301' and EnterpriseId=647322</v>
      </c>
    </row>
    <row r="768" hidden="1">
      <c r="A768" s="34" t="s">
        <v>1090</v>
      </c>
      <c r="B768" s="84"/>
      <c r="C768" s="134" t="str">
        <f t="array" ref="C768">ifs(and(isblank($A768),isblank($B768)),"", not(iserror(vlookup($A768&amp;$B768,'5) Release_Track'!$F:$F&amp;'5) Release_Track'!$G:$G,1,0))),vlookup($A768&amp;$B768,{'5) Release_Track'!$F:$F&amp;'5) Release_Track'!$G:$G,'5) Release_Track'!$H:$H},2,0), or(and(not(isblank($B768)),$B768=$B765,$A768&lt;&gt;$A765),and(not(isblank($A768)),$A768=$A765,$B768&lt;&gt;$B765)),"ID LISTS UNALIGNED",and($A768&lt;&gt;"",countif('5) Release_Track'!$F:$F,$A768)=0),"NO ISRC MATCH in Release_Track",and($B768&lt;&gt;"",countif('5) Release_Track'!$G:$G,$B768)=0),"NO CATALOG ID MATCH in Release_Track",iserror(vlookup($A768&amp;$B768,'5) Release_Track'!$F:$F&amp;'5) Release_Track'!$G:$G,1,0)),"NO ISRC-CATALOG ID pair MATCH in Release_Track" )</f>
        <v>Mundo Roxo</v>
      </c>
      <c r="D768" s="134" t="str">
        <f t="array" ref="D768">ifs(and(isblank($A768),isblank($B768)),"", not(iserror(vlookup($A768&amp;$B768,'5) Release_Track'!$F:$F&amp;'5) Release_Track'!$G:$G,1,0))),vlookup($A768&amp;$B768,{'5) Release_Track'!$F:$F&amp;'5) Release_Track'!$G:$G,'5) Release_Track'!$I:$I},2,0), or(and(not(isblank($B768)),$B768=$B765,$A768&lt;&gt;$A765),and(not(isblank($A768)),$A768=$A765,$B768&lt;&gt;$B765)),"ID LISTS UNALIGNED",and($A768&lt;&gt;"",countif('5) Release_Track'!$F:$F,$A768)=0),"NO ISRC MATCH in Release_Track",and($B768&lt;&gt;"",countif('5) Release_Track'!$G:$G,$B768)=0),"NO CATALOG ID MATCH in Release_Track",iserror(vlookup($A768&amp;$B768,'5) Release_Track'!$F:$F&amp;'5) Release_Track'!$G:$G,1,0)),"NO ISRC-CATALOG ID pair MATCH in Release_Track" )</f>
        <v/>
      </c>
      <c r="E768" s="96" t="s">
        <v>53</v>
      </c>
      <c r="F768" s="135" t="s">
        <v>669</v>
      </c>
      <c r="G768" s="136" t="str">
        <f t="array" ref="G768">ifs(or($F768="",$F768="Main Primary Artist"),$F768,not(iserror(vlookup($F768,'Reference info'!$J$5:$J$8,1,0))),"Key Artist",not(iserror(vlookup($F768,'Reference info'!$J$38:$J$405,1,0))),"Performer",not(iserror(vlookup($F768,'Reference info'!$J$10:$J$36,1,0))),"Producer &amp; Engineer")</f>
        <v>Producer &amp; Engineer</v>
      </c>
      <c r="J768" s="174" t="str">
        <f>IF(F768="Main Primary Artist","update Tracks set ArtistId=(select ArtistId from Artists where Name=N'"&amp;Substitute(Trim(E768),"'","''")&amp;"' and EnterpriseId="&amp;EntId&amp;") where "&amp;IF(A768&lt;&gt;"", "ISRC='"&amp;A768&amp;"'", "TrackVendorId='"&amp;Substitute(Trim(B768),"'","''")&amp;"'")&amp;" and EnterpriseId="&amp;EntId,"INSERT into Contributors VALUES (newid(), "&amp;IF(F768&lt;&gt;"Primary Artist", "(select RoleId from ContributorRoles where Name='"&amp;F768&amp;"'), 0", "49, 1")&amp; ", (select max(TrackId) from Tracks where "&amp;IF(A768&lt;&gt;"", "ISRC='"&amp;A768&amp;"'", "TrackVendorId='"&amp;Substitute(Trim(B768),"'","''")&amp;"'")&amp;" and EnterpriseId="&amp;EntId&amp;"), null, (select ArtistId from Artists where Name=N'"&amp;SUBSTITUTE(trim(E768),"'","''")&amp;"' and EnterpriseId="&amp;EntId&amp;"), null)")</f>
        <v>INSERT into Contributors VALUES (newid(), (select RoleId from ContributorRoles where Name='Engineer'), 0, (select max(TrackId) from Tracks where ISRC='QZMZ92389301' and EnterpriseId=647322), null, (select ArtistId from Artists where Name=N'PeJota10*' and EnterpriseId=647322), null)</v>
      </c>
    </row>
    <row r="769" hidden="1">
      <c r="A769" s="8" t="s">
        <v>800</v>
      </c>
      <c r="B769" s="116"/>
      <c r="C769" s="134" t="str">
        <f t="array" ref="C769">ifs(and(isblank($A769),isblank($B769)),"", not(iserror(vlookup($A769&amp;$B769,'5) Release_Track'!$F:$F&amp;'5) Release_Track'!$G:$G,1,0))),vlookup($A769&amp;$B769,{'5) Release_Track'!$F:$F&amp;'5) Release_Track'!$G:$G,'5) Release_Track'!$H:$H},2,0), or(and(not(isblank($B769)),$B769=#REF!,$A769&lt;&gt;#REF!),and(not(isblank($A769)),$A769=#REF!,$B769&lt;&gt;#REF!)),"ID LISTS UNALIGNED",and($A769&lt;&gt;"",countif('5) Release_Track'!$F:$F,$A769)=0),"NO ISRC MATCH in Release_Track",and($B769&lt;&gt;"",countif('5) Release_Track'!$G:$G,$B769)=0),"NO CATALOG ID MATCH in Release_Track",iserror(vlookup($A769&amp;$B769,'5) Release_Track'!$F:$F&amp;'5) Release_Track'!$G:$G,1,0)),"NO ISRC-CATALOG ID pair MATCH in Release_Track" )</f>
        <v>King Player (Kaiser)</v>
      </c>
      <c r="D769" s="134"/>
      <c r="E769" s="43" t="s">
        <v>79</v>
      </c>
      <c r="F769" s="135" t="s">
        <v>667</v>
      </c>
      <c r="G769" s="136" t="str">
        <f t="array" ref="G769">ifs(or($F769="",$F769="Main Primary Artist"),$F769,not(iserror(vlookup($F769,'Reference info'!$J$5:$J$8,1,0))),"Key Artist",not(iserror(vlookup($F769,'Reference info'!$J$38:$J$405,1,0))),"Performer",not(iserror(vlookup($F769,'Reference info'!$J$10:$J$36,1,0))),"Producer &amp; Engineer")</f>
        <v>Producer &amp; Engineer</v>
      </c>
      <c r="J769" s="174" t="str">
        <f>IF(F769="Main Primary Artist","update Tracks set ArtistId=(select ArtistId from Artists where Name=N'"&amp;Substitute(Trim(E769),"'","''")&amp;"' and EnterpriseId="&amp;EntId&amp;") where "&amp;IF(A769&lt;&gt;"", "ISRC='"&amp;A769&amp;"'", "TrackVendorId='"&amp;Substitute(Trim(B769),"'","''")&amp;"'")&amp;" and EnterpriseId="&amp;EntId,"INSERT into Contributors VALUES (newid(), "&amp;IF(F769&lt;&gt;"Primary Artist", "(select RoleId from ContributorRoles where Name='"&amp;F769&amp;"'), 0", "49, 1")&amp; ", (select max(TrackId) from Tracks where "&amp;IF(A769&lt;&gt;"", "ISRC='"&amp;A769&amp;"'", "TrackVendorId='"&amp;Substitute(Trim(B769),"'","''")&amp;"'")&amp;" and EnterpriseId="&amp;EntId&amp;"), null, (select ArtistId from Artists where Name=N'"&amp;SUBSTITUTE(trim(E769),"'","''")&amp;"' and EnterpriseId="&amp;EntId&amp;"), null)")</f>
        <v>INSERT into Contributors VALUES (newid(), (select RoleId from ContributorRoles where Name='Producer'), 0, (select max(TrackId) from Tracks where ISRC='QZMZ92399747' and EnterpriseId=647322), null, (select ArtistId from Artists where Name=N'$hinepsj' and EnterpriseId=647322), null)</v>
      </c>
    </row>
    <row r="770">
      <c r="A770" s="8" t="s">
        <v>800</v>
      </c>
      <c r="B770" s="116"/>
      <c r="C770" s="134" t="str">
        <f t="array" ref="C770">ifs(and(isblank($A770),isblank($B770)),"", not(iserror(vlookup($A770&amp;$B770,'5) Release_Track'!$F:$F&amp;'5) Release_Track'!$G:$G,1,0))),vlookup($A770&amp;$B770,{'5) Release_Track'!$F:$F&amp;'5) Release_Track'!$G:$G,'5) Release_Track'!$H:$H},2,0), or(and(not(isblank($B770)),$B770=#REF!,$A770&lt;&gt;#REF!),and(not(isblank($A770)),$A770=#REF!,$B770&lt;&gt;#REF!)),"ID LISTS UNALIGNED",and($A770&lt;&gt;"",countif('5) Release_Track'!$F:$F,$A770)=0),"NO ISRC MATCH in Release_Track",and($B770&lt;&gt;"",countif('5) Release_Track'!$G:$G,$B770)=0),"NO CATALOG ID MATCH in Release_Track",iserror(vlookup($A770&amp;$B770,'5) Release_Track'!$F:$F&amp;'5) Release_Track'!$G:$G,1,0)),"NO ISRC-CATALOG ID pair MATCH in Release_Track" )</f>
        <v>King Player (Kaiser)</v>
      </c>
      <c r="D770" s="134" t="str">
        <f t="array" ref="D770">ifs(and(isblank($A770),isblank($B770)),"", not(iserror(vlookup($A770&amp;$B770,'5) Release_Track'!$F:$F&amp;'5) Release_Track'!$G:$G,1,0))),vlookup($A770&amp;$B770,{'5) Release_Track'!$F:$F&amp;'5) Release_Track'!$G:$G,'5) Release_Track'!$I:$I},2,0), or(and(not(isblank($B770)),$B770=#REF!,$A770&lt;&gt;#REF!),and(not(isblank($A770)),$A770=#REF!,$B770&lt;&gt;#REF!)),"ID LISTS UNALIGNED",and($A770&lt;&gt;"",countif('5) Release_Track'!$F:$F,$A770)=0),"NO ISRC MATCH in Release_Track",and($B770&lt;&gt;"",countif('5) Release_Track'!$G:$G,$B770)=0),"NO CATALOG ID MATCH in Release_Track",iserror(vlookup($A770&amp;$B770,'5) Release_Track'!$F:$F&amp;'5) Release_Track'!$G:$G,1,0)),"NO ISRC-CATALOG ID pair MATCH in Release_Track" )</f>
        <v/>
      </c>
      <c r="E770" s="43" t="s">
        <v>49</v>
      </c>
      <c r="F770" s="135" t="s">
        <v>666</v>
      </c>
      <c r="G770" s="136" t="str">
        <f t="array" ref="G770">ifs(or($F770="",$F770="Main Primary Artist"),$F770,not(iserror(vlookup($F770,'Reference info'!$J$5:$J$8,1,0))),"Key Artist",not(iserror(vlookup($F770,'Reference info'!$J$38:$J$405,1,0))),"Performer",not(iserror(vlookup($F770,'Reference info'!$J$10:$J$36,1,0))),"Producer &amp; Engineer")</f>
        <v>Main Primary Artist</v>
      </c>
      <c r="H770" s="8" t="str">
        <f>"update Artists set ReleasesCount=(select count (distinct ReleaseId) from Releases where ArtistId=(select max(ArtistId) from Artists where Name=N'"&amp;E770&amp;"' and EnterpriseId="&amp;EntId&amp;")), 
TracksCount=(select count (distinct TrackId) from Tracks where ArtistId=(select max(ArtistId) from Artists where Name=N'"&amp;E770&amp;"' and EnterpriseId="&amp;EntId&amp;")) where ArtistId=(select max(ArtistId) from Artists where Name=N'"&amp;E770&amp;"'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770" s="174" t="str">
        <f>IF(F770="Main Primary Artist","update Tracks set ArtistId=(select ArtistId from Artists where Name=N'"&amp;Substitute(Trim(E770),"'","''")&amp;"' and EnterpriseId="&amp;EntId&amp;") where "&amp;IF(A770&lt;&gt;"", "ISRC='"&amp;A770&amp;"'", "TrackVendorId='"&amp;Substitute(Trim(B770),"'","''")&amp;"'")&amp;" and EnterpriseId="&amp;EntId,"INSERT into Contributors VALUES (newid(), "&amp;IF(F770&lt;&gt;"Primary Artist", "(select RoleId from ContributorRoles where Name='"&amp;F770&amp;"'), 0", "49, 1")&amp; ", (select max(TrackId) from Tracks where "&amp;IF(A770&lt;&gt;"", "ISRC='"&amp;A770&amp;"'", "TrackVendorId='"&amp;Substitute(Trim(B770),"'","''")&amp;"'")&amp;" and EnterpriseId="&amp;EntId&amp;"), null, (select ArtistId from Artists where Name=N'"&amp;SUBSTITUTE(trim(E770),"'","''")&amp;"' and EnterpriseId="&amp;EntId&amp;"), null)")</f>
        <v>update Tracks set ArtistId=(select ArtistId from Artists where Name=N'JKZ' and EnterpriseId=647322) where ISRC='QZMZ92399747' and EnterpriseId=647322</v>
      </c>
    </row>
    <row r="771" hidden="1">
      <c r="A771" s="8" t="s">
        <v>800</v>
      </c>
      <c r="B771" s="116"/>
      <c r="C771" s="134" t="str">
        <f t="array" ref="C771">ifs(and(isblank($A771),isblank($B771)),"", not(iserror(vlookup($A771&amp;$B771,'5) Release_Track'!$F:$F&amp;'5) Release_Track'!$G:$G,1,0))),vlookup($A771&amp;$B771,{'5) Release_Track'!$F:$F&amp;'5) Release_Track'!$G:$G,'5) Release_Track'!$H:$H},2,0), or(and(not(isblank($B771)),$B771=#REF!,$A771&lt;&gt;#REF!),and(not(isblank($A771)),$A771=#REF!,$B771&lt;&gt;#REF!)),"ID LISTS UNALIGNED",and($A771&lt;&gt;"",countif('5) Release_Track'!$F:$F,$A771)=0),"NO ISRC MATCH in Release_Track",and($B771&lt;&gt;"",countif('5) Release_Track'!$G:$G,$B771)=0),"NO CATALOG ID MATCH in Release_Track",iserror(vlookup($A771&amp;$B771,'5) Release_Track'!$F:$F&amp;'5) Release_Track'!$G:$G,1,0)),"NO ISRC-CATALOG ID pair MATCH in Release_Track" )</f>
        <v>King Player (Kaiser)</v>
      </c>
      <c r="D771" s="134"/>
      <c r="E771" s="43" t="s">
        <v>79</v>
      </c>
      <c r="F771" s="135" t="s">
        <v>669</v>
      </c>
      <c r="G771" s="136" t="str">
        <f t="array" ref="G771">ifs(or($F771="",$F771="Main Primary Artist"),$F771,not(iserror(vlookup($F771,'Reference info'!$J$5:$J$8,1,0))),"Key Artist",not(iserror(vlookup($F771,'Reference info'!$J$38:$J$405,1,0))),"Performer",not(iserror(vlookup($F771,'Reference info'!$J$10:$J$36,1,0))),"Producer &amp; Engineer")</f>
        <v>Producer &amp; Engineer</v>
      </c>
      <c r="J771" s="174" t="str">
        <f>IF(F771="Main Primary Artist","update Tracks set ArtistId=(select ArtistId from Artists where Name=N'"&amp;Substitute(Trim(E771),"'","''")&amp;"' and EnterpriseId="&amp;EntId&amp;") where "&amp;IF(A771&lt;&gt;"", "ISRC='"&amp;A771&amp;"'", "TrackVendorId='"&amp;Substitute(Trim(B771),"'","''")&amp;"'")&amp;" and EnterpriseId="&amp;EntId,"INSERT into Contributors VALUES (newid(), "&amp;IF(F771&lt;&gt;"Primary Artist", "(select RoleId from ContributorRoles where Name='"&amp;F771&amp;"'), 0", "49, 1")&amp; ", (select max(TrackId) from Tracks where "&amp;IF(A771&lt;&gt;"", "ISRC='"&amp;A771&amp;"'", "TrackVendorId='"&amp;Substitute(Trim(B771),"'","''")&amp;"'")&amp;" and EnterpriseId="&amp;EntId&amp;"), null, (select ArtistId from Artists where Name=N'"&amp;SUBSTITUTE(trim(E771),"'","''")&amp;"' and EnterpriseId="&amp;EntId&amp;"), null)")</f>
        <v>INSERT into Contributors VALUES (newid(), (select RoleId from ContributorRoles where Name='Engineer'), 0, (select max(TrackId) from Tracks where ISRC='QZMZ92399747' and EnterpriseId=647322), null, (select ArtistId from Artists where Name=N'$hinepsj' and EnterpriseId=647322), null)</v>
      </c>
    </row>
    <row r="772" hidden="1">
      <c r="A772" s="34" t="s">
        <v>1237</v>
      </c>
      <c r="B772" s="84"/>
      <c r="C772" s="134" t="str">
        <f t="array" ref="C772">ifs(and(isblank($A772),isblank($B772)),"", not(iserror(vlookup($A772&amp;$B772,'5) Release_Track'!$F:$F&amp;'5) Release_Track'!$G:$G,1,0))),vlookup($A772&amp;$B772,{'5) Release_Track'!$F:$F&amp;'5) Release_Track'!$G:$G,'5) Release_Track'!$H:$H},2,0), or(and(not(isblank($B772)),$B772=$B769,$A772&lt;&gt;$A769),and(not(isblank($A772)),$A772=$A769,$B772&lt;&gt;$B769)),"ID LISTS UNALIGNED",and($A772&lt;&gt;"",countif('5) Release_Track'!$F:$F,$A772)=0),"NO ISRC MATCH in Release_Track",and($B772&lt;&gt;"",countif('5) Release_Track'!$G:$G,$B772)=0),"NO CATALOG ID MATCH in Release_Track",iserror(vlookup($A772&amp;$B772,'5) Release_Track'!$F:$F&amp;'5) Release_Track'!$G:$G,1,0)),"NO ISRC-CATALOG ID pair MATCH in Release_Track" )</f>
        <v>Guerra de Yonkou</v>
      </c>
      <c r="D772" s="134" t="str">
        <f t="array" ref="D772">ifs(and(isblank($A772),isblank($B772)),"", not(iserror(vlookup($A772&amp;$B772,'5) Release_Track'!$F:$F&amp;'5) Release_Track'!$G:$G,1,0))),vlookup($A772&amp;$B772,{'5) Release_Track'!$F:$F&amp;'5) Release_Track'!$G:$G,'5) Release_Track'!$I:$I},2,0), or(and(not(isblank($B772)),$B772=$B769,$A772&lt;&gt;$A769),and(not(isblank($A772)),$A772=$A769,$B772&lt;&gt;$B769)),"ID LISTS UNALIGNED",and($A772&lt;&gt;"",countif('5) Release_Track'!$F:$F,$A772)=0),"NO ISRC MATCH in Release_Track",and($B772&lt;&gt;"",countif('5) Release_Track'!$G:$G,$B772)=0),"NO CATALOG ID MATCH in Release_Track",iserror(vlookup($A772&amp;$B772,'5) Release_Track'!$F:$F&amp;'5) Release_Track'!$G:$G,1,0)),"NO ISRC-CATALOG ID pair MATCH in Release_Track" )</f>
        <v/>
      </c>
      <c r="E772" s="96" t="s">
        <v>53</v>
      </c>
      <c r="F772" s="135" t="s">
        <v>667</v>
      </c>
      <c r="G772" s="136" t="str">
        <f t="array" ref="G772">ifs(or($F772="",$F772="Main Primary Artist"),$F772,not(iserror(vlookup($F772,'Reference info'!$J$5:$J$8,1,0))),"Key Artist",not(iserror(vlookup($F772,'Reference info'!$J$38:$J$405,1,0))),"Performer",not(iserror(vlookup($F772,'Reference info'!$J$10:$J$36,1,0))),"Producer &amp; Engineer")</f>
        <v>Producer &amp; Engineer</v>
      </c>
      <c r="J772" s="174" t="str">
        <f>IF(F772="Main Primary Artist","update Tracks set ArtistId=(select ArtistId from Artists where Name=N'"&amp;Substitute(Trim(E772),"'","''")&amp;"' and EnterpriseId="&amp;EntId&amp;") where "&amp;IF(A772&lt;&gt;"", "ISRC='"&amp;A772&amp;"'", "TrackVendorId='"&amp;Substitute(Trim(B772),"'","''")&amp;"'")&amp;" and EnterpriseId="&amp;EntId,"INSERT into Contributors VALUES (newid(), "&amp;IF(F772&lt;&gt;"Primary Artist", "(select RoleId from ContributorRoles where Name='"&amp;F772&amp;"'), 0", "49, 1")&amp; ", (select max(TrackId) from Tracks where "&amp;IF(A772&lt;&gt;"", "ISRC='"&amp;A772&amp;"'", "TrackVendorId='"&amp;Substitute(Trim(B772),"'","''")&amp;"'")&amp;" and EnterpriseId="&amp;EntId&amp;"), null, (select ArtistId from Artists where Name=N'"&amp;SUBSTITUTE(trim(E772),"'","''")&amp;"' and EnterpriseId="&amp;EntId&amp;"), null)")</f>
        <v>INSERT into Contributors VALUES (newid(), (select RoleId from ContributorRoles where Name='Producer'), 0, (select max(TrackId) from Tracks where ISRC='QZMZ92419412' and EnterpriseId=647322), null, (select ArtistId from Artists where Name=N'PeJota10*' and EnterpriseId=647322), null)</v>
      </c>
    </row>
    <row r="773" hidden="1">
      <c r="A773" s="34" t="s">
        <v>1237</v>
      </c>
      <c r="B773" s="84"/>
      <c r="C773" s="134" t="str">
        <f t="array" ref="C773">ifs(and(isblank($A773),isblank($B773)),"", not(iserror(vlookup($A773&amp;$B773,'5) Release_Track'!$F:$F&amp;'5) Release_Track'!$G:$G,1,0))),vlookup($A773&amp;$B773,{'5) Release_Track'!$F:$F&amp;'5) Release_Track'!$G:$G,'5) Release_Track'!$H:$H},2,0), or(and(not(isblank($B773)),$B773=$B772,$A773&lt;&gt;$A772),and(not(isblank($A773)),$A773=$A772,$B773&lt;&gt;$B772)),"ID LISTS UNALIGNED",and($A773&lt;&gt;"",countif('5) Release_Track'!$F:$F,$A773)=0),"NO ISRC MATCH in Release_Track",and($B773&lt;&gt;"",countif('5) Release_Track'!$G:$G,$B773)=0),"NO CATALOG ID MATCH in Release_Track",iserror(vlookup($A773&amp;$B773,'5) Release_Track'!$F:$F&amp;'5) Release_Track'!$G:$G,1,0)),"NO ISRC-CATALOG ID pair MATCH in Release_Track" )</f>
        <v>Guerra de Yonkou</v>
      </c>
      <c r="D773" s="134" t="str">
        <f t="array" ref="D773">ifs(and(isblank($A773),isblank($B773)),"", not(iserror(vlookup($A773&amp;$B773,'5) Release_Track'!$F:$F&amp;'5) Release_Track'!$G:$G,1,0))),vlookup($A773&amp;$B773,{'5) Release_Track'!$F:$F&amp;'5) Release_Track'!$G:$G,'5) Release_Track'!$I:$I},2,0), or(and(not(isblank($B773)),$B773=$B772,$A773&lt;&gt;$A772),and(not(isblank($A773)),$A773=$A772,$B773&lt;&gt;$B772)),"ID LISTS UNALIGNED",and($A773&lt;&gt;"",countif('5) Release_Track'!$F:$F,$A773)=0),"NO ISRC MATCH in Release_Track",and($B773&lt;&gt;"",countif('5) Release_Track'!$G:$G,$B773)=0),"NO CATALOG ID MATCH in Release_Track",iserror(vlookup($A773&amp;$B773,'5) Release_Track'!$F:$F&amp;'5) Release_Track'!$G:$G,1,0)),"NO ISRC-CATALOG ID pair MATCH in Release_Track" )</f>
        <v/>
      </c>
      <c r="E773" s="96" t="s">
        <v>97</v>
      </c>
      <c r="F773" s="140" t="s">
        <v>671</v>
      </c>
      <c r="G773" s="136" t="str">
        <f t="array" ref="G773">ifs(or($F773="",$F773="Main Primary Artist"),$F773,not(iserror(vlookup($F773,'Reference info'!$J$5:$J$8,1,0))),"Key Artist",not(iserror(vlookup($F773,'Reference info'!$J$38:$J$405,1,0))),"Performer",not(iserror(vlookup($F773,'Reference info'!$J$10:$J$36,1,0))),"Producer &amp; Engineer")</f>
        <v>Key Artist</v>
      </c>
      <c r="J773" s="174" t="str">
        <f>IF(F773="Main Primary Artist","update Tracks set ArtistId=(select ArtistId from Artists where Name=N'"&amp;Substitute(Trim(E773),"'","''")&amp;"' and EnterpriseId="&amp;EntId&amp;") where "&amp;IF(A773&lt;&gt;"", "ISRC='"&amp;A773&amp;"'", "TrackVendorId='"&amp;Substitute(Trim(B773),"'","''")&amp;"'")&amp;" and EnterpriseId="&amp;EntId,"INSERT into Contributors VALUES (newid(), "&amp;IF(F773&lt;&gt;"Primary Artist", "(select RoleId from ContributorRoles where Name='"&amp;F773&amp;"'), 0", "49, 1")&amp; ", (select max(TrackId) from Tracks where "&amp;IF(A773&lt;&gt;"", "ISRC='"&amp;A773&amp;"'", "TrackVendorId='"&amp;Substitute(Trim(B773),"'","''")&amp;"'")&amp;" and EnterpriseId="&amp;EntId&amp;"), null, (select ArtistId from Artists where Name=N'"&amp;SUBSTITUTE(trim(E773),"'","''")&amp;"' and EnterpriseId="&amp;EntId&amp;"), null)")</f>
        <v>INSERT into Contributors VALUES (newid(), 49, 1, (select max(TrackId) from Tracks where ISRC='QZMZ92419412' and EnterpriseId=647322), null, (select ArtistId from Artists where Name=N'Atilla' and EnterpriseId=647322), null)</v>
      </c>
    </row>
    <row r="774">
      <c r="A774" s="34" t="s">
        <v>1237</v>
      </c>
      <c r="B774" s="84"/>
      <c r="C774" s="134" t="str">
        <f t="array" ref="C774">ifs(and(isblank($A774),isblank($B774)),"", not(iserror(vlookup($A774&amp;$B774,'5) Release_Track'!$F:$F&amp;'5) Release_Track'!$G:$G,1,0))),vlookup($A774&amp;$B774,{'5) Release_Track'!$F:$F&amp;'5) Release_Track'!$G:$G,'5) Release_Track'!$H:$H},2,0), or(and(not(isblank($B774)),$B774=$B771,$A774&lt;&gt;$A771),and(not(isblank($A774)),$A774=$A771,$B774&lt;&gt;$B771)),"ID LISTS UNALIGNED",and($A774&lt;&gt;"",countif('5) Release_Track'!$F:$F,$A774)=0),"NO ISRC MATCH in Release_Track",and($B774&lt;&gt;"",countif('5) Release_Track'!$G:$G,$B774)=0),"NO CATALOG ID MATCH in Release_Track",iserror(vlookup($A774&amp;$B774,'5) Release_Track'!$F:$F&amp;'5) Release_Track'!$G:$G,1,0)),"NO ISRC-CATALOG ID pair MATCH in Release_Track" )</f>
        <v>Guerra de Yonkou</v>
      </c>
      <c r="D774" s="134" t="str">
        <f t="array" ref="D774">ifs(and(isblank($A774),isblank($B774)),"", not(iserror(vlookup($A774&amp;$B774,'5) Release_Track'!$F:$F&amp;'5) Release_Track'!$G:$G,1,0))),vlookup($A774&amp;$B774,{'5) Release_Track'!$F:$F&amp;'5) Release_Track'!$G:$G,'5) Release_Track'!$I:$I},2,0), or(and(not(isblank($B774)),$B774=$B771,$A774&lt;&gt;$A771),and(not(isblank($A774)),$A774=$A771,$B774&lt;&gt;$B771)),"ID LISTS UNALIGNED",and($A774&lt;&gt;"",countif('5) Release_Track'!$F:$F,$A774)=0),"NO ISRC MATCH in Release_Track",and($B774&lt;&gt;"",countif('5) Release_Track'!$G:$G,$B774)=0),"NO CATALOG ID MATCH in Release_Track",iserror(vlookup($A774&amp;$B774,'5) Release_Track'!$F:$F&amp;'5) Release_Track'!$G:$G,1,0)),"NO ISRC-CATALOG ID pair MATCH in Release_Track" )</f>
        <v/>
      </c>
      <c r="E774" s="96" t="s">
        <v>53</v>
      </c>
      <c r="F774" s="140" t="s">
        <v>666</v>
      </c>
      <c r="G774" s="136" t="str">
        <f t="array" ref="G774">ifs(or($F774="",$F774="Main Primary Artist"),$F774,not(iserror(vlookup($F774,'Reference info'!$J$5:$J$8,1,0))),"Key Artist",not(iserror(vlookup($F774,'Reference info'!$J$38:$J$405,1,0))),"Performer",not(iserror(vlookup($F774,'Reference info'!$J$10:$J$36,1,0))),"Producer &amp; Engineer")</f>
        <v>Main Primary Artist</v>
      </c>
      <c r="H774" s="8" t="str">
        <f>"update Artists set ReleasesCount=(select count (distinct ReleaseId) from Releases where ArtistId=(select max(ArtistId) from Artists where Name=N'"&amp;E774&amp;"' and EnterpriseId="&amp;EntId&amp;")), 
TracksCount=(select count (distinct TrackId) from Tracks where ArtistId=(select max(ArtistId) from Artists where Name=N'"&amp;E774&amp;"' and EnterpriseId="&amp;EntId&amp;")) where ArtistId=(select max(ArtistId) from Artists where Name=N'"&amp;E774&amp;"'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74" s="174" t="str">
        <f>IF(F774="Main Primary Artist","update Tracks set ArtistId=(select ArtistId from Artists where Name=N'"&amp;Substitute(Trim(E774),"'","''")&amp;"' and EnterpriseId="&amp;EntId&amp;") where "&amp;IF(A774&lt;&gt;"", "ISRC='"&amp;A774&amp;"'", "TrackVendorId='"&amp;Substitute(Trim(B774),"'","''")&amp;"'")&amp;" and EnterpriseId="&amp;EntId,"INSERT into Contributors VALUES (newid(), "&amp;IF(F774&lt;&gt;"Primary Artist", "(select RoleId from ContributorRoles where Name='"&amp;F774&amp;"'), 0", "49, 1")&amp; ", (select max(TrackId) from Tracks where "&amp;IF(A774&lt;&gt;"", "ISRC='"&amp;A774&amp;"'", "TrackVendorId='"&amp;Substitute(Trim(B774),"'","''")&amp;"'")&amp;" and EnterpriseId="&amp;EntId&amp;"), null, (select ArtistId from Artists where Name=N'"&amp;SUBSTITUTE(trim(E774),"'","''")&amp;"' and EnterpriseId="&amp;EntId&amp;"), null)")</f>
        <v>update Tracks set ArtistId=(select ArtistId from Artists where Name=N'PeJota10*' and EnterpriseId=647322) where ISRC='QZMZ92419412' and EnterpriseId=647322</v>
      </c>
    </row>
    <row r="775" hidden="1">
      <c r="A775" s="34" t="s">
        <v>1237</v>
      </c>
      <c r="B775" s="84"/>
      <c r="C775" s="134" t="str">
        <f t="array" ref="C775">ifs(and(isblank($A775),isblank($B775)),"", not(iserror(vlookup($A775&amp;$B775,'5) Release_Track'!$F:$F&amp;'5) Release_Track'!$G:$G,1,0))),vlookup($A775&amp;$B775,{'5) Release_Track'!$F:$F&amp;'5) Release_Track'!$G:$G,'5) Release_Track'!$H:$H},2,0), or(and(not(isblank($B775)),$B775=$B772,$A775&lt;&gt;$A772),and(not(isblank($A775)),$A775=$A772,$B775&lt;&gt;$B772)),"ID LISTS UNALIGNED",and($A775&lt;&gt;"",countif('5) Release_Track'!$F:$F,$A775)=0),"NO ISRC MATCH in Release_Track",and($B775&lt;&gt;"",countif('5) Release_Track'!$G:$G,$B775)=0),"NO CATALOG ID MATCH in Release_Track",iserror(vlookup($A775&amp;$B775,'5) Release_Track'!$F:$F&amp;'5) Release_Track'!$G:$G,1,0)),"NO ISRC-CATALOG ID pair MATCH in Release_Track" )</f>
        <v>Guerra de Yonkou</v>
      </c>
      <c r="D775" s="134" t="str">
        <f t="array" ref="D775">ifs(and(isblank($A775),isblank($B775)),"", not(iserror(vlookup($A775&amp;$B775,'5) Release_Track'!$F:$F&amp;'5) Release_Track'!$G:$G,1,0))),vlookup($A775&amp;$B775,{'5) Release_Track'!$F:$F&amp;'5) Release_Track'!$G:$G,'5) Release_Track'!$I:$I},2,0), or(and(not(isblank($B775)),$B775=$B772,$A775&lt;&gt;$A772),and(not(isblank($A775)),$A775=$A772,$B775&lt;&gt;$B772)),"ID LISTS UNALIGNED",and($A775&lt;&gt;"",countif('5) Release_Track'!$F:$F,$A775)=0),"NO ISRC MATCH in Release_Track",and($B775&lt;&gt;"",countif('5) Release_Track'!$G:$G,$B775)=0),"NO CATALOG ID MATCH in Release_Track",iserror(vlookup($A775&amp;$B775,'5) Release_Track'!$F:$F&amp;'5) Release_Track'!$G:$G,1,0)),"NO ISRC-CATALOG ID pair MATCH in Release_Track" )</f>
        <v/>
      </c>
      <c r="E775" s="96" t="s">
        <v>53</v>
      </c>
      <c r="F775" s="135" t="s">
        <v>669</v>
      </c>
      <c r="G775" s="136" t="str">
        <f t="array" ref="G775">ifs(or($F775="",$F775="Main Primary Artist"),$F775,not(iserror(vlookup($F775,'Reference info'!$J$5:$J$8,1,0))),"Key Artist",not(iserror(vlookup($F775,'Reference info'!$J$38:$J$405,1,0))),"Performer",not(iserror(vlookup($F775,'Reference info'!$J$10:$J$36,1,0))),"Producer &amp; Engineer")</f>
        <v>Producer &amp; Engineer</v>
      </c>
      <c r="J775" s="174" t="str">
        <f>IF(F775="Main Primary Artist","update Tracks set ArtistId=(select ArtistId from Artists where Name=N'"&amp;Substitute(Trim(E775),"'","''")&amp;"' and EnterpriseId="&amp;EntId&amp;") where "&amp;IF(A775&lt;&gt;"", "ISRC='"&amp;A775&amp;"'", "TrackVendorId='"&amp;Substitute(Trim(B775),"'","''")&amp;"'")&amp;" and EnterpriseId="&amp;EntId,"INSERT into Contributors VALUES (newid(), "&amp;IF(F775&lt;&gt;"Primary Artist", "(select RoleId from ContributorRoles where Name='"&amp;F775&amp;"'), 0", "49, 1")&amp; ", (select max(TrackId) from Tracks where "&amp;IF(A775&lt;&gt;"", "ISRC='"&amp;A775&amp;"'", "TrackVendorId='"&amp;Substitute(Trim(B775),"'","''")&amp;"'")&amp;" and EnterpriseId="&amp;EntId&amp;"), null, (select ArtistId from Artists where Name=N'"&amp;SUBSTITUTE(trim(E775),"'","''")&amp;"' and EnterpriseId="&amp;EntId&amp;"), null)")</f>
        <v>INSERT into Contributors VALUES (newid(), (select RoleId from ContributorRoles where Name='Engineer'), 0, (select max(TrackId) from Tracks where ISRC='QZMZ92419412' and EnterpriseId=647322), null, (select ArtistId from Artists where Name=N'PeJota10*' and EnterpriseId=647322), null)</v>
      </c>
    </row>
    <row r="776" hidden="1">
      <c r="A776" s="34" t="s">
        <v>1239</v>
      </c>
      <c r="B776" s="84"/>
      <c r="C776" s="134" t="str">
        <f t="array" ref="C776">ifs(and(isblank($A776),isblank($B776)),"", not(iserror(vlookup($A776&amp;$B776,'5) Release_Track'!$F:$F&amp;'5) Release_Track'!$G:$G,1,0))),vlookup($A776&amp;$B776,{'5) Release_Track'!$F:$F&amp;'5) Release_Track'!$G:$G,'5) Release_Track'!$H:$H},2,0), or(and(not(isblank($B776)),$B776=$B773,$A776&lt;&gt;$A773),and(not(isblank($A776)),$A776=$A773,$B776&lt;&gt;$B773)),"ID LISTS UNALIGNED",and($A776&lt;&gt;"",countif('5) Release_Track'!$F:$F,$A776)=0),"NO ISRC MATCH in Release_Track",and($B776&lt;&gt;"",countif('5) Release_Track'!$G:$G,$B776)=0),"NO CATALOG ID MATCH in Release_Track",iserror(vlookup($A776&amp;$B776,'5) Release_Track'!$F:$F&amp;'5) Release_Track'!$G:$G,1,0)),"NO ISRC-CATALOG ID pair MATCH in Release_Track" )</f>
        <v>Bloodtrix</v>
      </c>
      <c r="D776" s="134" t="str">
        <f t="array" ref="D776">ifs(and(isblank($A776),isblank($B776)),"", not(iserror(vlookup($A776&amp;$B776,'5) Release_Track'!$F:$F&amp;'5) Release_Track'!$G:$G,1,0))),vlookup($A776&amp;$B776,{'5) Release_Track'!$F:$F&amp;'5) Release_Track'!$G:$G,'5) Release_Track'!$I:$I},2,0), or(and(not(isblank($B776)),$B776=$B773,$A776&lt;&gt;$A773),and(not(isblank($A776)),$A776=$A773,$B776&lt;&gt;$B773)),"ID LISTS UNALIGNED",and($A776&lt;&gt;"",countif('5) Release_Track'!$F:$F,$A776)=0),"NO ISRC MATCH in Release_Track",and($B776&lt;&gt;"",countif('5) Release_Track'!$G:$G,$B776)=0),"NO CATALOG ID MATCH in Release_Track",iserror(vlookup($A776&amp;$B776,'5) Release_Track'!$F:$F&amp;'5) Release_Track'!$G:$G,1,0)),"NO ISRC-CATALOG ID pair MATCH in Release_Track" )</f>
        <v/>
      </c>
      <c r="E776" s="96" t="s">
        <v>53</v>
      </c>
      <c r="F776" s="135" t="s">
        <v>667</v>
      </c>
      <c r="G776" s="136" t="str">
        <f t="array" ref="G776">ifs(or($F776="",$F776="Main Primary Artist"),$F776,not(iserror(vlookup($F776,'Reference info'!$J$5:$J$8,1,0))),"Key Artist",not(iserror(vlookup($F776,'Reference info'!$J$38:$J$405,1,0))),"Performer",not(iserror(vlookup($F776,'Reference info'!$J$10:$J$36,1,0))),"Producer &amp; Engineer")</f>
        <v>Producer &amp; Engineer</v>
      </c>
      <c r="J776" s="174" t="str">
        <f>IF(F776="Main Primary Artist","update Tracks set ArtistId=(select ArtistId from Artists where Name=N'"&amp;Substitute(Trim(E776),"'","''")&amp;"' and EnterpriseId="&amp;EntId&amp;") where "&amp;IF(A776&lt;&gt;"", "ISRC='"&amp;A776&amp;"'", "TrackVendorId='"&amp;Substitute(Trim(B776),"'","''")&amp;"'")&amp;" and EnterpriseId="&amp;EntId,"INSERT into Contributors VALUES (newid(), "&amp;IF(F776&lt;&gt;"Primary Artist", "(select RoleId from ContributorRoles where Name='"&amp;F776&amp;"'), 0", "49, 1")&amp; ", (select max(TrackId) from Tracks where "&amp;IF(A776&lt;&gt;"", "ISRC='"&amp;A776&amp;"'", "TrackVendorId='"&amp;Substitute(Trim(B776),"'","''")&amp;"'")&amp;" and EnterpriseId="&amp;EntId&amp;"), null, (select ArtistId from Artists where Name=N'"&amp;SUBSTITUTE(trim(E776),"'","''")&amp;"' and EnterpriseId="&amp;EntId&amp;"), null)")</f>
        <v>INSERT into Contributors VALUES (newid(), (select RoleId from ContributorRoles where Name='Producer'), 0, (select max(TrackId) from Tracks where ISRC='QZMZ92448046' and EnterpriseId=647322), null, (select ArtistId from Artists where Name=N'PeJota10*' and EnterpriseId=647322), null)</v>
      </c>
    </row>
    <row r="777">
      <c r="A777" s="34" t="s">
        <v>1239</v>
      </c>
      <c r="B777" s="84"/>
      <c r="C777" s="134" t="str">
        <f t="array" ref="C777">ifs(and(isblank($A777),isblank($B777)),"", not(iserror(vlookup($A777&amp;$B777,'5) Release_Track'!$F:$F&amp;'5) Release_Track'!$G:$G,1,0))),vlookup($A777&amp;$B777,{'5) Release_Track'!$F:$F&amp;'5) Release_Track'!$G:$G,'5) Release_Track'!$H:$H},2,0), or(and(not(isblank($B777)),$B777=$B774,$A777&lt;&gt;$A774),and(not(isblank($A777)),$A777=$A774,$B777&lt;&gt;$B774)),"ID LISTS UNALIGNED",and($A777&lt;&gt;"",countif('5) Release_Track'!$F:$F,$A777)=0),"NO ISRC MATCH in Release_Track",and($B777&lt;&gt;"",countif('5) Release_Track'!$G:$G,$B777)=0),"NO CATALOG ID MATCH in Release_Track",iserror(vlookup($A777&amp;$B777,'5) Release_Track'!$F:$F&amp;'5) Release_Track'!$G:$G,1,0)),"NO ISRC-CATALOG ID pair MATCH in Release_Track" )</f>
        <v>Bloodtrix</v>
      </c>
      <c r="D777" s="134" t="str">
        <f t="array" ref="D777">ifs(and(isblank($A777),isblank($B777)),"", not(iserror(vlookup($A777&amp;$B777,'5) Release_Track'!$F:$F&amp;'5) Release_Track'!$G:$G,1,0))),vlookup($A777&amp;$B777,{'5) Release_Track'!$F:$F&amp;'5) Release_Track'!$G:$G,'5) Release_Track'!$I:$I},2,0), or(and(not(isblank($B777)),$B777=$B774,$A777&lt;&gt;$A774),and(not(isblank($A777)),$A777=$A774,$B777&lt;&gt;$B774)),"ID LISTS UNALIGNED",and($A777&lt;&gt;"",countif('5) Release_Track'!$F:$F,$A777)=0),"NO ISRC MATCH in Release_Track",and($B777&lt;&gt;"",countif('5) Release_Track'!$G:$G,$B777)=0),"NO CATALOG ID MATCH in Release_Track",iserror(vlookup($A777&amp;$B777,'5) Release_Track'!$F:$F&amp;'5) Release_Track'!$G:$G,1,0)),"NO ISRC-CATALOG ID pair MATCH in Release_Track" )</f>
        <v/>
      </c>
      <c r="E777" s="96" t="s">
        <v>53</v>
      </c>
      <c r="F777" s="140" t="s">
        <v>666</v>
      </c>
      <c r="G777" s="136" t="str">
        <f t="array" ref="G777">ifs(or($F777="",$F777="Main Primary Artist"),$F777,not(iserror(vlookup($F777,'Reference info'!$J$5:$J$8,1,0))),"Key Artist",not(iserror(vlookup($F777,'Reference info'!$J$38:$J$405,1,0))),"Performer",not(iserror(vlookup($F777,'Reference info'!$J$10:$J$36,1,0))),"Producer &amp; Engineer")</f>
        <v>Main Primary Artist</v>
      </c>
      <c r="H777" s="8" t="str">
        <f>"update Artists set ReleasesCount=(select count (distinct ReleaseId) from Releases where ArtistId=(select max(ArtistId) from Artists where Name=N'"&amp;E777&amp;"' and EnterpriseId="&amp;EntId&amp;")), 
TracksCount=(select count (distinct TrackId) from Tracks where ArtistId=(select max(ArtistId) from Artists where Name=N'"&amp;E777&amp;"' and EnterpriseId="&amp;EntId&amp;")) where ArtistId=(select max(ArtistId) from Artists where Name=N'"&amp;E777&amp;"'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77" s="174" t="str">
        <f>IF(F777="Main Primary Artist","update Tracks set ArtistId=(select ArtistId from Artists where Name=N'"&amp;Substitute(Trim(E777),"'","''")&amp;"' and EnterpriseId="&amp;EntId&amp;") where "&amp;IF(A777&lt;&gt;"", "ISRC='"&amp;A777&amp;"'", "TrackVendorId='"&amp;Substitute(Trim(B777),"'","''")&amp;"'")&amp;" and EnterpriseId="&amp;EntId,"INSERT into Contributors VALUES (newid(), "&amp;IF(F777&lt;&gt;"Primary Artist", "(select RoleId from ContributorRoles where Name='"&amp;F777&amp;"'), 0", "49, 1")&amp; ", (select max(TrackId) from Tracks where "&amp;IF(A777&lt;&gt;"", "ISRC='"&amp;A777&amp;"'", "TrackVendorId='"&amp;Substitute(Trim(B777),"'","''")&amp;"'")&amp;" and EnterpriseId="&amp;EntId&amp;"), null, (select ArtistId from Artists where Name=N'"&amp;SUBSTITUTE(trim(E777),"'","''")&amp;"' and EnterpriseId="&amp;EntId&amp;"), null)")</f>
        <v>update Tracks set ArtistId=(select ArtistId from Artists where Name=N'PeJota10*' and EnterpriseId=647322) where ISRC='QZMZ92448046' and EnterpriseId=647322</v>
      </c>
    </row>
    <row r="778" hidden="1">
      <c r="A778" s="34" t="s">
        <v>1239</v>
      </c>
      <c r="B778" s="84"/>
      <c r="C778" s="134" t="str">
        <f t="array" ref="C778">ifs(and(isblank($A778),isblank($B778)),"", not(iserror(vlookup($A778&amp;$B778,'5) Release_Track'!$F:$F&amp;'5) Release_Track'!$G:$G,1,0))),vlookup($A778&amp;$B778,{'5) Release_Track'!$F:$F&amp;'5) Release_Track'!$G:$G,'5) Release_Track'!$H:$H},2,0), or(and(not(isblank($B778)),$B778=$B775,$A778&lt;&gt;$A775),and(not(isblank($A778)),$A778=$A775,$B778&lt;&gt;$B775)),"ID LISTS UNALIGNED",and($A778&lt;&gt;"",countif('5) Release_Track'!$F:$F,$A778)=0),"NO ISRC MATCH in Release_Track",and($B778&lt;&gt;"",countif('5) Release_Track'!$G:$G,$B778)=0),"NO CATALOG ID MATCH in Release_Track",iserror(vlookup($A778&amp;$B778,'5) Release_Track'!$F:$F&amp;'5) Release_Track'!$G:$G,1,0)),"NO ISRC-CATALOG ID pair MATCH in Release_Track" )</f>
        <v>Bloodtrix</v>
      </c>
      <c r="D778" s="134" t="str">
        <f t="array" ref="D778">ifs(and(isblank($A778),isblank($B778)),"", not(iserror(vlookup($A778&amp;$B778,'5) Release_Track'!$F:$F&amp;'5) Release_Track'!$G:$G,1,0))),vlookup($A778&amp;$B778,{'5) Release_Track'!$F:$F&amp;'5) Release_Track'!$G:$G,'5) Release_Track'!$I:$I},2,0), or(and(not(isblank($B778)),$B778=$B775,$A778&lt;&gt;$A775),and(not(isblank($A778)),$A778=$A775,$B778&lt;&gt;$B775)),"ID LISTS UNALIGNED",and($A778&lt;&gt;"",countif('5) Release_Track'!$F:$F,$A778)=0),"NO ISRC MATCH in Release_Track",and($B778&lt;&gt;"",countif('5) Release_Track'!$G:$G,$B778)=0),"NO CATALOG ID MATCH in Release_Track",iserror(vlookup($A778&amp;$B778,'5) Release_Track'!$F:$F&amp;'5) Release_Track'!$G:$G,1,0)),"NO ISRC-CATALOG ID pair MATCH in Release_Track" )</f>
        <v/>
      </c>
      <c r="E778" s="96" t="s">
        <v>53</v>
      </c>
      <c r="F778" s="135" t="s">
        <v>669</v>
      </c>
      <c r="G778" s="136" t="str">
        <f t="array" ref="G778">ifs(or($F778="",$F778="Main Primary Artist"),$F778,not(iserror(vlookup($F778,'Reference info'!$J$5:$J$8,1,0))),"Key Artist",not(iserror(vlookup($F778,'Reference info'!$J$38:$J$405,1,0))),"Performer",not(iserror(vlookup($F778,'Reference info'!$J$10:$J$36,1,0))),"Producer &amp; Engineer")</f>
        <v>Producer &amp; Engineer</v>
      </c>
      <c r="J778" s="174" t="str">
        <f>IF(F778="Main Primary Artist","update Tracks set ArtistId=(select ArtistId from Artists where Name=N'"&amp;Substitute(Trim(E778),"'","''")&amp;"' and EnterpriseId="&amp;EntId&amp;") where "&amp;IF(A778&lt;&gt;"", "ISRC='"&amp;A778&amp;"'", "TrackVendorId='"&amp;Substitute(Trim(B778),"'","''")&amp;"'")&amp;" and EnterpriseId="&amp;EntId,"INSERT into Contributors VALUES (newid(), "&amp;IF(F778&lt;&gt;"Primary Artist", "(select RoleId from ContributorRoles where Name='"&amp;F778&amp;"'), 0", "49, 1")&amp; ", (select max(TrackId) from Tracks where "&amp;IF(A778&lt;&gt;"", "ISRC='"&amp;A778&amp;"'", "TrackVendorId='"&amp;Substitute(Trim(B778),"'","''")&amp;"'")&amp;" and EnterpriseId="&amp;EntId&amp;"), null, (select ArtistId from Artists where Name=N'"&amp;SUBSTITUTE(trim(E778),"'","''")&amp;"' and EnterpriseId="&amp;EntId&amp;"), null)")</f>
        <v>INSERT into Contributors VALUES (newid(), (select RoleId from ContributorRoles where Name='Engineer'), 0, (select max(TrackId) from Tracks where ISRC='QZMZ92448046' and EnterpriseId=647322), null, (select ArtistId from Artists where Name=N'PeJota10*' and EnterpriseId=647322), null)</v>
      </c>
    </row>
    <row r="779" hidden="1">
      <c r="A779" s="34" t="s">
        <v>1241</v>
      </c>
      <c r="B779" s="84"/>
      <c r="C779" s="134" t="str">
        <f t="array" ref="C779">ifs(and(isblank($A779),isblank($B779)),"", not(iserror(vlookup($A779&amp;$B779,'5) Release_Track'!$F:$F&amp;'5) Release_Track'!$G:$G,1,0))),vlookup($A779&amp;$B779,{'5) Release_Track'!$F:$F&amp;'5) Release_Track'!$G:$G,'5) Release_Track'!$H:$H},2,0), or(and(not(isblank($B779)),$B779=$B776,$A779&lt;&gt;$A776),and(not(isblank($A779)),$A779=$A776,$B779&lt;&gt;$B776)),"ID LISTS UNALIGNED",and($A779&lt;&gt;"",countif('5) Release_Track'!$F:$F,$A779)=0),"NO ISRC MATCH in Release_Track",and($B779&lt;&gt;"",countif('5) Release_Track'!$G:$G,$B779)=0),"NO CATALOG ID MATCH in Release_Track",iserror(vlookup($A779&amp;$B779,'5) Release_Track'!$F:$F&amp;'5) Release_Track'!$G:$G,1,0)),"NO ISRC-CATALOG ID pair MATCH in Release_Track" )</f>
        <v>Coração De Paris</v>
      </c>
      <c r="D779" s="134" t="str">
        <f t="array" ref="D779">ifs(and(isblank($A779),isblank($B779)),"", not(iserror(vlookup($A779&amp;$B779,'5) Release_Track'!$F:$F&amp;'5) Release_Track'!$G:$G,1,0))),vlookup($A779&amp;$B779,{'5) Release_Track'!$F:$F&amp;'5) Release_Track'!$G:$G,'5) Release_Track'!$I:$I},2,0), or(and(not(isblank($B779)),$B779=$B776,$A779&lt;&gt;$A776),and(not(isblank($A779)),$A779=$A776,$B779&lt;&gt;$B776)),"ID LISTS UNALIGNED",and($A779&lt;&gt;"",countif('5) Release_Track'!$F:$F,$A779)=0),"NO ISRC MATCH in Release_Track",and($B779&lt;&gt;"",countif('5) Release_Track'!$G:$G,$B779)=0),"NO CATALOG ID MATCH in Release_Track",iserror(vlookup($A779&amp;$B779,'5) Release_Track'!$F:$F&amp;'5) Release_Track'!$G:$G,1,0)),"NO ISRC-CATALOG ID pair MATCH in Release_Track" )</f>
        <v/>
      </c>
      <c r="E779" s="96" t="s">
        <v>53</v>
      </c>
      <c r="F779" s="135" t="s">
        <v>667</v>
      </c>
      <c r="G779" s="136" t="str">
        <f t="array" ref="G779">ifs(or($F779="",$F779="Main Primary Artist"),$F779,not(iserror(vlookup($F779,'Reference info'!$J$5:$J$8,1,0))),"Key Artist",not(iserror(vlookup($F779,'Reference info'!$J$38:$J$405,1,0))),"Performer",not(iserror(vlookup($F779,'Reference info'!$J$10:$J$36,1,0))),"Producer &amp; Engineer")</f>
        <v>Producer &amp; Engineer</v>
      </c>
      <c r="J779" s="174" t="str">
        <f>IF(F779="Main Primary Artist","update Tracks set ArtistId=(select ArtistId from Artists where Name=N'"&amp;Substitute(Trim(E779),"'","''")&amp;"' and EnterpriseId="&amp;EntId&amp;") where "&amp;IF(A779&lt;&gt;"", "ISRC='"&amp;A779&amp;"'", "TrackVendorId='"&amp;Substitute(Trim(B779),"'","''")&amp;"'")&amp;" and EnterpriseId="&amp;EntId,"INSERT into Contributors VALUES (newid(), "&amp;IF(F779&lt;&gt;"Primary Artist", "(select RoleId from ContributorRoles where Name='"&amp;F779&amp;"'), 0", "49, 1")&amp; ", (select max(TrackId) from Tracks where "&amp;IF(A779&lt;&gt;"", "ISRC='"&amp;A779&amp;"'", "TrackVendorId='"&amp;Substitute(Trim(B779),"'","''")&amp;"'")&amp;" and EnterpriseId="&amp;EntId&amp;"), null, (select ArtistId from Artists where Name=N'"&amp;SUBSTITUTE(trim(E779),"'","''")&amp;"' and EnterpriseId="&amp;EntId&amp;"), null)")</f>
        <v>INSERT into Contributors VALUES (newid(), (select RoleId from ContributorRoles where Name='Producer'), 0, (select max(TrackId) from Tracks where ISRC='QZMZ92468967' and EnterpriseId=647322), null, (select ArtistId from Artists where Name=N'PeJota10*' and EnterpriseId=647322), null)</v>
      </c>
    </row>
    <row r="780">
      <c r="A780" s="34" t="s">
        <v>1241</v>
      </c>
      <c r="B780" s="84"/>
      <c r="C780" s="134" t="str">
        <f t="array" ref="C780">ifs(and(isblank($A780),isblank($B780)),"", not(iserror(vlookup($A780&amp;$B780,'5) Release_Track'!$F:$F&amp;'5) Release_Track'!$G:$G,1,0))),vlookup($A780&amp;$B780,{'5) Release_Track'!$F:$F&amp;'5) Release_Track'!$G:$G,'5) Release_Track'!$H:$H},2,0), or(and(not(isblank($B780)),$B780=$B777,$A780&lt;&gt;$A777),and(not(isblank($A780)),$A780=$A777,$B780&lt;&gt;$B777)),"ID LISTS UNALIGNED",and($A780&lt;&gt;"",countif('5) Release_Track'!$F:$F,$A780)=0),"NO ISRC MATCH in Release_Track",and($B780&lt;&gt;"",countif('5) Release_Track'!$G:$G,$B780)=0),"NO CATALOG ID MATCH in Release_Track",iserror(vlookup($A780&amp;$B780,'5) Release_Track'!$F:$F&amp;'5) Release_Track'!$G:$G,1,0)),"NO ISRC-CATALOG ID pair MATCH in Release_Track" )</f>
        <v>Coração De Paris</v>
      </c>
      <c r="D780" s="134" t="str">
        <f t="array" ref="D780">ifs(and(isblank($A780),isblank($B780)),"", not(iserror(vlookup($A780&amp;$B780,'5) Release_Track'!$F:$F&amp;'5) Release_Track'!$G:$G,1,0))),vlookup($A780&amp;$B780,{'5) Release_Track'!$F:$F&amp;'5) Release_Track'!$G:$G,'5) Release_Track'!$I:$I},2,0), or(and(not(isblank($B780)),$B780=$B777,$A780&lt;&gt;$A777),and(not(isblank($A780)),$A780=$A777,$B780&lt;&gt;$B777)),"ID LISTS UNALIGNED",and($A780&lt;&gt;"",countif('5) Release_Track'!$F:$F,$A780)=0),"NO ISRC MATCH in Release_Track",and($B780&lt;&gt;"",countif('5) Release_Track'!$G:$G,$B780)=0),"NO CATALOG ID MATCH in Release_Track",iserror(vlookup($A780&amp;$B780,'5) Release_Track'!$F:$F&amp;'5) Release_Track'!$G:$G,1,0)),"NO ISRC-CATALOG ID pair MATCH in Release_Track" )</f>
        <v/>
      </c>
      <c r="E780" s="96" t="s">
        <v>53</v>
      </c>
      <c r="F780" s="140" t="s">
        <v>666</v>
      </c>
      <c r="G780" s="136" t="str">
        <f t="array" ref="G780">ifs(or($F780="",$F780="Main Primary Artist"),$F780,not(iserror(vlookup($F780,'Reference info'!$J$5:$J$8,1,0))),"Key Artist",not(iserror(vlookup($F780,'Reference info'!$J$38:$J$405,1,0))),"Performer",not(iserror(vlookup($F780,'Reference info'!$J$10:$J$36,1,0))),"Producer &amp; Engineer")</f>
        <v>Main Primary Artist</v>
      </c>
      <c r="H780" s="8" t="str">
        <f>"update Artists set ReleasesCount=(select count (distinct ReleaseId) from Releases where ArtistId=(select max(ArtistId) from Artists where Name=N'"&amp;E780&amp;"' and EnterpriseId="&amp;EntId&amp;")), 
TracksCount=(select count (distinct TrackId) from Tracks where ArtistId=(select max(ArtistId) from Artists where Name=N'"&amp;E780&amp;"' and EnterpriseId="&amp;EntId&amp;")) where ArtistId=(select max(ArtistId) from Artists where Name=N'"&amp;E780&amp;"'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80" s="174" t="str">
        <f>IF(F780="Main Primary Artist","update Tracks set ArtistId=(select ArtistId from Artists where Name=N'"&amp;Substitute(Trim(E780),"'","''")&amp;"' and EnterpriseId="&amp;EntId&amp;") where "&amp;IF(A780&lt;&gt;"", "ISRC='"&amp;A780&amp;"'", "TrackVendorId='"&amp;Substitute(Trim(B780),"'","''")&amp;"'")&amp;" and EnterpriseId="&amp;EntId,"INSERT into Contributors VALUES (newid(), "&amp;IF(F780&lt;&gt;"Primary Artist", "(select RoleId from ContributorRoles where Name='"&amp;F780&amp;"'), 0", "49, 1")&amp; ", (select max(TrackId) from Tracks where "&amp;IF(A780&lt;&gt;"", "ISRC='"&amp;A780&amp;"'", "TrackVendorId='"&amp;Substitute(Trim(B780),"'","''")&amp;"'")&amp;" and EnterpriseId="&amp;EntId&amp;"), null, (select ArtistId from Artists where Name=N'"&amp;SUBSTITUTE(trim(E780),"'","''")&amp;"' and EnterpriseId="&amp;EntId&amp;"), null)")</f>
        <v>update Tracks set ArtistId=(select ArtistId from Artists where Name=N'PeJota10*' and EnterpriseId=647322) where ISRC='QZMZ92468967' and EnterpriseId=647322</v>
      </c>
    </row>
    <row r="781" hidden="1">
      <c r="A781" s="34" t="s">
        <v>1241</v>
      </c>
      <c r="B781" s="84"/>
      <c r="C781" s="134" t="str">
        <f t="array" ref="C781">ifs(and(isblank($A781),isblank($B781)),"", not(iserror(vlookup($A781&amp;$B781,'5) Release_Track'!$F:$F&amp;'5) Release_Track'!$G:$G,1,0))),vlookup($A781&amp;$B781,{'5) Release_Track'!$F:$F&amp;'5) Release_Track'!$G:$G,'5) Release_Track'!$H:$H},2,0), or(and(not(isblank($B781)),$B781=$B778,$A781&lt;&gt;$A778),and(not(isblank($A781)),$A781=$A778,$B781&lt;&gt;$B778)),"ID LISTS UNALIGNED",and($A781&lt;&gt;"",countif('5) Release_Track'!$F:$F,$A781)=0),"NO ISRC MATCH in Release_Track",and($B781&lt;&gt;"",countif('5) Release_Track'!$G:$G,$B781)=0),"NO CATALOG ID MATCH in Release_Track",iserror(vlookup($A781&amp;$B781,'5) Release_Track'!$F:$F&amp;'5) Release_Track'!$G:$G,1,0)),"NO ISRC-CATALOG ID pair MATCH in Release_Track" )</f>
        <v>Coração De Paris</v>
      </c>
      <c r="D781" s="134" t="str">
        <f t="array" ref="D781">ifs(and(isblank($A781),isblank($B781)),"", not(iserror(vlookup($A781&amp;$B781,'5) Release_Track'!$F:$F&amp;'5) Release_Track'!$G:$G,1,0))),vlookup($A781&amp;$B781,{'5) Release_Track'!$F:$F&amp;'5) Release_Track'!$G:$G,'5) Release_Track'!$I:$I},2,0), or(and(not(isblank($B781)),$B781=$B778,$A781&lt;&gt;$A778),and(not(isblank($A781)),$A781=$A778,$B781&lt;&gt;$B778)),"ID LISTS UNALIGNED",and($A781&lt;&gt;"",countif('5) Release_Track'!$F:$F,$A781)=0),"NO ISRC MATCH in Release_Track",and($B781&lt;&gt;"",countif('5) Release_Track'!$G:$G,$B781)=0),"NO CATALOG ID MATCH in Release_Track",iserror(vlookup($A781&amp;$B781,'5) Release_Track'!$F:$F&amp;'5) Release_Track'!$G:$G,1,0)),"NO ISRC-CATALOG ID pair MATCH in Release_Track" )</f>
        <v/>
      </c>
      <c r="E781" s="96" t="s">
        <v>53</v>
      </c>
      <c r="F781" s="135" t="s">
        <v>669</v>
      </c>
      <c r="G781" s="136" t="str">
        <f t="array" ref="G781">ifs(or($F781="",$F781="Main Primary Artist"),$F781,not(iserror(vlookup($F781,'Reference info'!$J$5:$J$8,1,0))),"Key Artist",not(iserror(vlookup($F781,'Reference info'!$J$38:$J$405,1,0))),"Performer",not(iserror(vlookup($F781,'Reference info'!$J$10:$J$36,1,0))),"Producer &amp; Engineer")</f>
        <v>Producer &amp; Engineer</v>
      </c>
      <c r="J781" s="174" t="str">
        <f>IF(F781="Main Primary Artist","update Tracks set ArtistId=(select ArtistId from Artists where Name=N'"&amp;Substitute(Trim(E781),"'","''")&amp;"' and EnterpriseId="&amp;EntId&amp;") where "&amp;IF(A781&lt;&gt;"", "ISRC='"&amp;A781&amp;"'", "TrackVendorId='"&amp;Substitute(Trim(B781),"'","''")&amp;"'")&amp;" and EnterpriseId="&amp;EntId,"INSERT into Contributors VALUES (newid(), "&amp;IF(F781&lt;&gt;"Primary Artist", "(select RoleId from ContributorRoles where Name='"&amp;F781&amp;"'), 0", "49, 1")&amp; ", (select max(TrackId) from Tracks where "&amp;IF(A781&lt;&gt;"", "ISRC='"&amp;A781&amp;"'", "TrackVendorId='"&amp;Substitute(Trim(B781),"'","''")&amp;"'")&amp;" and EnterpriseId="&amp;EntId&amp;"), null, (select ArtistId from Artists where Name=N'"&amp;SUBSTITUTE(trim(E781),"'","''")&amp;"' and EnterpriseId="&amp;EntId&amp;"), null)")</f>
        <v>INSERT into Contributors VALUES (newid(), (select RoleId from ContributorRoles where Name='Engineer'), 0, (select max(TrackId) from Tracks where ISRC='QZMZ92468967' and EnterpriseId=647322), null, (select ArtistId from Artists where Name=N'PeJota10*' and EnterpriseId=647322), null)</v>
      </c>
    </row>
    <row r="782" hidden="1">
      <c r="A782" s="8" t="s">
        <v>802</v>
      </c>
      <c r="B782" s="116"/>
      <c r="C782" s="134" t="str">
        <f t="array" ref="C782">ifs(and(isblank($A782),isblank($B782)),"", not(iserror(vlookup($A782&amp;$B782,'5) Release_Track'!$F:$F&amp;'5) Release_Track'!$G:$G,1,0))),vlookup($A782&amp;$B782,{'5) Release_Track'!$F:$F&amp;'5) Release_Track'!$G:$G,'5) Release_Track'!$H:$H},2,0), or(and(not(isblank($B782)),$B782=#REF!,$A782&lt;&gt;#REF!),and(not(isblank($A782)),$A782=#REF!,$B782&lt;&gt;#REF!)),"ID LISTS UNALIGNED",and($A782&lt;&gt;"",countif('5) Release_Track'!$F:$F,$A782)=0),"NO ISRC MATCH in Release_Track",and($B782&lt;&gt;"",countif('5) Release_Track'!$G:$G,$B782)=0),"NO CATALOG ID MATCH in Release_Track",iserror(vlookup($A782&amp;$B782,'5) Release_Track'!$F:$F&amp;'5) Release_Track'!$G:$G,1,0)),"NO ISRC-CATALOG ID pair MATCH in Release_Track" )</f>
        <v>Punch</v>
      </c>
      <c r="D782" s="134"/>
      <c r="E782" s="43" t="s">
        <v>79</v>
      </c>
      <c r="F782" s="135" t="s">
        <v>667</v>
      </c>
      <c r="G782" s="136" t="str">
        <f t="array" ref="G782">ifs(or($F782="",$F782="Main Primary Artist"),$F782,not(iserror(vlookup($F782,'Reference info'!$J$5:$J$8,1,0))),"Key Artist",not(iserror(vlookup($F782,'Reference info'!$J$38:$J$405,1,0))),"Performer",not(iserror(vlookup($F782,'Reference info'!$J$10:$J$36,1,0))),"Producer &amp; Engineer")</f>
        <v>Producer &amp; Engineer</v>
      </c>
      <c r="J782" s="174" t="str">
        <f>IF(F782="Main Primary Artist","update Tracks set ArtistId=(select ArtistId from Artists where Name=N'"&amp;Substitute(Trim(E782),"'","''")&amp;"' and EnterpriseId="&amp;EntId&amp;") where "&amp;IF(A782&lt;&gt;"", "ISRC='"&amp;A782&amp;"'", "TrackVendorId='"&amp;Substitute(Trim(B782),"'","''")&amp;"'")&amp;" and EnterpriseId="&amp;EntId,"INSERT into Contributors VALUES (newid(), "&amp;IF(F782&lt;&gt;"Primary Artist", "(select RoleId from ContributorRoles where Name='"&amp;F782&amp;"'), 0", "49, 1")&amp; ", (select max(TrackId) from Tracks where "&amp;IF(A782&lt;&gt;"", "ISRC='"&amp;A782&amp;"'", "TrackVendorId='"&amp;Substitute(Trim(B782),"'","''")&amp;"'")&amp;" and EnterpriseId="&amp;EntId&amp;"), null, (select ArtistId from Artists where Name=N'"&amp;SUBSTITUTE(trim(E782),"'","''")&amp;"' and EnterpriseId="&amp;EntId&amp;"), null)")</f>
        <v>INSERT into Contributors VALUES (newid(), (select RoleId from ContributorRoles where Name='Producer'), 0, (select max(TrackId) from Tracks where ISRC='QZNJV2325707' and EnterpriseId=647322), null, (select ArtistId from Artists where Name=N'$hinepsj' and EnterpriseId=647322), null)</v>
      </c>
    </row>
    <row r="783">
      <c r="A783" s="8" t="s">
        <v>802</v>
      </c>
      <c r="B783" s="116"/>
      <c r="C783" s="134" t="str">
        <f t="array" ref="C783">ifs(and(isblank($A783),isblank($B783)),"", not(iserror(vlookup($A783&amp;$B783,'5) Release_Track'!$F:$F&amp;'5) Release_Track'!$G:$G,1,0))),vlookup($A783&amp;$B783,{'5) Release_Track'!$F:$F&amp;'5) Release_Track'!$G:$G,'5) Release_Track'!$H:$H},2,0), or(and(not(isblank($B783)),$B783=#REF!,$A783&lt;&gt;#REF!),and(not(isblank($A783)),$A783=#REF!,$B783&lt;&gt;#REF!)),"ID LISTS UNALIGNED",and($A783&lt;&gt;"",countif('5) Release_Track'!$F:$F,$A783)=0),"NO ISRC MATCH in Release_Track",and($B783&lt;&gt;"",countif('5) Release_Track'!$G:$G,$B783)=0),"NO CATALOG ID MATCH in Release_Track",iserror(vlookup($A783&amp;$B783,'5) Release_Track'!$F:$F&amp;'5) Release_Track'!$G:$G,1,0)),"NO ISRC-CATALOG ID pair MATCH in Release_Track" )</f>
        <v>Punch</v>
      </c>
      <c r="D783" s="134" t="str">
        <f t="array" ref="D783">ifs(and(isblank($A783),isblank($B783)),"", not(iserror(vlookup($A783&amp;$B783,'5) Release_Track'!$F:$F&amp;'5) Release_Track'!$G:$G,1,0))),vlookup($A783&amp;$B783,{'5) Release_Track'!$F:$F&amp;'5) Release_Track'!$G:$G,'5) Release_Track'!$I:$I},2,0), or(and(not(isblank($B783)),$B783=#REF!,$A783&lt;&gt;#REF!),and(not(isblank($A783)),$A783=#REF!,$B783&lt;&gt;#REF!)),"ID LISTS UNALIGNED",and($A783&lt;&gt;"",countif('5) Release_Track'!$F:$F,$A783)=0),"NO ISRC MATCH in Release_Track",and($B783&lt;&gt;"",countif('5) Release_Track'!$G:$G,$B783)=0),"NO CATALOG ID MATCH in Release_Track",iserror(vlookup($A783&amp;$B783,'5) Release_Track'!$F:$F&amp;'5) Release_Track'!$G:$G,1,0)),"NO ISRC-CATALOG ID pair MATCH in Release_Track" )</f>
        <v/>
      </c>
      <c r="E783" s="43" t="s">
        <v>79</v>
      </c>
      <c r="F783" s="135" t="s">
        <v>666</v>
      </c>
      <c r="G783" s="136" t="str">
        <f t="array" ref="G783">ifs(or($F783="",$F783="Main Primary Artist"),$F783,not(iserror(vlookup($F783,'Reference info'!$J$5:$J$8,1,0))),"Key Artist",not(iserror(vlookup($F783,'Reference info'!$J$38:$J$405,1,0))),"Performer",not(iserror(vlookup($F783,'Reference info'!$J$10:$J$36,1,0))),"Producer &amp; Engineer")</f>
        <v>Main Primary Artist</v>
      </c>
      <c r="H783" s="8" t="str">
        <f>"update Artists set ReleasesCount=(select count (distinct ReleaseId) from Releases where ArtistId=(select max(ArtistId) from Artists where Name=N'"&amp;E783&amp;"' and EnterpriseId="&amp;EntId&amp;")), 
TracksCount=(select count (distinct TrackId) from Tracks where ArtistId=(select max(ArtistId) from Artists where Name=N'"&amp;E783&amp;"' and EnterpriseId="&amp;EntId&amp;")) where ArtistId=(select max(ArtistId) from Artists where Name=N'"&amp;E783&amp;"'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783" s="174" t="str">
        <f>IF(F783="Main Primary Artist","update Tracks set ArtistId=(select ArtistId from Artists where Name=N'"&amp;Substitute(Trim(E783),"'","''")&amp;"' and EnterpriseId="&amp;EntId&amp;") where "&amp;IF(A783&lt;&gt;"", "ISRC='"&amp;A783&amp;"'", "TrackVendorId='"&amp;Substitute(Trim(B783),"'","''")&amp;"'")&amp;" and EnterpriseId="&amp;EntId,"INSERT into Contributors VALUES (newid(), "&amp;IF(F783&lt;&gt;"Primary Artist", "(select RoleId from ContributorRoles where Name='"&amp;F783&amp;"'), 0", "49, 1")&amp; ", (select max(TrackId) from Tracks where "&amp;IF(A783&lt;&gt;"", "ISRC='"&amp;A783&amp;"'", "TrackVendorId='"&amp;Substitute(Trim(B783),"'","''")&amp;"'")&amp;" and EnterpriseId="&amp;EntId&amp;"), null, (select ArtistId from Artists where Name=N'"&amp;SUBSTITUTE(trim(E783),"'","''")&amp;"' and EnterpriseId="&amp;EntId&amp;"), null)")</f>
        <v>update Tracks set ArtistId=(select ArtistId from Artists where Name=N'$hinepsj' and EnterpriseId=647322) where ISRC='QZNJV2325707' and EnterpriseId=647322</v>
      </c>
    </row>
    <row r="784" hidden="1">
      <c r="A784" s="8" t="s">
        <v>802</v>
      </c>
      <c r="B784" s="116"/>
      <c r="C784" s="134" t="str">
        <f t="array" ref="C784">ifs(and(isblank($A784),isblank($B784)),"", not(iserror(vlookup($A784&amp;$B784,'5) Release_Track'!$F:$F&amp;'5) Release_Track'!$G:$G,1,0))),vlookup($A784&amp;$B784,{'5) Release_Track'!$F:$F&amp;'5) Release_Track'!$G:$G,'5) Release_Track'!$H:$H},2,0), or(and(not(isblank($B784)),$B784=#REF!,$A784&lt;&gt;#REF!),and(not(isblank($A784)),$A784=#REF!,$B784&lt;&gt;#REF!)),"ID LISTS UNALIGNED",and($A784&lt;&gt;"",countif('5) Release_Track'!$F:$F,$A784)=0),"NO ISRC MATCH in Release_Track",and($B784&lt;&gt;"",countif('5) Release_Track'!$G:$G,$B784)=0),"NO CATALOG ID MATCH in Release_Track",iserror(vlookup($A784&amp;$B784,'5) Release_Track'!$F:$F&amp;'5) Release_Track'!$G:$G,1,0)),"NO ISRC-CATALOG ID pair MATCH in Release_Track" )</f>
        <v>Punch</v>
      </c>
      <c r="D784" s="134"/>
      <c r="E784" s="43" t="s">
        <v>79</v>
      </c>
      <c r="F784" s="135" t="s">
        <v>669</v>
      </c>
      <c r="G784" s="136" t="str">
        <f t="array" ref="G784">ifs(or($F784="",$F784="Main Primary Artist"),$F784,not(iserror(vlookup($F784,'Reference info'!$J$5:$J$8,1,0))),"Key Artist",not(iserror(vlookup($F784,'Reference info'!$J$38:$J$405,1,0))),"Performer",not(iserror(vlookup($F784,'Reference info'!$J$10:$J$36,1,0))),"Producer &amp; Engineer")</f>
        <v>Producer &amp; Engineer</v>
      </c>
      <c r="J784" s="174" t="str">
        <f>IF(F784="Main Primary Artist","update Tracks set ArtistId=(select ArtistId from Artists where Name=N'"&amp;Substitute(Trim(E784),"'","''")&amp;"' and EnterpriseId="&amp;EntId&amp;") where "&amp;IF(A784&lt;&gt;"", "ISRC='"&amp;A784&amp;"'", "TrackVendorId='"&amp;Substitute(Trim(B784),"'","''")&amp;"'")&amp;" and EnterpriseId="&amp;EntId,"INSERT into Contributors VALUES (newid(), "&amp;IF(F784&lt;&gt;"Primary Artist", "(select RoleId from ContributorRoles where Name='"&amp;F784&amp;"'), 0", "49, 1")&amp; ", (select max(TrackId) from Tracks where "&amp;IF(A784&lt;&gt;"", "ISRC='"&amp;A784&amp;"'", "TrackVendorId='"&amp;Substitute(Trim(B784),"'","''")&amp;"'")&amp;" and EnterpriseId="&amp;EntId&amp;"), null, (select ArtistId from Artists where Name=N'"&amp;SUBSTITUTE(trim(E784),"'","''")&amp;"' and EnterpriseId="&amp;EntId&amp;"), null)")</f>
        <v>INSERT into Contributors VALUES (newid(), (select RoleId from ContributorRoles where Name='Engineer'), 0, (select max(TrackId) from Tracks where ISRC='QZNJV2325707' and EnterpriseId=647322), null, (select ArtistId from Artists where Name=N'$hinepsj' and EnterpriseId=647322), null)</v>
      </c>
    </row>
    <row r="785" hidden="1">
      <c r="A785" s="34" t="s">
        <v>1011</v>
      </c>
      <c r="B785" s="103"/>
      <c r="C785" s="134" t="str">
        <f t="array" ref="C785">ifs(and(isblank($A785),isblank($B785)),"", not(iserror(vlookup($A785&amp;$B785,'5) Release_Track'!$F:$F&amp;'5) Release_Track'!$G:$G,1,0))),vlookup($A785&amp;$B785,{'5) Release_Track'!$F:$F&amp;'5) Release_Track'!$G:$G,'5) Release_Track'!$H:$H},2,0), or(and(not(isblank($B785)),$B785=$B784,$A785&lt;&gt;$A784),and(not(isblank($A785)),$A785=$A784,$B785&lt;&gt;$B784)),"ID LISTS UNALIGNED",and($A785&lt;&gt;"",countif('5) Release_Track'!$F:$F,$A785)=0),"NO ISRC MATCH in Release_Track",and($B785&lt;&gt;"",countif('5) Release_Track'!$G:$G,$B785)=0),"NO CATALOG ID MATCH in Release_Track",iserror(vlookup($A785&amp;$B785,'5) Release_Track'!$F:$F&amp;'5) Release_Track'!$G:$G,1,0)),"NO ISRC-CATALOG ID pair MATCH in Release_Track" )</f>
        <v>Poesia Geek #3: Magia
</v>
      </c>
      <c r="D785" s="134" t="str">
        <f t="array" ref="D785">ifs(and(isblank($A785),isblank($B785)),"", not(iserror(vlookup($A785&amp;$B785,'5) Release_Track'!$F:$F&amp;'5) Release_Track'!$G:$G,1,0))),vlookup($A785&amp;$B785,{'5) Release_Track'!$F:$F&amp;'5) Release_Track'!$G:$G,'5) Release_Track'!$I:$I},2,0), or(and(not(isblank($B785)),$B785=$B784,$A785&lt;&gt;$A784),and(not(isblank($A785)),$A785=$A784,$B785&lt;&gt;$B784)),"ID LISTS UNALIGNED",and($A785&lt;&gt;"",countif('5) Release_Track'!$F:$F,$A785)=0),"NO ISRC MATCH in Release_Track",and($B785&lt;&gt;"",countif('5) Release_Track'!$G:$G,$B785)=0),"NO CATALOG ID MATCH in Release_Track",iserror(vlookup($A785&amp;$B785,'5) Release_Track'!$F:$F&amp;'5) Release_Track'!$G:$G,1,0)),"NO ISRC-CATALOG ID pair MATCH in Release_Track" )</f>
        <v/>
      </c>
      <c r="E785" s="96" t="s">
        <v>53</v>
      </c>
      <c r="F785" s="135" t="s">
        <v>667</v>
      </c>
      <c r="G785" s="136" t="str">
        <f t="array" ref="G785">ifs(or($F785="",$F785="Main Primary Artist"),$F785,not(iserror(vlookup($F785,'Reference info'!$J$5:$J$8,1,0))),"Key Artist",not(iserror(vlookup($F785,'Reference info'!$J$38:$J$405,1,0))),"Performer",not(iserror(vlookup($F785,'Reference info'!$J$10:$J$36,1,0))),"Producer &amp; Engineer")</f>
        <v>Producer &amp; Engineer</v>
      </c>
      <c r="J785" s="174" t="str">
        <f>IF(F785="Main Primary Artist","update Tracks set ArtistId=(select ArtistId from Artists where Name=N'"&amp;Substitute(Trim(E785),"'","''")&amp;"' and EnterpriseId="&amp;EntId&amp;") where "&amp;IF(A785&lt;&gt;"", "ISRC='"&amp;A785&amp;"'", "TrackVendorId='"&amp;Substitute(Trim(B785),"'","''")&amp;"'")&amp;" and EnterpriseId="&amp;EntId,"INSERT into Contributors VALUES (newid(), "&amp;IF(F785&lt;&gt;"Primary Artist", "(select RoleId from ContributorRoles where Name='"&amp;F785&amp;"'), 0", "49, 1")&amp; ", (select max(TrackId) from Tracks where "&amp;IF(A785&lt;&gt;"", "ISRC='"&amp;A785&amp;"'", "TrackVendorId='"&amp;Substitute(Trim(B785),"'","''")&amp;"'")&amp;" and EnterpriseId="&amp;EntId&amp;"), null, (select ArtistId from Artists where Name=N'"&amp;SUBSTITUTE(trim(E785),"'","''")&amp;"' and EnterpriseId="&amp;EntId&amp;"), null)")</f>
        <v>INSERT into Contributors VALUES (newid(), (select RoleId from ContributorRoles where Name='Producer'), 0, (select max(TrackId) from Tracks where ISRC='QZNJY2154701
' and EnterpriseId=647322), null, (select ArtistId from Artists where Name=N'PeJota10*' and EnterpriseId=647322), null)</v>
      </c>
    </row>
    <row r="786">
      <c r="A786" s="34" t="s">
        <v>1011</v>
      </c>
      <c r="B786" s="103"/>
      <c r="C786" s="134" t="str">
        <f t="array" ref="C786">ifs(and(isblank($A786),isblank($B786)),"", not(iserror(vlookup($A786&amp;$B786,'5) Release_Track'!$F:$F&amp;'5) Release_Track'!$G:$G,1,0))),vlookup($A786&amp;$B786,{'5) Release_Track'!$F:$F&amp;'5) Release_Track'!$G:$G,'5) Release_Track'!$H:$H},2,0), or(and(not(isblank($B786)),$B786=$B785,$A786&lt;&gt;$A785),and(not(isblank($A786)),$A786=$A785,$B786&lt;&gt;$B785)),"ID LISTS UNALIGNED",and($A786&lt;&gt;"",countif('5) Release_Track'!$F:$F,$A786)=0),"NO ISRC MATCH in Release_Track",and($B786&lt;&gt;"",countif('5) Release_Track'!$G:$G,$B786)=0),"NO CATALOG ID MATCH in Release_Track",iserror(vlookup($A786&amp;$B786,'5) Release_Track'!$F:$F&amp;'5) Release_Track'!$G:$G,1,0)),"NO ISRC-CATALOG ID pair MATCH in Release_Track" )</f>
        <v>Poesia Geek #3: Magia
</v>
      </c>
      <c r="D786" s="134" t="str">
        <f t="array" ref="D786">ifs(and(isblank($A786),isblank($B786)),"", not(iserror(vlookup($A786&amp;$B786,'5) Release_Track'!$F:$F&amp;'5) Release_Track'!$G:$G,1,0))),vlookup($A786&amp;$B786,{'5) Release_Track'!$F:$F&amp;'5) Release_Track'!$G:$G,'5) Release_Track'!$I:$I},2,0), or(and(not(isblank($B786)),$B786=$B785,$A786&lt;&gt;$A785),and(not(isblank($A786)),$A786=$A785,$B786&lt;&gt;$B785)),"ID LISTS UNALIGNED",and($A786&lt;&gt;"",countif('5) Release_Track'!$F:$F,$A786)=0),"NO ISRC MATCH in Release_Track",and($B786&lt;&gt;"",countif('5) Release_Track'!$G:$G,$B786)=0),"NO CATALOG ID MATCH in Release_Track",iserror(vlookup($A786&amp;$B786,'5) Release_Track'!$F:$F&amp;'5) Release_Track'!$G:$G,1,0)),"NO ISRC-CATALOG ID pair MATCH in Release_Track" )</f>
        <v/>
      </c>
      <c r="E786" s="96" t="s">
        <v>53</v>
      </c>
      <c r="F786" s="140" t="s">
        <v>666</v>
      </c>
      <c r="G786" s="136" t="str">
        <f t="array" ref="G786">ifs(or($F786="",$F786="Main Primary Artist"),$F786,not(iserror(vlookup($F786,'Reference info'!$J$5:$J$8,1,0))),"Key Artist",not(iserror(vlookup($F786,'Reference info'!$J$38:$J$405,1,0))),"Performer",not(iserror(vlookup($F786,'Reference info'!$J$10:$J$36,1,0))),"Producer &amp; Engineer")</f>
        <v>Main Primary Artist</v>
      </c>
      <c r="H786" s="8" t="str">
        <f>"update Artists set ReleasesCount=(select count (distinct ReleaseId) from Releases where ArtistId=(select max(ArtistId) from Artists where Name=N'"&amp;E786&amp;"' and EnterpriseId="&amp;EntId&amp;")), 
TracksCount=(select count (distinct TrackId) from Tracks where ArtistId=(select max(ArtistId) from Artists where Name=N'"&amp;E786&amp;"' and EnterpriseId="&amp;EntId&amp;")) where ArtistId=(select max(ArtistId) from Artists where Name=N'"&amp;E786&amp;"'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786" s="174" t="str">
        <f>IF(F786="Main Primary Artist","update Tracks set ArtistId=(select ArtistId from Artists where Name=N'"&amp;Substitute(Trim(E786),"'","''")&amp;"' and EnterpriseId="&amp;EntId&amp;") where "&amp;IF(A786&lt;&gt;"", "ISRC='"&amp;A786&amp;"'", "TrackVendorId='"&amp;Substitute(Trim(B786),"'","''")&amp;"'")&amp;" and EnterpriseId="&amp;EntId,"INSERT into Contributors VALUES (newid(), "&amp;IF(F786&lt;&gt;"Primary Artist", "(select RoleId from ContributorRoles where Name='"&amp;F786&amp;"'), 0", "49, 1")&amp; ", (select max(TrackId) from Tracks where "&amp;IF(A786&lt;&gt;"", "ISRC='"&amp;A786&amp;"'", "TrackVendorId='"&amp;Substitute(Trim(B786),"'","''")&amp;"'")&amp;" and EnterpriseId="&amp;EntId&amp;"), null, (select ArtistId from Artists where Name=N'"&amp;SUBSTITUTE(trim(E786),"'","''")&amp;"' and EnterpriseId="&amp;EntId&amp;"), null)")</f>
        <v>update Tracks set ArtistId=(select ArtistId from Artists where Name=N'PeJota10*' and EnterpriseId=647322) where ISRC='QZNJY2154701
' and EnterpriseId=647322</v>
      </c>
    </row>
    <row r="787" hidden="1">
      <c r="A787" s="34" t="s">
        <v>1011</v>
      </c>
      <c r="B787" s="103"/>
      <c r="C787" s="134" t="str">
        <f t="array" ref="C787">ifs(and(isblank($A787),isblank($B787)),"", not(iserror(vlookup($A787&amp;$B787,'5) Release_Track'!$F:$F&amp;'5) Release_Track'!$G:$G,1,0))),vlookup($A787&amp;$B787,{'5) Release_Track'!$F:$F&amp;'5) Release_Track'!$G:$G,'5) Release_Track'!$H:$H},2,0), or(and(not(isblank($B787)),$B787=$B786,$A787&lt;&gt;$A786),and(not(isblank($A787)),$A787=$A786,$B787&lt;&gt;$B786)),"ID LISTS UNALIGNED",and($A787&lt;&gt;"",countif('5) Release_Track'!$F:$F,$A787)=0),"NO ISRC MATCH in Release_Track",and($B787&lt;&gt;"",countif('5) Release_Track'!$G:$G,$B787)=0),"NO CATALOG ID MATCH in Release_Track",iserror(vlookup($A787&amp;$B787,'5) Release_Track'!$F:$F&amp;'5) Release_Track'!$G:$G,1,0)),"NO ISRC-CATALOG ID pair MATCH in Release_Track" )</f>
        <v>Poesia Geek #3: Magia
</v>
      </c>
      <c r="D787" s="134" t="str">
        <f t="array" ref="D787">ifs(and(isblank($A787),isblank($B787)),"", not(iserror(vlookup($A787&amp;$B787,'5) Release_Track'!$F:$F&amp;'5) Release_Track'!$G:$G,1,0))),vlookup($A787&amp;$B787,{'5) Release_Track'!$F:$F&amp;'5) Release_Track'!$G:$G,'5) Release_Track'!$I:$I},2,0), or(and(not(isblank($B787)),$B787=$B786,$A787&lt;&gt;$A786),and(not(isblank($A787)),$A787=$A786,$B787&lt;&gt;$B786)),"ID LISTS UNALIGNED",and($A787&lt;&gt;"",countif('5) Release_Track'!$F:$F,$A787)=0),"NO ISRC MATCH in Release_Track",and($B787&lt;&gt;"",countif('5) Release_Track'!$G:$G,$B787)=0),"NO CATALOG ID MATCH in Release_Track",iserror(vlookup($A787&amp;$B787,'5) Release_Track'!$F:$F&amp;'5) Release_Track'!$G:$G,1,0)),"NO ISRC-CATALOG ID pair MATCH in Release_Track" )</f>
        <v/>
      </c>
      <c r="E787" s="96" t="s">
        <v>77</v>
      </c>
      <c r="F787" s="93" t="s">
        <v>672</v>
      </c>
      <c r="G787" s="136" t="str">
        <f t="array" ref="G787">ifs(or($F787="",$F787="Main Primary Artist"),$F787,not(iserror(vlookup($F787,'Reference info'!$J$5:$J$8,1,0))),"Key Artist",not(iserror(vlookup($F787,'Reference info'!$J$38:$J$405,1,0))),"Performer",not(iserror(vlookup($F787,'Reference info'!$J$10:$J$36,1,0))),"Producer &amp; Engineer")</f>
        <v>Key Artist</v>
      </c>
      <c r="J787" s="174" t="str">
        <f>IF(F787="Main Primary Artist","update Tracks set ArtistId=(select ArtistId from Artists where Name=N'"&amp;Substitute(Trim(E787),"'","''")&amp;"' and EnterpriseId="&amp;EntId&amp;") where "&amp;IF(A787&lt;&gt;"", "ISRC='"&amp;A787&amp;"'", "TrackVendorId='"&amp;Substitute(Trim(B787),"'","''")&amp;"'")&amp;" and EnterpriseId="&amp;EntId,"INSERT into Contributors VALUES (newid(), "&amp;IF(F787&lt;&gt;"Primary Artist", "(select RoleId from ContributorRoles where Name='"&amp;F787&amp;"'), 0", "49, 1")&amp; ", (select max(TrackId) from Tracks where "&amp;IF(A787&lt;&gt;"", "ISRC='"&amp;A787&amp;"'", "TrackVendorId='"&amp;Substitute(Trim(B787),"'","''")&amp;"'")&amp;" and EnterpriseId="&amp;EntId&amp;"), null, (select ArtistId from Artists where Name=N'"&amp;SUBSTITUTE(trim(E787),"'","''")&amp;"' and EnterpriseId="&amp;EntId&amp;"), null)")</f>
        <v>INSERT into Contributors VALUES (newid(), (select RoleId from ContributorRoles where Name='Featuring'), 0, (select max(TrackId) from Tracks where ISRC='QZNJY2154701
' and EnterpriseId=647322), null, (select ArtistId from Artists where Name=N'Akashi Cruz' and EnterpriseId=647322), null)</v>
      </c>
    </row>
    <row r="788" hidden="1">
      <c r="A788" s="34" t="s">
        <v>1011</v>
      </c>
      <c r="B788" s="84"/>
      <c r="C788" s="134" t="str">
        <f t="array" ref="C788">ifs(and(isblank($A788),isblank($B788)),"", not(iserror(vlookup($A788&amp;$B788,'5) Release_Track'!$F:$F&amp;'5) Release_Track'!$G:$G,1,0))),vlookup($A788&amp;$B788,{'5) Release_Track'!$F:$F&amp;'5) Release_Track'!$G:$G,'5) Release_Track'!$H:$H},2,0), or(and(not(isblank($B788)),$B788=$B787,$A788&lt;&gt;$A787),and(not(isblank($A788)),$A788=$A787,$B788&lt;&gt;$B787)),"ID LISTS UNALIGNED",and($A788&lt;&gt;"",countif('5) Release_Track'!$F:$F,$A788)=0),"NO ISRC MATCH in Release_Track",and($B788&lt;&gt;"",countif('5) Release_Track'!$G:$G,$B788)=0),"NO CATALOG ID MATCH in Release_Track",iserror(vlookup($A788&amp;$B788,'5) Release_Track'!$F:$F&amp;'5) Release_Track'!$G:$G,1,0)),"NO ISRC-CATALOG ID pair MATCH in Release_Track" )</f>
        <v>Poesia Geek #3: Magia
</v>
      </c>
      <c r="D788" s="134" t="str">
        <f t="array" ref="D788">ifs(and(isblank($A788),isblank($B788)),"", not(iserror(vlookup($A788&amp;$B788,'5) Release_Track'!$F:$F&amp;'5) Release_Track'!$G:$G,1,0))),vlookup($A788&amp;$B788,{'5) Release_Track'!$F:$F&amp;'5) Release_Track'!$G:$G,'5) Release_Track'!$I:$I},2,0), or(and(not(isblank($B788)),$B788=$B787,$A788&lt;&gt;$A787),and(not(isblank($A788)),$A788=$A787,$B788&lt;&gt;$B787)),"ID LISTS UNALIGNED",and($A788&lt;&gt;"",countif('5) Release_Track'!$F:$F,$A788)=0),"NO ISRC MATCH in Release_Track",and($B788&lt;&gt;"",countif('5) Release_Track'!$G:$G,$B788)=0),"NO CATALOG ID MATCH in Release_Track",iserror(vlookup($A788&amp;$B788,'5) Release_Track'!$F:$F&amp;'5) Release_Track'!$G:$G,1,0)),"NO ISRC-CATALOG ID pair MATCH in Release_Track" )</f>
        <v/>
      </c>
      <c r="E788" s="96" t="s">
        <v>47</v>
      </c>
      <c r="F788" s="93" t="s">
        <v>672</v>
      </c>
      <c r="G788" s="136" t="str">
        <f t="array" ref="G788">ifs(or($F788="",$F788="Main Primary Artist"),$F788,not(iserror(vlookup($F788,'Reference info'!$J$5:$J$8,1,0))),"Key Artist",not(iserror(vlookup($F788,'Reference info'!$J$38:$J$405,1,0))),"Performer",not(iserror(vlookup($F788,'Reference info'!$J$10:$J$36,1,0))),"Producer &amp; Engineer")</f>
        <v>Key Artist</v>
      </c>
      <c r="J788" s="174" t="str">
        <f>IF(F788="Main Primary Artist","update Tracks set ArtistId=(select ArtistId from Artists where Name=N'"&amp;Substitute(Trim(E788),"'","''")&amp;"' and EnterpriseId="&amp;EntId&amp;") where "&amp;IF(A788&lt;&gt;"", "ISRC='"&amp;A788&amp;"'", "TrackVendorId='"&amp;Substitute(Trim(B788),"'","''")&amp;"'")&amp;" and EnterpriseId="&amp;EntId,"INSERT into Contributors VALUES (newid(), "&amp;IF(F788&lt;&gt;"Primary Artist", "(select RoleId from ContributorRoles where Name='"&amp;F788&amp;"'), 0", "49, 1")&amp; ", (select max(TrackId) from Tracks where "&amp;IF(A788&lt;&gt;"", "ISRC='"&amp;A788&amp;"'", "TrackVendorId='"&amp;Substitute(Trim(B788),"'","''")&amp;"'")&amp;" and EnterpriseId="&amp;EntId&amp;"), null, (select ArtistId from Artists where Name=N'"&amp;SUBSTITUTE(trim(E788),"'","''")&amp;"' and EnterpriseId="&amp;EntId&amp;"), null)")</f>
        <v>INSERT into Contributors VALUES (newid(), (select RoleId from ContributorRoles where Name='Featuring'), 0, (select max(TrackId) from Tracks where ISRC='QZNJY2154701
' and EnterpriseId=647322), null, (select ArtistId from Artists where Name=N'ÉoDan' and EnterpriseId=647322), null)</v>
      </c>
    </row>
    <row r="789" hidden="1">
      <c r="A789" s="34" t="s">
        <v>1011</v>
      </c>
      <c r="B789" s="84"/>
      <c r="C789" s="134" t="str">
        <f t="array" ref="C789">ifs(and(isblank($A789),isblank($B789)),"", not(iserror(vlookup($A789&amp;$B789,'5) Release_Track'!$F:$F&amp;'5) Release_Track'!$G:$G,1,0))),vlookup($A789&amp;$B789,{'5) Release_Track'!$F:$F&amp;'5) Release_Track'!$G:$G,'5) Release_Track'!$H:$H},2,0), or(and(not(isblank($B789)),$B789=$B788,$A789&lt;&gt;$A788),and(not(isblank($A789)),$A789=$A788,$B789&lt;&gt;$B788)),"ID LISTS UNALIGNED",and($A789&lt;&gt;"",countif('5) Release_Track'!$F:$F,$A789)=0),"NO ISRC MATCH in Release_Track",and($B789&lt;&gt;"",countif('5) Release_Track'!$G:$G,$B789)=0),"NO CATALOG ID MATCH in Release_Track",iserror(vlookup($A789&amp;$B789,'5) Release_Track'!$F:$F&amp;'5) Release_Track'!$G:$G,1,0)),"NO ISRC-CATALOG ID pair MATCH in Release_Track" )</f>
        <v>Poesia Geek #3: Magia
</v>
      </c>
      <c r="D789" s="134" t="str">
        <f t="array" ref="D789">ifs(and(isblank($A789),isblank($B789)),"", not(iserror(vlookup($A789&amp;$B789,'5) Release_Track'!$F:$F&amp;'5) Release_Track'!$G:$G,1,0))),vlookup($A789&amp;$B789,{'5) Release_Track'!$F:$F&amp;'5) Release_Track'!$G:$G,'5) Release_Track'!$I:$I},2,0), or(and(not(isblank($B789)),$B789=$B788,$A789&lt;&gt;$A788),and(not(isblank($A789)),$A789=$A788,$B789&lt;&gt;$B788)),"ID LISTS UNALIGNED",and($A789&lt;&gt;"",countif('5) Release_Track'!$F:$F,$A789)=0),"NO ISRC MATCH in Release_Track",and($B789&lt;&gt;"",countif('5) Release_Track'!$G:$G,$B789)=0),"NO CATALOG ID MATCH in Release_Track",iserror(vlookup($A789&amp;$B789,'5) Release_Track'!$F:$F&amp;'5) Release_Track'!$G:$G,1,0)),"NO ISRC-CATALOG ID pair MATCH in Release_Track" )</f>
        <v/>
      </c>
      <c r="E789" s="96" t="s">
        <v>49</v>
      </c>
      <c r="F789" s="93" t="s">
        <v>672</v>
      </c>
      <c r="G789" s="136" t="str">
        <f t="array" ref="G789">ifs(or($F789="",$F789="Main Primary Artist"),$F789,not(iserror(vlookup($F789,'Reference info'!$J$5:$J$8,1,0))),"Key Artist",not(iserror(vlookup($F789,'Reference info'!$J$38:$J$405,1,0))),"Performer",not(iserror(vlookup($F789,'Reference info'!$J$10:$J$36,1,0))),"Producer &amp; Engineer")</f>
        <v>Key Artist</v>
      </c>
      <c r="J789" s="174" t="str">
        <f>IF(F789="Main Primary Artist","update Tracks set ArtistId=(select ArtistId from Artists where Name=N'"&amp;Substitute(Trim(E789),"'","''")&amp;"' and EnterpriseId="&amp;EntId&amp;") where "&amp;IF(A789&lt;&gt;"", "ISRC='"&amp;A789&amp;"'", "TrackVendorId='"&amp;Substitute(Trim(B789),"'","''")&amp;"'")&amp;" and EnterpriseId="&amp;EntId,"INSERT into Contributors VALUES (newid(), "&amp;IF(F789&lt;&gt;"Primary Artist", "(select RoleId from ContributorRoles where Name='"&amp;F789&amp;"'), 0", "49, 1")&amp; ", (select max(TrackId) from Tracks where "&amp;IF(A789&lt;&gt;"", "ISRC='"&amp;A789&amp;"'", "TrackVendorId='"&amp;Substitute(Trim(B789),"'","''")&amp;"'")&amp;" and EnterpriseId="&amp;EntId&amp;"), null, (select ArtistId from Artists where Name=N'"&amp;SUBSTITUTE(trim(E789),"'","''")&amp;"' and EnterpriseId="&amp;EntId&amp;"), null)")</f>
        <v>INSERT into Contributors VALUES (newid(), (select RoleId from ContributorRoles where Name='Featuring'), 0, (select max(TrackId) from Tracks where ISRC='QZNJY2154701
' and EnterpriseId=647322), null, (select ArtistId from Artists where Name=N'JKZ' and EnterpriseId=647322), null)</v>
      </c>
    </row>
    <row r="790" hidden="1">
      <c r="A790" s="34" t="s">
        <v>1011</v>
      </c>
      <c r="B790" s="103"/>
      <c r="C790" s="134" t="str">
        <f t="array" ref="C790">ifs(and(isblank($A790),isblank($B790)),"", not(iserror(vlookup($A790&amp;$B790,'5) Release_Track'!$F:$F&amp;'5) Release_Track'!$G:$G,1,0))),vlookup($A790&amp;$B790,{'5) Release_Track'!$F:$F&amp;'5) Release_Track'!$G:$G,'5) Release_Track'!$H:$H},2,0), or(and(not(isblank($B790)),$B790=$B789,$A790&lt;&gt;$A789),and(not(isblank($A790)),$A790=$A789,$B790&lt;&gt;$B789)),"ID LISTS UNALIGNED",and($A790&lt;&gt;"",countif('5) Release_Track'!$F:$F,$A790)=0),"NO ISRC MATCH in Release_Track",and($B790&lt;&gt;"",countif('5) Release_Track'!$G:$G,$B790)=0),"NO CATALOG ID MATCH in Release_Track",iserror(vlookup($A790&amp;$B790,'5) Release_Track'!$F:$F&amp;'5) Release_Track'!$G:$G,1,0)),"NO ISRC-CATALOG ID pair MATCH in Release_Track" )</f>
        <v>Poesia Geek #3: Magia
</v>
      </c>
      <c r="D790" s="134" t="str">
        <f t="array" ref="D790">ifs(and(isblank($A790),isblank($B790)),"", not(iserror(vlookup($A790&amp;$B790,'5) Release_Track'!$F:$F&amp;'5) Release_Track'!$G:$G,1,0))),vlookup($A790&amp;$B790,{'5) Release_Track'!$F:$F&amp;'5) Release_Track'!$G:$G,'5) Release_Track'!$I:$I},2,0), or(and(not(isblank($B790)),$B790=$B789,$A790&lt;&gt;$A789),and(not(isblank($A790)),$A790=$A789,$B790&lt;&gt;$B789)),"ID LISTS UNALIGNED",and($A790&lt;&gt;"",countif('5) Release_Track'!$F:$F,$A790)=0),"NO ISRC MATCH in Release_Track",and($B790&lt;&gt;"",countif('5) Release_Track'!$G:$G,$B790)=0),"NO CATALOG ID MATCH in Release_Track",iserror(vlookup($A790&amp;$B790,'5) Release_Track'!$F:$F&amp;'5) Release_Track'!$G:$G,1,0)),"NO ISRC-CATALOG ID pair MATCH in Release_Track" )</f>
        <v/>
      </c>
      <c r="E790" s="96" t="s">
        <v>63</v>
      </c>
      <c r="F790" s="93" t="s">
        <v>672</v>
      </c>
      <c r="G790" s="136" t="str">
        <f t="array" ref="G790">ifs(or($F790="",$F790="Main Primary Artist"),$F790,not(iserror(vlookup($F790,'Reference info'!$J$5:$J$8,1,0))),"Key Artist",not(iserror(vlookup($F790,'Reference info'!$J$38:$J$405,1,0))),"Performer",not(iserror(vlookup($F790,'Reference info'!$J$10:$J$36,1,0))),"Producer &amp; Engineer")</f>
        <v>Key Artist</v>
      </c>
      <c r="J790" s="174" t="str">
        <f>IF(F790="Main Primary Artist","update Tracks set ArtistId=(select ArtistId from Artists where Name=N'"&amp;Substitute(Trim(E790),"'","''")&amp;"' and EnterpriseId="&amp;EntId&amp;") where "&amp;IF(A790&lt;&gt;"", "ISRC='"&amp;A790&amp;"'", "TrackVendorId='"&amp;Substitute(Trim(B790),"'","''")&amp;"'")&amp;" and EnterpriseId="&amp;EntId,"INSERT into Contributors VALUES (newid(), "&amp;IF(F790&lt;&gt;"Primary Artist", "(select RoleId from ContributorRoles where Name='"&amp;F790&amp;"'), 0", "49, 1")&amp; ", (select max(TrackId) from Tracks where "&amp;IF(A790&lt;&gt;"", "ISRC='"&amp;A790&amp;"'", "TrackVendorId='"&amp;Substitute(Trim(B790),"'","''")&amp;"'")&amp;" and EnterpriseId="&amp;EntId&amp;"), null, (select ArtistId from Artists where Name=N'"&amp;SUBSTITUTE(trim(E790),"'","''")&amp;"' and EnterpriseId="&amp;EntId&amp;"), null)")</f>
        <v>INSERT into Contributors VALUES (newid(), (select RoleId from ContributorRoles where Name='Featuring'), 0, (select max(TrackId) from Tracks where ISRC='QZNJY2154701
' and EnterpriseId=647322), null, (select ArtistId from Artists where Name=N'LexClash' and EnterpriseId=647322), null)</v>
      </c>
    </row>
    <row r="791" hidden="1">
      <c r="A791" s="34" t="s">
        <v>1011</v>
      </c>
      <c r="B791" s="103"/>
      <c r="C791" s="134" t="str">
        <f t="array" ref="C791">ifs(and(isblank($A791),isblank($B791)),"", not(iserror(vlookup($A791&amp;$B791,'5) Release_Track'!$F:$F&amp;'5) Release_Track'!$G:$G,1,0))),vlookup($A791&amp;$B791,{'5) Release_Track'!$F:$F&amp;'5) Release_Track'!$G:$G,'5) Release_Track'!$H:$H},2,0), or(and(not(isblank($B791)),$B791=$B790,$A791&lt;&gt;$A790),and(not(isblank($A791)),$A791=$A790,$B791&lt;&gt;$B790)),"ID LISTS UNALIGNED",and($A791&lt;&gt;"",countif('5) Release_Track'!$F:$F,$A791)=0),"NO ISRC MATCH in Release_Track",and($B791&lt;&gt;"",countif('5) Release_Track'!$G:$G,$B791)=0),"NO CATALOG ID MATCH in Release_Track",iserror(vlookup($A791&amp;$B791,'5) Release_Track'!$F:$F&amp;'5) Release_Track'!$G:$G,1,0)),"NO ISRC-CATALOG ID pair MATCH in Release_Track" )</f>
        <v>Poesia Geek #3: Magia
</v>
      </c>
      <c r="D791" s="134" t="str">
        <f t="array" ref="D791">ifs(and(isblank($A791),isblank($B791)),"", not(iserror(vlookup($A791&amp;$B791,'5) Release_Track'!$F:$F&amp;'5) Release_Track'!$G:$G,1,0))),vlookup($A791&amp;$B791,{'5) Release_Track'!$F:$F&amp;'5) Release_Track'!$G:$G,'5) Release_Track'!$I:$I},2,0), or(and(not(isblank($B791)),$B791=$B790,$A791&lt;&gt;$A790),and(not(isblank($A791)),$A791=$A790,$B791&lt;&gt;$B790)),"ID LISTS UNALIGNED",and($A791&lt;&gt;"",countif('5) Release_Track'!$F:$F,$A791)=0),"NO ISRC MATCH in Release_Track",and($B791&lt;&gt;"",countif('5) Release_Track'!$G:$G,$B791)=0),"NO CATALOG ID MATCH in Release_Track",iserror(vlookup($A791&amp;$B791,'5) Release_Track'!$F:$F&amp;'5) Release_Track'!$G:$G,1,0)),"NO ISRC-CATALOG ID pair MATCH in Release_Track" )</f>
        <v/>
      </c>
      <c r="E791" s="96" t="s">
        <v>61</v>
      </c>
      <c r="F791" s="93" t="s">
        <v>672</v>
      </c>
      <c r="G791" s="136" t="str">
        <f t="array" ref="G791">ifs(or($F791="",$F791="Main Primary Artist"),$F791,not(iserror(vlookup($F791,'Reference info'!$J$5:$J$8,1,0))),"Key Artist",not(iserror(vlookup($F791,'Reference info'!$J$38:$J$405,1,0))),"Performer",not(iserror(vlookup($F791,'Reference info'!$J$10:$J$36,1,0))),"Producer &amp; Engineer")</f>
        <v>Key Artist</v>
      </c>
      <c r="J791" s="174" t="str">
        <f>IF(F791="Main Primary Artist","update Tracks set ArtistId=(select ArtistId from Artists where Name=N'"&amp;Substitute(Trim(E791),"'","''")&amp;"' and EnterpriseId="&amp;EntId&amp;") where "&amp;IF(A791&lt;&gt;"", "ISRC='"&amp;A791&amp;"'", "TrackVendorId='"&amp;Substitute(Trim(B791),"'","''")&amp;"'")&amp;" and EnterpriseId="&amp;EntId,"INSERT into Contributors VALUES (newid(), "&amp;IF(F791&lt;&gt;"Primary Artist", "(select RoleId from ContributorRoles where Name='"&amp;F791&amp;"'), 0", "49, 1")&amp; ", (select max(TrackId) from Tracks where "&amp;IF(A791&lt;&gt;"", "ISRC='"&amp;A791&amp;"'", "TrackVendorId='"&amp;Substitute(Trim(B791),"'","''")&amp;"'")&amp;" and EnterpriseId="&amp;EntId&amp;"), null, (select ArtistId from Artists where Name=N'"&amp;SUBSTITUTE(trim(E791),"'","''")&amp;"' and EnterpriseId="&amp;EntId&amp;"), null)")</f>
        <v>INSERT into Contributors VALUES (newid(), (select RoleId from ContributorRoles where Name='Featuring'), 0, (select max(TrackId) from Tracks where ISRC='QZNJY2154701
' and EnterpriseId=647322), null, (select ArtistId from Artists where Name=N'Lylo Tri$' and EnterpriseId=647322), null)</v>
      </c>
    </row>
    <row r="792" hidden="1">
      <c r="A792" s="34" t="s">
        <v>1011</v>
      </c>
      <c r="B792" s="84"/>
      <c r="C792" s="134" t="str">
        <f t="array" ref="C792">ifs(and(isblank($A792),isblank($B792)),"", not(iserror(vlookup($A792&amp;$B792,'5) Release_Track'!$F:$F&amp;'5) Release_Track'!$G:$G,1,0))),vlookup($A792&amp;$B792,{'5) Release_Track'!$F:$F&amp;'5) Release_Track'!$G:$G,'5) Release_Track'!$H:$H},2,0), or(and(not(isblank($B792)),$B792=$B791,$A792&lt;&gt;$A791),and(not(isblank($A792)),$A792=$A791,$B792&lt;&gt;$B791)),"ID LISTS UNALIGNED",and($A792&lt;&gt;"",countif('5) Release_Track'!$F:$F,$A792)=0),"NO ISRC MATCH in Release_Track",and($B792&lt;&gt;"",countif('5) Release_Track'!$G:$G,$B792)=0),"NO CATALOG ID MATCH in Release_Track",iserror(vlookup($A792&amp;$B792,'5) Release_Track'!$F:$F&amp;'5) Release_Track'!$G:$G,1,0)),"NO ISRC-CATALOG ID pair MATCH in Release_Track" )</f>
        <v>Poesia Geek #3: Magia
</v>
      </c>
      <c r="D792" s="134" t="str">
        <f t="array" ref="D792">ifs(and(isblank($A792),isblank($B792)),"", not(iserror(vlookup($A792&amp;$B792,'5) Release_Track'!$F:$F&amp;'5) Release_Track'!$G:$G,1,0))),vlookup($A792&amp;$B792,{'5) Release_Track'!$F:$F&amp;'5) Release_Track'!$G:$G,'5) Release_Track'!$I:$I},2,0), or(and(not(isblank($B792)),$B792=$B791,$A792&lt;&gt;$A791),and(not(isblank($A792)),$A792=$A791,$B792&lt;&gt;$B791)),"ID LISTS UNALIGNED",and($A792&lt;&gt;"",countif('5) Release_Track'!$F:$F,$A792)=0),"NO ISRC MATCH in Release_Track",and($B792&lt;&gt;"",countif('5) Release_Track'!$G:$G,$B792)=0),"NO CATALOG ID MATCH in Release_Track",iserror(vlookup($A792&amp;$B792,'5) Release_Track'!$F:$F&amp;'5) Release_Track'!$G:$G,1,0)),"NO ISRC-CATALOG ID pair MATCH in Release_Track" )</f>
        <v/>
      </c>
      <c r="E792" s="96" t="s">
        <v>51</v>
      </c>
      <c r="F792" s="93" t="s">
        <v>672</v>
      </c>
      <c r="G792" s="136" t="str">
        <f t="array" ref="G792">ifs(or($F792="",$F792="Main Primary Artist"),$F792,not(iserror(vlookup($F792,'Reference info'!$J$5:$J$8,1,0))),"Key Artist",not(iserror(vlookup($F792,'Reference info'!$J$38:$J$405,1,0))),"Performer",not(iserror(vlookup($F792,'Reference info'!$J$10:$J$36,1,0))),"Producer &amp; Engineer")</f>
        <v>Key Artist</v>
      </c>
      <c r="J792" s="174" t="str">
        <f>IF(F792="Main Primary Artist","update Tracks set ArtistId=(select ArtistId from Artists where Name=N'"&amp;Substitute(Trim(E792),"'","''")&amp;"' and EnterpriseId="&amp;EntId&amp;") where "&amp;IF(A792&lt;&gt;"", "ISRC='"&amp;A792&amp;"'", "TrackVendorId='"&amp;Substitute(Trim(B792),"'","''")&amp;"'")&amp;" and EnterpriseId="&amp;EntId,"INSERT into Contributors VALUES (newid(), "&amp;IF(F792&lt;&gt;"Primary Artist", "(select RoleId from ContributorRoles where Name='"&amp;F792&amp;"'), 0", "49, 1")&amp; ", (select max(TrackId) from Tracks where "&amp;IF(A792&lt;&gt;"", "ISRC='"&amp;A792&amp;"'", "TrackVendorId='"&amp;Substitute(Trim(B792),"'","''")&amp;"'")&amp;" and EnterpriseId="&amp;EntId&amp;"), null, (select ArtistId from Artists where Name=N'"&amp;SUBSTITUTE(trim(E792),"'","''")&amp;"' and EnterpriseId="&amp;EntId&amp;"), null)")</f>
        <v>INSERT into Contributors VALUES (newid(), (select RoleId from ContributorRoles where Name='Featuring'), 0, (select max(TrackId) from Tracks where ISRC='QZNJY2154701
' and EnterpriseId=647322), null, (select ArtistId from Artists where Name=N'oNinho' and EnterpriseId=647322), null)</v>
      </c>
    </row>
    <row r="793" hidden="1">
      <c r="A793" s="34" t="s">
        <v>1011</v>
      </c>
      <c r="B793" s="103"/>
      <c r="C793" s="134" t="str">
        <f t="array" ref="C793">ifs(and(isblank($A793),isblank($B793)),"", not(iserror(vlookup($A793&amp;$B793,'5) Release_Track'!$F:$F&amp;'5) Release_Track'!$G:$G,1,0))),vlookup($A793&amp;$B793,{'5) Release_Track'!$F:$F&amp;'5) Release_Track'!$G:$G,'5) Release_Track'!$H:$H},2,0), or(and(not(isblank($B793)),$B793=$B792,$A793&lt;&gt;$A792),and(not(isblank($A793)),$A793=$A792,$B793&lt;&gt;$B792)),"ID LISTS UNALIGNED",and($A793&lt;&gt;"",countif('5) Release_Track'!$F:$F,$A793)=0),"NO ISRC MATCH in Release_Track",and($B793&lt;&gt;"",countif('5) Release_Track'!$G:$G,$B793)=0),"NO CATALOG ID MATCH in Release_Track",iserror(vlookup($A793&amp;$B793,'5) Release_Track'!$F:$F&amp;'5) Release_Track'!$G:$G,1,0)),"NO ISRC-CATALOG ID pair MATCH in Release_Track" )</f>
        <v>Poesia Geek #3: Magia
</v>
      </c>
      <c r="D793" s="134" t="str">
        <f t="array" ref="D793">ifs(and(isblank($A793),isblank($B793)),"", not(iserror(vlookup($A793&amp;$B793,'5) Release_Track'!$F:$F&amp;'5) Release_Track'!$G:$G,1,0))),vlookup($A793&amp;$B793,{'5) Release_Track'!$F:$F&amp;'5) Release_Track'!$G:$G,'5) Release_Track'!$I:$I},2,0), or(and(not(isblank($B793)),$B793=$B792,$A793&lt;&gt;$A792),and(not(isblank($A793)),$A793=$A792,$B793&lt;&gt;$B792)),"ID LISTS UNALIGNED",and($A793&lt;&gt;"",countif('5) Release_Track'!$F:$F,$A793)=0),"NO ISRC MATCH in Release_Track",and($B793&lt;&gt;"",countif('5) Release_Track'!$G:$G,$B793)=0),"NO CATALOG ID MATCH in Release_Track",iserror(vlookup($A793&amp;$B793,'5) Release_Track'!$F:$F&amp;'5) Release_Track'!$G:$G,1,0)),"NO ISRC-CATALOG ID pair MATCH in Release_Track" )</f>
        <v/>
      </c>
      <c r="E793" s="96" t="s">
        <v>59</v>
      </c>
      <c r="F793" s="93" t="s">
        <v>672</v>
      </c>
      <c r="G793" s="136" t="str">
        <f t="array" ref="G793">ifs(or($F793="",$F793="Main Primary Artist"),$F793,not(iserror(vlookup($F793,'Reference info'!$J$5:$J$8,1,0))),"Key Artist",not(iserror(vlookup($F793,'Reference info'!$J$38:$J$405,1,0))),"Performer",not(iserror(vlookup($F793,'Reference info'!$J$10:$J$36,1,0))),"Producer &amp; Engineer")</f>
        <v>Key Artist</v>
      </c>
      <c r="J793" s="174" t="str">
        <f>IF(F793="Main Primary Artist","update Tracks set ArtistId=(select ArtistId from Artists where Name=N'"&amp;Substitute(Trim(E793),"'","''")&amp;"' and EnterpriseId="&amp;EntId&amp;") where "&amp;IF(A793&lt;&gt;"", "ISRC='"&amp;A793&amp;"'", "TrackVendorId='"&amp;Substitute(Trim(B793),"'","''")&amp;"'")&amp;" and EnterpriseId="&amp;EntId,"INSERT into Contributors VALUES (newid(), "&amp;IF(F793&lt;&gt;"Primary Artist", "(select RoleId from ContributorRoles where Name='"&amp;F793&amp;"'), 0", "49, 1")&amp; ", (select max(TrackId) from Tracks where "&amp;IF(A793&lt;&gt;"", "ISRC='"&amp;A793&amp;"'", "TrackVendorId='"&amp;Substitute(Trim(B793),"'","''")&amp;"'")&amp;" and EnterpriseId="&amp;EntId&amp;"), null, (select ArtistId from Artists where Name=N'"&amp;SUBSTITUTE(trim(E793),"'","''")&amp;"' and EnterpriseId="&amp;EntId&amp;"), null)")</f>
        <v>INSERT into Contributors VALUES (newid(), (select RoleId from ContributorRoles where Name='Featuring'), 0, (select max(TrackId) from Tracks where ISRC='QZNJY2154701
' and EnterpriseId=647322), null, (select ArtistId from Artists where Name=N'Rodrigo Zin' and EnterpriseId=647322), null)</v>
      </c>
    </row>
    <row r="794" hidden="1">
      <c r="A794" s="34" t="s">
        <v>1011</v>
      </c>
      <c r="B794" s="84"/>
      <c r="C794" s="134" t="str">
        <f t="array" ref="C794">ifs(and(isblank($A794),isblank($B794)),"", not(iserror(vlookup($A794&amp;$B794,'5) Release_Track'!$F:$F&amp;'5) Release_Track'!$G:$G,1,0))),vlookup($A794&amp;$B794,{'5) Release_Track'!$F:$F&amp;'5) Release_Track'!$G:$G,'5) Release_Track'!$H:$H},2,0), or(and(not(isblank($B794)),$B794=$B793,$A794&lt;&gt;$A793),and(not(isblank($A794)),$A794=$A793,$B794&lt;&gt;$B793)),"ID LISTS UNALIGNED",and($A794&lt;&gt;"",countif('5) Release_Track'!$F:$F,$A794)=0),"NO ISRC MATCH in Release_Track",and($B794&lt;&gt;"",countif('5) Release_Track'!$G:$G,$B794)=0),"NO CATALOG ID MATCH in Release_Track",iserror(vlookup($A794&amp;$B794,'5) Release_Track'!$F:$F&amp;'5) Release_Track'!$G:$G,1,0)),"NO ISRC-CATALOG ID pair MATCH in Release_Track" )</f>
        <v>Poesia Geek #3: Magia
</v>
      </c>
      <c r="D794" s="134" t="str">
        <f t="array" ref="D794">ifs(and(isblank($A794),isblank($B794)),"", not(iserror(vlookup($A794&amp;$B794,'5) Release_Track'!$F:$F&amp;'5) Release_Track'!$G:$G,1,0))),vlookup($A794&amp;$B794,{'5) Release_Track'!$F:$F&amp;'5) Release_Track'!$G:$G,'5) Release_Track'!$I:$I},2,0), or(and(not(isblank($B794)),$B794=$B793,$A794&lt;&gt;$A793),and(not(isblank($A794)),$A794=$A793,$B794&lt;&gt;$B793)),"ID LISTS UNALIGNED",and($A794&lt;&gt;"",countif('5) Release_Track'!$F:$F,$A794)=0),"NO ISRC MATCH in Release_Track",and($B794&lt;&gt;"",countif('5) Release_Track'!$G:$G,$B794)=0),"NO CATALOG ID MATCH in Release_Track",iserror(vlookup($A794&amp;$B794,'5) Release_Track'!$F:$F&amp;'5) Release_Track'!$G:$G,1,0)),"NO ISRC-CATALOG ID pair MATCH in Release_Track" )</f>
        <v/>
      </c>
      <c r="E794" s="96" t="s">
        <v>44</v>
      </c>
      <c r="F794" s="93" t="s">
        <v>672</v>
      </c>
      <c r="G794" s="136" t="str">
        <f t="array" ref="G794">ifs(or($F794="",$F794="Main Primary Artist"),$F794,not(iserror(vlookup($F794,'Reference info'!$J$5:$J$8,1,0))),"Key Artist",not(iserror(vlookup($F794,'Reference info'!$J$38:$J$405,1,0))),"Performer",not(iserror(vlookup($F794,'Reference info'!$J$10:$J$36,1,0))),"Producer &amp; Engineer")</f>
        <v>Key Artist</v>
      </c>
      <c r="J794" s="174" t="str">
        <f>IF(F794="Main Primary Artist","update Tracks set ArtistId=(select ArtistId from Artists where Name=N'"&amp;Substitute(Trim(E794),"'","''")&amp;"' and EnterpriseId="&amp;EntId&amp;") where "&amp;IF(A794&lt;&gt;"", "ISRC='"&amp;A794&amp;"'", "TrackVendorId='"&amp;Substitute(Trim(B794),"'","''")&amp;"'")&amp;" and EnterpriseId="&amp;EntId,"INSERT into Contributors VALUES (newid(), "&amp;IF(F794&lt;&gt;"Primary Artist", "(select RoleId from ContributorRoles where Name='"&amp;F794&amp;"'), 0", "49, 1")&amp; ", (select max(TrackId) from Tracks where "&amp;IF(A794&lt;&gt;"", "ISRC='"&amp;A794&amp;"'", "TrackVendorId='"&amp;Substitute(Trim(B794),"'","''")&amp;"'")&amp;" and EnterpriseId="&amp;EntId&amp;"), null, (select ArtistId from Artists where Name=N'"&amp;SUBSTITUTE(trim(E794),"'","''")&amp;"' and EnterpriseId="&amp;EntId&amp;"), null)")</f>
        <v>INSERT into Contributors VALUES (newid(), (select RoleId from ContributorRoles where Name='Featuring'), 0, (select max(TrackId) from Tracks where ISRC='QZNJY2154701
' and EnterpriseId=647322), null, (select ArtistId from Artists where Name=N'SecondTime' and EnterpriseId=647322), null)</v>
      </c>
    </row>
    <row r="795" hidden="1">
      <c r="A795" s="34" t="s">
        <v>1011</v>
      </c>
      <c r="B795" s="103"/>
      <c r="C795" s="134" t="str">
        <f t="array" ref="C795">ifs(and(isblank($A795),isblank($B795)),"", not(iserror(vlookup($A795&amp;$B795,'5) Release_Track'!$F:$F&amp;'5) Release_Track'!$G:$G,1,0))),vlookup($A795&amp;$B795,{'5) Release_Track'!$F:$F&amp;'5) Release_Track'!$G:$G,'5) Release_Track'!$H:$H},2,0), or(and(not(isblank($B795)),$B795=$B794,$A795&lt;&gt;$A794),and(not(isblank($A795)),$A795=$A794,$B795&lt;&gt;$B794)),"ID LISTS UNALIGNED",and($A795&lt;&gt;"",countif('5) Release_Track'!$F:$F,$A795)=0),"NO ISRC MATCH in Release_Track",and($B795&lt;&gt;"",countif('5) Release_Track'!$G:$G,$B795)=0),"NO CATALOG ID MATCH in Release_Track",iserror(vlookup($A795&amp;$B795,'5) Release_Track'!$F:$F&amp;'5) Release_Track'!$G:$G,1,0)),"NO ISRC-CATALOG ID pair MATCH in Release_Track" )</f>
        <v>Poesia Geek #3: Magia
</v>
      </c>
      <c r="D795" s="134" t="str">
        <f t="array" ref="D795">ifs(and(isblank($A795),isblank($B795)),"", not(iserror(vlookup($A795&amp;$B795,'5) Release_Track'!$F:$F&amp;'5) Release_Track'!$G:$G,1,0))),vlookup($A795&amp;$B795,{'5) Release_Track'!$F:$F&amp;'5) Release_Track'!$G:$G,'5) Release_Track'!$I:$I},2,0), or(and(not(isblank($B795)),$B795=$B794,$A795&lt;&gt;$A794),and(not(isblank($A795)),$A795=$A794,$B795&lt;&gt;$B794)),"ID LISTS UNALIGNED",and($A795&lt;&gt;"",countif('5) Release_Track'!$F:$F,$A795)=0),"NO ISRC MATCH in Release_Track",and($B795&lt;&gt;"",countif('5) Release_Track'!$G:$G,$B795)=0),"NO CATALOG ID MATCH in Release_Track",iserror(vlookup($A795&amp;$B795,'5) Release_Track'!$F:$F&amp;'5) Release_Track'!$G:$G,1,0)),"NO ISRC-CATALOG ID pair MATCH in Release_Track" )</f>
        <v/>
      </c>
      <c r="E795" s="96" t="s">
        <v>57</v>
      </c>
      <c r="F795" s="93" t="s">
        <v>672</v>
      </c>
      <c r="G795" s="136" t="str">
        <f t="array" ref="G795">ifs(or($F795="",$F795="Main Primary Artist"),$F795,not(iserror(vlookup($F795,'Reference info'!$J$5:$J$8,1,0))),"Key Artist",not(iserror(vlookup($F795,'Reference info'!$J$38:$J$405,1,0))),"Performer",not(iserror(vlookup($F795,'Reference info'!$J$10:$J$36,1,0))),"Producer &amp; Engineer")</f>
        <v>Key Artist</v>
      </c>
      <c r="J795" s="174" t="str">
        <f>IF(F795="Main Primary Artist","update Tracks set ArtistId=(select ArtistId from Artists where Name=N'"&amp;Substitute(Trim(E795),"'","''")&amp;"' and EnterpriseId="&amp;EntId&amp;") where "&amp;IF(A795&lt;&gt;"", "ISRC='"&amp;A795&amp;"'", "TrackVendorId='"&amp;Substitute(Trim(B795),"'","''")&amp;"'")&amp;" and EnterpriseId="&amp;EntId,"INSERT into Contributors VALUES (newid(), "&amp;IF(F795&lt;&gt;"Primary Artist", "(select RoleId from ContributorRoles where Name='"&amp;F795&amp;"'), 0", "49, 1")&amp; ", (select max(TrackId) from Tracks where "&amp;IF(A795&lt;&gt;"", "ISRC='"&amp;A795&amp;"'", "TrackVendorId='"&amp;Substitute(Trim(B795),"'","''")&amp;"'")&amp;" and EnterpriseId="&amp;EntId&amp;"), null, (select ArtistId from Artists where Name=N'"&amp;SUBSTITUTE(trim(E795),"'","''")&amp;"' and EnterpriseId="&amp;EntId&amp;"), null)")</f>
        <v>INSERT into Contributors VALUES (newid(), (select RoleId from ContributorRoles where Name='Featuring'), 0, (select max(TrackId) from Tracks where ISRC='QZNJY2154701
' and EnterpriseId=647322), null, (select ArtistId from Artists where Name=N'Tauz' and EnterpriseId=647322), null)</v>
      </c>
    </row>
    <row r="796" hidden="1">
      <c r="A796" s="34" t="s">
        <v>1011</v>
      </c>
      <c r="B796" s="103"/>
      <c r="C796" s="134" t="str">
        <f t="array" ref="C796">ifs(and(isblank($A796),isblank($B796)),"", not(iserror(vlookup($A796&amp;$B796,'5) Release_Track'!$F:$F&amp;'5) Release_Track'!$G:$G,1,0))),vlookup($A796&amp;$B796,{'5) Release_Track'!$F:$F&amp;'5) Release_Track'!$G:$G,'5) Release_Track'!$H:$H},2,0), or(and(not(isblank($B796)),$B796=$B795,$A796&lt;&gt;$A795),and(not(isblank($A796)),$A796=$A795,$B796&lt;&gt;$B795)),"ID LISTS UNALIGNED",and($A796&lt;&gt;"",countif('5) Release_Track'!$F:$F,$A796)=0),"NO ISRC MATCH in Release_Track",and($B796&lt;&gt;"",countif('5) Release_Track'!$G:$G,$B796)=0),"NO CATALOG ID MATCH in Release_Track",iserror(vlookup($A796&amp;$B796,'5) Release_Track'!$F:$F&amp;'5) Release_Track'!$G:$G,1,0)),"NO ISRC-CATALOG ID pair MATCH in Release_Track" )</f>
        <v>Poesia Geek #3: Magia
</v>
      </c>
      <c r="D796" s="134" t="str">
        <f t="array" ref="D796">ifs(and(isblank($A796),isblank($B796)),"", not(iserror(vlookup($A796&amp;$B796,'5) Release_Track'!$F:$F&amp;'5) Release_Track'!$G:$G,1,0))),vlookup($A796&amp;$B796,{'5) Release_Track'!$F:$F&amp;'5) Release_Track'!$G:$G,'5) Release_Track'!$I:$I},2,0), or(and(not(isblank($B796)),$B796=$B795,$A796&lt;&gt;$A795),and(not(isblank($A796)),$A796=$A795,$B796&lt;&gt;$B795)),"ID LISTS UNALIGNED",and($A796&lt;&gt;"",countif('5) Release_Track'!$F:$F,$A796)=0),"NO ISRC MATCH in Release_Track",and($B796&lt;&gt;"",countif('5) Release_Track'!$G:$G,$B796)=0),"NO CATALOG ID MATCH in Release_Track",iserror(vlookup($A796&amp;$B796,'5) Release_Track'!$F:$F&amp;'5) Release_Track'!$G:$G,1,0)),"NO ISRC-CATALOG ID pair MATCH in Release_Track" )</f>
        <v/>
      </c>
      <c r="E796" s="96" t="s">
        <v>55</v>
      </c>
      <c r="F796" s="93" t="s">
        <v>672</v>
      </c>
      <c r="G796" s="136" t="str">
        <f t="array" ref="G796">ifs(or($F796="",$F796="Main Primary Artist"),$F796,not(iserror(vlookup($F796,'Reference info'!$J$5:$J$8,1,0))),"Key Artist",not(iserror(vlookup($F796,'Reference info'!$J$38:$J$405,1,0))),"Performer",not(iserror(vlookup($F796,'Reference info'!$J$10:$J$36,1,0))),"Producer &amp; Engineer")</f>
        <v>Key Artist</v>
      </c>
      <c r="J796" s="174" t="str">
        <f>IF(F796="Main Primary Artist","update Tracks set ArtistId=(select ArtistId from Artists where Name=N'"&amp;Substitute(Trim(E796),"'","''")&amp;"' and EnterpriseId="&amp;EntId&amp;") where "&amp;IF(A796&lt;&gt;"", "ISRC='"&amp;A796&amp;"'", "TrackVendorId='"&amp;Substitute(Trim(B796),"'","''")&amp;"'")&amp;" and EnterpriseId="&amp;EntId,"INSERT into Contributors VALUES (newid(), "&amp;IF(F796&lt;&gt;"Primary Artist", "(select RoleId from ContributorRoles where Name='"&amp;F796&amp;"'), 0", "49, 1")&amp; ", (select max(TrackId) from Tracks where "&amp;IF(A796&lt;&gt;"", "ISRC='"&amp;A796&amp;"'", "TrackVendorId='"&amp;Substitute(Trim(B796),"'","''")&amp;"'")&amp;" and EnterpriseId="&amp;EntId&amp;"), null, (select ArtistId from Artists where Name=N'"&amp;SUBSTITUTE(trim(E796),"'","''")&amp;"' and EnterpriseId="&amp;EntId&amp;"), null)")</f>
        <v>INSERT into Contributors VALUES (newid(), (select RoleId from ContributorRoles where Name='Featuring'), 0, (select max(TrackId) from Tracks where ISRC='QZNJY2154701
' and EnterpriseId=647322), null, (select ArtistId from Artists where Name=N'VMZ' and EnterpriseId=647322), null)</v>
      </c>
    </row>
    <row r="797" hidden="1">
      <c r="A797" s="34" t="s">
        <v>1011</v>
      </c>
      <c r="B797" s="103"/>
      <c r="C797" s="134" t="str">
        <f t="array" ref="C797">ifs(and(isblank($A797),isblank($B797)),"", not(iserror(vlookup($A797&amp;$B797,'5) Release_Track'!$F:$F&amp;'5) Release_Track'!$G:$G,1,0))),vlookup($A797&amp;$B797,{'5) Release_Track'!$F:$F&amp;'5) Release_Track'!$G:$G,'5) Release_Track'!$H:$H},2,0), or(and(not(isblank($B797)),$B797=$B796,$A797&lt;&gt;$A796),and(not(isblank($A797)),$A797=$A796,$B797&lt;&gt;$B796)),"ID LISTS UNALIGNED",and($A797&lt;&gt;"",countif('5) Release_Track'!$F:$F,$A797)=0),"NO ISRC MATCH in Release_Track",and($B797&lt;&gt;"",countif('5) Release_Track'!$G:$G,$B797)=0),"NO CATALOG ID MATCH in Release_Track",iserror(vlookup($A797&amp;$B797,'5) Release_Track'!$F:$F&amp;'5) Release_Track'!$G:$G,1,0)),"NO ISRC-CATALOG ID pair MATCH in Release_Track" )</f>
        <v>Poesia Geek #3: Magia
</v>
      </c>
      <c r="D797" s="134" t="str">
        <f t="array" ref="D797">ifs(and(isblank($A797),isblank($B797)),"", not(iserror(vlookup($A797&amp;$B797,'5) Release_Track'!$F:$F&amp;'5) Release_Track'!$G:$G,1,0))),vlookup($A797&amp;$B797,{'5) Release_Track'!$F:$F&amp;'5) Release_Track'!$G:$G,'5) Release_Track'!$I:$I},2,0), or(and(not(isblank($B797)),$B797=$B796,$A797&lt;&gt;$A796),and(not(isblank($A797)),$A797=$A796,$B797&lt;&gt;$B796)),"ID LISTS UNALIGNED",and($A797&lt;&gt;"",countif('5) Release_Track'!$F:$F,$A797)=0),"NO ISRC MATCH in Release_Track",and($B797&lt;&gt;"",countif('5) Release_Track'!$G:$G,$B797)=0),"NO CATALOG ID MATCH in Release_Track",iserror(vlookup($A797&amp;$B797,'5) Release_Track'!$F:$F&amp;'5) Release_Track'!$G:$G,1,0)),"NO ISRC-CATALOG ID pair MATCH in Release_Track" )</f>
        <v/>
      </c>
      <c r="E797" s="96" t="s">
        <v>53</v>
      </c>
      <c r="F797" s="135" t="s">
        <v>669</v>
      </c>
      <c r="G797" s="136" t="str">
        <f t="array" ref="G797">ifs(or($F797="",$F797="Main Primary Artist"),$F797,not(iserror(vlookup($F797,'Reference info'!$J$5:$J$8,1,0))),"Key Artist",not(iserror(vlookup($F797,'Reference info'!$J$38:$J$405,1,0))),"Performer",not(iserror(vlookup($F797,'Reference info'!$J$10:$J$36,1,0))),"Producer &amp; Engineer")</f>
        <v>Producer &amp; Engineer</v>
      </c>
      <c r="J797" s="174" t="str">
        <f>IF(F797="Main Primary Artist","update Tracks set ArtistId=(select ArtistId from Artists where Name=N'"&amp;Substitute(Trim(E797),"'","''")&amp;"' and EnterpriseId="&amp;EntId&amp;") where "&amp;IF(A797&lt;&gt;"", "ISRC='"&amp;A797&amp;"'", "TrackVendorId='"&amp;Substitute(Trim(B797),"'","''")&amp;"'")&amp;" and EnterpriseId="&amp;EntId,"INSERT into Contributors VALUES (newid(), "&amp;IF(F797&lt;&gt;"Primary Artist", "(select RoleId from ContributorRoles where Name='"&amp;F797&amp;"'), 0", "49, 1")&amp; ", (select max(TrackId) from Tracks where "&amp;IF(A797&lt;&gt;"", "ISRC='"&amp;A797&amp;"'", "TrackVendorId='"&amp;Substitute(Trim(B797),"'","''")&amp;"'")&amp;" and EnterpriseId="&amp;EntId&amp;"), null, (select ArtistId from Artists where Name=N'"&amp;SUBSTITUTE(trim(E797),"'","''")&amp;"' and EnterpriseId="&amp;EntId&amp;"), null)")</f>
        <v>INSERT into Contributors VALUES (newid(), (select RoleId from ContributorRoles where Name='Engineer'), 0, (select max(TrackId) from Tracks where ISRC='QZNJY2154701
' and EnterpriseId=647322), null, (select ArtistId from Artists where Name=N'PeJota10*' and EnterpriseId=647322), null)</v>
      </c>
    </row>
    <row r="798" hidden="1">
      <c r="A798" s="8" t="s">
        <v>928</v>
      </c>
      <c r="B798" s="116"/>
      <c r="C798" s="134" t="str">
        <f t="array" ref="C798">ifs(and(isblank($A798),isblank($B798)),"", not(iserror(vlookup($A798&amp;$B798,'5) Release_Track'!$F:$F&amp;'5) Release_Track'!$G:$G,1,0))),vlookup($A798&amp;$B798,{'5) Release_Track'!$F:$F&amp;'5) Release_Track'!$G:$G,'5) Release_Track'!$H:$H},2,0), or(and(not(isblank($B798)),$B798=$B795,$A798&lt;&gt;$A795),and(not(isblank($A798)),$A798=$A795,$B798&lt;&gt;$B795)),"ID LISTS UNALIGNED",and($A798&lt;&gt;"",countif('5) Release_Track'!$F:$F,$A798)=0),"NO ISRC MATCH in Release_Track",and($B798&lt;&gt;"",countif('5) Release_Track'!$G:$G,$B798)=0),"NO CATALOG ID MATCH in Release_Track",iserror(vlookup($A798&amp;$B798,'5) Release_Track'!$F:$F&amp;'5) Release_Track'!$G:$G,1,0)),"NO ISRC-CATALOG ID pair MATCH in Release_Track" )</f>
        <v>Leônidas: This Is Sparta</v>
      </c>
      <c r="D798" s="134"/>
      <c r="E798" s="43" t="s">
        <v>67</v>
      </c>
      <c r="F798" s="135" t="s">
        <v>667</v>
      </c>
      <c r="G798" s="136" t="str">
        <f t="array" ref="G798">ifs(or($F798="",$F798="Main Primary Artist"),$F798,not(iserror(vlookup($F798,'Reference info'!$J$5:$J$8,1,0))),"Key Artist",not(iserror(vlookup($F798,'Reference info'!$J$38:$J$405,1,0))),"Performer",not(iserror(vlookup($F798,'Reference info'!$J$10:$J$36,1,0))),"Producer &amp; Engineer")</f>
        <v>Producer &amp; Engineer</v>
      </c>
      <c r="J798" s="174" t="str">
        <f>IF(F798="Main Primary Artist","update Tracks set ArtistId=(select ArtistId from Artists where Name=N'"&amp;Substitute(Trim(E798),"'","''")&amp;"' and EnterpriseId="&amp;EntId&amp;") where "&amp;IF(A798&lt;&gt;"", "ISRC='"&amp;A798&amp;"'", "TrackVendorId='"&amp;Substitute(Trim(B798),"'","''")&amp;"'")&amp;" and EnterpriseId="&amp;EntId,"INSERT into Contributors VALUES (newid(), "&amp;IF(F798&lt;&gt;"Primary Artist", "(select RoleId from ContributorRoles where Name='"&amp;F798&amp;"'), 0", "49, 1")&amp; ", (select max(TrackId) from Tracks where "&amp;IF(A798&lt;&gt;"", "ISRC='"&amp;A798&amp;"'", "TrackVendorId='"&amp;Substitute(Trim(B798),"'","''")&amp;"'")&amp;" and EnterpriseId="&amp;EntId&amp;"), null, (select ArtistId from Artists where Name=N'"&amp;SUBSTITUTE(trim(E798),"'","''")&amp;"' and EnterpriseId="&amp;EntId&amp;"), null)")</f>
        <v>INSERT into Contributors VALUES (newid(), (select RoleId from ContributorRoles where Name='Producer'), 0, (select max(TrackId) from Tracks where ISRC='QZW9K2370773' and EnterpriseId=647322), null, (select ArtistId from Artists where Name=N'Flash Beats Manow' and EnterpriseId=647322), null)</v>
      </c>
    </row>
    <row r="799">
      <c r="A799" s="8" t="s">
        <v>928</v>
      </c>
      <c r="B799" s="116"/>
      <c r="C799" s="134" t="str">
        <f t="array" ref="C799">ifs(and(isblank($A799),isblank($B799)),"", not(iserror(vlookup($A799&amp;$B799,'5) Release_Track'!$F:$F&amp;'5) Release_Track'!$G:$G,1,0))),vlookup($A799&amp;$B799,{'5) Release_Track'!$F:$F&amp;'5) Release_Track'!$G:$G,'5) Release_Track'!$H:$H},2,0), or(and(not(isblank($B799)),$B799=$B796,$A799&lt;&gt;$A796),and(not(isblank($A799)),$A799=$A796,$B799&lt;&gt;$B796)),"ID LISTS UNALIGNED",and($A799&lt;&gt;"",countif('5) Release_Track'!$F:$F,$A799)=0),"NO ISRC MATCH in Release_Track",and($B799&lt;&gt;"",countif('5) Release_Track'!$G:$G,$B799)=0),"NO CATALOG ID MATCH in Release_Track",iserror(vlookup($A799&amp;$B799,'5) Release_Track'!$F:$F&amp;'5) Release_Track'!$G:$G,1,0)),"NO ISRC-CATALOG ID pair MATCH in Release_Track" )</f>
        <v>Leônidas: This Is Sparta</v>
      </c>
      <c r="D799" s="134" t="str">
        <f t="array" ref="D799">ifs(and(isblank($A799),isblank($B799)),"", not(iserror(vlookup($A799&amp;$B799,'5) Release_Track'!$F:$F&amp;'5) Release_Track'!$G:$G,1,0))),vlookup($A799&amp;$B799,{'5) Release_Track'!$F:$F&amp;'5) Release_Track'!$G:$G,'5) Release_Track'!$I:$I},2,0), or(and(not(isblank($B799)),$B799=$B796,$A799&lt;&gt;$A796),and(not(isblank($A799)),$A799=$A796,$B799&lt;&gt;$B796)),"ID LISTS UNALIGNED",and($A799&lt;&gt;"",countif('5) Release_Track'!$F:$F,$A799)=0),"NO ISRC MATCH in Release_Track",and($B799&lt;&gt;"",countif('5) Release_Track'!$G:$G,$B799)=0),"NO CATALOG ID MATCH in Release_Track",iserror(vlookup($A799&amp;$B799,'5) Release_Track'!$F:$F&amp;'5) Release_Track'!$G:$G,1,0)),"NO ISRC-CATALOG ID pair MATCH in Release_Track" )</f>
        <v/>
      </c>
      <c r="E799" s="43" t="s">
        <v>67</v>
      </c>
      <c r="F799" s="135" t="s">
        <v>666</v>
      </c>
      <c r="G799" s="136" t="str">
        <f t="array" ref="G799">ifs(or($F799="",$F799="Main Primary Artist"),$F799,not(iserror(vlookup($F799,'Reference info'!$J$5:$J$8,1,0))),"Key Artist",not(iserror(vlookup($F799,'Reference info'!$J$38:$J$405,1,0))),"Performer",not(iserror(vlookup($F799,'Reference info'!$J$10:$J$36,1,0))),"Producer &amp; Engineer")</f>
        <v>Main Primary Artist</v>
      </c>
      <c r="H799" s="8" t="str">
        <f>"update Artists set ReleasesCount=(select count (distinct ReleaseId) from Releases where ArtistId=(select max(ArtistId) from Artists where Name=N'"&amp;E799&amp;"' and EnterpriseId="&amp;EntId&amp;")), 
TracksCount=(select count (distinct TrackId) from Tracks where ArtistId=(select max(ArtistId) from Artists where Name=N'"&amp;E799&amp;"' and EnterpriseId="&amp;EntId&amp;")) where ArtistId=(select max(ArtistId) from Artists where Name=N'"&amp;E799&amp;"'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799" s="174" t="str">
        <f>IF(F799="Main Primary Artist","update Tracks set ArtistId=(select ArtistId from Artists where Name=N'"&amp;Substitute(Trim(E799),"'","''")&amp;"' and EnterpriseId="&amp;EntId&amp;") where "&amp;IF(A799&lt;&gt;"", "ISRC='"&amp;A799&amp;"'", "TrackVendorId='"&amp;Substitute(Trim(B799),"'","''")&amp;"'")&amp;" and EnterpriseId="&amp;EntId,"INSERT into Contributors VALUES (newid(), "&amp;IF(F799&lt;&gt;"Primary Artist", "(select RoleId from ContributorRoles where Name='"&amp;F799&amp;"'), 0", "49, 1")&amp; ", (select max(TrackId) from Tracks where "&amp;IF(A799&lt;&gt;"", "ISRC='"&amp;A799&amp;"'", "TrackVendorId='"&amp;Substitute(Trim(B799),"'","''")&amp;"'")&amp;" and EnterpriseId="&amp;EntId&amp;"), null, (select ArtistId from Artists where Name=N'"&amp;SUBSTITUTE(trim(E799),"'","''")&amp;"' and EnterpriseId="&amp;EntId&amp;"), null)")</f>
        <v>update Tracks set ArtistId=(select ArtistId from Artists where Name=N'Flash Beats Manow' and EnterpriseId=647322) where ISRC='QZW9K2370773' and EnterpriseId=647322</v>
      </c>
    </row>
    <row r="800" hidden="1">
      <c r="A800" s="8" t="s">
        <v>928</v>
      </c>
      <c r="B800" s="116"/>
      <c r="C800" s="134" t="str">
        <f t="array" ref="C800">ifs(and(isblank($A800),isblank($B800)),"", not(iserror(vlookup($A800&amp;$B800,'5) Release_Track'!$F:$F&amp;'5) Release_Track'!$G:$G,1,0))),vlookup($A800&amp;$B800,{'5) Release_Track'!$F:$F&amp;'5) Release_Track'!$G:$G,'5) Release_Track'!$H:$H},2,0), or(and(not(isblank($B800)),$B800=$B797,$A800&lt;&gt;$A797),and(not(isblank($A800)),$A800=$A797,$B800&lt;&gt;$B797)),"ID LISTS UNALIGNED",and($A800&lt;&gt;"",countif('5) Release_Track'!$F:$F,$A800)=0),"NO ISRC MATCH in Release_Track",and($B800&lt;&gt;"",countif('5) Release_Track'!$G:$G,$B800)=0),"NO CATALOG ID MATCH in Release_Track",iserror(vlookup($A800&amp;$B800,'5) Release_Track'!$F:$F&amp;'5) Release_Track'!$G:$G,1,0)),"NO ISRC-CATALOG ID pair MATCH in Release_Track" )</f>
        <v>Leônidas: This Is Sparta</v>
      </c>
      <c r="D800" s="134"/>
      <c r="E800" s="43" t="s">
        <v>67</v>
      </c>
      <c r="F800" s="135" t="s">
        <v>669</v>
      </c>
      <c r="G800" s="136" t="str">
        <f t="array" ref="G800">ifs(or($F800="",$F800="Main Primary Artist"),$F800,not(iserror(vlookup($F800,'Reference info'!$J$5:$J$8,1,0))),"Key Artist",not(iserror(vlookup($F800,'Reference info'!$J$38:$J$405,1,0))),"Performer",not(iserror(vlookup($F800,'Reference info'!$J$10:$J$36,1,0))),"Producer &amp; Engineer")</f>
        <v>Producer &amp; Engineer</v>
      </c>
      <c r="J800" s="174" t="str">
        <f>IF(F800="Main Primary Artist","update Tracks set ArtistId=(select ArtistId from Artists where Name=N'"&amp;Substitute(Trim(E800),"'","''")&amp;"' and EnterpriseId="&amp;EntId&amp;") where "&amp;IF(A800&lt;&gt;"", "ISRC='"&amp;A800&amp;"'", "TrackVendorId='"&amp;Substitute(Trim(B800),"'","''")&amp;"'")&amp;" and EnterpriseId="&amp;EntId,"INSERT into Contributors VALUES (newid(), "&amp;IF(F800&lt;&gt;"Primary Artist", "(select RoleId from ContributorRoles where Name='"&amp;F800&amp;"'), 0", "49, 1")&amp; ", (select max(TrackId) from Tracks where "&amp;IF(A800&lt;&gt;"", "ISRC='"&amp;A800&amp;"'", "TrackVendorId='"&amp;Substitute(Trim(B800),"'","''")&amp;"'")&amp;" and EnterpriseId="&amp;EntId&amp;"), null, (select ArtistId from Artists where Name=N'"&amp;SUBSTITUTE(trim(E800),"'","''")&amp;"' and EnterpriseId="&amp;EntId&amp;"), null)")</f>
        <v>INSERT into Contributors VALUES (newid(), (select RoleId from ContributorRoles where Name='Engineer'), 0, (select max(TrackId) from Tracks where ISRC='QZW9K2370773' and EnterpriseId=647322), null, (select ArtistId from Artists where Name=N'Flash Beats Manow' and EnterpriseId=647322), null)</v>
      </c>
    </row>
    <row r="801" hidden="1">
      <c r="A801" s="8" t="s">
        <v>930</v>
      </c>
      <c r="B801" s="116"/>
      <c r="C801" s="134" t="str">
        <f t="array" ref="C801">ifs(and(isblank($A801),isblank($B801)),"", not(iserror(vlookup($A801&amp;$B801,'5) Release_Track'!$F:$F&amp;'5) Release_Track'!$G:$G,1,0))),vlookup($A801&amp;$B801,{'5) Release_Track'!$F:$F&amp;'5) Release_Track'!$G:$G,'5) Release_Track'!$H:$H},2,0), or(and(not(isblank($B801)),$B801=$B798,$A801&lt;&gt;$A798),and(not(isblank($A801)),$A801=$A798,$B801&lt;&gt;$B798)),"ID LISTS UNALIGNED",and($A801&lt;&gt;"",countif('5) Release_Track'!$F:$F,$A801)=0),"NO ISRC MATCH in Release_Track",and($B801&lt;&gt;"",countif('5) Release_Track'!$G:$G,$B801)=0),"NO CATALOG ID MATCH in Release_Track",iserror(vlookup($A801&amp;$B801,'5) Release_Track'!$F:$F&amp;'5) Release_Track'!$G:$G,1,0)),"NO ISRC-CATALOG ID pair MATCH in Release_Track" )</f>
        <v>Feiticeiro Imortal</v>
      </c>
      <c r="D801" s="134"/>
      <c r="E801" s="43" t="s">
        <v>71</v>
      </c>
      <c r="F801" s="135" t="s">
        <v>667</v>
      </c>
      <c r="G801" s="136" t="str">
        <f t="array" ref="G801">ifs(or($F801="",$F801="Main Primary Artist"),$F801,not(iserror(vlookup($F801,'Reference info'!$J$5:$J$8,1,0))),"Key Artist",not(iserror(vlookup($F801,'Reference info'!$J$38:$J$405,1,0))),"Performer",not(iserror(vlookup($F801,'Reference info'!$J$10:$J$36,1,0))),"Producer &amp; Engineer")</f>
        <v>Producer &amp; Engineer</v>
      </c>
      <c r="J801" s="174" t="str">
        <f>IF(F801="Main Primary Artist","update Tracks set ArtistId=(select ArtistId from Artists where Name=N'"&amp;Substitute(Trim(E801),"'","''")&amp;"' and EnterpriseId="&amp;EntId&amp;") where "&amp;IF(A801&lt;&gt;"", "ISRC='"&amp;A801&amp;"'", "TrackVendorId='"&amp;Substitute(Trim(B801),"'","''")&amp;"'")&amp;" and EnterpriseId="&amp;EntId,"INSERT into Contributors VALUES (newid(), "&amp;IF(F801&lt;&gt;"Primary Artist", "(select RoleId from ContributorRoles where Name='"&amp;F801&amp;"'), 0", "49, 1")&amp; ", (select max(TrackId) from Tracks where "&amp;IF(A801&lt;&gt;"", "ISRC='"&amp;A801&amp;"'", "TrackVendorId='"&amp;Substitute(Trim(B801),"'","''")&amp;"'")&amp;" and EnterpriseId="&amp;EntId&amp;"), null, (select ArtistId from Artists where Name=N'"&amp;SUBSTITUTE(trim(E801),"'","''")&amp;"' and EnterpriseId="&amp;EntId&amp;"), null)")</f>
        <v>INSERT into Contributors VALUES (newid(), (select RoleId from ContributorRoles where Name='Producer'), 0, (select max(TrackId) from Tracks where ISRC='QZW9K2370986' and EnterpriseId=647322), null, (select ArtistId from Artists where Name=N'Gabriza' and EnterpriseId=647322), null)</v>
      </c>
    </row>
    <row r="802">
      <c r="A802" s="8" t="s">
        <v>930</v>
      </c>
      <c r="B802" s="116"/>
      <c r="C802" s="134" t="str">
        <f t="array" ref="C802">ifs(and(isblank($A802),isblank($B802)),"", not(iserror(vlookup($A802&amp;$B802,'5) Release_Track'!$F:$F&amp;'5) Release_Track'!$G:$G,1,0))),vlookup($A802&amp;$B802,{'5) Release_Track'!$F:$F&amp;'5) Release_Track'!$G:$G,'5) Release_Track'!$H:$H},2,0), or(and(not(isblank($B802)),$B802=$B799,$A802&lt;&gt;$A799),and(not(isblank($A802)),$A802=$A799,$B802&lt;&gt;$B799)),"ID LISTS UNALIGNED",and($A802&lt;&gt;"",countif('5) Release_Track'!$F:$F,$A802)=0),"NO ISRC MATCH in Release_Track",and($B802&lt;&gt;"",countif('5) Release_Track'!$G:$G,$B802)=0),"NO CATALOG ID MATCH in Release_Track",iserror(vlookup($A802&amp;$B802,'5) Release_Track'!$F:$F&amp;'5) Release_Track'!$G:$G,1,0)),"NO ISRC-CATALOG ID pair MATCH in Release_Track" )</f>
        <v>Feiticeiro Imortal</v>
      </c>
      <c r="D802" s="134" t="str">
        <f t="array" ref="D802">ifs(and(isblank($A802),isblank($B802)),"", not(iserror(vlookup($A802&amp;$B802,'5) Release_Track'!$F:$F&amp;'5) Release_Track'!$G:$G,1,0))),vlookup($A802&amp;$B802,{'5) Release_Track'!$F:$F&amp;'5) Release_Track'!$G:$G,'5) Release_Track'!$I:$I},2,0), or(and(not(isblank($B802)),$B802=$B799,$A802&lt;&gt;$A799),and(not(isblank($A802)),$A802=$A799,$B802&lt;&gt;$B799)),"ID LISTS UNALIGNED",and($A802&lt;&gt;"",countif('5) Release_Track'!$F:$F,$A802)=0),"NO ISRC MATCH in Release_Track",and($B802&lt;&gt;"",countif('5) Release_Track'!$G:$G,$B802)=0),"NO CATALOG ID MATCH in Release_Track",iserror(vlookup($A802&amp;$B802,'5) Release_Track'!$F:$F&amp;'5) Release_Track'!$G:$G,1,0)),"NO ISRC-CATALOG ID pair MATCH in Release_Track" )</f>
        <v/>
      </c>
      <c r="E802" s="43" t="s">
        <v>71</v>
      </c>
      <c r="F802" s="135" t="s">
        <v>666</v>
      </c>
      <c r="G802" s="136" t="str">
        <f t="array" ref="G802">ifs(or($F802="",$F802="Main Primary Artist"),$F802,not(iserror(vlookup($F802,'Reference info'!$J$5:$J$8,1,0))),"Key Artist",not(iserror(vlookup($F802,'Reference info'!$J$38:$J$405,1,0))),"Performer",not(iserror(vlookup($F802,'Reference info'!$J$10:$J$36,1,0))),"Producer &amp; Engineer")</f>
        <v>Main Primary Artist</v>
      </c>
      <c r="H802" s="8" t="str">
        <f>"update Artists set ReleasesCount=(select count (distinct ReleaseId) from Releases where ArtistId=(select max(ArtistId) from Artists where Name=N'"&amp;E802&amp;"' and EnterpriseId="&amp;EntId&amp;")), 
TracksCount=(select count (distinct TrackId) from Tracks where ArtistId=(select max(ArtistId) from Artists where Name=N'"&amp;E802&amp;"' and EnterpriseId="&amp;EntId&amp;")) where ArtistId=(select max(ArtistId) from Artists where Name=N'"&amp;E802&amp;"' and EnterpriseId="&amp;EntId&amp;");"</f>
        <v>update Artists set ReleasesCount=(select count (distinct ReleaseId) from Releases where ArtistId=(select max(ArtistId) from Artists where Name=N'Gabriza' and EnterpriseId=647322)), 
TracksCount=(select count (distinct TrackId) from Tracks where ArtistId=(select max(ArtistId) from Artists where Name=N'Gabriza' and EnterpriseId=647322)) where ArtistId=(select max(ArtistId) from Artists where Name=N'Gabriza' and EnterpriseId=647322);</v>
      </c>
      <c r="J802" s="174" t="str">
        <f>IF(F802="Main Primary Artist","update Tracks set ArtistId=(select ArtistId from Artists where Name=N'"&amp;Substitute(Trim(E802),"'","''")&amp;"' and EnterpriseId="&amp;EntId&amp;") where "&amp;IF(A802&lt;&gt;"", "ISRC='"&amp;A802&amp;"'", "TrackVendorId='"&amp;Substitute(Trim(B802),"'","''")&amp;"'")&amp;" and EnterpriseId="&amp;EntId,"INSERT into Contributors VALUES (newid(), "&amp;IF(F802&lt;&gt;"Primary Artist", "(select RoleId from ContributorRoles where Name='"&amp;F802&amp;"'), 0", "49, 1")&amp; ", (select max(TrackId) from Tracks where "&amp;IF(A802&lt;&gt;"", "ISRC='"&amp;A802&amp;"'", "TrackVendorId='"&amp;Substitute(Trim(B802),"'","''")&amp;"'")&amp;" and EnterpriseId="&amp;EntId&amp;"), null, (select ArtistId from Artists where Name=N'"&amp;SUBSTITUTE(trim(E802),"'","''")&amp;"' and EnterpriseId="&amp;EntId&amp;"), null)")</f>
        <v>update Tracks set ArtistId=(select ArtistId from Artists where Name=N'Gabriza' and EnterpriseId=647322) where ISRC='QZW9K2370986' and EnterpriseId=647322</v>
      </c>
    </row>
    <row r="803" hidden="1">
      <c r="A803" s="8" t="s">
        <v>930</v>
      </c>
      <c r="B803" s="116"/>
      <c r="C803" s="134" t="str">
        <f t="array" ref="C803">ifs(and(isblank($A803),isblank($B803)),"", not(iserror(vlookup($A803&amp;$B803,'5) Release_Track'!$F:$F&amp;'5) Release_Track'!$G:$G,1,0))),vlookup($A803&amp;$B803,{'5) Release_Track'!$F:$F&amp;'5) Release_Track'!$G:$G,'5) Release_Track'!$H:$H},2,0), or(and(not(isblank($B803)),$B803=$B800,$A803&lt;&gt;$A800),and(not(isblank($A803)),$A803=$A800,$B803&lt;&gt;$B800)),"ID LISTS UNALIGNED",and($A803&lt;&gt;"",countif('5) Release_Track'!$F:$F,$A803)=0),"NO ISRC MATCH in Release_Track",and($B803&lt;&gt;"",countif('5) Release_Track'!$G:$G,$B803)=0),"NO CATALOG ID MATCH in Release_Track",iserror(vlookup($A803&amp;$B803,'5) Release_Track'!$F:$F&amp;'5) Release_Track'!$G:$G,1,0)),"NO ISRC-CATALOG ID pair MATCH in Release_Track" )</f>
        <v>Feiticeiro Imortal</v>
      </c>
      <c r="D803" s="134"/>
      <c r="E803" s="43" t="s">
        <v>71</v>
      </c>
      <c r="F803" s="135" t="s">
        <v>669</v>
      </c>
      <c r="G803" s="136" t="str">
        <f t="array" ref="G803">ifs(or($F803="",$F803="Main Primary Artist"),$F803,not(iserror(vlookup($F803,'Reference info'!$J$5:$J$8,1,0))),"Key Artist",not(iserror(vlookup($F803,'Reference info'!$J$38:$J$405,1,0))),"Performer",not(iserror(vlookup($F803,'Reference info'!$J$10:$J$36,1,0))),"Producer &amp; Engineer")</f>
        <v>Producer &amp; Engineer</v>
      </c>
      <c r="J803" s="174" t="str">
        <f>IF(F803="Main Primary Artist","update Tracks set ArtistId=(select ArtistId from Artists where Name=N'"&amp;Substitute(Trim(E803),"'","''")&amp;"' and EnterpriseId="&amp;EntId&amp;") where "&amp;IF(A803&lt;&gt;"", "ISRC='"&amp;A803&amp;"'", "TrackVendorId='"&amp;Substitute(Trim(B803),"'","''")&amp;"'")&amp;" and EnterpriseId="&amp;EntId,"INSERT into Contributors VALUES (newid(), "&amp;IF(F803&lt;&gt;"Primary Artist", "(select RoleId from ContributorRoles where Name='"&amp;F803&amp;"'), 0", "49, 1")&amp; ", (select max(TrackId) from Tracks where "&amp;IF(A803&lt;&gt;"", "ISRC='"&amp;A803&amp;"'", "TrackVendorId='"&amp;Substitute(Trim(B803),"'","''")&amp;"'")&amp;" and EnterpriseId="&amp;EntId&amp;"), null, (select ArtistId from Artists where Name=N'"&amp;SUBSTITUTE(trim(E803),"'","''")&amp;"' and EnterpriseId="&amp;EntId&amp;"), null)")</f>
        <v>INSERT into Contributors VALUES (newid(), (select RoleId from ContributorRoles where Name='Engineer'), 0, (select max(TrackId) from Tracks where ISRC='QZW9K2370986' and EnterpriseId=647322), null, (select ArtistId from Artists where Name=N'Gabriza' and EnterpriseId=647322), null)</v>
      </c>
    </row>
    <row r="804" hidden="1">
      <c r="A804" s="8" t="s">
        <v>932</v>
      </c>
      <c r="B804" s="116"/>
      <c r="C804" s="134" t="str">
        <f t="array" ref="C804">ifs(and(isblank($A804),isblank($B804)),"", not(iserror(vlookup($A804&amp;$B804,'5) Release_Track'!$F:$F&amp;'5) Release_Track'!$G:$G,1,0))),vlookup($A804&amp;$B804,{'5) Release_Track'!$F:$F&amp;'5) Release_Track'!$G:$G,'5) Release_Track'!$H:$H},2,0), or(and(not(isblank($B804)),$B804=$B803,$A804&lt;&gt;$A803),and(not(isblank($A804)),$A804=$A803,$B804&lt;&gt;$B803)),"ID LISTS UNALIGNED",and($A804&lt;&gt;"",countif('5) Release_Track'!$F:$F,$A804)=0),"NO ISRC MATCH in Release_Track",and($B804&lt;&gt;"",countif('5) Release_Track'!$G:$G,$B804)=0),"NO CATALOG ID MATCH in Release_Track",iserror(vlookup($A804&amp;$B804,'5) Release_Track'!$F:$F&amp;'5) Release_Track'!$G:$G,1,0)),"NO ISRC-CATALOG ID pair MATCH in Release_Track" )</f>
        <v>Hare Baba</v>
      </c>
      <c r="D804" s="134"/>
      <c r="E804" s="43" t="s">
        <v>79</v>
      </c>
      <c r="F804" s="135" t="s">
        <v>667</v>
      </c>
      <c r="G804" s="136" t="str">
        <f t="array" ref="G804">ifs(or($F804="",$F804="Main Primary Artist"),$F804,not(iserror(vlookup($F804,'Reference info'!$J$5:$J$8,1,0))),"Key Artist",not(iserror(vlookup($F804,'Reference info'!$J$38:$J$405,1,0))),"Performer",not(iserror(vlookup($F804,'Reference info'!$J$10:$J$36,1,0))),"Producer &amp; Engineer")</f>
        <v>Producer &amp; Engineer</v>
      </c>
      <c r="J804" s="174" t="str">
        <f>IF(F804="Main Primary Artist","update Tracks set ArtistId=(select ArtistId from Artists where Name=N'"&amp;Substitute(Trim(E804),"'","''")&amp;"' and EnterpriseId="&amp;EntId&amp;") where "&amp;IF(A804&lt;&gt;"", "ISRC='"&amp;A804&amp;"'", "TrackVendorId='"&amp;Substitute(Trim(B804),"'","''")&amp;"'")&amp;" and EnterpriseId="&amp;EntId,"INSERT into Contributors VALUES (newid(), "&amp;IF(F804&lt;&gt;"Primary Artist", "(select RoleId from ContributorRoles where Name='"&amp;F804&amp;"'), 0", "49, 1")&amp; ", (select max(TrackId) from Tracks where "&amp;IF(A804&lt;&gt;"", "ISRC='"&amp;A804&amp;"'", "TrackVendorId='"&amp;Substitute(Trim(B804),"'","''")&amp;"'")&amp;" and EnterpriseId="&amp;EntId&amp;"), null, (select ArtistId from Artists where Name=N'"&amp;SUBSTITUTE(trim(E804),"'","''")&amp;"' and EnterpriseId="&amp;EntId&amp;"), null)")</f>
        <v>INSERT into Contributors VALUES (newid(), (select RoleId from ContributorRoles where Name='Producer'), 0, (select max(TrackId) from Tracks where ISRC='QZW9K2370992' and EnterpriseId=647322), null, (select ArtistId from Artists where Name=N'$hinepsj' and EnterpriseId=647322), null)</v>
      </c>
    </row>
    <row r="805" hidden="1">
      <c r="A805" s="8" t="s">
        <v>932</v>
      </c>
      <c r="B805" s="116"/>
      <c r="C805" s="134" t="str">
        <f t="array" ref="C805">ifs(and(isblank($A805),isblank($B805)),"", not(iserror(vlookup($A805&amp;$B805,'5) Release_Track'!$F:$F&amp;'5) Release_Track'!$G:$G,1,0))),vlookup($A805&amp;$B805,{'5) Release_Track'!$F:$F&amp;'5) Release_Track'!$G:$G,'5) Release_Track'!$H:$H},2,0), or(and(not(isblank($B805)),$B805=$B804,$A805&lt;&gt;$A804),and(not(isblank($A805)),$A805=$A804,$B805&lt;&gt;$B804)),"ID LISTS UNALIGNED",and($A805&lt;&gt;"",countif('5) Release_Track'!$F:$F,$A805)=0),"NO ISRC MATCH in Release_Track",and($B805&lt;&gt;"",countif('5) Release_Track'!$G:$G,$B805)=0),"NO CATALOG ID MATCH in Release_Track",iserror(vlookup($A805&amp;$B805,'5) Release_Track'!$F:$F&amp;'5) Release_Track'!$G:$G,1,0)),"NO ISRC-CATALOG ID pair MATCH in Release_Track" )</f>
        <v>Hare Baba</v>
      </c>
      <c r="D805" s="134" t="str">
        <f t="array" ref="D805">ifs(and(isblank($A805),isblank($B805)),"", not(iserror(vlookup($A805&amp;$B805,'5) Release_Track'!$F:$F&amp;'5) Release_Track'!$G:$G,1,0))),vlookup($A805&amp;$B805,{'5) Release_Track'!$F:$F&amp;'5) Release_Track'!$G:$G,'5) Release_Track'!$I:$I},2,0), or(and(not(isblank($B805)),$B805=$B804,$A805&lt;&gt;$A804),and(not(isblank($A805)),$A805=$A804,$B805&lt;&gt;$B804)),"ID LISTS UNALIGNED",and($A805&lt;&gt;"",countif('5) Release_Track'!$F:$F,$A805)=0),"NO ISRC MATCH in Release_Track",and($B805&lt;&gt;"",countif('5) Release_Track'!$G:$G,$B805)=0),"NO CATALOG ID MATCH in Release_Track",iserror(vlookup($A805&amp;$B805,'5) Release_Track'!$F:$F&amp;'5) Release_Track'!$G:$G,1,0)),"NO ISRC-CATALOG ID pair MATCH in Release_Track" )</f>
        <v/>
      </c>
      <c r="E805" s="43" t="s">
        <v>97</v>
      </c>
      <c r="F805" s="135" t="s">
        <v>671</v>
      </c>
      <c r="G805" s="136" t="str">
        <f t="array" ref="G805">ifs(or($F805="",$F805="Main Primary Artist"),$F805,not(iserror(vlookup($F805,'Reference info'!$J$5:$J$8,1,0))),"Key Artist",not(iserror(vlookup($F805,'Reference info'!$J$38:$J$405,1,0))),"Performer",not(iserror(vlookup($F805,'Reference info'!$J$10:$J$36,1,0))),"Producer &amp; Engineer")</f>
        <v>Key Artist</v>
      </c>
      <c r="J805" s="174" t="str">
        <f>IF(F805="Main Primary Artist","update Tracks set ArtistId=(select ArtistId from Artists where Name=N'"&amp;Substitute(Trim(E805),"'","''")&amp;"' and EnterpriseId="&amp;EntId&amp;") where "&amp;IF(A805&lt;&gt;"", "ISRC='"&amp;A805&amp;"'", "TrackVendorId='"&amp;Substitute(Trim(B805),"'","''")&amp;"'")&amp;" and EnterpriseId="&amp;EntId,"INSERT into Contributors VALUES (newid(), "&amp;IF(F805&lt;&gt;"Primary Artist", "(select RoleId from ContributorRoles where Name='"&amp;F805&amp;"'), 0", "49, 1")&amp; ", (select max(TrackId) from Tracks where "&amp;IF(A805&lt;&gt;"", "ISRC='"&amp;A805&amp;"'", "TrackVendorId='"&amp;Substitute(Trim(B805),"'","''")&amp;"'")&amp;" and EnterpriseId="&amp;EntId&amp;"), null, (select ArtistId from Artists where Name=N'"&amp;SUBSTITUTE(trim(E805),"'","''")&amp;"' and EnterpriseId="&amp;EntId&amp;"), null)")</f>
        <v>INSERT into Contributors VALUES (newid(), 49, 1, (select max(TrackId) from Tracks where ISRC='QZW9K2370992' and EnterpriseId=647322), null, (select ArtistId from Artists where Name=N'Atilla' and EnterpriseId=647322), null)</v>
      </c>
    </row>
    <row r="806">
      <c r="A806" s="8" t="s">
        <v>932</v>
      </c>
      <c r="B806" s="116"/>
      <c r="C806" s="134" t="str">
        <f t="array" ref="C806">ifs(and(isblank($A806),isblank($B806)),"", not(iserror(vlookup($A806&amp;$B806,'5) Release_Track'!$F:$F&amp;'5) Release_Track'!$G:$G,1,0))),vlookup($A806&amp;$B806,{'5) Release_Track'!$F:$F&amp;'5) Release_Track'!$G:$G,'5) Release_Track'!$H:$H},2,0), or(and(not(isblank($B806)),$B806=$B803,$A806&lt;&gt;$A803),and(not(isblank($A806)),$A806=$A803,$B806&lt;&gt;$B803)),"ID LISTS UNALIGNED",and($A806&lt;&gt;"",countif('5) Release_Track'!$F:$F,$A806)=0),"NO ISRC MATCH in Release_Track",and($B806&lt;&gt;"",countif('5) Release_Track'!$G:$G,$B806)=0),"NO CATALOG ID MATCH in Release_Track",iserror(vlookup($A806&amp;$B806,'5) Release_Track'!$F:$F&amp;'5) Release_Track'!$G:$G,1,0)),"NO ISRC-CATALOG ID pair MATCH in Release_Track" )</f>
        <v>Hare Baba</v>
      </c>
      <c r="D806" s="134" t="str">
        <f t="array" ref="D806">ifs(and(isblank($A806),isblank($B806)),"", not(iserror(vlookup($A806&amp;$B806,'5) Release_Track'!$F:$F&amp;'5) Release_Track'!$G:$G,1,0))),vlookup($A806&amp;$B806,{'5) Release_Track'!$F:$F&amp;'5) Release_Track'!$G:$G,'5) Release_Track'!$I:$I},2,0), or(and(not(isblank($B806)),$B806=$B803,$A806&lt;&gt;$A803),and(not(isblank($A806)),$A806=$A803,$B806&lt;&gt;$B803)),"ID LISTS UNALIGNED",and($A806&lt;&gt;"",countif('5) Release_Track'!$F:$F,$A806)=0),"NO ISRC MATCH in Release_Track",and($B806&lt;&gt;"",countif('5) Release_Track'!$G:$G,$B806)=0),"NO CATALOG ID MATCH in Release_Track",iserror(vlookup($A806&amp;$B806,'5) Release_Track'!$F:$F&amp;'5) Release_Track'!$G:$G,1,0)),"NO ISRC-CATALOG ID pair MATCH in Release_Track" )</f>
        <v/>
      </c>
      <c r="E806" s="43" t="s">
        <v>79</v>
      </c>
      <c r="F806" s="135" t="s">
        <v>666</v>
      </c>
      <c r="G806" s="136" t="str">
        <f t="array" ref="G806">ifs(or($F806="",$F806="Main Primary Artist"),$F806,not(iserror(vlookup($F806,'Reference info'!$J$5:$J$8,1,0))),"Key Artist",not(iserror(vlookup($F806,'Reference info'!$J$38:$J$405,1,0))),"Performer",not(iserror(vlookup($F806,'Reference info'!$J$10:$J$36,1,0))),"Producer &amp; Engineer")</f>
        <v>Main Primary Artist</v>
      </c>
      <c r="H806" s="8" t="str">
        <f>"update Artists set ReleasesCount=(select count (distinct ReleaseId) from Releases where ArtistId=(select max(ArtistId) from Artists where Name=N'"&amp;E806&amp;"' and EnterpriseId="&amp;EntId&amp;")), 
TracksCount=(select count (distinct TrackId) from Tracks where ArtistId=(select max(ArtistId) from Artists where Name=N'"&amp;E806&amp;"' and EnterpriseId="&amp;EntId&amp;")) where ArtistId=(select max(ArtistId) from Artists where Name=N'"&amp;E806&amp;"' and EnterpriseId="&amp;EntId&amp;");"</f>
        <v>update Artists set ReleasesCount=(select count (distinct ReleaseId) from Releases where ArtistId=(select max(ArtistId) from Artists where Name=N'$hinepsj' and EnterpriseId=647322)), 
TracksCount=(select count (distinct TrackId) from Tracks where ArtistId=(select max(ArtistId) from Artists where Name=N'$hinepsj' and EnterpriseId=647322)) where ArtistId=(select max(ArtistId) from Artists where Name=N'$hinepsj' and EnterpriseId=647322);</v>
      </c>
      <c r="J806" s="174" t="str">
        <f>IF(F806="Main Primary Artist","update Tracks set ArtistId=(select ArtistId from Artists where Name=N'"&amp;Substitute(Trim(E806),"'","''")&amp;"' and EnterpriseId="&amp;EntId&amp;") where "&amp;IF(A806&lt;&gt;"", "ISRC='"&amp;A806&amp;"'", "TrackVendorId='"&amp;Substitute(Trim(B806),"'","''")&amp;"'")&amp;" and EnterpriseId="&amp;EntId,"INSERT into Contributors VALUES (newid(), "&amp;IF(F806&lt;&gt;"Primary Artist", "(select RoleId from ContributorRoles where Name='"&amp;F806&amp;"'), 0", "49, 1")&amp; ", (select max(TrackId) from Tracks where "&amp;IF(A806&lt;&gt;"", "ISRC='"&amp;A806&amp;"'", "TrackVendorId='"&amp;Substitute(Trim(B806),"'","''")&amp;"'")&amp;" and EnterpriseId="&amp;EntId&amp;"), null, (select ArtistId from Artists where Name=N'"&amp;SUBSTITUTE(trim(E806),"'","''")&amp;"' and EnterpriseId="&amp;EntId&amp;"), null)")</f>
        <v>update Tracks set ArtistId=(select ArtistId from Artists where Name=N'$hinepsj' and EnterpriseId=647322) where ISRC='QZW9K2370992' and EnterpriseId=647322</v>
      </c>
    </row>
    <row r="807" hidden="1">
      <c r="A807" s="8" t="s">
        <v>932</v>
      </c>
      <c r="B807" s="116"/>
      <c r="C807" s="134" t="str">
        <f t="array" ref="C807">ifs(and(isblank($A807),isblank($B807)),"", not(iserror(vlookup($A807&amp;$B807,'5) Release_Track'!$F:$F&amp;'5) Release_Track'!$G:$G,1,0))),vlookup($A807&amp;$B807,{'5) Release_Track'!$F:$F&amp;'5) Release_Track'!$G:$G,'5) Release_Track'!$H:$H},2,0), or(and(not(isblank($B807)),$B807=$B806,$A807&lt;&gt;$A806),and(not(isblank($A807)),$A807=$A806,$B807&lt;&gt;$B806)),"ID LISTS UNALIGNED",and($A807&lt;&gt;"",countif('5) Release_Track'!$F:$F,$A807)=0),"NO ISRC MATCH in Release_Track",and($B807&lt;&gt;"",countif('5) Release_Track'!$G:$G,$B807)=0),"NO CATALOG ID MATCH in Release_Track",iserror(vlookup($A807&amp;$B807,'5) Release_Track'!$F:$F&amp;'5) Release_Track'!$G:$G,1,0)),"NO ISRC-CATALOG ID pair MATCH in Release_Track" )</f>
        <v>Hare Baba</v>
      </c>
      <c r="D807" s="134"/>
      <c r="E807" s="43" t="s">
        <v>79</v>
      </c>
      <c r="F807" s="135" t="s">
        <v>669</v>
      </c>
      <c r="G807" s="136" t="str">
        <f t="array" ref="G807">ifs(or($F807="",$F807="Main Primary Artist"),$F807,not(iserror(vlookup($F807,'Reference info'!$J$5:$J$8,1,0))),"Key Artist",not(iserror(vlookup($F807,'Reference info'!$J$38:$J$405,1,0))),"Performer",not(iserror(vlookup($F807,'Reference info'!$J$10:$J$36,1,0))),"Producer &amp; Engineer")</f>
        <v>Producer &amp; Engineer</v>
      </c>
      <c r="J807" s="174" t="str">
        <f>IF(F807="Main Primary Artist","update Tracks set ArtistId=(select ArtistId from Artists where Name=N'"&amp;Substitute(Trim(E807),"'","''")&amp;"' and EnterpriseId="&amp;EntId&amp;") where "&amp;IF(A807&lt;&gt;"", "ISRC='"&amp;A807&amp;"'", "TrackVendorId='"&amp;Substitute(Trim(B807),"'","''")&amp;"'")&amp;" and EnterpriseId="&amp;EntId,"INSERT into Contributors VALUES (newid(), "&amp;IF(F807&lt;&gt;"Primary Artist", "(select RoleId from ContributorRoles where Name='"&amp;F807&amp;"'), 0", "49, 1")&amp; ", (select max(TrackId) from Tracks where "&amp;IF(A807&lt;&gt;"", "ISRC='"&amp;A807&amp;"'", "TrackVendorId='"&amp;Substitute(Trim(B807),"'","''")&amp;"'")&amp;" and EnterpriseId="&amp;EntId&amp;"), null, (select ArtistId from Artists where Name=N'"&amp;SUBSTITUTE(trim(E807),"'","''")&amp;"' and EnterpriseId="&amp;EntId&amp;"), null)")</f>
        <v>INSERT into Contributors VALUES (newid(), (select RoleId from ContributorRoles where Name='Engineer'), 0, (select max(TrackId) from Tracks where ISRC='QZW9K2370992' and EnterpriseId=647322), null, (select ArtistId from Artists where Name=N'$hinepsj' and EnterpriseId=647322), null)</v>
      </c>
    </row>
    <row r="808" hidden="1">
      <c r="A808" s="34" t="s">
        <v>1014</v>
      </c>
      <c r="B808" s="103"/>
      <c r="C808" s="134" t="str">
        <f t="array" ref="C808">ifs(and(isblank($A808),isblank($B808)),"", not(iserror(vlookup($A808&amp;$B808,'5) Release_Track'!$F:$F&amp;'5) Release_Track'!$G:$G,1,0))),vlookup($A808&amp;$B808,{'5) Release_Track'!$F:$F&amp;'5) Release_Track'!$G:$G,'5) Release_Track'!$H:$H},2,0), or(and(not(isblank($B808)),$B808=$B805,$A808&lt;&gt;$A805),and(not(isblank($A808)),$A808=$A805,$B808&lt;&gt;$B805)),"ID LISTS UNALIGNED",and($A808&lt;&gt;"",countif('5) Release_Track'!$F:$F,$A808)=0),"NO ISRC MATCH in Release_Track",and($B808&lt;&gt;"",countif('5) Release_Track'!$G:$G,$B808)=0),"NO CATALOG ID MATCH in Release_Track",iserror(vlookup($A808&amp;$B808,'5) Release_Track'!$F:$F&amp;'5) Release_Track'!$G:$G,1,0)),"NO ISRC-CATALOG ID pair MATCH in Release_Track" )</f>
        <v>Tokyo Future</v>
      </c>
      <c r="D808" s="134" t="str">
        <f t="array" ref="D808">ifs(and(isblank($A808),isblank($B808)),"", not(iserror(vlookup($A808&amp;$B808,'5) Release_Track'!$F:$F&amp;'5) Release_Track'!$G:$G,1,0))),vlookup($A808&amp;$B808,{'5) Release_Track'!$F:$F&amp;'5) Release_Track'!$G:$G,'5) Release_Track'!$I:$I},2,0), or(and(not(isblank($B808)),$B808=$B805,$A808&lt;&gt;$A805),and(not(isblank($A808)),$A808=$A805,$B808&lt;&gt;$B805)),"ID LISTS UNALIGNED",and($A808&lt;&gt;"",countif('5) Release_Track'!$F:$F,$A808)=0),"NO ISRC MATCH in Release_Track",and($B808&lt;&gt;"",countif('5) Release_Track'!$G:$G,$B808)=0),"NO CATALOG ID MATCH in Release_Track",iserror(vlookup($A808&amp;$B808,'5) Release_Track'!$F:$F&amp;'5) Release_Track'!$G:$G,1,0)),"NO ISRC-CATALOG ID pair MATCH in Release_Track" )</f>
        <v/>
      </c>
      <c r="E808" s="96" t="s">
        <v>53</v>
      </c>
      <c r="F808" s="135" t="s">
        <v>667</v>
      </c>
      <c r="G808" s="136" t="str">
        <f t="array" ref="G808">ifs(or($F808="",$F808="Main Primary Artist"),$F808,not(iserror(vlookup($F808,'Reference info'!$J$5:$J$8,1,0))),"Key Artist",not(iserror(vlookup($F808,'Reference info'!$J$38:$J$405,1,0))),"Performer",not(iserror(vlookup($F808,'Reference info'!$J$10:$J$36,1,0))),"Producer &amp; Engineer")</f>
        <v>Producer &amp; Engineer</v>
      </c>
      <c r="J808" s="174" t="str">
        <f>IF(F808="Main Primary Artist","update Tracks set ArtistId=(select ArtistId from Artists where Name=N'"&amp;Substitute(Trim(E808),"'","''")&amp;"' and EnterpriseId="&amp;EntId&amp;") where "&amp;IF(A808&lt;&gt;"", "ISRC='"&amp;A808&amp;"'", "TrackVendorId='"&amp;Substitute(Trim(B808),"'","''")&amp;"'")&amp;" and EnterpriseId="&amp;EntId,"INSERT into Contributors VALUES (newid(), "&amp;IF(F808&lt;&gt;"Primary Artist", "(select RoleId from ContributorRoles where Name='"&amp;F808&amp;"'), 0", "49, 1")&amp; ", (select max(TrackId) from Tracks where "&amp;IF(A808&lt;&gt;"", "ISRC='"&amp;A808&amp;"'", "TrackVendorId='"&amp;Substitute(Trim(B808),"'","''")&amp;"'")&amp;" and EnterpriseId="&amp;EntId&amp;"), null, (select ArtistId from Artists where Name=N'"&amp;SUBSTITUTE(trim(E808),"'","''")&amp;"' and EnterpriseId="&amp;EntId&amp;"), null)")</f>
        <v>INSERT into Contributors VALUES (newid(), (select RoleId from ContributorRoles where Name='Producer'), 0, (select max(TrackId) from Tracks where ISRC='QZW9M2217686' and EnterpriseId=647322), null, (select ArtistId from Artists where Name=N'PeJota10*' and EnterpriseId=647322), null)</v>
      </c>
    </row>
    <row r="809" hidden="1">
      <c r="A809" s="34" t="s">
        <v>1014</v>
      </c>
      <c r="B809" s="84"/>
      <c r="C809" s="134" t="str">
        <f t="array" ref="C809">ifs(and(isblank($A809),isblank($B809)),"", not(iserror(vlookup($A809&amp;$B809,'5) Release_Track'!$F:$F&amp;'5) Release_Track'!$G:$G,1,0))),vlookup($A809&amp;$B809,{'5) Release_Track'!$F:$F&amp;'5) Release_Track'!$G:$G,'5) Release_Track'!$H:$H},2,0), or(and(not(isblank($B809)),$B809=$B808,$A809&lt;&gt;$A808),and(not(isblank($A809)),$A809=$A808,$B809&lt;&gt;$B808)),"ID LISTS UNALIGNED",and($A809&lt;&gt;"",countif('5) Release_Track'!$F:$F,$A809)=0),"NO ISRC MATCH in Release_Track",and($B809&lt;&gt;"",countif('5) Release_Track'!$G:$G,$B809)=0),"NO CATALOG ID MATCH in Release_Track",iserror(vlookup($A809&amp;$B809,'5) Release_Track'!$F:$F&amp;'5) Release_Track'!$G:$G,1,0)),"NO ISRC-CATALOG ID pair MATCH in Release_Track" )</f>
        <v>Tokyo Future</v>
      </c>
      <c r="D809" s="134" t="str">
        <f t="array" ref="D809">ifs(and(isblank($A809),isblank($B809)),"", not(iserror(vlookup($A809&amp;$B809,'5) Release_Track'!$F:$F&amp;'5) Release_Track'!$G:$G,1,0))),vlookup($A809&amp;$B809,{'5) Release_Track'!$F:$F&amp;'5) Release_Track'!$G:$G,'5) Release_Track'!$I:$I},2,0), or(and(not(isblank($B809)),$B809=$B808,$A809&lt;&gt;$A808),and(not(isblank($A809)),$A809=$A808,$B809&lt;&gt;$B808)),"ID LISTS UNALIGNED",and($A809&lt;&gt;"",countif('5) Release_Track'!$F:$F,$A809)=0),"NO ISRC MATCH in Release_Track",and($B809&lt;&gt;"",countif('5) Release_Track'!$G:$G,$B809)=0),"NO CATALOG ID MATCH in Release_Track",iserror(vlookup($A809&amp;$B809,'5) Release_Track'!$F:$F&amp;'5) Release_Track'!$G:$G,1,0)),"NO ISRC-CATALOG ID pair MATCH in Release_Track" )</f>
        <v/>
      </c>
      <c r="E809" s="96" t="s">
        <v>49</v>
      </c>
      <c r="F809" s="140" t="s">
        <v>671</v>
      </c>
      <c r="G809" s="136" t="str">
        <f t="array" ref="G809">ifs(or($F809="",$F809="Main Primary Artist"),$F809,not(iserror(vlookup($F809,'Reference info'!$J$5:$J$8,1,0))),"Key Artist",not(iserror(vlookup($F809,'Reference info'!$J$38:$J$405,1,0))),"Performer",not(iserror(vlookup($F809,'Reference info'!$J$10:$J$36,1,0))),"Producer &amp; Engineer")</f>
        <v>Key Artist</v>
      </c>
      <c r="J809" s="174" t="str">
        <f>IF(F809="Main Primary Artist","update Tracks set ArtistId=(select ArtistId from Artists where Name=N'"&amp;Substitute(Trim(E809),"'","''")&amp;"' and EnterpriseId="&amp;EntId&amp;") where "&amp;IF(A809&lt;&gt;"", "ISRC='"&amp;A809&amp;"'", "TrackVendorId='"&amp;Substitute(Trim(B809),"'","''")&amp;"'")&amp;" and EnterpriseId="&amp;EntId,"INSERT into Contributors VALUES (newid(), "&amp;IF(F809&lt;&gt;"Primary Artist", "(select RoleId from ContributorRoles where Name='"&amp;F809&amp;"'), 0", "49, 1")&amp; ", (select max(TrackId) from Tracks where "&amp;IF(A809&lt;&gt;"", "ISRC='"&amp;A809&amp;"'", "TrackVendorId='"&amp;Substitute(Trim(B809),"'","''")&amp;"'")&amp;" and EnterpriseId="&amp;EntId&amp;"), null, (select ArtistId from Artists where Name=N'"&amp;SUBSTITUTE(trim(E809),"'","''")&amp;"' and EnterpriseId="&amp;EntId&amp;"), null)")</f>
        <v>INSERT into Contributors VALUES (newid(), 49, 1, (select max(TrackId) from Tracks where ISRC='QZW9M2217686' and EnterpriseId=647322), null, (select ArtistId from Artists where Name=N'JKZ' and EnterpriseId=647322), null)</v>
      </c>
    </row>
    <row r="810">
      <c r="A810" s="34" t="s">
        <v>1014</v>
      </c>
      <c r="B810" s="103"/>
      <c r="C810" s="134" t="str">
        <f t="array" ref="C810">ifs(and(isblank($A810),isblank($B810)),"", not(iserror(vlookup($A810&amp;$B810,'5) Release_Track'!$F:$F&amp;'5) Release_Track'!$G:$G,1,0))),vlookup($A810&amp;$B810,{'5) Release_Track'!$F:$F&amp;'5) Release_Track'!$G:$G,'5) Release_Track'!$H:$H},2,0), or(and(not(isblank($B810)),$B810=$B807,$A810&lt;&gt;$A807),and(not(isblank($A810)),$A810=$A807,$B810&lt;&gt;$B807)),"ID LISTS UNALIGNED",and($A810&lt;&gt;"",countif('5) Release_Track'!$F:$F,$A810)=0),"NO ISRC MATCH in Release_Track",and($B810&lt;&gt;"",countif('5) Release_Track'!$G:$G,$B810)=0),"NO CATALOG ID MATCH in Release_Track",iserror(vlookup($A810&amp;$B810,'5) Release_Track'!$F:$F&amp;'5) Release_Track'!$G:$G,1,0)),"NO ISRC-CATALOG ID pair MATCH in Release_Track" )</f>
        <v>Tokyo Future</v>
      </c>
      <c r="D810" s="134" t="str">
        <f t="array" ref="D810">ifs(and(isblank($A810),isblank($B810)),"", not(iserror(vlookup($A810&amp;$B810,'5) Release_Track'!$F:$F&amp;'5) Release_Track'!$G:$G,1,0))),vlookup($A810&amp;$B810,{'5) Release_Track'!$F:$F&amp;'5) Release_Track'!$G:$G,'5) Release_Track'!$I:$I},2,0), or(and(not(isblank($B810)),$B810=$B807,$A810&lt;&gt;$A807),and(not(isblank($A810)),$A810=$A807,$B810&lt;&gt;$B807)),"ID LISTS UNALIGNED",and($A810&lt;&gt;"",countif('5) Release_Track'!$F:$F,$A810)=0),"NO ISRC MATCH in Release_Track",and($B810&lt;&gt;"",countif('5) Release_Track'!$G:$G,$B810)=0),"NO CATALOG ID MATCH in Release_Track",iserror(vlookup($A810&amp;$B810,'5) Release_Track'!$F:$F&amp;'5) Release_Track'!$G:$G,1,0)),"NO ISRC-CATALOG ID pair MATCH in Release_Track" )</f>
        <v/>
      </c>
      <c r="E810" s="96" t="s">
        <v>53</v>
      </c>
      <c r="F810" s="140" t="s">
        <v>666</v>
      </c>
      <c r="G810" s="136" t="str">
        <f t="array" ref="G810">ifs(or($F810="",$F810="Main Primary Artist"),$F810,not(iserror(vlookup($F810,'Reference info'!$J$5:$J$8,1,0))),"Key Artist",not(iserror(vlookup($F810,'Reference info'!$J$38:$J$405,1,0))),"Performer",not(iserror(vlookup($F810,'Reference info'!$J$10:$J$36,1,0))),"Producer &amp; Engineer")</f>
        <v>Main Primary Artist</v>
      </c>
      <c r="H810" s="8" t="str">
        <f>"update Artists set ReleasesCount=(select count (distinct ReleaseId) from Releases where ArtistId=(select max(ArtistId) from Artists where Name=N'"&amp;E810&amp;"' and EnterpriseId="&amp;EntId&amp;")), 
TracksCount=(select count (distinct TrackId) from Tracks where ArtistId=(select max(ArtistId) from Artists where Name=N'"&amp;E810&amp;"' and EnterpriseId="&amp;EntId&amp;")) where ArtistId=(select max(ArtistId) from Artists where Name=N'"&amp;E810&amp;"'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10" s="174" t="str">
        <f>IF(F810="Main Primary Artist","update Tracks set ArtistId=(select ArtistId from Artists where Name=N'"&amp;Substitute(Trim(E810),"'","''")&amp;"' and EnterpriseId="&amp;EntId&amp;") where "&amp;IF(A810&lt;&gt;"", "ISRC='"&amp;A810&amp;"'", "TrackVendorId='"&amp;Substitute(Trim(B810),"'","''")&amp;"'")&amp;" and EnterpriseId="&amp;EntId,"INSERT into Contributors VALUES (newid(), "&amp;IF(F810&lt;&gt;"Primary Artist", "(select RoleId from ContributorRoles where Name='"&amp;F810&amp;"'), 0", "49, 1")&amp; ", (select max(TrackId) from Tracks where "&amp;IF(A810&lt;&gt;"", "ISRC='"&amp;A810&amp;"'", "TrackVendorId='"&amp;Substitute(Trim(B810),"'","''")&amp;"'")&amp;" and EnterpriseId="&amp;EntId&amp;"), null, (select ArtistId from Artists where Name=N'"&amp;SUBSTITUTE(trim(E810),"'","''")&amp;"' and EnterpriseId="&amp;EntId&amp;"), null)")</f>
        <v>update Tracks set ArtistId=(select ArtistId from Artists where Name=N'PeJota10*' and EnterpriseId=647322) where ISRC='QZW9M2217686' and EnterpriseId=647322</v>
      </c>
    </row>
    <row r="811" hidden="1">
      <c r="A811" s="34" t="s">
        <v>1014</v>
      </c>
      <c r="B811" s="103"/>
      <c r="C811" s="134" t="str">
        <f t="array" ref="C811">ifs(and(isblank($A811),isblank($B811)),"", not(iserror(vlookup($A811&amp;$B811,'5) Release_Track'!$F:$F&amp;'5) Release_Track'!$G:$G,1,0))),vlookup($A811&amp;$B811,{'5) Release_Track'!$F:$F&amp;'5) Release_Track'!$G:$G,'5) Release_Track'!$H:$H},2,0), or(and(not(isblank($B811)),$B811=$B808,$A811&lt;&gt;$A808),and(not(isblank($A811)),$A811=$A808,$B811&lt;&gt;$B808)),"ID LISTS UNALIGNED",and($A811&lt;&gt;"",countif('5) Release_Track'!$F:$F,$A811)=0),"NO ISRC MATCH in Release_Track",and($B811&lt;&gt;"",countif('5) Release_Track'!$G:$G,$B811)=0),"NO CATALOG ID MATCH in Release_Track",iserror(vlookup($A811&amp;$B811,'5) Release_Track'!$F:$F&amp;'5) Release_Track'!$G:$G,1,0)),"NO ISRC-CATALOG ID pair MATCH in Release_Track" )</f>
        <v>Tokyo Future</v>
      </c>
      <c r="D811" s="134" t="str">
        <f t="array" ref="D811">ifs(and(isblank($A811),isblank($B811)),"", not(iserror(vlookup($A811&amp;$B811,'5) Release_Track'!$F:$F&amp;'5) Release_Track'!$G:$G,1,0))),vlookup($A811&amp;$B811,{'5) Release_Track'!$F:$F&amp;'5) Release_Track'!$G:$G,'5) Release_Track'!$I:$I},2,0), or(and(not(isblank($B811)),$B811=$B808,$A811&lt;&gt;$A808),and(not(isblank($A811)),$A811=$A808,$B811&lt;&gt;$B808)),"ID LISTS UNALIGNED",and($A811&lt;&gt;"",countif('5) Release_Track'!$F:$F,$A811)=0),"NO ISRC MATCH in Release_Track",and($B811&lt;&gt;"",countif('5) Release_Track'!$G:$G,$B811)=0),"NO CATALOG ID MATCH in Release_Track",iserror(vlookup($A811&amp;$B811,'5) Release_Track'!$F:$F&amp;'5) Release_Track'!$G:$G,1,0)),"NO ISRC-CATALOG ID pair MATCH in Release_Track" )</f>
        <v/>
      </c>
      <c r="E811" s="96" t="s">
        <v>53</v>
      </c>
      <c r="F811" s="135" t="s">
        <v>669</v>
      </c>
      <c r="G811" s="136" t="str">
        <f t="array" ref="G811">ifs(or($F811="",$F811="Main Primary Artist"),$F811,not(iserror(vlookup($F811,'Reference info'!$J$5:$J$8,1,0))),"Key Artist",not(iserror(vlookup($F811,'Reference info'!$J$38:$J$405,1,0))),"Performer",not(iserror(vlookup($F811,'Reference info'!$J$10:$J$36,1,0))),"Producer &amp; Engineer")</f>
        <v>Producer &amp; Engineer</v>
      </c>
      <c r="J811" s="174" t="str">
        <f>IF(F811="Main Primary Artist","update Tracks set ArtistId=(select ArtistId from Artists where Name=N'"&amp;Substitute(Trim(E811),"'","''")&amp;"' and EnterpriseId="&amp;EntId&amp;") where "&amp;IF(A811&lt;&gt;"", "ISRC='"&amp;A811&amp;"'", "TrackVendorId='"&amp;Substitute(Trim(B811),"'","''")&amp;"'")&amp;" and EnterpriseId="&amp;EntId,"INSERT into Contributors VALUES (newid(), "&amp;IF(F811&lt;&gt;"Primary Artist", "(select RoleId from ContributorRoles where Name='"&amp;F811&amp;"'), 0", "49, 1")&amp; ", (select max(TrackId) from Tracks where "&amp;IF(A811&lt;&gt;"", "ISRC='"&amp;A811&amp;"'", "TrackVendorId='"&amp;Substitute(Trim(B811),"'","''")&amp;"'")&amp;" and EnterpriseId="&amp;EntId&amp;"), null, (select ArtistId from Artists where Name=N'"&amp;SUBSTITUTE(trim(E811),"'","''")&amp;"' and EnterpriseId="&amp;EntId&amp;"), null)")</f>
        <v>INSERT into Contributors VALUES (newid(), (select RoleId from ContributorRoles where Name='Engineer'), 0, (select max(TrackId) from Tracks where ISRC='QZW9M2217686' and EnterpriseId=647322), null, (select ArtistId from Artists where Name=N'PeJota10*' and EnterpriseId=647322), null)</v>
      </c>
    </row>
    <row r="812" hidden="1">
      <c r="A812" s="8" t="s">
        <v>701</v>
      </c>
      <c r="B812" s="116"/>
      <c r="C812" s="134" t="str">
        <f t="array" ref="C812">ifs(and(isblank($A812),isblank($B812)),"", not(iserror(vlookup($A812&amp;$B812,'5) Release_Track'!$F:$F&amp;'5) Release_Track'!$G:$G,1,0))),vlookup($A812&amp;$B812,{'5) Release_Track'!$F:$F&amp;'5) Release_Track'!$G:$G,'5) Release_Track'!$H:$H},2,0), or(and(not(isblank($B812)),$B812=#REF!,$A812&lt;&gt;#REF!),and(not(isblank($A812)),$A812=#REF!,$B812&lt;&gt;#REF!)),"ID LISTS UNALIGNED",and($A812&lt;&gt;"",countif('5) Release_Track'!$F:$F,$A812)=0),"NO ISRC MATCH in Release_Track",and($B812&lt;&gt;"",countif('5) Release_Track'!$G:$G,$B812)=0),"NO CATALOG ID MATCH in Release_Track",iserror(vlookup($A812&amp;$B812,'5) Release_Track'!$F:$F&amp;'5) Release_Track'!$G:$G,1,0)),"NO ISRC-CATALOG ID pair MATCH in Release_Track" )</f>
        <v>A Cláusula do Contrato</v>
      </c>
      <c r="D812" s="134" t="str">
        <f t="array" ref="D812">ifs(and(isblank($A812),isblank($B812)),"", not(iserror(vlookup($A812&amp;$B812,'5) Release_Track'!$F:$F&amp;'5) Release_Track'!$G:$G,1,0))),vlookup($A812&amp;$B812,{'5) Release_Track'!$F:$F&amp;'5) Release_Track'!$G:$G,'5) Release_Track'!$I:$I},2,0), or(and(not(isblank($B812)),$B812=$B809,$A812&lt;&gt;$A809),and(not(isblank($A812)),$A812=$A809,$B812&lt;&gt;$B809)),"ID LISTS UNALIGNED",and($A812&lt;&gt;"",countif('5) Release_Track'!$F:$F,$A812)=0),"NO ISRC MATCH in Release_Track",and($B812&lt;&gt;"",countif('5) Release_Track'!$G:$G,$B812)=0),"NO CATALOG ID MATCH in Release_Track",iserror(vlookup($A812&amp;$B812,'5) Release_Track'!$F:$F&amp;'5) Release_Track'!$G:$G,1,0)),"NO ISRC-CATALOG ID pair MATCH in Release_Track" )</f>
        <v/>
      </c>
      <c r="E812" s="43" t="s">
        <v>67</v>
      </c>
      <c r="F812" s="135" t="s">
        <v>667</v>
      </c>
      <c r="G812" s="136" t="str">
        <f t="array" ref="G812">ifs(or($F812="",$F812="Main Primary Artist"),$F812,not(iserror(vlookup($F812,'Reference info'!$J$5:$J$8,1,0))),"Key Artist",not(iserror(vlookup($F812,'Reference info'!$J$38:$J$405,1,0))),"Performer",not(iserror(vlookup($F812,'Reference info'!$J$10:$J$36,1,0))),"Producer &amp; Engineer")</f>
        <v>Producer &amp; Engineer</v>
      </c>
      <c r="J812" s="174" t="str">
        <f>IF(F812="Main Primary Artist","update Tracks set ArtistId=(select ArtistId from Artists where Name=N'"&amp;Substitute(Trim(E812),"'","''")&amp;"' and EnterpriseId="&amp;EntId&amp;") where "&amp;IF(A812&lt;&gt;"", "ISRC='"&amp;A812&amp;"'", "TrackVendorId='"&amp;Substitute(Trim(B812),"'","''")&amp;"'")&amp;" and EnterpriseId="&amp;EntId,"INSERT into Contributors VALUES (newid(), "&amp;IF(F812&lt;&gt;"Primary Artist", "(select RoleId from ContributorRoles where Name='"&amp;F812&amp;"'), 0", "49, 1")&amp; ", (select max(TrackId) from Tracks where "&amp;IF(A812&lt;&gt;"", "ISRC='"&amp;A812&amp;"'", "TrackVendorId='"&amp;Substitute(Trim(B812),"'","''")&amp;"'")&amp;" and EnterpriseId="&amp;EntId&amp;"), null, (select ArtistId from Artists where Name=N'"&amp;SUBSTITUTE(trim(E812),"'","''")&amp;"' and EnterpriseId="&amp;EntId&amp;"), null)")</f>
        <v>INSERT into Contributors VALUES (newid(), (select RoleId from ContributorRoles where Name='Producer'), 0, (select max(TrackId) from Tracks where ISRC='QZW9M2236571' and EnterpriseId=647322), null, (select ArtistId from Artists where Name=N'Flash Beats Manow' and EnterpriseId=647322), null)</v>
      </c>
    </row>
    <row r="813">
      <c r="A813" s="8" t="s">
        <v>701</v>
      </c>
      <c r="B813" s="116"/>
      <c r="C813" s="134" t="str">
        <f t="array" ref="C813">ifs(and(isblank($A813),isblank($B813)),"", not(iserror(vlookup($A813&amp;$B813,'5) Release_Track'!$F:$F&amp;'5) Release_Track'!$G:$G,1,0))),vlookup($A813&amp;$B813,{'5) Release_Track'!$F:$F&amp;'5) Release_Track'!$G:$G,'5) Release_Track'!$H:$H},2,0), or(and(not(isblank($B813)),$B813=#REF!,$A813&lt;&gt;#REF!),and(not(isblank($A813)),$A813=#REF!,$B813&lt;&gt;#REF!)),"ID LISTS UNALIGNED",and($A813&lt;&gt;"",countif('5) Release_Track'!$F:$F,$A813)=0),"NO ISRC MATCH in Release_Track",and($B813&lt;&gt;"",countif('5) Release_Track'!$G:$G,$B813)=0),"NO CATALOG ID MATCH in Release_Track",iserror(vlookup($A813&amp;$B813,'5) Release_Track'!$F:$F&amp;'5) Release_Track'!$G:$G,1,0)),"NO ISRC-CATALOG ID pair MATCH in Release_Track" )</f>
        <v>A Cláusula do Contrato</v>
      </c>
      <c r="D813" s="134" t="str">
        <f t="array" ref="D813">ifs(and(isblank($A813),isblank($B813)),"", not(iserror(vlookup($A813&amp;$B813,'5) Release_Track'!$F:$F&amp;'5) Release_Track'!$G:$G,1,0))),vlookup($A813&amp;$B813,{'5) Release_Track'!$F:$F&amp;'5) Release_Track'!$G:$G,'5) Release_Track'!$I:$I},2,0), or(and(not(isblank($B813)),$B813=$B810,$A813&lt;&gt;$A810),and(not(isblank($A813)),$A813=$A810,$B813&lt;&gt;$B810)),"ID LISTS UNALIGNED",and($A813&lt;&gt;"",countif('5) Release_Track'!$F:$F,$A813)=0),"NO ISRC MATCH in Release_Track",and($B813&lt;&gt;"",countif('5) Release_Track'!$G:$G,$B813)=0),"NO CATALOG ID MATCH in Release_Track",iserror(vlookup($A813&amp;$B813,'5) Release_Track'!$F:$F&amp;'5) Release_Track'!$G:$G,1,0)),"NO ISRC-CATALOG ID pair MATCH in Release_Track" )</f>
        <v/>
      </c>
      <c r="E813" s="43" t="s">
        <v>67</v>
      </c>
      <c r="F813" s="135" t="s">
        <v>666</v>
      </c>
      <c r="G813" s="136" t="str">
        <f t="array" ref="G813">ifs(or($F813="",$F813="Main Primary Artist"),$F813,not(iserror(vlookup($F813,'Reference info'!$J$5:$J$8,1,0))),"Key Artist",not(iserror(vlookup($F813,'Reference info'!$J$38:$J$405,1,0))),"Performer",not(iserror(vlookup($F813,'Reference info'!$J$10:$J$36,1,0))),"Producer &amp; Engineer")</f>
        <v>Main Primary Artist</v>
      </c>
      <c r="H813" s="8" t="str">
        <f>"update Artists set ReleasesCount=(select count (distinct ReleaseId) from Releases where ArtistId=(select max(ArtistId) from Artists where Name=N'"&amp;E813&amp;"' and EnterpriseId="&amp;EntId&amp;")), 
TracksCount=(select count (distinct TrackId) from Tracks where ArtistId=(select max(ArtistId) from Artists where Name=N'"&amp;E813&amp;"' and EnterpriseId="&amp;EntId&amp;")) where ArtistId=(select max(ArtistId) from Artists where Name=N'"&amp;E813&amp;"'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13" s="174" t="str">
        <f>IF(F813="Main Primary Artist","update Tracks set ArtistId=(select ArtistId from Artists where Name=N'"&amp;Substitute(Trim(E813),"'","''")&amp;"' and EnterpriseId="&amp;EntId&amp;") where "&amp;IF(A813&lt;&gt;"", "ISRC='"&amp;A813&amp;"'", "TrackVendorId='"&amp;Substitute(Trim(B813),"'","''")&amp;"'")&amp;" and EnterpriseId="&amp;EntId,"INSERT into Contributors VALUES (newid(), "&amp;IF(F813&lt;&gt;"Primary Artist", "(select RoleId from ContributorRoles where Name='"&amp;F813&amp;"'), 0", "49, 1")&amp; ", (select max(TrackId) from Tracks where "&amp;IF(A813&lt;&gt;"", "ISRC='"&amp;A813&amp;"'", "TrackVendorId='"&amp;Substitute(Trim(B813),"'","''")&amp;"'")&amp;" and EnterpriseId="&amp;EntId&amp;"), null, (select ArtistId from Artists where Name=N'"&amp;SUBSTITUTE(trim(E813),"'","''")&amp;"' and EnterpriseId="&amp;EntId&amp;"), null)")</f>
        <v>update Tracks set ArtistId=(select ArtistId from Artists where Name=N'Flash Beats Manow' and EnterpriseId=647322) where ISRC='QZW9M2236571' and EnterpriseId=647322</v>
      </c>
    </row>
    <row r="814" hidden="1">
      <c r="A814" s="8" t="s">
        <v>701</v>
      </c>
      <c r="B814" s="116"/>
      <c r="C814" s="134" t="str">
        <f t="array" ref="C814">ifs(and(isblank($A814),isblank($B814)),"", not(iserror(vlookup($A814&amp;$B814,'5) Release_Track'!$F:$F&amp;'5) Release_Track'!$G:$G,1,0))),vlookup($A814&amp;$B814,{'5) Release_Track'!$F:$F&amp;'5) Release_Track'!$G:$G,'5) Release_Track'!$H:$H},2,0), or(and(not(isblank($B814)),$B814=#REF!,$A814&lt;&gt;#REF!),and(not(isblank($A814)),$A814=#REF!,$B814&lt;&gt;#REF!)),"ID LISTS UNALIGNED",and($A814&lt;&gt;"",countif('5) Release_Track'!$F:$F,$A814)=0),"NO ISRC MATCH in Release_Track",and($B814&lt;&gt;"",countif('5) Release_Track'!$G:$G,$B814)=0),"NO CATALOG ID MATCH in Release_Track",iserror(vlookup($A814&amp;$B814,'5) Release_Track'!$F:$F&amp;'5) Release_Track'!$G:$G,1,0)),"NO ISRC-CATALOG ID pair MATCH in Release_Track" )</f>
        <v>A Cláusula do Contrato</v>
      </c>
      <c r="D814" s="134" t="str">
        <f t="array" ref="D814">ifs(and(isblank($A814),isblank($B814)),"", not(iserror(vlookup($A814&amp;$B814,'5) Release_Track'!$F:$F&amp;'5) Release_Track'!$G:$G,1,0))),vlookup($A814&amp;$B814,{'5) Release_Track'!$F:$F&amp;'5) Release_Track'!$G:$G,'5) Release_Track'!$I:$I},2,0), or(and(not(isblank($B814)),$B814=$B811,$A814&lt;&gt;$A811),and(not(isblank($A814)),$A814=$A811,$B814&lt;&gt;$B811)),"ID LISTS UNALIGNED",and($A814&lt;&gt;"",countif('5) Release_Track'!$F:$F,$A814)=0),"NO ISRC MATCH in Release_Track",and($B814&lt;&gt;"",countif('5) Release_Track'!$G:$G,$B814)=0),"NO CATALOG ID MATCH in Release_Track",iserror(vlookup($A814&amp;$B814,'5) Release_Track'!$F:$F&amp;'5) Release_Track'!$G:$G,1,0)),"NO ISRC-CATALOG ID pair MATCH in Release_Track" )</f>
        <v/>
      </c>
      <c r="E814" s="43" t="s">
        <v>67</v>
      </c>
      <c r="F814" s="135" t="s">
        <v>669</v>
      </c>
      <c r="G814" s="136" t="str">
        <f t="array" ref="G814">ifs(or($F814="",$F814="Main Primary Artist"),$F814,not(iserror(vlookup($F814,'Reference info'!$J$5:$J$8,1,0))),"Key Artist",not(iserror(vlookup($F814,'Reference info'!$J$38:$J$405,1,0))),"Performer",not(iserror(vlookup($F814,'Reference info'!$J$10:$J$36,1,0))),"Producer &amp; Engineer")</f>
        <v>Producer &amp; Engineer</v>
      </c>
      <c r="J814" s="174" t="str">
        <f>IF(F814="Main Primary Artist","update Tracks set ArtistId=(select ArtistId from Artists where Name=N'"&amp;Substitute(Trim(E814),"'","''")&amp;"' and EnterpriseId="&amp;EntId&amp;") where "&amp;IF(A814&lt;&gt;"", "ISRC='"&amp;A814&amp;"'", "TrackVendorId='"&amp;Substitute(Trim(B814),"'","''")&amp;"'")&amp;" and EnterpriseId="&amp;EntId,"INSERT into Contributors VALUES (newid(), "&amp;IF(F814&lt;&gt;"Primary Artist", "(select RoleId from ContributorRoles where Name='"&amp;F814&amp;"'), 0", "49, 1")&amp; ", (select max(TrackId) from Tracks where "&amp;IF(A814&lt;&gt;"", "ISRC='"&amp;A814&amp;"'", "TrackVendorId='"&amp;Substitute(Trim(B814),"'","''")&amp;"'")&amp;" and EnterpriseId="&amp;EntId&amp;"), null, (select ArtistId from Artists where Name=N'"&amp;SUBSTITUTE(trim(E814),"'","''")&amp;"' and EnterpriseId="&amp;EntId&amp;"), null)")</f>
        <v>INSERT into Contributors VALUES (newid(), (select RoleId from ContributorRoles where Name='Engineer'), 0, (select max(TrackId) from Tracks where ISRC='QZW9M2236571' and EnterpriseId=647322), null, (select ArtistId from Artists where Name=N'Flash Beats Manow' and EnterpriseId=647322), null)</v>
      </c>
    </row>
    <row r="815" hidden="1">
      <c r="A815" s="8" t="s">
        <v>703</v>
      </c>
      <c r="B815" s="116"/>
      <c r="C815" s="134" t="str">
        <f t="array" ref="C815">ifs(and(isblank($A815),isblank($B815)),"", not(iserror(vlookup($A815&amp;$B815,'5) Release_Track'!$F:$F&amp;'5) Release_Track'!$G:$G,1,0))),vlookup($A815&amp;$B815,{'5) Release_Track'!$F:$F&amp;'5) Release_Track'!$G:$G,'5) Release_Track'!$H:$H},2,0), or(and(not(isblank($B815)),$B815=$B814,$A815&lt;&gt;$A814),and(not(isblank($A815)),$A815=$A814,$B815&lt;&gt;$B814)),"ID LISTS UNALIGNED",and($A815&lt;&gt;"",countif('5) Release_Track'!$F:$F,$A815)=0),"NO ISRC MATCH in Release_Track",and($B815&lt;&gt;"",countif('5) Release_Track'!$G:$G,$B815)=0),"NO CATALOG ID MATCH in Release_Track",iserror(vlookup($A815&amp;$B815,'5) Release_Track'!$F:$F&amp;'5) Release_Track'!$G:$G,1,0)),"NO ISRC-CATALOG ID pair MATCH in Release_Track" )</f>
        <v>Lados da Escuridão</v>
      </c>
      <c r="D815" s="134"/>
      <c r="E815" s="43" t="s">
        <v>67</v>
      </c>
      <c r="F815" s="135" t="s">
        <v>667</v>
      </c>
      <c r="G815" s="136" t="str">
        <f t="array" ref="G815">ifs(or($F815="",$F815="Main Primary Artist"),$F815,not(iserror(vlookup($F815,'Reference info'!$J$5:$J$8,1,0))),"Key Artist",not(iserror(vlookup($F815,'Reference info'!$J$38:$J$405,1,0))),"Performer",not(iserror(vlookup($F815,'Reference info'!$J$10:$J$36,1,0))),"Producer &amp; Engineer")</f>
        <v>Producer &amp; Engineer</v>
      </c>
      <c r="J815" s="174" t="str">
        <f>IF(F815="Main Primary Artist","update Tracks set ArtistId=(select ArtistId from Artists where Name=N'"&amp;Substitute(Trim(E815),"'","''")&amp;"' and EnterpriseId="&amp;EntId&amp;") where "&amp;IF(A815&lt;&gt;"", "ISRC='"&amp;A815&amp;"'", "TrackVendorId='"&amp;Substitute(Trim(B815),"'","''")&amp;"'")&amp;" and EnterpriseId="&amp;EntId,"INSERT into Contributors VALUES (newid(), "&amp;IF(F815&lt;&gt;"Primary Artist", "(select RoleId from ContributorRoles where Name='"&amp;F815&amp;"'), 0", "49, 1")&amp; ", (select max(TrackId) from Tracks where "&amp;IF(A815&lt;&gt;"", "ISRC='"&amp;A815&amp;"'", "TrackVendorId='"&amp;Substitute(Trim(B815),"'","''")&amp;"'")&amp;" and EnterpriseId="&amp;EntId&amp;"), null, (select ArtistId from Artists where Name=N'"&amp;SUBSTITUTE(trim(E815),"'","''")&amp;"' and EnterpriseId="&amp;EntId&amp;"), null)")</f>
        <v>INSERT into Contributors VALUES (newid(), (select RoleId from ContributorRoles where Name='Producer'), 0, (select max(TrackId) from Tracks where ISRC='QZW9M2241221' and EnterpriseId=647322), null, (select ArtistId from Artists where Name=N'Flash Beats Manow' and EnterpriseId=647322), null)</v>
      </c>
    </row>
    <row r="816">
      <c r="A816" s="8" t="s">
        <v>703</v>
      </c>
      <c r="B816" s="116"/>
      <c r="C816" s="134" t="str">
        <f t="array" ref="C816">ifs(and(isblank($A816),isblank($B816)),"", not(iserror(vlookup($A816&amp;$B816,'5) Release_Track'!$F:$F&amp;'5) Release_Track'!$G:$G,1,0))),vlookup($A816&amp;$B816,{'5) Release_Track'!$F:$F&amp;'5) Release_Track'!$G:$G,'5) Release_Track'!$H:$H},2,0), or(and(not(isblank($B816)),$B816=$B813,$A816&lt;&gt;$A813),and(not(isblank($A816)),$A816=$A813,$B816&lt;&gt;$B813)),"ID LISTS UNALIGNED",and($A816&lt;&gt;"",countif('5) Release_Track'!$F:$F,$A816)=0),"NO ISRC MATCH in Release_Track",and($B816&lt;&gt;"",countif('5) Release_Track'!$G:$G,$B816)=0),"NO CATALOG ID MATCH in Release_Track",iserror(vlookup($A816&amp;$B816,'5) Release_Track'!$F:$F&amp;'5) Release_Track'!$G:$G,1,0)),"NO ISRC-CATALOG ID pair MATCH in Release_Track" )</f>
        <v>Lados da Escuridão</v>
      </c>
      <c r="D816" s="134" t="str">
        <f t="array" ref="D816">ifs(and(isblank($A816),isblank($B816)),"", not(iserror(vlookup($A816&amp;$B816,'5) Release_Track'!$F:$F&amp;'5) Release_Track'!$G:$G,1,0))),vlookup($A816&amp;$B816,{'5) Release_Track'!$F:$F&amp;'5) Release_Track'!$G:$G,'5) Release_Track'!$I:$I},2,0), or(and(not(isblank($B816)),$B816=$B813,$A816&lt;&gt;$A813),and(not(isblank($A816)),$A816=$A813,$B816&lt;&gt;$B813)),"ID LISTS UNALIGNED",and($A816&lt;&gt;"",countif('5) Release_Track'!$F:$F,$A816)=0),"NO ISRC MATCH in Release_Track",and($B816&lt;&gt;"",countif('5) Release_Track'!$G:$G,$B816)=0),"NO CATALOG ID MATCH in Release_Track",iserror(vlookup($A816&amp;$B816,'5) Release_Track'!$F:$F&amp;'5) Release_Track'!$G:$G,1,0)),"NO ISRC-CATALOG ID pair MATCH in Release_Track" )</f>
        <v/>
      </c>
      <c r="E816" s="43" t="s">
        <v>67</v>
      </c>
      <c r="F816" s="135" t="s">
        <v>666</v>
      </c>
      <c r="G816" s="136" t="str">
        <f t="array" ref="G816">ifs(or($F816="",$F816="Main Primary Artist"),$F816,not(iserror(vlookup($F816,'Reference info'!$J$5:$J$8,1,0))),"Key Artist",not(iserror(vlookup($F816,'Reference info'!$J$38:$J$405,1,0))),"Performer",not(iserror(vlookup($F816,'Reference info'!$J$10:$J$36,1,0))),"Producer &amp; Engineer")</f>
        <v>Main Primary Artist</v>
      </c>
      <c r="H816" s="8" t="str">
        <f>"update Artists set ReleasesCount=(select count (distinct ReleaseId) from Releases where ArtistId=(select max(ArtistId) from Artists where Name=N'"&amp;E816&amp;"' and EnterpriseId="&amp;EntId&amp;")), 
TracksCount=(select count (distinct TrackId) from Tracks where ArtistId=(select max(ArtistId) from Artists where Name=N'"&amp;E816&amp;"' and EnterpriseId="&amp;EntId&amp;")) where ArtistId=(select max(ArtistId) from Artists where Name=N'"&amp;E816&amp;"'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16" s="174" t="str">
        <f>IF(F816="Main Primary Artist","update Tracks set ArtistId=(select ArtistId from Artists where Name=N'"&amp;Substitute(Trim(E816),"'","''")&amp;"' and EnterpriseId="&amp;EntId&amp;") where "&amp;IF(A816&lt;&gt;"", "ISRC='"&amp;A816&amp;"'", "TrackVendorId='"&amp;Substitute(Trim(B816),"'","''")&amp;"'")&amp;" and EnterpriseId="&amp;EntId,"INSERT into Contributors VALUES (newid(), "&amp;IF(F816&lt;&gt;"Primary Artist", "(select RoleId from ContributorRoles where Name='"&amp;F816&amp;"'), 0", "49, 1")&amp; ", (select max(TrackId) from Tracks where "&amp;IF(A816&lt;&gt;"", "ISRC='"&amp;A816&amp;"'", "TrackVendorId='"&amp;Substitute(Trim(B816),"'","''")&amp;"'")&amp;" and EnterpriseId="&amp;EntId&amp;"), null, (select ArtistId from Artists where Name=N'"&amp;SUBSTITUTE(trim(E816),"'","''")&amp;"' and EnterpriseId="&amp;EntId&amp;"), null)")</f>
        <v>update Tracks set ArtistId=(select ArtistId from Artists where Name=N'Flash Beats Manow' and EnterpriseId=647322) where ISRC='QZW9M2241221' and EnterpriseId=647322</v>
      </c>
    </row>
    <row r="817" hidden="1">
      <c r="A817" s="8" t="s">
        <v>703</v>
      </c>
      <c r="B817" s="116"/>
      <c r="C817" s="134" t="str">
        <f t="array" ref="C817">ifs(and(isblank($A817),isblank($B817)),"", not(iserror(vlookup($A817&amp;$B817,'5) Release_Track'!$F:$F&amp;'5) Release_Track'!$G:$G,1,0))),vlookup($A817&amp;$B817,{'5) Release_Track'!$F:$F&amp;'5) Release_Track'!$G:$G,'5) Release_Track'!$H:$H},2,0), or(and(not(isblank($B817)),$B817=$B816,$A817&lt;&gt;$A816),and(not(isblank($A817)),$A817=$A816,$B817&lt;&gt;$B816)),"ID LISTS UNALIGNED",and($A817&lt;&gt;"",countif('5) Release_Track'!$F:$F,$A817)=0),"NO ISRC MATCH in Release_Track",and($B817&lt;&gt;"",countif('5) Release_Track'!$G:$G,$B817)=0),"NO CATALOG ID MATCH in Release_Track",iserror(vlookup($A817&amp;$B817,'5) Release_Track'!$F:$F&amp;'5) Release_Track'!$G:$G,1,0)),"NO ISRC-CATALOG ID pair MATCH in Release_Track" )</f>
        <v>Lados da Escuridão</v>
      </c>
      <c r="D817" s="134" t="str">
        <f t="array" ref="D817">ifs(and(isblank($A817),isblank($B817)),"", not(iserror(vlookup($A817&amp;$B817,'5) Release_Track'!$F:$F&amp;'5) Release_Track'!$G:$G,1,0))),vlookup($A817&amp;$B817,{'5) Release_Track'!$F:$F&amp;'5) Release_Track'!$G:$G,'5) Release_Track'!$I:$I},2,0), or(and(not(isblank($B817)),$B817=$B816,$A817&lt;&gt;$A816),and(not(isblank($A817)),$A817=$A816,$B817&lt;&gt;$B816)),"ID LISTS UNALIGNED",and($A817&lt;&gt;"",countif('5) Release_Track'!$F:$F,$A817)=0),"NO ISRC MATCH in Release_Track",and($B817&lt;&gt;"",countif('5) Release_Track'!$G:$G,$B817)=0),"NO CATALOG ID MATCH in Release_Track",iserror(vlookup($A817&amp;$B817,'5) Release_Track'!$F:$F&amp;'5) Release_Track'!$G:$G,1,0)),"NO ISRC-CATALOG ID pair MATCH in Release_Track" )</f>
        <v/>
      </c>
      <c r="E817" s="43" t="s">
        <v>65</v>
      </c>
      <c r="F817" s="135" t="s">
        <v>672</v>
      </c>
      <c r="G817" s="136" t="str">
        <f t="array" ref="G817">ifs(or($F817="",$F817="Main Primary Artist"),$F817,not(iserror(vlookup($F817,'Reference info'!$J$5:$J$8,1,0))),"Key Artist",not(iserror(vlookup($F817,'Reference info'!$J$38:$J$405,1,0))),"Performer",not(iserror(vlookup($F817,'Reference info'!$J$10:$J$36,1,0))),"Producer &amp; Engineer")</f>
        <v>Key Artist</v>
      </c>
      <c r="J817" s="174" t="str">
        <f>IF(F817="Main Primary Artist","update Tracks set ArtistId=(select ArtistId from Artists where Name=N'"&amp;Substitute(Trim(E817),"'","''")&amp;"' and EnterpriseId="&amp;EntId&amp;") where "&amp;IF(A817&lt;&gt;"", "ISRC='"&amp;A817&amp;"'", "TrackVendorId='"&amp;Substitute(Trim(B817),"'","''")&amp;"'")&amp;" and EnterpriseId="&amp;EntId,"INSERT into Contributors VALUES (newid(), "&amp;IF(F817&lt;&gt;"Primary Artist", "(select RoleId from ContributorRoles where Name='"&amp;F817&amp;"'), 0", "49, 1")&amp; ", (select max(TrackId) from Tracks where "&amp;IF(A817&lt;&gt;"", "ISRC='"&amp;A817&amp;"'", "TrackVendorId='"&amp;Substitute(Trim(B817),"'","''")&amp;"'")&amp;" and EnterpriseId="&amp;EntId&amp;"), null, (select ArtistId from Artists where Name=N'"&amp;SUBSTITUTE(trim(E817),"'","''")&amp;"' and EnterpriseId="&amp;EntId&amp;"), null)")</f>
        <v>INSERT into Contributors VALUES (newid(), (select RoleId from ContributorRoles where Name='Featuring'), 0, (select max(TrackId) from Tracks where ISRC='QZW9M2241221' and EnterpriseId=647322), null, (select ArtistId from Artists where Name=N'Sid' and EnterpriseId=647322), null)</v>
      </c>
    </row>
    <row r="818" hidden="1">
      <c r="A818" s="8" t="s">
        <v>703</v>
      </c>
      <c r="B818" s="116"/>
      <c r="C818" s="134" t="str">
        <f t="array" ref="C818">ifs(and(isblank($A818),isblank($B818)),"", not(iserror(vlookup($A818&amp;$B818,'5) Release_Track'!$F:$F&amp;'5) Release_Track'!$G:$G,1,0))),vlookup($A818&amp;$B818,{'5) Release_Track'!$F:$F&amp;'5) Release_Track'!$G:$G,'5) Release_Track'!$H:$H},2,0), or(and(not(isblank($B818)),$B818=$B817,$A818&lt;&gt;$A817),and(not(isblank($A818)),$A818=$A817,$B818&lt;&gt;$B817)),"ID LISTS UNALIGNED",and($A818&lt;&gt;"",countif('5) Release_Track'!$F:$F,$A818)=0),"NO ISRC MATCH in Release_Track",and($B818&lt;&gt;"",countif('5) Release_Track'!$G:$G,$B818)=0),"NO CATALOG ID MATCH in Release_Track",iserror(vlookup($A818&amp;$B818,'5) Release_Track'!$F:$F&amp;'5) Release_Track'!$G:$G,1,0)),"NO ISRC-CATALOG ID pair MATCH in Release_Track" )</f>
        <v>Lados da Escuridão</v>
      </c>
      <c r="D818" s="134"/>
      <c r="E818" s="43" t="s">
        <v>67</v>
      </c>
      <c r="F818" s="135" t="s">
        <v>669</v>
      </c>
      <c r="G818" s="136" t="str">
        <f t="array" ref="G818">ifs(or($F818="",$F818="Main Primary Artist"),$F818,not(iserror(vlookup($F818,'Reference info'!$J$5:$J$8,1,0))),"Key Artist",not(iserror(vlookup($F818,'Reference info'!$J$38:$J$405,1,0))),"Performer",not(iserror(vlookup($F818,'Reference info'!$J$10:$J$36,1,0))),"Producer &amp; Engineer")</f>
        <v>Producer &amp; Engineer</v>
      </c>
      <c r="J818" s="174" t="str">
        <f>IF(F818="Main Primary Artist","update Tracks set ArtistId=(select ArtistId from Artists where Name=N'"&amp;Substitute(Trim(E818),"'","''")&amp;"' and EnterpriseId="&amp;EntId&amp;") where "&amp;IF(A818&lt;&gt;"", "ISRC='"&amp;A818&amp;"'", "TrackVendorId='"&amp;Substitute(Trim(B818),"'","''")&amp;"'")&amp;" and EnterpriseId="&amp;EntId,"INSERT into Contributors VALUES (newid(), "&amp;IF(F818&lt;&gt;"Primary Artist", "(select RoleId from ContributorRoles where Name='"&amp;F818&amp;"'), 0", "49, 1")&amp; ", (select max(TrackId) from Tracks where "&amp;IF(A818&lt;&gt;"", "ISRC='"&amp;A818&amp;"'", "TrackVendorId='"&amp;Substitute(Trim(B818),"'","''")&amp;"'")&amp;" and EnterpriseId="&amp;EntId&amp;"), null, (select ArtistId from Artists where Name=N'"&amp;SUBSTITUTE(trim(E818),"'","''")&amp;"' and EnterpriseId="&amp;EntId&amp;"), null)")</f>
        <v>INSERT into Contributors VALUES (newid(), (select RoleId from ContributorRoles where Name='Engineer'), 0, (select max(TrackId) from Tracks where ISRC='QZW9M2241221' and EnterpriseId=647322), null, (select ArtistId from Artists where Name=N'Flash Beats Manow' and EnterpriseId=647322), null)</v>
      </c>
    </row>
    <row r="819" hidden="1">
      <c r="A819" s="34" t="s">
        <v>1016</v>
      </c>
      <c r="B819" s="84"/>
      <c r="C819" s="134" t="str">
        <f t="array" ref="C819">ifs(and(isblank($A819),isblank($B819)),"", not(iserror(vlookup($A819&amp;$B819,'5) Release_Track'!$F:$F&amp;'5) Release_Track'!$G:$G,1,0))),vlookup($A819&amp;$B819,{'5) Release_Track'!$F:$F&amp;'5) Release_Track'!$G:$G,'5) Release_Track'!$H:$H},2,0), or(and(not(isblank($B819)),$B819=$B816,$A819&lt;&gt;$A816),and(not(isblank($A819)),$A819=$A816,$B819&lt;&gt;$B816)),"ID LISTS UNALIGNED",and($A819&lt;&gt;"",countif('5) Release_Track'!$F:$F,$A819)=0),"NO ISRC MATCH in Release_Track",and($B819&lt;&gt;"",countif('5) Release_Track'!$G:$G,$B819)=0),"NO CATALOG ID MATCH in Release_Track",iserror(vlookup($A819&amp;$B819,'5) Release_Track'!$F:$F&amp;'5) Release_Track'!$G:$G,1,0)),"NO ISRC-CATALOG ID pair MATCH in Release_Track" )</f>
        <v>Japan World</v>
      </c>
      <c r="D819" s="134" t="str">
        <f t="array" ref="D819">ifs(and(isblank($A819),isblank($B819)),"", not(iserror(vlookup($A819&amp;$B819,'5) Release_Track'!$F:$F&amp;'5) Release_Track'!$G:$G,1,0))),vlookup($A819&amp;$B819,{'5) Release_Track'!$F:$F&amp;'5) Release_Track'!$G:$G,'5) Release_Track'!$I:$I},2,0), or(and(not(isblank($B819)),$B819=$B816,$A819&lt;&gt;$A816),and(not(isblank($A819)),$A819=$A816,$B819&lt;&gt;$B816)),"ID LISTS UNALIGNED",and($A819&lt;&gt;"",countif('5) Release_Track'!$F:$F,$A819)=0),"NO ISRC MATCH in Release_Track",and($B819&lt;&gt;"",countif('5) Release_Track'!$G:$G,$B819)=0),"NO CATALOG ID MATCH in Release_Track",iserror(vlookup($A819&amp;$B819,'5) Release_Track'!$F:$F&amp;'5) Release_Track'!$G:$G,1,0)),"NO ISRC-CATALOG ID pair MATCH in Release_Track" )</f>
        <v/>
      </c>
      <c r="E819" s="96" t="s">
        <v>53</v>
      </c>
      <c r="F819" s="135" t="s">
        <v>667</v>
      </c>
      <c r="G819" s="136" t="str">
        <f t="array" ref="G819">ifs(or($F819="",$F819="Main Primary Artist"),$F819,not(iserror(vlookup($F819,'Reference info'!$J$5:$J$8,1,0))),"Key Artist",not(iserror(vlookup($F819,'Reference info'!$J$38:$J$405,1,0))),"Performer",not(iserror(vlookup($F819,'Reference info'!$J$10:$J$36,1,0))),"Producer &amp; Engineer")</f>
        <v>Producer &amp; Engineer</v>
      </c>
      <c r="J819" s="174" t="str">
        <f>IF(F819="Main Primary Artist","update Tracks set ArtistId=(select ArtistId from Artists where Name=N'"&amp;Substitute(Trim(E819),"'","''")&amp;"' and EnterpriseId="&amp;EntId&amp;") where "&amp;IF(A819&lt;&gt;"", "ISRC='"&amp;A819&amp;"'", "TrackVendorId='"&amp;Substitute(Trim(B819),"'","''")&amp;"'")&amp;" and EnterpriseId="&amp;EntId,"INSERT into Contributors VALUES (newid(), "&amp;IF(F819&lt;&gt;"Primary Artist", "(select RoleId from ContributorRoles where Name='"&amp;F819&amp;"'), 0", "49, 1")&amp; ", (select max(TrackId) from Tracks where "&amp;IF(A819&lt;&gt;"", "ISRC='"&amp;A819&amp;"'", "TrackVendorId='"&amp;Substitute(Trim(B819),"'","''")&amp;"'")&amp;" and EnterpriseId="&amp;EntId&amp;"), null, (select ArtistId from Artists where Name=N'"&amp;SUBSTITUTE(trim(E819),"'","''")&amp;"' and EnterpriseId="&amp;EntId&amp;"), null)")</f>
        <v>INSERT into Contributors VALUES (newid(), (select RoleId from ContributorRoles where Name='Producer'), 0, (select max(TrackId) from Tracks where ISRC='QZW9M2250907' and EnterpriseId=647322), null, (select ArtistId from Artists where Name=N'PeJota10*' and EnterpriseId=647322), null)</v>
      </c>
    </row>
    <row r="820">
      <c r="A820" s="34" t="s">
        <v>1016</v>
      </c>
      <c r="B820" s="84"/>
      <c r="C820" s="134" t="str">
        <f t="array" ref="C820">ifs(and(isblank($A820),isblank($B820)),"", not(iserror(vlookup($A820&amp;$B820,'5) Release_Track'!$F:$F&amp;'5) Release_Track'!$G:$G,1,0))),vlookup($A820&amp;$B820,{'5) Release_Track'!$F:$F&amp;'5) Release_Track'!$G:$G,'5) Release_Track'!$H:$H},2,0), or(and(not(isblank($B820)),$B820=$B817,$A820&lt;&gt;$A817),and(not(isblank($A820)),$A820=$A817,$B820&lt;&gt;$B817)),"ID LISTS UNALIGNED",and($A820&lt;&gt;"",countif('5) Release_Track'!$F:$F,$A820)=0),"NO ISRC MATCH in Release_Track",and($B820&lt;&gt;"",countif('5) Release_Track'!$G:$G,$B820)=0),"NO CATALOG ID MATCH in Release_Track",iserror(vlookup($A820&amp;$B820,'5) Release_Track'!$F:$F&amp;'5) Release_Track'!$G:$G,1,0)),"NO ISRC-CATALOG ID pair MATCH in Release_Track" )</f>
        <v>Japan World</v>
      </c>
      <c r="D820" s="134" t="str">
        <f t="array" ref="D820">ifs(and(isblank($A820),isblank($B820)),"", not(iserror(vlookup($A820&amp;$B820,'5) Release_Track'!$F:$F&amp;'5) Release_Track'!$G:$G,1,0))),vlookup($A820&amp;$B820,{'5) Release_Track'!$F:$F&amp;'5) Release_Track'!$G:$G,'5) Release_Track'!$I:$I},2,0), or(and(not(isblank($B820)),$B820=$B817,$A820&lt;&gt;$A817),and(not(isblank($A820)),$A820=$A817,$B820&lt;&gt;$B817)),"ID LISTS UNALIGNED",and($A820&lt;&gt;"",countif('5) Release_Track'!$F:$F,$A820)=0),"NO ISRC MATCH in Release_Track",and($B820&lt;&gt;"",countif('5) Release_Track'!$G:$G,$B820)=0),"NO CATALOG ID MATCH in Release_Track",iserror(vlookup($A820&amp;$B820,'5) Release_Track'!$F:$F&amp;'5) Release_Track'!$G:$G,1,0)),"NO ISRC-CATALOG ID pair MATCH in Release_Track" )</f>
        <v/>
      </c>
      <c r="E820" s="96" t="s">
        <v>53</v>
      </c>
      <c r="F820" s="140" t="s">
        <v>666</v>
      </c>
      <c r="G820" s="136" t="str">
        <f t="array" ref="G820">ifs(or($F820="",$F820="Main Primary Artist"),$F820,not(iserror(vlookup($F820,'Reference info'!$J$5:$J$8,1,0))),"Key Artist",not(iserror(vlookup($F820,'Reference info'!$J$38:$J$405,1,0))),"Performer",not(iserror(vlookup($F820,'Reference info'!$J$10:$J$36,1,0))),"Producer &amp; Engineer")</f>
        <v>Main Primary Artist</v>
      </c>
      <c r="H820" s="8" t="str">
        <f>"update Artists set ReleasesCount=(select count (distinct ReleaseId) from Releases where ArtistId=(select max(ArtistId) from Artists where Name=N'"&amp;E820&amp;"' and EnterpriseId="&amp;EntId&amp;")), 
TracksCount=(select count (distinct TrackId) from Tracks where ArtistId=(select max(ArtistId) from Artists where Name=N'"&amp;E820&amp;"' and EnterpriseId="&amp;EntId&amp;")) where ArtistId=(select max(ArtistId) from Artists where Name=N'"&amp;E820&amp;"'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20" s="174" t="str">
        <f>IF(F820="Main Primary Artist","update Tracks set ArtistId=(select ArtistId from Artists where Name=N'"&amp;Substitute(Trim(E820),"'","''")&amp;"' and EnterpriseId="&amp;EntId&amp;") where "&amp;IF(A820&lt;&gt;"", "ISRC='"&amp;A820&amp;"'", "TrackVendorId='"&amp;Substitute(Trim(B820),"'","''")&amp;"'")&amp;" and EnterpriseId="&amp;EntId,"INSERT into Contributors VALUES (newid(), "&amp;IF(F820&lt;&gt;"Primary Artist", "(select RoleId from ContributorRoles where Name='"&amp;F820&amp;"'), 0", "49, 1")&amp; ", (select max(TrackId) from Tracks where "&amp;IF(A820&lt;&gt;"", "ISRC='"&amp;A820&amp;"'", "TrackVendorId='"&amp;Substitute(Trim(B820),"'","''")&amp;"'")&amp;" and EnterpriseId="&amp;EntId&amp;"), null, (select ArtistId from Artists where Name=N'"&amp;SUBSTITUTE(trim(E820),"'","''")&amp;"' and EnterpriseId="&amp;EntId&amp;"), null)")</f>
        <v>update Tracks set ArtistId=(select ArtistId from Artists where Name=N'PeJota10*' and EnterpriseId=647322) where ISRC='QZW9M2250907' and EnterpriseId=647322</v>
      </c>
    </row>
    <row r="821" hidden="1">
      <c r="A821" s="34" t="s">
        <v>1016</v>
      </c>
      <c r="B821" s="84"/>
      <c r="C821" s="134" t="str">
        <f t="array" ref="C821">ifs(and(isblank($A821),isblank($B821)),"", not(iserror(vlookup($A821&amp;$B821,'5) Release_Track'!$F:$F&amp;'5) Release_Track'!$G:$G,1,0))),vlookup($A821&amp;$B821,{'5) Release_Track'!$F:$F&amp;'5) Release_Track'!$G:$G,'5) Release_Track'!$H:$H},2,0), or(and(not(isblank($B821)),$B821=$B818,$A821&lt;&gt;$A818),and(not(isblank($A821)),$A821=$A818,$B821&lt;&gt;$B818)),"ID LISTS UNALIGNED",and($A821&lt;&gt;"",countif('5) Release_Track'!$F:$F,$A821)=0),"NO ISRC MATCH in Release_Track",and($B821&lt;&gt;"",countif('5) Release_Track'!$G:$G,$B821)=0),"NO CATALOG ID MATCH in Release_Track",iserror(vlookup($A821&amp;$B821,'5) Release_Track'!$F:$F&amp;'5) Release_Track'!$G:$G,1,0)),"NO ISRC-CATALOG ID pair MATCH in Release_Track" )</f>
        <v>Japan World</v>
      </c>
      <c r="D821" s="134" t="str">
        <f t="array" ref="D821">ifs(and(isblank($A821),isblank($B821)),"", not(iserror(vlookup($A821&amp;$B821,'5) Release_Track'!$F:$F&amp;'5) Release_Track'!$G:$G,1,0))),vlookup($A821&amp;$B821,{'5) Release_Track'!$F:$F&amp;'5) Release_Track'!$G:$G,'5) Release_Track'!$I:$I},2,0), or(and(not(isblank($B821)),$B821=$B818,$A821&lt;&gt;$A818),and(not(isblank($A821)),$A821=$A818,$B821&lt;&gt;$B818)),"ID LISTS UNALIGNED",and($A821&lt;&gt;"",countif('5) Release_Track'!$F:$F,$A821)=0),"NO ISRC MATCH in Release_Track",and($B821&lt;&gt;"",countif('5) Release_Track'!$G:$G,$B821)=0),"NO CATALOG ID MATCH in Release_Track",iserror(vlookup($A821&amp;$B821,'5) Release_Track'!$F:$F&amp;'5) Release_Track'!$G:$G,1,0)),"NO ISRC-CATALOG ID pair MATCH in Release_Track" )</f>
        <v/>
      </c>
      <c r="E821" s="96" t="s">
        <v>53</v>
      </c>
      <c r="F821" s="135" t="s">
        <v>669</v>
      </c>
      <c r="G821" s="136" t="str">
        <f t="array" ref="G821">ifs(or($F821="",$F821="Main Primary Artist"),$F821,not(iserror(vlookup($F821,'Reference info'!$J$5:$J$8,1,0))),"Key Artist",not(iserror(vlookup($F821,'Reference info'!$J$38:$J$405,1,0))),"Performer",not(iserror(vlookup($F821,'Reference info'!$J$10:$J$36,1,0))),"Producer &amp; Engineer")</f>
        <v>Producer &amp; Engineer</v>
      </c>
      <c r="J821" s="174" t="str">
        <f>IF(F821="Main Primary Artist","update Tracks set ArtistId=(select ArtistId from Artists where Name=N'"&amp;Substitute(Trim(E821),"'","''")&amp;"' and EnterpriseId="&amp;EntId&amp;") where "&amp;IF(A821&lt;&gt;"", "ISRC='"&amp;A821&amp;"'", "TrackVendorId='"&amp;Substitute(Trim(B821),"'","''")&amp;"'")&amp;" and EnterpriseId="&amp;EntId,"INSERT into Contributors VALUES (newid(), "&amp;IF(F821&lt;&gt;"Primary Artist", "(select RoleId from ContributorRoles where Name='"&amp;F821&amp;"'), 0", "49, 1")&amp; ", (select max(TrackId) from Tracks where "&amp;IF(A821&lt;&gt;"", "ISRC='"&amp;A821&amp;"'", "TrackVendorId='"&amp;Substitute(Trim(B821),"'","''")&amp;"'")&amp;" and EnterpriseId="&amp;EntId&amp;"), null, (select ArtistId from Artists where Name=N'"&amp;SUBSTITUTE(trim(E821),"'","''")&amp;"' and EnterpriseId="&amp;EntId&amp;"), null)")</f>
        <v>INSERT into Contributors VALUES (newid(), (select RoleId from ContributorRoles where Name='Engineer'), 0, (select max(TrackId) from Tracks where ISRC='QZW9M2250907' and EnterpriseId=647322), null, (select ArtistId from Artists where Name=N'PeJota10*' and EnterpriseId=647322), null)</v>
      </c>
    </row>
    <row r="822" hidden="1">
      <c r="A822" s="34" t="s">
        <v>1018</v>
      </c>
      <c r="B822" s="84"/>
      <c r="C822" s="134" t="str">
        <f t="array" ref="C822">ifs(and(isblank($A822),isblank($B822)),"", not(iserror(vlookup($A822&amp;$B822,'5) Release_Track'!$F:$F&amp;'5) Release_Track'!$G:$G,1,0))),vlookup($A822&amp;$B822,{'5) Release_Track'!$F:$F&amp;'5) Release_Track'!$G:$G,'5) Release_Track'!$H:$H},2,0), or(and(not(isblank($B822)),$B822=$B819,$A822&lt;&gt;$A819),and(not(isblank($A822)),$A822=$A819,$B822&lt;&gt;$B819)),"ID LISTS UNALIGNED",and($A822&lt;&gt;"",countif('5) Release_Track'!$F:$F,$A822)=0),"NO ISRC MATCH in Release_Track",and($B822&lt;&gt;"",countif('5) Release_Track'!$G:$G,$B822)=0),"NO CATALOG ID MATCH in Release_Track",iserror(vlookup($A822&amp;$B822,'5) Release_Track'!$F:$F&amp;'5) Release_Track'!$G:$G,1,0)),"NO ISRC-CATALOG ID pair MATCH in Release_Track" )</f>
        <v>Draven do Brtt</v>
      </c>
      <c r="D822" s="134" t="str">
        <f t="array" ref="D822">ifs(and(isblank($A822),isblank($B822)),"", not(iserror(vlookup($A822&amp;$B822,'5) Release_Track'!$F:$F&amp;'5) Release_Track'!$G:$G,1,0))),vlookup($A822&amp;$B822,{'5) Release_Track'!$F:$F&amp;'5) Release_Track'!$G:$G,'5) Release_Track'!$I:$I},2,0), or(and(not(isblank($B822)),$B822=$B819,$A822&lt;&gt;$A819),and(not(isblank($A822)),$A822=$A819,$B822&lt;&gt;$B819)),"ID LISTS UNALIGNED",and($A822&lt;&gt;"",countif('5) Release_Track'!$F:$F,$A822)=0),"NO ISRC MATCH in Release_Track",and($B822&lt;&gt;"",countif('5) Release_Track'!$G:$G,$B822)=0),"NO CATALOG ID MATCH in Release_Track",iserror(vlookup($A822&amp;$B822,'5) Release_Track'!$F:$F&amp;'5) Release_Track'!$G:$G,1,0)),"NO ISRC-CATALOG ID pair MATCH in Release_Track" )</f>
        <v/>
      </c>
      <c r="E822" s="96" t="s">
        <v>53</v>
      </c>
      <c r="F822" s="135" t="s">
        <v>667</v>
      </c>
      <c r="G822" s="136" t="str">
        <f t="array" ref="G822">ifs(or($F822="",$F822="Main Primary Artist"),$F822,not(iserror(vlookup($F822,'Reference info'!$J$5:$J$8,1,0))),"Key Artist",not(iserror(vlookup($F822,'Reference info'!$J$38:$J$405,1,0))),"Performer",not(iserror(vlookup($F822,'Reference info'!$J$10:$J$36,1,0))),"Producer &amp; Engineer")</f>
        <v>Producer &amp; Engineer</v>
      </c>
      <c r="J822" s="174" t="str">
        <f>IF(F822="Main Primary Artist","update Tracks set ArtistId=(select ArtistId from Artists where Name=N'"&amp;Substitute(Trim(E822),"'","''")&amp;"' and EnterpriseId="&amp;EntId&amp;") where "&amp;IF(A822&lt;&gt;"", "ISRC='"&amp;A822&amp;"'", "TrackVendorId='"&amp;Substitute(Trim(B822),"'","''")&amp;"'")&amp;" and EnterpriseId="&amp;EntId,"INSERT into Contributors VALUES (newid(), "&amp;IF(F822&lt;&gt;"Primary Artist", "(select RoleId from ContributorRoles where Name='"&amp;F822&amp;"'), 0", "49, 1")&amp; ", (select max(TrackId) from Tracks where "&amp;IF(A822&lt;&gt;"", "ISRC='"&amp;A822&amp;"'", "TrackVendorId='"&amp;Substitute(Trim(B822),"'","''")&amp;"'")&amp;" and EnterpriseId="&amp;EntId&amp;"), null, (select ArtistId from Artists where Name=N'"&amp;SUBSTITUTE(trim(E822),"'","''")&amp;"' and EnterpriseId="&amp;EntId&amp;"), null)")</f>
        <v>INSERT into Contributors VALUES (newid(), (select RoleId from ContributorRoles where Name='Producer'), 0, (select max(TrackId) from Tracks where ISRC='QZW9M2286003' and EnterpriseId=647322), null, (select ArtistId from Artists where Name=N'PeJota10*' and EnterpriseId=647322), null)</v>
      </c>
    </row>
    <row r="823" hidden="1">
      <c r="A823" s="34" t="s">
        <v>1018</v>
      </c>
      <c r="B823" s="84"/>
      <c r="C823" s="134" t="str">
        <f t="array" ref="C823">ifs(and(isblank($A823),isblank($B823)),"", not(iserror(vlookup($A823&amp;$B823,'5) Release_Track'!$F:$F&amp;'5) Release_Track'!$G:$G,1,0))),vlookup($A823&amp;$B823,{'5) Release_Track'!$F:$F&amp;'5) Release_Track'!$G:$G,'5) Release_Track'!$H:$H},2,0), or(and(not(isblank($B823)),$B823=$B822,$A823&lt;&gt;$A822),and(not(isblank($A823)),$A823=$A822,$B823&lt;&gt;$B822)),"ID LISTS UNALIGNED",and($A823&lt;&gt;"",countif('5) Release_Track'!$F:$F,$A823)=0),"NO ISRC MATCH in Release_Track",and($B823&lt;&gt;"",countif('5) Release_Track'!$G:$G,$B823)=0),"NO CATALOG ID MATCH in Release_Track",iserror(vlookup($A823&amp;$B823,'5) Release_Track'!$F:$F&amp;'5) Release_Track'!$G:$G,1,0)),"NO ISRC-CATALOG ID pair MATCH in Release_Track" )</f>
        <v>Draven do Brtt</v>
      </c>
      <c r="D823" s="134" t="str">
        <f t="array" ref="D823">ifs(and(isblank($A823),isblank($B823)),"", not(iserror(vlookup($A823&amp;$B823,'5) Release_Track'!$F:$F&amp;'5) Release_Track'!$G:$G,1,0))),vlookup($A823&amp;$B823,{'5) Release_Track'!$F:$F&amp;'5) Release_Track'!$G:$G,'5) Release_Track'!$I:$I},2,0), or(and(not(isblank($B823)),$B823=$B822,$A823&lt;&gt;$A822),and(not(isblank($A823)),$A823=$A822,$B823&lt;&gt;$B822)),"ID LISTS UNALIGNED",and($A823&lt;&gt;"",countif('5) Release_Track'!$F:$F,$A823)=0),"NO ISRC MATCH in Release_Track",and($B823&lt;&gt;"",countif('5) Release_Track'!$G:$G,$B823)=0),"NO CATALOG ID MATCH in Release_Track",iserror(vlookup($A823&amp;$B823,'5) Release_Track'!$F:$F&amp;'5) Release_Track'!$G:$G,1,0)),"NO ISRC-CATALOG ID pair MATCH in Release_Track" )</f>
        <v/>
      </c>
      <c r="E823" s="96" t="s">
        <v>77</v>
      </c>
      <c r="F823" s="140" t="s">
        <v>671</v>
      </c>
      <c r="G823" s="136" t="str">
        <f t="array" ref="G823">ifs(or($F823="",$F823="Main Primary Artist"),$F823,not(iserror(vlookup($F823,'Reference info'!$J$5:$J$8,1,0))),"Key Artist",not(iserror(vlookup($F823,'Reference info'!$J$38:$J$405,1,0))),"Performer",not(iserror(vlookup($F823,'Reference info'!$J$10:$J$36,1,0))),"Producer &amp; Engineer")</f>
        <v>Key Artist</v>
      </c>
      <c r="J823" s="174" t="str">
        <f>IF(F823="Main Primary Artist","update Tracks set ArtistId=(select ArtistId from Artists where Name=N'"&amp;Substitute(Trim(E823),"'","''")&amp;"' and EnterpriseId="&amp;EntId&amp;") where "&amp;IF(A823&lt;&gt;"", "ISRC='"&amp;A823&amp;"'", "TrackVendorId='"&amp;Substitute(Trim(B823),"'","''")&amp;"'")&amp;" and EnterpriseId="&amp;EntId,"INSERT into Contributors VALUES (newid(), "&amp;IF(F823&lt;&gt;"Primary Artist", "(select RoleId from ContributorRoles where Name='"&amp;F823&amp;"'), 0", "49, 1")&amp; ", (select max(TrackId) from Tracks where "&amp;IF(A823&lt;&gt;"", "ISRC='"&amp;A823&amp;"'", "TrackVendorId='"&amp;Substitute(Trim(B823),"'","''")&amp;"'")&amp;" and EnterpriseId="&amp;EntId&amp;"), null, (select ArtistId from Artists where Name=N'"&amp;SUBSTITUTE(trim(E823),"'","''")&amp;"' and EnterpriseId="&amp;EntId&amp;"), null)")</f>
        <v>INSERT into Contributors VALUES (newid(), 49, 1, (select max(TrackId) from Tracks where ISRC='QZW9M2286003' and EnterpriseId=647322), null, (select ArtistId from Artists where Name=N'Akashi Cruz' and EnterpriseId=647322), null)</v>
      </c>
    </row>
    <row r="824">
      <c r="A824" s="34" t="s">
        <v>1018</v>
      </c>
      <c r="B824" s="84"/>
      <c r="C824" s="134" t="str">
        <f t="array" ref="C824">ifs(and(isblank($A824),isblank($B824)),"", not(iserror(vlookup($A824&amp;$B824,'5) Release_Track'!$F:$F&amp;'5) Release_Track'!$G:$G,1,0))),vlookup($A824&amp;$B824,{'5) Release_Track'!$F:$F&amp;'5) Release_Track'!$G:$G,'5) Release_Track'!$H:$H},2,0), or(and(not(isblank($B824)),$B824=$B821,$A824&lt;&gt;$A821),and(not(isblank($A824)),$A824=$A821,$B824&lt;&gt;$B821)),"ID LISTS UNALIGNED",and($A824&lt;&gt;"",countif('5) Release_Track'!$F:$F,$A824)=0),"NO ISRC MATCH in Release_Track",and($B824&lt;&gt;"",countif('5) Release_Track'!$G:$G,$B824)=0),"NO CATALOG ID MATCH in Release_Track",iserror(vlookup($A824&amp;$B824,'5) Release_Track'!$F:$F&amp;'5) Release_Track'!$G:$G,1,0)),"NO ISRC-CATALOG ID pair MATCH in Release_Track" )</f>
        <v>Draven do Brtt</v>
      </c>
      <c r="D824" s="134" t="str">
        <f t="array" ref="D824">ifs(and(isblank($A824),isblank($B824)),"", not(iserror(vlookup($A824&amp;$B824,'5) Release_Track'!$F:$F&amp;'5) Release_Track'!$G:$G,1,0))),vlookup($A824&amp;$B824,{'5) Release_Track'!$F:$F&amp;'5) Release_Track'!$G:$G,'5) Release_Track'!$I:$I},2,0), or(and(not(isblank($B824)),$B824=$B821,$A824&lt;&gt;$A821),and(not(isblank($A824)),$A824=$A821,$B824&lt;&gt;$B821)),"ID LISTS UNALIGNED",and($A824&lt;&gt;"",countif('5) Release_Track'!$F:$F,$A824)=0),"NO ISRC MATCH in Release_Track",and($B824&lt;&gt;"",countif('5) Release_Track'!$G:$G,$B824)=0),"NO CATALOG ID MATCH in Release_Track",iserror(vlookup($A824&amp;$B824,'5) Release_Track'!$F:$F&amp;'5) Release_Track'!$G:$G,1,0)),"NO ISRC-CATALOG ID pair MATCH in Release_Track" )</f>
        <v/>
      </c>
      <c r="E824" s="96" t="s">
        <v>53</v>
      </c>
      <c r="F824" s="140" t="s">
        <v>666</v>
      </c>
      <c r="G824" s="136" t="str">
        <f t="array" ref="G824">ifs(or($F824="",$F824="Main Primary Artist"),$F824,not(iserror(vlookup($F824,'Reference info'!$J$5:$J$8,1,0))),"Key Artist",not(iserror(vlookup($F824,'Reference info'!$J$38:$J$405,1,0))),"Performer",not(iserror(vlookup($F824,'Reference info'!$J$10:$J$36,1,0))),"Producer &amp; Engineer")</f>
        <v>Main Primary Artist</v>
      </c>
      <c r="H824" s="8" t="str">
        <f>"update Artists set ReleasesCount=(select count (distinct ReleaseId) from Releases where ArtistId=(select max(ArtistId) from Artists where Name=N'"&amp;E824&amp;"' and EnterpriseId="&amp;EntId&amp;")), 
TracksCount=(select count (distinct TrackId) from Tracks where ArtistId=(select max(ArtistId) from Artists where Name=N'"&amp;E824&amp;"' and EnterpriseId="&amp;EntId&amp;")) where ArtistId=(select max(ArtistId) from Artists where Name=N'"&amp;E824&amp;"'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24" s="174" t="str">
        <f>IF(F824="Main Primary Artist","update Tracks set ArtistId=(select ArtistId from Artists where Name=N'"&amp;Substitute(Trim(E824),"'","''")&amp;"' and EnterpriseId="&amp;EntId&amp;") where "&amp;IF(A824&lt;&gt;"", "ISRC='"&amp;A824&amp;"'", "TrackVendorId='"&amp;Substitute(Trim(B824),"'","''")&amp;"'")&amp;" and EnterpriseId="&amp;EntId,"INSERT into Contributors VALUES (newid(), "&amp;IF(F824&lt;&gt;"Primary Artist", "(select RoleId from ContributorRoles where Name='"&amp;F824&amp;"'), 0", "49, 1")&amp; ", (select max(TrackId) from Tracks where "&amp;IF(A824&lt;&gt;"", "ISRC='"&amp;A824&amp;"'", "TrackVendorId='"&amp;Substitute(Trim(B824),"'","''")&amp;"'")&amp;" and EnterpriseId="&amp;EntId&amp;"), null, (select ArtistId from Artists where Name=N'"&amp;SUBSTITUTE(trim(E824),"'","''")&amp;"' and EnterpriseId="&amp;EntId&amp;"), null)")</f>
        <v>update Tracks set ArtistId=(select ArtistId from Artists where Name=N'PeJota10*' and EnterpriseId=647322) where ISRC='QZW9M2286003' and EnterpriseId=647322</v>
      </c>
    </row>
    <row r="825" hidden="1">
      <c r="A825" s="34" t="s">
        <v>1018</v>
      </c>
      <c r="B825" s="84"/>
      <c r="C825" s="134" t="str">
        <f t="array" ref="C825">ifs(and(isblank($A825),isblank($B825)),"", not(iserror(vlookup($A825&amp;$B825,'5) Release_Track'!$F:$F&amp;'5) Release_Track'!$G:$G,1,0))),vlookup($A825&amp;$B825,{'5) Release_Track'!$F:$F&amp;'5) Release_Track'!$G:$G,'5) Release_Track'!$H:$H},2,0), or(and(not(isblank($B825)),$B825=$B822,$A825&lt;&gt;$A822),and(not(isblank($A825)),$A825=$A822,$B825&lt;&gt;$B822)),"ID LISTS UNALIGNED",and($A825&lt;&gt;"",countif('5) Release_Track'!$F:$F,$A825)=0),"NO ISRC MATCH in Release_Track",and($B825&lt;&gt;"",countif('5) Release_Track'!$G:$G,$B825)=0),"NO CATALOG ID MATCH in Release_Track",iserror(vlookup($A825&amp;$B825,'5) Release_Track'!$F:$F&amp;'5) Release_Track'!$G:$G,1,0)),"NO ISRC-CATALOG ID pair MATCH in Release_Track" )</f>
        <v>Draven do Brtt</v>
      </c>
      <c r="D825" s="134" t="str">
        <f t="array" ref="D825">ifs(and(isblank($A825),isblank($B825)),"", not(iserror(vlookup($A825&amp;$B825,'5) Release_Track'!$F:$F&amp;'5) Release_Track'!$G:$G,1,0))),vlookup($A825&amp;$B825,{'5) Release_Track'!$F:$F&amp;'5) Release_Track'!$G:$G,'5) Release_Track'!$I:$I},2,0), or(and(not(isblank($B825)),$B825=$B822,$A825&lt;&gt;$A822),and(not(isblank($A825)),$A825=$A822,$B825&lt;&gt;$B822)),"ID LISTS UNALIGNED",and($A825&lt;&gt;"",countif('5) Release_Track'!$F:$F,$A825)=0),"NO ISRC MATCH in Release_Track",and($B825&lt;&gt;"",countif('5) Release_Track'!$G:$G,$B825)=0),"NO CATALOG ID MATCH in Release_Track",iserror(vlookup($A825&amp;$B825,'5) Release_Track'!$F:$F&amp;'5) Release_Track'!$G:$G,1,0)),"NO ISRC-CATALOG ID pair MATCH in Release_Track" )</f>
        <v/>
      </c>
      <c r="E825" s="96" t="s">
        <v>53</v>
      </c>
      <c r="F825" s="135" t="s">
        <v>669</v>
      </c>
      <c r="G825" s="136" t="str">
        <f t="array" ref="G825">ifs(or($F825="",$F825="Main Primary Artist"),$F825,not(iserror(vlookup($F825,'Reference info'!$J$5:$J$8,1,0))),"Key Artist",not(iserror(vlookup($F825,'Reference info'!$J$38:$J$405,1,0))),"Performer",not(iserror(vlookup($F825,'Reference info'!$J$10:$J$36,1,0))),"Producer &amp; Engineer")</f>
        <v>Producer &amp; Engineer</v>
      </c>
      <c r="J825" s="174" t="str">
        <f>IF(F825="Main Primary Artist","update Tracks set ArtistId=(select ArtistId from Artists where Name=N'"&amp;Substitute(Trim(E825),"'","''")&amp;"' and EnterpriseId="&amp;EntId&amp;") where "&amp;IF(A825&lt;&gt;"", "ISRC='"&amp;A825&amp;"'", "TrackVendorId='"&amp;Substitute(Trim(B825),"'","''")&amp;"'")&amp;" and EnterpriseId="&amp;EntId,"INSERT into Contributors VALUES (newid(), "&amp;IF(F825&lt;&gt;"Primary Artist", "(select RoleId from ContributorRoles where Name='"&amp;F825&amp;"'), 0", "49, 1")&amp; ", (select max(TrackId) from Tracks where "&amp;IF(A825&lt;&gt;"", "ISRC='"&amp;A825&amp;"'", "TrackVendorId='"&amp;Substitute(Trim(B825),"'","''")&amp;"'")&amp;" and EnterpriseId="&amp;EntId&amp;"), null, (select ArtistId from Artists where Name=N'"&amp;SUBSTITUTE(trim(E825),"'","''")&amp;"' and EnterpriseId="&amp;EntId&amp;"), null)")</f>
        <v>INSERT into Contributors VALUES (newid(), (select RoleId from ContributorRoles where Name='Engineer'), 0, (select max(TrackId) from Tracks where ISRC='QZW9M2286003' and EnterpriseId=647322), null, (select ArtistId from Artists where Name=N'PeJota10*' and EnterpriseId=647322), null)</v>
      </c>
    </row>
    <row r="826" hidden="1">
      <c r="A826" s="8" t="s">
        <v>710</v>
      </c>
      <c r="B826" s="116"/>
      <c r="C826" s="134" t="str">
        <f t="array" ref="C826">ifs(and(isblank($A826),isblank($B826)),"", not(iserror(vlookup($A826&amp;$B826,'5) Release_Track'!$F:$F&amp;'5) Release_Track'!$G:$G,1,0))),vlookup($A826&amp;$B826,{'5) Release_Track'!$F:$F&amp;'5) Release_Track'!$G:$G,'5) Release_Track'!$H:$H},2,0), or(and(not(isblank($B826)),$B826=$B825,$A826&lt;&gt;$A825),and(not(isblank($A826)),$A826=$A825,$B826&lt;&gt;$B825)),"ID LISTS UNALIGNED",and($A826&lt;&gt;"",countif('5) Release_Track'!$F:$F,$A826)=0),"NO ISRC MATCH in Release_Track",and($B826&lt;&gt;"",countif('5) Release_Track'!$G:$G,$B826)=0),"NO CATALOG ID MATCH in Release_Track",iserror(vlookup($A826&amp;$B826,'5) Release_Track'!$F:$F&amp;'5) Release_Track'!$G:$G,1,0)),"NO ISRC-CATALOG ID pair MATCH in Release_Track" )</f>
        <v>Batalha Final</v>
      </c>
      <c r="D826" s="134"/>
      <c r="E826" s="43" t="s">
        <v>49</v>
      </c>
      <c r="F826" s="135" t="s">
        <v>667</v>
      </c>
      <c r="G826" s="136" t="str">
        <f t="array" ref="G826">ifs(or($F826="",$F826="Main Primary Artist"),$F826,not(iserror(vlookup($F826,'Reference info'!$J$5:$J$8,1,0))),"Key Artist",not(iserror(vlookup($F826,'Reference info'!$J$38:$J$405,1,0))),"Performer",not(iserror(vlookup($F826,'Reference info'!$J$10:$J$36,1,0))),"Producer &amp; Engineer")</f>
        <v>Producer &amp; Engineer</v>
      </c>
      <c r="J826" s="174" t="str">
        <f>IF(F826="Main Primary Artist","update Tracks set ArtistId=(select ArtistId from Artists where Name=N'"&amp;Substitute(Trim(E826),"'","''")&amp;"' and EnterpriseId="&amp;EntId&amp;") where "&amp;IF(A826&lt;&gt;"", "ISRC='"&amp;A826&amp;"'", "TrackVendorId='"&amp;Substitute(Trim(B826),"'","''")&amp;"'")&amp;" and EnterpriseId="&amp;EntId,"INSERT into Contributors VALUES (newid(), "&amp;IF(F826&lt;&gt;"Primary Artist", "(select RoleId from ContributorRoles where Name='"&amp;F826&amp;"'), 0", "49, 1")&amp; ", (select max(TrackId) from Tracks where "&amp;IF(A826&lt;&gt;"", "ISRC='"&amp;A826&amp;"'", "TrackVendorId='"&amp;Substitute(Trim(B826),"'","''")&amp;"'")&amp;" and EnterpriseId="&amp;EntId&amp;"), null, (select ArtistId from Artists where Name=N'"&amp;SUBSTITUTE(trim(E826),"'","''")&amp;"' and EnterpriseId="&amp;EntId&amp;"), null)")</f>
        <v>INSERT into Contributors VALUES (newid(), (select RoleId from ContributorRoles where Name='Producer'), 0, (select max(TrackId) from Tracks where ISRC='QZW9M2286013' and EnterpriseId=647322), null, (select ArtistId from Artists where Name=N'JKZ' and EnterpriseId=647322), null)</v>
      </c>
    </row>
    <row r="827">
      <c r="A827" s="8" t="s">
        <v>710</v>
      </c>
      <c r="B827" s="116"/>
      <c r="C827" s="134" t="str">
        <f t="array" ref="C827">ifs(and(isblank($A827),isblank($B827)),"", not(iserror(vlookup($A827&amp;$B827,'5) Release_Track'!$F:$F&amp;'5) Release_Track'!$G:$G,1,0))),vlookup($A827&amp;$B827,{'5) Release_Track'!$F:$F&amp;'5) Release_Track'!$G:$G,'5) Release_Track'!$H:$H},2,0), or(and(not(isblank($B827)),$B827=$B824,$A827&lt;&gt;$A824),and(not(isblank($A827)),$A827=$A824,$B827&lt;&gt;$B824)),"ID LISTS UNALIGNED",and($A827&lt;&gt;"",countif('5) Release_Track'!$F:$F,$A827)=0),"NO ISRC MATCH in Release_Track",and($B827&lt;&gt;"",countif('5) Release_Track'!$G:$G,$B827)=0),"NO CATALOG ID MATCH in Release_Track",iserror(vlookup($A827&amp;$B827,'5) Release_Track'!$F:$F&amp;'5) Release_Track'!$G:$G,1,0)),"NO ISRC-CATALOG ID pair MATCH in Release_Track" )</f>
        <v>Batalha Final</v>
      </c>
      <c r="D827" s="134" t="str">
        <f t="array" ref="D827">ifs(and(isblank($A827),isblank($B827)),"", not(iserror(vlookup($A827&amp;$B827,'5) Release_Track'!$F:$F&amp;'5) Release_Track'!$G:$G,1,0))),vlookup($A827&amp;$B827,{'5) Release_Track'!$F:$F&amp;'5) Release_Track'!$G:$G,'5) Release_Track'!$I:$I},2,0), or(and(not(isblank($B827)),$B827=$B824,$A827&lt;&gt;$A824),and(not(isblank($A827)),$A827=$A824,$B827&lt;&gt;$B824)),"ID LISTS UNALIGNED",and($A827&lt;&gt;"",countif('5) Release_Track'!$F:$F,$A827)=0),"NO ISRC MATCH in Release_Track",and($B827&lt;&gt;"",countif('5) Release_Track'!$G:$G,$B827)=0),"NO CATALOG ID MATCH in Release_Track",iserror(vlookup($A827&amp;$B827,'5) Release_Track'!$F:$F&amp;'5) Release_Track'!$G:$G,1,0)),"NO ISRC-CATALOG ID pair MATCH in Release_Track" )</f>
        <v/>
      </c>
      <c r="E827" s="43" t="s">
        <v>49</v>
      </c>
      <c r="F827" s="135" t="s">
        <v>666</v>
      </c>
      <c r="G827" s="136" t="str">
        <f t="array" ref="G827">ifs(or($F827="",$F827="Main Primary Artist"),$F827,not(iserror(vlookup($F827,'Reference info'!$J$5:$J$8,1,0))),"Key Artist",not(iserror(vlookup($F827,'Reference info'!$J$38:$J$405,1,0))),"Performer",not(iserror(vlookup($F827,'Reference info'!$J$10:$J$36,1,0))),"Producer &amp; Engineer")</f>
        <v>Main Primary Artist</v>
      </c>
      <c r="H827" s="8" t="str">
        <f>"update Artists set ReleasesCount=(select count (distinct ReleaseId) from Releases where ArtistId=(select max(ArtistId) from Artists where Name=N'"&amp;E827&amp;"' and EnterpriseId="&amp;EntId&amp;")), 
TracksCount=(select count (distinct TrackId) from Tracks where ArtistId=(select max(ArtistId) from Artists where Name=N'"&amp;E827&amp;"' and EnterpriseId="&amp;EntId&amp;")) where ArtistId=(select max(ArtistId) from Artists where Name=N'"&amp;E827&amp;"'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827" s="174" t="str">
        <f>IF(F827="Main Primary Artist","update Tracks set ArtistId=(select ArtistId from Artists where Name=N'"&amp;Substitute(Trim(E827),"'","''")&amp;"' and EnterpriseId="&amp;EntId&amp;") where "&amp;IF(A827&lt;&gt;"", "ISRC='"&amp;A827&amp;"'", "TrackVendorId='"&amp;Substitute(Trim(B827),"'","''")&amp;"'")&amp;" and EnterpriseId="&amp;EntId,"INSERT into Contributors VALUES (newid(), "&amp;IF(F827&lt;&gt;"Primary Artist", "(select RoleId from ContributorRoles where Name='"&amp;F827&amp;"'), 0", "49, 1")&amp; ", (select max(TrackId) from Tracks where "&amp;IF(A827&lt;&gt;"", "ISRC='"&amp;A827&amp;"'", "TrackVendorId='"&amp;Substitute(Trim(B827),"'","''")&amp;"'")&amp;" and EnterpriseId="&amp;EntId&amp;"), null, (select ArtistId from Artists where Name=N'"&amp;SUBSTITUTE(trim(E827),"'","''")&amp;"' and EnterpriseId="&amp;EntId&amp;"), null)")</f>
        <v>update Tracks set ArtistId=(select ArtistId from Artists where Name=N'JKZ' and EnterpriseId=647322) where ISRC='QZW9M2286013' and EnterpriseId=647322</v>
      </c>
    </row>
    <row r="828" hidden="1">
      <c r="A828" s="8" t="s">
        <v>710</v>
      </c>
      <c r="B828" s="116"/>
      <c r="C828" s="134" t="str">
        <f t="array" ref="C828">ifs(and(isblank($A828),isblank($B828)),"", not(iserror(vlookup($A828&amp;$B828,'5) Release_Track'!$F:$F&amp;'5) Release_Track'!$G:$G,1,0))),vlookup($A828&amp;$B828,{'5) Release_Track'!$F:$F&amp;'5) Release_Track'!$G:$G,'5) Release_Track'!$H:$H},2,0), or(and(not(isblank($B828)),$B828=$B827,$A828&lt;&gt;$A827),and(not(isblank($A828)),$A828=$A827,$B828&lt;&gt;$B827)),"ID LISTS UNALIGNED",and($A828&lt;&gt;"",countif('5) Release_Track'!$F:$F,$A828)=0),"NO ISRC MATCH in Release_Track",and($B828&lt;&gt;"",countif('5) Release_Track'!$G:$G,$B828)=0),"NO CATALOG ID MATCH in Release_Track",iserror(vlookup($A828&amp;$B828,'5) Release_Track'!$F:$F&amp;'5) Release_Track'!$G:$G,1,0)),"NO ISRC-CATALOG ID pair MATCH in Release_Track" )</f>
        <v>Batalha Final</v>
      </c>
      <c r="D828" s="134" t="str">
        <f t="array" ref="D828">ifs(and(isblank($A828),isblank($B828)),"", not(iserror(vlookup($A828&amp;$B828,'5) Release_Track'!$F:$F&amp;'5) Release_Track'!$G:$G,1,0))),vlookup($A828&amp;$B828,{'5) Release_Track'!$F:$F&amp;'5) Release_Track'!$G:$G,'5) Release_Track'!$I:$I},2,0), or(and(not(isblank($B828)),$B828=$B827,$A828&lt;&gt;$A827),and(not(isblank($A828)),$A828=$A827,$B828&lt;&gt;$B827)),"ID LISTS UNALIGNED",and($A828&lt;&gt;"",countif('5) Release_Track'!$F:$F,$A828)=0),"NO ISRC MATCH in Release_Track",and($B828&lt;&gt;"",countif('5) Release_Track'!$G:$G,$B828)=0),"NO CATALOG ID MATCH in Release_Track",iserror(vlookup($A828&amp;$B828,'5) Release_Track'!$F:$F&amp;'5) Release_Track'!$G:$G,1,0)),"NO ISRC-CATALOG ID pair MATCH in Release_Track" )</f>
        <v/>
      </c>
      <c r="E828" s="43" t="s">
        <v>75</v>
      </c>
      <c r="F828" s="135" t="s">
        <v>672</v>
      </c>
      <c r="G828" s="136" t="str">
        <f t="array" ref="G828">ifs(or($F828="",$F828="Main Primary Artist"),$F828,not(iserror(vlookup($F828,'Reference info'!$J$5:$J$8,1,0))),"Key Artist",not(iserror(vlookup($F828,'Reference info'!$J$38:$J$405,1,0))),"Performer",not(iserror(vlookup($F828,'Reference info'!$J$10:$J$36,1,0))),"Producer &amp; Engineer")</f>
        <v>Key Artist</v>
      </c>
      <c r="J828" s="174" t="str">
        <f>IF(F828="Main Primary Artist","update Tracks set ArtistId=(select ArtistId from Artists where Name=N'"&amp;Substitute(Trim(E828),"'","''")&amp;"' and EnterpriseId="&amp;EntId&amp;") where "&amp;IF(A828&lt;&gt;"", "ISRC='"&amp;A828&amp;"'", "TrackVendorId='"&amp;Substitute(Trim(B828),"'","''")&amp;"'")&amp;" and EnterpriseId="&amp;EntId,"INSERT into Contributors VALUES (newid(), "&amp;IF(F828&lt;&gt;"Primary Artist", "(select RoleId from ContributorRoles where Name='"&amp;F828&amp;"'), 0", "49, 1")&amp; ", (select max(TrackId) from Tracks where "&amp;IF(A828&lt;&gt;"", "ISRC='"&amp;A828&amp;"'", "TrackVendorId='"&amp;Substitute(Trim(B828),"'","''")&amp;"'")&amp;" and EnterpriseId="&amp;EntId&amp;"), null, (select ArtistId from Artists where Name=N'"&amp;SUBSTITUTE(trim(E828),"'","''")&amp;"' and EnterpriseId="&amp;EntId&amp;"), null)")</f>
        <v>INSERT into Contributors VALUES (newid(), (select RoleId from ContributorRoles where Name='Featuring'), 0, (select max(TrackId) from Tracks where ISRC='QZW9M2286013' and EnterpriseId=647322), null, (select ArtistId from Artists where Name=N'Shiny_sz' and EnterpriseId=647322), null)</v>
      </c>
    </row>
    <row r="829" hidden="1">
      <c r="A829" s="8" t="s">
        <v>710</v>
      </c>
      <c r="B829" s="116"/>
      <c r="C829" s="134" t="str">
        <f t="array" ref="C829">ifs(and(isblank($A829),isblank($B829)),"", not(iserror(vlookup($A829&amp;$B829,'5) Release_Track'!$F:$F&amp;'5) Release_Track'!$G:$G,1,0))),vlookup($A829&amp;$B829,{'5) Release_Track'!$F:$F&amp;'5) Release_Track'!$G:$G,'5) Release_Track'!$H:$H},2,0), or(and(not(isblank($B829)),$B829=$B828,$A829&lt;&gt;$A828),and(not(isblank($A829)),$A829=$A828,$B829&lt;&gt;$B828)),"ID LISTS UNALIGNED",and($A829&lt;&gt;"",countif('5) Release_Track'!$F:$F,$A829)=0),"NO ISRC MATCH in Release_Track",and($B829&lt;&gt;"",countif('5) Release_Track'!$G:$G,$B829)=0),"NO CATALOG ID MATCH in Release_Track",iserror(vlookup($A829&amp;$B829,'5) Release_Track'!$F:$F&amp;'5) Release_Track'!$G:$G,1,0)),"NO ISRC-CATALOG ID pair MATCH in Release_Track" )</f>
        <v>Batalha Final</v>
      </c>
      <c r="D829" s="134"/>
      <c r="E829" s="43" t="s">
        <v>49</v>
      </c>
      <c r="F829" s="135" t="s">
        <v>669</v>
      </c>
      <c r="G829" s="136" t="str">
        <f t="array" ref="G829">ifs(or($F829="",$F829="Main Primary Artist"),$F829,not(iserror(vlookup($F829,'Reference info'!$J$5:$J$8,1,0))),"Key Artist",not(iserror(vlookup($F829,'Reference info'!$J$38:$J$405,1,0))),"Performer",not(iserror(vlookup($F829,'Reference info'!$J$10:$J$36,1,0))),"Producer &amp; Engineer")</f>
        <v>Producer &amp; Engineer</v>
      </c>
      <c r="J829" s="174" t="str">
        <f>IF(F829="Main Primary Artist","update Tracks set ArtistId=(select ArtistId from Artists where Name=N'"&amp;Substitute(Trim(E829),"'","''")&amp;"' and EnterpriseId="&amp;EntId&amp;") where "&amp;IF(A829&lt;&gt;"", "ISRC='"&amp;A829&amp;"'", "TrackVendorId='"&amp;Substitute(Trim(B829),"'","''")&amp;"'")&amp;" and EnterpriseId="&amp;EntId,"INSERT into Contributors VALUES (newid(), "&amp;IF(F829&lt;&gt;"Primary Artist", "(select RoleId from ContributorRoles where Name='"&amp;F829&amp;"'), 0", "49, 1")&amp; ", (select max(TrackId) from Tracks where "&amp;IF(A829&lt;&gt;"", "ISRC='"&amp;A829&amp;"'", "TrackVendorId='"&amp;Substitute(Trim(B829),"'","''")&amp;"'")&amp;" and EnterpriseId="&amp;EntId&amp;"), null, (select ArtistId from Artists where Name=N'"&amp;SUBSTITUTE(trim(E829),"'","''")&amp;"' and EnterpriseId="&amp;EntId&amp;"), null)")</f>
        <v>INSERT into Contributors VALUES (newid(), (select RoleId from ContributorRoles where Name='Engineer'), 0, (select max(TrackId) from Tracks where ISRC='QZW9M2286013' and EnterpriseId=647322), null, (select ArtistId from Artists where Name=N'JKZ' and EnterpriseId=647322), null)</v>
      </c>
    </row>
    <row r="830" hidden="1">
      <c r="A830" s="8" t="s">
        <v>708</v>
      </c>
      <c r="B830" s="116"/>
      <c r="C830" s="134" t="str">
        <f t="array" ref="C830">ifs(and(isblank($A830),isblank($B830)),"", not(iserror(vlookup($A830&amp;$B830,'5) Release_Track'!$F:$F&amp;'5) Release_Track'!$G:$G,1,0))),vlookup($A830&amp;$B830,{'5) Release_Track'!$F:$F&amp;'5) Release_Track'!$G:$G,'5) Release_Track'!$H:$H},2,0), or(and(not(isblank($B830)),$B830=$B827,$A830&lt;&gt;$A827),and(not(isblank($A830)),$A830=$A827,$B830&lt;&gt;$B827)),"ID LISTS UNALIGNED",and($A830&lt;&gt;"",countif('5) Release_Track'!$F:$F,$A830)=0),"NO ISRC MATCH in Release_Track",and($B830&lt;&gt;"",countif('5) Release_Track'!$G:$G,$B830)=0),"NO CATALOG ID MATCH in Release_Track",iserror(vlookup($A830&amp;$B830,'5) Release_Track'!$F:$F&amp;'5) Release_Track'!$G:$G,1,0)),"NO ISRC-CATALOG ID pair MATCH in Release_Track" )</f>
        <v>O Jogador Perfeito</v>
      </c>
      <c r="D830" s="134"/>
      <c r="E830" s="43" t="s">
        <v>67</v>
      </c>
      <c r="F830" s="135" t="s">
        <v>667</v>
      </c>
      <c r="G830" s="136" t="str">
        <f t="array" ref="G830">ifs(or($F830="",$F830="Main Primary Artist"),$F830,not(iserror(vlookup($F830,'Reference info'!$J$5:$J$8,1,0))),"Key Artist",not(iserror(vlookup($F830,'Reference info'!$J$38:$J$405,1,0))),"Performer",not(iserror(vlookup($F830,'Reference info'!$J$10:$J$36,1,0))),"Producer &amp; Engineer")</f>
        <v>Producer &amp; Engineer</v>
      </c>
      <c r="J830" s="174" t="str">
        <f>IF(F830="Main Primary Artist","update Tracks set ArtistId=(select ArtistId from Artists where Name=N'"&amp;Substitute(Trim(E830),"'","''")&amp;"' and EnterpriseId="&amp;EntId&amp;") where "&amp;IF(A830&lt;&gt;"", "ISRC='"&amp;A830&amp;"'", "TrackVendorId='"&amp;Substitute(Trim(B830),"'","''")&amp;"'")&amp;" and EnterpriseId="&amp;EntId,"INSERT into Contributors VALUES (newid(), "&amp;IF(F830&lt;&gt;"Primary Artist", "(select RoleId from ContributorRoles where Name='"&amp;F830&amp;"'), 0", "49, 1")&amp; ", (select max(TrackId) from Tracks where "&amp;IF(A830&lt;&gt;"", "ISRC='"&amp;A830&amp;"'", "TrackVendorId='"&amp;Substitute(Trim(B830),"'","''")&amp;"'")&amp;" and EnterpriseId="&amp;EntId&amp;"), null, (select ArtistId from Artists where Name=N'"&amp;SUBSTITUTE(trim(E830),"'","''")&amp;"' and EnterpriseId="&amp;EntId&amp;"), null)")</f>
        <v>INSERT into Contributors VALUES (newid(), (select RoleId from ContributorRoles where Name='Producer'), 0, (select max(TrackId) from Tracks where ISRC='QZW9M2286061' and EnterpriseId=647322), null, (select ArtistId from Artists where Name=N'Flash Beats Manow' and EnterpriseId=647322), null)</v>
      </c>
    </row>
    <row r="831">
      <c r="A831" s="8" t="s">
        <v>708</v>
      </c>
      <c r="B831" s="116"/>
      <c r="C831" s="134" t="str">
        <f t="array" ref="C831">ifs(and(isblank($A831),isblank($B831)),"", not(iserror(vlookup($A831&amp;$B831,'5) Release_Track'!$F:$F&amp;'5) Release_Track'!$G:$G,1,0))),vlookup($A831&amp;$B831,{'5) Release_Track'!$F:$F&amp;'5) Release_Track'!$G:$G,'5) Release_Track'!$H:$H},2,0), or(and(not(isblank($B831)),$B831=$B828,$A831&lt;&gt;$A828),and(not(isblank($A831)),$A831=$A828,$B831&lt;&gt;$B828)),"ID LISTS UNALIGNED",and($A831&lt;&gt;"",countif('5) Release_Track'!$F:$F,$A831)=0),"NO ISRC MATCH in Release_Track",and($B831&lt;&gt;"",countif('5) Release_Track'!$G:$G,$B831)=0),"NO CATALOG ID MATCH in Release_Track",iserror(vlookup($A831&amp;$B831,'5) Release_Track'!$F:$F&amp;'5) Release_Track'!$G:$G,1,0)),"NO ISRC-CATALOG ID pair MATCH in Release_Track" )</f>
        <v>O Jogador Perfeito</v>
      </c>
      <c r="D831" s="134" t="str">
        <f t="array" ref="D831">ifs(and(isblank($A831),isblank($B831)),"", not(iserror(vlookup($A831&amp;$B831,'5) Release_Track'!$F:$F&amp;'5) Release_Track'!$G:$G,1,0))),vlookup($A831&amp;$B831,{'5) Release_Track'!$F:$F&amp;'5) Release_Track'!$G:$G,'5) Release_Track'!$I:$I},2,0), or(and(not(isblank($B831)),$B831=$B828,$A831&lt;&gt;$A828),and(not(isblank($A831)),$A831=$A828,$B831&lt;&gt;$B828)),"ID LISTS UNALIGNED",and($A831&lt;&gt;"",countif('5) Release_Track'!$F:$F,$A831)=0),"NO ISRC MATCH in Release_Track",and($B831&lt;&gt;"",countif('5) Release_Track'!$G:$G,$B831)=0),"NO CATALOG ID MATCH in Release_Track",iserror(vlookup($A831&amp;$B831,'5) Release_Track'!$F:$F&amp;'5) Release_Track'!$G:$G,1,0)),"NO ISRC-CATALOG ID pair MATCH in Release_Track" )</f>
        <v/>
      </c>
      <c r="E831" s="43" t="s">
        <v>67</v>
      </c>
      <c r="F831" s="135" t="s">
        <v>666</v>
      </c>
      <c r="G831" s="136" t="str">
        <f t="array" ref="G831">ifs(or($F831="",$F831="Main Primary Artist"),$F831,not(iserror(vlookup($F831,'Reference info'!$J$5:$J$8,1,0))),"Key Artist",not(iserror(vlookup($F831,'Reference info'!$J$38:$J$405,1,0))),"Performer",not(iserror(vlookup($F831,'Reference info'!$J$10:$J$36,1,0))),"Producer &amp; Engineer")</f>
        <v>Main Primary Artist</v>
      </c>
      <c r="H831" s="8" t="str">
        <f>"update Artists set ReleasesCount=(select count (distinct ReleaseId) from Releases where ArtistId=(select max(ArtistId) from Artists where Name=N'"&amp;E831&amp;"' and EnterpriseId="&amp;EntId&amp;")), 
TracksCount=(select count (distinct TrackId) from Tracks where ArtistId=(select max(ArtistId) from Artists where Name=N'"&amp;E831&amp;"' and EnterpriseId="&amp;EntId&amp;")) where ArtistId=(select max(ArtistId) from Artists where Name=N'"&amp;E831&amp;"'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31" s="174" t="str">
        <f>IF(F831="Main Primary Artist","update Tracks set ArtistId=(select ArtistId from Artists where Name=N'"&amp;Substitute(Trim(E831),"'","''")&amp;"' and EnterpriseId="&amp;EntId&amp;") where "&amp;IF(A831&lt;&gt;"", "ISRC='"&amp;A831&amp;"'", "TrackVendorId='"&amp;Substitute(Trim(B831),"'","''")&amp;"'")&amp;" and EnterpriseId="&amp;EntId,"INSERT into Contributors VALUES (newid(), "&amp;IF(F831&lt;&gt;"Primary Artist", "(select RoleId from ContributorRoles where Name='"&amp;F831&amp;"'), 0", "49, 1")&amp; ", (select max(TrackId) from Tracks where "&amp;IF(A831&lt;&gt;"", "ISRC='"&amp;A831&amp;"'", "TrackVendorId='"&amp;Substitute(Trim(B831),"'","''")&amp;"'")&amp;" and EnterpriseId="&amp;EntId&amp;"), null, (select ArtistId from Artists where Name=N'"&amp;SUBSTITUTE(trim(E831),"'","''")&amp;"' and EnterpriseId="&amp;EntId&amp;"), null)")</f>
        <v>update Tracks set ArtistId=(select ArtistId from Artists where Name=N'Flash Beats Manow' and EnterpriseId=647322) where ISRC='QZW9M2286061' and EnterpriseId=647322</v>
      </c>
    </row>
    <row r="832" hidden="1">
      <c r="A832" s="8" t="s">
        <v>708</v>
      </c>
      <c r="B832" s="116"/>
      <c r="C832" s="134" t="str">
        <f t="array" ref="C832">ifs(and(isblank($A832),isblank($B832)),"", not(iserror(vlookup($A832&amp;$B832,'5) Release_Track'!$F:$F&amp;'5) Release_Track'!$G:$G,1,0))),vlookup($A832&amp;$B832,{'5) Release_Track'!$F:$F&amp;'5) Release_Track'!$G:$G,'5) Release_Track'!$H:$H},2,0), or(and(not(isblank($B832)),$B832=$B829,$A832&lt;&gt;$A829),and(not(isblank($A832)),$A832=$A829,$B832&lt;&gt;$B829)),"ID LISTS UNALIGNED",and($A832&lt;&gt;"",countif('5) Release_Track'!$F:$F,$A832)=0),"NO ISRC MATCH in Release_Track",and($B832&lt;&gt;"",countif('5) Release_Track'!$G:$G,$B832)=0),"NO CATALOG ID MATCH in Release_Track",iserror(vlookup($A832&amp;$B832,'5) Release_Track'!$F:$F&amp;'5) Release_Track'!$G:$G,1,0)),"NO ISRC-CATALOG ID pair MATCH in Release_Track" )</f>
        <v>O Jogador Perfeito</v>
      </c>
      <c r="D832" s="134"/>
      <c r="E832" s="43" t="s">
        <v>67</v>
      </c>
      <c r="F832" s="135" t="s">
        <v>669</v>
      </c>
      <c r="G832" s="136" t="str">
        <f t="array" ref="G832">ifs(or($F832="",$F832="Main Primary Artist"),$F832,not(iserror(vlookup($F832,'Reference info'!$J$5:$J$8,1,0))),"Key Artist",not(iserror(vlookup($F832,'Reference info'!$J$38:$J$405,1,0))),"Performer",not(iserror(vlookup($F832,'Reference info'!$J$10:$J$36,1,0))),"Producer &amp; Engineer")</f>
        <v>Producer &amp; Engineer</v>
      </c>
      <c r="J832" s="174" t="str">
        <f>IF(F832="Main Primary Artist","update Tracks set ArtistId=(select ArtistId from Artists where Name=N'"&amp;Substitute(Trim(E832),"'","''")&amp;"' and EnterpriseId="&amp;EntId&amp;") where "&amp;IF(A832&lt;&gt;"", "ISRC='"&amp;A832&amp;"'", "TrackVendorId='"&amp;Substitute(Trim(B832),"'","''")&amp;"'")&amp;" and EnterpriseId="&amp;EntId,"INSERT into Contributors VALUES (newid(), "&amp;IF(F832&lt;&gt;"Primary Artist", "(select RoleId from ContributorRoles where Name='"&amp;F832&amp;"'), 0", "49, 1")&amp; ", (select max(TrackId) from Tracks where "&amp;IF(A832&lt;&gt;"", "ISRC='"&amp;A832&amp;"'", "TrackVendorId='"&amp;Substitute(Trim(B832),"'","''")&amp;"'")&amp;" and EnterpriseId="&amp;EntId&amp;"), null, (select ArtistId from Artists where Name=N'"&amp;SUBSTITUTE(trim(E832),"'","''")&amp;"' and EnterpriseId="&amp;EntId&amp;"), null)")</f>
        <v>INSERT into Contributors VALUES (newid(), (select RoleId from ContributorRoles where Name='Engineer'), 0, (select max(TrackId) from Tracks where ISRC='QZW9M2286061' and EnterpriseId=647322), null, (select ArtistId from Artists where Name=N'Flash Beats Manow' and EnterpriseId=647322), null)</v>
      </c>
    </row>
    <row r="833" hidden="1">
      <c r="A833" s="8" t="s">
        <v>712</v>
      </c>
      <c r="B833" s="116"/>
      <c r="C833" s="134" t="str">
        <f t="array" ref="C833">ifs(and(isblank($A833),isblank($B833)),"", not(iserror(vlookup($A833&amp;$B833,'5) Release_Track'!$F:$F&amp;'5) Release_Track'!$G:$G,1,0))),vlookup($A833&amp;$B833,{'5) Release_Track'!$F:$F&amp;'5) Release_Track'!$G:$G,'5) Release_Track'!$H:$H},2,0), or(and(not(isblank($B833)),$B833=#REF!,$A833&lt;&gt;#REF!),and(not(isblank($A833)),$A833=#REF!,$B833&lt;&gt;#REF!)),"ID LISTS UNALIGNED",and($A833&lt;&gt;"",countif('5) Release_Track'!$F:$F,$A833)=0),"NO ISRC MATCH in Release_Track",and($B833&lt;&gt;"",countif('5) Release_Track'!$G:$G,$B833)=0),"NO CATALOG ID MATCH in Release_Track",iserror(vlookup($A833&amp;$B833,'5) Release_Track'!$F:$F&amp;'5) Release_Track'!$G:$G,1,0)),"NO ISRC-CATALOG ID pair MATCH in Release_Track" )</f>
        <v>O Rei da Velocidade</v>
      </c>
      <c r="D833" s="134"/>
      <c r="E833" s="43" t="s">
        <v>67</v>
      </c>
      <c r="F833" s="135" t="s">
        <v>667</v>
      </c>
      <c r="G833" s="136" t="str">
        <f t="array" ref="G833">ifs(or($F833="",$F833="Main Primary Artist"),$F833,not(iserror(vlookup($F833,'Reference info'!$J$5:$J$8,1,0))),"Key Artist",not(iserror(vlookup($F833,'Reference info'!$J$38:$J$405,1,0))),"Performer",not(iserror(vlookup($F833,'Reference info'!$J$10:$J$36,1,0))),"Producer &amp; Engineer")</f>
        <v>Producer &amp; Engineer</v>
      </c>
      <c r="J833" s="174" t="str">
        <f>IF(F833="Main Primary Artist","update Tracks set ArtistId=(select ArtistId from Artists where Name=N'"&amp;Substitute(Trim(E833),"'","''")&amp;"' and EnterpriseId="&amp;EntId&amp;") where "&amp;IF(A833&lt;&gt;"", "ISRC='"&amp;A833&amp;"'", "TrackVendorId='"&amp;Substitute(Trim(B833),"'","''")&amp;"'")&amp;" and EnterpriseId="&amp;EntId,"INSERT into Contributors VALUES (newid(), "&amp;IF(F833&lt;&gt;"Primary Artist", "(select RoleId from ContributorRoles where Name='"&amp;F833&amp;"'), 0", "49, 1")&amp; ", (select max(TrackId) from Tracks where "&amp;IF(A833&lt;&gt;"", "ISRC='"&amp;A833&amp;"'", "TrackVendorId='"&amp;Substitute(Trim(B833),"'","''")&amp;"'")&amp;" and EnterpriseId="&amp;EntId&amp;"), null, (select ArtistId from Artists where Name=N'"&amp;SUBSTITUTE(trim(E833),"'","''")&amp;"' and EnterpriseId="&amp;EntId&amp;"), null)")</f>
        <v>INSERT into Contributors VALUES (newid(), (select RoleId from ContributorRoles where Name='Producer'), 0, (select max(TrackId) from Tracks where ISRC='QZW9M2292103' and EnterpriseId=647322), null, (select ArtistId from Artists where Name=N'Flash Beats Manow' and EnterpriseId=647322), null)</v>
      </c>
    </row>
    <row r="834">
      <c r="A834" s="8" t="s">
        <v>712</v>
      </c>
      <c r="B834" s="116"/>
      <c r="C834" s="134" t="str">
        <f t="array" ref="C834">ifs(and(isblank($A834),isblank($B834)),"", not(iserror(vlookup($A834&amp;$B834,'5) Release_Track'!$F:$F&amp;'5) Release_Track'!$G:$G,1,0))),vlookup($A834&amp;$B834,{'5) Release_Track'!$F:$F&amp;'5) Release_Track'!$G:$G,'5) Release_Track'!$H:$H},2,0), or(and(not(isblank($B834)),$B834=#REF!,$A834&lt;&gt;#REF!),and(not(isblank($A834)),$A834=#REF!,$B834&lt;&gt;#REF!)),"ID LISTS UNALIGNED",and($A834&lt;&gt;"",countif('5) Release_Track'!$F:$F,$A834)=0),"NO ISRC MATCH in Release_Track",and($B834&lt;&gt;"",countif('5) Release_Track'!$G:$G,$B834)=0),"NO CATALOG ID MATCH in Release_Track",iserror(vlookup($A834&amp;$B834,'5) Release_Track'!$F:$F&amp;'5) Release_Track'!$G:$G,1,0)),"NO ISRC-CATALOG ID pair MATCH in Release_Track" )</f>
        <v>O Rei da Velocidade</v>
      </c>
      <c r="D834" s="134" t="str">
        <f t="array" ref="D834">ifs(and(isblank($A834),isblank($B834)),"", not(iserror(vlookup($A834&amp;$B834,'5) Release_Track'!$F:$F&amp;'5) Release_Track'!$G:$G,1,0))),vlookup($A834&amp;$B834,{'5) Release_Track'!$F:$F&amp;'5) Release_Track'!$G:$G,'5) Release_Track'!$I:$I},2,0), or(and(not(isblank($B834)),$B834=#REF!,$A834&lt;&gt;#REF!),and(not(isblank($A834)),$A834=#REF!,$B834&lt;&gt;#REF!)),"ID LISTS UNALIGNED",and($A834&lt;&gt;"",countif('5) Release_Track'!$F:$F,$A834)=0),"NO ISRC MATCH in Release_Track",and($B834&lt;&gt;"",countif('5) Release_Track'!$G:$G,$B834)=0),"NO CATALOG ID MATCH in Release_Track",iserror(vlookup($A834&amp;$B834,'5) Release_Track'!$F:$F&amp;'5) Release_Track'!$G:$G,1,0)),"NO ISRC-CATALOG ID pair MATCH in Release_Track" )</f>
        <v/>
      </c>
      <c r="E834" s="43" t="s">
        <v>67</v>
      </c>
      <c r="F834" s="135" t="s">
        <v>666</v>
      </c>
      <c r="G834" s="136" t="str">
        <f t="array" ref="G834">ifs(or($F834="",$F834="Main Primary Artist"),$F834,not(iserror(vlookup($F834,'Reference info'!$J$5:$J$8,1,0))),"Key Artist",not(iserror(vlookup($F834,'Reference info'!$J$38:$J$405,1,0))),"Performer",not(iserror(vlookup($F834,'Reference info'!$J$10:$J$36,1,0))),"Producer &amp; Engineer")</f>
        <v>Main Primary Artist</v>
      </c>
      <c r="H834" s="8" t="str">
        <f>"update Artists set ReleasesCount=(select count (distinct ReleaseId) from Releases where ArtistId=(select max(ArtistId) from Artists where Name=N'"&amp;E834&amp;"' and EnterpriseId="&amp;EntId&amp;")), 
TracksCount=(select count (distinct TrackId) from Tracks where ArtistId=(select max(ArtistId) from Artists where Name=N'"&amp;E834&amp;"' and EnterpriseId="&amp;EntId&amp;")) where ArtistId=(select max(ArtistId) from Artists where Name=N'"&amp;E834&amp;"'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34" s="174" t="str">
        <f>IF(F834="Main Primary Artist","update Tracks set ArtistId=(select ArtistId from Artists where Name=N'"&amp;Substitute(Trim(E834),"'","''")&amp;"' and EnterpriseId="&amp;EntId&amp;") where "&amp;IF(A834&lt;&gt;"", "ISRC='"&amp;A834&amp;"'", "TrackVendorId='"&amp;Substitute(Trim(B834),"'","''")&amp;"'")&amp;" and EnterpriseId="&amp;EntId,"INSERT into Contributors VALUES (newid(), "&amp;IF(F834&lt;&gt;"Primary Artist", "(select RoleId from ContributorRoles where Name='"&amp;F834&amp;"'), 0", "49, 1")&amp; ", (select max(TrackId) from Tracks where "&amp;IF(A834&lt;&gt;"", "ISRC='"&amp;A834&amp;"'", "TrackVendorId='"&amp;Substitute(Trim(B834),"'","''")&amp;"'")&amp;" and EnterpriseId="&amp;EntId&amp;"), null, (select ArtistId from Artists where Name=N'"&amp;SUBSTITUTE(trim(E834),"'","''")&amp;"' and EnterpriseId="&amp;EntId&amp;"), null)")</f>
        <v>update Tracks set ArtistId=(select ArtistId from Artists where Name=N'Flash Beats Manow' and EnterpriseId=647322) where ISRC='QZW9M2292103' and EnterpriseId=647322</v>
      </c>
    </row>
    <row r="835" hidden="1">
      <c r="A835" s="8" t="s">
        <v>712</v>
      </c>
      <c r="B835" s="116"/>
      <c r="C835" s="134" t="str">
        <f t="array" ref="C835">ifs(and(isblank($A835),isblank($B835)),"", not(iserror(vlookup($A835&amp;$B835,'5) Release_Track'!$F:$F&amp;'5) Release_Track'!$G:$G,1,0))),vlookup($A835&amp;$B835,{'5) Release_Track'!$F:$F&amp;'5) Release_Track'!$G:$G,'5) Release_Track'!$H:$H},2,0), or(and(not(isblank($B835)),$B835=#REF!,$A835&lt;&gt;#REF!),and(not(isblank($A835)),$A835=#REF!,$B835&lt;&gt;#REF!)),"ID LISTS UNALIGNED",and($A835&lt;&gt;"",countif('5) Release_Track'!$F:$F,$A835)=0),"NO ISRC MATCH in Release_Track",and($B835&lt;&gt;"",countif('5) Release_Track'!$G:$G,$B835)=0),"NO CATALOG ID MATCH in Release_Track",iserror(vlookup($A835&amp;$B835,'5) Release_Track'!$F:$F&amp;'5) Release_Track'!$G:$G,1,0)),"NO ISRC-CATALOG ID pair MATCH in Release_Track" )</f>
        <v>O Rei da Velocidade</v>
      </c>
      <c r="D835" s="134"/>
      <c r="E835" s="43" t="s">
        <v>67</v>
      </c>
      <c r="F835" s="135" t="s">
        <v>669</v>
      </c>
      <c r="G835" s="136" t="str">
        <f t="array" ref="G835">ifs(or($F835="",$F835="Main Primary Artist"),$F835,not(iserror(vlookup($F835,'Reference info'!$J$5:$J$8,1,0))),"Key Artist",not(iserror(vlookup($F835,'Reference info'!$J$38:$J$405,1,0))),"Performer",not(iserror(vlookup($F835,'Reference info'!$J$10:$J$36,1,0))),"Producer &amp; Engineer")</f>
        <v>Producer &amp; Engineer</v>
      </c>
      <c r="J835" s="174" t="str">
        <f>IF(F835="Main Primary Artist","update Tracks set ArtistId=(select ArtistId from Artists where Name=N'"&amp;Substitute(Trim(E835),"'","''")&amp;"' and EnterpriseId="&amp;EntId&amp;") where "&amp;IF(A835&lt;&gt;"", "ISRC='"&amp;A835&amp;"'", "TrackVendorId='"&amp;Substitute(Trim(B835),"'","''")&amp;"'")&amp;" and EnterpriseId="&amp;EntId,"INSERT into Contributors VALUES (newid(), "&amp;IF(F835&lt;&gt;"Primary Artist", "(select RoleId from ContributorRoles where Name='"&amp;F835&amp;"'), 0", "49, 1")&amp; ", (select max(TrackId) from Tracks where "&amp;IF(A835&lt;&gt;"", "ISRC='"&amp;A835&amp;"'", "TrackVendorId='"&amp;Substitute(Trim(B835),"'","''")&amp;"'")&amp;" and EnterpriseId="&amp;EntId&amp;"), null, (select ArtistId from Artists where Name=N'"&amp;SUBSTITUTE(trim(E835),"'","''")&amp;"' and EnterpriseId="&amp;EntId&amp;"), null)")</f>
        <v>INSERT into Contributors VALUES (newid(), (select RoleId from ContributorRoles where Name='Engineer'), 0, (select max(TrackId) from Tracks where ISRC='QZW9M2292103' and EnterpriseId=647322), null, (select ArtistId from Artists where Name=N'Flash Beats Manow' and EnterpriseId=647322), null)</v>
      </c>
    </row>
    <row r="836" hidden="1">
      <c r="A836" s="8" t="s">
        <v>714</v>
      </c>
      <c r="B836" s="116"/>
      <c r="C836" s="134" t="str">
        <f t="array" ref="C836">ifs(and(isblank($A836),isblank($B836)),"", not(iserror(vlookup($A836&amp;$B836,'5) Release_Track'!$F:$F&amp;'5) Release_Track'!$G:$G,1,0))),vlookup($A836&amp;$B836,{'5) Release_Track'!$F:$F&amp;'5) Release_Track'!$G:$G,'5) Release_Track'!$H:$H},2,0), or(and(not(isblank($B836)),$B836=$B833,$A836&lt;&gt;$A833),and(not(isblank($A836)),$A836=$A833,$B836&lt;&gt;$B833)),"ID LISTS UNALIGNED",and($A836&lt;&gt;"",countif('5) Release_Track'!$F:$F,$A836)=0),"NO ISRC MATCH in Release_Track",and($B836&lt;&gt;"",countif('5) Release_Track'!$G:$G,$B836)=0),"NO CATALOG ID MATCH in Release_Track",iserror(vlookup($A836&amp;$B836,'5) Release_Track'!$F:$F&amp;'5) Release_Track'!$G:$G,1,0)),"NO ISRC-CATALOG ID pair MATCH in Release_Track" )</f>
        <v>Benihime</v>
      </c>
      <c r="D836" s="134"/>
      <c r="E836" s="43" t="s">
        <v>49</v>
      </c>
      <c r="F836" s="135" t="s">
        <v>667</v>
      </c>
      <c r="G836" s="136" t="str">
        <f t="array" ref="G836">ifs(or($F836="",$F836="Main Primary Artist"),$F836,not(iserror(vlookup($F836,'Reference info'!$J$5:$J$8,1,0))),"Key Artist",not(iserror(vlookup($F836,'Reference info'!$J$38:$J$405,1,0))),"Performer",not(iserror(vlookup($F836,'Reference info'!$J$10:$J$36,1,0))),"Producer &amp; Engineer")</f>
        <v>Producer &amp; Engineer</v>
      </c>
      <c r="J836" s="174" t="str">
        <f>IF(F836="Main Primary Artist","update Tracks set ArtistId=(select ArtistId from Artists where Name=N'"&amp;Substitute(Trim(E836),"'","''")&amp;"' and EnterpriseId="&amp;EntId&amp;") where "&amp;IF(A836&lt;&gt;"", "ISRC='"&amp;A836&amp;"'", "TrackVendorId='"&amp;Substitute(Trim(B836),"'","''")&amp;"'")&amp;" and EnterpriseId="&amp;EntId,"INSERT into Contributors VALUES (newid(), "&amp;IF(F836&lt;&gt;"Primary Artist", "(select RoleId from ContributorRoles where Name='"&amp;F836&amp;"'), 0", "49, 1")&amp; ", (select max(TrackId) from Tracks where "&amp;IF(A836&lt;&gt;"", "ISRC='"&amp;A836&amp;"'", "TrackVendorId='"&amp;Substitute(Trim(B836),"'","''")&amp;"'")&amp;" and EnterpriseId="&amp;EntId&amp;"), null, (select ArtistId from Artists where Name=N'"&amp;SUBSTITUTE(trim(E836),"'","''")&amp;"' and EnterpriseId="&amp;EntId&amp;"), null)")</f>
        <v>INSERT into Contributors VALUES (newid(), (select RoleId from ContributorRoles where Name='Producer'), 0, (select max(TrackId) from Tracks where ISRC='QZW9N2204534' and EnterpriseId=647322), null, (select ArtistId from Artists where Name=N'JKZ' and EnterpriseId=647322), null)</v>
      </c>
    </row>
    <row r="837">
      <c r="A837" s="8" t="s">
        <v>714</v>
      </c>
      <c r="B837" s="116"/>
      <c r="C837" s="134" t="str">
        <f t="array" ref="C837">ifs(and(isblank($A837),isblank($B837)),"", not(iserror(vlookup($A837&amp;$B837,'5) Release_Track'!$F:$F&amp;'5) Release_Track'!$G:$G,1,0))),vlookup($A837&amp;$B837,{'5) Release_Track'!$F:$F&amp;'5) Release_Track'!$G:$G,'5) Release_Track'!$H:$H},2,0), or(and(not(isblank($B837)),$B837=$B834,$A837&lt;&gt;$A834),and(not(isblank($A837)),$A837=$A834,$B837&lt;&gt;$B834)),"ID LISTS UNALIGNED",and($A837&lt;&gt;"",countif('5) Release_Track'!$F:$F,$A837)=0),"NO ISRC MATCH in Release_Track",and($B837&lt;&gt;"",countif('5) Release_Track'!$G:$G,$B837)=0),"NO CATALOG ID MATCH in Release_Track",iserror(vlookup($A837&amp;$B837,'5) Release_Track'!$F:$F&amp;'5) Release_Track'!$G:$G,1,0)),"NO ISRC-CATALOG ID pair MATCH in Release_Track" )</f>
        <v>Benihime</v>
      </c>
      <c r="D837" s="134" t="str">
        <f t="array" ref="D837">ifs(and(isblank($A837),isblank($B837)),"", not(iserror(vlookup($A837&amp;$B837,'5) Release_Track'!$F:$F&amp;'5) Release_Track'!$G:$G,1,0))),vlookup($A837&amp;$B837,{'5) Release_Track'!$F:$F&amp;'5) Release_Track'!$G:$G,'5) Release_Track'!$I:$I},2,0), or(and(not(isblank($B837)),$B837=$B834,$A837&lt;&gt;$A834),and(not(isblank($A837)),$A837=$A834,$B837&lt;&gt;$B834)),"ID LISTS UNALIGNED",and($A837&lt;&gt;"",countif('5) Release_Track'!$F:$F,$A837)=0),"NO ISRC MATCH in Release_Track",and($B837&lt;&gt;"",countif('5) Release_Track'!$G:$G,$B837)=0),"NO CATALOG ID MATCH in Release_Track",iserror(vlookup($A837&amp;$B837,'5) Release_Track'!$F:$F&amp;'5) Release_Track'!$G:$G,1,0)),"NO ISRC-CATALOG ID pair MATCH in Release_Track" )</f>
        <v/>
      </c>
      <c r="E837" s="43" t="s">
        <v>49</v>
      </c>
      <c r="F837" s="135" t="s">
        <v>666</v>
      </c>
      <c r="G837" s="136" t="str">
        <f t="array" ref="G837">ifs(or($F837="",$F837="Main Primary Artist"),$F837,not(iserror(vlookup($F837,'Reference info'!$J$5:$J$8,1,0))),"Key Artist",not(iserror(vlookup($F837,'Reference info'!$J$38:$J$405,1,0))),"Performer",not(iserror(vlookup($F837,'Reference info'!$J$10:$J$36,1,0))),"Producer &amp; Engineer")</f>
        <v>Main Primary Artist</v>
      </c>
      <c r="H837" s="8" t="str">
        <f>"update Artists set ReleasesCount=(select count (distinct ReleaseId) from Releases where ArtistId=(select max(ArtistId) from Artists where Name=N'"&amp;E837&amp;"' and EnterpriseId="&amp;EntId&amp;")), 
TracksCount=(select count (distinct TrackId) from Tracks where ArtistId=(select max(ArtistId) from Artists where Name=N'"&amp;E837&amp;"' and EnterpriseId="&amp;EntId&amp;")) where ArtistId=(select max(ArtistId) from Artists where Name=N'"&amp;E837&amp;"'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837" s="174" t="str">
        <f>IF(F837="Main Primary Artist","update Tracks set ArtistId=(select ArtistId from Artists where Name=N'"&amp;Substitute(Trim(E837),"'","''")&amp;"' and EnterpriseId="&amp;EntId&amp;") where "&amp;IF(A837&lt;&gt;"", "ISRC='"&amp;A837&amp;"'", "TrackVendorId='"&amp;Substitute(Trim(B837),"'","''")&amp;"'")&amp;" and EnterpriseId="&amp;EntId,"INSERT into Contributors VALUES (newid(), "&amp;IF(F837&lt;&gt;"Primary Artist", "(select RoleId from ContributorRoles where Name='"&amp;F837&amp;"'), 0", "49, 1")&amp; ", (select max(TrackId) from Tracks where "&amp;IF(A837&lt;&gt;"", "ISRC='"&amp;A837&amp;"'", "TrackVendorId='"&amp;Substitute(Trim(B837),"'","''")&amp;"'")&amp;" and EnterpriseId="&amp;EntId&amp;"), null, (select ArtistId from Artists where Name=N'"&amp;SUBSTITUTE(trim(E837),"'","''")&amp;"' and EnterpriseId="&amp;EntId&amp;"), null)")</f>
        <v>update Tracks set ArtistId=(select ArtistId from Artists where Name=N'JKZ' and EnterpriseId=647322) where ISRC='QZW9N2204534' and EnterpriseId=647322</v>
      </c>
    </row>
    <row r="838" hidden="1">
      <c r="A838" s="8" t="s">
        <v>714</v>
      </c>
      <c r="B838" s="116"/>
      <c r="C838" s="134" t="str">
        <f t="array" ref="C838">ifs(and(isblank($A838),isblank($B838)),"", not(iserror(vlookup($A838&amp;$B838,'5) Release_Track'!$F:$F&amp;'5) Release_Track'!$G:$G,1,0))),vlookup($A838&amp;$B838,{'5) Release_Track'!$F:$F&amp;'5) Release_Track'!$G:$G,'5) Release_Track'!$H:$H},2,0), or(and(not(isblank($B838)),$B838=$B835,$A838&lt;&gt;$A835),and(not(isblank($A838)),$A838=$A835,$B838&lt;&gt;$B835)),"ID LISTS UNALIGNED",and($A838&lt;&gt;"",countif('5) Release_Track'!$F:$F,$A838)=0),"NO ISRC MATCH in Release_Track",and($B838&lt;&gt;"",countif('5) Release_Track'!$G:$G,$B838)=0),"NO CATALOG ID MATCH in Release_Track",iserror(vlookup($A838&amp;$B838,'5) Release_Track'!$F:$F&amp;'5) Release_Track'!$G:$G,1,0)),"NO ISRC-CATALOG ID pair MATCH in Release_Track" )</f>
        <v>Benihime</v>
      </c>
      <c r="D838" s="134"/>
      <c r="E838" s="43" t="s">
        <v>49</v>
      </c>
      <c r="F838" s="135" t="s">
        <v>669</v>
      </c>
      <c r="G838" s="136" t="str">
        <f t="array" ref="G838">ifs(or($F838="",$F838="Main Primary Artist"),$F838,not(iserror(vlookup($F838,'Reference info'!$J$5:$J$8,1,0))),"Key Artist",not(iserror(vlookup($F838,'Reference info'!$J$38:$J$405,1,0))),"Performer",not(iserror(vlookup($F838,'Reference info'!$J$10:$J$36,1,0))),"Producer &amp; Engineer")</f>
        <v>Producer &amp; Engineer</v>
      </c>
      <c r="J838" s="174" t="str">
        <f>IF(F838="Main Primary Artist","update Tracks set ArtistId=(select ArtistId from Artists where Name=N'"&amp;Substitute(Trim(E838),"'","''")&amp;"' and EnterpriseId="&amp;EntId&amp;") where "&amp;IF(A838&lt;&gt;"", "ISRC='"&amp;A838&amp;"'", "TrackVendorId='"&amp;Substitute(Trim(B838),"'","''")&amp;"'")&amp;" and EnterpriseId="&amp;EntId,"INSERT into Contributors VALUES (newid(), "&amp;IF(F838&lt;&gt;"Primary Artist", "(select RoleId from ContributorRoles where Name='"&amp;F838&amp;"'), 0", "49, 1")&amp; ", (select max(TrackId) from Tracks where "&amp;IF(A838&lt;&gt;"", "ISRC='"&amp;A838&amp;"'", "TrackVendorId='"&amp;Substitute(Trim(B838),"'","''")&amp;"'")&amp;" and EnterpriseId="&amp;EntId&amp;"), null, (select ArtistId from Artists where Name=N'"&amp;SUBSTITUTE(trim(E838),"'","''")&amp;"' and EnterpriseId="&amp;EntId&amp;"), null)")</f>
        <v>INSERT into Contributors VALUES (newid(), (select RoleId from ContributorRoles where Name='Engineer'), 0, (select max(TrackId) from Tracks where ISRC='QZW9N2204534' and EnterpriseId=647322), null, (select ArtistId from Artists where Name=N'JKZ' and EnterpriseId=647322), null)</v>
      </c>
    </row>
    <row r="839" hidden="1">
      <c r="A839" s="8" t="s">
        <v>716</v>
      </c>
      <c r="B839" s="116"/>
      <c r="C839" s="134" t="str">
        <f t="array" ref="C839">ifs(and(isblank($A839),isblank($B839)),"", not(iserror(vlookup($A839&amp;$B839,'5) Release_Track'!$F:$F&amp;'5) Release_Track'!$G:$G,1,0))),vlookup($A839&amp;$B839,{'5) Release_Track'!$F:$F&amp;'5) Release_Track'!$G:$G,'5) Release_Track'!$H:$H},2,0), or(and(not(isblank($B839)),$B839=$B836,$A839&lt;&gt;$A836),and(not(isblank($A839)),$A839=$A836,$B839&lt;&gt;$B836)),"ID LISTS UNALIGNED",and($A839&lt;&gt;"",countif('5) Release_Track'!$F:$F,$A839)=0),"NO ISRC MATCH in Release_Track",and($B839&lt;&gt;"",countif('5) Release_Track'!$G:$G,$B839)=0),"NO CATALOG ID MATCH in Release_Track",iserror(vlookup($A839&amp;$B839,'5) Release_Track'!$F:$F&amp;'5) Release_Track'!$G:$G,1,0)),"NO ISRC-CATALOG ID pair MATCH in Release_Track" )</f>
        <v>Esse Era o Seu Sonho?</v>
      </c>
      <c r="D839" s="134"/>
      <c r="E839" s="43" t="s">
        <v>67</v>
      </c>
      <c r="F839" s="135" t="s">
        <v>667</v>
      </c>
      <c r="G839" s="136" t="str">
        <f t="array" ref="G839">ifs(or($F839="",$F839="Main Primary Artist"),$F839,not(iserror(vlookup($F839,'Reference info'!$J$5:$J$8,1,0))),"Key Artist",not(iserror(vlookup($F839,'Reference info'!$J$38:$J$405,1,0))),"Performer",not(iserror(vlookup($F839,'Reference info'!$J$10:$J$36,1,0))),"Producer &amp; Engineer")</f>
        <v>Producer &amp; Engineer</v>
      </c>
      <c r="J839" s="174" t="str">
        <f>IF(F839="Main Primary Artist","update Tracks set ArtistId=(select ArtistId from Artists where Name=N'"&amp;Substitute(Trim(E839),"'","''")&amp;"' and EnterpriseId="&amp;EntId&amp;") where "&amp;IF(A839&lt;&gt;"", "ISRC='"&amp;A839&amp;"'", "TrackVendorId='"&amp;Substitute(Trim(B839),"'","''")&amp;"'")&amp;" and EnterpriseId="&amp;EntId,"INSERT into Contributors VALUES (newid(), "&amp;IF(F839&lt;&gt;"Primary Artist", "(select RoleId from ContributorRoles where Name='"&amp;F839&amp;"'), 0", "49, 1")&amp; ", (select max(TrackId) from Tracks where "&amp;IF(A839&lt;&gt;"", "ISRC='"&amp;A839&amp;"'", "TrackVendorId='"&amp;Substitute(Trim(B839),"'","''")&amp;"'")&amp;" and EnterpriseId="&amp;EntId&amp;"), null, (select ArtistId from Artists where Name=N'"&amp;SUBSTITUTE(trim(E839),"'","''")&amp;"' and EnterpriseId="&amp;EntId&amp;"), null)")</f>
        <v>INSERT into Contributors VALUES (newid(), (select RoleId from ContributorRoles where Name='Producer'), 0, (select max(TrackId) from Tracks where ISRC='QZW9N2223951' and EnterpriseId=647322), null, (select ArtistId from Artists where Name=N'Flash Beats Manow' and EnterpriseId=647322), null)</v>
      </c>
    </row>
    <row r="840">
      <c r="A840" s="8" t="s">
        <v>716</v>
      </c>
      <c r="B840" s="116"/>
      <c r="C840" s="134" t="str">
        <f t="array" ref="C840">ifs(and(isblank($A840),isblank($B840)),"", not(iserror(vlookup($A840&amp;$B840,'5) Release_Track'!$F:$F&amp;'5) Release_Track'!$G:$G,1,0))),vlookup($A840&amp;$B840,{'5) Release_Track'!$F:$F&amp;'5) Release_Track'!$G:$G,'5) Release_Track'!$H:$H},2,0), or(and(not(isblank($B840)),$B840=$B837,$A840&lt;&gt;$A837),and(not(isblank($A840)),$A840=$A837,$B840&lt;&gt;$B837)),"ID LISTS UNALIGNED",and($A840&lt;&gt;"",countif('5) Release_Track'!$F:$F,$A840)=0),"NO ISRC MATCH in Release_Track",and($B840&lt;&gt;"",countif('5) Release_Track'!$G:$G,$B840)=0),"NO CATALOG ID MATCH in Release_Track",iserror(vlookup($A840&amp;$B840,'5) Release_Track'!$F:$F&amp;'5) Release_Track'!$G:$G,1,0)),"NO ISRC-CATALOG ID pair MATCH in Release_Track" )</f>
        <v>Esse Era o Seu Sonho?</v>
      </c>
      <c r="D840" s="134" t="str">
        <f t="array" ref="D840">ifs(and(isblank($A840),isblank($B840)),"", not(iserror(vlookup($A840&amp;$B840,'5) Release_Track'!$F:$F&amp;'5) Release_Track'!$G:$G,1,0))),vlookup($A840&amp;$B840,{'5) Release_Track'!$F:$F&amp;'5) Release_Track'!$G:$G,'5) Release_Track'!$I:$I},2,0), or(and(not(isblank($B840)),$B840=$B837,$A840&lt;&gt;$A837),and(not(isblank($A840)),$A840=$A837,$B840&lt;&gt;$B837)),"ID LISTS UNALIGNED",and($A840&lt;&gt;"",countif('5) Release_Track'!$F:$F,$A840)=0),"NO ISRC MATCH in Release_Track",and($B840&lt;&gt;"",countif('5) Release_Track'!$G:$G,$B840)=0),"NO CATALOG ID MATCH in Release_Track",iserror(vlookup($A840&amp;$B840,'5) Release_Track'!$F:$F&amp;'5) Release_Track'!$G:$G,1,0)),"NO ISRC-CATALOG ID pair MATCH in Release_Track" )</f>
        <v/>
      </c>
      <c r="E840" s="43" t="s">
        <v>67</v>
      </c>
      <c r="F840" s="135" t="s">
        <v>666</v>
      </c>
      <c r="G840" s="136" t="str">
        <f t="array" ref="G840">ifs(or($F840="",$F840="Main Primary Artist"),$F840,not(iserror(vlookup($F840,'Reference info'!$J$5:$J$8,1,0))),"Key Artist",not(iserror(vlookup($F840,'Reference info'!$J$38:$J$405,1,0))),"Performer",not(iserror(vlookup($F840,'Reference info'!$J$10:$J$36,1,0))),"Producer &amp; Engineer")</f>
        <v>Main Primary Artist</v>
      </c>
      <c r="H840" s="8" t="str">
        <f>"update Artists set ReleasesCount=(select count (distinct ReleaseId) from Releases where ArtistId=(select max(ArtistId) from Artists where Name=N'"&amp;E840&amp;"' and EnterpriseId="&amp;EntId&amp;")), 
TracksCount=(select count (distinct TrackId) from Tracks where ArtistId=(select max(ArtistId) from Artists where Name=N'"&amp;E840&amp;"' and EnterpriseId="&amp;EntId&amp;")) where ArtistId=(select max(ArtistId) from Artists where Name=N'"&amp;E840&amp;"'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40" s="174" t="str">
        <f>IF(F840="Main Primary Artist","update Tracks set ArtistId=(select ArtistId from Artists where Name=N'"&amp;Substitute(Trim(E840),"'","''")&amp;"' and EnterpriseId="&amp;EntId&amp;") where "&amp;IF(A840&lt;&gt;"", "ISRC='"&amp;A840&amp;"'", "TrackVendorId='"&amp;Substitute(Trim(B840),"'","''")&amp;"'")&amp;" and EnterpriseId="&amp;EntId,"INSERT into Contributors VALUES (newid(), "&amp;IF(F840&lt;&gt;"Primary Artist", "(select RoleId from ContributorRoles where Name='"&amp;F840&amp;"'), 0", "49, 1")&amp; ", (select max(TrackId) from Tracks where "&amp;IF(A840&lt;&gt;"", "ISRC='"&amp;A840&amp;"'", "TrackVendorId='"&amp;Substitute(Trim(B840),"'","''")&amp;"'")&amp;" and EnterpriseId="&amp;EntId&amp;"), null, (select ArtistId from Artists where Name=N'"&amp;SUBSTITUTE(trim(E840),"'","''")&amp;"' and EnterpriseId="&amp;EntId&amp;"), null)")</f>
        <v>update Tracks set ArtistId=(select ArtistId from Artists where Name=N'Flash Beats Manow' and EnterpriseId=647322) where ISRC='QZW9N2223951' and EnterpriseId=647322</v>
      </c>
    </row>
    <row r="841" hidden="1">
      <c r="A841" s="8" t="s">
        <v>716</v>
      </c>
      <c r="B841" s="116"/>
      <c r="C841" s="134" t="str">
        <f t="array" ref="C841">ifs(and(isblank($A841),isblank($B841)),"", not(iserror(vlookup($A841&amp;$B841,'5) Release_Track'!$F:$F&amp;'5) Release_Track'!$G:$G,1,0))),vlookup($A841&amp;$B841,{'5) Release_Track'!$F:$F&amp;'5) Release_Track'!$G:$G,'5) Release_Track'!$H:$H},2,0), or(and(not(isblank($B841)),$B841=$B838,$A841&lt;&gt;$A838),and(not(isblank($A841)),$A841=$A838,$B841&lt;&gt;$B838)),"ID LISTS UNALIGNED",and($A841&lt;&gt;"",countif('5) Release_Track'!$F:$F,$A841)=0),"NO ISRC MATCH in Release_Track",and($B841&lt;&gt;"",countif('5) Release_Track'!$G:$G,$B841)=0),"NO CATALOG ID MATCH in Release_Track",iserror(vlookup($A841&amp;$B841,'5) Release_Track'!$F:$F&amp;'5) Release_Track'!$G:$G,1,0)),"NO ISRC-CATALOG ID pair MATCH in Release_Track" )</f>
        <v>Esse Era o Seu Sonho?</v>
      </c>
      <c r="D841" s="134"/>
      <c r="E841" s="43" t="s">
        <v>67</v>
      </c>
      <c r="F841" s="135" t="s">
        <v>669</v>
      </c>
      <c r="G841" s="136" t="str">
        <f t="array" ref="G841">ifs(or($F841="",$F841="Main Primary Artist"),$F841,not(iserror(vlookup($F841,'Reference info'!$J$5:$J$8,1,0))),"Key Artist",not(iserror(vlookup($F841,'Reference info'!$J$38:$J$405,1,0))),"Performer",not(iserror(vlookup($F841,'Reference info'!$J$10:$J$36,1,0))),"Producer &amp; Engineer")</f>
        <v>Producer &amp; Engineer</v>
      </c>
      <c r="J841" s="174" t="str">
        <f>IF(F841="Main Primary Artist","update Tracks set ArtistId=(select ArtistId from Artists where Name=N'"&amp;Substitute(Trim(E841),"'","''")&amp;"' and EnterpriseId="&amp;EntId&amp;") where "&amp;IF(A841&lt;&gt;"", "ISRC='"&amp;A841&amp;"'", "TrackVendorId='"&amp;Substitute(Trim(B841),"'","''")&amp;"'")&amp;" and EnterpriseId="&amp;EntId,"INSERT into Contributors VALUES (newid(), "&amp;IF(F841&lt;&gt;"Primary Artist", "(select RoleId from ContributorRoles where Name='"&amp;F841&amp;"'), 0", "49, 1")&amp; ", (select max(TrackId) from Tracks where "&amp;IF(A841&lt;&gt;"", "ISRC='"&amp;A841&amp;"'", "TrackVendorId='"&amp;Substitute(Trim(B841),"'","''")&amp;"'")&amp;" and EnterpriseId="&amp;EntId&amp;"), null, (select ArtistId from Artists where Name=N'"&amp;SUBSTITUTE(trim(E841),"'","''")&amp;"' and EnterpriseId="&amp;EntId&amp;"), null)")</f>
        <v>INSERT into Contributors VALUES (newid(), (select RoleId from ContributorRoles where Name='Engineer'), 0, (select max(TrackId) from Tracks where ISRC='QZW9N2223951' and EnterpriseId=647322), null, (select ArtistId from Artists where Name=N'Flash Beats Manow' and EnterpriseId=647322), null)</v>
      </c>
    </row>
    <row r="842" hidden="1">
      <c r="A842" s="100" t="s">
        <v>1248</v>
      </c>
      <c r="B842" s="103"/>
      <c r="C842" s="134" t="str">
        <f t="array" ref="C842">ifs(and(isblank($A842),isblank($B842)),"", not(iserror(vlookup($A842&amp;$B842,'5) Release_Track'!$F:$F&amp;'5) Release_Track'!$G:$G,1,0))),vlookup($A842&amp;$B842,{'5) Release_Track'!$F:$F&amp;'5) Release_Track'!$G:$G,'5) Release_Track'!$H:$H},2,0), or(and(not(isblank($B842)),$B842=$B839,$A842&lt;&gt;$A839),and(not(isblank($A842)),$A842=$A839,$B842&lt;&gt;$B839)),"ID LISTS UNALIGNED",and($A842&lt;&gt;"",countif('5) Release_Track'!$F:$F,$A842)=0),"NO ISRC MATCH in Release_Track",and($B842&lt;&gt;"",countif('5) Release_Track'!$G:$G,$B842)=0),"NO CATALOG ID MATCH in Release_Track",iserror(vlookup($A842&amp;$B842,'5) Release_Track'!$F:$F&amp;'5) Release_Track'!$G:$G,1,0)),"NO ISRC-CATALOG ID pair MATCH in Release_Track" )</f>
        <v>Rei de Tokyo</v>
      </c>
      <c r="D842" s="134" t="str">
        <f t="array" ref="D842">ifs(and(isblank($A842),isblank($B842)),"", not(iserror(vlookup($A842&amp;$B842,'5) Release_Track'!$F:$F&amp;'5) Release_Track'!$G:$G,1,0))),vlookup($A842&amp;$B842,{'5) Release_Track'!$F:$F&amp;'5) Release_Track'!$G:$G,'5) Release_Track'!$I:$I},2,0), or(and(not(isblank($B842)),$B842=$B839,$A842&lt;&gt;$A839),and(not(isblank($A842)),$A842=$A839,$B842&lt;&gt;$B839)),"ID LISTS UNALIGNED",and($A842&lt;&gt;"",countif('5) Release_Track'!$F:$F,$A842)=0),"NO ISRC MATCH in Release_Track",and($B842&lt;&gt;"",countif('5) Release_Track'!$G:$G,$B842)=0),"NO CATALOG ID MATCH in Release_Track",iserror(vlookup($A842&amp;$B842,'5) Release_Track'!$F:$F&amp;'5) Release_Track'!$G:$G,1,0)),"NO ISRC-CATALOG ID pair MATCH in Release_Track" )</f>
        <v/>
      </c>
      <c r="E842" s="105" t="s">
        <v>53</v>
      </c>
      <c r="F842" s="135" t="s">
        <v>667</v>
      </c>
      <c r="G842" s="136" t="str">
        <f t="array" ref="G842">ifs(or($F842="",$F842="Main Primary Artist"),$F842,not(iserror(vlookup($F842,'Reference info'!$J$5:$J$8,1,0))),"Key Artist",not(iserror(vlookup($F842,'Reference info'!$J$38:$J$405,1,0))),"Performer",not(iserror(vlookup($F842,'Reference info'!$J$10:$J$36,1,0))),"Producer &amp; Engineer")</f>
        <v>Producer &amp; Engineer</v>
      </c>
      <c r="J842" s="174" t="str">
        <f>IF(F842="Main Primary Artist","update Tracks set ArtistId=(select ArtistId from Artists where Name=N'"&amp;Substitute(Trim(E842),"'","''")&amp;"' and EnterpriseId="&amp;EntId&amp;") where "&amp;IF(A842&lt;&gt;"", "ISRC='"&amp;A842&amp;"'", "TrackVendorId='"&amp;Substitute(Trim(B842),"'","''")&amp;"'")&amp;" and EnterpriseId="&amp;EntId,"INSERT into Contributors VALUES (newid(), "&amp;IF(F842&lt;&gt;"Primary Artist", "(select RoleId from ContributorRoles where Name='"&amp;F842&amp;"'), 0", "49, 1")&amp; ", (select max(TrackId) from Tracks where "&amp;IF(A842&lt;&gt;"", "ISRC='"&amp;A842&amp;"'", "TrackVendorId='"&amp;Substitute(Trim(B842),"'","''")&amp;"'")&amp;" and EnterpriseId="&amp;EntId&amp;"), null, (select ArtistId from Artists where Name=N'"&amp;SUBSTITUTE(trim(E842),"'","''")&amp;"' and EnterpriseId="&amp;EntId&amp;"), null)")</f>
        <v>INSERT into Contributors VALUES (newid(), (select RoleId from ContributorRoles where Name='Producer'), 0, (select max(TrackId) from Tracks where ISRC='QZW9N2232053' and EnterpriseId=647322), null, (select ArtistId from Artists where Name=N'PeJota10*' and EnterpriseId=647322), null)</v>
      </c>
    </row>
    <row r="843">
      <c r="A843" s="100" t="s">
        <v>1248</v>
      </c>
      <c r="B843" s="103"/>
      <c r="C843" s="134" t="str">
        <f t="array" ref="C843">ifs(and(isblank($A843),isblank($B843)),"", not(iserror(vlookup($A843&amp;$B843,'5) Release_Track'!$F:$F&amp;'5) Release_Track'!$G:$G,1,0))),vlookup($A843&amp;$B843,{'5) Release_Track'!$F:$F&amp;'5) Release_Track'!$G:$G,'5) Release_Track'!$H:$H},2,0), or(and(not(isblank($B843)),$B843=$B840,$A843&lt;&gt;$A840),and(not(isblank($A843)),$A843=$A840,$B843&lt;&gt;$B840)),"ID LISTS UNALIGNED",and($A843&lt;&gt;"",countif('5) Release_Track'!$F:$F,$A843)=0),"NO ISRC MATCH in Release_Track",and($B843&lt;&gt;"",countif('5) Release_Track'!$G:$G,$B843)=0),"NO CATALOG ID MATCH in Release_Track",iserror(vlookup($A843&amp;$B843,'5) Release_Track'!$F:$F&amp;'5) Release_Track'!$G:$G,1,0)),"NO ISRC-CATALOG ID pair MATCH in Release_Track" )</f>
        <v>Rei de Tokyo</v>
      </c>
      <c r="D843" s="134" t="str">
        <f t="array" ref="D843">ifs(and(isblank($A843),isblank($B843)),"", not(iserror(vlookup($A843&amp;$B843,'5) Release_Track'!$F:$F&amp;'5) Release_Track'!$G:$G,1,0))),vlookup($A843&amp;$B843,{'5) Release_Track'!$F:$F&amp;'5) Release_Track'!$G:$G,'5) Release_Track'!$I:$I},2,0), or(and(not(isblank($B843)),$B843=$B840,$A843&lt;&gt;$A840),and(not(isblank($A843)),$A843=$A840,$B843&lt;&gt;$B840)),"ID LISTS UNALIGNED",and($A843&lt;&gt;"",countif('5) Release_Track'!$F:$F,$A843)=0),"NO ISRC MATCH in Release_Track",and($B843&lt;&gt;"",countif('5) Release_Track'!$G:$G,$B843)=0),"NO CATALOG ID MATCH in Release_Track",iserror(vlookup($A843&amp;$B843,'5) Release_Track'!$F:$F&amp;'5) Release_Track'!$G:$G,1,0)),"NO ISRC-CATALOG ID pair MATCH in Release_Track" )</f>
        <v/>
      </c>
      <c r="E843" s="105" t="s">
        <v>53</v>
      </c>
      <c r="F843" s="142" t="s">
        <v>666</v>
      </c>
      <c r="G843" s="136" t="str">
        <f t="array" ref="G843">ifs(or($F843="",$F843="Main Primary Artist"),$F843,not(iserror(vlookup($F843,'Reference info'!$J$5:$J$8,1,0))),"Key Artist",not(iserror(vlookup($F843,'Reference info'!$J$38:$J$405,1,0))),"Performer",not(iserror(vlookup($F843,'Reference info'!$J$10:$J$36,1,0))),"Producer &amp; Engineer")</f>
        <v>Main Primary Artist</v>
      </c>
      <c r="H843" s="8" t="str">
        <f>"update Artists set ReleasesCount=(select count (distinct ReleaseId) from Releases where ArtistId=(select max(ArtistId) from Artists where Name=N'"&amp;E843&amp;"' and EnterpriseId="&amp;EntId&amp;")), 
TracksCount=(select count (distinct TrackId) from Tracks where ArtistId=(select max(ArtistId) from Artists where Name=N'"&amp;E843&amp;"' and EnterpriseId="&amp;EntId&amp;")) where ArtistId=(select max(ArtistId) from Artists where Name=N'"&amp;E843&amp;"'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43" s="174" t="str">
        <f>IF(F843="Main Primary Artist","update Tracks set ArtistId=(select ArtistId from Artists where Name=N'"&amp;Substitute(Trim(E843),"'","''")&amp;"' and EnterpriseId="&amp;EntId&amp;") where "&amp;IF(A843&lt;&gt;"", "ISRC='"&amp;A843&amp;"'", "TrackVendorId='"&amp;Substitute(Trim(B843),"'","''")&amp;"'")&amp;" and EnterpriseId="&amp;EntId,"INSERT into Contributors VALUES (newid(), "&amp;IF(F843&lt;&gt;"Primary Artist", "(select RoleId from ContributorRoles where Name='"&amp;F843&amp;"'), 0", "49, 1")&amp; ", (select max(TrackId) from Tracks where "&amp;IF(A843&lt;&gt;"", "ISRC='"&amp;A843&amp;"'", "TrackVendorId='"&amp;Substitute(Trim(B843),"'","''")&amp;"'")&amp;" and EnterpriseId="&amp;EntId&amp;"), null, (select ArtistId from Artists where Name=N'"&amp;SUBSTITUTE(trim(E843),"'","''")&amp;"' and EnterpriseId="&amp;EntId&amp;"), null)")</f>
        <v>update Tracks set ArtistId=(select ArtistId from Artists where Name=N'PeJota10*' and EnterpriseId=647322) where ISRC='QZW9N2232053' and EnterpriseId=647322</v>
      </c>
    </row>
    <row r="844" hidden="1">
      <c r="A844" s="100" t="s">
        <v>1248</v>
      </c>
      <c r="B844" s="103"/>
      <c r="C844" s="134" t="str">
        <f t="array" ref="C844">ifs(and(isblank($A844),isblank($B844)),"", not(iserror(vlookup($A844&amp;$B844,'5) Release_Track'!$F:$F&amp;'5) Release_Track'!$G:$G,1,0))),vlookup($A844&amp;$B844,{'5) Release_Track'!$F:$F&amp;'5) Release_Track'!$G:$G,'5) Release_Track'!$H:$H},2,0), or(and(not(isblank($B844)),$B844=$B841,$A844&lt;&gt;$A841),and(not(isblank($A844)),$A844=$A841,$B844&lt;&gt;$B841)),"ID LISTS UNALIGNED",and($A844&lt;&gt;"",countif('5) Release_Track'!$F:$F,$A844)=0),"NO ISRC MATCH in Release_Track",and($B844&lt;&gt;"",countif('5) Release_Track'!$G:$G,$B844)=0),"NO CATALOG ID MATCH in Release_Track",iserror(vlookup($A844&amp;$B844,'5) Release_Track'!$F:$F&amp;'5) Release_Track'!$G:$G,1,0)),"NO ISRC-CATALOG ID pair MATCH in Release_Track" )</f>
        <v>Rei de Tokyo</v>
      </c>
      <c r="D844" s="134" t="str">
        <f t="array" ref="D844">ifs(and(isblank($A844),isblank($B844)),"", not(iserror(vlookup($A844&amp;$B844,'5) Release_Track'!$F:$F&amp;'5) Release_Track'!$G:$G,1,0))),vlookup($A844&amp;$B844,{'5) Release_Track'!$F:$F&amp;'5) Release_Track'!$G:$G,'5) Release_Track'!$I:$I},2,0), or(and(not(isblank($B844)),$B844=$B841,$A844&lt;&gt;$A841),and(not(isblank($A844)),$A844=$A841,$B844&lt;&gt;$B841)),"ID LISTS UNALIGNED",and($A844&lt;&gt;"",countif('5) Release_Track'!$F:$F,$A844)=0),"NO ISRC MATCH in Release_Track",and($B844&lt;&gt;"",countif('5) Release_Track'!$G:$G,$B844)=0),"NO CATALOG ID MATCH in Release_Track",iserror(vlookup($A844&amp;$B844,'5) Release_Track'!$F:$F&amp;'5) Release_Track'!$G:$G,1,0)),"NO ISRC-CATALOG ID pair MATCH in Release_Track" )</f>
        <v/>
      </c>
      <c r="E844" s="105" t="s">
        <v>53</v>
      </c>
      <c r="F844" s="135" t="s">
        <v>669</v>
      </c>
      <c r="G844" s="136" t="str">
        <f t="array" ref="G844">ifs(or($F844="",$F844="Main Primary Artist"),$F844,not(iserror(vlookup($F844,'Reference info'!$J$5:$J$8,1,0))),"Key Artist",not(iserror(vlookup($F844,'Reference info'!$J$38:$J$405,1,0))),"Performer",not(iserror(vlookup($F844,'Reference info'!$J$10:$J$36,1,0))),"Producer &amp; Engineer")</f>
        <v>Producer &amp; Engineer</v>
      </c>
      <c r="J844" s="174" t="str">
        <f>IF(F844="Main Primary Artist","update Tracks set ArtistId=(select ArtistId from Artists where Name=N'"&amp;Substitute(Trim(E844),"'","''")&amp;"' and EnterpriseId="&amp;EntId&amp;") where "&amp;IF(A844&lt;&gt;"", "ISRC='"&amp;A844&amp;"'", "TrackVendorId='"&amp;Substitute(Trim(B844),"'","''")&amp;"'")&amp;" and EnterpriseId="&amp;EntId,"INSERT into Contributors VALUES (newid(), "&amp;IF(F844&lt;&gt;"Primary Artist", "(select RoleId from ContributorRoles where Name='"&amp;F844&amp;"'), 0", "49, 1")&amp; ", (select max(TrackId) from Tracks where "&amp;IF(A844&lt;&gt;"", "ISRC='"&amp;A844&amp;"'", "TrackVendorId='"&amp;Substitute(Trim(B844),"'","''")&amp;"'")&amp;" and EnterpriseId="&amp;EntId&amp;"), null, (select ArtistId from Artists where Name=N'"&amp;SUBSTITUTE(trim(E844),"'","''")&amp;"' and EnterpriseId="&amp;EntId&amp;"), null)")</f>
        <v>INSERT into Contributors VALUES (newid(), (select RoleId from ContributorRoles where Name='Engineer'), 0, (select max(TrackId) from Tracks where ISRC='QZW9N2232053' and EnterpriseId=647322), null, (select ArtistId from Artists where Name=N'PeJota10*' and EnterpriseId=647322), null)</v>
      </c>
    </row>
    <row r="845" hidden="1">
      <c r="A845" s="34" t="s">
        <v>1020</v>
      </c>
      <c r="B845" s="84"/>
      <c r="C845" s="134" t="str">
        <f t="array" ref="C845">ifs(and(isblank($A845),isblank($B845)),"", not(iserror(vlookup($A845&amp;$B845,'5) Release_Track'!$F:$F&amp;'5) Release_Track'!$G:$G,1,0))),vlookup($A845&amp;$B845,{'5) Release_Track'!$F:$F&amp;'5) Release_Track'!$G:$G,'5) Release_Track'!$H:$H},2,0), or(and(not(isblank($B845)),$B845=$B842,$A845&lt;&gt;$A842),and(not(isblank($A845)),$A845=$A842,$B845&lt;&gt;$B842)),"ID LISTS UNALIGNED",and($A845&lt;&gt;"",countif('5) Release_Track'!$F:$F,$A845)=0),"NO ISRC MATCH in Release_Track",and($B845&lt;&gt;"",countif('5) Release_Track'!$G:$G,$B845)=0),"NO CATALOG ID MATCH in Release_Track",iserror(vlookup($A845&amp;$B845,'5) Release_Track'!$F:$F&amp;'5) Release_Track'!$G:$G,1,0)),"NO ISRC-CATALOG ID pair MATCH in Release_Track" )</f>
        <v>Rei de Tokyo</v>
      </c>
      <c r="D845" s="134" t="str">
        <f t="array" ref="D845">ifs(and(isblank($A845),isblank($B845)),"", not(iserror(vlookup($A845&amp;$B845,'5) Release_Track'!$F:$F&amp;'5) Release_Track'!$G:$G,1,0))),vlookup($A845&amp;$B845,{'5) Release_Track'!$F:$F&amp;'5) Release_Track'!$G:$G,'5) Release_Track'!$I:$I},2,0), or(and(not(isblank($B845)),$B845=$B842,$A845&lt;&gt;$A842),and(not(isblank($A845)),$A845=$A842,$B845&lt;&gt;$B842)),"ID LISTS UNALIGNED",and($A845&lt;&gt;"",countif('5) Release_Track'!$F:$F,$A845)=0),"NO ISRC MATCH in Release_Track",and($B845&lt;&gt;"",countif('5) Release_Track'!$G:$G,$B845)=0),"NO CATALOG ID MATCH in Release_Track",iserror(vlookup($A845&amp;$B845,'5) Release_Track'!$F:$F&amp;'5) Release_Track'!$G:$G,1,0)),"NO ISRC-CATALOG ID pair MATCH in Release_Track" )</f>
        <v/>
      </c>
      <c r="E845" s="96" t="s">
        <v>53</v>
      </c>
      <c r="F845" s="135" t="s">
        <v>667</v>
      </c>
      <c r="G845" s="136" t="str">
        <f t="array" ref="G845">ifs(or($F845="",$F845="Main Primary Artist"),$F845,not(iserror(vlookup($F845,'Reference info'!$J$5:$J$8,1,0))),"Key Artist",not(iserror(vlookup($F845,'Reference info'!$J$38:$J$405,1,0))),"Performer",not(iserror(vlookup($F845,'Reference info'!$J$10:$J$36,1,0))),"Producer &amp; Engineer")</f>
        <v>Producer &amp; Engineer</v>
      </c>
      <c r="J845" s="174" t="str">
        <f>IF(F845="Main Primary Artist","update Tracks set ArtistId=(select ArtistId from Artists where Name=N'"&amp;Substitute(Trim(E845),"'","''")&amp;"' and EnterpriseId="&amp;EntId&amp;") where "&amp;IF(A845&lt;&gt;"", "ISRC='"&amp;A845&amp;"'", "TrackVendorId='"&amp;Substitute(Trim(B845),"'","''")&amp;"'")&amp;" and EnterpriseId="&amp;EntId,"INSERT into Contributors VALUES (newid(), "&amp;IF(F845&lt;&gt;"Primary Artist", "(select RoleId from ContributorRoles where Name='"&amp;F845&amp;"'), 0", "49, 1")&amp; ", (select max(TrackId) from Tracks where "&amp;IF(A845&lt;&gt;"", "ISRC='"&amp;A845&amp;"'", "TrackVendorId='"&amp;Substitute(Trim(B845),"'","''")&amp;"'")&amp;" and EnterpriseId="&amp;EntId&amp;"), null, (select ArtistId from Artists where Name=N'"&amp;SUBSTITUTE(trim(E845),"'","''")&amp;"' and EnterpriseId="&amp;EntId&amp;"), null)")</f>
        <v>INSERT into Contributors VALUES (newid(), (select RoleId from ContributorRoles where Name='Producer'), 0, (select max(TrackId) from Tracks where ISRC='QZW9N2232061' and EnterpriseId=647322), null, (select ArtistId from Artists where Name=N'PeJota10*' and EnterpriseId=647322), null)</v>
      </c>
    </row>
    <row r="846">
      <c r="A846" s="34" t="s">
        <v>1020</v>
      </c>
      <c r="B846" s="84"/>
      <c r="C846" s="134" t="str">
        <f t="array" ref="C846">ifs(and(isblank($A846),isblank($B846)),"", not(iserror(vlookup($A846&amp;$B846,'5) Release_Track'!$F:$F&amp;'5) Release_Track'!$G:$G,1,0))),vlookup($A846&amp;$B846,{'5) Release_Track'!$F:$F&amp;'5) Release_Track'!$G:$G,'5) Release_Track'!$H:$H},2,0), or(and(not(isblank($B846)),$B846=$B843,$A846&lt;&gt;$A843),and(not(isblank($A846)),$A846=$A843,$B846&lt;&gt;$B843)),"ID LISTS UNALIGNED",and($A846&lt;&gt;"",countif('5) Release_Track'!$F:$F,$A846)=0),"NO ISRC MATCH in Release_Track",and($B846&lt;&gt;"",countif('5) Release_Track'!$G:$G,$B846)=0),"NO CATALOG ID MATCH in Release_Track",iserror(vlookup($A846&amp;$B846,'5) Release_Track'!$F:$F&amp;'5) Release_Track'!$G:$G,1,0)),"NO ISRC-CATALOG ID pair MATCH in Release_Track" )</f>
        <v>Rei de Tokyo</v>
      </c>
      <c r="D846" s="134" t="str">
        <f t="array" ref="D846">ifs(and(isblank($A846),isblank($B846)),"", not(iserror(vlookup($A846&amp;$B846,'5) Release_Track'!$F:$F&amp;'5) Release_Track'!$G:$G,1,0))),vlookup($A846&amp;$B846,{'5) Release_Track'!$F:$F&amp;'5) Release_Track'!$G:$G,'5) Release_Track'!$I:$I},2,0), or(and(not(isblank($B846)),$B846=$B843,$A846&lt;&gt;$A843),and(not(isblank($A846)),$A846=$A843,$B846&lt;&gt;$B843)),"ID LISTS UNALIGNED",and($A846&lt;&gt;"",countif('5) Release_Track'!$F:$F,$A846)=0),"NO ISRC MATCH in Release_Track",and($B846&lt;&gt;"",countif('5) Release_Track'!$G:$G,$B846)=0),"NO CATALOG ID MATCH in Release_Track",iserror(vlookup($A846&amp;$B846,'5) Release_Track'!$F:$F&amp;'5) Release_Track'!$G:$G,1,0)),"NO ISRC-CATALOG ID pair MATCH in Release_Track" )</f>
        <v/>
      </c>
      <c r="E846" s="96" t="s">
        <v>53</v>
      </c>
      <c r="F846" s="140" t="s">
        <v>666</v>
      </c>
      <c r="G846" s="136" t="str">
        <f t="array" ref="G846">ifs(or($F846="",$F846="Main Primary Artist"),$F846,not(iserror(vlookup($F846,'Reference info'!$J$5:$J$8,1,0))),"Key Artist",not(iserror(vlookup($F846,'Reference info'!$J$38:$J$405,1,0))),"Performer",not(iserror(vlookup($F846,'Reference info'!$J$10:$J$36,1,0))),"Producer &amp; Engineer")</f>
        <v>Main Primary Artist</v>
      </c>
      <c r="H846" s="8" t="str">
        <f>"update Artists set ReleasesCount=(select count (distinct ReleaseId) from Releases where ArtistId=(select max(ArtistId) from Artists where Name=N'"&amp;E846&amp;"' and EnterpriseId="&amp;EntId&amp;")), 
TracksCount=(select count (distinct TrackId) from Tracks where ArtistId=(select max(ArtistId) from Artists where Name=N'"&amp;E846&amp;"' and EnterpriseId="&amp;EntId&amp;")) where ArtistId=(select max(ArtistId) from Artists where Name=N'"&amp;E846&amp;"'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46" s="174" t="str">
        <f>IF(F846="Main Primary Artist","update Tracks set ArtistId=(select ArtistId from Artists where Name=N'"&amp;Substitute(Trim(E846),"'","''")&amp;"' and EnterpriseId="&amp;EntId&amp;") where "&amp;IF(A846&lt;&gt;"", "ISRC='"&amp;A846&amp;"'", "TrackVendorId='"&amp;Substitute(Trim(B846),"'","''")&amp;"'")&amp;" and EnterpriseId="&amp;EntId,"INSERT into Contributors VALUES (newid(), "&amp;IF(F846&lt;&gt;"Primary Artist", "(select RoleId from ContributorRoles where Name='"&amp;F846&amp;"'), 0", "49, 1")&amp; ", (select max(TrackId) from Tracks where "&amp;IF(A846&lt;&gt;"", "ISRC='"&amp;A846&amp;"'", "TrackVendorId='"&amp;Substitute(Trim(B846),"'","''")&amp;"'")&amp;" and EnterpriseId="&amp;EntId&amp;"), null, (select ArtistId from Artists where Name=N'"&amp;SUBSTITUTE(trim(E846),"'","''")&amp;"' and EnterpriseId="&amp;EntId&amp;"), null)")</f>
        <v>update Tracks set ArtistId=(select ArtistId from Artists where Name=N'PeJota10*' and EnterpriseId=647322) where ISRC='QZW9N2232061' and EnterpriseId=647322</v>
      </c>
    </row>
    <row r="847" hidden="1">
      <c r="A847" s="34" t="s">
        <v>1020</v>
      </c>
      <c r="B847" s="84"/>
      <c r="C847" s="134" t="str">
        <f t="array" ref="C847">ifs(and(isblank($A847),isblank($B847)),"", not(iserror(vlookup($A847&amp;$B847,'5) Release_Track'!$F:$F&amp;'5) Release_Track'!$G:$G,1,0))),vlookup($A847&amp;$B847,{'5) Release_Track'!$F:$F&amp;'5) Release_Track'!$G:$G,'5) Release_Track'!$H:$H},2,0), or(and(not(isblank($B847)),$B847=$B844,$A847&lt;&gt;$A844),and(not(isblank($A847)),$A847=$A844,$B847&lt;&gt;$B844)),"ID LISTS UNALIGNED",and($A847&lt;&gt;"",countif('5) Release_Track'!$F:$F,$A847)=0),"NO ISRC MATCH in Release_Track",and($B847&lt;&gt;"",countif('5) Release_Track'!$G:$G,$B847)=0),"NO CATALOG ID MATCH in Release_Track",iserror(vlookup($A847&amp;$B847,'5) Release_Track'!$F:$F&amp;'5) Release_Track'!$G:$G,1,0)),"NO ISRC-CATALOG ID pair MATCH in Release_Track" )</f>
        <v>Rei de Tokyo</v>
      </c>
      <c r="D847" s="134" t="str">
        <f t="array" ref="D847">ifs(and(isblank($A847),isblank($B847)),"", not(iserror(vlookup($A847&amp;$B847,'5) Release_Track'!$F:$F&amp;'5) Release_Track'!$G:$G,1,0))),vlookup($A847&amp;$B847,{'5) Release_Track'!$F:$F&amp;'5) Release_Track'!$G:$G,'5) Release_Track'!$I:$I},2,0), or(and(not(isblank($B847)),$B847=$B844,$A847&lt;&gt;$A844),and(not(isblank($A847)),$A847=$A844,$B847&lt;&gt;$B844)),"ID LISTS UNALIGNED",and($A847&lt;&gt;"",countif('5) Release_Track'!$F:$F,$A847)=0),"NO ISRC MATCH in Release_Track",and($B847&lt;&gt;"",countif('5) Release_Track'!$G:$G,$B847)=0),"NO CATALOG ID MATCH in Release_Track",iserror(vlookup($A847&amp;$B847,'5) Release_Track'!$F:$F&amp;'5) Release_Track'!$G:$G,1,0)),"NO ISRC-CATALOG ID pair MATCH in Release_Track" )</f>
        <v/>
      </c>
      <c r="E847" s="96" t="s">
        <v>53</v>
      </c>
      <c r="F847" s="135" t="s">
        <v>669</v>
      </c>
      <c r="G847" s="136" t="str">
        <f t="array" ref="G847">ifs(or($F847="",$F847="Main Primary Artist"),$F847,not(iserror(vlookup($F847,'Reference info'!$J$5:$J$8,1,0))),"Key Artist",not(iserror(vlookup($F847,'Reference info'!$J$38:$J$405,1,0))),"Performer",not(iserror(vlookup($F847,'Reference info'!$J$10:$J$36,1,0))),"Producer &amp; Engineer")</f>
        <v>Producer &amp; Engineer</v>
      </c>
      <c r="J847" s="174" t="str">
        <f>IF(F847="Main Primary Artist","update Tracks set ArtistId=(select ArtistId from Artists where Name=N'"&amp;Substitute(Trim(E847),"'","''")&amp;"' and EnterpriseId="&amp;EntId&amp;") where "&amp;IF(A847&lt;&gt;"", "ISRC='"&amp;A847&amp;"'", "TrackVendorId='"&amp;Substitute(Trim(B847),"'","''")&amp;"'")&amp;" and EnterpriseId="&amp;EntId,"INSERT into Contributors VALUES (newid(), "&amp;IF(F847&lt;&gt;"Primary Artist", "(select RoleId from ContributorRoles where Name='"&amp;F847&amp;"'), 0", "49, 1")&amp; ", (select max(TrackId) from Tracks where "&amp;IF(A847&lt;&gt;"", "ISRC='"&amp;A847&amp;"'", "TrackVendorId='"&amp;Substitute(Trim(B847),"'","''")&amp;"'")&amp;" and EnterpriseId="&amp;EntId&amp;"), null, (select ArtistId from Artists where Name=N'"&amp;SUBSTITUTE(trim(E847),"'","''")&amp;"' and EnterpriseId="&amp;EntId&amp;"), null)")</f>
        <v>INSERT into Contributors VALUES (newid(), (select RoleId from ContributorRoles where Name='Engineer'), 0, (select max(TrackId) from Tracks where ISRC='QZW9N2232061' and EnterpriseId=647322), null, (select ArtistId from Artists where Name=N'PeJota10*' and EnterpriseId=647322), null)</v>
      </c>
    </row>
    <row r="848" hidden="1">
      <c r="A848" s="34" t="s">
        <v>1022</v>
      </c>
      <c r="B848" s="84"/>
      <c r="C848" s="134" t="str">
        <f t="array" ref="C848">ifs(and(isblank($A848),isblank($B848)),"", not(iserror(vlookup($A848&amp;$B848,'5) Release_Track'!$F:$F&amp;'5) Release_Track'!$G:$G,1,0))),vlookup($A848&amp;$B848,{'5) Release_Track'!$F:$F&amp;'5) Release_Track'!$G:$G,'5) Release_Track'!$H:$H},2,0), or(and(not(isblank($B848)),$B848=#REF!,$A848&lt;&gt;#REF!),and(not(isblank($A848)),$A848=#REF!,$B848&lt;&gt;#REF!)),"ID LISTS UNALIGNED",and($A848&lt;&gt;"",countif('5) Release_Track'!$F:$F,$A848)=0),"NO ISRC MATCH in Release_Track",and($B848&lt;&gt;"",countif('5) Release_Track'!$G:$G,$B848)=0),"NO CATALOG ID MATCH in Release_Track",iserror(vlookup($A848&amp;$B848,'5) Release_Track'!$F:$F&amp;'5) Release_Track'!$G:$G,1,0)),"NO ISRC-CATALOG ID pair MATCH in Release_Track" )</f>
        <v>Pilar da Água</v>
      </c>
      <c r="D848" s="134" t="str">
        <f t="array" ref="D848">ifs(and(isblank($A848),isblank($B848)),"", not(iserror(vlookup($A848&amp;$B848,'5) Release_Track'!$F:$F&amp;'5) Release_Track'!$G:$G,1,0))),vlookup($A848&amp;$B848,{'5) Release_Track'!$F:$F&amp;'5) Release_Track'!$G:$G,'5) Release_Track'!$I:$I},2,0), or(and(not(isblank($B848)),$B848=#REF!,$A848&lt;&gt;#REF!),and(not(isblank($A848)),$A848=#REF!,$B848&lt;&gt;#REF!)),"ID LISTS UNALIGNED",and($A848&lt;&gt;"",countif('5) Release_Track'!$F:$F,$A848)=0),"NO ISRC MATCH in Release_Track",and($B848&lt;&gt;"",countif('5) Release_Track'!$G:$G,$B848)=0),"NO CATALOG ID MATCH in Release_Track",iserror(vlookup($A848&amp;$B848,'5) Release_Track'!$F:$F&amp;'5) Release_Track'!$G:$G,1,0)),"NO ISRC-CATALOG ID pair MATCH in Release_Track" )</f>
        <v/>
      </c>
      <c r="E848" s="96" t="s">
        <v>53</v>
      </c>
      <c r="F848" s="135" t="s">
        <v>667</v>
      </c>
      <c r="G848" s="136" t="str">
        <f t="array" ref="G848">ifs(or($F848="",$F848="Main Primary Artist"),$F848,not(iserror(vlookup($F848,'Reference info'!$J$5:$J$8,1,0))),"Key Artist",not(iserror(vlookup($F848,'Reference info'!$J$38:$J$405,1,0))),"Performer",not(iserror(vlookup($F848,'Reference info'!$J$10:$J$36,1,0))),"Producer &amp; Engineer")</f>
        <v>Producer &amp; Engineer</v>
      </c>
      <c r="J848" s="174" t="str">
        <f>IF(F848="Main Primary Artist","update Tracks set ArtistId=(select ArtistId from Artists where Name=N'"&amp;Substitute(Trim(E848),"'","''")&amp;"' and EnterpriseId="&amp;EntId&amp;") where "&amp;IF(A848&lt;&gt;"", "ISRC='"&amp;A848&amp;"'", "TrackVendorId='"&amp;Substitute(Trim(B848),"'","''")&amp;"'")&amp;" and EnterpriseId="&amp;EntId,"INSERT into Contributors VALUES (newid(), "&amp;IF(F848&lt;&gt;"Primary Artist", "(select RoleId from ContributorRoles where Name='"&amp;F848&amp;"'), 0", "49, 1")&amp; ", (select max(TrackId) from Tracks where "&amp;IF(A848&lt;&gt;"", "ISRC='"&amp;A848&amp;"'", "TrackVendorId='"&amp;Substitute(Trim(B848),"'","''")&amp;"'")&amp;" and EnterpriseId="&amp;EntId&amp;"), null, (select ArtistId from Artists where Name=N'"&amp;SUBSTITUTE(trim(E848),"'","''")&amp;"' and EnterpriseId="&amp;EntId&amp;"), null)")</f>
        <v>INSERT into Contributors VALUES (newid(), (select RoleId from ContributorRoles where Name='Producer'), 0, (select max(TrackId) from Tracks where ISRC='QZW9N2233804' and EnterpriseId=647322), null, (select ArtistId from Artists where Name=N'PeJota10*' and EnterpriseId=647322), null)</v>
      </c>
    </row>
    <row r="849">
      <c r="A849" s="34" t="s">
        <v>1022</v>
      </c>
      <c r="B849" s="84"/>
      <c r="C849" s="134" t="str">
        <f t="array" ref="C849">ifs(and(isblank($A849),isblank($B849)),"", not(iserror(vlookup($A849&amp;$B849,'5) Release_Track'!$F:$F&amp;'5) Release_Track'!$G:$G,1,0))),vlookup($A849&amp;$B849,{'5) Release_Track'!$F:$F&amp;'5) Release_Track'!$G:$G,'5) Release_Track'!$H:$H},2,0), or(and(not(isblank($B849)),$B849=#REF!,$A849&lt;&gt;#REF!),and(not(isblank($A849)),$A849=#REF!,$B849&lt;&gt;#REF!)),"ID LISTS UNALIGNED",and($A849&lt;&gt;"",countif('5) Release_Track'!$F:$F,$A849)=0),"NO ISRC MATCH in Release_Track",and($B849&lt;&gt;"",countif('5) Release_Track'!$G:$G,$B849)=0),"NO CATALOG ID MATCH in Release_Track",iserror(vlookup($A849&amp;$B849,'5) Release_Track'!$F:$F&amp;'5) Release_Track'!$G:$G,1,0)),"NO ISRC-CATALOG ID pair MATCH in Release_Track" )</f>
        <v>Pilar da Água</v>
      </c>
      <c r="D849" s="134" t="str">
        <f t="array" ref="D849">ifs(and(isblank($A849),isblank($B849)),"", not(iserror(vlookup($A849&amp;$B849,'5) Release_Track'!$F:$F&amp;'5) Release_Track'!$G:$G,1,0))),vlookup($A849&amp;$B849,{'5) Release_Track'!$F:$F&amp;'5) Release_Track'!$G:$G,'5) Release_Track'!$I:$I},2,0), or(and(not(isblank($B849)),$B849=#REF!,$A849&lt;&gt;#REF!),and(not(isblank($A849)),$A849=#REF!,$B849&lt;&gt;#REF!)),"ID LISTS UNALIGNED",and($A849&lt;&gt;"",countif('5) Release_Track'!$F:$F,$A849)=0),"NO ISRC MATCH in Release_Track",and($B849&lt;&gt;"",countif('5) Release_Track'!$G:$G,$B849)=0),"NO CATALOG ID MATCH in Release_Track",iserror(vlookup($A849&amp;$B849,'5) Release_Track'!$F:$F&amp;'5) Release_Track'!$G:$G,1,0)),"NO ISRC-CATALOG ID pair MATCH in Release_Track" )</f>
        <v/>
      </c>
      <c r="E849" s="96" t="s">
        <v>53</v>
      </c>
      <c r="F849" s="140" t="s">
        <v>666</v>
      </c>
      <c r="G849" s="136" t="str">
        <f t="array" ref="G849">ifs(or($F849="",$F849="Main Primary Artist"),$F849,not(iserror(vlookup($F849,'Reference info'!$J$5:$J$8,1,0))),"Key Artist",not(iserror(vlookup($F849,'Reference info'!$J$38:$J$405,1,0))),"Performer",not(iserror(vlookup($F849,'Reference info'!$J$10:$J$36,1,0))),"Producer &amp; Engineer")</f>
        <v>Main Primary Artist</v>
      </c>
      <c r="H849" s="8" t="str">
        <f>"update Artists set ReleasesCount=(select count (distinct ReleaseId) from Releases where ArtistId=(select max(ArtistId) from Artists where Name=N'"&amp;E849&amp;"' and EnterpriseId="&amp;EntId&amp;")), 
TracksCount=(select count (distinct TrackId) from Tracks where ArtistId=(select max(ArtistId) from Artists where Name=N'"&amp;E849&amp;"' and EnterpriseId="&amp;EntId&amp;")) where ArtistId=(select max(ArtistId) from Artists where Name=N'"&amp;E849&amp;"'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49" s="174" t="str">
        <f>IF(F849="Main Primary Artist","update Tracks set ArtistId=(select ArtistId from Artists where Name=N'"&amp;Substitute(Trim(E849),"'","''")&amp;"' and EnterpriseId="&amp;EntId&amp;") where "&amp;IF(A849&lt;&gt;"", "ISRC='"&amp;A849&amp;"'", "TrackVendorId='"&amp;Substitute(Trim(B849),"'","''")&amp;"'")&amp;" and EnterpriseId="&amp;EntId,"INSERT into Contributors VALUES (newid(), "&amp;IF(F849&lt;&gt;"Primary Artist", "(select RoleId from ContributorRoles where Name='"&amp;F849&amp;"'), 0", "49, 1")&amp; ", (select max(TrackId) from Tracks where "&amp;IF(A849&lt;&gt;"", "ISRC='"&amp;A849&amp;"'", "TrackVendorId='"&amp;Substitute(Trim(B849),"'","''")&amp;"'")&amp;" and EnterpriseId="&amp;EntId&amp;"), null, (select ArtistId from Artists where Name=N'"&amp;SUBSTITUTE(trim(E849),"'","''")&amp;"' and EnterpriseId="&amp;EntId&amp;"), null)")</f>
        <v>update Tracks set ArtistId=(select ArtistId from Artists where Name=N'PeJota10*' and EnterpriseId=647322) where ISRC='QZW9N2233804' and EnterpriseId=647322</v>
      </c>
    </row>
    <row r="850" hidden="1">
      <c r="A850" s="34" t="s">
        <v>1022</v>
      </c>
      <c r="B850" s="84"/>
      <c r="C850" s="134" t="str">
        <f t="array" ref="C850">ifs(and(isblank($A850),isblank($B850)),"", not(iserror(vlookup($A850&amp;$B850,'5) Release_Track'!$F:$F&amp;'5) Release_Track'!$G:$G,1,0))),vlookup($A850&amp;$B850,{'5) Release_Track'!$F:$F&amp;'5) Release_Track'!$G:$G,'5) Release_Track'!$H:$H},2,0), or(and(not(isblank($B850)),$B850=#REF!,$A850&lt;&gt;#REF!),and(not(isblank($A850)),$A850=#REF!,$B850&lt;&gt;#REF!)),"ID LISTS UNALIGNED",and($A850&lt;&gt;"",countif('5) Release_Track'!$F:$F,$A850)=0),"NO ISRC MATCH in Release_Track",and($B850&lt;&gt;"",countif('5) Release_Track'!$G:$G,$B850)=0),"NO CATALOG ID MATCH in Release_Track",iserror(vlookup($A850&amp;$B850,'5) Release_Track'!$F:$F&amp;'5) Release_Track'!$G:$G,1,0)),"NO ISRC-CATALOG ID pair MATCH in Release_Track" )</f>
        <v>Pilar da Água</v>
      </c>
      <c r="D850" s="134" t="str">
        <f t="array" ref="D850">ifs(and(isblank($A850),isblank($B850)),"", not(iserror(vlookup($A850&amp;$B850,'5) Release_Track'!$F:$F&amp;'5) Release_Track'!$G:$G,1,0))),vlookup($A850&amp;$B850,{'5) Release_Track'!$F:$F&amp;'5) Release_Track'!$G:$G,'5) Release_Track'!$I:$I},2,0), or(and(not(isblank($B850)),$B850=#REF!,$A850&lt;&gt;#REF!),and(not(isblank($A850)),$A850=#REF!,$B850&lt;&gt;#REF!)),"ID LISTS UNALIGNED",and($A850&lt;&gt;"",countif('5) Release_Track'!$F:$F,$A850)=0),"NO ISRC MATCH in Release_Track",and($B850&lt;&gt;"",countif('5) Release_Track'!$G:$G,$B850)=0),"NO CATALOG ID MATCH in Release_Track",iserror(vlookup($A850&amp;$B850,'5) Release_Track'!$F:$F&amp;'5) Release_Track'!$G:$G,1,0)),"NO ISRC-CATALOG ID pair MATCH in Release_Track" )</f>
        <v/>
      </c>
      <c r="E850" s="96" t="s">
        <v>53</v>
      </c>
      <c r="F850" s="135" t="s">
        <v>669</v>
      </c>
      <c r="G850" s="136" t="str">
        <f t="array" ref="G850">ifs(or($F850="",$F850="Main Primary Artist"),$F850,not(iserror(vlookup($F850,'Reference info'!$J$5:$J$8,1,0))),"Key Artist",not(iserror(vlookup($F850,'Reference info'!$J$38:$J$405,1,0))),"Performer",not(iserror(vlookup($F850,'Reference info'!$J$10:$J$36,1,0))),"Producer &amp; Engineer")</f>
        <v>Producer &amp; Engineer</v>
      </c>
      <c r="J850" s="174" t="str">
        <f>IF(F850="Main Primary Artist","update Tracks set ArtistId=(select ArtistId from Artists where Name=N'"&amp;Substitute(Trim(E850),"'","''")&amp;"' and EnterpriseId="&amp;EntId&amp;") where "&amp;IF(A850&lt;&gt;"", "ISRC='"&amp;A850&amp;"'", "TrackVendorId='"&amp;Substitute(Trim(B850),"'","''")&amp;"'")&amp;" and EnterpriseId="&amp;EntId,"INSERT into Contributors VALUES (newid(), "&amp;IF(F850&lt;&gt;"Primary Artist", "(select RoleId from ContributorRoles where Name='"&amp;F850&amp;"'), 0", "49, 1")&amp; ", (select max(TrackId) from Tracks where "&amp;IF(A850&lt;&gt;"", "ISRC='"&amp;A850&amp;"'", "TrackVendorId='"&amp;Substitute(Trim(B850),"'","''")&amp;"'")&amp;" and EnterpriseId="&amp;EntId&amp;"), null, (select ArtistId from Artists where Name=N'"&amp;SUBSTITUTE(trim(E850),"'","''")&amp;"' and EnterpriseId="&amp;EntId&amp;"), null)")</f>
        <v>INSERT into Contributors VALUES (newid(), (select RoleId from ContributorRoles where Name='Engineer'), 0, (select max(TrackId) from Tracks where ISRC='QZW9N2233804' and EnterpriseId=647322), null, (select ArtistId from Artists where Name=N'PeJota10*' and EnterpriseId=647322), null)</v>
      </c>
    </row>
    <row r="851" hidden="1">
      <c r="A851" s="34" t="s">
        <v>1024</v>
      </c>
      <c r="B851" s="84"/>
      <c r="C851" s="134" t="str">
        <f t="array" ref="C851">ifs(and(isblank($A851),isblank($B851)),"", not(iserror(vlookup($A851&amp;$B851,'5) Release_Track'!$F:$F&amp;'5) Release_Track'!$G:$G,1,0))),vlookup($A851&amp;$B851,{'5) Release_Track'!$F:$F&amp;'5) Release_Track'!$G:$G,'5) Release_Track'!$H:$H},2,0), or(and(not(isblank($B851)),$B851=$B848,$A851&lt;&gt;$A848),and(not(isblank($A851)),$A851=$A848,$B851&lt;&gt;$B848)),"ID LISTS UNALIGNED",and($A851&lt;&gt;"",countif('5) Release_Track'!$F:$F,$A851)=0),"NO ISRC MATCH in Release_Track",and($B851&lt;&gt;"",countif('5) Release_Track'!$G:$G,$B851)=0),"NO CATALOG ID MATCH in Release_Track",iserror(vlookup($A851&amp;$B851,'5) Release_Track'!$F:$F&amp;'5) Release_Track'!$G:$G,1,0)),"NO ISRC-CATALOG ID pair MATCH in Release_Track" )</f>
        <v>Cria de Tokyo</v>
      </c>
      <c r="D851" s="134" t="str">
        <f t="array" ref="D851">ifs(and(isblank($A851),isblank($B851)),"", not(iserror(vlookup($A851&amp;$B851,'5) Release_Track'!$F:$F&amp;'5) Release_Track'!$G:$G,1,0))),vlookup($A851&amp;$B851,{'5) Release_Track'!$F:$F&amp;'5) Release_Track'!$G:$G,'5) Release_Track'!$I:$I},2,0), or(and(not(isblank($B851)),$B851=$B848,$A851&lt;&gt;$A848),and(not(isblank($A851)),$A851=$A848,$B851&lt;&gt;$B848)),"ID LISTS UNALIGNED",and($A851&lt;&gt;"",countif('5) Release_Track'!$F:$F,$A851)=0),"NO ISRC MATCH in Release_Track",and($B851&lt;&gt;"",countif('5) Release_Track'!$G:$G,$B851)=0),"NO CATALOG ID MATCH in Release_Track",iserror(vlookup($A851&amp;$B851,'5) Release_Track'!$F:$F&amp;'5) Release_Track'!$G:$G,1,0)),"NO ISRC-CATALOG ID pair MATCH in Release_Track" )</f>
        <v/>
      </c>
      <c r="E851" s="96" t="s">
        <v>53</v>
      </c>
      <c r="F851" s="135" t="s">
        <v>667</v>
      </c>
      <c r="G851" s="136" t="str">
        <f t="array" ref="G851">ifs(or($F851="",$F851="Main Primary Artist"),$F851,not(iserror(vlookup($F851,'Reference info'!$J$5:$J$8,1,0))),"Key Artist",not(iserror(vlookup($F851,'Reference info'!$J$38:$J$405,1,0))),"Performer",not(iserror(vlookup($F851,'Reference info'!$J$10:$J$36,1,0))),"Producer &amp; Engineer")</f>
        <v>Producer &amp; Engineer</v>
      </c>
      <c r="J851" s="174" t="str">
        <f>IF(F851="Main Primary Artist","update Tracks set ArtistId=(select ArtistId from Artists where Name=N'"&amp;Substitute(Trim(E851),"'","''")&amp;"' and EnterpriseId="&amp;EntId&amp;") where "&amp;IF(A851&lt;&gt;"", "ISRC='"&amp;A851&amp;"'", "TrackVendorId='"&amp;Substitute(Trim(B851),"'","''")&amp;"'")&amp;" and EnterpriseId="&amp;EntId,"INSERT into Contributors VALUES (newid(), "&amp;IF(F851&lt;&gt;"Primary Artist", "(select RoleId from ContributorRoles where Name='"&amp;F851&amp;"'), 0", "49, 1")&amp; ", (select max(TrackId) from Tracks where "&amp;IF(A851&lt;&gt;"", "ISRC='"&amp;A851&amp;"'", "TrackVendorId='"&amp;Substitute(Trim(B851),"'","''")&amp;"'")&amp;" and EnterpriseId="&amp;EntId&amp;"), null, (select ArtistId from Artists where Name=N'"&amp;SUBSTITUTE(trim(E851),"'","''")&amp;"' and EnterpriseId="&amp;EntId&amp;"), null)")</f>
        <v>INSERT into Contributors VALUES (newid(), (select RoleId from ContributorRoles where Name='Producer'), 0, (select max(TrackId) from Tracks where ISRC='QZW9N2245437' and EnterpriseId=647322), null, (select ArtistId from Artists where Name=N'PeJota10*' and EnterpriseId=647322), null)</v>
      </c>
    </row>
    <row r="852">
      <c r="A852" s="34" t="s">
        <v>1024</v>
      </c>
      <c r="B852" s="84"/>
      <c r="C852" s="134" t="str">
        <f t="array" ref="C852">ifs(and(isblank($A852),isblank($B852)),"", not(iserror(vlookup($A852&amp;$B852,'5) Release_Track'!$F:$F&amp;'5) Release_Track'!$G:$G,1,0))),vlookup($A852&amp;$B852,{'5) Release_Track'!$F:$F&amp;'5) Release_Track'!$G:$G,'5) Release_Track'!$H:$H},2,0), or(and(not(isblank($B852)),$B852=$B849,$A852&lt;&gt;$A849),and(not(isblank($A852)),$A852=$A849,$B852&lt;&gt;$B849)),"ID LISTS UNALIGNED",and($A852&lt;&gt;"",countif('5) Release_Track'!$F:$F,$A852)=0),"NO ISRC MATCH in Release_Track",and($B852&lt;&gt;"",countif('5) Release_Track'!$G:$G,$B852)=0),"NO CATALOG ID MATCH in Release_Track",iserror(vlookup($A852&amp;$B852,'5) Release_Track'!$F:$F&amp;'5) Release_Track'!$G:$G,1,0)),"NO ISRC-CATALOG ID pair MATCH in Release_Track" )</f>
        <v>Cria de Tokyo</v>
      </c>
      <c r="D852" s="134" t="str">
        <f t="array" ref="D852">ifs(and(isblank($A852),isblank($B852)),"", not(iserror(vlookup($A852&amp;$B852,'5) Release_Track'!$F:$F&amp;'5) Release_Track'!$G:$G,1,0))),vlookup($A852&amp;$B852,{'5) Release_Track'!$F:$F&amp;'5) Release_Track'!$G:$G,'5) Release_Track'!$I:$I},2,0), or(and(not(isblank($B852)),$B852=$B849,$A852&lt;&gt;$A849),and(not(isblank($A852)),$A852=$A849,$B852&lt;&gt;$B849)),"ID LISTS UNALIGNED",and($A852&lt;&gt;"",countif('5) Release_Track'!$F:$F,$A852)=0),"NO ISRC MATCH in Release_Track",and($B852&lt;&gt;"",countif('5) Release_Track'!$G:$G,$B852)=0),"NO CATALOG ID MATCH in Release_Track",iserror(vlookup($A852&amp;$B852,'5) Release_Track'!$F:$F&amp;'5) Release_Track'!$G:$G,1,0)),"NO ISRC-CATALOG ID pair MATCH in Release_Track" )</f>
        <v/>
      </c>
      <c r="E852" s="96" t="s">
        <v>53</v>
      </c>
      <c r="F852" s="140" t="s">
        <v>666</v>
      </c>
      <c r="G852" s="136" t="str">
        <f t="array" ref="G852">ifs(or($F852="",$F852="Main Primary Artist"),$F852,not(iserror(vlookup($F852,'Reference info'!$J$5:$J$8,1,0))),"Key Artist",not(iserror(vlookup($F852,'Reference info'!$J$38:$J$405,1,0))),"Performer",not(iserror(vlookup($F852,'Reference info'!$J$10:$J$36,1,0))),"Producer &amp; Engineer")</f>
        <v>Main Primary Artist</v>
      </c>
      <c r="H852" s="8" t="str">
        <f>"update Artists set ReleasesCount=(select count (distinct ReleaseId) from Releases where ArtistId=(select max(ArtistId) from Artists where Name=N'"&amp;E852&amp;"' and EnterpriseId="&amp;EntId&amp;")), 
TracksCount=(select count (distinct TrackId) from Tracks where ArtistId=(select max(ArtistId) from Artists where Name=N'"&amp;E852&amp;"' and EnterpriseId="&amp;EntId&amp;")) where ArtistId=(select max(ArtistId) from Artists where Name=N'"&amp;E852&amp;"'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52" s="174" t="str">
        <f>IF(F852="Main Primary Artist","update Tracks set ArtistId=(select ArtistId from Artists where Name=N'"&amp;Substitute(Trim(E852),"'","''")&amp;"' and EnterpriseId="&amp;EntId&amp;") where "&amp;IF(A852&lt;&gt;"", "ISRC='"&amp;A852&amp;"'", "TrackVendorId='"&amp;Substitute(Trim(B852),"'","''")&amp;"'")&amp;" and EnterpriseId="&amp;EntId,"INSERT into Contributors VALUES (newid(), "&amp;IF(F852&lt;&gt;"Primary Artist", "(select RoleId from ContributorRoles where Name='"&amp;F852&amp;"'), 0", "49, 1")&amp; ", (select max(TrackId) from Tracks where "&amp;IF(A852&lt;&gt;"", "ISRC='"&amp;A852&amp;"'", "TrackVendorId='"&amp;Substitute(Trim(B852),"'","''")&amp;"'")&amp;" and EnterpriseId="&amp;EntId&amp;"), null, (select ArtistId from Artists where Name=N'"&amp;SUBSTITUTE(trim(E852),"'","''")&amp;"' and EnterpriseId="&amp;EntId&amp;"), null)")</f>
        <v>update Tracks set ArtistId=(select ArtistId from Artists where Name=N'PeJota10*' and EnterpriseId=647322) where ISRC='QZW9N2245437' and EnterpriseId=647322</v>
      </c>
    </row>
    <row r="853" hidden="1">
      <c r="A853" s="34" t="s">
        <v>1024</v>
      </c>
      <c r="B853" s="84"/>
      <c r="C853" s="134" t="str">
        <f t="array" ref="C853">ifs(and(isblank($A853),isblank($B853)),"", not(iserror(vlookup($A853&amp;$B853,'5) Release_Track'!$F:$F&amp;'5) Release_Track'!$G:$G,1,0))),vlookup($A853&amp;$B853,{'5) Release_Track'!$F:$F&amp;'5) Release_Track'!$G:$G,'5) Release_Track'!$H:$H},2,0), or(and(not(isblank($B853)),$B853=$B850,$A853&lt;&gt;$A850),and(not(isblank($A853)),$A853=$A850,$B853&lt;&gt;$B850)),"ID LISTS UNALIGNED",and($A853&lt;&gt;"",countif('5) Release_Track'!$F:$F,$A853)=0),"NO ISRC MATCH in Release_Track",and($B853&lt;&gt;"",countif('5) Release_Track'!$G:$G,$B853)=0),"NO CATALOG ID MATCH in Release_Track",iserror(vlookup($A853&amp;$B853,'5) Release_Track'!$F:$F&amp;'5) Release_Track'!$G:$G,1,0)),"NO ISRC-CATALOG ID pair MATCH in Release_Track" )</f>
        <v>Cria de Tokyo</v>
      </c>
      <c r="D853" s="134" t="str">
        <f t="array" ref="D853">ifs(and(isblank($A853),isblank($B853)),"", not(iserror(vlookup($A853&amp;$B853,'5) Release_Track'!$F:$F&amp;'5) Release_Track'!$G:$G,1,0))),vlookup($A853&amp;$B853,{'5) Release_Track'!$F:$F&amp;'5) Release_Track'!$G:$G,'5) Release_Track'!$I:$I},2,0), or(and(not(isblank($B853)),$B853=$B850,$A853&lt;&gt;$A850),and(not(isblank($A853)),$A853=$A850,$B853&lt;&gt;$B850)),"ID LISTS UNALIGNED",and($A853&lt;&gt;"",countif('5) Release_Track'!$F:$F,$A853)=0),"NO ISRC MATCH in Release_Track",and($B853&lt;&gt;"",countif('5) Release_Track'!$G:$G,$B853)=0),"NO CATALOG ID MATCH in Release_Track",iserror(vlookup($A853&amp;$B853,'5) Release_Track'!$F:$F&amp;'5) Release_Track'!$G:$G,1,0)),"NO ISRC-CATALOG ID pair MATCH in Release_Track" )</f>
        <v/>
      </c>
      <c r="E853" s="96" t="s">
        <v>53</v>
      </c>
      <c r="F853" s="135" t="s">
        <v>669</v>
      </c>
      <c r="G853" s="136" t="str">
        <f t="array" ref="G853">ifs(or($F853="",$F853="Main Primary Artist"),$F853,not(iserror(vlookup($F853,'Reference info'!$J$5:$J$8,1,0))),"Key Artist",not(iserror(vlookup($F853,'Reference info'!$J$38:$J$405,1,0))),"Performer",not(iserror(vlookup($F853,'Reference info'!$J$10:$J$36,1,0))),"Producer &amp; Engineer")</f>
        <v>Producer &amp; Engineer</v>
      </c>
      <c r="J853" s="174" t="str">
        <f>IF(F853="Main Primary Artist","update Tracks set ArtistId=(select ArtistId from Artists where Name=N'"&amp;Substitute(Trim(E853),"'","''")&amp;"' and EnterpriseId="&amp;EntId&amp;") where "&amp;IF(A853&lt;&gt;"", "ISRC='"&amp;A853&amp;"'", "TrackVendorId='"&amp;Substitute(Trim(B853),"'","''")&amp;"'")&amp;" and EnterpriseId="&amp;EntId,"INSERT into Contributors VALUES (newid(), "&amp;IF(F853&lt;&gt;"Primary Artist", "(select RoleId from ContributorRoles where Name='"&amp;F853&amp;"'), 0", "49, 1")&amp; ", (select max(TrackId) from Tracks where "&amp;IF(A853&lt;&gt;"", "ISRC='"&amp;A853&amp;"'", "TrackVendorId='"&amp;Substitute(Trim(B853),"'","''")&amp;"'")&amp;" and EnterpriseId="&amp;EntId&amp;"), null, (select ArtistId from Artists where Name=N'"&amp;SUBSTITUTE(trim(E853),"'","''")&amp;"' and EnterpriseId="&amp;EntId&amp;"), null)")</f>
        <v>INSERT into Contributors VALUES (newid(), (select RoleId from ContributorRoles where Name='Engineer'), 0, (select max(TrackId) from Tracks where ISRC='QZW9N2245437' and EnterpriseId=647322), null, (select ArtistId from Artists where Name=N'PeJota10*' and EnterpriseId=647322), null)</v>
      </c>
    </row>
    <row r="854" hidden="1">
      <c r="A854" s="34" t="s">
        <v>1026</v>
      </c>
      <c r="B854" s="84"/>
      <c r="C854" s="134" t="str">
        <f t="array" ref="C854">ifs(and(isblank($A854),isblank($B854)),"", not(iserror(vlookup($A854&amp;$B854,'5) Release_Track'!$F:$F&amp;'5) Release_Track'!$G:$G,1,0))),vlookup($A854&amp;$B854,{'5) Release_Track'!$F:$F&amp;'5) Release_Track'!$G:$G,'5) Release_Track'!$H:$H},2,0), or(and(not(isblank($B854)),$B854=$B851,$A854&lt;&gt;$A851),and(not(isblank($A854)),$A854=$A851,$B854&lt;&gt;$B851)),"ID LISTS UNALIGNED",and($A854&lt;&gt;"",countif('5) Release_Track'!$F:$F,$A854)=0),"NO ISRC MATCH in Release_Track",and($B854&lt;&gt;"",countif('5) Release_Track'!$G:$G,$B854)=0),"NO CATALOG ID MATCH in Release_Track",iserror(vlookup($A854&amp;$B854,'5) Release_Track'!$F:$F&amp;'5) Release_Track'!$G:$G,1,0)),"NO ISRC-CATALOG ID pair MATCH in Release_Track" )</f>
        <v>Cria de Tokyo</v>
      </c>
      <c r="D854" s="134" t="str">
        <f t="array" ref="D854">ifs(and(isblank($A854),isblank($B854)),"", not(iserror(vlookup($A854&amp;$B854,'5) Release_Track'!$F:$F&amp;'5) Release_Track'!$G:$G,1,0))),vlookup($A854&amp;$B854,{'5) Release_Track'!$F:$F&amp;'5) Release_Track'!$G:$G,'5) Release_Track'!$I:$I},2,0), or(and(not(isblank($B854)),$B854=$B851,$A854&lt;&gt;$A851),and(not(isblank($A854)),$A854=$A851,$B854&lt;&gt;$B851)),"ID LISTS UNALIGNED",and($A854&lt;&gt;"",countif('5) Release_Track'!$F:$F,$A854)=0),"NO ISRC MATCH in Release_Track",and($B854&lt;&gt;"",countif('5) Release_Track'!$G:$G,$B854)=0),"NO CATALOG ID MATCH in Release_Track",iserror(vlookup($A854&amp;$B854,'5) Release_Track'!$F:$F&amp;'5) Release_Track'!$G:$G,1,0)),"NO ISRC-CATALOG ID pair MATCH in Release_Track" )</f>
        <v>Speed Up</v>
      </c>
      <c r="E854" s="96" t="s">
        <v>53</v>
      </c>
      <c r="F854" s="135" t="s">
        <v>667</v>
      </c>
      <c r="G854" s="136" t="str">
        <f t="array" ref="G854">ifs(or($F854="",$F854="Main Primary Artist"),$F854,not(iserror(vlookup($F854,'Reference info'!$J$5:$J$8,1,0))),"Key Artist",not(iserror(vlookup($F854,'Reference info'!$J$38:$J$405,1,0))),"Performer",not(iserror(vlookup($F854,'Reference info'!$J$10:$J$36,1,0))),"Producer &amp; Engineer")</f>
        <v>Producer &amp; Engineer</v>
      </c>
      <c r="J854" s="174" t="str">
        <f>IF(F854="Main Primary Artist","update Tracks set ArtistId=(select ArtistId from Artists where Name=N'"&amp;Substitute(Trim(E854),"'","''")&amp;"' and EnterpriseId="&amp;EntId&amp;") where "&amp;IF(A854&lt;&gt;"", "ISRC='"&amp;A854&amp;"'", "TrackVendorId='"&amp;Substitute(Trim(B854),"'","''")&amp;"'")&amp;" and EnterpriseId="&amp;EntId,"INSERT into Contributors VALUES (newid(), "&amp;IF(F854&lt;&gt;"Primary Artist", "(select RoleId from ContributorRoles where Name='"&amp;F854&amp;"'), 0", "49, 1")&amp; ", (select max(TrackId) from Tracks where "&amp;IF(A854&lt;&gt;"", "ISRC='"&amp;A854&amp;"'", "TrackVendorId='"&amp;Substitute(Trim(B854),"'","''")&amp;"'")&amp;" and EnterpriseId="&amp;EntId&amp;"), null, (select ArtistId from Artists where Name=N'"&amp;SUBSTITUTE(trim(E854),"'","''")&amp;"' and EnterpriseId="&amp;EntId&amp;"), null)")</f>
        <v>INSERT into Contributors VALUES (newid(), (select RoleId from ContributorRoles where Name='Producer'), 0, (select max(TrackId) from Tracks where ISRC='QZW9N2253478' and EnterpriseId=647322), null, (select ArtistId from Artists where Name=N'PeJota10*' and EnterpriseId=647322), null)</v>
      </c>
    </row>
    <row r="855">
      <c r="A855" s="34" t="s">
        <v>1026</v>
      </c>
      <c r="B855" s="84"/>
      <c r="C855" s="134" t="str">
        <f t="array" ref="C855">ifs(and(isblank($A855),isblank($B855)),"", not(iserror(vlookup($A855&amp;$B855,'5) Release_Track'!$F:$F&amp;'5) Release_Track'!$G:$G,1,0))),vlookup($A855&amp;$B855,{'5) Release_Track'!$F:$F&amp;'5) Release_Track'!$G:$G,'5) Release_Track'!$H:$H},2,0), or(and(not(isblank($B855)),$B855=$B852,$A855&lt;&gt;$A852),and(not(isblank($A855)),$A855=$A852,$B855&lt;&gt;$B852)),"ID LISTS UNALIGNED",and($A855&lt;&gt;"",countif('5) Release_Track'!$F:$F,$A855)=0),"NO ISRC MATCH in Release_Track",and($B855&lt;&gt;"",countif('5) Release_Track'!$G:$G,$B855)=0),"NO CATALOG ID MATCH in Release_Track",iserror(vlookup($A855&amp;$B855,'5) Release_Track'!$F:$F&amp;'5) Release_Track'!$G:$G,1,0)),"NO ISRC-CATALOG ID pair MATCH in Release_Track" )</f>
        <v>Cria de Tokyo</v>
      </c>
      <c r="D855" s="134" t="str">
        <f t="array" ref="D855">ifs(and(isblank($A855),isblank($B855)),"", not(iserror(vlookup($A855&amp;$B855,'5) Release_Track'!$F:$F&amp;'5) Release_Track'!$G:$G,1,0))),vlookup($A855&amp;$B855,{'5) Release_Track'!$F:$F&amp;'5) Release_Track'!$G:$G,'5) Release_Track'!$I:$I},2,0), or(and(not(isblank($B855)),$B855=$B852,$A855&lt;&gt;$A852),and(not(isblank($A855)),$A855=$A852,$B855&lt;&gt;$B852)),"ID LISTS UNALIGNED",and($A855&lt;&gt;"",countif('5) Release_Track'!$F:$F,$A855)=0),"NO ISRC MATCH in Release_Track",and($B855&lt;&gt;"",countif('5) Release_Track'!$G:$G,$B855)=0),"NO CATALOG ID MATCH in Release_Track",iserror(vlookup($A855&amp;$B855,'5) Release_Track'!$F:$F&amp;'5) Release_Track'!$G:$G,1,0)),"NO ISRC-CATALOG ID pair MATCH in Release_Track" )</f>
        <v>Speed Up</v>
      </c>
      <c r="E855" s="96" t="s">
        <v>53</v>
      </c>
      <c r="F855" s="140" t="s">
        <v>666</v>
      </c>
      <c r="G855" s="136" t="str">
        <f t="array" ref="G855">ifs(or($F855="",$F855="Main Primary Artist"),$F855,not(iserror(vlookup($F855,'Reference info'!$J$5:$J$8,1,0))),"Key Artist",not(iserror(vlookup($F855,'Reference info'!$J$38:$J$405,1,0))),"Performer",not(iserror(vlookup($F855,'Reference info'!$J$10:$J$36,1,0))),"Producer &amp; Engineer")</f>
        <v>Main Primary Artist</v>
      </c>
      <c r="H855" s="8" t="str">
        <f>"update Artists set ReleasesCount=(select count (distinct ReleaseId) from Releases where ArtistId=(select max(ArtistId) from Artists where Name=N'"&amp;E855&amp;"' and EnterpriseId="&amp;EntId&amp;")), 
TracksCount=(select count (distinct TrackId) from Tracks where ArtistId=(select max(ArtistId) from Artists where Name=N'"&amp;E855&amp;"' and EnterpriseId="&amp;EntId&amp;")) where ArtistId=(select max(ArtistId) from Artists where Name=N'"&amp;E855&amp;"'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55" s="174" t="str">
        <f>IF(F855="Main Primary Artist","update Tracks set ArtistId=(select ArtistId from Artists where Name=N'"&amp;Substitute(Trim(E855),"'","''")&amp;"' and EnterpriseId="&amp;EntId&amp;") where "&amp;IF(A855&lt;&gt;"", "ISRC='"&amp;A855&amp;"'", "TrackVendorId='"&amp;Substitute(Trim(B855),"'","''")&amp;"'")&amp;" and EnterpriseId="&amp;EntId,"INSERT into Contributors VALUES (newid(), "&amp;IF(F855&lt;&gt;"Primary Artist", "(select RoleId from ContributorRoles where Name='"&amp;F855&amp;"'), 0", "49, 1")&amp; ", (select max(TrackId) from Tracks where "&amp;IF(A855&lt;&gt;"", "ISRC='"&amp;A855&amp;"'", "TrackVendorId='"&amp;Substitute(Trim(B855),"'","''")&amp;"'")&amp;" and EnterpriseId="&amp;EntId&amp;"), null, (select ArtistId from Artists where Name=N'"&amp;SUBSTITUTE(trim(E855),"'","''")&amp;"' and EnterpriseId="&amp;EntId&amp;"), null)")</f>
        <v>update Tracks set ArtistId=(select ArtistId from Artists where Name=N'PeJota10*' and EnterpriseId=647322) where ISRC='QZW9N2253478' and EnterpriseId=647322</v>
      </c>
    </row>
    <row r="856" hidden="1">
      <c r="A856" s="34" t="s">
        <v>1026</v>
      </c>
      <c r="B856" s="84"/>
      <c r="C856" s="134" t="str">
        <f t="array" ref="C856">ifs(and(isblank($A856),isblank($B856)),"", not(iserror(vlookup($A856&amp;$B856,'5) Release_Track'!$F:$F&amp;'5) Release_Track'!$G:$G,1,0))),vlookup($A856&amp;$B856,{'5) Release_Track'!$F:$F&amp;'5) Release_Track'!$G:$G,'5) Release_Track'!$H:$H},2,0), or(and(not(isblank($B856)),$B856=$B853,$A856&lt;&gt;$A853),and(not(isblank($A856)),$A856=$A853,$B856&lt;&gt;$B853)),"ID LISTS UNALIGNED",and($A856&lt;&gt;"",countif('5) Release_Track'!$F:$F,$A856)=0),"NO ISRC MATCH in Release_Track",and($B856&lt;&gt;"",countif('5) Release_Track'!$G:$G,$B856)=0),"NO CATALOG ID MATCH in Release_Track",iserror(vlookup($A856&amp;$B856,'5) Release_Track'!$F:$F&amp;'5) Release_Track'!$G:$G,1,0)),"NO ISRC-CATALOG ID pair MATCH in Release_Track" )</f>
        <v>Cria de Tokyo</v>
      </c>
      <c r="D856" s="134" t="str">
        <f t="array" ref="D856">ifs(and(isblank($A856),isblank($B856)),"", not(iserror(vlookup($A856&amp;$B856,'5) Release_Track'!$F:$F&amp;'5) Release_Track'!$G:$G,1,0))),vlookup($A856&amp;$B856,{'5) Release_Track'!$F:$F&amp;'5) Release_Track'!$G:$G,'5) Release_Track'!$I:$I},2,0), or(and(not(isblank($B856)),$B856=$B853,$A856&lt;&gt;$A853),and(not(isblank($A856)),$A856=$A853,$B856&lt;&gt;$B853)),"ID LISTS UNALIGNED",and($A856&lt;&gt;"",countif('5) Release_Track'!$F:$F,$A856)=0),"NO ISRC MATCH in Release_Track",and($B856&lt;&gt;"",countif('5) Release_Track'!$G:$G,$B856)=0),"NO CATALOG ID MATCH in Release_Track",iserror(vlookup($A856&amp;$B856,'5) Release_Track'!$F:$F&amp;'5) Release_Track'!$G:$G,1,0)),"NO ISRC-CATALOG ID pair MATCH in Release_Track" )</f>
        <v>Speed Up</v>
      </c>
      <c r="E856" s="96" t="s">
        <v>53</v>
      </c>
      <c r="F856" s="135" t="s">
        <v>669</v>
      </c>
      <c r="G856" s="136" t="str">
        <f t="array" ref="G856">ifs(or($F856="",$F856="Main Primary Artist"),$F856,not(iserror(vlookup($F856,'Reference info'!$J$5:$J$8,1,0))),"Key Artist",not(iserror(vlookup($F856,'Reference info'!$J$38:$J$405,1,0))),"Performer",not(iserror(vlookup($F856,'Reference info'!$J$10:$J$36,1,0))),"Producer &amp; Engineer")</f>
        <v>Producer &amp; Engineer</v>
      </c>
      <c r="J856" s="174" t="str">
        <f>IF(F856="Main Primary Artist","update Tracks set ArtistId=(select ArtistId from Artists where Name=N'"&amp;Substitute(Trim(E856),"'","''")&amp;"' and EnterpriseId="&amp;EntId&amp;") where "&amp;IF(A856&lt;&gt;"", "ISRC='"&amp;A856&amp;"'", "TrackVendorId='"&amp;Substitute(Trim(B856),"'","''")&amp;"'")&amp;" and EnterpriseId="&amp;EntId,"INSERT into Contributors VALUES (newid(), "&amp;IF(F856&lt;&gt;"Primary Artist", "(select RoleId from ContributorRoles where Name='"&amp;F856&amp;"'), 0", "49, 1")&amp; ", (select max(TrackId) from Tracks where "&amp;IF(A856&lt;&gt;"", "ISRC='"&amp;A856&amp;"'", "TrackVendorId='"&amp;Substitute(Trim(B856),"'","''")&amp;"'")&amp;" and EnterpriseId="&amp;EntId&amp;"), null, (select ArtistId from Artists where Name=N'"&amp;SUBSTITUTE(trim(E856),"'","''")&amp;"' and EnterpriseId="&amp;EntId&amp;"), null)")</f>
        <v>INSERT into Contributors VALUES (newid(), (select RoleId from ContributorRoles where Name='Engineer'), 0, (select max(TrackId) from Tracks where ISRC='QZW9N2253478' and EnterpriseId=647322), null, (select ArtistId from Artists where Name=N'PeJota10*' and EnterpriseId=647322), null)</v>
      </c>
    </row>
    <row r="857" hidden="1">
      <c r="A857" s="8" t="s">
        <v>718</v>
      </c>
      <c r="B857" s="116"/>
      <c r="C857" s="134" t="str">
        <f t="array" ref="C857">ifs(and(isblank($A857),isblank($B857)),"", not(iserror(vlookup($A857&amp;$B857,'5) Release_Track'!$F:$F&amp;'5) Release_Track'!$G:$G,1,0))),vlookup($A857&amp;$B857,{'5) Release_Track'!$F:$F&amp;'5) Release_Track'!$G:$G,'5) Release_Track'!$H:$H},2,0), or(and(not(isblank($B857)),$B857=#REF!,$A857&lt;&gt;#REF!),and(not(isblank($A857)),$A857=#REF!,$B857&lt;&gt;#REF!)),"ID LISTS UNALIGNED",and($A857&lt;&gt;"",countif('5) Release_Track'!$F:$F,$A857)=0),"NO ISRC MATCH in Release_Track",and($B857&lt;&gt;"",countif('5) Release_Track'!$G:$G,$B857)=0),"NO CATALOG ID MATCH in Release_Track",iserror(vlookup($A857&amp;$B857,'5) Release_Track'!$F:$F&amp;'5) Release_Track'!$G:$G,1,0)),"NO ISRC-CATALOG ID pair MATCH in Release_Track" )</f>
        <v>A Vontade de um Saiyajin</v>
      </c>
      <c r="D857" s="134"/>
      <c r="E857" s="43" t="s">
        <v>67</v>
      </c>
      <c r="F857" s="135" t="s">
        <v>667</v>
      </c>
      <c r="G857" s="136" t="str">
        <f t="array" ref="G857">ifs(or($F857="",$F857="Main Primary Artist"),$F857,not(iserror(vlookup($F857,'Reference info'!$J$5:$J$8,1,0))),"Key Artist",not(iserror(vlookup($F857,'Reference info'!$J$38:$J$405,1,0))),"Performer",not(iserror(vlookup($F857,'Reference info'!$J$10:$J$36,1,0))),"Producer &amp; Engineer")</f>
        <v>Producer &amp; Engineer</v>
      </c>
      <c r="J857" s="174" t="str">
        <f>IF(F857="Main Primary Artist","update Tracks set ArtistId=(select ArtistId from Artists where Name=N'"&amp;Substitute(Trim(E857),"'","''")&amp;"' and EnterpriseId="&amp;EntId&amp;") where "&amp;IF(A857&lt;&gt;"", "ISRC='"&amp;A857&amp;"'", "TrackVendorId='"&amp;Substitute(Trim(B857),"'","''")&amp;"'")&amp;" and EnterpriseId="&amp;EntId,"INSERT into Contributors VALUES (newid(), "&amp;IF(F857&lt;&gt;"Primary Artist", "(select RoleId from ContributorRoles where Name='"&amp;F857&amp;"'), 0", "49, 1")&amp; ", (select max(TrackId) from Tracks where "&amp;IF(A857&lt;&gt;"", "ISRC='"&amp;A857&amp;"'", "TrackVendorId='"&amp;Substitute(Trim(B857),"'","''")&amp;"'")&amp;" and EnterpriseId="&amp;EntId&amp;"), null, (select ArtistId from Artists where Name=N'"&amp;SUBSTITUTE(trim(E857),"'","''")&amp;"' and EnterpriseId="&amp;EntId&amp;"), null)")</f>
        <v>INSERT into Contributors VALUES (newid(), (select RoleId from ContributorRoles where Name='Producer'), 0, (select max(TrackId) from Tracks where ISRC='QZW9N2253482' and EnterpriseId=647322), null, (select ArtistId from Artists where Name=N'Flash Beats Manow' and EnterpriseId=647322), null)</v>
      </c>
    </row>
    <row r="858">
      <c r="A858" s="8" t="s">
        <v>718</v>
      </c>
      <c r="B858" s="116"/>
      <c r="C858" s="134" t="str">
        <f t="array" ref="C858">ifs(and(isblank($A858),isblank($B858)),"", not(iserror(vlookup($A858&amp;$B858,'5) Release_Track'!$F:$F&amp;'5) Release_Track'!$G:$G,1,0))),vlookup($A858&amp;$B858,{'5) Release_Track'!$F:$F&amp;'5) Release_Track'!$G:$G,'5) Release_Track'!$H:$H},2,0), or(and(not(isblank($B858)),$B858=#REF!,$A858&lt;&gt;#REF!),and(not(isblank($A858)),$A858=#REF!,$B858&lt;&gt;#REF!)),"ID LISTS UNALIGNED",and($A858&lt;&gt;"",countif('5) Release_Track'!$F:$F,$A858)=0),"NO ISRC MATCH in Release_Track",and($B858&lt;&gt;"",countif('5) Release_Track'!$G:$G,$B858)=0),"NO CATALOG ID MATCH in Release_Track",iserror(vlookup($A858&amp;$B858,'5) Release_Track'!$F:$F&amp;'5) Release_Track'!$G:$G,1,0)),"NO ISRC-CATALOG ID pair MATCH in Release_Track" )</f>
        <v>A Vontade de um Saiyajin</v>
      </c>
      <c r="D858" s="134" t="str">
        <f t="array" ref="D858">ifs(and(isblank($A858),isblank($B858)),"", not(iserror(vlookup($A858&amp;$B858,'5) Release_Track'!$F:$F&amp;'5) Release_Track'!$G:$G,1,0))),vlookup($A858&amp;$B858,{'5) Release_Track'!$F:$F&amp;'5) Release_Track'!$G:$G,'5) Release_Track'!$I:$I},2,0), or(and(not(isblank($B858)),$B858=#REF!,$A858&lt;&gt;#REF!),and(not(isblank($A858)),$A858=#REF!,$B858&lt;&gt;#REF!)),"ID LISTS UNALIGNED",and($A858&lt;&gt;"",countif('5) Release_Track'!$F:$F,$A858)=0),"NO ISRC MATCH in Release_Track",and($B858&lt;&gt;"",countif('5) Release_Track'!$G:$G,$B858)=0),"NO CATALOG ID MATCH in Release_Track",iserror(vlookup($A858&amp;$B858,'5) Release_Track'!$F:$F&amp;'5) Release_Track'!$G:$G,1,0)),"NO ISRC-CATALOG ID pair MATCH in Release_Track" )</f>
        <v/>
      </c>
      <c r="E858" s="43" t="s">
        <v>67</v>
      </c>
      <c r="F858" s="135" t="s">
        <v>666</v>
      </c>
      <c r="G858" s="136" t="str">
        <f t="array" ref="G858">ifs(or($F858="",$F858="Main Primary Artist"),$F858,not(iserror(vlookup($F858,'Reference info'!$J$5:$J$8,1,0))),"Key Artist",not(iserror(vlookup($F858,'Reference info'!$J$38:$J$405,1,0))),"Performer",not(iserror(vlookup($F858,'Reference info'!$J$10:$J$36,1,0))),"Producer &amp; Engineer")</f>
        <v>Main Primary Artist</v>
      </c>
      <c r="H858" s="8" t="str">
        <f>"update Artists set ReleasesCount=(select count (distinct ReleaseId) from Releases where ArtistId=(select max(ArtistId) from Artists where Name=N'"&amp;E858&amp;"' and EnterpriseId="&amp;EntId&amp;")), 
TracksCount=(select count (distinct TrackId) from Tracks where ArtistId=(select max(ArtistId) from Artists where Name=N'"&amp;E858&amp;"' and EnterpriseId="&amp;EntId&amp;")) where ArtistId=(select max(ArtistId) from Artists where Name=N'"&amp;E858&amp;"'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58" s="174" t="str">
        <f>IF(F858="Main Primary Artist","update Tracks set ArtistId=(select ArtistId from Artists where Name=N'"&amp;Substitute(Trim(E858),"'","''")&amp;"' and EnterpriseId="&amp;EntId&amp;") where "&amp;IF(A858&lt;&gt;"", "ISRC='"&amp;A858&amp;"'", "TrackVendorId='"&amp;Substitute(Trim(B858),"'","''")&amp;"'")&amp;" and EnterpriseId="&amp;EntId,"INSERT into Contributors VALUES (newid(), "&amp;IF(F858&lt;&gt;"Primary Artist", "(select RoleId from ContributorRoles where Name='"&amp;F858&amp;"'), 0", "49, 1")&amp; ", (select max(TrackId) from Tracks where "&amp;IF(A858&lt;&gt;"", "ISRC='"&amp;A858&amp;"'", "TrackVendorId='"&amp;Substitute(Trim(B858),"'","''")&amp;"'")&amp;" and EnterpriseId="&amp;EntId&amp;"), null, (select ArtistId from Artists where Name=N'"&amp;SUBSTITUTE(trim(E858),"'","''")&amp;"' and EnterpriseId="&amp;EntId&amp;"), null)")</f>
        <v>update Tracks set ArtistId=(select ArtistId from Artists where Name=N'Flash Beats Manow' and EnterpriseId=647322) where ISRC='QZW9N2253482' and EnterpriseId=647322</v>
      </c>
    </row>
    <row r="859" hidden="1">
      <c r="A859" s="8" t="s">
        <v>718</v>
      </c>
      <c r="B859" s="116"/>
      <c r="C859" s="134" t="str">
        <f t="array" ref="C859">ifs(and(isblank($A859),isblank($B859)),"", not(iserror(vlookup($A859&amp;$B859,'5) Release_Track'!$F:$F&amp;'5) Release_Track'!$G:$G,1,0))),vlookup($A859&amp;$B859,{'5) Release_Track'!$F:$F&amp;'5) Release_Track'!$G:$G,'5) Release_Track'!$H:$H},2,0), or(and(not(isblank($B859)),$B859=#REF!,$A859&lt;&gt;#REF!),and(not(isblank($A859)),$A859=#REF!,$B859&lt;&gt;#REF!)),"ID LISTS UNALIGNED",and($A859&lt;&gt;"",countif('5) Release_Track'!$F:$F,$A859)=0),"NO ISRC MATCH in Release_Track",and($B859&lt;&gt;"",countif('5) Release_Track'!$G:$G,$B859)=0),"NO CATALOG ID MATCH in Release_Track",iserror(vlookup($A859&amp;$B859,'5) Release_Track'!$F:$F&amp;'5) Release_Track'!$G:$G,1,0)),"NO ISRC-CATALOG ID pair MATCH in Release_Track" )</f>
        <v>A Vontade de um Saiyajin</v>
      </c>
      <c r="D859" s="134"/>
      <c r="E859" s="43" t="s">
        <v>67</v>
      </c>
      <c r="F859" s="135" t="s">
        <v>669</v>
      </c>
      <c r="G859" s="136" t="str">
        <f t="array" ref="G859">ifs(or($F859="",$F859="Main Primary Artist"),$F859,not(iserror(vlookup($F859,'Reference info'!$J$5:$J$8,1,0))),"Key Artist",not(iserror(vlookup($F859,'Reference info'!$J$38:$J$405,1,0))),"Performer",not(iserror(vlookup($F859,'Reference info'!$J$10:$J$36,1,0))),"Producer &amp; Engineer")</f>
        <v>Producer &amp; Engineer</v>
      </c>
      <c r="J859" s="174" t="str">
        <f>IF(F859="Main Primary Artist","update Tracks set ArtistId=(select ArtistId from Artists where Name=N'"&amp;Substitute(Trim(E859),"'","''")&amp;"' and EnterpriseId="&amp;EntId&amp;") where "&amp;IF(A859&lt;&gt;"", "ISRC='"&amp;A859&amp;"'", "TrackVendorId='"&amp;Substitute(Trim(B859),"'","''")&amp;"'")&amp;" and EnterpriseId="&amp;EntId,"INSERT into Contributors VALUES (newid(), "&amp;IF(F859&lt;&gt;"Primary Artist", "(select RoleId from ContributorRoles where Name='"&amp;F859&amp;"'), 0", "49, 1")&amp; ", (select max(TrackId) from Tracks where "&amp;IF(A859&lt;&gt;"", "ISRC='"&amp;A859&amp;"'", "TrackVendorId='"&amp;Substitute(Trim(B859),"'","''")&amp;"'")&amp;" and EnterpriseId="&amp;EntId&amp;"), null, (select ArtistId from Artists where Name=N'"&amp;SUBSTITUTE(trim(E859),"'","''")&amp;"' and EnterpriseId="&amp;EntId&amp;"), null)")</f>
        <v>INSERT into Contributors VALUES (newid(), (select RoleId from ContributorRoles where Name='Engineer'), 0, (select max(TrackId) from Tracks where ISRC='QZW9N2253482' and EnterpriseId=647322), null, (select ArtistId from Artists where Name=N'Flash Beats Manow' and EnterpriseId=647322), null)</v>
      </c>
    </row>
    <row r="860" hidden="1">
      <c r="A860" s="8" t="s">
        <v>720</v>
      </c>
      <c r="B860" s="116"/>
      <c r="C860" s="134" t="str">
        <f t="array" ref="C860">ifs(and(isblank($A860),isblank($B860)),"", not(iserror(vlookup($A860&amp;$B860,'5) Release_Track'!$F:$F&amp;'5) Release_Track'!$G:$G,1,0))),vlookup($A860&amp;$B860,{'5) Release_Track'!$F:$F&amp;'5) Release_Track'!$G:$G,'5) Release_Track'!$H:$H},2,0), or(and(not(isblank($B860)),$B860=$B857,$A860&lt;&gt;$A857),and(not(isblank($A860)),$A860=$A857,$B860&lt;&gt;$B857)),"ID LISTS UNALIGNED",and($A860&lt;&gt;"",countif('5) Release_Track'!$F:$F,$A860)=0),"NO ISRC MATCH in Release_Track",and($B860&lt;&gt;"",countif('5) Release_Track'!$G:$G,$B860)=0),"NO CATALOG ID MATCH in Release_Track",iserror(vlookup($A860&amp;$B860,'5) Release_Track'!$F:$F&amp;'5) Release_Track'!$G:$G,1,0)),"NO ISRC-CATALOG ID pair MATCH in Release_Track" )</f>
        <v>Animes no Topo</v>
      </c>
      <c r="D860" s="134"/>
      <c r="E860" s="43" t="s">
        <v>49</v>
      </c>
      <c r="F860" s="135" t="s">
        <v>667</v>
      </c>
      <c r="G860" s="136" t="str">
        <f t="array" ref="G860">ifs(or($F860="",$F860="Main Primary Artist"),$F860,not(iserror(vlookup($F860,'Reference info'!$J$5:$J$8,1,0))),"Key Artist",not(iserror(vlookup($F860,'Reference info'!$J$38:$J$405,1,0))),"Performer",not(iserror(vlookup($F860,'Reference info'!$J$10:$J$36,1,0))),"Producer &amp; Engineer")</f>
        <v>Producer &amp; Engineer</v>
      </c>
      <c r="J860" s="174" t="str">
        <f>IF(F860="Main Primary Artist","update Tracks set ArtistId=(select ArtistId from Artists where Name=N'"&amp;Substitute(Trim(E860),"'","''")&amp;"' and EnterpriseId="&amp;EntId&amp;") where "&amp;IF(A860&lt;&gt;"", "ISRC='"&amp;A860&amp;"'", "TrackVendorId='"&amp;Substitute(Trim(B860),"'","''")&amp;"'")&amp;" and EnterpriseId="&amp;EntId,"INSERT into Contributors VALUES (newid(), "&amp;IF(F860&lt;&gt;"Primary Artist", "(select RoleId from ContributorRoles where Name='"&amp;F860&amp;"'), 0", "49, 1")&amp; ", (select max(TrackId) from Tracks where "&amp;IF(A860&lt;&gt;"", "ISRC='"&amp;A860&amp;"'", "TrackVendorId='"&amp;Substitute(Trim(B860),"'","''")&amp;"'")&amp;" and EnterpriseId="&amp;EntId&amp;"), null, (select ArtistId from Artists where Name=N'"&amp;SUBSTITUTE(trim(E860),"'","''")&amp;"' and EnterpriseId="&amp;EntId&amp;"), null)")</f>
        <v>INSERT into Contributors VALUES (newid(), (select RoleId from ContributorRoles where Name='Producer'), 0, (select max(TrackId) from Tracks where ISRC='QZW9N2265322' and EnterpriseId=647322), null, (select ArtistId from Artists where Name=N'JKZ' and EnterpriseId=647322), null)</v>
      </c>
    </row>
    <row r="861">
      <c r="A861" s="8" t="s">
        <v>720</v>
      </c>
      <c r="B861" s="116"/>
      <c r="C861" s="134" t="str">
        <f t="array" ref="C861">ifs(and(isblank($A861),isblank($B861)),"", not(iserror(vlookup($A861&amp;$B861,'5) Release_Track'!$F:$F&amp;'5) Release_Track'!$G:$G,1,0))),vlookup($A861&amp;$B861,{'5) Release_Track'!$F:$F&amp;'5) Release_Track'!$G:$G,'5) Release_Track'!$H:$H},2,0), or(and(not(isblank($B861)),$B861=$B858,$A861&lt;&gt;$A858),and(not(isblank($A861)),$A861=$A858,$B861&lt;&gt;$B858)),"ID LISTS UNALIGNED",and($A861&lt;&gt;"",countif('5) Release_Track'!$F:$F,$A861)=0),"NO ISRC MATCH in Release_Track",and($B861&lt;&gt;"",countif('5) Release_Track'!$G:$G,$B861)=0),"NO CATALOG ID MATCH in Release_Track",iserror(vlookup($A861&amp;$B861,'5) Release_Track'!$F:$F&amp;'5) Release_Track'!$G:$G,1,0)),"NO ISRC-CATALOG ID pair MATCH in Release_Track" )</f>
        <v>Animes no Topo</v>
      </c>
      <c r="D861" s="134" t="str">
        <f t="array" ref="D861">ifs(and(isblank($A861),isblank($B861)),"", not(iserror(vlookup($A861&amp;$B861,'5) Release_Track'!$F:$F&amp;'5) Release_Track'!$G:$G,1,0))),vlookup($A861&amp;$B861,{'5) Release_Track'!$F:$F&amp;'5) Release_Track'!$G:$G,'5) Release_Track'!$I:$I},2,0), or(and(not(isblank($B861)),$B861=$B858,$A861&lt;&gt;$A858),and(not(isblank($A861)),$A861=$A858,$B861&lt;&gt;$B858)),"ID LISTS UNALIGNED",and($A861&lt;&gt;"",countif('5) Release_Track'!$F:$F,$A861)=0),"NO ISRC MATCH in Release_Track",and($B861&lt;&gt;"",countif('5) Release_Track'!$G:$G,$B861)=0),"NO CATALOG ID MATCH in Release_Track",iserror(vlookup($A861&amp;$B861,'5) Release_Track'!$F:$F&amp;'5) Release_Track'!$G:$G,1,0)),"NO ISRC-CATALOG ID pair MATCH in Release_Track" )</f>
        <v/>
      </c>
      <c r="E861" s="43" t="s">
        <v>49</v>
      </c>
      <c r="F861" s="135" t="s">
        <v>666</v>
      </c>
      <c r="G861" s="136" t="str">
        <f t="array" ref="G861">ifs(or($F861="",$F861="Main Primary Artist"),$F861,not(iserror(vlookup($F861,'Reference info'!$J$5:$J$8,1,0))),"Key Artist",not(iserror(vlookup($F861,'Reference info'!$J$38:$J$405,1,0))),"Performer",not(iserror(vlookup($F861,'Reference info'!$J$10:$J$36,1,0))),"Producer &amp; Engineer")</f>
        <v>Main Primary Artist</v>
      </c>
      <c r="H861" s="8" t="str">
        <f>"update Artists set ReleasesCount=(select count (distinct ReleaseId) from Releases where ArtistId=(select max(ArtistId) from Artists where Name=N'"&amp;E861&amp;"' and EnterpriseId="&amp;EntId&amp;")), 
TracksCount=(select count (distinct TrackId) from Tracks where ArtistId=(select max(ArtistId) from Artists where Name=N'"&amp;E861&amp;"' and EnterpriseId="&amp;EntId&amp;")) where ArtistId=(select max(ArtistId) from Artists where Name=N'"&amp;E861&amp;"'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861" s="174" t="str">
        <f>IF(F861="Main Primary Artist","update Tracks set ArtistId=(select ArtistId from Artists where Name=N'"&amp;Substitute(Trim(E861),"'","''")&amp;"' and EnterpriseId="&amp;EntId&amp;") where "&amp;IF(A861&lt;&gt;"", "ISRC='"&amp;A861&amp;"'", "TrackVendorId='"&amp;Substitute(Trim(B861),"'","''")&amp;"'")&amp;" and EnterpriseId="&amp;EntId,"INSERT into Contributors VALUES (newid(), "&amp;IF(F861&lt;&gt;"Primary Artist", "(select RoleId from ContributorRoles where Name='"&amp;F861&amp;"'), 0", "49, 1")&amp; ", (select max(TrackId) from Tracks where "&amp;IF(A861&lt;&gt;"", "ISRC='"&amp;A861&amp;"'", "TrackVendorId='"&amp;Substitute(Trim(B861),"'","''")&amp;"'")&amp;" and EnterpriseId="&amp;EntId&amp;"), null, (select ArtistId from Artists where Name=N'"&amp;SUBSTITUTE(trim(E861),"'","''")&amp;"' and EnterpriseId="&amp;EntId&amp;"), null)")</f>
        <v>update Tracks set ArtistId=(select ArtistId from Artists where Name=N'JKZ' and EnterpriseId=647322) where ISRC='QZW9N2265322' and EnterpriseId=647322</v>
      </c>
    </row>
    <row r="862" hidden="1">
      <c r="A862" s="8" t="s">
        <v>720</v>
      </c>
      <c r="B862" s="116"/>
      <c r="C862" s="134" t="str">
        <f t="array" ref="C862">ifs(and(isblank($A862),isblank($B862)),"", not(iserror(vlookup($A862&amp;$B862,'5) Release_Track'!$F:$F&amp;'5) Release_Track'!$G:$G,1,0))),vlookup($A862&amp;$B862,{'5) Release_Track'!$F:$F&amp;'5) Release_Track'!$G:$G,'5) Release_Track'!$H:$H},2,0), or(and(not(isblank($B862)),$B862=$B859,$A862&lt;&gt;$A859),and(not(isblank($A862)),$A862=$A859,$B862&lt;&gt;$B859)),"ID LISTS UNALIGNED",and($A862&lt;&gt;"",countif('5) Release_Track'!$F:$F,$A862)=0),"NO ISRC MATCH in Release_Track",and($B862&lt;&gt;"",countif('5) Release_Track'!$G:$G,$B862)=0),"NO CATALOG ID MATCH in Release_Track",iserror(vlookup($A862&amp;$B862,'5) Release_Track'!$F:$F&amp;'5) Release_Track'!$G:$G,1,0)),"NO ISRC-CATALOG ID pair MATCH in Release_Track" )</f>
        <v>Animes no Topo</v>
      </c>
      <c r="D862" s="134"/>
      <c r="E862" s="43" t="s">
        <v>49</v>
      </c>
      <c r="F862" s="135" t="s">
        <v>669</v>
      </c>
      <c r="G862" s="136" t="str">
        <f t="array" ref="G862">ifs(or($F862="",$F862="Main Primary Artist"),$F862,not(iserror(vlookup($F862,'Reference info'!$J$5:$J$8,1,0))),"Key Artist",not(iserror(vlookup($F862,'Reference info'!$J$38:$J$405,1,0))),"Performer",not(iserror(vlookup($F862,'Reference info'!$J$10:$J$36,1,0))),"Producer &amp; Engineer")</f>
        <v>Producer &amp; Engineer</v>
      </c>
      <c r="J862" s="174" t="str">
        <f>IF(F862="Main Primary Artist","update Tracks set ArtistId=(select ArtistId from Artists where Name=N'"&amp;Substitute(Trim(E862),"'","''")&amp;"' and EnterpriseId="&amp;EntId&amp;") where "&amp;IF(A862&lt;&gt;"", "ISRC='"&amp;A862&amp;"'", "TrackVendorId='"&amp;Substitute(Trim(B862),"'","''")&amp;"'")&amp;" and EnterpriseId="&amp;EntId,"INSERT into Contributors VALUES (newid(), "&amp;IF(F862&lt;&gt;"Primary Artist", "(select RoleId from ContributorRoles where Name='"&amp;F862&amp;"'), 0", "49, 1")&amp; ", (select max(TrackId) from Tracks where "&amp;IF(A862&lt;&gt;"", "ISRC='"&amp;A862&amp;"'", "TrackVendorId='"&amp;Substitute(Trim(B862),"'","''")&amp;"'")&amp;" and EnterpriseId="&amp;EntId&amp;"), null, (select ArtistId from Artists where Name=N'"&amp;SUBSTITUTE(trim(E862),"'","''")&amp;"' and EnterpriseId="&amp;EntId&amp;"), null)")</f>
        <v>INSERT into Contributors VALUES (newid(), (select RoleId from ContributorRoles where Name='Engineer'), 0, (select max(TrackId) from Tracks where ISRC='QZW9N2265322' and EnterpriseId=647322), null, (select ArtistId from Artists where Name=N'JKZ' and EnterpriseId=647322), null)</v>
      </c>
    </row>
    <row r="863" hidden="1">
      <c r="A863" s="34" t="s">
        <v>1030</v>
      </c>
      <c r="B863" s="84"/>
      <c r="C863" s="134" t="str">
        <f t="array" ref="C863">ifs(and(isblank($A863),isblank($B863)),"", not(iserror(vlookup($A863&amp;$B863,'5) Release_Track'!$F:$F&amp;'5) Release_Track'!$G:$G,1,0))),vlookup($A863&amp;$B863,{'5) Release_Track'!$F:$F&amp;'5) Release_Track'!$G:$G,'5) Release_Track'!$H:$H},2,0), or(and(not(isblank($B863)),$B863=$B860,$A863&lt;&gt;$A860),and(not(isblank($A863)),$A863=$A860,$B863&lt;&gt;$B860)),"ID LISTS UNALIGNED",and($A863&lt;&gt;"",countif('5) Release_Track'!$F:$F,$A863)=0),"NO ISRC MATCH in Release_Track",and($B863&lt;&gt;"",countif('5) Release_Track'!$G:$G,$B863)=0),"NO CATALOG ID MATCH in Release_Track",iserror(vlookup($A863&amp;$B863,'5) Release_Track'!$F:$F&amp;'5) Release_Track'!$G:$G,1,0)),"NO ISRC-CATALOG ID pair MATCH in Release_Track" )</f>
        <v>Rei de Paris</v>
      </c>
      <c r="D863" s="134" t="str">
        <f t="array" ref="D863">ifs(and(isblank($A863),isblank($B863)),"", not(iserror(vlookup($A863&amp;$B863,'5) Release_Track'!$F:$F&amp;'5) Release_Track'!$G:$G,1,0))),vlookup($A863&amp;$B863,{'5) Release_Track'!$F:$F&amp;'5) Release_Track'!$G:$G,'5) Release_Track'!$I:$I},2,0), or(and(not(isblank($B863)),$B863=$B860,$A863&lt;&gt;$A860),and(not(isblank($A863)),$A863=$A860,$B863&lt;&gt;$B860)),"ID LISTS UNALIGNED",and($A863&lt;&gt;"",countif('5) Release_Track'!$F:$F,$A863)=0),"NO ISRC MATCH in Release_Track",and($B863&lt;&gt;"",countif('5) Release_Track'!$G:$G,$B863)=0),"NO CATALOG ID MATCH in Release_Track",iserror(vlookup($A863&amp;$B863,'5) Release_Track'!$F:$F&amp;'5) Release_Track'!$G:$G,1,0)),"NO ISRC-CATALOG ID pair MATCH in Release_Track" )</f>
        <v>Speed Up</v>
      </c>
      <c r="E863" s="96" t="s">
        <v>53</v>
      </c>
      <c r="F863" s="135" t="s">
        <v>667</v>
      </c>
      <c r="G863" s="136" t="str">
        <f t="array" ref="G863">ifs(or($F863="",$F863="Main Primary Artist"),$F863,not(iserror(vlookup($F863,'Reference info'!$J$5:$J$8,1,0))),"Key Artist",not(iserror(vlookup($F863,'Reference info'!$J$38:$J$405,1,0))),"Performer",not(iserror(vlookup($F863,'Reference info'!$J$10:$J$36,1,0))),"Producer &amp; Engineer")</f>
        <v>Producer &amp; Engineer</v>
      </c>
      <c r="J863" s="174" t="str">
        <f>IF(F863="Main Primary Artist","update Tracks set ArtistId=(select ArtistId from Artists where Name=N'"&amp;Substitute(Trim(E863),"'","''")&amp;"' and EnterpriseId="&amp;EntId&amp;") where "&amp;IF(A863&lt;&gt;"", "ISRC='"&amp;A863&amp;"'", "TrackVendorId='"&amp;Substitute(Trim(B863),"'","''")&amp;"'")&amp;" and EnterpriseId="&amp;EntId,"INSERT into Contributors VALUES (newid(), "&amp;IF(F863&lt;&gt;"Primary Artist", "(select RoleId from ContributorRoles where Name='"&amp;F863&amp;"'), 0", "49, 1")&amp; ", (select max(TrackId) from Tracks where "&amp;IF(A863&lt;&gt;"", "ISRC='"&amp;A863&amp;"'", "TrackVendorId='"&amp;Substitute(Trim(B863),"'","''")&amp;"'")&amp;" and EnterpriseId="&amp;EntId&amp;"), null, (select ArtistId from Artists where Name=N'"&amp;SUBSTITUTE(trim(E863),"'","''")&amp;"' and EnterpriseId="&amp;EntId&amp;"), null)")</f>
        <v>INSERT into Contributors VALUES (newid(), (select RoleId from ContributorRoles where Name='Producer'), 0, (select max(TrackId) from Tracks where ISRC='QZW9N2268919' and EnterpriseId=647322), null, (select ArtistId from Artists where Name=N'PeJota10*' and EnterpriseId=647322), null)</v>
      </c>
    </row>
    <row r="864" hidden="1">
      <c r="A864" s="34" t="s">
        <v>1030</v>
      </c>
      <c r="B864" s="84"/>
      <c r="C864" s="134" t="str">
        <f t="array" ref="C864">ifs(and(isblank($A864),isblank($B864)),"", not(iserror(vlookup($A864&amp;$B864,'5) Release_Track'!$F:$F&amp;'5) Release_Track'!$G:$G,1,0))),vlookup($A864&amp;$B864,{'5) Release_Track'!$F:$F&amp;'5) Release_Track'!$G:$G,'5) Release_Track'!$H:$H},2,0), or(and(not(isblank($B864)),$B864=$B863,$A864&lt;&gt;$A863),and(not(isblank($A864)),$A864=$A863,$B864&lt;&gt;$B863)),"ID LISTS UNALIGNED",and($A864&lt;&gt;"",countif('5) Release_Track'!$F:$F,$A864)=0),"NO ISRC MATCH in Release_Track",and($B864&lt;&gt;"",countif('5) Release_Track'!$G:$G,$B864)=0),"NO CATALOG ID MATCH in Release_Track",iserror(vlookup($A864&amp;$B864,'5) Release_Track'!$F:$F&amp;'5) Release_Track'!$G:$G,1,0)),"NO ISRC-CATALOG ID pair MATCH in Release_Track" )</f>
        <v>Rei de Paris</v>
      </c>
      <c r="D864" s="134" t="str">
        <f t="array" ref="D864">ifs(and(isblank($A864),isblank($B864)),"", not(iserror(vlookup($A864&amp;$B864,'5) Release_Track'!$F:$F&amp;'5) Release_Track'!$G:$G,1,0))),vlookup($A864&amp;$B864,{'5) Release_Track'!$F:$F&amp;'5) Release_Track'!$G:$G,'5) Release_Track'!$I:$I},2,0), or(and(not(isblank($B864)),$B864=$B863,$A864&lt;&gt;$A863),and(not(isblank($A864)),$A864=$A863,$B864&lt;&gt;$B863)),"ID LISTS UNALIGNED",and($A864&lt;&gt;"",countif('5) Release_Track'!$F:$F,$A864)=0),"NO ISRC MATCH in Release_Track",and($B864&lt;&gt;"",countif('5) Release_Track'!$G:$G,$B864)=0),"NO CATALOG ID MATCH in Release_Track",iserror(vlookup($A864&amp;$B864,'5) Release_Track'!$F:$F&amp;'5) Release_Track'!$G:$G,1,0)),"NO ISRC-CATALOG ID pair MATCH in Release_Track" )</f>
        <v>Speed Up</v>
      </c>
      <c r="E864" s="96" t="s">
        <v>79</v>
      </c>
      <c r="F864" s="140" t="s">
        <v>671</v>
      </c>
      <c r="G864" s="136" t="str">
        <f t="array" ref="G864">ifs(or($F864="",$F864="Main Primary Artist"),$F864,not(iserror(vlookup($F864,'Reference info'!$J$5:$J$8,1,0))),"Key Artist",not(iserror(vlookup($F864,'Reference info'!$J$38:$J$405,1,0))),"Performer",not(iserror(vlookup($F864,'Reference info'!$J$10:$J$36,1,0))),"Producer &amp; Engineer")</f>
        <v>Key Artist</v>
      </c>
      <c r="J864" s="174" t="str">
        <f>IF(F864="Main Primary Artist","update Tracks set ArtistId=(select ArtistId from Artists where Name=N'"&amp;Substitute(Trim(E864),"'","''")&amp;"' and EnterpriseId="&amp;EntId&amp;") where "&amp;IF(A864&lt;&gt;"", "ISRC='"&amp;A864&amp;"'", "TrackVendorId='"&amp;Substitute(Trim(B864),"'","''")&amp;"'")&amp;" and EnterpriseId="&amp;EntId,"INSERT into Contributors VALUES (newid(), "&amp;IF(F864&lt;&gt;"Primary Artist", "(select RoleId from ContributorRoles where Name='"&amp;F864&amp;"'), 0", "49, 1")&amp; ", (select max(TrackId) from Tracks where "&amp;IF(A864&lt;&gt;"", "ISRC='"&amp;A864&amp;"'", "TrackVendorId='"&amp;Substitute(Trim(B864),"'","''")&amp;"'")&amp;" and EnterpriseId="&amp;EntId&amp;"), null, (select ArtistId from Artists where Name=N'"&amp;SUBSTITUTE(trim(E864),"'","''")&amp;"' and EnterpriseId="&amp;EntId&amp;"), null)")</f>
        <v>INSERT into Contributors VALUES (newid(), 49, 1, (select max(TrackId) from Tracks where ISRC='QZW9N2268919' and EnterpriseId=647322), null, (select ArtistId from Artists where Name=N'$hinepsj' and EnterpriseId=647322), null)</v>
      </c>
    </row>
    <row r="865">
      <c r="A865" s="34" t="s">
        <v>1030</v>
      </c>
      <c r="B865" s="84"/>
      <c r="C865" s="134" t="str">
        <f t="array" ref="C865">ifs(and(isblank($A865),isblank($B865)),"", not(iserror(vlookup($A865&amp;$B865,'5) Release_Track'!$F:$F&amp;'5) Release_Track'!$G:$G,1,0))),vlookup($A865&amp;$B865,{'5) Release_Track'!$F:$F&amp;'5) Release_Track'!$G:$G,'5) Release_Track'!$H:$H},2,0), or(and(not(isblank($B865)),$B865=$B862,$A865&lt;&gt;$A862),and(not(isblank($A865)),$A865=$A862,$B865&lt;&gt;$B862)),"ID LISTS UNALIGNED",and($A865&lt;&gt;"",countif('5) Release_Track'!$F:$F,$A865)=0),"NO ISRC MATCH in Release_Track",and($B865&lt;&gt;"",countif('5) Release_Track'!$G:$G,$B865)=0),"NO CATALOG ID MATCH in Release_Track",iserror(vlookup($A865&amp;$B865,'5) Release_Track'!$F:$F&amp;'5) Release_Track'!$G:$G,1,0)),"NO ISRC-CATALOG ID pair MATCH in Release_Track" )</f>
        <v>Rei de Paris</v>
      </c>
      <c r="D865" s="134" t="str">
        <f t="array" ref="D865">ifs(and(isblank($A865),isblank($B865)),"", not(iserror(vlookup($A865&amp;$B865,'5) Release_Track'!$F:$F&amp;'5) Release_Track'!$G:$G,1,0))),vlookup($A865&amp;$B865,{'5) Release_Track'!$F:$F&amp;'5) Release_Track'!$G:$G,'5) Release_Track'!$I:$I},2,0), or(and(not(isblank($B865)),$B865=$B862,$A865&lt;&gt;$A862),and(not(isblank($A865)),$A865=$A862,$B865&lt;&gt;$B862)),"ID LISTS UNALIGNED",and($A865&lt;&gt;"",countif('5) Release_Track'!$F:$F,$A865)=0),"NO ISRC MATCH in Release_Track",and($B865&lt;&gt;"",countif('5) Release_Track'!$G:$G,$B865)=0),"NO CATALOG ID MATCH in Release_Track",iserror(vlookup($A865&amp;$B865,'5) Release_Track'!$F:$F&amp;'5) Release_Track'!$G:$G,1,0)),"NO ISRC-CATALOG ID pair MATCH in Release_Track" )</f>
        <v>Speed Up</v>
      </c>
      <c r="E865" s="96" t="s">
        <v>53</v>
      </c>
      <c r="F865" s="140" t="s">
        <v>666</v>
      </c>
      <c r="G865" s="136" t="str">
        <f t="array" ref="G865">ifs(or($F865="",$F865="Main Primary Artist"),$F865,not(iserror(vlookup($F865,'Reference info'!$J$5:$J$8,1,0))),"Key Artist",not(iserror(vlookup($F865,'Reference info'!$J$38:$J$405,1,0))),"Performer",not(iserror(vlookup($F865,'Reference info'!$J$10:$J$36,1,0))),"Producer &amp; Engineer")</f>
        <v>Main Primary Artist</v>
      </c>
      <c r="H865" s="8" t="str">
        <f>"update Artists set ReleasesCount=(select count (distinct ReleaseId) from Releases where ArtistId=(select max(ArtistId) from Artists where Name=N'"&amp;E865&amp;"' and EnterpriseId="&amp;EntId&amp;")), 
TracksCount=(select count (distinct TrackId) from Tracks where ArtistId=(select max(ArtistId) from Artists where Name=N'"&amp;E865&amp;"' and EnterpriseId="&amp;EntId&amp;")) where ArtistId=(select max(ArtistId) from Artists where Name=N'"&amp;E865&amp;"'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65" s="174" t="str">
        <f>IF(F865="Main Primary Artist","update Tracks set ArtistId=(select ArtistId from Artists where Name=N'"&amp;Substitute(Trim(E865),"'","''")&amp;"' and EnterpriseId="&amp;EntId&amp;") where "&amp;IF(A865&lt;&gt;"", "ISRC='"&amp;A865&amp;"'", "TrackVendorId='"&amp;Substitute(Trim(B865),"'","''")&amp;"'")&amp;" and EnterpriseId="&amp;EntId,"INSERT into Contributors VALUES (newid(), "&amp;IF(F865&lt;&gt;"Primary Artist", "(select RoleId from ContributorRoles where Name='"&amp;F865&amp;"'), 0", "49, 1")&amp; ", (select max(TrackId) from Tracks where "&amp;IF(A865&lt;&gt;"", "ISRC='"&amp;A865&amp;"'", "TrackVendorId='"&amp;Substitute(Trim(B865),"'","''")&amp;"'")&amp;" and EnterpriseId="&amp;EntId&amp;"), null, (select ArtistId from Artists where Name=N'"&amp;SUBSTITUTE(trim(E865),"'","''")&amp;"' and EnterpriseId="&amp;EntId&amp;"), null)")</f>
        <v>update Tracks set ArtistId=(select ArtistId from Artists where Name=N'PeJota10*' and EnterpriseId=647322) where ISRC='QZW9N2268919' and EnterpriseId=647322</v>
      </c>
    </row>
    <row r="866" hidden="1">
      <c r="A866" s="34" t="s">
        <v>1030</v>
      </c>
      <c r="B866" s="84"/>
      <c r="C866" s="134" t="str">
        <f t="array" ref="C866">ifs(and(isblank($A866),isblank($B866)),"", not(iserror(vlookup($A866&amp;$B866,'5) Release_Track'!$F:$F&amp;'5) Release_Track'!$G:$G,1,0))),vlookup($A866&amp;$B866,{'5) Release_Track'!$F:$F&amp;'5) Release_Track'!$G:$G,'5) Release_Track'!$H:$H},2,0), or(and(not(isblank($B866)),$B866=$B863,$A866&lt;&gt;$A863),and(not(isblank($A866)),$A866=$A863,$B866&lt;&gt;$B863)),"ID LISTS UNALIGNED",and($A866&lt;&gt;"",countif('5) Release_Track'!$F:$F,$A866)=0),"NO ISRC MATCH in Release_Track",and($B866&lt;&gt;"",countif('5) Release_Track'!$G:$G,$B866)=0),"NO CATALOG ID MATCH in Release_Track",iserror(vlookup($A866&amp;$B866,'5) Release_Track'!$F:$F&amp;'5) Release_Track'!$G:$G,1,0)),"NO ISRC-CATALOG ID pair MATCH in Release_Track" )</f>
        <v>Rei de Paris</v>
      </c>
      <c r="D866" s="134" t="str">
        <f t="array" ref="D866">ifs(and(isblank($A866),isblank($B866)),"", not(iserror(vlookup($A866&amp;$B866,'5) Release_Track'!$F:$F&amp;'5) Release_Track'!$G:$G,1,0))),vlookup($A866&amp;$B866,{'5) Release_Track'!$F:$F&amp;'5) Release_Track'!$G:$G,'5) Release_Track'!$I:$I},2,0), or(and(not(isblank($B866)),$B866=$B863,$A866&lt;&gt;$A863),and(not(isblank($A866)),$A866=$A863,$B866&lt;&gt;$B863)),"ID LISTS UNALIGNED",and($A866&lt;&gt;"",countif('5) Release_Track'!$F:$F,$A866)=0),"NO ISRC MATCH in Release_Track",and($B866&lt;&gt;"",countif('5) Release_Track'!$G:$G,$B866)=0),"NO CATALOG ID MATCH in Release_Track",iserror(vlookup($A866&amp;$B866,'5) Release_Track'!$F:$F&amp;'5) Release_Track'!$G:$G,1,0)),"NO ISRC-CATALOG ID pair MATCH in Release_Track" )</f>
        <v>Speed Up</v>
      </c>
      <c r="E866" s="96" t="s">
        <v>53</v>
      </c>
      <c r="F866" s="135" t="s">
        <v>669</v>
      </c>
      <c r="G866" s="136" t="str">
        <f t="array" ref="G866">ifs(or($F866="",$F866="Main Primary Artist"),$F866,not(iserror(vlookup($F866,'Reference info'!$J$5:$J$8,1,0))),"Key Artist",not(iserror(vlookup($F866,'Reference info'!$J$38:$J$405,1,0))),"Performer",not(iserror(vlookup($F866,'Reference info'!$J$10:$J$36,1,0))),"Producer &amp; Engineer")</f>
        <v>Producer &amp; Engineer</v>
      </c>
      <c r="J866" s="174" t="str">
        <f>IF(F866="Main Primary Artist","update Tracks set ArtistId=(select ArtistId from Artists where Name=N'"&amp;Substitute(Trim(E866),"'","''")&amp;"' and EnterpriseId="&amp;EntId&amp;") where "&amp;IF(A866&lt;&gt;"", "ISRC='"&amp;A866&amp;"'", "TrackVendorId='"&amp;Substitute(Trim(B866),"'","''")&amp;"'")&amp;" and EnterpriseId="&amp;EntId,"INSERT into Contributors VALUES (newid(), "&amp;IF(F866&lt;&gt;"Primary Artist", "(select RoleId from ContributorRoles where Name='"&amp;F866&amp;"'), 0", "49, 1")&amp; ", (select max(TrackId) from Tracks where "&amp;IF(A866&lt;&gt;"", "ISRC='"&amp;A866&amp;"'", "TrackVendorId='"&amp;Substitute(Trim(B866),"'","''")&amp;"'")&amp;" and EnterpriseId="&amp;EntId&amp;"), null, (select ArtistId from Artists where Name=N'"&amp;SUBSTITUTE(trim(E866),"'","''")&amp;"' and EnterpriseId="&amp;EntId&amp;"), null)")</f>
        <v>INSERT into Contributors VALUES (newid(), (select RoleId from ContributorRoles where Name='Engineer'), 0, (select max(TrackId) from Tracks where ISRC='QZW9N2268919' and EnterpriseId=647322), null, (select ArtistId from Artists where Name=N'PeJota10*' and EnterpriseId=647322), null)</v>
      </c>
    </row>
    <row r="867" hidden="1">
      <c r="A867" s="34" t="s">
        <v>1028</v>
      </c>
      <c r="B867" s="84"/>
      <c r="C867" s="134" t="str">
        <f t="array" ref="C867">ifs(and(isblank($A867),isblank($B867)),"", not(iserror(vlookup($A867&amp;$B867,'5) Release_Track'!$F:$F&amp;'5) Release_Track'!$G:$G,1,0))),vlookup($A867&amp;$B867,{'5) Release_Track'!$F:$F&amp;'5) Release_Track'!$G:$G,'5) Release_Track'!$H:$H},2,0), or(and(not(isblank($B867)),$B867=$B864,$A867&lt;&gt;$A864),and(not(isblank($A867)),$A867=$A864,$B867&lt;&gt;$B864)),"ID LISTS UNALIGNED",and($A867&lt;&gt;"",countif('5) Release_Track'!$F:$F,$A867)=0),"NO ISRC MATCH in Release_Track",and($B867&lt;&gt;"",countif('5) Release_Track'!$G:$G,$B867)=0),"NO CATALOG ID MATCH in Release_Track",iserror(vlookup($A867&amp;$B867,'5) Release_Track'!$F:$F&amp;'5) Release_Track'!$G:$G,1,0)),"NO ISRC-CATALOG ID pair MATCH in Release_Track" )</f>
        <v>Rei de Paris</v>
      </c>
      <c r="D867" s="134" t="str">
        <f t="array" ref="D867">ifs(and(isblank($A867),isblank($B867)),"", not(iserror(vlookup($A867&amp;$B867,'5) Release_Track'!$F:$F&amp;'5) Release_Track'!$G:$G,1,0))),vlookup($A867&amp;$B867,{'5) Release_Track'!$F:$F&amp;'5) Release_Track'!$G:$G,'5) Release_Track'!$I:$I},2,0), or(and(not(isblank($B867)),$B867=$B864,$A867&lt;&gt;$A864),and(not(isblank($A867)),$A867=$A864,$B867&lt;&gt;$B864)),"ID LISTS UNALIGNED",and($A867&lt;&gt;"",countif('5) Release_Track'!$F:$F,$A867)=0),"NO ISRC MATCH in Release_Track",and($B867&lt;&gt;"",countif('5) Release_Track'!$G:$G,$B867)=0),"NO CATALOG ID MATCH in Release_Track",iserror(vlookup($A867&amp;$B867,'5) Release_Track'!$F:$F&amp;'5) Release_Track'!$G:$G,1,0)),"NO ISRC-CATALOG ID pair MATCH in Release_Track" )</f>
        <v/>
      </c>
      <c r="E867" s="96" t="s">
        <v>53</v>
      </c>
      <c r="F867" s="135" t="s">
        <v>667</v>
      </c>
      <c r="G867" s="136" t="str">
        <f t="array" ref="G867">ifs(or($F867="",$F867="Main Primary Artist"),$F867,not(iserror(vlookup($F867,'Reference info'!$J$5:$J$8,1,0))),"Key Artist",not(iserror(vlookup($F867,'Reference info'!$J$38:$J$405,1,0))),"Performer",not(iserror(vlookup($F867,'Reference info'!$J$10:$J$36,1,0))),"Producer &amp; Engineer")</f>
        <v>Producer &amp; Engineer</v>
      </c>
      <c r="J867" s="174" t="str">
        <f>IF(F867="Main Primary Artist","update Tracks set ArtistId=(select ArtistId from Artists where Name=N'"&amp;Substitute(Trim(E867),"'","''")&amp;"' and EnterpriseId="&amp;EntId&amp;") where "&amp;IF(A867&lt;&gt;"", "ISRC='"&amp;A867&amp;"'", "TrackVendorId='"&amp;Substitute(Trim(B867),"'","''")&amp;"'")&amp;" and EnterpriseId="&amp;EntId,"INSERT into Contributors VALUES (newid(), "&amp;IF(F867&lt;&gt;"Primary Artist", "(select RoleId from ContributorRoles where Name='"&amp;F867&amp;"'), 0", "49, 1")&amp; ", (select max(TrackId) from Tracks where "&amp;IF(A867&lt;&gt;"", "ISRC='"&amp;A867&amp;"'", "TrackVendorId='"&amp;Substitute(Trim(B867),"'","''")&amp;"'")&amp;" and EnterpriseId="&amp;EntId&amp;"), null, (select ArtistId from Artists where Name=N'"&amp;SUBSTITUTE(trim(E867),"'","''")&amp;"' and EnterpriseId="&amp;EntId&amp;"), null)")</f>
        <v>INSERT into Contributors VALUES (newid(), (select RoleId from ContributorRoles where Name='Producer'), 0, (select max(TrackId) from Tracks where ISRC='QZW9N2268927' and EnterpriseId=647322), null, (select ArtistId from Artists where Name=N'PeJota10*' and EnterpriseId=647322), null)</v>
      </c>
    </row>
    <row r="868" hidden="1">
      <c r="A868" s="34" t="s">
        <v>1028</v>
      </c>
      <c r="B868" s="84"/>
      <c r="C868" s="134" t="str">
        <f t="array" ref="C868">ifs(and(isblank($A868),isblank($B868)),"", not(iserror(vlookup($A868&amp;$B868,'5) Release_Track'!$F:$F&amp;'5) Release_Track'!$G:$G,1,0))),vlookup($A868&amp;$B868,{'5) Release_Track'!$F:$F&amp;'5) Release_Track'!$G:$G,'5) Release_Track'!$H:$H},2,0), or(and(not(isblank($B868)),$B868=$B867,$A868&lt;&gt;$A867),and(not(isblank($A868)),$A868=$A867,$B868&lt;&gt;$B867)),"ID LISTS UNALIGNED",and($A868&lt;&gt;"",countif('5) Release_Track'!$F:$F,$A868)=0),"NO ISRC MATCH in Release_Track",and($B868&lt;&gt;"",countif('5) Release_Track'!$G:$G,$B868)=0),"NO CATALOG ID MATCH in Release_Track",iserror(vlookup($A868&amp;$B868,'5) Release_Track'!$F:$F&amp;'5) Release_Track'!$G:$G,1,0)),"NO ISRC-CATALOG ID pair MATCH in Release_Track" )</f>
        <v>Rei de Paris</v>
      </c>
      <c r="D868" s="134" t="str">
        <f t="array" ref="D868">ifs(and(isblank($A868),isblank($B868)),"", not(iserror(vlookup($A868&amp;$B868,'5) Release_Track'!$F:$F&amp;'5) Release_Track'!$G:$G,1,0))),vlookup($A868&amp;$B868,{'5) Release_Track'!$F:$F&amp;'5) Release_Track'!$G:$G,'5) Release_Track'!$I:$I},2,0), or(and(not(isblank($B868)),$B868=$B867,$A868&lt;&gt;$A867),and(not(isblank($A868)),$A868=$A867,$B868&lt;&gt;$B867)),"ID LISTS UNALIGNED",and($A868&lt;&gt;"",countif('5) Release_Track'!$F:$F,$A868)=0),"NO ISRC MATCH in Release_Track",and($B868&lt;&gt;"",countif('5) Release_Track'!$G:$G,$B868)=0),"NO CATALOG ID MATCH in Release_Track",iserror(vlookup($A868&amp;$B868,'5) Release_Track'!$F:$F&amp;'5) Release_Track'!$G:$G,1,0)),"NO ISRC-CATALOG ID pair MATCH in Release_Track" )</f>
        <v/>
      </c>
      <c r="E868" s="96" t="s">
        <v>79</v>
      </c>
      <c r="F868" s="140" t="s">
        <v>671</v>
      </c>
      <c r="G868" s="136" t="str">
        <f t="array" ref="G868">ifs(or($F868="",$F868="Main Primary Artist"),$F868,not(iserror(vlookup($F868,'Reference info'!$J$5:$J$8,1,0))),"Key Artist",not(iserror(vlookup($F868,'Reference info'!$J$38:$J$405,1,0))),"Performer",not(iserror(vlookup($F868,'Reference info'!$J$10:$J$36,1,0))),"Producer &amp; Engineer")</f>
        <v>Key Artist</v>
      </c>
      <c r="J868" s="174" t="str">
        <f>IF(F868="Main Primary Artist","update Tracks set ArtistId=(select ArtistId from Artists where Name=N'"&amp;Substitute(Trim(E868),"'","''")&amp;"' and EnterpriseId="&amp;EntId&amp;") where "&amp;IF(A868&lt;&gt;"", "ISRC='"&amp;A868&amp;"'", "TrackVendorId='"&amp;Substitute(Trim(B868),"'","''")&amp;"'")&amp;" and EnterpriseId="&amp;EntId,"INSERT into Contributors VALUES (newid(), "&amp;IF(F868&lt;&gt;"Primary Artist", "(select RoleId from ContributorRoles where Name='"&amp;F868&amp;"'), 0", "49, 1")&amp; ", (select max(TrackId) from Tracks where "&amp;IF(A868&lt;&gt;"", "ISRC='"&amp;A868&amp;"'", "TrackVendorId='"&amp;Substitute(Trim(B868),"'","''")&amp;"'")&amp;" and EnterpriseId="&amp;EntId&amp;"), null, (select ArtistId from Artists where Name=N'"&amp;SUBSTITUTE(trim(E868),"'","''")&amp;"' and EnterpriseId="&amp;EntId&amp;"), null)")</f>
        <v>INSERT into Contributors VALUES (newid(), 49, 1, (select max(TrackId) from Tracks where ISRC='QZW9N2268927' and EnterpriseId=647322), null, (select ArtistId from Artists where Name=N'$hinepsj' and EnterpriseId=647322), null)</v>
      </c>
    </row>
    <row r="869">
      <c r="A869" s="34" t="s">
        <v>1028</v>
      </c>
      <c r="B869" s="84"/>
      <c r="C869" s="134" t="str">
        <f t="array" ref="C869">ifs(and(isblank($A869),isblank($B869)),"", not(iserror(vlookup($A869&amp;$B869,'5) Release_Track'!$F:$F&amp;'5) Release_Track'!$G:$G,1,0))),vlookup($A869&amp;$B869,{'5) Release_Track'!$F:$F&amp;'5) Release_Track'!$G:$G,'5) Release_Track'!$H:$H},2,0), or(and(not(isblank($B869)),$B869=$B866,$A869&lt;&gt;$A866),and(not(isblank($A869)),$A869=$A866,$B869&lt;&gt;$B866)),"ID LISTS UNALIGNED",and($A869&lt;&gt;"",countif('5) Release_Track'!$F:$F,$A869)=0),"NO ISRC MATCH in Release_Track",and($B869&lt;&gt;"",countif('5) Release_Track'!$G:$G,$B869)=0),"NO CATALOG ID MATCH in Release_Track",iserror(vlookup($A869&amp;$B869,'5) Release_Track'!$F:$F&amp;'5) Release_Track'!$G:$G,1,0)),"NO ISRC-CATALOG ID pair MATCH in Release_Track" )</f>
        <v>Rei de Paris</v>
      </c>
      <c r="D869" s="134" t="str">
        <f t="array" ref="D869">ifs(and(isblank($A869),isblank($B869)),"", not(iserror(vlookup($A869&amp;$B869,'5) Release_Track'!$F:$F&amp;'5) Release_Track'!$G:$G,1,0))),vlookup($A869&amp;$B869,{'5) Release_Track'!$F:$F&amp;'5) Release_Track'!$G:$G,'5) Release_Track'!$I:$I},2,0), or(and(not(isblank($B869)),$B869=$B866,$A869&lt;&gt;$A866),and(not(isblank($A869)),$A869=$A866,$B869&lt;&gt;$B866)),"ID LISTS UNALIGNED",and($A869&lt;&gt;"",countif('5) Release_Track'!$F:$F,$A869)=0),"NO ISRC MATCH in Release_Track",and($B869&lt;&gt;"",countif('5) Release_Track'!$G:$G,$B869)=0),"NO CATALOG ID MATCH in Release_Track",iserror(vlookup($A869&amp;$B869,'5) Release_Track'!$F:$F&amp;'5) Release_Track'!$G:$G,1,0)),"NO ISRC-CATALOG ID pair MATCH in Release_Track" )</f>
        <v/>
      </c>
      <c r="E869" s="96" t="s">
        <v>53</v>
      </c>
      <c r="F869" s="140" t="s">
        <v>666</v>
      </c>
      <c r="G869" s="136" t="str">
        <f t="array" ref="G869">ifs(or($F869="",$F869="Main Primary Artist"),$F869,not(iserror(vlookup($F869,'Reference info'!$J$5:$J$8,1,0))),"Key Artist",not(iserror(vlookup($F869,'Reference info'!$J$38:$J$405,1,0))),"Performer",not(iserror(vlookup($F869,'Reference info'!$J$10:$J$36,1,0))),"Producer &amp; Engineer")</f>
        <v>Main Primary Artist</v>
      </c>
      <c r="H869" s="8" t="str">
        <f>"update Artists set ReleasesCount=(select count (distinct ReleaseId) from Releases where ArtistId=(select max(ArtistId) from Artists where Name=N'"&amp;E869&amp;"' and EnterpriseId="&amp;EntId&amp;")), 
TracksCount=(select count (distinct TrackId) from Tracks where ArtistId=(select max(ArtistId) from Artists where Name=N'"&amp;E869&amp;"' and EnterpriseId="&amp;EntId&amp;")) where ArtistId=(select max(ArtistId) from Artists where Name=N'"&amp;E869&amp;"'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69" s="174" t="str">
        <f>IF(F869="Main Primary Artist","update Tracks set ArtistId=(select ArtistId from Artists where Name=N'"&amp;Substitute(Trim(E869),"'","''")&amp;"' and EnterpriseId="&amp;EntId&amp;") where "&amp;IF(A869&lt;&gt;"", "ISRC='"&amp;A869&amp;"'", "TrackVendorId='"&amp;Substitute(Trim(B869),"'","''")&amp;"'")&amp;" and EnterpriseId="&amp;EntId,"INSERT into Contributors VALUES (newid(), "&amp;IF(F869&lt;&gt;"Primary Artist", "(select RoleId from ContributorRoles where Name='"&amp;F869&amp;"'), 0", "49, 1")&amp; ", (select max(TrackId) from Tracks where "&amp;IF(A869&lt;&gt;"", "ISRC='"&amp;A869&amp;"'", "TrackVendorId='"&amp;Substitute(Trim(B869),"'","''")&amp;"'")&amp;" and EnterpriseId="&amp;EntId&amp;"), null, (select ArtistId from Artists where Name=N'"&amp;SUBSTITUTE(trim(E869),"'","''")&amp;"' and EnterpriseId="&amp;EntId&amp;"), null)")</f>
        <v>update Tracks set ArtistId=(select ArtistId from Artists where Name=N'PeJota10*' and EnterpriseId=647322) where ISRC='QZW9N2268927' and EnterpriseId=647322</v>
      </c>
    </row>
    <row r="870" hidden="1">
      <c r="A870" s="34" t="s">
        <v>1028</v>
      </c>
      <c r="B870" s="84"/>
      <c r="C870" s="134" t="str">
        <f t="array" ref="C870">ifs(and(isblank($A870),isblank($B870)),"", not(iserror(vlookup($A870&amp;$B870,'5) Release_Track'!$F:$F&amp;'5) Release_Track'!$G:$G,1,0))),vlookup($A870&amp;$B870,{'5) Release_Track'!$F:$F&amp;'5) Release_Track'!$G:$G,'5) Release_Track'!$H:$H},2,0), or(and(not(isblank($B870)),$B870=$B867,$A870&lt;&gt;$A867),and(not(isblank($A870)),$A870=$A867,$B870&lt;&gt;$B867)),"ID LISTS UNALIGNED",and($A870&lt;&gt;"",countif('5) Release_Track'!$F:$F,$A870)=0),"NO ISRC MATCH in Release_Track",and($B870&lt;&gt;"",countif('5) Release_Track'!$G:$G,$B870)=0),"NO CATALOG ID MATCH in Release_Track",iserror(vlookup($A870&amp;$B870,'5) Release_Track'!$F:$F&amp;'5) Release_Track'!$G:$G,1,0)),"NO ISRC-CATALOG ID pair MATCH in Release_Track" )</f>
        <v>Rei de Paris</v>
      </c>
      <c r="D870" s="134" t="str">
        <f t="array" ref="D870">ifs(and(isblank($A870),isblank($B870)),"", not(iserror(vlookup($A870&amp;$B870,'5) Release_Track'!$F:$F&amp;'5) Release_Track'!$G:$G,1,0))),vlookup($A870&amp;$B870,{'5) Release_Track'!$F:$F&amp;'5) Release_Track'!$G:$G,'5) Release_Track'!$I:$I},2,0), or(and(not(isblank($B870)),$B870=$B867,$A870&lt;&gt;$A867),and(not(isblank($A870)),$A870=$A867,$B870&lt;&gt;$B867)),"ID LISTS UNALIGNED",and($A870&lt;&gt;"",countif('5) Release_Track'!$F:$F,$A870)=0),"NO ISRC MATCH in Release_Track",and($B870&lt;&gt;"",countif('5) Release_Track'!$G:$G,$B870)=0),"NO CATALOG ID MATCH in Release_Track",iserror(vlookup($A870&amp;$B870,'5) Release_Track'!$F:$F&amp;'5) Release_Track'!$G:$G,1,0)),"NO ISRC-CATALOG ID pair MATCH in Release_Track" )</f>
        <v/>
      </c>
      <c r="E870" s="96" t="s">
        <v>53</v>
      </c>
      <c r="F870" s="135" t="s">
        <v>669</v>
      </c>
      <c r="G870" s="136" t="str">
        <f t="array" ref="G870">ifs(or($F870="",$F870="Main Primary Artist"),$F870,not(iserror(vlookup($F870,'Reference info'!$J$5:$J$8,1,0))),"Key Artist",not(iserror(vlookup($F870,'Reference info'!$J$38:$J$405,1,0))),"Performer",not(iserror(vlookup($F870,'Reference info'!$J$10:$J$36,1,0))),"Producer &amp; Engineer")</f>
        <v>Producer &amp; Engineer</v>
      </c>
      <c r="J870" s="174" t="str">
        <f>IF(F870="Main Primary Artist","update Tracks set ArtistId=(select ArtistId from Artists where Name=N'"&amp;Substitute(Trim(E870),"'","''")&amp;"' and EnterpriseId="&amp;EntId&amp;") where "&amp;IF(A870&lt;&gt;"", "ISRC='"&amp;A870&amp;"'", "TrackVendorId='"&amp;Substitute(Trim(B870),"'","''")&amp;"'")&amp;" and EnterpriseId="&amp;EntId,"INSERT into Contributors VALUES (newid(), "&amp;IF(F870&lt;&gt;"Primary Artist", "(select RoleId from ContributorRoles where Name='"&amp;F870&amp;"'), 0", "49, 1")&amp; ", (select max(TrackId) from Tracks where "&amp;IF(A870&lt;&gt;"", "ISRC='"&amp;A870&amp;"'", "TrackVendorId='"&amp;Substitute(Trim(B870),"'","''")&amp;"'")&amp;" and EnterpriseId="&amp;EntId&amp;"), null, (select ArtistId from Artists where Name=N'"&amp;SUBSTITUTE(trim(E870),"'","''")&amp;"' and EnterpriseId="&amp;EntId&amp;"), null)")</f>
        <v>INSERT into Contributors VALUES (newid(), (select RoleId from ContributorRoles where Name='Engineer'), 0, (select max(TrackId) from Tracks where ISRC='QZW9N2268927' and EnterpriseId=647322), null, (select ArtistId from Artists where Name=N'PeJota10*' and EnterpriseId=647322), null)</v>
      </c>
    </row>
    <row r="871" hidden="1">
      <c r="A871" s="8" t="s">
        <v>722</v>
      </c>
      <c r="B871" s="116"/>
      <c r="C871" s="134" t="str">
        <f t="array" ref="C871">ifs(and(isblank($A871),isblank($B871)),"", not(iserror(vlookup($A871&amp;$B871,'5) Release_Track'!$F:$F&amp;'5) Release_Track'!$G:$G,1,0))),vlookup($A871&amp;$B871,{'5) Release_Track'!$F:$F&amp;'5) Release_Track'!$G:$G,'5) Release_Track'!$H:$H},2,0), or(and(not(isblank($B871)),$B871=#REF!,$A871&lt;&gt;#REF!),and(not(isblank($A871)),$A871=#REF!,$B871&lt;&gt;#REF!)),"ID LISTS UNALIGNED",and($A871&lt;&gt;"",countif('5) Release_Track'!$F:$F,$A871)=0),"NO ISRC MATCH in Release_Track",and($B871&lt;&gt;"",countif('5) Release_Track'!$G:$G,$B871)=0),"NO CATALOG ID MATCH in Release_Track",iserror(vlookup($A871&amp;$B871,'5) Release_Track'!$F:$F&amp;'5) Release_Track'!$G:$G,1,0)),"NO ISRC-CATALOG ID pair MATCH in Release_Track" )</f>
        <v>Rei do Drible</v>
      </c>
      <c r="D871" s="134"/>
      <c r="E871" s="43" t="s">
        <v>67</v>
      </c>
      <c r="F871" s="135" t="s">
        <v>667</v>
      </c>
      <c r="G871" s="136" t="str">
        <f t="array" ref="G871">ifs(or($F871="",$F871="Main Primary Artist"),$F871,not(iserror(vlookup($F871,'Reference info'!$J$5:$J$8,1,0))),"Key Artist",not(iserror(vlookup($F871,'Reference info'!$J$38:$J$405,1,0))),"Performer",not(iserror(vlookup($F871,'Reference info'!$J$10:$J$36,1,0))),"Producer &amp; Engineer")</f>
        <v>Producer &amp; Engineer</v>
      </c>
      <c r="J871" s="174" t="str">
        <f>IF(F871="Main Primary Artist","update Tracks set ArtistId=(select ArtistId from Artists where Name=N'"&amp;Substitute(Trim(E871),"'","''")&amp;"' and EnterpriseId="&amp;EntId&amp;") where "&amp;IF(A871&lt;&gt;"", "ISRC='"&amp;A871&amp;"'", "TrackVendorId='"&amp;Substitute(Trim(B871),"'","''")&amp;"'")&amp;" and EnterpriseId="&amp;EntId,"INSERT into Contributors VALUES (newid(), "&amp;IF(F871&lt;&gt;"Primary Artist", "(select RoleId from ContributorRoles where Name='"&amp;F871&amp;"'), 0", "49, 1")&amp; ", (select max(TrackId) from Tracks where "&amp;IF(A871&lt;&gt;"", "ISRC='"&amp;A871&amp;"'", "TrackVendorId='"&amp;Substitute(Trim(B871),"'","''")&amp;"'")&amp;" and EnterpriseId="&amp;EntId&amp;"), null, (select ArtistId from Artists where Name=N'"&amp;SUBSTITUTE(trim(E871),"'","''")&amp;"' and EnterpriseId="&amp;EntId&amp;"), null)")</f>
        <v>INSERT into Contributors VALUES (newid(), (select RoleId from ContributorRoles where Name='Producer'), 0, (select max(TrackId) from Tracks where ISRC='US7VG2301983' and EnterpriseId=647322), null, (select ArtistId from Artists where Name=N'Flash Beats Manow' and EnterpriseId=647322), null)</v>
      </c>
    </row>
    <row r="872">
      <c r="A872" s="8" t="s">
        <v>722</v>
      </c>
      <c r="B872" s="116"/>
      <c r="C872" s="134" t="str">
        <f t="array" ref="C872">ifs(and(isblank($A872),isblank($B872)),"", not(iserror(vlookup($A872&amp;$B872,'5) Release_Track'!$F:$F&amp;'5) Release_Track'!$G:$G,1,0))),vlookup($A872&amp;$B872,{'5) Release_Track'!$F:$F&amp;'5) Release_Track'!$G:$G,'5) Release_Track'!$H:$H},2,0), or(and(not(isblank($B872)),$B872=#REF!,$A872&lt;&gt;#REF!),and(not(isblank($A872)),$A872=#REF!,$B872&lt;&gt;#REF!)),"ID LISTS UNALIGNED",and($A872&lt;&gt;"",countif('5) Release_Track'!$F:$F,$A872)=0),"NO ISRC MATCH in Release_Track",and($B872&lt;&gt;"",countif('5) Release_Track'!$G:$G,$B872)=0),"NO CATALOG ID MATCH in Release_Track",iserror(vlookup($A872&amp;$B872,'5) Release_Track'!$F:$F&amp;'5) Release_Track'!$G:$G,1,0)),"NO ISRC-CATALOG ID pair MATCH in Release_Track" )</f>
        <v>Rei do Drible</v>
      </c>
      <c r="D872" s="134" t="str">
        <f t="array" ref="D872">ifs(and(isblank($A872),isblank($B872)),"", not(iserror(vlookup($A872&amp;$B872,'5) Release_Track'!$F:$F&amp;'5) Release_Track'!$G:$G,1,0))),vlookup($A872&amp;$B872,{'5) Release_Track'!$F:$F&amp;'5) Release_Track'!$G:$G,'5) Release_Track'!$I:$I},2,0), or(and(not(isblank($B872)),$B872=#REF!,$A872&lt;&gt;#REF!),and(not(isblank($A872)),$A872=#REF!,$B872&lt;&gt;#REF!)),"ID LISTS UNALIGNED",and($A872&lt;&gt;"",countif('5) Release_Track'!$F:$F,$A872)=0),"NO ISRC MATCH in Release_Track",and($B872&lt;&gt;"",countif('5) Release_Track'!$G:$G,$B872)=0),"NO CATALOG ID MATCH in Release_Track",iserror(vlookup($A872&amp;$B872,'5) Release_Track'!$F:$F&amp;'5) Release_Track'!$G:$G,1,0)),"NO ISRC-CATALOG ID pair MATCH in Release_Track" )</f>
        <v/>
      </c>
      <c r="E872" s="43" t="s">
        <v>67</v>
      </c>
      <c r="F872" s="135" t="s">
        <v>666</v>
      </c>
      <c r="G872" s="136" t="str">
        <f t="array" ref="G872">ifs(or($F872="",$F872="Main Primary Artist"),$F872,not(iserror(vlookup($F872,'Reference info'!$J$5:$J$8,1,0))),"Key Artist",not(iserror(vlookup($F872,'Reference info'!$J$38:$J$405,1,0))),"Performer",not(iserror(vlookup($F872,'Reference info'!$J$10:$J$36,1,0))),"Producer &amp; Engineer")</f>
        <v>Main Primary Artist</v>
      </c>
      <c r="H872" s="8" t="str">
        <f>"update Artists set ReleasesCount=(select count (distinct ReleaseId) from Releases where ArtistId=(select max(ArtistId) from Artists where Name=N'"&amp;E872&amp;"' and EnterpriseId="&amp;EntId&amp;")), 
TracksCount=(select count (distinct TrackId) from Tracks where ArtistId=(select max(ArtistId) from Artists where Name=N'"&amp;E872&amp;"' and EnterpriseId="&amp;EntId&amp;")) where ArtistId=(select max(ArtistId) from Artists where Name=N'"&amp;E872&amp;"'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72" s="174" t="str">
        <f>IF(F872="Main Primary Artist","update Tracks set ArtistId=(select ArtistId from Artists where Name=N'"&amp;Substitute(Trim(E872),"'","''")&amp;"' and EnterpriseId="&amp;EntId&amp;") where "&amp;IF(A872&lt;&gt;"", "ISRC='"&amp;A872&amp;"'", "TrackVendorId='"&amp;Substitute(Trim(B872),"'","''")&amp;"'")&amp;" and EnterpriseId="&amp;EntId,"INSERT into Contributors VALUES (newid(), "&amp;IF(F872&lt;&gt;"Primary Artist", "(select RoleId from ContributorRoles where Name='"&amp;F872&amp;"'), 0", "49, 1")&amp; ", (select max(TrackId) from Tracks where "&amp;IF(A872&lt;&gt;"", "ISRC='"&amp;A872&amp;"'", "TrackVendorId='"&amp;Substitute(Trim(B872),"'","''")&amp;"'")&amp;" and EnterpriseId="&amp;EntId&amp;"), null, (select ArtistId from Artists where Name=N'"&amp;SUBSTITUTE(trim(E872),"'","''")&amp;"' and EnterpriseId="&amp;EntId&amp;"), null)")</f>
        <v>update Tracks set ArtistId=(select ArtistId from Artists where Name=N'Flash Beats Manow' and EnterpriseId=647322) where ISRC='US7VG2301983' and EnterpriseId=647322</v>
      </c>
    </row>
    <row r="873" hidden="1">
      <c r="A873" s="8" t="s">
        <v>722</v>
      </c>
      <c r="B873" s="116"/>
      <c r="C873" s="134" t="str">
        <f t="array" ref="C873">ifs(and(isblank($A873),isblank($B873)),"", not(iserror(vlookup($A873&amp;$B873,'5) Release_Track'!$F:$F&amp;'5) Release_Track'!$G:$G,1,0))),vlookup($A873&amp;$B873,{'5) Release_Track'!$F:$F&amp;'5) Release_Track'!$G:$G,'5) Release_Track'!$H:$H},2,0), or(and(not(isblank($B873)),$B873=#REF!,$A873&lt;&gt;#REF!),and(not(isblank($A873)),$A873=#REF!,$B873&lt;&gt;#REF!)),"ID LISTS UNALIGNED",and($A873&lt;&gt;"",countif('5) Release_Track'!$F:$F,$A873)=0),"NO ISRC MATCH in Release_Track",and($B873&lt;&gt;"",countif('5) Release_Track'!$G:$G,$B873)=0),"NO CATALOG ID MATCH in Release_Track",iserror(vlookup($A873&amp;$B873,'5) Release_Track'!$F:$F&amp;'5) Release_Track'!$G:$G,1,0)),"NO ISRC-CATALOG ID pair MATCH in Release_Track" )</f>
        <v>Rei do Drible</v>
      </c>
      <c r="D873" s="134"/>
      <c r="E873" s="43" t="s">
        <v>67</v>
      </c>
      <c r="F873" s="135" t="s">
        <v>669</v>
      </c>
      <c r="G873" s="136" t="str">
        <f t="array" ref="G873">ifs(or($F873="",$F873="Main Primary Artist"),$F873,not(iserror(vlookup($F873,'Reference info'!$J$5:$J$8,1,0))),"Key Artist",not(iserror(vlookup($F873,'Reference info'!$J$38:$J$405,1,0))),"Performer",not(iserror(vlookup($F873,'Reference info'!$J$10:$J$36,1,0))),"Producer &amp; Engineer")</f>
        <v>Producer &amp; Engineer</v>
      </c>
      <c r="J873" s="174" t="str">
        <f>IF(F873="Main Primary Artist","update Tracks set ArtistId=(select ArtistId from Artists where Name=N'"&amp;Substitute(Trim(E873),"'","''")&amp;"' and EnterpriseId="&amp;EntId&amp;") where "&amp;IF(A873&lt;&gt;"", "ISRC='"&amp;A873&amp;"'", "TrackVendorId='"&amp;Substitute(Trim(B873),"'","''")&amp;"'")&amp;" and EnterpriseId="&amp;EntId,"INSERT into Contributors VALUES (newid(), "&amp;IF(F873&lt;&gt;"Primary Artist", "(select RoleId from ContributorRoles where Name='"&amp;F873&amp;"'), 0", "49, 1")&amp; ", (select max(TrackId) from Tracks where "&amp;IF(A873&lt;&gt;"", "ISRC='"&amp;A873&amp;"'", "TrackVendorId='"&amp;Substitute(Trim(B873),"'","''")&amp;"'")&amp;" and EnterpriseId="&amp;EntId&amp;"), null, (select ArtistId from Artists where Name=N'"&amp;SUBSTITUTE(trim(E873),"'","''")&amp;"' and EnterpriseId="&amp;EntId&amp;"), null)")</f>
        <v>INSERT into Contributors VALUES (newid(), (select RoleId from ContributorRoles where Name='Engineer'), 0, (select max(TrackId) from Tracks where ISRC='US7VG2301983' and EnterpriseId=647322), null, (select ArtistId from Artists where Name=N'Flash Beats Manow' and EnterpriseId=647322), null)</v>
      </c>
    </row>
    <row r="874" hidden="1">
      <c r="A874" s="8" t="s">
        <v>724</v>
      </c>
      <c r="B874" s="116"/>
      <c r="C874" s="134" t="str">
        <f t="array" ref="C874">ifs(and(isblank($A874),isblank($B874)),"", not(iserror(vlookup($A874&amp;$B874,'5) Release_Track'!$F:$F&amp;'5) Release_Track'!$G:$G,1,0))),vlookup($A874&amp;$B874,{'5) Release_Track'!$F:$F&amp;'5) Release_Track'!$G:$G,'5) Release_Track'!$H:$H},2,0), or(and(not(isblank($B874)),$B874=$B873,$A874&lt;&gt;$A873),and(not(isblank($A874)),$A874=$A873,$B874&lt;&gt;$B873)),"ID LISTS UNALIGNED",and($A874&lt;&gt;"",countif('5) Release_Track'!$F:$F,$A874)=0),"NO ISRC MATCH in Release_Track",and($B874&lt;&gt;"",countif('5) Release_Track'!$G:$G,$B874)=0),"NO CATALOG ID MATCH in Release_Track",iserror(vlookup($A874&amp;$B874,'5) Release_Track'!$F:$F&amp;'5) Release_Track'!$G:$G,1,0)),"NO ISRC-CATALOG ID pair MATCH in Release_Track" )</f>
        <v>Força e Talento</v>
      </c>
      <c r="D874" s="134"/>
      <c r="E874" s="43" t="s">
        <v>49</v>
      </c>
      <c r="F874" s="135" t="s">
        <v>667</v>
      </c>
      <c r="G874" s="136" t="str">
        <f t="array" ref="G874">ifs(or($F874="",$F874="Main Primary Artist"),$F874,not(iserror(vlookup($F874,'Reference info'!$J$5:$J$8,1,0))),"Key Artist",not(iserror(vlookup($F874,'Reference info'!$J$38:$J$405,1,0))),"Performer",not(iserror(vlookup($F874,'Reference info'!$J$10:$J$36,1,0))),"Producer &amp; Engineer")</f>
        <v>Producer &amp; Engineer</v>
      </c>
      <c r="J874" s="174" t="str">
        <f>IF(F874="Main Primary Artist","update Tracks set ArtistId=(select ArtistId from Artists where Name=N'"&amp;Substitute(Trim(E874),"'","''")&amp;"' and EnterpriseId="&amp;EntId&amp;") where "&amp;IF(A874&lt;&gt;"", "ISRC='"&amp;A874&amp;"'", "TrackVendorId='"&amp;Substitute(Trim(B874),"'","''")&amp;"'")&amp;" and EnterpriseId="&amp;EntId,"INSERT into Contributors VALUES (newid(), "&amp;IF(F874&lt;&gt;"Primary Artist", "(select RoleId from ContributorRoles where Name='"&amp;F874&amp;"'), 0", "49, 1")&amp; ", (select max(TrackId) from Tracks where "&amp;IF(A874&lt;&gt;"", "ISRC='"&amp;A874&amp;"'", "TrackVendorId='"&amp;Substitute(Trim(B874),"'","''")&amp;"'")&amp;" and EnterpriseId="&amp;EntId&amp;"), null, (select ArtistId from Artists where Name=N'"&amp;SUBSTITUTE(trim(E874),"'","''")&amp;"' and EnterpriseId="&amp;EntId&amp;"), null)")</f>
        <v>INSERT into Contributors VALUES (newid(), (select RoleId from ContributorRoles where Name='Producer'), 0, (select max(TrackId) from Tracks where ISRC='US7VG2319987' and EnterpriseId=647322), null, (select ArtistId from Artists where Name=N'JKZ' and EnterpriseId=647322), null)</v>
      </c>
    </row>
    <row r="875" hidden="1">
      <c r="A875" s="8" t="s">
        <v>724</v>
      </c>
      <c r="B875" s="116"/>
      <c r="C875" s="134" t="str">
        <f t="array" ref="C875">ifs(and(isblank($A875),isblank($B875)),"", not(iserror(vlookup($A875&amp;$B875,'5) Release_Track'!$F:$F&amp;'5) Release_Track'!$G:$G,1,0))),vlookup($A875&amp;$B875,{'5) Release_Track'!$F:$F&amp;'5) Release_Track'!$G:$G,'5) Release_Track'!$H:$H},2,0), or(and(not(isblank($B875)),$B875=$B874,$A875&lt;&gt;$A874),and(not(isblank($A875)),$A875=$A874,$B875&lt;&gt;$B874)),"ID LISTS UNALIGNED",and($A875&lt;&gt;"",countif('5) Release_Track'!$F:$F,$A875)=0),"NO ISRC MATCH in Release_Track",and($B875&lt;&gt;"",countif('5) Release_Track'!$G:$G,$B875)=0),"NO CATALOG ID MATCH in Release_Track",iserror(vlookup($A875&amp;$B875,'5) Release_Track'!$F:$F&amp;'5) Release_Track'!$G:$G,1,0)),"NO ISRC-CATALOG ID pair MATCH in Release_Track" )</f>
        <v>Força e Talento</v>
      </c>
      <c r="D875" s="134" t="str">
        <f t="array" ref="D875">ifs(and(isblank($A875),isblank($B875)),"", not(iserror(vlookup($A875&amp;$B875,'5) Release_Track'!$F:$F&amp;'5) Release_Track'!$G:$G,1,0))),vlookup($A875&amp;$B875,{'5) Release_Track'!$F:$F&amp;'5) Release_Track'!$G:$G,'5) Release_Track'!$I:$I},2,0), or(and(not(isblank($B875)),$B875=$B874,$A875&lt;&gt;$A874),and(not(isblank($A875)),$A875=$A874,$B875&lt;&gt;$B874)),"ID LISTS UNALIGNED",and($A875&lt;&gt;"",countif('5) Release_Track'!$F:$F,$A875)=0),"NO ISRC MATCH in Release_Track",and($B875&lt;&gt;"",countif('5) Release_Track'!$G:$G,$B875)=0),"NO CATALOG ID MATCH in Release_Track",iserror(vlookup($A875&amp;$B875,'5) Release_Track'!$F:$F&amp;'5) Release_Track'!$G:$G,1,0)),"NO ISRC-CATALOG ID pair MATCH in Release_Track" )</f>
        <v/>
      </c>
      <c r="E875" s="43" t="s">
        <v>67</v>
      </c>
      <c r="F875" s="135" t="s">
        <v>671</v>
      </c>
      <c r="G875" s="136" t="str">
        <f t="array" ref="G875">ifs(or($F875="",$F875="Main Primary Artist"),$F875,not(iserror(vlookup($F875,'Reference info'!$J$5:$J$8,1,0))),"Key Artist",not(iserror(vlookup($F875,'Reference info'!$J$38:$J$405,1,0))),"Performer",not(iserror(vlookup($F875,'Reference info'!$J$10:$J$36,1,0))),"Producer &amp; Engineer")</f>
        <v>Key Artist</v>
      </c>
      <c r="J875" s="174" t="str">
        <f>IF(F875="Main Primary Artist","update Tracks set ArtistId=(select ArtistId from Artists where Name=N'"&amp;Substitute(Trim(E875),"'","''")&amp;"' and EnterpriseId="&amp;EntId&amp;") where "&amp;IF(A875&lt;&gt;"", "ISRC='"&amp;A875&amp;"'", "TrackVendorId='"&amp;Substitute(Trim(B875),"'","''")&amp;"'")&amp;" and EnterpriseId="&amp;EntId,"INSERT into Contributors VALUES (newid(), "&amp;IF(F875&lt;&gt;"Primary Artist", "(select RoleId from ContributorRoles where Name='"&amp;F875&amp;"'), 0", "49, 1")&amp; ", (select max(TrackId) from Tracks where "&amp;IF(A875&lt;&gt;"", "ISRC='"&amp;A875&amp;"'", "TrackVendorId='"&amp;Substitute(Trim(B875),"'","''")&amp;"'")&amp;" and EnterpriseId="&amp;EntId&amp;"), null, (select ArtistId from Artists where Name=N'"&amp;SUBSTITUTE(trim(E875),"'","''")&amp;"' and EnterpriseId="&amp;EntId&amp;"), null)")</f>
        <v>INSERT into Contributors VALUES (newid(), 49, 1, (select max(TrackId) from Tracks where ISRC='US7VG2319987' and EnterpriseId=647322), null, (select ArtistId from Artists where Name=N'Flash Beats Manow' and EnterpriseId=647322), null)</v>
      </c>
    </row>
    <row r="876">
      <c r="A876" s="8" t="s">
        <v>724</v>
      </c>
      <c r="B876" s="116"/>
      <c r="C876" s="134" t="str">
        <f t="array" ref="C876">ifs(and(isblank($A876),isblank($B876)),"", not(iserror(vlookup($A876&amp;$B876,'5) Release_Track'!$F:$F&amp;'5) Release_Track'!$G:$G,1,0))),vlookup($A876&amp;$B876,{'5) Release_Track'!$F:$F&amp;'5) Release_Track'!$G:$G,'5) Release_Track'!$H:$H},2,0), or(and(not(isblank($B876)),$B876=#REF!,$A876&lt;&gt;#REF!),and(not(isblank($A876)),$A876=#REF!,$B876&lt;&gt;#REF!)),"ID LISTS UNALIGNED",and($A876&lt;&gt;"",countif('5) Release_Track'!$F:$F,$A876)=0),"NO ISRC MATCH in Release_Track",and($B876&lt;&gt;"",countif('5) Release_Track'!$G:$G,$B876)=0),"NO CATALOG ID MATCH in Release_Track",iserror(vlookup($A876&amp;$B876,'5) Release_Track'!$F:$F&amp;'5) Release_Track'!$G:$G,1,0)),"NO ISRC-CATALOG ID pair MATCH in Release_Track" )</f>
        <v>Força e Talento</v>
      </c>
      <c r="D876" s="134" t="str">
        <f t="array" ref="D876">ifs(and(isblank($A876),isblank($B876)),"", not(iserror(vlookup($A876&amp;$B876,'5) Release_Track'!$F:$F&amp;'5) Release_Track'!$G:$G,1,0))),vlookup($A876&amp;$B876,{'5) Release_Track'!$F:$F&amp;'5) Release_Track'!$G:$G,'5) Release_Track'!$I:$I},2,0), or(and(not(isblank($B876)),$B876=#REF!,$A876&lt;&gt;#REF!),and(not(isblank($A876)),$A876=#REF!,$B876&lt;&gt;#REF!)),"ID LISTS UNALIGNED",and($A876&lt;&gt;"",countif('5) Release_Track'!$F:$F,$A876)=0),"NO ISRC MATCH in Release_Track",and($B876&lt;&gt;"",countif('5) Release_Track'!$G:$G,$B876)=0),"NO CATALOG ID MATCH in Release_Track",iserror(vlookup($A876&amp;$B876,'5) Release_Track'!$F:$F&amp;'5) Release_Track'!$G:$G,1,0)),"NO ISRC-CATALOG ID pair MATCH in Release_Track" )</f>
        <v/>
      </c>
      <c r="E876" s="43" t="s">
        <v>49</v>
      </c>
      <c r="F876" s="135" t="s">
        <v>666</v>
      </c>
      <c r="G876" s="136" t="str">
        <f t="array" ref="G876">ifs(or($F876="",$F876="Main Primary Artist"),$F876,not(iserror(vlookup($F876,'Reference info'!$J$5:$J$8,1,0))),"Key Artist",not(iserror(vlookup($F876,'Reference info'!$J$38:$J$405,1,0))),"Performer",not(iserror(vlookup($F876,'Reference info'!$J$10:$J$36,1,0))),"Producer &amp; Engineer")</f>
        <v>Main Primary Artist</v>
      </c>
      <c r="H876" s="8" t="str">
        <f>"update Artists set ReleasesCount=(select count (distinct ReleaseId) from Releases where ArtistId=(select max(ArtistId) from Artists where Name=N'"&amp;E876&amp;"' and EnterpriseId="&amp;EntId&amp;")), 
TracksCount=(select count (distinct TrackId) from Tracks where ArtistId=(select max(ArtistId) from Artists where Name=N'"&amp;E876&amp;"' and EnterpriseId="&amp;EntId&amp;")) where ArtistId=(select max(ArtistId) from Artists where Name=N'"&amp;E876&amp;"'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876" s="174" t="str">
        <f>IF(F876="Main Primary Artist","update Tracks set ArtistId=(select ArtistId from Artists where Name=N'"&amp;Substitute(Trim(E876),"'","''")&amp;"' and EnterpriseId="&amp;EntId&amp;") where "&amp;IF(A876&lt;&gt;"", "ISRC='"&amp;A876&amp;"'", "TrackVendorId='"&amp;Substitute(Trim(B876),"'","''")&amp;"'")&amp;" and EnterpriseId="&amp;EntId,"INSERT into Contributors VALUES (newid(), "&amp;IF(F876&lt;&gt;"Primary Artist", "(select RoleId from ContributorRoles where Name='"&amp;F876&amp;"'), 0", "49, 1")&amp; ", (select max(TrackId) from Tracks where "&amp;IF(A876&lt;&gt;"", "ISRC='"&amp;A876&amp;"'", "TrackVendorId='"&amp;Substitute(Trim(B876),"'","''")&amp;"'")&amp;" and EnterpriseId="&amp;EntId&amp;"), null, (select ArtistId from Artists where Name=N'"&amp;SUBSTITUTE(trim(E876),"'","''")&amp;"' and EnterpriseId="&amp;EntId&amp;"), null)")</f>
        <v>update Tracks set ArtistId=(select ArtistId from Artists where Name=N'JKZ' and EnterpriseId=647322) where ISRC='US7VG2319987' and EnterpriseId=647322</v>
      </c>
    </row>
    <row r="877" hidden="1">
      <c r="A877" s="8" t="s">
        <v>724</v>
      </c>
      <c r="B877" s="116"/>
      <c r="C877" s="134" t="str">
        <f t="array" ref="C877">ifs(and(isblank($A877),isblank($B877)),"", not(iserror(vlookup($A877&amp;$B877,'5) Release_Track'!$F:$F&amp;'5) Release_Track'!$G:$G,1,0))),vlookup($A877&amp;$B877,{'5) Release_Track'!$F:$F&amp;'5) Release_Track'!$G:$G,'5) Release_Track'!$H:$H},2,0), or(and(not(isblank($B877)),$B877=$B876,$A877&lt;&gt;$A876),and(not(isblank($A877)),$A877=$A876,$B877&lt;&gt;$B876)),"ID LISTS UNALIGNED",and($A877&lt;&gt;"",countif('5) Release_Track'!$F:$F,$A877)=0),"NO ISRC MATCH in Release_Track",and($B877&lt;&gt;"",countif('5) Release_Track'!$G:$G,$B877)=0),"NO CATALOG ID MATCH in Release_Track",iserror(vlookup($A877&amp;$B877,'5) Release_Track'!$F:$F&amp;'5) Release_Track'!$G:$G,1,0)),"NO ISRC-CATALOG ID pair MATCH in Release_Track" )</f>
        <v>Força e Talento</v>
      </c>
      <c r="D877" s="134"/>
      <c r="E877" s="43" t="s">
        <v>49</v>
      </c>
      <c r="F877" s="135" t="s">
        <v>669</v>
      </c>
      <c r="G877" s="136" t="str">
        <f t="array" ref="G877">ifs(or($F877="",$F877="Main Primary Artist"),$F877,not(iserror(vlookup($F877,'Reference info'!$J$5:$J$8,1,0))),"Key Artist",not(iserror(vlookup($F877,'Reference info'!$J$38:$J$405,1,0))),"Performer",not(iserror(vlookup($F877,'Reference info'!$J$10:$J$36,1,0))),"Producer &amp; Engineer")</f>
        <v>Producer &amp; Engineer</v>
      </c>
      <c r="J877" s="174" t="str">
        <f>IF(F877="Main Primary Artist","update Tracks set ArtistId=(select ArtistId from Artists where Name=N'"&amp;Substitute(Trim(E877),"'","''")&amp;"' and EnterpriseId="&amp;EntId&amp;") where "&amp;IF(A877&lt;&gt;"", "ISRC='"&amp;A877&amp;"'", "TrackVendorId='"&amp;Substitute(Trim(B877),"'","''")&amp;"'")&amp;" and EnterpriseId="&amp;EntId,"INSERT into Contributors VALUES (newid(), "&amp;IF(F877&lt;&gt;"Primary Artist", "(select RoleId from ContributorRoles where Name='"&amp;F877&amp;"'), 0", "49, 1")&amp; ", (select max(TrackId) from Tracks where "&amp;IF(A877&lt;&gt;"", "ISRC='"&amp;A877&amp;"'", "TrackVendorId='"&amp;Substitute(Trim(B877),"'","''")&amp;"'")&amp;" and EnterpriseId="&amp;EntId&amp;"), null, (select ArtistId from Artists where Name=N'"&amp;SUBSTITUTE(trim(E877),"'","''")&amp;"' and EnterpriseId="&amp;EntId&amp;"), null)")</f>
        <v>INSERT into Contributors VALUES (newid(), (select RoleId from ContributorRoles where Name='Engineer'), 0, (select max(TrackId) from Tracks where ISRC='US7VG2319987' and EnterpriseId=647322), null, (select ArtistId from Artists where Name=N'JKZ' and EnterpriseId=647322), null)</v>
      </c>
    </row>
    <row r="878" hidden="1">
      <c r="A878" s="34" t="s">
        <v>1034</v>
      </c>
      <c r="B878" s="84"/>
      <c r="C878" s="134" t="str">
        <f t="array" ref="C878">ifs(and(isblank($A878),isblank($B878)),"", not(iserror(vlookup($A878&amp;$B878,'5) Release_Track'!$F:$F&amp;'5) Release_Track'!$G:$G,1,0))),vlookup($A878&amp;$B878,{'5) Release_Track'!$F:$F&amp;'5) Release_Track'!$G:$G,'5) Release_Track'!$H:$H},2,0), or(and(not(isblank($B878)),$B878=$B875,$A878&lt;&gt;$A875),and(not(isblank($A878)),$A878=$A875,$B878&lt;&gt;$B875)),"ID LISTS UNALIGNED",and($A878&lt;&gt;"",countif('5) Release_Track'!$F:$F,$A878)=0),"NO ISRC MATCH in Release_Track",and($B878&lt;&gt;"",countif('5) Release_Track'!$G:$G,$B878)=0),"NO CATALOG ID MATCH in Release_Track",iserror(vlookup($A878&amp;$B878,'5) Release_Track'!$F:$F&amp;'5) Release_Track'!$G:$G,1,0)),"NO ISRC-CATALOG ID pair MATCH in Release_Track" )</f>
        <v>Visão do Futuro</v>
      </c>
      <c r="D878" s="134" t="str">
        <f t="array" ref="D878">ifs(and(isblank($A878),isblank($B878)),"", not(iserror(vlookup($A878&amp;$B878,'5) Release_Track'!$F:$F&amp;'5) Release_Track'!$G:$G,1,0))),vlookup($A878&amp;$B878,{'5) Release_Track'!$F:$F&amp;'5) Release_Track'!$G:$G,'5) Release_Track'!$I:$I},2,0), or(and(not(isblank($B878)),$B878=$B875,$A878&lt;&gt;$A875),and(not(isblank($A878)),$A878=$A875,$B878&lt;&gt;$B875)),"ID LISTS UNALIGNED",and($A878&lt;&gt;"",countif('5) Release_Track'!$F:$F,$A878)=0),"NO ISRC MATCH in Release_Track",and($B878&lt;&gt;"",countif('5) Release_Track'!$G:$G,$B878)=0),"NO CATALOG ID MATCH in Release_Track",iserror(vlookup($A878&amp;$B878,'5) Release_Track'!$F:$F&amp;'5) Release_Track'!$G:$G,1,0)),"NO ISRC-CATALOG ID pair MATCH in Release_Track" )</f>
        <v>Speed Up</v>
      </c>
      <c r="E878" s="96" t="s">
        <v>53</v>
      </c>
      <c r="F878" s="135" t="s">
        <v>667</v>
      </c>
      <c r="G878" s="136" t="str">
        <f t="array" ref="G878">ifs(or($F878="",$F878="Main Primary Artist"),$F878,not(iserror(vlookup($F878,'Reference info'!$J$5:$J$8,1,0))),"Key Artist",not(iserror(vlookup($F878,'Reference info'!$J$38:$J$405,1,0))),"Performer",not(iserror(vlookup($F878,'Reference info'!$J$10:$J$36,1,0))),"Producer &amp; Engineer")</f>
        <v>Producer &amp; Engineer</v>
      </c>
      <c r="J878" s="174" t="str">
        <f>IF(F878="Main Primary Artist","update Tracks set ArtistId=(select ArtistId from Artists where Name=N'"&amp;Substitute(Trim(E878),"'","''")&amp;"' and EnterpriseId="&amp;EntId&amp;") where "&amp;IF(A878&lt;&gt;"", "ISRC='"&amp;A878&amp;"'", "TrackVendorId='"&amp;Substitute(Trim(B878),"'","''")&amp;"'")&amp;" and EnterpriseId="&amp;EntId,"INSERT into Contributors VALUES (newid(), "&amp;IF(F878&lt;&gt;"Primary Artist", "(select RoleId from ContributorRoles where Name='"&amp;F878&amp;"'), 0", "49, 1")&amp; ", (select max(TrackId) from Tracks where "&amp;IF(A878&lt;&gt;"", "ISRC='"&amp;A878&amp;"'", "TrackVendorId='"&amp;Substitute(Trim(B878),"'","''")&amp;"'")&amp;" and EnterpriseId="&amp;EntId&amp;"), null, (select ArtistId from Artists where Name=N'"&amp;SUBSTITUTE(trim(E878),"'","''")&amp;"' and EnterpriseId="&amp;EntId&amp;"), null)")</f>
        <v>INSERT into Contributors VALUES (newid(), (select RoleId from ContributorRoles where Name='Producer'), 0, (select max(TrackId) from Tracks where ISRC='US7VG2319992' and EnterpriseId=647322), null, (select ArtistId from Artists where Name=N'PeJota10*' and EnterpriseId=647322), null)</v>
      </c>
    </row>
    <row r="879">
      <c r="A879" s="34" t="s">
        <v>1034</v>
      </c>
      <c r="B879" s="84"/>
      <c r="C879" s="134" t="str">
        <f t="array" ref="C879">ifs(and(isblank($A879),isblank($B879)),"", not(iserror(vlookup($A879&amp;$B879,'5) Release_Track'!$F:$F&amp;'5) Release_Track'!$G:$G,1,0))),vlookup($A879&amp;$B879,{'5) Release_Track'!$F:$F&amp;'5) Release_Track'!$G:$G,'5) Release_Track'!$H:$H},2,0), or(and(not(isblank($B879)),$B879=$B876,$A879&lt;&gt;$A876),and(not(isblank($A879)),$A879=$A876,$B879&lt;&gt;$B876)),"ID LISTS UNALIGNED",and($A879&lt;&gt;"",countif('5) Release_Track'!$F:$F,$A879)=0),"NO ISRC MATCH in Release_Track",and($B879&lt;&gt;"",countif('5) Release_Track'!$G:$G,$B879)=0),"NO CATALOG ID MATCH in Release_Track",iserror(vlookup($A879&amp;$B879,'5) Release_Track'!$F:$F&amp;'5) Release_Track'!$G:$G,1,0)),"NO ISRC-CATALOG ID pair MATCH in Release_Track" )</f>
        <v>Visão do Futuro</v>
      </c>
      <c r="D879" s="134" t="str">
        <f t="array" ref="D879">ifs(and(isblank($A879),isblank($B879)),"", not(iserror(vlookup($A879&amp;$B879,'5) Release_Track'!$F:$F&amp;'5) Release_Track'!$G:$G,1,0))),vlookup($A879&amp;$B879,{'5) Release_Track'!$F:$F&amp;'5) Release_Track'!$G:$G,'5) Release_Track'!$I:$I},2,0), or(and(not(isblank($B879)),$B879=$B876,$A879&lt;&gt;$A876),and(not(isblank($A879)),$A879=$A876,$B879&lt;&gt;$B876)),"ID LISTS UNALIGNED",and($A879&lt;&gt;"",countif('5) Release_Track'!$F:$F,$A879)=0),"NO ISRC MATCH in Release_Track",and($B879&lt;&gt;"",countif('5) Release_Track'!$G:$G,$B879)=0),"NO CATALOG ID MATCH in Release_Track",iserror(vlookup($A879&amp;$B879,'5) Release_Track'!$F:$F&amp;'5) Release_Track'!$G:$G,1,0)),"NO ISRC-CATALOG ID pair MATCH in Release_Track" )</f>
        <v>Speed Up</v>
      </c>
      <c r="E879" s="96" t="s">
        <v>53</v>
      </c>
      <c r="F879" s="140" t="s">
        <v>666</v>
      </c>
      <c r="G879" s="136" t="str">
        <f t="array" ref="G879">ifs(or($F879="",$F879="Main Primary Artist"),$F879,not(iserror(vlookup($F879,'Reference info'!$J$5:$J$8,1,0))),"Key Artist",not(iserror(vlookup($F879,'Reference info'!$J$38:$J$405,1,0))),"Performer",not(iserror(vlookup($F879,'Reference info'!$J$10:$J$36,1,0))),"Producer &amp; Engineer")</f>
        <v>Main Primary Artist</v>
      </c>
      <c r="H879" s="8" t="str">
        <f>"update Artists set ReleasesCount=(select count (distinct ReleaseId) from Releases where ArtistId=(select max(ArtistId) from Artists where Name=N'"&amp;E879&amp;"' and EnterpriseId="&amp;EntId&amp;")), 
TracksCount=(select count (distinct TrackId) from Tracks where ArtistId=(select max(ArtistId) from Artists where Name=N'"&amp;E879&amp;"' and EnterpriseId="&amp;EntId&amp;")) where ArtistId=(select max(ArtistId) from Artists where Name=N'"&amp;E879&amp;"'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79" s="174" t="str">
        <f>IF(F879="Main Primary Artist","update Tracks set ArtistId=(select ArtistId from Artists where Name=N'"&amp;Substitute(Trim(E879),"'","''")&amp;"' and EnterpriseId="&amp;EntId&amp;") where "&amp;IF(A879&lt;&gt;"", "ISRC='"&amp;A879&amp;"'", "TrackVendorId='"&amp;Substitute(Trim(B879),"'","''")&amp;"'")&amp;" and EnterpriseId="&amp;EntId,"INSERT into Contributors VALUES (newid(), "&amp;IF(F879&lt;&gt;"Primary Artist", "(select RoleId from ContributorRoles where Name='"&amp;F879&amp;"'), 0", "49, 1")&amp; ", (select max(TrackId) from Tracks where "&amp;IF(A879&lt;&gt;"", "ISRC='"&amp;A879&amp;"'", "TrackVendorId='"&amp;Substitute(Trim(B879),"'","''")&amp;"'")&amp;" and EnterpriseId="&amp;EntId&amp;"), null, (select ArtistId from Artists where Name=N'"&amp;SUBSTITUTE(trim(E879),"'","''")&amp;"' and EnterpriseId="&amp;EntId&amp;"), null)")</f>
        <v>update Tracks set ArtistId=(select ArtistId from Artists where Name=N'PeJota10*' and EnterpriseId=647322) where ISRC='US7VG2319992' and EnterpriseId=647322</v>
      </c>
    </row>
    <row r="880" hidden="1">
      <c r="A880" s="34" t="s">
        <v>1034</v>
      </c>
      <c r="B880" s="84"/>
      <c r="C880" s="134" t="str">
        <f t="array" ref="C880">ifs(and(isblank($A880),isblank($B880)),"", not(iserror(vlookup($A880&amp;$B880,'5) Release_Track'!$F:$F&amp;'5) Release_Track'!$G:$G,1,0))),vlookup($A880&amp;$B880,{'5) Release_Track'!$F:$F&amp;'5) Release_Track'!$G:$G,'5) Release_Track'!$H:$H},2,0), or(and(not(isblank($B880)),$B880=$B877,$A880&lt;&gt;$A877),and(not(isblank($A880)),$A880=$A877,$B880&lt;&gt;$B877)),"ID LISTS UNALIGNED",and($A880&lt;&gt;"",countif('5) Release_Track'!$F:$F,$A880)=0),"NO ISRC MATCH in Release_Track",and($B880&lt;&gt;"",countif('5) Release_Track'!$G:$G,$B880)=0),"NO CATALOG ID MATCH in Release_Track",iserror(vlookup($A880&amp;$B880,'5) Release_Track'!$F:$F&amp;'5) Release_Track'!$G:$G,1,0)),"NO ISRC-CATALOG ID pair MATCH in Release_Track" )</f>
        <v>Visão do Futuro</v>
      </c>
      <c r="D880" s="134" t="str">
        <f t="array" ref="D880">ifs(and(isblank($A880),isblank($B880)),"", not(iserror(vlookup($A880&amp;$B880,'5) Release_Track'!$F:$F&amp;'5) Release_Track'!$G:$G,1,0))),vlookup($A880&amp;$B880,{'5) Release_Track'!$F:$F&amp;'5) Release_Track'!$G:$G,'5) Release_Track'!$I:$I},2,0), or(and(not(isblank($B880)),$B880=$B877,$A880&lt;&gt;$A877),and(not(isblank($A880)),$A880=$A877,$B880&lt;&gt;$B877)),"ID LISTS UNALIGNED",and($A880&lt;&gt;"",countif('5) Release_Track'!$F:$F,$A880)=0),"NO ISRC MATCH in Release_Track",and($B880&lt;&gt;"",countif('5) Release_Track'!$G:$G,$B880)=0),"NO CATALOG ID MATCH in Release_Track",iserror(vlookup($A880&amp;$B880,'5) Release_Track'!$F:$F&amp;'5) Release_Track'!$G:$G,1,0)),"NO ISRC-CATALOG ID pair MATCH in Release_Track" )</f>
        <v>Speed Up</v>
      </c>
      <c r="E880" s="96" t="s">
        <v>53</v>
      </c>
      <c r="F880" s="135" t="s">
        <v>669</v>
      </c>
      <c r="G880" s="136" t="str">
        <f t="array" ref="G880">ifs(or($F880="",$F880="Main Primary Artist"),$F880,not(iserror(vlookup($F880,'Reference info'!$J$5:$J$8,1,0))),"Key Artist",not(iserror(vlookup($F880,'Reference info'!$J$38:$J$405,1,0))),"Performer",not(iserror(vlookup($F880,'Reference info'!$J$10:$J$36,1,0))),"Producer &amp; Engineer")</f>
        <v>Producer &amp; Engineer</v>
      </c>
      <c r="J880" s="174" t="str">
        <f>IF(F880="Main Primary Artist","update Tracks set ArtistId=(select ArtistId from Artists where Name=N'"&amp;Substitute(Trim(E880),"'","''")&amp;"' and EnterpriseId="&amp;EntId&amp;") where "&amp;IF(A880&lt;&gt;"", "ISRC='"&amp;A880&amp;"'", "TrackVendorId='"&amp;Substitute(Trim(B880),"'","''")&amp;"'")&amp;" and EnterpriseId="&amp;EntId,"INSERT into Contributors VALUES (newid(), "&amp;IF(F880&lt;&gt;"Primary Artist", "(select RoleId from ContributorRoles where Name='"&amp;F880&amp;"'), 0", "49, 1")&amp; ", (select max(TrackId) from Tracks where "&amp;IF(A880&lt;&gt;"", "ISRC='"&amp;A880&amp;"'", "TrackVendorId='"&amp;Substitute(Trim(B880),"'","''")&amp;"'")&amp;" and EnterpriseId="&amp;EntId&amp;"), null, (select ArtistId from Artists where Name=N'"&amp;SUBSTITUTE(trim(E880),"'","''")&amp;"' and EnterpriseId="&amp;EntId&amp;"), null)")</f>
        <v>INSERT into Contributors VALUES (newid(), (select RoleId from ContributorRoles where Name='Engineer'), 0, (select max(TrackId) from Tracks where ISRC='US7VG2319992' and EnterpriseId=647322), null, (select ArtistId from Artists where Name=N'PeJota10*' and EnterpriseId=647322), null)</v>
      </c>
    </row>
    <row r="881" hidden="1">
      <c r="A881" s="34" t="s">
        <v>1032</v>
      </c>
      <c r="B881" s="84"/>
      <c r="C881" s="134" t="str">
        <f t="array" ref="C881">ifs(and(isblank($A881),isblank($B881)),"", not(iserror(vlookup($A881&amp;$B881,'5) Release_Track'!$F:$F&amp;'5) Release_Track'!$G:$G,1,0))),vlookup($A881&amp;$B881,{'5) Release_Track'!$F:$F&amp;'5) Release_Track'!$G:$G,'5) Release_Track'!$H:$H},2,0), or(and(not(isblank($B881)),$B881=$B878,$A881&lt;&gt;$A878),and(not(isblank($A881)),$A881=$A878,$B881&lt;&gt;$B878)),"ID LISTS UNALIGNED",and($A881&lt;&gt;"",countif('5) Release_Track'!$F:$F,$A881)=0),"NO ISRC MATCH in Release_Track",and($B881&lt;&gt;"",countif('5) Release_Track'!$G:$G,$B881)=0),"NO CATALOG ID MATCH in Release_Track",iserror(vlookup($A881&amp;$B881,'5) Release_Track'!$F:$F&amp;'5) Release_Track'!$G:$G,1,0)),"NO ISRC-CATALOG ID pair MATCH in Release_Track" )</f>
        <v>Visão do Futuro</v>
      </c>
      <c r="D881" s="134" t="str">
        <f t="array" ref="D881">ifs(and(isblank($A881),isblank($B881)),"", not(iserror(vlookup($A881&amp;$B881,'5) Release_Track'!$F:$F&amp;'5) Release_Track'!$G:$G,1,0))),vlookup($A881&amp;$B881,{'5) Release_Track'!$F:$F&amp;'5) Release_Track'!$G:$G,'5) Release_Track'!$I:$I},2,0), or(and(not(isblank($B881)),$B881=$B878,$A881&lt;&gt;$A878),and(not(isblank($A881)),$A881=$A878,$B881&lt;&gt;$B878)),"ID LISTS UNALIGNED",and($A881&lt;&gt;"",countif('5) Release_Track'!$F:$F,$A881)=0),"NO ISRC MATCH in Release_Track",and($B881&lt;&gt;"",countif('5) Release_Track'!$G:$G,$B881)=0),"NO CATALOG ID MATCH in Release_Track",iserror(vlookup($A881&amp;$B881,'5) Release_Track'!$F:$F&amp;'5) Release_Track'!$G:$G,1,0)),"NO ISRC-CATALOG ID pair MATCH in Release_Track" )</f>
        <v/>
      </c>
      <c r="E881" s="96" t="s">
        <v>53</v>
      </c>
      <c r="F881" s="135" t="s">
        <v>667</v>
      </c>
      <c r="G881" s="136" t="str">
        <f t="array" ref="G881">ifs(or($F881="",$F881="Main Primary Artist"),$F881,not(iserror(vlookup($F881,'Reference info'!$J$5:$J$8,1,0))),"Key Artist",not(iserror(vlookup($F881,'Reference info'!$J$38:$J$405,1,0))),"Performer",not(iserror(vlookup($F881,'Reference info'!$J$10:$J$36,1,0))),"Producer &amp; Engineer")</f>
        <v>Producer &amp; Engineer</v>
      </c>
      <c r="J881" s="174" t="str">
        <f>IF(F881="Main Primary Artist","update Tracks set ArtistId=(select ArtistId from Artists where Name=N'"&amp;Substitute(Trim(E881),"'","''")&amp;"' and EnterpriseId="&amp;EntId&amp;") where "&amp;IF(A881&lt;&gt;"", "ISRC='"&amp;A881&amp;"'", "TrackVendorId='"&amp;Substitute(Trim(B881),"'","''")&amp;"'")&amp;" and EnterpriseId="&amp;EntId,"INSERT into Contributors VALUES (newid(), "&amp;IF(F881&lt;&gt;"Primary Artist", "(select RoleId from ContributorRoles where Name='"&amp;F881&amp;"'), 0", "49, 1")&amp; ", (select max(TrackId) from Tracks where "&amp;IF(A881&lt;&gt;"", "ISRC='"&amp;A881&amp;"'", "TrackVendorId='"&amp;Substitute(Trim(B881),"'","''")&amp;"'")&amp;" and EnterpriseId="&amp;EntId&amp;"), null, (select ArtistId from Artists where Name=N'"&amp;SUBSTITUTE(trim(E881),"'","''")&amp;"' and EnterpriseId="&amp;EntId&amp;"), null)")</f>
        <v>INSERT into Contributors VALUES (newid(), (select RoleId from ContributorRoles where Name='Producer'), 0, (select max(TrackId) from Tracks where ISRC='US7VG2319996' and EnterpriseId=647322), null, (select ArtistId from Artists where Name=N'PeJota10*' and EnterpriseId=647322), null)</v>
      </c>
    </row>
    <row r="882">
      <c r="A882" s="34" t="s">
        <v>1032</v>
      </c>
      <c r="B882" s="84"/>
      <c r="C882" s="134" t="str">
        <f t="array" ref="C882">ifs(and(isblank($A882),isblank($B882)),"", not(iserror(vlookup($A882&amp;$B882,'5) Release_Track'!$F:$F&amp;'5) Release_Track'!$G:$G,1,0))),vlookup($A882&amp;$B882,{'5) Release_Track'!$F:$F&amp;'5) Release_Track'!$G:$G,'5) Release_Track'!$H:$H},2,0), or(and(not(isblank($B882)),$B882=$B879,$A882&lt;&gt;$A879),and(not(isblank($A882)),$A882=$A879,$B882&lt;&gt;$B879)),"ID LISTS UNALIGNED",and($A882&lt;&gt;"",countif('5) Release_Track'!$F:$F,$A882)=0),"NO ISRC MATCH in Release_Track",and($B882&lt;&gt;"",countif('5) Release_Track'!$G:$G,$B882)=0),"NO CATALOG ID MATCH in Release_Track",iserror(vlookup($A882&amp;$B882,'5) Release_Track'!$F:$F&amp;'5) Release_Track'!$G:$G,1,0)),"NO ISRC-CATALOG ID pair MATCH in Release_Track" )</f>
        <v>Visão do Futuro</v>
      </c>
      <c r="D882" s="134" t="str">
        <f t="array" ref="D882">ifs(and(isblank($A882),isblank($B882)),"", not(iserror(vlookup($A882&amp;$B882,'5) Release_Track'!$F:$F&amp;'5) Release_Track'!$G:$G,1,0))),vlookup($A882&amp;$B882,{'5) Release_Track'!$F:$F&amp;'5) Release_Track'!$G:$G,'5) Release_Track'!$I:$I},2,0), or(and(not(isblank($B882)),$B882=$B879,$A882&lt;&gt;$A879),and(not(isblank($A882)),$A882=$A879,$B882&lt;&gt;$B879)),"ID LISTS UNALIGNED",and($A882&lt;&gt;"",countif('5) Release_Track'!$F:$F,$A882)=0),"NO ISRC MATCH in Release_Track",and($B882&lt;&gt;"",countif('5) Release_Track'!$G:$G,$B882)=0),"NO CATALOG ID MATCH in Release_Track",iserror(vlookup($A882&amp;$B882,'5) Release_Track'!$F:$F&amp;'5) Release_Track'!$G:$G,1,0)),"NO ISRC-CATALOG ID pair MATCH in Release_Track" )</f>
        <v/>
      </c>
      <c r="E882" s="96" t="s">
        <v>53</v>
      </c>
      <c r="F882" s="140" t="s">
        <v>666</v>
      </c>
      <c r="G882" s="136" t="str">
        <f t="array" ref="G882">ifs(or($F882="",$F882="Main Primary Artist"),$F882,not(iserror(vlookup($F882,'Reference info'!$J$5:$J$8,1,0))),"Key Artist",not(iserror(vlookup($F882,'Reference info'!$J$38:$J$405,1,0))),"Performer",not(iserror(vlookup($F882,'Reference info'!$J$10:$J$36,1,0))),"Producer &amp; Engineer")</f>
        <v>Main Primary Artist</v>
      </c>
      <c r="H882" s="8" t="str">
        <f>"update Artists set ReleasesCount=(select count (distinct ReleaseId) from Releases where ArtistId=(select max(ArtistId) from Artists where Name=N'"&amp;E882&amp;"' and EnterpriseId="&amp;EntId&amp;")), 
TracksCount=(select count (distinct TrackId) from Tracks where ArtistId=(select max(ArtistId) from Artists where Name=N'"&amp;E882&amp;"' and EnterpriseId="&amp;EntId&amp;")) where ArtistId=(select max(ArtistId) from Artists where Name=N'"&amp;E882&amp;"'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82" s="174" t="str">
        <f>IF(F882="Main Primary Artist","update Tracks set ArtistId=(select ArtistId from Artists where Name=N'"&amp;Substitute(Trim(E882),"'","''")&amp;"' and EnterpriseId="&amp;EntId&amp;") where "&amp;IF(A882&lt;&gt;"", "ISRC='"&amp;A882&amp;"'", "TrackVendorId='"&amp;Substitute(Trim(B882),"'","''")&amp;"'")&amp;" and EnterpriseId="&amp;EntId,"INSERT into Contributors VALUES (newid(), "&amp;IF(F882&lt;&gt;"Primary Artist", "(select RoleId from ContributorRoles where Name='"&amp;F882&amp;"'), 0", "49, 1")&amp; ", (select max(TrackId) from Tracks where "&amp;IF(A882&lt;&gt;"", "ISRC='"&amp;A882&amp;"'", "TrackVendorId='"&amp;Substitute(Trim(B882),"'","''")&amp;"'")&amp;" and EnterpriseId="&amp;EntId&amp;"), null, (select ArtistId from Artists where Name=N'"&amp;SUBSTITUTE(trim(E882),"'","''")&amp;"' and EnterpriseId="&amp;EntId&amp;"), null)")</f>
        <v>update Tracks set ArtistId=(select ArtistId from Artists where Name=N'PeJota10*' and EnterpriseId=647322) where ISRC='US7VG2319996' and EnterpriseId=647322</v>
      </c>
    </row>
    <row r="883" hidden="1">
      <c r="A883" s="34" t="s">
        <v>1032</v>
      </c>
      <c r="B883" s="84"/>
      <c r="C883" s="134" t="str">
        <f t="array" ref="C883">ifs(and(isblank($A883),isblank($B883)),"", not(iserror(vlookup($A883&amp;$B883,'5) Release_Track'!$F:$F&amp;'5) Release_Track'!$G:$G,1,0))),vlookup($A883&amp;$B883,{'5) Release_Track'!$F:$F&amp;'5) Release_Track'!$G:$G,'5) Release_Track'!$H:$H},2,0), or(and(not(isblank($B883)),$B883=$B880,$A883&lt;&gt;$A880),and(not(isblank($A883)),$A883=$A880,$B883&lt;&gt;$B880)),"ID LISTS UNALIGNED",and($A883&lt;&gt;"",countif('5) Release_Track'!$F:$F,$A883)=0),"NO ISRC MATCH in Release_Track",and($B883&lt;&gt;"",countif('5) Release_Track'!$G:$G,$B883)=0),"NO CATALOG ID MATCH in Release_Track",iserror(vlookup($A883&amp;$B883,'5) Release_Track'!$F:$F&amp;'5) Release_Track'!$G:$G,1,0)),"NO ISRC-CATALOG ID pair MATCH in Release_Track" )</f>
        <v>Visão do Futuro</v>
      </c>
      <c r="D883" s="134" t="str">
        <f t="array" ref="D883">ifs(and(isblank($A883),isblank($B883)),"", not(iserror(vlookup($A883&amp;$B883,'5) Release_Track'!$F:$F&amp;'5) Release_Track'!$G:$G,1,0))),vlookup($A883&amp;$B883,{'5) Release_Track'!$F:$F&amp;'5) Release_Track'!$G:$G,'5) Release_Track'!$I:$I},2,0), or(and(not(isblank($B883)),$B883=$B880,$A883&lt;&gt;$A880),and(not(isblank($A883)),$A883=$A880,$B883&lt;&gt;$B880)),"ID LISTS UNALIGNED",and($A883&lt;&gt;"",countif('5) Release_Track'!$F:$F,$A883)=0),"NO ISRC MATCH in Release_Track",and($B883&lt;&gt;"",countif('5) Release_Track'!$G:$G,$B883)=0),"NO CATALOG ID MATCH in Release_Track",iserror(vlookup($A883&amp;$B883,'5) Release_Track'!$F:$F&amp;'5) Release_Track'!$G:$G,1,0)),"NO ISRC-CATALOG ID pair MATCH in Release_Track" )</f>
        <v/>
      </c>
      <c r="E883" s="96" t="s">
        <v>53</v>
      </c>
      <c r="F883" s="135" t="s">
        <v>669</v>
      </c>
      <c r="G883" s="136" t="str">
        <f t="array" ref="G883">ifs(or($F883="",$F883="Main Primary Artist"),$F883,not(iserror(vlookup($F883,'Reference info'!$J$5:$J$8,1,0))),"Key Artist",not(iserror(vlookup($F883,'Reference info'!$J$38:$J$405,1,0))),"Performer",not(iserror(vlookup($F883,'Reference info'!$J$10:$J$36,1,0))),"Producer &amp; Engineer")</f>
        <v>Producer &amp; Engineer</v>
      </c>
      <c r="J883" s="174" t="str">
        <f>IF(F883="Main Primary Artist","update Tracks set ArtistId=(select ArtistId from Artists where Name=N'"&amp;Substitute(Trim(E883),"'","''")&amp;"' and EnterpriseId="&amp;EntId&amp;") where "&amp;IF(A883&lt;&gt;"", "ISRC='"&amp;A883&amp;"'", "TrackVendorId='"&amp;Substitute(Trim(B883),"'","''")&amp;"'")&amp;" and EnterpriseId="&amp;EntId,"INSERT into Contributors VALUES (newid(), "&amp;IF(F883&lt;&gt;"Primary Artist", "(select RoleId from ContributorRoles where Name='"&amp;F883&amp;"'), 0", "49, 1")&amp; ", (select max(TrackId) from Tracks where "&amp;IF(A883&lt;&gt;"", "ISRC='"&amp;A883&amp;"'", "TrackVendorId='"&amp;Substitute(Trim(B883),"'","''")&amp;"'")&amp;" and EnterpriseId="&amp;EntId&amp;"), null, (select ArtistId from Artists where Name=N'"&amp;SUBSTITUTE(trim(E883),"'","''")&amp;"' and EnterpriseId="&amp;EntId&amp;"), null)")</f>
        <v>INSERT into Contributors VALUES (newid(), (select RoleId from ContributorRoles where Name='Engineer'), 0, (select max(TrackId) from Tracks where ISRC='US7VG2319996' and EnterpriseId=647322), null, (select ArtistId from Artists where Name=N'PeJota10*' and EnterpriseId=647322), null)</v>
      </c>
    </row>
    <row r="884" hidden="1">
      <c r="A884" s="8" t="s">
        <v>726</v>
      </c>
      <c r="B884" s="116"/>
      <c r="C884" s="134" t="str">
        <f t="array" ref="C884">ifs(and(isblank($A884),isblank($B884)),"", not(iserror(vlookup($A884&amp;$B884,'5) Release_Track'!$F:$F&amp;'5) Release_Track'!$G:$G,1,0))),vlookup($A884&amp;$B884,{'5) Release_Track'!$F:$F&amp;'5) Release_Track'!$G:$G,'5) Release_Track'!$H:$H},2,0), or(and(not(isblank($B884)),$B884=$B881,$A884&lt;&gt;$A881),and(not(isblank($A884)),$A884=$A881,$B884&lt;&gt;$B881)),"ID LISTS UNALIGNED",and($A884&lt;&gt;"",countif('5) Release_Track'!$F:$F,$A884)=0),"NO ISRC MATCH in Release_Track",and($B884&lt;&gt;"",countif('5) Release_Track'!$G:$G,$B884)=0),"NO CATALOG ID MATCH in Release_Track",iserror(vlookup($A884&amp;$B884,'5) Release_Track'!$F:$F&amp;'5) Release_Track'!$G:$G,1,0)),"NO ISRC-CATALOG ID pair MATCH in Release_Track" )</f>
        <v>O Rei da Decisão</v>
      </c>
      <c r="D884" s="134"/>
      <c r="E884" s="43" t="s">
        <v>67</v>
      </c>
      <c r="F884" s="135" t="s">
        <v>667</v>
      </c>
      <c r="G884" s="136" t="str">
        <f t="array" ref="G884">ifs(or($F884="",$F884="Main Primary Artist"),$F884,not(iserror(vlookup($F884,'Reference info'!$J$5:$J$8,1,0))),"Key Artist",not(iserror(vlookup($F884,'Reference info'!$J$38:$J$405,1,0))),"Performer",not(iserror(vlookup($F884,'Reference info'!$J$10:$J$36,1,0))),"Producer &amp; Engineer")</f>
        <v>Producer &amp; Engineer</v>
      </c>
      <c r="J884" s="174" t="str">
        <f>IF(F884="Main Primary Artist","update Tracks set ArtistId=(select ArtistId from Artists where Name=N'"&amp;Substitute(Trim(E884),"'","''")&amp;"' and EnterpriseId="&amp;EntId&amp;") where "&amp;IF(A884&lt;&gt;"", "ISRC='"&amp;A884&amp;"'", "TrackVendorId='"&amp;Substitute(Trim(B884),"'","''")&amp;"'")&amp;" and EnterpriseId="&amp;EntId,"INSERT into Contributors VALUES (newid(), "&amp;IF(F884&lt;&gt;"Primary Artist", "(select RoleId from ContributorRoles where Name='"&amp;F884&amp;"'), 0", "49, 1")&amp; ", (select max(TrackId) from Tracks where "&amp;IF(A884&lt;&gt;"", "ISRC='"&amp;A884&amp;"'", "TrackVendorId='"&amp;Substitute(Trim(B884),"'","''")&amp;"'")&amp;" and EnterpriseId="&amp;EntId&amp;"), null, (select ArtistId from Artists where Name=N'"&amp;SUBSTITUTE(trim(E884),"'","''")&amp;"' and EnterpriseId="&amp;EntId&amp;"), null)")</f>
        <v>INSERT into Contributors VALUES (newid(), (select RoleId from ContributorRoles where Name='Producer'), 0, (select max(TrackId) from Tracks where ISRC='US7VG2330947' and EnterpriseId=647322), null, (select ArtistId from Artists where Name=N'Flash Beats Manow' and EnterpriseId=647322), null)</v>
      </c>
    </row>
    <row r="885">
      <c r="A885" s="8" t="s">
        <v>726</v>
      </c>
      <c r="B885" s="116"/>
      <c r="C885" s="134" t="str">
        <f t="array" ref="C885">ifs(and(isblank($A885),isblank($B885)),"", not(iserror(vlookup($A885&amp;$B885,'5) Release_Track'!$F:$F&amp;'5) Release_Track'!$G:$G,1,0))),vlookup($A885&amp;$B885,{'5) Release_Track'!$F:$F&amp;'5) Release_Track'!$G:$G,'5) Release_Track'!$H:$H},2,0), or(and(not(isblank($B885)),$B885=$B882,$A885&lt;&gt;$A882),and(not(isblank($A885)),$A885=$A882,$B885&lt;&gt;$B882)),"ID LISTS UNALIGNED",and($A885&lt;&gt;"",countif('5) Release_Track'!$F:$F,$A885)=0),"NO ISRC MATCH in Release_Track",and($B885&lt;&gt;"",countif('5) Release_Track'!$G:$G,$B885)=0),"NO CATALOG ID MATCH in Release_Track",iserror(vlookup($A885&amp;$B885,'5) Release_Track'!$F:$F&amp;'5) Release_Track'!$G:$G,1,0)),"NO ISRC-CATALOG ID pair MATCH in Release_Track" )</f>
        <v>O Rei da Decisão</v>
      </c>
      <c r="D885" s="134" t="str">
        <f t="array" ref="D885">ifs(and(isblank($A885),isblank($B885)),"", not(iserror(vlookup($A885&amp;$B885,'5) Release_Track'!$F:$F&amp;'5) Release_Track'!$G:$G,1,0))),vlookup($A885&amp;$B885,{'5) Release_Track'!$F:$F&amp;'5) Release_Track'!$G:$G,'5) Release_Track'!$I:$I},2,0), or(and(not(isblank($B885)),$B885=$B882,$A885&lt;&gt;$A882),and(not(isblank($A885)),$A885=$A882,$B885&lt;&gt;$B882)),"ID LISTS UNALIGNED",and($A885&lt;&gt;"",countif('5) Release_Track'!$F:$F,$A885)=0),"NO ISRC MATCH in Release_Track",and($B885&lt;&gt;"",countif('5) Release_Track'!$G:$G,$B885)=0),"NO CATALOG ID MATCH in Release_Track",iserror(vlookup($A885&amp;$B885,'5) Release_Track'!$F:$F&amp;'5) Release_Track'!$G:$G,1,0)),"NO ISRC-CATALOG ID pair MATCH in Release_Track" )</f>
        <v/>
      </c>
      <c r="E885" s="43" t="s">
        <v>67</v>
      </c>
      <c r="F885" s="135" t="s">
        <v>666</v>
      </c>
      <c r="G885" s="136" t="str">
        <f t="array" ref="G885">ifs(or($F885="",$F885="Main Primary Artist"),$F885,not(iserror(vlookup($F885,'Reference info'!$J$5:$J$8,1,0))),"Key Artist",not(iserror(vlookup($F885,'Reference info'!$J$38:$J$405,1,0))),"Performer",not(iserror(vlookup($F885,'Reference info'!$J$10:$J$36,1,0))),"Producer &amp; Engineer")</f>
        <v>Main Primary Artist</v>
      </c>
      <c r="H885" s="8" t="str">
        <f>"update Artists set ReleasesCount=(select count (distinct ReleaseId) from Releases where ArtistId=(select max(ArtistId) from Artists where Name=N'"&amp;E885&amp;"' and EnterpriseId="&amp;EntId&amp;")), 
TracksCount=(select count (distinct TrackId) from Tracks where ArtistId=(select max(ArtistId) from Artists where Name=N'"&amp;E885&amp;"' and EnterpriseId="&amp;EntId&amp;")) where ArtistId=(select max(ArtistId) from Artists where Name=N'"&amp;E885&amp;"'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85" s="174" t="str">
        <f>IF(F885="Main Primary Artist","update Tracks set ArtistId=(select ArtistId from Artists where Name=N'"&amp;Substitute(Trim(E885),"'","''")&amp;"' and EnterpriseId="&amp;EntId&amp;") where "&amp;IF(A885&lt;&gt;"", "ISRC='"&amp;A885&amp;"'", "TrackVendorId='"&amp;Substitute(Trim(B885),"'","''")&amp;"'")&amp;" and EnterpriseId="&amp;EntId,"INSERT into Contributors VALUES (newid(), "&amp;IF(F885&lt;&gt;"Primary Artist", "(select RoleId from ContributorRoles where Name='"&amp;F885&amp;"'), 0", "49, 1")&amp; ", (select max(TrackId) from Tracks where "&amp;IF(A885&lt;&gt;"", "ISRC='"&amp;A885&amp;"'", "TrackVendorId='"&amp;Substitute(Trim(B885),"'","''")&amp;"'")&amp;" and EnterpriseId="&amp;EntId&amp;"), null, (select ArtistId from Artists where Name=N'"&amp;SUBSTITUTE(trim(E885),"'","''")&amp;"' and EnterpriseId="&amp;EntId&amp;"), null)")</f>
        <v>update Tracks set ArtistId=(select ArtistId from Artists where Name=N'Flash Beats Manow' and EnterpriseId=647322) where ISRC='US7VG2330947' and EnterpriseId=647322</v>
      </c>
    </row>
    <row r="886" hidden="1">
      <c r="A886" s="8" t="s">
        <v>726</v>
      </c>
      <c r="B886" s="116"/>
      <c r="C886" s="134" t="str">
        <f t="array" ref="C886">ifs(and(isblank($A886),isblank($B886)),"", not(iserror(vlookup($A886&amp;$B886,'5) Release_Track'!$F:$F&amp;'5) Release_Track'!$G:$G,1,0))),vlookup($A886&amp;$B886,{'5) Release_Track'!$F:$F&amp;'5) Release_Track'!$G:$G,'5) Release_Track'!$H:$H},2,0), or(and(not(isblank($B886)),$B886=$B883,$A886&lt;&gt;$A883),and(not(isblank($A886)),$A886=$A883,$B886&lt;&gt;$B883)),"ID LISTS UNALIGNED",and($A886&lt;&gt;"",countif('5) Release_Track'!$F:$F,$A886)=0),"NO ISRC MATCH in Release_Track",and($B886&lt;&gt;"",countif('5) Release_Track'!$G:$G,$B886)=0),"NO CATALOG ID MATCH in Release_Track",iserror(vlookup($A886&amp;$B886,'5) Release_Track'!$F:$F&amp;'5) Release_Track'!$G:$G,1,0)),"NO ISRC-CATALOG ID pair MATCH in Release_Track" )</f>
        <v>O Rei da Decisão</v>
      </c>
      <c r="D886" s="134"/>
      <c r="E886" s="43" t="s">
        <v>67</v>
      </c>
      <c r="F886" s="135" t="s">
        <v>669</v>
      </c>
      <c r="G886" s="136" t="str">
        <f t="array" ref="G886">ifs(or($F886="",$F886="Main Primary Artist"),$F886,not(iserror(vlookup($F886,'Reference info'!$J$5:$J$8,1,0))),"Key Artist",not(iserror(vlookup($F886,'Reference info'!$J$38:$J$405,1,0))),"Performer",not(iserror(vlookup($F886,'Reference info'!$J$10:$J$36,1,0))),"Producer &amp; Engineer")</f>
        <v>Producer &amp; Engineer</v>
      </c>
      <c r="J886" s="174" t="str">
        <f>IF(F886="Main Primary Artist","update Tracks set ArtistId=(select ArtistId from Artists where Name=N'"&amp;Substitute(Trim(E886),"'","''")&amp;"' and EnterpriseId="&amp;EntId&amp;") where "&amp;IF(A886&lt;&gt;"", "ISRC='"&amp;A886&amp;"'", "TrackVendorId='"&amp;Substitute(Trim(B886),"'","''")&amp;"'")&amp;" and EnterpriseId="&amp;EntId,"INSERT into Contributors VALUES (newid(), "&amp;IF(F886&lt;&gt;"Primary Artist", "(select RoleId from ContributorRoles where Name='"&amp;F886&amp;"'), 0", "49, 1")&amp; ", (select max(TrackId) from Tracks where "&amp;IF(A886&lt;&gt;"", "ISRC='"&amp;A886&amp;"'", "TrackVendorId='"&amp;Substitute(Trim(B886),"'","''")&amp;"'")&amp;" and EnterpriseId="&amp;EntId&amp;"), null, (select ArtistId from Artists where Name=N'"&amp;SUBSTITUTE(trim(E886),"'","''")&amp;"' and EnterpriseId="&amp;EntId&amp;"), null)")</f>
        <v>INSERT into Contributors VALUES (newid(), (select RoleId from ContributorRoles where Name='Engineer'), 0, (select max(TrackId) from Tracks where ISRC='US7VG2330947' and EnterpriseId=647322), null, (select ArtistId from Artists where Name=N'Flash Beats Manow' and EnterpriseId=647322), null)</v>
      </c>
    </row>
    <row r="887" hidden="1">
      <c r="A887" s="8" t="s">
        <v>728</v>
      </c>
      <c r="B887" s="116"/>
      <c r="C887" s="134" t="str">
        <f t="array" ref="C887">ifs(and(isblank($A887),isblank($B887)),"", not(iserror(vlookup($A887&amp;$B887,'5) Release_Track'!$F:$F&amp;'5) Release_Track'!$G:$G,1,0))),vlookup($A887&amp;$B887,{'5) Release_Track'!$F:$F&amp;'5) Release_Track'!$G:$G,'5) Release_Track'!$H:$H},2,0), or(and(not(isblank($B887)),$B887=$B884,$A887&lt;&gt;$A884),and(not(isblank($A887)),$A887=$A884,$B887&lt;&gt;$B884)),"ID LISTS UNALIGNED",and($A887&lt;&gt;"",countif('5) Release_Track'!$F:$F,$A887)=0),"NO ISRC MATCH in Release_Track",and($B887&lt;&gt;"",countif('5) Release_Track'!$G:$G,$B887)=0),"NO CATALOG ID MATCH in Release_Track",iserror(vlookup($A887&amp;$B887,'5) Release_Track'!$F:$F&amp;'5) Release_Track'!$G:$G,1,0)),"NO ISRC-CATALOG ID pair MATCH in Release_Track" )</f>
        <v>Orgulhoso e Egoista</v>
      </c>
      <c r="D887" s="134" t="str">
        <f t="array" ref="D887">ifs(and(isblank($A887),isblank($B887)),"", not(iserror(vlookup($A887&amp;$B887,'5) Release_Track'!$F:$F&amp;'5) Release_Track'!$G:$G,1,0))),vlookup($A887&amp;$B887,{'5) Release_Track'!$F:$F&amp;'5) Release_Track'!$G:$G,'5) Release_Track'!$I:$I},2,0), or(and(not(isblank($B887)),$B887=$B884,$A887&lt;&gt;$A884),and(not(isblank($A887)),$A887=$A884,$B887&lt;&gt;$B884)),"ID LISTS UNALIGNED",and($A887&lt;&gt;"",countif('5) Release_Track'!$F:$F,$A887)=0),"NO ISRC MATCH in Release_Track",and($B887&lt;&gt;"",countif('5) Release_Track'!$G:$G,$B887)=0),"NO CATALOG ID MATCH in Release_Track",iserror(vlookup($A887&amp;$B887,'5) Release_Track'!$F:$F&amp;'5) Release_Track'!$G:$G,1,0)),"NO ISRC-CATALOG ID pair MATCH in Release_Track" )</f>
        <v/>
      </c>
      <c r="E887" s="43" t="s">
        <v>67</v>
      </c>
      <c r="F887" s="135" t="s">
        <v>667</v>
      </c>
      <c r="G887" s="136" t="str">
        <f t="array" ref="G887">ifs(or($F887="",$F887="Main Primary Artist"),$F887,not(iserror(vlookup($F887,'Reference info'!$J$5:$J$8,1,0))),"Key Artist",not(iserror(vlookup($F887,'Reference info'!$J$38:$J$405,1,0))),"Performer",not(iserror(vlookup($F887,'Reference info'!$J$10:$J$36,1,0))),"Producer &amp; Engineer")</f>
        <v>Producer &amp; Engineer</v>
      </c>
      <c r="J887" s="174" t="str">
        <f>IF(F887="Main Primary Artist","update Tracks set ArtistId=(select ArtistId from Artists where Name=N'"&amp;Substitute(Trim(E887),"'","''")&amp;"' and EnterpriseId="&amp;EntId&amp;") where "&amp;IF(A887&lt;&gt;"", "ISRC='"&amp;A887&amp;"'", "TrackVendorId='"&amp;Substitute(Trim(B887),"'","''")&amp;"'")&amp;" and EnterpriseId="&amp;EntId,"INSERT into Contributors VALUES (newid(), "&amp;IF(F887&lt;&gt;"Primary Artist", "(select RoleId from ContributorRoles where Name='"&amp;F887&amp;"'), 0", "49, 1")&amp; ", (select max(TrackId) from Tracks where "&amp;IF(A887&lt;&gt;"", "ISRC='"&amp;A887&amp;"'", "TrackVendorId='"&amp;Substitute(Trim(B887),"'","''")&amp;"'")&amp;" and EnterpriseId="&amp;EntId&amp;"), null, (select ArtistId from Artists where Name=N'"&amp;SUBSTITUTE(trim(E887),"'","''")&amp;"' and EnterpriseId="&amp;EntId&amp;"), null)")</f>
        <v>INSERT into Contributors VALUES (newid(), (select RoleId from ContributorRoles where Name='Producer'), 0, (select max(TrackId) from Tracks where ISRC='US7VG2343241' and EnterpriseId=647322), null, (select ArtistId from Artists where Name=N'Flash Beats Manow' and EnterpriseId=647322), null)</v>
      </c>
    </row>
    <row r="888">
      <c r="A888" s="8" t="s">
        <v>728</v>
      </c>
      <c r="B888" s="116"/>
      <c r="C888" s="134" t="str">
        <f t="array" ref="C888">ifs(and(isblank($A888),isblank($B888)),"", not(iserror(vlookup($A888&amp;$B888,'5) Release_Track'!$F:$F&amp;'5) Release_Track'!$G:$G,1,0))),vlookup($A888&amp;$B888,{'5) Release_Track'!$F:$F&amp;'5) Release_Track'!$G:$G,'5) Release_Track'!$H:$H},2,0), or(and(not(isblank($B888)),$B888=$B885,$A888&lt;&gt;$A885),and(not(isblank($A888)),$A888=$A885,$B888&lt;&gt;$B885)),"ID LISTS UNALIGNED",and($A888&lt;&gt;"",countif('5) Release_Track'!$F:$F,$A888)=0),"NO ISRC MATCH in Release_Track",and($B888&lt;&gt;"",countif('5) Release_Track'!$G:$G,$B888)=0),"NO CATALOG ID MATCH in Release_Track",iserror(vlookup($A888&amp;$B888,'5) Release_Track'!$F:$F&amp;'5) Release_Track'!$G:$G,1,0)),"NO ISRC-CATALOG ID pair MATCH in Release_Track" )</f>
        <v>Orgulhoso e Egoista</v>
      </c>
      <c r="D888" s="134" t="str">
        <f t="array" ref="D888">ifs(and(isblank($A888),isblank($B888)),"", not(iserror(vlookup($A888&amp;$B888,'5) Release_Track'!$F:$F&amp;'5) Release_Track'!$G:$G,1,0))),vlookup($A888&amp;$B888,{'5) Release_Track'!$F:$F&amp;'5) Release_Track'!$G:$G,'5) Release_Track'!$I:$I},2,0), or(and(not(isblank($B888)),$B888=$B885,$A888&lt;&gt;$A885),and(not(isblank($A888)),$A888=$A885,$B888&lt;&gt;$B885)),"ID LISTS UNALIGNED",and($A888&lt;&gt;"",countif('5) Release_Track'!$F:$F,$A888)=0),"NO ISRC MATCH in Release_Track",and($B888&lt;&gt;"",countif('5) Release_Track'!$G:$G,$B888)=0),"NO CATALOG ID MATCH in Release_Track",iserror(vlookup($A888&amp;$B888,'5) Release_Track'!$F:$F&amp;'5) Release_Track'!$G:$G,1,0)),"NO ISRC-CATALOG ID pair MATCH in Release_Track" )</f>
        <v/>
      </c>
      <c r="E888" s="43" t="s">
        <v>67</v>
      </c>
      <c r="F888" s="135" t="s">
        <v>666</v>
      </c>
      <c r="G888" s="136" t="str">
        <f t="array" ref="G888">ifs(or($F888="",$F888="Main Primary Artist"),$F888,not(iserror(vlookup($F888,'Reference info'!$J$5:$J$8,1,0))),"Key Artist",not(iserror(vlookup($F888,'Reference info'!$J$38:$J$405,1,0))),"Performer",not(iserror(vlookup($F888,'Reference info'!$J$10:$J$36,1,0))),"Producer &amp; Engineer")</f>
        <v>Main Primary Artist</v>
      </c>
      <c r="H888" s="8" t="str">
        <f>"update Artists set ReleasesCount=(select count (distinct ReleaseId) from Releases where ArtistId=(select max(ArtistId) from Artists where Name=N'"&amp;E888&amp;"' and EnterpriseId="&amp;EntId&amp;")), 
TracksCount=(select count (distinct TrackId) from Tracks where ArtistId=(select max(ArtistId) from Artists where Name=N'"&amp;E888&amp;"' and EnterpriseId="&amp;EntId&amp;")) where ArtistId=(select max(ArtistId) from Artists where Name=N'"&amp;E888&amp;"'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888" s="174" t="str">
        <f>IF(F888="Main Primary Artist","update Tracks set ArtistId=(select ArtistId from Artists where Name=N'"&amp;Substitute(Trim(E888),"'","''")&amp;"' and EnterpriseId="&amp;EntId&amp;") where "&amp;IF(A888&lt;&gt;"", "ISRC='"&amp;A888&amp;"'", "TrackVendorId='"&amp;Substitute(Trim(B888),"'","''")&amp;"'")&amp;" and EnterpriseId="&amp;EntId,"INSERT into Contributors VALUES (newid(), "&amp;IF(F888&lt;&gt;"Primary Artist", "(select RoleId from ContributorRoles where Name='"&amp;F888&amp;"'), 0", "49, 1")&amp; ", (select max(TrackId) from Tracks where "&amp;IF(A888&lt;&gt;"", "ISRC='"&amp;A888&amp;"'", "TrackVendorId='"&amp;Substitute(Trim(B888),"'","''")&amp;"'")&amp;" and EnterpriseId="&amp;EntId&amp;"), null, (select ArtistId from Artists where Name=N'"&amp;SUBSTITUTE(trim(E888),"'","''")&amp;"' and EnterpriseId="&amp;EntId&amp;"), null)")</f>
        <v>update Tracks set ArtistId=(select ArtistId from Artists where Name=N'Flash Beats Manow' and EnterpriseId=647322) where ISRC='US7VG2343241' and EnterpriseId=647322</v>
      </c>
    </row>
    <row r="889" hidden="1">
      <c r="A889" s="8" t="s">
        <v>728</v>
      </c>
      <c r="B889" s="116"/>
      <c r="C889" s="134" t="str">
        <f t="array" ref="C889">ifs(and(isblank($A889),isblank($B889)),"", not(iserror(vlookup($A889&amp;$B889,'5) Release_Track'!$F:$F&amp;'5) Release_Track'!$G:$G,1,0))),vlookup($A889&amp;$B889,{'5) Release_Track'!$F:$F&amp;'5) Release_Track'!$G:$G,'5) Release_Track'!$H:$H},2,0), or(and(not(isblank($B889)),$B889=$B886,$A889&lt;&gt;$A886),and(not(isblank($A889)),$A889=$A886,$B889&lt;&gt;$B886)),"ID LISTS UNALIGNED",and($A889&lt;&gt;"",countif('5) Release_Track'!$F:$F,$A889)=0),"NO ISRC MATCH in Release_Track",and($B889&lt;&gt;"",countif('5) Release_Track'!$G:$G,$B889)=0),"NO CATALOG ID MATCH in Release_Track",iserror(vlookup($A889&amp;$B889,'5) Release_Track'!$F:$F&amp;'5) Release_Track'!$G:$G,1,0)),"NO ISRC-CATALOG ID pair MATCH in Release_Track" )</f>
        <v>Orgulhoso e Egoista</v>
      </c>
      <c r="D889" s="134" t="str">
        <f t="array" ref="D889">ifs(and(isblank($A889),isblank($B889)),"", not(iserror(vlookup($A889&amp;$B889,'5) Release_Track'!$F:$F&amp;'5) Release_Track'!$G:$G,1,0))),vlookup($A889&amp;$B889,{'5) Release_Track'!$F:$F&amp;'5) Release_Track'!$G:$G,'5) Release_Track'!$I:$I},2,0), or(and(not(isblank($B889)),$B889=$B886,$A889&lt;&gt;$A886),and(not(isblank($A889)),$A889=$A886,$B889&lt;&gt;$B886)),"ID LISTS UNALIGNED",and($A889&lt;&gt;"",countif('5) Release_Track'!$F:$F,$A889)=0),"NO ISRC MATCH in Release_Track",and($B889&lt;&gt;"",countif('5) Release_Track'!$G:$G,$B889)=0),"NO CATALOG ID MATCH in Release_Track",iserror(vlookup($A889&amp;$B889,'5) Release_Track'!$F:$F&amp;'5) Release_Track'!$G:$G,1,0)),"NO ISRC-CATALOG ID pair MATCH in Release_Track" )</f>
        <v/>
      </c>
      <c r="E889" s="43" t="s">
        <v>67</v>
      </c>
      <c r="F889" s="135" t="s">
        <v>669</v>
      </c>
      <c r="G889" s="136" t="str">
        <f t="array" ref="G889">ifs(or($F889="",$F889="Main Primary Artist"),$F889,not(iserror(vlookup($F889,'Reference info'!$J$5:$J$8,1,0))),"Key Artist",not(iserror(vlookup($F889,'Reference info'!$J$38:$J$405,1,0))),"Performer",not(iserror(vlookup($F889,'Reference info'!$J$10:$J$36,1,0))),"Producer &amp; Engineer")</f>
        <v>Producer &amp; Engineer</v>
      </c>
      <c r="J889" s="174" t="str">
        <f>IF(F889="Main Primary Artist","update Tracks set ArtistId=(select ArtistId from Artists where Name=N'"&amp;Substitute(Trim(E889),"'","''")&amp;"' and EnterpriseId="&amp;EntId&amp;") where "&amp;IF(A889&lt;&gt;"", "ISRC='"&amp;A889&amp;"'", "TrackVendorId='"&amp;Substitute(Trim(B889),"'","''")&amp;"'")&amp;" and EnterpriseId="&amp;EntId,"INSERT into Contributors VALUES (newid(), "&amp;IF(F889&lt;&gt;"Primary Artist", "(select RoleId from ContributorRoles where Name='"&amp;F889&amp;"'), 0", "49, 1")&amp; ", (select max(TrackId) from Tracks where "&amp;IF(A889&lt;&gt;"", "ISRC='"&amp;A889&amp;"'", "TrackVendorId='"&amp;Substitute(Trim(B889),"'","''")&amp;"'")&amp;" and EnterpriseId="&amp;EntId&amp;"), null, (select ArtistId from Artists where Name=N'"&amp;SUBSTITUTE(trim(E889),"'","''")&amp;"' and EnterpriseId="&amp;EntId&amp;"), null)")</f>
        <v>INSERT into Contributors VALUES (newid(), (select RoleId from ContributorRoles where Name='Engineer'), 0, (select max(TrackId) from Tracks where ISRC='US7VG2343241' and EnterpriseId=647322), null, (select ArtistId from Artists where Name=N'Flash Beats Manow' and EnterpriseId=647322), null)</v>
      </c>
    </row>
    <row r="890" hidden="1">
      <c r="A890" s="34" t="s">
        <v>1038</v>
      </c>
      <c r="B890" s="84"/>
      <c r="C890" s="134" t="str">
        <f t="array" ref="C890">ifs(and(isblank($A890),isblank($B890)),"", not(iserror(vlookup($A890&amp;$B890,'5) Release_Track'!$F:$F&amp;'5) Release_Track'!$G:$G,1,0))),vlookup($A890&amp;$B890,{'5) Release_Track'!$F:$F&amp;'5) Release_Track'!$G:$G,'5) Release_Track'!$H:$H},2,0), or(and(not(isblank($B890)),$B890=$B887,$A890&lt;&gt;$A887),and(not(isblank($A890)),$A890=$A887,$B890&lt;&gt;$B887)),"ID LISTS UNALIGNED",and($A890&lt;&gt;"",countif('5) Release_Track'!$F:$F,$A890)=0),"NO ISRC MATCH in Release_Track",and($B890&lt;&gt;"",countif('5) Release_Track'!$G:$G,$B890)=0),"NO CATALOG ID MATCH in Release_Track",iserror(vlookup($A890&amp;$B890,'5) Release_Track'!$F:$F&amp;'5) Release_Track'!$G:$G,1,0)),"NO ISRC-CATALOG ID pair MATCH in Release_Track" )</f>
        <v>Gênio</v>
      </c>
      <c r="D890" s="134" t="str">
        <f t="array" ref="D890">ifs(and(isblank($A890),isblank($B890)),"", not(iserror(vlookup($A890&amp;$B890,'5) Release_Track'!$F:$F&amp;'5) Release_Track'!$G:$G,1,0))),vlookup($A890&amp;$B890,{'5) Release_Track'!$F:$F&amp;'5) Release_Track'!$G:$G,'5) Release_Track'!$I:$I},2,0), or(and(not(isblank($B890)),$B890=$B887,$A890&lt;&gt;$A887),and(not(isblank($A890)),$A890=$A887,$B890&lt;&gt;$B887)),"ID LISTS UNALIGNED",and($A890&lt;&gt;"",countif('5) Release_Track'!$F:$F,$A890)=0),"NO ISRC MATCH in Release_Track",and($B890&lt;&gt;"",countif('5) Release_Track'!$G:$G,$B890)=0),"NO CATALOG ID MATCH in Release_Track",iserror(vlookup($A890&amp;$B890,'5) Release_Track'!$F:$F&amp;'5) Release_Track'!$G:$G,1,0)),"NO ISRC-CATALOG ID pair MATCH in Release_Track" )</f>
        <v>Speed Up</v>
      </c>
      <c r="E890" s="96" t="s">
        <v>53</v>
      </c>
      <c r="F890" s="135" t="s">
        <v>667</v>
      </c>
      <c r="G890" s="136" t="str">
        <f t="array" ref="G890">ifs(or($F890="",$F890="Main Primary Artist"),$F890,not(iserror(vlookup($F890,'Reference info'!$J$5:$J$8,1,0))),"Key Artist",not(iserror(vlookup($F890,'Reference info'!$J$38:$J$405,1,0))),"Performer",not(iserror(vlookup($F890,'Reference info'!$J$10:$J$36,1,0))),"Producer &amp; Engineer")</f>
        <v>Producer &amp; Engineer</v>
      </c>
      <c r="J890" s="174" t="str">
        <f>IF(F890="Main Primary Artist","update Tracks set ArtistId=(select ArtistId from Artists where Name=N'"&amp;Substitute(Trim(E890),"'","''")&amp;"' and EnterpriseId="&amp;EntId&amp;") where "&amp;IF(A890&lt;&gt;"", "ISRC='"&amp;A890&amp;"'", "TrackVendorId='"&amp;Substitute(Trim(B890),"'","''")&amp;"'")&amp;" and EnterpriseId="&amp;EntId,"INSERT into Contributors VALUES (newid(), "&amp;IF(F890&lt;&gt;"Primary Artist", "(select RoleId from ContributorRoles where Name='"&amp;F890&amp;"'), 0", "49, 1")&amp; ", (select max(TrackId) from Tracks where "&amp;IF(A890&lt;&gt;"", "ISRC='"&amp;A890&amp;"'", "TrackVendorId='"&amp;Substitute(Trim(B890),"'","''")&amp;"'")&amp;" and EnterpriseId="&amp;EntId&amp;"), null, (select ArtistId from Artists where Name=N'"&amp;SUBSTITUTE(trim(E890),"'","''")&amp;"' and EnterpriseId="&amp;EntId&amp;"), null)")</f>
        <v>INSERT into Contributors VALUES (newid(), (select RoleId from ContributorRoles where Name='Producer'), 0, (select max(TrackId) from Tracks where ISRC='US7VG2357096' and EnterpriseId=647322), null, (select ArtistId from Artists where Name=N'PeJota10*' and EnterpriseId=647322), null)</v>
      </c>
    </row>
    <row r="891">
      <c r="A891" s="34" t="s">
        <v>1038</v>
      </c>
      <c r="B891" s="84"/>
      <c r="C891" s="134" t="str">
        <f t="array" ref="C891">ifs(and(isblank($A891),isblank($B891)),"", not(iserror(vlookup($A891&amp;$B891,'5) Release_Track'!$F:$F&amp;'5) Release_Track'!$G:$G,1,0))),vlookup($A891&amp;$B891,{'5) Release_Track'!$F:$F&amp;'5) Release_Track'!$G:$G,'5) Release_Track'!$H:$H},2,0), or(and(not(isblank($B891)),$B891=$B888,$A891&lt;&gt;$A888),and(not(isblank($A891)),$A891=$A888,$B891&lt;&gt;$B888)),"ID LISTS UNALIGNED",and($A891&lt;&gt;"",countif('5) Release_Track'!$F:$F,$A891)=0),"NO ISRC MATCH in Release_Track",and($B891&lt;&gt;"",countif('5) Release_Track'!$G:$G,$B891)=0),"NO CATALOG ID MATCH in Release_Track",iserror(vlookup($A891&amp;$B891,'5) Release_Track'!$F:$F&amp;'5) Release_Track'!$G:$G,1,0)),"NO ISRC-CATALOG ID pair MATCH in Release_Track" )</f>
        <v>Gênio</v>
      </c>
      <c r="D891" s="134" t="str">
        <f t="array" ref="D891">ifs(and(isblank($A891),isblank($B891)),"", not(iserror(vlookup($A891&amp;$B891,'5) Release_Track'!$F:$F&amp;'5) Release_Track'!$G:$G,1,0))),vlookup($A891&amp;$B891,{'5) Release_Track'!$F:$F&amp;'5) Release_Track'!$G:$G,'5) Release_Track'!$I:$I},2,0), or(and(not(isblank($B891)),$B891=$B888,$A891&lt;&gt;$A888),and(not(isblank($A891)),$A891=$A888,$B891&lt;&gt;$B888)),"ID LISTS UNALIGNED",and($A891&lt;&gt;"",countif('5) Release_Track'!$F:$F,$A891)=0),"NO ISRC MATCH in Release_Track",and($B891&lt;&gt;"",countif('5) Release_Track'!$G:$G,$B891)=0),"NO CATALOG ID MATCH in Release_Track",iserror(vlookup($A891&amp;$B891,'5) Release_Track'!$F:$F&amp;'5) Release_Track'!$G:$G,1,0)),"NO ISRC-CATALOG ID pair MATCH in Release_Track" )</f>
        <v>Speed Up</v>
      </c>
      <c r="E891" s="96" t="s">
        <v>53</v>
      </c>
      <c r="F891" s="140" t="s">
        <v>666</v>
      </c>
      <c r="G891" s="136" t="str">
        <f t="array" ref="G891">ifs(or($F891="",$F891="Main Primary Artist"),$F891,not(iserror(vlookup($F891,'Reference info'!$J$5:$J$8,1,0))),"Key Artist",not(iserror(vlookup($F891,'Reference info'!$J$38:$J$405,1,0))),"Performer",not(iserror(vlookup($F891,'Reference info'!$J$10:$J$36,1,0))),"Producer &amp; Engineer")</f>
        <v>Main Primary Artist</v>
      </c>
      <c r="H891" s="8" t="str">
        <f>"update Artists set ReleasesCount=(select count (distinct ReleaseId) from Releases where ArtistId=(select max(ArtistId) from Artists where Name=N'"&amp;E891&amp;"' and EnterpriseId="&amp;EntId&amp;")), 
TracksCount=(select count (distinct TrackId) from Tracks where ArtistId=(select max(ArtistId) from Artists where Name=N'"&amp;E891&amp;"' and EnterpriseId="&amp;EntId&amp;")) where ArtistId=(select max(ArtistId) from Artists where Name=N'"&amp;E891&amp;"'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91" s="174" t="str">
        <f>IF(F891="Main Primary Artist","update Tracks set ArtistId=(select ArtistId from Artists where Name=N'"&amp;Substitute(Trim(E891),"'","''")&amp;"' and EnterpriseId="&amp;EntId&amp;") where "&amp;IF(A891&lt;&gt;"", "ISRC='"&amp;A891&amp;"'", "TrackVendorId='"&amp;Substitute(Trim(B891),"'","''")&amp;"'")&amp;" and EnterpriseId="&amp;EntId,"INSERT into Contributors VALUES (newid(), "&amp;IF(F891&lt;&gt;"Primary Artist", "(select RoleId from ContributorRoles where Name='"&amp;F891&amp;"'), 0", "49, 1")&amp; ", (select max(TrackId) from Tracks where "&amp;IF(A891&lt;&gt;"", "ISRC='"&amp;A891&amp;"'", "TrackVendorId='"&amp;Substitute(Trim(B891),"'","''")&amp;"'")&amp;" and EnterpriseId="&amp;EntId&amp;"), null, (select ArtistId from Artists where Name=N'"&amp;SUBSTITUTE(trim(E891),"'","''")&amp;"' and EnterpriseId="&amp;EntId&amp;"), null)")</f>
        <v>update Tracks set ArtistId=(select ArtistId from Artists where Name=N'PeJota10*' and EnterpriseId=647322) where ISRC='US7VG2357096' and EnterpriseId=647322</v>
      </c>
    </row>
    <row r="892" hidden="1">
      <c r="A892" s="34" t="s">
        <v>1038</v>
      </c>
      <c r="B892" s="84"/>
      <c r="C892" s="134" t="str">
        <f t="array" ref="C892">ifs(and(isblank($A892),isblank($B892)),"", not(iserror(vlookup($A892&amp;$B892,'5) Release_Track'!$F:$F&amp;'5) Release_Track'!$G:$G,1,0))),vlookup($A892&amp;$B892,{'5) Release_Track'!$F:$F&amp;'5) Release_Track'!$G:$G,'5) Release_Track'!$H:$H},2,0), or(and(not(isblank($B892)),$B892=$B889,$A892&lt;&gt;$A889),and(not(isblank($A892)),$A892=$A889,$B892&lt;&gt;$B889)),"ID LISTS UNALIGNED",and($A892&lt;&gt;"",countif('5) Release_Track'!$F:$F,$A892)=0),"NO ISRC MATCH in Release_Track",and($B892&lt;&gt;"",countif('5) Release_Track'!$G:$G,$B892)=0),"NO CATALOG ID MATCH in Release_Track",iserror(vlookup($A892&amp;$B892,'5) Release_Track'!$F:$F&amp;'5) Release_Track'!$G:$G,1,0)),"NO ISRC-CATALOG ID pair MATCH in Release_Track" )</f>
        <v>Gênio</v>
      </c>
      <c r="D892" s="134" t="str">
        <f t="array" ref="D892">ifs(and(isblank($A892),isblank($B892)),"", not(iserror(vlookup($A892&amp;$B892,'5) Release_Track'!$F:$F&amp;'5) Release_Track'!$G:$G,1,0))),vlookup($A892&amp;$B892,{'5) Release_Track'!$F:$F&amp;'5) Release_Track'!$G:$G,'5) Release_Track'!$I:$I},2,0), or(and(not(isblank($B892)),$B892=$B889,$A892&lt;&gt;$A889),and(not(isblank($A892)),$A892=$A889,$B892&lt;&gt;$B889)),"ID LISTS UNALIGNED",and($A892&lt;&gt;"",countif('5) Release_Track'!$F:$F,$A892)=0),"NO ISRC MATCH in Release_Track",and($B892&lt;&gt;"",countif('5) Release_Track'!$G:$G,$B892)=0),"NO CATALOG ID MATCH in Release_Track",iserror(vlookup($A892&amp;$B892,'5) Release_Track'!$F:$F&amp;'5) Release_Track'!$G:$G,1,0)),"NO ISRC-CATALOG ID pair MATCH in Release_Track" )</f>
        <v>Speed Up</v>
      </c>
      <c r="E892" s="96" t="s">
        <v>53</v>
      </c>
      <c r="F892" s="135" t="s">
        <v>669</v>
      </c>
      <c r="G892" s="136" t="str">
        <f t="array" ref="G892">ifs(or($F892="",$F892="Main Primary Artist"),$F892,not(iserror(vlookup($F892,'Reference info'!$J$5:$J$8,1,0))),"Key Artist",not(iserror(vlookup($F892,'Reference info'!$J$38:$J$405,1,0))),"Performer",not(iserror(vlookup($F892,'Reference info'!$J$10:$J$36,1,0))),"Producer &amp; Engineer")</f>
        <v>Producer &amp; Engineer</v>
      </c>
      <c r="J892" s="174" t="str">
        <f>IF(F892="Main Primary Artist","update Tracks set ArtistId=(select ArtistId from Artists where Name=N'"&amp;Substitute(Trim(E892),"'","''")&amp;"' and EnterpriseId="&amp;EntId&amp;") where "&amp;IF(A892&lt;&gt;"", "ISRC='"&amp;A892&amp;"'", "TrackVendorId='"&amp;Substitute(Trim(B892),"'","''")&amp;"'")&amp;" and EnterpriseId="&amp;EntId,"INSERT into Contributors VALUES (newid(), "&amp;IF(F892&lt;&gt;"Primary Artist", "(select RoleId from ContributorRoles where Name='"&amp;F892&amp;"'), 0", "49, 1")&amp; ", (select max(TrackId) from Tracks where "&amp;IF(A892&lt;&gt;"", "ISRC='"&amp;A892&amp;"'", "TrackVendorId='"&amp;Substitute(Trim(B892),"'","''")&amp;"'")&amp;" and EnterpriseId="&amp;EntId&amp;"), null, (select ArtistId from Artists where Name=N'"&amp;SUBSTITUTE(trim(E892),"'","''")&amp;"' and EnterpriseId="&amp;EntId&amp;"), null)")</f>
        <v>INSERT into Contributors VALUES (newid(), (select RoleId from ContributorRoles where Name='Engineer'), 0, (select max(TrackId) from Tracks where ISRC='US7VG2357096' and EnterpriseId=647322), null, (select ArtistId from Artists where Name=N'PeJota10*' and EnterpriseId=647322), null)</v>
      </c>
    </row>
    <row r="893" hidden="1">
      <c r="A893" s="34" t="s">
        <v>1036</v>
      </c>
      <c r="B893" s="84"/>
      <c r="C893" s="134" t="str">
        <f t="array" ref="C893">ifs(and(isblank($A893),isblank($B893)),"", not(iserror(vlookup($A893&amp;$B893,'5) Release_Track'!$F:$F&amp;'5) Release_Track'!$G:$G,1,0))),vlookup($A893&amp;$B893,{'5) Release_Track'!$F:$F&amp;'5) Release_Track'!$G:$G,'5) Release_Track'!$H:$H},2,0), or(and(not(isblank($B893)),$B893=$B890,$A893&lt;&gt;$A890),and(not(isblank($A893)),$A893=$A890,$B893&lt;&gt;$B890)),"ID LISTS UNALIGNED",and($A893&lt;&gt;"",countif('5) Release_Track'!$F:$F,$A893)=0),"NO ISRC MATCH in Release_Track",and($B893&lt;&gt;"",countif('5) Release_Track'!$G:$G,$B893)=0),"NO CATALOG ID MATCH in Release_Track",iserror(vlookup($A893&amp;$B893,'5) Release_Track'!$F:$F&amp;'5) Release_Track'!$G:$G,1,0)),"NO ISRC-CATALOG ID pair MATCH in Release_Track" )</f>
        <v>Gênio</v>
      </c>
      <c r="D893" s="134" t="str">
        <f t="array" ref="D893">ifs(and(isblank($A893),isblank($B893)),"", not(iserror(vlookup($A893&amp;$B893,'5) Release_Track'!$F:$F&amp;'5) Release_Track'!$G:$G,1,0))),vlookup($A893&amp;$B893,{'5) Release_Track'!$F:$F&amp;'5) Release_Track'!$G:$G,'5) Release_Track'!$I:$I},2,0), or(and(not(isblank($B893)),$B893=$B890,$A893&lt;&gt;$A890),and(not(isblank($A893)),$A893=$A890,$B893&lt;&gt;$B890)),"ID LISTS UNALIGNED",and($A893&lt;&gt;"",countif('5) Release_Track'!$F:$F,$A893)=0),"NO ISRC MATCH in Release_Track",and($B893&lt;&gt;"",countif('5) Release_Track'!$G:$G,$B893)=0),"NO CATALOG ID MATCH in Release_Track",iserror(vlookup($A893&amp;$B893,'5) Release_Track'!$F:$F&amp;'5) Release_Track'!$G:$G,1,0)),"NO ISRC-CATALOG ID pair MATCH in Release_Track" )</f>
        <v/>
      </c>
      <c r="E893" s="96" t="s">
        <v>53</v>
      </c>
      <c r="F893" s="135" t="s">
        <v>667</v>
      </c>
      <c r="G893" s="136" t="str">
        <f t="array" ref="G893">ifs(or($F893="",$F893="Main Primary Artist"),$F893,not(iserror(vlookup($F893,'Reference info'!$J$5:$J$8,1,0))),"Key Artist",not(iserror(vlookup($F893,'Reference info'!$J$38:$J$405,1,0))),"Performer",not(iserror(vlookup($F893,'Reference info'!$J$10:$J$36,1,0))),"Producer &amp; Engineer")</f>
        <v>Producer &amp; Engineer</v>
      </c>
      <c r="J893" s="174" t="str">
        <f>IF(F893="Main Primary Artist","update Tracks set ArtistId=(select ArtistId from Artists where Name=N'"&amp;Substitute(Trim(E893),"'","''")&amp;"' and EnterpriseId="&amp;EntId&amp;") where "&amp;IF(A893&lt;&gt;"", "ISRC='"&amp;A893&amp;"'", "TrackVendorId='"&amp;Substitute(Trim(B893),"'","''")&amp;"'")&amp;" and EnterpriseId="&amp;EntId,"INSERT into Contributors VALUES (newid(), "&amp;IF(F893&lt;&gt;"Primary Artist", "(select RoleId from ContributorRoles where Name='"&amp;F893&amp;"'), 0", "49, 1")&amp; ", (select max(TrackId) from Tracks where "&amp;IF(A893&lt;&gt;"", "ISRC='"&amp;A893&amp;"'", "TrackVendorId='"&amp;Substitute(Trim(B893),"'","''")&amp;"'")&amp;" and EnterpriseId="&amp;EntId&amp;"), null, (select ArtistId from Artists where Name=N'"&amp;SUBSTITUTE(trim(E893),"'","''")&amp;"' and EnterpriseId="&amp;EntId&amp;"), null)")</f>
        <v>INSERT into Contributors VALUES (newid(), (select RoleId from ContributorRoles where Name='Producer'), 0, (select max(TrackId) from Tracks where ISRC='US7VG2357105' and EnterpriseId=647322), null, (select ArtistId from Artists where Name=N'PeJota10*' and EnterpriseId=647322), null)</v>
      </c>
    </row>
    <row r="894">
      <c r="A894" s="34" t="s">
        <v>1036</v>
      </c>
      <c r="B894" s="84"/>
      <c r="C894" s="134" t="str">
        <f t="array" ref="C894">ifs(and(isblank($A894),isblank($B894)),"", not(iserror(vlookup($A894&amp;$B894,'5) Release_Track'!$F:$F&amp;'5) Release_Track'!$G:$G,1,0))),vlookup($A894&amp;$B894,{'5) Release_Track'!$F:$F&amp;'5) Release_Track'!$G:$G,'5) Release_Track'!$H:$H},2,0), or(and(not(isblank($B894)),$B894=$B891,$A894&lt;&gt;$A891),and(not(isblank($A894)),$A894=$A891,$B894&lt;&gt;$B891)),"ID LISTS UNALIGNED",and($A894&lt;&gt;"",countif('5) Release_Track'!$F:$F,$A894)=0),"NO ISRC MATCH in Release_Track",and($B894&lt;&gt;"",countif('5) Release_Track'!$G:$G,$B894)=0),"NO CATALOG ID MATCH in Release_Track",iserror(vlookup($A894&amp;$B894,'5) Release_Track'!$F:$F&amp;'5) Release_Track'!$G:$G,1,0)),"NO ISRC-CATALOG ID pair MATCH in Release_Track" )</f>
        <v>Gênio</v>
      </c>
      <c r="D894" s="134" t="str">
        <f t="array" ref="D894">ifs(and(isblank($A894),isblank($B894)),"", not(iserror(vlookup($A894&amp;$B894,'5) Release_Track'!$F:$F&amp;'5) Release_Track'!$G:$G,1,0))),vlookup($A894&amp;$B894,{'5) Release_Track'!$F:$F&amp;'5) Release_Track'!$G:$G,'5) Release_Track'!$I:$I},2,0), or(and(not(isblank($B894)),$B894=$B891,$A894&lt;&gt;$A891),and(not(isblank($A894)),$A894=$A891,$B894&lt;&gt;$B891)),"ID LISTS UNALIGNED",and($A894&lt;&gt;"",countif('5) Release_Track'!$F:$F,$A894)=0),"NO ISRC MATCH in Release_Track",and($B894&lt;&gt;"",countif('5) Release_Track'!$G:$G,$B894)=0),"NO CATALOG ID MATCH in Release_Track",iserror(vlookup($A894&amp;$B894,'5) Release_Track'!$F:$F&amp;'5) Release_Track'!$G:$G,1,0)),"NO ISRC-CATALOG ID pair MATCH in Release_Track" )</f>
        <v/>
      </c>
      <c r="E894" s="96" t="s">
        <v>53</v>
      </c>
      <c r="F894" s="140" t="s">
        <v>666</v>
      </c>
      <c r="G894" s="136" t="str">
        <f t="array" ref="G894">ifs(or($F894="",$F894="Main Primary Artist"),$F894,not(iserror(vlookup($F894,'Reference info'!$J$5:$J$8,1,0))),"Key Artist",not(iserror(vlookup($F894,'Reference info'!$J$38:$J$405,1,0))),"Performer",not(iserror(vlookup($F894,'Reference info'!$J$10:$J$36,1,0))),"Producer &amp; Engineer")</f>
        <v>Main Primary Artist</v>
      </c>
      <c r="H894" s="8" t="str">
        <f>"update Artists set ReleasesCount=(select count (distinct ReleaseId) from Releases where ArtistId=(select max(ArtistId) from Artists where Name=N'"&amp;E894&amp;"' and EnterpriseId="&amp;EntId&amp;")), 
TracksCount=(select count (distinct TrackId) from Tracks where ArtistId=(select max(ArtistId) from Artists where Name=N'"&amp;E894&amp;"' and EnterpriseId="&amp;EntId&amp;")) where ArtistId=(select max(ArtistId) from Artists where Name=N'"&amp;E894&amp;"'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894" s="174" t="str">
        <f>IF(F894="Main Primary Artist","update Tracks set ArtistId=(select ArtistId from Artists where Name=N'"&amp;Substitute(Trim(E894),"'","''")&amp;"' and EnterpriseId="&amp;EntId&amp;") where "&amp;IF(A894&lt;&gt;"", "ISRC='"&amp;A894&amp;"'", "TrackVendorId='"&amp;Substitute(Trim(B894),"'","''")&amp;"'")&amp;" and EnterpriseId="&amp;EntId,"INSERT into Contributors VALUES (newid(), "&amp;IF(F894&lt;&gt;"Primary Artist", "(select RoleId from ContributorRoles where Name='"&amp;F894&amp;"'), 0", "49, 1")&amp; ", (select max(TrackId) from Tracks where "&amp;IF(A894&lt;&gt;"", "ISRC='"&amp;A894&amp;"'", "TrackVendorId='"&amp;Substitute(Trim(B894),"'","''")&amp;"'")&amp;" and EnterpriseId="&amp;EntId&amp;"), null, (select ArtistId from Artists where Name=N'"&amp;SUBSTITUTE(trim(E894),"'","''")&amp;"' and EnterpriseId="&amp;EntId&amp;"), null)")</f>
        <v>update Tracks set ArtistId=(select ArtistId from Artists where Name=N'PeJota10*' and EnterpriseId=647322) where ISRC='US7VG2357105' and EnterpriseId=647322</v>
      </c>
    </row>
    <row r="895" hidden="1">
      <c r="A895" s="34" t="s">
        <v>1036</v>
      </c>
      <c r="B895" s="84"/>
      <c r="C895" s="134" t="str">
        <f t="array" ref="C895">ifs(and(isblank($A895),isblank($B895)),"", not(iserror(vlookup($A895&amp;$B895,'5) Release_Track'!$F:$F&amp;'5) Release_Track'!$G:$G,1,0))),vlookup($A895&amp;$B895,{'5) Release_Track'!$F:$F&amp;'5) Release_Track'!$G:$G,'5) Release_Track'!$H:$H},2,0), or(and(not(isblank($B895)),$B895=$B892,$A895&lt;&gt;$A892),and(not(isblank($A895)),$A895=$A892,$B895&lt;&gt;$B892)),"ID LISTS UNALIGNED",and($A895&lt;&gt;"",countif('5) Release_Track'!$F:$F,$A895)=0),"NO ISRC MATCH in Release_Track",and($B895&lt;&gt;"",countif('5) Release_Track'!$G:$G,$B895)=0),"NO CATALOG ID MATCH in Release_Track",iserror(vlookup($A895&amp;$B895,'5) Release_Track'!$F:$F&amp;'5) Release_Track'!$G:$G,1,0)),"NO ISRC-CATALOG ID pair MATCH in Release_Track" )</f>
        <v>Gênio</v>
      </c>
      <c r="D895" s="134" t="str">
        <f t="array" ref="D895">ifs(and(isblank($A895),isblank($B895)),"", not(iserror(vlookup($A895&amp;$B895,'5) Release_Track'!$F:$F&amp;'5) Release_Track'!$G:$G,1,0))),vlookup($A895&amp;$B895,{'5) Release_Track'!$F:$F&amp;'5) Release_Track'!$G:$G,'5) Release_Track'!$I:$I},2,0), or(and(not(isblank($B895)),$B895=$B892,$A895&lt;&gt;$A892),and(not(isblank($A895)),$A895=$A892,$B895&lt;&gt;$B892)),"ID LISTS UNALIGNED",and($A895&lt;&gt;"",countif('5) Release_Track'!$F:$F,$A895)=0),"NO ISRC MATCH in Release_Track",and($B895&lt;&gt;"",countif('5) Release_Track'!$G:$G,$B895)=0),"NO CATALOG ID MATCH in Release_Track",iserror(vlookup($A895&amp;$B895,'5) Release_Track'!$F:$F&amp;'5) Release_Track'!$G:$G,1,0)),"NO ISRC-CATALOG ID pair MATCH in Release_Track" )</f>
        <v/>
      </c>
      <c r="E895" s="96" t="s">
        <v>53</v>
      </c>
      <c r="F895" s="135" t="s">
        <v>669</v>
      </c>
      <c r="G895" s="136" t="str">
        <f t="array" ref="G895">ifs(or($F895="",$F895="Main Primary Artist"),$F895,not(iserror(vlookup($F895,'Reference info'!$J$5:$J$8,1,0))),"Key Artist",not(iserror(vlookup($F895,'Reference info'!$J$38:$J$405,1,0))),"Performer",not(iserror(vlookup($F895,'Reference info'!$J$10:$J$36,1,0))),"Producer &amp; Engineer")</f>
        <v>Producer &amp; Engineer</v>
      </c>
      <c r="J895" s="174" t="str">
        <f>IF(F895="Main Primary Artist","update Tracks set ArtistId=(select ArtistId from Artists where Name=N'"&amp;Substitute(Trim(E895),"'","''")&amp;"' and EnterpriseId="&amp;EntId&amp;") where "&amp;IF(A895&lt;&gt;"", "ISRC='"&amp;A895&amp;"'", "TrackVendorId='"&amp;Substitute(Trim(B895),"'","''")&amp;"'")&amp;" and EnterpriseId="&amp;EntId,"INSERT into Contributors VALUES (newid(), "&amp;IF(F895&lt;&gt;"Primary Artist", "(select RoleId from ContributorRoles where Name='"&amp;F895&amp;"'), 0", "49, 1")&amp; ", (select max(TrackId) from Tracks where "&amp;IF(A895&lt;&gt;"", "ISRC='"&amp;A895&amp;"'", "TrackVendorId='"&amp;Substitute(Trim(B895),"'","''")&amp;"'")&amp;" and EnterpriseId="&amp;EntId&amp;"), null, (select ArtistId from Artists where Name=N'"&amp;SUBSTITUTE(trim(E895),"'","''")&amp;"' and EnterpriseId="&amp;EntId&amp;"), null)")</f>
        <v>INSERT into Contributors VALUES (newid(), (select RoleId from ContributorRoles where Name='Engineer'), 0, (select max(TrackId) from Tracks where ISRC='US7VG2357105' and EnterpriseId=647322), null, (select ArtistId from Artists where Name=N'PeJota10*' and EnterpriseId=647322), null)</v>
      </c>
    </row>
    <row r="896" hidden="1">
      <c r="A896" s="8" t="s">
        <v>730</v>
      </c>
      <c r="B896" s="116"/>
      <c r="C896" s="134" t="str">
        <f t="array" ref="C896">ifs(and(isblank($A896),isblank($B896)),"", not(iserror(vlookup($A896&amp;$B896,'5) Release_Track'!$F:$F&amp;'5) Release_Track'!$G:$G,1,0))),vlookup($A896&amp;$B896,{'5) Release_Track'!$F:$F&amp;'5) Release_Track'!$G:$G,'5) Release_Track'!$H:$H},2,0), or(and(not(isblank($B896)),$B896=#REF!,$A896&lt;&gt;#REF!),and(not(isblank($A896)),$A896=#REF!,$B896&lt;&gt;#REF!)),"ID LISTS UNALIGNED",and($A896&lt;&gt;"",countif('5) Release_Track'!$F:$F,$A896)=0),"NO ISRC MATCH in Release_Track",and($B896&lt;&gt;"",countif('5) Release_Track'!$G:$G,$B896)=0),"NO CATALOG ID MATCH in Release_Track",iserror(vlookup($A896&amp;$B896,'5) Release_Track'!$F:$F&amp;'5) Release_Track'!$G:$G,1,0)),"NO ISRC-CATALOG ID pair MATCH in Release_Track" )</f>
        <v>Genialidade</v>
      </c>
      <c r="D896" s="134"/>
      <c r="E896" s="43" t="s">
        <v>49</v>
      </c>
      <c r="F896" s="135" t="s">
        <v>667</v>
      </c>
      <c r="G896" s="136" t="str">
        <f t="array" ref="G896">ifs(or($F896="",$F896="Main Primary Artist"),$F896,not(iserror(vlookup($F896,'Reference info'!$J$5:$J$8,1,0))),"Key Artist",not(iserror(vlookup($F896,'Reference info'!$J$38:$J$405,1,0))),"Performer",not(iserror(vlookup($F896,'Reference info'!$J$10:$J$36,1,0))),"Producer &amp; Engineer")</f>
        <v>Producer &amp; Engineer</v>
      </c>
      <c r="J896" s="174" t="str">
        <f>IF(F896="Main Primary Artist","update Tracks set ArtistId=(select ArtistId from Artists where Name=N'"&amp;Substitute(Trim(E896),"'","''")&amp;"' and EnterpriseId="&amp;EntId&amp;") where "&amp;IF(A896&lt;&gt;"", "ISRC='"&amp;A896&amp;"'", "TrackVendorId='"&amp;Substitute(Trim(B896),"'","''")&amp;"'")&amp;" and EnterpriseId="&amp;EntId,"INSERT into Contributors VALUES (newid(), "&amp;IF(F896&lt;&gt;"Primary Artist", "(select RoleId from ContributorRoles where Name='"&amp;F896&amp;"'), 0", "49, 1")&amp; ", (select max(TrackId) from Tracks where "&amp;IF(A896&lt;&gt;"", "ISRC='"&amp;A896&amp;"'", "TrackVendorId='"&amp;Substitute(Trim(B896),"'","''")&amp;"'")&amp;" and EnterpriseId="&amp;EntId&amp;"), null, (select ArtistId from Artists where Name=N'"&amp;SUBSTITUTE(trim(E896),"'","''")&amp;"' and EnterpriseId="&amp;EntId&amp;"), null)")</f>
        <v>INSERT into Contributors VALUES (newid(), (select RoleId from ContributorRoles where Name='Producer'), 0, (select max(TrackId) from Tracks where ISRC='US7VG2357118' and EnterpriseId=647322), null, (select ArtistId from Artists where Name=N'JKZ' and EnterpriseId=647322), null)</v>
      </c>
    </row>
    <row r="897">
      <c r="A897" s="8" t="s">
        <v>730</v>
      </c>
      <c r="B897" s="116"/>
      <c r="C897" s="134" t="str">
        <f t="array" ref="C897">ifs(and(isblank($A897),isblank($B897)),"", not(iserror(vlookup($A897&amp;$B897,'5) Release_Track'!$F:$F&amp;'5) Release_Track'!$G:$G,1,0))),vlookup($A897&amp;$B897,{'5) Release_Track'!$F:$F&amp;'5) Release_Track'!$G:$G,'5) Release_Track'!$H:$H},2,0), or(and(not(isblank($B897)),$B897=#REF!,$A897&lt;&gt;#REF!),and(not(isblank($A897)),$A897=#REF!,$B897&lt;&gt;#REF!)),"ID LISTS UNALIGNED",and($A897&lt;&gt;"",countif('5) Release_Track'!$F:$F,$A897)=0),"NO ISRC MATCH in Release_Track",and($B897&lt;&gt;"",countif('5) Release_Track'!$G:$G,$B897)=0),"NO CATALOG ID MATCH in Release_Track",iserror(vlookup($A897&amp;$B897,'5) Release_Track'!$F:$F&amp;'5) Release_Track'!$G:$G,1,0)),"NO ISRC-CATALOG ID pair MATCH in Release_Track" )</f>
        <v>Genialidade</v>
      </c>
      <c r="D897" s="134" t="str">
        <f t="array" ref="D897">ifs(and(isblank($A897),isblank($B897)),"", not(iserror(vlookup($A897&amp;$B897,'5) Release_Track'!$F:$F&amp;'5) Release_Track'!$G:$G,1,0))),vlookup($A897&amp;$B897,{'5) Release_Track'!$F:$F&amp;'5) Release_Track'!$G:$G,'5) Release_Track'!$I:$I},2,0), or(and(not(isblank($B897)),$B897=#REF!,$A897&lt;&gt;#REF!),and(not(isblank($A897)),$A897=#REF!,$B897&lt;&gt;#REF!)),"ID LISTS UNALIGNED",and($A897&lt;&gt;"",countif('5) Release_Track'!$F:$F,$A897)=0),"NO ISRC MATCH in Release_Track",and($B897&lt;&gt;"",countif('5) Release_Track'!$G:$G,$B897)=0),"NO CATALOG ID MATCH in Release_Track",iserror(vlookup($A897&amp;$B897,'5) Release_Track'!$F:$F&amp;'5) Release_Track'!$G:$G,1,0)),"NO ISRC-CATALOG ID pair MATCH in Release_Track" )</f>
        <v/>
      </c>
      <c r="E897" s="43" t="s">
        <v>49</v>
      </c>
      <c r="F897" s="135" t="s">
        <v>666</v>
      </c>
      <c r="G897" s="136" t="str">
        <f t="array" ref="G897">ifs(or($F897="",$F897="Main Primary Artist"),$F897,not(iserror(vlookup($F897,'Reference info'!$J$5:$J$8,1,0))),"Key Artist",not(iserror(vlookup($F897,'Reference info'!$J$38:$J$405,1,0))),"Performer",not(iserror(vlookup($F897,'Reference info'!$J$10:$J$36,1,0))),"Producer &amp; Engineer")</f>
        <v>Main Primary Artist</v>
      </c>
      <c r="H897" s="8" t="str">
        <f>"update Artists set ReleasesCount=(select count (distinct ReleaseId) from Releases where ArtistId=(select max(ArtistId) from Artists where Name=N'"&amp;E897&amp;"' and EnterpriseId="&amp;EntId&amp;")), 
TracksCount=(select count (distinct TrackId) from Tracks where ArtistId=(select max(ArtistId) from Artists where Name=N'"&amp;E897&amp;"' and EnterpriseId="&amp;EntId&amp;")) where ArtistId=(select max(ArtistId) from Artists where Name=N'"&amp;E897&amp;"'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897" s="174" t="str">
        <f>IF(F897="Main Primary Artist","update Tracks set ArtistId=(select ArtistId from Artists where Name=N'"&amp;Substitute(Trim(E897),"'","''")&amp;"' and EnterpriseId="&amp;EntId&amp;") where "&amp;IF(A897&lt;&gt;"", "ISRC='"&amp;A897&amp;"'", "TrackVendorId='"&amp;Substitute(Trim(B897),"'","''")&amp;"'")&amp;" and EnterpriseId="&amp;EntId,"INSERT into Contributors VALUES (newid(), "&amp;IF(F897&lt;&gt;"Primary Artist", "(select RoleId from ContributorRoles where Name='"&amp;F897&amp;"'), 0", "49, 1")&amp; ", (select max(TrackId) from Tracks where "&amp;IF(A897&lt;&gt;"", "ISRC='"&amp;A897&amp;"'", "TrackVendorId='"&amp;Substitute(Trim(B897),"'","''")&amp;"'")&amp;" and EnterpriseId="&amp;EntId&amp;"), null, (select ArtistId from Artists where Name=N'"&amp;SUBSTITUTE(trim(E897),"'","''")&amp;"' and EnterpriseId="&amp;EntId&amp;"), null)")</f>
        <v>update Tracks set ArtistId=(select ArtistId from Artists where Name=N'JKZ' and EnterpriseId=647322) where ISRC='US7VG2357118' and EnterpriseId=647322</v>
      </c>
    </row>
    <row r="898" hidden="1">
      <c r="A898" s="8" t="s">
        <v>730</v>
      </c>
      <c r="B898" s="116"/>
      <c r="C898" s="134" t="str">
        <f t="array" ref="C898">ifs(and(isblank($A898),isblank($B898)),"", not(iserror(vlookup($A898&amp;$B898,'5) Release_Track'!$F:$F&amp;'5) Release_Track'!$G:$G,1,0))),vlookup($A898&amp;$B898,{'5) Release_Track'!$F:$F&amp;'5) Release_Track'!$G:$G,'5) Release_Track'!$H:$H},2,0), or(and(not(isblank($B898)),$B898=#REF!,$A898&lt;&gt;#REF!),and(not(isblank($A898)),$A898=#REF!,$B898&lt;&gt;#REF!)),"ID LISTS UNALIGNED",and($A898&lt;&gt;"",countif('5) Release_Track'!$F:$F,$A898)=0),"NO ISRC MATCH in Release_Track",and($B898&lt;&gt;"",countif('5) Release_Track'!$G:$G,$B898)=0),"NO CATALOG ID MATCH in Release_Track",iserror(vlookup($A898&amp;$B898,'5) Release_Track'!$F:$F&amp;'5) Release_Track'!$G:$G,1,0)),"NO ISRC-CATALOG ID pair MATCH in Release_Track" )</f>
        <v>Genialidade</v>
      </c>
      <c r="D898" s="134"/>
      <c r="E898" s="43" t="s">
        <v>49</v>
      </c>
      <c r="F898" s="135" t="s">
        <v>669</v>
      </c>
      <c r="G898" s="136" t="str">
        <f t="array" ref="G898">ifs(or($F898="",$F898="Main Primary Artist"),$F898,not(iserror(vlookup($F898,'Reference info'!$J$5:$J$8,1,0))),"Key Artist",not(iserror(vlookup($F898,'Reference info'!$J$38:$J$405,1,0))),"Performer",not(iserror(vlookup($F898,'Reference info'!$J$10:$J$36,1,0))),"Producer &amp; Engineer")</f>
        <v>Producer &amp; Engineer</v>
      </c>
      <c r="J898" s="174" t="str">
        <f>IF(F898="Main Primary Artist","update Tracks set ArtistId=(select ArtistId from Artists where Name=N'"&amp;Substitute(Trim(E898),"'","''")&amp;"' and EnterpriseId="&amp;EntId&amp;") where "&amp;IF(A898&lt;&gt;"", "ISRC='"&amp;A898&amp;"'", "TrackVendorId='"&amp;Substitute(Trim(B898),"'","''")&amp;"'")&amp;" and EnterpriseId="&amp;EntId,"INSERT into Contributors VALUES (newid(), "&amp;IF(F898&lt;&gt;"Primary Artist", "(select RoleId from ContributorRoles where Name='"&amp;F898&amp;"'), 0", "49, 1")&amp; ", (select max(TrackId) from Tracks where "&amp;IF(A898&lt;&gt;"", "ISRC='"&amp;A898&amp;"'", "TrackVendorId='"&amp;Substitute(Trim(B898),"'","''")&amp;"'")&amp;" and EnterpriseId="&amp;EntId&amp;"), null, (select ArtistId from Artists where Name=N'"&amp;SUBSTITUTE(trim(E898),"'","''")&amp;"' and EnterpriseId="&amp;EntId&amp;"), null)")</f>
        <v>INSERT into Contributors VALUES (newid(), (select RoleId from ContributorRoles where Name='Engineer'), 0, (select max(TrackId) from Tracks where ISRC='US7VG2357118' and EnterpriseId=647322), null, (select ArtistId from Artists where Name=N'JKZ' and EnterpriseId=647322), null)</v>
      </c>
    </row>
    <row r="899" hidden="1">
      <c r="A899" s="8" t="s">
        <v>732</v>
      </c>
      <c r="B899" s="116"/>
      <c r="C899" s="134" t="str">
        <f t="array" ref="C899">ifs(and(isblank($A899),isblank($B899)),"", not(iserror(vlookup($A899&amp;$B899,'5) Release_Track'!$F:$F&amp;'5) Release_Track'!$G:$G,1,0))),vlookup($A899&amp;$B899,{'5) Release_Track'!$F:$F&amp;'5) Release_Track'!$G:$G,'5) Release_Track'!$H:$H},2,0), or(and(not(isblank($B899)),$B899=$B898,$A899&lt;&gt;$A898),and(not(isblank($A899)),$A899=$A898,$B899&lt;&gt;$B898)),"ID LISTS UNALIGNED",and($A899&lt;&gt;"",countif('5) Release_Track'!$F:$F,$A899)=0),"NO ISRC MATCH in Release_Track",and($B899&lt;&gt;"",countif('5) Release_Track'!$G:$G,$B899)=0),"NO CATALOG ID MATCH in Release_Track",iserror(vlookup($A899&amp;$B899,'5) Release_Track'!$F:$F&amp;'5) Release_Track'!$G:$G,1,0)),"NO ISRC-CATALOG ID pair MATCH in Release_Track" )</f>
        <v>Lendas do Futebol</v>
      </c>
      <c r="D899" s="134" t="str">
        <f t="array" ref="D899">ifs(and(isblank($A899),isblank($B899)),"", not(iserror(vlookup($A899&amp;$B899,'5) Release_Track'!$F:$F&amp;'5) Release_Track'!$G:$G,1,0))),vlookup($A899&amp;$B899,{'5) Release_Track'!$F:$F&amp;'5) Release_Track'!$G:$G,'5) Release_Track'!$I:$I},2,0), or(and(not(isblank($B899)),$B899=$B898,$A899&lt;&gt;$A898),and(not(isblank($A899)),$A899=$A898,$B899&lt;&gt;$B898)),"ID LISTS UNALIGNED",and($A899&lt;&gt;"",countif('5) Release_Track'!$F:$F,$A899)=0),"NO ISRC MATCH in Release_Track",and($B899&lt;&gt;"",countif('5) Release_Track'!$G:$G,$B899)=0),"NO CATALOG ID MATCH in Release_Track",iserror(vlookup($A899&amp;$B899,'5) Release_Track'!$F:$F&amp;'5) Release_Track'!$G:$G,1,0)),"NO ISRC-CATALOG ID pair MATCH in Release_Track" )</f>
        <v>Blue Lock</v>
      </c>
      <c r="E899" s="43" t="s">
        <v>67</v>
      </c>
      <c r="F899" s="135" t="s">
        <v>667</v>
      </c>
      <c r="G899" s="136" t="str">
        <f t="array" ref="G899">ifs(or($F899="",$F899="Main Primary Artist"),$F899,not(iserror(vlookup($F899,'Reference info'!$J$5:$J$8,1,0))),"Key Artist",not(iserror(vlookup($F899,'Reference info'!$J$38:$J$405,1,0))),"Performer",not(iserror(vlookup($F899,'Reference info'!$J$10:$J$36,1,0))),"Producer &amp; Engineer")</f>
        <v>Producer &amp; Engineer</v>
      </c>
      <c r="J899" s="174" t="str">
        <f>IF(F899="Main Primary Artist","update Tracks set ArtistId=(select ArtistId from Artists where Name=N'"&amp;Substitute(Trim(E899),"'","''")&amp;"' and EnterpriseId="&amp;EntId&amp;") where "&amp;IF(A899&lt;&gt;"", "ISRC='"&amp;A899&amp;"'", "TrackVendorId='"&amp;Substitute(Trim(B899),"'","''")&amp;"'")&amp;" and EnterpriseId="&amp;EntId,"INSERT into Contributors VALUES (newid(), "&amp;IF(F899&lt;&gt;"Primary Artist", "(select RoleId from ContributorRoles where Name='"&amp;F899&amp;"'), 0", "49, 1")&amp; ", (select max(TrackId) from Tracks where "&amp;IF(A899&lt;&gt;"", "ISRC='"&amp;A899&amp;"'", "TrackVendorId='"&amp;Substitute(Trim(B899),"'","''")&amp;"'")&amp;" and EnterpriseId="&amp;EntId&amp;"), null, (select ArtistId from Artists where Name=N'"&amp;SUBSTITUTE(trim(E899),"'","''")&amp;"' and EnterpriseId="&amp;EntId&amp;"), null)")</f>
        <v>INSERT into Contributors VALUES (newid(), (select RoleId from ContributorRoles where Name='Producer'), 0, (select max(TrackId) from Tracks where ISRC='US7VG2357405' and EnterpriseId=647322), null, (select ArtistId from Artists where Name=N'Flash Beats Manow' and EnterpriseId=647322), null)</v>
      </c>
    </row>
    <row r="900" hidden="1">
      <c r="A900" s="8" t="s">
        <v>732</v>
      </c>
      <c r="B900" s="116"/>
      <c r="C900" s="134" t="str">
        <f t="array" ref="C900">ifs(and(isblank($A900),isblank($B900)),"", not(iserror(vlookup($A900&amp;$B900,'5) Release_Track'!$F:$F&amp;'5) Release_Track'!$G:$G,1,0))),vlookup($A900&amp;$B900,{'5) Release_Track'!$F:$F&amp;'5) Release_Track'!$G:$G,'5) Release_Track'!$H:$H},2,0), or(and(not(isblank($B900)),$B900=$B899,$A900&lt;&gt;$A899),and(not(isblank($A900)),$A900=$A899,$B900&lt;&gt;$B899)),"ID LISTS UNALIGNED",and($A900&lt;&gt;"",countif('5) Release_Track'!$F:$F,$A900)=0),"NO ISRC MATCH in Release_Track",and($B900&lt;&gt;"",countif('5) Release_Track'!$G:$G,$B900)=0),"NO CATALOG ID MATCH in Release_Track",iserror(vlookup($A900&amp;$B900,'5) Release_Track'!$F:$F&amp;'5) Release_Track'!$G:$G,1,0)),"NO ISRC-CATALOG ID pair MATCH in Release_Track" )</f>
        <v>Lendas do Futebol</v>
      </c>
      <c r="D900" s="134" t="str">
        <f t="array" ref="D900">ifs(and(isblank($A900),isblank($B900)),"", not(iserror(vlookup($A900&amp;$B900,'5) Release_Track'!$F:$F&amp;'5) Release_Track'!$G:$G,1,0))),vlookup($A900&amp;$B900,{'5) Release_Track'!$F:$F&amp;'5) Release_Track'!$G:$G,'5) Release_Track'!$I:$I},2,0), or(and(not(isblank($B900)),$B900=$B899,$A900&lt;&gt;$A899),and(not(isblank($A900)),$A900=$A899,$B900&lt;&gt;$B899)),"ID LISTS UNALIGNED",and($A900&lt;&gt;"",countif('5) Release_Track'!$F:$F,$A900)=0),"NO ISRC MATCH in Release_Track",and($B900&lt;&gt;"",countif('5) Release_Track'!$G:$G,$B900)=0),"NO CATALOG ID MATCH in Release_Track",iserror(vlookup($A900&amp;$B900,'5) Release_Track'!$F:$F&amp;'5) Release_Track'!$G:$G,1,0)),"NO ISRC-CATALOG ID pair MATCH in Release_Track" )</f>
        <v>Blue Lock</v>
      </c>
      <c r="E900" s="43" t="s">
        <v>81</v>
      </c>
      <c r="F900" s="135" t="s">
        <v>671</v>
      </c>
      <c r="G900" s="136" t="str">
        <f t="array" ref="G900">ifs(or($F900="",$F900="Main Primary Artist"),$F900,not(iserror(vlookup($F900,'Reference info'!$J$5:$J$8,1,0))),"Key Artist",not(iserror(vlookup($F900,'Reference info'!$J$38:$J$405,1,0))),"Performer",not(iserror(vlookup($F900,'Reference info'!$J$10:$J$36,1,0))),"Producer &amp; Engineer")</f>
        <v>Key Artist</v>
      </c>
      <c r="J900" s="174" t="str">
        <f>IF(F900="Main Primary Artist","update Tracks set ArtistId=(select ArtistId from Artists where Name=N'"&amp;Substitute(Trim(E900),"'","''")&amp;"' and EnterpriseId="&amp;EntId&amp;") where "&amp;IF(A900&lt;&gt;"", "ISRC='"&amp;A900&amp;"'", "TrackVendorId='"&amp;Substitute(Trim(B900),"'","''")&amp;"'")&amp;" and EnterpriseId="&amp;EntId,"INSERT into Contributors VALUES (newid(), "&amp;IF(F900&lt;&gt;"Primary Artist", "(select RoleId from ContributorRoles where Name='"&amp;F900&amp;"'), 0", "49, 1")&amp; ", (select max(TrackId) from Tracks where "&amp;IF(A900&lt;&gt;"", "ISRC='"&amp;A900&amp;"'", "TrackVendorId='"&amp;Substitute(Trim(B900),"'","''")&amp;"'")&amp;" and EnterpriseId="&amp;EntId&amp;"), null, (select ArtistId from Artists where Name=N'"&amp;SUBSTITUTE(trim(E900),"'","''")&amp;"' and EnterpriseId="&amp;EntId&amp;"), null)")</f>
        <v>INSERT into Contributors VALUES (newid(), 49, 1, (select max(TrackId) from Tracks where ISRC='US7VG2357405' and EnterpriseId=647322), null, (select ArtistId from Artists where Name=N'Azura' and EnterpriseId=647322), null)</v>
      </c>
    </row>
    <row r="901" hidden="1">
      <c r="A901" s="8" t="s">
        <v>732</v>
      </c>
      <c r="B901" s="116"/>
      <c r="C901" s="134" t="str">
        <f t="array" ref="C901">ifs(and(isblank($A901),isblank($B901)),"", not(iserror(vlookup($A901&amp;$B901,'5) Release_Track'!$F:$F&amp;'5) Release_Track'!$G:$G,1,0))),vlookup($A901&amp;$B901,{'5) Release_Track'!$F:$F&amp;'5) Release_Track'!$G:$G,'5) Release_Track'!$H:$H},2,0), or(and(not(isblank($B901)),$B901=$B900,$A901&lt;&gt;$A900),and(not(isblank($A901)),$A901=$A900,$B901&lt;&gt;$B900)),"ID LISTS UNALIGNED",and($A901&lt;&gt;"",countif('5) Release_Track'!$F:$F,$A901)=0),"NO ISRC MATCH in Release_Track",and($B901&lt;&gt;"",countif('5) Release_Track'!$G:$G,$B901)=0),"NO CATALOG ID MATCH in Release_Track",iserror(vlookup($A901&amp;$B901,'5) Release_Track'!$F:$F&amp;'5) Release_Track'!$G:$G,1,0)),"NO ISRC-CATALOG ID pair MATCH in Release_Track" )</f>
        <v>Lendas do Futebol</v>
      </c>
      <c r="D901" s="134" t="str">
        <f t="array" ref="D901">ifs(and(isblank($A901),isblank($B901)),"", not(iserror(vlookup($A901&amp;$B901,'5) Release_Track'!$F:$F&amp;'5) Release_Track'!$G:$G,1,0))),vlookup($A901&amp;$B901,{'5) Release_Track'!$F:$F&amp;'5) Release_Track'!$G:$G,'5) Release_Track'!$I:$I},2,0), or(and(not(isblank($B901)),$B901=$B900,$A901&lt;&gt;$A900),and(not(isblank($A901)),$A901=$A900,$B901&lt;&gt;$B900)),"ID LISTS UNALIGNED",and($A901&lt;&gt;"",countif('5) Release_Track'!$F:$F,$A901)=0),"NO ISRC MATCH in Release_Track",and($B901&lt;&gt;"",countif('5) Release_Track'!$G:$G,$B901)=0),"NO CATALOG ID MATCH in Release_Track",iserror(vlookup($A901&amp;$B901,'5) Release_Track'!$F:$F&amp;'5) Release_Track'!$G:$G,1,0)),"NO ISRC-CATALOG ID pair MATCH in Release_Track" )</f>
        <v>Blue Lock</v>
      </c>
      <c r="E901" s="43" t="s">
        <v>73</v>
      </c>
      <c r="F901" s="135" t="s">
        <v>671</v>
      </c>
      <c r="G901" s="136" t="str">
        <f t="array" ref="G901">ifs(or($F901="",$F901="Main Primary Artist"),$F901,not(iserror(vlookup($F901,'Reference info'!$J$5:$J$8,1,0))),"Key Artist",not(iserror(vlookup($F901,'Reference info'!$J$38:$J$405,1,0))),"Performer",not(iserror(vlookup($F901,'Reference info'!$J$10:$J$36,1,0))),"Producer &amp; Engineer")</f>
        <v>Key Artist</v>
      </c>
      <c r="J901" s="174" t="str">
        <f>IF(F901="Main Primary Artist","update Tracks set ArtistId=(select ArtistId from Artists where Name=N'"&amp;Substitute(Trim(E901),"'","''")&amp;"' and EnterpriseId="&amp;EntId&amp;") where "&amp;IF(A901&lt;&gt;"", "ISRC='"&amp;A901&amp;"'", "TrackVendorId='"&amp;Substitute(Trim(B901),"'","''")&amp;"'")&amp;" and EnterpriseId="&amp;EntId,"INSERT into Contributors VALUES (newid(), "&amp;IF(F901&lt;&gt;"Primary Artist", "(select RoleId from ContributorRoles where Name='"&amp;F901&amp;"'), 0", "49, 1")&amp; ", (select max(TrackId) from Tracks where "&amp;IF(A901&lt;&gt;"", "ISRC='"&amp;A901&amp;"'", "TrackVendorId='"&amp;Substitute(Trim(B901),"'","''")&amp;"'")&amp;" and EnterpriseId="&amp;EntId&amp;"), null, (select ArtistId from Artists where Name=N'"&amp;SUBSTITUTE(trim(E901),"'","''")&amp;"' and EnterpriseId="&amp;EntId&amp;"), null)")</f>
        <v>INSERT into Contributors VALUES (newid(), 49, 1, (select max(TrackId) from Tracks where ISRC='US7VG2357405' and EnterpriseId=647322), null, (select ArtistId from Artists where Name=N'DKF Oficial' and EnterpriseId=647322), null)</v>
      </c>
    </row>
    <row r="902" hidden="1">
      <c r="A902" s="8" t="s">
        <v>732</v>
      </c>
      <c r="B902" s="116"/>
      <c r="C902" s="134" t="str">
        <f t="array" ref="C902">ifs(and(isblank($A902),isblank($B902)),"", not(iserror(vlookup($A902&amp;$B902,'5) Release_Track'!$F:$F&amp;'5) Release_Track'!$G:$G,1,0))),vlookup($A902&amp;$B902,{'5) Release_Track'!$F:$F&amp;'5) Release_Track'!$G:$G,'5) Release_Track'!$H:$H},2,0), or(and(not(isblank($B902)),$B902=$B901,$A902&lt;&gt;$A901),and(not(isblank($A902)),$A902=$A901,$B902&lt;&gt;$B901)),"ID LISTS UNALIGNED",and($A902&lt;&gt;"",countif('5) Release_Track'!$F:$F,$A902)=0),"NO ISRC MATCH in Release_Track",and($B902&lt;&gt;"",countif('5) Release_Track'!$G:$G,$B902)=0),"NO CATALOG ID MATCH in Release_Track",iserror(vlookup($A902&amp;$B902,'5) Release_Track'!$F:$F&amp;'5) Release_Track'!$G:$G,1,0)),"NO ISRC-CATALOG ID pair MATCH in Release_Track" )</f>
        <v>Lendas do Futebol</v>
      </c>
      <c r="D902" s="134" t="str">
        <f t="array" ref="D902">ifs(and(isblank($A902),isblank($B902)),"", not(iserror(vlookup($A902&amp;$B902,'5) Release_Track'!$F:$F&amp;'5) Release_Track'!$G:$G,1,0))),vlookup($A902&amp;$B902,{'5) Release_Track'!$F:$F&amp;'5) Release_Track'!$G:$G,'5) Release_Track'!$I:$I},2,0), or(and(not(isblank($B902)),$B902=$B901,$A902&lt;&gt;$A901),and(not(isblank($A902)),$A902=$A901,$B902&lt;&gt;$B901)),"ID LISTS UNALIGNED",and($A902&lt;&gt;"",countif('5) Release_Track'!$F:$F,$A902)=0),"NO ISRC MATCH in Release_Track",and($B902&lt;&gt;"",countif('5) Release_Track'!$G:$G,$B902)=0),"NO CATALOG ID MATCH in Release_Track",iserror(vlookup($A902&amp;$B902,'5) Release_Track'!$F:$F&amp;'5) Release_Track'!$G:$G,1,0)),"NO ISRC-CATALOG ID pair MATCH in Release_Track" )</f>
        <v>Blue Lock</v>
      </c>
      <c r="E902" s="43" t="s">
        <v>83</v>
      </c>
      <c r="F902" s="135" t="s">
        <v>671</v>
      </c>
      <c r="G902" s="136" t="str">
        <f t="array" ref="G902">ifs(or($F902="",$F902="Main Primary Artist"),$F902,not(iserror(vlookup($F902,'Reference info'!$J$5:$J$8,1,0))),"Key Artist",not(iserror(vlookup($F902,'Reference info'!$J$38:$J$405,1,0))),"Performer",not(iserror(vlookup($F902,'Reference info'!$J$10:$J$36,1,0))),"Producer &amp; Engineer")</f>
        <v>Key Artist</v>
      </c>
      <c r="J902" s="174" t="str">
        <f>IF(F902="Main Primary Artist","update Tracks set ArtistId=(select ArtistId from Artists where Name=N'"&amp;Substitute(Trim(E902),"'","''")&amp;"' and EnterpriseId="&amp;EntId&amp;") where "&amp;IF(A902&lt;&gt;"", "ISRC='"&amp;A902&amp;"'", "TrackVendorId='"&amp;Substitute(Trim(B902),"'","''")&amp;"'")&amp;" and EnterpriseId="&amp;EntId,"INSERT into Contributors VALUES (newid(), "&amp;IF(F902&lt;&gt;"Primary Artist", "(select RoleId from ContributorRoles where Name='"&amp;F902&amp;"'), 0", "49, 1")&amp; ", (select max(TrackId) from Tracks where "&amp;IF(A902&lt;&gt;"", "ISRC='"&amp;A902&amp;"'", "TrackVendorId='"&amp;Substitute(Trim(B902),"'","''")&amp;"'")&amp;" and EnterpriseId="&amp;EntId&amp;"), null, (select ArtistId from Artists where Name=N'"&amp;SUBSTITUTE(trim(E902),"'","''")&amp;"' and EnterpriseId="&amp;EntId&amp;"), null)")</f>
        <v>INSERT into Contributors VALUES (newid(), 49, 1, (select max(TrackId) from Tracks where ISRC='US7VG2357405' and EnterpriseId=647322), null, (select ArtistId from Artists where Name=N'Dreicon' and EnterpriseId=647322), null)</v>
      </c>
    </row>
    <row r="903" hidden="1">
      <c r="A903" s="8" t="s">
        <v>732</v>
      </c>
      <c r="B903" s="116"/>
      <c r="C903" s="134" t="str">
        <f t="array" ref="C903">ifs(and(isblank($A903),isblank($B903)),"", not(iserror(vlookup($A903&amp;$B903,'5) Release_Track'!$F:$F&amp;'5) Release_Track'!$G:$G,1,0))),vlookup($A903&amp;$B903,{'5) Release_Track'!$F:$F&amp;'5) Release_Track'!$G:$G,'5) Release_Track'!$H:$H},2,0), or(and(not(isblank($B903)),$B903=$B902,$A903&lt;&gt;$A902),and(not(isblank($A903)),$A903=$A902,$B903&lt;&gt;$B902)),"ID LISTS UNALIGNED",and($A903&lt;&gt;"",countif('5) Release_Track'!$F:$F,$A903)=0),"NO ISRC MATCH in Release_Track",and($B903&lt;&gt;"",countif('5) Release_Track'!$G:$G,$B903)=0),"NO CATALOG ID MATCH in Release_Track",iserror(vlookup($A903&amp;$B903,'5) Release_Track'!$F:$F&amp;'5) Release_Track'!$G:$G,1,0)),"NO ISRC-CATALOG ID pair MATCH in Release_Track" )</f>
        <v>Lendas do Futebol</v>
      </c>
      <c r="D903" s="134" t="str">
        <f t="array" ref="D903">ifs(and(isblank($A903),isblank($B903)),"", not(iserror(vlookup($A903&amp;$B903,'5) Release_Track'!$F:$F&amp;'5) Release_Track'!$G:$G,1,0))),vlookup($A903&amp;$B903,{'5) Release_Track'!$F:$F&amp;'5) Release_Track'!$G:$G,'5) Release_Track'!$I:$I},2,0), or(and(not(isblank($B903)),$B903=$B902,$A903&lt;&gt;$A902),and(not(isblank($A903)),$A903=$A902,$B903&lt;&gt;$B902)),"ID LISTS UNALIGNED",and($A903&lt;&gt;"",countif('5) Release_Track'!$F:$F,$A903)=0),"NO ISRC MATCH in Release_Track",and($B903&lt;&gt;"",countif('5) Release_Track'!$G:$G,$B903)=0),"NO CATALOG ID MATCH in Release_Track",iserror(vlookup($A903&amp;$B903,'5) Release_Track'!$F:$F&amp;'5) Release_Track'!$G:$G,1,0)),"NO ISRC-CATALOG ID pair MATCH in Release_Track" )</f>
        <v>Blue Lock</v>
      </c>
      <c r="E903" s="43" t="s">
        <v>71</v>
      </c>
      <c r="F903" s="135" t="s">
        <v>671</v>
      </c>
      <c r="G903" s="136" t="str">
        <f t="array" ref="G903">ifs(or($F903="",$F903="Main Primary Artist"),$F903,not(iserror(vlookup($F903,'Reference info'!$J$5:$J$8,1,0))),"Key Artist",not(iserror(vlookup($F903,'Reference info'!$J$38:$J$405,1,0))),"Performer",not(iserror(vlookup($F903,'Reference info'!$J$10:$J$36,1,0))),"Producer &amp; Engineer")</f>
        <v>Key Artist</v>
      </c>
      <c r="J903" s="174" t="str">
        <f>IF(F903="Main Primary Artist","update Tracks set ArtistId=(select ArtistId from Artists where Name=N'"&amp;Substitute(Trim(E903),"'","''")&amp;"' and EnterpriseId="&amp;EntId&amp;") where "&amp;IF(A903&lt;&gt;"", "ISRC='"&amp;A903&amp;"'", "TrackVendorId='"&amp;Substitute(Trim(B903),"'","''")&amp;"'")&amp;" and EnterpriseId="&amp;EntId,"INSERT into Contributors VALUES (newid(), "&amp;IF(F903&lt;&gt;"Primary Artist", "(select RoleId from ContributorRoles where Name='"&amp;F903&amp;"'), 0", "49, 1")&amp; ", (select max(TrackId) from Tracks where "&amp;IF(A903&lt;&gt;"", "ISRC='"&amp;A903&amp;"'", "TrackVendorId='"&amp;Substitute(Trim(B903),"'","''")&amp;"'")&amp;" and EnterpriseId="&amp;EntId&amp;"), null, (select ArtistId from Artists where Name=N'"&amp;SUBSTITUTE(trim(E903),"'","''")&amp;"' and EnterpriseId="&amp;EntId&amp;"), null)")</f>
        <v>INSERT into Contributors VALUES (newid(), 49, 1, (select max(TrackId) from Tracks where ISRC='US7VG2357405' and EnterpriseId=647322), null, (select ArtistId from Artists where Name=N'Gabriza' and EnterpriseId=647322), null)</v>
      </c>
    </row>
    <row r="904" hidden="1">
      <c r="A904" s="8" t="s">
        <v>732</v>
      </c>
      <c r="B904" s="116"/>
      <c r="C904" s="134" t="str">
        <f t="array" ref="C904">ifs(and(isblank($A904),isblank($B904)),"", not(iserror(vlookup($A904&amp;$B904,'5) Release_Track'!$F:$F&amp;'5) Release_Track'!$G:$G,1,0))),vlookup($A904&amp;$B904,{'5) Release_Track'!$F:$F&amp;'5) Release_Track'!$G:$G,'5) Release_Track'!$H:$H},2,0), or(and(not(isblank($B904)),$B904=$B903,$A904&lt;&gt;$A903),and(not(isblank($A904)),$A904=$A903,$B904&lt;&gt;$B903)),"ID LISTS UNALIGNED",and($A904&lt;&gt;"",countif('5) Release_Track'!$F:$F,$A904)=0),"NO ISRC MATCH in Release_Track",and($B904&lt;&gt;"",countif('5) Release_Track'!$G:$G,$B904)=0),"NO CATALOG ID MATCH in Release_Track",iserror(vlookup($A904&amp;$B904,'5) Release_Track'!$F:$F&amp;'5) Release_Track'!$G:$G,1,0)),"NO ISRC-CATALOG ID pair MATCH in Release_Track" )</f>
        <v>Lendas do Futebol</v>
      </c>
      <c r="D904" s="134" t="str">
        <f t="array" ref="D904">ifs(and(isblank($A904),isblank($B904)),"", not(iserror(vlookup($A904&amp;$B904,'5) Release_Track'!$F:$F&amp;'5) Release_Track'!$G:$G,1,0))),vlookup($A904&amp;$B904,{'5) Release_Track'!$F:$F&amp;'5) Release_Track'!$G:$G,'5) Release_Track'!$I:$I},2,0), or(and(not(isblank($B904)),$B904=$B903,$A904&lt;&gt;$A903),and(not(isblank($A904)),$A904=$A903,$B904&lt;&gt;$B903)),"ID LISTS UNALIGNED",and($A904&lt;&gt;"",countif('5) Release_Track'!$F:$F,$A904)=0),"NO ISRC MATCH in Release_Track",and($B904&lt;&gt;"",countif('5) Release_Track'!$G:$G,$B904)=0),"NO CATALOG ID MATCH in Release_Track",iserror(vlookup($A904&amp;$B904,'5) Release_Track'!$F:$F&amp;'5) Release_Track'!$G:$G,1,0)),"NO ISRC-CATALOG ID pair MATCH in Release_Track" )</f>
        <v>Blue Lock</v>
      </c>
      <c r="E904" s="43" t="s">
        <v>49</v>
      </c>
      <c r="F904" s="135" t="s">
        <v>671</v>
      </c>
      <c r="G904" s="136" t="str">
        <f t="array" ref="G904">ifs(or($F904="",$F904="Main Primary Artist"),$F904,not(iserror(vlookup($F904,'Reference info'!$J$5:$J$8,1,0))),"Key Artist",not(iserror(vlookup($F904,'Reference info'!$J$38:$J$405,1,0))),"Performer",not(iserror(vlookup($F904,'Reference info'!$J$10:$J$36,1,0))),"Producer &amp; Engineer")</f>
        <v>Key Artist</v>
      </c>
      <c r="J904" s="174" t="str">
        <f>IF(F904="Main Primary Artist","update Tracks set ArtistId=(select ArtistId from Artists where Name=N'"&amp;Substitute(Trim(E904),"'","''")&amp;"' and EnterpriseId="&amp;EntId&amp;") where "&amp;IF(A904&lt;&gt;"", "ISRC='"&amp;A904&amp;"'", "TrackVendorId='"&amp;Substitute(Trim(B904),"'","''")&amp;"'")&amp;" and EnterpriseId="&amp;EntId,"INSERT into Contributors VALUES (newid(), "&amp;IF(F904&lt;&gt;"Primary Artist", "(select RoleId from ContributorRoles where Name='"&amp;F904&amp;"'), 0", "49, 1")&amp; ", (select max(TrackId) from Tracks where "&amp;IF(A904&lt;&gt;"", "ISRC='"&amp;A904&amp;"'", "TrackVendorId='"&amp;Substitute(Trim(B904),"'","''")&amp;"'")&amp;" and EnterpriseId="&amp;EntId&amp;"), null, (select ArtistId from Artists where Name=N'"&amp;SUBSTITUTE(trim(E904),"'","''")&amp;"' and EnterpriseId="&amp;EntId&amp;"), null)")</f>
        <v>INSERT into Contributors VALUES (newid(), 49, 1, (select max(TrackId) from Tracks where ISRC='US7VG2357405' and EnterpriseId=647322), null, (select ArtistId from Artists where Name=N'JKZ' and EnterpriseId=647322), null)</v>
      </c>
    </row>
    <row r="905" hidden="1">
      <c r="A905" s="8" t="s">
        <v>732</v>
      </c>
      <c r="B905" s="116"/>
      <c r="C905" s="134" t="str">
        <f t="array" ref="C905">ifs(and(isblank($A905),isblank($B905)),"", not(iserror(vlookup($A905&amp;$B905,'5) Release_Track'!$F:$F&amp;'5) Release_Track'!$G:$G,1,0))),vlookup($A905&amp;$B905,{'5) Release_Track'!$F:$F&amp;'5) Release_Track'!$G:$G,'5) Release_Track'!$H:$H},2,0), or(and(not(isblank($B905)),$B905=$B904,$A905&lt;&gt;$A904),and(not(isblank($A905)),$A905=$A904,$B905&lt;&gt;$B904)),"ID LISTS UNALIGNED",and($A905&lt;&gt;"",countif('5) Release_Track'!$F:$F,$A905)=0),"NO ISRC MATCH in Release_Track",and($B905&lt;&gt;"",countif('5) Release_Track'!$G:$G,$B905)=0),"NO CATALOG ID MATCH in Release_Track",iserror(vlookup($A905&amp;$B905,'5) Release_Track'!$F:$F&amp;'5) Release_Track'!$G:$G,1,0)),"NO ISRC-CATALOG ID pair MATCH in Release_Track" )</f>
        <v>Lendas do Futebol</v>
      </c>
      <c r="D905" s="134" t="str">
        <f t="array" ref="D905">ifs(and(isblank($A905),isblank($B905)),"", not(iserror(vlookup($A905&amp;$B905,'5) Release_Track'!$F:$F&amp;'5) Release_Track'!$G:$G,1,0))),vlookup($A905&amp;$B905,{'5) Release_Track'!$F:$F&amp;'5) Release_Track'!$G:$G,'5) Release_Track'!$I:$I},2,0), or(and(not(isblank($B905)),$B905=$B904,$A905&lt;&gt;$A904),and(not(isblank($A905)),$A905=$A904,$B905&lt;&gt;$B904)),"ID LISTS UNALIGNED",and($A905&lt;&gt;"",countif('5) Release_Track'!$F:$F,$A905)=0),"NO ISRC MATCH in Release_Track",and($B905&lt;&gt;"",countif('5) Release_Track'!$G:$G,$B905)=0),"NO CATALOG ID MATCH in Release_Track",iserror(vlookup($A905&amp;$B905,'5) Release_Track'!$F:$F&amp;'5) Release_Track'!$G:$G,1,0)),"NO ISRC-CATALOG ID pair MATCH in Release_Track" )</f>
        <v>Blue Lock</v>
      </c>
      <c r="E905" s="43" t="s">
        <v>44</v>
      </c>
      <c r="F905" s="135" t="s">
        <v>671</v>
      </c>
      <c r="G905" s="136" t="str">
        <f t="array" ref="G905">ifs(or($F905="",$F905="Main Primary Artist"),$F905,not(iserror(vlookup($F905,'Reference info'!$J$5:$J$8,1,0))),"Key Artist",not(iserror(vlookup($F905,'Reference info'!$J$38:$J$405,1,0))),"Performer",not(iserror(vlookup($F905,'Reference info'!$J$10:$J$36,1,0))),"Producer &amp; Engineer")</f>
        <v>Key Artist</v>
      </c>
      <c r="J905" s="174" t="str">
        <f>IF(F905="Main Primary Artist","update Tracks set ArtistId=(select ArtistId from Artists where Name=N'"&amp;Substitute(Trim(E905),"'","''")&amp;"' and EnterpriseId="&amp;EntId&amp;") where "&amp;IF(A905&lt;&gt;"", "ISRC='"&amp;A905&amp;"'", "TrackVendorId='"&amp;Substitute(Trim(B905),"'","''")&amp;"'")&amp;" and EnterpriseId="&amp;EntId,"INSERT into Contributors VALUES (newid(), "&amp;IF(F905&lt;&gt;"Primary Artist", "(select RoleId from ContributorRoles where Name='"&amp;F905&amp;"'), 0", "49, 1")&amp; ", (select max(TrackId) from Tracks where "&amp;IF(A905&lt;&gt;"", "ISRC='"&amp;A905&amp;"'", "TrackVendorId='"&amp;Substitute(Trim(B905),"'","''")&amp;"'")&amp;" and EnterpriseId="&amp;EntId&amp;"), null, (select ArtistId from Artists where Name=N'"&amp;SUBSTITUTE(trim(E905),"'","''")&amp;"' and EnterpriseId="&amp;EntId&amp;"), null)")</f>
        <v>INSERT into Contributors VALUES (newid(), 49, 1, (select max(TrackId) from Tracks where ISRC='US7VG2357405' and EnterpriseId=647322), null, (select ArtistId from Artists where Name=N'SecondTime' and EnterpriseId=647322), null)</v>
      </c>
    </row>
    <row r="906">
      <c r="A906" s="8" t="s">
        <v>732</v>
      </c>
      <c r="B906" s="116"/>
      <c r="C906" s="134" t="str">
        <f t="array" ref="C906">ifs(and(isblank($A906),isblank($B906)),"", not(iserror(vlookup($A906&amp;$B906,'5) Release_Track'!$F:$F&amp;'5) Release_Track'!$G:$G,1,0))),vlookup($A906&amp;$B906,{'5) Release_Track'!$F:$F&amp;'5) Release_Track'!$G:$G,'5) Release_Track'!$H:$H},2,0), or(and(not(isblank($B906)),$B906=$B903,$A906&lt;&gt;$A903),and(not(isblank($A906)),$A906=$A903,$B906&lt;&gt;$B903)),"ID LISTS UNALIGNED",and($A906&lt;&gt;"",countif('5) Release_Track'!$F:$F,$A906)=0),"NO ISRC MATCH in Release_Track",and($B906&lt;&gt;"",countif('5) Release_Track'!$G:$G,$B906)=0),"NO CATALOG ID MATCH in Release_Track",iserror(vlookup($A906&amp;$B906,'5) Release_Track'!$F:$F&amp;'5) Release_Track'!$G:$G,1,0)),"NO ISRC-CATALOG ID pair MATCH in Release_Track" )</f>
        <v>Lendas do Futebol</v>
      </c>
      <c r="D906" s="134" t="str">
        <f t="array" ref="D906">ifs(and(isblank($A906),isblank($B906)),"", not(iserror(vlookup($A906&amp;$B906,'5) Release_Track'!$F:$F&amp;'5) Release_Track'!$G:$G,1,0))),vlookup($A906&amp;$B906,{'5) Release_Track'!$F:$F&amp;'5) Release_Track'!$G:$G,'5) Release_Track'!$I:$I},2,0), or(and(not(isblank($B906)),$B906=$B903,$A906&lt;&gt;$A903),and(not(isblank($A906)),$A906=$A903,$B906&lt;&gt;$B903)),"ID LISTS UNALIGNED",and($A906&lt;&gt;"",countif('5) Release_Track'!$F:$F,$A906)=0),"NO ISRC MATCH in Release_Track",and($B906&lt;&gt;"",countif('5) Release_Track'!$G:$G,$B906)=0),"NO CATALOG ID MATCH in Release_Track",iserror(vlookup($A906&amp;$B906,'5) Release_Track'!$F:$F&amp;'5) Release_Track'!$G:$G,1,0)),"NO ISRC-CATALOG ID pair MATCH in Release_Track" )</f>
        <v>Blue Lock</v>
      </c>
      <c r="E906" s="43" t="s">
        <v>67</v>
      </c>
      <c r="F906" s="135" t="s">
        <v>666</v>
      </c>
      <c r="G906" s="136" t="str">
        <f t="array" ref="G906">ifs(or($F906="",$F906="Main Primary Artist"),$F906,not(iserror(vlookup($F906,'Reference info'!$J$5:$J$8,1,0))),"Key Artist",not(iserror(vlookup($F906,'Reference info'!$J$38:$J$405,1,0))),"Performer",not(iserror(vlookup($F906,'Reference info'!$J$10:$J$36,1,0))),"Producer &amp; Engineer")</f>
        <v>Main Primary Artist</v>
      </c>
      <c r="H906" s="8" t="str">
        <f>"update Artists set ReleasesCount=(select count (distinct ReleaseId) from Releases where ArtistId=(select max(ArtistId) from Artists where Name=N'"&amp;E906&amp;"' and EnterpriseId="&amp;EntId&amp;")), 
TracksCount=(select count (distinct TrackId) from Tracks where ArtistId=(select max(ArtistId) from Artists where Name=N'"&amp;E906&amp;"' and EnterpriseId="&amp;EntId&amp;")) where ArtistId=(select max(ArtistId) from Artists where Name=N'"&amp;E906&amp;"'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906" s="174" t="str">
        <f>IF(F906="Main Primary Artist","update Tracks set ArtistId=(select ArtistId from Artists where Name=N'"&amp;Substitute(Trim(E906),"'","''")&amp;"' and EnterpriseId="&amp;EntId&amp;") where "&amp;IF(A906&lt;&gt;"", "ISRC='"&amp;A906&amp;"'", "TrackVendorId='"&amp;Substitute(Trim(B906),"'","''")&amp;"'")&amp;" and EnterpriseId="&amp;EntId,"INSERT into Contributors VALUES (newid(), "&amp;IF(F906&lt;&gt;"Primary Artist", "(select RoleId from ContributorRoles where Name='"&amp;F906&amp;"'), 0", "49, 1")&amp; ", (select max(TrackId) from Tracks where "&amp;IF(A906&lt;&gt;"", "ISRC='"&amp;A906&amp;"'", "TrackVendorId='"&amp;Substitute(Trim(B906),"'","''")&amp;"'")&amp;" and EnterpriseId="&amp;EntId&amp;"), null, (select ArtistId from Artists where Name=N'"&amp;SUBSTITUTE(trim(E906),"'","''")&amp;"' and EnterpriseId="&amp;EntId&amp;"), null)")</f>
        <v>update Tracks set ArtistId=(select ArtistId from Artists where Name=N'Flash Beats Manow' and EnterpriseId=647322) where ISRC='US7VG2357405' and EnterpriseId=647322</v>
      </c>
    </row>
    <row r="907" hidden="1">
      <c r="A907" s="8" t="s">
        <v>732</v>
      </c>
      <c r="B907" s="116"/>
      <c r="C907" s="134" t="str">
        <f t="array" ref="C907">ifs(and(isblank($A907),isblank($B907)),"", not(iserror(vlookup($A907&amp;$B907,'5) Release_Track'!$F:$F&amp;'5) Release_Track'!$G:$G,1,0))),vlookup($A907&amp;$B907,{'5) Release_Track'!$F:$F&amp;'5) Release_Track'!$G:$G,'5) Release_Track'!$H:$H},2,0), or(and(not(isblank($B907)),$B907=$B906,$A907&lt;&gt;$A906),and(not(isblank($A907)),$A907=$A906,$B907&lt;&gt;$B906)),"ID LISTS UNALIGNED",and($A907&lt;&gt;"",countif('5) Release_Track'!$F:$F,$A907)=0),"NO ISRC MATCH in Release_Track",and($B907&lt;&gt;"",countif('5) Release_Track'!$G:$G,$B907)=0),"NO CATALOG ID MATCH in Release_Track",iserror(vlookup($A907&amp;$B907,'5) Release_Track'!$F:$F&amp;'5) Release_Track'!$G:$G,1,0)),"NO ISRC-CATALOG ID pair MATCH in Release_Track" )</f>
        <v>Lendas do Futebol</v>
      </c>
      <c r="D907" s="134" t="str">
        <f t="array" ref="D907">ifs(and(isblank($A907),isblank($B907)),"", not(iserror(vlookup($A907&amp;$B907,'5) Release_Track'!$F:$F&amp;'5) Release_Track'!$G:$G,1,0))),vlookup($A907&amp;$B907,{'5) Release_Track'!$F:$F&amp;'5) Release_Track'!$G:$G,'5) Release_Track'!$I:$I},2,0), or(and(not(isblank($B907)),$B907=$B906,$A907&lt;&gt;$A906),and(not(isblank($A907)),$A907=$A906,$B907&lt;&gt;$B906)),"ID LISTS UNALIGNED",and($A907&lt;&gt;"",countif('5) Release_Track'!$F:$F,$A907)=0),"NO ISRC MATCH in Release_Track",and($B907&lt;&gt;"",countif('5) Release_Track'!$G:$G,$B907)=0),"NO CATALOG ID MATCH in Release_Track",iserror(vlookup($A907&amp;$B907,'5) Release_Track'!$F:$F&amp;'5) Release_Track'!$G:$G,1,0)),"NO ISRC-CATALOG ID pair MATCH in Release_Track" )</f>
        <v>Blue Lock</v>
      </c>
      <c r="E907" s="43" t="s">
        <v>67</v>
      </c>
      <c r="F907" s="135" t="s">
        <v>669</v>
      </c>
      <c r="G907" s="136" t="str">
        <f t="array" ref="G907">ifs(or($F907="",$F907="Main Primary Artist"),$F907,not(iserror(vlookup($F907,'Reference info'!$J$5:$J$8,1,0))),"Key Artist",not(iserror(vlookup($F907,'Reference info'!$J$38:$J$405,1,0))),"Performer",not(iserror(vlookup($F907,'Reference info'!$J$10:$J$36,1,0))),"Producer &amp; Engineer")</f>
        <v>Producer &amp; Engineer</v>
      </c>
      <c r="J907" s="174" t="str">
        <f>IF(F907="Main Primary Artist","update Tracks set ArtistId=(select ArtistId from Artists where Name=N'"&amp;Substitute(Trim(E907),"'","''")&amp;"' and EnterpriseId="&amp;EntId&amp;") where "&amp;IF(A907&lt;&gt;"", "ISRC='"&amp;A907&amp;"'", "TrackVendorId='"&amp;Substitute(Trim(B907),"'","''")&amp;"'")&amp;" and EnterpriseId="&amp;EntId,"INSERT into Contributors VALUES (newid(), "&amp;IF(F907&lt;&gt;"Primary Artist", "(select RoleId from ContributorRoles where Name='"&amp;F907&amp;"'), 0", "49, 1")&amp; ", (select max(TrackId) from Tracks where "&amp;IF(A907&lt;&gt;"", "ISRC='"&amp;A907&amp;"'", "TrackVendorId='"&amp;Substitute(Trim(B907),"'","''")&amp;"'")&amp;" and EnterpriseId="&amp;EntId&amp;"), null, (select ArtistId from Artists where Name=N'"&amp;SUBSTITUTE(trim(E907),"'","''")&amp;"' and EnterpriseId="&amp;EntId&amp;"), null)")</f>
        <v>INSERT into Contributors VALUES (newid(), (select RoleId from ContributorRoles where Name='Engineer'), 0, (select max(TrackId) from Tracks where ISRC='US7VG2357405' and EnterpriseId=647322), null, (select ArtistId from Artists where Name=N'Flash Beats Manow' and EnterpriseId=647322), null)</v>
      </c>
    </row>
    <row r="908" hidden="1">
      <c r="A908" s="34" t="s">
        <v>1042</v>
      </c>
      <c r="B908" s="84"/>
      <c r="C908" s="134" t="str">
        <f t="array" ref="C908">ifs(and(isblank($A908),isblank($B908)),"", not(iserror(vlookup($A908&amp;$B908,'5) Release_Track'!$F:$F&amp;'5) Release_Track'!$G:$G,1,0))),vlookup($A908&amp;$B908,{'5) Release_Track'!$F:$F&amp;'5) Release_Track'!$G:$G,'5) Release_Track'!$H:$H},2,0), or(and(not(isblank($B908)),$B908=$B905,$A908&lt;&gt;$A905),and(not(isblank($A908)),$A908=$A905,$B908&lt;&gt;$B905)),"ID LISTS UNALIGNED",and($A908&lt;&gt;"",countif('5) Release_Track'!$F:$F,$A908)=0),"NO ISRC MATCH in Release_Track",and($B908&lt;&gt;"",countif('5) Release_Track'!$G:$G,$B908)=0),"NO CATALOG ID MATCH in Release_Track",iserror(vlookup($A908&amp;$B908,'5) Release_Track'!$F:$F&amp;'5) Release_Track'!$G:$G,1,0)),"NO ISRC-CATALOG ID pair MATCH in Release_Track" )</f>
        <v>Dragão Divino</v>
      </c>
      <c r="D908" s="134" t="str">
        <f t="array" ref="D908">ifs(and(isblank($A908),isblank($B908)),"", not(iserror(vlookup($A908&amp;$B908,'5) Release_Track'!$F:$F&amp;'5) Release_Track'!$G:$G,1,0))),vlookup($A908&amp;$B908,{'5) Release_Track'!$F:$F&amp;'5) Release_Track'!$G:$G,'5) Release_Track'!$I:$I},2,0), or(and(not(isblank($B908)),$B908=$B905,$A908&lt;&gt;$A905),and(not(isblank($A908)),$A908=$A905,$B908&lt;&gt;$B905)),"ID LISTS UNALIGNED",and($A908&lt;&gt;"",countif('5) Release_Track'!$F:$F,$A908)=0),"NO ISRC MATCH in Release_Track",and($B908&lt;&gt;"",countif('5) Release_Track'!$G:$G,$B908)=0),"NO CATALOG ID MATCH in Release_Track",iserror(vlookup($A908&amp;$B908,'5) Release_Track'!$F:$F&amp;'5) Release_Track'!$G:$G,1,0)),"NO ISRC-CATALOG ID pair MATCH in Release_Track" )</f>
        <v>Speed Up</v>
      </c>
      <c r="E908" s="96" t="s">
        <v>53</v>
      </c>
      <c r="F908" s="135" t="s">
        <v>667</v>
      </c>
      <c r="G908" s="136" t="str">
        <f t="array" ref="G908">ifs(or($F908="",$F908="Main Primary Artist"),$F908,not(iserror(vlookup($F908,'Reference info'!$J$5:$J$8,1,0))),"Key Artist",not(iserror(vlookup($F908,'Reference info'!$J$38:$J$405,1,0))),"Performer",not(iserror(vlookup($F908,'Reference info'!$J$10:$J$36,1,0))),"Producer &amp; Engineer")</f>
        <v>Producer &amp; Engineer</v>
      </c>
      <c r="J908" s="174" t="str">
        <f>IF(F908="Main Primary Artist","update Tracks set ArtistId=(select ArtistId from Artists where Name=N'"&amp;Substitute(Trim(E908),"'","''")&amp;"' and EnterpriseId="&amp;EntId&amp;") where "&amp;IF(A908&lt;&gt;"", "ISRC='"&amp;A908&amp;"'", "TrackVendorId='"&amp;Substitute(Trim(B908),"'","''")&amp;"'")&amp;" and EnterpriseId="&amp;EntId,"INSERT into Contributors VALUES (newid(), "&amp;IF(F908&lt;&gt;"Primary Artist", "(select RoleId from ContributorRoles where Name='"&amp;F908&amp;"'), 0", "49, 1")&amp; ", (select max(TrackId) from Tracks where "&amp;IF(A908&lt;&gt;"", "ISRC='"&amp;A908&amp;"'", "TrackVendorId='"&amp;Substitute(Trim(B908),"'","''")&amp;"'")&amp;" and EnterpriseId="&amp;EntId&amp;"), null, (select ArtistId from Artists where Name=N'"&amp;SUBSTITUTE(trim(E908),"'","''")&amp;"' and EnterpriseId="&amp;EntId&amp;"), null)")</f>
        <v>INSERT into Contributors VALUES (newid(), (select RoleId from ContributorRoles where Name='Producer'), 0, (select max(TrackId) from Tracks where ISRC='US7VG2357414' and EnterpriseId=647322), null, (select ArtistId from Artists where Name=N'PeJota10*' and EnterpriseId=647322), null)</v>
      </c>
    </row>
    <row r="909">
      <c r="A909" s="34" t="s">
        <v>1042</v>
      </c>
      <c r="B909" s="84"/>
      <c r="C909" s="134" t="str">
        <f t="array" ref="C909">ifs(and(isblank($A909),isblank($B909)),"", not(iserror(vlookup($A909&amp;$B909,'5) Release_Track'!$F:$F&amp;'5) Release_Track'!$G:$G,1,0))),vlookup($A909&amp;$B909,{'5) Release_Track'!$F:$F&amp;'5) Release_Track'!$G:$G,'5) Release_Track'!$H:$H},2,0), or(and(not(isblank($B909)),$B909=$B906,$A909&lt;&gt;$A906),and(not(isblank($A909)),$A909=$A906,$B909&lt;&gt;$B906)),"ID LISTS UNALIGNED",and($A909&lt;&gt;"",countif('5) Release_Track'!$F:$F,$A909)=0),"NO ISRC MATCH in Release_Track",and($B909&lt;&gt;"",countif('5) Release_Track'!$G:$G,$B909)=0),"NO CATALOG ID MATCH in Release_Track",iserror(vlookup($A909&amp;$B909,'5) Release_Track'!$F:$F&amp;'5) Release_Track'!$G:$G,1,0)),"NO ISRC-CATALOG ID pair MATCH in Release_Track" )</f>
        <v>Dragão Divino</v>
      </c>
      <c r="D909" s="134" t="str">
        <f t="array" ref="D909">ifs(and(isblank($A909),isblank($B909)),"", not(iserror(vlookup($A909&amp;$B909,'5) Release_Track'!$F:$F&amp;'5) Release_Track'!$G:$G,1,0))),vlookup($A909&amp;$B909,{'5) Release_Track'!$F:$F&amp;'5) Release_Track'!$G:$G,'5) Release_Track'!$I:$I},2,0), or(and(not(isblank($B909)),$B909=$B906,$A909&lt;&gt;$A906),and(not(isblank($A909)),$A909=$A906,$B909&lt;&gt;$B906)),"ID LISTS UNALIGNED",and($A909&lt;&gt;"",countif('5) Release_Track'!$F:$F,$A909)=0),"NO ISRC MATCH in Release_Track",and($B909&lt;&gt;"",countif('5) Release_Track'!$G:$G,$B909)=0),"NO CATALOG ID MATCH in Release_Track",iserror(vlookup($A909&amp;$B909,'5) Release_Track'!$F:$F&amp;'5) Release_Track'!$G:$G,1,0)),"NO ISRC-CATALOG ID pair MATCH in Release_Track" )</f>
        <v>Speed Up</v>
      </c>
      <c r="E909" s="96" t="s">
        <v>53</v>
      </c>
      <c r="F909" s="140" t="s">
        <v>666</v>
      </c>
      <c r="G909" s="136" t="str">
        <f t="array" ref="G909">ifs(or($F909="",$F909="Main Primary Artist"),$F909,not(iserror(vlookup($F909,'Reference info'!$J$5:$J$8,1,0))),"Key Artist",not(iserror(vlookup($F909,'Reference info'!$J$38:$J$405,1,0))),"Performer",not(iserror(vlookup($F909,'Reference info'!$J$10:$J$36,1,0))),"Producer &amp; Engineer")</f>
        <v>Main Primary Artist</v>
      </c>
      <c r="H909" s="8" t="str">
        <f>"update Artists set ReleasesCount=(select count (distinct ReleaseId) from Releases where ArtistId=(select max(ArtistId) from Artists where Name=N'"&amp;E909&amp;"' and EnterpriseId="&amp;EntId&amp;")), 
TracksCount=(select count (distinct TrackId) from Tracks where ArtistId=(select max(ArtistId) from Artists where Name=N'"&amp;E909&amp;"' and EnterpriseId="&amp;EntId&amp;")) where ArtistId=(select max(ArtistId) from Artists where Name=N'"&amp;E909&amp;"'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09" s="174" t="str">
        <f>IF(F909="Main Primary Artist","update Tracks set ArtistId=(select ArtistId from Artists where Name=N'"&amp;Substitute(Trim(E909),"'","''")&amp;"' and EnterpriseId="&amp;EntId&amp;") where "&amp;IF(A909&lt;&gt;"", "ISRC='"&amp;A909&amp;"'", "TrackVendorId='"&amp;Substitute(Trim(B909),"'","''")&amp;"'")&amp;" and EnterpriseId="&amp;EntId,"INSERT into Contributors VALUES (newid(), "&amp;IF(F909&lt;&gt;"Primary Artist", "(select RoleId from ContributorRoles where Name='"&amp;F909&amp;"'), 0", "49, 1")&amp; ", (select max(TrackId) from Tracks where "&amp;IF(A909&lt;&gt;"", "ISRC='"&amp;A909&amp;"'", "TrackVendorId='"&amp;Substitute(Trim(B909),"'","''")&amp;"'")&amp;" and EnterpriseId="&amp;EntId&amp;"), null, (select ArtistId from Artists where Name=N'"&amp;SUBSTITUTE(trim(E909),"'","''")&amp;"' and EnterpriseId="&amp;EntId&amp;"), null)")</f>
        <v>update Tracks set ArtistId=(select ArtistId from Artists where Name=N'PeJota10*' and EnterpriseId=647322) where ISRC='US7VG2357414' and EnterpriseId=647322</v>
      </c>
    </row>
    <row r="910" hidden="1">
      <c r="A910" s="34" t="s">
        <v>1042</v>
      </c>
      <c r="B910" s="84"/>
      <c r="C910" s="134" t="str">
        <f t="array" ref="C910">ifs(and(isblank($A910),isblank($B910)),"", not(iserror(vlookup($A910&amp;$B910,'5) Release_Track'!$F:$F&amp;'5) Release_Track'!$G:$G,1,0))),vlookup($A910&amp;$B910,{'5) Release_Track'!$F:$F&amp;'5) Release_Track'!$G:$G,'5) Release_Track'!$H:$H},2,0), or(and(not(isblank($B910)),$B910=$B907,$A910&lt;&gt;$A907),and(not(isblank($A910)),$A910=$A907,$B910&lt;&gt;$B907)),"ID LISTS UNALIGNED",and($A910&lt;&gt;"",countif('5) Release_Track'!$F:$F,$A910)=0),"NO ISRC MATCH in Release_Track",and($B910&lt;&gt;"",countif('5) Release_Track'!$G:$G,$B910)=0),"NO CATALOG ID MATCH in Release_Track",iserror(vlookup($A910&amp;$B910,'5) Release_Track'!$F:$F&amp;'5) Release_Track'!$G:$G,1,0)),"NO ISRC-CATALOG ID pair MATCH in Release_Track" )</f>
        <v>Dragão Divino</v>
      </c>
      <c r="D910" s="134" t="str">
        <f t="array" ref="D910">ifs(and(isblank($A910),isblank($B910)),"", not(iserror(vlookup($A910&amp;$B910,'5) Release_Track'!$F:$F&amp;'5) Release_Track'!$G:$G,1,0))),vlookup($A910&amp;$B910,{'5) Release_Track'!$F:$F&amp;'5) Release_Track'!$G:$G,'5) Release_Track'!$I:$I},2,0), or(and(not(isblank($B910)),$B910=$B907,$A910&lt;&gt;$A907),and(not(isblank($A910)),$A910=$A907,$B910&lt;&gt;$B907)),"ID LISTS UNALIGNED",and($A910&lt;&gt;"",countif('5) Release_Track'!$F:$F,$A910)=0),"NO ISRC MATCH in Release_Track",and($B910&lt;&gt;"",countif('5) Release_Track'!$G:$G,$B910)=0),"NO CATALOG ID MATCH in Release_Track",iserror(vlookup($A910&amp;$B910,'5) Release_Track'!$F:$F&amp;'5) Release_Track'!$G:$G,1,0)),"NO ISRC-CATALOG ID pair MATCH in Release_Track" )</f>
        <v>Speed Up</v>
      </c>
      <c r="E910" s="96" t="s">
        <v>53</v>
      </c>
      <c r="F910" s="135" t="s">
        <v>669</v>
      </c>
      <c r="G910" s="136" t="str">
        <f t="array" ref="G910">ifs(or($F910="",$F910="Main Primary Artist"),$F910,not(iserror(vlookup($F910,'Reference info'!$J$5:$J$8,1,0))),"Key Artist",not(iserror(vlookup($F910,'Reference info'!$J$38:$J$405,1,0))),"Performer",not(iserror(vlookup($F910,'Reference info'!$J$10:$J$36,1,0))),"Producer &amp; Engineer")</f>
        <v>Producer &amp; Engineer</v>
      </c>
      <c r="J910" s="174" t="str">
        <f>IF(F910="Main Primary Artist","update Tracks set ArtistId=(select ArtistId from Artists where Name=N'"&amp;Substitute(Trim(E910),"'","''")&amp;"' and EnterpriseId="&amp;EntId&amp;") where "&amp;IF(A910&lt;&gt;"", "ISRC='"&amp;A910&amp;"'", "TrackVendorId='"&amp;Substitute(Trim(B910),"'","''")&amp;"'")&amp;" and EnterpriseId="&amp;EntId,"INSERT into Contributors VALUES (newid(), "&amp;IF(F910&lt;&gt;"Primary Artist", "(select RoleId from ContributorRoles where Name='"&amp;F910&amp;"'), 0", "49, 1")&amp; ", (select max(TrackId) from Tracks where "&amp;IF(A910&lt;&gt;"", "ISRC='"&amp;A910&amp;"'", "TrackVendorId='"&amp;Substitute(Trim(B910),"'","''")&amp;"'")&amp;" and EnterpriseId="&amp;EntId&amp;"), null, (select ArtistId from Artists where Name=N'"&amp;SUBSTITUTE(trim(E910),"'","''")&amp;"' and EnterpriseId="&amp;EntId&amp;"), null)")</f>
        <v>INSERT into Contributors VALUES (newid(), (select RoleId from ContributorRoles where Name='Engineer'), 0, (select max(TrackId) from Tracks where ISRC='US7VG2357414' and EnterpriseId=647322), null, (select ArtistId from Artists where Name=N'PeJota10*' and EnterpriseId=647322), null)</v>
      </c>
    </row>
    <row r="911" hidden="1">
      <c r="A911" s="34" t="s">
        <v>1040</v>
      </c>
      <c r="B911" s="84"/>
      <c r="C911" s="134" t="str">
        <f t="array" ref="C911">ifs(and(isblank($A911),isblank($B911)),"", not(iserror(vlookup($A911&amp;$B911,'5) Release_Track'!$F:$F&amp;'5) Release_Track'!$G:$G,1,0))),vlookup($A911&amp;$B911,{'5) Release_Track'!$F:$F&amp;'5) Release_Track'!$G:$G,'5) Release_Track'!$H:$H},2,0), or(and(not(isblank($B911)),$B911=$B908,$A911&lt;&gt;$A908),and(not(isblank($A911)),$A911=$A908,$B911&lt;&gt;$B908)),"ID LISTS UNALIGNED",and($A911&lt;&gt;"",countif('5) Release_Track'!$F:$F,$A911)=0),"NO ISRC MATCH in Release_Track",and($B911&lt;&gt;"",countif('5) Release_Track'!$G:$G,$B911)=0),"NO CATALOG ID MATCH in Release_Track",iserror(vlookup($A911&amp;$B911,'5) Release_Track'!$F:$F&amp;'5) Release_Track'!$G:$G,1,0)),"NO ISRC-CATALOG ID pair MATCH in Release_Track" )</f>
        <v>Dragão Divino</v>
      </c>
      <c r="D911" s="134" t="str">
        <f t="array" ref="D911">ifs(and(isblank($A911),isblank($B911)),"", not(iserror(vlookup($A911&amp;$B911,'5) Release_Track'!$F:$F&amp;'5) Release_Track'!$G:$G,1,0))),vlookup($A911&amp;$B911,{'5) Release_Track'!$F:$F&amp;'5) Release_Track'!$G:$G,'5) Release_Track'!$I:$I},2,0), or(and(not(isblank($B911)),$B911=$B908,$A911&lt;&gt;$A908),and(not(isblank($A911)),$A911=$A908,$B911&lt;&gt;$B908)),"ID LISTS UNALIGNED",and($A911&lt;&gt;"",countif('5) Release_Track'!$F:$F,$A911)=0),"NO ISRC MATCH in Release_Track",and($B911&lt;&gt;"",countif('5) Release_Track'!$G:$G,$B911)=0),"NO CATALOG ID MATCH in Release_Track",iserror(vlookup($A911&amp;$B911,'5) Release_Track'!$F:$F&amp;'5) Release_Track'!$G:$G,1,0)),"NO ISRC-CATALOG ID pair MATCH in Release_Track" )</f>
        <v/>
      </c>
      <c r="E911" s="96" t="s">
        <v>53</v>
      </c>
      <c r="F911" s="135" t="s">
        <v>667</v>
      </c>
      <c r="G911" s="136" t="str">
        <f t="array" ref="G911">ifs(or($F911="",$F911="Main Primary Artist"),$F911,not(iserror(vlookup($F911,'Reference info'!$J$5:$J$8,1,0))),"Key Artist",not(iserror(vlookup($F911,'Reference info'!$J$38:$J$405,1,0))),"Performer",not(iserror(vlookup($F911,'Reference info'!$J$10:$J$36,1,0))),"Producer &amp; Engineer")</f>
        <v>Producer &amp; Engineer</v>
      </c>
      <c r="J911" s="174" t="str">
        <f>IF(F911="Main Primary Artist","update Tracks set ArtistId=(select ArtistId from Artists where Name=N'"&amp;Substitute(Trim(E911),"'","''")&amp;"' and EnterpriseId="&amp;EntId&amp;") where "&amp;IF(A911&lt;&gt;"", "ISRC='"&amp;A911&amp;"'", "TrackVendorId='"&amp;Substitute(Trim(B911),"'","''")&amp;"'")&amp;" and EnterpriseId="&amp;EntId,"INSERT into Contributors VALUES (newid(), "&amp;IF(F911&lt;&gt;"Primary Artist", "(select RoleId from ContributorRoles where Name='"&amp;F911&amp;"'), 0", "49, 1")&amp; ", (select max(TrackId) from Tracks where "&amp;IF(A911&lt;&gt;"", "ISRC='"&amp;A911&amp;"'", "TrackVendorId='"&amp;Substitute(Trim(B911),"'","''")&amp;"'")&amp;" and EnterpriseId="&amp;EntId&amp;"), null, (select ArtistId from Artists where Name=N'"&amp;SUBSTITUTE(trim(E911),"'","''")&amp;"' and EnterpriseId="&amp;EntId&amp;"), null)")</f>
        <v>INSERT into Contributors VALUES (newid(), (select RoleId from ContributorRoles where Name='Producer'), 0, (select max(TrackId) from Tracks where ISRC='US7VG2357427' and EnterpriseId=647322), null, (select ArtistId from Artists where Name=N'PeJota10*' and EnterpriseId=647322), null)</v>
      </c>
    </row>
    <row r="912">
      <c r="A912" s="34" t="s">
        <v>1040</v>
      </c>
      <c r="B912" s="84"/>
      <c r="C912" s="134" t="str">
        <f t="array" ref="C912">ifs(and(isblank($A912),isblank($B912)),"", not(iserror(vlookup($A912&amp;$B912,'5) Release_Track'!$F:$F&amp;'5) Release_Track'!$G:$G,1,0))),vlookup($A912&amp;$B912,{'5) Release_Track'!$F:$F&amp;'5) Release_Track'!$G:$G,'5) Release_Track'!$H:$H},2,0), or(and(not(isblank($B912)),$B912=$B909,$A912&lt;&gt;$A909),and(not(isblank($A912)),$A912=$A909,$B912&lt;&gt;$B909)),"ID LISTS UNALIGNED",and($A912&lt;&gt;"",countif('5) Release_Track'!$F:$F,$A912)=0),"NO ISRC MATCH in Release_Track",and($B912&lt;&gt;"",countif('5) Release_Track'!$G:$G,$B912)=0),"NO CATALOG ID MATCH in Release_Track",iserror(vlookup($A912&amp;$B912,'5) Release_Track'!$F:$F&amp;'5) Release_Track'!$G:$G,1,0)),"NO ISRC-CATALOG ID pair MATCH in Release_Track" )</f>
        <v>Dragão Divino</v>
      </c>
      <c r="D912" s="134" t="str">
        <f t="array" ref="D912">ifs(and(isblank($A912),isblank($B912)),"", not(iserror(vlookup($A912&amp;$B912,'5) Release_Track'!$F:$F&amp;'5) Release_Track'!$G:$G,1,0))),vlookup($A912&amp;$B912,{'5) Release_Track'!$F:$F&amp;'5) Release_Track'!$G:$G,'5) Release_Track'!$I:$I},2,0), or(and(not(isblank($B912)),$B912=$B909,$A912&lt;&gt;$A909),and(not(isblank($A912)),$A912=$A909,$B912&lt;&gt;$B909)),"ID LISTS UNALIGNED",and($A912&lt;&gt;"",countif('5) Release_Track'!$F:$F,$A912)=0),"NO ISRC MATCH in Release_Track",and($B912&lt;&gt;"",countif('5) Release_Track'!$G:$G,$B912)=0),"NO CATALOG ID MATCH in Release_Track",iserror(vlookup($A912&amp;$B912,'5) Release_Track'!$F:$F&amp;'5) Release_Track'!$G:$G,1,0)),"NO ISRC-CATALOG ID pair MATCH in Release_Track" )</f>
        <v/>
      </c>
      <c r="E912" s="96" t="s">
        <v>53</v>
      </c>
      <c r="F912" s="140" t="s">
        <v>666</v>
      </c>
      <c r="G912" s="136" t="str">
        <f t="array" ref="G912">ifs(or($F912="",$F912="Main Primary Artist"),$F912,not(iserror(vlookup($F912,'Reference info'!$J$5:$J$8,1,0))),"Key Artist",not(iserror(vlookup($F912,'Reference info'!$J$38:$J$405,1,0))),"Performer",not(iserror(vlookup($F912,'Reference info'!$J$10:$J$36,1,0))),"Producer &amp; Engineer")</f>
        <v>Main Primary Artist</v>
      </c>
      <c r="H912" s="8" t="str">
        <f>"update Artists set ReleasesCount=(select count (distinct ReleaseId) from Releases where ArtistId=(select max(ArtistId) from Artists where Name=N'"&amp;E912&amp;"' and EnterpriseId="&amp;EntId&amp;")), 
TracksCount=(select count (distinct TrackId) from Tracks where ArtistId=(select max(ArtistId) from Artists where Name=N'"&amp;E912&amp;"' and EnterpriseId="&amp;EntId&amp;")) where ArtistId=(select max(ArtistId) from Artists where Name=N'"&amp;E912&amp;"'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12" s="174" t="str">
        <f>IF(F912="Main Primary Artist","update Tracks set ArtistId=(select ArtistId from Artists where Name=N'"&amp;Substitute(Trim(E912),"'","''")&amp;"' and EnterpriseId="&amp;EntId&amp;") where "&amp;IF(A912&lt;&gt;"", "ISRC='"&amp;A912&amp;"'", "TrackVendorId='"&amp;Substitute(Trim(B912),"'","''")&amp;"'")&amp;" and EnterpriseId="&amp;EntId,"INSERT into Contributors VALUES (newid(), "&amp;IF(F912&lt;&gt;"Primary Artist", "(select RoleId from ContributorRoles where Name='"&amp;F912&amp;"'), 0", "49, 1")&amp; ", (select max(TrackId) from Tracks where "&amp;IF(A912&lt;&gt;"", "ISRC='"&amp;A912&amp;"'", "TrackVendorId='"&amp;Substitute(Trim(B912),"'","''")&amp;"'")&amp;" and EnterpriseId="&amp;EntId&amp;"), null, (select ArtistId from Artists where Name=N'"&amp;SUBSTITUTE(trim(E912),"'","''")&amp;"' and EnterpriseId="&amp;EntId&amp;"), null)")</f>
        <v>update Tracks set ArtistId=(select ArtistId from Artists where Name=N'PeJota10*' and EnterpriseId=647322) where ISRC='US7VG2357427' and EnterpriseId=647322</v>
      </c>
    </row>
    <row r="913" hidden="1">
      <c r="A913" s="34" t="s">
        <v>1040</v>
      </c>
      <c r="B913" s="84"/>
      <c r="C913" s="134" t="str">
        <f t="array" ref="C913">ifs(and(isblank($A913),isblank($B913)),"", not(iserror(vlookup($A913&amp;$B913,'5) Release_Track'!$F:$F&amp;'5) Release_Track'!$G:$G,1,0))),vlookup($A913&amp;$B913,{'5) Release_Track'!$F:$F&amp;'5) Release_Track'!$G:$G,'5) Release_Track'!$H:$H},2,0), or(and(not(isblank($B913)),$B913=$B910,$A913&lt;&gt;$A910),and(not(isblank($A913)),$A913=$A910,$B913&lt;&gt;$B910)),"ID LISTS UNALIGNED",and($A913&lt;&gt;"",countif('5) Release_Track'!$F:$F,$A913)=0),"NO ISRC MATCH in Release_Track",and($B913&lt;&gt;"",countif('5) Release_Track'!$G:$G,$B913)=0),"NO CATALOG ID MATCH in Release_Track",iserror(vlookup($A913&amp;$B913,'5) Release_Track'!$F:$F&amp;'5) Release_Track'!$G:$G,1,0)),"NO ISRC-CATALOG ID pair MATCH in Release_Track" )</f>
        <v>Dragão Divino</v>
      </c>
      <c r="D913" s="134" t="str">
        <f t="array" ref="D913">ifs(and(isblank($A913),isblank($B913)),"", not(iserror(vlookup($A913&amp;$B913,'5) Release_Track'!$F:$F&amp;'5) Release_Track'!$G:$G,1,0))),vlookup($A913&amp;$B913,{'5) Release_Track'!$F:$F&amp;'5) Release_Track'!$G:$G,'5) Release_Track'!$I:$I},2,0), or(and(not(isblank($B913)),$B913=$B910,$A913&lt;&gt;$A910),and(not(isblank($A913)),$A913=$A910,$B913&lt;&gt;$B910)),"ID LISTS UNALIGNED",and($A913&lt;&gt;"",countif('5) Release_Track'!$F:$F,$A913)=0),"NO ISRC MATCH in Release_Track",and($B913&lt;&gt;"",countif('5) Release_Track'!$G:$G,$B913)=0),"NO CATALOG ID MATCH in Release_Track",iserror(vlookup($A913&amp;$B913,'5) Release_Track'!$F:$F&amp;'5) Release_Track'!$G:$G,1,0)),"NO ISRC-CATALOG ID pair MATCH in Release_Track" )</f>
        <v/>
      </c>
      <c r="E913" s="96" t="s">
        <v>53</v>
      </c>
      <c r="F913" s="135" t="s">
        <v>669</v>
      </c>
      <c r="G913" s="136" t="str">
        <f t="array" ref="G913">ifs(or($F913="",$F913="Main Primary Artist"),$F913,not(iserror(vlookup($F913,'Reference info'!$J$5:$J$8,1,0))),"Key Artist",not(iserror(vlookup($F913,'Reference info'!$J$38:$J$405,1,0))),"Performer",not(iserror(vlookup($F913,'Reference info'!$J$10:$J$36,1,0))),"Producer &amp; Engineer")</f>
        <v>Producer &amp; Engineer</v>
      </c>
      <c r="J913" s="174" t="str">
        <f>IF(F913="Main Primary Artist","update Tracks set ArtistId=(select ArtistId from Artists where Name=N'"&amp;Substitute(Trim(E913),"'","''")&amp;"' and EnterpriseId="&amp;EntId&amp;") where "&amp;IF(A913&lt;&gt;"", "ISRC='"&amp;A913&amp;"'", "TrackVendorId='"&amp;Substitute(Trim(B913),"'","''")&amp;"'")&amp;" and EnterpriseId="&amp;EntId,"INSERT into Contributors VALUES (newid(), "&amp;IF(F913&lt;&gt;"Primary Artist", "(select RoleId from ContributorRoles where Name='"&amp;F913&amp;"'), 0", "49, 1")&amp; ", (select max(TrackId) from Tracks where "&amp;IF(A913&lt;&gt;"", "ISRC='"&amp;A913&amp;"'", "TrackVendorId='"&amp;Substitute(Trim(B913),"'","''")&amp;"'")&amp;" and EnterpriseId="&amp;EntId&amp;"), null, (select ArtistId from Artists where Name=N'"&amp;SUBSTITUTE(trim(E913),"'","''")&amp;"' and EnterpriseId="&amp;EntId&amp;"), null)")</f>
        <v>INSERT into Contributors VALUES (newid(), (select RoleId from ContributorRoles where Name='Engineer'), 0, (select max(TrackId) from Tracks where ISRC='US7VG2357427' and EnterpriseId=647322), null, (select ArtistId from Artists where Name=N'PeJota10*' and EnterpriseId=647322), null)</v>
      </c>
    </row>
    <row r="914" hidden="1">
      <c r="A914" s="8" t="s">
        <v>734</v>
      </c>
      <c r="B914" s="116"/>
      <c r="C914" s="134" t="str">
        <f t="array" ref="C914">ifs(and(isblank($A914),isblank($B914)),"", not(iserror(vlookup($A914&amp;$B914,'5) Release_Track'!$F:$F&amp;'5) Release_Track'!$G:$G,1,0))),vlookup($A914&amp;$B914,{'5) Release_Track'!$F:$F&amp;'5) Release_Track'!$G:$G,'5) Release_Track'!$H:$H},2,0), or(and(not(isblank($B914)),$B914=#REF!,$A914&lt;&gt;#REF!),and(not(isblank($A914)),$A914=#REF!,$B914&lt;&gt;#REF!)),"ID LISTS UNALIGNED",and($A914&lt;&gt;"",countif('5) Release_Track'!$F:$F,$A914)=0),"NO ISRC MATCH in Release_Track",and($B914&lt;&gt;"",countif('5) Release_Track'!$G:$G,$B914)=0),"NO CATALOG ID MATCH in Release_Track",iserror(vlookup($A914&amp;$B914,'5) Release_Track'!$F:$F&amp;'5) Release_Track'!$G:$G,1,0)),"NO ISRC-CATALOG ID pair MATCH in Release_Track" )</f>
        <v>Vazio</v>
      </c>
      <c r="D914" s="134"/>
      <c r="E914" s="43" t="s">
        <v>49</v>
      </c>
      <c r="F914" s="135" t="s">
        <v>667</v>
      </c>
      <c r="G914" s="136" t="str">
        <f t="array" ref="G914">ifs(or($F914="",$F914="Main Primary Artist"),$F914,not(iserror(vlookup($F914,'Reference info'!$J$5:$J$8,1,0))),"Key Artist",not(iserror(vlookup($F914,'Reference info'!$J$38:$J$405,1,0))),"Performer",not(iserror(vlookup($F914,'Reference info'!$J$10:$J$36,1,0))),"Producer &amp; Engineer")</f>
        <v>Producer &amp; Engineer</v>
      </c>
      <c r="J914" s="174" t="str">
        <f>IF(F914="Main Primary Artist","update Tracks set ArtistId=(select ArtistId from Artists where Name=N'"&amp;Substitute(Trim(E914),"'","''")&amp;"' and EnterpriseId="&amp;EntId&amp;") where "&amp;IF(A914&lt;&gt;"", "ISRC='"&amp;A914&amp;"'", "TrackVendorId='"&amp;Substitute(Trim(B914),"'","''")&amp;"'")&amp;" and EnterpriseId="&amp;EntId,"INSERT into Contributors VALUES (newid(), "&amp;IF(F914&lt;&gt;"Primary Artist", "(select RoleId from ContributorRoles where Name='"&amp;F914&amp;"'), 0", "49, 1")&amp; ", (select max(TrackId) from Tracks where "&amp;IF(A914&lt;&gt;"", "ISRC='"&amp;A914&amp;"'", "TrackVendorId='"&amp;Substitute(Trim(B914),"'","''")&amp;"'")&amp;" and EnterpriseId="&amp;EntId&amp;"), null, (select ArtistId from Artists where Name=N'"&amp;SUBSTITUTE(trim(E914),"'","''")&amp;"' and EnterpriseId="&amp;EntId&amp;"), null)")</f>
        <v>INSERT into Contributors VALUES (newid(), (select RoleId from ContributorRoles where Name='Producer'), 0, (select max(TrackId) from Tracks where ISRC='US7VG2361232' and EnterpriseId=647322), null, (select ArtistId from Artists where Name=N'JKZ' and EnterpriseId=647322), null)</v>
      </c>
    </row>
    <row r="915">
      <c r="A915" s="8" t="s">
        <v>734</v>
      </c>
      <c r="B915" s="116"/>
      <c r="C915" s="134" t="str">
        <f t="array" ref="C915">ifs(and(isblank($A915),isblank($B915)),"", not(iserror(vlookup($A915&amp;$B915,'5) Release_Track'!$F:$F&amp;'5) Release_Track'!$G:$G,1,0))),vlookup($A915&amp;$B915,{'5) Release_Track'!$F:$F&amp;'5) Release_Track'!$G:$G,'5) Release_Track'!$H:$H},2,0), or(and(not(isblank($B915)),$B915=#REF!,$A915&lt;&gt;#REF!),and(not(isblank($A915)),$A915=#REF!,$B915&lt;&gt;#REF!)),"ID LISTS UNALIGNED",and($A915&lt;&gt;"",countif('5) Release_Track'!$F:$F,$A915)=0),"NO ISRC MATCH in Release_Track",and($B915&lt;&gt;"",countif('5) Release_Track'!$G:$G,$B915)=0),"NO CATALOG ID MATCH in Release_Track",iserror(vlookup($A915&amp;$B915,'5) Release_Track'!$F:$F&amp;'5) Release_Track'!$G:$G,1,0)),"NO ISRC-CATALOG ID pair MATCH in Release_Track" )</f>
        <v>Vazio</v>
      </c>
      <c r="D915" s="134" t="str">
        <f t="array" ref="D915">ifs(and(isblank($A915),isblank($B915)),"", not(iserror(vlookup($A915&amp;$B915,'5) Release_Track'!$F:$F&amp;'5) Release_Track'!$G:$G,1,0))),vlookup($A915&amp;$B915,{'5) Release_Track'!$F:$F&amp;'5) Release_Track'!$G:$G,'5) Release_Track'!$I:$I},2,0), or(and(not(isblank($B915)),$B915=#REF!,$A915&lt;&gt;#REF!),and(not(isblank($A915)),$A915=#REF!,$B915&lt;&gt;#REF!)),"ID LISTS UNALIGNED",and($A915&lt;&gt;"",countif('5) Release_Track'!$F:$F,$A915)=0),"NO ISRC MATCH in Release_Track",and($B915&lt;&gt;"",countif('5) Release_Track'!$G:$G,$B915)=0),"NO CATALOG ID MATCH in Release_Track",iserror(vlookup($A915&amp;$B915,'5) Release_Track'!$F:$F&amp;'5) Release_Track'!$G:$G,1,0)),"NO ISRC-CATALOG ID pair MATCH in Release_Track" )</f>
        <v/>
      </c>
      <c r="E915" s="43" t="s">
        <v>49</v>
      </c>
      <c r="F915" s="135" t="s">
        <v>666</v>
      </c>
      <c r="G915" s="136" t="str">
        <f t="array" ref="G915">ifs(or($F915="",$F915="Main Primary Artist"),$F915,not(iserror(vlookup($F915,'Reference info'!$J$5:$J$8,1,0))),"Key Artist",not(iserror(vlookup($F915,'Reference info'!$J$38:$J$405,1,0))),"Performer",not(iserror(vlookup($F915,'Reference info'!$J$10:$J$36,1,0))),"Producer &amp; Engineer")</f>
        <v>Main Primary Artist</v>
      </c>
      <c r="H915" s="8" t="str">
        <f>"update Artists set ReleasesCount=(select count (distinct ReleaseId) from Releases where ArtistId=(select max(ArtistId) from Artists where Name=N'"&amp;E915&amp;"' and EnterpriseId="&amp;EntId&amp;")), 
TracksCount=(select count (distinct TrackId) from Tracks where ArtistId=(select max(ArtistId) from Artists where Name=N'"&amp;E915&amp;"' and EnterpriseId="&amp;EntId&amp;")) where ArtistId=(select max(ArtistId) from Artists where Name=N'"&amp;E915&amp;"'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915" s="174" t="str">
        <f>IF(F915="Main Primary Artist","update Tracks set ArtistId=(select ArtistId from Artists where Name=N'"&amp;Substitute(Trim(E915),"'","''")&amp;"' and EnterpriseId="&amp;EntId&amp;") where "&amp;IF(A915&lt;&gt;"", "ISRC='"&amp;A915&amp;"'", "TrackVendorId='"&amp;Substitute(Trim(B915),"'","''")&amp;"'")&amp;" and EnterpriseId="&amp;EntId,"INSERT into Contributors VALUES (newid(), "&amp;IF(F915&lt;&gt;"Primary Artist", "(select RoleId from ContributorRoles where Name='"&amp;F915&amp;"'), 0", "49, 1")&amp; ", (select max(TrackId) from Tracks where "&amp;IF(A915&lt;&gt;"", "ISRC='"&amp;A915&amp;"'", "TrackVendorId='"&amp;Substitute(Trim(B915),"'","''")&amp;"'")&amp;" and EnterpriseId="&amp;EntId&amp;"), null, (select ArtistId from Artists where Name=N'"&amp;SUBSTITUTE(trim(E915),"'","''")&amp;"' and EnterpriseId="&amp;EntId&amp;"), null)")</f>
        <v>update Tracks set ArtistId=(select ArtistId from Artists where Name=N'JKZ' and EnterpriseId=647322) where ISRC='US7VG2361232' and EnterpriseId=647322</v>
      </c>
    </row>
    <row r="916" hidden="1">
      <c r="A916" s="8" t="s">
        <v>734</v>
      </c>
      <c r="B916" s="116"/>
      <c r="C916" s="134" t="str">
        <f t="array" ref="C916">ifs(and(isblank($A916),isblank($B916)),"", not(iserror(vlookup($A916&amp;$B916,'5) Release_Track'!$F:$F&amp;'5) Release_Track'!$G:$G,1,0))),vlookup($A916&amp;$B916,{'5) Release_Track'!$F:$F&amp;'5) Release_Track'!$G:$G,'5) Release_Track'!$H:$H},2,0), or(and(not(isblank($B916)),$B916=#REF!,$A916&lt;&gt;#REF!),and(not(isblank($A916)),$A916=#REF!,$B916&lt;&gt;#REF!)),"ID LISTS UNALIGNED",and($A916&lt;&gt;"",countif('5) Release_Track'!$F:$F,$A916)=0),"NO ISRC MATCH in Release_Track",and($B916&lt;&gt;"",countif('5) Release_Track'!$G:$G,$B916)=0),"NO CATALOG ID MATCH in Release_Track",iserror(vlookup($A916&amp;$B916,'5) Release_Track'!$F:$F&amp;'5) Release_Track'!$G:$G,1,0)),"NO ISRC-CATALOG ID pair MATCH in Release_Track" )</f>
        <v>Vazio</v>
      </c>
      <c r="D916" s="134"/>
      <c r="E916" s="43" t="s">
        <v>49</v>
      </c>
      <c r="F916" s="135" t="s">
        <v>669</v>
      </c>
      <c r="G916" s="136" t="str">
        <f t="array" ref="G916">ifs(or($F916="",$F916="Main Primary Artist"),$F916,not(iserror(vlookup($F916,'Reference info'!$J$5:$J$8,1,0))),"Key Artist",not(iserror(vlookup($F916,'Reference info'!$J$38:$J$405,1,0))),"Performer",not(iserror(vlookup($F916,'Reference info'!$J$10:$J$36,1,0))),"Producer &amp; Engineer")</f>
        <v>Producer &amp; Engineer</v>
      </c>
      <c r="J916" s="174" t="str">
        <f>IF(F916="Main Primary Artist","update Tracks set ArtistId=(select ArtistId from Artists where Name=N'"&amp;Substitute(Trim(E916),"'","''")&amp;"' and EnterpriseId="&amp;EntId&amp;") where "&amp;IF(A916&lt;&gt;"", "ISRC='"&amp;A916&amp;"'", "TrackVendorId='"&amp;Substitute(Trim(B916),"'","''")&amp;"'")&amp;" and EnterpriseId="&amp;EntId,"INSERT into Contributors VALUES (newid(), "&amp;IF(F916&lt;&gt;"Primary Artist", "(select RoleId from ContributorRoles where Name='"&amp;F916&amp;"'), 0", "49, 1")&amp; ", (select max(TrackId) from Tracks where "&amp;IF(A916&lt;&gt;"", "ISRC='"&amp;A916&amp;"'", "TrackVendorId='"&amp;Substitute(Trim(B916),"'","''")&amp;"'")&amp;" and EnterpriseId="&amp;EntId&amp;"), null, (select ArtistId from Artists where Name=N'"&amp;SUBSTITUTE(trim(E916),"'","''")&amp;"' and EnterpriseId="&amp;EntId&amp;"), null)")</f>
        <v>INSERT into Contributors VALUES (newid(), (select RoleId from ContributorRoles where Name='Engineer'), 0, (select max(TrackId) from Tracks where ISRC='US7VG2361232' and EnterpriseId=647322), null, (select ArtistId from Artists where Name=N'JKZ' and EnterpriseId=647322), null)</v>
      </c>
    </row>
    <row r="917" hidden="1">
      <c r="A917" s="34" t="s">
        <v>1046</v>
      </c>
      <c r="B917" s="84"/>
      <c r="C917" s="134" t="str">
        <f t="array" ref="C917">ifs(and(isblank($A917),isblank($B917)),"", not(iserror(vlookup($A917&amp;$B917,'5) Release_Track'!$F:$F&amp;'5) Release_Track'!$G:$G,1,0))),vlookup($A917&amp;$B917,{'5) Release_Track'!$F:$F&amp;'5) Release_Track'!$G:$G,'5) Release_Track'!$H:$H},2,0), or(and(not(isblank($B917)),$B917=$B914,$A917&lt;&gt;$A914),and(not(isblank($A917)),$A917=$A914,$B917&lt;&gt;$B914)),"ID LISTS UNALIGNED",and($A917&lt;&gt;"",countif('5) Release_Track'!$F:$F,$A917)=0),"NO ISRC MATCH in Release_Track",and($B917&lt;&gt;"",countif('5) Release_Track'!$G:$G,$B917)=0),"NO CATALOG ID MATCH in Release_Track",iserror(vlookup($A917&amp;$B917,'5) Release_Track'!$F:$F&amp;'5) Release_Track'!$G:$G,1,0)),"NO ISRC-CATALOG ID pair MATCH in Release_Track" )</f>
        <v>Orações</v>
      </c>
      <c r="D917" s="134" t="str">
        <f t="array" ref="D917">ifs(and(isblank($A917),isblank($B917)),"", not(iserror(vlookup($A917&amp;$B917,'5) Release_Track'!$F:$F&amp;'5) Release_Track'!$G:$G,1,0))),vlookup($A917&amp;$B917,{'5) Release_Track'!$F:$F&amp;'5) Release_Track'!$G:$G,'5) Release_Track'!$I:$I},2,0), or(and(not(isblank($B917)),$B917=$B914,$A917&lt;&gt;$A914),and(not(isblank($A917)),$A917=$A914,$B917&lt;&gt;$B914)),"ID LISTS UNALIGNED",and($A917&lt;&gt;"",countif('5) Release_Track'!$F:$F,$A917)=0),"NO ISRC MATCH in Release_Track",and($B917&lt;&gt;"",countif('5) Release_Track'!$G:$G,$B917)=0),"NO CATALOG ID MATCH in Release_Track",iserror(vlookup($A917&amp;$B917,'5) Release_Track'!$F:$F&amp;'5) Release_Track'!$G:$G,1,0)),"NO ISRC-CATALOG ID pair MATCH in Release_Track" )</f>
        <v>Speed Up</v>
      </c>
      <c r="E917" s="96" t="s">
        <v>53</v>
      </c>
      <c r="F917" s="135" t="s">
        <v>667</v>
      </c>
      <c r="G917" s="136" t="str">
        <f t="array" ref="G917">ifs(or($F917="",$F917="Main Primary Artist"),$F917,not(iserror(vlookup($F917,'Reference info'!$J$5:$J$8,1,0))),"Key Artist",not(iserror(vlookup($F917,'Reference info'!$J$38:$J$405,1,0))),"Performer",not(iserror(vlookup($F917,'Reference info'!$J$10:$J$36,1,0))),"Producer &amp; Engineer")</f>
        <v>Producer &amp; Engineer</v>
      </c>
      <c r="J917" s="174" t="str">
        <f>IF(F917="Main Primary Artist","update Tracks set ArtistId=(select ArtistId from Artists where Name=N'"&amp;Substitute(Trim(E917),"'","''")&amp;"' and EnterpriseId="&amp;EntId&amp;") where "&amp;IF(A917&lt;&gt;"", "ISRC='"&amp;A917&amp;"'", "TrackVendorId='"&amp;Substitute(Trim(B917),"'","''")&amp;"'")&amp;" and EnterpriseId="&amp;EntId,"INSERT into Contributors VALUES (newid(), "&amp;IF(F917&lt;&gt;"Primary Artist", "(select RoleId from ContributorRoles where Name='"&amp;F917&amp;"'), 0", "49, 1")&amp; ", (select max(TrackId) from Tracks where "&amp;IF(A917&lt;&gt;"", "ISRC='"&amp;A917&amp;"'", "TrackVendorId='"&amp;Substitute(Trim(B917),"'","''")&amp;"'")&amp;" and EnterpriseId="&amp;EntId&amp;"), null, (select ArtistId from Artists where Name=N'"&amp;SUBSTITUTE(trim(E917),"'","''")&amp;"' and EnterpriseId="&amp;EntId&amp;"), null)")</f>
        <v>INSERT into Contributors VALUES (newid(), (select RoleId from ContributorRoles where Name='Producer'), 0, (select max(TrackId) from Tracks where ISRC='US7VG2390227' and EnterpriseId=647322), null, (select ArtistId from Artists where Name=N'PeJota10*' and EnterpriseId=647322), null)</v>
      </c>
    </row>
    <row r="918">
      <c r="A918" s="34" t="s">
        <v>1046</v>
      </c>
      <c r="B918" s="84"/>
      <c r="C918" s="134" t="str">
        <f t="array" ref="C918">ifs(and(isblank($A918),isblank($B918)),"", not(iserror(vlookup($A918&amp;$B918,'5) Release_Track'!$F:$F&amp;'5) Release_Track'!$G:$G,1,0))),vlookup($A918&amp;$B918,{'5) Release_Track'!$F:$F&amp;'5) Release_Track'!$G:$G,'5) Release_Track'!$H:$H},2,0), or(and(not(isblank($B918)),$B918=$B915,$A918&lt;&gt;$A915),and(not(isblank($A918)),$A918=$A915,$B918&lt;&gt;$B915)),"ID LISTS UNALIGNED",and($A918&lt;&gt;"",countif('5) Release_Track'!$F:$F,$A918)=0),"NO ISRC MATCH in Release_Track",and($B918&lt;&gt;"",countif('5) Release_Track'!$G:$G,$B918)=0),"NO CATALOG ID MATCH in Release_Track",iserror(vlookup($A918&amp;$B918,'5) Release_Track'!$F:$F&amp;'5) Release_Track'!$G:$G,1,0)),"NO ISRC-CATALOG ID pair MATCH in Release_Track" )</f>
        <v>Orações</v>
      </c>
      <c r="D918" s="134" t="str">
        <f t="array" ref="D918">ifs(and(isblank($A918),isblank($B918)),"", not(iserror(vlookup($A918&amp;$B918,'5) Release_Track'!$F:$F&amp;'5) Release_Track'!$G:$G,1,0))),vlookup($A918&amp;$B918,{'5) Release_Track'!$F:$F&amp;'5) Release_Track'!$G:$G,'5) Release_Track'!$I:$I},2,0), or(and(not(isblank($B918)),$B918=$B915,$A918&lt;&gt;$A915),and(not(isblank($A918)),$A918=$A915,$B918&lt;&gt;$B915)),"ID LISTS UNALIGNED",and($A918&lt;&gt;"",countif('5) Release_Track'!$F:$F,$A918)=0),"NO ISRC MATCH in Release_Track",and($B918&lt;&gt;"",countif('5) Release_Track'!$G:$G,$B918)=0),"NO CATALOG ID MATCH in Release_Track",iserror(vlookup($A918&amp;$B918,'5) Release_Track'!$F:$F&amp;'5) Release_Track'!$G:$G,1,0)),"NO ISRC-CATALOG ID pair MATCH in Release_Track" )</f>
        <v>Speed Up</v>
      </c>
      <c r="E918" s="96" t="s">
        <v>53</v>
      </c>
      <c r="F918" s="140" t="s">
        <v>666</v>
      </c>
      <c r="G918" s="136" t="str">
        <f t="array" ref="G918">ifs(or($F918="",$F918="Main Primary Artist"),$F918,not(iserror(vlookup($F918,'Reference info'!$J$5:$J$8,1,0))),"Key Artist",not(iserror(vlookup($F918,'Reference info'!$J$38:$J$405,1,0))),"Performer",not(iserror(vlookup($F918,'Reference info'!$J$10:$J$36,1,0))),"Producer &amp; Engineer")</f>
        <v>Main Primary Artist</v>
      </c>
      <c r="H918" s="8" t="str">
        <f>"update Artists set ReleasesCount=(select count (distinct ReleaseId) from Releases where ArtistId=(select max(ArtistId) from Artists where Name=N'"&amp;E918&amp;"' and EnterpriseId="&amp;EntId&amp;")), 
TracksCount=(select count (distinct TrackId) from Tracks where ArtistId=(select max(ArtistId) from Artists where Name=N'"&amp;E918&amp;"' and EnterpriseId="&amp;EntId&amp;")) where ArtistId=(select max(ArtistId) from Artists where Name=N'"&amp;E918&amp;"'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18" s="174" t="str">
        <f>IF(F918="Main Primary Artist","update Tracks set ArtistId=(select ArtistId from Artists where Name=N'"&amp;Substitute(Trim(E918),"'","''")&amp;"' and EnterpriseId="&amp;EntId&amp;") where "&amp;IF(A918&lt;&gt;"", "ISRC='"&amp;A918&amp;"'", "TrackVendorId='"&amp;Substitute(Trim(B918),"'","''")&amp;"'")&amp;" and EnterpriseId="&amp;EntId,"INSERT into Contributors VALUES (newid(), "&amp;IF(F918&lt;&gt;"Primary Artist", "(select RoleId from ContributorRoles where Name='"&amp;F918&amp;"'), 0", "49, 1")&amp; ", (select max(TrackId) from Tracks where "&amp;IF(A918&lt;&gt;"", "ISRC='"&amp;A918&amp;"'", "TrackVendorId='"&amp;Substitute(Trim(B918),"'","''")&amp;"'")&amp;" and EnterpriseId="&amp;EntId&amp;"), null, (select ArtistId from Artists where Name=N'"&amp;SUBSTITUTE(trim(E918),"'","''")&amp;"' and EnterpriseId="&amp;EntId&amp;"), null)")</f>
        <v>update Tracks set ArtistId=(select ArtistId from Artists where Name=N'PeJota10*' and EnterpriseId=647322) where ISRC='US7VG2390227' and EnterpriseId=647322</v>
      </c>
    </row>
    <row r="919" hidden="1">
      <c r="A919" s="34" t="s">
        <v>1046</v>
      </c>
      <c r="B919" s="84"/>
      <c r="C919" s="134" t="str">
        <f t="array" ref="C919">ifs(and(isblank($A919),isblank($B919)),"", not(iserror(vlookup($A919&amp;$B919,'5) Release_Track'!$F:$F&amp;'5) Release_Track'!$G:$G,1,0))),vlookup($A919&amp;$B919,{'5) Release_Track'!$F:$F&amp;'5) Release_Track'!$G:$G,'5) Release_Track'!$H:$H},2,0), or(and(not(isblank($B919)),$B919=$B916,$A919&lt;&gt;$A916),and(not(isblank($A919)),$A919=$A916,$B919&lt;&gt;$B916)),"ID LISTS UNALIGNED",and($A919&lt;&gt;"",countif('5) Release_Track'!$F:$F,$A919)=0),"NO ISRC MATCH in Release_Track",and($B919&lt;&gt;"",countif('5) Release_Track'!$G:$G,$B919)=0),"NO CATALOG ID MATCH in Release_Track",iserror(vlookup($A919&amp;$B919,'5) Release_Track'!$F:$F&amp;'5) Release_Track'!$G:$G,1,0)),"NO ISRC-CATALOG ID pair MATCH in Release_Track" )</f>
        <v>Orações</v>
      </c>
      <c r="D919" s="134" t="str">
        <f t="array" ref="D919">ifs(and(isblank($A919),isblank($B919)),"", not(iserror(vlookup($A919&amp;$B919,'5) Release_Track'!$F:$F&amp;'5) Release_Track'!$G:$G,1,0))),vlookup($A919&amp;$B919,{'5) Release_Track'!$F:$F&amp;'5) Release_Track'!$G:$G,'5) Release_Track'!$I:$I},2,0), or(and(not(isblank($B919)),$B919=$B916,$A919&lt;&gt;$A916),and(not(isblank($A919)),$A919=$A916,$B919&lt;&gt;$B916)),"ID LISTS UNALIGNED",and($A919&lt;&gt;"",countif('5) Release_Track'!$F:$F,$A919)=0),"NO ISRC MATCH in Release_Track",and($B919&lt;&gt;"",countif('5) Release_Track'!$G:$G,$B919)=0),"NO CATALOG ID MATCH in Release_Track",iserror(vlookup($A919&amp;$B919,'5) Release_Track'!$F:$F&amp;'5) Release_Track'!$G:$G,1,0)),"NO ISRC-CATALOG ID pair MATCH in Release_Track" )</f>
        <v>Speed Up</v>
      </c>
      <c r="E919" s="96" t="s">
        <v>53</v>
      </c>
      <c r="F919" s="135" t="s">
        <v>669</v>
      </c>
      <c r="G919" s="136" t="str">
        <f t="array" ref="G919">ifs(or($F919="",$F919="Main Primary Artist"),$F919,not(iserror(vlookup($F919,'Reference info'!$J$5:$J$8,1,0))),"Key Artist",not(iserror(vlookup($F919,'Reference info'!$J$38:$J$405,1,0))),"Performer",not(iserror(vlookup($F919,'Reference info'!$J$10:$J$36,1,0))),"Producer &amp; Engineer")</f>
        <v>Producer &amp; Engineer</v>
      </c>
      <c r="J919" s="174" t="str">
        <f>IF(F919="Main Primary Artist","update Tracks set ArtistId=(select ArtistId from Artists where Name=N'"&amp;Substitute(Trim(E919),"'","''")&amp;"' and EnterpriseId="&amp;EntId&amp;") where "&amp;IF(A919&lt;&gt;"", "ISRC='"&amp;A919&amp;"'", "TrackVendorId='"&amp;Substitute(Trim(B919),"'","''")&amp;"'")&amp;" and EnterpriseId="&amp;EntId,"INSERT into Contributors VALUES (newid(), "&amp;IF(F919&lt;&gt;"Primary Artist", "(select RoleId from ContributorRoles where Name='"&amp;F919&amp;"'), 0", "49, 1")&amp; ", (select max(TrackId) from Tracks where "&amp;IF(A919&lt;&gt;"", "ISRC='"&amp;A919&amp;"'", "TrackVendorId='"&amp;Substitute(Trim(B919),"'","''")&amp;"'")&amp;" and EnterpriseId="&amp;EntId&amp;"), null, (select ArtistId from Artists where Name=N'"&amp;SUBSTITUTE(trim(E919),"'","''")&amp;"' and EnterpriseId="&amp;EntId&amp;"), null)")</f>
        <v>INSERT into Contributors VALUES (newid(), (select RoleId from ContributorRoles where Name='Engineer'), 0, (select max(TrackId) from Tracks where ISRC='US7VG2390227' and EnterpriseId=647322), null, (select ArtistId from Artists where Name=N'PeJota10*' and EnterpriseId=647322), null)</v>
      </c>
    </row>
    <row r="920" hidden="1">
      <c r="A920" s="34" t="s">
        <v>1044</v>
      </c>
      <c r="B920" s="84"/>
      <c r="C920" s="134" t="str">
        <f t="array" ref="C920">ifs(and(isblank($A920),isblank($B920)),"", not(iserror(vlookup($A920&amp;$B920,'5) Release_Track'!$F:$F&amp;'5) Release_Track'!$G:$G,1,0))),vlookup($A920&amp;$B920,{'5) Release_Track'!$F:$F&amp;'5) Release_Track'!$G:$G,'5) Release_Track'!$H:$H},2,0), or(and(not(isblank($B920)),$B920=$B917,$A920&lt;&gt;$A917),and(not(isblank($A920)),$A920=$A917,$B920&lt;&gt;$B917)),"ID LISTS UNALIGNED",and($A920&lt;&gt;"",countif('5) Release_Track'!$F:$F,$A920)=0),"NO ISRC MATCH in Release_Track",and($B920&lt;&gt;"",countif('5) Release_Track'!$G:$G,$B920)=0),"NO CATALOG ID MATCH in Release_Track",iserror(vlookup($A920&amp;$B920,'5) Release_Track'!$F:$F&amp;'5) Release_Track'!$G:$G,1,0)),"NO ISRC-CATALOG ID pair MATCH in Release_Track" )</f>
        <v>Orações</v>
      </c>
      <c r="D920" s="134" t="str">
        <f t="array" ref="D920">ifs(and(isblank($A920),isblank($B920)),"", not(iserror(vlookup($A920&amp;$B920,'5) Release_Track'!$F:$F&amp;'5) Release_Track'!$G:$G,1,0))),vlookup($A920&amp;$B920,{'5) Release_Track'!$F:$F&amp;'5) Release_Track'!$G:$G,'5) Release_Track'!$I:$I},2,0), or(and(not(isblank($B920)),$B920=$B917,$A920&lt;&gt;$A917),and(not(isblank($A920)),$A920=$A917,$B920&lt;&gt;$B917)),"ID LISTS UNALIGNED",and($A920&lt;&gt;"",countif('5) Release_Track'!$F:$F,$A920)=0),"NO ISRC MATCH in Release_Track",and($B920&lt;&gt;"",countif('5) Release_Track'!$G:$G,$B920)=0),"NO CATALOG ID MATCH in Release_Track",iserror(vlookup($A920&amp;$B920,'5) Release_Track'!$F:$F&amp;'5) Release_Track'!$G:$G,1,0)),"NO ISRC-CATALOG ID pair MATCH in Release_Track" )</f>
        <v/>
      </c>
      <c r="E920" s="96" t="s">
        <v>53</v>
      </c>
      <c r="F920" s="135" t="s">
        <v>667</v>
      </c>
      <c r="G920" s="136" t="str">
        <f t="array" ref="G920">ifs(or($F920="",$F920="Main Primary Artist"),$F920,not(iserror(vlookup($F920,'Reference info'!$J$5:$J$8,1,0))),"Key Artist",not(iserror(vlookup($F920,'Reference info'!$J$38:$J$405,1,0))),"Performer",not(iserror(vlookup($F920,'Reference info'!$J$10:$J$36,1,0))),"Producer &amp; Engineer")</f>
        <v>Producer &amp; Engineer</v>
      </c>
      <c r="J920" s="174" t="str">
        <f>IF(F920="Main Primary Artist","update Tracks set ArtistId=(select ArtistId from Artists where Name=N'"&amp;Substitute(Trim(E920),"'","''")&amp;"' and EnterpriseId="&amp;EntId&amp;") where "&amp;IF(A920&lt;&gt;"", "ISRC='"&amp;A920&amp;"'", "TrackVendorId='"&amp;Substitute(Trim(B920),"'","''")&amp;"'")&amp;" and EnterpriseId="&amp;EntId,"INSERT into Contributors VALUES (newid(), "&amp;IF(F920&lt;&gt;"Primary Artist", "(select RoleId from ContributorRoles where Name='"&amp;F920&amp;"'), 0", "49, 1")&amp; ", (select max(TrackId) from Tracks where "&amp;IF(A920&lt;&gt;"", "ISRC='"&amp;A920&amp;"'", "TrackVendorId='"&amp;Substitute(Trim(B920),"'","''")&amp;"'")&amp;" and EnterpriseId="&amp;EntId&amp;"), null, (select ArtistId from Artists where Name=N'"&amp;SUBSTITUTE(trim(E920),"'","''")&amp;"' and EnterpriseId="&amp;EntId&amp;"), null)")</f>
        <v>INSERT into Contributors VALUES (newid(), (select RoleId from ContributorRoles where Name='Producer'), 0, (select max(TrackId) from Tracks where ISRC='US7VG2390232' and EnterpriseId=647322), null, (select ArtistId from Artists where Name=N'PeJota10*' and EnterpriseId=647322), null)</v>
      </c>
    </row>
    <row r="921">
      <c r="A921" s="34" t="s">
        <v>1044</v>
      </c>
      <c r="B921" s="84"/>
      <c r="C921" s="134" t="str">
        <f t="array" ref="C921">ifs(and(isblank($A921),isblank($B921)),"", not(iserror(vlookup($A921&amp;$B921,'5) Release_Track'!$F:$F&amp;'5) Release_Track'!$G:$G,1,0))),vlookup($A921&amp;$B921,{'5) Release_Track'!$F:$F&amp;'5) Release_Track'!$G:$G,'5) Release_Track'!$H:$H},2,0), or(and(not(isblank($B921)),$B921=$B918,$A921&lt;&gt;$A918),and(not(isblank($A921)),$A921=$A918,$B921&lt;&gt;$B918)),"ID LISTS UNALIGNED",and($A921&lt;&gt;"",countif('5) Release_Track'!$F:$F,$A921)=0),"NO ISRC MATCH in Release_Track",and($B921&lt;&gt;"",countif('5) Release_Track'!$G:$G,$B921)=0),"NO CATALOG ID MATCH in Release_Track",iserror(vlookup($A921&amp;$B921,'5) Release_Track'!$F:$F&amp;'5) Release_Track'!$G:$G,1,0)),"NO ISRC-CATALOG ID pair MATCH in Release_Track" )</f>
        <v>Orações</v>
      </c>
      <c r="D921" s="134" t="str">
        <f t="array" ref="D921">ifs(and(isblank($A921),isblank($B921)),"", not(iserror(vlookup($A921&amp;$B921,'5) Release_Track'!$F:$F&amp;'5) Release_Track'!$G:$G,1,0))),vlookup($A921&amp;$B921,{'5) Release_Track'!$F:$F&amp;'5) Release_Track'!$G:$G,'5) Release_Track'!$I:$I},2,0), or(and(not(isblank($B921)),$B921=$B918,$A921&lt;&gt;$A918),and(not(isblank($A921)),$A921=$A918,$B921&lt;&gt;$B918)),"ID LISTS UNALIGNED",and($A921&lt;&gt;"",countif('5) Release_Track'!$F:$F,$A921)=0),"NO ISRC MATCH in Release_Track",and($B921&lt;&gt;"",countif('5) Release_Track'!$G:$G,$B921)=0),"NO CATALOG ID MATCH in Release_Track",iserror(vlookup($A921&amp;$B921,'5) Release_Track'!$F:$F&amp;'5) Release_Track'!$G:$G,1,0)),"NO ISRC-CATALOG ID pair MATCH in Release_Track" )</f>
        <v/>
      </c>
      <c r="E921" s="96" t="s">
        <v>53</v>
      </c>
      <c r="F921" s="140" t="s">
        <v>666</v>
      </c>
      <c r="G921" s="136" t="str">
        <f t="array" ref="G921">ifs(or($F921="",$F921="Main Primary Artist"),$F921,not(iserror(vlookup($F921,'Reference info'!$J$5:$J$8,1,0))),"Key Artist",not(iserror(vlookup($F921,'Reference info'!$J$38:$J$405,1,0))),"Performer",not(iserror(vlookup($F921,'Reference info'!$J$10:$J$36,1,0))),"Producer &amp; Engineer")</f>
        <v>Main Primary Artist</v>
      </c>
      <c r="H921" s="8" t="str">
        <f>"update Artists set ReleasesCount=(select count (distinct ReleaseId) from Releases where ArtistId=(select max(ArtistId) from Artists where Name=N'"&amp;E921&amp;"' and EnterpriseId="&amp;EntId&amp;")), 
TracksCount=(select count (distinct TrackId) from Tracks where ArtistId=(select max(ArtistId) from Artists where Name=N'"&amp;E921&amp;"' and EnterpriseId="&amp;EntId&amp;")) where ArtistId=(select max(ArtistId) from Artists where Name=N'"&amp;E921&amp;"'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21" s="174" t="str">
        <f>IF(F921="Main Primary Artist","update Tracks set ArtistId=(select ArtistId from Artists where Name=N'"&amp;Substitute(Trim(E921),"'","''")&amp;"' and EnterpriseId="&amp;EntId&amp;") where "&amp;IF(A921&lt;&gt;"", "ISRC='"&amp;A921&amp;"'", "TrackVendorId='"&amp;Substitute(Trim(B921),"'","''")&amp;"'")&amp;" and EnterpriseId="&amp;EntId,"INSERT into Contributors VALUES (newid(), "&amp;IF(F921&lt;&gt;"Primary Artist", "(select RoleId from ContributorRoles where Name='"&amp;F921&amp;"'), 0", "49, 1")&amp; ", (select max(TrackId) from Tracks where "&amp;IF(A921&lt;&gt;"", "ISRC='"&amp;A921&amp;"'", "TrackVendorId='"&amp;Substitute(Trim(B921),"'","''")&amp;"'")&amp;" and EnterpriseId="&amp;EntId&amp;"), null, (select ArtistId from Artists where Name=N'"&amp;SUBSTITUTE(trim(E921),"'","''")&amp;"' and EnterpriseId="&amp;EntId&amp;"), null)")</f>
        <v>update Tracks set ArtistId=(select ArtistId from Artists where Name=N'PeJota10*' and EnterpriseId=647322) where ISRC='US7VG2390232' and EnterpriseId=647322</v>
      </c>
    </row>
    <row r="922" hidden="1">
      <c r="A922" s="34" t="s">
        <v>1044</v>
      </c>
      <c r="B922" s="84"/>
      <c r="C922" s="134" t="str">
        <f t="array" ref="C922">ifs(and(isblank($A922),isblank($B922)),"", not(iserror(vlookup($A922&amp;$B922,'5) Release_Track'!$F:$F&amp;'5) Release_Track'!$G:$G,1,0))),vlookup($A922&amp;$B922,{'5) Release_Track'!$F:$F&amp;'5) Release_Track'!$G:$G,'5) Release_Track'!$H:$H},2,0), or(and(not(isblank($B922)),$B922=$B919,$A922&lt;&gt;$A919),and(not(isblank($A922)),$A922=$A919,$B922&lt;&gt;$B919)),"ID LISTS UNALIGNED",and($A922&lt;&gt;"",countif('5) Release_Track'!$F:$F,$A922)=0),"NO ISRC MATCH in Release_Track",and($B922&lt;&gt;"",countif('5) Release_Track'!$G:$G,$B922)=0),"NO CATALOG ID MATCH in Release_Track",iserror(vlookup($A922&amp;$B922,'5) Release_Track'!$F:$F&amp;'5) Release_Track'!$G:$G,1,0)),"NO ISRC-CATALOG ID pair MATCH in Release_Track" )</f>
        <v>Orações</v>
      </c>
      <c r="D922" s="134" t="str">
        <f t="array" ref="D922">ifs(and(isblank($A922),isblank($B922)),"", not(iserror(vlookup($A922&amp;$B922,'5) Release_Track'!$F:$F&amp;'5) Release_Track'!$G:$G,1,0))),vlookup($A922&amp;$B922,{'5) Release_Track'!$F:$F&amp;'5) Release_Track'!$G:$G,'5) Release_Track'!$I:$I},2,0), or(and(not(isblank($B922)),$B922=$B919,$A922&lt;&gt;$A919),and(not(isblank($A922)),$A922=$A919,$B922&lt;&gt;$B919)),"ID LISTS UNALIGNED",and($A922&lt;&gt;"",countif('5) Release_Track'!$F:$F,$A922)=0),"NO ISRC MATCH in Release_Track",and($B922&lt;&gt;"",countif('5) Release_Track'!$G:$G,$B922)=0),"NO CATALOG ID MATCH in Release_Track",iserror(vlookup($A922&amp;$B922,'5) Release_Track'!$F:$F&amp;'5) Release_Track'!$G:$G,1,0)),"NO ISRC-CATALOG ID pair MATCH in Release_Track" )</f>
        <v/>
      </c>
      <c r="E922" s="96" t="s">
        <v>53</v>
      </c>
      <c r="F922" s="135" t="s">
        <v>669</v>
      </c>
      <c r="G922" s="136" t="str">
        <f t="array" ref="G922">ifs(or($F922="",$F922="Main Primary Artist"),$F922,not(iserror(vlookup($F922,'Reference info'!$J$5:$J$8,1,0))),"Key Artist",not(iserror(vlookup($F922,'Reference info'!$J$38:$J$405,1,0))),"Performer",not(iserror(vlookup($F922,'Reference info'!$J$10:$J$36,1,0))),"Producer &amp; Engineer")</f>
        <v>Producer &amp; Engineer</v>
      </c>
      <c r="J922" s="174" t="str">
        <f>IF(F922="Main Primary Artist","update Tracks set ArtistId=(select ArtistId from Artists where Name=N'"&amp;Substitute(Trim(E922),"'","''")&amp;"' and EnterpriseId="&amp;EntId&amp;") where "&amp;IF(A922&lt;&gt;"", "ISRC='"&amp;A922&amp;"'", "TrackVendorId='"&amp;Substitute(Trim(B922),"'","''")&amp;"'")&amp;" and EnterpriseId="&amp;EntId,"INSERT into Contributors VALUES (newid(), "&amp;IF(F922&lt;&gt;"Primary Artist", "(select RoleId from ContributorRoles where Name='"&amp;F922&amp;"'), 0", "49, 1")&amp; ", (select max(TrackId) from Tracks where "&amp;IF(A922&lt;&gt;"", "ISRC='"&amp;A922&amp;"'", "TrackVendorId='"&amp;Substitute(Trim(B922),"'","''")&amp;"'")&amp;" and EnterpriseId="&amp;EntId&amp;"), null, (select ArtistId from Artists where Name=N'"&amp;SUBSTITUTE(trim(E922),"'","''")&amp;"' and EnterpriseId="&amp;EntId&amp;"), null)")</f>
        <v>INSERT into Contributors VALUES (newid(), (select RoleId from ContributorRoles where Name='Engineer'), 0, (select max(TrackId) from Tracks where ISRC='US7VG2390232' and EnterpriseId=647322), null, (select ArtistId from Artists where Name=N'PeJota10*' and EnterpriseId=647322), null)</v>
      </c>
    </row>
    <row r="923" hidden="1">
      <c r="A923" s="8" t="s">
        <v>736</v>
      </c>
      <c r="B923" s="116"/>
      <c r="C923" s="134" t="str">
        <f t="array" ref="C923">ifs(and(isblank($A923),isblank($B923)),"", not(iserror(vlookup($A923&amp;$B923,'5) Release_Track'!$F:$F&amp;'5) Release_Track'!$G:$G,1,0))),vlookup($A923&amp;$B923,{'5) Release_Track'!$F:$F&amp;'5) Release_Track'!$G:$G,'5) Release_Track'!$H:$H},2,0), or(and(not(isblank($B923)),$B923=#REF!,$A923&lt;&gt;#REF!),and(not(isblank($A923)),$A923=#REF!,$B923&lt;&gt;#REF!)),"ID LISTS UNALIGNED",and($A923&lt;&gt;"",countif('5) Release_Track'!$F:$F,$A923)=0),"NO ISRC MATCH in Release_Track",and($B923&lt;&gt;"",countif('5) Release_Track'!$G:$G,$B923)=0),"NO CATALOG ID MATCH in Release_Track",iserror(vlookup($A923&amp;$B923,'5) Release_Track'!$F:$F&amp;'5) Release_Track'!$G:$G,1,0)),"NO ISRC-CATALOG ID pair MATCH in Release_Track" )</f>
        <v>Implacável</v>
      </c>
      <c r="D923" s="134" t="str">
        <f t="array" ref="D923">ifs(and(isblank($A923),isblank($B923)),"", not(iserror(vlookup($A923&amp;$B923,'5) Release_Track'!$F:$F&amp;'5) Release_Track'!$G:$G,1,0))),vlookup($A923&amp;$B923,{'5) Release_Track'!$F:$F&amp;'5) Release_Track'!$G:$G,'5) Release_Track'!$I:$I},2,0), or(and(not(isblank($B923)),$B923=#REF!,$A923&lt;&gt;#REF!),and(not(isblank($A923)),$A923=#REF!,$B923&lt;&gt;#REF!)),"ID LISTS UNALIGNED",and($A923&lt;&gt;"",countif('5) Release_Track'!$F:$F,$A923)=0),"NO ISRC MATCH in Release_Track",and($B923&lt;&gt;"",countif('5) Release_Track'!$G:$G,$B923)=0),"NO CATALOG ID MATCH in Release_Track",iserror(vlookup($A923&amp;$B923,'5) Release_Track'!$F:$F&amp;'5) Release_Track'!$G:$G,1,0)),"NO ISRC-CATALOG ID pair MATCH in Release_Track" )</f>
        <v/>
      </c>
      <c r="E923" s="43" t="s">
        <v>49</v>
      </c>
      <c r="F923" s="135" t="s">
        <v>667</v>
      </c>
      <c r="G923" s="136" t="str">
        <f t="array" ref="G923">ifs(or($F923="",$F923="Main Primary Artist"),$F923,not(iserror(vlookup($F923,'Reference info'!$J$5:$J$8,1,0))),"Key Artist",not(iserror(vlookup($F923,'Reference info'!$J$38:$J$405,1,0))),"Performer",not(iserror(vlookup($F923,'Reference info'!$J$10:$J$36,1,0))),"Producer &amp; Engineer")</f>
        <v>Producer &amp; Engineer</v>
      </c>
      <c r="J923" s="174" t="str">
        <f>IF(F923="Main Primary Artist","update Tracks set ArtistId=(select ArtistId from Artists where Name=N'"&amp;Substitute(Trim(E923),"'","''")&amp;"' and EnterpriseId="&amp;EntId&amp;") where "&amp;IF(A923&lt;&gt;"", "ISRC='"&amp;A923&amp;"'", "TrackVendorId='"&amp;Substitute(Trim(B923),"'","''")&amp;"'")&amp;" and EnterpriseId="&amp;EntId,"INSERT into Contributors VALUES (newid(), "&amp;IF(F923&lt;&gt;"Primary Artist", "(select RoleId from ContributorRoles where Name='"&amp;F923&amp;"'), 0", "49, 1")&amp; ", (select max(TrackId) from Tracks where "&amp;IF(A923&lt;&gt;"", "ISRC='"&amp;A923&amp;"'", "TrackVendorId='"&amp;Substitute(Trim(B923),"'","''")&amp;"'")&amp;" and EnterpriseId="&amp;EntId&amp;"), null, (select ArtistId from Artists where Name=N'"&amp;SUBSTITUTE(trim(E923),"'","''")&amp;"' and EnterpriseId="&amp;EntId&amp;"), null)")</f>
        <v>INSERT into Contributors VALUES (newid(), (select RoleId from ContributorRoles where Name='Producer'), 0, (select max(TrackId) from Tracks where ISRC='US7VG2393034' and EnterpriseId=647322), null, (select ArtistId from Artists where Name=N'JKZ' and EnterpriseId=647322), null)</v>
      </c>
    </row>
    <row r="924">
      <c r="A924" s="8" t="s">
        <v>736</v>
      </c>
      <c r="B924" s="116"/>
      <c r="C924" s="134" t="str">
        <f t="array" ref="C924">ifs(and(isblank($A924),isblank($B924)),"", not(iserror(vlookup($A924&amp;$B924,'5) Release_Track'!$F:$F&amp;'5) Release_Track'!$G:$G,1,0))),vlookup($A924&amp;$B924,{'5) Release_Track'!$F:$F&amp;'5) Release_Track'!$G:$G,'5) Release_Track'!$H:$H},2,0), or(and(not(isblank($B924)),$B924=#REF!,$A924&lt;&gt;#REF!),and(not(isblank($A924)),$A924=#REF!,$B924&lt;&gt;#REF!)),"ID LISTS UNALIGNED",and($A924&lt;&gt;"",countif('5) Release_Track'!$F:$F,$A924)=0),"NO ISRC MATCH in Release_Track",and($B924&lt;&gt;"",countif('5) Release_Track'!$G:$G,$B924)=0),"NO CATALOG ID MATCH in Release_Track",iserror(vlookup($A924&amp;$B924,'5) Release_Track'!$F:$F&amp;'5) Release_Track'!$G:$G,1,0)),"NO ISRC-CATALOG ID pair MATCH in Release_Track" )</f>
        <v>Implacável</v>
      </c>
      <c r="D924" s="134" t="str">
        <f t="array" ref="D924">ifs(and(isblank($A924),isblank($B924)),"", not(iserror(vlookup($A924&amp;$B924,'5) Release_Track'!$F:$F&amp;'5) Release_Track'!$G:$G,1,0))),vlookup($A924&amp;$B924,{'5) Release_Track'!$F:$F&amp;'5) Release_Track'!$G:$G,'5) Release_Track'!$I:$I},2,0), or(and(not(isblank($B924)),$B924=#REF!,$A924&lt;&gt;#REF!),and(not(isblank($A924)),$A924=#REF!,$B924&lt;&gt;#REF!)),"ID LISTS UNALIGNED",and($A924&lt;&gt;"",countif('5) Release_Track'!$F:$F,$A924)=0),"NO ISRC MATCH in Release_Track",and($B924&lt;&gt;"",countif('5) Release_Track'!$G:$G,$B924)=0),"NO CATALOG ID MATCH in Release_Track",iserror(vlookup($A924&amp;$B924,'5) Release_Track'!$F:$F&amp;'5) Release_Track'!$G:$G,1,0)),"NO ISRC-CATALOG ID pair MATCH in Release_Track" )</f>
        <v/>
      </c>
      <c r="E924" s="43" t="s">
        <v>49</v>
      </c>
      <c r="F924" s="135" t="s">
        <v>666</v>
      </c>
      <c r="G924" s="136" t="str">
        <f t="array" ref="G924">ifs(or($F924="",$F924="Main Primary Artist"),$F924,not(iserror(vlookup($F924,'Reference info'!$J$5:$J$8,1,0))),"Key Artist",not(iserror(vlookup($F924,'Reference info'!$J$38:$J$405,1,0))),"Performer",not(iserror(vlookup($F924,'Reference info'!$J$10:$J$36,1,0))),"Producer &amp; Engineer")</f>
        <v>Main Primary Artist</v>
      </c>
      <c r="H924" s="8" t="str">
        <f>"update Artists set ReleasesCount=(select count (distinct ReleaseId) from Releases where ArtistId=(select max(ArtistId) from Artists where Name=N'"&amp;E924&amp;"' and EnterpriseId="&amp;EntId&amp;")), 
TracksCount=(select count (distinct TrackId) from Tracks where ArtistId=(select max(ArtistId) from Artists where Name=N'"&amp;E924&amp;"' and EnterpriseId="&amp;EntId&amp;")) where ArtistId=(select max(ArtistId) from Artists where Name=N'"&amp;E924&amp;"'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924" s="174" t="str">
        <f>IF(F924="Main Primary Artist","update Tracks set ArtistId=(select ArtistId from Artists where Name=N'"&amp;Substitute(Trim(E924),"'","''")&amp;"' and EnterpriseId="&amp;EntId&amp;") where "&amp;IF(A924&lt;&gt;"", "ISRC='"&amp;A924&amp;"'", "TrackVendorId='"&amp;Substitute(Trim(B924),"'","''")&amp;"'")&amp;" and EnterpriseId="&amp;EntId,"INSERT into Contributors VALUES (newid(), "&amp;IF(F924&lt;&gt;"Primary Artist", "(select RoleId from ContributorRoles where Name='"&amp;F924&amp;"'), 0", "49, 1")&amp; ", (select max(TrackId) from Tracks where "&amp;IF(A924&lt;&gt;"", "ISRC='"&amp;A924&amp;"'", "TrackVendorId='"&amp;Substitute(Trim(B924),"'","''")&amp;"'")&amp;" and EnterpriseId="&amp;EntId&amp;"), null, (select ArtistId from Artists where Name=N'"&amp;SUBSTITUTE(trim(E924),"'","''")&amp;"' and EnterpriseId="&amp;EntId&amp;"), null)")</f>
        <v>update Tracks set ArtistId=(select ArtistId from Artists where Name=N'JKZ' and EnterpriseId=647322) where ISRC='US7VG2393034' and EnterpriseId=647322</v>
      </c>
    </row>
    <row r="925" hidden="1">
      <c r="A925" s="8" t="s">
        <v>736</v>
      </c>
      <c r="B925" s="116"/>
      <c r="C925" s="134" t="str">
        <f t="array" ref="C925">ifs(and(isblank($A925),isblank($B925)),"", not(iserror(vlookup($A925&amp;$B925,'5) Release_Track'!$F:$F&amp;'5) Release_Track'!$G:$G,1,0))),vlookup($A925&amp;$B925,{'5) Release_Track'!$F:$F&amp;'5) Release_Track'!$G:$G,'5) Release_Track'!$H:$H},2,0), or(and(not(isblank($B925)),$B925=#REF!,$A925&lt;&gt;#REF!),and(not(isblank($A925)),$A925=#REF!,$B925&lt;&gt;#REF!)),"ID LISTS UNALIGNED",and($A925&lt;&gt;"",countif('5) Release_Track'!$F:$F,$A925)=0),"NO ISRC MATCH in Release_Track",and($B925&lt;&gt;"",countif('5) Release_Track'!$G:$G,$B925)=0),"NO CATALOG ID MATCH in Release_Track",iserror(vlookup($A925&amp;$B925,'5) Release_Track'!$F:$F&amp;'5) Release_Track'!$G:$G,1,0)),"NO ISRC-CATALOG ID pair MATCH in Release_Track" )</f>
        <v>Implacável</v>
      </c>
      <c r="D925" s="134" t="str">
        <f t="array" ref="D925">ifs(and(isblank($A925),isblank($B925)),"", not(iserror(vlookup($A925&amp;$B925,'5) Release_Track'!$F:$F&amp;'5) Release_Track'!$G:$G,1,0))),vlookup($A925&amp;$B925,{'5) Release_Track'!$F:$F&amp;'5) Release_Track'!$G:$G,'5) Release_Track'!$I:$I},2,0), or(and(not(isblank($B925)),$B925=#REF!,$A925&lt;&gt;#REF!),and(not(isblank($A925)),$A925=#REF!,$B925&lt;&gt;#REF!)),"ID LISTS UNALIGNED",and($A925&lt;&gt;"",countif('5) Release_Track'!$F:$F,$A925)=0),"NO ISRC MATCH in Release_Track",and($B925&lt;&gt;"",countif('5) Release_Track'!$G:$G,$B925)=0),"NO CATALOG ID MATCH in Release_Track",iserror(vlookup($A925&amp;$B925,'5) Release_Track'!$F:$F&amp;'5) Release_Track'!$G:$G,1,0)),"NO ISRC-CATALOG ID pair MATCH in Release_Track" )</f>
        <v/>
      </c>
      <c r="E925" s="43" t="s">
        <v>49</v>
      </c>
      <c r="F925" s="135" t="s">
        <v>669</v>
      </c>
      <c r="G925" s="136" t="str">
        <f t="array" ref="G925">ifs(or($F925="",$F925="Main Primary Artist"),$F925,not(iserror(vlookup($F925,'Reference info'!$J$5:$J$8,1,0))),"Key Artist",not(iserror(vlookup($F925,'Reference info'!$J$38:$J$405,1,0))),"Performer",not(iserror(vlookup($F925,'Reference info'!$J$10:$J$36,1,0))),"Producer &amp; Engineer")</f>
        <v>Producer &amp; Engineer</v>
      </c>
      <c r="J925" s="174" t="str">
        <f>IF(F925="Main Primary Artist","update Tracks set ArtistId=(select ArtistId from Artists where Name=N'"&amp;Substitute(Trim(E925),"'","''")&amp;"' and EnterpriseId="&amp;EntId&amp;") where "&amp;IF(A925&lt;&gt;"", "ISRC='"&amp;A925&amp;"'", "TrackVendorId='"&amp;Substitute(Trim(B925),"'","''")&amp;"'")&amp;" and EnterpriseId="&amp;EntId,"INSERT into Contributors VALUES (newid(), "&amp;IF(F925&lt;&gt;"Primary Artist", "(select RoleId from ContributorRoles where Name='"&amp;F925&amp;"'), 0", "49, 1")&amp; ", (select max(TrackId) from Tracks where "&amp;IF(A925&lt;&gt;"", "ISRC='"&amp;A925&amp;"'", "TrackVendorId='"&amp;Substitute(Trim(B925),"'","''")&amp;"'")&amp;" and EnterpriseId="&amp;EntId&amp;"), null, (select ArtistId from Artists where Name=N'"&amp;SUBSTITUTE(trim(E925),"'","''")&amp;"' and EnterpriseId="&amp;EntId&amp;"), null)")</f>
        <v>INSERT into Contributors VALUES (newid(), (select RoleId from ContributorRoles where Name='Engineer'), 0, (select max(TrackId) from Tracks where ISRC='US7VG2393034' and EnterpriseId=647322), null, (select ArtistId from Artists where Name=N'JKZ' and EnterpriseId=647322), null)</v>
      </c>
    </row>
    <row r="926" hidden="1">
      <c r="A926" s="8" t="s">
        <v>738</v>
      </c>
      <c r="B926" s="116"/>
      <c r="C926" s="134" t="str">
        <f t="array" ref="C926">ifs(and(isblank($A926),isblank($B926)),"", not(iserror(vlookup($A926&amp;$B926,'5) Release_Track'!$F:$F&amp;'5) Release_Track'!$G:$G,1,0))),vlookup($A926&amp;$B926,{'5) Release_Track'!$F:$F&amp;'5) Release_Track'!$G:$G,'5) Release_Track'!$H:$H},2,0), or(and(not(isblank($B926)),$B926=$B925,$A926&lt;&gt;$A925),and(not(isblank($A926)),$A926=$A925,$B926&lt;&gt;$B925)),"ID LISTS UNALIGNED",and($A926&lt;&gt;"",countif('5) Release_Track'!$F:$F,$A926)=0),"NO ISRC MATCH in Release_Track",and($B926&lt;&gt;"",countif('5) Release_Track'!$G:$G,$B926)=0),"NO CATALOG ID MATCH in Release_Track",iserror(vlookup($A926&amp;$B926,'5) Release_Track'!$F:$F&amp;'5) Release_Track'!$G:$G,1,0)),"NO ISRC-CATALOG ID pair MATCH in Release_Track" )</f>
        <v>Implacável</v>
      </c>
      <c r="D926" s="134"/>
      <c r="E926" s="43" t="s">
        <v>49</v>
      </c>
      <c r="F926" s="135" t="s">
        <v>667</v>
      </c>
      <c r="G926" s="136" t="str">
        <f t="array" ref="G926">ifs(or($F926="",$F926="Main Primary Artist"),$F926,not(iserror(vlookup($F926,'Reference info'!$J$5:$J$8,1,0))),"Key Artist",not(iserror(vlookup($F926,'Reference info'!$J$38:$J$405,1,0))),"Performer",not(iserror(vlookup($F926,'Reference info'!$J$10:$J$36,1,0))),"Producer &amp; Engineer")</f>
        <v>Producer &amp; Engineer</v>
      </c>
      <c r="J926" s="174" t="str">
        <f>IF(F926="Main Primary Artist","update Tracks set ArtistId=(select ArtistId from Artists where Name=N'"&amp;Substitute(Trim(E926),"'","''")&amp;"' and EnterpriseId="&amp;EntId&amp;") where "&amp;IF(A926&lt;&gt;"", "ISRC='"&amp;A926&amp;"'", "TrackVendorId='"&amp;Substitute(Trim(B926),"'","''")&amp;"'")&amp;" and EnterpriseId="&amp;EntId,"INSERT into Contributors VALUES (newid(), "&amp;IF(F926&lt;&gt;"Primary Artist", "(select RoleId from ContributorRoles where Name='"&amp;F926&amp;"'), 0", "49, 1")&amp; ", (select max(TrackId) from Tracks where "&amp;IF(A926&lt;&gt;"", "ISRC='"&amp;A926&amp;"'", "TrackVendorId='"&amp;Substitute(Trim(B926),"'","''")&amp;"'")&amp;" and EnterpriseId="&amp;EntId&amp;"), null, (select ArtistId from Artists where Name=N'"&amp;SUBSTITUTE(trim(E926),"'","''")&amp;"' and EnterpriseId="&amp;EntId&amp;"), null)")</f>
        <v>INSERT into Contributors VALUES (newid(), (select RoleId from ContributorRoles where Name='Producer'), 0, (select max(TrackId) from Tracks where ISRC='US7VG2393068' and EnterpriseId=647322), null, (select ArtistId from Artists where Name=N'JKZ' and EnterpriseId=647322), null)</v>
      </c>
    </row>
    <row r="927">
      <c r="A927" s="8" t="s">
        <v>738</v>
      </c>
      <c r="B927" s="116"/>
      <c r="C927" s="134" t="str">
        <f t="array" ref="C927">ifs(and(isblank($A927),isblank($B927)),"", not(iserror(vlookup($A927&amp;$B927,'5) Release_Track'!$F:$F&amp;'5) Release_Track'!$G:$G,1,0))),vlookup($A927&amp;$B927,{'5) Release_Track'!$F:$F&amp;'5) Release_Track'!$G:$G,'5) Release_Track'!$H:$H},2,0), or(and(not(isblank($B927)),$B927=$B924,$A927&lt;&gt;$A924),and(not(isblank($A927)),$A927=$A924,$B927&lt;&gt;$B924)),"ID LISTS UNALIGNED",and($A927&lt;&gt;"",countif('5) Release_Track'!$F:$F,$A927)=0),"NO ISRC MATCH in Release_Track",and($B927&lt;&gt;"",countif('5) Release_Track'!$G:$G,$B927)=0),"NO CATALOG ID MATCH in Release_Track",iserror(vlookup($A927&amp;$B927,'5) Release_Track'!$F:$F&amp;'5) Release_Track'!$G:$G,1,0)),"NO ISRC-CATALOG ID pair MATCH in Release_Track" )</f>
        <v>Implacável</v>
      </c>
      <c r="D927" s="134" t="str">
        <f t="array" ref="D927">ifs(and(isblank($A927),isblank($B927)),"", not(iserror(vlookup($A927&amp;$B927,'5) Release_Track'!$F:$F&amp;'5) Release_Track'!$G:$G,1,0))),vlookup($A927&amp;$B927,{'5) Release_Track'!$F:$F&amp;'5) Release_Track'!$G:$G,'5) Release_Track'!$I:$I},2,0), or(and(not(isblank($B927)),$B927=$B924,$A927&lt;&gt;$A924),and(not(isblank($A927)),$A927=$A924,$B927&lt;&gt;$B924)),"ID LISTS UNALIGNED",and($A927&lt;&gt;"",countif('5) Release_Track'!$F:$F,$A927)=0),"NO ISRC MATCH in Release_Track",and($B927&lt;&gt;"",countif('5) Release_Track'!$G:$G,$B927)=0),"NO CATALOG ID MATCH in Release_Track",iserror(vlookup($A927&amp;$B927,'5) Release_Track'!$F:$F&amp;'5) Release_Track'!$G:$G,1,0)),"NO ISRC-CATALOG ID pair MATCH in Release_Track" )</f>
        <v>Speed Up</v>
      </c>
      <c r="E927" s="43" t="s">
        <v>49</v>
      </c>
      <c r="F927" s="135" t="s">
        <v>666</v>
      </c>
      <c r="G927" s="136" t="str">
        <f t="array" ref="G927">ifs(or($F927="",$F927="Main Primary Artist"),$F927,not(iserror(vlookup($F927,'Reference info'!$J$5:$J$8,1,0))),"Key Artist",not(iserror(vlookup($F927,'Reference info'!$J$38:$J$405,1,0))),"Performer",not(iserror(vlookup($F927,'Reference info'!$J$10:$J$36,1,0))),"Producer &amp; Engineer")</f>
        <v>Main Primary Artist</v>
      </c>
      <c r="H927" s="8" t="str">
        <f>"update Artists set ReleasesCount=(select count (distinct ReleaseId) from Releases where ArtistId=(select max(ArtistId) from Artists where Name=N'"&amp;E927&amp;"' and EnterpriseId="&amp;EntId&amp;")), 
TracksCount=(select count (distinct TrackId) from Tracks where ArtistId=(select max(ArtistId) from Artists where Name=N'"&amp;E927&amp;"' and EnterpriseId="&amp;EntId&amp;")) where ArtistId=(select max(ArtistId) from Artists where Name=N'"&amp;E927&amp;"' and EnterpriseId="&amp;EntId&amp;");"</f>
        <v>update Artists set ReleasesCount=(select count (distinct ReleaseId) from Releases where ArtistId=(select max(ArtistId) from Artists where Name=N'JKZ' and EnterpriseId=647322)), 
TracksCount=(select count (distinct TrackId) from Tracks where ArtistId=(select max(ArtistId) from Artists where Name=N'JKZ' and EnterpriseId=647322)) where ArtistId=(select max(ArtistId) from Artists where Name=N'JKZ' and EnterpriseId=647322);</v>
      </c>
      <c r="J927" s="174" t="str">
        <f>IF(F927="Main Primary Artist","update Tracks set ArtistId=(select ArtistId from Artists where Name=N'"&amp;Substitute(Trim(E927),"'","''")&amp;"' and EnterpriseId="&amp;EntId&amp;") where "&amp;IF(A927&lt;&gt;"", "ISRC='"&amp;A927&amp;"'", "TrackVendorId='"&amp;Substitute(Trim(B927),"'","''")&amp;"'")&amp;" and EnterpriseId="&amp;EntId,"INSERT into Contributors VALUES (newid(), "&amp;IF(F927&lt;&gt;"Primary Artist", "(select RoleId from ContributorRoles where Name='"&amp;F927&amp;"'), 0", "49, 1")&amp; ", (select max(TrackId) from Tracks where "&amp;IF(A927&lt;&gt;"", "ISRC='"&amp;A927&amp;"'", "TrackVendorId='"&amp;Substitute(Trim(B927),"'","''")&amp;"'")&amp;" and EnterpriseId="&amp;EntId&amp;"), null, (select ArtistId from Artists where Name=N'"&amp;SUBSTITUTE(trim(E927),"'","''")&amp;"' and EnterpriseId="&amp;EntId&amp;"), null)")</f>
        <v>update Tracks set ArtistId=(select ArtistId from Artists where Name=N'JKZ' and EnterpriseId=647322) where ISRC='US7VG2393068' and EnterpriseId=647322</v>
      </c>
    </row>
    <row r="928" hidden="1">
      <c r="A928" s="8" t="s">
        <v>738</v>
      </c>
      <c r="B928" s="116"/>
      <c r="C928" s="134" t="str">
        <f t="array" ref="C928">ifs(and(isblank($A928),isblank($B928)),"", not(iserror(vlookup($A928&amp;$B928,'5) Release_Track'!$F:$F&amp;'5) Release_Track'!$G:$G,1,0))),vlookup($A928&amp;$B928,{'5) Release_Track'!$F:$F&amp;'5) Release_Track'!$G:$G,'5) Release_Track'!$H:$H},2,0), or(and(not(isblank($B928)),$B928=$B927,$A928&lt;&gt;$A927),and(not(isblank($A928)),$A928=$A927,$B928&lt;&gt;$B927)),"ID LISTS UNALIGNED",and($A928&lt;&gt;"",countif('5) Release_Track'!$F:$F,$A928)=0),"NO ISRC MATCH in Release_Track",and($B928&lt;&gt;"",countif('5) Release_Track'!$G:$G,$B928)=0),"NO CATALOG ID MATCH in Release_Track",iserror(vlookup($A928&amp;$B928,'5) Release_Track'!$F:$F&amp;'5) Release_Track'!$G:$G,1,0)),"NO ISRC-CATALOG ID pair MATCH in Release_Track" )</f>
        <v>Implacável</v>
      </c>
      <c r="D928" s="134"/>
      <c r="E928" s="43" t="s">
        <v>49</v>
      </c>
      <c r="F928" s="135" t="s">
        <v>669</v>
      </c>
      <c r="G928" s="136" t="str">
        <f t="array" ref="G928">ifs(or($F928="",$F928="Main Primary Artist"),$F928,not(iserror(vlookup($F928,'Reference info'!$J$5:$J$8,1,0))),"Key Artist",not(iserror(vlookup($F928,'Reference info'!$J$38:$J$405,1,0))),"Performer",not(iserror(vlookup($F928,'Reference info'!$J$10:$J$36,1,0))),"Producer &amp; Engineer")</f>
        <v>Producer &amp; Engineer</v>
      </c>
      <c r="J928" s="174" t="str">
        <f>IF(F928="Main Primary Artist","update Tracks set ArtistId=(select ArtistId from Artists where Name=N'"&amp;Substitute(Trim(E928),"'","''")&amp;"' and EnterpriseId="&amp;EntId&amp;") where "&amp;IF(A928&lt;&gt;"", "ISRC='"&amp;A928&amp;"'", "TrackVendorId='"&amp;Substitute(Trim(B928),"'","''")&amp;"'")&amp;" and EnterpriseId="&amp;EntId,"INSERT into Contributors VALUES (newid(), "&amp;IF(F928&lt;&gt;"Primary Artist", "(select RoleId from ContributorRoles where Name='"&amp;F928&amp;"'), 0", "49, 1")&amp; ", (select max(TrackId) from Tracks where "&amp;IF(A928&lt;&gt;"", "ISRC='"&amp;A928&amp;"'", "TrackVendorId='"&amp;Substitute(Trim(B928),"'","''")&amp;"'")&amp;" and EnterpriseId="&amp;EntId&amp;"), null, (select ArtistId from Artists where Name=N'"&amp;SUBSTITUTE(trim(E928),"'","''")&amp;"' and EnterpriseId="&amp;EntId&amp;"), null)")</f>
        <v>INSERT into Contributors VALUES (newid(), (select RoleId from ContributorRoles where Name='Engineer'), 0, (select max(TrackId) from Tracks where ISRC='US7VG2393068' and EnterpriseId=647322), null, (select ArtistId from Artists where Name=N'JKZ' and EnterpriseId=647322), null)</v>
      </c>
    </row>
    <row r="929" hidden="1">
      <c r="A929" s="34" t="s">
        <v>1048</v>
      </c>
      <c r="B929" s="84"/>
      <c r="C929" s="134" t="str">
        <f t="array" ref="C929">ifs(and(isblank($A929),isblank($B929)),"", not(iserror(vlookup($A929&amp;$B929,'5) Release_Track'!$F:$F&amp;'5) Release_Track'!$G:$G,1,0))),vlookup($A929&amp;$B929,{'5) Release_Track'!$F:$F&amp;'5) Release_Track'!$G:$G,'5) Release_Track'!$H:$H},2,0), or(and(not(isblank($B929)),$B929=$B926,$A929&lt;&gt;$A926),and(not(isblank($A929)),$A929=$A926,$B929&lt;&gt;$B926)),"ID LISTS UNALIGNED",and($A929&lt;&gt;"",countif('5) Release_Track'!$F:$F,$A929)=0),"NO ISRC MATCH in Release_Track",and($B929&lt;&gt;"",countif('5) Release_Track'!$G:$G,$B929)=0),"NO CATALOG ID MATCH in Release_Track",iserror(vlookup($A929&amp;$B929,'5) Release_Track'!$F:$F&amp;'5) Release_Track'!$G:$G,1,0)),"NO ISRC-CATALOG ID pair MATCH in Release_Track" )</f>
        <v>Poesia Geek #3 - Magia</v>
      </c>
      <c r="D929" s="134" t="str">
        <f t="array" ref="D929">ifs(and(isblank($A929),isblank($B929)),"", not(iserror(vlookup($A929&amp;$B929,'5) Release_Track'!$F:$F&amp;'5) Release_Track'!$G:$G,1,0))),vlookup($A929&amp;$B929,{'5) Release_Track'!$F:$F&amp;'5) Release_Track'!$G:$G,'5) Release_Track'!$I:$I},2,0), or(and(not(isblank($B929)),$B929=$B926,$A929&lt;&gt;$A926),and(not(isblank($A929)),$A929=$A926,$B929&lt;&gt;$B926)),"ID LISTS UNALIGNED",and($A929&lt;&gt;"",countif('5) Release_Track'!$F:$F,$A929)=0),"NO ISRC MATCH in Release_Track",and($B929&lt;&gt;"",countif('5) Release_Track'!$G:$G,$B929)=0),"NO CATALOG ID MATCH in Release_Track",iserror(vlookup($A929&amp;$B929,'5) Release_Track'!$F:$F&amp;'5) Release_Track'!$G:$G,1,0)),"NO ISRC-CATALOG ID pair MATCH in Release_Track" )</f>
        <v/>
      </c>
      <c r="E929" s="96" t="s">
        <v>53</v>
      </c>
      <c r="F929" s="135" t="s">
        <v>667</v>
      </c>
      <c r="G929" s="136" t="str">
        <f t="array" ref="G929">ifs(or($F929="",$F929="Main Primary Artist"),$F929,not(iserror(vlookup($F929,'Reference info'!$J$5:$J$8,1,0))),"Key Artist",not(iserror(vlookup($F929,'Reference info'!$J$38:$J$405,1,0))),"Performer",not(iserror(vlookup($F929,'Reference info'!$J$10:$J$36,1,0))),"Producer &amp; Engineer")</f>
        <v>Producer &amp; Engineer</v>
      </c>
      <c r="J929" s="174" t="str">
        <f>IF(F929="Main Primary Artist","update Tracks set ArtistId=(select ArtistId from Artists where Name=N'"&amp;Substitute(Trim(E929),"'","''")&amp;"' and EnterpriseId="&amp;EntId&amp;") where "&amp;IF(A929&lt;&gt;"", "ISRC='"&amp;A929&amp;"'", "TrackVendorId='"&amp;Substitute(Trim(B929),"'","''")&amp;"'")&amp;" and EnterpriseId="&amp;EntId,"INSERT into Contributors VALUES (newid(), "&amp;IF(F929&lt;&gt;"Primary Artist", "(select RoleId from ContributorRoles where Name='"&amp;F929&amp;"'), 0", "49, 1")&amp; ", (select max(TrackId) from Tracks where "&amp;IF(A929&lt;&gt;"", "ISRC='"&amp;A929&amp;"'", "TrackVendorId='"&amp;Substitute(Trim(B929),"'","''")&amp;"'")&amp;" and EnterpriseId="&amp;EntId&amp;"), null, (select ArtistId from Artists where Name=N'"&amp;SUBSTITUTE(trim(E929),"'","''")&amp;"' and EnterpriseId="&amp;EntId&amp;"), null)")</f>
        <v>INSERT into Contributors VALUES (newid(), (select RoleId from ContributorRoles where Name='Producer'), 0, (select max(TrackId) from Tracks where ISRC='US7VG2399755' and EnterpriseId=647322), null, (select ArtistId from Artists where Name=N'PeJota10*' and EnterpriseId=647322), null)</v>
      </c>
    </row>
    <row r="930" hidden="1">
      <c r="A930" s="34" t="s">
        <v>1048</v>
      </c>
      <c r="B930" s="84"/>
      <c r="C930" s="134" t="str">
        <f t="array" ref="C930">ifs(and(isblank($A930),isblank($B930)),"", not(iserror(vlookup($A930&amp;$B930,'5) Release_Track'!$F:$F&amp;'5) Release_Track'!$G:$G,1,0))),vlookup($A930&amp;$B930,{'5) Release_Track'!$F:$F&amp;'5) Release_Track'!$G:$G,'5) Release_Track'!$H:$H},2,0), or(and(not(isblank($B930)),$B930=$B929,$A930&lt;&gt;$A929),and(not(isblank($A930)),$A930=$A929,$B930&lt;&gt;$B929)),"ID LISTS UNALIGNED",and($A930&lt;&gt;"",countif('5) Release_Track'!$F:$F,$A930)=0),"NO ISRC MATCH in Release_Track",and($B930&lt;&gt;"",countif('5) Release_Track'!$G:$G,$B930)=0),"NO CATALOG ID MATCH in Release_Track",iserror(vlookup($A930&amp;$B930,'5) Release_Track'!$F:$F&amp;'5) Release_Track'!$G:$G,1,0)),"NO ISRC-CATALOG ID pair MATCH in Release_Track" )</f>
        <v>Poesia Geek #3 - Magia</v>
      </c>
      <c r="D930" s="134" t="str">
        <f t="array" ref="D930">ifs(and(isblank($A930),isblank($B930)),"", not(iserror(vlookup($A930&amp;$B930,'5) Release_Track'!$F:$F&amp;'5) Release_Track'!$G:$G,1,0))),vlookup($A930&amp;$B930,{'5) Release_Track'!$F:$F&amp;'5) Release_Track'!$G:$G,'5) Release_Track'!$I:$I},2,0), or(and(not(isblank($B930)),$B930=$B929,$A930&lt;&gt;$A929),and(not(isblank($A930)),$A930=$A929,$B930&lt;&gt;$B929)),"ID LISTS UNALIGNED",and($A930&lt;&gt;"",countif('5) Release_Track'!$F:$F,$A930)=0),"NO ISRC MATCH in Release_Track",and($B930&lt;&gt;"",countif('5) Release_Track'!$G:$G,$B930)=0),"NO CATALOG ID MATCH in Release_Track",iserror(vlookup($A930&amp;$B930,'5) Release_Track'!$F:$F&amp;'5) Release_Track'!$G:$G,1,0)),"NO ISRC-CATALOG ID pair MATCH in Release_Track" )</f>
        <v/>
      </c>
      <c r="E930" s="96" t="s">
        <v>77</v>
      </c>
      <c r="F930" s="140" t="s">
        <v>672</v>
      </c>
      <c r="G930" s="136" t="str">
        <f t="array" ref="G930">ifs(or($F930="",$F930="Main Primary Artist"),$F930,not(iserror(vlookup($F930,'Reference info'!$J$5:$J$8,1,0))),"Key Artist",not(iserror(vlookup($F930,'Reference info'!$J$38:$J$405,1,0))),"Performer",not(iserror(vlookup($F930,'Reference info'!$J$10:$J$36,1,0))),"Producer &amp; Engineer")</f>
        <v>Key Artist</v>
      </c>
      <c r="J930" s="174" t="str">
        <f>IF(F930="Main Primary Artist","update Tracks set ArtistId=(select ArtistId from Artists where Name=N'"&amp;Substitute(Trim(E930),"'","''")&amp;"' and EnterpriseId="&amp;EntId&amp;") where "&amp;IF(A930&lt;&gt;"", "ISRC='"&amp;A930&amp;"'", "TrackVendorId='"&amp;Substitute(Trim(B930),"'","''")&amp;"'")&amp;" and EnterpriseId="&amp;EntId,"INSERT into Contributors VALUES (newid(), "&amp;IF(F930&lt;&gt;"Primary Artist", "(select RoleId from ContributorRoles where Name='"&amp;F930&amp;"'), 0", "49, 1")&amp; ", (select max(TrackId) from Tracks where "&amp;IF(A930&lt;&gt;"", "ISRC='"&amp;A930&amp;"'", "TrackVendorId='"&amp;Substitute(Trim(B930),"'","''")&amp;"'")&amp;" and EnterpriseId="&amp;EntId&amp;"), null, (select ArtistId from Artists where Name=N'"&amp;SUBSTITUTE(trim(E930),"'","''")&amp;"' and EnterpriseId="&amp;EntId&amp;"), null)")</f>
        <v>INSERT into Contributors VALUES (newid(), (select RoleId from ContributorRoles where Name='Featuring'), 0, (select max(TrackId) from Tracks where ISRC='US7VG2399755' and EnterpriseId=647322), null, (select ArtistId from Artists where Name=N'Akashi Cruz' and EnterpriseId=647322), null)</v>
      </c>
    </row>
    <row r="931" hidden="1">
      <c r="A931" s="34" t="s">
        <v>1048</v>
      </c>
      <c r="B931" s="84"/>
      <c r="C931" s="134" t="str">
        <f t="array" ref="C931">ifs(and(isblank($A931),isblank($B931)),"", not(iserror(vlookup($A931&amp;$B931,'5) Release_Track'!$F:$F&amp;'5) Release_Track'!$G:$G,1,0))),vlookup($A931&amp;$B931,{'5) Release_Track'!$F:$F&amp;'5) Release_Track'!$G:$G,'5) Release_Track'!$H:$H},2,0), or(and(not(isblank($B931)),$B931=$B930,$A931&lt;&gt;$A930),and(not(isblank($A931)),$A931=$A930,$B931&lt;&gt;$B930)),"ID LISTS UNALIGNED",and($A931&lt;&gt;"",countif('5) Release_Track'!$F:$F,$A931)=0),"NO ISRC MATCH in Release_Track",and($B931&lt;&gt;"",countif('5) Release_Track'!$G:$G,$B931)=0),"NO CATALOG ID MATCH in Release_Track",iserror(vlookup($A931&amp;$B931,'5) Release_Track'!$F:$F&amp;'5) Release_Track'!$G:$G,1,0)),"NO ISRC-CATALOG ID pair MATCH in Release_Track" )</f>
        <v>Poesia Geek #3 - Magia</v>
      </c>
      <c r="D931" s="134" t="str">
        <f t="array" ref="D931">ifs(and(isblank($A931),isblank($B931)),"", not(iserror(vlookup($A931&amp;$B931,'5) Release_Track'!$F:$F&amp;'5) Release_Track'!$G:$G,1,0))),vlookup($A931&amp;$B931,{'5) Release_Track'!$F:$F&amp;'5) Release_Track'!$G:$G,'5) Release_Track'!$I:$I},2,0), or(and(not(isblank($B931)),$B931=$B930,$A931&lt;&gt;$A930),and(not(isblank($A931)),$A931=$A930,$B931&lt;&gt;$B930)),"ID LISTS UNALIGNED",and($A931&lt;&gt;"",countif('5) Release_Track'!$F:$F,$A931)=0),"NO ISRC MATCH in Release_Track",and($B931&lt;&gt;"",countif('5) Release_Track'!$G:$G,$B931)=0),"NO CATALOG ID MATCH in Release_Track",iserror(vlookup($A931&amp;$B931,'5) Release_Track'!$F:$F&amp;'5) Release_Track'!$G:$G,1,0)),"NO ISRC-CATALOG ID pair MATCH in Release_Track" )</f>
        <v/>
      </c>
      <c r="E931" s="96" t="s">
        <v>49</v>
      </c>
      <c r="F931" s="140" t="s">
        <v>672</v>
      </c>
      <c r="G931" s="136" t="str">
        <f t="array" ref="G931">ifs(or($F931="",$F931="Main Primary Artist"),$F931,not(iserror(vlookup($F931,'Reference info'!$J$5:$J$8,1,0))),"Key Artist",not(iserror(vlookup($F931,'Reference info'!$J$38:$J$405,1,0))),"Performer",not(iserror(vlookup($F931,'Reference info'!$J$10:$J$36,1,0))),"Producer &amp; Engineer")</f>
        <v>Key Artist</v>
      </c>
      <c r="J931" s="174" t="str">
        <f>IF(F931="Main Primary Artist","update Tracks set ArtistId=(select ArtistId from Artists where Name=N'"&amp;Substitute(Trim(E931),"'","''")&amp;"' and EnterpriseId="&amp;EntId&amp;") where "&amp;IF(A931&lt;&gt;"", "ISRC='"&amp;A931&amp;"'", "TrackVendorId='"&amp;Substitute(Trim(B931),"'","''")&amp;"'")&amp;" and EnterpriseId="&amp;EntId,"INSERT into Contributors VALUES (newid(), "&amp;IF(F931&lt;&gt;"Primary Artist", "(select RoleId from ContributorRoles where Name='"&amp;F931&amp;"'), 0", "49, 1")&amp; ", (select max(TrackId) from Tracks where "&amp;IF(A931&lt;&gt;"", "ISRC='"&amp;A931&amp;"'", "TrackVendorId='"&amp;Substitute(Trim(B931),"'","''")&amp;"'")&amp;" and EnterpriseId="&amp;EntId&amp;"), null, (select ArtistId from Artists where Name=N'"&amp;SUBSTITUTE(trim(E931),"'","''")&amp;"' and EnterpriseId="&amp;EntId&amp;"), null)")</f>
        <v>INSERT into Contributors VALUES (newid(), (select RoleId from ContributorRoles where Name='Featuring'), 0, (select max(TrackId) from Tracks where ISRC='US7VG2399755' and EnterpriseId=647322), null, (select ArtistId from Artists where Name=N'JKZ' and EnterpriseId=647322), null)</v>
      </c>
    </row>
    <row r="932" hidden="1">
      <c r="A932" s="34" t="s">
        <v>1048</v>
      </c>
      <c r="B932" s="84"/>
      <c r="C932" s="134" t="str">
        <f t="array" ref="C932">ifs(and(isblank($A932),isblank($B932)),"", not(iserror(vlookup($A932&amp;$B932,'5) Release_Track'!$F:$F&amp;'5) Release_Track'!$G:$G,1,0))),vlookup($A932&amp;$B932,{'5) Release_Track'!$F:$F&amp;'5) Release_Track'!$G:$G,'5) Release_Track'!$H:$H},2,0), or(and(not(isblank($B932)),$B932=$B931,$A932&lt;&gt;$A931),and(not(isblank($A932)),$A932=$A931,$B932&lt;&gt;$B931)),"ID LISTS UNALIGNED",and($A932&lt;&gt;"",countif('5) Release_Track'!$F:$F,$A932)=0),"NO ISRC MATCH in Release_Track",and($B932&lt;&gt;"",countif('5) Release_Track'!$G:$G,$B932)=0),"NO CATALOG ID MATCH in Release_Track",iserror(vlookup($A932&amp;$B932,'5) Release_Track'!$F:$F&amp;'5) Release_Track'!$G:$G,1,0)),"NO ISRC-CATALOG ID pair MATCH in Release_Track" )</f>
        <v>Poesia Geek #3 - Magia</v>
      </c>
      <c r="D932" s="134" t="str">
        <f t="array" ref="D932">ifs(and(isblank($A932),isblank($B932)),"", not(iserror(vlookup($A932&amp;$B932,'5) Release_Track'!$F:$F&amp;'5) Release_Track'!$G:$G,1,0))),vlookup($A932&amp;$B932,{'5) Release_Track'!$F:$F&amp;'5) Release_Track'!$G:$G,'5) Release_Track'!$I:$I},2,0), or(and(not(isblank($B932)),$B932=$B931,$A932&lt;&gt;$A931),and(not(isblank($A932)),$A932=$A931,$B932&lt;&gt;$B931)),"ID LISTS UNALIGNED",and($A932&lt;&gt;"",countif('5) Release_Track'!$F:$F,$A932)=0),"NO ISRC MATCH in Release_Track",and($B932&lt;&gt;"",countif('5) Release_Track'!$G:$G,$B932)=0),"NO CATALOG ID MATCH in Release_Track",iserror(vlookup($A932&amp;$B932,'5) Release_Track'!$F:$F&amp;'5) Release_Track'!$G:$G,1,0)),"NO ISRC-CATALOG ID pair MATCH in Release_Track" )</f>
        <v/>
      </c>
      <c r="E932" s="96" t="s">
        <v>51</v>
      </c>
      <c r="F932" s="140" t="s">
        <v>672</v>
      </c>
      <c r="G932" s="136" t="str">
        <f t="array" ref="G932">ifs(or($F932="",$F932="Main Primary Artist"),$F932,not(iserror(vlookup($F932,'Reference info'!$J$5:$J$8,1,0))),"Key Artist",not(iserror(vlookup($F932,'Reference info'!$J$38:$J$405,1,0))),"Performer",not(iserror(vlookup($F932,'Reference info'!$J$10:$J$36,1,0))),"Producer &amp; Engineer")</f>
        <v>Key Artist</v>
      </c>
      <c r="J932" s="174" t="str">
        <f>IF(F932="Main Primary Artist","update Tracks set ArtistId=(select ArtistId from Artists where Name=N'"&amp;Substitute(Trim(E932),"'","''")&amp;"' and EnterpriseId="&amp;EntId&amp;") where "&amp;IF(A932&lt;&gt;"", "ISRC='"&amp;A932&amp;"'", "TrackVendorId='"&amp;Substitute(Trim(B932),"'","''")&amp;"'")&amp;" and EnterpriseId="&amp;EntId,"INSERT into Contributors VALUES (newid(), "&amp;IF(F932&lt;&gt;"Primary Artist", "(select RoleId from ContributorRoles where Name='"&amp;F932&amp;"'), 0", "49, 1")&amp; ", (select max(TrackId) from Tracks where "&amp;IF(A932&lt;&gt;"", "ISRC='"&amp;A932&amp;"'", "TrackVendorId='"&amp;Substitute(Trim(B932),"'","''")&amp;"'")&amp;" and EnterpriseId="&amp;EntId&amp;"), null, (select ArtistId from Artists where Name=N'"&amp;SUBSTITUTE(trim(E932),"'","''")&amp;"' and EnterpriseId="&amp;EntId&amp;"), null)")</f>
        <v>INSERT into Contributors VALUES (newid(), (select RoleId from ContributorRoles where Name='Featuring'), 0, (select max(TrackId) from Tracks where ISRC='US7VG2399755' and EnterpriseId=647322), null, (select ArtistId from Artists where Name=N'oNinho' and EnterpriseId=647322), null)</v>
      </c>
    </row>
    <row r="933" hidden="1">
      <c r="A933" s="34" t="s">
        <v>1048</v>
      </c>
      <c r="B933" s="84"/>
      <c r="C933" s="134" t="str">
        <f t="array" ref="C933">ifs(and(isblank($A933),isblank($B933)),"", not(iserror(vlookup($A933&amp;$B933,'5) Release_Track'!$F:$F&amp;'5) Release_Track'!$G:$G,1,0))),vlookup($A933&amp;$B933,{'5) Release_Track'!$F:$F&amp;'5) Release_Track'!$G:$G,'5) Release_Track'!$H:$H},2,0), or(and(not(isblank($B933)),$B933=$B932,$A933&lt;&gt;$A932),and(not(isblank($A933)),$A933=$A932,$B933&lt;&gt;$B932)),"ID LISTS UNALIGNED",and($A933&lt;&gt;"",countif('5) Release_Track'!$F:$F,$A933)=0),"NO ISRC MATCH in Release_Track",and($B933&lt;&gt;"",countif('5) Release_Track'!$G:$G,$B933)=0),"NO CATALOG ID MATCH in Release_Track",iserror(vlookup($A933&amp;$B933,'5) Release_Track'!$F:$F&amp;'5) Release_Track'!$G:$G,1,0)),"NO ISRC-CATALOG ID pair MATCH in Release_Track" )</f>
        <v>Poesia Geek #3 - Magia</v>
      </c>
      <c r="D933" s="134" t="str">
        <f t="array" ref="D933">ifs(and(isblank($A933),isblank($B933)),"", not(iserror(vlookup($A933&amp;$B933,'5) Release_Track'!$F:$F&amp;'5) Release_Track'!$G:$G,1,0))),vlookup($A933&amp;$B933,{'5) Release_Track'!$F:$F&amp;'5) Release_Track'!$G:$G,'5) Release_Track'!$I:$I},2,0), or(and(not(isblank($B933)),$B933=$B932,$A933&lt;&gt;$A932),and(not(isblank($A933)),$A933=$A932,$B933&lt;&gt;$B932)),"ID LISTS UNALIGNED",and($A933&lt;&gt;"",countif('5) Release_Track'!$F:$F,$A933)=0),"NO ISRC MATCH in Release_Track",and($B933&lt;&gt;"",countif('5) Release_Track'!$G:$G,$B933)=0),"NO CATALOG ID MATCH in Release_Track",iserror(vlookup($A933&amp;$B933,'5) Release_Track'!$F:$F&amp;'5) Release_Track'!$G:$G,1,0)),"NO ISRC-CATALOG ID pair MATCH in Release_Track" )</f>
        <v/>
      </c>
      <c r="E933" s="96" t="s">
        <v>59</v>
      </c>
      <c r="F933" s="140" t="s">
        <v>672</v>
      </c>
      <c r="G933" s="136" t="str">
        <f t="array" ref="G933">ifs(or($F933="",$F933="Main Primary Artist"),$F933,not(iserror(vlookup($F933,'Reference info'!$J$5:$J$8,1,0))),"Key Artist",not(iserror(vlookup($F933,'Reference info'!$J$38:$J$405,1,0))),"Performer",not(iserror(vlookup($F933,'Reference info'!$J$10:$J$36,1,0))),"Producer &amp; Engineer")</f>
        <v>Key Artist</v>
      </c>
      <c r="J933" s="174" t="str">
        <f>IF(F933="Main Primary Artist","update Tracks set ArtistId=(select ArtistId from Artists where Name=N'"&amp;Substitute(Trim(E933),"'","''")&amp;"' and EnterpriseId="&amp;EntId&amp;") where "&amp;IF(A933&lt;&gt;"", "ISRC='"&amp;A933&amp;"'", "TrackVendorId='"&amp;Substitute(Trim(B933),"'","''")&amp;"'")&amp;" and EnterpriseId="&amp;EntId,"INSERT into Contributors VALUES (newid(), "&amp;IF(F933&lt;&gt;"Primary Artist", "(select RoleId from ContributorRoles where Name='"&amp;F933&amp;"'), 0", "49, 1")&amp; ", (select max(TrackId) from Tracks where "&amp;IF(A933&lt;&gt;"", "ISRC='"&amp;A933&amp;"'", "TrackVendorId='"&amp;Substitute(Trim(B933),"'","''")&amp;"'")&amp;" and EnterpriseId="&amp;EntId&amp;"), null, (select ArtistId from Artists where Name=N'"&amp;SUBSTITUTE(trim(E933),"'","''")&amp;"' and EnterpriseId="&amp;EntId&amp;"), null)")</f>
        <v>INSERT into Contributors VALUES (newid(), (select RoleId from ContributorRoles where Name='Featuring'), 0, (select max(TrackId) from Tracks where ISRC='US7VG2399755' and EnterpriseId=647322), null, (select ArtistId from Artists where Name=N'Rodrigo Zin' and EnterpriseId=647322), null)</v>
      </c>
    </row>
    <row r="934" hidden="1">
      <c r="A934" s="34" t="s">
        <v>1048</v>
      </c>
      <c r="B934" s="84"/>
      <c r="C934" s="134" t="str">
        <f t="array" ref="C934">ifs(and(isblank($A934),isblank($B934)),"", not(iserror(vlookup($A934&amp;$B934,'5) Release_Track'!$F:$F&amp;'5) Release_Track'!$G:$G,1,0))),vlookup($A934&amp;$B934,{'5) Release_Track'!$F:$F&amp;'5) Release_Track'!$G:$G,'5) Release_Track'!$H:$H},2,0), or(and(not(isblank($B934)),$B934=$B933,$A934&lt;&gt;$A933),and(not(isblank($A934)),$A934=$A933,$B934&lt;&gt;$B933)),"ID LISTS UNALIGNED",and($A934&lt;&gt;"",countif('5) Release_Track'!$F:$F,$A934)=0),"NO ISRC MATCH in Release_Track",and($B934&lt;&gt;"",countif('5) Release_Track'!$G:$G,$B934)=0),"NO CATALOG ID MATCH in Release_Track",iserror(vlookup($A934&amp;$B934,'5) Release_Track'!$F:$F&amp;'5) Release_Track'!$G:$G,1,0)),"NO ISRC-CATALOG ID pair MATCH in Release_Track" )</f>
        <v>Poesia Geek #3 - Magia</v>
      </c>
      <c r="D934" s="134" t="str">
        <f t="array" ref="D934">ifs(and(isblank($A934),isblank($B934)),"", not(iserror(vlookup($A934&amp;$B934,'5) Release_Track'!$F:$F&amp;'5) Release_Track'!$G:$G,1,0))),vlookup($A934&amp;$B934,{'5) Release_Track'!$F:$F&amp;'5) Release_Track'!$G:$G,'5) Release_Track'!$I:$I},2,0), or(and(not(isblank($B934)),$B934=$B933,$A934&lt;&gt;$A933),and(not(isblank($A934)),$A934=$A933,$B934&lt;&gt;$B933)),"ID LISTS UNALIGNED",and($A934&lt;&gt;"",countif('5) Release_Track'!$F:$F,$A934)=0),"NO ISRC MATCH in Release_Track",and($B934&lt;&gt;"",countif('5) Release_Track'!$G:$G,$B934)=0),"NO CATALOG ID MATCH in Release_Track",iserror(vlookup($A934&amp;$B934,'5) Release_Track'!$F:$F&amp;'5) Release_Track'!$G:$G,1,0)),"NO ISRC-CATALOG ID pair MATCH in Release_Track" )</f>
        <v/>
      </c>
      <c r="E934" s="96" t="s">
        <v>44</v>
      </c>
      <c r="F934" s="140" t="s">
        <v>672</v>
      </c>
      <c r="G934" s="136" t="str">
        <f t="array" ref="G934">ifs(or($F934="",$F934="Main Primary Artist"),$F934,not(iserror(vlookup($F934,'Reference info'!$J$5:$J$8,1,0))),"Key Artist",not(iserror(vlookup($F934,'Reference info'!$J$38:$J$405,1,0))),"Performer",not(iserror(vlookup($F934,'Reference info'!$J$10:$J$36,1,0))),"Producer &amp; Engineer")</f>
        <v>Key Artist</v>
      </c>
      <c r="J934" s="174" t="str">
        <f>IF(F934="Main Primary Artist","update Tracks set ArtistId=(select ArtistId from Artists where Name=N'"&amp;Substitute(Trim(E934),"'","''")&amp;"' and EnterpriseId="&amp;EntId&amp;") where "&amp;IF(A934&lt;&gt;"", "ISRC='"&amp;A934&amp;"'", "TrackVendorId='"&amp;Substitute(Trim(B934),"'","''")&amp;"'")&amp;" and EnterpriseId="&amp;EntId,"INSERT into Contributors VALUES (newid(), "&amp;IF(F934&lt;&gt;"Primary Artist", "(select RoleId from ContributorRoles where Name='"&amp;F934&amp;"'), 0", "49, 1")&amp; ", (select max(TrackId) from Tracks where "&amp;IF(A934&lt;&gt;"", "ISRC='"&amp;A934&amp;"'", "TrackVendorId='"&amp;Substitute(Trim(B934),"'","''")&amp;"'")&amp;" and EnterpriseId="&amp;EntId&amp;"), null, (select ArtistId from Artists where Name=N'"&amp;SUBSTITUTE(trim(E934),"'","''")&amp;"' and EnterpriseId="&amp;EntId&amp;"), null)")</f>
        <v>INSERT into Contributors VALUES (newid(), (select RoleId from ContributorRoles where Name='Featuring'), 0, (select max(TrackId) from Tracks where ISRC='US7VG2399755' and EnterpriseId=647322), null, (select ArtistId from Artists where Name=N'SecondTime' and EnterpriseId=647322), null)</v>
      </c>
    </row>
    <row r="935" hidden="1">
      <c r="A935" s="34" t="s">
        <v>1048</v>
      </c>
      <c r="B935" s="84"/>
      <c r="C935" s="134" t="str">
        <f t="array" ref="C935">ifs(and(isblank($A935),isblank($B935)),"", not(iserror(vlookup($A935&amp;$B935,'5) Release_Track'!$F:$F&amp;'5) Release_Track'!$G:$G,1,0))),vlookup($A935&amp;$B935,{'5) Release_Track'!$F:$F&amp;'5) Release_Track'!$G:$G,'5) Release_Track'!$H:$H},2,0), or(and(not(isblank($B935)),$B935=$B934,$A935&lt;&gt;$A934),and(not(isblank($A935)),$A935=$A934,$B935&lt;&gt;$B934)),"ID LISTS UNALIGNED",and($A935&lt;&gt;"",countif('5) Release_Track'!$F:$F,$A935)=0),"NO ISRC MATCH in Release_Track",and($B935&lt;&gt;"",countif('5) Release_Track'!$G:$G,$B935)=0),"NO CATALOG ID MATCH in Release_Track",iserror(vlookup($A935&amp;$B935,'5) Release_Track'!$F:$F&amp;'5) Release_Track'!$G:$G,1,0)),"NO ISRC-CATALOG ID pair MATCH in Release_Track" )</f>
        <v>Poesia Geek #3 - Magia</v>
      </c>
      <c r="D935" s="134" t="str">
        <f t="array" ref="D935">ifs(and(isblank($A935),isblank($B935)),"", not(iserror(vlookup($A935&amp;$B935,'5) Release_Track'!$F:$F&amp;'5) Release_Track'!$G:$G,1,0))),vlookup($A935&amp;$B935,{'5) Release_Track'!$F:$F&amp;'5) Release_Track'!$G:$G,'5) Release_Track'!$I:$I},2,0), or(and(not(isblank($B935)),$B935=$B934,$A935&lt;&gt;$A934),and(not(isblank($A935)),$A935=$A934,$B935&lt;&gt;$B934)),"ID LISTS UNALIGNED",and($A935&lt;&gt;"",countif('5) Release_Track'!$F:$F,$A935)=0),"NO ISRC MATCH in Release_Track",and($B935&lt;&gt;"",countif('5) Release_Track'!$G:$G,$B935)=0),"NO CATALOG ID MATCH in Release_Track",iserror(vlookup($A935&amp;$B935,'5) Release_Track'!$F:$F&amp;'5) Release_Track'!$G:$G,1,0)),"NO ISRC-CATALOG ID pair MATCH in Release_Track" )</f>
        <v/>
      </c>
      <c r="E935" s="96" t="s">
        <v>57</v>
      </c>
      <c r="F935" s="140" t="s">
        <v>672</v>
      </c>
      <c r="G935" s="136" t="str">
        <f t="array" ref="G935">ifs(or($F935="",$F935="Main Primary Artist"),$F935,not(iserror(vlookup($F935,'Reference info'!$J$5:$J$8,1,0))),"Key Artist",not(iserror(vlookup($F935,'Reference info'!$J$38:$J$405,1,0))),"Performer",not(iserror(vlookup($F935,'Reference info'!$J$10:$J$36,1,0))),"Producer &amp; Engineer")</f>
        <v>Key Artist</v>
      </c>
      <c r="J935" s="174" t="str">
        <f>IF(F935="Main Primary Artist","update Tracks set ArtistId=(select ArtistId from Artists where Name=N'"&amp;Substitute(Trim(E935),"'","''")&amp;"' and EnterpriseId="&amp;EntId&amp;") where "&amp;IF(A935&lt;&gt;"", "ISRC='"&amp;A935&amp;"'", "TrackVendorId='"&amp;Substitute(Trim(B935),"'","''")&amp;"'")&amp;" and EnterpriseId="&amp;EntId,"INSERT into Contributors VALUES (newid(), "&amp;IF(F935&lt;&gt;"Primary Artist", "(select RoleId from ContributorRoles where Name='"&amp;F935&amp;"'), 0", "49, 1")&amp; ", (select max(TrackId) from Tracks where "&amp;IF(A935&lt;&gt;"", "ISRC='"&amp;A935&amp;"'", "TrackVendorId='"&amp;Substitute(Trim(B935),"'","''")&amp;"'")&amp;" and EnterpriseId="&amp;EntId&amp;"), null, (select ArtistId from Artists where Name=N'"&amp;SUBSTITUTE(trim(E935),"'","''")&amp;"' and EnterpriseId="&amp;EntId&amp;"), null)")</f>
        <v>INSERT into Contributors VALUES (newid(), (select RoleId from ContributorRoles where Name='Featuring'), 0, (select max(TrackId) from Tracks where ISRC='US7VG2399755' and EnterpriseId=647322), null, (select ArtistId from Artists where Name=N'Tauz' and EnterpriseId=647322), null)</v>
      </c>
    </row>
    <row r="936" hidden="1">
      <c r="A936" s="34" t="s">
        <v>1048</v>
      </c>
      <c r="B936" s="84"/>
      <c r="C936" s="134" t="str">
        <f t="array" ref="C936">ifs(and(isblank($A936),isblank($B936)),"", not(iserror(vlookup($A936&amp;$B936,'5) Release_Track'!$F:$F&amp;'5) Release_Track'!$G:$G,1,0))),vlookup($A936&amp;$B936,{'5) Release_Track'!$F:$F&amp;'5) Release_Track'!$G:$G,'5) Release_Track'!$H:$H},2,0), or(and(not(isblank($B936)),$B936=$B935,$A936&lt;&gt;$A935),and(not(isblank($A936)),$A936=$A935,$B936&lt;&gt;$B935)),"ID LISTS UNALIGNED",and($A936&lt;&gt;"",countif('5) Release_Track'!$F:$F,$A936)=0),"NO ISRC MATCH in Release_Track",and($B936&lt;&gt;"",countif('5) Release_Track'!$G:$G,$B936)=0),"NO CATALOG ID MATCH in Release_Track",iserror(vlookup($A936&amp;$B936,'5) Release_Track'!$F:$F&amp;'5) Release_Track'!$G:$G,1,0)),"NO ISRC-CATALOG ID pair MATCH in Release_Track" )</f>
        <v>Poesia Geek #3 - Magia</v>
      </c>
      <c r="D936" s="134" t="str">
        <f t="array" ref="D936">ifs(and(isblank($A936),isblank($B936)),"", not(iserror(vlookup($A936&amp;$B936,'5) Release_Track'!$F:$F&amp;'5) Release_Track'!$G:$G,1,0))),vlookup($A936&amp;$B936,{'5) Release_Track'!$F:$F&amp;'5) Release_Track'!$G:$G,'5) Release_Track'!$I:$I},2,0), or(and(not(isblank($B936)),$B936=$B935,$A936&lt;&gt;$A935),and(not(isblank($A936)),$A936=$A935,$B936&lt;&gt;$B935)),"ID LISTS UNALIGNED",and($A936&lt;&gt;"",countif('5) Release_Track'!$F:$F,$A936)=0),"NO ISRC MATCH in Release_Track",and($B936&lt;&gt;"",countif('5) Release_Track'!$G:$G,$B936)=0),"NO CATALOG ID MATCH in Release_Track",iserror(vlookup($A936&amp;$B936,'5) Release_Track'!$F:$F&amp;'5) Release_Track'!$G:$G,1,0)),"NO ISRC-CATALOG ID pair MATCH in Release_Track" )</f>
        <v/>
      </c>
      <c r="E936" s="96" t="s">
        <v>55</v>
      </c>
      <c r="F936" s="140" t="s">
        <v>672</v>
      </c>
      <c r="G936" s="136" t="str">
        <f t="array" ref="G936">ifs(or($F936="",$F936="Main Primary Artist"),$F936,not(iserror(vlookup($F936,'Reference info'!$J$5:$J$8,1,0))),"Key Artist",not(iserror(vlookup($F936,'Reference info'!$J$38:$J$405,1,0))),"Performer",not(iserror(vlookup($F936,'Reference info'!$J$10:$J$36,1,0))),"Producer &amp; Engineer")</f>
        <v>Key Artist</v>
      </c>
      <c r="J936" s="174" t="str">
        <f>IF(F936="Main Primary Artist","update Tracks set ArtistId=(select ArtistId from Artists where Name=N'"&amp;Substitute(Trim(E936),"'","''")&amp;"' and EnterpriseId="&amp;EntId&amp;") where "&amp;IF(A936&lt;&gt;"", "ISRC='"&amp;A936&amp;"'", "TrackVendorId='"&amp;Substitute(Trim(B936),"'","''")&amp;"'")&amp;" and EnterpriseId="&amp;EntId,"INSERT into Contributors VALUES (newid(), "&amp;IF(F936&lt;&gt;"Primary Artist", "(select RoleId from ContributorRoles where Name='"&amp;F936&amp;"'), 0", "49, 1")&amp; ", (select max(TrackId) from Tracks where "&amp;IF(A936&lt;&gt;"", "ISRC='"&amp;A936&amp;"'", "TrackVendorId='"&amp;Substitute(Trim(B936),"'","''")&amp;"'")&amp;" and EnterpriseId="&amp;EntId&amp;"), null, (select ArtistId from Artists where Name=N'"&amp;SUBSTITUTE(trim(E936),"'","''")&amp;"' and EnterpriseId="&amp;EntId&amp;"), null)")</f>
        <v>INSERT into Contributors VALUES (newid(), (select RoleId from ContributorRoles where Name='Featuring'), 0, (select max(TrackId) from Tracks where ISRC='US7VG2399755' and EnterpriseId=647322), null, (select ArtistId from Artists where Name=N'VMZ' and EnterpriseId=647322), null)</v>
      </c>
    </row>
    <row r="937">
      <c r="A937" s="34" t="s">
        <v>1048</v>
      </c>
      <c r="B937" s="84"/>
      <c r="C937" s="134" t="str">
        <f t="array" ref="C937">ifs(and(isblank($A937),isblank($B937)),"", not(iserror(vlookup($A937&amp;$B937,'5) Release_Track'!$F:$F&amp;'5) Release_Track'!$G:$G,1,0))),vlookup($A937&amp;$B937,{'5) Release_Track'!$F:$F&amp;'5) Release_Track'!$G:$G,'5) Release_Track'!$H:$H},2,0), or(and(not(isblank($B937)),$B937=$B934,$A937&lt;&gt;$A934),and(not(isblank($A937)),$A937=$A934,$B937&lt;&gt;$B934)),"ID LISTS UNALIGNED",and($A937&lt;&gt;"",countif('5) Release_Track'!$F:$F,$A937)=0),"NO ISRC MATCH in Release_Track",and($B937&lt;&gt;"",countif('5) Release_Track'!$G:$G,$B937)=0),"NO CATALOG ID MATCH in Release_Track",iserror(vlookup($A937&amp;$B937,'5) Release_Track'!$F:$F&amp;'5) Release_Track'!$G:$G,1,0)),"NO ISRC-CATALOG ID pair MATCH in Release_Track" )</f>
        <v>Poesia Geek #3 - Magia</v>
      </c>
      <c r="D937" s="134" t="str">
        <f t="array" ref="D937">ifs(and(isblank($A937),isblank($B937)),"", not(iserror(vlookup($A937&amp;$B937,'5) Release_Track'!$F:$F&amp;'5) Release_Track'!$G:$G,1,0))),vlookup($A937&amp;$B937,{'5) Release_Track'!$F:$F&amp;'5) Release_Track'!$G:$G,'5) Release_Track'!$I:$I},2,0), or(and(not(isblank($B937)),$B937=$B934,$A937&lt;&gt;$A934),and(not(isblank($A937)),$A937=$A934,$B937&lt;&gt;$B934)),"ID LISTS UNALIGNED",and($A937&lt;&gt;"",countif('5) Release_Track'!$F:$F,$A937)=0),"NO ISRC MATCH in Release_Track",and($B937&lt;&gt;"",countif('5) Release_Track'!$G:$G,$B937)=0),"NO CATALOG ID MATCH in Release_Track",iserror(vlookup($A937&amp;$B937,'5) Release_Track'!$F:$F&amp;'5) Release_Track'!$G:$G,1,0)),"NO ISRC-CATALOG ID pair MATCH in Release_Track" )</f>
        <v/>
      </c>
      <c r="E937" s="96" t="s">
        <v>53</v>
      </c>
      <c r="F937" s="140" t="s">
        <v>666</v>
      </c>
      <c r="G937" s="136" t="str">
        <f t="array" ref="G937">ifs(or($F937="",$F937="Main Primary Artist"),$F937,not(iserror(vlookup($F937,'Reference info'!$J$5:$J$8,1,0))),"Key Artist",not(iserror(vlookup($F937,'Reference info'!$J$38:$J$405,1,0))),"Performer",not(iserror(vlookup($F937,'Reference info'!$J$10:$J$36,1,0))),"Producer &amp; Engineer")</f>
        <v>Main Primary Artist</v>
      </c>
      <c r="H937" s="8" t="str">
        <f>"update Artists set ReleasesCount=(select count (distinct ReleaseId) from Releases where ArtistId=(select max(ArtistId) from Artists where Name=N'"&amp;E937&amp;"' and EnterpriseId="&amp;EntId&amp;")), 
TracksCount=(select count (distinct TrackId) from Tracks where ArtistId=(select max(ArtistId) from Artists where Name=N'"&amp;E937&amp;"' and EnterpriseId="&amp;EntId&amp;")) where ArtistId=(select max(ArtistId) from Artists where Name=N'"&amp;E937&amp;"'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37" s="174" t="str">
        <f>IF(F937="Main Primary Artist","update Tracks set ArtistId=(select ArtistId from Artists where Name=N'"&amp;Substitute(Trim(E937),"'","''")&amp;"' and EnterpriseId="&amp;EntId&amp;") where "&amp;IF(A937&lt;&gt;"", "ISRC='"&amp;A937&amp;"'", "TrackVendorId='"&amp;Substitute(Trim(B937),"'","''")&amp;"'")&amp;" and EnterpriseId="&amp;EntId,"INSERT into Contributors VALUES (newid(), "&amp;IF(F937&lt;&gt;"Primary Artist", "(select RoleId from ContributorRoles where Name='"&amp;F937&amp;"'), 0", "49, 1")&amp; ", (select max(TrackId) from Tracks where "&amp;IF(A937&lt;&gt;"", "ISRC='"&amp;A937&amp;"'", "TrackVendorId='"&amp;Substitute(Trim(B937),"'","''")&amp;"'")&amp;" and EnterpriseId="&amp;EntId&amp;"), null, (select ArtistId from Artists where Name=N'"&amp;SUBSTITUTE(trim(E937),"'","''")&amp;"' and EnterpriseId="&amp;EntId&amp;"), null)")</f>
        <v>update Tracks set ArtistId=(select ArtistId from Artists where Name=N'PeJota10*' and EnterpriseId=647322) where ISRC='US7VG2399755' and EnterpriseId=647322</v>
      </c>
    </row>
    <row r="938" hidden="1">
      <c r="A938" s="34" t="s">
        <v>1048</v>
      </c>
      <c r="B938" s="84"/>
      <c r="C938" s="134" t="str">
        <f t="array" ref="C938">ifs(and(isblank($A938),isblank($B938)),"", not(iserror(vlookup($A938&amp;$B938,'5) Release_Track'!$F:$F&amp;'5) Release_Track'!$G:$G,1,0))),vlookup($A938&amp;$B938,{'5) Release_Track'!$F:$F&amp;'5) Release_Track'!$G:$G,'5) Release_Track'!$H:$H},2,0), or(and(not(isblank($B938)),$B938=$B935,$A938&lt;&gt;$A935),and(not(isblank($A938)),$A938=$A935,$B938&lt;&gt;$B935)),"ID LISTS UNALIGNED",and($A938&lt;&gt;"",countif('5) Release_Track'!$F:$F,$A938)=0),"NO ISRC MATCH in Release_Track",and($B938&lt;&gt;"",countif('5) Release_Track'!$G:$G,$B938)=0),"NO CATALOG ID MATCH in Release_Track",iserror(vlookup($A938&amp;$B938,'5) Release_Track'!$F:$F&amp;'5) Release_Track'!$G:$G,1,0)),"NO ISRC-CATALOG ID pair MATCH in Release_Track" )</f>
        <v>Poesia Geek #3 - Magia</v>
      </c>
      <c r="D938" s="134" t="str">
        <f t="array" ref="D938">ifs(and(isblank($A938),isblank($B938)),"", not(iserror(vlookup($A938&amp;$B938,'5) Release_Track'!$F:$F&amp;'5) Release_Track'!$G:$G,1,0))),vlookup($A938&amp;$B938,{'5) Release_Track'!$F:$F&amp;'5) Release_Track'!$G:$G,'5) Release_Track'!$I:$I},2,0), or(and(not(isblank($B938)),$B938=$B935,$A938&lt;&gt;$A935),and(not(isblank($A938)),$A938=$A935,$B938&lt;&gt;$B935)),"ID LISTS UNALIGNED",and($A938&lt;&gt;"",countif('5) Release_Track'!$F:$F,$A938)=0),"NO ISRC MATCH in Release_Track",and($B938&lt;&gt;"",countif('5) Release_Track'!$G:$G,$B938)=0),"NO CATALOG ID MATCH in Release_Track",iserror(vlookup($A938&amp;$B938,'5) Release_Track'!$F:$F&amp;'5) Release_Track'!$G:$G,1,0)),"NO ISRC-CATALOG ID pair MATCH in Release_Track" )</f>
        <v/>
      </c>
      <c r="E938" s="96" t="s">
        <v>53</v>
      </c>
      <c r="F938" s="135" t="s">
        <v>669</v>
      </c>
      <c r="G938" s="136" t="str">
        <f t="array" ref="G938">ifs(or($F938="",$F938="Main Primary Artist"),$F938,not(iserror(vlookup($F938,'Reference info'!$J$5:$J$8,1,0))),"Key Artist",not(iserror(vlookup($F938,'Reference info'!$J$38:$J$405,1,0))),"Performer",not(iserror(vlookup($F938,'Reference info'!$J$10:$J$36,1,0))),"Producer &amp; Engineer")</f>
        <v>Producer &amp; Engineer</v>
      </c>
      <c r="J938" s="174" t="str">
        <f>IF(F938="Main Primary Artist","update Tracks set ArtistId=(select ArtistId from Artists where Name=N'"&amp;Substitute(Trim(E938),"'","''")&amp;"' and EnterpriseId="&amp;EntId&amp;") where "&amp;IF(A938&lt;&gt;"", "ISRC='"&amp;A938&amp;"'", "TrackVendorId='"&amp;Substitute(Trim(B938),"'","''")&amp;"'")&amp;" and EnterpriseId="&amp;EntId,"INSERT into Contributors VALUES (newid(), "&amp;IF(F938&lt;&gt;"Primary Artist", "(select RoleId from ContributorRoles where Name='"&amp;F938&amp;"'), 0", "49, 1")&amp; ", (select max(TrackId) from Tracks where "&amp;IF(A938&lt;&gt;"", "ISRC='"&amp;A938&amp;"'", "TrackVendorId='"&amp;Substitute(Trim(B938),"'","''")&amp;"'")&amp;" and EnterpriseId="&amp;EntId&amp;"), null, (select ArtistId from Artists where Name=N'"&amp;SUBSTITUTE(trim(E938),"'","''")&amp;"' and EnterpriseId="&amp;EntId&amp;"), null)")</f>
        <v>INSERT into Contributors VALUES (newid(), (select RoleId from ContributorRoles where Name='Engineer'), 0, (select max(TrackId) from Tracks where ISRC='US7VG2399755' and EnterpriseId=647322), null, (select ArtistId from Artists where Name=N'PeJota10*' and EnterpriseId=647322), null)</v>
      </c>
    </row>
    <row r="939" hidden="1">
      <c r="A939" s="8" t="s">
        <v>740</v>
      </c>
      <c r="B939" s="116"/>
      <c r="C939" s="134" t="str">
        <f t="array" ref="C939">ifs(and(isblank($A939),isblank($B939)),"", not(iserror(vlookup($A939&amp;$B939,'5) Release_Track'!$F:$F&amp;'5) Release_Track'!$G:$G,1,0))),vlookup($A939&amp;$B939,{'5) Release_Track'!$F:$F&amp;'5) Release_Track'!$G:$G,'5) Release_Track'!$H:$H},2,0), or(and(not(isblank($B939)),$B939=$B938,$A939&lt;&gt;$A938),and(not(isblank($A939)),$A939=$A938,$B939&lt;&gt;$B938)),"ID LISTS UNALIGNED",and($A939&lt;&gt;"",countif('5) Release_Track'!$F:$F,$A939)=0),"NO ISRC MATCH in Release_Track",and($B939&lt;&gt;"",countif('5) Release_Track'!$G:$G,$B939)=0),"NO CATALOG ID MATCH in Release_Track",iserror(vlookup($A939&amp;$B939,'5) Release_Track'!$F:$F&amp;'5) Release_Track'!$G:$G,1,0)),"NO ISRC-CATALOG ID pair MATCH in Release_Track" )</f>
        <v>Alcançar a Paz</v>
      </c>
      <c r="D939" s="134"/>
      <c r="E939" s="43" t="s">
        <v>67</v>
      </c>
      <c r="F939" s="135" t="s">
        <v>667</v>
      </c>
      <c r="G939" s="136" t="str">
        <f t="array" ref="G939">ifs(or($F939="",$F939="Main Primary Artist"),$F939,not(iserror(vlookup($F939,'Reference info'!$J$5:$J$8,1,0))),"Key Artist",not(iserror(vlookup($F939,'Reference info'!$J$38:$J$405,1,0))),"Performer",not(iserror(vlookup($F939,'Reference info'!$J$10:$J$36,1,0))),"Producer &amp; Engineer")</f>
        <v>Producer &amp; Engineer</v>
      </c>
      <c r="J939" s="174" t="str">
        <f>IF(F939="Main Primary Artist","update Tracks set ArtistId=(select ArtistId from Artists where Name=N'"&amp;Substitute(Trim(E939),"'","''")&amp;"' and EnterpriseId="&amp;EntId&amp;") where "&amp;IF(A939&lt;&gt;"", "ISRC='"&amp;A939&amp;"'", "TrackVendorId='"&amp;Substitute(Trim(B939),"'","''")&amp;"'")&amp;" and EnterpriseId="&amp;EntId,"INSERT into Contributors VALUES (newid(), "&amp;IF(F939&lt;&gt;"Primary Artist", "(select RoleId from ContributorRoles where Name='"&amp;F939&amp;"'), 0", "49, 1")&amp; ", (select max(TrackId) from Tracks where "&amp;IF(A939&lt;&gt;"", "ISRC='"&amp;A939&amp;"'", "TrackVendorId='"&amp;Substitute(Trim(B939),"'","''")&amp;"'")&amp;" and EnterpriseId="&amp;EntId&amp;"), null, (select ArtistId from Artists where Name=N'"&amp;SUBSTITUTE(trim(E939),"'","''")&amp;"' and EnterpriseId="&amp;EntId&amp;"), null)")</f>
        <v>INSERT into Contributors VALUES (newid(), (select RoleId from ContributorRoles where Name='Producer'), 0, (select max(TrackId) from Tracks where ISRC='US7VG2399756' and EnterpriseId=647322), null, (select ArtistId from Artists where Name=N'Flash Beats Manow' and EnterpriseId=647322), null)</v>
      </c>
    </row>
    <row r="940" hidden="1">
      <c r="A940" s="8" t="s">
        <v>740</v>
      </c>
      <c r="B940" s="116"/>
      <c r="C940" s="134" t="str">
        <f t="array" ref="C940">ifs(and(isblank($A940),isblank($B940)),"", not(iserror(vlookup($A940&amp;$B940,'5) Release_Track'!$F:$F&amp;'5) Release_Track'!$G:$G,1,0))),vlookup($A940&amp;$B940,{'5) Release_Track'!$F:$F&amp;'5) Release_Track'!$G:$G,'5) Release_Track'!$H:$H},2,0), or(and(not(isblank($B940)),$B940=$B939,$A940&lt;&gt;$A939),and(not(isblank($A940)),$A940=$A939,$B940&lt;&gt;$B939)),"ID LISTS UNALIGNED",and($A940&lt;&gt;"",countif('5) Release_Track'!$F:$F,$A940)=0),"NO ISRC MATCH in Release_Track",and($B940&lt;&gt;"",countif('5) Release_Track'!$G:$G,$B940)=0),"NO CATALOG ID MATCH in Release_Track",iserror(vlookup($A940&amp;$B940,'5) Release_Track'!$F:$F&amp;'5) Release_Track'!$G:$G,1,0)),"NO ISRC-CATALOG ID pair MATCH in Release_Track" )</f>
        <v>Alcançar a Paz</v>
      </c>
      <c r="D940" s="134" t="str">
        <f t="array" ref="D940">ifs(and(isblank($A940),isblank($B940)),"", not(iserror(vlookup($A940&amp;$B940,'5) Release_Track'!$F:$F&amp;'5) Release_Track'!$G:$G,1,0))),vlookup($A940&amp;$B940,{'5) Release_Track'!$F:$F&amp;'5) Release_Track'!$G:$G,'5) Release_Track'!$I:$I},2,0), or(and(not(isblank($B940)),$B940=$B939,$A940&lt;&gt;$A939),and(not(isblank($A940)),$A940=$A939,$B940&lt;&gt;$B939)),"ID LISTS UNALIGNED",and($A940&lt;&gt;"",countif('5) Release_Track'!$F:$F,$A940)=0),"NO ISRC MATCH in Release_Track",and($B940&lt;&gt;"",countif('5) Release_Track'!$G:$G,$B940)=0),"NO CATALOG ID MATCH in Release_Track",iserror(vlookup($A940&amp;$B940,'5) Release_Track'!$F:$F&amp;'5) Release_Track'!$G:$G,1,0)),"NO ISRC-CATALOG ID pair MATCH in Release_Track" )</f>
        <v/>
      </c>
      <c r="E940" s="43" t="s">
        <v>83</v>
      </c>
      <c r="F940" s="135" t="s">
        <v>671</v>
      </c>
      <c r="G940" s="136" t="str">
        <f t="array" ref="G940">ifs(or($F940="",$F940="Main Primary Artist"),$F940,not(iserror(vlookup($F940,'Reference info'!$J$5:$J$8,1,0))),"Key Artist",not(iserror(vlookup($F940,'Reference info'!$J$38:$J$405,1,0))),"Performer",not(iserror(vlookup($F940,'Reference info'!$J$10:$J$36,1,0))),"Producer &amp; Engineer")</f>
        <v>Key Artist</v>
      </c>
      <c r="J940" s="174" t="str">
        <f>IF(F940="Main Primary Artist","update Tracks set ArtistId=(select ArtistId from Artists where Name=N'"&amp;Substitute(Trim(E940),"'","''")&amp;"' and EnterpriseId="&amp;EntId&amp;") where "&amp;IF(A940&lt;&gt;"", "ISRC='"&amp;A940&amp;"'", "TrackVendorId='"&amp;Substitute(Trim(B940),"'","''")&amp;"'")&amp;" and EnterpriseId="&amp;EntId,"INSERT into Contributors VALUES (newid(), "&amp;IF(F940&lt;&gt;"Primary Artist", "(select RoleId from ContributorRoles where Name='"&amp;F940&amp;"'), 0", "49, 1")&amp; ", (select max(TrackId) from Tracks where "&amp;IF(A940&lt;&gt;"", "ISRC='"&amp;A940&amp;"'", "TrackVendorId='"&amp;Substitute(Trim(B940),"'","''")&amp;"'")&amp;" and EnterpriseId="&amp;EntId&amp;"), null, (select ArtistId from Artists where Name=N'"&amp;SUBSTITUTE(trim(E940),"'","''")&amp;"' and EnterpriseId="&amp;EntId&amp;"), null)")</f>
        <v>INSERT into Contributors VALUES (newid(), 49, 1, (select max(TrackId) from Tracks where ISRC='US7VG2399756' and EnterpriseId=647322), null, (select ArtistId from Artists where Name=N'Dreicon' and EnterpriseId=647322), null)</v>
      </c>
    </row>
    <row r="941" hidden="1">
      <c r="A941" s="8" t="s">
        <v>740</v>
      </c>
      <c r="B941" s="116"/>
      <c r="C941" s="134" t="str">
        <f t="array" ref="C941">ifs(and(isblank($A941),isblank($B941)),"", not(iserror(vlookup($A941&amp;$B941,'5) Release_Track'!$F:$F&amp;'5) Release_Track'!$G:$G,1,0))),vlookup($A941&amp;$B941,{'5) Release_Track'!$F:$F&amp;'5) Release_Track'!$G:$G,'5) Release_Track'!$H:$H},2,0), or(and(not(isblank($B941)),$B941=$B940,$A941&lt;&gt;$A940),and(not(isblank($A941)),$A941=$A940,$B941&lt;&gt;$B940)),"ID LISTS UNALIGNED",and($A941&lt;&gt;"",countif('5) Release_Track'!$F:$F,$A941)=0),"NO ISRC MATCH in Release_Track",and($B941&lt;&gt;"",countif('5) Release_Track'!$G:$G,$B941)=0),"NO CATALOG ID MATCH in Release_Track",iserror(vlookup($A941&amp;$B941,'5) Release_Track'!$F:$F&amp;'5) Release_Track'!$G:$G,1,0)),"NO ISRC-CATALOG ID pair MATCH in Release_Track" )</f>
        <v>Alcançar a Paz</v>
      </c>
      <c r="D941" s="134" t="str">
        <f t="array" ref="D941">ifs(and(isblank($A941),isblank($B941)),"", not(iserror(vlookup($A941&amp;$B941,'5) Release_Track'!$F:$F&amp;'5) Release_Track'!$G:$G,1,0))),vlookup($A941&amp;$B941,{'5) Release_Track'!$F:$F&amp;'5) Release_Track'!$G:$G,'5) Release_Track'!$I:$I},2,0), or(and(not(isblank($B941)),$B941=$B940,$A941&lt;&gt;$A940),and(not(isblank($A941)),$A941=$A940,$B941&lt;&gt;$B940)),"ID LISTS UNALIGNED",and($A941&lt;&gt;"",countif('5) Release_Track'!$F:$F,$A941)=0),"NO ISRC MATCH in Release_Track",and($B941&lt;&gt;"",countif('5) Release_Track'!$G:$G,$B941)=0),"NO CATALOG ID MATCH in Release_Track",iserror(vlookup($A941&amp;$B941,'5) Release_Track'!$F:$F&amp;'5) Release_Track'!$G:$G,1,0)),"NO ISRC-CATALOG ID pair MATCH in Release_Track" )</f>
        <v/>
      </c>
      <c r="E941" s="43" t="s">
        <v>71</v>
      </c>
      <c r="F941" s="135" t="s">
        <v>671</v>
      </c>
      <c r="G941" s="136" t="str">
        <f t="array" ref="G941">ifs(or($F941="",$F941="Main Primary Artist"),$F941,not(iserror(vlookup($F941,'Reference info'!$J$5:$J$8,1,0))),"Key Artist",not(iserror(vlookup($F941,'Reference info'!$J$38:$J$405,1,0))),"Performer",not(iserror(vlookup($F941,'Reference info'!$J$10:$J$36,1,0))),"Producer &amp; Engineer")</f>
        <v>Key Artist</v>
      </c>
      <c r="J941" s="174" t="str">
        <f>IF(F941="Main Primary Artist","update Tracks set ArtistId=(select ArtistId from Artists where Name=N'"&amp;Substitute(Trim(E941),"'","''")&amp;"' and EnterpriseId="&amp;EntId&amp;") where "&amp;IF(A941&lt;&gt;"", "ISRC='"&amp;A941&amp;"'", "TrackVendorId='"&amp;Substitute(Trim(B941),"'","''")&amp;"'")&amp;" and EnterpriseId="&amp;EntId,"INSERT into Contributors VALUES (newid(), "&amp;IF(F941&lt;&gt;"Primary Artist", "(select RoleId from ContributorRoles where Name='"&amp;F941&amp;"'), 0", "49, 1")&amp; ", (select max(TrackId) from Tracks where "&amp;IF(A941&lt;&gt;"", "ISRC='"&amp;A941&amp;"'", "TrackVendorId='"&amp;Substitute(Trim(B941),"'","''")&amp;"'")&amp;" and EnterpriseId="&amp;EntId&amp;"), null, (select ArtistId from Artists where Name=N'"&amp;SUBSTITUTE(trim(E941),"'","''")&amp;"' and EnterpriseId="&amp;EntId&amp;"), null)")</f>
        <v>INSERT into Contributors VALUES (newid(), 49, 1, (select max(TrackId) from Tracks where ISRC='US7VG2399756' and EnterpriseId=647322), null, (select ArtistId from Artists where Name=N'Gabriza' and EnterpriseId=647322), null)</v>
      </c>
    </row>
    <row r="942" hidden="1">
      <c r="A942" s="8" t="s">
        <v>740</v>
      </c>
      <c r="B942" s="116"/>
      <c r="C942" s="134" t="str">
        <f t="array" ref="C942">ifs(and(isblank($A942),isblank($B942)),"", not(iserror(vlookup($A942&amp;$B942,'5) Release_Track'!$F:$F&amp;'5) Release_Track'!$G:$G,1,0))),vlookup($A942&amp;$B942,{'5) Release_Track'!$F:$F&amp;'5) Release_Track'!$G:$G,'5) Release_Track'!$H:$H},2,0), or(and(not(isblank($B942)),$B942=$B941,$A942&lt;&gt;$A941),and(not(isblank($A942)),$A942=$A941,$B942&lt;&gt;$B941)),"ID LISTS UNALIGNED",and($A942&lt;&gt;"",countif('5) Release_Track'!$F:$F,$A942)=0),"NO ISRC MATCH in Release_Track",and($B942&lt;&gt;"",countif('5) Release_Track'!$G:$G,$B942)=0),"NO CATALOG ID MATCH in Release_Track",iserror(vlookup($A942&amp;$B942,'5) Release_Track'!$F:$F&amp;'5) Release_Track'!$G:$G,1,0)),"NO ISRC-CATALOG ID pair MATCH in Release_Track" )</f>
        <v>Alcançar a Paz</v>
      </c>
      <c r="D942" s="134" t="str">
        <f t="array" ref="D942">ifs(and(isblank($A942),isblank($B942)),"", not(iserror(vlookup($A942&amp;$B942,'5) Release_Track'!$F:$F&amp;'5) Release_Track'!$G:$G,1,0))),vlookup($A942&amp;$B942,{'5) Release_Track'!$F:$F&amp;'5) Release_Track'!$G:$G,'5) Release_Track'!$I:$I},2,0), or(and(not(isblank($B942)),$B942=$B941,$A942&lt;&gt;$A941),and(not(isblank($A942)),$A942=$A941,$B942&lt;&gt;$B941)),"ID LISTS UNALIGNED",and($A942&lt;&gt;"",countif('5) Release_Track'!$F:$F,$A942)=0),"NO ISRC MATCH in Release_Track",and($B942&lt;&gt;"",countif('5) Release_Track'!$G:$G,$B942)=0),"NO CATALOG ID MATCH in Release_Track",iserror(vlookup($A942&amp;$B942,'5) Release_Track'!$F:$F&amp;'5) Release_Track'!$G:$G,1,0)),"NO ISRC-CATALOG ID pair MATCH in Release_Track" )</f>
        <v/>
      </c>
      <c r="E942" s="43" t="s">
        <v>85</v>
      </c>
      <c r="F942" s="135" t="s">
        <v>671</v>
      </c>
      <c r="G942" s="136" t="str">
        <f t="array" ref="G942">ifs(or($F942="",$F942="Main Primary Artist"),$F942,not(iserror(vlookup($F942,'Reference info'!$J$5:$J$8,1,0))),"Key Artist",not(iserror(vlookup($F942,'Reference info'!$J$38:$J$405,1,0))),"Performer",not(iserror(vlookup($F942,'Reference info'!$J$10:$J$36,1,0))),"Producer &amp; Engineer")</f>
        <v>Key Artist</v>
      </c>
      <c r="J942" s="174" t="str">
        <f>IF(F942="Main Primary Artist","update Tracks set ArtistId=(select ArtistId from Artists where Name=N'"&amp;Substitute(Trim(E942),"'","''")&amp;"' and EnterpriseId="&amp;EntId&amp;") where "&amp;IF(A942&lt;&gt;"", "ISRC='"&amp;A942&amp;"'", "TrackVendorId='"&amp;Substitute(Trim(B942),"'","''")&amp;"'")&amp;" and EnterpriseId="&amp;EntId,"INSERT into Contributors VALUES (newid(), "&amp;IF(F942&lt;&gt;"Primary Artist", "(select RoleId from ContributorRoles where Name='"&amp;F942&amp;"'), 0", "49, 1")&amp; ", (select max(TrackId) from Tracks where "&amp;IF(A942&lt;&gt;"", "ISRC='"&amp;A942&amp;"'", "TrackVendorId='"&amp;Substitute(Trim(B942),"'","''")&amp;"'")&amp;" and EnterpriseId="&amp;EntId&amp;"), null, (select ArtistId from Artists where Name=N'"&amp;SUBSTITUTE(trim(E942),"'","''")&amp;"' and EnterpriseId="&amp;EntId&amp;"), null)")</f>
        <v>INSERT into Contributors VALUES (newid(), 49, 1, (select max(TrackId) from Tracks where ISRC='US7VG2399756' and EnterpriseId=647322), null, (select ArtistId from Artists where Name=N'Giu Matsu' and EnterpriseId=647322), null)</v>
      </c>
    </row>
    <row r="943" hidden="1">
      <c r="A943" s="8" t="s">
        <v>740</v>
      </c>
      <c r="B943" s="116"/>
      <c r="C943" s="134" t="str">
        <f t="array" ref="C943">ifs(and(isblank($A943),isblank($B943)),"", not(iserror(vlookup($A943&amp;$B943,'5) Release_Track'!$F:$F&amp;'5) Release_Track'!$G:$G,1,0))),vlookup($A943&amp;$B943,{'5) Release_Track'!$F:$F&amp;'5) Release_Track'!$G:$G,'5) Release_Track'!$H:$H},2,0), or(and(not(isblank($B943)),$B943=$B942,$A943&lt;&gt;$A942),and(not(isblank($A943)),$A943=$A942,$B943&lt;&gt;$B942)),"ID LISTS UNALIGNED",and($A943&lt;&gt;"",countif('5) Release_Track'!$F:$F,$A943)=0),"NO ISRC MATCH in Release_Track",and($B943&lt;&gt;"",countif('5) Release_Track'!$G:$G,$B943)=0),"NO CATALOG ID MATCH in Release_Track",iserror(vlookup($A943&amp;$B943,'5) Release_Track'!$F:$F&amp;'5) Release_Track'!$G:$G,1,0)),"NO ISRC-CATALOG ID pair MATCH in Release_Track" )</f>
        <v>Alcançar a Paz</v>
      </c>
      <c r="D943" s="134" t="str">
        <f t="array" ref="D943">ifs(and(isblank($A943),isblank($B943)),"", not(iserror(vlookup($A943&amp;$B943,'5) Release_Track'!$F:$F&amp;'5) Release_Track'!$G:$G,1,0))),vlookup($A943&amp;$B943,{'5) Release_Track'!$F:$F&amp;'5) Release_Track'!$G:$G,'5) Release_Track'!$I:$I},2,0), or(and(not(isblank($B943)),$B943=$B942,$A943&lt;&gt;$A942),and(not(isblank($A943)),$A943=$A942,$B943&lt;&gt;$B942)),"ID LISTS UNALIGNED",and($A943&lt;&gt;"",countif('5) Release_Track'!$F:$F,$A943)=0),"NO ISRC MATCH in Release_Track",and($B943&lt;&gt;"",countif('5) Release_Track'!$G:$G,$B943)=0),"NO CATALOG ID MATCH in Release_Track",iserror(vlookup($A943&amp;$B943,'5) Release_Track'!$F:$F&amp;'5) Release_Track'!$G:$G,1,0)),"NO ISRC-CATALOG ID pair MATCH in Release_Track" )</f>
        <v/>
      </c>
      <c r="E943" s="43" t="s">
        <v>87</v>
      </c>
      <c r="F943" s="135" t="s">
        <v>671</v>
      </c>
      <c r="G943" s="136" t="str">
        <f t="array" ref="G943">ifs(or($F943="",$F943="Main Primary Artist"),$F943,not(iserror(vlookup($F943,'Reference info'!$J$5:$J$8,1,0))),"Key Artist",not(iserror(vlookup($F943,'Reference info'!$J$38:$J$405,1,0))),"Performer",not(iserror(vlookup($F943,'Reference info'!$J$10:$J$36,1,0))),"Producer &amp; Engineer")</f>
        <v>Key Artist</v>
      </c>
      <c r="J943" s="174" t="str">
        <f>IF(F943="Main Primary Artist","update Tracks set ArtistId=(select ArtistId from Artists where Name=N'"&amp;Substitute(Trim(E943),"'","''")&amp;"' and EnterpriseId="&amp;EntId&amp;") where "&amp;IF(A943&lt;&gt;"", "ISRC='"&amp;A943&amp;"'", "TrackVendorId='"&amp;Substitute(Trim(B943),"'","''")&amp;"'")&amp;" and EnterpriseId="&amp;EntId,"INSERT into Contributors VALUES (newid(), "&amp;IF(F943&lt;&gt;"Primary Artist", "(select RoleId from ContributorRoles where Name='"&amp;F943&amp;"'), 0", "49, 1")&amp; ", (select max(TrackId) from Tracks where "&amp;IF(A943&lt;&gt;"", "ISRC='"&amp;A943&amp;"'", "TrackVendorId='"&amp;Substitute(Trim(B943),"'","''")&amp;"'")&amp;" and EnterpriseId="&amp;EntId&amp;"), null, (select ArtistId from Artists where Name=N'"&amp;SUBSTITUTE(trim(E943),"'","''")&amp;"' and EnterpriseId="&amp;EntId&amp;"), null)")</f>
        <v>INSERT into Contributors VALUES (newid(), 49, 1, (select max(TrackId) from Tracks where ISRC='US7VG2399756' and EnterpriseId=647322), null, (select ArtistId from Artists where Name=N'Nathy SC' and EnterpriseId=647322), null)</v>
      </c>
    </row>
    <row r="944">
      <c r="A944" s="8" t="s">
        <v>740</v>
      </c>
      <c r="B944" s="116"/>
      <c r="C944" s="134" t="str">
        <f t="array" ref="C944">ifs(and(isblank($A944),isblank($B944)),"", not(iserror(vlookup($A944&amp;$B944,'5) Release_Track'!$F:$F&amp;'5) Release_Track'!$G:$G,1,0))),vlookup($A944&amp;$B944,{'5) Release_Track'!$F:$F&amp;'5) Release_Track'!$G:$G,'5) Release_Track'!$H:$H},2,0), or(and(not(isblank($B944)),$B944=$B941,$A944&lt;&gt;$A941),and(not(isblank($A944)),$A944=$A941,$B944&lt;&gt;$B941)),"ID LISTS UNALIGNED",and($A944&lt;&gt;"",countif('5) Release_Track'!$F:$F,$A944)=0),"NO ISRC MATCH in Release_Track",and($B944&lt;&gt;"",countif('5) Release_Track'!$G:$G,$B944)=0),"NO CATALOG ID MATCH in Release_Track",iserror(vlookup($A944&amp;$B944,'5) Release_Track'!$F:$F&amp;'5) Release_Track'!$G:$G,1,0)),"NO ISRC-CATALOG ID pair MATCH in Release_Track" )</f>
        <v>Alcançar a Paz</v>
      </c>
      <c r="D944" s="134" t="str">
        <f t="array" ref="D944">ifs(and(isblank($A944),isblank($B944)),"", not(iserror(vlookup($A944&amp;$B944,'5) Release_Track'!$F:$F&amp;'5) Release_Track'!$G:$G,1,0))),vlookup($A944&amp;$B944,{'5) Release_Track'!$F:$F&amp;'5) Release_Track'!$G:$G,'5) Release_Track'!$I:$I},2,0), or(and(not(isblank($B944)),$B944=$B941,$A944&lt;&gt;$A941),and(not(isblank($A944)),$A944=$A941,$B944&lt;&gt;$B941)),"ID LISTS UNALIGNED",and($A944&lt;&gt;"",countif('5) Release_Track'!$F:$F,$A944)=0),"NO ISRC MATCH in Release_Track",and($B944&lt;&gt;"",countif('5) Release_Track'!$G:$G,$B944)=0),"NO CATALOG ID MATCH in Release_Track",iserror(vlookup($A944&amp;$B944,'5) Release_Track'!$F:$F&amp;'5) Release_Track'!$G:$G,1,0)),"NO ISRC-CATALOG ID pair MATCH in Release_Track" )</f>
        <v/>
      </c>
      <c r="E944" s="43" t="s">
        <v>67</v>
      </c>
      <c r="F944" s="135" t="s">
        <v>666</v>
      </c>
      <c r="G944" s="136" t="str">
        <f t="array" ref="G944">ifs(or($F944="",$F944="Main Primary Artist"),$F944,not(iserror(vlookup($F944,'Reference info'!$J$5:$J$8,1,0))),"Key Artist",not(iserror(vlookup($F944,'Reference info'!$J$38:$J$405,1,0))),"Performer",not(iserror(vlookup($F944,'Reference info'!$J$10:$J$36,1,0))),"Producer &amp; Engineer")</f>
        <v>Main Primary Artist</v>
      </c>
      <c r="H944" s="8" t="str">
        <f>"update Artists set ReleasesCount=(select count (distinct ReleaseId) from Releases where ArtistId=(select max(ArtistId) from Artists where Name=N'"&amp;E944&amp;"' and EnterpriseId="&amp;EntId&amp;")), 
TracksCount=(select count (distinct TrackId) from Tracks where ArtistId=(select max(ArtistId) from Artists where Name=N'"&amp;E944&amp;"' and EnterpriseId="&amp;EntId&amp;")) where ArtistId=(select max(ArtistId) from Artists where Name=N'"&amp;E944&amp;"' and EnterpriseId="&amp;EntId&amp;");"</f>
        <v>update Artists set ReleasesCount=(select count (distinct ReleaseId) from Releases where ArtistId=(select max(ArtistId) from Artists where Name=N'Flash Beats Manow' and EnterpriseId=647322)), 
TracksCount=(select count (distinct TrackId) from Tracks where ArtistId=(select max(ArtistId) from Artists where Name=N'Flash Beats Manow' and EnterpriseId=647322)) where ArtistId=(select max(ArtistId) from Artists where Name=N'Flash Beats Manow' and EnterpriseId=647322);</v>
      </c>
      <c r="J944" s="174" t="str">
        <f>IF(F944="Main Primary Artist","update Tracks set ArtistId=(select ArtistId from Artists where Name=N'"&amp;Substitute(Trim(E944),"'","''")&amp;"' and EnterpriseId="&amp;EntId&amp;") where "&amp;IF(A944&lt;&gt;"", "ISRC='"&amp;A944&amp;"'", "TrackVendorId='"&amp;Substitute(Trim(B944),"'","''")&amp;"'")&amp;" and EnterpriseId="&amp;EntId,"INSERT into Contributors VALUES (newid(), "&amp;IF(F944&lt;&gt;"Primary Artist", "(select RoleId from ContributorRoles where Name='"&amp;F944&amp;"'), 0", "49, 1")&amp; ", (select max(TrackId) from Tracks where "&amp;IF(A944&lt;&gt;"", "ISRC='"&amp;A944&amp;"'", "TrackVendorId='"&amp;Substitute(Trim(B944),"'","''")&amp;"'")&amp;" and EnterpriseId="&amp;EntId&amp;"), null, (select ArtistId from Artists where Name=N'"&amp;SUBSTITUTE(trim(E944),"'","''")&amp;"' and EnterpriseId="&amp;EntId&amp;"), null)")</f>
        <v>update Tracks set ArtistId=(select ArtistId from Artists where Name=N'Flash Beats Manow' and EnterpriseId=647322) where ISRC='US7VG2399756' and EnterpriseId=647322</v>
      </c>
    </row>
    <row r="945" hidden="1">
      <c r="A945" s="8" t="s">
        <v>740</v>
      </c>
      <c r="B945" s="116"/>
      <c r="C945" s="134" t="str">
        <f t="array" ref="C945">ifs(and(isblank($A945),isblank($B945)),"", not(iserror(vlookup($A945&amp;$B945,'5) Release_Track'!$F:$F&amp;'5) Release_Track'!$G:$G,1,0))),vlookup($A945&amp;$B945,{'5) Release_Track'!$F:$F&amp;'5) Release_Track'!$G:$G,'5) Release_Track'!$H:$H},2,0), or(and(not(isblank($B945)),$B945=$B944,$A945&lt;&gt;$A944),and(not(isblank($A945)),$A945=$A944,$B945&lt;&gt;$B944)),"ID LISTS UNALIGNED",and($A945&lt;&gt;"",countif('5) Release_Track'!$F:$F,$A945)=0),"NO ISRC MATCH in Release_Track",and($B945&lt;&gt;"",countif('5) Release_Track'!$G:$G,$B945)=0),"NO CATALOG ID MATCH in Release_Track",iserror(vlookup($A945&amp;$B945,'5) Release_Track'!$F:$F&amp;'5) Release_Track'!$G:$G,1,0)),"NO ISRC-CATALOG ID pair MATCH in Release_Track" )</f>
        <v>Alcançar a Paz</v>
      </c>
      <c r="D945" s="134"/>
      <c r="E945" s="43" t="s">
        <v>67</v>
      </c>
      <c r="F945" s="135" t="s">
        <v>669</v>
      </c>
      <c r="G945" s="136" t="str">
        <f t="array" ref="G945">ifs(or($F945="",$F945="Main Primary Artist"),$F945,not(iserror(vlookup($F945,'Reference info'!$J$5:$J$8,1,0))),"Key Artist",not(iserror(vlookup($F945,'Reference info'!$J$38:$J$405,1,0))),"Performer",not(iserror(vlookup($F945,'Reference info'!$J$10:$J$36,1,0))),"Producer &amp; Engineer")</f>
        <v>Producer &amp; Engineer</v>
      </c>
      <c r="J945" s="174" t="str">
        <f>IF(F945="Main Primary Artist","update Tracks set ArtistId=(select ArtistId from Artists where Name=N'"&amp;Substitute(Trim(E945),"'","''")&amp;"' and EnterpriseId="&amp;EntId&amp;") where "&amp;IF(A945&lt;&gt;"", "ISRC='"&amp;A945&amp;"'", "TrackVendorId='"&amp;Substitute(Trim(B945),"'","''")&amp;"'")&amp;" and EnterpriseId="&amp;EntId,"INSERT into Contributors VALUES (newid(), "&amp;IF(F945&lt;&gt;"Primary Artist", "(select RoleId from ContributorRoles where Name='"&amp;F945&amp;"'), 0", "49, 1")&amp; ", (select max(TrackId) from Tracks where "&amp;IF(A945&lt;&gt;"", "ISRC='"&amp;A945&amp;"'", "TrackVendorId='"&amp;Substitute(Trim(B945),"'","''")&amp;"'")&amp;" and EnterpriseId="&amp;EntId&amp;"), null, (select ArtistId from Artists where Name=N'"&amp;SUBSTITUTE(trim(E945),"'","''")&amp;"' and EnterpriseId="&amp;EntId&amp;"), null)")</f>
        <v>INSERT into Contributors VALUES (newid(), (select RoleId from ContributorRoles where Name='Engineer'), 0, (select max(TrackId) from Tracks where ISRC='US7VG2399756' and EnterpriseId=647322), null, (select ArtistId from Artists where Name=N'Flash Beats Manow' and EnterpriseId=647322), null)</v>
      </c>
    </row>
    <row r="946" hidden="1">
      <c r="A946" s="34" t="s">
        <v>1211</v>
      </c>
      <c r="B946" s="84"/>
      <c r="C946" s="134" t="str">
        <f t="array" ref="C946">ifs(and(isblank($A946),isblank($B946)),"", not(iserror(vlookup($A946&amp;$B946,'5) Release_Track'!$F:$F&amp;'5) Release_Track'!$G:$G,1,0))),vlookup($A946&amp;$B946,{'5) Release_Track'!$F:$F&amp;'5) Release_Track'!$G:$G,'5) Release_Track'!$H:$H},2,0), or(and(not(isblank($B946)),$B946=$B943,$A946&lt;&gt;$A943),and(not(isblank($A946)),$A946=$A943,$B946&lt;&gt;$B943)),"ID LISTS UNALIGNED",and($A946&lt;&gt;"",countif('5) Release_Track'!$F:$F,$A946)=0),"NO ISRC MATCH in Release_Track",and($B946&lt;&gt;"",countif('5) Release_Track'!$G:$G,$B946)=0),"NO CATALOG ID MATCH in Release_Track",iserror(vlookup($A946&amp;$B946,'5) Release_Track'!$F:$F&amp;'5) Release_Track'!$G:$G,1,0)),"NO ISRC-CATALOG ID pair MATCH in Release_Track" )</f>
        <v>Filho da Luz</v>
      </c>
      <c r="D946" s="134"/>
      <c r="E946" s="96" t="s">
        <v>53</v>
      </c>
      <c r="F946" s="135" t="s">
        <v>667</v>
      </c>
      <c r="G946" s="136" t="str">
        <f t="array" ref="G946">ifs(or($F946="",$F946="Main Primary Artist"),$F946,not(iserror(vlookup($F946,'Reference info'!$J$5:$J$8,1,0))),"Key Artist",not(iserror(vlookup($F946,'Reference info'!$J$38:$J$405,1,0))),"Performer",not(iserror(vlookup($F946,'Reference info'!$J$10:$J$36,1,0))),"Producer &amp; Engineer")</f>
        <v>Producer &amp; Engineer</v>
      </c>
      <c r="J946" s="174" t="str">
        <f>IF(F946="Main Primary Artist","update Tracks set ArtistId=(select ArtistId from Artists where Name=N'"&amp;Substitute(Trim(E946),"'","''")&amp;"' and EnterpriseId="&amp;EntId&amp;") where "&amp;IF(A946&lt;&gt;"", "ISRC='"&amp;A946&amp;"'", "TrackVendorId='"&amp;Substitute(Trim(B946),"'","''")&amp;"'")&amp;" and EnterpriseId="&amp;EntId,"INSERT into Contributors VALUES (newid(), "&amp;IF(F946&lt;&gt;"Primary Artist", "(select RoleId from ContributorRoles where Name='"&amp;F946&amp;"'), 0", "49, 1")&amp; ", (select max(TrackId) from Tracks where "&amp;IF(A946&lt;&gt;"", "ISRC='"&amp;A946&amp;"'", "TrackVendorId='"&amp;Substitute(Trim(B946),"'","''")&amp;"'")&amp;" and EnterpriseId="&amp;EntId&amp;"), null, (select ArtistId from Artists where Name=N'"&amp;SUBSTITUTE(trim(E946),"'","''")&amp;"' and EnterpriseId="&amp;EntId&amp;"), null)")</f>
        <v>INSERT into Contributors VALUES (newid(), (select RoleId from ContributorRoles where Name='Producer'), 0, (select max(TrackId) from Tracks where ISRC='US7VG2448942' and EnterpriseId=647322), null, (select ArtistId from Artists where Name=N'PeJota10*' and EnterpriseId=647322), null)</v>
      </c>
    </row>
    <row r="947">
      <c r="A947" s="34" t="s">
        <v>1211</v>
      </c>
      <c r="B947" s="84"/>
      <c r="C947" s="134" t="str">
        <f t="array" ref="C947">ifs(and(isblank($A947),isblank($B947)),"", not(iserror(vlookup($A947&amp;$B947,'5) Release_Track'!$F:$F&amp;'5) Release_Track'!$G:$G,1,0))),vlookup($A947&amp;$B947,{'5) Release_Track'!$F:$F&amp;'5) Release_Track'!$G:$G,'5) Release_Track'!$H:$H},2,0), or(and(not(isblank($B947)),$B947=$B944,$A947&lt;&gt;$A944),and(not(isblank($A947)),$A947=$A944,$B947&lt;&gt;$B944)),"ID LISTS UNALIGNED",and($A947&lt;&gt;"",countif('5) Release_Track'!$F:$F,$A947)=0),"NO ISRC MATCH in Release_Track",and($B947&lt;&gt;"",countif('5) Release_Track'!$G:$G,$B947)=0),"NO CATALOG ID MATCH in Release_Track",iserror(vlookup($A947&amp;$B947,'5) Release_Track'!$F:$F&amp;'5) Release_Track'!$G:$G,1,0)),"NO ISRC-CATALOG ID pair MATCH in Release_Track" )</f>
        <v>Filho da Luz</v>
      </c>
      <c r="D947" s="134" t="str">
        <f t="array" ref="D947">ifs(and(isblank($A947),isblank($B947)),"", not(iserror(vlookup($A947&amp;$B947,'5) Release_Track'!$F:$F&amp;'5) Release_Track'!$G:$G,1,0))),vlookup($A947&amp;$B947,{'5) Release_Track'!$F:$F&amp;'5) Release_Track'!$G:$G,'5) Release_Track'!$I:$I},2,0), or(and(not(isblank($B947)),$B947=$B944,$A947&lt;&gt;$A944),and(not(isblank($A947)),$A947=$A944,$B947&lt;&gt;$B944)),"ID LISTS UNALIGNED",and($A947&lt;&gt;"",countif('5) Release_Track'!$F:$F,$A947)=0),"NO ISRC MATCH in Release_Track",and($B947&lt;&gt;"",countif('5) Release_Track'!$G:$G,$B947)=0),"NO CATALOG ID MATCH in Release_Track",iserror(vlookup($A947&amp;$B947,'5) Release_Track'!$F:$F&amp;'5) Release_Track'!$G:$G,1,0)),"NO ISRC-CATALOG ID pair MATCH in Release_Track" )</f>
        <v/>
      </c>
      <c r="E947" s="96" t="s">
        <v>53</v>
      </c>
      <c r="F947" s="140" t="s">
        <v>666</v>
      </c>
      <c r="G947" s="136" t="str">
        <f t="array" ref="G947">ifs(or($F947="",$F947="Main Primary Artist"),$F947,not(iserror(vlookup($F947,'Reference info'!$J$5:$J$8,1,0))),"Key Artist",not(iserror(vlookup($F947,'Reference info'!$J$38:$J$405,1,0))),"Performer",not(iserror(vlookup($F947,'Reference info'!$J$10:$J$36,1,0))),"Producer &amp; Engineer")</f>
        <v>Main Primary Artist</v>
      </c>
      <c r="H947" s="8" t="str">
        <f>"update Artists set ReleasesCount=(select count (distinct ReleaseId) from Releases where ArtistId=(select max(ArtistId) from Artists where Name=N'"&amp;E947&amp;"' and EnterpriseId="&amp;EntId&amp;")), 
TracksCount=(select count (distinct TrackId) from Tracks where ArtistId=(select max(ArtistId) from Artists where Name=N'"&amp;E947&amp;"' and EnterpriseId="&amp;EntId&amp;")) where ArtistId=(select max(ArtistId) from Artists where Name=N'"&amp;E947&amp;"' and EnterpriseId="&amp;EntId&amp;");"</f>
        <v>update Artists set ReleasesCount=(select count (distinct ReleaseId) from Releases where ArtistId=(select max(ArtistId) from Artists where Name=N'PeJota10*' and EnterpriseId=647322)), 
TracksCount=(select count (distinct TrackId) from Tracks where ArtistId=(select max(ArtistId) from Artists where Name=N'PeJota10*' and EnterpriseId=647322)) where ArtistId=(select max(ArtistId) from Artists where Name=N'PeJota10*' and EnterpriseId=647322);</v>
      </c>
      <c r="J947" s="174" t="str">
        <f>IF(F947="Main Primary Artist","update Tracks set ArtistId=(select ArtistId from Artists where Name=N'"&amp;Substitute(Trim(E947),"'","''")&amp;"' and EnterpriseId="&amp;EntId&amp;") where "&amp;IF(A947&lt;&gt;"", "ISRC='"&amp;A947&amp;"'", "TrackVendorId='"&amp;Substitute(Trim(B947),"'","''")&amp;"'")&amp;" and EnterpriseId="&amp;EntId,"INSERT into Contributors VALUES (newid(), "&amp;IF(F947&lt;&gt;"Primary Artist", "(select RoleId from ContributorRoles where Name='"&amp;F947&amp;"'), 0", "49, 1")&amp; ", (select max(TrackId) from Tracks where "&amp;IF(A947&lt;&gt;"", "ISRC='"&amp;A947&amp;"'", "TrackVendorId='"&amp;Substitute(Trim(B947),"'","''")&amp;"'")&amp;" and EnterpriseId="&amp;EntId&amp;"), null, (select ArtistId from Artists where Name=N'"&amp;SUBSTITUTE(trim(E947),"'","''")&amp;"' and EnterpriseId="&amp;EntId&amp;"), null)")</f>
        <v>update Tracks set ArtistId=(select ArtistId from Artists where Name=N'PeJota10*' and EnterpriseId=647322) where ISRC='US7VG2448942' and EnterpriseId=647322</v>
      </c>
    </row>
    <row r="948" hidden="1">
      <c r="A948" s="34" t="s">
        <v>1211</v>
      </c>
      <c r="B948" s="84"/>
      <c r="C948" s="134" t="str">
        <f t="array" ref="C948">ifs(and(isblank($A948),isblank($B948)),"", not(iserror(vlookup($A948&amp;$B948,'5) Release_Track'!$F:$F&amp;'5) Release_Track'!$G:$G,1,0))),vlookup($A948&amp;$B948,{'5) Release_Track'!$F:$F&amp;'5) Release_Track'!$G:$G,'5) Release_Track'!$H:$H},2,0), or(and(not(isblank($B948)),$B948=$B945,$A948&lt;&gt;$A945),and(not(isblank($A948)),$A948=$A945,$B948&lt;&gt;$B945)),"ID LISTS UNALIGNED",and($A948&lt;&gt;"",countif('5) Release_Track'!$F:$F,$A948)=0),"NO ISRC MATCH in Release_Track",and($B948&lt;&gt;"",countif('5) Release_Track'!$G:$G,$B948)=0),"NO CATALOG ID MATCH in Release_Track",iserror(vlookup($A948&amp;$B948,'5) Release_Track'!$F:$F&amp;'5) Release_Track'!$G:$G,1,0)),"NO ISRC-CATALOG ID pair MATCH in Release_Track" )</f>
        <v>Filho da Luz</v>
      </c>
      <c r="D948" s="134"/>
      <c r="E948" s="96" t="s">
        <v>53</v>
      </c>
      <c r="F948" s="135" t="s">
        <v>669</v>
      </c>
      <c r="G948" s="136" t="str">
        <f t="array" ref="G948">ifs(or($F948="",$F948="Main Primary Artist"),$F948,not(iserror(vlookup($F948,'Reference info'!$J$5:$J$8,1,0))),"Key Artist",not(iserror(vlookup($F948,'Reference info'!$J$38:$J$405,1,0))),"Performer",not(iserror(vlookup($F948,'Reference info'!$J$10:$J$36,1,0))),"Producer &amp; Engineer")</f>
        <v>Producer &amp; Engineer</v>
      </c>
      <c r="J948" s="174" t="str">
        <f>IF(F948="Main Primary Artist","update Tracks set ArtistId=(select ArtistId from Artists where Name=N'"&amp;Substitute(Trim(E948),"'","''")&amp;"' and EnterpriseId="&amp;EntId&amp;") where "&amp;IF(A948&lt;&gt;"", "ISRC='"&amp;A948&amp;"'", "TrackVendorId='"&amp;Substitute(Trim(B948),"'","''")&amp;"'")&amp;" and EnterpriseId="&amp;EntId,"INSERT into Contributors VALUES (newid(), "&amp;IF(F948&lt;&gt;"Primary Artist", "(select RoleId from ContributorRoles where Name='"&amp;F948&amp;"'), 0", "49, 1")&amp; ", (select max(TrackId) from Tracks where "&amp;IF(A948&lt;&gt;"", "ISRC='"&amp;A948&amp;"'", "TrackVendorId='"&amp;Substitute(Trim(B948),"'","''")&amp;"'")&amp;" and EnterpriseId="&amp;EntId&amp;"), null, (select ArtistId from Artists where Name=N'"&amp;SUBSTITUTE(trim(E948),"'","''")&amp;"' and EnterpriseId="&amp;EntId&amp;"), null)")</f>
        <v>INSERT into Contributors VALUES (newid(), (select RoleId from ContributorRoles where Name='Engineer'), 0, (select max(TrackId) from Tracks where ISRC='US7VG2448942' and EnterpriseId=647322), null, (select ArtistId from Artists where Name=N'PeJota10*' and EnterpriseId=647322), null)</v>
      </c>
    </row>
    <row r="949">
      <c r="B949" s="116"/>
      <c r="C949" s="134" t="str">
        <f t="array" ref="C949">ifs(and(isblank($A949),isblank($B949)),"", not(iserror(vlookup($A949&amp;$B949,'5) Release_Track'!$F:$F&amp;'5) Release_Track'!$G:$G,1,0))),vlookup($A949&amp;$B949,{'5) Release_Track'!$F:$F&amp;'5) Release_Track'!$G:$G,'5) Release_Track'!$H:$H},2,0), or(and(not(isblank($B949)),$B949=$B948,$A949&lt;&gt;$A948),and(not(isblank($A949)),$A949=$A948,$B949&lt;&gt;$B948)),"ID LISTS UNALIGNED",and($A949&lt;&gt;"",countif('5) Release_Track'!$F:$F,$A949)=0),"NO ISRC MATCH in Release_Track",and($B949&lt;&gt;"",countif('5) Release_Track'!$G:$G,$B949)=0),"NO CATALOG ID MATCH in Release_Track",iserror(vlookup($A949&amp;$B949,'5) Release_Track'!$F:$F&amp;'5) Release_Track'!$G:$G,1,0)),"NO ISRC-CATALOG ID pair MATCH in Release_Track" )</f>
        <v/>
      </c>
      <c r="D949" s="134" t="str">
        <f t="array" ref="D949">ifs(and(isblank($A949),isblank($B949)),"", not(iserror(vlookup($A949&amp;$B949,'5) Release_Track'!$F:$F&amp;'5) Release_Track'!$G:$G,1,0))),vlookup($A949&amp;$B949,{'5) Release_Track'!$F:$F&amp;'5) Release_Track'!$G:$G,'5) Release_Track'!$I:$I},2,0), or(and(not(isblank($B949)),$B949=$B948,$A949&lt;&gt;$A948),and(not(isblank($A949)),$A949=$A948,$B949&lt;&gt;$B948)),"ID LISTS UNALIGNED",and($A949&lt;&gt;"",countif('5) Release_Track'!$F:$F,$A949)=0),"NO ISRC MATCH in Release_Track",and($B949&lt;&gt;"",countif('5) Release_Track'!$G:$G,$B949)=0),"NO CATALOG ID MATCH in Release_Track",iserror(vlookup($A949&amp;$B949,'5) Release_Track'!$F:$F&amp;'5) Release_Track'!$G:$G,1,0)),"NO ISRC-CATALOG ID pair MATCH in Release_Track" )</f>
        <v/>
      </c>
      <c r="E949" s="20"/>
      <c r="F949" s="20"/>
      <c r="G949" s="177" t="str">
        <f t="array" ref="G949">ifs(or($F949="",$F949="Main Primary Artist"),$F949,not(iserror(vlookup($F949,'Reference info'!$J$5:$J$8,1,0))),"Key Artist",not(iserror(vlookup($F949,'Reference info'!$J$38:$J$405,1,0))),"Performer",not(iserror(vlookup($F949,'Reference info'!$J$10:$J$36,1,0))),"Producer &amp; Engineer")</f>
        <v/>
      </c>
    </row>
    <row r="950">
      <c r="B950" s="116"/>
      <c r="C950" s="134" t="str">
        <f t="array" ref="C950">ifs(and(isblank($A950),isblank($B950)),"", not(iserror(vlookup($A950&amp;$B950,'5) Release_Track'!$F:$F&amp;'5) Release_Track'!$G:$G,1,0))),vlookup($A950&amp;$B950,{'5) Release_Track'!$F:$F&amp;'5) Release_Track'!$G:$G,'5) Release_Track'!$H:$H},2,0), or(and(not(isblank($B950)),$B950=$B949,$A950&lt;&gt;$A949),and(not(isblank($A950)),$A950=$A949,$B950&lt;&gt;$B949)),"ID LISTS UNALIGNED",and($A950&lt;&gt;"",countif('5) Release_Track'!$F:$F,$A950)=0),"NO ISRC MATCH in Release_Track",and($B950&lt;&gt;"",countif('5) Release_Track'!$G:$G,$B950)=0),"NO CATALOG ID MATCH in Release_Track",iserror(vlookup($A950&amp;$B950,'5) Release_Track'!$F:$F&amp;'5) Release_Track'!$G:$G,1,0)),"NO ISRC-CATALOG ID pair MATCH in Release_Track" )</f>
        <v/>
      </c>
      <c r="D950" s="134" t="str">
        <f t="array" ref="D950">ifs(and(isblank($A950),isblank($B950)),"", not(iserror(vlookup($A950&amp;$B950,'5) Release_Track'!$F:$F&amp;'5) Release_Track'!$G:$G,1,0))),vlookup($A950&amp;$B950,{'5) Release_Track'!$F:$F&amp;'5) Release_Track'!$G:$G,'5) Release_Track'!$I:$I},2,0), or(and(not(isblank($B950)),$B950=$B949,$A950&lt;&gt;$A949),and(not(isblank($A950)),$A950=$A949,$B950&lt;&gt;$B949)),"ID LISTS UNALIGNED",and($A950&lt;&gt;"",countif('5) Release_Track'!$F:$F,$A950)=0),"NO ISRC MATCH in Release_Track",and($B950&lt;&gt;"",countif('5) Release_Track'!$G:$G,$B950)=0),"NO CATALOG ID MATCH in Release_Track",iserror(vlookup($A950&amp;$B950,'5) Release_Track'!$F:$F&amp;'5) Release_Track'!$G:$G,1,0)),"NO ISRC-CATALOG ID pair MATCH in Release_Track" )</f>
        <v/>
      </c>
      <c r="E950" s="20"/>
      <c r="F950" s="20"/>
      <c r="G950" s="177" t="str">
        <f t="array" ref="G950">ifs(or($F950="",$F950="Main Primary Artist"),$F950,not(iserror(vlookup($F950,'Reference info'!$J$5:$J$8,1,0))),"Key Artist",not(iserror(vlookup($F950,'Reference info'!$J$38:$J$405,1,0))),"Performer",not(iserror(vlookup($F950,'Reference info'!$J$10:$J$36,1,0))),"Producer &amp; Engineer")</f>
        <v/>
      </c>
    </row>
    <row r="951">
      <c r="B951" s="116"/>
      <c r="C951" s="134" t="str">
        <f t="array" ref="C951">ifs(and(isblank($A951),isblank($B951)),"", not(iserror(vlookup($A951&amp;$B951,'5) Release_Track'!$F:$F&amp;'5) Release_Track'!$G:$G,1,0))),vlookup($A951&amp;$B951,{'5) Release_Track'!$F:$F&amp;'5) Release_Track'!$G:$G,'5) Release_Track'!$H:$H},2,0), or(and(not(isblank($B951)),$B951=$B950,$A951&lt;&gt;$A950),and(not(isblank($A951)),$A951=$A950,$B951&lt;&gt;$B950)),"ID LISTS UNALIGNED",and($A951&lt;&gt;"",countif('5) Release_Track'!$F:$F,$A951)=0),"NO ISRC MATCH in Release_Track",and($B951&lt;&gt;"",countif('5) Release_Track'!$G:$G,$B951)=0),"NO CATALOG ID MATCH in Release_Track",iserror(vlookup($A951&amp;$B951,'5) Release_Track'!$F:$F&amp;'5) Release_Track'!$G:$G,1,0)),"NO ISRC-CATALOG ID pair MATCH in Release_Track" )</f>
        <v/>
      </c>
      <c r="D951" s="134" t="str">
        <f t="array" ref="D951">ifs(and(isblank($A951),isblank($B951)),"", not(iserror(vlookup($A951&amp;$B951,'5) Release_Track'!$F:$F&amp;'5) Release_Track'!$G:$G,1,0))),vlookup($A951&amp;$B951,{'5) Release_Track'!$F:$F&amp;'5) Release_Track'!$G:$G,'5) Release_Track'!$I:$I},2,0), or(and(not(isblank($B951)),$B951=$B950,$A951&lt;&gt;$A950),and(not(isblank($A951)),$A951=$A950,$B951&lt;&gt;$B950)),"ID LISTS UNALIGNED",and($A951&lt;&gt;"",countif('5) Release_Track'!$F:$F,$A951)=0),"NO ISRC MATCH in Release_Track",and($B951&lt;&gt;"",countif('5) Release_Track'!$G:$G,$B951)=0),"NO CATALOG ID MATCH in Release_Track",iserror(vlookup($A951&amp;$B951,'5) Release_Track'!$F:$F&amp;'5) Release_Track'!$G:$G,1,0)),"NO ISRC-CATALOG ID pair MATCH in Release_Track" )</f>
        <v/>
      </c>
      <c r="E951" s="20"/>
      <c r="F951" s="20"/>
      <c r="G951" s="177" t="str">
        <f t="array" ref="G951">ifs(or($F951="",$F951="Main Primary Artist"),$F951,not(iserror(vlookup($F951,'Reference info'!$J$5:$J$8,1,0))),"Key Artist",not(iserror(vlookup($F951,'Reference info'!$J$38:$J$405,1,0))),"Performer",not(iserror(vlookup($F951,'Reference info'!$J$10:$J$36,1,0))),"Producer &amp; Engineer")</f>
        <v/>
      </c>
    </row>
    <row r="952">
      <c r="B952" s="116"/>
      <c r="C952" s="134" t="str">
        <f t="array" ref="C952">ifs(and(isblank($A952),isblank($B952)),"", not(iserror(vlookup($A952&amp;$B952,'5) Release_Track'!$F:$F&amp;'5) Release_Track'!$G:$G,1,0))),vlookup($A952&amp;$B952,{'5) Release_Track'!$F:$F&amp;'5) Release_Track'!$G:$G,'5) Release_Track'!$H:$H},2,0), or(and(not(isblank($B952)),$B952=$B951,$A952&lt;&gt;$A951),and(not(isblank($A952)),$A952=$A951,$B952&lt;&gt;$B951)),"ID LISTS UNALIGNED",and($A952&lt;&gt;"",countif('5) Release_Track'!$F:$F,$A952)=0),"NO ISRC MATCH in Release_Track",and($B952&lt;&gt;"",countif('5) Release_Track'!$G:$G,$B952)=0),"NO CATALOG ID MATCH in Release_Track",iserror(vlookup($A952&amp;$B952,'5) Release_Track'!$F:$F&amp;'5) Release_Track'!$G:$G,1,0)),"NO ISRC-CATALOG ID pair MATCH in Release_Track" )</f>
        <v/>
      </c>
      <c r="D952" s="134" t="str">
        <f t="array" ref="D952">ifs(and(isblank($A952),isblank($B952)),"", not(iserror(vlookup($A952&amp;$B952,'5) Release_Track'!$F:$F&amp;'5) Release_Track'!$G:$G,1,0))),vlookup($A952&amp;$B952,{'5) Release_Track'!$F:$F&amp;'5) Release_Track'!$G:$G,'5) Release_Track'!$I:$I},2,0), or(and(not(isblank($B952)),$B952=$B951,$A952&lt;&gt;$A951),and(not(isblank($A952)),$A952=$A951,$B952&lt;&gt;$B951)),"ID LISTS UNALIGNED",and($A952&lt;&gt;"",countif('5) Release_Track'!$F:$F,$A952)=0),"NO ISRC MATCH in Release_Track",and($B952&lt;&gt;"",countif('5) Release_Track'!$G:$G,$B952)=0),"NO CATALOG ID MATCH in Release_Track",iserror(vlookup($A952&amp;$B952,'5) Release_Track'!$F:$F&amp;'5) Release_Track'!$G:$G,1,0)),"NO ISRC-CATALOG ID pair MATCH in Release_Track" )</f>
        <v/>
      </c>
      <c r="E952" s="20"/>
      <c r="F952" s="20"/>
      <c r="G952" s="177" t="str">
        <f t="array" ref="G952">ifs(or($F952="",$F952="Main Primary Artist"),$F952,not(iserror(vlookup($F952,'Reference info'!$J$5:$J$8,1,0))),"Key Artist",not(iserror(vlookup($F952,'Reference info'!$J$38:$J$405,1,0))),"Performer",not(iserror(vlookup($F952,'Reference info'!$J$10:$J$36,1,0))),"Producer &amp; Engineer")</f>
        <v/>
      </c>
    </row>
    <row r="953">
      <c r="B953" s="116"/>
      <c r="C953" s="134" t="str">
        <f t="array" ref="C953">ifs(and(isblank($A953),isblank($B953)),"", not(iserror(vlookup($A953&amp;$B953,'5) Release_Track'!$F:$F&amp;'5) Release_Track'!$G:$G,1,0))),vlookup($A953&amp;$B953,{'5) Release_Track'!$F:$F&amp;'5) Release_Track'!$G:$G,'5) Release_Track'!$H:$H},2,0), or(and(not(isblank($B953)),$B953=$B952,$A953&lt;&gt;$A952),and(not(isblank($A953)),$A953=$A952,$B953&lt;&gt;$B952)),"ID LISTS UNALIGNED",and($A953&lt;&gt;"",countif('5) Release_Track'!$F:$F,$A953)=0),"NO ISRC MATCH in Release_Track",and($B953&lt;&gt;"",countif('5) Release_Track'!$G:$G,$B953)=0),"NO CATALOG ID MATCH in Release_Track",iserror(vlookup($A953&amp;$B953,'5) Release_Track'!$F:$F&amp;'5) Release_Track'!$G:$G,1,0)),"NO ISRC-CATALOG ID pair MATCH in Release_Track" )</f>
        <v/>
      </c>
      <c r="D953" s="134" t="str">
        <f t="array" ref="D953">ifs(and(isblank($A953),isblank($B953)),"", not(iserror(vlookup($A953&amp;$B953,'5) Release_Track'!$F:$F&amp;'5) Release_Track'!$G:$G,1,0))),vlookup($A953&amp;$B953,{'5) Release_Track'!$F:$F&amp;'5) Release_Track'!$G:$G,'5) Release_Track'!$I:$I},2,0), or(and(not(isblank($B953)),$B953=$B952,$A953&lt;&gt;$A952),and(not(isblank($A953)),$A953=$A952,$B953&lt;&gt;$B952)),"ID LISTS UNALIGNED",and($A953&lt;&gt;"",countif('5) Release_Track'!$F:$F,$A953)=0),"NO ISRC MATCH in Release_Track",and($B953&lt;&gt;"",countif('5) Release_Track'!$G:$G,$B953)=0),"NO CATALOG ID MATCH in Release_Track",iserror(vlookup($A953&amp;$B953,'5) Release_Track'!$F:$F&amp;'5) Release_Track'!$G:$G,1,0)),"NO ISRC-CATALOG ID pair MATCH in Release_Track" )</f>
        <v/>
      </c>
      <c r="E953" s="20"/>
      <c r="F953" s="20"/>
      <c r="G953" s="177" t="str">
        <f t="array" ref="G953">ifs(or($F953="",$F953="Main Primary Artist"),$F953,not(iserror(vlookup($F953,'Reference info'!$J$5:$J$8,1,0))),"Key Artist",not(iserror(vlookup($F953,'Reference info'!$J$38:$J$405,1,0))),"Performer",not(iserror(vlookup($F953,'Reference info'!$J$10:$J$36,1,0))),"Producer &amp; Engineer")</f>
        <v/>
      </c>
    </row>
    <row r="954">
      <c r="B954" s="116"/>
      <c r="C954" s="134" t="str">
        <f t="array" ref="C954">ifs(and(isblank($A954),isblank($B954)),"", not(iserror(vlookup($A954&amp;$B954,'5) Release_Track'!$F:$F&amp;'5) Release_Track'!$G:$G,1,0))),vlookup($A954&amp;$B954,{'5) Release_Track'!$F:$F&amp;'5) Release_Track'!$G:$G,'5) Release_Track'!$H:$H},2,0), or(and(not(isblank($B954)),$B954=$B953,$A954&lt;&gt;$A953),and(not(isblank($A954)),$A954=$A953,$B954&lt;&gt;$B953)),"ID LISTS UNALIGNED",and($A954&lt;&gt;"",countif('5) Release_Track'!$F:$F,$A954)=0),"NO ISRC MATCH in Release_Track",and($B954&lt;&gt;"",countif('5) Release_Track'!$G:$G,$B954)=0),"NO CATALOG ID MATCH in Release_Track",iserror(vlookup($A954&amp;$B954,'5) Release_Track'!$F:$F&amp;'5) Release_Track'!$G:$G,1,0)),"NO ISRC-CATALOG ID pair MATCH in Release_Track" )</f>
        <v/>
      </c>
      <c r="D954" s="134" t="str">
        <f t="array" ref="D954">ifs(and(isblank($A954),isblank($B954)),"", not(iserror(vlookup($A954&amp;$B954,'5) Release_Track'!$F:$F&amp;'5) Release_Track'!$G:$G,1,0))),vlookup($A954&amp;$B954,{'5) Release_Track'!$F:$F&amp;'5) Release_Track'!$G:$G,'5) Release_Track'!$I:$I},2,0), or(and(not(isblank($B954)),$B954=$B953,$A954&lt;&gt;$A953),and(not(isblank($A954)),$A954=$A953,$B954&lt;&gt;$B953)),"ID LISTS UNALIGNED",and($A954&lt;&gt;"",countif('5) Release_Track'!$F:$F,$A954)=0),"NO ISRC MATCH in Release_Track",and($B954&lt;&gt;"",countif('5) Release_Track'!$G:$G,$B954)=0),"NO CATALOG ID MATCH in Release_Track",iserror(vlookup($A954&amp;$B954,'5) Release_Track'!$F:$F&amp;'5) Release_Track'!$G:$G,1,0)),"NO ISRC-CATALOG ID pair MATCH in Release_Track" )</f>
        <v/>
      </c>
      <c r="E954" s="20"/>
      <c r="F954" s="20"/>
      <c r="G954" s="177" t="str">
        <f t="array" ref="G954">ifs(or($F954="",$F954="Main Primary Artist"),$F954,not(iserror(vlookup($F954,'Reference info'!$J$5:$J$8,1,0))),"Key Artist",not(iserror(vlookup($F954,'Reference info'!$J$38:$J$405,1,0))),"Performer",not(iserror(vlookup($F954,'Reference info'!$J$10:$J$36,1,0))),"Producer &amp; Engineer")</f>
        <v/>
      </c>
    </row>
    <row r="955">
      <c r="B955" s="116"/>
      <c r="C955" s="134" t="str">
        <f t="array" ref="C955">ifs(and(isblank($A955),isblank($B955)),"", not(iserror(vlookup($A955&amp;$B955,'5) Release_Track'!$F:$F&amp;'5) Release_Track'!$G:$G,1,0))),vlookup($A955&amp;$B955,{'5) Release_Track'!$F:$F&amp;'5) Release_Track'!$G:$G,'5) Release_Track'!$H:$H},2,0), or(and(not(isblank($B955)),$B955=$B954,$A955&lt;&gt;$A954),and(not(isblank($A955)),$A955=$A954,$B955&lt;&gt;$B954)),"ID LISTS UNALIGNED",and($A955&lt;&gt;"",countif('5) Release_Track'!$F:$F,$A955)=0),"NO ISRC MATCH in Release_Track",and($B955&lt;&gt;"",countif('5) Release_Track'!$G:$G,$B955)=0),"NO CATALOG ID MATCH in Release_Track",iserror(vlookup($A955&amp;$B955,'5) Release_Track'!$F:$F&amp;'5) Release_Track'!$G:$G,1,0)),"NO ISRC-CATALOG ID pair MATCH in Release_Track" )</f>
        <v/>
      </c>
      <c r="D955" s="134" t="str">
        <f t="array" ref="D955">ifs(and(isblank($A955),isblank($B955)),"", not(iserror(vlookup($A955&amp;$B955,'5) Release_Track'!$F:$F&amp;'5) Release_Track'!$G:$G,1,0))),vlookup($A955&amp;$B955,{'5) Release_Track'!$F:$F&amp;'5) Release_Track'!$G:$G,'5) Release_Track'!$I:$I},2,0), or(and(not(isblank($B955)),$B955=$B954,$A955&lt;&gt;$A954),and(not(isblank($A955)),$A955=$A954,$B955&lt;&gt;$B954)),"ID LISTS UNALIGNED",and($A955&lt;&gt;"",countif('5) Release_Track'!$F:$F,$A955)=0),"NO ISRC MATCH in Release_Track",and($B955&lt;&gt;"",countif('5) Release_Track'!$G:$G,$B955)=0),"NO CATALOG ID MATCH in Release_Track",iserror(vlookup($A955&amp;$B955,'5) Release_Track'!$F:$F&amp;'5) Release_Track'!$G:$G,1,0)),"NO ISRC-CATALOG ID pair MATCH in Release_Track" )</f>
        <v/>
      </c>
      <c r="E955" s="20"/>
      <c r="F955" s="20"/>
      <c r="G955" s="177" t="str">
        <f t="array" ref="G955">ifs(or($F955="",$F955="Main Primary Artist"),$F955,not(iserror(vlookup($F955,'Reference info'!$J$5:$J$8,1,0))),"Key Artist",not(iserror(vlookup($F955,'Reference info'!$J$38:$J$405,1,0))),"Performer",not(iserror(vlookup($F955,'Reference info'!$J$10:$J$36,1,0))),"Producer &amp; Engineer")</f>
        <v/>
      </c>
    </row>
    <row r="956">
      <c r="B956" s="116"/>
      <c r="C956" s="134" t="str">
        <f t="array" ref="C956">ifs(and(isblank($A956),isblank($B956)),"", not(iserror(vlookup($A956&amp;$B956,'5) Release_Track'!$F:$F&amp;'5) Release_Track'!$G:$G,1,0))),vlookup($A956&amp;$B956,{'5) Release_Track'!$F:$F&amp;'5) Release_Track'!$G:$G,'5) Release_Track'!$H:$H},2,0), or(and(not(isblank($B956)),$B956=$B955,$A956&lt;&gt;$A955),and(not(isblank($A956)),$A956=$A955,$B956&lt;&gt;$B955)),"ID LISTS UNALIGNED",and($A956&lt;&gt;"",countif('5) Release_Track'!$F:$F,$A956)=0),"NO ISRC MATCH in Release_Track",and($B956&lt;&gt;"",countif('5) Release_Track'!$G:$G,$B956)=0),"NO CATALOG ID MATCH in Release_Track",iserror(vlookup($A956&amp;$B956,'5) Release_Track'!$F:$F&amp;'5) Release_Track'!$G:$G,1,0)),"NO ISRC-CATALOG ID pair MATCH in Release_Track" )</f>
        <v/>
      </c>
      <c r="D956" s="134" t="str">
        <f t="array" ref="D956">ifs(and(isblank($A956),isblank($B956)),"", not(iserror(vlookup($A956&amp;$B956,'5) Release_Track'!$F:$F&amp;'5) Release_Track'!$G:$G,1,0))),vlookup($A956&amp;$B956,{'5) Release_Track'!$F:$F&amp;'5) Release_Track'!$G:$G,'5) Release_Track'!$I:$I},2,0), or(and(not(isblank($B956)),$B956=$B955,$A956&lt;&gt;$A955),and(not(isblank($A956)),$A956=$A955,$B956&lt;&gt;$B955)),"ID LISTS UNALIGNED",and($A956&lt;&gt;"",countif('5) Release_Track'!$F:$F,$A956)=0),"NO ISRC MATCH in Release_Track",and($B956&lt;&gt;"",countif('5) Release_Track'!$G:$G,$B956)=0),"NO CATALOG ID MATCH in Release_Track",iserror(vlookup($A956&amp;$B956,'5) Release_Track'!$F:$F&amp;'5) Release_Track'!$G:$G,1,0)),"NO ISRC-CATALOG ID pair MATCH in Release_Track" )</f>
        <v/>
      </c>
      <c r="E956" s="20"/>
      <c r="F956" s="20"/>
      <c r="G956" s="177" t="str">
        <f t="array" ref="G956">ifs(or($F956="",$F956="Main Primary Artist"),$F956,not(iserror(vlookup($F956,'Reference info'!$J$5:$J$8,1,0))),"Key Artist",not(iserror(vlookup($F956,'Reference info'!$J$38:$J$405,1,0))),"Performer",not(iserror(vlookup($F956,'Reference info'!$J$10:$J$36,1,0))),"Producer &amp; Engineer")</f>
        <v/>
      </c>
    </row>
    <row r="957">
      <c r="B957" s="116"/>
      <c r="C957" s="134" t="str">
        <f t="array" ref="C957">ifs(and(isblank($A957),isblank($B957)),"", not(iserror(vlookup($A957&amp;$B957,'5) Release_Track'!$F:$F&amp;'5) Release_Track'!$G:$G,1,0))),vlookup($A957&amp;$B957,{'5) Release_Track'!$F:$F&amp;'5) Release_Track'!$G:$G,'5) Release_Track'!$H:$H},2,0), or(and(not(isblank($B957)),$B957=$B956,$A957&lt;&gt;$A956),and(not(isblank($A957)),$A957=$A956,$B957&lt;&gt;$B956)),"ID LISTS UNALIGNED",and($A957&lt;&gt;"",countif('5) Release_Track'!$F:$F,$A957)=0),"NO ISRC MATCH in Release_Track",and($B957&lt;&gt;"",countif('5) Release_Track'!$G:$G,$B957)=0),"NO CATALOG ID MATCH in Release_Track",iserror(vlookup($A957&amp;$B957,'5) Release_Track'!$F:$F&amp;'5) Release_Track'!$G:$G,1,0)),"NO ISRC-CATALOG ID pair MATCH in Release_Track" )</f>
        <v/>
      </c>
      <c r="D957" s="134" t="str">
        <f t="array" ref="D957">ifs(and(isblank($A957),isblank($B957)),"", not(iserror(vlookup($A957&amp;$B957,'5) Release_Track'!$F:$F&amp;'5) Release_Track'!$G:$G,1,0))),vlookup($A957&amp;$B957,{'5) Release_Track'!$F:$F&amp;'5) Release_Track'!$G:$G,'5) Release_Track'!$I:$I},2,0), or(and(not(isblank($B957)),$B957=$B956,$A957&lt;&gt;$A956),and(not(isblank($A957)),$A957=$A956,$B957&lt;&gt;$B956)),"ID LISTS UNALIGNED",and($A957&lt;&gt;"",countif('5) Release_Track'!$F:$F,$A957)=0),"NO ISRC MATCH in Release_Track",and($B957&lt;&gt;"",countif('5) Release_Track'!$G:$G,$B957)=0),"NO CATALOG ID MATCH in Release_Track",iserror(vlookup($A957&amp;$B957,'5) Release_Track'!$F:$F&amp;'5) Release_Track'!$G:$G,1,0)),"NO ISRC-CATALOG ID pair MATCH in Release_Track" )</f>
        <v/>
      </c>
      <c r="E957" s="20"/>
      <c r="F957" s="20"/>
      <c r="G957" s="177" t="str">
        <f t="array" ref="G957">ifs(or($F957="",$F957="Main Primary Artist"),$F957,not(iserror(vlookup($F957,'Reference info'!$J$5:$J$8,1,0))),"Key Artist",not(iserror(vlookup($F957,'Reference info'!$J$38:$J$405,1,0))),"Performer",not(iserror(vlookup($F957,'Reference info'!$J$10:$J$36,1,0))),"Producer &amp; Engineer")</f>
        <v/>
      </c>
    </row>
    <row r="958">
      <c r="B958" s="116"/>
      <c r="C958" s="134" t="str">
        <f t="array" ref="C958">ifs(and(isblank($A958),isblank($B958)),"", not(iserror(vlookup($A958&amp;$B958,'5) Release_Track'!$F:$F&amp;'5) Release_Track'!$G:$G,1,0))),vlookup($A958&amp;$B958,{'5) Release_Track'!$F:$F&amp;'5) Release_Track'!$G:$G,'5) Release_Track'!$H:$H},2,0), or(and(not(isblank($B958)),$B958=$B957,$A958&lt;&gt;$A957),and(not(isblank($A958)),$A958=$A957,$B958&lt;&gt;$B957)),"ID LISTS UNALIGNED",and($A958&lt;&gt;"",countif('5) Release_Track'!$F:$F,$A958)=0),"NO ISRC MATCH in Release_Track",and($B958&lt;&gt;"",countif('5) Release_Track'!$G:$G,$B958)=0),"NO CATALOG ID MATCH in Release_Track",iserror(vlookup($A958&amp;$B958,'5) Release_Track'!$F:$F&amp;'5) Release_Track'!$G:$G,1,0)),"NO ISRC-CATALOG ID pair MATCH in Release_Track" )</f>
        <v/>
      </c>
      <c r="D958" s="134" t="str">
        <f t="array" ref="D958">ifs(and(isblank($A958),isblank($B958)),"", not(iserror(vlookup($A958&amp;$B958,'5) Release_Track'!$F:$F&amp;'5) Release_Track'!$G:$G,1,0))),vlookup($A958&amp;$B958,{'5) Release_Track'!$F:$F&amp;'5) Release_Track'!$G:$G,'5) Release_Track'!$I:$I},2,0), or(and(not(isblank($B958)),$B958=$B957,$A958&lt;&gt;$A957),and(not(isblank($A958)),$A958=$A957,$B958&lt;&gt;$B957)),"ID LISTS UNALIGNED",and($A958&lt;&gt;"",countif('5) Release_Track'!$F:$F,$A958)=0),"NO ISRC MATCH in Release_Track",and($B958&lt;&gt;"",countif('5) Release_Track'!$G:$G,$B958)=0),"NO CATALOG ID MATCH in Release_Track",iserror(vlookup($A958&amp;$B958,'5) Release_Track'!$F:$F&amp;'5) Release_Track'!$G:$G,1,0)),"NO ISRC-CATALOG ID pair MATCH in Release_Track" )</f>
        <v/>
      </c>
      <c r="E958" s="20"/>
      <c r="F958" s="20"/>
      <c r="G958" s="177" t="str">
        <f t="array" ref="G958">ifs(or($F958="",$F958="Main Primary Artist"),$F958,not(iserror(vlookup($F958,'Reference info'!$J$5:$J$8,1,0))),"Key Artist",not(iserror(vlookup($F958,'Reference info'!$J$38:$J$405,1,0))),"Performer",not(iserror(vlookup($F958,'Reference info'!$J$10:$J$36,1,0))),"Producer &amp; Engineer")</f>
        <v/>
      </c>
    </row>
    <row r="959">
      <c r="B959" s="116"/>
      <c r="C959" s="134" t="str">
        <f t="array" ref="C959">ifs(and(isblank($A959),isblank($B959)),"", not(iserror(vlookup($A959&amp;$B959,'5) Release_Track'!$F:$F&amp;'5) Release_Track'!$G:$G,1,0))),vlookup($A959&amp;$B959,{'5) Release_Track'!$F:$F&amp;'5) Release_Track'!$G:$G,'5) Release_Track'!$H:$H},2,0), or(and(not(isblank($B959)),$B959=$B958,$A959&lt;&gt;$A958),and(not(isblank($A959)),$A959=$A958,$B959&lt;&gt;$B958)),"ID LISTS UNALIGNED",and($A959&lt;&gt;"",countif('5) Release_Track'!$F:$F,$A959)=0),"NO ISRC MATCH in Release_Track",and($B959&lt;&gt;"",countif('5) Release_Track'!$G:$G,$B959)=0),"NO CATALOG ID MATCH in Release_Track",iserror(vlookup($A959&amp;$B959,'5) Release_Track'!$F:$F&amp;'5) Release_Track'!$G:$G,1,0)),"NO ISRC-CATALOG ID pair MATCH in Release_Track" )</f>
        <v/>
      </c>
      <c r="D959" s="134" t="str">
        <f t="array" ref="D959">ifs(and(isblank($A959),isblank($B959)),"", not(iserror(vlookup($A959&amp;$B959,'5) Release_Track'!$F:$F&amp;'5) Release_Track'!$G:$G,1,0))),vlookup($A959&amp;$B959,{'5) Release_Track'!$F:$F&amp;'5) Release_Track'!$G:$G,'5) Release_Track'!$I:$I},2,0), or(and(not(isblank($B959)),$B959=$B958,$A959&lt;&gt;$A958),and(not(isblank($A959)),$A959=$A958,$B959&lt;&gt;$B958)),"ID LISTS UNALIGNED",and($A959&lt;&gt;"",countif('5) Release_Track'!$F:$F,$A959)=0),"NO ISRC MATCH in Release_Track",and($B959&lt;&gt;"",countif('5) Release_Track'!$G:$G,$B959)=0),"NO CATALOG ID MATCH in Release_Track",iserror(vlookup($A959&amp;$B959,'5) Release_Track'!$F:$F&amp;'5) Release_Track'!$G:$G,1,0)),"NO ISRC-CATALOG ID pair MATCH in Release_Track" )</f>
        <v/>
      </c>
      <c r="E959" s="20"/>
      <c r="F959" s="20"/>
      <c r="G959" s="177" t="str">
        <f t="array" ref="G959">ifs(or($F959="",$F959="Main Primary Artist"),$F959,not(iserror(vlookup($F959,'Reference info'!$J$5:$J$8,1,0))),"Key Artist",not(iserror(vlookup($F959,'Reference info'!$J$38:$J$405,1,0))),"Performer",not(iserror(vlookup($F959,'Reference info'!$J$10:$J$36,1,0))),"Producer &amp; Engineer")</f>
        <v/>
      </c>
    </row>
    <row r="960">
      <c r="B960" s="116"/>
      <c r="C960" s="134" t="str">
        <f t="array" ref="C960">ifs(and(isblank($A960),isblank($B960)),"", not(iserror(vlookup($A960&amp;$B960,'5) Release_Track'!$F:$F&amp;'5) Release_Track'!$G:$G,1,0))),vlookup($A960&amp;$B960,{'5) Release_Track'!$F:$F&amp;'5) Release_Track'!$G:$G,'5) Release_Track'!$H:$H},2,0), or(and(not(isblank($B960)),$B960=$B959,$A960&lt;&gt;$A959),and(not(isblank($A960)),$A960=$A959,$B960&lt;&gt;$B959)),"ID LISTS UNALIGNED",and($A960&lt;&gt;"",countif('5) Release_Track'!$F:$F,$A960)=0),"NO ISRC MATCH in Release_Track",and($B960&lt;&gt;"",countif('5) Release_Track'!$G:$G,$B960)=0),"NO CATALOG ID MATCH in Release_Track",iserror(vlookup($A960&amp;$B960,'5) Release_Track'!$F:$F&amp;'5) Release_Track'!$G:$G,1,0)),"NO ISRC-CATALOG ID pair MATCH in Release_Track" )</f>
        <v/>
      </c>
      <c r="D960" s="134" t="str">
        <f t="array" ref="D960">ifs(and(isblank($A960),isblank($B960)),"", not(iserror(vlookup($A960&amp;$B960,'5) Release_Track'!$F:$F&amp;'5) Release_Track'!$G:$G,1,0))),vlookup($A960&amp;$B960,{'5) Release_Track'!$F:$F&amp;'5) Release_Track'!$G:$G,'5) Release_Track'!$I:$I},2,0), or(and(not(isblank($B960)),$B960=$B959,$A960&lt;&gt;$A959),and(not(isblank($A960)),$A960=$A959,$B960&lt;&gt;$B959)),"ID LISTS UNALIGNED",and($A960&lt;&gt;"",countif('5) Release_Track'!$F:$F,$A960)=0),"NO ISRC MATCH in Release_Track",and($B960&lt;&gt;"",countif('5) Release_Track'!$G:$G,$B960)=0),"NO CATALOG ID MATCH in Release_Track",iserror(vlookup($A960&amp;$B960,'5) Release_Track'!$F:$F&amp;'5) Release_Track'!$G:$G,1,0)),"NO ISRC-CATALOG ID pair MATCH in Release_Track" )</f>
        <v/>
      </c>
      <c r="E960" s="20"/>
      <c r="F960" s="20"/>
      <c r="G960" s="177" t="str">
        <f t="array" ref="G960">ifs(or($F960="",$F960="Main Primary Artist"),$F960,not(iserror(vlookup($F960,'Reference info'!$J$5:$J$8,1,0))),"Key Artist",not(iserror(vlookup($F960,'Reference info'!$J$38:$J$405,1,0))),"Performer",not(iserror(vlookup($F960,'Reference info'!$J$10:$J$36,1,0))),"Producer &amp; Engineer")</f>
        <v/>
      </c>
    </row>
    <row r="961">
      <c r="B961" s="116"/>
      <c r="C961" s="134" t="str">
        <f t="array" ref="C961">ifs(and(isblank($A961),isblank($B961)),"", not(iserror(vlookup($A961&amp;$B961,'5) Release_Track'!$F:$F&amp;'5) Release_Track'!$G:$G,1,0))),vlookup($A961&amp;$B961,{'5) Release_Track'!$F:$F&amp;'5) Release_Track'!$G:$G,'5) Release_Track'!$H:$H},2,0), or(and(not(isblank($B961)),$B961=$B960,$A961&lt;&gt;$A960),and(not(isblank($A961)),$A961=$A960,$B961&lt;&gt;$B960)),"ID LISTS UNALIGNED",and($A961&lt;&gt;"",countif('5) Release_Track'!$F:$F,$A961)=0),"NO ISRC MATCH in Release_Track",and($B961&lt;&gt;"",countif('5) Release_Track'!$G:$G,$B961)=0),"NO CATALOG ID MATCH in Release_Track",iserror(vlookup($A961&amp;$B961,'5) Release_Track'!$F:$F&amp;'5) Release_Track'!$G:$G,1,0)),"NO ISRC-CATALOG ID pair MATCH in Release_Track" )</f>
        <v/>
      </c>
      <c r="D961" s="134" t="str">
        <f t="array" ref="D961">ifs(and(isblank($A961),isblank($B961)),"", not(iserror(vlookup($A961&amp;$B961,'5) Release_Track'!$F:$F&amp;'5) Release_Track'!$G:$G,1,0))),vlookup($A961&amp;$B961,{'5) Release_Track'!$F:$F&amp;'5) Release_Track'!$G:$G,'5) Release_Track'!$I:$I},2,0), or(and(not(isblank($B961)),$B961=$B960,$A961&lt;&gt;$A960),and(not(isblank($A961)),$A961=$A960,$B961&lt;&gt;$B960)),"ID LISTS UNALIGNED",and($A961&lt;&gt;"",countif('5) Release_Track'!$F:$F,$A961)=0),"NO ISRC MATCH in Release_Track",and($B961&lt;&gt;"",countif('5) Release_Track'!$G:$G,$B961)=0),"NO CATALOG ID MATCH in Release_Track",iserror(vlookup($A961&amp;$B961,'5) Release_Track'!$F:$F&amp;'5) Release_Track'!$G:$G,1,0)),"NO ISRC-CATALOG ID pair MATCH in Release_Track" )</f>
        <v/>
      </c>
      <c r="E961" s="20"/>
      <c r="F961" s="20"/>
      <c r="G961" s="177" t="str">
        <f t="array" ref="G961">ifs(or($F961="",$F961="Main Primary Artist"),$F961,not(iserror(vlookup($F961,'Reference info'!$J$5:$J$8,1,0))),"Key Artist",not(iserror(vlookup($F961,'Reference info'!$J$38:$J$405,1,0))),"Performer",not(iserror(vlookup($F961,'Reference info'!$J$10:$J$36,1,0))),"Producer &amp; Engineer")</f>
        <v/>
      </c>
    </row>
    <row r="962">
      <c r="B962" s="116"/>
      <c r="C962" s="134" t="str">
        <f t="array" ref="C962">ifs(and(isblank($A962),isblank($B962)),"", not(iserror(vlookup($A962&amp;$B962,'5) Release_Track'!$F:$F&amp;'5) Release_Track'!$G:$G,1,0))),vlookup($A962&amp;$B962,{'5) Release_Track'!$F:$F&amp;'5) Release_Track'!$G:$G,'5) Release_Track'!$H:$H},2,0), or(and(not(isblank($B962)),$B962=$B961,$A962&lt;&gt;$A961),and(not(isblank($A962)),$A962=$A961,$B962&lt;&gt;$B961)),"ID LISTS UNALIGNED",and($A962&lt;&gt;"",countif('5) Release_Track'!$F:$F,$A962)=0),"NO ISRC MATCH in Release_Track",and($B962&lt;&gt;"",countif('5) Release_Track'!$G:$G,$B962)=0),"NO CATALOG ID MATCH in Release_Track",iserror(vlookup($A962&amp;$B962,'5) Release_Track'!$F:$F&amp;'5) Release_Track'!$G:$G,1,0)),"NO ISRC-CATALOG ID pair MATCH in Release_Track" )</f>
        <v/>
      </c>
      <c r="D962" s="134" t="str">
        <f t="array" ref="D962">ifs(and(isblank($A962),isblank($B962)),"", not(iserror(vlookup($A962&amp;$B962,'5) Release_Track'!$F:$F&amp;'5) Release_Track'!$G:$G,1,0))),vlookup($A962&amp;$B962,{'5) Release_Track'!$F:$F&amp;'5) Release_Track'!$G:$G,'5) Release_Track'!$I:$I},2,0), or(and(not(isblank($B962)),$B962=$B961,$A962&lt;&gt;$A961),and(not(isblank($A962)),$A962=$A961,$B962&lt;&gt;$B961)),"ID LISTS UNALIGNED",and($A962&lt;&gt;"",countif('5) Release_Track'!$F:$F,$A962)=0),"NO ISRC MATCH in Release_Track",and($B962&lt;&gt;"",countif('5) Release_Track'!$G:$G,$B962)=0),"NO CATALOG ID MATCH in Release_Track",iserror(vlookup($A962&amp;$B962,'5) Release_Track'!$F:$F&amp;'5) Release_Track'!$G:$G,1,0)),"NO ISRC-CATALOG ID pair MATCH in Release_Track" )</f>
        <v/>
      </c>
      <c r="E962" s="20"/>
      <c r="F962" s="20"/>
      <c r="G962" s="177" t="str">
        <f t="array" ref="G962">ifs(or($F962="",$F962="Main Primary Artist"),$F962,not(iserror(vlookup($F962,'Reference info'!$J$5:$J$8,1,0))),"Key Artist",not(iserror(vlookup($F962,'Reference info'!$J$38:$J$405,1,0))),"Performer",not(iserror(vlookup($F962,'Reference info'!$J$10:$J$36,1,0))),"Producer &amp; Engineer")</f>
        <v/>
      </c>
    </row>
    <row r="963">
      <c r="B963" s="116"/>
      <c r="C963" s="134" t="str">
        <f t="array" ref="C963">ifs(and(isblank($A963),isblank($B963)),"", not(iserror(vlookup($A963&amp;$B963,'5) Release_Track'!$F:$F&amp;'5) Release_Track'!$G:$G,1,0))),vlookup($A963&amp;$B963,{'5) Release_Track'!$F:$F&amp;'5) Release_Track'!$G:$G,'5) Release_Track'!$H:$H},2,0), or(and(not(isblank($B963)),$B963=$B962,$A963&lt;&gt;$A962),and(not(isblank($A963)),$A963=$A962,$B963&lt;&gt;$B962)),"ID LISTS UNALIGNED",and($A963&lt;&gt;"",countif('5) Release_Track'!$F:$F,$A963)=0),"NO ISRC MATCH in Release_Track",and($B963&lt;&gt;"",countif('5) Release_Track'!$G:$G,$B963)=0),"NO CATALOG ID MATCH in Release_Track",iserror(vlookup($A963&amp;$B963,'5) Release_Track'!$F:$F&amp;'5) Release_Track'!$G:$G,1,0)),"NO ISRC-CATALOG ID pair MATCH in Release_Track" )</f>
        <v/>
      </c>
      <c r="D963" s="134" t="str">
        <f t="array" ref="D963">ifs(and(isblank($A963),isblank($B963)),"", not(iserror(vlookup($A963&amp;$B963,'5) Release_Track'!$F:$F&amp;'5) Release_Track'!$G:$G,1,0))),vlookup($A963&amp;$B963,{'5) Release_Track'!$F:$F&amp;'5) Release_Track'!$G:$G,'5) Release_Track'!$I:$I},2,0), or(and(not(isblank($B963)),$B963=$B962,$A963&lt;&gt;$A962),and(not(isblank($A963)),$A963=$A962,$B963&lt;&gt;$B962)),"ID LISTS UNALIGNED",and($A963&lt;&gt;"",countif('5) Release_Track'!$F:$F,$A963)=0),"NO ISRC MATCH in Release_Track",and($B963&lt;&gt;"",countif('5) Release_Track'!$G:$G,$B963)=0),"NO CATALOG ID MATCH in Release_Track",iserror(vlookup($A963&amp;$B963,'5) Release_Track'!$F:$F&amp;'5) Release_Track'!$G:$G,1,0)),"NO ISRC-CATALOG ID pair MATCH in Release_Track" )</f>
        <v/>
      </c>
      <c r="E963" s="20"/>
      <c r="F963" s="20"/>
      <c r="G963" s="177" t="str">
        <f t="array" ref="G963">ifs(or($F963="",$F963="Main Primary Artist"),$F963,not(iserror(vlookup($F963,'Reference info'!$J$5:$J$8,1,0))),"Key Artist",not(iserror(vlookup($F963,'Reference info'!$J$38:$J$405,1,0))),"Performer",not(iserror(vlookup($F963,'Reference info'!$J$10:$J$36,1,0))),"Producer &amp; Engineer")</f>
        <v/>
      </c>
    </row>
    <row r="964">
      <c r="B964" s="116"/>
      <c r="C964" s="134" t="str">
        <f t="array" ref="C964">ifs(and(isblank($A964),isblank($B964)),"", not(iserror(vlookup($A964&amp;$B964,'5) Release_Track'!$F:$F&amp;'5) Release_Track'!$G:$G,1,0))),vlookup($A964&amp;$B964,{'5) Release_Track'!$F:$F&amp;'5) Release_Track'!$G:$G,'5) Release_Track'!$H:$H},2,0), or(and(not(isblank($B964)),$B964=$B963,$A964&lt;&gt;$A963),and(not(isblank($A964)),$A964=$A963,$B964&lt;&gt;$B963)),"ID LISTS UNALIGNED",and($A964&lt;&gt;"",countif('5) Release_Track'!$F:$F,$A964)=0),"NO ISRC MATCH in Release_Track",and($B964&lt;&gt;"",countif('5) Release_Track'!$G:$G,$B964)=0),"NO CATALOG ID MATCH in Release_Track",iserror(vlookup($A964&amp;$B964,'5) Release_Track'!$F:$F&amp;'5) Release_Track'!$G:$G,1,0)),"NO ISRC-CATALOG ID pair MATCH in Release_Track" )</f>
        <v/>
      </c>
      <c r="D964" s="134" t="str">
        <f t="array" ref="D964">ifs(and(isblank($A964),isblank($B964)),"", not(iserror(vlookup($A964&amp;$B964,'5) Release_Track'!$F:$F&amp;'5) Release_Track'!$G:$G,1,0))),vlookup($A964&amp;$B964,{'5) Release_Track'!$F:$F&amp;'5) Release_Track'!$G:$G,'5) Release_Track'!$I:$I},2,0), or(and(not(isblank($B964)),$B964=$B963,$A964&lt;&gt;$A963),and(not(isblank($A964)),$A964=$A963,$B964&lt;&gt;$B963)),"ID LISTS UNALIGNED",and($A964&lt;&gt;"",countif('5) Release_Track'!$F:$F,$A964)=0),"NO ISRC MATCH in Release_Track",and($B964&lt;&gt;"",countif('5) Release_Track'!$G:$G,$B964)=0),"NO CATALOG ID MATCH in Release_Track",iserror(vlookup($A964&amp;$B964,'5) Release_Track'!$F:$F&amp;'5) Release_Track'!$G:$G,1,0)),"NO ISRC-CATALOG ID pair MATCH in Release_Track" )</f>
        <v/>
      </c>
      <c r="E964" s="20"/>
      <c r="F964" s="20"/>
      <c r="G964" s="177" t="str">
        <f t="array" ref="G964">ifs(or($F964="",$F964="Main Primary Artist"),$F964,not(iserror(vlookup($F964,'Reference info'!$J$5:$J$8,1,0))),"Key Artist",not(iserror(vlookup($F964,'Reference info'!$J$38:$J$405,1,0))),"Performer",not(iserror(vlookup($F964,'Reference info'!$J$10:$J$36,1,0))),"Producer &amp; Engineer")</f>
        <v/>
      </c>
    </row>
    <row r="965">
      <c r="B965" s="116"/>
      <c r="C965" s="134" t="str">
        <f t="array" ref="C965">ifs(and(isblank($A965),isblank($B965)),"", not(iserror(vlookup($A965&amp;$B965,'5) Release_Track'!$F:$F&amp;'5) Release_Track'!$G:$G,1,0))),vlookup($A965&amp;$B965,{'5) Release_Track'!$F:$F&amp;'5) Release_Track'!$G:$G,'5) Release_Track'!$H:$H},2,0), or(and(not(isblank($B965)),$B965=$B964,$A965&lt;&gt;$A964),and(not(isblank($A965)),$A965=$A964,$B965&lt;&gt;$B964)),"ID LISTS UNALIGNED",and($A965&lt;&gt;"",countif('5) Release_Track'!$F:$F,$A965)=0),"NO ISRC MATCH in Release_Track",and($B965&lt;&gt;"",countif('5) Release_Track'!$G:$G,$B965)=0),"NO CATALOG ID MATCH in Release_Track",iserror(vlookup($A965&amp;$B965,'5) Release_Track'!$F:$F&amp;'5) Release_Track'!$G:$G,1,0)),"NO ISRC-CATALOG ID pair MATCH in Release_Track" )</f>
        <v/>
      </c>
      <c r="D965" s="134" t="str">
        <f t="array" ref="D965">ifs(and(isblank($A965),isblank($B965)),"", not(iserror(vlookup($A965&amp;$B965,'5) Release_Track'!$F:$F&amp;'5) Release_Track'!$G:$G,1,0))),vlookup($A965&amp;$B965,{'5) Release_Track'!$F:$F&amp;'5) Release_Track'!$G:$G,'5) Release_Track'!$I:$I},2,0), or(and(not(isblank($B965)),$B965=$B964,$A965&lt;&gt;$A964),and(not(isblank($A965)),$A965=$A964,$B965&lt;&gt;$B964)),"ID LISTS UNALIGNED",and($A965&lt;&gt;"",countif('5) Release_Track'!$F:$F,$A965)=0),"NO ISRC MATCH in Release_Track",and($B965&lt;&gt;"",countif('5) Release_Track'!$G:$G,$B965)=0),"NO CATALOG ID MATCH in Release_Track",iserror(vlookup($A965&amp;$B965,'5) Release_Track'!$F:$F&amp;'5) Release_Track'!$G:$G,1,0)),"NO ISRC-CATALOG ID pair MATCH in Release_Track" )</f>
        <v/>
      </c>
      <c r="E965" s="20"/>
      <c r="F965" s="20"/>
      <c r="G965" s="177" t="str">
        <f t="array" ref="G965">ifs(or($F965="",$F965="Main Primary Artist"),$F965,not(iserror(vlookup($F965,'Reference info'!$J$5:$J$8,1,0))),"Key Artist",not(iserror(vlookup($F965,'Reference info'!$J$38:$J$405,1,0))),"Performer",not(iserror(vlookup($F965,'Reference info'!$J$10:$J$36,1,0))),"Producer &amp; Engineer")</f>
        <v/>
      </c>
    </row>
    <row r="966">
      <c r="B966" s="116"/>
      <c r="C966" s="134" t="str">
        <f t="array" ref="C966">ifs(and(isblank($A966),isblank($B966)),"", not(iserror(vlookup($A966&amp;$B966,'5) Release_Track'!$F:$F&amp;'5) Release_Track'!$G:$G,1,0))),vlookup($A966&amp;$B966,{'5) Release_Track'!$F:$F&amp;'5) Release_Track'!$G:$G,'5) Release_Track'!$H:$H},2,0), or(and(not(isblank($B966)),$B966=$B965,$A966&lt;&gt;$A965),and(not(isblank($A966)),$A966=$A965,$B966&lt;&gt;$B965)),"ID LISTS UNALIGNED",and($A966&lt;&gt;"",countif('5) Release_Track'!$F:$F,$A966)=0),"NO ISRC MATCH in Release_Track",and($B966&lt;&gt;"",countif('5) Release_Track'!$G:$G,$B966)=0),"NO CATALOG ID MATCH in Release_Track",iserror(vlookup($A966&amp;$B966,'5) Release_Track'!$F:$F&amp;'5) Release_Track'!$G:$G,1,0)),"NO ISRC-CATALOG ID pair MATCH in Release_Track" )</f>
        <v/>
      </c>
      <c r="D966" s="134" t="str">
        <f t="array" ref="D966">ifs(and(isblank($A966),isblank($B966)),"", not(iserror(vlookup($A966&amp;$B966,'5) Release_Track'!$F:$F&amp;'5) Release_Track'!$G:$G,1,0))),vlookup($A966&amp;$B966,{'5) Release_Track'!$F:$F&amp;'5) Release_Track'!$G:$G,'5) Release_Track'!$I:$I},2,0), or(and(not(isblank($B966)),$B966=$B965,$A966&lt;&gt;$A965),and(not(isblank($A966)),$A966=$A965,$B966&lt;&gt;$B965)),"ID LISTS UNALIGNED",and($A966&lt;&gt;"",countif('5) Release_Track'!$F:$F,$A966)=0),"NO ISRC MATCH in Release_Track",and($B966&lt;&gt;"",countif('5) Release_Track'!$G:$G,$B966)=0),"NO CATALOG ID MATCH in Release_Track",iserror(vlookup($A966&amp;$B966,'5) Release_Track'!$F:$F&amp;'5) Release_Track'!$G:$G,1,0)),"NO ISRC-CATALOG ID pair MATCH in Release_Track" )</f>
        <v/>
      </c>
      <c r="E966" s="20"/>
      <c r="F966" s="20"/>
      <c r="G966" s="177" t="str">
        <f t="array" ref="G966">ifs(or($F966="",$F966="Main Primary Artist"),$F966,not(iserror(vlookup($F966,'Reference info'!$J$5:$J$8,1,0))),"Key Artist",not(iserror(vlookup($F966,'Reference info'!$J$38:$J$405,1,0))),"Performer",not(iserror(vlookup($F966,'Reference info'!$J$10:$J$36,1,0))),"Producer &amp; Engineer")</f>
        <v/>
      </c>
    </row>
    <row r="967">
      <c r="B967" s="116"/>
      <c r="C967" s="134" t="str">
        <f t="array" ref="C967">ifs(and(isblank($A967),isblank($B967)),"", not(iserror(vlookup($A967&amp;$B967,'5) Release_Track'!$F:$F&amp;'5) Release_Track'!$G:$G,1,0))),vlookup($A967&amp;$B967,{'5) Release_Track'!$F:$F&amp;'5) Release_Track'!$G:$G,'5) Release_Track'!$H:$H},2,0), or(and(not(isblank($B967)),$B967=$B966,$A967&lt;&gt;$A966),and(not(isblank($A967)),$A967=$A966,$B967&lt;&gt;$B966)),"ID LISTS UNALIGNED",and($A967&lt;&gt;"",countif('5) Release_Track'!$F:$F,$A967)=0),"NO ISRC MATCH in Release_Track",and($B967&lt;&gt;"",countif('5) Release_Track'!$G:$G,$B967)=0),"NO CATALOG ID MATCH in Release_Track",iserror(vlookup($A967&amp;$B967,'5) Release_Track'!$F:$F&amp;'5) Release_Track'!$G:$G,1,0)),"NO ISRC-CATALOG ID pair MATCH in Release_Track" )</f>
        <v/>
      </c>
      <c r="D967" s="134" t="str">
        <f t="array" ref="D967">ifs(and(isblank($A967),isblank($B967)),"", not(iserror(vlookup($A967&amp;$B967,'5) Release_Track'!$F:$F&amp;'5) Release_Track'!$G:$G,1,0))),vlookup($A967&amp;$B967,{'5) Release_Track'!$F:$F&amp;'5) Release_Track'!$G:$G,'5) Release_Track'!$I:$I},2,0), or(and(not(isblank($B967)),$B967=$B966,$A967&lt;&gt;$A966),and(not(isblank($A967)),$A967=$A966,$B967&lt;&gt;$B966)),"ID LISTS UNALIGNED",and($A967&lt;&gt;"",countif('5) Release_Track'!$F:$F,$A967)=0),"NO ISRC MATCH in Release_Track",and($B967&lt;&gt;"",countif('5) Release_Track'!$G:$G,$B967)=0),"NO CATALOG ID MATCH in Release_Track",iserror(vlookup($A967&amp;$B967,'5) Release_Track'!$F:$F&amp;'5) Release_Track'!$G:$G,1,0)),"NO ISRC-CATALOG ID pair MATCH in Release_Track" )</f>
        <v/>
      </c>
      <c r="E967" s="20"/>
      <c r="F967" s="20"/>
      <c r="G967" s="177" t="str">
        <f t="array" ref="G967">ifs(or($F967="",$F967="Main Primary Artist"),$F967,not(iserror(vlookup($F967,'Reference info'!$J$5:$J$8,1,0))),"Key Artist",not(iserror(vlookup($F967,'Reference info'!$J$38:$J$405,1,0))),"Performer",not(iserror(vlookup($F967,'Reference info'!$J$10:$J$36,1,0))),"Producer &amp; Engineer")</f>
        <v/>
      </c>
    </row>
    <row r="968">
      <c r="B968" s="116"/>
      <c r="C968" s="134" t="str">
        <f t="array" ref="C968">ifs(and(isblank($A968),isblank($B968)),"", not(iserror(vlookup($A968&amp;$B968,'5) Release_Track'!$F:$F&amp;'5) Release_Track'!$G:$G,1,0))),vlookup($A968&amp;$B968,{'5) Release_Track'!$F:$F&amp;'5) Release_Track'!$G:$G,'5) Release_Track'!$H:$H},2,0), or(and(not(isblank($B968)),$B968=$B967,$A968&lt;&gt;$A967),and(not(isblank($A968)),$A968=$A967,$B968&lt;&gt;$B967)),"ID LISTS UNALIGNED",and($A968&lt;&gt;"",countif('5) Release_Track'!$F:$F,$A968)=0),"NO ISRC MATCH in Release_Track",and($B968&lt;&gt;"",countif('5) Release_Track'!$G:$G,$B968)=0),"NO CATALOG ID MATCH in Release_Track",iserror(vlookup($A968&amp;$B968,'5) Release_Track'!$F:$F&amp;'5) Release_Track'!$G:$G,1,0)),"NO ISRC-CATALOG ID pair MATCH in Release_Track" )</f>
        <v/>
      </c>
      <c r="D968" s="134" t="str">
        <f t="array" ref="D968">ifs(and(isblank($A968),isblank($B968)),"", not(iserror(vlookup($A968&amp;$B968,'5) Release_Track'!$F:$F&amp;'5) Release_Track'!$G:$G,1,0))),vlookup($A968&amp;$B968,{'5) Release_Track'!$F:$F&amp;'5) Release_Track'!$G:$G,'5) Release_Track'!$I:$I},2,0), or(and(not(isblank($B968)),$B968=$B967,$A968&lt;&gt;$A967),and(not(isblank($A968)),$A968=$A967,$B968&lt;&gt;$B967)),"ID LISTS UNALIGNED",and($A968&lt;&gt;"",countif('5) Release_Track'!$F:$F,$A968)=0),"NO ISRC MATCH in Release_Track",and($B968&lt;&gt;"",countif('5) Release_Track'!$G:$G,$B968)=0),"NO CATALOG ID MATCH in Release_Track",iserror(vlookup($A968&amp;$B968,'5) Release_Track'!$F:$F&amp;'5) Release_Track'!$G:$G,1,0)),"NO ISRC-CATALOG ID pair MATCH in Release_Track" )</f>
        <v/>
      </c>
      <c r="E968" s="20"/>
      <c r="F968" s="20"/>
      <c r="G968" s="177" t="str">
        <f t="array" ref="G968">ifs(or($F968="",$F968="Main Primary Artist"),$F968,not(iserror(vlookup($F968,'Reference info'!$J$5:$J$8,1,0))),"Key Artist",not(iserror(vlookup($F968,'Reference info'!$J$38:$J$405,1,0))),"Performer",not(iserror(vlookup($F968,'Reference info'!$J$10:$J$36,1,0))),"Producer &amp; Engineer")</f>
        <v/>
      </c>
    </row>
    <row r="969">
      <c r="B969" s="116"/>
      <c r="C969" s="134" t="str">
        <f t="array" ref="C969">ifs(and(isblank($A969),isblank($B969)),"", not(iserror(vlookup($A969&amp;$B969,'5) Release_Track'!$F:$F&amp;'5) Release_Track'!$G:$G,1,0))),vlookup($A969&amp;$B969,{'5) Release_Track'!$F:$F&amp;'5) Release_Track'!$G:$G,'5) Release_Track'!$H:$H},2,0), or(and(not(isblank($B969)),$B969=$B968,$A969&lt;&gt;$A968),and(not(isblank($A969)),$A969=$A968,$B969&lt;&gt;$B968)),"ID LISTS UNALIGNED",and($A969&lt;&gt;"",countif('5) Release_Track'!$F:$F,$A969)=0),"NO ISRC MATCH in Release_Track",and($B969&lt;&gt;"",countif('5) Release_Track'!$G:$G,$B969)=0),"NO CATALOG ID MATCH in Release_Track",iserror(vlookup($A969&amp;$B969,'5) Release_Track'!$F:$F&amp;'5) Release_Track'!$G:$G,1,0)),"NO ISRC-CATALOG ID pair MATCH in Release_Track" )</f>
        <v/>
      </c>
      <c r="D969" s="134" t="str">
        <f t="array" ref="D969">ifs(and(isblank($A969),isblank($B969)),"", not(iserror(vlookup($A969&amp;$B969,'5) Release_Track'!$F:$F&amp;'5) Release_Track'!$G:$G,1,0))),vlookup($A969&amp;$B969,{'5) Release_Track'!$F:$F&amp;'5) Release_Track'!$G:$G,'5) Release_Track'!$I:$I},2,0), or(and(not(isblank($B969)),$B969=$B968,$A969&lt;&gt;$A968),and(not(isblank($A969)),$A969=$A968,$B969&lt;&gt;$B968)),"ID LISTS UNALIGNED",and($A969&lt;&gt;"",countif('5) Release_Track'!$F:$F,$A969)=0),"NO ISRC MATCH in Release_Track",and($B969&lt;&gt;"",countif('5) Release_Track'!$G:$G,$B969)=0),"NO CATALOG ID MATCH in Release_Track",iserror(vlookup($A969&amp;$B969,'5) Release_Track'!$F:$F&amp;'5) Release_Track'!$G:$G,1,0)),"NO ISRC-CATALOG ID pair MATCH in Release_Track" )</f>
        <v/>
      </c>
      <c r="E969" s="20"/>
      <c r="F969" s="20"/>
      <c r="G969" s="177" t="str">
        <f t="array" ref="G969">ifs(or($F969="",$F969="Main Primary Artist"),$F969,not(iserror(vlookup($F969,'Reference info'!$J$5:$J$8,1,0))),"Key Artist",not(iserror(vlookup($F969,'Reference info'!$J$38:$J$405,1,0))),"Performer",not(iserror(vlookup($F969,'Reference info'!$J$10:$J$36,1,0))),"Producer &amp; Engineer")</f>
        <v/>
      </c>
    </row>
    <row r="970">
      <c r="B970" s="116"/>
      <c r="C970" s="134" t="str">
        <f t="array" ref="C970">ifs(and(isblank($A970),isblank($B970)),"", not(iserror(vlookup($A970&amp;$B970,'5) Release_Track'!$F:$F&amp;'5) Release_Track'!$G:$G,1,0))),vlookup($A970&amp;$B970,{'5) Release_Track'!$F:$F&amp;'5) Release_Track'!$G:$G,'5) Release_Track'!$H:$H},2,0), or(and(not(isblank($B970)),$B970=$B969,$A970&lt;&gt;$A969),and(not(isblank($A970)),$A970=$A969,$B970&lt;&gt;$B969)),"ID LISTS UNALIGNED",and($A970&lt;&gt;"",countif('5) Release_Track'!$F:$F,$A970)=0),"NO ISRC MATCH in Release_Track",and($B970&lt;&gt;"",countif('5) Release_Track'!$G:$G,$B970)=0),"NO CATALOG ID MATCH in Release_Track",iserror(vlookup($A970&amp;$B970,'5) Release_Track'!$F:$F&amp;'5) Release_Track'!$G:$G,1,0)),"NO ISRC-CATALOG ID pair MATCH in Release_Track" )</f>
        <v/>
      </c>
      <c r="D970" s="134" t="str">
        <f t="array" ref="D970">ifs(and(isblank($A970),isblank($B970)),"", not(iserror(vlookup($A970&amp;$B970,'5) Release_Track'!$F:$F&amp;'5) Release_Track'!$G:$G,1,0))),vlookup($A970&amp;$B970,{'5) Release_Track'!$F:$F&amp;'5) Release_Track'!$G:$G,'5) Release_Track'!$I:$I},2,0), or(and(not(isblank($B970)),$B970=$B969,$A970&lt;&gt;$A969),and(not(isblank($A970)),$A970=$A969,$B970&lt;&gt;$B969)),"ID LISTS UNALIGNED",and($A970&lt;&gt;"",countif('5) Release_Track'!$F:$F,$A970)=0),"NO ISRC MATCH in Release_Track",and($B970&lt;&gt;"",countif('5) Release_Track'!$G:$G,$B970)=0),"NO CATALOG ID MATCH in Release_Track",iserror(vlookup($A970&amp;$B970,'5) Release_Track'!$F:$F&amp;'5) Release_Track'!$G:$G,1,0)),"NO ISRC-CATALOG ID pair MATCH in Release_Track" )</f>
        <v/>
      </c>
      <c r="E970" s="20"/>
      <c r="F970" s="20"/>
      <c r="G970" s="177" t="str">
        <f t="array" ref="G970">ifs(or($F970="",$F970="Main Primary Artist"),$F970,not(iserror(vlookup($F970,'Reference info'!$J$5:$J$8,1,0))),"Key Artist",not(iserror(vlookup($F970,'Reference info'!$J$38:$J$405,1,0))),"Performer",not(iserror(vlookup($F970,'Reference info'!$J$10:$J$36,1,0))),"Producer &amp; Engineer")</f>
        <v/>
      </c>
    </row>
    <row r="971">
      <c r="B971" s="116"/>
      <c r="C971" s="134" t="str">
        <f t="array" ref="C971">ifs(and(isblank($A971),isblank($B971)),"", not(iserror(vlookup($A971&amp;$B971,'5) Release_Track'!$F:$F&amp;'5) Release_Track'!$G:$G,1,0))),vlookup($A971&amp;$B971,{'5) Release_Track'!$F:$F&amp;'5) Release_Track'!$G:$G,'5) Release_Track'!$H:$H},2,0), or(and(not(isblank($B971)),$B971=$B970,$A971&lt;&gt;$A970),and(not(isblank($A971)),$A971=$A970,$B971&lt;&gt;$B970)),"ID LISTS UNALIGNED",and($A971&lt;&gt;"",countif('5) Release_Track'!$F:$F,$A971)=0),"NO ISRC MATCH in Release_Track",and($B971&lt;&gt;"",countif('5) Release_Track'!$G:$G,$B971)=0),"NO CATALOG ID MATCH in Release_Track",iserror(vlookup($A971&amp;$B971,'5) Release_Track'!$F:$F&amp;'5) Release_Track'!$G:$G,1,0)),"NO ISRC-CATALOG ID pair MATCH in Release_Track" )</f>
        <v/>
      </c>
      <c r="D971" s="134" t="str">
        <f t="array" ref="D971">ifs(and(isblank($A971),isblank($B971)),"", not(iserror(vlookup($A971&amp;$B971,'5) Release_Track'!$F:$F&amp;'5) Release_Track'!$G:$G,1,0))),vlookup($A971&amp;$B971,{'5) Release_Track'!$F:$F&amp;'5) Release_Track'!$G:$G,'5) Release_Track'!$I:$I},2,0), or(and(not(isblank($B971)),$B971=$B970,$A971&lt;&gt;$A970),and(not(isblank($A971)),$A971=$A970,$B971&lt;&gt;$B970)),"ID LISTS UNALIGNED",and($A971&lt;&gt;"",countif('5) Release_Track'!$F:$F,$A971)=0),"NO ISRC MATCH in Release_Track",and($B971&lt;&gt;"",countif('5) Release_Track'!$G:$G,$B971)=0),"NO CATALOG ID MATCH in Release_Track",iserror(vlookup($A971&amp;$B971,'5) Release_Track'!$F:$F&amp;'5) Release_Track'!$G:$G,1,0)),"NO ISRC-CATALOG ID pair MATCH in Release_Track" )</f>
        <v/>
      </c>
      <c r="E971" s="20"/>
      <c r="F971" s="20"/>
      <c r="G971" s="177" t="str">
        <f t="array" ref="G971">ifs(or($F971="",$F971="Main Primary Artist"),$F971,not(iserror(vlookup($F971,'Reference info'!$J$5:$J$8,1,0))),"Key Artist",not(iserror(vlookup($F971,'Reference info'!$J$38:$J$405,1,0))),"Performer",not(iserror(vlookup($F971,'Reference info'!$J$10:$J$36,1,0))),"Producer &amp; Engineer")</f>
        <v/>
      </c>
    </row>
    <row r="972">
      <c r="B972" s="116"/>
      <c r="C972" s="134" t="str">
        <f t="array" ref="C972">ifs(and(isblank($A972),isblank($B972)),"", not(iserror(vlookup($A972&amp;$B972,'5) Release_Track'!$F:$F&amp;'5) Release_Track'!$G:$G,1,0))),vlookup($A972&amp;$B972,{'5) Release_Track'!$F:$F&amp;'5) Release_Track'!$G:$G,'5) Release_Track'!$H:$H},2,0), or(and(not(isblank($B972)),$B972=$B971,$A972&lt;&gt;$A971),and(not(isblank($A972)),$A972=$A971,$B972&lt;&gt;$B971)),"ID LISTS UNALIGNED",and($A972&lt;&gt;"",countif('5) Release_Track'!$F:$F,$A972)=0),"NO ISRC MATCH in Release_Track",and($B972&lt;&gt;"",countif('5) Release_Track'!$G:$G,$B972)=0),"NO CATALOG ID MATCH in Release_Track",iserror(vlookup($A972&amp;$B972,'5) Release_Track'!$F:$F&amp;'5) Release_Track'!$G:$G,1,0)),"NO ISRC-CATALOG ID pair MATCH in Release_Track" )</f>
        <v/>
      </c>
      <c r="D972" s="134" t="str">
        <f t="array" ref="D972">ifs(and(isblank($A972),isblank($B972)),"", not(iserror(vlookup($A972&amp;$B972,'5) Release_Track'!$F:$F&amp;'5) Release_Track'!$G:$G,1,0))),vlookup($A972&amp;$B972,{'5) Release_Track'!$F:$F&amp;'5) Release_Track'!$G:$G,'5) Release_Track'!$I:$I},2,0), or(and(not(isblank($B972)),$B972=$B971,$A972&lt;&gt;$A971),and(not(isblank($A972)),$A972=$A971,$B972&lt;&gt;$B971)),"ID LISTS UNALIGNED",and($A972&lt;&gt;"",countif('5) Release_Track'!$F:$F,$A972)=0),"NO ISRC MATCH in Release_Track",and($B972&lt;&gt;"",countif('5) Release_Track'!$G:$G,$B972)=0),"NO CATALOG ID MATCH in Release_Track",iserror(vlookup($A972&amp;$B972,'5) Release_Track'!$F:$F&amp;'5) Release_Track'!$G:$G,1,0)),"NO ISRC-CATALOG ID pair MATCH in Release_Track" )</f>
        <v/>
      </c>
      <c r="E972" s="20"/>
      <c r="F972" s="20"/>
      <c r="G972" s="177" t="str">
        <f t="array" ref="G972">ifs(or($F972="",$F972="Main Primary Artist"),$F972,not(iserror(vlookup($F972,'Reference info'!$J$5:$J$8,1,0))),"Key Artist",not(iserror(vlookup($F972,'Reference info'!$J$38:$J$405,1,0))),"Performer",not(iserror(vlookup($F972,'Reference info'!$J$10:$J$36,1,0))),"Producer &amp; Engineer")</f>
        <v/>
      </c>
    </row>
    <row r="973">
      <c r="B973" s="116"/>
      <c r="C973" s="134" t="str">
        <f t="array" ref="C973">ifs(and(isblank($A973),isblank($B973)),"", not(iserror(vlookup($A973&amp;$B973,'5) Release_Track'!$F:$F&amp;'5) Release_Track'!$G:$G,1,0))),vlookup($A973&amp;$B973,{'5) Release_Track'!$F:$F&amp;'5) Release_Track'!$G:$G,'5) Release_Track'!$H:$H},2,0), or(and(not(isblank($B973)),$B973=$B972,$A973&lt;&gt;$A972),and(not(isblank($A973)),$A973=$A972,$B973&lt;&gt;$B972)),"ID LISTS UNALIGNED",and($A973&lt;&gt;"",countif('5) Release_Track'!$F:$F,$A973)=0),"NO ISRC MATCH in Release_Track",and($B973&lt;&gt;"",countif('5) Release_Track'!$G:$G,$B973)=0),"NO CATALOG ID MATCH in Release_Track",iserror(vlookup($A973&amp;$B973,'5) Release_Track'!$F:$F&amp;'5) Release_Track'!$G:$G,1,0)),"NO ISRC-CATALOG ID pair MATCH in Release_Track" )</f>
        <v/>
      </c>
      <c r="D973" s="134" t="str">
        <f t="array" ref="D973">ifs(and(isblank($A973),isblank($B973)),"", not(iserror(vlookup($A973&amp;$B973,'5) Release_Track'!$F:$F&amp;'5) Release_Track'!$G:$G,1,0))),vlookup($A973&amp;$B973,{'5) Release_Track'!$F:$F&amp;'5) Release_Track'!$G:$G,'5) Release_Track'!$I:$I},2,0), or(and(not(isblank($B973)),$B973=$B972,$A973&lt;&gt;$A972),and(not(isblank($A973)),$A973=$A972,$B973&lt;&gt;$B972)),"ID LISTS UNALIGNED",and($A973&lt;&gt;"",countif('5) Release_Track'!$F:$F,$A973)=0),"NO ISRC MATCH in Release_Track",and($B973&lt;&gt;"",countif('5) Release_Track'!$G:$G,$B973)=0),"NO CATALOG ID MATCH in Release_Track",iserror(vlookup($A973&amp;$B973,'5) Release_Track'!$F:$F&amp;'5) Release_Track'!$G:$G,1,0)),"NO ISRC-CATALOG ID pair MATCH in Release_Track" )</f>
        <v/>
      </c>
      <c r="E973" s="20"/>
      <c r="F973" s="20"/>
      <c r="G973" s="177" t="str">
        <f t="array" ref="G973">ifs(or($F973="",$F973="Main Primary Artist"),$F973,not(iserror(vlookup($F973,'Reference info'!$J$5:$J$8,1,0))),"Key Artist",not(iserror(vlookup($F973,'Reference info'!$J$38:$J$405,1,0))),"Performer",not(iserror(vlookup($F973,'Reference info'!$J$10:$J$36,1,0))),"Producer &amp; Engineer")</f>
        <v/>
      </c>
    </row>
    <row r="974">
      <c r="B974" s="116"/>
      <c r="C974" s="134" t="str">
        <f t="array" ref="C974">ifs(and(isblank($A974),isblank($B974)),"", not(iserror(vlookup($A974&amp;$B974,'5) Release_Track'!$F:$F&amp;'5) Release_Track'!$G:$G,1,0))),vlookup($A974&amp;$B974,{'5) Release_Track'!$F:$F&amp;'5) Release_Track'!$G:$G,'5) Release_Track'!$H:$H},2,0), or(and(not(isblank($B974)),$B974=$B973,$A974&lt;&gt;$A973),and(not(isblank($A974)),$A974=$A973,$B974&lt;&gt;$B973)),"ID LISTS UNALIGNED",and($A974&lt;&gt;"",countif('5) Release_Track'!$F:$F,$A974)=0),"NO ISRC MATCH in Release_Track",and($B974&lt;&gt;"",countif('5) Release_Track'!$G:$G,$B974)=0),"NO CATALOG ID MATCH in Release_Track",iserror(vlookup($A974&amp;$B974,'5) Release_Track'!$F:$F&amp;'5) Release_Track'!$G:$G,1,0)),"NO ISRC-CATALOG ID pair MATCH in Release_Track" )</f>
        <v/>
      </c>
      <c r="D974" s="134" t="str">
        <f t="array" ref="D974">ifs(and(isblank($A974),isblank($B974)),"", not(iserror(vlookup($A974&amp;$B974,'5) Release_Track'!$F:$F&amp;'5) Release_Track'!$G:$G,1,0))),vlookup($A974&amp;$B974,{'5) Release_Track'!$F:$F&amp;'5) Release_Track'!$G:$G,'5) Release_Track'!$I:$I},2,0), or(and(not(isblank($B974)),$B974=$B973,$A974&lt;&gt;$A973),and(not(isblank($A974)),$A974=$A973,$B974&lt;&gt;$B973)),"ID LISTS UNALIGNED",and($A974&lt;&gt;"",countif('5) Release_Track'!$F:$F,$A974)=0),"NO ISRC MATCH in Release_Track",and($B974&lt;&gt;"",countif('5) Release_Track'!$G:$G,$B974)=0),"NO CATALOG ID MATCH in Release_Track",iserror(vlookup($A974&amp;$B974,'5) Release_Track'!$F:$F&amp;'5) Release_Track'!$G:$G,1,0)),"NO ISRC-CATALOG ID pair MATCH in Release_Track" )</f>
        <v/>
      </c>
      <c r="E974" s="20"/>
      <c r="F974" s="20"/>
      <c r="G974" s="177" t="str">
        <f t="array" ref="G974">ifs(or($F974="",$F974="Main Primary Artist"),$F974,not(iserror(vlookup($F974,'Reference info'!$J$5:$J$8,1,0))),"Key Artist",not(iserror(vlookup($F974,'Reference info'!$J$38:$J$405,1,0))),"Performer",not(iserror(vlookup($F974,'Reference info'!$J$10:$J$36,1,0))),"Producer &amp; Engineer")</f>
        <v/>
      </c>
    </row>
    <row r="975">
      <c r="B975" s="116"/>
      <c r="C975" s="134" t="str">
        <f t="array" ref="C975">ifs(and(isblank($A975),isblank($B975)),"", not(iserror(vlookup($A975&amp;$B975,'5) Release_Track'!$F:$F&amp;'5) Release_Track'!$G:$G,1,0))),vlookup($A975&amp;$B975,{'5) Release_Track'!$F:$F&amp;'5) Release_Track'!$G:$G,'5) Release_Track'!$H:$H},2,0), or(and(not(isblank($B975)),$B975=$B974,$A975&lt;&gt;$A974),and(not(isblank($A975)),$A975=$A974,$B975&lt;&gt;$B974)),"ID LISTS UNALIGNED",and($A975&lt;&gt;"",countif('5) Release_Track'!$F:$F,$A975)=0),"NO ISRC MATCH in Release_Track",and($B975&lt;&gt;"",countif('5) Release_Track'!$G:$G,$B975)=0),"NO CATALOG ID MATCH in Release_Track",iserror(vlookup($A975&amp;$B975,'5) Release_Track'!$F:$F&amp;'5) Release_Track'!$G:$G,1,0)),"NO ISRC-CATALOG ID pair MATCH in Release_Track" )</f>
        <v/>
      </c>
      <c r="D975" s="134" t="str">
        <f t="array" ref="D975">ifs(and(isblank($A975),isblank($B975)),"", not(iserror(vlookup($A975&amp;$B975,'5) Release_Track'!$F:$F&amp;'5) Release_Track'!$G:$G,1,0))),vlookup($A975&amp;$B975,{'5) Release_Track'!$F:$F&amp;'5) Release_Track'!$G:$G,'5) Release_Track'!$I:$I},2,0), or(and(not(isblank($B975)),$B975=$B974,$A975&lt;&gt;$A974),and(not(isblank($A975)),$A975=$A974,$B975&lt;&gt;$B974)),"ID LISTS UNALIGNED",and($A975&lt;&gt;"",countif('5) Release_Track'!$F:$F,$A975)=0),"NO ISRC MATCH in Release_Track",and($B975&lt;&gt;"",countif('5) Release_Track'!$G:$G,$B975)=0),"NO CATALOG ID MATCH in Release_Track",iserror(vlookup($A975&amp;$B975,'5) Release_Track'!$F:$F&amp;'5) Release_Track'!$G:$G,1,0)),"NO ISRC-CATALOG ID pair MATCH in Release_Track" )</f>
        <v/>
      </c>
      <c r="E975" s="20"/>
      <c r="F975" s="20"/>
      <c r="G975" s="177" t="str">
        <f t="array" ref="G975">ifs(or($F975="",$F975="Main Primary Artist"),$F975,not(iserror(vlookup($F975,'Reference info'!$J$5:$J$8,1,0))),"Key Artist",not(iserror(vlookup($F975,'Reference info'!$J$38:$J$405,1,0))),"Performer",not(iserror(vlookup($F975,'Reference info'!$J$10:$J$36,1,0))),"Producer &amp; Engineer")</f>
        <v/>
      </c>
    </row>
    <row r="976">
      <c r="B976" s="116"/>
      <c r="C976" s="134" t="str">
        <f t="array" ref="C976">ifs(and(isblank($A976),isblank($B976)),"", not(iserror(vlookup($A976&amp;$B976,'5) Release_Track'!$F:$F&amp;'5) Release_Track'!$G:$G,1,0))),vlookup($A976&amp;$B976,{'5) Release_Track'!$F:$F&amp;'5) Release_Track'!$G:$G,'5) Release_Track'!$H:$H},2,0), or(and(not(isblank($B976)),$B976=$B975,$A976&lt;&gt;$A975),and(not(isblank($A976)),$A976=$A975,$B976&lt;&gt;$B975)),"ID LISTS UNALIGNED",and($A976&lt;&gt;"",countif('5) Release_Track'!$F:$F,$A976)=0),"NO ISRC MATCH in Release_Track",and($B976&lt;&gt;"",countif('5) Release_Track'!$G:$G,$B976)=0),"NO CATALOG ID MATCH in Release_Track",iserror(vlookup($A976&amp;$B976,'5) Release_Track'!$F:$F&amp;'5) Release_Track'!$G:$G,1,0)),"NO ISRC-CATALOG ID pair MATCH in Release_Track" )</f>
        <v/>
      </c>
      <c r="D976" s="134" t="str">
        <f t="array" ref="D976">ifs(and(isblank($A976),isblank($B976)),"", not(iserror(vlookup($A976&amp;$B976,'5) Release_Track'!$F:$F&amp;'5) Release_Track'!$G:$G,1,0))),vlookup($A976&amp;$B976,{'5) Release_Track'!$F:$F&amp;'5) Release_Track'!$G:$G,'5) Release_Track'!$I:$I},2,0), or(and(not(isblank($B976)),$B976=$B975,$A976&lt;&gt;$A975),and(not(isblank($A976)),$A976=$A975,$B976&lt;&gt;$B975)),"ID LISTS UNALIGNED",and($A976&lt;&gt;"",countif('5) Release_Track'!$F:$F,$A976)=0),"NO ISRC MATCH in Release_Track",and($B976&lt;&gt;"",countif('5) Release_Track'!$G:$G,$B976)=0),"NO CATALOG ID MATCH in Release_Track",iserror(vlookup($A976&amp;$B976,'5) Release_Track'!$F:$F&amp;'5) Release_Track'!$G:$G,1,0)),"NO ISRC-CATALOG ID pair MATCH in Release_Track" )</f>
        <v/>
      </c>
      <c r="E976" s="20"/>
      <c r="F976" s="20"/>
      <c r="G976" s="177" t="str">
        <f t="array" ref="G976">ifs(or($F976="",$F976="Main Primary Artist"),$F976,not(iserror(vlookup($F976,'Reference info'!$J$5:$J$8,1,0))),"Key Artist",not(iserror(vlookup($F976,'Reference info'!$J$38:$J$405,1,0))),"Performer",not(iserror(vlookup($F976,'Reference info'!$J$10:$J$36,1,0))),"Producer &amp; Engineer")</f>
        <v/>
      </c>
    </row>
    <row r="977">
      <c r="B977" s="116"/>
      <c r="C977" s="134" t="str">
        <f t="array" ref="C977">ifs(and(isblank($A977),isblank($B977)),"", not(iserror(vlookup($A977&amp;$B977,'5) Release_Track'!$F:$F&amp;'5) Release_Track'!$G:$G,1,0))),vlookup($A977&amp;$B977,{'5) Release_Track'!$F:$F&amp;'5) Release_Track'!$G:$G,'5) Release_Track'!$H:$H},2,0), or(and(not(isblank($B977)),$B977=$B976,$A977&lt;&gt;$A976),and(not(isblank($A977)),$A977=$A976,$B977&lt;&gt;$B976)),"ID LISTS UNALIGNED",and($A977&lt;&gt;"",countif('5) Release_Track'!$F:$F,$A977)=0),"NO ISRC MATCH in Release_Track",and($B977&lt;&gt;"",countif('5) Release_Track'!$G:$G,$B977)=0),"NO CATALOG ID MATCH in Release_Track",iserror(vlookup($A977&amp;$B977,'5) Release_Track'!$F:$F&amp;'5) Release_Track'!$G:$G,1,0)),"NO ISRC-CATALOG ID pair MATCH in Release_Track" )</f>
        <v/>
      </c>
      <c r="D977" s="134" t="str">
        <f t="array" ref="D977">ifs(and(isblank($A977),isblank($B977)),"", not(iserror(vlookup($A977&amp;$B977,'5) Release_Track'!$F:$F&amp;'5) Release_Track'!$G:$G,1,0))),vlookup($A977&amp;$B977,{'5) Release_Track'!$F:$F&amp;'5) Release_Track'!$G:$G,'5) Release_Track'!$I:$I},2,0), or(and(not(isblank($B977)),$B977=$B976,$A977&lt;&gt;$A976),and(not(isblank($A977)),$A977=$A976,$B977&lt;&gt;$B976)),"ID LISTS UNALIGNED",and($A977&lt;&gt;"",countif('5) Release_Track'!$F:$F,$A977)=0),"NO ISRC MATCH in Release_Track",and($B977&lt;&gt;"",countif('5) Release_Track'!$G:$G,$B977)=0),"NO CATALOG ID MATCH in Release_Track",iserror(vlookup($A977&amp;$B977,'5) Release_Track'!$F:$F&amp;'5) Release_Track'!$G:$G,1,0)),"NO ISRC-CATALOG ID pair MATCH in Release_Track" )</f>
        <v/>
      </c>
      <c r="E977" s="20"/>
      <c r="F977" s="20"/>
      <c r="G977" s="177" t="str">
        <f t="array" ref="G977">ifs(or($F977="",$F977="Main Primary Artist"),$F977,not(iserror(vlookup($F977,'Reference info'!$J$5:$J$8,1,0))),"Key Artist",not(iserror(vlookup($F977,'Reference info'!$J$38:$J$405,1,0))),"Performer",not(iserror(vlookup($F977,'Reference info'!$J$10:$J$36,1,0))),"Producer &amp; Engineer")</f>
        <v/>
      </c>
    </row>
    <row r="978">
      <c r="B978" s="116"/>
      <c r="C978" s="134" t="str">
        <f t="array" ref="C978">ifs(and(isblank($A978),isblank($B978)),"", not(iserror(vlookup($A978&amp;$B978,'5) Release_Track'!$F:$F&amp;'5) Release_Track'!$G:$G,1,0))),vlookup($A978&amp;$B978,{'5) Release_Track'!$F:$F&amp;'5) Release_Track'!$G:$G,'5) Release_Track'!$H:$H},2,0), or(and(not(isblank($B978)),$B978=$B977,$A978&lt;&gt;$A977),and(not(isblank($A978)),$A978=$A977,$B978&lt;&gt;$B977)),"ID LISTS UNALIGNED",and($A978&lt;&gt;"",countif('5) Release_Track'!$F:$F,$A978)=0),"NO ISRC MATCH in Release_Track",and($B978&lt;&gt;"",countif('5) Release_Track'!$G:$G,$B978)=0),"NO CATALOG ID MATCH in Release_Track",iserror(vlookup($A978&amp;$B978,'5) Release_Track'!$F:$F&amp;'5) Release_Track'!$G:$G,1,0)),"NO ISRC-CATALOG ID pair MATCH in Release_Track" )</f>
        <v/>
      </c>
      <c r="D978" s="134" t="str">
        <f t="array" ref="D978">ifs(and(isblank($A978),isblank($B978)),"", not(iserror(vlookup($A978&amp;$B978,'5) Release_Track'!$F:$F&amp;'5) Release_Track'!$G:$G,1,0))),vlookup($A978&amp;$B978,{'5) Release_Track'!$F:$F&amp;'5) Release_Track'!$G:$G,'5) Release_Track'!$I:$I},2,0), or(and(not(isblank($B978)),$B978=$B977,$A978&lt;&gt;$A977),and(not(isblank($A978)),$A978=$A977,$B978&lt;&gt;$B977)),"ID LISTS UNALIGNED",and($A978&lt;&gt;"",countif('5) Release_Track'!$F:$F,$A978)=0),"NO ISRC MATCH in Release_Track",and($B978&lt;&gt;"",countif('5) Release_Track'!$G:$G,$B978)=0),"NO CATALOG ID MATCH in Release_Track",iserror(vlookup($A978&amp;$B978,'5) Release_Track'!$F:$F&amp;'5) Release_Track'!$G:$G,1,0)),"NO ISRC-CATALOG ID pair MATCH in Release_Track" )</f>
        <v/>
      </c>
      <c r="E978" s="20"/>
      <c r="F978" s="20"/>
      <c r="G978" s="177" t="str">
        <f t="array" ref="G978">ifs(or($F978="",$F978="Main Primary Artist"),$F978,not(iserror(vlookup($F978,'Reference info'!$J$5:$J$8,1,0))),"Key Artist",not(iserror(vlookup($F978,'Reference info'!$J$38:$J$405,1,0))),"Performer",not(iserror(vlookup($F978,'Reference info'!$J$10:$J$36,1,0))),"Producer &amp; Engineer")</f>
        <v/>
      </c>
    </row>
    <row r="979">
      <c r="B979" s="116"/>
      <c r="C979" s="134" t="str">
        <f t="array" ref="C979">ifs(and(isblank($A979),isblank($B979)),"", not(iserror(vlookup($A979&amp;$B979,'5) Release_Track'!$F:$F&amp;'5) Release_Track'!$G:$G,1,0))),vlookup($A979&amp;$B979,{'5) Release_Track'!$F:$F&amp;'5) Release_Track'!$G:$G,'5) Release_Track'!$H:$H},2,0), or(and(not(isblank($B979)),$B979=$B978,$A979&lt;&gt;$A978),and(not(isblank($A979)),$A979=$A978,$B979&lt;&gt;$B978)),"ID LISTS UNALIGNED",and($A979&lt;&gt;"",countif('5) Release_Track'!$F:$F,$A979)=0),"NO ISRC MATCH in Release_Track",and($B979&lt;&gt;"",countif('5) Release_Track'!$G:$G,$B979)=0),"NO CATALOG ID MATCH in Release_Track",iserror(vlookup($A979&amp;$B979,'5) Release_Track'!$F:$F&amp;'5) Release_Track'!$G:$G,1,0)),"NO ISRC-CATALOG ID pair MATCH in Release_Track" )</f>
        <v/>
      </c>
      <c r="D979" s="134" t="str">
        <f t="array" ref="D979">ifs(and(isblank($A979),isblank($B979)),"", not(iserror(vlookup($A979&amp;$B979,'5) Release_Track'!$F:$F&amp;'5) Release_Track'!$G:$G,1,0))),vlookup($A979&amp;$B979,{'5) Release_Track'!$F:$F&amp;'5) Release_Track'!$G:$G,'5) Release_Track'!$I:$I},2,0), or(and(not(isblank($B979)),$B979=$B978,$A979&lt;&gt;$A978),and(not(isblank($A979)),$A979=$A978,$B979&lt;&gt;$B978)),"ID LISTS UNALIGNED",and($A979&lt;&gt;"",countif('5) Release_Track'!$F:$F,$A979)=0),"NO ISRC MATCH in Release_Track",and($B979&lt;&gt;"",countif('5) Release_Track'!$G:$G,$B979)=0),"NO CATALOG ID MATCH in Release_Track",iserror(vlookup($A979&amp;$B979,'5) Release_Track'!$F:$F&amp;'5) Release_Track'!$G:$G,1,0)),"NO ISRC-CATALOG ID pair MATCH in Release_Track" )</f>
        <v/>
      </c>
      <c r="E979" s="20"/>
      <c r="F979" s="20"/>
      <c r="G979" s="177" t="str">
        <f t="array" ref="G979">ifs(or($F979="",$F979="Main Primary Artist"),$F979,not(iserror(vlookup($F979,'Reference info'!$J$5:$J$8,1,0))),"Key Artist",not(iserror(vlookup($F979,'Reference info'!$J$38:$J$405,1,0))),"Performer",not(iserror(vlookup($F979,'Reference info'!$J$10:$J$36,1,0))),"Producer &amp; Engineer")</f>
        <v/>
      </c>
    </row>
    <row r="980">
      <c r="B980" s="116"/>
      <c r="C980" s="134" t="str">
        <f t="array" ref="C980">ifs(and(isblank($A980),isblank($B980)),"", not(iserror(vlookup($A980&amp;$B980,'5) Release_Track'!$F:$F&amp;'5) Release_Track'!$G:$G,1,0))),vlookup($A980&amp;$B980,{'5) Release_Track'!$F:$F&amp;'5) Release_Track'!$G:$G,'5) Release_Track'!$H:$H},2,0), or(and(not(isblank($B980)),$B980=$B979,$A980&lt;&gt;$A979),and(not(isblank($A980)),$A980=$A979,$B980&lt;&gt;$B979)),"ID LISTS UNALIGNED",and($A980&lt;&gt;"",countif('5) Release_Track'!$F:$F,$A980)=0),"NO ISRC MATCH in Release_Track",and($B980&lt;&gt;"",countif('5) Release_Track'!$G:$G,$B980)=0),"NO CATALOG ID MATCH in Release_Track",iserror(vlookup($A980&amp;$B980,'5) Release_Track'!$F:$F&amp;'5) Release_Track'!$G:$G,1,0)),"NO ISRC-CATALOG ID pair MATCH in Release_Track" )</f>
        <v/>
      </c>
      <c r="D980" s="134" t="str">
        <f t="array" ref="D980">ifs(and(isblank($A980),isblank($B980)),"", not(iserror(vlookup($A980&amp;$B980,'5) Release_Track'!$F:$F&amp;'5) Release_Track'!$G:$G,1,0))),vlookup($A980&amp;$B980,{'5) Release_Track'!$F:$F&amp;'5) Release_Track'!$G:$G,'5) Release_Track'!$I:$I},2,0), or(and(not(isblank($B980)),$B980=$B979,$A980&lt;&gt;$A979),and(not(isblank($A980)),$A980=$A979,$B980&lt;&gt;$B979)),"ID LISTS UNALIGNED",and($A980&lt;&gt;"",countif('5) Release_Track'!$F:$F,$A980)=0),"NO ISRC MATCH in Release_Track",and($B980&lt;&gt;"",countif('5) Release_Track'!$G:$G,$B980)=0),"NO CATALOG ID MATCH in Release_Track",iserror(vlookup($A980&amp;$B980,'5) Release_Track'!$F:$F&amp;'5) Release_Track'!$G:$G,1,0)),"NO ISRC-CATALOG ID pair MATCH in Release_Track" )</f>
        <v/>
      </c>
      <c r="E980" s="20"/>
      <c r="F980" s="20"/>
      <c r="G980" s="177" t="str">
        <f t="array" ref="G980">ifs(or($F980="",$F980="Main Primary Artist"),$F980,not(iserror(vlookup($F980,'Reference info'!$J$5:$J$8,1,0))),"Key Artist",not(iserror(vlookup($F980,'Reference info'!$J$38:$J$405,1,0))),"Performer",not(iserror(vlookup($F980,'Reference info'!$J$10:$J$36,1,0))),"Producer &amp; Engineer")</f>
        <v/>
      </c>
    </row>
    <row r="981">
      <c r="B981" s="116"/>
      <c r="C981" s="134" t="str">
        <f t="array" ref="C981">ifs(and(isblank($A981),isblank($B981)),"", not(iserror(vlookup($A981&amp;$B981,'5) Release_Track'!$F:$F&amp;'5) Release_Track'!$G:$G,1,0))),vlookup($A981&amp;$B981,{'5) Release_Track'!$F:$F&amp;'5) Release_Track'!$G:$G,'5) Release_Track'!$H:$H},2,0), or(and(not(isblank($B981)),$B981=$B980,$A981&lt;&gt;$A980),and(not(isblank($A981)),$A981=$A980,$B981&lt;&gt;$B980)),"ID LISTS UNALIGNED",and($A981&lt;&gt;"",countif('5) Release_Track'!$F:$F,$A981)=0),"NO ISRC MATCH in Release_Track",and($B981&lt;&gt;"",countif('5) Release_Track'!$G:$G,$B981)=0),"NO CATALOG ID MATCH in Release_Track",iserror(vlookup($A981&amp;$B981,'5) Release_Track'!$F:$F&amp;'5) Release_Track'!$G:$G,1,0)),"NO ISRC-CATALOG ID pair MATCH in Release_Track" )</f>
        <v/>
      </c>
      <c r="D981" s="134" t="str">
        <f t="array" ref="D981">ifs(and(isblank($A981),isblank($B981)),"", not(iserror(vlookup($A981&amp;$B981,'5) Release_Track'!$F:$F&amp;'5) Release_Track'!$G:$G,1,0))),vlookup($A981&amp;$B981,{'5) Release_Track'!$F:$F&amp;'5) Release_Track'!$G:$G,'5) Release_Track'!$I:$I},2,0), or(and(not(isblank($B981)),$B981=$B980,$A981&lt;&gt;$A980),and(not(isblank($A981)),$A981=$A980,$B981&lt;&gt;$B980)),"ID LISTS UNALIGNED",and($A981&lt;&gt;"",countif('5) Release_Track'!$F:$F,$A981)=0),"NO ISRC MATCH in Release_Track",and($B981&lt;&gt;"",countif('5) Release_Track'!$G:$G,$B981)=0),"NO CATALOG ID MATCH in Release_Track",iserror(vlookup($A981&amp;$B981,'5) Release_Track'!$F:$F&amp;'5) Release_Track'!$G:$G,1,0)),"NO ISRC-CATALOG ID pair MATCH in Release_Track" )</f>
        <v/>
      </c>
      <c r="E981" s="20"/>
      <c r="F981" s="20"/>
      <c r="G981" s="177" t="str">
        <f t="array" ref="G981">ifs(or($F981="",$F981="Main Primary Artist"),$F981,not(iserror(vlookup($F981,'Reference info'!$J$5:$J$8,1,0))),"Key Artist",not(iserror(vlookup($F981,'Reference info'!$J$38:$J$405,1,0))),"Performer",not(iserror(vlookup($F981,'Reference info'!$J$10:$J$36,1,0))),"Producer &amp; Engineer")</f>
        <v/>
      </c>
    </row>
    <row r="982">
      <c r="B982" s="116"/>
      <c r="C982" s="134" t="str">
        <f t="array" ref="C982">ifs(and(isblank($A982),isblank($B982)),"", not(iserror(vlookup($A982&amp;$B982,'5) Release_Track'!$F:$F&amp;'5) Release_Track'!$G:$G,1,0))),vlookup($A982&amp;$B982,{'5) Release_Track'!$F:$F&amp;'5) Release_Track'!$G:$G,'5) Release_Track'!$H:$H},2,0), or(and(not(isblank($B982)),$B982=$B981,$A982&lt;&gt;$A981),and(not(isblank($A982)),$A982=$A981,$B982&lt;&gt;$B981)),"ID LISTS UNALIGNED",and($A982&lt;&gt;"",countif('5) Release_Track'!$F:$F,$A982)=0),"NO ISRC MATCH in Release_Track",and($B982&lt;&gt;"",countif('5) Release_Track'!$G:$G,$B982)=0),"NO CATALOG ID MATCH in Release_Track",iserror(vlookup($A982&amp;$B982,'5) Release_Track'!$F:$F&amp;'5) Release_Track'!$G:$G,1,0)),"NO ISRC-CATALOG ID pair MATCH in Release_Track" )</f>
        <v/>
      </c>
      <c r="D982" s="134" t="str">
        <f t="array" ref="D982">ifs(and(isblank($A982),isblank($B982)),"", not(iserror(vlookup($A982&amp;$B982,'5) Release_Track'!$F:$F&amp;'5) Release_Track'!$G:$G,1,0))),vlookup($A982&amp;$B982,{'5) Release_Track'!$F:$F&amp;'5) Release_Track'!$G:$G,'5) Release_Track'!$I:$I},2,0), or(and(not(isblank($B982)),$B982=$B981,$A982&lt;&gt;$A981),and(not(isblank($A982)),$A982=$A981,$B982&lt;&gt;$B981)),"ID LISTS UNALIGNED",and($A982&lt;&gt;"",countif('5) Release_Track'!$F:$F,$A982)=0),"NO ISRC MATCH in Release_Track",and($B982&lt;&gt;"",countif('5) Release_Track'!$G:$G,$B982)=0),"NO CATALOG ID MATCH in Release_Track",iserror(vlookup($A982&amp;$B982,'5) Release_Track'!$F:$F&amp;'5) Release_Track'!$G:$G,1,0)),"NO ISRC-CATALOG ID pair MATCH in Release_Track" )</f>
        <v/>
      </c>
      <c r="E982" s="20"/>
      <c r="F982" s="20"/>
      <c r="G982" s="177" t="str">
        <f t="array" ref="G982">ifs(or($F982="",$F982="Main Primary Artist"),$F982,not(iserror(vlookup($F982,'Reference info'!$J$5:$J$8,1,0))),"Key Artist",not(iserror(vlookup($F982,'Reference info'!$J$38:$J$405,1,0))),"Performer",not(iserror(vlookup($F982,'Reference info'!$J$10:$J$36,1,0))),"Producer &amp; Engineer")</f>
        <v/>
      </c>
    </row>
    <row r="983">
      <c r="B983" s="116"/>
      <c r="C983" s="134" t="str">
        <f t="array" ref="C983">ifs(and(isblank($A983),isblank($B983)),"", not(iserror(vlookup($A983&amp;$B983,'5) Release_Track'!$F:$F&amp;'5) Release_Track'!$G:$G,1,0))),vlookup($A983&amp;$B983,{'5) Release_Track'!$F:$F&amp;'5) Release_Track'!$G:$G,'5) Release_Track'!$H:$H},2,0), or(and(not(isblank($B983)),$B983=$B982,$A983&lt;&gt;$A982),and(not(isblank($A983)),$A983=$A982,$B983&lt;&gt;$B982)),"ID LISTS UNALIGNED",and($A983&lt;&gt;"",countif('5) Release_Track'!$F:$F,$A983)=0),"NO ISRC MATCH in Release_Track",and($B983&lt;&gt;"",countif('5) Release_Track'!$G:$G,$B983)=0),"NO CATALOG ID MATCH in Release_Track",iserror(vlookup($A983&amp;$B983,'5) Release_Track'!$F:$F&amp;'5) Release_Track'!$G:$G,1,0)),"NO ISRC-CATALOG ID pair MATCH in Release_Track" )</f>
        <v/>
      </c>
      <c r="D983" s="134" t="str">
        <f t="array" ref="D983">ifs(and(isblank($A983),isblank($B983)),"", not(iserror(vlookup($A983&amp;$B983,'5) Release_Track'!$F:$F&amp;'5) Release_Track'!$G:$G,1,0))),vlookup($A983&amp;$B983,{'5) Release_Track'!$F:$F&amp;'5) Release_Track'!$G:$G,'5) Release_Track'!$I:$I},2,0), or(and(not(isblank($B983)),$B983=$B982,$A983&lt;&gt;$A982),and(not(isblank($A983)),$A983=$A982,$B983&lt;&gt;$B982)),"ID LISTS UNALIGNED",and($A983&lt;&gt;"",countif('5) Release_Track'!$F:$F,$A983)=0),"NO ISRC MATCH in Release_Track",and($B983&lt;&gt;"",countif('5) Release_Track'!$G:$G,$B983)=0),"NO CATALOG ID MATCH in Release_Track",iserror(vlookup($A983&amp;$B983,'5) Release_Track'!$F:$F&amp;'5) Release_Track'!$G:$G,1,0)),"NO ISRC-CATALOG ID pair MATCH in Release_Track" )</f>
        <v/>
      </c>
      <c r="E983" s="20"/>
      <c r="F983" s="20"/>
      <c r="G983" s="177" t="str">
        <f t="array" ref="G983">ifs(or($F983="",$F983="Main Primary Artist"),$F983,not(iserror(vlookup($F983,'Reference info'!$J$5:$J$8,1,0))),"Key Artist",not(iserror(vlookup($F983,'Reference info'!$J$38:$J$405,1,0))),"Performer",not(iserror(vlookup($F983,'Reference info'!$J$10:$J$36,1,0))),"Producer &amp; Engineer")</f>
        <v/>
      </c>
    </row>
    <row r="984">
      <c r="B984" s="116"/>
      <c r="C984" s="134" t="str">
        <f t="array" ref="C984">ifs(and(isblank($A984),isblank($B984)),"", not(iserror(vlookup($A984&amp;$B984,'5) Release_Track'!$F:$F&amp;'5) Release_Track'!$G:$G,1,0))),vlookup($A984&amp;$B984,{'5) Release_Track'!$F:$F&amp;'5) Release_Track'!$G:$G,'5) Release_Track'!$H:$H},2,0), or(and(not(isblank($B984)),$B984=$B983,$A984&lt;&gt;$A983),and(not(isblank($A984)),$A984=$A983,$B984&lt;&gt;$B983)),"ID LISTS UNALIGNED",and($A984&lt;&gt;"",countif('5) Release_Track'!$F:$F,$A984)=0),"NO ISRC MATCH in Release_Track",and($B984&lt;&gt;"",countif('5) Release_Track'!$G:$G,$B984)=0),"NO CATALOG ID MATCH in Release_Track",iserror(vlookup($A984&amp;$B984,'5) Release_Track'!$F:$F&amp;'5) Release_Track'!$G:$G,1,0)),"NO ISRC-CATALOG ID pair MATCH in Release_Track" )</f>
        <v/>
      </c>
      <c r="D984" s="134" t="str">
        <f t="array" ref="D984">ifs(and(isblank($A984),isblank($B984)),"", not(iserror(vlookup($A984&amp;$B984,'5) Release_Track'!$F:$F&amp;'5) Release_Track'!$G:$G,1,0))),vlookup($A984&amp;$B984,{'5) Release_Track'!$F:$F&amp;'5) Release_Track'!$G:$G,'5) Release_Track'!$I:$I},2,0), or(and(not(isblank($B984)),$B984=$B983,$A984&lt;&gt;$A983),and(not(isblank($A984)),$A984=$A983,$B984&lt;&gt;$B983)),"ID LISTS UNALIGNED",and($A984&lt;&gt;"",countif('5) Release_Track'!$F:$F,$A984)=0),"NO ISRC MATCH in Release_Track",and($B984&lt;&gt;"",countif('5) Release_Track'!$G:$G,$B984)=0),"NO CATALOG ID MATCH in Release_Track",iserror(vlookup($A984&amp;$B984,'5) Release_Track'!$F:$F&amp;'5) Release_Track'!$G:$G,1,0)),"NO ISRC-CATALOG ID pair MATCH in Release_Track" )</f>
        <v/>
      </c>
      <c r="E984" s="20"/>
      <c r="F984" s="20"/>
      <c r="G984" s="177" t="str">
        <f t="array" ref="G984">ifs(or($F984="",$F984="Main Primary Artist"),$F984,not(iserror(vlookup($F984,'Reference info'!$J$5:$J$8,1,0))),"Key Artist",not(iserror(vlookup($F984,'Reference info'!$J$38:$J$405,1,0))),"Performer",not(iserror(vlookup($F984,'Reference info'!$J$10:$J$36,1,0))),"Producer &amp; Engineer")</f>
        <v/>
      </c>
    </row>
    <row r="985">
      <c r="B985" s="116"/>
      <c r="C985" s="134" t="str">
        <f t="array" ref="C985">ifs(and(isblank($A985),isblank($B985)),"", not(iserror(vlookup($A985&amp;$B985,'5) Release_Track'!$F:$F&amp;'5) Release_Track'!$G:$G,1,0))),vlookup($A985&amp;$B985,{'5) Release_Track'!$F:$F&amp;'5) Release_Track'!$G:$G,'5) Release_Track'!$H:$H},2,0), or(and(not(isblank($B985)),$B985=$B984,$A985&lt;&gt;$A984),and(not(isblank($A985)),$A985=$A984,$B985&lt;&gt;$B984)),"ID LISTS UNALIGNED",and($A985&lt;&gt;"",countif('5) Release_Track'!$F:$F,$A985)=0),"NO ISRC MATCH in Release_Track",and($B985&lt;&gt;"",countif('5) Release_Track'!$G:$G,$B985)=0),"NO CATALOG ID MATCH in Release_Track",iserror(vlookup($A985&amp;$B985,'5) Release_Track'!$F:$F&amp;'5) Release_Track'!$G:$G,1,0)),"NO ISRC-CATALOG ID pair MATCH in Release_Track" )</f>
        <v/>
      </c>
      <c r="D985" s="134" t="str">
        <f t="array" ref="D985">ifs(and(isblank($A985),isblank($B985)),"", not(iserror(vlookup($A985&amp;$B985,'5) Release_Track'!$F:$F&amp;'5) Release_Track'!$G:$G,1,0))),vlookup($A985&amp;$B985,{'5) Release_Track'!$F:$F&amp;'5) Release_Track'!$G:$G,'5) Release_Track'!$I:$I},2,0), or(and(not(isblank($B985)),$B985=$B984,$A985&lt;&gt;$A984),and(not(isblank($A985)),$A985=$A984,$B985&lt;&gt;$B984)),"ID LISTS UNALIGNED",and($A985&lt;&gt;"",countif('5) Release_Track'!$F:$F,$A985)=0),"NO ISRC MATCH in Release_Track",and($B985&lt;&gt;"",countif('5) Release_Track'!$G:$G,$B985)=0),"NO CATALOG ID MATCH in Release_Track",iserror(vlookup($A985&amp;$B985,'5) Release_Track'!$F:$F&amp;'5) Release_Track'!$G:$G,1,0)),"NO ISRC-CATALOG ID pair MATCH in Release_Track" )</f>
        <v/>
      </c>
      <c r="E985" s="20"/>
      <c r="F985" s="20"/>
      <c r="G985" s="177" t="str">
        <f t="array" ref="G985">ifs(or($F985="",$F985="Main Primary Artist"),$F985,not(iserror(vlookup($F985,'Reference info'!$J$5:$J$8,1,0))),"Key Artist",not(iserror(vlookup($F985,'Reference info'!$J$38:$J$405,1,0))),"Performer",not(iserror(vlookup($F985,'Reference info'!$J$10:$J$36,1,0))),"Producer &amp; Engineer")</f>
        <v/>
      </c>
    </row>
    <row r="986">
      <c r="B986" s="116"/>
      <c r="C986" s="134" t="str">
        <f t="array" ref="C986">ifs(and(isblank($A986),isblank($B986)),"", not(iserror(vlookup($A986&amp;$B986,'5) Release_Track'!$F:$F&amp;'5) Release_Track'!$G:$G,1,0))),vlookup($A986&amp;$B986,{'5) Release_Track'!$F:$F&amp;'5) Release_Track'!$G:$G,'5) Release_Track'!$H:$H},2,0), or(and(not(isblank($B986)),$B986=$B985,$A986&lt;&gt;$A985),and(not(isblank($A986)),$A986=$A985,$B986&lt;&gt;$B985)),"ID LISTS UNALIGNED",and($A986&lt;&gt;"",countif('5) Release_Track'!$F:$F,$A986)=0),"NO ISRC MATCH in Release_Track",and($B986&lt;&gt;"",countif('5) Release_Track'!$G:$G,$B986)=0),"NO CATALOG ID MATCH in Release_Track",iserror(vlookup($A986&amp;$B986,'5) Release_Track'!$F:$F&amp;'5) Release_Track'!$G:$G,1,0)),"NO ISRC-CATALOG ID pair MATCH in Release_Track" )</f>
        <v/>
      </c>
      <c r="D986" s="134" t="str">
        <f t="array" ref="D986">ifs(and(isblank($A986),isblank($B986)),"", not(iserror(vlookup($A986&amp;$B986,'5) Release_Track'!$F:$F&amp;'5) Release_Track'!$G:$G,1,0))),vlookup($A986&amp;$B986,{'5) Release_Track'!$F:$F&amp;'5) Release_Track'!$G:$G,'5) Release_Track'!$I:$I},2,0), or(and(not(isblank($B986)),$B986=$B985,$A986&lt;&gt;$A985),and(not(isblank($A986)),$A986=$A985,$B986&lt;&gt;$B985)),"ID LISTS UNALIGNED",and($A986&lt;&gt;"",countif('5) Release_Track'!$F:$F,$A986)=0),"NO ISRC MATCH in Release_Track",and($B986&lt;&gt;"",countif('5) Release_Track'!$G:$G,$B986)=0),"NO CATALOG ID MATCH in Release_Track",iserror(vlookup($A986&amp;$B986,'5) Release_Track'!$F:$F&amp;'5) Release_Track'!$G:$G,1,0)),"NO ISRC-CATALOG ID pair MATCH in Release_Track" )</f>
        <v/>
      </c>
      <c r="E986" s="20"/>
      <c r="F986" s="20"/>
      <c r="G986" s="177" t="str">
        <f t="array" ref="G986">ifs(or($F986="",$F986="Main Primary Artist"),$F986,not(iserror(vlookup($F986,'Reference info'!$J$5:$J$8,1,0))),"Key Artist",not(iserror(vlookup($F986,'Reference info'!$J$38:$J$405,1,0))),"Performer",not(iserror(vlookup($F986,'Reference info'!$J$10:$J$36,1,0))),"Producer &amp; Engineer")</f>
        <v/>
      </c>
    </row>
    <row r="987">
      <c r="B987" s="116"/>
      <c r="C987" s="134" t="str">
        <f t="array" ref="C987">ifs(and(isblank($A987),isblank($B987)),"", not(iserror(vlookup($A987&amp;$B987,'5) Release_Track'!$F:$F&amp;'5) Release_Track'!$G:$G,1,0))),vlookup($A987&amp;$B987,{'5) Release_Track'!$F:$F&amp;'5) Release_Track'!$G:$G,'5) Release_Track'!$H:$H},2,0), or(and(not(isblank($B987)),$B987=$B986,$A987&lt;&gt;$A986),and(not(isblank($A987)),$A987=$A986,$B987&lt;&gt;$B986)),"ID LISTS UNALIGNED",and($A987&lt;&gt;"",countif('5) Release_Track'!$F:$F,$A987)=0),"NO ISRC MATCH in Release_Track",and($B987&lt;&gt;"",countif('5) Release_Track'!$G:$G,$B987)=0),"NO CATALOG ID MATCH in Release_Track",iserror(vlookup($A987&amp;$B987,'5) Release_Track'!$F:$F&amp;'5) Release_Track'!$G:$G,1,0)),"NO ISRC-CATALOG ID pair MATCH in Release_Track" )</f>
        <v/>
      </c>
      <c r="D987" s="134" t="str">
        <f t="array" ref="D987">ifs(and(isblank($A987),isblank($B987)),"", not(iserror(vlookup($A987&amp;$B987,'5) Release_Track'!$F:$F&amp;'5) Release_Track'!$G:$G,1,0))),vlookup($A987&amp;$B987,{'5) Release_Track'!$F:$F&amp;'5) Release_Track'!$G:$G,'5) Release_Track'!$I:$I},2,0), or(and(not(isblank($B987)),$B987=$B986,$A987&lt;&gt;$A986),and(not(isblank($A987)),$A987=$A986,$B987&lt;&gt;$B986)),"ID LISTS UNALIGNED",and($A987&lt;&gt;"",countif('5) Release_Track'!$F:$F,$A987)=0),"NO ISRC MATCH in Release_Track",and($B987&lt;&gt;"",countif('5) Release_Track'!$G:$G,$B987)=0),"NO CATALOG ID MATCH in Release_Track",iserror(vlookup($A987&amp;$B987,'5) Release_Track'!$F:$F&amp;'5) Release_Track'!$G:$G,1,0)),"NO ISRC-CATALOG ID pair MATCH in Release_Track" )</f>
        <v/>
      </c>
      <c r="E987" s="20"/>
      <c r="F987" s="20"/>
      <c r="G987" s="177" t="str">
        <f t="array" ref="G987">ifs(or($F987="",$F987="Main Primary Artist"),$F987,not(iserror(vlookup($F987,'Reference info'!$J$5:$J$8,1,0))),"Key Artist",not(iserror(vlookup($F987,'Reference info'!$J$38:$J$405,1,0))),"Performer",not(iserror(vlookup($F987,'Reference info'!$J$10:$J$36,1,0))),"Producer &amp; Engineer")</f>
        <v/>
      </c>
    </row>
    <row r="988">
      <c r="B988" s="116"/>
      <c r="C988" s="134" t="str">
        <f t="array" ref="C988">ifs(and(isblank($A988),isblank($B988)),"", not(iserror(vlookup($A988&amp;$B988,'5) Release_Track'!$F:$F&amp;'5) Release_Track'!$G:$G,1,0))),vlookup($A988&amp;$B988,{'5) Release_Track'!$F:$F&amp;'5) Release_Track'!$G:$G,'5) Release_Track'!$H:$H},2,0), or(and(not(isblank($B988)),$B988=$B987,$A988&lt;&gt;$A987),and(not(isblank($A988)),$A988=$A987,$B988&lt;&gt;$B987)),"ID LISTS UNALIGNED",and($A988&lt;&gt;"",countif('5) Release_Track'!$F:$F,$A988)=0),"NO ISRC MATCH in Release_Track",and($B988&lt;&gt;"",countif('5) Release_Track'!$G:$G,$B988)=0),"NO CATALOG ID MATCH in Release_Track",iserror(vlookup($A988&amp;$B988,'5) Release_Track'!$F:$F&amp;'5) Release_Track'!$G:$G,1,0)),"NO ISRC-CATALOG ID pair MATCH in Release_Track" )</f>
        <v/>
      </c>
      <c r="D988" s="134" t="str">
        <f t="array" ref="D988">ifs(and(isblank($A988),isblank($B988)),"", not(iserror(vlookup($A988&amp;$B988,'5) Release_Track'!$F:$F&amp;'5) Release_Track'!$G:$G,1,0))),vlookup($A988&amp;$B988,{'5) Release_Track'!$F:$F&amp;'5) Release_Track'!$G:$G,'5) Release_Track'!$I:$I},2,0), or(and(not(isblank($B988)),$B988=$B987,$A988&lt;&gt;$A987),and(not(isblank($A988)),$A988=$A987,$B988&lt;&gt;$B987)),"ID LISTS UNALIGNED",and($A988&lt;&gt;"",countif('5) Release_Track'!$F:$F,$A988)=0),"NO ISRC MATCH in Release_Track",and($B988&lt;&gt;"",countif('5) Release_Track'!$G:$G,$B988)=0),"NO CATALOG ID MATCH in Release_Track",iserror(vlookup($A988&amp;$B988,'5) Release_Track'!$F:$F&amp;'5) Release_Track'!$G:$G,1,0)),"NO ISRC-CATALOG ID pair MATCH in Release_Track" )</f>
        <v/>
      </c>
      <c r="E988" s="20"/>
      <c r="F988" s="20"/>
      <c r="G988" s="177" t="str">
        <f t="array" ref="G988">ifs(or($F988="",$F988="Main Primary Artist"),$F988,not(iserror(vlookup($F988,'Reference info'!$J$5:$J$8,1,0))),"Key Artist",not(iserror(vlookup($F988,'Reference info'!$J$38:$J$405,1,0))),"Performer",not(iserror(vlookup($F988,'Reference info'!$J$10:$J$36,1,0))),"Producer &amp; Engineer")</f>
        <v/>
      </c>
    </row>
    <row r="989">
      <c r="B989" s="116"/>
      <c r="C989" s="134" t="str">
        <f t="array" ref="C989">ifs(and(isblank($A989),isblank($B989)),"", not(iserror(vlookup($A989&amp;$B989,'5) Release_Track'!$F:$F&amp;'5) Release_Track'!$G:$G,1,0))),vlookup($A989&amp;$B989,{'5) Release_Track'!$F:$F&amp;'5) Release_Track'!$G:$G,'5) Release_Track'!$H:$H},2,0), or(and(not(isblank($B989)),$B989=$B988,$A989&lt;&gt;$A988),and(not(isblank($A989)),$A989=$A988,$B989&lt;&gt;$B988)),"ID LISTS UNALIGNED",and($A989&lt;&gt;"",countif('5) Release_Track'!$F:$F,$A989)=0),"NO ISRC MATCH in Release_Track",and($B989&lt;&gt;"",countif('5) Release_Track'!$G:$G,$B989)=0),"NO CATALOG ID MATCH in Release_Track",iserror(vlookup($A989&amp;$B989,'5) Release_Track'!$F:$F&amp;'5) Release_Track'!$G:$G,1,0)),"NO ISRC-CATALOG ID pair MATCH in Release_Track" )</f>
        <v/>
      </c>
      <c r="D989" s="134" t="str">
        <f t="array" ref="D989">ifs(and(isblank($A989),isblank($B989)),"", not(iserror(vlookup($A989&amp;$B989,'5) Release_Track'!$F:$F&amp;'5) Release_Track'!$G:$G,1,0))),vlookup($A989&amp;$B989,{'5) Release_Track'!$F:$F&amp;'5) Release_Track'!$G:$G,'5) Release_Track'!$I:$I},2,0), or(and(not(isblank($B989)),$B989=$B988,$A989&lt;&gt;$A988),and(not(isblank($A989)),$A989=$A988,$B989&lt;&gt;$B988)),"ID LISTS UNALIGNED",and($A989&lt;&gt;"",countif('5) Release_Track'!$F:$F,$A989)=0),"NO ISRC MATCH in Release_Track",and($B989&lt;&gt;"",countif('5) Release_Track'!$G:$G,$B989)=0),"NO CATALOG ID MATCH in Release_Track",iserror(vlookup($A989&amp;$B989,'5) Release_Track'!$F:$F&amp;'5) Release_Track'!$G:$G,1,0)),"NO ISRC-CATALOG ID pair MATCH in Release_Track" )</f>
        <v/>
      </c>
      <c r="E989" s="20"/>
      <c r="F989" s="20"/>
      <c r="G989" s="177" t="str">
        <f t="array" ref="G989">ifs(or($F989="",$F989="Main Primary Artist"),$F989,not(iserror(vlookup($F989,'Reference info'!$J$5:$J$8,1,0))),"Key Artist",not(iserror(vlookup($F989,'Reference info'!$J$38:$J$405,1,0))),"Performer",not(iserror(vlookup($F989,'Reference info'!$J$10:$J$36,1,0))),"Producer &amp; Engineer")</f>
        <v/>
      </c>
    </row>
    <row r="990">
      <c r="B990" s="116"/>
      <c r="C990" s="134" t="str">
        <f t="array" ref="C990">ifs(and(isblank($A990),isblank($B990)),"", not(iserror(vlookup($A990&amp;$B990,'5) Release_Track'!$F:$F&amp;'5) Release_Track'!$G:$G,1,0))),vlookup($A990&amp;$B990,{'5) Release_Track'!$F:$F&amp;'5) Release_Track'!$G:$G,'5) Release_Track'!$H:$H},2,0), or(and(not(isblank($B990)),$B990=$B989,$A990&lt;&gt;$A989),and(not(isblank($A990)),$A990=$A989,$B990&lt;&gt;$B989)),"ID LISTS UNALIGNED",and($A990&lt;&gt;"",countif('5) Release_Track'!$F:$F,$A990)=0),"NO ISRC MATCH in Release_Track",and($B990&lt;&gt;"",countif('5) Release_Track'!$G:$G,$B990)=0),"NO CATALOG ID MATCH in Release_Track",iserror(vlookup($A990&amp;$B990,'5) Release_Track'!$F:$F&amp;'5) Release_Track'!$G:$G,1,0)),"NO ISRC-CATALOG ID pair MATCH in Release_Track" )</f>
        <v/>
      </c>
      <c r="D990" s="134" t="str">
        <f t="array" ref="D990">ifs(and(isblank($A990),isblank($B990)),"", not(iserror(vlookup($A990&amp;$B990,'5) Release_Track'!$F:$F&amp;'5) Release_Track'!$G:$G,1,0))),vlookup($A990&amp;$B990,{'5) Release_Track'!$F:$F&amp;'5) Release_Track'!$G:$G,'5) Release_Track'!$I:$I},2,0), or(and(not(isblank($B990)),$B990=$B989,$A990&lt;&gt;$A989),and(not(isblank($A990)),$A990=$A989,$B990&lt;&gt;$B989)),"ID LISTS UNALIGNED",and($A990&lt;&gt;"",countif('5) Release_Track'!$F:$F,$A990)=0),"NO ISRC MATCH in Release_Track",and($B990&lt;&gt;"",countif('5) Release_Track'!$G:$G,$B990)=0),"NO CATALOG ID MATCH in Release_Track",iserror(vlookup($A990&amp;$B990,'5) Release_Track'!$F:$F&amp;'5) Release_Track'!$G:$G,1,0)),"NO ISRC-CATALOG ID pair MATCH in Release_Track" )</f>
        <v/>
      </c>
      <c r="E990" s="20"/>
      <c r="F990" s="20"/>
      <c r="G990" s="177" t="str">
        <f t="array" ref="G990">ifs(or($F990="",$F990="Main Primary Artist"),$F990,not(iserror(vlookup($F990,'Reference info'!$J$5:$J$8,1,0))),"Key Artist",not(iserror(vlookup($F990,'Reference info'!$J$38:$J$405,1,0))),"Performer",not(iserror(vlookup($F990,'Reference info'!$J$10:$J$36,1,0))),"Producer &amp; Engineer")</f>
        <v/>
      </c>
    </row>
    <row r="991">
      <c r="B991" s="116"/>
      <c r="C991" s="134" t="str">
        <f t="array" ref="C991">ifs(and(isblank($A991),isblank($B991)),"", not(iserror(vlookup($A991&amp;$B991,'5) Release_Track'!$F:$F&amp;'5) Release_Track'!$G:$G,1,0))),vlookup($A991&amp;$B991,{'5) Release_Track'!$F:$F&amp;'5) Release_Track'!$G:$G,'5) Release_Track'!$H:$H},2,0), or(and(not(isblank($B991)),$B991=$B990,$A991&lt;&gt;$A990),and(not(isblank($A991)),$A991=$A990,$B991&lt;&gt;$B990)),"ID LISTS UNALIGNED",and($A991&lt;&gt;"",countif('5) Release_Track'!$F:$F,$A991)=0),"NO ISRC MATCH in Release_Track",and($B991&lt;&gt;"",countif('5) Release_Track'!$G:$G,$B991)=0),"NO CATALOG ID MATCH in Release_Track",iserror(vlookup($A991&amp;$B991,'5) Release_Track'!$F:$F&amp;'5) Release_Track'!$G:$G,1,0)),"NO ISRC-CATALOG ID pair MATCH in Release_Track" )</f>
        <v/>
      </c>
      <c r="D991" s="134" t="str">
        <f t="array" ref="D991">ifs(and(isblank($A991),isblank($B991)),"", not(iserror(vlookup($A991&amp;$B991,'5) Release_Track'!$F:$F&amp;'5) Release_Track'!$G:$G,1,0))),vlookup($A991&amp;$B991,{'5) Release_Track'!$F:$F&amp;'5) Release_Track'!$G:$G,'5) Release_Track'!$I:$I},2,0), or(and(not(isblank($B991)),$B991=$B990,$A991&lt;&gt;$A990),and(not(isblank($A991)),$A991=$A990,$B991&lt;&gt;$B990)),"ID LISTS UNALIGNED",and($A991&lt;&gt;"",countif('5) Release_Track'!$F:$F,$A991)=0),"NO ISRC MATCH in Release_Track",and($B991&lt;&gt;"",countif('5) Release_Track'!$G:$G,$B991)=0),"NO CATALOG ID MATCH in Release_Track",iserror(vlookup($A991&amp;$B991,'5) Release_Track'!$F:$F&amp;'5) Release_Track'!$G:$G,1,0)),"NO ISRC-CATALOG ID pair MATCH in Release_Track" )</f>
        <v/>
      </c>
      <c r="E991" s="20"/>
      <c r="F991" s="20"/>
      <c r="G991" s="177" t="str">
        <f t="array" ref="G991">ifs(or($F991="",$F991="Main Primary Artist"),$F991,not(iserror(vlookup($F991,'Reference info'!$J$5:$J$8,1,0))),"Key Artist",not(iserror(vlookup($F991,'Reference info'!$J$38:$J$405,1,0))),"Performer",not(iserror(vlookup($F991,'Reference info'!$J$10:$J$36,1,0))),"Producer &amp; Engineer")</f>
        <v/>
      </c>
    </row>
    <row r="992">
      <c r="B992" s="116"/>
      <c r="C992" s="134" t="str">
        <f t="array" ref="C992">ifs(and(isblank($A992),isblank($B992)),"", not(iserror(vlookup($A992&amp;$B992,'5) Release_Track'!$F:$F&amp;'5) Release_Track'!$G:$G,1,0))),vlookup($A992&amp;$B992,{'5) Release_Track'!$F:$F&amp;'5) Release_Track'!$G:$G,'5) Release_Track'!$H:$H},2,0), or(and(not(isblank($B992)),$B992=$B991,$A992&lt;&gt;$A991),and(not(isblank($A992)),$A992=$A991,$B992&lt;&gt;$B991)),"ID LISTS UNALIGNED",and($A992&lt;&gt;"",countif('5) Release_Track'!$F:$F,$A992)=0),"NO ISRC MATCH in Release_Track",and($B992&lt;&gt;"",countif('5) Release_Track'!$G:$G,$B992)=0),"NO CATALOG ID MATCH in Release_Track",iserror(vlookup($A992&amp;$B992,'5) Release_Track'!$F:$F&amp;'5) Release_Track'!$G:$G,1,0)),"NO ISRC-CATALOG ID pair MATCH in Release_Track" )</f>
        <v/>
      </c>
      <c r="D992" s="134" t="str">
        <f t="array" ref="D992">ifs(and(isblank($A992),isblank($B992)),"", not(iserror(vlookup($A992&amp;$B992,'5) Release_Track'!$F:$F&amp;'5) Release_Track'!$G:$G,1,0))),vlookup($A992&amp;$B992,{'5) Release_Track'!$F:$F&amp;'5) Release_Track'!$G:$G,'5) Release_Track'!$I:$I},2,0), or(and(not(isblank($B992)),$B992=$B991,$A992&lt;&gt;$A991),and(not(isblank($A992)),$A992=$A991,$B992&lt;&gt;$B991)),"ID LISTS UNALIGNED",and($A992&lt;&gt;"",countif('5) Release_Track'!$F:$F,$A992)=0),"NO ISRC MATCH in Release_Track",and($B992&lt;&gt;"",countif('5) Release_Track'!$G:$G,$B992)=0),"NO CATALOG ID MATCH in Release_Track",iserror(vlookup($A992&amp;$B992,'5) Release_Track'!$F:$F&amp;'5) Release_Track'!$G:$G,1,0)),"NO ISRC-CATALOG ID pair MATCH in Release_Track" )</f>
        <v/>
      </c>
      <c r="E992" s="20"/>
      <c r="F992" s="20"/>
      <c r="G992" s="177" t="str">
        <f t="array" ref="G992">ifs(or($F992="",$F992="Main Primary Artist"),$F992,not(iserror(vlookup($F992,'Reference info'!$J$5:$J$8,1,0))),"Key Artist",not(iserror(vlookup($F992,'Reference info'!$J$38:$J$405,1,0))),"Performer",not(iserror(vlookup($F992,'Reference info'!$J$10:$J$36,1,0))),"Producer &amp; Engineer")</f>
        <v/>
      </c>
    </row>
    <row r="993">
      <c r="B993" s="116"/>
      <c r="C993" s="134" t="str">
        <f t="array" ref="C993">ifs(and(isblank($A993),isblank($B993)),"", not(iserror(vlookup($A993&amp;$B993,'5) Release_Track'!$F:$F&amp;'5) Release_Track'!$G:$G,1,0))),vlookup($A993&amp;$B993,{'5) Release_Track'!$F:$F&amp;'5) Release_Track'!$G:$G,'5) Release_Track'!$H:$H},2,0), or(and(not(isblank($B993)),$B993=$B992,$A993&lt;&gt;$A992),and(not(isblank($A993)),$A993=$A992,$B993&lt;&gt;$B992)),"ID LISTS UNALIGNED",and($A993&lt;&gt;"",countif('5) Release_Track'!$F:$F,$A993)=0),"NO ISRC MATCH in Release_Track",and($B993&lt;&gt;"",countif('5) Release_Track'!$G:$G,$B993)=0),"NO CATALOG ID MATCH in Release_Track",iserror(vlookup($A993&amp;$B993,'5) Release_Track'!$F:$F&amp;'5) Release_Track'!$G:$G,1,0)),"NO ISRC-CATALOG ID pair MATCH in Release_Track" )</f>
        <v/>
      </c>
      <c r="D993" s="134" t="str">
        <f t="array" ref="D993">ifs(and(isblank($A993),isblank($B993)),"", not(iserror(vlookup($A993&amp;$B993,'5) Release_Track'!$F:$F&amp;'5) Release_Track'!$G:$G,1,0))),vlookup($A993&amp;$B993,{'5) Release_Track'!$F:$F&amp;'5) Release_Track'!$G:$G,'5) Release_Track'!$I:$I},2,0), or(and(not(isblank($B993)),$B993=$B992,$A993&lt;&gt;$A992),and(not(isblank($A993)),$A993=$A992,$B993&lt;&gt;$B992)),"ID LISTS UNALIGNED",and($A993&lt;&gt;"",countif('5) Release_Track'!$F:$F,$A993)=0),"NO ISRC MATCH in Release_Track",and($B993&lt;&gt;"",countif('5) Release_Track'!$G:$G,$B993)=0),"NO CATALOG ID MATCH in Release_Track",iserror(vlookup($A993&amp;$B993,'5) Release_Track'!$F:$F&amp;'5) Release_Track'!$G:$G,1,0)),"NO ISRC-CATALOG ID pair MATCH in Release_Track" )</f>
        <v/>
      </c>
      <c r="E993" s="20"/>
      <c r="F993" s="20"/>
      <c r="G993" s="177" t="str">
        <f t="array" ref="G993">ifs(or($F993="",$F993="Main Primary Artist"),$F993,not(iserror(vlookup($F993,'Reference info'!$J$5:$J$8,1,0))),"Key Artist",not(iserror(vlookup($F993,'Reference info'!$J$38:$J$405,1,0))),"Performer",not(iserror(vlookup($F993,'Reference info'!$J$10:$J$36,1,0))),"Producer &amp; Engineer")</f>
        <v/>
      </c>
    </row>
    <row r="994">
      <c r="B994" s="116"/>
      <c r="C994" s="134" t="str">
        <f t="array" ref="C994">ifs(and(isblank($A994),isblank($B994)),"", not(iserror(vlookup($A994&amp;$B994,'5) Release_Track'!$F:$F&amp;'5) Release_Track'!$G:$G,1,0))),vlookup($A994&amp;$B994,{'5) Release_Track'!$F:$F&amp;'5) Release_Track'!$G:$G,'5) Release_Track'!$H:$H},2,0), or(and(not(isblank($B994)),$B994=$B993,$A994&lt;&gt;$A993),and(not(isblank($A994)),$A994=$A993,$B994&lt;&gt;$B993)),"ID LISTS UNALIGNED",and($A994&lt;&gt;"",countif('5) Release_Track'!$F:$F,$A994)=0),"NO ISRC MATCH in Release_Track",and($B994&lt;&gt;"",countif('5) Release_Track'!$G:$G,$B994)=0),"NO CATALOG ID MATCH in Release_Track",iserror(vlookup($A994&amp;$B994,'5) Release_Track'!$F:$F&amp;'5) Release_Track'!$G:$G,1,0)),"NO ISRC-CATALOG ID pair MATCH in Release_Track" )</f>
        <v/>
      </c>
      <c r="D994" s="134" t="str">
        <f t="array" ref="D994">ifs(and(isblank($A994),isblank($B994)),"", not(iserror(vlookup($A994&amp;$B994,'5) Release_Track'!$F:$F&amp;'5) Release_Track'!$G:$G,1,0))),vlookup($A994&amp;$B994,{'5) Release_Track'!$F:$F&amp;'5) Release_Track'!$G:$G,'5) Release_Track'!$I:$I},2,0), or(and(not(isblank($B994)),$B994=$B993,$A994&lt;&gt;$A993),and(not(isblank($A994)),$A994=$A993,$B994&lt;&gt;$B993)),"ID LISTS UNALIGNED",and($A994&lt;&gt;"",countif('5) Release_Track'!$F:$F,$A994)=0),"NO ISRC MATCH in Release_Track",and($B994&lt;&gt;"",countif('5) Release_Track'!$G:$G,$B994)=0),"NO CATALOG ID MATCH in Release_Track",iserror(vlookup($A994&amp;$B994,'5) Release_Track'!$F:$F&amp;'5) Release_Track'!$G:$G,1,0)),"NO ISRC-CATALOG ID pair MATCH in Release_Track" )</f>
        <v/>
      </c>
      <c r="E994" s="20"/>
      <c r="F994" s="20"/>
      <c r="G994" s="177" t="str">
        <f t="array" ref="G994">ifs(or($F994="",$F994="Main Primary Artist"),$F994,not(iserror(vlookup($F994,'Reference info'!$J$5:$J$8,1,0))),"Key Artist",not(iserror(vlookup($F994,'Reference info'!$J$38:$J$405,1,0))),"Performer",not(iserror(vlookup($F994,'Reference info'!$J$10:$J$36,1,0))),"Producer &amp; Engineer")</f>
        <v/>
      </c>
    </row>
    <row r="995">
      <c r="B995" s="116"/>
      <c r="C995" s="134" t="str">
        <f t="array" ref="C995">ifs(and(isblank($A995),isblank($B995)),"", not(iserror(vlookup($A995&amp;$B995,'5) Release_Track'!$F:$F&amp;'5) Release_Track'!$G:$G,1,0))),vlookup($A995&amp;$B995,{'5) Release_Track'!$F:$F&amp;'5) Release_Track'!$G:$G,'5) Release_Track'!$H:$H},2,0), or(and(not(isblank($B995)),$B995=$B994,$A995&lt;&gt;$A994),and(not(isblank($A995)),$A995=$A994,$B995&lt;&gt;$B994)),"ID LISTS UNALIGNED",and($A995&lt;&gt;"",countif('5) Release_Track'!$F:$F,$A995)=0),"NO ISRC MATCH in Release_Track",and($B995&lt;&gt;"",countif('5) Release_Track'!$G:$G,$B995)=0),"NO CATALOG ID MATCH in Release_Track",iserror(vlookup($A995&amp;$B995,'5) Release_Track'!$F:$F&amp;'5) Release_Track'!$G:$G,1,0)),"NO ISRC-CATALOG ID pair MATCH in Release_Track" )</f>
        <v/>
      </c>
      <c r="D995" s="134" t="str">
        <f t="array" ref="D995">ifs(and(isblank($A995),isblank($B995)),"", not(iserror(vlookup($A995&amp;$B995,'5) Release_Track'!$F:$F&amp;'5) Release_Track'!$G:$G,1,0))),vlookup($A995&amp;$B995,{'5) Release_Track'!$F:$F&amp;'5) Release_Track'!$G:$G,'5) Release_Track'!$I:$I},2,0), or(and(not(isblank($B995)),$B995=$B994,$A995&lt;&gt;$A994),and(not(isblank($A995)),$A995=$A994,$B995&lt;&gt;$B994)),"ID LISTS UNALIGNED",and($A995&lt;&gt;"",countif('5) Release_Track'!$F:$F,$A995)=0),"NO ISRC MATCH in Release_Track",and($B995&lt;&gt;"",countif('5) Release_Track'!$G:$G,$B995)=0),"NO CATALOG ID MATCH in Release_Track",iserror(vlookup($A995&amp;$B995,'5) Release_Track'!$F:$F&amp;'5) Release_Track'!$G:$G,1,0)),"NO ISRC-CATALOG ID pair MATCH in Release_Track" )</f>
        <v/>
      </c>
      <c r="E995" s="20"/>
      <c r="F995" s="20"/>
      <c r="G995" s="177" t="str">
        <f t="array" ref="G995">ifs(or($F995="",$F995="Main Primary Artist"),$F995,not(iserror(vlookup($F995,'Reference info'!$J$5:$J$8,1,0))),"Key Artist",not(iserror(vlookup($F995,'Reference info'!$J$38:$J$405,1,0))),"Performer",not(iserror(vlookup($F995,'Reference info'!$J$10:$J$36,1,0))),"Producer &amp; Engineer")</f>
        <v/>
      </c>
    </row>
    <row r="996">
      <c r="B996" s="116"/>
      <c r="C996" s="134" t="str">
        <f t="array" ref="C996">ifs(and(isblank($A996),isblank($B996)),"", not(iserror(vlookup($A996&amp;$B996,'5) Release_Track'!$F:$F&amp;'5) Release_Track'!$G:$G,1,0))),vlookup($A996&amp;$B996,{'5) Release_Track'!$F:$F&amp;'5) Release_Track'!$G:$G,'5) Release_Track'!$H:$H},2,0), or(and(not(isblank($B996)),$B996=$B995,$A996&lt;&gt;$A995),and(not(isblank($A996)),$A996=$A995,$B996&lt;&gt;$B995)),"ID LISTS UNALIGNED",and($A996&lt;&gt;"",countif('5) Release_Track'!$F:$F,$A996)=0),"NO ISRC MATCH in Release_Track",and($B996&lt;&gt;"",countif('5) Release_Track'!$G:$G,$B996)=0),"NO CATALOG ID MATCH in Release_Track",iserror(vlookup($A996&amp;$B996,'5) Release_Track'!$F:$F&amp;'5) Release_Track'!$G:$G,1,0)),"NO ISRC-CATALOG ID pair MATCH in Release_Track" )</f>
        <v/>
      </c>
      <c r="D996" s="134" t="str">
        <f t="array" ref="D996">ifs(and(isblank($A996),isblank($B996)),"", not(iserror(vlookup($A996&amp;$B996,'5) Release_Track'!$F:$F&amp;'5) Release_Track'!$G:$G,1,0))),vlookup($A996&amp;$B996,{'5) Release_Track'!$F:$F&amp;'5) Release_Track'!$G:$G,'5) Release_Track'!$I:$I},2,0), or(and(not(isblank($B996)),$B996=$B995,$A996&lt;&gt;$A995),and(not(isblank($A996)),$A996=$A995,$B996&lt;&gt;$B995)),"ID LISTS UNALIGNED",and($A996&lt;&gt;"",countif('5) Release_Track'!$F:$F,$A996)=0),"NO ISRC MATCH in Release_Track",and($B996&lt;&gt;"",countif('5) Release_Track'!$G:$G,$B996)=0),"NO CATALOG ID MATCH in Release_Track",iserror(vlookup($A996&amp;$B996,'5) Release_Track'!$F:$F&amp;'5) Release_Track'!$G:$G,1,0)),"NO ISRC-CATALOG ID pair MATCH in Release_Track" )</f>
        <v/>
      </c>
      <c r="E996" s="20"/>
      <c r="F996" s="20"/>
      <c r="G996" s="177" t="str">
        <f t="array" ref="G996">ifs(or($F996="",$F996="Main Primary Artist"),$F996,not(iserror(vlookup($F996,'Reference info'!$J$5:$J$8,1,0))),"Key Artist",not(iserror(vlookup($F996,'Reference info'!$J$38:$J$405,1,0))),"Performer",not(iserror(vlookup($F996,'Reference info'!$J$10:$J$36,1,0))),"Producer &amp; Engineer")</f>
        <v/>
      </c>
    </row>
    <row r="997">
      <c r="B997" s="116"/>
      <c r="C997" s="134" t="str">
        <f t="array" ref="C997">ifs(and(isblank($A997),isblank($B997)),"", not(iserror(vlookup($A997&amp;$B997,'5) Release_Track'!$F:$F&amp;'5) Release_Track'!$G:$G,1,0))),vlookup($A997&amp;$B997,{'5) Release_Track'!$F:$F&amp;'5) Release_Track'!$G:$G,'5) Release_Track'!$H:$H},2,0), or(and(not(isblank($B997)),$B997=$B996,$A997&lt;&gt;$A996),and(not(isblank($A997)),$A997=$A996,$B997&lt;&gt;$B996)),"ID LISTS UNALIGNED",and($A997&lt;&gt;"",countif('5) Release_Track'!$F:$F,$A997)=0),"NO ISRC MATCH in Release_Track",and($B997&lt;&gt;"",countif('5) Release_Track'!$G:$G,$B997)=0),"NO CATALOG ID MATCH in Release_Track",iserror(vlookup($A997&amp;$B997,'5) Release_Track'!$F:$F&amp;'5) Release_Track'!$G:$G,1,0)),"NO ISRC-CATALOG ID pair MATCH in Release_Track" )</f>
        <v/>
      </c>
      <c r="D997" s="134" t="str">
        <f t="array" ref="D997">ifs(and(isblank($A997),isblank($B997)),"", not(iserror(vlookup($A997&amp;$B997,'5) Release_Track'!$F:$F&amp;'5) Release_Track'!$G:$G,1,0))),vlookup($A997&amp;$B997,{'5) Release_Track'!$F:$F&amp;'5) Release_Track'!$G:$G,'5) Release_Track'!$I:$I},2,0), or(and(not(isblank($B997)),$B997=$B996,$A997&lt;&gt;$A996),and(not(isblank($A997)),$A997=$A996,$B997&lt;&gt;$B996)),"ID LISTS UNALIGNED",and($A997&lt;&gt;"",countif('5) Release_Track'!$F:$F,$A997)=0),"NO ISRC MATCH in Release_Track",and($B997&lt;&gt;"",countif('5) Release_Track'!$G:$G,$B997)=0),"NO CATALOG ID MATCH in Release_Track",iserror(vlookup($A997&amp;$B997,'5) Release_Track'!$F:$F&amp;'5) Release_Track'!$G:$G,1,0)),"NO ISRC-CATALOG ID pair MATCH in Release_Track" )</f>
        <v/>
      </c>
      <c r="E997" s="20"/>
      <c r="F997" s="20"/>
      <c r="G997" s="177" t="str">
        <f t="array" ref="G997">ifs(or($F997="",$F997="Main Primary Artist"),$F997,not(iserror(vlookup($F997,'Reference info'!$J$5:$J$8,1,0))),"Key Artist",not(iserror(vlookup($F997,'Reference info'!$J$38:$J$405,1,0))),"Performer",not(iserror(vlookup($F997,'Reference info'!$J$10:$J$36,1,0))),"Producer &amp; Engineer")</f>
        <v/>
      </c>
    </row>
    <row r="998">
      <c r="B998" s="116"/>
      <c r="C998" s="134" t="str">
        <f t="array" ref="C998">ifs(and(isblank($A998),isblank($B998)),"", not(iserror(vlookup($A998&amp;$B998,'5) Release_Track'!$F:$F&amp;'5) Release_Track'!$G:$G,1,0))),vlookup($A998&amp;$B998,{'5) Release_Track'!$F:$F&amp;'5) Release_Track'!$G:$G,'5) Release_Track'!$H:$H},2,0), or(and(not(isblank($B998)),$B998=$B997,$A998&lt;&gt;$A997),and(not(isblank($A998)),$A998=$A997,$B998&lt;&gt;$B997)),"ID LISTS UNALIGNED",and($A998&lt;&gt;"",countif('5) Release_Track'!$F:$F,$A998)=0),"NO ISRC MATCH in Release_Track",and($B998&lt;&gt;"",countif('5) Release_Track'!$G:$G,$B998)=0),"NO CATALOG ID MATCH in Release_Track",iserror(vlookup($A998&amp;$B998,'5) Release_Track'!$F:$F&amp;'5) Release_Track'!$G:$G,1,0)),"NO ISRC-CATALOG ID pair MATCH in Release_Track" )</f>
        <v/>
      </c>
      <c r="D998" s="134" t="str">
        <f t="array" ref="D998">ifs(and(isblank($A998),isblank($B998)),"", not(iserror(vlookup($A998&amp;$B998,'5) Release_Track'!$F:$F&amp;'5) Release_Track'!$G:$G,1,0))),vlookup($A998&amp;$B998,{'5) Release_Track'!$F:$F&amp;'5) Release_Track'!$G:$G,'5) Release_Track'!$I:$I},2,0), or(and(not(isblank($B998)),$B998=$B997,$A998&lt;&gt;$A997),and(not(isblank($A998)),$A998=$A997,$B998&lt;&gt;$B997)),"ID LISTS UNALIGNED",and($A998&lt;&gt;"",countif('5) Release_Track'!$F:$F,$A998)=0),"NO ISRC MATCH in Release_Track",and($B998&lt;&gt;"",countif('5) Release_Track'!$G:$G,$B998)=0),"NO CATALOG ID MATCH in Release_Track",iserror(vlookup($A998&amp;$B998,'5) Release_Track'!$F:$F&amp;'5) Release_Track'!$G:$G,1,0)),"NO ISRC-CATALOG ID pair MATCH in Release_Track" )</f>
        <v/>
      </c>
      <c r="E998" s="20"/>
      <c r="F998" s="20"/>
      <c r="G998" s="177" t="str">
        <f t="array" ref="G998">ifs(or($F998="",$F998="Main Primary Artist"),$F998,not(iserror(vlookup($F998,'Reference info'!$J$5:$J$8,1,0))),"Key Artist",not(iserror(vlookup($F998,'Reference info'!$J$38:$J$405,1,0))),"Performer",not(iserror(vlookup($F998,'Reference info'!$J$10:$J$36,1,0))),"Producer &amp; Engineer")</f>
        <v/>
      </c>
    </row>
    <row r="999">
      <c r="B999" s="116"/>
      <c r="C999" s="134" t="str">
        <f t="array" ref="C999">ifs(and(isblank($A999),isblank($B999)),"", not(iserror(vlookup($A999&amp;$B999,'5) Release_Track'!$F:$F&amp;'5) Release_Track'!$G:$G,1,0))),vlookup($A999&amp;$B999,{'5) Release_Track'!$F:$F&amp;'5) Release_Track'!$G:$G,'5) Release_Track'!$H:$H},2,0), or(and(not(isblank($B999)),$B999=$B998,$A999&lt;&gt;$A998),and(not(isblank($A999)),$A999=$A998,$B999&lt;&gt;$B998)),"ID LISTS UNALIGNED",and($A999&lt;&gt;"",countif('5) Release_Track'!$F:$F,$A999)=0),"NO ISRC MATCH in Release_Track",and($B999&lt;&gt;"",countif('5) Release_Track'!$G:$G,$B999)=0),"NO CATALOG ID MATCH in Release_Track",iserror(vlookup($A999&amp;$B999,'5) Release_Track'!$F:$F&amp;'5) Release_Track'!$G:$G,1,0)),"NO ISRC-CATALOG ID pair MATCH in Release_Track" )</f>
        <v/>
      </c>
      <c r="D999" s="134" t="str">
        <f t="array" ref="D999">ifs(and(isblank($A999),isblank($B999)),"", not(iserror(vlookup($A999&amp;$B999,'5) Release_Track'!$F:$F&amp;'5) Release_Track'!$G:$G,1,0))),vlookup($A999&amp;$B999,{'5) Release_Track'!$F:$F&amp;'5) Release_Track'!$G:$G,'5) Release_Track'!$I:$I},2,0), or(and(not(isblank($B999)),$B999=$B998,$A999&lt;&gt;$A998),and(not(isblank($A999)),$A999=$A998,$B999&lt;&gt;$B998)),"ID LISTS UNALIGNED",and($A999&lt;&gt;"",countif('5) Release_Track'!$F:$F,$A999)=0),"NO ISRC MATCH in Release_Track",and($B999&lt;&gt;"",countif('5) Release_Track'!$G:$G,$B999)=0),"NO CATALOG ID MATCH in Release_Track",iserror(vlookup($A999&amp;$B999,'5) Release_Track'!$F:$F&amp;'5) Release_Track'!$G:$G,1,0)),"NO ISRC-CATALOG ID pair MATCH in Release_Track" )</f>
        <v/>
      </c>
      <c r="E999" s="20"/>
      <c r="F999" s="20"/>
      <c r="G999" s="177" t="str">
        <f t="array" ref="G999">ifs(or($F999="",$F999="Main Primary Artist"),$F999,not(iserror(vlookup($F999,'Reference info'!$J$5:$J$8,1,0))),"Key Artist",not(iserror(vlookup($F999,'Reference info'!$J$38:$J$405,1,0))),"Performer",not(iserror(vlookup($F999,'Reference info'!$J$10:$J$36,1,0))),"Producer &amp; Engineer")</f>
        <v/>
      </c>
    </row>
    <row r="1000">
      <c r="B1000" s="116"/>
      <c r="C1000" s="134" t="str">
        <f t="array" ref="C1000">ifs(and(isblank($A1000),isblank($B1000)),"", not(iserror(vlookup($A1000&amp;$B1000,'5) Release_Track'!$F:$F&amp;'5) Release_Track'!$G:$G,1,0))),vlookup($A1000&amp;$B1000,{'5) Release_Track'!$F:$F&amp;'5) Release_Track'!$G:$G,'5) Release_Track'!$H:$H},2,0), or(and(not(isblank($B1000)),$B1000=$B999,$A1000&lt;&gt;$A999),and(not(isblank($A1000)),$A1000=$A999,$B1000&lt;&gt;$B999)),"ID LISTS UNALIGNED",and($A1000&lt;&gt;"",countif('5) Release_Track'!$F:$F,$A1000)=0),"NO ISRC MATCH in Release_Track",and($B1000&lt;&gt;"",countif('5) Release_Track'!$G:$G,$B1000)=0),"NO CATALOG ID MATCH in Release_Track",iserror(vlookup($A1000&amp;$B1000,'5) Release_Track'!$F:$F&amp;'5) Release_Track'!$G:$G,1,0)),"NO ISRC-CATALOG ID pair MATCH in Release_Track" )</f>
        <v/>
      </c>
      <c r="D1000" s="134" t="str">
        <f t="array" ref="D1000">ifs(and(isblank($A1000),isblank($B1000)),"", not(iserror(vlookup($A1000&amp;$B1000,'5) Release_Track'!$F:$F&amp;'5) Release_Track'!$G:$G,1,0))),vlookup($A1000&amp;$B1000,{'5) Release_Track'!$F:$F&amp;'5) Release_Track'!$G:$G,'5) Release_Track'!$I:$I},2,0), or(and(not(isblank($B1000)),$B1000=$B999,$A1000&lt;&gt;$A999),and(not(isblank($A1000)),$A1000=$A999,$B1000&lt;&gt;$B999)),"ID LISTS UNALIGNED",and($A1000&lt;&gt;"",countif('5) Release_Track'!$F:$F,$A1000)=0),"NO ISRC MATCH in Release_Track",and($B1000&lt;&gt;"",countif('5) Release_Track'!$G:$G,$B1000)=0),"NO CATALOG ID MATCH in Release_Track",iserror(vlookup($A1000&amp;$B1000,'5) Release_Track'!$F:$F&amp;'5) Release_Track'!$G:$G,1,0)),"NO ISRC-CATALOG ID pair MATCH in Release_Track" )</f>
        <v/>
      </c>
      <c r="E1000" s="20"/>
      <c r="F1000" s="20"/>
      <c r="G1000" s="177" t="str">
        <f t="array" ref="G1000">ifs(or($F1000="",$F1000="Main Primary Artist"),$F1000,not(iserror(vlookup($F1000,'Reference info'!$J$5:$J$8,1,0))),"Key Artist",not(iserror(vlookup($F1000,'Reference info'!$J$38:$J$405,1,0))),"Performer",not(iserror(vlookup($F1000,'Reference info'!$J$10:$J$36,1,0))),"Producer &amp; Engineer")</f>
        <v/>
      </c>
    </row>
    <row r="1001">
      <c r="B1001" s="116"/>
      <c r="C1001" s="134" t="str">
        <f t="array" ref="C1001">ifs(and(isblank($A1001),isblank($B1001)),"", not(iserror(vlookup($A1001&amp;$B1001,'5) Release_Track'!$F:$F&amp;'5) Release_Track'!$G:$G,1,0))),vlookup($A1001&amp;$B1001,{'5) Release_Track'!$F:$F&amp;'5) Release_Track'!$G:$G,'5) Release_Track'!$H:$H},2,0), or(and(not(isblank($B1001)),$B1001=$B1000,$A1001&lt;&gt;$A1000),and(not(isblank($A1001)),$A1001=$A1000,$B1001&lt;&gt;$B1000)),"ID LISTS UNALIGNED",and($A1001&lt;&gt;"",countif('5) Release_Track'!$F:$F,$A1001)=0),"NO ISRC MATCH in Release_Track",and($B1001&lt;&gt;"",countif('5) Release_Track'!$G:$G,$B1001)=0),"NO CATALOG ID MATCH in Release_Track",iserror(vlookup($A1001&amp;$B1001,'5) Release_Track'!$F:$F&amp;'5) Release_Track'!$G:$G,1,0)),"NO ISRC-CATALOG ID pair MATCH in Release_Track" )</f>
        <v/>
      </c>
      <c r="D1001" s="134" t="str">
        <f t="array" ref="D1001">ifs(and(isblank($A1001),isblank($B1001)),"", not(iserror(vlookup($A1001&amp;$B1001,'5) Release_Track'!$F:$F&amp;'5) Release_Track'!$G:$G,1,0))),vlookup($A1001&amp;$B1001,{'5) Release_Track'!$F:$F&amp;'5) Release_Track'!$G:$G,'5) Release_Track'!$I:$I},2,0), or(and(not(isblank($B1001)),$B1001=$B1000,$A1001&lt;&gt;$A1000),and(not(isblank($A1001)),$A1001=$A1000,$B1001&lt;&gt;$B1000)),"ID LISTS UNALIGNED",and($A1001&lt;&gt;"",countif('5) Release_Track'!$F:$F,$A1001)=0),"NO ISRC MATCH in Release_Track",and($B1001&lt;&gt;"",countif('5) Release_Track'!$G:$G,$B1001)=0),"NO CATALOG ID MATCH in Release_Track",iserror(vlookup($A1001&amp;$B1001,'5) Release_Track'!$F:$F&amp;'5) Release_Track'!$G:$G,1,0)),"NO ISRC-CATALOG ID pair MATCH in Release_Track" )</f>
        <v/>
      </c>
      <c r="E1001" s="20"/>
      <c r="F1001" s="20"/>
      <c r="G1001" s="177" t="str">
        <f t="array" ref="G1001">ifs(or($F1001="",$F1001="Main Primary Artist"),$F1001,not(iserror(vlookup($F1001,'Reference info'!$J$5:$J$8,1,0))),"Key Artist",not(iserror(vlookup($F1001,'Reference info'!$J$38:$J$405,1,0))),"Performer",not(iserror(vlookup($F1001,'Reference info'!$J$10:$J$36,1,0))),"Producer &amp; Engineer")</f>
        <v/>
      </c>
    </row>
    <row r="1002">
      <c r="B1002" s="116"/>
      <c r="C1002" s="134" t="str">
        <f t="array" ref="C1002">ifs(and(isblank($A1002),isblank($B1002)),"", not(iserror(vlookup($A1002&amp;$B1002,'5) Release_Track'!$F:$F&amp;'5) Release_Track'!$G:$G,1,0))),vlookup($A1002&amp;$B1002,{'5) Release_Track'!$F:$F&amp;'5) Release_Track'!$G:$G,'5) Release_Track'!$H:$H},2,0), or(and(not(isblank($B1002)),$B1002=$B1001,$A1002&lt;&gt;$A1001),and(not(isblank($A1002)),$A1002=$A1001,$B1002&lt;&gt;$B1001)),"ID LISTS UNALIGNED",and($A1002&lt;&gt;"",countif('5) Release_Track'!$F:$F,$A1002)=0),"NO ISRC MATCH in Release_Track",and($B1002&lt;&gt;"",countif('5) Release_Track'!$G:$G,$B1002)=0),"NO CATALOG ID MATCH in Release_Track",iserror(vlookup($A1002&amp;$B1002,'5) Release_Track'!$F:$F&amp;'5) Release_Track'!$G:$G,1,0)),"NO ISRC-CATALOG ID pair MATCH in Release_Track" )</f>
        <v/>
      </c>
      <c r="D1002" s="134" t="str">
        <f t="array" ref="D1002">ifs(and(isblank($A1002),isblank($B1002)),"", not(iserror(vlookup($A1002&amp;$B1002,'5) Release_Track'!$F:$F&amp;'5) Release_Track'!$G:$G,1,0))),vlookup($A1002&amp;$B1002,{'5) Release_Track'!$F:$F&amp;'5) Release_Track'!$G:$G,'5) Release_Track'!$I:$I},2,0), or(and(not(isblank($B1002)),$B1002=$B1001,$A1002&lt;&gt;$A1001),and(not(isblank($A1002)),$A1002=$A1001,$B1002&lt;&gt;$B1001)),"ID LISTS UNALIGNED",and($A1002&lt;&gt;"",countif('5) Release_Track'!$F:$F,$A1002)=0),"NO ISRC MATCH in Release_Track",and($B1002&lt;&gt;"",countif('5) Release_Track'!$G:$G,$B1002)=0),"NO CATALOG ID MATCH in Release_Track",iserror(vlookup($A1002&amp;$B1002,'5) Release_Track'!$F:$F&amp;'5) Release_Track'!$G:$G,1,0)),"NO ISRC-CATALOG ID pair MATCH in Release_Track" )</f>
        <v/>
      </c>
      <c r="E1002" s="20"/>
      <c r="F1002" s="20"/>
      <c r="G1002" s="177" t="str">
        <f t="array" ref="G1002">ifs(or($F1002="",$F1002="Main Primary Artist"),$F1002,not(iserror(vlookup($F1002,'Reference info'!$J$5:$J$8,1,0))),"Key Artist",not(iserror(vlookup($F1002,'Reference info'!$J$38:$J$405,1,0))),"Performer",not(iserror(vlookup($F1002,'Reference info'!$J$10:$J$36,1,0))),"Producer &amp; Engineer")</f>
        <v/>
      </c>
    </row>
    <row r="1003">
      <c r="B1003" s="116"/>
      <c r="C1003" s="134" t="str">
        <f t="array" ref="C1003">ifs(and(isblank($A1003),isblank($B1003)),"", not(iserror(vlookup($A1003&amp;$B1003,'5) Release_Track'!$F:$F&amp;'5) Release_Track'!$G:$G,1,0))),vlookup($A1003&amp;$B1003,{'5) Release_Track'!$F:$F&amp;'5) Release_Track'!$G:$G,'5) Release_Track'!$H:$H},2,0), or(and(not(isblank($B1003)),$B1003=$B1002,$A1003&lt;&gt;$A1002),and(not(isblank($A1003)),$A1003=$A1002,$B1003&lt;&gt;$B1002)),"ID LISTS UNALIGNED",and($A1003&lt;&gt;"",countif('5) Release_Track'!$F:$F,$A1003)=0),"NO ISRC MATCH in Release_Track",and($B1003&lt;&gt;"",countif('5) Release_Track'!$G:$G,$B1003)=0),"NO CATALOG ID MATCH in Release_Track",iserror(vlookup($A1003&amp;$B1003,'5) Release_Track'!$F:$F&amp;'5) Release_Track'!$G:$G,1,0)),"NO ISRC-CATALOG ID pair MATCH in Release_Track" )</f>
        <v/>
      </c>
      <c r="D1003" s="134" t="str">
        <f t="array" ref="D1003">ifs(and(isblank($A1003),isblank($B1003)),"", not(iserror(vlookup($A1003&amp;$B1003,'5) Release_Track'!$F:$F&amp;'5) Release_Track'!$G:$G,1,0))),vlookup($A1003&amp;$B1003,{'5) Release_Track'!$F:$F&amp;'5) Release_Track'!$G:$G,'5) Release_Track'!$I:$I},2,0), or(and(not(isblank($B1003)),$B1003=$B1002,$A1003&lt;&gt;$A1002),and(not(isblank($A1003)),$A1003=$A1002,$B1003&lt;&gt;$B1002)),"ID LISTS UNALIGNED",and($A1003&lt;&gt;"",countif('5) Release_Track'!$F:$F,$A1003)=0),"NO ISRC MATCH in Release_Track",and($B1003&lt;&gt;"",countif('5) Release_Track'!$G:$G,$B1003)=0),"NO CATALOG ID MATCH in Release_Track",iserror(vlookup($A1003&amp;$B1003,'5) Release_Track'!$F:$F&amp;'5) Release_Track'!$G:$G,1,0)),"NO ISRC-CATALOG ID pair MATCH in Release_Track" )</f>
        <v/>
      </c>
      <c r="E1003" s="20"/>
      <c r="F1003" s="20"/>
      <c r="G1003" s="177" t="str">
        <f t="array" ref="G1003">ifs(or($F1003="",$F1003="Main Primary Artist"),$F1003,not(iserror(vlookup($F1003,'Reference info'!$J$5:$J$8,1,0))),"Key Artist",not(iserror(vlookup($F1003,'Reference info'!$J$38:$J$405,1,0))),"Performer",not(iserror(vlookup($F1003,'Reference info'!$J$10:$J$36,1,0))),"Producer &amp; Engineer")</f>
        <v/>
      </c>
    </row>
    <row r="1004">
      <c r="B1004" s="116"/>
      <c r="C1004" s="134" t="str">
        <f t="array" ref="C1004">ifs(and(isblank($A1004),isblank($B1004)),"", not(iserror(vlookup($A1004&amp;$B1004,'5) Release_Track'!$F:$F&amp;'5) Release_Track'!$G:$G,1,0))),vlookup($A1004&amp;$B1004,{'5) Release_Track'!$F:$F&amp;'5) Release_Track'!$G:$G,'5) Release_Track'!$H:$H},2,0), or(and(not(isblank($B1004)),$B1004=$B1003,$A1004&lt;&gt;$A1003),and(not(isblank($A1004)),$A1004=$A1003,$B1004&lt;&gt;$B1003)),"ID LISTS UNALIGNED",and($A1004&lt;&gt;"",countif('5) Release_Track'!$F:$F,$A1004)=0),"NO ISRC MATCH in Release_Track",and($B1004&lt;&gt;"",countif('5) Release_Track'!$G:$G,$B1004)=0),"NO CATALOG ID MATCH in Release_Track",iserror(vlookup($A1004&amp;$B1004,'5) Release_Track'!$F:$F&amp;'5) Release_Track'!$G:$G,1,0)),"NO ISRC-CATALOG ID pair MATCH in Release_Track" )</f>
        <v/>
      </c>
      <c r="D1004" s="134" t="str">
        <f t="array" ref="D1004">ifs(and(isblank($A1004),isblank($B1004)),"", not(iserror(vlookup($A1004&amp;$B1004,'5) Release_Track'!$F:$F&amp;'5) Release_Track'!$G:$G,1,0))),vlookup($A1004&amp;$B1004,{'5) Release_Track'!$F:$F&amp;'5) Release_Track'!$G:$G,'5) Release_Track'!$I:$I},2,0), or(and(not(isblank($B1004)),$B1004=$B1003,$A1004&lt;&gt;$A1003),and(not(isblank($A1004)),$A1004=$A1003,$B1004&lt;&gt;$B1003)),"ID LISTS UNALIGNED",and($A1004&lt;&gt;"",countif('5) Release_Track'!$F:$F,$A1004)=0),"NO ISRC MATCH in Release_Track",and($B1004&lt;&gt;"",countif('5) Release_Track'!$G:$G,$B1004)=0),"NO CATALOG ID MATCH in Release_Track",iserror(vlookup($A1004&amp;$B1004,'5) Release_Track'!$F:$F&amp;'5) Release_Track'!$G:$G,1,0)),"NO ISRC-CATALOG ID pair MATCH in Release_Track" )</f>
        <v/>
      </c>
      <c r="E1004" s="20"/>
      <c r="F1004" s="20"/>
      <c r="G1004" s="177" t="str">
        <f t="array" ref="G1004">ifs(or($F1004="",$F1004="Main Primary Artist"),$F1004,not(iserror(vlookup($F1004,'Reference info'!$J$5:$J$8,1,0))),"Key Artist",not(iserror(vlookup($F1004,'Reference info'!$J$38:$J$405,1,0))),"Performer",not(iserror(vlookup($F1004,'Reference info'!$J$10:$J$36,1,0))),"Producer &amp; Engineer")</f>
        <v/>
      </c>
    </row>
    <row r="1005">
      <c r="B1005" s="116"/>
      <c r="C1005" s="134" t="str">
        <f t="array" ref="C1005">ifs(and(isblank($A1005),isblank($B1005)),"", not(iserror(vlookup($A1005&amp;$B1005,'5) Release_Track'!$F:$F&amp;'5) Release_Track'!$G:$G,1,0))),vlookup($A1005&amp;$B1005,{'5) Release_Track'!$F:$F&amp;'5) Release_Track'!$G:$G,'5) Release_Track'!$H:$H},2,0), or(and(not(isblank($B1005)),$B1005=$B1004,$A1005&lt;&gt;$A1004),and(not(isblank($A1005)),$A1005=$A1004,$B1005&lt;&gt;$B1004)),"ID LISTS UNALIGNED",and($A1005&lt;&gt;"",countif('5) Release_Track'!$F:$F,$A1005)=0),"NO ISRC MATCH in Release_Track",and($B1005&lt;&gt;"",countif('5) Release_Track'!$G:$G,$B1005)=0),"NO CATALOG ID MATCH in Release_Track",iserror(vlookup($A1005&amp;$B1005,'5) Release_Track'!$F:$F&amp;'5) Release_Track'!$G:$G,1,0)),"NO ISRC-CATALOG ID pair MATCH in Release_Track" )</f>
        <v/>
      </c>
      <c r="D1005" s="134" t="str">
        <f t="array" ref="D1005">ifs(and(isblank($A1005),isblank($B1005)),"", not(iserror(vlookup($A1005&amp;$B1005,'5) Release_Track'!$F:$F&amp;'5) Release_Track'!$G:$G,1,0))),vlookup($A1005&amp;$B1005,{'5) Release_Track'!$F:$F&amp;'5) Release_Track'!$G:$G,'5) Release_Track'!$I:$I},2,0), or(and(not(isblank($B1005)),$B1005=$B1004,$A1005&lt;&gt;$A1004),and(not(isblank($A1005)),$A1005=$A1004,$B1005&lt;&gt;$B1004)),"ID LISTS UNALIGNED",and($A1005&lt;&gt;"",countif('5) Release_Track'!$F:$F,$A1005)=0),"NO ISRC MATCH in Release_Track",and($B1005&lt;&gt;"",countif('5) Release_Track'!$G:$G,$B1005)=0),"NO CATALOG ID MATCH in Release_Track",iserror(vlookup($A1005&amp;$B1005,'5) Release_Track'!$F:$F&amp;'5) Release_Track'!$G:$G,1,0)),"NO ISRC-CATALOG ID pair MATCH in Release_Track" )</f>
        <v/>
      </c>
      <c r="E1005" s="20"/>
      <c r="F1005" s="20"/>
      <c r="G1005" s="177" t="str">
        <f t="array" ref="G1005">ifs(or($F1005="",$F1005="Main Primary Artist"),$F1005,not(iserror(vlookup($F1005,'Reference info'!$J$5:$J$8,1,0))),"Key Artist",not(iserror(vlookup($F1005,'Reference info'!$J$38:$J$405,1,0))),"Performer",not(iserror(vlookup($F1005,'Reference info'!$J$10:$J$36,1,0))),"Producer &amp; Engineer")</f>
        <v/>
      </c>
    </row>
    <row r="1006">
      <c r="B1006" s="116"/>
      <c r="C1006" s="134" t="str">
        <f t="array" ref="C1006">ifs(and(isblank($A1006),isblank($B1006)),"", not(iserror(vlookup($A1006&amp;$B1006,'5) Release_Track'!$F:$F&amp;'5) Release_Track'!$G:$G,1,0))),vlookup($A1006&amp;$B1006,{'5) Release_Track'!$F:$F&amp;'5) Release_Track'!$G:$G,'5) Release_Track'!$H:$H},2,0), or(and(not(isblank($B1006)),$B1006=$B1005,$A1006&lt;&gt;$A1005),and(not(isblank($A1006)),$A1006=$A1005,$B1006&lt;&gt;$B1005)),"ID LISTS UNALIGNED",and($A1006&lt;&gt;"",countif('5) Release_Track'!$F:$F,$A1006)=0),"NO ISRC MATCH in Release_Track",and($B1006&lt;&gt;"",countif('5) Release_Track'!$G:$G,$B1006)=0),"NO CATALOG ID MATCH in Release_Track",iserror(vlookup($A1006&amp;$B1006,'5) Release_Track'!$F:$F&amp;'5) Release_Track'!$G:$G,1,0)),"NO ISRC-CATALOG ID pair MATCH in Release_Track" )</f>
        <v/>
      </c>
      <c r="D1006" s="134" t="str">
        <f t="array" ref="D1006">ifs(and(isblank($A1006),isblank($B1006)),"", not(iserror(vlookup($A1006&amp;$B1006,'5) Release_Track'!$F:$F&amp;'5) Release_Track'!$G:$G,1,0))),vlookup($A1006&amp;$B1006,{'5) Release_Track'!$F:$F&amp;'5) Release_Track'!$G:$G,'5) Release_Track'!$I:$I},2,0), or(and(not(isblank($B1006)),$B1006=$B1005,$A1006&lt;&gt;$A1005),and(not(isblank($A1006)),$A1006=$A1005,$B1006&lt;&gt;$B1005)),"ID LISTS UNALIGNED",and($A1006&lt;&gt;"",countif('5) Release_Track'!$F:$F,$A1006)=0),"NO ISRC MATCH in Release_Track",and($B1006&lt;&gt;"",countif('5) Release_Track'!$G:$G,$B1006)=0),"NO CATALOG ID MATCH in Release_Track",iserror(vlookup($A1006&amp;$B1006,'5) Release_Track'!$F:$F&amp;'5) Release_Track'!$G:$G,1,0)),"NO ISRC-CATALOG ID pair MATCH in Release_Track" )</f>
        <v/>
      </c>
      <c r="E1006" s="20"/>
      <c r="F1006" s="20"/>
    </row>
    <row r="1007">
      <c r="B1007" s="116"/>
      <c r="C1007" s="134" t="str">
        <f t="array" ref="C1007">ifs(and(isblank($A1007),isblank($B1007)),"", not(iserror(vlookup($A1007&amp;$B1007,'5) Release_Track'!$F:$F&amp;'5) Release_Track'!$G:$G,1,0))),vlookup($A1007&amp;$B1007,{'5) Release_Track'!$F:$F&amp;'5) Release_Track'!$G:$G,'5) Release_Track'!$H:$H},2,0), or(and(not(isblank($B1007)),$B1007=$B1006,$A1007&lt;&gt;$A1006),and(not(isblank($A1007)),$A1007=$A1006,$B1007&lt;&gt;$B1006)),"ID LISTS UNALIGNED",and($A1007&lt;&gt;"",countif('5) Release_Track'!$F:$F,$A1007)=0),"NO ISRC MATCH in Release_Track",and($B1007&lt;&gt;"",countif('5) Release_Track'!$G:$G,$B1007)=0),"NO CATALOG ID MATCH in Release_Track",iserror(vlookup($A1007&amp;$B1007,'5) Release_Track'!$F:$F&amp;'5) Release_Track'!$G:$G,1,0)),"NO ISRC-CATALOG ID pair MATCH in Release_Track" )</f>
        <v/>
      </c>
      <c r="D1007" s="134" t="str">
        <f t="array" ref="D1007">ifs(and(isblank($A1007),isblank($B1007)),"", not(iserror(vlookup($A1007&amp;$B1007,'5) Release_Track'!$F:$F&amp;'5) Release_Track'!$G:$G,1,0))),vlookup($A1007&amp;$B1007,{'5) Release_Track'!$F:$F&amp;'5) Release_Track'!$G:$G,'5) Release_Track'!$I:$I},2,0), or(and(not(isblank($B1007)),$B1007=$B1006,$A1007&lt;&gt;$A1006),and(not(isblank($A1007)),$A1007=$A1006,$B1007&lt;&gt;$B1006)),"ID LISTS UNALIGNED",and($A1007&lt;&gt;"",countif('5) Release_Track'!$F:$F,$A1007)=0),"NO ISRC MATCH in Release_Track",and($B1007&lt;&gt;"",countif('5) Release_Track'!$G:$G,$B1007)=0),"NO CATALOG ID MATCH in Release_Track",iserror(vlookup($A1007&amp;$B1007,'5) Release_Track'!$F:$F&amp;'5) Release_Track'!$G:$G,1,0)),"NO ISRC-CATALOG ID pair MATCH in Release_Track" )</f>
        <v/>
      </c>
      <c r="E1007" s="20"/>
      <c r="F1007" s="20"/>
    </row>
    <row r="1008">
      <c r="B1008" s="116"/>
      <c r="C1008" s="134" t="str">
        <f t="array" ref="C1008">ifs(and(isblank($A1008),isblank($B1008)),"", not(iserror(vlookup($A1008&amp;$B1008,'5) Release_Track'!$F:$F&amp;'5) Release_Track'!$G:$G,1,0))),vlookup($A1008&amp;$B1008,{'5) Release_Track'!$F:$F&amp;'5) Release_Track'!$G:$G,'5) Release_Track'!$H:$H},2,0), or(and(not(isblank($B1008)),$B1008=$B1007,$A1008&lt;&gt;$A1007),and(not(isblank($A1008)),$A1008=$A1007,$B1008&lt;&gt;$B1007)),"ID LISTS UNALIGNED",and($A1008&lt;&gt;"",countif('5) Release_Track'!$F:$F,$A1008)=0),"NO ISRC MATCH in Release_Track",and($B1008&lt;&gt;"",countif('5) Release_Track'!$G:$G,$B1008)=0),"NO CATALOG ID MATCH in Release_Track",iserror(vlookup($A1008&amp;$B1008,'5) Release_Track'!$F:$F&amp;'5) Release_Track'!$G:$G,1,0)),"NO ISRC-CATALOG ID pair MATCH in Release_Track" )</f>
        <v/>
      </c>
      <c r="D1008" s="134" t="str">
        <f t="array" ref="D1008">ifs(and(isblank($A1008),isblank($B1008)),"", not(iserror(vlookup($A1008&amp;$B1008,'5) Release_Track'!$F:$F&amp;'5) Release_Track'!$G:$G,1,0))),vlookup($A1008&amp;$B1008,{'5) Release_Track'!$F:$F&amp;'5) Release_Track'!$G:$G,'5) Release_Track'!$I:$I},2,0), or(and(not(isblank($B1008)),$B1008=$B1007,$A1008&lt;&gt;$A1007),and(not(isblank($A1008)),$A1008=$A1007,$B1008&lt;&gt;$B1007)),"ID LISTS UNALIGNED",and($A1008&lt;&gt;"",countif('5) Release_Track'!$F:$F,$A1008)=0),"NO ISRC MATCH in Release_Track",and($B1008&lt;&gt;"",countif('5) Release_Track'!$G:$G,$B1008)=0),"NO CATALOG ID MATCH in Release_Track",iserror(vlookup($A1008&amp;$B1008,'5) Release_Track'!$F:$F&amp;'5) Release_Track'!$G:$G,1,0)),"NO ISRC-CATALOG ID pair MATCH in Release_Track" )</f>
        <v/>
      </c>
      <c r="E1008" s="20"/>
      <c r="F1008" s="20"/>
    </row>
    <row r="1009">
      <c r="B1009" s="116"/>
      <c r="C1009" s="134" t="str">
        <f t="array" ref="C1009">ifs(and(isblank($A1009),isblank($B1009)),"", not(iserror(vlookup($A1009&amp;$B1009,'5) Release_Track'!$F:$F&amp;'5) Release_Track'!$G:$G,1,0))),vlookup($A1009&amp;$B1009,{'5) Release_Track'!$F:$F&amp;'5) Release_Track'!$G:$G,'5) Release_Track'!$H:$H},2,0), or(and(not(isblank($B1009)),$B1009=$B1008,$A1009&lt;&gt;$A1008),and(not(isblank($A1009)),$A1009=$A1008,$B1009&lt;&gt;$B1008)),"ID LISTS UNALIGNED",and($A1009&lt;&gt;"",countif('5) Release_Track'!$F:$F,$A1009)=0),"NO ISRC MATCH in Release_Track",and($B1009&lt;&gt;"",countif('5) Release_Track'!$G:$G,$B1009)=0),"NO CATALOG ID MATCH in Release_Track",iserror(vlookup($A1009&amp;$B1009,'5) Release_Track'!$F:$F&amp;'5) Release_Track'!$G:$G,1,0)),"NO ISRC-CATALOG ID pair MATCH in Release_Track" )</f>
        <v/>
      </c>
      <c r="D1009" s="134" t="str">
        <f t="array" ref="D1009">ifs(and(isblank($A1009),isblank($B1009)),"", not(iserror(vlookup($A1009&amp;$B1009,'5) Release_Track'!$F:$F&amp;'5) Release_Track'!$G:$G,1,0))),vlookup($A1009&amp;$B1009,{'5) Release_Track'!$F:$F&amp;'5) Release_Track'!$G:$G,'5) Release_Track'!$I:$I},2,0), or(and(not(isblank($B1009)),$B1009=$B1008,$A1009&lt;&gt;$A1008),and(not(isblank($A1009)),$A1009=$A1008,$B1009&lt;&gt;$B1008)),"ID LISTS UNALIGNED",and($A1009&lt;&gt;"",countif('5) Release_Track'!$F:$F,$A1009)=0),"NO ISRC MATCH in Release_Track",and($B1009&lt;&gt;"",countif('5) Release_Track'!$G:$G,$B1009)=0),"NO CATALOG ID MATCH in Release_Track",iserror(vlookup($A1009&amp;$B1009,'5) Release_Track'!$F:$F&amp;'5) Release_Track'!$G:$G,1,0)),"NO ISRC-CATALOG ID pair MATCH in Release_Track" )</f>
        <v/>
      </c>
      <c r="E1009" s="20"/>
      <c r="F1009" s="20"/>
    </row>
    <row r="1010">
      <c r="B1010" s="116"/>
      <c r="C1010" s="134" t="str">
        <f t="array" ref="C1010">ifs(and(isblank($A1010),isblank($B1010)),"", not(iserror(vlookup($A1010&amp;$B1010,'5) Release_Track'!$F:$F&amp;'5) Release_Track'!$G:$G,1,0))),vlookup($A1010&amp;$B1010,{'5) Release_Track'!$F:$F&amp;'5) Release_Track'!$G:$G,'5) Release_Track'!$H:$H},2,0), or(and(not(isblank($B1010)),$B1010=$B1009,$A1010&lt;&gt;$A1009),and(not(isblank($A1010)),$A1010=$A1009,$B1010&lt;&gt;$B1009)),"ID LISTS UNALIGNED",and($A1010&lt;&gt;"",countif('5) Release_Track'!$F:$F,$A1010)=0),"NO ISRC MATCH in Release_Track",and($B1010&lt;&gt;"",countif('5) Release_Track'!$G:$G,$B1010)=0),"NO CATALOG ID MATCH in Release_Track",iserror(vlookup($A1010&amp;$B1010,'5) Release_Track'!$F:$F&amp;'5) Release_Track'!$G:$G,1,0)),"NO ISRC-CATALOG ID pair MATCH in Release_Track" )</f>
        <v/>
      </c>
      <c r="D1010" s="134" t="str">
        <f t="array" ref="D1010">ifs(and(isblank($A1010),isblank($B1010)),"", not(iserror(vlookup($A1010&amp;$B1010,'5) Release_Track'!$F:$F&amp;'5) Release_Track'!$G:$G,1,0))),vlookup($A1010&amp;$B1010,{'5) Release_Track'!$F:$F&amp;'5) Release_Track'!$G:$G,'5) Release_Track'!$I:$I},2,0), or(and(not(isblank($B1010)),$B1010=$B1009,$A1010&lt;&gt;$A1009),and(not(isblank($A1010)),$A1010=$A1009,$B1010&lt;&gt;$B1009)),"ID LISTS UNALIGNED",and($A1010&lt;&gt;"",countif('5) Release_Track'!$F:$F,$A1010)=0),"NO ISRC MATCH in Release_Track",and($B1010&lt;&gt;"",countif('5) Release_Track'!$G:$G,$B1010)=0),"NO CATALOG ID MATCH in Release_Track",iserror(vlookup($A1010&amp;$B1010,'5) Release_Track'!$F:$F&amp;'5) Release_Track'!$G:$G,1,0)),"NO ISRC-CATALOG ID pair MATCH in Release_Track" )</f>
        <v/>
      </c>
      <c r="E1010" s="20"/>
      <c r="F1010" s="20"/>
    </row>
    <row r="1011">
      <c r="B1011" s="116"/>
      <c r="C1011" s="134" t="str">
        <f t="array" ref="C1011">ifs(and(isblank($A1011),isblank($B1011)),"", not(iserror(vlookup($A1011&amp;$B1011,'5) Release_Track'!$F:$F&amp;'5) Release_Track'!$G:$G,1,0))),vlookup($A1011&amp;$B1011,{'5) Release_Track'!$F:$F&amp;'5) Release_Track'!$G:$G,'5) Release_Track'!$H:$H},2,0), or(and(not(isblank($B1011)),$B1011=$B1010,$A1011&lt;&gt;$A1010),and(not(isblank($A1011)),$A1011=$A1010,$B1011&lt;&gt;$B1010)),"ID LISTS UNALIGNED",and($A1011&lt;&gt;"",countif('5) Release_Track'!$F:$F,$A1011)=0),"NO ISRC MATCH in Release_Track",and($B1011&lt;&gt;"",countif('5) Release_Track'!$G:$G,$B1011)=0),"NO CATALOG ID MATCH in Release_Track",iserror(vlookup($A1011&amp;$B1011,'5) Release_Track'!$F:$F&amp;'5) Release_Track'!$G:$G,1,0)),"NO ISRC-CATALOG ID pair MATCH in Release_Track" )</f>
        <v/>
      </c>
      <c r="D1011" s="134" t="str">
        <f t="array" ref="D1011">ifs(and(isblank($A1011),isblank($B1011)),"", not(iserror(vlookup($A1011&amp;$B1011,'5) Release_Track'!$F:$F&amp;'5) Release_Track'!$G:$G,1,0))),vlookup($A1011&amp;$B1011,{'5) Release_Track'!$F:$F&amp;'5) Release_Track'!$G:$G,'5) Release_Track'!$I:$I},2,0), or(and(not(isblank($B1011)),$B1011=$B1010,$A1011&lt;&gt;$A1010),and(not(isblank($A1011)),$A1011=$A1010,$B1011&lt;&gt;$B1010)),"ID LISTS UNALIGNED",and($A1011&lt;&gt;"",countif('5) Release_Track'!$F:$F,$A1011)=0),"NO ISRC MATCH in Release_Track",and($B1011&lt;&gt;"",countif('5) Release_Track'!$G:$G,$B1011)=0),"NO CATALOG ID MATCH in Release_Track",iserror(vlookup($A1011&amp;$B1011,'5) Release_Track'!$F:$F&amp;'5) Release_Track'!$G:$G,1,0)),"NO ISRC-CATALOG ID pair MATCH in Release_Track" )</f>
        <v/>
      </c>
      <c r="E1011" s="20"/>
      <c r="F1011" s="20"/>
    </row>
    <row r="1012">
      <c r="B1012" s="116"/>
      <c r="C1012" s="134" t="str">
        <f t="array" ref="C1012">ifs(and(isblank($A1012),isblank($B1012)),"", not(iserror(vlookup($A1012&amp;$B1012,'5) Release_Track'!$F:$F&amp;'5) Release_Track'!$G:$G,1,0))),vlookup($A1012&amp;$B1012,{'5) Release_Track'!$F:$F&amp;'5) Release_Track'!$G:$G,'5) Release_Track'!$H:$H},2,0), or(and(not(isblank($B1012)),$B1012=$B1011,$A1012&lt;&gt;$A1011),and(not(isblank($A1012)),$A1012=$A1011,$B1012&lt;&gt;$B1011)),"ID LISTS UNALIGNED",and($A1012&lt;&gt;"",countif('5) Release_Track'!$F:$F,$A1012)=0),"NO ISRC MATCH in Release_Track",and($B1012&lt;&gt;"",countif('5) Release_Track'!$G:$G,$B1012)=0),"NO CATALOG ID MATCH in Release_Track",iserror(vlookup($A1012&amp;$B1012,'5) Release_Track'!$F:$F&amp;'5) Release_Track'!$G:$G,1,0)),"NO ISRC-CATALOG ID pair MATCH in Release_Track" )</f>
        <v/>
      </c>
      <c r="D1012" s="134" t="str">
        <f t="array" ref="D1012">ifs(and(isblank($A1012),isblank($B1012)),"", not(iserror(vlookup($A1012&amp;$B1012,'5) Release_Track'!$F:$F&amp;'5) Release_Track'!$G:$G,1,0))),vlookup($A1012&amp;$B1012,{'5) Release_Track'!$F:$F&amp;'5) Release_Track'!$G:$G,'5) Release_Track'!$I:$I},2,0), or(and(not(isblank($B1012)),$B1012=$B1011,$A1012&lt;&gt;$A1011),and(not(isblank($A1012)),$A1012=$A1011,$B1012&lt;&gt;$B1011)),"ID LISTS UNALIGNED",and($A1012&lt;&gt;"",countif('5) Release_Track'!$F:$F,$A1012)=0),"NO ISRC MATCH in Release_Track",and($B1012&lt;&gt;"",countif('5) Release_Track'!$G:$G,$B1012)=0),"NO CATALOG ID MATCH in Release_Track",iserror(vlookup($A1012&amp;$B1012,'5) Release_Track'!$F:$F&amp;'5) Release_Track'!$G:$G,1,0)),"NO ISRC-CATALOG ID pair MATCH in Release_Track" )</f>
        <v/>
      </c>
      <c r="E1012" s="20"/>
      <c r="F1012" s="20"/>
    </row>
    <row r="1013">
      <c r="B1013" s="116"/>
      <c r="C1013" s="134" t="str">
        <f t="array" ref="C1013">ifs(and(isblank($A1013),isblank($B1013)),"", not(iserror(vlookup($A1013&amp;$B1013,'5) Release_Track'!$F:$F&amp;'5) Release_Track'!$G:$G,1,0))),vlookup($A1013&amp;$B1013,{'5) Release_Track'!$F:$F&amp;'5) Release_Track'!$G:$G,'5) Release_Track'!$H:$H},2,0), or(and(not(isblank($B1013)),$B1013=$B1012,$A1013&lt;&gt;$A1012),and(not(isblank($A1013)),$A1013=$A1012,$B1013&lt;&gt;$B1012)),"ID LISTS UNALIGNED",and($A1013&lt;&gt;"",countif('5) Release_Track'!$F:$F,$A1013)=0),"NO ISRC MATCH in Release_Track",and($B1013&lt;&gt;"",countif('5) Release_Track'!$G:$G,$B1013)=0),"NO CATALOG ID MATCH in Release_Track",iserror(vlookup($A1013&amp;$B1013,'5) Release_Track'!$F:$F&amp;'5) Release_Track'!$G:$G,1,0)),"NO ISRC-CATALOG ID pair MATCH in Release_Track" )</f>
        <v/>
      </c>
      <c r="D1013" s="134" t="str">
        <f t="array" ref="D1013">ifs(and(isblank($A1013),isblank($B1013)),"", not(iserror(vlookup($A1013&amp;$B1013,'5) Release_Track'!$F:$F&amp;'5) Release_Track'!$G:$G,1,0))),vlookup($A1013&amp;$B1013,{'5) Release_Track'!$F:$F&amp;'5) Release_Track'!$G:$G,'5) Release_Track'!$I:$I},2,0), or(and(not(isblank($B1013)),$B1013=$B1012,$A1013&lt;&gt;$A1012),and(not(isblank($A1013)),$A1013=$A1012,$B1013&lt;&gt;$B1012)),"ID LISTS UNALIGNED",and($A1013&lt;&gt;"",countif('5) Release_Track'!$F:$F,$A1013)=0),"NO ISRC MATCH in Release_Track",and($B1013&lt;&gt;"",countif('5) Release_Track'!$G:$G,$B1013)=0),"NO CATALOG ID MATCH in Release_Track",iserror(vlookup($A1013&amp;$B1013,'5) Release_Track'!$F:$F&amp;'5) Release_Track'!$G:$G,1,0)),"NO ISRC-CATALOG ID pair MATCH in Release_Track" )</f>
        <v/>
      </c>
      <c r="E1013" s="20"/>
      <c r="F1013" s="20"/>
    </row>
    <row r="1014">
      <c r="B1014" s="116"/>
      <c r="C1014" s="134" t="str">
        <f t="array" ref="C1014">ifs(and(isblank($A1014),isblank($B1014)),"", not(iserror(vlookup($A1014&amp;$B1014,'5) Release_Track'!$F:$F&amp;'5) Release_Track'!$G:$G,1,0))),vlookup($A1014&amp;$B1014,{'5) Release_Track'!$F:$F&amp;'5) Release_Track'!$G:$G,'5) Release_Track'!$H:$H},2,0), or(and(not(isblank($B1014)),$B1014=$B1013,$A1014&lt;&gt;$A1013),and(not(isblank($A1014)),$A1014=$A1013,$B1014&lt;&gt;$B1013)),"ID LISTS UNALIGNED",and($A1014&lt;&gt;"",countif('5) Release_Track'!$F:$F,$A1014)=0),"NO ISRC MATCH in Release_Track",and($B1014&lt;&gt;"",countif('5) Release_Track'!$G:$G,$B1014)=0),"NO CATALOG ID MATCH in Release_Track",iserror(vlookup($A1014&amp;$B1014,'5) Release_Track'!$F:$F&amp;'5) Release_Track'!$G:$G,1,0)),"NO ISRC-CATALOG ID pair MATCH in Release_Track" )</f>
        <v/>
      </c>
      <c r="D1014" s="134" t="str">
        <f t="array" ref="D1014">ifs(and(isblank($A1014),isblank($B1014)),"", not(iserror(vlookup($A1014&amp;$B1014,'5) Release_Track'!$F:$F&amp;'5) Release_Track'!$G:$G,1,0))),vlookup($A1014&amp;$B1014,{'5) Release_Track'!$F:$F&amp;'5) Release_Track'!$G:$G,'5) Release_Track'!$I:$I},2,0), or(and(not(isblank($B1014)),$B1014=$B1013,$A1014&lt;&gt;$A1013),and(not(isblank($A1014)),$A1014=$A1013,$B1014&lt;&gt;$B1013)),"ID LISTS UNALIGNED",and($A1014&lt;&gt;"",countif('5) Release_Track'!$F:$F,$A1014)=0),"NO ISRC MATCH in Release_Track",and($B1014&lt;&gt;"",countif('5) Release_Track'!$G:$G,$B1014)=0),"NO CATALOG ID MATCH in Release_Track",iserror(vlookup($A1014&amp;$B1014,'5) Release_Track'!$F:$F&amp;'5) Release_Track'!$G:$G,1,0)),"NO ISRC-CATALOG ID pair MATCH in Release_Track" )</f>
        <v/>
      </c>
      <c r="E1014" s="20"/>
      <c r="F1014" s="20"/>
    </row>
    <row r="1015">
      <c r="B1015" s="116"/>
      <c r="C1015" s="134" t="str">
        <f t="array" ref="C1015">ifs(and(isblank($A1015),isblank($B1015)),"", not(iserror(vlookup($A1015&amp;$B1015,'5) Release_Track'!$F:$F&amp;'5) Release_Track'!$G:$G,1,0))),vlookup($A1015&amp;$B1015,{'5) Release_Track'!$F:$F&amp;'5) Release_Track'!$G:$G,'5) Release_Track'!$H:$H},2,0), or(and(not(isblank($B1015)),$B1015=$B1014,$A1015&lt;&gt;$A1014),and(not(isblank($A1015)),$A1015=$A1014,$B1015&lt;&gt;$B1014)),"ID LISTS UNALIGNED",and($A1015&lt;&gt;"",countif('5) Release_Track'!$F:$F,$A1015)=0),"NO ISRC MATCH in Release_Track",and($B1015&lt;&gt;"",countif('5) Release_Track'!$G:$G,$B1015)=0),"NO CATALOG ID MATCH in Release_Track",iserror(vlookup($A1015&amp;$B1015,'5) Release_Track'!$F:$F&amp;'5) Release_Track'!$G:$G,1,0)),"NO ISRC-CATALOG ID pair MATCH in Release_Track" )</f>
        <v/>
      </c>
      <c r="D1015" s="134" t="str">
        <f t="array" ref="D1015">ifs(and(isblank($A1015),isblank($B1015)),"", not(iserror(vlookup($A1015&amp;$B1015,'5) Release_Track'!$F:$F&amp;'5) Release_Track'!$G:$G,1,0))),vlookup($A1015&amp;$B1015,{'5) Release_Track'!$F:$F&amp;'5) Release_Track'!$G:$G,'5) Release_Track'!$I:$I},2,0), or(and(not(isblank($B1015)),$B1015=$B1014,$A1015&lt;&gt;$A1014),and(not(isblank($A1015)),$A1015=$A1014,$B1015&lt;&gt;$B1014)),"ID LISTS UNALIGNED",and($A1015&lt;&gt;"",countif('5) Release_Track'!$F:$F,$A1015)=0),"NO ISRC MATCH in Release_Track",and($B1015&lt;&gt;"",countif('5) Release_Track'!$G:$G,$B1015)=0),"NO CATALOG ID MATCH in Release_Track",iserror(vlookup($A1015&amp;$B1015,'5) Release_Track'!$F:$F&amp;'5) Release_Track'!$G:$G,1,0)),"NO ISRC-CATALOG ID pair MATCH in Release_Track" )</f>
        <v/>
      </c>
      <c r="E1015" s="20"/>
      <c r="F1015" s="20"/>
    </row>
    <row r="1016">
      <c r="B1016" s="116"/>
      <c r="C1016" s="134" t="str">
        <f t="array" ref="C1016">ifs(and(isblank($A1016),isblank($B1016)),"", not(iserror(vlookup($A1016&amp;$B1016,'5) Release_Track'!$F:$F&amp;'5) Release_Track'!$G:$G,1,0))),vlookup($A1016&amp;$B1016,{'5) Release_Track'!$F:$F&amp;'5) Release_Track'!$G:$G,'5) Release_Track'!$H:$H},2,0), or(and(not(isblank($B1016)),$B1016=$B1015,$A1016&lt;&gt;$A1015),and(not(isblank($A1016)),$A1016=$A1015,$B1016&lt;&gt;$B1015)),"ID LISTS UNALIGNED",and($A1016&lt;&gt;"",countif('5) Release_Track'!$F:$F,$A1016)=0),"NO ISRC MATCH in Release_Track",and($B1016&lt;&gt;"",countif('5) Release_Track'!$G:$G,$B1016)=0),"NO CATALOG ID MATCH in Release_Track",iserror(vlookup($A1016&amp;$B1016,'5) Release_Track'!$F:$F&amp;'5) Release_Track'!$G:$G,1,0)),"NO ISRC-CATALOG ID pair MATCH in Release_Track" )</f>
        <v/>
      </c>
      <c r="D1016" s="134" t="str">
        <f t="array" ref="D1016">ifs(and(isblank($A1016),isblank($B1016)),"", not(iserror(vlookup($A1016&amp;$B1016,'5) Release_Track'!$F:$F&amp;'5) Release_Track'!$G:$G,1,0))),vlookup($A1016&amp;$B1016,{'5) Release_Track'!$F:$F&amp;'5) Release_Track'!$G:$G,'5) Release_Track'!$I:$I},2,0), or(and(not(isblank($B1016)),$B1016=$B1015,$A1016&lt;&gt;$A1015),and(not(isblank($A1016)),$A1016=$A1015,$B1016&lt;&gt;$B1015)),"ID LISTS UNALIGNED",and($A1016&lt;&gt;"",countif('5) Release_Track'!$F:$F,$A1016)=0),"NO ISRC MATCH in Release_Track",and($B1016&lt;&gt;"",countif('5) Release_Track'!$G:$G,$B1016)=0),"NO CATALOG ID MATCH in Release_Track",iserror(vlookup($A1016&amp;$B1016,'5) Release_Track'!$F:$F&amp;'5) Release_Track'!$G:$G,1,0)),"NO ISRC-CATALOG ID pair MATCH in Release_Track" )</f>
        <v/>
      </c>
      <c r="E1016" s="20"/>
      <c r="F1016" s="20"/>
    </row>
    <row r="1017">
      <c r="B1017" s="116"/>
      <c r="C1017" s="134" t="str">
        <f t="array" ref="C1017">ifs(and(isblank($A1017),isblank($B1017)),"", not(iserror(vlookup($A1017&amp;$B1017,'5) Release_Track'!$F:$F&amp;'5) Release_Track'!$G:$G,1,0))),vlookup($A1017&amp;$B1017,{'5) Release_Track'!$F:$F&amp;'5) Release_Track'!$G:$G,'5) Release_Track'!$H:$H},2,0), or(and(not(isblank($B1017)),$B1017=$B1016,$A1017&lt;&gt;$A1016),and(not(isblank($A1017)),$A1017=$A1016,$B1017&lt;&gt;$B1016)),"ID LISTS UNALIGNED",and($A1017&lt;&gt;"",countif('5) Release_Track'!$F:$F,$A1017)=0),"NO ISRC MATCH in Release_Track",and($B1017&lt;&gt;"",countif('5) Release_Track'!$G:$G,$B1017)=0),"NO CATALOG ID MATCH in Release_Track",iserror(vlookup($A1017&amp;$B1017,'5) Release_Track'!$F:$F&amp;'5) Release_Track'!$G:$G,1,0)),"NO ISRC-CATALOG ID pair MATCH in Release_Track" )</f>
        <v/>
      </c>
      <c r="D1017" s="134" t="str">
        <f t="array" ref="D1017">ifs(and(isblank($A1017),isblank($B1017)),"", not(iserror(vlookup($A1017&amp;$B1017,'5) Release_Track'!$F:$F&amp;'5) Release_Track'!$G:$G,1,0))),vlookup($A1017&amp;$B1017,{'5) Release_Track'!$F:$F&amp;'5) Release_Track'!$G:$G,'5) Release_Track'!$I:$I},2,0), or(and(not(isblank($B1017)),$B1017=$B1016,$A1017&lt;&gt;$A1016),and(not(isblank($A1017)),$A1017=$A1016,$B1017&lt;&gt;$B1016)),"ID LISTS UNALIGNED",and($A1017&lt;&gt;"",countif('5) Release_Track'!$F:$F,$A1017)=0),"NO ISRC MATCH in Release_Track",and($B1017&lt;&gt;"",countif('5) Release_Track'!$G:$G,$B1017)=0),"NO CATALOG ID MATCH in Release_Track",iserror(vlookup($A1017&amp;$B1017,'5) Release_Track'!$F:$F&amp;'5) Release_Track'!$G:$G,1,0)),"NO ISRC-CATALOG ID pair MATCH in Release_Track" )</f>
        <v/>
      </c>
      <c r="E1017" s="20"/>
      <c r="F1017" s="20"/>
    </row>
    <row r="1018">
      <c r="B1018" s="116"/>
      <c r="C1018" s="134" t="str">
        <f t="array" ref="C1018">ifs(and(isblank($A1018),isblank($B1018)),"", not(iserror(vlookup($A1018&amp;$B1018,'5) Release_Track'!$F:$F&amp;'5) Release_Track'!$G:$G,1,0))),vlookup($A1018&amp;$B1018,{'5) Release_Track'!$F:$F&amp;'5) Release_Track'!$G:$G,'5) Release_Track'!$H:$H},2,0), or(and(not(isblank($B1018)),$B1018=$B1017,$A1018&lt;&gt;$A1017),and(not(isblank($A1018)),$A1018=$A1017,$B1018&lt;&gt;$B1017)),"ID LISTS UNALIGNED",and($A1018&lt;&gt;"",countif('5) Release_Track'!$F:$F,$A1018)=0),"NO ISRC MATCH in Release_Track",and($B1018&lt;&gt;"",countif('5) Release_Track'!$G:$G,$B1018)=0),"NO CATALOG ID MATCH in Release_Track",iserror(vlookup($A1018&amp;$B1018,'5) Release_Track'!$F:$F&amp;'5) Release_Track'!$G:$G,1,0)),"NO ISRC-CATALOG ID pair MATCH in Release_Track" )</f>
        <v/>
      </c>
      <c r="D1018" s="134" t="str">
        <f t="array" ref="D1018">ifs(and(isblank($A1018),isblank($B1018)),"", not(iserror(vlookup($A1018&amp;$B1018,'5) Release_Track'!$F:$F&amp;'5) Release_Track'!$G:$G,1,0))),vlookup($A1018&amp;$B1018,{'5) Release_Track'!$F:$F&amp;'5) Release_Track'!$G:$G,'5) Release_Track'!$I:$I},2,0), or(and(not(isblank($B1018)),$B1018=$B1017,$A1018&lt;&gt;$A1017),and(not(isblank($A1018)),$A1018=$A1017,$B1018&lt;&gt;$B1017)),"ID LISTS UNALIGNED",and($A1018&lt;&gt;"",countif('5) Release_Track'!$F:$F,$A1018)=0),"NO ISRC MATCH in Release_Track",and($B1018&lt;&gt;"",countif('5) Release_Track'!$G:$G,$B1018)=0),"NO CATALOG ID MATCH in Release_Track",iserror(vlookup($A1018&amp;$B1018,'5) Release_Track'!$F:$F&amp;'5) Release_Track'!$G:$G,1,0)),"NO ISRC-CATALOG ID pair MATCH in Release_Track" )</f>
        <v/>
      </c>
      <c r="E1018" s="20"/>
      <c r="F1018" s="20"/>
    </row>
    <row r="1019">
      <c r="B1019" s="116"/>
      <c r="C1019" s="134" t="str">
        <f t="array" ref="C1019">ifs(and(isblank($A1019),isblank($B1019)),"", not(iserror(vlookup($A1019&amp;$B1019,'5) Release_Track'!$F:$F&amp;'5) Release_Track'!$G:$G,1,0))),vlookup($A1019&amp;$B1019,{'5) Release_Track'!$F:$F&amp;'5) Release_Track'!$G:$G,'5) Release_Track'!$H:$H},2,0), or(and(not(isblank($B1019)),$B1019=$B1018,$A1019&lt;&gt;$A1018),and(not(isblank($A1019)),$A1019=$A1018,$B1019&lt;&gt;$B1018)),"ID LISTS UNALIGNED",and($A1019&lt;&gt;"",countif('5) Release_Track'!$F:$F,$A1019)=0),"NO ISRC MATCH in Release_Track",and($B1019&lt;&gt;"",countif('5) Release_Track'!$G:$G,$B1019)=0),"NO CATALOG ID MATCH in Release_Track",iserror(vlookup($A1019&amp;$B1019,'5) Release_Track'!$F:$F&amp;'5) Release_Track'!$G:$G,1,0)),"NO ISRC-CATALOG ID pair MATCH in Release_Track" )</f>
        <v/>
      </c>
      <c r="D1019" s="134" t="str">
        <f t="array" ref="D1019">ifs(and(isblank($A1019),isblank($B1019)),"", not(iserror(vlookup($A1019&amp;$B1019,'5) Release_Track'!$F:$F&amp;'5) Release_Track'!$G:$G,1,0))),vlookup($A1019&amp;$B1019,{'5) Release_Track'!$F:$F&amp;'5) Release_Track'!$G:$G,'5) Release_Track'!$I:$I},2,0), or(and(not(isblank($B1019)),$B1019=$B1018,$A1019&lt;&gt;$A1018),and(not(isblank($A1019)),$A1019=$A1018,$B1019&lt;&gt;$B1018)),"ID LISTS UNALIGNED",and($A1019&lt;&gt;"",countif('5) Release_Track'!$F:$F,$A1019)=0),"NO ISRC MATCH in Release_Track",and($B1019&lt;&gt;"",countif('5) Release_Track'!$G:$G,$B1019)=0),"NO CATALOG ID MATCH in Release_Track",iserror(vlookup($A1019&amp;$B1019,'5) Release_Track'!$F:$F&amp;'5) Release_Track'!$G:$G,1,0)),"NO ISRC-CATALOG ID pair MATCH in Release_Track" )</f>
        <v/>
      </c>
      <c r="E1019" s="20"/>
      <c r="F1019" s="20"/>
    </row>
    <row r="1020">
      <c r="B1020" s="116"/>
      <c r="C1020" s="134" t="str">
        <f t="array" ref="C1020">ifs(and(isblank($A1020),isblank($B1020)),"", not(iserror(vlookup($A1020&amp;$B1020,'5) Release_Track'!$F:$F&amp;'5) Release_Track'!$G:$G,1,0))),vlookup($A1020&amp;$B1020,{'5) Release_Track'!$F:$F&amp;'5) Release_Track'!$G:$G,'5) Release_Track'!$H:$H},2,0), or(and(not(isblank($B1020)),$B1020=$B1019,$A1020&lt;&gt;$A1019),and(not(isblank($A1020)),$A1020=$A1019,$B1020&lt;&gt;$B1019)),"ID LISTS UNALIGNED",and($A1020&lt;&gt;"",countif('5) Release_Track'!$F:$F,$A1020)=0),"NO ISRC MATCH in Release_Track",and($B1020&lt;&gt;"",countif('5) Release_Track'!$G:$G,$B1020)=0),"NO CATALOG ID MATCH in Release_Track",iserror(vlookup($A1020&amp;$B1020,'5) Release_Track'!$F:$F&amp;'5) Release_Track'!$G:$G,1,0)),"NO ISRC-CATALOG ID pair MATCH in Release_Track" )</f>
        <v/>
      </c>
      <c r="D1020" s="134" t="str">
        <f t="array" ref="D1020">ifs(and(isblank($A1020),isblank($B1020)),"", not(iserror(vlookup($A1020&amp;$B1020,'5) Release_Track'!$F:$F&amp;'5) Release_Track'!$G:$G,1,0))),vlookup($A1020&amp;$B1020,{'5) Release_Track'!$F:$F&amp;'5) Release_Track'!$G:$G,'5) Release_Track'!$I:$I},2,0), or(and(not(isblank($B1020)),$B1020=$B1019,$A1020&lt;&gt;$A1019),and(not(isblank($A1020)),$A1020=$A1019,$B1020&lt;&gt;$B1019)),"ID LISTS UNALIGNED",and($A1020&lt;&gt;"",countif('5) Release_Track'!$F:$F,$A1020)=0),"NO ISRC MATCH in Release_Track",and($B1020&lt;&gt;"",countif('5) Release_Track'!$G:$G,$B1020)=0),"NO CATALOG ID MATCH in Release_Track",iserror(vlookup($A1020&amp;$B1020,'5) Release_Track'!$F:$F&amp;'5) Release_Track'!$G:$G,1,0)),"NO ISRC-CATALOG ID pair MATCH in Release_Track" )</f>
        <v/>
      </c>
      <c r="E1020" s="20"/>
      <c r="F1020" s="20"/>
    </row>
    <row r="1021">
      <c r="B1021" s="116"/>
      <c r="C1021" s="134" t="str">
        <f t="array" ref="C1021">ifs(and(isblank($A1021),isblank($B1021)),"", not(iserror(vlookup($A1021&amp;$B1021,'5) Release_Track'!$F:$F&amp;'5) Release_Track'!$G:$G,1,0))),vlookup($A1021&amp;$B1021,{'5) Release_Track'!$F:$F&amp;'5) Release_Track'!$G:$G,'5) Release_Track'!$H:$H},2,0), or(and(not(isblank($B1021)),$B1021=$B1020,$A1021&lt;&gt;$A1020),and(not(isblank($A1021)),$A1021=$A1020,$B1021&lt;&gt;$B1020)),"ID LISTS UNALIGNED",and($A1021&lt;&gt;"",countif('5) Release_Track'!$F:$F,$A1021)=0),"NO ISRC MATCH in Release_Track",and($B1021&lt;&gt;"",countif('5) Release_Track'!$G:$G,$B1021)=0),"NO CATALOG ID MATCH in Release_Track",iserror(vlookup($A1021&amp;$B1021,'5) Release_Track'!$F:$F&amp;'5) Release_Track'!$G:$G,1,0)),"NO ISRC-CATALOG ID pair MATCH in Release_Track" )</f>
        <v/>
      </c>
      <c r="D1021" s="134" t="str">
        <f t="array" ref="D1021">ifs(and(isblank($A1021),isblank($B1021)),"", not(iserror(vlookup($A1021&amp;$B1021,'5) Release_Track'!$F:$F&amp;'5) Release_Track'!$G:$G,1,0))),vlookup($A1021&amp;$B1021,{'5) Release_Track'!$F:$F&amp;'5) Release_Track'!$G:$G,'5) Release_Track'!$I:$I},2,0), or(and(not(isblank($B1021)),$B1021=$B1020,$A1021&lt;&gt;$A1020),and(not(isblank($A1021)),$A1021=$A1020,$B1021&lt;&gt;$B1020)),"ID LISTS UNALIGNED",and($A1021&lt;&gt;"",countif('5) Release_Track'!$F:$F,$A1021)=0),"NO ISRC MATCH in Release_Track",and($B1021&lt;&gt;"",countif('5) Release_Track'!$G:$G,$B1021)=0),"NO CATALOG ID MATCH in Release_Track",iserror(vlookup($A1021&amp;$B1021,'5) Release_Track'!$F:$F&amp;'5) Release_Track'!$G:$G,1,0)),"NO ISRC-CATALOG ID pair MATCH in Release_Track" )</f>
        <v/>
      </c>
      <c r="E1021" s="20"/>
      <c r="F1021" s="20"/>
    </row>
    <row r="1022">
      <c r="B1022" s="116"/>
      <c r="C1022" s="134" t="str">
        <f t="array" ref="C1022">ifs(and(isblank($A1022),isblank($B1022)),"", not(iserror(vlookup($A1022&amp;$B1022,'5) Release_Track'!$F:$F&amp;'5) Release_Track'!$G:$G,1,0))),vlookup($A1022&amp;$B1022,{'5) Release_Track'!$F:$F&amp;'5) Release_Track'!$G:$G,'5) Release_Track'!$H:$H},2,0), or(and(not(isblank($B1022)),$B1022=$B1021,$A1022&lt;&gt;$A1021),and(not(isblank($A1022)),$A1022=$A1021,$B1022&lt;&gt;$B1021)),"ID LISTS UNALIGNED",and($A1022&lt;&gt;"",countif('5) Release_Track'!$F:$F,$A1022)=0),"NO ISRC MATCH in Release_Track",and($B1022&lt;&gt;"",countif('5) Release_Track'!$G:$G,$B1022)=0),"NO CATALOG ID MATCH in Release_Track",iserror(vlookup($A1022&amp;$B1022,'5) Release_Track'!$F:$F&amp;'5) Release_Track'!$G:$G,1,0)),"NO ISRC-CATALOG ID pair MATCH in Release_Track" )</f>
        <v/>
      </c>
      <c r="D1022" s="134" t="str">
        <f t="array" ref="D1022">ifs(and(isblank($A1022),isblank($B1022)),"", not(iserror(vlookup($A1022&amp;$B1022,'5) Release_Track'!$F:$F&amp;'5) Release_Track'!$G:$G,1,0))),vlookup($A1022&amp;$B1022,{'5) Release_Track'!$F:$F&amp;'5) Release_Track'!$G:$G,'5) Release_Track'!$I:$I},2,0), or(and(not(isblank($B1022)),$B1022=$B1021,$A1022&lt;&gt;$A1021),and(not(isblank($A1022)),$A1022=$A1021,$B1022&lt;&gt;$B1021)),"ID LISTS UNALIGNED",and($A1022&lt;&gt;"",countif('5) Release_Track'!$F:$F,$A1022)=0),"NO ISRC MATCH in Release_Track",and($B1022&lt;&gt;"",countif('5) Release_Track'!$G:$G,$B1022)=0),"NO CATALOG ID MATCH in Release_Track",iserror(vlookup($A1022&amp;$B1022,'5) Release_Track'!$F:$F&amp;'5) Release_Track'!$G:$G,1,0)),"NO ISRC-CATALOG ID pair MATCH in Release_Track" )</f>
        <v/>
      </c>
      <c r="E1022" s="20"/>
      <c r="F1022" s="20"/>
    </row>
    <row r="1023">
      <c r="B1023" s="116"/>
      <c r="C1023" s="134" t="str">
        <f t="array" ref="C1023">ifs(and(isblank($A1023),isblank($B1023)),"", not(iserror(vlookup($A1023&amp;$B1023,'5) Release_Track'!$F:$F&amp;'5) Release_Track'!$G:$G,1,0))),vlookup($A1023&amp;$B1023,{'5) Release_Track'!$F:$F&amp;'5) Release_Track'!$G:$G,'5) Release_Track'!$H:$H},2,0), or(and(not(isblank($B1023)),$B1023=$B1022,$A1023&lt;&gt;$A1022),and(not(isblank($A1023)),$A1023=$A1022,$B1023&lt;&gt;$B1022)),"ID LISTS UNALIGNED",and($A1023&lt;&gt;"",countif('5) Release_Track'!$F:$F,$A1023)=0),"NO ISRC MATCH in Release_Track",and($B1023&lt;&gt;"",countif('5) Release_Track'!$G:$G,$B1023)=0),"NO CATALOG ID MATCH in Release_Track",iserror(vlookup($A1023&amp;$B1023,'5) Release_Track'!$F:$F&amp;'5) Release_Track'!$G:$G,1,0)),"NO ISRC-CATALOG ID pair MATCH in Release_Track" )</f>
        <v/>
      </c>
      <c r="D1023" s="134" t="str">
        <f t="array" ref="D1023">ifs(and(isblank($A1023),isblank($B1023)),"", not(iserror(vlookup($A1023&amp;$B1023,'5) Release_Track'!$F:$F&amp;'5) Release_Track'!$G:$G,1,0))),vlookup($A1023&amp;$B1023,{'5) Release_Track'!$F:$F&amp;'5) Release_Track'!$G:$G,'5) Release_Track'!$I:$I},2,0), or(and(not(isblank($B1023)),$B1023=$B1022,$A1023&lt;&gt;$A1022),and(not(isblank($A1023)),$A1023=$A1022,$B1023&lt;&gt;$B1022)),"ID LISTS UNALIGNED",and($A1023&lt;&gt;"",countif('5) Release_Track'!$F:$F,$A1023)=0),"NO ISRC MATCH in Release_Track",and($B1023&lt;&gt;"",countif('5) Release_Track'!$G:$G,$B1023)=0),"NO CATALOG ID MATCH in Release_Track",iserror(vlookup($A1023&amp;$B1023,'5) Release_Track'!$F:$F&amp;'5) Release_Track'!$G:$G,1,0)),"NO ISRC-CATALOG ID pair MATCH in Release_Track" )</f>
        <v/>
      </c>
      <c r="E1023" s="20"/>
      <c r="F1023" s="20"/>
    </row>
    <row r="1024">
      <c r="B1024" s="116"/>
      <c r="C1024" s="134" t="str">
        <f t="array" ref="C1024">ifs(and(isblank($A1024),isblank($B1024)),"", not(iserror(vlookup($A1024&amp;$B1024,'5) Release_Track'!$F:$F&amp;'5) Release_Track'!$G:$G,1,0))),vlookup($A1024&amp;$B1024,{'5) Release_Track'!$F:$F&amp;'5) Release_Track'!$G:$G,'5) Release_Track'!$H:$H},2,0), or(and(not(isblank($B1024)),$B1024=$B1023,$A1024&lt;&gt;$A1023),and(not(isblank($A1024)),$A1024=$A1023,$B1024&lt;&gt;$B1023)),"ID LISTS UNALIGNED",and($A1024&lt;&gt;"",countif('5) Release_Track'!$F:$F,$A1024)=0),"NO ISRC MATCH in Release_Track",and($B1024&lt;&gt;"",countif('5) Release_Track'!$G:$G,$B1024)=0),"NO CATALOG ID MATCH in Release_Track",iserror(vlookup($A1024&amp;$B1024,'5) Release_Track'!$F:$F&amp;'5) Release_Track'!$G:$G,1,0)),"NO ISRC-CATALOG ID pair MATCH in Release_Track" )</f>
        <v/>
      </c>
      <c r="D1024" s="134" t="str">
        <f t="array" ref="D1024">ifs(and(isblank($A1024),isblank($B1024)),"", not(iserror(vlookup($A1024&amp;$B1024,'5) Release_Track'!$F:$F&amp;'5) Release_Track'!$G:$G,1,0))),vlookup($A1024&amp;$B1024,{'5) Release_Track'!$F:$F&amp;'5) Release_Track'!$G:$G,'5) Release_Track'!$I:$I},2,0), or(and(not(isblank($B1024)),$B1024=$B1023,$A1024&lt;&gt;$A1023),and(not(isblank($A1024)),$A1024=$A1023,$B1024&lt;&gt;$B1023)),"ID LISTS UNALIGNED",and($A1024&lt;&gt;"",countif('5) Release_Track'!$F:$F,$A1024)=0),"NO ISRC MATCH in Release_Track",and($B1024&lt;&gt;"",countif('5) Release_Track'!$G:$G,$B1024)=0),"NO CATALOG ID MATCH in Release_Track",iserror(vlookup($A1024&amp;$B1024,'5) Release_Track'!$F:$F&amp;'5) Release_Track'!$G:$G,1,0)),"NO ISRC-CATALOG ID pair MATCH in Release_Track" )</f>
        <v/>
      </c>
      <c r="E1024" s="20"/>
      <c r="F1024" s="20"/>
    </row>
    <row r="1025">
      <c r="B1025" s="116"/>
      <c r="C1025" s="134" t="str">
        <f t="array" ref="C1025">ifs(and(isblank($A1025),isblank($B1025)),"", not(iserror(vlookup($A1025&amp;$B1025,'5) Release_Track'!$F:$F&amp;'5) Release_Track'!$G:$G,1,0))),vlookup($A1025&amp;$B1025,{'5) Release_Track'!$F:$F&amp;'5) Release_Track'!$G:$G,'5) Release_Track'!$H:$H},2,0), or(and(not(isblank($B1025)),$B1025=$B1024,$A1025&lt;&gt;$A1024),and(not(isblank($A1025)),$A1025=$A1024,$B1025&lt;&gt;$B1024)),"ID LISTS UNALIGNED",and($A1025&lt;&gt;"",countif('5) Release_Track'!$F:$F,$A1025)=0),"NO ISRC MATCH in Release_Track",and($B1025&lt;&gt;"",countif('5) Release_Track'!$G:$G,$B1025)=0),"NO CATALOG ID MATCH in Release_Track",iserror(vlookup($A1025&amp;$B1025,'5) Release_Track'!$F:$F&amp;'5) Release_Track'!$G:$G,1,0)),"NO ISRC-CATALOG ID pair MATCH in Release_Track" )</f>
        <v/>
      </c>
      <c r="D1025" s="134" t="str">
        <f t="array" ref="D1025">ifs(and(isblank($A1025),isblank($B1025)),"", not(iserror(vlookup($A1025&amp;$B1025,'5) Release_Track'!$F:$F&amp;'5) Release_Track'!$G:$G,1,0))),vlookup($A1025&amp;$B1025,{'5) Release_Track'!$F:$F&amp;'5) Release_Track'!$G:$G,'5) Release_Track'!$I:$I},2,0), or(and(not(isblank($B1025)),$B1025=$B1024,$A1025&lt;&gt;$A1024),and(not(isblank($A1025)),$A1025=$A1024,$B1025&lt;&gt;$B1024)),"ID LISTS UNALIGNED",and($A1025&lt;&gt;"",countif('5) Release_Track'!$F:$F,$A1025)=0),"NO ISRC MATCH in Release_Track",and($B1025&lt;&gt;"",countif('5) Release_Track'!$G:$G,$B1025)=0),"NO CATALOG ID MATCH in Release_Track",iserror(vlookup($A1025&amp;$B1025,'5) Release_Track'!$F:$F&amp;'5) Release_Track'!$G:$G,1,0)),"NO ISRC-CATALOG ID pair MATCH in Release_Track" )</f>
        <v/>
      </c>
      <c r="E1025" s="20"/>
      <c r="F1025" s="20"/>
    </row>
    <row r="1026">
      <c r="B1026" s="116"/>
      <c r="C1026" s="134" t="str">
        <f t="array" ref="C1026">ifs(and(isblank($A1026),isblank($B1026)),"", not(iserror(vlookup($A1026&amp;$B1026,'5) Release_Track'!$F:$F&amp;'5) Release_Track'!$G:$G,1,0))),vlookup($A1026&amp;$B1026,{'5) Release_Track'!$F:$F&amp;'5) Release_Track'!$G:$G,'5) Release_Track'!$H:$H},2,0), or(and(not(isblank($B1026)),$B1026=$B1025,$A1026&lt;&gt;$A1025),and(not(isblank($A1026)),$A1026=$A1025,$B1026&lt;&gt;$B1025)),"ID LISTS UNALIGNED",and($A1026&lt;&gt;"",countif('5) Release_Track'!$F:$F,$A1026)=0),"NO ISRC MATCH in Release_Track",and($B1026&lt;&gt;"",countif('5) Release_Track'!$G:$G,$B1026)=0),"NO CATALOG ID MATCH in Release_Track",iserror(vlookup($A1026&amp;$B1026,'5) Release_Track'!$F:$F&amp;'5) Release_Track'!$G:$G,1,0)),"NO ISRC-CATALOG ID pair MATCH in Release_Track" )</f>
        <v/>
      </c>
      <c r="D1026" s="134" t="str">
        <f t="array" ref="D1026">ifs(and(isblank($A1026),isblank($B1026)),"", not(iserror(vlookup($A1026&amp;$B1026,'5) Release_Track'!$F:$F&amp;'5) Release_Track'!$G:$G,1,0))),vlookup($A1026&amp;$B1026,{'5) Release_Track'!$F:$F&amp;'5) Release_Track'!$G:$G,'5) Release_Track'!$I:$I},2,0), or(and(not(isblank($B1026)),$B1026=$B1025,$A1026&lt;&gt;$A1025),and(not(isblank($A1026)),$A1026=$A1025,$B1026&lt;&gt;$B1025)),"ID LISTS UNALIGNED",and($A1026&lt;&gt;"",countif('5) Release_Track'!$F:$F,$A1026)=0),"NO ISRC MATCH in Release_Track",and($B1026&lt;&gt;"",countif('5) Release_Track'!$G:$G,$B1026)=0),"NO CATALOG ID MATCH in Release_Track",iserror(vlookup($A1026&amp;$B1026,'5) Release_Track'!$F:$F&amp;'5) Release_Track'!$G:$G,1,0)),"NO ISRC-CATALOG ID pair MATCH in Release_Track" )</f>
        <v/>
      </c>
      <c r="E1026" s="20"/>
      <c r="F1026" s="20"/>
    </row>
    <row r="1027">
      <c r="B1027" s="116"/>
      <c r="C1027" s="134" t="str">
        <f t="array" ref="C1027">ifs(and(isblank($A1027),isblank($B1027)),"", not(iserror(vlookup($A1027&amp;$B1027,'5) Release_Track'!$F:$F&amp;'5) Release_Track'!$G:$G,1,0))),vlookup($A1027&amp;$B1027,{'5) Release_Track'!$F:$F&amp;'5) Release_Track'!$G:$G,'5) Release_Track'!$H:$H},2,0), or(and(not(isblank($B1027)),$B1027=$B1026,$A1027&lt;&gt;$A1026),and(not(isblank($A1027)),$A1027=$A1026,$B1027&lt;&gt;$B1026)),"ID LISTS UNALIGNED",and($A1027&lt;&gt;"",countif('5) Release_Track'!$F:$F,$A1027)=0),"NO ISRC MATCH in Release_Track",and($B1027&lt;&gt;"",countif('5) Release_Track'!$G:$G,$B1027)=0),"NO CATALOG ID MATCH in Release_Track",iserror(vlookup($A1027&amp;$B1027,'5) Release_Track'!$F:$F&amp;'5) Release_Track'!$G:$G,1,0)),"NO ISRC-CATALOG ID pair MATCH in Release_Track" )</f>
        <v/>
      </c>
      <c r="D1027" s="134" t="str">
        <f t="array" ref="D1027">ifs(and(isblank($A1027),isblank($B1027)),"", not(iserror(vlookup($A1027&amp;$B1027,'5) Release_Track'!$F:$F&amp;'5) Release_Track'!$G:$G,1,0))),vlookup($A1027&amp;$B1027,{'5) Release_Track'!$F:$F&amp;'5) Release_Track'!$G:$G,'5) Release_Track'!$I:$I},2,0), or(and(not(isblank($B1027)),$B1027=$B1026,$A1027&lt;&gt;$A1026),and(not(isblank($A1027)),$A1027=$A1026,$B1027&lt;&gt;$B1026)),"ID LISTS UNALIGNED",and($A1027&lt;&gt;"",countif('5) Release_Track'!$F:$F,$A1027)=0),"NO ISRC MATCH in Release_Track",and($B1027&lt;&gt;"",countif('5) Release_Track'!$G:$G,$B1027)=0),"NO CATALOG ID MATCH in Release_Track",iserror(vlookup($A1027&amp;$B1027,'5) Release_Track'!$F:$F&amp;'5) Release_Track'!$G:$G,1,0)),"NO ISRC-CATALOG ID pair MATCH in Release_Track" )</f>
        <v/>
      </c>
      <c r="E1027" s="20"/>
      <c r="F1027" s="20"/>
    </row>
    <row r="1028">
      <c r="B1028" s="116"/>
      <c r="C1028" s="134" t="str">
        <f t="array" ref="C1028">ifs(and(isblank($A1028),isblank($B1028)),"", not(iserror(vlookup($A1028&amp;$B1028,'5) Release_Track'!$F:$F&amp;'5) Release_Track'!$G:$G,1,0))),vlookup($A1028&amp;$B1028,{'5) Release_Track'!$F:$F&amp;'5) Release_Track'!$G:$G,'5) Release_Track'!$H:$H},2,0), or(and(not(isblank($B1028)),$B1028=$B1027,$A1028&lt;&gt;$A1027),and(not(isblank($A1028)),$A1028=$A1027,$B1028&lt;&gt;$B1027)),"ID LISTS UNALIGNED",and($A1028&lt;&gt;"",countif('5) Release_Track'!$F:$F,$A1028)=0),"NO ISRC MATCH in Release_Track",and($B1028&lt;&gt;"",countif('5) Release_Track'!$G:$G,$B1028)=0),"NO CATALOG ID MATCH in Release_Track",iserror(vlookup($A1028&amp;$B1028,'5) Release_Track'!$F:$F&amp;'5) Release_Track'!$G:$G,1,0)),"NO ISRC-CATALOG ID pair MATCH in Release_Track" )</f>
        <v/>
      </c>
      <c r="D1028" s="134" t="str">
        <f t="array" ref="D1028">ifs(and(isblank($A1028),isblank($B1028)),"", not(iserror(vlookup($A1028&amp;$B1028,'5) Release_Track'!$F:$F&amp;'5) Release_Track'!$G:$G,1,0))),vlookup($A1028&amp;$B1028,{'5) Release_Track'!$F:$F&amp;'5) Release_Track'!$G:$G,'5) Release_Track'!$I:$I},2,0), or(and(not(isblank($B1028)),$B1028=$B1027,$A1028&lt;&gt;$A1027),and(not(isblank($A1028)),$A1028=$A1027,$B1028&lt;&gt;$B1027)),"ID LISTS UNALIGNED",and($A1028&lt;&gt;"",countif('5) Release_Track'!$F:$F,$A1028)=0),"NO ISRC MATCH in Release_Track",and($B1028&lt;&gt;"",countif('5) Release_Track'!$G:$G,$B1028)=0),"NO CATALOG ID MATCH in Release_Track",iserror(vlookup($A1028&amp;$B1028,'5) Release_Track'!$F:$F&amp;'5) Release_Track'!$G:$G,1,0)),"NO ISRC-CATALOG ID pair MATCH in Release_Track" )</f>
        <v/>
      </c>
      <c r="E1028" s="20"/>
      <c r="F1028" s="20"/>
    </row>
    <row r="1029">
      <c r="B1029" s="116"/>
      <c r="C1029" s="134" t="str">
        <f t="array" ref="C1029">ifs(and(isblank($A1029),isblank($B1029)),"", not(iserror(vlookup($A1029&amp;$B1029,'5) Release_Track'!$F:$F&amp;'5) Release_Track'!$G:$G,1,0))),vlookup($A1029&amp;$B1029,{'5) Release_Track'!$F:$F&amp;'5) Release_Track'!$G:$G,'5) Release_Track'!$H:$H},2,0), or(and(not(isblank($B1029)),$B1029=$B1028,$A1029&lt;&gt;$A1028),and(not(isblank($A1029)),$A1029=$A1028,$B1029&lt;&gt;$B1028)),"ID LISTS UNALIGNED",and($A1029&lt;&gt;"",countif('5) Release_Track'!$F:$F,$A1029)=0),"NO ISRC MATCH in Release_Track",and($B1029&lt;&gt;"",countif('5) Release_Track'!$G:$G,$B1029)=0),"NO CATALOG ID MATCH in Release_Track",iserror(vlookup($A1029&amp;$B1029,'5) Release_Track'!$F:$F&amp;'5) Release_Track'!$G:$G,1,0)),"NO ISRC-CATALOG ID pair MATCH in Release_Track" )</f>
        <v/>
      </c>
      <c r="D1029" s="134" t="str">
        <f t="array" ref="D1029">ifs(and(isblank($A1029),isblank($B1029)),"", not(iserror(vlookup($A1029&amp;$B1029,'5) Release_Track'!$F:$F&amp;'5) Release_Track'!$G:$G,1,0))),vlookup($A1029&amp;$B1029,{'5) Release_Track'!$F:$F&amp;'5) Release_Track'!$G:$G,'5) Release_Track'!$I:$I},2,0), or(and(not(isblank($B1029)),$B1029=$B1028,$A1029&lt;&gt;$A1028),and(not(isblank($A1029)),$A1029=$A1028,$B1029&lt;&gt;$B1028)),"ID LISTS UNALIGNED",and($A1029&lt;&gt;"",countif('5) Release_Track'!$F:$F,$A1029)=0),"NO ISRC MATCH in Release_Track",and($B1029&lt;&gt;"",countif('5) Release_Track'!$G:$G,$B1029)=0),"NO CATALOG ID MATCH in Release_Track",iserror(vlookup($A1029&amp;$B1029,'5) Release_Track'!$F:$F&amp;'5) Release_Track'!$G:$G,1,0)),"NO ISRC-CATALOG ID pair MATCH in Release_Track" )</f>
        <v/>
      </c>
      <c r="E1029" s="20"/>
      <c r="F1029" s="20"/>
    </row>
    <row r="1030">
      <c r="B1030" s="116"/>
      <c r="C1030" s="134" t="str">
        <f t="array" ref="C1030">ifs(and(isblank($A1030),isblank($B1030)),"", not(iserror(vlookup($A1030&amp;$B1030,'5) Release_Track'!$F:$F&amp;'5) Release_Track'!$G:$G,1,0))),vlookup($A1030&amp;$B1030,{'5) Release_Track'!$F:$F&amp;'5) Release_Track'!$G:$G,'5) Release_Track'!$H:$H},2,0), or(and(not(isblank($B1030)),$B1030=$B1029,$A1030&lt;&gt;$A1029),and(not(isblank($A1030)),$A1030=$A1029,$B1030&lt;&gt;$B1029)),"ID LISTS UNALIGNED",and($A1030&lt;&gt;"",countif('5) Release_Track'!$F:$F,$A1030)=0),"NO ISRC MATCH in Release_Track",and($B1030&lt;&gt;"",countif('5) Release_Track'!$G:$G,$B1030)=0),"NO CATALOG ID MATCH in Release_Track",iserror(vlookup($A1030&amp;$B1030,'5) Release_Track'!$F:$F&amp;'5) Release_Track'!$G:$G,1,0)),"NO ISRC-CATALOG ID pair MATCH in Release_Track" )</f>
        <v/>
      </c>
      <c r="D1030" s="134" t="str">
        <f t="array" ref="D1030">ifs(and(isblank($A1030),isblank($B1030)),"", not(iserror(vlookup($A1030&amp;$B1030,'5) Release_Track'!$F:$F&amp;'5) Release_Track'!$G:$G,1,0))),vlookup($A1030&amp;$B1030,{'5) Release_Track'!$F:$F&amp;'5) Release_Track'!$G:$G,'5) Release_Track'!$I:$I},2,0), or(and(not(isblank($B1030)),$B1030=$B1029,$A1030&lt;&gt;$A1029),and(not(isblank($A1030)),$A1030=$A1029,$B1030&lt;&gt;$B1029)),"ID LISTS UNALIGNED",and($A1030&lt;&gt;"",countif('5) Release_Track'!$F:$F,$A1030)=0),"NO ISRC MATCH in Release_Track",and($B1030&lt;&gt;"",countif('5) Release_Track'!$G:$G,$B1030)=0),"NO CATALOG ID MATCH in Release_Track",iserror(vlookup($A1030&amp;$B1030,'5) Release_Track'!$F:$F&amp;'5) Release_Track'!$G:$G,1,0)),"NO ISRC-CATALOG ID pair MATCH in Release_Track" )</f>
        <v/>
      </c>
      <c r="E1030" s="20"/>
      <c r="F1030" s="20"/>
    </row>
    <row r="1031">
      <c r="B1031" s="116"/>
      <c r="C1031" s="134" t="str">
        <f t="array" ref="C1031">ifs(and(isblank($A1031),isblank($B1031)),"", not(iserror(vlookup($A1031&amp;$B1031,'5) Release_Track'!$F:$F&amp;'5) Release_Track'!$G:$G,1,0))),vlookup($A1031&amp;$B1031,{'5) Release_Track'!$F:$F&amp;'5) Release_Track'!$G:$G,'5) Release_Track'!$H:$H},2,0), or(and(not(isblank($B1031)),$B1031=$B1030,$A1031&lt;&gt;$A1030),and(not(isblank($A1031)),$A1031=$A1030,$B1031&lt;&gt;$B1030)),"ID LISTS UNALIGNED",and($A1031&lt;&gt;"",countif('5) Release_Track'!$F:$F,$A1031)=0),"NO ISRC MATCH in Release_Track",and($B1031&lt;&gt;"",countif('5) Release_Track'!$G:$G,$B1031)=0),"NO CATALOG ID MATCH in Release_Track",iserror(vlookup($A1031&amp;$B1031,'5) Release_Track'!$F:$F&amp;'5) Release_Track'!$G:$G,1,0)),"NO ISRC-CATALOG ID pair MATCH in Release_Track" )</f>
        <v/>
      </c>
      <c r="D1031" s="134" t="str">
        <f t="array" ref="D1031">ifs(and(isblank($A1031),isblank($B1031)),"", not(iserror(vlookup($A1031&amp;$B1031,'5) Release_Track'!$F:$F&amp;'5) Release_Track'!$G:$G,1,0))),vlookup($A1031&amp;$B1031,{'5) Release_Track'!$F:$F&amp;'5) Release_Track'!$G:$G,'5) Release_Track'!$I:$I},2,0), or(and(not(isblank($B1031)),$B1031=$B1030,$A1031&lt;&gt;$A1030),and(not(isblank($A1031)),$A1031=$A1030,$B1031&lt;&gt;$B1030)),"ID LISTS UNALIGNED",and($A1031&lt;&gt;"",countif('5) Release_Track'!$F:$F,$A1031)=0),"NO ISRC MATCH in Release_Track",and($B1031&lt;&gt;"",countif('5) Release_Track'!$G:$G,$B1031)=0),"NO CATALOG ID MATCH in Release_Track",iserror(vlookup($A1031&amp;$B1031,'5) Release_Track'!$F:$F&amp;'5) Release_Track'!$G:$G,1,0)),"NO ISRC-CATALOG ID pair MATCH in Release_Track" )</f>
        <v/>
      </c>
      <c r="E1031" s="20"/>
      <c r="F1031" s="20"/>
    </row>
    <row r="1032">
      <c r="B1032" s="116"/>
      <c r="C1032" s="134" t="str">
        <f t="array" ref="C1032">ifs(and(isblank($A1032),isblank($B1032)),"", not(iserror(vlookup($A1032&amp;$B1032,'5) Release_Track'!$F:$F&amp;'5) Release_Track'!$G:$G,1,0))),vlookup($A1032&amp;$B1032,{'5) Release_Track'!$F:$F&amp;'5) Release_Track'!$G:$G,'5) Release_Track'!$H:$H},2,0), or(and(not(isblank($B1032)),$B1032=$B1031,$A1032&lt;&gt;$A1031),and(not(isblank($A1032)),$A1032=$A1031,$B1032&lt;&gt;$B1031)),"ID LISTS UNALIGNED",and($A1032&lt;&gt;"",countif('5) Release_Track'!$F:$F,$A1032)=0),"NO ISRC MATCH in Release_Track",and($B1032&lt;&gt;"",countif('5) Release_Track'!$G:$G,$B1032)=0),"NO CATALOG ID MATCH in Release_Track",iserror(vlookup($A1032&amp;$B1032,'5) Release_Track'!$F:$F&amp;'5) Release_Track'!$G:$G,1,0)),"NO ISRC-CATALOG ID pair MATCH in Release_Track" )</f>
        <v/>
      </c>
      <c r="D1032" s="134" t="str">
        <f t="array" ref="D1032">ifs(and(isblank($A1032),isblank($B1032)),"", not(iserror(vlookup($A1032&amp;$B1032,'5) Release_Track'!$F:$F&amp;'5) Release_Track'!$G:$G,1,0))),vlookup($A1032&amp;$B1032,{'5) Release_Track'!$F:$F&amp;'5) Release_Track'!$G:$G,'5) Release_Track'!$I:$I},2,0), or(and(not(isblank($B1032)),$B1032=$B1031,$A1032&lt;&gt;$A1031),and(not(isblank($A1032)),$A1032=$A1031,$B1032&lt;&gt;$B1031)),"ID LISTS UNALIGNED",and($A1032&lt;&gt;"",countif('5) Release_Track'!$F:$F,$A1032)=0),"NO ISRC MATCH in Release_Track",and($B1032&lt;&gt;"",countif('5) Release_Track'!$G:$G,$B1032)=0),"NO CATALOG ID MATCH in Release_Track",iserror(vlookup($A1032&amp;$B1032,'5) Release_Track'!$F:$F&amp;'5) Release_Track'!$G:$G,1,0)),"NO ISRC-CATALOG ID pair MATCH in Release_Track" )</f>
        <v/>
      </c>
      <c r="E1032" s="20"/>
      <c r="F1032" s="20"/>
    </row>
    <row r="1033">
      <c r="B1033" s="116"/>
      <c r="C1033" s="134" t="str">
        <f t="array" ref="C1033">ifs(and(isblank($A1033),isblank($B1033)),"", not(iserror(vlookup($A1033&amp;$B1033,'5) Release_Track'!$F:$F&amp;'5) Release_Track'!$G:$G,1,0))),vlookup($A1033&amp;$B1033,{'5) Release_Track'!$F:$F&amp;'5) Release_Track'!$G:$G,'5) Release_Track'!$H:$H},2,0), or(and(not(isblank($B1033)),$B1033=$B1032,$A1033&lt;&gt;$A1032),and(not(isblank($A1033)),$A1033=$A1032,$B1033&lt;&gt;$B1032)),"ID LISTS UNALIGNED",and($A1033&lt;&gt;"",countif('5) Release_Track'!$F:$F,$A1033)=0),"NO ISRC MATCH in Release_Track",and($B1033&lt;&gt;"",countif('5) Release_Track'!$G:$G,$B1033)=0),"NO CATALOG ID MATCH in Release_Track",iserror(vlookup($A1033&amp;$B1033,'5) Release_Track'!$F:$F&amp;'5) Release_Track'!$G:$G,1,0)),"NO ISRC-CATALOG ID pair MATCH in Release_Track" )</f>
        <v/>
      </c>
      <c r="D1033" s="134" t="str">
        <f t="array" ref="D1033">ifs(and(isblank($A1033),isblank($B1033)),"", not(iserror(vlookup($A1033&amp;$B1033,'5) Release_Track'!$F:$F&amp;'5) Release_Track'!$G:$G,1,0))),vlookup($A1033&amp;$B1033,{'5) Release_Track'!$F:$F&amp;'5) Release_Track'!$G:$G,'5) Release_Track'!$I:$I},2,0), or(and(not(isblank($B1033)),$B1033=$B1032,$A1033&lt;&gt;$A1032),and(not(isblank($A1033)),$A1033=$A1032,$B1033&lt;&gt;$B1032)),"ID LISTS UNALIGNED",and($A1033&lt;&gt;"",countif('5) Release_Track'!$F:$F,$A1033)=0),"NO ISRC MATCH in Release_Track",and($B1033&lt;&gt;"",countif('5) Release_Track'!$G:$G,$B1033)=0),"NO CATALOG ID MATCH in Release_Track",iserror(vlookup($A1033&amp;$B1033,'5) Release_Track'!$F:$F&amp;'5) Release_Track'!$G:$G,1,0)),"NO ISRC-CATALOG ID pair MATCH in Release_Track" )</f>
        <v/>
      </c>
      <c r="E1033" s="20"/>
      <c r="F1033" s="20"/>
    </row>
    <row r="1034">
      <c r="B1034" s="116"/>
      <c r="C1034" s="134" t="str">
        <f t="array" ref="C1034">ifs(and(isblank($A1034),isblank($B1034)),"", not(iserror(vlookup($A1034&amp;$B1034,'5) Release_Track'!$F:$F&amp;'5) Release_Track'!$G:$G,1,0))),vlookup($A1034&amp;$B1034,{'5) Release_Track'!$F:$F&amp;'5) Release_Track'!$G:$G,'5) Release_Track'!$H:$H},2,0), or(and(not(isblank($B1034)),$B1034=$B1033,$A1034&lt;&gt;$A1033),and(not(isblank($A1034)),$A1034=$A1033,$B1034&lt;&gt;$B1033)),"ID LISTS UNALIGNED",and($A1034&lt;&gt;"",countif('5) Release_Track'!$F:$F,$A1034)=0),"NO ISRC MATCH in Release_Track",and($B1034&lt;&gt;"",countif('5) Release_Track'!$G:$G,$B1034)=0),"NO CATALOG ID MATCH in Release_Track",iserror(vlookup($A1034&amp;$B1034,'5) Release_Track'!$F:$F&amp;'5) Release_Track'!$G:$G,1,0)),"NO ISRC-CATALOG ID pair MATCH in Release_Track" )</f>
        <v/>
      </c>
      <c r="D1034" s="134" t="str">
        <f t="array" ref="D1034">ifs(and(isblank($A1034),isblank($B1034)),"", not(iserror(vlookup($A1034&amp;$B1034,'5) Release_Track'!$F:$F&amp;'5) Release_Track'!$G:$G,1,0))),vlookup($A1034&amp;$B1034,{'5) Release_Track'!$F:$F&amp;'5) Release_Track'!$G:$G,'5) Release_Track'!$I:$I},2,0), or(and(not(isblank($B1034)),$B1034=$B1033,$A1034&lt;&gt;$A1033),and(not(isblank($A1034)),$A1034=$A1033,$B1034&lt;&gt;$B1033)),"ID LISTS UNALIGNED",and($A1034&lt;&gt;"",countif('5) Release_Track'!$F:$F,$A1034)=0),"NO ISRC MATCH in Release_Track",and($B1034&lt;&gt;"",countif('5) Release_Track'!$G:$G,$B1034)=0),"NO CATALOG ID MATCH in Release_Track",iserror(vlookup($A1034&amp;$B1034,'5) Release_Track'!$F:$F&amp;'5) Release_Track'!$G:$G,1,0)),"NO ISRC-CATALOG ID pair MATCH in Release_Track" )</f>
        <v/>
      </c>
      <c r="E1034" s="20"/>
      <c r="F1034" s="20"/>
    </row>
    <row r="1035">
      <c r="B1035" s="116"/>
      <c r="C1035" s="134" t="str">
        <f t="array" ref="C1035">ifs(and(isblank($A1035),isblank($B1035)),"", not(iserror(vlookup($A1035&amp;$B1035,'5) Release_Track'!$F:$F&amp;'5) Release_Track'!$G:$G,1,0))),vlookup($A1035&amp;$B1035,{'5) Release_Track'!$F:$F&amp;'5) Release_Track'!$G:$G,'5) Release_Track'!$H:$H},2,0), or(and(not(isblank($B1035)),$B1035=$B1034,$A1035&lt;&gt;$A1034),and(not(isblank($A1035)),$A1035=$A1034,$B1035&lt;&gt;$B1034)),"ID LISTS UNALIGNED",and($A1035&lt;&gt;"",countif('5) Release_Track'!$F:$F,$A1035)=0),"NO ISRC MATCH in Release_Track",and($B1035&lt;&gt;"",countif('5) Release_Track'!$G:$G,$B1035)=0),"NO CATALOG ID MATCH in Release_Track",iserror(vlookup($A1035&amp;$B1035,'5) Release_Track'!$F:$F&amp;'5) Release_Track'!$G:$G,1,0)),"NO ISRC-CATALOG ID pair MATCH in Release_Track" )</f>
        <v/>
      </c>
      <c r="D1035" s="134" t="str">
        <f t="array" ref="D1035">ifs(and(isblank($A1035),isblank($B1035)),"", not(iserror(vlookup($A1035&amp;$B1035,'5) Release_Track'!$F:$F&amp;'5) Release_Track'!$G:$G,1,0))),vlookup($A1035&amp;$B1035,{'5) Release_Track'!$F:$F&amp;'5) Release_Track'!$G:$G,'5) Release_Track'!$I:$I},2,0), or(and(not(isblank($B1035)),$B1035=$B1034,$A1035&lt;&gt;$A1034),and(not(isblank($A1035)),$A1035=$A1034,$B1035&lt;&gt;$B1034)),"ID LISTS UNALIGNED",and($A1035&lt;&gt;"",countif('5) Release_Track'!$F:$F,$A1035)=0),"NO ISRC MATCH in Release_Track",and($B1035&lt;&gt;"",countif('5) Release_Track'!$G:$G,$B1035)=0),"NO CATALOG ID MATCH in Release_Track",iserror(vlookup($A1035&amp;$B1035,'5) Release_Track'!$F:$F&amp;'5) Release_Track'!$G:$G,1,0)),"NO ISRC-CATALOG ID pair MATCH in Release_Track" )</f>
        <v/>
      </c>
      <c r="E1035" s="20"/>
      <c r="F1035" s="20"/>
    </row>
    <row r="1036">
      <c r="B1036" s="116"/>
      <c r="C1036" s="134" t="str">
        <f t="array" ref="C1036">ifs(and(isblank($A1036),isblank($B1036)),"", not(iserror(vlookup($A1036&amp;$B1036,'5) Release_Track'!$F:$F&amp;'5) Release_Track'!$G:$G,1,0))),vlookup($A1036&amp;$B1036,{'5) Release_Track'!$F:$F&amp;'5) Release_Track'!$G:$G,'5) Release_Track'!$H:$H},2,0), or(and(not(isblank($B1036)),$B1036=$B1035,$A1036&lt;&gt;$A1035),and(not(isblank($A1036)),$A1036=$A1035,$B1036&lt;&gt;$B1035)),"ID LISTS UNALIGNED",and($A1036&lt;&gt;"",countif('5) Release_Track'!$F:$F,$A1036)=0),"NO ISRC MATCH in Release_Track",and($B1036&lt;&gt;"",countif('5) Release_Track'!$G:$G,$B1036)=0),"NO CATALOG ID MATCH in Release_Track",iserror(vlookup($A1036&amp;$B1036,'5) Release_Track'!$F:$F&amp;'5) Release_Track'!$G:$G,1,0)),"NO ISRC-CATALOG ID pair MATCH in Release_Track" )</f>
        <v/>
      </c>
      <c r="D1036" s="134" t="str">
        <f t="array" ref="D1036">ifs(and(isblank($A1036),isblank($B1036)),"", not(iserror(vlookup($A1036&amp;$B1036,'5) Release_Track'!$F:$F&amp;'5) Release_Track'!$G:$G,1,0))),vlookup($A1036&amp;$B1036,{'5) Release_Track'!$F:$F&amp;'5) Release_Track'!$G:$G,'5) Release_Track'!$I:$I},2,0), or(and(not(isblank($B1036)),$B1036=$B1035,$A1036&lt;&gt;$A1035),and(not(isblank($A1036)),$A1036=$A1035,$B1036&lt;&gt;$B1035)),"ID LISTS UNALIGNED",and($A1036&lt;&gt;"",countif('5) Release_Track'!$F:$F,$A1036)=0),"NO ISRC MATCH in Release_Track",and($B1036&lt;&gt;"",countif('5) Release_Track'!$G:$G,$B1036)=0),"NO CATALOG ID MATCH in Release_Track",iserror(vlookup($A1036&amp;$B1036,'5) Release_Track'!$F:$F&amp;'5) Release_Track'!$G:$G,1,0)),"NO ISRC-CATALOG ID pair MATCH in Release_Track" )</f>
        <v/>
      </c>
      <c r="E1036" s="20"/>
      <c r="F1036" s="20"/>
    </row>
    <row r="1037">
      <c r="B1037" s="116"/>
      <c r="C1037" s="134" t="str">
        <f t="array" ref="C1037">ifs(and(isblank($A1037),isblank($B1037)),"", not(iserror(vlookup($A1037&amp;$B1037,'5) Release_Track'!$F:$F&amp;'5) Release_Track'!$G:$G,1,0))),vlookup($A1037&amp;$B1037,{'5) Release_Track'!$F:$F&amp;'5) Release_Track'!$G:$G,'5) Release_Track'!$H:$H},2,0), or(and(not(isblank($B1037)),$B1037=$B1036,$A1037&lt;&gt;$A1036),and(not(isblank($A1037)),$A1037=$A1036,$B1037&lt;&gt;$B1036)),"ID LISTS UNALIGNED",and($A1037&lt;&gt;"",countif('5) Release_Track'!$F:$F,$A1037)=0),"NO ISRC MATCH in Release_Track",and($B1037&lt;&gt;"",countif('5) Release_Track'!$G:$G,$B1037)=0),"NO CATALOG ID MATCH in Release_Track",iserror(vlookup($A1037&amp;$B1037,'5) Release_Track'!$F:$F&amp;'5) Release_Track'!$G:$G,1,0)),"NO ISRC-CATALOG ID pair MATCH in Release_Track" )</f>
        <v/>
      </c>
      <c r="D1037" s="134" t="str">
        <f t="array" ref="D1037">ifs(and(isblank($A1037),isblank($B1037)),"", not(iserror(vlookup($A1037&amp;$B1037,'5) Release_Track'!$F:$F&amp;'5) Release_Track'!$G:$G,1,0))),vlookup($A1037&amp;$B1037,{'5) Release_Track'!$F:$F&amp;'5) Release_Track'!$G:$G,'5) Release_Track'!$I:$I},2,0), or(and(not(isblank($B1037)),$B1037=$B1036,$A1037&lt;&gt;$A1036),and(not(isblank($A1037)),$A1037=$A1036,$B1037&lt;&gt;$B1036)),"ID LISTS UNALIGNED",and($A1037&lt;&gt;"",countif('5) Release_Track'!$F:$F,$A1037)=0),"NO ISRC MATCH in Release_Track",and($B1037&lt;&gt;"",countif('5) Release_Track'!$G:$G,$B1037)=0),"NO CATALOG ID MATCH in Release_Track",iserror(vlookup($A1037&amp;$B1037,'5) Release_Track'!$F:$F&amp;'5) Release_Track'!$G:$G,1,0)),"NO ISRC-CATALOG ID pair MATCH in Release_Track" )</f>
        <v/>
      </c>
      <c r="E1037" s="20"/>
      <c r="F1037" s="20"/>
    </row>
    <row r="1038">
      <c r="B1038" s="116"/>
      <c r="C1038" s="134" t="str">
        <f t="array" ref="C1038">ifs(and(isblank($A1038),isblank($B1038)),"", not(iserror(vlookup($A1038&amp;$B1038,'5) Release_Track'!$F:$F&amp;'5) Release_Track'!$G:$G,1,0))),vlookup($A1038&amp;$B1038,{'5) Release_Track'!$F:$F&amp;'5) Release_Track'!$G:$G,'5) Release_Track'!$H:$H},2,0), or(and(not(isblank($B1038)),$B1038=$B1037,$A1038&lt;&gt;$A1037),and(not(isblank($A1038)),$A1038=$A1037,$B1038&lt;&gt;$B1037)),"ID LISTS UNALIGNED",and($A1038&lt;&gt;"",countif('5) Release_Track'!$F:$F,$A1038)=0),"NO ISRC MATCH in Release_Track",and($B1038&lt;&gt;"",countif('5) Release_Track'!$G:$G,$B1038)=0),"NO CATALOG ID MATCH in Release_Track",iserror(vlookup($A1038&amp;$B1038,'5) Release_Track'!$F:$F&amp;'5) Release_Track'!$G:$G,1,0)),"NO ISRC-CATALOG ID pair MATCH in Release_Track" )</f>
        <v/>
      </c>
      <c r="D1038" s="134" t="str">
        <f t="array" ref="D1038">ifs(and(isblank($A1038),isblank($B1038)),"", not(iserror(vlookup($A1038&amp;$B1038,'5) Release_Track'!$F:$F&amp;'5) Release_Track'!$G:$G,1,0))),vlookup($A1038&amp;$B1038,{'5) Release_Track'!$F:$F&amp;'5) Release_Track'!$G:$G,'5) Release_Track'!$I:$I},2,0), or(and(not(isblank($B1038)),$B1038=$B1037,$A1038&lt;&gt;$A1037),and(not(isblank($A1038)),$A1038=$A1037,$B1038&lt;&gt;$B1037)),"ID LISTS UNALIGNED",and($A1038&lt;&gt;"",countif('5) Release_Track'!$F:$F,$A1038)=0),"NO ISRC MATCH in Release_Track",and($B1038&lt;&gt;"",countif('5) Release_Track'!$G:$G,$B1038)=0),"NO CATALOG ID MATCH in Release_Track",iserror(vlookup($A1038&amp;$B1038,'5) Release_Track'!$F:$F&amp;'5) Release_Track'!$G:$G,1,0)),"NO ISRC-CATALOG ID pair MATCH in Release_Track" )</f>
        <v/>
      </c>
      <c r="E1038" s="20"/>
      <c r="F1038" s="20"/>
    </row>
    <row r="1039">
      <c r="B1039" s="116"/>
      <c r="C1039" s="134" t="str">
        <f t="array" ref="C1039">ifs(and(isblank($A1039),isblank($B1039)),"", not(iserror(vlookup($A1039&amp;$B1039,'5) Release_Track'!$F:$F&amp;'5) Release_Track'!$G:$G,1,0))),vlookup($A1039&amp;$B1039,{'5) Release_Track'!$F:$F&amp;'5) Release_Track'!$G:$G,'5) Release_Track'!$H:$H},2,0), or(and(not(isblank($B1039)),$B1039=$B1038,$A1039&lt;&gt;$A1038),and(not(isblank($A1039)),$A1039=$A1038,$B1039&lt;&gt;$B1038)),"ID LISTS UNALIGNED",and($A1039&lt;&gt;"",countif('5) Release_Track'!$F:$F,$A1039)=0),"NO ISRC MATCH in Release_Track",and($B1039&lt;&gt;"",countif('5) Release_Track'!$G:$G,$B1039)=0),"NO CATALOG ID MATCH in Release_Track",iserror(vlookup($A1039&amp;$B1039,'5) Release_Track'!$F:$F&amp;'5) Release_Track'!$G:$G,1,0)),"NO ISRC-CATALOG ID pair MATCH in Release_Track" )</f>
        <v/>
      </c>
      <c r="D1039" s="134" t="str">
        <f t="array" ref="D1039">ifs(and(isblank($A1039),isblank($B1039)),"", not(iserror(vlookup($A1039&amp;$B1039,'5) Release_Track'!$F:$F&amp;'5) Release_Track'!$G:$G,1,0))),vlookup($A1039&amp;$B1039,{'5) Release_Track'!$F:$F&amp;'5) Release_Track'!$G:$G,'5) Release_Track'!$I:$I},2,0), or(and(not(isblank($B1039)),$B1039=$B1038,$A1039&lt;&gt;$A1038),and(not(isblank($A1039)),$A1039=$A1038,$B1039&lt;&gt;$B1038)),"ID LISTS UNALIGNED",and($A1039&lt;&gt;"",countif('5) Release_Track'!$F:$F,$A1039)=0),"NO ISRC MATCH in Release_Track",and($B1039&lt;&gt;"",countif('5) Release_Track'!$G:$G,$B1039)=0),"NO CATALOG ID MATCH in Release_Track",iserror(vlookup($A1039&amp;$B1039,'5) Release_Track'!$F:$F&amp;'5) Release_Track'!$G:$G,1,0)),"NO ISRC-CATALOG ID pair MATCH in Release_Track" )</f>
        <v/>
      </c>
      <c r="E1039" s="20"/>
      <c r="F1039" s="20"/>
    </row>
    <row r="1040">
      <c r="B1040" s="116"/>
      <c r="C1040" s="134" t="str">
        <f t="array" ref="C1040">ifs(and(isblank($A1040),isblank($B1040)),"", not(iserror(vlookup($A1040&amp;$B1040,'5) Release_Track'!$F:$F&amp;'5) Release_Track'!$G:$G,1,0))),vlookup($A1040&amp;$B1040,{'5) Release_Track'!$F:$F&amp;'5) Release_Track'!$G:$G,'5) Release_Track'!$H:$H},2,0), or(and(not(isblank($B1040)),$B1040=$B1039,$A1040&lt;&gt;$A1039),and(not(isblank($A1040)),$A1040=$A1039,$B1040&lt;&gt;$B1039)),"ID LISTS UNALIGNED",and($A1040&lt;&gt;"",countif('5) Release_Track'!$F:$F,$A1040)=0),"NO ISRC MATCH in Release_Track",and($B1040&lt;&gt;"",countif('5) Release_Track'!$G:$G,$B1040)=0),"NO CATALOG ID MATCH in Release_Track",iserror(vlookup($A1040&amp;$B1040,'5) Release_Track'!$F:$F&amp;'5) Release_Track'!$G:$G,1,0)),"NO ISRC-CATALOG ID pair MATCH in Release_Track" )</f>
        <v/>
      </c>
      <c r="D1040" s="134" t="str">
        <f t="array" ref="D1040">ifs(and(isblank($A1040),isblank($B1040)),"", not(iserror(vlookup($A1040&amp;$B1040,'5) Release_Track'!$F:$F&amp;'5) Release_Track'!$G:$G,1,0))),vlookup($A1040&amp;$B1040,{'5) Release_Track'!$F:$F&amp;'5) Release_Track'!$G:$G,'5) Release_Track'!$I:$I},2,0), or(and(not(isblank($B1040)),$B1040=$B1039,$A1040&lt;&gt;$A1039),and(not(isblank($A1040)),$A1040=$A1039,$B1040&lt;&gt;$B1039)),"ID LISTS UNALIGNED",and($A1040&lt;&gt;"",countif('5) Release_Track'!$F:$F,$A1040)=0),"NO ISRC MATCH in Release_Track",and($B1040&lt;&gt;"",countif('5) Release_Track'!$G:$G,$B1040)=0),"NO CATALOG ID MATCH in Release_Track",iserror(vlookup($A1040&amp;$B1040,'5) Release_Track'!$F:$F&amp;'5) Release_Track'!$G:$G,1,0)),"NO ISRC-CATALOG ID pair MATCH in Release_Track" )</f>
        <v/>
      </c>
      <c r="E1040" s="20"/>
      <c r="F1040" s="20"/>
    </row>
    <row r="1041">
      <c r="B1041" s="116"/>
      <c r="C1041" s="134" t="str">
        <f t="array" ref="C1041">ifs(and(isblank($A1041),isblank($B1041)),"", not(iserror(vlookup($A1041&amp;$B1041,'5) Release_Track'!$F:$F&amp;'5) Release_Track'!$G:$G,1,0))),vlookup($A1041&amp;$B1041,{'5) Release_Track'!$F:$F&amp;'5) Release_Track'!$G:$G,'5) Release_Track'!$H:$H},2,0), or(and(not(isblank($B1041)),$B1041=$B1040,$A1041&lt;&gt;$A1040),and(not(isblank($A1041)),$A1041=$A1040,$B1041&lt;&gt;$B1040)),"ID LISTS UNALIGNED",and($A1041&lt;&gt;"",countif('5) Release_Track'!$F:$F,$A1041)=0),"NO ISRC MATCH in Release_Track",and($B1041&lt;&gt;"",countif('5) Release_Track'!$G:$G,$B1041)=0),"NO CATALOG ID MATCH in Release_Track",iserror(vlookup($A1041&amp;$B1041,'5) Release_Track'!$F:$F&amp;'5) Release_Track'!$G:$G,1,0)),"NO ISRC-CATALOG ID pair MATCH in Release_Track" )</f>
        <v/>
      </c>
      <c r="D1041" s="134" t="str">
        <f t="array" ref="D1041">ifs(and(isblank($A1041),isblank($B1041)),"", not(iserror(vlookup($A1041&amp;$B1041,'5) Release_Track'!$F:$F&amp;'5) Release_Track'!$G:$G,1,0))),vlookup($A1041&amp;$B1041,{'5) Release_Track'!$F:$F&amp;'5) Release_Track'!$G:$G,'5) Release_Track'!$I:$I},2,0), or(and(not(isblank($B1041)),$B1041=$B1040,$A1041&lt;&gt;$A1040),and(not(isblank($A1041)),$A1041=$A1040,$B1041&lt;&gt;$B1040)),"ID LISTS UNALIGNED",and($A1041&lt;&gt;"",countif('5) Release_Track'!$F:$F,$A1041)=0),"NO ISRC MATCH in Release_Track",and($B1041&lt;&gt;"",countif('5) Release_Track'!$G:$G,$B1041)=0),"NO CATALOG ID MATCH in Release_Track",iserror(vlookup($A1041&amp;$B1041,'5) Release_Track'!$F:$F&amp;'5) Release_Track'!$G:$G,1,0)),"NO ISRC-CATALOG ID pair MATCH in Release_Track" )</f>
        <v/>
      </c>
      <c r="E1041" s="20"/>
      <c r="F1041" s="20"/>
    </row>
    <row r="1042">
      <c r="B1042" s="116"/>
      <c r="C1042" s="134" t="str">
        <f t="array" ref="C1042">ifs(and(isblank($A1042),isblank($B1042)),"", not(iserror(vlookup($A1042&amp;$B1042,'5) Release_Track'!$F:$F&amp;'5) Release_Track'!$G:$G,1,0))),vlookup($A1042&amp;$B1042,{'5) Release_Track'!$F:$F&amp;'5) Release_Track'!$G:$G,'5) Release_Track'!$H:$H},2,0), or(and(not(isblank($B1042)),$B1042=$B1041,$A1042&lt;&gt;$A1041),and(not(isblank($A1042)),$A1042=$A1041,$B1042&lt;&gt;$B1041)),"ID LISTS UNALIGNED",and($A1042&lt;&gt;"",countif('5) Release_Track'!$F:$F,$A1042)=0),"NO ISRC MATCH in Release_Track",and($B1042&lt;&gt;"",countif('5) Release_Track'!$G:$G,$B1042)=0),"NO CATALOG ID MATCH in Release_Track",iserror(vlookup($A1042&amp;$B1042,'5) Release_Track'!$F:$F&amp;'5) Release_Track'!$G:$G,1,0)),"NO ISRC-CATALOG ID pair MATCH in Release_Track" )</f>
        <v/>
      </c>
      <c r="D1042" s="134" t="str">
        <f t="array" ref="D1042">ifs(and(isblank($A1042),isblank($B1042)),"", not(iserror(vlookup($A1042&amp;$B1042,'5) Release_Track'!$F:$F&amp;'5) Release_Track'!$G:$G,1,0))),vlookup($A1042&amp;$B1042,{'5) Release_Track'!$F:$F&amp;'5) Release_Track'!$G:$G,'5) Release_Track'!$I:$I},2,0), or(and(not(isblank($B1042)),$B1042=$B1041,$A1042&lt;&gt;$A1041),and(not(isblank($A1042)),$A1042=$A1041,$B1042&lt;&gt;$B1041)),"ID LISTS UNALIGNED",and($A1042&lt;&gt;"",countif('5) Release_Track'!$F:$F,$A1042)=0),"NO ISRC MATCH in Release_Track",and($B1042&lt;&gt;"",countif('5) Release_Track'!$G:$G,$B1042)=0),"NO CATALOG ID MATCH in Release_Track",iserror(vlookup($A1042&amp;$B1042,'5) Release_Track'!$F:$F&amp;'5) Release_Track'!$G:$G,1,0)),"NO ISRC-CATALOG ID pair MATCH in Release_Track" )</f>
        <v/>
      </c>
      <c r="E1042" s="20"/>
      <c r="F1042" s="20"/>
    </row>
    <row r="1043">
      <c r="B1043" s="116"/>
      <c r="C1043" s="134" t="str">
        <f t="array" ref="C1043">ifs(and(isblank($A1043),isblank($B1043)),"", not(iserror(vlookup($A1043&amp;$B1043,'5) Release_Track'!$F:$F&amp;'5) Release_Track'!$G:$G,1,0))),vlookup($A1043&amp;$B1043,{'5) Release_Track'!$F:$F&amp;'5) Release_Track'!$G:$G,'5) Release_Track'!$H:$H},2,0), or(and(not(isblank($B1043)),$B1043=$B1042,$A1043&lt;&gt;$A1042),and(not(isblank($A1043)),$A1043=$A1042,$B1043&lt;&gt;$B1042)),"ID LISTS UNALIGNED",and($A1043&lt;&gt;"",countif('5) Release_Track'!$F:$F,$A1043)=0),"NO ISRC MATCH in Release_Track",and($B1043&lt;&gt;"",countif('5) Release_Track'!$G:$G,$B1043)=0),"NO CATALOG ID MATCH in Release_Track",iserror(vlookup($A1043&amp;$B1043,'5) Release_Track'!$F:$F&amp;'5) Release_Track'!$G:$G,1,0)),"NO ISRC-CATALOG ID pair MATCH in Release_Track" )</f>
        <v/>
      </c>
      <c r="D1043" s="134" t="str">
        <f t="array" ref="D1043">ifs(and(isblank($A1043),isblank($B1043)),"", not(iserror(vlookup($A1043&amp;$B1043,'5) Release_Track'!$F:$F&amp;'5) Release_Track'!$G:$G,1,0))),vlookup($A1043&amp;$B1043,{'5) Release_Track'!$F:$F&amp;'5) Release_Track'!$G:$G,'5) Release_Track'!$I:$I},2,0), or(and(not(isblank($B1043)),$B1043=$B1042,$A1043&lt;&gt;$A1042),and(not(isblank($A1043)),$A1043=$A1042,$B1043&lt;&gt;$B1042)),"ID LISTS UNALIGNED",and($A1043&lt;&gt;"",countif('5) Release_Track'!$F:$F,$A1043)=0),"NO ISRC MATCH in Release_Track",and($B1043&lt;&gt;"",countif('5) Release_Track'!$G:$G,$B1043)=0),"NO CATALOG ID MATCH in Release_Track",iserror(vlookup($A1043&amp;$B1043,'5) Release_Track'!$F:$F&amp;'5) Release_Track'!$G:$G,1,0)),"NO ISRC-CATALOG ID pair MATCH in Release_Track" )</f>
        <v/>
      </c>
      <c r="E1043" s="20"/>
      <c r="F1043" s="20"/>
    </row>
    <row r="1044">
      <c r="B1044" s="116"/>
      <c r="C1044" s="134" t="str">
        <f t="array" ref="C1044">ifs(and(isblank($A1044),isblank($B1044)),"", not(iserror(vlookup($A1044&amp;$B1044,'5) Release_Track'!$F:$F&amp;'5) Release_Track'!$G:$G,1,0))),vlookup($A1044&amp;$B1044,{'5) Release_Track'!$F:$F&amp;'5) Release_Track'!$G:$G,'5) Release_Track'!$H:$H},2,0), or(and(not(isblank($B1044)),$B1044=$B1043,$A1044&lt;&gt;$A1043),and(not(isblank($A1044)),$A1044=$A1043,$B1044&lt;&gt;$B1043)),"ID LISTS UNALIGNED",and($A1044&lt;&gt;"",countif('5) Release_Track'!$F:$F,$A1044)=0),"NO ISRC MATCH in Release_Track",and($B1044&lt;&gt;"",countif('5) Release_Track'!$G:$G,$B1044)=0),"NO CATALOG ID MATCH in Release_Track",iserror(vlookup($A1044&amp;$B1044,'5) Release_Track'!$F:$F&amp;'5) Release_Track'!$G:$G,1,0)),"NO ISRC-CATALOG ID pair MATCH in Release_Track" )</f>
        <v/>
      </c>
      <c r="D1044" s="134" t="str">
        <f t="array" ref="D1044">ifs(and(isblank($A1044),isblank($B1044)),"", not(iserror(vlookup($A1044&amp;$B1044,'5) Release_Track'!$F:$F&amp;'5) Release_Track'!$G:$G,1,0))),vlookup($A1044&amp;$B1044,{'5) Release_Track'!$F:$F&amp;'5) Release_Track'!$G:$G,'5) Release_Track'!$I:$I},2,0), or(and(not(isblank($B1044)),$B1044=$B1043,$A1044&lt;&gt;$A1043),and(not(isblank($A1044)),$A1044=$A1043,$B1044&lt;&gt;$B1043)),"ID LISTS UNALIGNED",and($A1044&lt;&gt;"",countif('5) Release_Track'!$F:$F,$A1044)=0),"NO ISRC MATCH in Release_Track",and($B1044&lt;&gt;"",countif('5) Release_Track'!$G:$G,$B1044)=0),"NO CATALOG ID MATCH in Release_Track",iserror(vlookup($A1044&amp;$B1044,'5) Release_Track'!$F:$F&amp;'5) Release_Track'!$G:$G,1,0)),"NO ISRC-CATALOG ID pair MATCH in Release_Track" )</f>
        <v/>
      </c>
      <c r="E1044" s="20"/>
      <c r="F1044" s="20"/>
    </row>
    <row r="1045">
      <c r="B1045" s="116"/>
      <c r="C1045" s="134" t="str">
        <f t="array" ref="C1045">ifs(and(isblank($A1045),isblank($B1045)),"", not(iserror(vlookup($A1045&amp;$B1045,'5) Release_Track'!$F:$F&amp;'5) Release_Track'!$G:$G,1,0))),vlookup($A1045&amp;$B1045,{'5) Release_Track'!$F:$F&amp;'5) Release_Track'!$G:$G,'5) Release_Track'!$H:$H},2,0), or(and(not(isblank($B1045)),$B1045=$B1044,$A1045&lt;&gt;$A1044),and(not(isblank($A1045)),$A1045=$A1044,$B1045&lt;&gt;$B1044)),"ID LISTS UNALIGNED",and($A1045&lt;&gt;"",countif('5) Release_Track'!$F:$F,$A1045)=0),"NO ISRC MATCH in Release_Track",and($B1045&lt;&gt;"",countif('5) Release_Track'!$G:$G,$B1045)=0),"NO CATALOG ID MATCH in Release_Track",iserror(vlookup($A1045&amp;$B1045,'5) Release_Track'!$F:$F&amp;'5) Release_Track'!$G:$G,1,0)),"NO ISRC-CATALOG ID pair MATCH in Release_Track" )</f>
        <v/>
      </c>
      <c r="D1045" s="134" t="str">
        <f t="array" ref="D1045">ifs(and(isblank($A1045),isblank($B1045)),"", not(iserror(vlookup($A1045&amp;$B1045,'5) Release_Track'!$F:$F&amp;'5) Release_Track'!$G:$G,1,0))),vlookup($A1045&amp;$B1045,{'5) Release_Track'!$F:$F&amp;'5) Release_Track'!$G:$G,'5) Release_Track'!$I:$I},2,0), or(and(not(isblank($B1045)),$B1045=$B1044,$A1045&lt;&gt;$A1044),and(not(isblank($A1045)),$A1045=$A1044,$B1045&lt;&gt;$B1044)),"ID LISTS UNALIGNED",and($A1045&lt;&gt;"",countif('5) Release_Track'!$F:$F,$A1045)=0),"NO ISRC MATCH in Release_Track",and($B1045&lt;&gt;"",countif('5) Release_Track'!$G:$G,$B1045)=0),"NO CATALOG ID MATCH in Release_Track",iserror(vlookup($A1045&amp;$B1045,'5) Release_Track'!$F:$F&amp;'5) Release_Track'!$G:$G,1,0)),"NO ISRC-CATALOG ID pair MATCH in Release_Track" )</f>
        <v/>
      </c>
      <c r="E1045" s="20"/>
      <c r="F1045" s="20"/>
    </row>
    <row r="1046">
      <c r="B1046" s="116"/>
      <c r="C1046" s="134" t="str">
        <f t="array" ref="C1046">ifs(and(isblank($A1046),isblank($B1046)),"", not(iserror(vlookup($A1046&amp;$B1046,'5) Release_Track'!$F:$F&amp;'5) Release_Track'!$G:$G,1,0))),vlookup($A1046&amp;$B1046,{'5) Release_Track'!$F:$F&amp;'5) Release_Track'!$G:$G,'5) Release_Track'!$H:$H},2,0), or(and(not(isblank($B1046)),$B1046=$B1045,$A1046&lt;&gt;$A1045),and(not(isblank($A1046)),$A1046=$A1045,$B1046&lt;&gt;$B1045)),"ID LISTS UNALIGNED",and($A1046&lt;&gt;"",countif('5) Release_Track'!$F:$F,$A1046)=0),"NO ISRC MATCH in Release_Track",and($B1046&lt;&gt;"",countif('5) Release_Track'!$G:$G,$B1046)=0),"NO CATALOG ID MATCH in Release_Track",iserror(vlookup($A1046&amp;$B1046,'5) Release_Track'!$F:$F&amp;'5) Release_Track'!$G:$G,1,0)),"NO ISRC-CATALOG ID pair MATCH in Release_Track" )</f>
        <v/>
      </c>
      <c r="D1046" s="134" t="str">
        <f t="array" ref="D1046">ifs(and(isblank($A1046),isblank($B1046)),"", not(iserror(vlookup($A1046&amp;$B1046,'5) Release_Track'!$F:$F&amp;'5) Release_Track'!$G:$G,1,0))),vlookup($A1046&amp;$B1046,{'5) Release_Track'!$F:$F&amp;'5) Release_Track'!$G:$G,'5) Release_Track'!$I:$I},2,0), or(and(not(isblank($B1046)),$B1046=$B1045,$A1046&lt;&gt;$A1045),and(not(isblank($A1046)),$A1046=$A1045,$B1046&lt;&gt;$B1045)),"ID LISTS UNALIGNED",and($A1046&lt;&gt;"",countif('5) Release_Track'!$F:$F,$A1046)=0),"NO ISRC MATCH in Release_Track",and($B1046&lt;&gt;"",countif('5) Release_Track'!$G:$G,$B1046)=0),"NO CATALOG ID MATCH in Release_Track",iserror(vlookup($A1046&amp;$B1046,'5) Release_Track'!$F:$F&amp;'5) Release_Track'!$G:$G,1,0)),"NO ISRC-CATALOG ID pair MATCH in Release_Track" )</f>
        <v/>
      </c>
      <c r="E1046" s="20"/>
      <c r="F1046" s="20"/>
    </row>
    <row r="1047">
      <c r="B1047" s="116"/>
      <c r="C1047" s="134" t="str">
        <f t="array" ref="C1047">ifs(and(isblank($A1047),isblank($B1047)),"", not(iserror(vlookup($A1047&amp;$B1047,'5) Release_Track'!$F:$F&amp;'5) Release_Track'!$G:$G,1,0))),vlookup($A1047&amp;$B1047,{'5) Release_Track'!$F:$F&amp;'5) Release_Track'!$G:$G,'5) Release_Track'!$H:$H},2,0), or(and(not(isblank($B1047)),$B1047=$B1046,$A1047&lt;&gt;$A1046),and(not(isblank($A1047)),$A1047=$A1046,$B1047&lt;&gt;$B1046)),"ID LISTS UNALIGNED",and($A1047&lt;&gt;"",countif('5) Release_Track'!$F:$F,$A1047)=0),"NO ISRC MATCH in Release_Track",and($B1047&lt;&gt;"",countif('5) Release_Track'!$G:$G,$B1047)=0),"NO CATALOG ID MATCH in Release_Track",iserror(vlookup($A1047&amp;$B1047,'5) Release_Track'!$F:$F&amp;'5) Release_Track'!$G:$G,1,0)),"NO ISRC-CATALOG ID pair MATCH in Release_Track" )</f>
        <v/>
      </c>
      <c r="D1047" s="134" t="str">
        <f t="array" ref="D1047">ifs(and(isblank($A1047),isblank($B1047)),"", not(iserror(vlookup($A1047&amp;$B1047,'5) Release_Track'!$F:$F&amp;'5) Release_Track'!$G:$G,1,0))),vlookup($A1047&amp;$B1047,{'5) Release_Track'!$F:$F&amp;'5) Release_Track'!$G:$G,'5) Release_Track'!$I:$I},2,0), or(and(not(isblank($B1047)),$B1047=$B1046,$A1047&lt;&gt;$A1046),and(not(isblank($A1047)),$A1047=$A1046,$B1047&lt;&gt;$B1046)),"ID LISTS UNALIGNED",and($A1047&lt;&gt;"",countif('5) Release_Track'!$F:$F,$A1047)=0),"NO ISRC MATCH in Release_Track",and($B1047&lt;&gt;"",countif('5) Release_Track'!$G:$G,$B1047)=0),"NO CATALOG ID MATCH in Release_Track",iserror(vlookup($A1047&amp;$B1047,'5) Release_Track'!$F:$F&amp;'5) Release_Track'!$G:$G,1,0)),"NO ISRC-CATALOG ID pair MATCH in Release_Track" )</f>
        <v/>
      </c>
      <c r="E1047" s="20"/>
      <c r="F1047" s="20"/>
    </row>
    <row r="1048">
      <c r="B1048" s="116"/>
      <c r="C1048" s="134" t="str">
        <f t="array" ref="C1048">ifs(and(isblank($A1048),isblank($B1048)),"", not(iserror(vlookup($A1048&amp;$B1048,'5) Release_Track'!$F:$F&amp;'5) Release_Track'!$G:$G,1,0))),vlookup($A1048&amp;$B1048,{'5) Release_Track'!$F:$F&amp;'5) Release_Track'!$G:$G,'5) Release_Track'!$H:$H},2,0), or(and(not(isblank($B1048)),$B1048=$B1047,$A1048&lt;&gt;$A1047),and(not(isblank($A1048)),$A1048=$A1047,$B1048&lt;&gt;$B1047)),"ID LISTS UNALIGNED",and($A1048&lt;&gt;"",countif('5) Release_Track'!$F:$F,$A1048)=0),"NO ISRC MATCH in Release_Track",and($B1048&lt;&gt;"",countif('5) Release_Track'!$G:$G,$B1048)=0),"NO CATALOG ID MATCH in Release_Track",iserror(vlookup($A1048&amp;$B1048,'5) Release_Track'!$F:$F&amp;'5) Release_Track'!$G:$G,1,0)),"NO ISRC-CATALOG ID pair MATCH in Release_Track" )</f>
        <v/>
      </c>
      <c r="D1048" s="134" t="str">
        <f t="array" ref="D1048">ifs(and(isblank($A1048),isblank($B1048)),"", not(iserror(vlookup($A1048&amp;$B1048,'5) Release_Track'!$F:$F&amp;'5) Release_Track'!$G:$G,1,0))),vlookup($A1048&amp;$B1048,{'5) Release_Track'!$F:$F&amp;'5) Release_Track'!$G:$G,'5) Release_Track'!$I:$I},2,0), or(and(not(isblank($B1048)),$B1048=$B1047,$A1048&lt;&gt;$A1047),and(not(isblank($A1048)),$A1048=$A1047,$B1048&lt;&gt;$B1047)),"ID LISTS UNALIGNED",and($A1048&lt;&gt;"",countif('5) Release_Track'!$F:$F,$A1048)=0),"NO ISRC MATCH in Release_Track",and($B1048&lt;&gt;"",countif('5) Release_Track'!$G:$G,$B1048)=0),"NO CATALOG ID MATCH in Release_Track",iserror(vlookup($A1048&amp;$B1048,'5) Release_Track'!$F:$F&amp;'5) Release_Track'!$G:$G,1,0)),"NO ISRC-CATALOG ID pair MATCH in Release_Track" )</f>
        <v/>
      </c>
      <c r="E1048" s="20"/>
      <c r="F1048" s="20"/>
    </row>
    <row r="1049">
      <c r="B1049" s="116"/>
      <c r="C1049" s="134" t="str">
        <f t="array" ref="C1049">ifs(and(isblank($A1049),isblank($B1049)),"", not(iserror(vlookup($A1049&amp;$B1049,'5) Release_Track'!$F:$F&amp;'5) Release_Track'!$G:$G,1,0))),vlookup($A1049&amp;$B1049,{'5) Release_Track'!$F:$F&amp;'5) Release_Track'!$G:$G,'5) Release_Track'!$H:$H},2,0), or(and(not(isblank($B1049)),$B1049=$B1048,$A1049&lt;&gt;$A1048),and(not(isblank($A1049)),$A1049=$A1048,$B1049&lt;&gt;$B1048)),"ID LISTS UNALIGNED",and($A1049&lt;&gt;"",countif('5) Release_Track'!$F:$F,$A1049)=0),"NO ISRC MATCH in Release_Track",and($B1049&lt;&gt;"",countif('5) Release_Track'!$G:$G,$B1049)=0),"NO CATALOG ID MATCH in Release_Track",iserror(vlookup($A1049&amp;$B1049,'5) Release_Track'!$F:$F&amp;'5) Release_Track'!$G:$G,1,0)),"NO ISRC-CATALOG ID pair MATCH in Release_Track" )</f>
        <v/>
      </c>
      <c r="D1049" s="134" t="str">
        <f t="array" ref="D1049">ifs(and(isblank($A1049),isblank($B1049)),"", not(iserror(vlookup($A1049&amp;$B1049,'5) Release_Track'!$F:$F&amp;'5) Release_Track'!$G:$G,1,0))),vlookup($A1049&amp;$B1049,{'5) Release_Track'!$F:$F&amp;'5) Release_Track'!$G:$G,'5) Release_Track'!$I:$I},2,0), or(and(not(isblank($B1049)),$B1049=$B1048,$A1049&lt;&gt;$A1048),and(not(isblank($A1049)),$A1049=$A1048,$B1049&lt;&gt;$B1048)),"ID LISTS UNALIGNED",and($A1049&lt;&gt;"",countif('5) Release_Track'!$F:$F,$A1049)=0),"NO ISRC MATCH in Release_Track",and($B1049&lt;&gt;"",countif('5) Release_Track'!$G:$G,$B1049)=0),"NO CATALOG ID MATCH in Release_Track",iserror(vlookup($A1049&amp;$B1049,'5) Release_Track'!$F:$F&amp;'5) Release_Track'!$G:$G,1,0)),"NO ISRC-CATALOG ID pair MATCH in Release_Track" )</f>
        <v/>
      </c>
      <c r="E1049" s="20"/>
      <c r="F1049" s="20"/>
    </row>
    <row r="1050">
      <c r="B1050" s="116"/>
      <c r="C1050" s="134" t="str">
        <f t="array" ref="C1050">ifs(and(isblank($A1050),isblank($B1050)),"", not(iserror(vlookup($A1050&amp;$B1050,'5) Release_Track'!$F:$F&amp;'5) Release_Track'!$G:$G,1,0))),vlookup($A1050&amp;$B1050,{'5) Release_Track'!$F:$F&amp;'5) Release_Track'!$G:$G,'5) Release_Track'!$H:$H},2,0), or(and(not(isblank($B1050)),$B1050=$B1049,$A1050&lt;&gt;$A1049),and(not(isblank($A1050)),$A1050=$A1049,$B1050&lt;&gt;$B1049)),"ID LISTS UNALIGNED",and($A1050&lt;&gt;"",countif('5) Release_Track'!$F:$F,$A1050)=0),"NO ISRC MATCH in Release_Track",and($B1050&lt;&gt;"",countif('5) Release_Track'!$G:$G,$B1050)=0),"NO CATALOG ID MATCH in Release_Track",iserror(vlookup($A1050&amp;$B1050,'5) Release_Track'!$F:$F&amp;'5) Release_Track'!$G:$G,1,0)),"NO ISRC-CATALOG ID pair MATCH in Release_Track" )</f>
        <v/>
      </c>
      <c r="D1050" s="134" t="str">
        <f t="array" ref="D1050">ifs(and(isblank($A1050),isblank($B1050)),"", not(iserror(vlookup($A1050&amp;$B1050,'5) Release_Track'!$F:$F&amp;'5) Release_Track'!$G:$G,1,0))),vlookup($A1050&amp;$B1050,{'5) Release_Track'!$F:$F&amp;'5) Release_Track'!$G:$G,'5) Release_Track'!$I:$I},2,0), or(and(not(isblank($B1050)),$B1050=$B1049,$A1050&lt;&gt;$A1049),and(not(isblank($A1050)),$A1050=$A1049,$B1050&lt;&gt;$B1049)),"ID LISTS UNALIGNED",and($A1050&lt;&gt;"",countif('5) Release_Track'!$F:$F,$A1050)=0),"NO ISRC MATCH in Release_Track",and($B1050&lt;&gt;"",countif('5) Release_Track'!$G:$G,$B1050)=0),"NO CATALOG ID MATCH in Release_Track",iserror(vlookup($A1050&amp;$B1050,'5) Release_Track'!$F:$F&amp;'5) Release_Track'!$G:$G,1,0)),"NO ISRC-CATALOG ID pair MATCH in Release_Track" )</f>
        <v/>
      </c>
      <c r="E1050" s="20"/>
      <c r="F1050" s="20"/>
    </row>
    <row r="1051">
      <c r="B1051" s="116"/>
      <c r="C1051" s="134" t="str">
        <f t="array" ref="C1051">ifs(and(isblank($A1051),isblank($B1051)),"", not(iserror(vlookup($A1051&amp;$B1051,'5) Release_Track'!$F:$F&amp;'5) Release_Track'!$G:$G,1,0))),vlookup($A1051&amp;$B1051,{'5) Release_Track'!$F:$F&amp;'5) Release_Track'!$G:$G,'5) Release_Track'!$H:$H},2,0), or(and(not(isblank($B1051)),$B1051=$B1050,$A1051&lt;&gt;$A1050),and(not(isblank($A1051)),$A1051=$A1050,$B1051&lt;&gt;$B1050)),"ID LISTS UNALIGNED",and($A1051&lt;&gt;"",countif('5) Release_Track'!$F:$F,$A1051)=0),"NO ISRC MATCH in Release_Track",and($B1051&lt;&gt;"",countif('5) Release_Track'!$G:$G,$B1051)=0),"NO CATALOG ID MATCH in Release_Track",iserror(vlookup($A1051&amp;$B1051,'5) Release_Track'!$F:$F&amp;'5) Release_Track'!$G:$G,1,0)),"NO ISRC-CATALOG ID pair MATCH in Release_Track" )</f>
        <v/>
      </c>
      <c r="D1051" s="134" t="str">
        <f t="array" ref="D1051">ifs(and(isblank($A1051),isblank($B1051)),"", not(iserror(vlookup($A1051&amp;$B1051,'5) Release_Track'!$F:$F&amp;'5) Release_Track'!$G:$G,1,0))),vlookup($A1051&amp;$B1051,{'5) Release_Track'!$F:$F&amp;'5) Release_Track'!$G:$G,'5) Release_Track'!$I:$I},2,0), or(and(not(isblank($B1051)),$B1051=$B1050,$A1051&lt;&gt;$A1050),and(not(isblank($A1051)),$A1051=$A1050,$B1051&lt;&gt;$B1050)),"ID LISTS UNALIGNED",and($A1051&lt;&gt;"",countif('5) Release_Track'!$F:$F,$A1051)=0),"NO ISRC MATCH in Release_Track",and($B1051&lt;&gt;"",countif('5) Release_Track'!$G:$G,$B1051)=0),"NO CATALOG ID MATCH in Release_Track",iserror(vlookup($A1051&amp;$B1051,'5) Release_Track'!$F:$F&amp;'5) Release_Track'!$G:$G,1,0)),"NO ISRC-CATALOG ID pair MATCH in Release_Track" )</f>
        <v/>
      </c>
      <c r="E1051" s="20"/>
      <c r="F1051" s="20"/>
    </row>
    <row r="1052">
      <c r="B1052" s="116"/>
      <c r="C1052" s="134" t="str">
        <f t="array" ref="C1052">ifs(and(isblank($A1052),isblank($B1052)),"", not(iserror(vlookup($A1052&amp;$B1052,'5) Release_Track'!$F:$F&amp;'5) Release_Track'!$G:$G,1,0))),vlookup($A1052&amp;$B1052,{'5) Release_Track'!$F:$F&amp;'5) Release_Track'!$G:$G,'5) Release_Track'!$H:$H},2,0), or(and(not(isblank($B1052)),$B1052=$B1051,$A1052&lt;&gt;$A1051),and(not(isblank($A1052)),$A1052=$A1051,$B1052&lt;&gt;$B1051)),"ID LISTS UNALIGNED",and($A1052&lt;&gt;"",countif('5) Release_Track'!$F:$F,$A1052)=0),"NO ISRC MATCH in Release_Track",and($B1052&lt;&gt;"",countif('5) Release_Track'!$G:$G,$B1052)=0),"NO CATALOG ID MATCH in Release_Track",iserror(vlookup($A1052&amp;$B1052,'5) Release_Track'!$F:$F&amp;'5) Release_Track'!$G:$G,1,0)),"NO ISRC-CATALOG ID pair MATCH in Release_Track" )</f>
        <v/>
      </c>
      <c r="D1052" s="134" t="str">
        <f t="array" ref="D1052">ifs(and(isblank($A1052),isblank($B1052)),"", not(iserror(vlookup($A1052&amp;$B1052,'5) Release_Track'!$F:$F&amp;'5) Release_Track'!$G:$G,1,0))),vlookup($A1052&amp;$B1052,{'5) Release_Track'!$F:$F&amp;'5) Release_Track'!$G:$G,'5) Release_Track'!$I:$I},2,0), or(and(not(isblank($B1052)),$B1052=$B1051,$A1052&lt;&gt;$A1051),and(not(isblank($A1052)),$A1052=$A1051,$B1052&lt;&gt;$B1051)),"ID LISTS UNALIGNED",and($A1052&lt;&gt;"",countif('5) Release_Track'!$F:$F,$A1052)=0),"NO ISRC MATCH in Release_Track",and($B1052&lt;&gt;"",countif('5) Release_Track'!$G:$G,$B1052)=0),"NO CATALOG ID MATCH in Release_Track",iserror(vlookup($A1052&amp;$B1052,'5) Release_Track'!$F:$F&amp;'5) Release_Track'!$G:$G,1,0)),"NO ISRC-CATALOG ID pair MATCH in Release_Track" )</f>
        <v/>
      </c>
      <c r="E1052" s="20"/>
      <c r="F1052" s="20"/>
    </row>
    <row r="1053">
      <c r="B1053" s="116"/>
      <c r="C1053" s="134" t="str">
        <f t="array" ref="C1053">ifs(and(isblank($A1053),isblank($B1053)),"", not(iserror(vlookup($A1053&amp;$B1053,'5) Release_Track'!$F:$F&amp;'5) Release_Track'!$G:$G,1,0))),vlookup($A1053&amp;$B1053,{'5) Release_Track'!$F:$F&amp;'5) Release_Track'!$G:$G,'5) Release_Track'!$H:$H},2,0), or(and(not(isblank($B1053)),$B1053=$B1052,$A1053&lt;&gt;$A1052),and(not(isblank($A1053)),$A1053=$A1052,$B1053&lt;&gt;$B1052)),"ID LISTS UNALIGNED",and($A1053&lt;&gt;"",countif('5) Release_Track'!$F:$F,$A1053)=0),"NO ISRC MATCH in Release_Track",and($B1053&lt;&gt;"",countif('5) Release_Track'!$G:$G,$B1053)=0),"NO CATALOG ID MATCH in Release_Track",iserror(vlookup($A1053&amp;$B1053,'5) Release_Track'!$F:$F&amp;'5) Release_Track'!$G:$G,1,0)),"NO ISRC-CATALOG ID pair MATCH in Release_Track" )</f>
        <v/>
      </c>
      <c r="D1053" s="134" t="str">
        <f t="array" ref="D1053">ifs(and(isblank($A1053),isblank($B1053)),"", not(iserror(vlookup($A1053&amp;$B1053,'5) Release_Track'!$F:$F&amp;'5) Release_Track'!$G:$G,1,0))),vlookup($A1053&amp;$B1053,{'5) Release_Track'!$F:$F&amp;'5) Release_Track'!$G:$G,'5) Release_Track'!$I:$I},2,0), or(and(not(isblank($B1053)),$B1053=$B1052,$A1053&lt;&gt;$A1052),and(not(isblank($A1053)),$A1053=$A1052,$B1053&lt;&gt;$B1052)),"ID LISTS UNALIGNED",and($A1053&lt;&gt;"",countif('5) Release_Track'!$F:$F,$A1053)=0),"NO ISRC MATCH in Release_Track",and($B1053&lt;&gt;"",countif('5) Release_Track'!$G:$G,$B1053)=0),"NO CATALOG ID MATCH in Release_Track",iserror(vlookup($A1053&amp;$B1053,'5) Release_Track'!$F:$F&amp;'5) Release_Track'!$G:$G,1,0)),"NO ISRC-CATALOG ID pair MATCH in Release_Track" )</f>
        <v/>
      </c>
      <c r="E1053" s="20"/>
      <c r="F1053" s="20"/>
    </row>
    <row r="1054">
      <c r="B1054" s="116"/>
      <c r="C1054" s="134" t="str">
        <f t="array" ref="C1054">ifs(and(isblank($A1054),isblank($B1054)),"", not(iserror(vlookup($A1054&amp;$B1054,'5) Release_Track'!$F:$F&amp;'5) Release_Track'!$G:$G,1,0))),vlookup($A1054&amp;$B1054,{'5) Release_Track'!$F:$F&amp;'5) Release_Track'!$G:$G,'5) Release_Track'!$H:$H},2,0), or(and(not(isblank($B1054)),$B1054=$B1053,$A1054&lt;&gt;$A1053),and(not(isblank($A1054)),$A1054=$A1053,$B1054&lt;&gt;$B1053)),"ID LISTS UNALIGNED",and($A1054&lt;&gt;"",countif('5) Release_Track'!$F:$F,$A1054)=0),"NO ISRC MATCH in Release_Track",and($B1054&lt;&gt;"",countif('5) Release_Track'!$G:$G,$B1054)=0),"NO CATALOG ID MATCH in Release_Track",iserror(vlookup($A1054&amp;$B1054,'5) Release_Track'!$F:$F&amp;'5) Release_Track'!$G:$G,1,0)),"NO ISRC-CATALOG ID pair MATCH in Release_Track" )</f>
        <v/>
      </c>
      <c r="D1054" s="134" t="str">
        <f t="array" ref="D1054">ifs(and(isblank($A1054),isblank($B1054)),"", not(iserror(vlookup($A1054&amp;$B1054,'5) Release_Track'!$F:$F&amp;'5) Release_Track'!$G:$G,1,0))),vlookup($A1054&amp;$B1054,{'5) Release_Track'!$F:$F&amp;'5) Release_Track'!$G:$G,'5) Release_Track'!$I:$I},2,0), or(and(not(isblank($B1054)),$B1054=$B1053,$A1054&lt;&gt;$A1053),and(not(isblank($A1054)),$A1054=$A1053,$B1054&lt;&gt;$B1053)),"ID LISTS UNALIGNED",and($A1054&lt;&gt;"",countif('5) Release_Track'!$F:$F,$A1054)=0),"NO ISRC MATCH in Release_Track",and($B1054&lt;&gt;"",countif('5) Release_Track'!$G:$G,$B1054)=0),"NO CATALOG ID MATCH in Release_Track",iserror(vlookup($A1054&amp;$B1054,'5) Release_Track'!$F:$F&amp;'5) Release_Track'!$G:$G,1,0)),"NO ISRC-CATALOG ID pair MATCH in Release_Track" )</f>
        <v/>
      </c>
      <c r="E1054" s="20"/>
      <c r="F1054" s="20"/>
    </row>
    <row r="1055">
      <c r="B1055" s="116"/>
      <c r="C1055" s="134" t="str">
        <f t="array" ref="C1055">ifs(and(isblank($A1055),isblank($B1055)),"", not(iserror(vlookup($A1055&amp;$B1055,'5) Release_Track'!$F:$F&amp;'5) Release_Track'!$G:$G,1,0))),vlookup($A1055&amp;$B1055,{'5) Release_Track'!$F:$F&amp;'5) Release_Track'!$G:$G,'5) Release_Track'!$H:$H},2,0), or(and(not(isblank($B1055)),$B1055=$B1054,$A1055&lt;&gt;$A1054),and(not(isblank($A1055)),$A1055=$A1054,$B1055&lt;&gt;$B1054)),"ID LISTS UNALIGNED",and($A1055&lt;&gt;"",countif('5) Release_Track'!$F:$F,$A1055)=0),"NO ISRC MATCH in Release_Track",and($B1055&lt;&gt;"",countif('5) Release_Track'!$G:$G,$B1055)=0),"NO CATALOG ID MATCH in Release_Track",iserror(vlookup($A1055&amp;$B1055,'5) Release_Track'!$F:$F&amp;'5) Release_Track'!$G:$G,1,0)),"NO ISRC-CATALOG ID pair MATCH in Release_Track" )</f>
        <v/>
      </c>
      <c r="D1055" s="134" t="str">
        <f t="array" ref="D1055">ifs(and(isblank($A1055),isblank($B1055)),"", not(iserror(vlookup($A1055&amp;$B1055,'5) Release_Track'!$F:$F&amp;'5) Release_Track'!$G:$G,1,0))),vlookup($A1055&amp;$B1055,{'5) Release_Track'!$F:$F&amp;'5) Release_Track'!$G:$G,'5) Release_Track'!$I:$I},2,0), or(and(not(isblank($B1055)),$B1055=$B1054,$A1055&lt;&gt;$A1054),and(not(isblank($A1055)),$A1055=$A1054,$B1055&lt;&gt;$B1054)),"ID LISTS UNALIGNED",and($A1055&lt;&gt;"",countif('5) Release_Track'!$F:$F,$A1055)=0),"NO ISRC MATCH in Release_Track",and($B1055&lt;&gt;"",countif('5) Release_Track'!$G:$G,$B1055)=0),"NO CATALOG ID MATCH in Release_Track",iserror(vlookup($A1055&amp;$B1055,'5) Release_Track'!$F:$F&amp;'5) Release_Track'!$G:$G,1,0)),"NO ISRC-CATALOG ID pair MATCH in Release_Track" )</f>
        <v/>
      </c>
      <c r="E1055" s="20"/>
      <c r="F1055" s="20"/>
    </row>
    <row r="1056">
      <c r="B1056" s="116"/>
      <c r="C1056" s="134" t="str">
        <f t="array" ref="C1056">ifs(and(isblank($A1056),isblank($B1056)),"", not(iserror(vlookup($A1056&amp;$B1056,'5) Release_Track'!$F:$F&amp;'5) Release_Track'!$G:$G,1,0))),vlookup($A1056&amp;$B1056,{'5) Release_Track'!$F:$F&amp;'5) Release_Track'!$G:$G,'5) Release_Track'!$H:$H},2,0), or(and(not(isblank($B1056)),$B1056=$B1055,$A1056&lt;&gt;$A1055),and(not(isblank($A1056)),$A1056=$A1055,$B1056&lt;&gt;$B1055)),"ID LISTS UNALIGNED",and($A1056&lt;&gt;"",countif('5) Release_Track'!$F:$F,$A1056)=0),"NO ISRC MATCH in Release_Track",and($B1056&lt;&gt;"",countif('5) Release_Track'!$G:$G,$B1056)=0),"NO CATALOG ID MATCH in Release_Track",iserror(vlookup($A1056&amp;$B1056,'5) Release_Track'!$F:$F&amp;'5) Release_Track'!$G:$G,1,0)),"NO ISRC-CATALOG ID pair MATCH in Release_Track" )</f>
        <v/>
      </c>
      <c r="D1056" s="134" t="str">
        <f t="array" ref="D1056">ifs(and(isblank($A1056),isblank($B1056)),"", not(iserror(vlookup($A1056&amp;$B1056,'5) Release_Track'!$F:$F&amp;'5) Release_Track'!$G:$G,1,0))),vlookup($A1056&amp;$B1056,{'5) Release_Track'!$F:$F&amp;'5) Release_Track'!$G:$G,'5) Release_Track'!$I:$I},2,0), or(and(not(isblank($B1056)),$B1056=$B1055,$A1056&lt;&gt;$A1055),and(not(isblank($A1056)),$A1056=$A1055,$B1056&lt;&gt;$B1055)),"ID LISTS UNALIGNED",and($A1056&lt;&gt;"",countif('5) Release_Track'!$F:$F,$A1056)=0),"NO ISRC MATCH in Release_Track",and($B1056&lt;&gt;"",countif('5) Release_Track'!$G:$G,$B1056)=0),"NO CATALOG ID MATCH in Release_Track",iserror(vlookup($A1056&amp;$B1056,'5) Release_Track'!$F:$F&amp;'5) Release_Track'!$G:$G,1,0)),"NO ISRC-CATALOG ID pair MATCH in Release_Track" )</f>
        <v/>
      </c>
      <c r="E1056" s="20"/>
      <c r="F1056" s="20"/>
    </row>
    <row r="1057">
      <c r="B1057" s="116"/>
      <c r="C1057" s="134" t="str">
        <f t="array" ref="C1057">ifs(and(isblank($A1057),isblank($B1057)),"", not(iserror(vlookup($A1057&amp;$B1057,'5) Release_Track'!$F:$F&amp;'5) Release_Track'!$G:$G,1,0))),vlookup($A1057&amp;$B1057,{'5) Release_Track'!$F:$F&amp;'5) Release_Track'!$G:$G,'5) Release_Track'!$H:$H},2,0), or(and(not(isblank($B1057)),$B1057=$B1056,$A1057&lt;&gt;$A1056),and(not(isblank($A1057)),$A1057=$A1056,$B1057&lt;&gt;$B1056)),"ID LISTS UNALIGNED",and($A1057&lt;&gt;"",countif('5) Release_Track'!$F:$F,$A1057)=0),"NO ISRC MATCH in Release_Track",and($B1057&lt;&gt;"",countif('5) Release_Track'!$G:$G,$B1057)=0),"NO CATALOG ID MATCH in Release_Track",iserror(vlookup($A1057&amp;$B1057,'5) Release_Track'!$F:$F&amp;'5) Release_Track'!$G:$G,1,0)),"NO ISRC-CATALOG ID pair MATCH in Release_Track" )</f>
        <v/>
      </c>
      <c r="D1057" s="134" t="str">
        <f t="array" ref="D1057">ifs(and(isblank($A1057),isblank($B1057)),"", not(iserror(vlookup($A1057&amp;$B1057,'5) Release_Track'!$F:$F&amp;'5) Release_Track'!$G:$G,1,0))),vlookup($A1057&amp;$B1057,{'5) Release_Track'!$F:$F&amp;'5) Release_Track'!$G:$G,'5) Release_Track'!$I:$I},2,0), or(and(not(isblank($B1057)),$B1057=$B1056,$A1057&lt;&gt;$A1056),and(not(isblank($A1057)),$A1057=$A1056,$B1057&lt;&gt;$B1056)),"ID LISTS UNALIGNED",and($A1057&lt;&gt;"",countif('5) Release_Track'!$F:$F,$A1057)=0),"NO ISRC MATCH in Release_Track",and($B1057&lt;&gt;"",countif('5) Release_Track'!$G:$G,$B1057)=0),"NO CATALOG ID MATCH in Release_Track",iserror(vlookup($A1057&amp;$B1057,'5) Release_Track'!$F:$F&amp;'5) Release_Track'!$G:$G,1,0)),"NO ISRC-CATALOG ID pair MATCH in Release_Track" )</f>
        <v/>
      </c>
      <c r="E1057" s="20"/>
      <c r="F1057" s="20"/>
    </row>
    <row r="1058">
      <c r="B1058" s="116"/>
      <c r="C1058" s="134" t="str">
        <f t="array" ref="C1058">ifs(and(isblank($A1058),isblank($B1058)),"", not(iserror(vlookup($A1058&amp;$B1058,'5) Release_Track'!$F:$F&amp;'5) Release_Track'!$G:$G,1,0))),vlookup($A1058&amp;$B1058,{'5) Release_Track'!$F:$F&amp;'5) Release_Track'!$G:$G,'5) Release_Track'!$H:$H},2,0), or(and(not(isblank($B1058)),$B1058=$B1057,$A1058&lt;&gt;$A1057),and(not(isblank($A1058)),$A1058=$A1057,$B1058&lt;&gt;$B1057)),"ID LISTS UNALIGNED",and($A1058&lt;&gt;"",countif('5) Release_Track'!$F:$F,$A1058)=0),"NO ISRC MATCH in Release_Track",and($B1058&lt;&gt;"",countif('5) Release_Track'!$G:$G,$B1058)=0),"NO CATALOG ID MATCH in Release_Track",iserror(vlookup($A1058&amp;$B1058,'5) Release_Track'!$F:$F&amp;'5) Release_Track'!$G:$G,1,0)),"NO ISRC-CATALOG ID pair MATCH in Release_Track" )</f>
        <v/>
      </c>
      <c r="D1058" s="134" t="str">
        <f t="array" ref="D1058">ifs(and(isblank($A1058),isblank($B1058)),"", not(iserror(vlookup($A1058&amp;$B1058,'5) Release_Track'!$F:$F&amp;'5) Release_Track'!$G:$G,1,0))),vlookup($A1058&amp;$B1058,{'5) Release_Track'!$F:$F&amp;'5) Release_Track'!$G:$G,'5) Release_Track'!$I:$I},2,0), or(and(not(isblank($B1058)),$B1058=$B1057,$A1058&lt;&gt;$A1057),and(not(isblank($A1058)),$A1058=$A1057,$B1058&lt;&gt;$B1057)),"ID LISTS UNALIGNED",and($A1058&lt;&gt;"",countif('5) Release_Track'!$F:$F,$A1058)=0),"NO ISRC MATCH in Release_Track",and($B1058&lt;&gt;"",countif('5) Release_Track'!$G:$G,$B1058)=0),"NO CATALOG ID MATCH in Release_Track",iserror(vlookup($A1058&amp;$B1058,'5) Release_Track'!$F:$F&amp;'5) Release_Track'!$G:$G,1,0)),"NO ISRC-CATALOG ID pair MATCH in Release_Track" )</f>
        <v/>
      </c>
      <c r="E1058" s="20"/>
      <c r="F1058" s="20"/>
    </row>
    <row r="1059">
      <c r="B1059" s="116"/>
      <c r="C1059" s="134" t="str">
        <f t="array" ref="C1059">ifs(and(isblank($A1059),isblank($B1059)),"", not(iserror(vlookup($A1059&amp;$B1059,'5) Release_Track'!$F:$F&amp;'5) Release_Track'!$G:$G,1,0))),vlookup($A1059&amp;$B1059,{'5) Release_Track'!$F:$F&amp;'5) Release_Track'!$G:$G,'5) Release_Track'!$H:$H},2,0), or(and(not(isblank($B1059)),$B1059=$B1058,$A1059&lt;&gt;$A1058),and(not(isblank($A1059)),$A1059=$A1058,$B1059&lt;&gt;$B1058)),"ID LISTS UNALIGNED",and($A1059&lt;&gt;"",countif('5) Release_Track'!$F:$F,$A1059)=0),"NO ISRC MATCH in Release_Track",and($B1059&lt;&gt;"",countif('5) Release_Track'!$G:$G,$B1059)=0),"NO CATALOG ID MATCH in Release_Track",iserror(vlookup($A1059&amp;$B1059,'5) Release_Track'!$F:$F&amp;'5) Release_Track'!$G:$G,1,0)),"NO ISRC-CATALOG ID pair MATCH in Release_Track" )</f>
        <v/>
      </c>
      <c r="D1059" s="134" t="str">
        <f t="array" ref="D1059">ifs(and(isblank($A1059),isblank($B1059)),"", not(iserror(vlookup($A1059&amp;$B1059,'5) Release_Track'!$F:$F&amp;'5) Release_Track'!$G:$G,1,0))),vlookup($A1059&amp;$B1059,{'5) Release_Track'!$F:$F&amp;'5) Release_Track'!$G:$G,'5) Release_Track'!$I:$I},2,0), or(and(not(isblank($B1059)),$B1059=$B1058,$A1059&lt;&gt;$A1058),and(not(isblank($A1059)),$A1059=$A1058,$B1059&lt;&gt;$B1058)),"ID LISTS UNALIGNED",and($A1059&lt;&gt;"",countif('5) Release_Track'!$F:$F,$A1059)=0),"NO ISRC MATCH in Release_Track",and($B1059&lt;&gt;"",countif('5) Release_Track'!$G:$G,$B1059)=0),"NO CATALOG ID MATCH in Release_Track",iserror(vlookup($A1059&amp;$B1059,'5) Release_Track'!$F:$F&amp;'5) Release_Track'!$G:$G,1,0)),"NO ISRC-CATALOG ID pair MATCH in Release_Track" )</f>
        <v/>
      </c>
      <c r="E1059" s="20"/>
      <c r="F1059" s="20"/>
    </row>
    <row r="1060">
      <c r="B1060" s="116"/>
      <c r="C1060" s="134" t="str">
        <f t="array" ref="C1060">ifs(and(isblank($A1060),isblank($B1060)),"", not(iserror(vlookup($A1060&amp;$B1060,'5) Release_Track'!$F:$F&amp;'5) Release_Track'!$G:$G,1,0))),vlookup($A1060&amp;$B1060,{'5) Release_Track'!$F:$F&amp;'5) Release_Track'!$G:$G,'5) Release_Track'!$H:$H},2,0), or(and(not(isblank($B1060)),$B1060=$B1059,$A1060&lt;&gt;$A1059),and(not(isblank($A1060)),$A1060=$A1059,$B1060&lt;&gt;$B1059)),"ID LISTS UNALIGNED",and($A1060&lt;&gt;"",countif('5) Release_Track'!$F:$F,$A1060)=0),"NO ISRC MATCH in Release_Track",and($B1060&lt;&gt;"",countif('5) Release_Track'!$G:$G,$B1060)=0),"NO CATALOG ID MATCH in Release_Track",iserror(vlookup($A1060&amp;$B1060,'5) Release_Track'!$F:$F&amp;'5) Release_Track'!$G:$G,1,0)),"NO ISRC-CATALOG ID pair MATCH in Release_Track" )</f>
        <v/>
      </c>
      <c r="D1060" s="134" t="str">
        <f t="array" ref="D1060">ifs(and(isblank($A1060),isblank($B1060)),"", not(iserror(vlookup($A1060&amp;$B1060,'5) Release_Track'!$F:$F&amp;'5) Release_Track'!$G:$G,1,0))),vlookup($A1060&amp;$B1060,{'5) Release_Track'!$F:$F&amp;'5) Release_Track'!$G:$G,'5) Release_Track'!$I:$I},2,0), or(and(not(isblank($B1060)),$B1060=$B1059,$A1060&lt;&gt;$A1059),and(not(isblank($A1060)),$A1060=$A1059,$B1060&lt;&gt;$B1059)),"ID LISTS UNALIGNED",and($A1060&lt;&gt;"",countif('5) Release_Track'!$F:$F,$A1060)=0),"NO ISRC MATCH in Release_Track",and($B1060&lt;&gt;"",countif('5) Release_Track'!$G:$G,$B1060)=0),"NO CATALOG ID MATCH in Release_Track",iserror(vlookup($A1060&amp;$B1060,'5) Release_Track'!$F:$F&amp;'5) Release_Track'!$G:$G,1,0)),"NO ISRC-CATALOG ID pair MATCH in Release_Track" )</f>
        <v/>
      </c>
      <c r="E1060" s="20"/>
      <c r="F1060" s="20"/>
    </row>
    <row r="1061">
      <c r="B1061" s="116"/>
      <c r="C1061" s="134" t="str">
        <f t="array" ref="C1061">ifs(and(isblank($A1061),isblank($B1061)),"", not(iserror(vlookup($A1061&amp;$B1061,'5) Release_Track'!$F:$F&amp;'5) Release_Track'!$G:$G,1,0))),vlookup($A1061&amp;$B1061,{'5) Release_Track'!$F:$F&amp;'5) Release_Track'!$G:$G,'5) Release_Track'!$H:$H},2,0), or(and(not(isblank($B1061)),$B1061=$B1060,$A1061&lt;&gt;$A1060),and(not(isblank($A1061)),$A1061=$A1060,$B1061&lt;&gt;$B1060)),"ID LISTS UNALIGNED",and($A1061&lt;&gt;"",countif('5) Release_Track'!$F:$F,$A1061)=0),"NO ISRC MATCH in Release_Track",and($B1061&lt;&gt;"",countif('5) Release_Track'!$G:$G,$B1061)=0),"NO CATALOG ID MATCH in Release_Track",iserror(vlookup($A1061&amp;$B1061,'5) Release_Track'!$F:$F&amp;'5) Release_Track'!$G:$G,1,0)),"NO ISRC-CATALOG ID pair MATCH in Release_Track" )</f>
        <v/>
      </c>
      <c r="D1061" s="134" t="str">
        <f t="array" ref="D1061">ifs(and(isblank($A1061),isblank($B1061)),"", not(iserror(vlookup($A1061&amp;$B1061,'5) Release_Track'!$F:$F&amp;'5) Release_Track'!$G:$G,1,0))),vlookup($A1061&amp;$B1061,{'5) Release_Track'!$F:$F&amp;'5) Release_Track'!$G:$G,'5) Release_Track'!$I:$I},2,0), or(and(not(isblank($B1061)),$B1061=$B1060,$A1061&lt;&gt;$A1060),and(not(isblank($A1061)),$A1061=$A1060,$B1061&lt;&gt;$B1060)),"ID LISTS UNALIGNED",and($A1061&lt;&gt;"",countif('5) Release_Track'!$F:$F,$A1061)=0),"NO ISRC MATCH in Release_Track",and($B1061&lt;&gt;"",countif('5) Release_Track'!$G:$G,$B1061)=0),"NO CATALOG ID MATCH in Release_Track",iserror(vlookup($A1061&amp;$B1061,'5) Release_Track'!$F:$F&amp;'5) Release_Track'!$G:$G,1,0)),"NO ISRC-CATALOG ID pair MATCH in Release_Track" )</f>
        <v/>
      </c>
      <c r="E1061" s="20"/>
      <c r="F1061" s="20"/>
    </row>
    <row r="1062">
      <c r="B1062" s="116"/>
      <c r="C1062" s="134" t="str">
        <f t="array" ref="C1062">ifs(and(isblank($A1062),isblank($B1062)),"", not(iserror(vlookup($A1062&amp;$B1062,'5) Release_Track'!$F:$F&amp;'5) Release_Track'!$G:$G,1,0))),vlookup($A1062&amp;$B1062,{'5) Release_Track'!$F:$F&amp;'5) Release_Track'!$G:$G,'5) Release_Track'!$H:$H},2,0), or(and(not(isblank($B1062)),$B1062=$B1061,$A1062&lt;&gt;$A1061),and(not(isblank($A1062)),$A1062=$A1061,$B1062&lt;&gt;$B1061)),"ID LISTS UNALIGNED",and($A1062&lt;&gt;"",countif('5) Release_Track'!$F:$F,$A1062)=0),"NO ISRC MATCH in Release_Track",and($B1062&lt;&gt;"",countif('5) Release_Track'!$G:$G,$B1062)=0),"NO CATALOG ID MATCH in Release_Track",iserror(vlookup($A1062&amp;$B1062,'5) Release_Track'!$F:$F&amp;'5) Release_Track'!$G:$G,1,0)),"NO ISRC-CATALOG ID pair MATCH in Release_Track" )</f>
        <v/>
      </c>
      <c r="D1062" s="134" t="str">
        <f t="array" ref="D1062">ifs(and(isblank($A1062),isblank($B1062)),"", not(iserror(vlookup($A1062&amp;$B1062,'5) Release_Track'!$F:$F&amp;'5) Release_Track'!$G:$G,1,0))),vlookup($A1062&amp;$B1062,{'5) Release_Track'!$F:$F&amp;'5) Release_Track'!$G:$G,'5) Release_Track'!$I:$I},2,0), or(and(not(isblank($B1062)),$B1062=$B1061,$A1062&lt;&gt;$A1061),and(not(isblank($A1062)),$A1062=$A1061,$B1062&lt;&gt;$B1061)),"ID LISTS UNALIGNED",and($A1062&lt;&gt;"",countif('5) Release_Track'!$F:$F,$A1062)=0),"NO ISRC MATCH in Release_Track",and($B1062&lt;&gt;"",countif('5) Release_Track'!$G:$G,$B1062)=0),"NO CATALOG ID MATCH in Release_Track",iserror(vlookup($A1062&amp;$B1062,'5) Release_Track'!$F:$F&amp;'5) Release_Track'!$G:$G,1,0)),"NO ISRC-CATALOG ID pair MATCH in Release_Track" )</f>
        <v/>
      </c>
      <c r="E1062" s="20"/>
      <c r="F1062" s="20"/>
    </row>
    <row r="1063">
      <c r="B1063" s="116"/>
      <c r="C1063" s="134" t="str">
        <f t="array" ref="C1063">ifs(and(isblank($A1063),isblank($B1063)),"", not(iserror(vlookup($A1063&amp;$B1063,'5) Release_Track'!$F:$F&amp;'5) Release_Track'!$G:$G,1,0))),vlookup($A1063&amp;$B1063,{'5) Release_Track'!$F:$F&amp;'5) Release_Track'!$G:$G,'5) Release_Track'!$H:$H},2,0), or(and(not(isblank($B1063)),$B1063=$B1062,$A1063&lt;&gt;$A1062),and(not(isblank($A1063)),$A1063=$A1062,$B1063&lt;&gt;$B1062)),"ID LISTS UNALIGNED",and($A1063&lt;&gt;"",countif('5) Release_Track'!$F:$F,$A1063)=0),"NO ISRC MATCH in Release_Track",and($B1063&lt;&gt;"",countif('5) Release_Track'!$G:$G,$B1063)=0),"NO CATALOG ID MATCH in Release_Track",iserror(vlookup($A1063&amp;$B1063,'5) Release_Track'!$F:$F&amp;'5) Release_Track'!$G:$G,1,0)),"NO ISRC-CATALOG ID pair MATCH in Release_Track" )</f>
        <v/>
      </c>
      <c r="D1063" s="134" t="str">
        <f t="array" ref="D1063">ifs(and(isblank($A1063),isblank($B1063)),"", not(iserror(vlookup($A1063&amp;$B1063,'5) Release_Track'!$F:$F&amp;'5) Release_Track'!$G:$G,1,0))),vlookup($A1063&amp;$B1063,{'5) Release_Track'!$F:$F&amp;'5) Release_Track'!$G:$G,'5) Release_Track'!$I:$I},2,0), or(and(not(isblank($B1063)),$B1063=$B1062,$A1063&lt;&gt;$A1062),and(not(isblank($A1063)),$A1063=$A1062,$B1063&lt;&gt;$B1062)),"ID LISTS UNALIGNED",and($A1063&lt;&gt;"",countif('5) Release_Track'!$F:$F,$A1063)=0),"NO ISRC MATCH in Release_Track",and($B1063&lt;&gt;"",countif('5) Release_Track'!$G:$G,$B1063)=0),"NO CATALOG ID MATCH in Release_Track",iserror(vlookup($A1063&amp;$B1063,'5) Release_Track'!$F:$F&amp;'5) Release_Track'!$G:$G,1,0)),"NO ISRC-CATALOG ID pair MATCH in Release_Track" )</f>
        <v/>
      </c>
      <c r="E1063" s="20"/>
      <c r="F1063" s="20"/>
    </row>
    <row r="1064">
      <c r="B1064" s="116"/>
      <c r="C1064" s="134" t="str">
        <f t="array" ref="C1064">ifs(and(isblank($A1064),isblank($B1064)),"", not(iserror(vlookup($A1064&amp;$B1064,'5) Release_Track'!$F:$F&amp;'5) Release_Track'!$G:$G,1,0))),vlookup($A1064&amp;$B1064,{'5) Release_Track'!$F:$F&amp;'5) Release_Track'!$G:$G,'5) Release_Track'!$H:$H},2,0), or(and(not(isblank($B1064)),$B1064=$B1063,$A1064&lt;&gt;$A1063),and(not(isblank($A1064)),$A1064=$A1063,$B1064&lt;&gt;$B1063)),"ID LISTS UNALIGNED",and($A1064&lt;&gt;"",countif('5) Release_Track'!$F:$F,$A1064)=0),"NO ISRC MATCH in Release_Track",and($B1064&lt;&gt;"",countif('5) Release_Track'!$G:$G,$B1064)=0),"NO CATALOG ID MATCH in Release_Track",iserror(vlookup($A1064&amp;$B1064,'5) Release_Track'!$F:$F&amp;'5) Release_Track'!$G:$G,1,0)),"NO ISRC-CATALOG ID pair MATCH in Release_Track" )</f>
        <v/>
      </c>
      <c r="D1064" s="134" t="str">
        <f t="array" ref="D1064">ifs(and(isblank($A1064),isblank($B1064)),"", not(iserror(vlookup($A1064&amp;$B1064,'5) Release_Track'!$F:$F&amp;'5) Release_Track'!$G:$G,1,0))),vlookup($A1064&amp;$B1064,{'5) Release_Track'!$F:$F&amp;'5) Release_Track'!$G:$G,'5) Release_Track'!$I:$I},2,0), or(and(not(isblank($B1064)),$B1064=$B1063,$A1064&lt;&gt;$A1063),and(not(isblank($A1064)),$A1064=$A1063,$B1064&lt;&gt;$B1063)),"ID LISTS UNALIGNED",and($A1064&lt;&gt;"",countif('5) Release_Track'!$F:$F,$A1064)=0),"NO ISRC MATCH in Release_Track",and($B1064&lt;&gt;"",countif('5) Release_Track'!$G:$G,$B1064)=0),"NO CATALOG ID MATCH in Release_Track",iserror(vlookup($A1064&amp;$B1064,'5) Release_Track'!$F:$F&amp;'5) Release_Track'!$G:$G,1,0)),"NO ISRC-CATALOG ID pair MATCH in Release_Track" )</f>
        <v/>
      </c>
      <c r="E1064" s="20"/>
      <c r="F1064" s="20"/>
    </row>
    <row r="1065">
      <c r="B1065" s="116"/>
      <c r="C1065" s="134" t="str">
        <f t="array" ref="C1065">ifs(and(isblank($A1065),isblank($B1065)),"", not(iserror(vlookup($A1065&amp;$B1065,'5) Release_Track'!$F:$F&amp;'5) Release_Track'!$G:$G,1,0))),vlookup($A1065&amp;$B1065,{'5) Release_Track'!$F:$F&amp;'5) Release_Track'!$G:$G,'5) Release_Track'!$H:$H},2,0), or(and(not(isblank($B1065)),$B1065=$B1064,$A1065&lt;&gt;$A1064),and(not(isblank($A1065)),$A1065=$A1064,$B1065&lt;&gt;$B1064)),"ID LISTS UNALIGNED",and($A1065&lt;&gt;"",countif('5) Release_Track'!$F:$F,$A1065)=0),"NO ISRC MATCH in Release_Track",and($B1065&lt;&gt;"",countif('5) Release_Track'!$G:$G,$B1065)=0),"NO CATALOG ID MATCH in Release_Track",iserror(vlookup($A1065&amp;$B1065,'5) Release_Track'!$F:$F&amp;'5) Release_Track'!$G:$G,1,0)),"NO ISRC-CATALOG ID pair MATCH in Release_Track" )</f>
        <v/>
      </c>
      <c r="D1065" s="134" t="str">
        <f t="array" ref="D1065">ifs(and(isblank($A1065),isblank($B1065)),"", not(iserror(vlookup($A1065&amp;$B1065,'5) Release_Track'!$F:$F&amp;'5) Release_Track'!$G:$G,1,0))),vlookup($A1065&amp;$B1065,{'5) Release_Track'!$F:$F&amp;'5) Release_Track'!$G:$G,'5) Release_Track'!$I:$I},2,0), or(and(not(isblank($B1065)),$B1065=$B1064,$A1065&lt;&gt;$A1064),and(not(isblank($A1065)),$A1065=$A1064,$B1065&lt;&gt;$B1064)),"ID LISTS UNALIGNED",and($A1065&lt;&gt;"",countif('5) Release_Track'!$F:$F,$A1065)=0),"NO ISRC MATCH in Release_Track",and($B1065&lt;&gt;"",countif('5) Release_Track'!$G:$G,$B1065)=0),"NO CATALOG ID MATCH in Release_Track",iserror(vlookup($A1065&amp;$B1065,'5) Release_Track'!$F:$F&amp;'5) Release_Track'!$G:$G,1,0)),"NO ISRC-CATALOG ID pair MATCH in Release_Track" )</f>
        <v/>
      </c>
      <c r="E1065" s="20"/>
      <c r="F1065" s="20"/>
    </row>
    <row r="1066">
      <c r="B1066" s="116"/>
      <c r="C1066" s="134" t="str">
        <f t="array" ref="C1066">ifs(and(isblank($A1066),isblank($B1066)),"", not(iserror(vlookup($A1066&amp;$B1066,'5) Release_Track'!$F:$F&amp;'5) Release_Track'!$G:$G,1,0))),vlookup($A1066&amp;$B1066,{'5) Release_Track'!$F:$F&amp;'5) Release_Track'!$G:$G,'5) Release_Track'!$H:$H},2,0), or(and(not(isblank($B1066)),$B1066=$B1065,$A1066&lt;&gt;$A1065),and(not(isblank($A1066)),$A1066=$A1065,$B1066&lt;&gt;$B1065)),"ID LISTS UNALIGNED",and($A1066&lt;&gt;"",countif('5) Release_Track'!$F:$F,$A1066)=0),"NO ISRC MATCH in Release_Track",and($B1066&lt;&gt;"",countif('5) Release_Track'!$G:$G,$B1066)=0),"NO CATALOG ID MATCH in Release_Track",iserror(vlookup($A1066&amp;$B1066,'5) Release_Track'!$F:$F&amp;'5) Release_Track'!$G:$G,1,0)),"NO ISRC-CATALOG ID pair MATCH in Release_Track" )</f>
        <v/>
      </c>
      <c r="D1066" s="134" t="str">
        <f t="array" ref="D1066">ifs(and(isblank($A1066),isblank($B1066)),"", not(iserror(vlookup($A1066&amp;$B1066,'5) Release_Track'!$F:$F&amp;'5) Release_Track'!$G:$G,1,0))),vlookup($A1066&amp;$B1066,{'5) Release_Track'!$F:$F&amp;'5) Release_Track'!$G:$G,'5) Release_Track'!$I:$I},2,0), or(and(not(isblank($B1066)),$B1066=$B1065,$A1066&lt;&gt;$A1065),and(not(isblank($A1066)),$A1066=$A1065,$B1066&lt;&gt;$B1065)),"ID LISTS UNALIGNED",and($A1066&lt;&gt;"",countif('5) Release_Track'!$F:$F,$A1066)=0),"NO ISRC MATCH in Release_Track",and($B1066&lt;&gt;"",countif('5) Release_Track'!$G:$G,$B1066)=0),"NO CATALOG ID MATCH in Release_Track",iserror(vlookup($A1066&amp;$B1066,'5) Release_Track'!$F:$F&amp;'5) Release_Track'!$G:$G,1,0)),"NO ISRC-CATALOG ID pair MATCH in Release_Track" )</f>
        <v/>
      </c>
      <c r="E1066" s="20"/>
      <c r="F1066" s="20"/>
    </row>
    <row r="1067">
      <c r="B1067" s="116"/>
      <c r="C1067" s="134" t="str">
        <f t="array" ref="C1067">ifs(and(isblank($A1067),isblank($B1067)),"", not(iserror(vlookup($A1067&amp;$B1067,'5) Release_Track'!$F:$F&amp;'5) Release_Track'!$G:$G,1,0))),vlookup($A1067&amp;$B1067,{'5) Release_Track'!$F:$F&amp;'5) Release_Track'!$G:$G,'5) Release_Track'!$H:$H},2,0), or(and(not(isblank($B1067)),$B1067=$B1066,$A1067&lt;&gt;$A1066),and(not(isblank($A1067)),$A1067=$A1066,$B1067&lt;&gt;$B1066)),"ID LISTS UNALIGNED",and($A1067&lt;&gt;"",countif('5) Release_Track'!$F:$F,$A1067)=0),"NO ISRC MATCH in Release_Track",and($B1067&lt;&gt;"",countif('5) Release_Track'!$G:$G,$B1067)=0),"NO CATALOG ID MATCH in Release_Track",iserror(vlookup($A1067&amp;$B1067,'5) Release_Track'!$F:$F&amp;'5) Release_Track'!$G:$G,1,0)),"NO ISRC-CATALOG ID pair MATCH in Release_Track" )</f>
        <v/>
      </c>
      <c r="D1067" s="134" t="str">
        <f t="array" ref="D1067">ifs(and(isblank($A1067),isblank($B1067)),"", not(iserror(vlookup($A1067&amp;$B1067,'5) Release_Track'!$F:$F&amp;'5) Release_Track'!$G:$G,1,0))),vlookup($A1067&amp;$B1067,{'5) Release_Track'!$F:$F&amp;'5) Release_Track'!$G:$G,'5) Release_Track'!$I:$I},2,0), or(and(not(isblank($B1067)),$B1067=$B1066,$A1067&lt;&gt;$A1066),and(not(isblank($A1067)),$A1067=$A1066,$B1067&lt;&gt;$B1066)),"ID LISTS UNALIGNED",and($A1067&lt;&gt;"",countif('5) Release_Track'!$F:$F,$A1067)=0),"NO ISRC MATCH in Release_Track",and($B1067&lt;&gt;"",countif('5) Release_Track'!$G:$G,$B1067)=0),"NO CATALOG ID MATCH in Release_Track",iserror(vlookup($A1067&amp;$B1067,'5) Release_Track'!$F:$F&amp;'5) Release_Track'!$G:$G,1,0)),"NO ISRC-CATALOG ID pair MATCH in Release_Track" )</f>
        <v/>
      </c>
      <c r="E1067" s="20"/>
      <c r="F1067" s="20"/>
    </row>
    <row r="1068">
      <c r="B1068" s="116"/>
      <c r="C1068" s="134" t="str">
        <f t="array" ref="C1068">ifs(and(isblank($A1068),isblank($B1068)),"", not(iserror(vlookup($A1068&amp;$B1068,'5) Release_Track'!$F:$F&amp;'5) Release_Track'!$G:$G,1,0))),vlookup($A1068&amp;$B1068,{'5) Release_Track'!$F:$F&amp;'5) Release_Track'!$G:$G,'5) Release_Track'!$H:$H},2,0), or(and(not(isblank($B1068)),$B1068=$B1067,$A1068&lt;&gt;$A1067),and(not(isblank($A1068)),$A1068=$A1067,$B1068&lt;&gt;$B1067)),"ID LISTS UNALIGNED",and($A1068&lt;&gt;"",countif('5) Release_Track'!$F:$F,$A1068)=0),"NO ISRC MATCH in Release_Track",and($B1068&lt;&gt;"",countif('5) Release_Track'!$G:$G,$B1068)=0),"NO CATALOG ID MATCH in Release_Track",iserror(vlookup($A1068&amp;$B1068,'5) Release_Track'!$F:$F&amp;'5) Release_Track'!$G:$G,1,0)),"NO ISRC-CATALOG ID pair MATCH in Release_Track" )</f>
        <v/>
      </c>
      <c r="D1068" s="134" t="str">
        <f t="array" ref="D1068">ifs(and(isblank($A1068),isblank($B1068)),"", not(iserror(vlookup($A1068&amp;$B1068,'5) Release_Track'!$F:$F&amp;'5) Release_Track'!$G:$G,1,0))),vlookup($A1068&amp;$B1068,{'5) Release_Track'!$F:$F&amp;'5) Release_Track'!$G:$G,'5) Release_Track'!$I:$I},2,0), or(and(not(isblank($B1068)),$B1068=$B1067,$A1068&lt;&gt;$A1067),and(not(isblank($A1068)),$A1068=$A1067,$B1068&lt;&gt;$B1067)),"ID LISTS UNALIGNED",and($A1068&lt;&gt;"",countif('5) Release_Track'!$F:$F,$A1068)=0),"NO ISRC MATCH in Release_Track",and($B1068&lt;&gt;"",countif('5) Release_Track'!$G:$G,$B1068)=0),"NO CATALOG ID MATCH in Release_Track",iserror(vlookup($A1068&amp;$B1068,'5) Release_Track'!$F:$F&amp;'5) Release_Track'!$G:$G,1,0)),"NO ISRC-CATALOG ID pair MATCH in Release_Track" )</f>
        <v/>
      </c>
      <c r="E1068" s="20"/>
      <c r="F1068" s="20"/>
    </row>
    <row r="1069">
      <c r="B1069" s="116"/>
      <c r="C1069" s="134" t="str">
        <f t="array" ref="C1069">ifs(and(isblank($A1069),isblank($B1069)),"", not(iserror(vlookup($A1069&amp;$B1069,'5) Release_Track'!$F:$F&amp;'5) Release_Track'!$G:$G,1,0))),vlookup($A1069&amp;$B1069,{'5) Release_Track'!$F:$F&amp;'5) Release_Track'!$G:$G,'5) Release_Track'!$H:$H},2,0), or(and(not(isblank($B1069)),$B1069=$B1068,$A1069&lt;&gt;$A1068),and(not(isblank($A1069)),$A1069=$A1068,$B1069&lt;&gt;$B1068)),"ID LISTS UNALIGNED",and($A1069&lt;&gt;"",countif('5) Release_Track'!$F:$F,$A1069)=0),"NO ISRC MATCH in Release_Track",and($B1069&lt;&gt;"",countif('5) Release_Track'!$G:$G,$B1069)=0),"NO CATALOG ID MATCH in Release_Track",iserror(vlookup($A1069&amp;$B1069,'5) Release_Track'!$F:$F&amp;'5) Release_Track'!$G:$G,1,0)),"NO ISRC-CATALOG ID pair MATCH in Release_Track" )</f>
        <v/>
      </c>
      <c r="D1069" s="134" t="str">
        <f t="array" ref="D1069">ifs(and(isblank($A1069),isblank($B1069)),"", not(iserror(vlookup($A1069&amp;$B1069,'5) Release_Track'!$F:$F&amp;'5) Release_Track'!$G:$G,1,0))),vlookup($A1069&amp;$B1069,{'5) Release_Track'!$F:$F&amp;'5) Release_Track'!$G:$G,'5) Release_Track'!$I:$I},2,0), or(and(not(isblank($B1069)),$B1069=$B1068,$A1069&lt;&gt;$A1068),and(not(isblank($A1069)),$A1069=$A1068,$B1069&lt;&gt;$B1068)),"ID LISTS UNALIGNED",and($A1069&lt;&gt;"",countif('5) Release_Track'!$F:$F,$A1069)=0),"NO ISRC MATCH in Release_Track",and($B1069&lt;&gt;"",countif('5) Release_Track'!$G:$G,$B1069)=0),"NO CATALOG ID MATCH in Release_Track",iserror(vlookup($A1069&amp;$B1069,'5) Release_Track'!$F:$F&amp;'5) Release_Track'!$G:$G,1,0)),"NO ISRC-CATALOG ID pair MATCH in Release_Track" )</f>
        <v/>
      </c>
      <c r="E1069" s="20"/>
      <c r="F1069" s="20"/>
    </row>
    <row r="1070">
      <c r="B1070" s="116"/>
      <c r="C1070" s="134" t="str">
        <f t="array" ref="C1070">ifs(and(isblank($A1070),isblank($B1070)),"", not(iserror(vlookup($A1070&amp;$B1070,'5) Release_Track'!$F:$F&amp;'5) Release_Track'!$G:$G,1,0))),vlookup($A1070&amp;$B1070,{'5) Release_Track'!$F:$F&amp;'5) Release_Track'!$G:$G,'5) Release_Track'!$H:$H},2,0), or(and(not(isblank($B1070)),$B1070=$B1069,$A1070&lt;&gt;$A1069),and(not(isblank($A1070)),$A1070=$A1069,$B1070&lt;&gt;$B1069)),"ID LISTS UNALIGNED",and($A1070&lt;&gt;"",countif('5) Release_Track'!$F:$F,$A1070)=0),"NO ISRC MATCH in Release_Track",and($B1070&lt;&gt;"",countif('5) Release_Track'!$G:$G,$B1070)=0),"NO CATALOG ID MATCH in Release_Track",iserror(vlookup($A1070&amp;$B1070,'5) Release_Track'!$F:$F&amp;'5) Release_Track'!$G:$G,1,0)),"NO ISRC-CATALOG ID pair MATCH in Release_Track" )</f>
        <v/>
      </c>
      <c r="D1070" s="134" t="str">
        <f t="array" ref="D1070">ifs(and(isblank($A1070),isblank($B1070)),"", not(iserror(vlookup($A1070&amp;$B1070,'5) Release_Track'!$F:$F&amp;'5) Release_Track'!$G:$G,1,0))),vlookup($A1070&amp;$B1070,{'5) Release_Track'!$F:$F&amp;'5) Release_Track'!$G:$G,'5) Release_Track'!$I:$I},2,0), or(and(not(isblank($B1070)),$B1070=$B1069,$A1070&lt;&gt;$A1069),and(not(isblank($A1070)),$A1070=$A1069,$B1070&lt;&gt;$B1069)),"ID LISTS UNALIGNED",and($A1070&lt;&gt;"",countif('5) Release_Track'!$F:$F,$A1070)=0),"NO ISRC MATCH in Release_Track",and($B1070&lt;&gt;"",countif('5) Release_Track'!$G:$G,$B1070)=0),"NO CATALOG ID MATCH in Release_Track",iserror(vlookup($A1070&amp;$B1070,'5) Release_Track'!$F:$F&amp;'5) Release_Track'!$G:$G,1,0)),"NO ISRC-CATALOG ID pair MATCH in Release_Track" )</f>
        <v/>
      </c>
      <c r="E1070" s="20"/>
      <c r="F1070" s="20"/>
    </row>
    <row r="1071">
      <c r="B1071" s="116"/>
      <c r="C1071" s="134" t="str">
        <f t="array" ref="C1071">ifs(and(isblank($A1071),isblank($B1071)),"", not(iserror(vlookup($A1071&amp;$B1071,'5) Release_Track'!$F:$F&amp;'5) Release_Track'!$G:$G,1,0))),vlookup($A1071&amp;$B1071,{'5) Release_Track'!$F:$F&amp;'5) Release_Track'!$G:$G,'5) Release_Track'!$H:$H},2,0), or(and(not(isblank($B1071)),$B1071=$B1070,$A1071&lt;&gt;$A1070),and(not(isblank($A1071)),$A1071=$A1070,$B1071&lt;&gt;$B1070)),"ID LISTS UNALIGNED",and($A1071&lt;&gt;"",countif('5) Release_Track'!$F:$F,$A1071)=0),"NO ISRC MATCH in Release_Track",and($B1071&lt;&gt;"",countif('5) Release_Track'!$G:$G,$B1071)=0),"NO CATALOG ID MATCH in Release_Track",iserror(vlookup($A1071&amp;$B1071,'5) Release_Track'!$F:$F&amp;'5) Release_Track'!$G:$G,1,0)),"NO ISRC-CATALOG ID pair MATCH in Release_Track" )</f>
        <v/>
      </c>
      <c r="D1071" s="134" t="str">
        <f t="array" ref="D1071">ifs(and(isblank($A1071),isblank($B1071)),"", not(iserror(vlookup($A1071&amp;$B1071,'5) Release_Track'!$F:$F&amp;'5) Release_Track'!$G:$G,1,0))),vlookup($A1071&amp;$B1071,{'5) Release_Track'!$F:$F&amp;'5) Release_Track'!$G:$G,'5) Release_Track'!$I:$I},2,0), or(and(not(isblank($B1071)),$B1071=$B1070,$A1071&lt;&gt;$A1070),and(not(isblank($A1071)),$A1071=$A1070,$B1071&lt;&gt;$B1070)),"ID LISTS UNALIGNED",and($A1071&lt;&gt;"",countif('5) Release_Track'!$F:$F,$A1071)=0),"NO ISRC MATCH in Release_Track",and($B1071&lt;&gt;"",countif('5) Release_Track'!$G:$G,$B1071)=0),"NO CATALOG ID MATCH in Release_Track",iserror(vlookup($A1071&amp;$B1071,'5) Release_Track'!$F:$F&amp;'5) Release_Track'!$G:$G,1,0)),"NO ISRC-CATALOG ID pair MATCH in Release_Track" )</f>
        <v/>
      </c>
      <c r="E1071" s="20"/>
      <c r="F1071" s="20"/>
    </row>
    <row r="1072">
      <c r="B1072" s="116"/>
      <c r="C1072" s="134" t="str">
        <f t="array" ref="C1072">ifs(and(isblank($A1072),isblank($B1072)),"", not(iserror(vlookup($A1072&amp;$B1072,'5) Release_Track'!$F:$F&amp;'5) Release_Track'!$G:$G,1,0))),vlookup($A1072&amp;$B1072,{'5) Release_Track'!$F:$F&amp;'5) Release_Track'!$G:$G,'5) Release_Track'!$H:$H},2,0), or(and(not(isblank($B1072)),$B1072=$B1071,$A1072&lt;&gt;$A1071),and(not(isblank($A1072)),$A1072=$A1071,$B1072&lt;&gt;$B1071)),"ID LISTS UNALIGNED",and($A1072&lt;&gt;"",countif('5) Release_Track'!$F:$F,$A1072)=0),"NO ISRC MATCH in Release_Track",and($B1072&lt;&gt;"",countif('5) Release_Track'!$G:$G,$B1072)=0),"NO CATALOG ID MATCH in Release_Track",iserror(vlookup($A1072&amp;$B1072,'5) Release_Track'!$F:$F&amp;'5) Release_Track'!$G:$G,1,0)),"NO ISRC-CATALOG ID pair MATCH in Release_Track" )</f>
        <v/>
      </c>
      <c r="D1072" s="134" t="str">
        <f t="array" ref="D1072">ifs(and(isblank($A1072),isblank($B1072)),"", not(iserror(vlookup($A1072&amp;$B1072,'5) Release_Track'!$F:$F&amp;'5) Release_Track'!$G:$G,1,0))),vlookup($A1072&amp;$B1072,{'5) Release_Track'!$F:$F&amp;'5) Release_Track'!$G:$G,'5) Release_Track'!$I:$I},2,0), or(and(not(isblank($B1072)),$B1072=$B1071,$A1072&lt;&gt;$A1071),and(not(isblank($A1072)),$A1072=$A1071,$B1072&lt;&gt;$B1071)),"ID LISTS UNALIGNED",and($A1072&lt;&gt;"",countif('5) Release_Track'!$F:$F,$A1072)=0),"NO ISRC MATCH in Release_Track",and($B1072&lt;&gt;"",countif('5) Release_Track'!$G:$G,$B1072)=0),"NO CATALOG ID MATCH in Release_Track",iserror(vlookup($A1072&amp;$B1072,'5) Release_Track'!$F:$F&amp;'5) Release_Track'!$G:$G,1,0)),"NO ISRC-CATALOG ID pair MATCH in Release_Track" )</f>
        <v/>
      </c>
      <c r="E1072" s="20"/>
      <c r="F1072" s="20"/>
    </row>
    <row r="1073">
      <c r="B1073" s="116"/>
      <c r="C1073" s="134" t="str">
        <f t="array" ref="C1073">ifs(and(isblank($A1073),isblank($B1073)),"", not(iserror(vlookup($A1073&amp;$B1073,'5) Release_Track'!$F:$F&amp;'5) Release_Track'!$G:$G,1,0))),vlookup($A1073&amp;$B1073,{'5) Release_Track'!$F:$F&amp;'5) Release_Track'!$G:$G,'5) Release_Track'!$H:$H},2,0), or(and(not(isblank($B1073)),$B1073=$B1072,$A1073&lt;&gt;$A1072),and(not(isblank($A1073)),$A1073=$A1072,$B1073&lt;&gt;$B1072)),"ID LISTS UNALIGNED",and($A1073&lt;&gt;"",countif('5) Release_Track'!$F:$F,$A1073)=0),"NO ISRC MATCH in Release_Track",and($B1073&lt;&gt;"",countif('5) Release_Track'!$G:$G,$B1073)=0),"NO CATALOG ID MATCH in Release_Track",iserror(vlookup($A1073&amp;$B1073,'5) Release_Track'!$F:$F&amp;'5) Release_Track'!$G:$G,1,0)),"NO ISRC-CATALOG ID pair MATCH in Release_Track" )</f>
        <v/>
      </c>
      <c r="D1073" s="134" t="str">
        <f t="array" ref="D1073">ifs(and(isblank($A1073),isblank($B1073)),"", not(iserror(vlookup($A1073&amp;$B1073,'5) Release_Track'!$F:$F&amp;'5) Release_Track'!$G:$G,1,0))),vlookup($A1073&amp;$B1073,{'5) Release_Track'!$F:$F&amp;'5) Release_Track'!$G:$G,'5) Release_Track'!$I:$I},2,0), or(and(not(isblank($B1073)),$B1073=$B1072,$A1073&lt;&gt;$A1072),and(not(isblank($A1073)),$A1073=$A1072,$B1073&lt;&gt;$B1072)),"ID LISTS UNALIGNED",and($A1073&lt;&gt;"",countif('5) Release_Track'!$F:$F,$A1073)=0),"NO ISRC MATCH in Release_Track",and($B1073&lt;&gt;"",countif('5) Release_Track'!$G:$G,$B1073)=0),"NO CATALOG ID MATCH in Release_Track",iserror(vlookup($A1073&amp;$B1073,'5) Release_Track'!$F:$F&amp;'5) Release_Track'!$G:$G,1,0)),"NO ISRC-CATALOG ID pair MATCH in Release_Track" )</f>
        <v/>
      </c>
      <c r="E1073" s="20"/>
      <c r="F1073" s="20"/>
    </row>
    <row r="1074">
      <c r="B1074" s="116"/>
      <c r="C1074" s="134" t="str">
        <f t="array" ref="C1074">ifs(and(isblank($A1074),isblank($B1074)),"", not(iserror(vlookup($A1074&amp;$B1074,'5) Release_Track'!$F:$F&amp;'5) Release_Track'!$G:$G,1,0))),vlookup($A1074&amp;$B1074,{'5) Release_Track'!$F:$F&amp;'5) Release_Track'!$G:$G,'5) Release_Track'!$H:$H},2,0), or(and(not(isblank($B1074)),$B1074=$B1073,$A1074&lt;&gt;$A1073),and(not(isblank($A1074)),$A1074=$A1073,$B1074&lt;&gt;$B1073)),"ID LISTS UNALIGNED",and($A1074&lt;&gt;"",countif('5) Release_Track'!$F:$F,$A1074)=0),"NO ISRC MATCH in Release_Track",and($B1074&lt;&gt;"",countif('5) Release_Track'!$G:$G,$B1074)=0),"NO CATALOG ID MATCH in Release_Track",iserror(vlookup($A1074&amp;$B1074,'5) Release_Track'!$F:$F&amp;'5) Release_Track'!$G:$G,1,0)),"NO ISRC-CATALOG ID pair MATCH in Release_Track" )</f>
        <v/>
      </c>
      <c r="D1074" s="134" t="str">
        <f t="array" ref="D1074">ifs(and(isblank($A1074),isblank($B1074)),"", not(iserror(vlookup($A1074&amp;$B1074,'5) Release_Track'!$F:$F&amp;'5) Release_Track'!$G:$G,1,0))),vlookup($A1074&amp;$B1074,{'5) Release_Track'!$F:$F&amp;'5) Release_Track'!$G:$G,'5) Release_Track'!$I:$I},2,0), or(and(not(isblank($B1074)),$B1074=$B1073,$A1074&lt;&gt;$A1073),and(not(isblank($A1074)),$A1074=$A1073,$B1074&lt;&gt;$B1073)),"ID LISTS UNALIGNED",and($A1074&lt;&gt;"",countif('5) Release_Track'!$F:$F,$A1074)=0),"NO ISRC MATCH in Release_Track",and($B1074&lt;&gt;"",countif('5) Release_Track'!$G:$G,$B1074)=0),"NO CATALOG ID MATCH in Release_Track",iserror(vlookup($A1074&amp;$B1074,'5) Release_Track'!$F:$F&amp;'5) Release_Track'!$G:$G,1,0)),"NO ISRC-CATALOG ID pair MATCH in Release_Track" )</f>
        <v/>
      </c>
      <c r="E1074" s="20"/>
      <c r="F1074" s="20"/>
    </row>
    <row r="1075">
      <c r="B1075" s="116"/>
      <c r="C1075" s="134" t="str">
        <f t="array" ref="C1075">ifs(and(isblank($A1075),isblank($B1075)),"", not(iserror(vlookup($A1075&amp;$B1075,'5) Release_Track'!$F:$F&amp;'5) Release_Track'!$G:$G,1,0))),vlookup($A1075&amp;$B1075,{'5) Release_Track'!$F:$F&amp;'5) Release_Track'!$G:$G,'5) Release_Track'!$H:$H},2,0), or(and(not(isblank($B1075)),$B1075=$B1074,$A1075&lt;&gt;$A1074),and(not(isblank($A1075)),$A1075=$A1074,$B1075&lt;&gt;$B1074)),"ID LISTS UNALIGNED",and($A1075&lt;&gt;"",countif('5) Release_Track'!$F:$F,$A1075)=0),"NO ISRC MATCH in Release_Track",and($B1075&lt;&gt;"",countif('5) Release_Track'!$G:$G,$B1075)=0),"NO CATALOG ID MATCH in Release_Track",iserror(vlookup($A1075&amp;$B1075,'5) Release_Track'!$F:$F&amp;'5) Release_Track'!$G:$G,1,0)),"NO ISRC-CATALOG ID pair MATCH in Release_Track" )</f>
        <v/>
      </c>
      <c r="D1075" s="134" t="str">
        <f t="array" ref="D1075">ifs(and(isblank($A1075),isblank($B1075)),"", not(iserror(vlookup($A1075&amp;$B1075,'5) Release_Track'!$F:$F&amp;'5) Release_Track'!$G:$G,1,0))),vlookup($A1075&amp;$B1075,{'5) Release_Track'!$F:$F&amp;'5) Release_Track'!$G:$G,'5) Release_Track'!$I:$I},2,0), or(and(not(isblank($B1075)),$B1075=$B1074,$A1075&lt;&gt;$A1074),and(not(isblank($A1075)),$A1075=$A1074,$B1075&lt;&gt;$B1074)),"ID LISTS UNALIGNED",and($A1075&lt;&gt;"",countif('5) Release_Track'!$F:$F,$A1075)=0),"NO ISRC MATCH in Release_Track",and($B1075&lt;&gt;"",countif('5) Release_Track'!$G:$G,$B1075)=0),"NO CATALOG ID MATCH in Release_Track",iserror(vlookup($A1075&amp;$B1075,'5) Release_Track'!$F:$F&amp;'5) Release_Track'!$G:$G,1,0)),"NO ISRC-CATALOG ID pair MATCH in Release_Track" )</f>
        <v/>
      </c>
      <c r="E1075" s="20"/>
      <c r="F1075" s="20"/>
    </row>
    <row r="1076">
      <c r="B1076" s="116"/>
      <c r="C1076" s="134" t="str">
        <f t="array" ref="C1076">ifs(and(isblank($A1076),isblank($B1076)),"", not(iserror(vlookup($A1076&amp;$B1076,'5) Release_Track'!$F:$F&amp;'5) Release_Track'!$G:$G,1,0))),vlookup($A1076&amp;$B1076,{'5) Release_Track'!$F:$F&amp;'5) Release_Track'!$G:$G,'5) Release_Track'!$H:$H},2,0), or(and(not(isblank($B1076)),$B1076=$B1075,$A1076&lt;&gt;$A1075),and(not(isblank($A1076)),$A1076=$A1075,$B1076&lt;&gt;$B1075)),"ID LISTS UNALIGNED",and($A1076&lt;&gt;"",countif('5) Release_Track'!$F:$F,$A1076)=0),"NO ISRC MATCH in Release_Track",and($B1076&lt;&gt;"",countif('5) Release_Track'!$G:$G,$B1076)=0),"NO CATALOG ID MATCH in Release_Track",iserror(vlookup($A1076&amp;$B1076,'5) Release_Track'!$F:$F&amp;'5) Release_Track'!$G:$G,1,0)),"NO ISRC-CATALOG ID pair MATCH in Release_Track" )</f>
        <v/>
      </c>
      <c r="D1076" s="134" t="str">
        <f t="array" ref="D1076">ifs(and(isblank($A1076),isblank($B1076)),"", not(iserror(vlookup($A1076&amp;$B1076,'5) Release_Track'!$F:$F&amp;'5) Release_Track'!$G:$G,1,0))),vlookup($A1076&amp;$B1076,{'5) Release_Track'!$F:$F&amp;'5) Release_Track'!$G:$G,'5) Release_Track'!$I:$I},2,0), or(and(not(isblank($B1076)),$B1076=$B1075,$A1076&lt;&gt;$A1075),and(not(isblank($A1076)),$A1076=$A1075,$B1076&lt;&gt;$B1075)),"ID LISTS UNALIGNED",and($A1076&lt;&gt;"",countif('5) Release_Track'!$F:$F,$A1076)=0),"NO ISRC MATCH in Release_Track",and($B1076&lt;&gt;"",countif('5) Release_Track'!$G:$G,$B1076)=0),"NO CATALOG ID MATCH in Release_Track",iserror(vlookup($A1076&amp;$B1076,'5) Release_Track'!$F:$F&amp;'5) Release_Track'!$G:$G,1,0)),"NO ISRC-CATALOG ID pair MATCH in Release_Track" )</f>
        <v/>
      </c>
      <c r="E1076" s="20"/>
      <c r="F1076" s="20"/>
    </row>
    <row r="1077">
      <c r="B1077" s="116"/>
      <c r="C1077" s="134" t="str">
        <f t="array" ref="C1077">ifs(and(isblank($A1077),isblank($B1077)),"", not(iserror(vlookup($A1077&amp;$B1077,'5) Release_Track'!$F:$F&amp;'5) Release_Track'!$G:$G,1,0))),vlookup($A1077&amp;$B1077,{'5) Release_Track'!$F:$F&amp;'5) Release_Track'!$G:$G,'5) Release_Track'!$H:$H},2,0), or(and(not(isblank($B1077)),$B1077=$B1076,$A1077&lt;&gt;$A1076),and(not(isblank($A1077)),$A1077=$A1076,$B1077&lt;&gt;$B1076)),"ID LISTS UNALIGNED",and($A1077&lt;&gt;"",countif('5) Release_Track'!$F:$F,$A1077)=0),"NO ISRC MATCH in Release_Track",and($B1077&lt;&gt;"",countif('5) Release_Track'!$G:$G,$B1077)=0),"NO CATALOG ID MATCH in Release_Track",iserror(vlookup($A1077&amp;$B1077,'5) Release_Track'!$F:$F&amp;'5) Release_Track'!$G:$G,1,0)),"NO ISRC-CATALOG ID pair MATCH in Release_Track" )</f>
        <v/>
      </c>
      <c r="D1077" s="134" t="str">
        <f t="array" ref="D1077">ifs(and(isblank($A1077),isblank($B1077)),"", not(iserror(vlookup($A1077&amp;$B1077,'5) Release_Track'!$F:$F&amp;'5) Release_Track'!$G:$G,1,0))),vlookup($A1077&amp;$B1077,{'5) Release_Track'!$F:$F&amp;'5) Release_Track'!$G:$G,'5) Release_Track'!$I:$I},2,0), or(and(not(isblank($B1077)),$B1077=$B1076,$A1077&lt;&gt;$A1076),and(not(isblank($A1077)),$A1077=$A1076,$B1077&lt;&gt;$B1076)),"ID LISTS UNALIGNED",and($A1077&lt;&gt;"",countif('5) Release_Track'!$F:$F,$A1077)=0),"NO ISRC MATCH in Release_Track",and($B1077&lt;&gt;"",countif('5) Release_Track'!$G:$G,$B1077)=0),"NO CATALOG ID MATCH in Release_Track",iserror(vlookup($A1077&amp;$B1077,'5) Release_Track'!$F:$F&amp;'5) Release_Track'!$G:$G,1,0)),"NO ISRC-CATALOG ID pair MATCH in Release_Track" )</f>
        <v/>
      </c>
      <c r="E1077" s="20"/>
      <c r="F1077" s="20"/>
    </row>
    <row r="1078">
      <c r="B1078" s="116"/>
      <c r="C1078" s="134" t="str">
        <f t="array" ref="C1078">ifs(and(isblank($A1078),isblank($B1078)),"", not(iserror(vlookup($A1078&amp;$B1078,'5) Release_Track'!$F:$F&amp;'5) Release_Track'!$G:$G,1,0))),vlookup($A1078&amp;$B1078,{'5) Release_Track'!$F:$F&amp;'5) Release_Track'!$G:$G,'5) Release_Track'!$H:$H},2,0), or(and(not(isblank($B1078)),$B1078=$B1077,$A1078&lt;&gt;$A1077),and(not(isblank($A1078)),$A1078=$A1077,$B1078&lt;&gt;$B1077)),"ID LISTS UNALIGNED",and($A1078&lt;&gt;"",countif('5) Release_Track'!$F:$F,$A1078)=0),"NO ISRC MATCH in Release_Track",and($B1078&lt;&gt;"",countif('5) Release_Track'!$G:$G,$B1078)=0),"NO CATALOG ID MATCH in Release_Track",iserror(vlookup($A1078&amp;$B1078,'5) Release_Track'!$F:$F&amp;'5) Release_Track'!$G:$G,1,0)),"NO ISRC-CATALOG ID pair MATCH in Release_Track" )</f>
        <v/>
      </c>
      <c r="D1078" s="134" t="str">
        <f t="array" ref="D1078">ifs(and(isblank($A1078),isblank($B1078)),"", not(iserror(vlookup($A1078&amp;$B1078,'5) Release_Track'!$F:$F&amp;'5) Release_Track'!$G:$G,1,0))),vlookup($A1078&amp;$B1078,{'5) Release_Track'!$F:$F&amp;'5) Release_Track'!$G:$G,'5) Release_Track'!$I:$I},2,0), or(and(not(isblank($B1078)),$B1078=$B1077,$A1078&lt;&gt;$A1077),and(not(isblank($A1078)),$A1078=$A1077,$B1078&lt;&gt;$B1077)),"ID LISTS UNALIGNED",and($A1078&lt;&gt;"",countif('5) Release_Track'!$F:$F,$A1078)=0),"NO ISRC MATCH in Release_Track",and($B1078&lt;&gt;"",countif('5) Release_Track'!$G:$G,$B1078)=0),"NO CATALOG ID MATCH in Release_Track",iserror(vlookup($A1078&amp;$B1078,'5) Release_Track'!$F:$F&amp;'5) Release_Track'!$G:$G,1,0)),"NO ISRC-CATALOG ID pair MATCH in Release_Track" )</f>
        <v/>
      </c>
      <c r="E1078" s="20"/>
      <c r="F1078" s="20"/>
    </row>
    <row r="1079">
      <c r="B1079" s="116"/>
      <c r="C1079" s="134" t="str">
        <f t="array" ref="C1079">ifs(and(isblank($A1079),isblank($B1079)),"", not(iserror(vlookup($A1079&amp;$B1079,'5) Release_Track'!$F:$F&amp;'5) Release_Track'!$G:$G,1,0))),vlookup($A1079&amp;$B1079,{'5) Release_Track'!$F:$F&amp;'5) Release_Track'!$G:$G,'5) Release_Track'!$H:$H},2,0), or(and(not(isblank($B1079)),$B1079=$B1078,$A1079&lt;&gt;$A1078),and(not(isblank($A1079)),$A1079=$A1078,$B1079&lt;&gt;$B1078)),"ID LISTS UNALIGNED",and($A1079&lt;&gt;"",countif('5) Release_Track'!$F:$F,$A1079)=0),"NO ISRC MATCH in Release_Track",and($B1079&lt;&gt;"",countif('5) Release_Track'!$G:$G,$B1079)=0),"NO CATALOG ID MATCH in Release_Track",iserror(vlookup($A1079&amp;$B1079,'5) Release_Track'!$F:$F&amp;'5) Release_Track'!$G:$G,1,0)),"NO ISRC-CATALOG ID pair MATCH in Release_Track" )</f>
        <v/>
      </c>
      <c r="D1079" s="134" t="str">
        <f t="array" ref="D1079">ifs(and(isblank($A1079),isblank($B1079)),"", not(iserror(vlookup($A1079&amp;$B1079,'5) Release_Track'!$F:$F&amp;'5) Release_Track'!$G:$G,1,0))),vlookup($A1079&amp;$B1079,{'5) Release_Track'!$F:$F&amp;'5) Release_Track'!$G:$G,'5) Release_Track'!$I:$I},2,0), or(and(not(isblank($B1079)),$B1079=$B1078,$A1079&lt;&gt;$A1078),and(not(isblank($A1079)),$A1079=$A1078,$B1079&lt;&gt;$B1078)),"ID LISTS UNALIGNED",and($A1079&lt;&gt;"",countif('5) Release_Track'!$F:$F,$A1079)=0),"NO ISRC MATCH in Release_Track",and($B1079&lt;&gt;"",countif('5) Release_Track'!$G:$G,$B1079)=0),"NO CATALOG ID MATCH in Release_Track",iserror(vlookup($A1079&amp;$B1079,'5) Release_Track'!$F:$F&amp;'5) Release_Track'!$G:$G,1,0)),"NO ISRC-CATALOG ID pair MATCH in Release_Track" )</f>
        <v/>
      </c>
      <c r="E1079" s="20"/>
      <c r="F1079" s="20"/>
    </row>
    <row r="1080">
      <c r="B1080" s="116"/>
      <c r="C1080" s="134" t="str">
        <f t="array" ref="C1080">ifs(and(isblank($A1080),isblank($B1080)),"", not(iserror(vlookup($A1080&amp;$B1080,'5) Release_Track'!$F:$F&amp;'5) Release_Track'!$G:$G,1,0))),vlookup($A1080&amp;$B1080,{'5) Release_Track'!$F:$F&amp;'5) Release_Track'!$G:$G,'5) Release_Track'!$H:$H},2,0), or(and(not(isblank($B1080)),$B1080=$B1079,$A1080&lt;&gt;$A1079),and(not(isblank($A1080)),$A1080=$A1079,$B1080&lt;&gt;$B1079)),"ID LISTS UNALIGNED",and($A1080&lt;&gt;"",countif('5) Release_Track'!$F:$F,$A1080)=0),"NO ISRC MATCH in Release_Track",and($B1080&lt;&gt;"",countif('5) Release_Track'!$G:$G,$B1080)=0),"NO CATALOG ID MATCH in Release_Track",iserror(vlookup($A1080&amp;$B1080,'5) Release_Track'!$F:$F&amp;'5) Release_Track'!$G:$G,1,0)),"NO ISRC-CATALOG ID pair MATCH in Release_Track" )</f>
        <v/>
      </c>
      <c r="D1080" s="134" t="str">
        <f t="array" ref="D1080">ifs(and(isblank($A1080),isblank($B1080)),"", not(iserror(vlookup($A1080&amp;$B1080,'5) Release_Track'!$F:$F&amp;'5) Release_Track'!$G:$G,1,0))),vlookup($A1080&amp;$B1080,{'5) Release_Track'!$F:$F&amp;'5) Release_Track'!$G:$G,'5) Release_Track'!$I:$I},2,0), or(and(not(isblank($B1080)),$B1080=$B1079,$A1080&lt;&gt;$A1079),and(not(isblank($A1080)),$A1080=$A1079,$B1080&lt;&gt;$B1079)),"ID LISTS UNALIGNED",and($A1080&lt;&gt;"",countif('5) Release_Track'!$F:$F,$A1080)=0),"NO ISRC MATCH in Release_Track",and($B1080&lt;&gt;"",countif('5) Release_Track'!$G:$G,$B1080)=0),"NO CATALOG ID MATCH in Release_Track",iserror(vlookup($A1080&amp;$B1080,'5) Release_Track'!$F:$F&amp;'5) Release_Track'!$G:$G,1,0)),"NO ISRC-CATALOG ID pair MATCH in Release_Track" )</f>
        <v/>
      </c>
      <c r="E1080" s="20"/>
      <c r="F1080" s="20"/>
    </row>
    <row r="1081">
      <c r="B1081" s="116"/>
      <c r="C1081" s="134" t="str">
        <f t="array" ref="C1081">ifs(and(isblank($A1081),isblank($B1081)),"", not(iserror(vlookup($A1081&amp;$B1081,'5) Release_Track'!$F:$F&amp;'5) Release_Track'!$G:$G,1,0))),vlookup($A1081&amp;$B1081,{'5) Release_Track'!$F:$F&amp;'5) Release_Track'!$G:$G,'5) Release_Track'!$H:$H},2,0), or(and(not(isblank($B1081)),$B1081=$B1080,$A1081&lt;&gt;$A1080),and(not(isblank($A1081)),$A1081=$A1080,$B1081&lt;&gt;$B1080)),"ID LISTS UNALIGNED",and($A1081&lt;&gt;"",countif('5) Release_Track'!$F:$F,$A1081)=0),"NO ISRC MATCH in Release_Track",and($B1081&lt;&gt;"",countif('5) Release_Track'!$G:$G,$B1081)=0),"NO CATALOG ID MATCH in Release_Track",iserror(vlookup($A1081&amp;$B1081,'5) Release_Track'!$F:$F&amp;'5) Release_Track'!$G:$G,1,0)),"NO ISRC-CATALOG ID pair MATCH in Release_Track" )</f>
        <v/>
      </c>
      <c r="D1081" s="134" t="str">
        <f t="array" ref="D1081">ifs(and(isblank($A1081),isblank($B1081)),"", not(iserror(vlookup($A1081&amp;$B1081,'5) Release_Track'!$F:$F&amp;'5) Release_Track'!$G:$G,1,0))),vlookup($A1081&amp;$B1081,{'5) Release_Track'!$F:$F&amp;'5) Release_Track'!$G:$G,'5) Release_Track'!$I:$I},2,0), or(and(not(isblank($B1081)),$B1081=$B1080,$A1081&lt;&gt;$A1080),and(not(isblank($A1081)),$A1081=$A1080,$B1081&lt;&gt;$B1080)),"ID LISTS UNALIGNED",and($A1081&lt;&gt;"",countif('5) Release_Track'!$F:$F,$A1081)=0),"NO ISRC MATCH in Release_Track",and($B1081&lt;&gt;"",countif('5) Release_Track'!$G:$G,$B1081)=0),"NO CATALOG ID MATCH in Release_Track",iserror(vlookup($A1081&amp;$B1081,'5) Release_Track'!$F:$F&amp;'5) Release_Track'!$G:$G,1,0)),"NO ISRC-CATALOG ID pair MATCH in Release_Track" )</f>
        <v/>
      </c>
      <c r="E1081" s="20"/>
      <c r="F1081" s="20"/>
    </row>
    <row r="1082">
      <c r="B1082" s="116"/>
      <c r="C1082" s="134" t="str">
        <f t="array" ref="C1082">ifs(and(isblank($A1082),isblank($B1082)),"", not(iserror(vlookup($A1082&amp;$B1082,'5) Release_Track'!$F:$F&amp;'5) Release_Track'!$G:$G,1,0))),vlookup($A1082&amp;$B1082,{'5) Release_Track'!$F:$F&amp;'5) Release_Track'!$G:$G,'5) Release_Track'!$H:$H},2,0), or(and(not(isblank($B1082)),$B1082=$B1081,$A1082&lt;&gt;$A1081),and(not(isblank($A1082)),$A1082=$A1081,$B1082&lt;&gt;$B1081)),"ID LISTS UNALIGNED",and($A1082&lt;&gt;"",countif('5) Release_Track'!$F:$F,$A1082)=0),"NO ISRC MATCH in Release_Track",and($B1082&lt;&gt;"",countif('5) Release_Track'!$G:$G,$B1082)=0),"NO CATALOG ID MATCH in Release_Track",iserror(vlookup($A1082&amp;$B1082,'5) Release_Track'!$F:$F&amp;'5) Release_Track'!$G:$G,1,0)),"NO ISRC-CATALOG ID pair MATCH in Release_Track" )</f>
        <v/>
      </c>
      <c r="D1082" s="134" t="str">
        <f t="array" ref="D1082">ifs(and(isblank($A1082),isblank($B1082)),"", not(iserror(vlookup($A1082&amp;$B1082,'5) Release_Track'!$F:$F&amp;'5) Release_Track'!$G:$G,1,0))),vlookup($A1082&amp;$B1082,{'5) Release_Track'!$F:$F&amp;'5) Release_Track'!$G:$G,'5) Release_Track'!$I:$I},2,0), or(and(not(isblank($B1082)),$B1082=$B1081,$A1082&lt;&gt;$A1081),and(not(isblank($A1082)),$A1082=$A1081,$B1082&lt;&gt;$B1081)),"ID LISTS UNALIGNED",and($A1082&lt;&gt;"",countif('5) Release_Track'!$F:$F,$A1082)=0),"NO ISRC MATCH in Release_Track",and($B1082&lt;&gt;"",countif('5) Release_Track'!$G:$G,$B1082)=0),"NO CATALOG ID MATCH in Release_Track",iserror(vlookup($A1082&amp;$B1082,'5) Release_Track'!$F:$F&amp;'5) Release_Track'!$G:$G,1,0)),"NO ISRC-CATALOG ID pair MATCH in Release_Track" )</f>
        <v/>
      </c>
      <c r="E1082" s="20"/>
      <c r="F1082" s="20"/>
    </row>
    <row r="1083">
      <c r="B1083" s="116"/>
      <c r="C1083" s="134" t="str">
        <f t="array" ref="C1083">ifs(and(isblank($A1083),isblank($B1083)),"", not(iserror(vlookup($A1083&amp;$B1083,'5) Release_Track'!$F:$F&amp;'5) Release_Track'!$G:$G,1,0))),vlookup($A1083&amp;$B1083,{'5) Release_Track'!$F:$F&amp;'5) Release_Track'!$G:$G,'5) Release_Track'!$H:$H},2,0), or(and(not(isblank($B1083)),$B1083=$B1082,$A1083&lt;&gt;$A1082),and(not(isblank($A1083)),$A1083=$A1082,$B1083&lt;&gt;$B1082)),"ID LISTS UNALIGNED",and($A1083&lt;&gt;"",countif('5) Release_Track'!$F:$F,$A1083)=0),"NO ISRC MATCH in Release_Track",and($B1083&lt;&gt;"",countif('5) Release_Track'!$G:$G,$B1083)=0),"NO CATALOG ID MATCH in Release_Track",iserror(vlookup($A1083&amp;$B1083,'5) Release_Track'!$F:$F&amp;'5) Release_Track'!$G:$G,1,0)),"NO ISRC-CATALOG ID pair MATCH in Release_Track" )</f>
        <v/>
      </c>
      <c r="D1083" s="134" t="str">
        <f t="array" ref="D1083">ifs(and(isblank($A1083),isblank($B1083)),"", not(iserror(vlookup($A1083&amp;$B1083,'5) Release_Track'!$F:$F&amp;'5) Release_Track'!$G:$G,1,0))),vlookup($A1083&amp;$B1083,{'5) Release_Track'!$F:$F&amp;'5) Release_Track'!$G:$G,'5) Release_Track'!$I:$I},2,0), or(and(not(isblank($B1083)),$B1083=$B1082,$A1083&lt;&gt;$A1082),and(not(isblank($A1083)),$A1083=$A1082,$B1083&lt;&gt;$B1082)),"ID LISTS UNALIGNED",and($A1083&lt;&gt;"",countif('5) Release_Track'!$F:$F,$A1083)=0),"NO ISRC MATCH in Release_Track",and($B1083&lt;&gt;"",countif('5) Release_Track'!$G:$G,$B1083)=0),"NO CATALOG ID MATCH in Release_Track",iserror(vlookup($A1083&amp;$B1083,'5) Release_Track'!$F:$F&amp;'5) Release_Track'!$G:$G,1,0)),"NO ISRC-CATALOG ID pair MATCH in Release_Track" )</f>
        <v/>
      </c>
      <c r="E1083" s="20"/>
      <c r="F1083" s="20"/>
    </row>
    <row r="1084">
      <c r="B1084" s="116"/>
      <c r="C1084" s="134" t="str">
        <f t="array" ref="C1084">ifs(and(isblank($A1084),isblank($B1084)),"", not(iserror(vlookup($A1084&amp;$B1084,'5) Release_Track'!$F:$F&amp;'5) Release_Track'!$G:$G,1,0))),vlookup($A1084&amp;$B1084,{'5) Release_Track'!$F:$F&amp;'5) Release_Track'!$G:$G,'5) Release_Track'!$H:$H},2,0), or(and(not(isblank($B1084)),$B1084=$B1083,$A1084&lt;&gt;$A1083),and(not(isblank($A1084)),$A1084=$A1083,$B1084&lt;&gt;$B1083)),"ID LISTS UNALIGNED",and($A1084&lt;&gt;"",countif('5) Release_Track'!$F:$F,$A1084)=0),"NO ISRC MATCH in Release_Track",and($B1084&lt;&gt;"",countif('5) Release_Track'!$G:$G,$B1084)=0),"NO CATALOG ID MATCH in Release_Track",iserror(vlookup($A1084&amp;$B1084,'5) Release_Track'!$F:$F&amp;'5) Release_Track'!$G:$G,1,0)),"NO ISRC-CATALOG ID pair MATCH in Release_Track" )</f>
        <v/>
      </c>
      <c r="D1084" s="134" t="str">
        <f t="array" ref="D1084">ifs(and(isblank($A1084),isblank($B1084)),"", not(iserror(vlookup($A1084&amp;$B1084,'5) Release_Track'!$F:$F&amp;'5) Release_Track'!$G:$G,1,0))),vlookup($A1084&amp;$B1084,{'5) Release_Track'!$F:$F&amp;'5) Release_Track'!$G:$G,'5) Release_Track'!$I:$I},2,0), or(and(not(isblank($B1084)),$B1084=$B1083,$A1084&lt;&gt;$A1083),and(not(isblank($A1084)),$A1084=$A1083,$B1084&lt;&gt;$B1083)),"ID LISTS UNALIGNED",and($A1084&lt;&gt;"",countif('5) Release_Track'!$F:$F,$A1084)=0),"NO ISRC MATCH in Release_Track",and($B1084&lt;&gt;"",countif('5) Release_Track'!$G:$G,$B1084)=0),"NO CATALOG ID MATCH in Release_Track",iserror(vlookup($A1084&amp;$B1084,'5) Release_Track'!$F:$F&amp;'5) Release_Track'!$G:$G,1,0)),"NO ISRC-CATALOG ID pair MATCH in Release_Track" )</f>
        <v/>
      </c>
      <c r="E1084" s="20"/>
      <c r="F1084" s="20"/>
    </row>
    <row r="1085">
      <c r="B1085" s="116"/>
      <c r="C1085" s="134" t="str">
        <f t="array" ref="C1085">ifs(and(isblank($A1085),isblank($B1085)),"", not(iserror(vlookup($A1085&amp;$B1085,'5) Release_Track'!$F:$F&amp;'5) Release_Track'!$G:$G,1,0))),vlookup($A1085&amp;$B1085,{'5) Release_Track'!$F:$F&amp;'5) Release_Track'!$G:$G,'5) Release_Track'!$H:$H},2,0), or(and(not(isblank($B1085)),$B1085=$B1084,$A1085&lt;&gt;$A1084),and(not(isblank($A1085)),$A1085=$A1084,$B1085&lt;&gt;$B1084)),"ID LISTS UNALIGNED",and($A1085&lt;&gt;"",countif('5) Release_Track'!$F:$F,$A1085)=0),"NO ISRC MATCH in Release_Track",and($B1085&lt;&gt;"",countif('5) Release_Track'!$G:$G,$B1085)=0),"NO CATALOG ID MATCH in Release_Track",iserror(vlookup($A1085&amp;$B1085,'5) Release_Track'!$F:$F&amp;'5) Release_Track'!$G:$G,1,0)),"NO ISRC-CATALOG ID pair MATCH in Release_Track" )</f>
        <v/>
      </c>
      <c r="D1085" s="134" t="str">
        <f t="array" ref="D1085">ifs(and(isblank($A1085),isblank($B1085)),"", not(iserror(vlookup($A1085&amp;$B1085,'5) Release_Track'!$F:$F&amp;'5) Release_Track'!$G:$G,1,0))),vlookup($A1085&amp;$B1085,{'5) Release_Track'!$F:$F&amp;'5) Release_Track'!$G:$G,'5) Release_Track'!$I:$I},2,0), or(and(not(isblank($B1085)),$B1085=$B1084,$A1085&lt;&gt;$A1084),and(not(isblank($A1085)),$A1085=$A1084,$B1085&lt;&gt;$B1084)),"ID LISTS UNALIGNED",and($A1085&lt;&gt;"",countif('5) Release_Track'!$F:$F,$A1085)=0),"NO ISRC MATCH in Release_Track",and($B1085&lt;&gt;"",countif('5) Release_Track'!$G:$G,$B1085)=0),"NO CATALOG ID MATCH in Release_Track",iserror(vlookup($A1085&amp;$B1085,'5) Release_Track'!$F:$F&amp;'5) Release_Track'!$G:$G,1,0)),"NO ISRC-CATALOG ID pair MATCH in Release_Track" )</f>
        <v/>
      </c>
      <c r="E1085" s="20"/>
      <c r="F1085" s="20"/>
    </row>
    <row r="1086">
      <c r="B1086" s="116"/>
      <c r="C1086" s="134" t="str">
        <f t="array" ref="C1086">ifs(and(isblank($A1086),isblank($B1086)),"", not(iserror(vlookup($A1086&amp;$B1086,'5) Release_Track'!$F:$F&amp;'5) Release_Track'!$G:$G,1,0))),vlookup($A1086&amp;$B1086,{'5) Release_Track'!$F:$F&amp;'5) Release_Track'!$G:$G,'5) Release_Track'!$H:$H},2,0), or(and(not(isblank($B1086)),$B1086=$B1085,$A1086&lt;&gt;$A1085),and(not(isblank($A1086)),$A1086=$A1085,$B1086&lt;&gt;$B1085)),"ID LISTS UNALIGNED",and($A1086&lt;&gt;"",countif('5) Release_Track'!$F:$F,$A1086)=0),"NO ISRC MATCH in Release_Track",and($B1086&lt;&gt;"",countif('5) Release_Track'!$G:$G,$B1086)=0),"NO CATALOG ID MATCH in Release_Track",iserror(vlookup($A1086&amp;$B1086,'5) Release_Track'!$F:$F&amp;'5) Release_Track'!$G:$G,1,0)),"NO ISRC-CATALOG ID pair MATCH in Release_Track" )</f>
        <v/>
      </c>
      <c r="D1086" s="134" t="str">
        <f t="array" ref="D1086">ifs(and(isblank($A1086),isblank($B1086)),"", not(iserror(vlookup($A1086&amp;$B1086,'5) Release_Track'!$F:$F&amp;'5) Release_Track'!$G:$G,1,0))),vlookup($A1086&amp;$B1086,{'5) Release_Track'!$F:$F&amp;'5) Release_Track'!$G:$G,'5) Release_Track'!$I:$I},2,0), or(and(not(isblank($B1086)),$B1086=$B1085,$A1086&lt;&gt;$A1085),and(not(isblank($A1086)),$A1086=$A1085,$B1086&lt;&gt;$B1085)),"ID LISTS UNALIGNED",and($A1086&lt;&gt;"",countif('5) Release_Track'!$F:$F,$A1086)=0),"NO ISRC MATCH in Release_Track",and($B1086&lt;&gt;"",countif('5) Release_Track'!$G:$G,$B1086)=0),"NO CATALOG ID MATCH in Release_Track",iserror(vlookup($A1086&amp;$B1086,'5) Release_Track'!$F:$F&amp;'5) Release_Track'!$G:$G,1,0)),"NO ISRC-CATALOG ID pair MATCH in Release_Track" )</f>
        <v/>
      </c>
      <c r="E1086" s="20"/>
      <c r="F1086" s="20"/>
    </row>
    <row r="1087">
      <c r="B1087" s="116"/>
      <c r="C1087" s="134" t="str">
        <f t="array" ref="C1087">ifs(and(isblank($A1087),isblank($B1087)),"", not(iserror(vlookup($A1087&amp;$B1087,'5) Release_Track'!$F:$F&amp;'5) Release_Track'!$G:$G,1,0))),vlookup($A1087&amp;$B1087,{'5) Release_Track'!$F:$F&amp;'5) Release_Track'!$G:$G,'5) Release_Track'!$H:$H},2,0), or(and(not(isblank($B1087)),$B1087=$B1086,$A1087&lt;&gt;$A1086),and(not(isblank($A1087)),$A1087=$A1086,$B1087&lt;&gt;$B1086)),"ID LISTS UNALIGNED",and($A1087&lt;&gt;"",countif('5) Release_Track'!$F:$F,$A1087)=0),"NO ISRC MATCH in Release_Track",and($B1087&lt;&gt;"",countif('5) Release_Track'!$G:$G,$B1087)=0),"NO CATALOG ID MATCH in Release_Track",iserror(vlookup($A1087&amp;$B1087,'5) Release_Track'!$F:$F&amp;'5) Release_Track'!$G:$G,1,0)),"NO ISRC-CATALOG ID pair MATCH in Release_Track" )</f>
        <v/>
      </c>
      <c r="D1087" s="134" t="str">
        <f t="array" ref="D1087">ifs(and(isblank($A1087),isblank($B1087)),"", not(iserror(vlookup($A1087&amp;$B1087,'5) Release_Track'!$F:$F&amp;'5) Release_Track'!$G:$G,1,0))),vlookup($A1087&amp;$B1087,{'5) Release_Track'!$F:$F&amp;'5) Release_Track'!$G:$G,'5) Release_Track'!$I:$I},2,0), or(and(not(isblank($B1087)),$B1087=$B1086,$A1087&lt;&gt;$A1086),and(not(isblank($A1087)),$A1087=$A1086,$B1087&lt;&gt;$B1086)),"ID LISTS UNALIGNED",and($A1087&lt;&gt;"",countif('5) Release_Track'!$F:$F,$A1087)=0),"NO ISRC MATCH in Release_Track",and($B1087&lt;&gt;"",countif('5) Release_Track'!$G:$G,$B1087)=0),"NO CATALOG ID MATCH in Release_Track",iserror(vlookup($A1087&amp;$B1087,'5) Release_Track'!$F:$F&amp;'5) Release_Track'!$G:$G,1,0)),"NO ISRC-CATALOG ID pair MATCH in Release_Track" )</f>
        <v/>
      </c>
      <c r="E1087" s="20"/>
      <c r="F1087" s="20"/>
    </row>
    <row r="1088">
      <c r="B1088" s="116"/>
      <c r="C1088" s="134" t="str">
        <f t="array" ref="C1088">ifs(and(isblank($A1088),isblank($B1088)),"", not(iserror(vlookup($A1088&amp;$B1088,'5) Release_Track'!$F:$F&amp;'5) Release_Track'!$G:$G,1,0))),vlookup($A1088&amp;$B1088,{'5) Release_Track'!$F:$F&amp;'5) Release_Track'!$G:$G,'5) Release_Track'!$H:$H},2,0), or(and(not(isblank($B1088)),$B1088=$B1087,$A1088&lt;&gt;$A1087),and(not(isblank($A1088)),$A1088=$A1087,$B1088&lt;&gt;$B1087)),"ID LISTS UNALIGNED",and($A1088&lt;&gt;"",countif('5) Release_Track'!$F:$F,$A1088)=0),"NO ISRC MATCH in Release_Track",and($B1088&lt;&gt;"",countif('5) Release_Track'!$G:$G,$B1088)=0),"NO CATALOG ID MATCH in Release_Track",iserror(vlookup($A1088&amp;$B1088,'5) Release_Track'!$F:$F&amp;'5) Release_Track'!$G:$G,1,0)),"NO ISRC-CATALOG ID pair MATCH in Release_Track" )</f>
        <v/>
      </c>
      <c r="D1088" s="134" t="str">
        <f t="array" ref="D1088">ifs(and(isblank($A1088),isblank($B1088)),"", not(iserror(vlookup($A1088&amp;$B1088,'5) Release_Track'!$F:$F&amp;'5) Release_Track'!$G:$G,1,0))),vlookup($A1088&amp;$B1088,{'5) Release_Track'!$F:$F&amp;'5) Release_Track'!$G:$G,'5) Release_Track'!$I:$I},2,0), or(and(not(isblank($B1088)),$B1088=$B1087,$A1088&lt;&gt;$A1087),and(not(isblank($A1088)),$A1088=$A1087,$B1088&lt;&gt;$B1087)),"ID LISTS UNALIGNED",and($A1088&lt;&gt;"",countif('5) Release_Track'!$F:$F,$A1088)=0),"NO ISRC MATCH in Release_Track",and($B1088&lt;&gt;"",countif('5) Release_Track'!$G:$G,$B1088)=0),"NO CATALOG ID MATCH in Release_Track",iserror(vlookup($A1088&amp;$B1088,'5) Release_Track'!$F:$F&amp;'5) Release_Track'!$G:$G,1,0)),"NO ISRC-CATALOG ID pair MATCH in Release_Track" )</f>
        <v/>
      </c>
      <c r="E1088" s="20"/>
      <c r="F1088" s="20"/>
    </row>
    <row r="1089">
      <c r="B1089" s="116"/>
      <c r="C1089" s="134" t="str">
        <f t="array" ref="C1089">ifs(and(isblank($A1089),isblank($B1089)),"", not(iserror(vlookup($A1089&amp;$B1089,'5) Release_Track'!$F:$F&amp;'5) Release_Track'!$G:$G,1,0))),vlookup($A1089&amp;$B1089,{'5) Release_Track'!$F:$F&amp;'5) Release_Track'!$G:$G,'5) Release_Track'!$H:$H},2,0), or(and(not(isblank($B1089)),$B1089=$B1088,$A1089&lt;&gt;$A1088),and(not(isblank($A1089)),$A1089=$A1088,$B1089&lt;&gt;$B1088)),"ID LISTS UNALIGNED",and($A1089&lt;&gt;"",countif('5) Release_Track'!$F:$F,$A1089)=0),"NO ISRC MATCH in Release_Track",and($B1089&lt;&gt;"",countif('5) Release_Track'!$G:$G,$B1089)=0),"NO CATALOG ID MATCH in Release_Track",iserror(vlookup($A1089&amp;$B1089,'5) Release_Track'!$F:$F&amp;'5) Release_Track'!$G:$G,1,0)),"NO ISRC-CATALOG ID pair MATCH in Release_Track" )</f>
        <v/>
      </c>
      <c r="D1089" s="134" t="str">
        <f t="array" ref="D1089">ifs(and(isblank($A1089),isblank($B1089)),"", not(iserror(vlookup($A1089&amp;$B1089,'5) Release_Track'!$F:$F&amp;'5) Release_Track'!$G:$G,1,0))),vlookup($A1089&amp;$B1089,{'5) Release_Track'!$F:$F&amp;'5) Release_Track'!$G:$G,'5) Release_Track'!$I:$I},2,0), or(and(not(isblank($B1089)),$B1089=$B1088,$A1089&lt;&gt;$A1088),and(not(isblank($A1089)),$A1089=$A1088,$B1089&lt;&gt;$B1088)),"ID LISTS UNALIGNED",and($A1089&lt;&gt;"",countif('5) Release_Track'!$F:$F,$A1089)=0),"NO ISRC MATCH in Release_Track",and($B1089&lt;&gt;"",countif('5) Release_Track'!$G:$G,$B1089)=0),"NO CATALOG ID MATCH in Release_Track",iserror(vlookup($A1089&amp;$B1089,'5) Release_Track'!$F:$F&amp;'5) Release_Track'!$G:$G,1,0)),"NO ISRC-CATALOG ID pair MATCH in Release_Track" )</f>
        <v/>
      </c>
      <c r="E1089" s="20"/>
      <c r="F1089" s="20"/>
    </row>
    <row r="1090">
      <c r="B1090" s="116"/>
      <c r="C1090" s="134" t="str">
        <f t="array" ref="C1090">ifs(and(isblank($A1090),isblank($B1090)),"", not(iserror(vlookup($A1090&amp;$B1090,'5) Release_Track'!$F:$F&amp;'5) Release_Track'!$G:$G,1,0))),vlookup($A1090&amp;$B1090,{'5) Release_Track'!$F:$F&amp;'5) Release_Track'!$G:$G,'5) Release_Track'!$H:$H},2,0), or(and(not(isblank($B1090)),$B1090=$B1089,$A1090&lt;&gt;$A1089),and(not(isblank($A1090)),$A1090=$A1089,$B1090&lt;&gt;$B1089)),"ID LISTS UNALIGNED",and($A1090&lt;&gt;"",countif('5) Release_Track'!$F:$F,$A1090)=0),"NO ISRC MATCH in Release_Track",and($B1090&lt;&gt;"",countif('5) Release_Track'!$G:$G,$B1090)=0),"NO CATALOG ID MATCH in Release_Track",iserror(vlookup($A1090&amp;$B1090,'5) Release_Track'!$F:$F&amp;'5) Release_Track'!$G:$G,1,0)),"NO ISRC-CATALOG ID pair MATCH in Release_Track" )</f>
        <v/>
      </c>
      <c r="D1090" s="134" t="str">
        <f t="array" ref="D1090">ifs(and(isblank($A1090),isblank($B1090)),"", not(iserror(vlookup($A1090&amp;$B1090,'5) Release_Track'!$F:$F&amp;'5) Release_Track'!$G:$G,1,0))),vlookup($A1090&amp;$B1090,{'5) Release_Track'!$F:$F&amp;'5) Release_Track'!$G:$G,'5) Release_Track'!$I:$I},2,0), or(and(not(isblank($B1090)),$B1090=$B1089,$A1090&lt;&gt;$A1089),and(not(isblank($A1090)),$A1090=$A1089,$B1090&lt;&gt;$B1089)),"ID LISTS UNALIGNED",and($A1090&lt;&gt;"",countif('5) Release_Track'!$F:$F,$A1090)=0),"NO ISRC MATCH in Release_Track",and($B1090&lt;&gt;"",countif('5) Release_Track'!$G:$G,$B1090)=0),"NO CATALOG ID MATCH in Release_Track",iserror(vlookup($A1090&amp;$B1090,'5) Release_Track'!$F:$F&amp;'5) Release_Track'!$G:$G,1,0)),"NO ISRC-CATALOG ID pair MATCH in Release_Track" )</f>
        <v/>
      </c>
      <c r="E1090" s="20"/>
      <c r="F1090" s="20"/>
    </row>
    <row r="1091">
      <c r="B1091" s="116"/>
      <c r="C1091" s="134" t="str">
        <f t="array" ref="C1091">ifs(and(isblank($A1091),isblank($B1091)),"", not(iserror(vlookup($A1091&amp;$B1091,'5) Release_Track'!$F:$F&amp;'5) Release_Track'!$G:$G,1,0))),vlookup($A1091&amp;$B1091,{'5) Release_Track'!$F:$F&amp;'5) Release_Track'!$G:$G,'5) Release_Track'!$H:$H},2,0), or(and(not(isblank($B1091)),$B1091=$B1090,$A1091&lt;&gt;$A1090),and(not(isblank($A1091)),$A1091=$A1090,$B1091&lt;&gt;$B1090)),"ID LISTS UNALIGNED",and($A1091&lt;&gt;"",countif('5) Release_Track'!$F:$F,$A1091)=0),"NO ISRC MATCH in Release_Track",and($B1091&lt;&gt;"",countif('5) Release_Track'!$G:$G,$B1091)=0),"NO CATALOG ID MATCH in Release_Track",iserror(vlookup($A1091&amp;$B1091,'5) Release_Track'!$F:$F&amp;'5) Release_Track'!$G:$G,1,0)),"NO ISRC-CATALOG ID pair MATCH in Release_Track" )</f>
        <v/>
      </c>
      <c r="D1091" s="134" t="str">
        <f t="array" ref="D1091">ifs(and(isblank($A1091),isblank($B1091)),"", not(iserror(vlookup($A1091&amp;$B1091,'5) Release_Track'!$F:$F&amp;'5) Release_Track'!$G:$G,1,0))),vlookup($A1091&amp;$B1091,{'5) Release_Track'!$F:$F&amp;'5) Release_Track'!$G:$G,'5) Release_Track'!$I:$I},2,0), or(and(not(isblank($B1091)),$B1091=$B1090,$A1091&lt;&gt;$A1090),and(not(isblank($A1091)),$A1091=$A1090,$B1091&lt;&gt;$B1090)),"ID LISTS UNALIGNED",and($A1091&lt;&gt;"",countif('5) Release_Track'!$F:$F,$A1091)=0),"NO ISRC MATCH in Release_Track",and($B1091&lt;&gt;"",countif('5) Release_Track'!$G:$G,$B1091)=0),"NO CATALOG ID MATCH in Release_Track",iserror(vlookup($A1091&amp;$B1091,'5) Release_Track'!$F:$F&amp;'5) Release_Track'!$G:$G,1,0)),"NO ISRC-CATALOG ID pair MATCH in Release_Track" )</f>
        <v/>
      </c>
      <c r="E1091" s="20"/>
      <c r="F1091" s="20"/>
    </row>
    <row r="1092">
      <c r="B1092" s="116"/>
      <c r="C1092" s="134" t="str">
        <f t="array" ref="C1092">ifs(and(isblank($A1092),isblank($B1092)),"", not(iserror(vlookup($A1092&amp;$B1092,'5) Release_Track'!$F:$F&amp;'5) Release_Track'!$G:$G,1,0))),vlookup($A1092&amp;$B1092,{'5) Release_Track'!$F:$F&amp;'5) Release_Track'!$G:$G,'5) Release_Track'!$H:$H},2,0), or(and(not(isblank($B1092)),$B1092=$B1091,$A1092&lt;&gt;$A1091),and(not(isblank($A1092)),$A1092=$A1091,$B1092&lt;&gt;$B1091)),"ID LISTS UNALIGNED",and($A1092&lt;&gt;"",countif('5) Release_Track'!$F:$F,$A1092)=0),"NO ISRC MATCH in Release_Track",and($B1092&lt;&gt;"",countif('5) Release_Track'!$G:$G,$B1092)=0),"NO CATALOG ID MATCH in Release_Track",iserror(vlookup($A1092&amp;$B1092,'5) Release_Track'!$F:$F&amp;'5) Release_Track'!$G:$G,1,0)),"NO ISRC-CATALOG ID pair MATCH in Release_Track" )</f>
        <v/>
      </c>
      <c r="D1092" s="134" t="str">
        <f t="array" ref="D1092">ifs(and(isblank($A1092),isblank($B1092)),"", not(iserror(vlookup($A1092&amp;$B1092,'5) Release_Track'!$F:$F&amp;'5) Release_Track'!$G:$G,1,0))),vlookup($A1092&amp;$B1092,{'5) Release_Track'!$F:$F&amp;'5) Release_Track'!$G:$G,'5) Release_Track'!$I:$I},2,0), or(and(not(isblank($B1092)),$B1092=$B1091,$A1092&lt;&gt;$A1091),and(not(isblank($A1092)),$A1092=$A1091,$B1092&lt;&gt;$B1091)),"ID LISTS UNALIGNED",and($A1092&lt;&gt;"",countif('5) Release_Track'!$F:$F,$A1092)=0),"NO ISRC MATCH in Release_Track",and($B1092&lt;&gt;"",countif('5) Release_Track'!$G:$G,$B1092)=0),"NO CATALOG ID MATCH in Release_Track",iserror(vlookup($A1092&amp;$B1092,'5) Release_Track'!$F:$F&amp;'5) Release_Track'!$G:$G,1,0)),"NO ISRC-CATALOG ID pair MATCH in Release_Track" )</f>
        <v/>
      </c>
      <c r="E1092" s="20"/>
      <c r="F1092" s="20"/>
    </row>
    <row r="1093">
      <c r="B1093" s="116"/>
      <c r="C1093" s="134" t="str">
        <f t="array" ref="C1093">ifs(and(isblank($A1093),isblank($B1093)),"", not(iserror(vlookup($A1093&amp;$B1093,'5) Release_Track'!$F:$F&amp;'5) Release_Track'!$G:$G,1,0))),vlookup($A1093&amp;$B1093,{'5) Release_Track'!$F:$F&amp;'5) Release_Track'!$G:$G,'5) Release_Track'!$H:$H},2,0), or(and(not(isblank($B1093)),$B1093=$B1092,$A1093&lt;&gt;$A1092),and(not(isblank($A1093)),$A1093=$A1092,$B1093&lt;&gt;$B1092)),"ID LISTS UNALIGNED",and($A1093&lt;&gt;"",countif('5) Release_Track'!$F:$F,$A1093)=0),"NO ISRC MATCH in Release_Track",and($B1093&lt;&gt;"",countif('5) Release_Track'!$G:$G,$B1093)=0),"NO CATALOG ID MATCH in Release_Track",iserror(vlookup($A1093&amp;$B1093,'5) Release_Track'!$F:$F&amp;'5) Release_Track'!$G:$G,1,0)),"NO ISRC-CATALOG ID pair MATCH in Release_Track" )</f>
        <v/>
      </c>
      <c r="D1093" s="134" t="str">
        <f t="array" ref="D1093">ifs(and(isblank($A1093),isblank($B1093)),"", not(iserror(vlookup($A1093&amp;$B1093,'5) Release_Track'!$F:$F&amp;'5) Release_Track'!$G:$G,1,0))),vlookup($A1093&amp;$B1093,{'5) Release_Track'!$F:$F&amp;'5) Release_Track'!$G:$G,'5) Release_Track'!$I:$I},2,0), or(and(not(isblank($B1093)),$B1093=$B1092,$A1093&lt;&gt;$A1092),and(not(isblank($A1093)),$A1093=$A1092,$B1093&lt;&gt;$B1092)),"ID LISTS UNALIGNED",and($A1093&lt;&gt;"",countif('5) Release_Track'!$F:$F,$A1093)=0),"NO ISRC MATCH in Release_Track",and($B1093&lt;&gt;"",countif('5) Release_Track'!$G:$G,$B1093)=0),"NO CATALOG ID MATCH in Release_Track",iserror(vlookup($A1093&amp;$B1093,'5) Release_Track'!$F:$F&amp;'5) Release_Track'!$G:$G,1,0)),"NO ISRC-CATALOG ID pair MATCH in Release_Track" )</f>
        <v/>
      </c>
      <c r="E1093" s="20"/>
      <c r="F1093" s="20"/>
    </row>
    <row r="1094">
      <c r="B1094" s="116"/>
      <c r="C1094" s="134" t="str">
        <f t="array" ref="C1094">ifs(and(isblank($A1094),isblank($B1094)),"", not(iserror(vlookup($A1094&amp;$B1094,'5) Release_Track'!$F:$F&amp;'5) Release_Track'!$G:$G,1,0))),vlookup($A1094&amp;$B1094,{'5) Release_Track'!$F:$F&amp;'5) Release_Track'!$G:$G,'5) Release_Track'!$H:$H},2,0), or(and(not(isblank($B1094)),$B1094=$B1093,$A1094&lt;&gt;$A1093),and(not(isblank($A1094)),$A1094=$A1093,$B1094&lt;&gt;$B1093)),"ID LISTS UNALIGNED",and($A1094&lt;&gt;"",countif('5) Release_Track'!$F:$F,$A1094)=0),"NO ISRC MATCH in Release_Track",and($B1094&lt;&gt;"",countif('5) Release_Track'!$G:$G,$B1094)=0),"NO CATALOG ID MATCH in Release_Track",iserror(vlookup($A1094&amp;$B1094,'5) Release_Track'!$F:$F&amp;'5) Release_Track'!$G:$G,1,0)),"NO ISRC-CATALOG ID pair MATCH in Release_Track" )</f>
        <v/>
      </c>
      <c r="D1094" s="134" t="str">
        <f t="array" ref="D1094">ifs(and(isblank($A1094),isblank($B1094)),"", not(iserror(vlookup($A1094&amp;$B1094,'5) Release_Track'!$F:$F&amp;'5) Release_Track'!$G:$G,1,0))),vlookup($A1094&amp;$B1094,{'5) Release_Track'!$F:$F&amp;'5) Release_Track'!$G:$G,'5) Release_Track'!$I:$I},2,0), or(and(not(isblank($B1094)),$B1094=$B1093,$A1094&lt;&gt;$A1093),and(not(isblank($A1094)),$A1094=$A1093,$B1094&lt;&gt;$B1093)),"ID LISTS UNALIGNED",and($A1094&lt;&gt;"",countif('5) Release_Track'!$F:$F,$A1094)=0),"NO ISRC MATCH in Release_Track",and($B1094&lt;&gt;"",countif('5) Release_Track'!$G:$G,$B1094)=0),"NO CATALOG ID MATCH in Release_Track",iserror(vlookup($A1094&amp;$B1094,'5) Release_Track'!$F:$F&amp;'5) Release_Track'!$G:$G,1,0)),"NO ISRC-CATALOG ID pair MATCH in Release_Track" )</f>
        <v/>
      </c>
      <c r="E1094" s="20"/>
      <c r="F1094" s="20"/>
    </row>
    <row r="1095">
      <c r="B1095" s="116"/>
      <c r="C1095" s="134" t="str">
        <f t="array" ref="C1095">ifs(and(isblank($A1095),isblank($B1095)),"", not(iserror(vlookup($A1095&amp;$B1095,'5) Release_Track'!$F:$F&amp;'5) Release_Track'!$G:$G,1,0))),vlookup($A1095&amp;$B1095,{'5) Release_Track'!$F:$F&amp;'5) Release_Track'!$G:$G,'5) Release_Track'!$H:$H},2,0), or(and(not(isblank($B1095)),$B1095=$B1094,$A1095&lt;&gt;$A1094),and(not(isblank($A1095)),$A1095=$A1094,$B1095&lt;&gt;$B1094)),"ID LISTS UNALIGNED",and($A1095&lt;&gt;"",countif('5) Release_Track'!$F:$F,$A1095)=0),"NO ISRC MATCH in Release_Track",and($B1095&lt;&gt;"",countif('5) Release_Track'!$G:$G,$B1095)=0),"NO CATALOG ID MATCH in Release_Track",iserror(vlookup($A1095&amp;$B1095,'5) Release_Track'!$F:$F&amp;'5) Release_Track'!$G:$G,1,0)),"NO ISRC-CATALOG ID pair MATCH in Release_Track" )</f>
        <v/>
      </c>
      <c r="D1095" s="134" t="str">
        <f t="array" ref="D1095">ifs(and(isblank($A1095),isblank($B1095)),"", not(iserror(vlookup($A1095&amp;$B1095,'5) Release_Track'!$F:$F&amp;'5) Release_Track'!$G:$G,1,0))),vlookup($A1095&amp;$B1095,{'5) Release_Track'!$F:$F&amp;'5) Release_Track'!$G:$G,'5) Release_Track'!$I:$I},2,0), or(and(not(isblank($B1095)),$B1095=$B1094,$A1095&lt;&gt;$A1094),and(not(isblank($A1095)),$A1095=$A1094,$B1095&lt;&gt;$B1094)),"ID LISTS UNALIGNED",and($A1095&lt;&gt;"",countif('5) Release_Track'!$F:$F,$A1095)=0),"NO ISRC MATCH in Release_Track",and($B1095&lt;&gt;"",countif('5) Release_Track'!$G:$G,$B1095)=0),"NO CATALOG ID MATCH in Release_Track",iserror(vlookup($A1095&amp;$B1095,'5) Release_Track'!$F:$F&amp;'5) Release_Track'!$G:$G,1,0)),"NO ISRC-CATALOG ID pair MATCH in Release_Track" )</f>
        <v/>
      </c>
      <c r="E1095" s="20"/>
      <c r="F1095" s="20"/>
    </row>
    <row r="1096">
      <c r="B1096" s="116"/>
      <c r="C1096" s="134" t="str">
        <f t="array" ref="C1096">ifs(and(isblank($A1096),isblank($B1096)),"", not(iserror(vlookup($A1096&amp;$B1096,'5) Release_Track'!$F:$F&amp;'5) Release_Track'!$G:$G,1,0))),vlookup($A1096&amp;$B1096,{'5) Release_Track'!$F:$F&amp;'5) Release_Track'!$G:$G,'5) Release_Track'!$H:$H},2,0), or(and(not(isblank($B1096)),$B1096=$B1095,$A1096&lt;&gt;$A1095),and(not(isblank($A1096)),$A1096=$A1095,$B1096&lt;&gt;$B1095)),"ID LISTS UNALIGNED",and($A1096&lt;&gt;"",countif('5) Release_Track'!$F:$F,$A1096)=0),"NO ISRC MATCH in Release_Track",and($B1096&lt;&gt;"",countif('5) Release_Track'!$G:$G,$B1096)=0),"NO CATALOG ID MATCH in Release_Track",iserror(vlookup($A1096&amp;$B1096,'5) Release_Track'!$F:$F&amp;'5) Release_Track'!$G:$G,1,0)),"NO ISRC-CATALOG ID pair MATCH in Release_Track" )</f>
        <v/>
      </c>
      <c r="D1096" s="134" t="str">
        <f t="array" ref="D1096">ifs(and(isblank($A1096),isblank($B1096)),"", not(iserror(vlookup($A1096&amp;$B1096,'5) Release_Track'!$F:$F&amp;'5) Release_Track'!$G:$G,1,0))),vlookup($A1096&amp;$B1096,{'5) Release_Track'!$F:$F&amp;'5) Release_Track'!$G:$G,'5) Release_Track'!$I:$I},2,0), or(and(not(isblank($B1096)),$B1096=$B1095,$A1096&lt;&gt;$A1095),and(not(isblank($A1096)),$A1096=$A1095,$B1096&lt;&gt;$B1095)),"ID LISTS UNALIGNED",and($A1096&lt;&gt;"",countif('5) Release_Track'!$F:$F,$A1096)=0),"NO ISRC MATCH in Release_Track",and($B1096&lt;&gt;"",countif('5) Release_Track'!$G:$G,$B1096)=0),"NO CATALOG ID MATCH in Release_Track",iserror(vlookup($A1096&amp;$B1096,'5) Release_Track'!$F:$F&amp;'5) Release_Track'!$G:$G,1,0)),"NO ISRC-CATALOG ID pair MATCH in Release_Track" )</f>
        <v/>
      </c>
      <c r="E1096" s="20"/>
      <c r="F1096" s="20"/>
    </row>
    <row r="1097">
      <c r="B1097" s="116"/>
      <c r="C1097" s="134" t="str">
        <f t="array" ref="C1097">ifs(and(isblank($A1097),isblank($B1097)),"", not(iserror(vlookup($A1097&amp;$B1097,'5) Release_Track'!$F:$F&amp;'5) Release_Track'!$G:$G,1,0))),vlookup($A1097&amp;$B1097,{'5) Release_Track'!$F:$F&amp;'5) Release_Track'!$G:$G,'5) Release_Track'!$H:$H},2,0), or(and(not(isblank($B1097)),$B1097=$B1096,$A1097&lt;&gt;$A1096),and(not(isblank($A1097)),$A1097=$A1096,$B1097&lt;&gt;$B1096)),"ID LISTS UNALIGNED",and($A1097&lt;&gt;"",countif('5) Release_Track'!$F:$F,$A1097)=0),"NO ISRC MATCH in Release_Track",and($B1097&lt;&gt;"",countif('5) Release_Track'!$G:$G,$B1097)=0),"NO CATALOG ID MATCH in Release_Track",iserror(vlookup($A1097&amp;$B1097,'5) Release_Track'!$F:$F&amp;'5) Release_Track'!$G:$G,1,0)),"NO ISRC-CATALOG ID pair MATCH in Release_Track" )</f>
        <v/>
      </c>
      <c r="D1097" s="134" t="str">
        <f t="array" ref="D1097">ifs(and(isblank($A1097),isblank($B1097)),"", not(iserror(vlookup($A1097&amp;$B1097,'5) Release_Track'!$F:$F&amp;'5) Release_Track'!$G:$G,1,0))),vlookup($A1097&amp;$B1097,{'5) Release_Track'!$F:$F&amp;'5) Release_Track'!$G:$G,'5) Release_Track'!$I:$I},2,0), or(and(not(isblank($B1097)),$B1097=$B1096,$A1097&lt;&gt;$A1096),and(not(isblank($A1097)),$A1097=$A1096,$B1097&lt;&gt;$B1096)),"ID LISTS UNALIGNED",and($A1097&lt;&gt;"",countif('5) Release_Track'!$F:$F,$A1097)=0),"NO ISRC MATCH in Release_Track",and($B1097&lt;&gt;"",countif('5) Release_Track'!$G:$G,$B1097)=0),"NO CATALOG ID MATCH in Release_Track",iserror(vlookup($A1097&amp;$B1097,'5) Release_Track'!$F:$F&amp;'5) Release_Track'!$G:$G,1,0)),"NO ISRC-CATALOG ID pair MATCH in Release_Track" )</f>
        <v/>
      </c>
      <c r="E1097" s="20"/>
      <c r="F1097" s="20"/>
    </row>
    <row r="1098">
      <c r="B1098" s="116"/>
      <c r="C1098" s="134" t="str">
        <f t="array" ref="C1098">ifs(and(isblank($A1098),isblank($B1098)),"", not(iserror(vlookup($A1098&amp;$B1098,'5) Release_Track'!$F:$F&amp;'5) Release_Track'!$G:$G,1,0))),vlookup($A1098&amp;$B1098,{'5) Release_Track'!$F:$F&amp;'5) Release_Track'!$G:$G,'5) Release_Track'!$H:$H},2,0), or(and(not(isblank($B1098)),$B1098=$B1097,$A1098&lt;&gt;$A1097),and(not(isblank($A1098)),$A1098=$A1097,$B1098&lt;&gt;$B1097)),"ID LISTS UNALIGNED",and($A1098&lt;&gt;"",countif('5) Release_Track'!$F:$F,$A1098)=0),"NO ISRC MATCH in Release_Track",and($B1098&lt;&gt;"",countif('5) Release_Track'!$G:$G,$B1098)=0),"NO CATALOG ID MATCH in Release_Track",iserror(vlookup($A1098&amp;$B1098,'5) Release_Track'!$F:$F&amp;'5) Release_Track'!$G:$G,1,0)),"NO ISRC-CATALOG ID pair MATCH in Release_Track" )</f>
        <v/>
      </c>
      <c r="D1098" s="134" t="str">
        <f t="array" ref="D1098">ifs(and(isblank($A1098),isblank($B1098)),"", not(iserror(vlookup($A1098&amp;$B1098,'5) Release_Track'!$F:$F&amp;'5) Release_Track'!$G:$G,1,0))),vlookup($A1098&amp;$B1098,{'5) Release_Track'!$F:$F&amp;'5) Release_Track'!$G:$G,'5) Release_Track'!$I:$I},2,0), or(and(not(isblank($B1098)),$B1098=$B1097,$A1098&lt;&gt;$A1097),and(not(isblank($A1098)),$A1098=$A1097,$B1098&lt;&gt;$B1097)),"ID LISTS UNALIGNED",and($A1098&lt;&gt;"",countif('5) Release_Track'!$F:$F,$A1098)=0),"NO ISRC MATCH in Release_Track",and($B1098&lt;&gt;"",countif('5) Release_Track'!$G:$G,$B1098)=0),"NO CATALOG ID MATCH in Release_Track",iserror(vlookup($A1098&amp;$B1098,'5) Release_Track'!$F:$F&amp;'5) Release_Track'!$G:$G,1,0)),"NO ISRC-CATALOG ID pair MATCH in Release_Track" )</f>
        <v/>
      </c>
      <c r="E1098" s="20"/>
      <c r="F1098" s="20"/>
    </row>
    <row r="1099">
      <c r="B1099" s="116"/>
      <c r="C1099" s="134" t="str">
        <f t="array" ref="C1099">ifs(and(isblank($A1099),isblank($B1099)),"", not(iserror(vlookup($A1099&amp;$B1099,'5) Release_Track'!$F:$F&amp;'5) Release_Track'!$G:$G,1,0))),vlookup($A1099&amp;$B1099,{'5) Release_Track'!$F:$F&amp;'5) Release_Track'!$G:$G,'5) Release_Track'!$H:$H},2,0), or(and(not(isblank($B1099)),$B1099=$B1098,$A1099&lt;&gt;$A1098),and(not(isblank($A1099)),$A1099=$A1098,$B1099&lt;&gt;$B1098)),"ID LISTS UNALIGNED",and($A1099&lt;&gt;"",countif('5) Release_Track'!$F:$F,$A1099)=0),"NO ISRC MATCH in Release_Track",and($B1099&lt;&gt;"",countif('5) Release_Track'!$G:$G,$B1099)=0),"NO CATALOG ID MATCH in Release_Track",iserror(vlookup($A1099&amp;$B1099,'5) Release_Track'!$F:$F&amp;'5) Release_Track'!$G:$G,1,0)),"NO ISRC-CATALOG ID pair MATCH in Release_Track" )</f>
        <v/>
      </c>
      <c r="D1099" s="134" t="str">
        <f t="array" ref="D1099">ifs(and(isblank($A1099),isblank($B1099)),"", not(iserror(vlookup($A1099&amp;$B1099,'5) Release_Track'!$F:$F&amp;'5) Release_Track'!$G:$G,1,0))),vlookup($A1099&amp;$B1099,{'5) Release_Track'!$F:$F&amp;'5) Release_Track'!$G:$G,'5) Release_Track'!$I:$I},2,0), or(and(not(isblank($B1099)),$B1099=$B1098,$A1099&lt;&gt;$A1098),and(not(isblank($A1099)),$A1099=$A1098,$B1099&lt;&gt;$B1098)),"ID LISTS UNALIGNED",and($A1099&lt;&gt;"",countif('5) Release_Track'!$F:$F,$A1099)=0),"NO ISRC MATCH in Release_Track",and($B1099&lt;&gt;"",countif('5) Release_Track'!$G:$G,$B1099)=0),"NO CATALOG ID MATCH in Release_Track",iserror(vlookup($A1099&amp;$B1099,'5) Release_Track'!$F:$F&amp;'5) Release_Track'!$G:$G,1,0)),"NO ISRC-CATALOG ID pair MATCH in Release_Track" )</f>
        <v/>
      </c>
      <c r="E1099" s="20"/>
      <c r="F1099" s="20"/>
    </row>
    <row r="1100">
      <c r="B1100" s="116"/>
      <c r="C1100" s="134" t="str">
        <f t="array" ref="C1100">ifs(and(isblank($A1100),isblank($B1100)),"", not(iserror(vlookup($A1100&amp;$B1100,'5) Release_Track'!$F:$F&amp;'5) Release_Track'!$G:$G,1,0))),vlookup($A1100&amp;$B1100,{'5) Release_Track'!$F:$F&amp;'5) Release_Track'!$G:$G,'5) Release_Track'!$H:$H},2,0), or(and(not(isblank($B1100)),$B1100=$B1099,$A1100&lt;&gt;$A1099),and(not(isblank($A1100)),$A1100=$A1099,$B1100&lt;&gt;$B1099)),"ID LISTS UNALIGNED",and($A1100&lt;&gt;"",countif('5) Release_Track'!$F:$F,$A1100)=0),"NO ISRC MATCH in Release_Track",and($B1100&lt;&gt;"",countif('5) Release_Track'!$G:$G,$B1100)=0),"NO CATALOG ID MATCH in Release_Track",iserror(vlookup($A1100&amp;$B1100,'5) Release_Track'!$F:$F&amp;'5) Release_Track'!$G:$G,1,0)),"NO ISRC-CATALOG ID pair MATCH in Release_Track" )</f>
        <v/>
      </c>
      <c r="D1100" s="134" t="str">
        <f t="array" ref="D1100">ifs(and(isblank($A1100),isblank($B1100)),"", not(iserror(vlookup($A1100&amp;$B1100,'5) Release_Track'!$F:$F&amp;'5) Release_Track'!$G:$G,1,0))),vlookup($A1100&amp;$B1100,{'5) Release_Track'!$F:$F&amp;'5) Release_Track'!$G:$G,'5) Release_Track'!$I:$I},2,0), or(and(not(isblank($B1100)),$B1100=$B1099,$A1100&lt;&gt;$A1099),and(not(isblank($A1100)),$A1100=$A1099,$B1100&lt;&gt;$B1099)),"ID LISTS UNALIGNED",and($A1100&lt;&gt;"",countif('5) Release_Track'!$F:$F,$A1100)=0),"NO ISRC MATCH in Release_Track",and($B1100&lt;&gt;"",countif('5) Release_Track'!$G:$G,$B1100)=0),"NO CATALOG ID MATCH in Release_Track",iserror(vlookup($A1100&amp;$B1100,'5) Release_Track'!$F:$F&amp;'5) Release_Track'!$G:$G,1,0)),"NO ISRC-CATALOG ID pair MATCH in Release_Track" )</f>
        <v/>
      </c>
      <c r="E1100" s="20"/>
      <c r="F1100" s="20"/>
    </row>
    <row r="1101">
      <c r="B1101" s="116"/>
      <c r="C1101" s="134" t="str">
        <f t="array" ref="C1101">ifs(and(isblank($A1101),isblank($B1101)),"", not(iserror(vlookup($A1101&amp;$B1101,'5) Release_Track'!$F:$F&amp;'5) Release_Track'!$G:$G,1,0))),vlookup($A1101&amp;$B1101,{'5) Release_Track'!$F:$F&amp;'5) Release_Track'!$G:$G,'5) Release_Track'!$H:$H},2,0), or(and(not(isblank($B1101)),$B1101=$B1100,$A1101&lt;&gt;$A1100),and(not(isblank($A1101)),$A1101=$A1100,$B1101&lt;&gt;$B1100)),"ID LISTS UNALIGNED",and($A1101&lt;&gt;"",countif('5) Release_Track'!$F:$F,$A1101)=0),"NO ISRC MATCH in Release_Track",and($B1101&lt;&gt;"",countif('5) Release_Track'!$G:$G,$B1101)=0),"NO CATALOG ID MATCH in Release_Track",iserror(vlookup($A1101&amp;$B1101,'5) Release_Track'!$F:$F&amp;'5) Release_Track'!$G:$G,1,0)),"NO ISRC-CATALOG ID pair MATCH in Release_Track" )</f>
        <v/>
      </c>
      <c r="D1101" s="134" t="str">
        <f t="array" ref="D1101">ifs(and(isblank($A1101),isblank($B1101)),"", not(iserror(vlookup($A1101&amp;$B1101,'5) Release_Track'!$F:$F&amp;'5) Release_Track'!$G:$G,1,0))),vlookup($A1101&amp;$B1101,{'5) Release_Track'!$F:$F&amp;'5) Release_Track'!$G:$G,'5) Release_Track'!$I:$I},2,0), or(and(not(isblank($B1101)),$B1101=$B1100,$A1101&lt;&gt;$A1100),and(not(isblank($A1101)),$A1101=$A1100,$B1101&lt;&gt;$B1100)),"ID LISTS UNALIGNED",and($A1101&lt;&gt;"",countif('5) Release_Track'!$F:$F,$A1101)=0),"NO ISRC MATCH in Release_Track",and($B1101&lt;&gt;"",countif('5) Release_Track'!$G:$G,$B1101)=0),"NO CATALOG ID MATCH in Release_Track",iserror(vlookup($A1101&amp;$B1101,'5) Release_Track'!$F:$F&amp;'5) Release_Track'!$G:$G,1,0)),"NO ISRC-CATALOG ID pair MATCH in Release_Track" )</f>
        <v/>
      </c>
      <c r="E1101" s="20"/>
      <c r="F1101" s="20"/>
    </row>
    <row r="1102">
      <c r="B1102" s="116"/>
      <c r="C1102" s="134" t="str">
        <f t="array" ref="C1102">ifs(and(isblank($A1102),isblank($B1102)),"", not(iserror(vlookup($A1102&amp;$B1102,'5) Release_Track'!$F:$F&amp;'5) Release_Track'!$G:$G,1,0))),vlookup($A1102&amp;$B1102,{'5) Release_Track'!$F:$F&amp;'5) Release_Track'!$G:$G,'5) Release_Track'!$H:$H},2,0), or(and(not(isblank($B1102)),$B1102=$B1101,$A1102&lt;&gt;$A1101),and(not(isblank($A1102)),$A1102=$A1101,$B1102&lt;&gt;$B1101)),"ID LISTS UNALIGNED",and($A1102&lt;&gt;"",countif('5) Release_Track'!$F:$F,$A1102)=0),"NO ISRC MATCH in Release_Track",and($B1102&lt;&gt;"",countif('5) Release_Track'!$G:$G,$B1102)=0),"NO CATALOG ID MATCH in Release_Track",iserror(vlookup($A1102&amp;$B1102,'5) Release_Track'!$F:$F&amp;'5) Release_Track'!$G:$G,1,0)),"NO ISRC-CATALOG ID pair MATCH in Release_Track" )</f>
        <v/>
      </c>
      <c r="D1102" s="134" t="str">
        <f t="array" ref="D1102">ifs(and(isblank($A1102),isblank($B1102)),"", not(iserror(vlookup($A1102&amp;$B1102,'5) Release_Track'!$F:$F&amp;'5) Release_Track'!$G:$G,1,0))),vlookup($A1102&amp;$B1102,{'5) Release_Track'!$F:$F&amp;'5) Release_Track'!$G:$G,'5) Release_Track'!$I:$I},2,0), or(and(not(isblank($B1102)),$B1102=$B1101,$A1102&lt;&gt;$A1101),and(not(isblank($A1102)),$A1102=$A1101,$B1102&lt;&gt;$B1101)),"ID LISTS UNALIGNED",and($A1102&lt;&gt;"",countif('5) Release_Track'!$F:$F,$A1102)=0),"NO ISRC MATCH in Release_Track",and($B1102&lt;&gt;"",countif('5) Release_Track'!$G:$G,$B1102)=0),"NO CATALOG ID MATCH in Release_Track",iserror(vlookup($A1102&amp;$B1102,'5) Release_Track'!$F:$F&amp;'5) Release_Track'!$G:$G,1,0)),"NO ISRC-CATALOG ID pair MATCH in Release_Track" )</f>
        <v/>
      </c>
      <c r="E1102" s="20"/>
      <c r="F1102" s="20"/>
    </row>
    <row r="1103">
      <c r="B1103" s="116"/>
      <c r="C1103" s="134" t="str">
        <f t="array" ref="C1103">ifs(and(isblank($A1103),isblank($B1103)),"", not(iserror(vlookup($A1103&amp;$B1103,'5) Release_Track'!$F:$F&amp;'5) Release_Track'!$G:$G,1,0))),vlookup($A1103&amp;$B1103,{'5) Release_Track'!$F:$F&amp;'5) Release_Track'!$G:$G,'5) Release_Track'!$H:$H},2,0), or(and(not(isblank($B1103)),$B1103=$B1102,$A1103&lt;&gt;$A1102),and(not(isblank($A1103)),$A1103=$A1102,$B1103&lt;&gt;$B1102)),"ID LISTS UNALIGNED",and($A1103&lt;&gt;"",countif('5) Release_Track'!$F:$F,$A1103)=0),"NO ISRC MATCH in Release_Track",and($B1103&lt;&gt;"",countif('5) Release_Track'!$G:$G,$B1103)=0),"NO CATALOG ID MATCH in Release_Track",iserror(vlookup($A1103&amp;$B1103,'5) Release_Track'!$F:$F&amp;'5) Release_Track'!$G:$G,1,0)),"NO ISRC-CATALOG ID pair MATCH in Release_Track" )</f>
        <v/>
      </c>
      <c r="D1103" s="134" t="str">
        <f t="array" ref="D1103">ifs(and(isblank($A1103),isblank($B1103)),"", not(iserror(vlookup($A1103&amp;$B1103,'5) Release_Track'!$F:$F&amp;'5) Release_Track'!$G:$G,1,0))),vlookup($A1103&amp;$B1103,{'5) Release_Track'!$F:$F&amp;'5) Release_Track'!$G:$G,'5) Release_Track'!$I:$I},2,0), or(and(not(isblank($B1103)),$B1103=$B1102,$A1103&lt;&gt;$A1102),and(not(isblank($A1103)),$A1103=$A1102,$B1103&lt;&gt;$B1102)),"ID LISTS UNALIGNED",and($A1103&lt;&gt;"",countif('5) Release_Track'!$F:$F,$A1103)=0),"NO ISRC MATCH in Release_Track",and($B1103&lt;&gt;"",countif('5) Release_Track'!$G:$G,$B1103)=0),"NO CATALOG ID MATCH in Release_Track",iserror(vlookup($A1103&amp;$B1103,'5) Release_Track'!$F:$F&amp;'5) Release_Track'!$G:$G,1,0)),"NO ISRC-CATALOG ID pair MATCH in Release_Track" )</f>
        <v/>
      </c>
      <c r="E1103" s="20"/>
      <c r="F1103" s="20"/>
    </row>
    <row r="1104">
      <c r="B1104" s="116"/>
      <c r="C1104" s="134" t="str">
        <f t="array" ref="C1104">ifs(and(isblank($A1104),isblank($B1104)),"", not(iserror(vlookup($A1104&amp;$B1104,'5) Release_Track'!$F:$F&amp;'5) Release_Track'!$G:$G,1,0))),vlookup($A1104&amp;$B1104,{'5) Release_Track'!$F:$F&amp;'5) Release_Track'!$G:$G,'5) Release_Track'!$H:$H},2,0), or(and(not(isblank($B1104)),$B1104=$B1103,$A1104&lt;&gt;$A1103),and(not(isblank($A1104)),$A1104=$A1103,$B1104&lt;&gt;$B1103)),"ID LISTS UNALIGNED",and($A1104&lt;&gt;"",countif('5) Release_Track'!$F:$F,$A1104)=0),"NO ISRC MATCH in Release_Track",and($B1104&lt;&gt;"",countif('5) Release_Track'!$G:$G,$B1104)=0),"NO CATALOG ID MATCH in Release_Track",iserror(vlookup($A1104&amp;$B1104,'5) Release_Track'!$F:$F&amp;'5) Release_Track'!$G:$G,1,0)),"NO ISRC-CATALOG ID pair MATCH in Release_Track" )</f>
        <v/>
      </c>
      <c r="D1104" s="134" t="str">
        <f t="array" ref="D1104">ifs(and(isblank($A1104),isblank($B1104)),"", not(iserror(vlookup($A1104&amp;$B1104,'5) Release_Track'!$F:$F&amp;'5) Release_Track'!$G:$G,1,0))),vlookup($A1104&amp;$B1104,{'5) Release_Track'!$F:$F&amp;'5) Release_Track'!$G:$G,'5) Release_Track'!$I:$I},2,0), or(and(not(isblank($B1104)),$B1104=$B1103,$A1104&lt;&gt;$A1103),and(not(isblank($A1104)),$A1104=$A1103,$B1104&lt;&gt;$B1103)),"ID LISTS UNALIGNED",and($A1104&lt;&gt;"",countif('5) Release_Track'!$F:$F,$A1104)=0),"NO ISRC MATCH in Release_Track",and($B1104&lt;&gt;"",countif('5) Release_Track'!$G:$G,$B1104)=0),"NO CATALOG ID MATCH in Release_Track",iserror(vlookup($A1104&amp;$B1104,'5) Release_Track'!$F:$F&amp;'5) Release_Track'!$G:$G,1,0)),"NO ISRC-CATALOG ID pair MATCH in Release_Track" )</f>
        <v/>
      </c>
      <c r="E1104" s="20"/>
      <c r="F1104" s="20"/>
    </row>
    <row r="1105">
      <c r="B1105" s="116"/>
      <c r="C1105" s="134" t="str">
        <f t="array" ref="C1105">ifs(and(isblank($A1105),isblank($B1105)),"", not(iserror(vlookup($A1105&amp;$B1105,'5) Release_Track'!$F:$F&amp;'5) Release_Track'!$G:$G,1,0))),vlookup($A1105&amp;$B1105,{'5) Release_Track'!$F:$F&amp;'5) Release_Track'!$G:$G,'5) Release_Track'!$H:$H},2,0), or(and(not(isblank($B1105)),$B1105=$B1104,$A1105&lt;&gt;$A1104),and(not(isblank($A1105)),$A1105=$A1104,$B1105&lt;&gt;$B1104)),"ID LISTS UNALIGNED",and($A1105&lt;&gt;"",countif('5) Release_Track'!$F:$F,$A1105)=0),"NO ISRC MATCH in Release_Track",and($B1105&lt;&gt;"",countif('5) Release_Track'!$G:$G,$B1105)=0),"NO CATALOG ID MATCH in Release_Track",iserror(vlookup($A1105&amp;$B1105,'5) Release_Track'!$F:$F&amp;'5) Release_Track'!$G:$G,1,0)),"NO ISRC-CATALOG ID pair MATCH in Release_Track" )</f>
        <v/>
      </c>
      <c r="D1105" s="134" t="str">
        <f t="array" ref="D1105">ifs(and(isblank($A1105),isblank($B1105)),"", not(iserror(vlookup($A1105&amp;$B1105,'5) Release_Track'!$F:$F&amp;'5) Release_Track'!$G:$G,1,0))),vlookup($A1105&amp;$B1105,{'5) Release_Track'!$F:$F&amp;'5) Release_Track'!$G:$G,'5) Release_Track'!$I:$I},2,0), or(and(not(isblank($B1105)),$B1105=$B1104,$A1105&lt;&gt;$A1104),and(not(isblank($A1105)),$A1105=$A1104,$B1105&lt;&gt;$B1104)),"ID LISTS UNALIGNED",and($A1105&lt;&gt;"",countif('5) Release_Track'!$F:$F,$A1105)=0),"NO ISRC MATCH in Release_Track",and($B1105&lt;&gt;"",countif('5) Release_Track'!$G:$G,$B1105)=0),"NO CATALOG ID MATCH in Release_Track",iserror(vlookup($A1105&amp;$B1105,'5) Release_Track'!$F:$F&amp;'5) Release_Track'!$G:$G,1,0)),"NO ISRC-CATALOG ID pair MATCH in Release_Track" )</f>
        <v/>
      </c>
      <c r="E1105" s="20"/>
      <c r="F1105" s="20"/>
    </row>
    <row r="1106">
      <c r="B1106" s="116"/>
      <c r="C1106" s="134" t="str">
        <f t="array" ref="C1106">ifs(and(isblank($A1106),isblank($B1106)),"", not(iserror(vlookup($A1106&amp;$B1106,'5) Release_Track'!$F:$F&amp;'5) Release_Track'!$G:$G,1,0))),vlookup($A1106&amp;$B1106,{'5) Release_Track'!$F:$F&amp;'5) Release_Track'!$G:$G,'5) Release_Track'!$H:$H},2,0), or(and(not(isblank($B1106)),$B1106=$B1105,$A1106&lt;&gt;$A1105),and(not(isblank($A1106)),$A1106=$A1105,$B1106&lt;&gt;$B1105)),"ID LISTS UNALIGNED",and($A1106&lt;&gt;"",countif('5) Release_Track'!$F:$F,$A1106)=0),"NO ISRC MATCH in Release_Track",and($B1106&lt;&gt;"",countif('5) Release_Track'!$G:$G,$B1106)=0),"NO CATALOG ID MATCH in Release_Track",iserror(vlookup($A1106&amp;$B1106,'5) Release_Track'!$F:$F&amp;'5) Release_Track'!$G:$G,1,0)),"NO ISRC-CATALOG ID pair MATCH in Release_Track" )</f>
        <v/>
      </c>
      <c r="D1106" s="134" t="str">
        <f t="array" ref="D1106">ifs(and(isblank($A1106),isblank($B1106)),"", not(iserror(vlookup($A1106&amp;$B1106,'5) Release_Track'!$F:$F&amp;'5) Release_Track'!$G:$G,1,0))),vlookup($A1106&amp;$B1106,{'5) Release_Track'!$F:$F&amp;'5) Release_Track'!$G:$G,'5) Release_Track'!$I:$I},2,0), or(and(not(isblank($B1106)),$B1106=$B1105,$A1106&lt;&gt;$A1105),and(not(isblank($A1106)),$A1106=$A1105,$B1106&lt;&gt;$B1105)),"ID LISTS UNALIGNED",and($A1106&lt;&gt;"",countif('5) Release_Track'!$F:$F,$A1106)=0),"NO ISRC MATCH in Release_Track",and($B1106&lt;&gt;"",countif('5) Release_Track'!$G:$G,$B1106)=0),"NO CATALOG ID MATCH in Release_Track",iserror(vlookup($A1106&amp;$B1106,'5) Release_Track'!$F:$F&amp;'5) Release_Track'!$G:$G,1,0)),"NO ISRC-CATALOG ID pair MATCH in Release_Track" )</f>
        <v/>
      </c>
      <c r="E1106" s="20"/>
      <c r="F1106" s="20"/>
    </row>
    <row r="1107">
      <c r="B1107" s="116"/>
      <c r="C1107" s="134" t="str">
        <f t="array" ref="C1107">ifs(and(isblank($A1107),isblank($B1107)),"", not(iserror(vlookup($A1107&amp;$B1107,'5) Release_Track'!$F:$F&amp;'5) Release_Track'!$G:$G,1,0))),vlookup($A1107&amp;$B1107,{'5) Release_Track'!$F:$F&amp;'5) Release_Track'!$G:$G,'5) Release_Track'!$H:$H},2,0), or(and(not(isblank($B1107)),$B1107=$B1106,$A1107&lt;&gt;$A1106),and(not(isblank($A1107)),$A1107=$A1106,$B1107&lt;&gt;$B1106)),"ID LISTS UNALIGNED",and($A1107&lt;&gt;"",countif('5) Release_Track'!$F:$F,$A1107)=0),"NO ISRC MATCH in Release_Track",and($B1107&lt;&gt;"",countif('5) Release_Track'!$G:$G,$B1107)=0),"NO CATALOG ID MATCH in Release_Track",iserror(vlookup($A1107&amp;$B1107,'5) Release_Track'!$F:$F&amp;'5) Release_Track'!$G:$G,1,0)),"NO ISRC-CATALOG ID pair MATCH in Release_Track" )</f>
        <v/>
      </c>
      <c r="D1107" s="134" t="str">
        <f t="array" ref="D1107">ifs(and(isblank($A1107),isblank($B1107)),"", not(iserror(vlookup($A1107&amp;$B1107,'5) Release_Track'!$F:$F&amp;'5) Release_Track'!$G:$G,1,0))),vlookup($A1107&amp;$B1107,{'5) Release_Track'!$F:$F&amp;'5) Release_Track'!$G:$G,'5) Release_Track'!$I:$I},2,0), or(and(not(isblank($B1107)),$B1107=$B1106,$A1107&lt;&gt;$A1106),and(not(isblank($A1107)),$A1107=$A1106,$B1107&lt;&gt;$B1106)),"ID LISTS UNALIGNED",and($A1107&lt;&gt;"",countif('5) Release_Track'!$F:$F,$A1107)=0),"NO ISRC MATCH in Release_Track",and($B1107&lt;&gt;"",countif('5) Release_Track'!$G:$G,$B1107)=0),"NO CATALOG ID MATCH in Release_Track",iserror(vlookup($A1107&amp;$B1107,'5) Release_Track'!$F:$F&amp;'5) Release_Track'!$G:$G,1,0)),"NO ISRC-CATALOG ID pair MATCH in Release_Track" )</f>
        <v/>
      </c>
      <c r="E1107" s="20"/>
      <c r="F1107" s="20"/>
    </row>
    <row r="1108">
      <c r="B1108" s="116"/>
      <c r="C1108" s="134" t="str">
        <f t="array" ref="C1108">ifs(and(isblank($A1108),isblank($B1108)),"", not(iserror(vlookup($A1108&amp;$B1108,'5) Release_Track'!$F:$F&amp;'5) Release_Track'!$G:$G,1,0))),vlookup($A1108&amp;$B1108,{'5) Release_Track'!$F:$F&amp;'5) Release_Track'!$G:$G,'5) Release_Track'!$H:$H},2,0), or(and(not(isblank($B1108)),$B1108=$B1107,$A1108&lt;&gt;$A1107),and(not(isblank($A1108)),$A1108=$A1107,$B1108&lt;&gt;$B1107)),"ID LISTS UNALIGNED",and($A1108&lt;&gt;"",countif('5) Release_Track'!$F:$F,$A1108)=0),"NO ISRC MATCH in Release_Track",and($B1108&lt;&gt;"",countif('5) Release_Track'!$G:$G,$B1108)=0),"NO CATALOG ID MATCH in Release_Track",iserror(vlookup($A1108&amp;$B1108,'5) Release_Track'!$F:$F&amp;'5) Release_Track'!$G:$G,1,0)),"NO ISRC-CATALOG ID pair MATCH in Release_Track" )</f>
        <v/>
      </c>
      <c r="D1108" s="134" t="str">
        <f t="array" ref="D1108">ifs(and(isblank($A1108),isblank($B1108)),"", not(iserror(vlookup($A1108&amp;$B1108,'5) Release_Track'!$F:$F&amp;'5) Release_Track'!$G:$G,1,0))),vlookup($A1108&amp;$B1108,{'5) Release_Track'!$F:$F&amp;'5) Release_Track'!$G:$G,'5) Release_Track'!$I:$I},2,0), or(and(not(isblank($B1108)),$B1108=$B1107,$A1108&lt;&gt;$A1107),and(not(isblank($A1108)),$A1108=$A1107,$B1108&lt;&gt;$B1107)),"ID LISTS UNALIGNED",and($A1108&lt;&gt;"",countif('5) Release_Track'!$F:$F,$A1108)=0),"NO ISRC MATCH in Release_Track",and($B1108&lt;&gt;"",countif('5) Release_Track'!$G:$G,$B1108)=0),"NO CATALOG ID MATCH in Release_Track",iserror(vlookup($A1108&amp;$B1108,'5) Release_Track'!$F:$F&amp;'5) Release_Track'!$G:$G,1,0)),"NO ISRC-CATALOG ID pair MATCH in Release_Track" )</f>
        <v/>
      </c>
      <c r="E1108" s="20"/>
      <c r="F1108" s="20"/>
    </row>
    <row r="1109">
      <c r="B1109" s="116"/>
      <c r="C1109" s="134" t="str">
        <f t="array" ref="C1109">ifs(and(isblank($A1109),isblank($B1109)),"", not(iserror(vlookup($A1109&amp;$B1109,'5) Release_Track'!$F:$F&amp;'5) Release_Track'!$G:$G,1,0))),vlookup($A1109&amp;$B1109,{'5) Release_Track'!$F:$F&amp;'5) Release_Track'!$G:$G,'5) Release_Track'!$H:$H},2,0), or(and(not(isblank($B1109)),$B1109=$B1108,$A1109&lt;&gt;$A1108),and(not(isblank($A1109)),$A1109=$A1108,$B1109&lt;&gt;$B1108)),"ID LISTS UNALIGNED",and($A1109&lt;&gt;"",countif('5) Release_Track'!$F:$F,$A1109)=0),"NO ISRC MATCH in Release_Track",and($B1109&lt;&gt;"",countif('5) Release_Track'!$G:$G,$B1109)=0),"NO CATALOG ID MATCH in Release_Track",iserror(vlookup($A1109&amp;$B1109,'5) Release_Track'!$F:$F&amp;'5) Release_Track'!$G:$G,1,0)),"NO ISRC-CATALOG ID pair MATCH in Release_Track" )</f>
        <v/>
      </c>
      <c r="D1109" s="134" t="str">
        <f t="array" ref="D1109">ifs(and(isblank($A1109),isblank($B1109)),"", not(iserror(vlookup($A1109&amp;$B1109,'5) Release_Track'!$F:$F&amp;'5) Release_Track'!$G:$G,1,0))),vlookup($A1109&amp;$B1109,{'5) Release_Track'!$F:$F&amp;'5) Release_Track'!$G:$G,'5) Release_Track'!$I:$I},2,0), or(and(not(isblank($B1109)),$B1109=$B1108,$A1109&lt;&gt;$A1108),and(not(isblank($A1109)),$A1109=$A1108,$B1109&lt;&gt;$B1108)),"ID LISTS UNALIGNED",and($A1109&lt;&gt;"",countif('5) Release_Track'!$F:$F,$A1109)=0),"NO ISRC MATCH in Release_Track",and($B1109&lt;&gt;"",countif('5) Release_Track'!$G:$G,$B1109)=0),"NO CATALOG ID MATCH in Release_Track",iserror(vlookup($A1109&amp;$B1109,'5) Release_Track'!$F:$F&amp;'5) Release_Track'!$G:$G,1,0)),"NO ISRC-CATALOG ID pair MATCH in Release_Track" )</f>
        <v/>
      </c>
      <c r="E1109" s="20"/>
      <c r="F1109" s="20"/>
    </row>
    <row r="1110">
      <c r="B1110" s="116"/>
      <c r="C1110" s="134" t="str">
        <f t="array" ref="C1110">ifs(and(isblank($A1110),isblank($B1110)),"", not(iserror(vlookup($A1110&amp;$B1110,'5) Release_Track'!$F:$F&amp;'5) Release_Track'!$G:$G,1,0))),vlookup($A1110&amp;$B1110,{'5) Release_Track'!$F:$F&amp;'5) Release_Track'!$G:$G,'5) Release_Track'!$H:$H},2,0), or(and(not(isblank($B1110)),$B1110=$B1109,$A1110&lt;&gt;$A1109),and(not(isblank($A1110)),$A1110=$A1109,$B1110&lt;&gt;$B1109)),"ID LISTS UNALIGNED",and($A1110&lt;&gt;"",countif('5) Release_Track'!$F:$F,$A1110)=0),"NO ISRC MATCH in Release_Track",and($B1110&lt;&gt;"",countif('5) Release_Track'!$G:$G,$B1110)=0),"NO CATALOG ID MATCH in Release_Track",iserror(vlookup($A1110&amp;$B1110,'5) Release_Track'!$F:$F&amp;'5) Release_Track'!$G:$G,1,0)),"NO ISRC-CATALOG ID pair MATCH in Release_Track" )</f>
        <v/>
      </c>
      <c r="D1110" s="134" t="str">
        <f t="array" ref="D1110">ifs(and(isblank($A1110),isblank($B1110)),"", not(iserror(vlookup($A1110&amp;$B1110,'5) Release_Track'!$F:$F&amp;'5) Release_Track'!$G:$G,1,0))),vlookup($A1110&amp;$B1110,{'5) Release_Track'!$F:$F&amp;'5) Release_Track'!$G:$G,'5) Release_Track'!$I:$I},2,0), or(and(not(isblank($B1110)),$B1110=$B1109,$A1110&lt;&gt;$A1109),and(not(isblank($A1110)),$A1110=$A1109,$B1110&lt;&gt;$B1109)),"ID LISTS UNALIGNED",and($A1110&lt;&gt;"",countif('5) Release_Track'!$F:$F,$A1110)=0),"NO ISRC MATCH in Release_Track",and($B1110&lt;&gt;"",countif('5) Release_Track'!$G:$G,$B1110)=0),"NO CATALOG ID MATCH in Release_Track",iserror(vlookup($A1110&amp;$B1110,'5) Release_Track'!$F:$F&amp;'5) Release_Track'!$G:$G,1,0)),"NO ISRC-CATALOG ID pair MATCH in Release_Track" )</f>
        <v/>
      </c>
      <c r="E1110" s="20"/>
      <c r="F1110" s="20"/>
    </row>
    <row r="1111">
      <c r="B1111" s="116"/>
      <c r="C1111" s="134" t="str">
        <f t="array" ref="C1111">ifs(and(isblank($A1111),isblank($B1111)),"", not(iserror(vlookup($A1111&amp;$B1111,'5) Release_Track'!$F:$F&amp;'5) Release_Track'!$G:$G,1,0))),vlookup($A1111&amp;$B1111,{'5) Release_Track'!$F:$F&amp;'5) Release_Track'!$G:$G,'5) Release_Track'!$H:$H},2,0), or(and(not(isblank($B1111)),$B1111=$B1110,$A1111&lt;&gt;$A1110),and(not(isblank($A1111)),$A1111=$A1110,$B1111&lt;&gt;$B1110)),"ID LISTS UNALIGNED",and($A1111&lt;&gt;"",countif('5) Release_Track'!$F:$F,$A1111)=0),"NO ISRC MATCH in Release_Track",and($B1111&lt;&gt;"",countif('5) Release_Track'!$G:$G,$B1111)=0),"NO CATALOG ID MATCH in Release_Track",iserror(vlookup($A1111&amp;$B1111,'5) Release_Track'!$F:$F&amp;'5) Release_Track'!$G:$G,1,0)),"NO ISRC-CATALOG ID pair MATCH in Release_Track" )</f>
        <v/>
      </c>
      <c r="D1111" s="134" t="str">
        <f t="array" ref="D1111">ifs(and(isblank($A1111),isblank($B1111)),"", not(iserror(vlookup($A1111&amp;$B1111,'5) Release_Track'!$F:$F&amp;'5) Release_Track'!$G:$G,1,0))),vlookup($A1111&amp;$B1111,{'5) Release_Track'!$F:$F&amp;'5) Release_Track'!$G:$G,'5) Release_Track'!$I:$I},2,0), or(and(not(isblank($B1111)),$B1111=$B1110,$A1111&lt;&gt;$A1110),and(not(isblank($A1111)),$A1111=$A1110,$B1111&lt;&gt;$B1110)),"ID LISTS UNALIGNED",and($A1111&lt;&gt;"",countif('5) Release_Track'!$F:$F,$A1111)=0),"NO ISRC MATCH in Release_Track",and($B1111&lt;&gt;"",countif('5) Release_Track'!$G:$G,$B1111)=0),"NO CATALOG ID MATCH in Release_Track",iserror(vlookup($A1111&amp;$B1111,'5) Release_Track'!$F:$F&amp;'5) Release_Track'!$G:$G,1,0)),"NO ISRC-CATALOG ID pair MATCH in Release_Track" )</f>
        <v/>
      </c>
      <c r="E1111" s="20"/>
      <c r="F1111" s="20"/>
    </row>
    <row r="1112">
      <c r="B1112" s="116"/>
      <c r="C1112" s="134" t="str">
        <f t="array" ref="C1112">ifs(and(isblank($A1112),isblank($B1112)),"", not(iserror(vlookup($A1112&amp;$B1112,'5) Release_Track'!$F:$F&amp;'5) Release_Track'!$G:$G,1,0))),vlookup($A1112&amp;$B1112,{'5) Release_Track'!$F:$F&amp;'5) Release_Track'!$G:$G,'5) Release_Track'!$H:$H},2,0), or(and(not(isblank($B1112)),$B1112=$B1111,$A1112&lt;&gt;$A1111),and(not(isblank($A1112)),$A1112=$A1111,$B1112&lt;&gt;$B1111)),"ID LISTS UNALIGNED",and($A1112&lt;&gt;"",countif('5) Release_Track'!$F:$F,$A1112)=0),"NO ISRC MATCH in Release_Track",and($B1112&lt;&gt;"",countif('5) Release_Track'!$G:$G,$B1112)=0),"NO CATALOG ID MATCH in Release_Track",iserror(vlookup($A1112&amp;$B1112,'5) Release_Track'!$F:$F&amp;'5) Release_Track'!$G:$G,1,0)),"NO ISRC-CATALOG ID pair MATCH in Release_Track" )</f>
        <v/>
      </c>
      <c r="D1112" s="134" t="str">
        <f t="array" ref="D1112">ifs(and(isblank($A1112),isblank($B1112)),"", not(iserror(vlookup($A1112&amp;$B1112,'5) Release_Track'!$F:$F&amp;'5) Release_Track'!$G:$G,1,0))),vlookup($A1112&amp;$B1112,{'5) Release_Track'!$F:$F&amp;'5) Release_Track'!$G:$G,'5) Release_Track'!$I:$I},2,0), or(and(not(isblank($B1112)),$B1112=$B1111,$A1112&lt;&gt;$A1111),and(not(isblank($A1112)),$A1112=$A1111,$B1112&lt;&gt;$B1111)),"ID LISTS UNALIGNED",and($A1112&lt;&gt;"",countif('5) Release_Track'!$F:$F,$A1112)=0),"NO ISRC MATCH in Release_Track",and($B1112&lt;&gt;"",countif('5) Release_Track'!$G:$G,$B1112)=0),"NO CATALOG ID MATCH in Release_Track",iserror(vlookup($A1112&amp;$B1112,'5) Release_Track'!$F:$F&amp;'5) Release_Track'!$G:$G,1,0)),"NO ISRC-CATALOG ID pair MATCH in Release_Track" )</f>
        <v/>
      </c>
      <c r="E1112" s="20"/>
      <c r="F1112" s="20"/>
    </row>
    <row r="1113">
      <c r="B1113" s="116"/>
      <c r="C1113" s="134" t="str">
        <f t="array" ref="C1113">ifs(and(isblank($A1113),isblank($B1113)),"", not(iserror(vlookup($A1113&amp;$B1113,'5) Release_Track'!$F:$F&amp;'5) Release_Track'!$G:$G,1,0))),vlookup($A1113&amp;$B1113,{'5) Release_Track'!$F:$F&amp;'5) Release_Track'!$G:$G,'5) Release_Track'!$H:$H},2,0), or(and(not(isblank($B1113)),$B1113=$B1112,$A1113&lt;&gt;$A1112),and(not(isblank($A1113)),$A1113=$A1112,$B1113&lt;&gt;$B1112)),"ID LISTS UNALIGNED",and($A1113&lt;&gt;"",countif('5) Release_Track'!$F:$F,$A1113)=0),"NO ISRC MATCH in Release_Track",and($B1113&lt;&gt;"",countif('5) Release_Track'!$G:$G,$B1113)=0),"NO CATALOG ID MATCH in Release_Track",iserror(vlookup($A1113&amp;$B1113,'5) Release_Track'!$F:$F&amp;'5) Release_Track'!$G:$G,1,0)),"NO ISRC-CATALOG ID pair MATCH in Release_Track" )</f>
        <v/>
      </c>
      <c r="D1113" s="134" t="str">
        <f t="array" ref="D1113">ifs(and(isblank($A1113),isblank($B1113)),"", not(iserror(vlookup($A1113&amp;$B1113,'5) Release_Track'!$F:$F&amp;'5) Release_Track'!$G:$G,1,0))),vlookup($A1113&amp;$B1113,{'5) Release_Track'!$F:$F&amp;'5) Release_Track'!$G:$G,'5) Release_Track'!$I:$I},2,0), or(and(not(isblank($B1113)),$B1113=$B1112,$A1113&lt;&gt;$A1112),and(not(isblank($A1113)),$A1113=$A1112,$B1113&lt;&gt;$B1112)),"ID LISTS UNALIGNED",and($A1113&lt;&gt;"",countif('5) Release_Track'!$F:$F,$A1113)=0),"NO ISRC MATCH in Release_Track",and($B1113&lt;&gt;"",countif('5) Release_Track'!$G:$G,$B1113)=0),"NO CATALOG ID MATCH in Release_Track",iserror(vlookup($A1113&amp;$B1113,'5) Release_Track'!$F:$F&amp;'5) Release_Track'!$G:$G,1,0)),"NO ISRC-CATALOG ID pair MATCH in Release_Track" )</f>
        <v/>
      </c>
      <c r="E1113" s="20"/>
      <c r="F1113" s="20"/>
    </row>
    <row r="1114">
      <c r="B1114" s="116"/>
      <c r="C1114" s="134" t="str">
        <f t="array" ref="C1114">ifs(and(isblank($A1114),isblank($B1114)),"", not(iserror(vlookup($A1114&amp;$B1114,'5) Release_Track'!$F:$F&amp;'5) Release_Track'!$G:$G,1,0))),vlookup($A1114&amp;$B1114,{'5) Release_Track'!$F:$F&amp;'5) Release_Track'!$G:$G,'5) Release_Track'!$H:$H},2,0), or(and(not(isblank($B1114)),$B1114=$B1113,$A1114&lt;&gt;$A1113),and(not(isblank($A1114)),$A1114=$A1113,$B1114&lt;&gt;$B1113)),"ID LISTS UNALIGNED",and($A1114&lt;&gt;"",countif('5) Release_Track'!$F:$F,$A1114)=0),"NO ISRC MATCH in Release_Track",and($B1114&lt;&gt;"",countif('5) Release_Track'!$G:$G,$B1114)=0),"NO CATALOG ID MATCH in Release_Track",iserror(vlookup($A1114&amp;$B1114,'5) Release_Track'!$F:$F&amp;'5) Release_Track'!$G:$G,1,0)),"NO ISRC-CATALOG ID pair MATCH in Release_Track" )</f>
        <v/>
      </c>
      <c r="D1114" s="134" t="str">
        <f t="array" ref="D1114">ifs(and(isblank($A1114),isblank($B1114)),"", not(iserror(vlookup($A1114&amp;$B1114,'5) Release_Track'!$F:$F&amp;'5) Release_Track'!$G:$G,1,0))),vlookup($A1114&amp;$B1114,{'5) Release_Track'!$F:$F&amp;'5) Release_Track'!$G:$G,'5) Release_Track'!$I:$I},2,0), or(and(not(isblank($B1114)),$B1114=$B1113,$A1114&lt;&gt;$A1113),and(not(isblank($A1114)),$A1114=$A1113,$B1114&lt;&gt;$B1113)),"ID LISTS UNALIGNED",and($A1114&lt;&gt;"",countif('5) Release_Track'!$F:$F,$A1114)=0),"NO ISRC MATCH in Release_Track",and($B1114&lt;&gt;"",countif('5) Release_Track'!$G:$G,$B1114)=0),"NO CATALOG ID MATCH in Release_Track",iserror(vlookup($A1114&amp;$B1114,'5) Release_Track'!$F:$F&amp;'5) Release_Track'!$G:$G,1,0)),"NO ISRC-CATALOG ID pair MATCH in Release_Track" )</f>
        <v/>
      </c>
      <c r="E1114" s="20"/>
      <c r="F1114" s="20"/>
    </row>
    <row r="1115">
      <c r="B1115" s="116"/>
      <c r="C1115" s="134" t="str">
        <f t="array" ref="C1115">ifs(and(isblank($A1115),isblank($B1115)),"", not(iserror(vlookup($A1115&amp;$B1115,'5) Release_Track'!$F:$F&amp;'5) Release_Track'!$G:$G,1,0))),vlookup($A1115&amp;$B1115,{'5) Release_Track'!$F:$F&amp;'5) Release_Track'!$G:$G,'5) Release_Track'!$H:$H},2,0), or(and(not(isblank($B1115)),$B1115=$B1114,$A1115&lt;&gt;$A1114),and(not(isblank($A1115)),$A1115=$A1114,$B1115&lt;&gt;$B1114)),"ID LISTS UNALIGNED",and($A1115&lt;&gt;"",countif('5) Release_Track'!$F:$F,$A1115)=0),"NO ISRC MATCH in Release_Track",and($B1115&lt;&gt;"",countif('5) Release_Track'!$G:$G,$B1115)=0),"NO CATALOG ID MATCH in Release_Track",iserror(vlookup($A1115&amp;$B1115,'5) Release_Track'!$F:$F&amp;'5) Release_Track'!$G:$G,1,0)),"NO ISRC-CATALOG ID pair MATCH in Release_Track" )</f>
        <v/>
      </c>
      <c r="D1115" s="134" t="str">
        <f t="array" ref="D1115">ifs(and(isblank($A1115),isblank($B1115)),"", not(iserror(vlookup($A1115&amp;$B1115,'5) Release_Track'!$F:$F&amp;'5) Release_Track'!$G:$G,1,0))),vlookup($A1115&amp;$B1115,{'5) Release_Track'!$F:$F&amp;'5) Release_Track'!$G:$G,'5) Release_Track'!$I:$I},2,0), or(and(not(isblank($B1115)),$B1115=$B1114,$A1115&lt;&gt;$A1114),and(not(isblank($A1115)),$A1115=$A1114,$B1115&lt;&gt;$B1114)),"ID LISTS UNALIGNED",and($A1115&lt;&gt;"",countif('5) Release_Track'!$F:$F,$A1115)=0),"NO ISRC MATCH in Release_Track",and($B1115&lt;&gt;"",countif('5) Release_Track'!$G:$G,$B1115)=0),"NO CATALOG ID MATCH in Release_Track",iserror(vlookup($A1115&amp;$B1115,'5) Release_Track'!$F:$F&amp;'5) Release_Track'!$G:$G,1,0)),"NO ISRC-CATALOG ID pair MATCH in Release_Track" )</f>
        <v/>
      </c>
      <c r="E1115" s="20"/>
      <c r="F1115" s="20"/>
    </row>
    <row r="1116">
      <c r="B1116" s="116"/>
      <c r="C1116" s="134" t="str">
        <f t="array" ref="C1116">ifs(and(isblank($A1116),isblank($B1116)),"", not(iserror(vlookup($A1116&amp;$B1116,'5) Release_Track'!$F:$F&amp;'5) Release_Track'!$G:$G,1,0))),vlookup($A1116&amp;$B1116,{'5) Release_Track'!$F:$F&amp;'5) Release_Track'!$G:$G,'5) Release_Track'!$H:$H},2,0), or(and(not(isblank($B1116)),$B1116=$B1115,$A1116&lt;&gt;$A1115),and(not(isblank($A1116)),$A1116=$A1115,$B1116&lt;&gt;$B1115)),"ID LISTS UNALIGNED",and($A1116&lt;&gt;"",countif('5) Release_Track'!$F:$F,$A1116)=0),"NO ISRC MATCH in Release_Track",and($B1116&lt;&gt;"",countif('5) Release_Track'!$G:$G,$B1116)=0),"NO CATALOG ID MATCH in Release_Track",iserror(vlookup($A1116&amp;$B1116,'5) Release_Track'!$F:$F&amp;'5) Release_Track'!$G:$G,1,0)),"NO ISRC-CATALOG ID pair MATCH in Release_Track" )</f>
        <v/>
      </c>
      <c r="D1116" s="134" t="str">
        <f t="array" ref="D1116">ifs(and(isblank($A1116),isblank($B1116)),"", not(iserror(vlookup($A1116&amp;$B1116,'5) Release_Track'!$F:$F&amp;'5) Release_Track'!$G:$G,1,0))),vlookup($A1116&amp;$B1116,{'5) Release_Track'!$F:$F&amp;'5) Release_Track'!$G:$G,'5) Release_Track'!$I:$I},2,0), or(and(not(isblank($B1116)),$B1116=$B1115,$A1116&lt;&gt;$A1115),and(not(isblank($A1116)),$A1116=$A1115,$B1116&lt;&gt;$B1115)),"ID LISTS UNALIGNED",and($A1116&lt;&gt;"",countif('5) Release_Track'!$F:$F,$A1116)=0),"NO ISRC MATCH in Release_Track",and($B1116&lt;&gt;"",countif('5) Release_Track'!$G:$G,$B1116)=0),"NO CATALOG ID MATCH in Release_Track",iserror(vlookup($A1116&amp;$B1116,'5) Release_Track'!$F:$F&amp;'5) Release_Track'!$G:$G,1,0)),"NO ISRC-CATALOG ID pair MATCH in Release_Track" )</f>
        <v/>
      </c>
      <c r="E1116" s="20"/>
      <c r="F1116" s="20"/>
    </row>
    <row r="1117">
      <c r="B1117" s="116"/>
      <c r="C1117" s="134" t="str">
        <f t="array" ref="C1117">ifs(and(isblank($A1117),isblank($B1117)),"", not(iserror(vlookup($A1117&amp;$B1117,'5) Release_Track'!$F:$F&amp;'5) Release_Track'!$G:$G,1,0))),vlookup($A1117&amp;$B1117,{'5) Release_Track'!$F:$F&amp;'5) Release_Track'!$G:$G,'5) Release_Track'!$H:$H},2,0), or(and(not(isblank($B1117)),$B1117=$B1116,$A1117&lt;&gt;$A1116),and(not(isblank($A1117)),$A1117=$A1116,$B1117&lt;&gt;$B1116)),"ID LISTS UNALIGNED",and($A1117&lt;&gt;"",countif('5) Release_Track'!$F:$F,$A1117)=0),"NO ISRC MATCH in Release_Track",and($B1117&lt;&gt;"",countif('5) Release_Track'!$G:$G,$B1117)=0),"NO CATALOG ID MATCH in Release_Track",iserror(vlookup($A1117&amp;$B1117,'5) Release_Track'!$F:$F&amp;'5) Release_Track'!$G:$G,1,0)),"NO ISRC-CATALOG ID pair MATCH in Release_Track" )</f>
        <v/>
      </c>
      <c r="D1117" s="134" t="str">
        <f t="array" ref="D1117">ifs(and(isblank($A1117),isblank($B1117)),"", not(iserror(vlookup($A1117&amp;$B1117,'5) Release_Track'!$F:$F&amp;'5) Release_Track'!$G:$G,1,0))),vlookup($A1117&amp;$B1117,{'5) Release_Track'!$F:$F&amp;'5) Release_Track'!$G:$G,'5) Release_Track'!$I:$I},2,0), or(and(not(isblank($B1117)),$B1117=$B1116,$A1117&lt;&gt;$A1116),and(not(isblank($A1117)),$A1117=$A1116,$B1117&lt;&gt;$B1116)),"ID LISTS UNALIGNED",and($A1117&lt;&gt;"",countif('5) Release_Track'!$F:$F,$A1117)=0),"NO ISRC MATCH in Release_Track",and($B1117&lt;&gt;"",countif('5) Release_Track'!$G:$G,$B1117)=0),"NO CATALOG ID MATCH in Release_Track",iserror(vlookup($A1117&amp;$B1117,'5) Release_Track'!$F:$F&amp;'5) Release_Track'!$G:$G,1,0)),"NO ISRC-CATALOG ID pair MATCH in Release_Track" )</f>
        <v/>
      </c>
      <c r="E1117" s="20"/>
      <c r="F1117" s="20"/>
    </row>
    <row r="1118">
      <c r="B1118" s="116"/>
      <c r="C1118" s="134" t="str">
        <f t="array" ref="C1118">ifs(and(isblank($A1118),isblank($B1118)),"", not(iserror(vlookup($A1118&amp;$B1118,'5) Release_Track'!$F:$F&amp;'5) Release_Track'!$G:$G,1,0))),vlookup($A1118&amp;$B1118,{'5) Release_Track'!$F:$F&amp;'5) Release_Track'!$G:$G,'5) Release_Track'!$H:$H},2,0), or(and(not(isblank($B1118)),$B1118=$B1117,$A1118&lt;&gt;$A1117),and(not(isblank($A1118)),$A1118=$A1117,$B1118&lt;&gt;$B1117)),"ID LISTS UNALIGNED",and($A1118&lt;&gt;"",countif('5) Release_Track'!$F:$F,$A1118)=0),"NO ISRC MATCH in Release_Track",and($B1118&lt;&gt;"",countif('5) Release_Track'!$G:$G,$B1118)=0),"NO CATALOG ID MATCH in Release_Track",iserror(vlookup($A1118&amp;$B1118,'5) Release_Track'!$F:$F&amp;'5) Release_Track'!$G:$G,1,0)),"NO ISRC-CATALOG ID pair MATCH in Release_Track" )</f>
        <v/>
      </c>
      <c r="D1118" s="134" t="str">
        <f t="array" ref="D1118">ifs(and(isblank($A1118),isblank($B1118)),"", not(iserror(vlookup($A1118&amp;$B1118,'5) Release_Track'!$F:$F&amp;'5) Release_Track'!$G:$G,1,0))),vlookup($A1118&amp;$B1118,{'5) Release_Track'!$F:$F&amp;'5) Release_Track'!$G:$G,'5) Release_Track'!$I:$I},2,0), or(and(not(isblank($B1118)),$B1118=$B1117,$A1118&lt;&gt;$A1117),and(not(isblank($A1118)),$A1118=$A1117,$B1118&lt;&gt;$B1117)),"ID LISTS UNALIGNED",and($A1118&lt;&gt;"",countif('5) Release_Track'!$F:$F,$A1118)=0),"NO ISRC MATCH in Release_Track",and($B1118&lt;&gt;"",countif('5) Release_Track'!$G:$G,$B1118)=0),"NO CATALOG ID MATCH in Release_Track",iserror(vlookup($A1118&amp;$B1118,'5) Release_Track'!$F:$F&amp;'5) Release_Track'!$G:$G,1,0)),"NO ISRC-CATALOG ID pair MATCH in Release_Track" )</f>
        <v/>
      </c>
      <c r="E1118" s="20"/>
      <c r="F1118" s="20"/>
    </row>
    <row r="1119">
      <c r="B1119" s="116"/>
      <c r="C1119" s="134" t="str">
        <f t="array" ref="C1119">ifs(and(isblank($A1119),isblank($B1119)),"", not(iserror(vlookup($A1119&amp;$B1119,'5) Release_Track'!$F:$F&amp;'5) Release_Track'!$G:$G,1,0))),vlookup($A1119&amp;$B1119,{'5) Release_Track'!$F:$F&amp;'5) Release_Track'!$G:$G,'5) Release_Track'!$H:$H},2,0), or(and(not(isblank($B1119)),$B1119=$B1118,$A1119&lt;&gt;$A1118),and(not(isblank($A1119)),$A1119=$A1118,$B1119&lt;&gt;$B1118)),"ID LISTS UNALIGNED",and($A1119&lt;&gt;"",countif('5) Release_Track'!$F:$F,$A1119)=0),"NO ISRC MATCH in Release_Track",and($B1119&lt;&gt;"",countif('5) Release_Track'!$G:$G,$B1119)=0),"NO CATALOG ID MATCH in Release_Track",iserror(vlookup($A1119&amp;$B1119,'5) Release_Track'!$F:$F&amp;'5) Release_Track'!$G:$G,1,0)),"NO ISRC-CATALOG ID pair MATCH in Release_Track" )</f>
        <v/>
      </c>
      <c r="D1119" s="134" t="str">
        <f t="array" ref="D1119">ifs(and(isblank($A1119),isblank($B1119)),"", not(iserror(vlookup($A1119&amp;$B1119,'5) Release_Track'!$F:$F&amp;'5) Release_Track'!$G:$G,1,0))),vlookup($A1119&amp;$B1119,{'5) Release_Track'!$F:$F&amp;'5) Release_Track'!$G:$G,'5) Release_Track'!$I:$I},2,0), or(and(not(isblank($B1119)),$B1119=$B1118,$A1119&lt;&gt;$A1118),and(not(isblank($A1119)),$A1119=$A1118,$B1119&lt;&gt;$B1118)),"ID LISTS UNALIGNED",and($A1119&lt;&gt;"",countif('5) Release_Track'!$F:$F,$A1119)=0),"NO ISRC MATCH in Release_Track",and($B1119&lt;&gt;"",countif('5) Release_Track'!$G:$G,$B1119)=0),"NO CATALOG ID MATCH in Release_Track",iserror(vlookup($A1119&amp;$B1119,'5) Release_Track'!$F:$F&amp;'5) Release_Track'!$G:$G,1,0)),"NO ISRC-CATALOG ID pair MATCH in Release_Track" )</f>
        <v/>
      </c>
      <c r="E1119" s="20"/>
      <c r="F1119" s="20"/>
    </row>
    <row r="1120">
      <c r="B1120" s="116"/>
      <c r="C1120" s="134" t="str">
        <f t="array" ref="C1120">ifs(and(isblank($A1120),isblank($B1120)),"", not(iserror(vlookup($A1120&amp;$B1120,'5) Release_Track'!$F:$F&amp;'5) Release_Track'!$G:$G,1,0))),vlookup($A1120&amp;$B1120,{'5) Release_Track'!$F:$F&amp;'5) Release_Track'!$G:$G,'5) Release_Track'!$H:$H},2,0), or(and(not(isblank($B1120)),$B1120=$B1119,$A1120&lt;&gt;$A1119),and(not(isblank($A1120)),$A1120=$A1119,$B1120&lt;&gt;$B1119)),"ID LISTS UNALIGNED",and($A1120&lt;&gt;"",countif('5) Release_Track'!$F:$F,$A1120)=0),"NO ISRC MATCH in Release_Track",and($B1120&lt;&gt;"",countif('5) Release_Track'!$G:$G,$B1120)=0),"NO CATALOG ID MATCH in Release_Track",iserror(vlookup($A1120&amp;$B1120,'5) Release_Track'!$F:$F&amp;'5) Release_Track'!$G:$G,1,0)),"NO ISRC-CATALOG ID pair MATCH in Release_Track" )</f>
        <v/>
      </c>
      <c r="D1120" s="134" t="str">
        <f t="array" ref="D1120">ifs(and(isblank($A1120),isblank($B1120)),"", not(iserror(vlookup($A1120&amp;$B1120,'5) Release_Track'!$F:$F&amp;'5) Release_Track'!$G:$G,1,0))),vlookup($A1120&amp;$B1120,{'5) Release_Track'!$F:$F&amp;'5) Release_Track'!$G:$G,'5) Release_Track'!$I:$I},2,0), or(and(not(isblank($B1120)),$B1120=$B1119,$A1120&lt;&gt;$A1119),and(not(isblank($A1120)),$A1120=$A1119,$B1120&lt;&gt;$B1119)),"ID LISTS UNALIGNED",and($A1120&lt;&gt;"",countif('5) Release_Track'!$F:$F,$A1120)=0),"NO ISRC MATCH in Release_Track",and($B1120&lt;&gt;"",countif('5) Release_Track'!$G:$G,$B1120)=0),"NO CATALOG ID MATCH in Release_Track",iserror(vlookup($A1120&amp;$B1120,'5) Release_Track'!$F:$F&amp;'5) Release_Track'!$G:$G,1,0)),"NO ISRC-CATALOG ID pair MATCH in Release_Track" )</f>
        <v/>
      </c>
      <c r="E1120" s="20"/>
      <c r="F1120" s="20"/>
    </row>
    <row r="1121">
      <c r="B1121" s="116"/>
      <c r="C1121" s="134" t="str">
        <f t="array" ref="C1121">ifs(and(isblank($A1121),isblank($B1121)),"", not(iserror(vlookup($A1121&amp;$B1121,'5) Release_Track'!$F:$F&amp;'5) Release_Track'!$G:$G,1,0))),vlookup($A1121&amp;$B1121,{'5) Release_Track'!$F:$F&amp;'5) Release_Track'!$G:$G,'5) Release_Track'!$H:$H},2,0), or(and(not(isblank($B1121)),$B1121=$B1120,$A1121&lt;&gt;$A1120),and(not(isblank($A1121)),$A1121=$A1120,$B1121&lt;&gt;$B1120)),"ID LISTS UNALIGNED",and($A1121&lt;&gt;"",countif('5) Release_Track'!$F:$F,$A1121)=0),"NO ISRC MATCH in Release_Track",and($B1121&lt;&gt;"",countif('5) Release_Track'!$G:$G,$B1121)=0),"NO CATALOG ID MATCH in Release_Track",iserror(vlookup($A1121&amp;$B1121,'5) Release_Track'!$F:$F&amp;'5) Release_Track'!$G:$G,1,0)),"NO ISRC-CATALOG ID pair MATCH in Release_Track" )</f>
        <v/>
      </c>
      <c r="D1121" s="134" t="str">
        <f t="array" ref="D1121">ifs(and(isblank($A1121),isblank($B1121)),"", not(iserror(vlookup($A1121&amp;$B1121,'5) Release_Track'!$F:$F&amp;'5) Release_Track'!$G:$G,1,0))),vlookup($A1121&amp;$B1121,{'5) Release_Track'!$F:$F&amp;'5) Release_Track'!$G:$G,'5) Release_Track'!$I:$I},2,0), or(and(not(isblank($B1121)),$B1121=$B1120,$A1121&lt;&gt;$A1120),and(not(isblank($A1121)),$A1121=$A1120,$B1121&lt;&gt;$B1120)),"ID LISTS UNALIGNED",and($A1121&lt;&gt;"",countif('5) Release_Track'!$F:$F,$A1121)=0),"NO ISRC MATCH in Release_Track",and($B1121&lt;&gt;"",countif('5) Release_Track'!$G:$G,$B1121)=0),"NO CATALOG ID MATCH in Release_Track",iserror(vlookup($A1121&amp;$B1121,'5) Release_Track'!$F:$F&amp;'5) Release_Track'!$G:$G,1,0)),"NO ISRC-CATALOG ID pair MATCH in Release_Track" )</f>
        <v/>
      </c>
      <c r="E1121" s="20"/>
      <c r="F1121" s="20"/>
    </row>
    <row r="1122">
      <c r="B1122" s="116"/>
      <c r="C1122" s="134" t="str">
        <f t="array" ref="C1122">ifs(and(isblank($A1122),isblank($B1122)),"", not(iserror(vlookup($A1122&amp;$B1122,'5) Release_Track'!$F:$F&amp;'5) Release_Track'!$G:$G,1,0))),vlookup($A1122&amp;$B1122,{'5) Release_Track'!$F:$F&amp;'5) Release_Track'!$G:$G,'5) Release_Track'!$H:$H},2,0), or(and(not(isblank($B1122)),$B1122=$B1121,$A1122&lt;&gt;$A1121),and(not(isblank($A1122)),$A1122=$A1121,$B1122&lt;&gt;$B1121)),"ID LISTS UNALIGNED",and($A1122&lt;&gt;"",countif('5) Release_Track'!$F:$F,$A1122)=0),"NO ISRC MATCH in Release_Track",and($B1122&lt;&gt;"",countif('5) Release_Track'!$G:$G,$B1122)=0),"NO CATALOG ID MATCH in Release_Track",iserror(vlookup($A1122&amp;$B1122,'5) Release_Track'!$F:$F&amp;'5) Release_Track'!$G:$G,1,0)),"NO ISRC-CATALOG ID pair MATCH in Release_Track" )</f>
        <v/>
      </c>
      <c r="D1122" s="134" t="str">
        <f t="array" ref="D1122">ifs(and(isblank($A1122),isblank($B1122)),"", not(iserror(vlookup($A1122&amp;$B1122,'5) Release_Track'!$F:$F&amp;'5) Release_Track'!$G:$G,1,0))),vlookup($A1122&amp;$B1122,{'5) Release_Track'!$F:$F&amp;'5) Release_Track'!$G:$G,'5) Release_Track'!$I:$I},2,0), or(and(not(isblank($B1122)),$B1122=$B1121,$A1122&lt;&gt;$A1121),and(not(isblank($A1122)),$A1122=$A1121,$B1122&lt;&gt;$B1121)),"ID LISTS UNALIGNED",and($A1122&lt;&gt;"",countif('5) Release_Track'!$F:$F,$A1122)=0),"NO ISRC MATCH in Release_Track",and($B1122&lt;&gt;"",countif('5) Release_Track'!$G:$G,$B1122)=0),"NO CATALOG ID MATCH in Release_Track",iserror(vlookup($A1122&amp;$B1122,'5) Release_Track'!$F:$F&amp;'5) Release_Track'!$G:$G,1,0)),"NO ISRC-CATALOG ID pair MATCH in Release_Track" )</f>
        <v/>
      </c>
      <c r="E1122" s="20"/>
      <c r="F1122" s="20"/>
    </row>
    <row r="1123">
      <c r="B1123" s="116"/>
      <c r="C1123" s="134" t="str">
        <f t="array" ref="C1123">ifs(and(isblank($A1123),isblank($B1123)),"", not(iserror(vlookup($A1123&amp;$B1123,'5) Release_Track'!$F:$F&amp;'5) Release_Track'!$G:$G,1,0))),vlookup($A1123&amp;$B1123,{'5) Release_Track'!$F:$F&amp;'5) Release_Track'!$G:$G,'5) Release_Track'!$H:$H},2,0), or(and(not(isblank($B1123)),$B1123=$B1122,$A1123&lt;&gt;$A1122),and(not(isblank($A1123)),$A1123=$A1122,$B1123&lt;&gt;$B1122)),"ID LISTS UNALIGNED",and($A1123&lt;&gt;"",countif('5) Release_Track'!$F:$F,$A1123)=0),"NO ISRC MATCH in Release_Track",and($B1123&lt;&gt;"",countif('5) Release_Track'!$G:$G,$B1123)=0),"NO CATALOG ID MATCH in Release_Track",iserror(vlookup($A1123&amp;$B1123,'5) Release_Track'!$F:$F&amp;'5) Release_Track'!$G:$G,1,0)),"NO ISRC-CATALOG ID pair MATCH in Release_Track" )</f>
        <v/>
      </c>
      <c r="D1123" s="134" t="str">
        <f t="array" ref="D1123">ifs(and(isblank($A1123),isblank($B1123)),"", not(iserror(vlookup($A1123&amp;$B1123,'5) Release_Track'!$F:$F&amp;'5) Release_Track'!$G:$G,1,0))),vlookup($A1123&amp;$B1123,{'5) Release_Track'!$F:$F&amp;'5) Release_Track'!$G:$G,'5) Release_Track'!$I:$I},2,0), or(and(not(isblank($B1123)),$B1123=$B1122,$A1123&lt;&gt;$A1122),and(not(isblank($A1123)),$A1123=$A1122,$B1123&lt;&gt;$B1122)),"ID LISTS UNALIGNED",and($A1123&lt;&gt;"",countif('5) Release_Track'!$F:$F,$A1123)=0),"NO ISRC MATCH in Release_Track",and($B1123&lt;&gt;"",countif('5) Release_Track'!$G:$G,$B1123)=0),"NO CATALOG ID MATCH in Release_Track",iserror(vlookup($A1123&amp;$B1123,'5) Release_Track'!$F:$F&amp;'5) Release_Track'!$G:$G,1,0)),"NO ISRC-CATALOG ID pair MATCH in Release_Track" )</f>
        <v/>
      </c>
      <c r="E1123" s="20"/>
      <c r="F1123" s="20"/>
    </row>
    <row r="1124">
      <c r="B1124" s="116"/>
      <c r="C1124" s="134" t="str">
        <f t="array" ref="C1124">ifs(and(isblank($A1124),isblank($B1124)),"", not(iserror(vlookup($A1124&amp;$B1124,'5) Release_Track'!$F:$F&amp;'5) Release_Track'!$G:$G,1,0))),vlookup($A1124&amp;$B1124,{'5) Release_Track'!$F:$F&amp;'5) Release_Track'!$G:$G,'5) Release_Track'!$H:$H},2,0), or(and(not(isblank($B1124)),$B1124=$B1123,$A1124&lt;&gt;$A1123),and(not(isblank($A1124)),$A1124=$A1123,$B1124&lt;&gt;$B1123)),"ID LISTS UNALIGNED",and($A1124&lt;&gt;"",countif('5) Release_Track'!$F:$F,$A1124)=0),"NO ISRC MATCH in Release_Track",and($B1124&lt;&gt;"",countif('5) Release_Track'!$G:$G,$B1124)=0),"NO CATALOG ID MATCH in Release_Track",iserror(vlookup($A1124&amp;$B1124,'5) Release_Track'!$F:$F&amp;'5) Release_Track'!$G:$G,1,0)),"NO ISRC-CATALOG ID pair MATCH in Release_Track" )</f>
        <v/>
      </c>
      <c r="D1124" s="134" t="str">
        <f t="array" ref="D1124">ifs(and(isblank($A1124),isblank($B1124)),"", not(iserror(vlookup($A1124&amp;$B1124,'5) Release_Track'!$F:$F&amp;'5) Release_Track'!$G:$G,1,0))),vlookup($A1124&amp;$B1124,{'5) Release_Track'!$F:$F&amp;'5) Release_Track'!$G:$G,'5) Release_Track'!$I:$I},2,0), or(and(not(isblank($B1124)),$B1124=$B1123,$A1124&lt;&gt;$A1123),and(not(isblank($A1124)),$A1124=$A1123,$B1124&lt;&gt;$B1123)),"ID LISTS UNALIGNED",and($A1124&lt;&gt;"",countif('5) Release_Track'!$F:$F,$A1124)=0),"NO ISRC MATCH in Release_Track",and($B1124&lt;&gt;"",countif('5) Release_Track'!$G:$G,$B1124)=0),"NO CATALOG ID MATCH in Release_Track",iserror(vlookup($A1124&amp;$B1124,'5) Release_Track'!$F:$F&amp;'5) Release_Track'!$G:$G,1,0)),"NO ISRC-CATALOG ID pair MATCH in Release_Track" )</f>
        <v/>
      </c>
      <c r="E1124" s="20"/>
      <c r="F1124" s="20"/>
    </row>
    <row r="1125">
      <c r="B1125" s="116"/>
      <c r="C1125" s="134" t="str">
        <f t="array" ref="C1125">ifs(and(isblank($A1125),isblank($B1125)),"", not(iserror(vlookup($A1125&amp;$B1125,'5) Release_Track'!$F:$F&amp;'5) Release_Track'!$G:$G,1,0))),vlookup($A1125&amp;$B1125,{'5) Release_Track'!$F:$F&amp;'5) Release_Track'!$G:$G,'5) Release_Track'!$H:$H},2,0), or(and(not(isblank($B1125)),$B1125=$B1124,$A1125&lt;&gt;$A1124),and(not(isblank($A1125)),$A1125=$A1124,$B1125&lt;&gt;$B1124)),"ID LISTS UNALIGNED",and($A1125&lt;&gt;"",countif('5) Release_Track'!$F:$F,$A1125)=0),"NO ISRC MATCH in Release_Track",and($B1125&lt;&gt;"",countif('5) Release_Track'!$G:$G,$B1125)=0),"NO CATALOG ID MATCH in Release_Track",iserror(vlookup($A1125&amp;$B1125,'5) Release_Track'!$F:$F&amp;'5) Release_Track'!$G:$G,1,0)),"NO ISRC-CATALOG ID pair MATCH in Release_Track" )</f>
        <v/>
      </c>
      <c r="D1125" s="134" t="str">
        <f t="array" ref="D1125">ifs(and(isblank($A1125),isblank($B1125)),"", not(iserror(vlookup($A1125&amp;$B1125,'5) Release_Track'!$F:$F&amp;'5) Release_Track'!$G:$G,1,0))),vlookup($A1125&amp;$B1125,{'5) Release_Track'!$F:$F&amp;'5) Release_Track'!$G:$G,'5) Release_Track'!$I:$I},2,0), or(and(not(isblank($B1125)),$B1125=$B1124,$A1125&lt;&gt;$A1124),and(not(isblank($A1125)),$A1125=$A1124,$B1125&lt;&gt;$B1124)),"ID LISTS UNALIGNED",and($A1125&lt;&gt;"",countif('5) Release_Track'!$F:$F,$A1125)=0),"NO ISRC MATCH in Release_Track",and($B1125&lt;&gt;"",countif('5) Release_Track'!$G:$G,$B1125)=0),"NO CATALOG ID MATCH in Release_Track",iserror(vlookup($A1125&amp;$B1125,'5) Release_Track'!$F:$F&amp;'5) Release_Track'!$G:$G,1,0)),"NO ISRC-CATALOG ID pair MATCH in Release_Track" )</f>
        <v/>
      </c>
      <c r="E1125" s="20"/>
      <c r="F1125" s="20"/>
    </row>
    <row r="1126">
      <c r="B1126" s="116"/>
      <c r="C1126" s="134" t="str">
        <f t="array" ref="C1126">ifs(and(isblank($A1126),isblank($B1126)),"", not(iserror(vlookup($A1126&amp;$B1126,'5) Release_Track'!$F:$F&amp;'5) Release_Track'!$G:$G,1,0))),vlookup($A1126&amp;$B1126,{'5) Release_Track'!$F:$F&amp;'5) Release_Track'!$G:$G,'5) Release_Track'!$H:$H},2,0), or(and(not(isblank($B1126)),$B1126=$B1125,$A1126&lt;&gt;$A1125),and(not(isblank($A1126)),$A1126=$A1125,$B1126&lt;&gt;$B1125)),"ID LISTS UNALIGNED",and($A1126&lt;&gt;"",countif('5) Release_Track'!$F:$F,$A1126)=0),"NO ISRC MATCH in Release_Track",and($B1126&lt;&gt;"",countif('5) Release_Track'!$G:$G,$B1126)=0),"NO CATALOG ID MATCH in Release_Track",iserror(vlookup($A1126&amp;$B1126,'5) Release_Track'!$F:$F&amp;'5) Release_Track'!$G:$G,1,0)),"NO ISRC-CATALOG ID pair MATCH in Release_Track" )</f>
        <v/>
      </c>
      <c r="D1126" s="134" t="str">
        <f t="array" ref="D1126">ifs(and(isblank($A1126),isblank($B1126)),"", not(iserror(vlookup($A1126&amp;$B1126,'5) Release_Track'!$F:$F&amp;'5) Release_Track'!$G:$G,1,0))),vlookup($A1126&amp;$B1126,{'5) Release_Track'!$F:$F&amp;'5) Release_Track'!$G:$G,'5) Release_Track'!$I:$I},2,0), or(and(not(isblank($B1126)),$B1126=$B1125,$A1126&lt;&gt;$A1125),and(not(isblank($A1126)),$A1126=$A1125,$B1126&lt;&gt;$B1125)),"ID LISTS UNALIGNED",and($A1126&lt;&gt;"",countif('5) Release_Track'!$F:$F,$A1126)=0),"NO ISRC MATCH in Release_Track",and($B1126&lt;&gt;"",countif('5) Release_Track'!$G:$G,$B1126)=0),"NO CATALOG ID MATCH in Release_Track",iserror(vlookup($A1126&amp;$B1126,'5) Release_Track'!$F:$F&amp;'5) Release_Track'!$G:$G,1,0)),"NO ISRC-CATALOG ID pair MATCH in Release_Track" )</f>
        <v/>
      </c>
      <c r="E1126" s="20"/>
      <c r="F1126" s="20"/>
    </row>
    <row r="1127">
      <c r="B1127" s="116"/>
      <c r="C1127" s="134" t="str">
        <f t="array" ref="C1127">ifs(and(isblank($A1127),isblank($B1127)),"", not(iserror(vlookup($A1127&amp;$B1127,'5) Release_Track'!$F:$F&amp;'5) Release_Track'!$G:$G,1,0))),vlookup($A1127&amp;$B1127,{'5) Release_Track'!$F:$F&amp;'5) Release_Track'!$G:$G,'5) Release_Track'!$H:$H},2,0), or(and(not(isblank($B1127)),$B1127=$B1126,$A1127&lt;&gt;$A1126),and(not(isblank($A1127)),$A1127=$A1126,$B1127&lt;&gt;$B1126)),"ID LISTS UNALIGNED",and($A1127&lt;&gt;"",countif('5) Release_Track'!$F:$F,$A1127)=0),"NO ISRC MATCH in Release_Track",and($B1127&lt;&gt;"",countif('5) Release_Track'!$G:$G,$B1127)=0),"NO CATALOG ID MATCH in Release_Track",iserror(vlookup($A1127&amp;$B1127,'5) Release_Track'!$F:$F&amp;'5) Release_Track'!$G:$G,1,0)),"NO ISRC-CATALOG ID pair MATCH in Release_Track" )</f>
        <v/>
      </c>
      <c r="D1127" s="134" t="str">
        <f t="array" ref="D1127">ifs(and(isblank($A1127),isblank($B1127)),"", not(iserror(vlookup($A1127&amp;$B1127,'5) Release_Track'!$F:$F&amp;'5) Release_Track'!$G:$G,1,0))),vlookup($A1127&amp;$B1127,{'5) Release_Track'!$F:$F&amp;'5) Release_Track'!$G:$G,'5) Release_Track'!$I:$I},2,0), or(and(not(isblank($B1127)),$B1127=$B1126,$A1127&lt;&gt;$A1126),and(not(isblank($A1127)),$A1127=$A1126,$B1127&lt;&gt;$B1126)),"ID LISTS UNALIGNED",and($A1127&lt;&gt;"",countif('5) Release_Track'!$F:$F,$A1127)=0),"NO ISRC MATCH in Release_Track",and($B1127&lt;&gt;"",countif('5) Release_Track'!$G:$G,$B1127)=0),"NO CATALOG ID MATCH in Release_Track",iserror(vlookup($A1127&amp;$B1127,'5) Release_Track'!$F:$F&amp;'5) Release_Track'!$G:$G,1,0)),"NO ISRC-CATALOG ID pair MATCH in Release_Track" )</f>
        <v/>
      </c>
      <c r="E1127" s="20"/>
      <c r="F1127" s="20"/>
    </row>
    <row r="1128">
      <c r="B1128" s="116"/>
      <c r="C1128" s="134" t="str">
        <f t="array" ref="C1128">ifs(and(isblank($A1128),isblank($B1128)),"", not(iserror(vlookup($A1128&amp;$B1128,'5) Release_Track'!$F:$F&amp;'5) Release_Track'!$G:$G,1,0))),vlookup($A1128&amp;$B1128,{'5) Release_Track'!$F:$F&amp;'5) Release_Track'!$G:$G,'5) Release_Track'!$H:$H},2,0), or(and(not(isblank($B1128)),$B1128=$B1127,$A1128&lt;&gt;$A1127),and(not(isblank($A1128)),$A1128=$A1127,$B1128&lt;&gt;$B1127)),"ID LISTS UNALIGNED",and($A1128&lt;&gt;"",countif('5) Release_Track'!$F:$F,$A1128)=0),"NO ISRC MATCH in Release_Track",and($B1128&lt;&gt;"",countif('5) Release_Track'!$G:$G,$B1128)=0),"NO CATALOG ID MATCH in Release_Track",iserror(vlookup($A1128&amp;$B1128,'5) Release_Track'!$F:$F&amp;'5) Release_Track'!$G:$G,1,0)),"NO ISRC-CATALOG ID pair MATCH in Release_Track" )</f>
        <v/>
      </c>
      <c r="D1128" s="134" t="str">
        <f t="array" ref="D1128">ifs(and(isblank($A1128),isblank($B1128)),"", not(iserror(vlookup($A1128&amp;$B1128,'5) Release_Track'!$F:$F&amp;'5) Release_Track'!$G:$G,1,0))),vlookup($A1128&amp;$B1128,{'5) Release_Track'!$F:$F&amp;'5) Release_Track'!$G:$G,'5) Release_Track'!$I:$I},2,0), or(and(not(isblank($B1128)),$B1128=$B1127,$A1128&lt;&gt;$A1127),and(not(isblank($A1128)),$A1128=$A1127,$B1128&lt;&gt;$B1127)),"ID LISTS UNALIGNED",and($A1128&lt;&gt;"",countif('5) Release_Track'!$F:$F,$A1128)=0),"NO ISRC MATCH in Release_Track",and($B1128&lt;&gt;"",countif('5) Release_Track'!$G:$G,$B1128)=0),"NO CATALOG ID MATCH in Release_Track",iserror(vlookup($A1128&amp;$B1128,'5) Release_Track'!$F:$F&amp;'5) Release_Track'!$G:$G,1,0)),"NO ISRC-CATALOG ID pair MATCH in Release_Track" )</f>
        <v/>
      </c>
      <c r="E1128" s="20"/>
      <c r="F1128" s="20"/>
    </row>
    <row r="1129">
      <c r="B1129" s="116"/>
      <c r="C1129" s="134" t="str">
        <f t="array" ref="C1129">ifs(and(isblank($A1129),isblank($B1129)),"", not(iserror(vlookup($A1129&amp;$B1129,'5) Release_Track'!$F:$F&amp;'5) Release_Track'!$G:$G,1,0))),vlookup($A1129&amp;$B1129,{'5) Release_Track'!$F:$F&amp;'5) Release_Track'!$G:$G,'5) Release_Track'!$H:$H},2,0), or(and(not(isblank($B1129)),$B1129=$B1128,$A1129&lt;&gt;$A1128),and(not(isblank($A1129)),$A1129=$A1128,$B1129&lt;&gt;$B1128)),"ID LISTS UNALIGNED",and($A1129&lt;&gt;"",countif('5) Release_Track'!$F:$F,$A1129)=0),"NO ISRC MATCH in Release_Track",and($B1129&lt;&gt;"",countif('5) Release_Track'!$G:$G,$B1129)=0),"NO CATALOG ID MATCH in Release_Track",iserror(vlookup($A1129&amp;$B1129,'5) Release_Track'!$F:$F&amp;'5) Release_Track'!$G:$G,1,0)),"NO ISRC-CATALOG ID pair MATCH in Release_Track" )</f>
        <v/>
      </c>
      <c r="D1129" s="134" t="str">
        <f t="array" ref="D1129">ifs(and(isblank($A1129),isblank($B1129)),"", not(iserror(vlookup($A1129&amp;$B1129,'5) Release_Track'!$F:$F&amp;'5) Release_Track'!$G:$G,1,0))),vlookup($A1129&amp;$B1129,{'5) Release_Track'!$F:$F&amp;'5) Release_Track'!$G:$G,'5) Release_Track'!$I:$I},2,0), or(and(not(isblank($B1129)),$B1129=$B1128,$A1129&lt;&gt;$A1128),and(not(isblank($A1129)),$A1129=$A1128,$B1129&lt;&gt;$B1128)),"ID LISTS UNALIGNED",and($A1129&lt;&gt;"",countif('5) Release_Track'!$F:$F,$A1129)=0),"NO ISRC MATCH in Release_Track",and($B1129&lt;&gt;"",countif('5) Release_Track'!$G:$G,$B1129)=0),"NO CATALOG ID MATCH in Release_Track",iserror(vlookup($A1129&amp;$B1129,'5) Release_Track'!$F:$F&amp;'5) Release_Track'!$G:$G,1,0)),"NO ISRC-CATALOG ID pair MATCH in Release_Track" )</f>
        <v/>
      </c>
      <c r="E1129" s="20"/>
      <c r="F1129" s="20"/>
    </row>
    <row r="1130">
      <c r="B1130" s="116"/>
      <c r="C1130" s="134" t="str">
        <f t="array" ref="C1130">ifs(and(isblank($A1130),isblank($B1130)),"", not(iserror(vlookup($A1130&amp;$B1130,'5) Release_Track'!$F:$F&amp;'5) Release_Track'!$G:$G,1,0))),vlookup($A1130&amp;$B1130,{'5) Release_Track'!$F:$F&amp;'5) Release_Track'!$G:$G,'5) Release_Track'!$H:$H},2,0), or(and(not(isblank($B1130)),$B1130=$B1129,$A1130&lt;&gt;$A1129),and(not(isblank($A1130)),$A1130=$A1129,$B1130&lt;&gt;$B1129)),"ID LISTS UNALIGNED",and($A1130&lt;&gt;"",countif('5) Release_Track'!$F:$F,$A1130)=0),"NO ISRC MATCH in Release_Track",and($B1130&lt;&gt;"",countif('5) Release_Track'!$G:$G,$B1130)=0),"NO CATALOG ID MATCH in Release_Track",iserror(vlookup($A1130&amp;$B1130,'5) Release_Track'!$F:$F&amp;'5) Release_Track'!$G:$G,1,0)),"NO ISRC-CATALOG ID pair MATCH in Release_Track" )</f>
        <v/>
      </c>
      <c r="D1130" s="134" t="str">
        <f t="array" ref="D1130">ifs(and(isblank($A1130),isblank($B1130)),"", not(iserror(vlookup($A1130&amp;$B1130,'5) Release_Track'!$F:$F&amp;'5) Release_Track'!$G:$G,1,0))),vlookup($A1130&amp;$B1130,{'5) Release_Track'!$F:$F&amp;'5) Release_Track'!$G:$G,'5) Release_Track'!$I:$I},2,0), or(and(not(isblank($B1130)),$B1130=$B1129,$A1130&lt;&gt;$A1129),and(not(isblank($A1130)),$A1130=$A1129,$B1130&lt;&gt;$B1129)),"ID LISTS UNALIGNED",and($A1130&lt;&gt;"",countif('5) Release_Track'!$F:$F,$A1130)=0),"NO ISRC MATCH in Release_Track",and($B1130&lt;&gt;"",countif('5) Release_Track'!$G:$G,$B1130)=0),"NO CATALOG ID MATCH in Release_Track",iserror(vlookup($A1130&amp;$B1130,'5) Release_Track'!$F:$F&amp;'5) Release_Track'!$G:$G,1,0)),"NO ISRC-CATALOG ID pair MATCH in Release_Track" )</f>
        <v/>
      </c>
      <c r="E1130" s="20"/>
      <c r="F1130" s="20"/>
    </row>
    <row r="1131">
      <c r="B1131" s="116"/>
      <c r="C1131" s="134" t="str">
        <f t="array" ref="C1131">ifs(and(isblank($A1131),isblank($B1131)),"", not(iserror(vlookup($A1131&amp;$B1131,'5) Release_Track'!$F:$F&amp;'5) Release_Track'!$G:$G,1,0))),vlookup($A1131&amp;$B1131,{'5) Release_Track'!$F:$F&amp;'5) Release_Track'!$G:$G,'5) Release_Track'!$H:$H},2,0), or(and(not(isblank($B1131)),$B1131=$B1130,$A1131&lt;&gt;$A1130),and(not(isblank($A1131)),$A1131=$A1130,$B1131&lt;&gt;$B1130)),"ID LISTS UNALIGNED",and($A1131&lt;&gt;"",countif('5) Release_Track'!$F:$F,$A1131)=0),"NO ISRC MATCH in Release_Track",and($B1131&lt;&gt;"",countif('5) Release_Track'!$G:$G,$B1131)=0),"NO CATALOG ID MATCH in Release_Track",iserror(vlookup($A1131&amp;$B1131,'5) Release_Track'!$F:$F&amp;'5) Release_Track'!$G:$G,1,0)),"NO ISRC-CATALOG ID pair MATCH in Release_Track" )</f>
        <v/>
      </c>
      <c r="D1131" s="134" t="str">
        <f t="array" ref="D1131">ifs(and(isblank($A1131),isblank($B1131)),"", not(iserror(vlookup($A1131&amp;$B1131,'5) Release_Track'!$F:$F&amp;'5) Release_Track'!$G:$G,1,0))),vlookup($A1131&amp;$B1131,{'5) Release_Track'!$F:$F&amp;'5) Release_Track'!$G:$G,'5) Release_Track'!$I:$I},2,0), or(and(not(isblank($B1131)),$B1131=$B1130,$A1131&lt;&gt;$A1130),and(not(isblank($A1131)),$A1131=$A1130,$B1131&lt;&gt;$B1130)),"ID LISTS UNALIGNED",and($A1131&lt;&gt;"",countif('5) Release_Track'!$F:$F,$A1131)=0),"NO ISRC MATCH in Release_Track",and($B1131&lt;&gt;"",countif('5) Release_Track'!$G:$G,$B1131)=0),"NO CATALOG ID MATCH in Release_Track",iserror(vlookup($A1131&amp;$B1131,'5) Release_Track'!$F:$F&amp;'5) Release_Track'!$G:$G,1,0)),"NO ISRC-CATALOG ID pair MATCH in Release_Track" )</f>
        <v/>
      </c>
      <c r="E1131" s="20"/>
      <c r="F1131" s="20"/>
    </row>
    <row r="1132">
      <c r="B1132" s="116"/>
      <c r="C1132" s="134" t="str">
        <f t="array" ref="C1132">ifs(and(isblank($A1132),isblank($B1132)),"", not(iserror(vlookup($A1132&amp;$B1132,'5) Release_Track'!$F:$F&amp;'5) Release_Track'!$G:$G,1,0))),vlookup($A1132&amp;$B1132,{'5) Release_Track'!$F:$F&amp;'5) Release_Track'!$G:$G,'5) Release_Track'!$H:$H},2,0), or(and(not(isblank($B1132)),$B1132=$B1131,$A1132&lt;&gt;$A1131),and(not(isblank($A1132)),$A1132=$A1131,$B1132&lt;&gt;$B1131)),"ID LISTS UNALIGNED",and($A1132&lt;&gt;"",countif('5) Release_Track'!$F:$F,$A1132)=0),"NO ISRC MATCH in Release_Track",and($B1132&lt;&gt;"",countif('5) Release_Track'!$G:$G,$B1132)=0),"NO CATALOG ID MATCH in Release_Track",iserror(vlookup($A1132&amp;$B1132,'5) Release_Track'!$F:$F&amp;'5) Release_Track'!$G:$G,1,0)),"NO ISRC-CATALOG ID pair MATCH in Release_Track" )</f>
        <v/>
      </c>
      <c r="D1132" s="134" t="str">
        <f t="array" ref="D1132">ifs(and(isblank($A1132),isblank($B1132)),"", not(iserror(vlookup($A1132&amp;$B1132,'5) Release_Track'!$F:$F&amp;'5) Release_Track'!$G:$G,1,0))),vlookup($A1132&amp;$B1132,{'5) Release_Track'!$F:$F&amp;'5) Release_Track'!$G:$G,'5) Release_Track'!$I:$I},2,0), or(and(not(isblank($B1132)),$B1132=$B1131,$A1132&lt;&gt;$A1131),and(not(isblank($A1132)),$A1132=$A1131,$B1132&lt;&gt;$B1131)),"ID LISTS UNALIGNED",and($A1132&lt;&gt;"",countif('5) Release_Track'!$F:$F,$A1132)=0),"NO ISRC MATCH in Release_Track",and($B1132&lt;&gt;"",countif('5) Release_Track'!$G:$G,$B1132)=0),"NO CATALOG ID MATCH in Release_Track",iserror(vlookup($A1132&amp;$B1132,'5) Release_Track'!$F:$F&amp;'5) Release_Track'!$G:$G,1,0)),"NO ISRC-CATALOG ID pair MATCH in Release_Track" )</f>
        <v/>
      </c>
      <c r="E1132" s="20"/>
      <c r="F1132" s="20"/>
    </row>
    <row r="1133">
      <c r="B1133" s="116"/>
      <c r="C1133" s="134" t="str">
        <f t="array" ref="C1133">ifs(and(isblank($A1133),isblank($B1133)),"", not(iserror(vlookup($A1133&amp;$B1133,'5) Release_Track'!$F:$F&amp;'5) Release_Track'!$G:$G,1,0))),vlookup($A1133&amp;$B1133,{'5) Release_Track'!$F:$F&amp;'5) Release_Track'!$G:$G,'5) Release_Track'!$H:$H},2,0), or(and(not(isblank($B1133)),$B1133=$B1132,$A1133&lt;&gt;$A1132),and(not(isblank($A1133)),$A1133=$A1132,$B1133&lt;&gt;$B1132)),"ID LISTS UNALIGNED",and($A1133&lt;&gt;"",countif('5) Release_Track'!$F:$F,$A1133)=0),"NO ISRC MATCH in Release_Track",and($B1133&lt;&gt;"",countif('5) Release_Track'!$G:$G,$B1133)=0),"NO CATALOG ID MATCH in Release_Track",iserror(vlookup($A1133&amp;$B1133,'5) Release_Track'!$F:$F&amp;'5) Release_Track'!$G:$G,1,0)),"NO ISRC-CATALOG ID pair MATCH in Release_Track" )</f>
        <v/>
      </c>
      <c r="D1133" s="134" t="str">
        <f t="array" ref="D1133">ifs(and(isblank($A1133),isblank($B1133)),"", not(iserror(vlookup($A1133&amp;$B1133,'5) Release_Track'!$F:$F&amp;'5) Release_Track'!$G:$G,1,0))),vlookup($A1133&amp;$B1133,{'5) Release_Track'!$F:$F&amp;'5) Release_Track'!$G:$G,'5) Release_Track'!$I:$I},2,0), or(and(not(isblank($B1133)),$B1133=$B1132,$A1133&lt;&gt;$A1132),and(not(isblank($A1133)),$A1133=$A1132,$B1133&lt;&gt;$B1132)),"ID LISTS UNALIGNED",and($A1133&lt;&gt;"",countif('5) Release_Track'!$F:$F,$A1133)=0),"NO ISRC MATCH in Release_Track",and($B1133&lt;&gt;"",countif('5) Release_Track'!$G:$G,$B1133)=0),"NO CATALOG ID MATCH in Release_Track",iserror(vlookup($A1133&amp;$B1133,'5) Release_Track'!$F:$F&amp;'5) Release_Track'!$G:$G,1,0)),"NO ISRC-CATALOG ID pair MATCH in Release_Track" )</f>
        <v/>
      </c>
      <c r="E1133" s="20"/>
      <c r="F1133" s="20"/>
    </row>
    <row r="1134">
      <c r="B1134" s="116"/>
      <c r="C1134" s="134" t="str">
        <f t="array" ref="C1134">ifs(and(isblank($A1134),isblank($B1134)),"", not(iserror(vlookup($A1134&amp;$B1134,'5) Release_Track'!$F:$F&amp;'5) Release_Track'!$G:$G,1,0))),vlookup($A1134&amp;$B1134,{'5) Release_Track'!$F:$F&amp;'5) Release_Track'!$G:$G,'5) Release_Track'!$H:$H},2,0), or(and(not(isblank($B1134)),$B1134=$B1133,$A1134&lt;&gt;$A1133),and(not(isblank($A1134)),$A1134=$A1133,$B1134&lt;&gt;$B1133)),"ID LISTS UNALIGNED",and($A1134&lt;&gt;"",countif('5) Release_Track'!$F:$F,$A1134)=0),"NO ISRC MATCH in Release_Track",and($B1134&lt;&gt;"",countif('5) Release_Track'!$G:$G,$B1134)=0),"NO CATALOG ID MATCH in Release_Track",iserror(vlookup($A1134&amp;$B1134,'5) Release_Track'!$F:$F&amp;'5) Release_Track'!$G:$G,1,0)),"NO ISRC-CATALOG ID pair MATCH in Release_Track" )</f>
        <v/>
      </c>
      <c r="D1134" s="134" t="str">
        <f t="array" ref="D1134">ifs(and(isblank($A1134),isblank($B1134)),"", not(iserror(vlookup($A1134&amp;$B1134,'5) Release_Track'!$F:$F&amp;'5) Release_Track'!$G:$G,1,0))),vlookup($A1134&amp;$B1134,{'5) Release_Track'!$F:$F&amp;'5) Release_Track'!$G:$G,'5) Release_Track'!$I:$I},2,0), or(and(not(isblank($B1134)),$B1134=$B1133,$A1134&lt;&gt;$A1133),and(not(isblank($A1134)),$A1134=$A1133,$B1134&lt;&gt;$B1133)),"ID LISTS UNALIGNED",and($A1134&lt;&gt;"",countif('5) Release_Track'!$F:$F,$A1134)=0),"NO ISRC MATCH in Release_Track",and($B1134&lt;&gt;"",countif('5) Release_Track'!$G:$G,$B1134)=0),"NO CATALOG ID MATCH in Release_Track",iserror(vlookup($A1134&amp;$B1134,'5) Release_Track'!$F:$F&amp;'5) Release_Track'!$G:$G,1,0)),"NO ISRC-CATALOG ID pair MATCH in Release_Track" )</f>
        <v/>
      </c>
      <c r="E1134" s="20"/>
      <c r="F1134" s="20"/>
    </row>
    <row r="1135">
      <c r="B1135" s="116"/>
      <c r="C1135" s="134" t="str">
        <f t="array" ref="C1135">ifs(and(isblank($A1135),isblank($B1135)),"", not(iserror(vlookup($A1135&amp;$B1135,'5) Release_Track'!$F:$F&amp;'5) Release_Track'!$G:$G,1,0))),vlookup($A1135&amp;$B1135,{'5) Release_Track'!$F:$F&amp;'5) Release_Track'!$G:$G,'5) Release_Track'!$H:$H},2,0), or(and(not(isblank($B1135)),$B1135=$B1134,$A1135&lt;&gt;$A1134),and(not(isblank($A1135)),$A1135=$A1134,$B1135&lt;&gt;$B1134)),"ID LISTS UNALIGNED",and($A1135&lt;&gt;"",countif('5) Release_Track'!$F:$F,$A1135)=0),"NO ISRC MATCH in Release_Track",and($B1135&lt;&gt;"",countif('5) Release_Track'!$G:$G,$B1135)=0),"NO CATALOG ID MATCH in Release_Track",iserror(vlookup($A1135&amp;$B1135,'5) Release_Track'!$F:$F&amp;'5) Release_Track'!$G:$G,1,0)),"NO ISRC-CATALOG ID pair MATCH in Release_Track" )</f>
        <v/>
      </c>
      <c r="D1135" s="134" t="str">
        <f t="array" ref="D1135">ifs(and(isblank($A1135),isblank($B1135)),"", not(iserror(vlookup($A1135&amp;$B1135,'5) Release_Track'!$F:$F&amp;'5) Release_Track'!$G:$G,1,0))),vlookup($A1135&amp;$B1135,{'5) Release_Track'!$F:$F&amp;'5) Release_Track'!$G:$G,'5) Release_Track'!$I:$I},2,0), or(and(not(isblank($B1135)),$B1135=$B1134,$A1135&lt;&gt;$A1134),and(not(isblank($A1135)),$A1135=$A1134,$B1135&lt;&gt;$B1134)),"ID LISTS UNALIGNED",and($A1135&lt;&gt;"",countif('5) Release_Track'!$F:$F,$A1135)=0),"NO ISRC MATCH in Release_Track",and($B1135&lt;&gt;"",countif('5) Release_Track'!$G:$G,$B1135)=0),"NO CATALOG ID MATCH in Release_Track",iserror(vlookup($A1135&amp;$B1135,'5) Release_Track'!$F:$F&amp;'5) Release_Track'!$G:$G,1,0)),"NO ISRC-CATALOG ID pair MATCH in Release_Track" )</f>
        <v/>
      </c>
      <c r="E1135" s="20"/>
      <c r="F1135" s="20"/>
    </row>
    <row r="1136">
      <c r="B1136" s="116"/>
      <c r="C1136" s="134" t="str">
        <f t="array" ref="C1136">ifs(and(isblank($A1136),isblank($B1136)),"", not(iserror(vlookup($A1136&amp;$B1136,'5) Release_Track'!$F:$F&amp;'5) Release_Track'!$G:$G,1,0))),vlookup($A1136&amp;$B1136,{'5) Release_Track'!$F:$F&amp;'5) Release_Track'!$G:$G,'5) Release_Track'!$H:$H},2,0), or(and(not(isblank($B1136)),$B1136=$B1135,$A1136&lt;&gt;$A1135),and(not(isblank($A1136)),$A1136=$A1135,$B1136&lt;&gt;$B1135)),"ID LISTS UNALIGNED",and($A1136&lt;&gt;"",countif('5) Release_Track'!$F:$F,$A1136)=0),"NO ISRC MATCH in Release_Track",and($B1136&lt;&gt;"",countif('5) Release_Track'!$G:$G,$B1136)=0),"NO CATALOG ID MATCH in Release_Track",iserror(vlookup($A1136&amp;$B1136,'5) Release_Track'!$F:$F&amp;'5) Release_Track'!$G:$G,1,0)),"NO ISRC-CATALOG ID pair MATCH in Release_Track" )</f>
        <v/>
      </c>
      <c r="D1136" s="134" t="str">
        <f t="array" ref="D1136">ifs(and(isblank($A1136),isblank($B1136)),"", not(iserror(vlookup($A1136&amp;$B1136,'5) Release_Track'!$F:$F&amp;'5) Release_Track'!$G:$G,1,0))),vlookup($A1136&amp;$B1136,{'5) Release_Track'!$F:$F&amp;'5) Release_Track'!$G:$G,'5) Release_Track'!$I:$I},2,0), or(and(not(isblank($B1136)),$B1136=$B1135,$A1136&lt;&gt;$A1135),and(not(isblank($A1136)),$A1136=$A1135,$B1136&lt;&gt;$B1135)),"ID LISTS UNALIGNED",and($A1136&lt;&gt;"",countif('5) Release_Track'!$F:$F,$A1136)=0),"NO ISRC MATCH in Release_Track",and($B1136&lt;&gt;"",countif('5) Release_Track'!$G:$G,$B1136)=0),"NO CATALOG ID MATCH in Release_Track",iserror(vlookup($A1136&amp;$B1136,'5) Release_Track'!$F:$F&amp;'5) Release_Track'!$G:$G,1,0)),"NO ISRC-CATALOG ID pair MATCH in Release_Track" )</f>
        <v/>
      </c>
      <c r="E1136" s="20"/>
      <c r="F1136" s="20"/>
    </row>
    <row r="1137">
      <c r="B1137" s="116"/>
      <c r="C1137" s="134" t="str">
        <f t="array" ref="C1137">ifs(and(isblank($A1137),isblank($B1137)),"", not(iserror(vlookup($A1137&amp;$B1137,'5) Release_Track'!$F:$F&amp;'5) Release_Track'!$G:$G,1,0))),vlookup($A1137&amp;$B1137,{'5) Release_Track'!$F:$F&amp;'5) Release_Track'!$G:$G,'5) Release_Track'!$H:$H},2,0), or(and(not(isblank($B1137)),$B1137=$B1136,$A1137&lt;&gt;$A1136),and(not(isblank($A1137)),$A1137=$A1136,$B1137&lt;&gt;$B1136)),"ID LISTS UNALIGNED",and($A1137&lt;&gt;"",countif('5) Release_Track'!$F:$F,$A1137)=0),"NO ISRC MATCH in Release_Track",and($B1137&lt;&gt;"",countif('5) Release_Track'!$G:$G,$B1137)=0),"NO CATALOG ID MATCH in Release_Track",iserror(vlookup($A1137&amp;$B1137,'5) Release_Track'!$F:$F&amp;'5) Release_Track'!$G:$G,1,0)),"NO ISRC-CATALOG ID pair MATCH in Release_Track" )</f>
        <v/>
      </c>
      <c r="D1137" s="134" t="str">
        <f t="array" ref="D1137">ifs(and(isblank($A1137),isblank($B1137)),"", not(iserror(vlookup($A1137&amp;$B1137,'5) Release_Track'!$F:$F&amp;'5) Release_Track'!$G:$G,1,0))),vlookup($A1137&amp;$B1137,{'5) Release_Track'!$F:$F&amp;'5) Release_Track'!$G:$G,'5) Release_Track'!$I:$I},2,0), or(and(not(isblank($B1137)),$B1137=$B1136,$A1137&lt;&gt;$A1136),and(not(isblank($A1137)),$A1137=$A1136,$B1137&lt;&gt;$B1136)),"ID LISTS UNALIGNED",and($A1137&lt;&gt;"",countif('5) Release_Track'!$F:$F,$A1137)=0),"NO ISRC MATCH in Release_Track",and($B1137&lt;&gt;"",countif('5) Release_Track'!$G:$G,$B1137)=0),"NO CATALOG ID MATCH in Release_Track",iserror(vlookup($A1137&amp;$B1137,'5) Release_Track'!$F:$F&amp;'5) Release_Track'!$G:$G,1,0)),"NO ISRC-CATALOG ID pair MATCH in Release_Track" )</f>
        <v/>
      </c>
      <c r="E1137" s="20"/>
      <c r="F1137" s="20"/>
    </row>
    <row r="1138">
      <c r="B1138" s="116"/>
      <c r="C1138" s="134" t="str">
        <f t="array" ref="C1138">ifs(and(isblank($A1138),isblank($B1138)),"", not(iserror(vlookup($A1138&amp;$B1138,'5) Release_Track'!$F:$F&amp;'5) Release_Track'!$G:$G,1,0))),vlookup($A1138&amp;$B1138,{'5) Release_Track'!$F:$F&amp;'5) Release_Track'!$G:$G,'5) Release_Track'!$H:$H},2,0), or(and(not(isblank($B1138)),$B1138=$B1137,$A1138&lt;&gt;$A1137),and(not(isblank($A1138)),$A1138=$A1137,$B1138&lt;&gt;$B1137)),"ID LISTS UNALIGNED",and($A1138&lt;&gt;"",countif('5) Release_Track'!$F:$F,$A1138)=0),"NO ISRC MATCH in Release_Track",and($B1138&lt;&gt;"",countif('5) Release_Track'!$G:$G,$B1138)=0),"NO CATALOG ID MATCH in Release_Track",iserror(vlookup($A1138&amp;$B1138,'5) Release_Track'!$F:$F&amp;'5) Release_Track'!$G:$G,1,0)),"NO ISRC-CATALOG ID pair MATCH in Release_Track" )</f>
        <v/>
      </c>
      <c r="D1138" s="134" t="str">
        <f t="array" ref="D1138">ifs(and(isblank($A1138),isblank($B1138)),"", not(iserror(vlookup($A1138&amp;$B1138,'5) Release_Track'!$F:$F&amp;'5) Release_Track'!$G:$G,1,0))),vlookup($A1138&amp;$B1138,{'5) Release_Track'!$F:$F&amp;'5) Release_Track'!$G:$G,'5) Release_Track'!$I:$I},2,0), or(and(not(isblank($B1138)),$B1138=$B1137,$A1138&lt;&gt;$A1137),and(not(isblank($A1138)),$A1138=$A1137,$B1138&lt;&gt;$B1137)),"ID LISTS UNALIGNED",and($A1138&lt;&gt;"",countif('5) Release_Track'!$F:$F,$A1138)=0),"NO ISRC MATCH in Release_Track",and($B1138&lt;&gt;"",countif('5) Release_Track'!$G:$G,$B1138)=0),"NO CATALOG ID MATCH in Release_Track",iserror(vlookup($A1138&amp;$B1138,'5) Release_Track'!$F:$F&amp;'5) Release_Track'!$G:$G,1,0)),"NO ISRC-CATALOG ID pair MATCH in Release_Track" )</f>
        <v/>
      </c>
      <c r="E1138" s="20"/>
      <c r="F1138" s="20"/>
    </row>
    <row r="1139">
      <c r="B1139" s="116"/>
      <c r="C1139" s="134" t="str">
        <f t="array" ref="C1139">ifs(and(isblank($A1139),isblank($B1139)),"", not(iserror(vlookup($A1139&amp;$B1139,'5) Release_Track'!$F:$F&amp;'5) Release_Track'!$G:$G,1,0))),vlookup($A1139&amp;$B1139,{'5) Release_Track'!$F:$F&amp;'5) Release_Track'!$G:$G,'5) Release_Track'!$H:$H},2,0), or(and(not(isblank($B1139)),$B1139=$B1138,$A1139&lt;&gt;$A1138),and(not(isblank($A1139)),$A1139=$A1138,$B1139&lt;&gt;$B1138)),"ID LISTS UNALIGNED",and($A1139&lt;&gt;"",countif('5) Release_Track'!$F:$F,$A1139)=0),"NO ISRC MATCH in Release_Track",and($B1139&lt;&gt;"",countif('5) Release_Track'!$G:$G,$B1139)=0),"NO CATALOG ID MATCH in Release_Track",iserror(vlookup($A1139&amp;$B1139,'5) Release_Track'!$F:$F&amp;'5) Release_Track'!$G:$G,1,0)),"NO ISRC-CATALOG ID pair MATCH in Release_Track" )</f>
        <v/>
      </c>
      <c r="D1139" s="134" t="str">
        <f t="array" ref="D1139">ifs(and(isblank($A1139),isblank($B1139)),"", not(iserror(vlookup($A1139&amp;$B1139,'5) Release_Track'!$F:$F&amp;'5) Release_Track'!$G:$G,1,0))),vlookup($A1139&amp;$B1139,{'5) Release_Track'!$F:$F&amp;'5) Release_Track'!$G:$G,'5) Release_Track'!$I:$I},2,0), or(and(not(isblank($B1139)),$B1139=$B1138,$A1139&lt;&gt;$A1138),and(not(isblank($A1139)),$A1139=$A1138,$B1139&lt;&gt;$B1138)),"ID LISTS UNALIGNED",and($A1139&lt;&gt;"",countif('5) Release_Track'!$F:$F,$A1139)=0),"NO ISRC MATCH in Release_Track",and($B1139&lt;&gt;"",countif('5) Release_Track'!$G:$G,$B1139)=0),"NO CATALOG ID MATCH in Release_Track",iserror(vlookup($A1139&amp;$B1139,'5) Release_Track'!$F:$F&amp;'5) Release_Track'!$G:$G,1,0)),"NO ISRC-CATALOG ID pair MATCH in Release_Track" )</f>
        <v/>
      </c>
      <c r="E1139" s="20"/>
      <c r="F1139" s="20"/>
    </row>
    <row r="1140">
      <c r="B1140" s="116"/>
      <c r="C1140" s="134" t="str">
        <f t="array" ref="C1140">ifs(and(isblank($A1140),isblank($B1140)),"", not(iserror(vlookup($A1140&amp;$B1140,'5) Release_Track'!$F:$F&amp;'5) Release_Track'!$G:$G,1,0))),vlookup($A1140&amp;$B1140,{'5) Release_Track'!$F:$F&amp;'5) Release_Track'!$G:$G,'5) Release_Track'!$H:$H},2,0), or(and(not(isblank($B1140)),$B1140=$B1139,$A1140&lt;&gt;$A1139),and(not(isblank($A1140)),$A1140=$A1139,$B1140&lt;&gt;$B1139)),"ID LISTS UNALIGNED",and($A1140&lt;&gt;"",countif('5) Release_Track'!$F:$F,$A1140)=0),"NO ISRC MATCH in Release_Track",and($B1140&lt;&gt;"",countif('5) Release_Track'!$G:$G,$B1140)=0),"NO CATALOG ID MATCH in Release_Track",iserror(vlookup($A1140&amp;$B1140,'5) Release_Track'!$F:$F&amp;'5) Release_Track'!$G:$G,1,0)),"NO ISRC-CATALOG ID pair MATCH in Release_Track" )</f>
        <v/>
      </c>
      <c r="D1140" s="134" t="str">
        <f t="array" ref="D1140">ifs(and(isblank($A1140),isblank($B1140)),"", not(iserror(vlookup($A1140&amp;$B1140,'5) Release_Track'!$F:$F&amp;'5) Release_Track'!$G:$G,1,0))),vlookup($A1140&amp;$B1140,{'5) Release_Track'!$F:$F&amp;'5) Release_Track'!$G:$G,'5) Release_Track'!$I:$I},2,0), or(and(not(isblank($B1140)),$B1140=$B1139,$A1140&lt;&gt;$A1139),and(not(isblank($A1140)),$A1140=$A1139,$B1140&lt;&gt;$B1139)),"ID LISTS UNALIGNED",and($A1140&lt;&gt;"",countif('5) Release_Track'!$F:$F,$A1140)=0),"NO ISRC MATCH in Release_Track",and($B1140&lt;&gt;"",countif('5) Release_Track'!$G:$G,$B1140)=0),"NO CATALOG ID MATCH in Release_Track",iserror(vlookup($A1140&amp;$B1140,'5) Release_Track'!$F:$F&amp;'5) Release_Track'!$G:$G,1,0)),"NO ISRC-CATALOG ID pair MATCH in Release_Track" )</f>
        <v/>
      </c>
      <c r="E1140" s="20"/>
      <c r="F1140" s="20"/>
    </row>
    <row r="1141">
      <c r="B1141" s="116"/>
      <c r="C1141" s="134" t="str">
        <f t="array" ref="C1141">ifs(and(isblank($A1141),isblank($B1141)),"", not(iserror(vlookup($A1141&amp;$B1141,'5) Release_Track'!$F:$F&amp;'5) Release_Track'!$G:$G,1,0))),vlookup($A1141&amp;$B1141,{'5) Release_Track'!$F:$F&amp;'5) Release_Track'!$G:$G,'5) Release_Track'!$H:$H},2,0), or(and(not(isblank($B1141)),$B1141=$B1140,$A1141&lt;&gt;$A1140),and(not(isblank($A1141)),$A1141=$A1140,$B1141&lt;&gt;$B1140)),"ID LISTS UNALIGNED",and($A1141&lt;&gt;"",countif('5) Release_Track'!$F:$F,$A1141)=0),"NO ISRC MATCH in Release_Track",and($B1141&lt;&gt;"",countif('5) Release_Track'!$G:$G,$B1141)=0),"NO CATALOG ID MATCH in Release_Track",iserror(vlookup($A1141&amp;$B1141,'5) Release_Track'!$F:$F&amp;'5) Release_Track'!$G:$G,1,0)),"NO ISRC-CATALOG ID pair MATCH in Release_Track" )</f>
        <v/>
      </c>
      <c r="D1141" s="134" t="str">
        <f t="array" ref="D1141">ifs(and(isblank($A1141),isblank($B1141)),"", not(iserror(vlookup($A1141&amp;$B1141,'5) Release_Track'!$F:$F&amp;'5) Release_Track'!$G:$G,1,0))),vlookup($A1141&amp;$B1141,{'5) Release_Track'!$F:$F&amp;'5) Release_Track'!$G:$G,'5) Release_Track'!$I:$I},2,0), or(and(not(isblank($B1141)),$B1141=$B1140,$A1141&lt;&gt;$A1140),and(not(isblank($A1141)),$A1141=$A1140,$B1141&lt;&gt;$B1140)),"ID LISTS UNALIGNED",and($A1141&lt;&gt;"",countif('5) Release_Track'!$F:$F,$A1141)=0),"NO ISRC MATCH in Release_Track",and($B1141&lt;&gt;"",countif('5) Release_Track'!$G:$G,$B1141)=0),"NO CATALOG ID MATCH in Release_Track",iserror(vlookup($A1141&amp;$B1141,'5) Release_Track'!$F:$F&amp;'5) Release_Track'!$G:$G,1,0)),"NO ISRC-CATALOG ID pair MATCH in Release_Track" )</f>
        <v/>
      </c>
      <c r="E1141" s="20"/>
      <c r="F1141" s="20"/>
    </row>
    <row r="1142">
      <c r="B1142" s="116"/>
      <c r="C1142" s="134" t="str">
        <f t="array" ref="C1142">ifs(and(isblank($A1142),isblank($B1142)),"", not(iserror(vlookup($A1142&amp;$B1142,'5) Release_Track'!$F:$F&amp;'5) Release_Track'!$G:$G,1,0))),vlookup($A1142&amp;$B1142,{'5) Release_Track'!$F:$F&amp;'5) Release_Track'!$G:$G,'5) Release_Track'!$H:$H},2,0), or(and(not(isblank($B1142)),$B1142=$B1141,$A1142&lt;&gt;$A1141),and(not(isblank($A1142)),$A1142=$A1141,$B1142&lt;&gt;$B1141)),"ID LISTS UNALIGNED",and($A1142&lt;&gt;"",countif('5) Release_Track'!$F:$F,$A1142)=0),"NO ISRC MATCH in Release_Track",and($B1142&lt;&gt;"",countif('5) Release_Track'!$G:$G,$B1142)=0),"NO CATALOG ID MATCH in Release_Track",iserror(vlookup($A1142&amp;$B1142,'5) Release_Track'!$F:$F&amp;'5) Release_Track'!$G:$G,1,0)),"NO ISRC-CATALOG ID pair MATCH in Release_Track" )</f>
        <v/>
      </c>
      <c r="D1142" s="134" t="str">
        <f t="array" ref="D1142">ifs(and(isblank($A1142),isblank($B1142)),"", not(iserror(vlookup($A1142&amp;$B1142,'5) Release_Track'!$F:$F&amp;'5) Release_Track'!$G:$G,1,0))),vlookup($A1142&amp;$B1142,{'5) Release_Track'!$F:$F&amp;'5) Release_Track'!$G:$G,'5) Release_Track'!$I:$I},2,0), or(and(not(isblank($B1142)),$B1142=$B1141,$A1142&lt;&gt;$A1141),and(not(isblank($A1142)),$A1142=$A1141,$B1142&lt;&gt;$B1141)),"ID LISTS UNALIGNED",and($A1142&lt;&gt;"",countif('5) Release_Track'!$F:$F,$A1142)=0),"NO ISRC MATCH in Release_Track",and($B1142&lt;&gt;"",countif('5) Release_Track'!$G:$G,$B1142)=0),"NO CATALOG ID MATCH in Release_Track",iserror(vlookup($A1142&amp;$B1142,'5) Release_Track'!$F:$F&amp;'5) Release_Track'!$G:$G,1,0)),"NO ISRC-CATALOG ID pair MATCH in Release_Track" )</f>
        <v/>
      </c>
      <c r="E1142" s="20"/>
      <c r="F1142" s="20"/>
    </row>
    <row r="1143">
      <c r="B1143" s="116"/>
      <c r="C1143" s="134" t="str">
        <f t="array" ref="C1143">ifs(and(isblank($A1143),isblank($B1143)),"", not(iserror(vlookup($A1143&amp;$B1143,'5) Release_Track'!$F:$F&amp;'5) Release_Track'!$G:$G,1,0))),vlookup($A1143&amp;$B1143,{'5) Release_Track'!$F:$F&amp;'5) Release_Track'!$G:$G,'5) Release_Track'!$H:$H},2,0), or(and(not(isblank($B1143)),$B1143=$B1142,$A1143&lt;&gt;$A1142),and(not(isblank($A1143)),$A1143=$A1142,$B1143&lt;&gt;$B1142)),"ID LISTS UNALIGNED",and($A1143&lt;&gt;"",countif('5) Release_Track'!$F:$F,$A1143)=0),"NO ISRC MATCH in Release_Track",and($B1143&lt;&gt;"",countif('5) Release_Track'!$G:$G,$B1143)=0),"NO CATALOG ID MATCH in Release_Track",iserror(vlookup($A1143&amp;$B1143,'5) Release_Track'!$F:$F&amp;'5) Release_Track'!$G:$G,1,0)),"NO ISRC-CATALOG ID pair MATCH in Release_Track" )</f>
        <v/>
      </c>
      <c r="D1143" s="134" t="str">
        <f t="array" ref="D1143">ifs(and(isblank($A1143),isblank($B1143)),"", not(iserror(vlookup($A1143&amp;$B1143,'5) Release_Track'!$F:$F&amp;'5) Release_Track'!$G:$G,1,0))),vlookup($A1143&amp;$B1143,{'5) Release_Track'!$F:$F&amp;'5) Release_Track'!$G:$G,'5) Release_Track'!$I:$I},2,0), or(and(not(isblank($B1143)),$B1143=$B1142,$A1143&lt;&gt;$A1142),and(not(isblank($A1143)),$A1143=$A1142,$B1143&lt;&gt;$B1142)),"ID LISTS UNALIGNED",and($A1143&lt;&gt;"",countif('5) Release_Track'!$F:$F,$A1143)=0),"NO ISRC MATCH in Release_Track",and($B1143&lt;&gt;"",countif('5) Release_Track'!$G:$G,$B1143)=0),"NO CATALOG ID MATCH in Release_Track",iserror(vlookup($A1143&amp;$B1143,'5) Release_Track'!$F:$F&amp;'5) Release_Track'!$G:$G,1,0)),"NO ISRC-CATALOG ID pair MATCH in Release_Track" )</f>
        <v/>
      </c>
      <c r="E1143" s="20"/>
      <c r="F1143" s="20"/>
    </row>
    <row r="1144">
      <c r="B1144" s="116"/>
      <c r="C1144" s="134" t="str">
        <f t="array" ref="C1144">ifs(and(isblank($A1144),isblank($B1144)),"", not(iserror(vlookup($A1144&amp;$B1144,'5) Release_Track'!$F:$F&amp;'5) Release_Track'!$G:$G,1,0))),vlookup($A1144&amp;$B1144,{'5) Release_Track'!$F:$F&amp;'5) Release_Track'!$G:$G,'5) Release_Track'!$H:$H},2,0), or(and(not(isblank($B1144)),$B1144=$B1143,$A1144&lt;&gt;$A1143),and(not(isblank($A1144)),$A1144=$A1143,$B1144&lt;&gt;$B1143)),"ID LISTS UNALIGNED",and($A1144&lt;&gt;"",countif('5) Release_Track'!$F:$F,$A1144)=0),"NO ISRC MATCH in Release_Track",and($B1144&lt;&gt;"",countif('5) Release_Track'!$G:$G,$B1144)=0),"NO CATALOG ID MATCH in Release_Track",iserror(vlookup($A1144&amp;$B1144,'5) Release_Track'!$F:$F&amp;'5) Release_Track'!$G:$G,1,0)),"NO ISRC-CATALOG ID pair MATCH in Release_Track" )</f>
        <v/>
      </c>
      <c r="D1144" s="134" t="str">
        <f t="array" ref="D1144">ifs(and(isblank($A1144),isblank($B1144)),"", not(iserror(vlookup($A1144&amp;$B1144,'5) Release_Track'!$F:$F&amp;'5) Release_Track'!$G:$G,1,0))),vlookup($A1144&amp;$B1144,{'5) Release_Track'!$F:$F&amp;'5) Release_Track'!$G:$G,'5) Release_Track'!$I:$I},2,0), or(and(not(isblank($B1144)),$B1144=$B1143,$A1144&lt;&gt;$A1143),and(not(isblank($A1144)),$A1144=$A1143,$B1144&lt;&gt;$B1143)),"ID LISTS UNALIGNED",and($A1144&lt;&gt;"",countif('5) Release_Track'!$F:$F,$A1144)=0),"NO ISRC MATCH in Release_Track",and($B1144&lt;&gt;"",countif('5) Release_Track'!$G:$G,$B1144)=0),"NO CATALOG ID MATCH in Release_Track",iserror(vlookup($A1144&amp;$B1144,'5) Release_Track'!$F:$F&amp;'5) Release_Track'!$G:$G,1,0)),"NO ISRC-CATALOG ID pair MATCH in Release_Track" )</f>
        <v/>
      </c>
      <c r="E1144" s="20"/>
      <c r="F1144" s="20"/>
    </row>
    <row r="1145">
      <c r="B1145" s="116"/>
      <c r="C1145" s="134" t="str">
        <f t="array" ref="C1145">ifs(and(isblank($A1145),isblank($B1145)),"", not(iserror(vlookup($A1145&amp;$B1145,'5) Release_Track'!$F:$F&amp;'5) Release_Track'!$G:$G,1,0))),vlookup($A1145&amp;$B1145,{'5) Release_Track'!$F:$F&amp;'5) Release_Track'!$G:$G,'5) Release_Track'!$H:$H},2,0), or(and(not(isblank($B1145)),$B1145=$B1144,$A1145&lt;&gt;$A1144),and(not(isblank($A1145)),$A1145=$A1144,$B1145&lt;&gt;$B1144)),"ID LISTS UNALIGNED",and($A1145&lt;&gt;"",countif('5) Release_Track'!$F:$F,$A1145)=0),"NO ISRC MATCH in Release_Track",and($B1145&lt;&gt;"",countif('5) Release_Track'!$G:$G,$B1145)=0),"NO CATALOG ID MATCH in Release_Track",iserror(vlookup($A1145&amp;$B1145,'5) Release_Track'!$F:$F&amp;'5) Release_Track'!$G:$G,1,0)),"NO ISRC-CATALOG ID pair MATCH in Release_Track" )</f>
        <v/>
      </c>
      <c r="D1145" s="134" t="str">
        <f t="array" ref="D1145">ifs(and(isblank($A1145),isblank($B1145)),"", not(iserror(vlookup($A1145&amp;$B1145,'5) Release_Track'!$F:$F&amp;'5) Release_Track'!$G:$G,1,0))),vlookup($A1145&amp;$B1145,{'5) Release_Track'!$F:$F&amp;'5) Release_Track'!$G:$G,'5) Release_Track'!$I:$I},2,0), or(and(not(isblank($B1145)),$B1145=$B1144,$A1145&lt;&gt;$A1144),and(not(isblank($A1145)),$A1145=$A1144,$B1145&lt;&gt;$B1144)),"ID LISTS UNALIGNED",and($A1145&lt;&gt;"",countif('5) Release_Track'!$F:$F,$A1145)=0),"NO ISRC MATCH in Release_Track",and($B1145&lt;&gt;"",countif('5) Release_Track'!$G:$G,$B1145)=0),"NO CATALOG ID MATCH in Release_Track",iserror(vlookup($A1145&amp;$B1145,'5) Release_Track'!$F:$F&amp;'5) Release_Track'!$G:$G,1,0)),"NO ISRC-CATALOG ID pair MATCH in Release_Track" )</f>
        <v/>
      </c>
      <c r="E1145" s="20"/>
      <c r="F1145" s="20"/>
    </row>
    <row r="1146">
      <c r="B1146" s="116"/>
      <c r="C1146" s="134" t="str">
        <f t="array" ref="C1146">ifs(and(isblank($A1146),isblank($B1146)),"", not(iserror(vlookup($A1146&amp;$B1146,'5) Release_Track'!$F:$F&amp;'5) Release_Track'!$G:$G,1,0))),vlookup($A1146&amp;$B1146,{'5) Release_Track'!$F:$F&amp;'5) Release_Track'!$G:$G,'5) Release_Track'!$H:$H},2,0), or(and(not(isblank($B1146)),$B1146=$B1145,$A1146&lt;&gt;$A1145),and(not(isblank($A1146)),$A1146=$A1145,$B1146&lt;&gt;$B1145)),"ID LISTS UNALIGNED",and($A1146&lt;&gt;"",countif('5) Release_Track'!$F:$F,$A1146)=0),"NO ISRC MATCH in Release_Track",and($B1146&lt;&gt;"",countif('5) Release_Track'!$G:$G,$B1146)=0),"NO CATALOG ID MATCH in Release_Track",iserror(vlookup($A1146&amp;$B1146,'5) Release_Track'!$F:$F&amp;'5) Release_Track'!$G:$G,1,0)),"NO ISRC-CATALOG ID pair MATCH in Release_Track" )</f>
        <v/>
      </c>
      <c r="D1146" s="134" t="str">
        <f t="array" ref="D1146">ifs(and(isblank($A1146),isblank($B1146)),"", not(iserror(vlookup($A1146&amp;$B1146,'5) Release_Track'!$F:$F&amp;'5) Release_Track'!$G:$G,1,0))),vlookup($A1146&amp;$B1146,{'5) Release_Track'!$F:$F&amp;'5) Release_Track'!$G:$G,'5) Release_Track'!$I:$I},2,0), or(and(not(isblank($B1146)),$B1146=$B1145,$A1146&lt;&gt;$A1145),and(not(isblank($A1146)),$A1146=$A1145,$B1146&lt;&gt;$B1145)),"ID LISTS UNALIGNED",and($A1146&lt;&gt;"",countif('5) Release_Track'!$F:$F,$A1146)=0),"NO ISRC MATCH in Release_Track",and($B1146&lt;&gt;"",countif('5) Release_Track'!$G:$G,$B1146)=0),"NO CATALOG ID MATCH in Release_Track",iserror(vlookup($A1146&amp;$B1146,'5) Release_Track'!$F:$F&amp;'5) Release_Track'!$G:$G,1,0)),"NO ISRC-CATALOG ID pair MATCH in Release_Track" )</f>
        <v/>
      </c>
      <c r="E1146" s="20"/>
      <c r="F1146" s="20"/>
    </row>
    <row r="1147">
      <c r="B1147" s="116"/>
      <c r="C1147" s="134" t="str">
        <f t="array" ref="C1147">ifs(and(isblank($A1147),isblank($B1147)),"", not(iserror(vlookup($A1147&amp;$B1147,'5) Release_Track'!$F:$F&amp;'5) Release_Track'!$G:$G,1,0))),vlookup($A1147&amp;$B1147,{'5) Release_Track'!$F:$F&amp;'5) Release_Track'!$G:$G,'5) Release_Track'!$H:$H},2,0), or(and(not(isblank($B1147)),$B1147=$B1146,$A1147&lt;&gt;$A1146),and(not(isblank($A1147)),$A1147=$A1146,$B1147&lt;&gt;$B1146)),"ID LISTS UNALIGNED",and($A1147&lt;&gt;"",countif('5) Release_Track'!$F:$F,$A1147)=0),"NO ISRC MATCH in Release_Track",and($B1147&lt;&gt;"",countif('5) Release_Track'!$G:$G,$B1147)=0),"NO CATALOG ID MATCH in Release_Track",iserror(vlookup($A1147&amp;$B1147,'5) Release_Track'!$F:$F&amp;'5) Release_Track'!$G:$G,1,0)),"NO ISRC-CATALOG ID pair MATCH in Release_Track" )</f>
        <v/>
      </c>
      <c r="D1147" s="134" t="str">
        <f t="array" ref="D1147">ifs(and(isblank($A1147),isblank($B1147)),"", not(iserror(vlookup($A1147&amp;$B1147,'5) Release_Track'!$F:$F&amp;'5) Release_Track'!$G:$G,1,0))),vlookup($A1147&amp;$B1147,{'5) Release_Track'!$F:$F&amp;'5) Release_Track'!$G:$G,'5) Release_Track'!$I:$I},2,0), or(and(not(isblank($B1147)),$B1147=$B1146,$A1147&lt;&gt;$A1146),and(not(isblank($A1147)),$A1147=$A1146,$B1147&lt;&gt;$B1146)),"ID LISTS UNALIGNED",and($A1147&lt;&gt;"",countif('5) Release_Track'!$F:$F,$A1147)=0),"NO ISRC MATCH in Release_Track",and($B1147&lt;&gt;"",countif('5) Release_Track'!$G:$G,$B1147)=0),"NO CATALOG ID MATCH in Release_Track",iserror(vlookup($A1147&amp;$B1147,'5) Release_Track'!$F:$F&amp;'5) Release_Track'!$G:$G,1,0)),"NO ISRC-CATALOG ID pair MATCH in Release_Track" )</f>
        <v/>
      </c>
      <c r="E1147" s="20"/>
      <c r="F1147" s="20"/>
    </row>
    <row r="1148">
      <c r="B1148" s="116"/>
      <c r="C1148" s="134" t="str">
        <f t="array" ref="C1148">ifs(and(isblank($A1148),isblank($B1148)),"", not(iserror(vlookup($A1148&amp;$B1148,'5) Release_Track'!$F:$F&amp;'5) Release_Track'!$G:$G,1,0))),vlookup($A1148&amp;$B1148,{'5) Release_Track'!$F:$F&amp;'5) Release_Track'!$G:$G,'5) Release_Track'!$H:$H},2,0), or(and(not(isblank($B1148)),$B1148=$B1147,$A1148&lt;&gt;$A1147),and(not(isblank($A1148)),$A1148=$A1147,$B1148&lt;&gt;$B1147)),"ID LISTS UNALIGNED",and($A1148&lt;&gt;"",countif('5) Release_Track'!$F:$F,$A1148)=0),"NO ISRC MATCH in Release_Track",and($B1148&lt;&gt;"",countif('5) Release_Track'!$G:$G,$B1148)=0),"NO CATALOG ID MATCH in Release_Track",iserror(vlookup($A1148&amp;$B1148,'5) Release_Track'!$F:$F&amp;'5) Release_Track'!$G:$G,1,0)),"NO ISRC-CATALOG ID pair MATCH in Release_Track" )</f>
        <v/>
      </c>
      <c r="D1148" s="134" t="str">
        <f t="array" ref="D1148">ifs(and(isblank($A1148),isblank($B1148)),"", not(iserror(vlookup($A1148&amp;$B1148,'5) Release_Track'!$F:$F&amp;'5) Release_Track'!$G:$G,1,0))),vlookup($A1148&amp;$B1148,{'5) Release_Track'!$F:$F&amp;'5) Release_Track'!$G:$G,'5) Release_Track'!$I:$I},2,0), or(and(not(isblank($B1148)),$B1148=$B1147,$A1148&lt;&gt;$A1147),and(not(isblank($A1148)),$A1148=$A1147,$B1148&lt;&gt;$B1147)),"ID LISTS UNALIGNED",and($A1148&lt;&gt;"",countif('5) Release_Track'!$F:$F,$A1148)=0),"NO ISRC MATCH in Release_Track",and($B1148&lt;&gt;"",countif('5) Release_Track'!$G:$G,$B1148)=0),"NO CATALOG ID MATCH in Release_Track",iserror(vlookup($A1148&amp;$B1148,'5) Release_Track'!$F:$F&amp;'5) Release_Track'!$G:$G,1,0)),"NO ISRC-CATALOG ID pair MATCH in Release_Track" )</f>
        <v/>
      </c>
      <c r="E1148" s="20"/>
      <c r="F1148" s="20"/>
    </row>
    <row r="1149">
      <c r="B1149" s="116"/>
      <c r="C1149" s="134" t="str">
        <f t="array" ref="C1149">ifs(and(isblank($A1149),isblank($B1149)),"", not(iserror(vlookup($A1149&amp;$B1149,'5) Release_Track'!$F:$F&amp;'5) Release_Track'!$G:$G,1,0))),vlookup($A1149&amp;$B1149,{'5) Release_Track'!$F:$F&amp;'5) Release_Track'!$G:$G,'5) Release_Track'!$H:$H},2,0), or(and(not(isblank($B1149)),$B1149=$B1148,$A1149&lt;&gt;$A1148),and(not(isblank($A1149)),$A1149=$A1148,$B1149&lt;&gt;$B1148)),"ID LISTS UNALIGNED",and($A1149&lt;&gt;"",countif('5) Release_Track'!$F:$F,$A1149)=0),"NO ISRC MATCH in Release_Track",and($B1149&lt;&gt;"",countif('5) Release_Track'!$G:$G,$B1149)=0),"NO CATALOG ID MATCH in Release_Track",iserror(vlookup($A1149&amp;$B1149,'5) Release_Track'!$F:$F&amp;'5) Release_Track'!$G:$G,1,0)),"NO ISRC-CATALOG ID pair MATCH in Release_Track" )</f>
        <v/>
      </c>
      <c r="D1149" s="134" t="str">
        <f t="array" ref="D1149">ifs(and(isblank($A1149),isblank($B1149)),"", not(iserror(vlookup($A1149&amp;$B1149,'5) Release_Track'!$F:$F&amp;'5) Release_Track'!$G:$G,1,0))),vlookup($A1149&amp;$B1149,{'5) Release_Track'!$F:$F&amp;'5) Release_Track'!$G:$G,'5) Release_Track'!$I:$I},2,0), or(and(not(isblank($B1149)),$B1149=$B1148,$A1149&lt;&gt;$A1148),and(not(isblank($A1149)),$A1149=$A1148,$B1149&lt;&gt;$B1148)),"ID LISTS UNALIGNED",and($A1149&lt;&gt;"",countif('5) Release_Track'!$F:$F,$A1149)=0),"NO ISRC MATCH in Release_Track",and($B1149&lt;&gt;"",countif('5) Release_Track'!$G:$G,$B1149)=0),"NO CATALOG ID MATCH in Release_Track",iserror(vlookup($A1149&amp;$B1149,'5) Release_Track'!$F:$F&amp;'5) Release_Track'!$G:$G,1,0)),"NO ISRC-CATALOG ID pair MATCH in Release_Track" )</f>
        <v/>
      </c>
      <c r="E1149" s="20"/>
      <c r="F1149" s="20"/>
    </row>
    <row r="1150">
      <c r="B1150" s="116"/>
      <c r="C1150" s="134" t="str">
        <f t="array" ref="C1150">ifs(and(isblank($A1150),isblank($B1150)),"", not(iserror(vlookup($A1150&amp;$B1150,'5) Release_Track'!$F:$F&amp;'5) Release_Track'!$G:$G,1,0))),vlookup($A1150&amp;$B1150,{'5) Release_Track'!$F:$F&amp;'5) Release_Track'!$G:$G,'5) Release_Track'!$H:$H},2,0), or(and(not(isblank($B1150)),$B1150=$B1149,$A1150&lt;&gt;$A1149),and(not(isblank($A1150)),$A1150=$A1149,$B1150&lt;&gt;$B1149)),"ID LISTS UNALIGNED",and($A1150&lt;&gt;"",countif('5) Release_Track'!$F:$F,$A1150)=0),"NO ISRC MATCH in Release_Track",and($B1150&lt;&gt;"",countif('5) Release_Track'!$G:$G,$B1150)=0),"NO CATALOG ID MATCH in Release_Track",iserror(vlookup($A1150&amp;$B1150,'5) Release_Track'!$F:$F&amp;'5) Release_Track'!$G:$G,1,0)),"NO ISRC-CATALOG ID pair MATCH in Release_Track" )</f>
        <v/>
      </c>
      <c r="D1150" s="134" t="str">
        <f t="array" ref="D1150">ifs(and(isblank($A1150),isblank($B1150)),"", not(iserror(vlookup($A1150&amp;$B1150,'5) Release_Track'!$F:$F&amp;'5) Release_Track'!$G:$G,1,0))),vlookup($A1150&amp;$B1150,{'5) Release_Track'!$F:$F&amp;'5) Release_Track'!$G:$G,'5) Release_Track'!$I:$I},2,0), or(and(not(isblank($B1150)),$B1150=$B1149,$A1150&lt;&gt;$A1149),and(not(isblank($A1150)),$A1150=$A1149,$B1150&lt;&gt;$B1149)),"ID LISTS UNALIGNED",and($A1150&lt;&gt;"",countif('5) Release_Track'!$F:$F,$A1150)=0),"NO ISRC MATCH in Release_Track",and($B1150&lt;&gt;"",countif('5) Release_Track'!$G:$G,$B1150)=0),"NO CATALOG ID MATCH in Release_Track",iserror(vlookup($A1150&amp;$B1150,'5) Release_Track'!$F:$F&amp;'5) Release_Track'!$G:$G,1,0)),"NO ISRC-CATALOG ID pair MATCH in Release_Track" )</f>
        <v/>
      </c>
      <c r="E1150" s="20"/>
      <c r="F1150" s="20"/>
    </row>
    <row r="1151">
      <c r="B1151" s="116"/>
      <c r="C1151" s="134" t="str">
        <f t="array" ref="C1151">ifs(and(isblank($A1151),isblank($B1151)),"", not(iserror(vlookup($A1151&amp;$B1151,'5) Release_Track'!$F:$F&amp;'5) Release_Track'!$G:$G,1,0))),vlookup($A1151&amp;$B1151,{'5) Release_Track'!$F:$F&amp;'5) Release_Track'!$G:$G,'5) Release_Track'!$H:$H},2,0), or(and(not(isblank($B1151)),$B1151=$B1150,$A1151&lt;&gt;$A1150),and(not(isblank($A1151)),$A1151=$A1150,$B1151&lt;&gt;$B1150)),"ID LISTS UNALIGNED",and($A1151&lt;&gt;"",countif('5) Release_Track'!$F:$F,$A1151)=0),"NO ISRC MATCH in Release_Track",and($B1151&lt;&gt;"",countif('5) Release_Track'!$G:$G,$B1151)=0),"NO CATALOG ID MATCH in Release_Track",iserror(vlookup($A1151&amp;$B1151,'5) Release_Track'!$F:$F&amp;'5) Release_Track'!$G:$G,1,0)),"NO ISRC-CATALOG ID pair MATCH in Release_Track" )</f>
        <v/>
      </c>
      <c r="D1151" s="134" t="str">
        <f t="array" ref="D1151">ifs(and(isblank($A1151),isblank($B1151)),"", not(iserror(vlookup($A1151&amp;$B1151,'5) Release_Track'!$F:$F&amp;'5) Release_Track'!$G:$G,1,0))),vlookup($A1151&amp;$B1151,{'5) Release_Track'!$F:$F&amp;'5) Release_Track'!$G:$G,'5) Release_Track'!$I:$I},2,0), or(and(not(isblank($B1151)),$B1151=$B1150,$A1151&lt;&gt;$A1150),and(not(isblank($A1151)),$A1151=$A1150,$B1151&lt;&gt;$B1150)),"ID LISTS UNALIGNED",and($A1151&lt;&gt;"",countif('5) Release_Track'!$F:$F,$A1151)=0),"NO ISRC MATCH in Release_Track",and($B1151&lt;&gt;"",countif('5) Release_Track'!$G:$G,$B1151)=0),"NO CATALOG ID MATCH in Release_Track",iserror(vlookup($A1151&amp;$B1151,'5) Release_Track'!$F:$F&amp;'5) Release_Track'!$G:$G,1,0)),"NO ISRC-CATALOG ID pair MATCH in Release_Track" )</f>
        <v/>
      </c>
      <c r="E1151" s="20"/>
      <c r="F1151" s="20"/>
    </row>
    <row r="1152">
      <c r="B1152" s="116"/>
      <c r="C1152" s="134" t="str">
        <f t="array" ref="C1152">ifs(and(isblank($A1152),isblank($B1152)),"", not(iserror(vlookup($A1152&amp;$B1152,'5) Release_Track'!$F:$F&amp;'5) Release_Track'!$G:$G,1,0))),vlookup($A1152&amp;$B1152,{'5) Release_Track'!$F:$F&amp;'5) Release_Track'!$G:$G,'5) Release_Track'!$H:$H},2,0), or(and(not(isblank($B1152)),$B1152=$B1151,$A1152&lt;&gt;$A1151),and(not(isblank($A1152)),$A1152=$A1151,$B1152&lt;&gt;$B1151)),"ID LISTS UNALIGNED",and($A1152&lt;&gt;"",countif('5) Release_Track'!$F:$F,$A1152)=0),"NO ISRC MATCH in Release_Track",and($B1152&lt;&gt;"",countif('5) Release_Track'!$G:$G,$B1152)=0),"NO CATALOG ID MATCH in Release_Track",iserror(vlookup($A1152&amp;$B1152,'5) Release_Track'!$F:$F&amp;'5) Release_Track'!$G:$G,1,0)),"NO ISRC-CATALOG ID pair MATCH in Release_Track" )</f>
        <v/>
      </c>
      <c r="D1152" s="134" t="str">
        <f t="array" ref="D1152">ifs(and(isblank($A1152),isblank($B1152)),"", not(iserror(vlookup($A1152&amp;$B1152,'5) Release_Track'!$F:$F&amp;'5) Release_Track'!$G:$G,1,0))),vlookup($A1152&amp;$B1152,{'5) Release_Track'!$F:$F&amp;'5) Release_Track'!$G:$G,'5) Release_Track'!$I:$I},2,0), or(and(not(isblank($B1152)),$B1152=$B1151,$A1152&lt;&gt;$A1151),and(not(isblank($A1152)),$A1152=$A1151,$B1152&lt;&gt;$B1151)),"ID LISTS UNALIGNED",and($A1152&lt;&gt;"",countif('5) Release_Track'!$F:$F,$A1152)=0),"NO ISRC MATCH in Release_Track",and($B1152&lt;&gt;"",countif('5) Release_Track'!$G:$G,$B1152)=0),"NO CATALOG ID MATCH in Release_Track",iserror(vlookup($A1152&amp;$B1152,'5) Release_Track'!$F:$F&amp;'5) Release_Track'!$G:$G,1,0)),"NO ISRC-CATALOG ID pair MATCH in Release_Track" )</f>
        <v/>
      </c>
      <c r="E1152" s="20"/>
      <c r="F1152" s="20"/>
    </row>
    <row r="1153">
      <c r="B1153" s="116"/>
      <c r="C1153" s="134" t="str">
        <f t="array" ref="C1153">ifs(and(isblank($A1153),isblank($B1153)),"", not(iserror(vlookup($A1153&amp;$B1153,'5) Release_Track'!$F:$F&amp;'5) Release_Track'!$G:$G,1,0))),vlookup($A1153&amp;$B1153,{'5) Release_Track'!$F:$F&amp;'5) Release_Track'!$G:$G,'5) Release_Track'!$H:$H},2,0), or(and(not(isblank($B1153)),$B1153=$B1152,$A1153&lt;&gt;$A1152),and(not(isblank($A1153)),$A1153=$A1152,$B1153&lt;&gt;$B1152)),"ID LISTS UNALIGNED",and($A1153&lt;&gt;"",countif('5) Release_Track'!$F:$F,$A1153)=0),"NO ISRC MATCH in Release_Track",and($B1153&lt;&gt;"",countif('5) Release_Track'!$G:$G,$B1153)=0),"NO CATALOG ID MATCH in Release_Track",iserror(vlookup($A1153&amp;$B1153,'5) Release_Track'!$F:$F&amp;'5) Release_Track'!$G:$G,1,0)),"NO ISRC-CATALOG ID pair MATCH in Release_Track" )</f>
        <v/>
      </c>
      <c r="D1153" s="134" t="str">
        <f t="array" ref="D1153">ifs(and(isblank($A1153),isblank($B1153)),"", not(iserror(vlookup($A1153&amp;$B1153,'5) Release_Track'!$F:$F&amp;'5) Release_Track'!$G:$G,1,0))),vlookup($A1153&amp;$B1153,{'5) Release_Track'!$F:$F&amp;'5) Release_Track'!$G:$G,'5) Release_Track'!$I:$I},2,0), or(and(not(isblank($B1153)),$B1153=$B1152,$A1153&lt;&gt;$A1152),and(not(isblank($A1153)),$A1153=$A1152,$B1153&lt;&gt;$B1152)),"ID LISTS UNALIGNED",and($A1153&lt;&gt;"",countif('5) Release_Track'!$F:$F,$A1153)=0),"NO ISRC MATCH in Release_Track",and($B1153&lt;&gt;"",countif('5) Release_Track'!$G:$G,$B1153)=0),"NO CATALOG ID MATCH in Release_Track",iserror(vlookup($A1153&amp;$B1153,'5) Release_Track'!$F:$F&amp;'5) Release_Track'!$G:$G,1,0)),"NO ISRC-CATALOG ID pair MATCH in Release_Track" )</f>
        <v/>
      </c>
      <c r="E1153" s="20"/>
      <c r="F1153" s="20"/>
    </row>
    <row r="1154">
      <c r="B1154" s="116"/>
      <c r="C1154" s="134" t="str">
        <f t="array" ref="C1154">ifs(and(isblank($A1154),isblank($B1154)),"", not(iserror(vlookup($A1154&amp;$B1154,'5) Release_Track'!$F:$F&amp;'5) Release_Track'!$G:$G,1,0))),vlookup($A1154&amp;$B1154,{'5) Release_Track'!$F:$F&amp;'5) Release_Track'!$G:$G,'5) Release_Track'!$H:$H},2,0), or(and(not(isblank($B1154)),$B1154=$B1153,$A1154&lt;&gt;$A1153),and(not(isblank($A1154)),$A1154=$A1153,$B1154&lt;&gt;$B1153)),"ID LISTS UNALIGNED",and($A1154&lt;&gt;"",countif('5) Release_Track'!$F:$F,$A1154)=0),"NO ISRC MATCH in Release_Track",and($B1154&lt;&gt;"",countif('5) Release_Track'!$G:$G,$B1154)=0),"NO CATALOG ID MATCH in Release_Track",iserror(vlookup($A1154&amp;$B1154,'5) Release_Track'!$F:$F&amp;'5) Release_Track'!$G:$G,1,0)),"NO ISRC-CATALOG ID pair MATCH in Release_Track" )</f>
        <v/>
      </c>
      <c r="D1154" s="134" t="str">
        <f t="array" ref="D1154">ifs(and(isblank($A1154),isblank($B1154)),"", not(iserror(vlookup($A1154&amp;$B1154,'5) Release_Track'!$F:$F&amp;'5) Release_Track'!$G:$G,1,0))),vlookup($A1154&amp;$B1154,{'5) Release_Track'!$F:$F&amp;'5) Release_Track'!$G:$G,'5) Release_Track'!$I:$I},2,0), or(and(not(isblank($B1154)),$B1154=$B1153,$A1154&lt;&gt;$A1153),and(not(isblank($A1154)),$A1154=$A1153,$B1154&lt;&gt;$B1153)),"ID LISTS UNALIGNED",and($A1154&lt;&gt;"",countif('5) Release_Track'!$F:$F,$A1154)=0),"NO ISRC MATCH in Release_Track",and($B1154&lt;&gt;"",countif('5) Release_Track'!$G:$G,$B1154)=0),"NO CATALOG ID MATCH in Release_Track",iserror(vlookup($A1154&amp;$B1154,'5) Release_Track'!$F:$F&amp;'5) Release_Track'!$G:$G,1,0)),"NO ISRC-CATALOG ID pair MATCH in Release_Track" )</f>
        <v/>
      </c>
      <c r="E1154" s="20"/>
      <c r="F1154" s="20"/>
    </row>
    <row r="1155">
      <c r="B1155" s="116"/>
      <c r="C1155" s="134" t="str">
        <f t="array" ref="C1155">ifs(and(isblank($A1155),isblank($B1155)),"", not(iserror(vlookup($A1155&amp;$B1155,'5) Release_Track'!$F:$F&amp;'5) Release_Track'!$G:$G,1,0))),vlookup($A1155&amp;$B1155,{'5) Release_Track'!$F:$F&amp;'5) Release_Track'!$G:$G,'5) Release_Track'!$H:$H},2,0), or(and(not(isblank($B1155)),$B1155=$B1154,$A1155&lt;&gt;$A1154),and(not(isblank($A1155)),$A1155=$A1154,$B1155&lt;&gt;$B1154)),"ID LISTS UNALIGNED",and($A1155&lt;&gt;"",countif('5) Release_Track'!$F:$F,$A1155)=0),"NO ISRC MATCH in Release_Track",and($B1155&lt;&gt;"",countif('5) Release_Track'!$G:$G,$B1155)=0),"NO CATALOG ID MATCH in Release_Track",iserror(vlookup($A1155&amp;$B1155,'5) Release_Track'!$F:$F&amp;'5) Release_Track'!$G:$G,1,0)),"NO ISRC-CATALOG ID pair MATCH in Release_Track" )</f>
        <v/>
      </c>
      <c r="D1155" s="134" t="str">
        <f t="array" ref="D1155">ifs(and(isblank($A1155),isblank($B1155)),"", not(iserror(vlookup($A1155&amp;$B1155,'5) Release_Track'!$F:$F&amp;'5) Release_Track'!$G:$G,1,0))),vlookup($A1155&amp;$B1155,{'5) Release_Track'!$F:$F&amp;'5) Release_Track'!$G:$G,'5) Release_Track'!$I:$I},2,0), or(and(not(isblank($B1155)),$B1155=$B1154,$A1155&lt;&gt;$A1154),and(not(isblank($A1155)),$A1155=$A1154,$B1155&lt;&gt;$B1154)),"ID LISTS UNALIGNED",and($A1155&lt;&gt;"",countif('5) Release_Track'!$F:$F,$A1155)=0),"NO ISRC MATCH in Release_Track",and($B1155&lt;&gt;"",countif('5) Release_Track'!$G:$G,$B1155)=0),"NO CATALOG ID MATCH in Release_Track",iserror(vlookup($A1155&amp;$B1155,'5) Release_Track'!$F:$F&amp;'5) Release_Track'!$G:$G,1,0)),"NO ISRC-CATALOG ID pair MATCH in Release_Track" )</f>
        <v/>
      </c>
      <c r="E1155" s="20"/>
      <c r="F1155" s="20"/>
    </row>
    <row r="1156">
      <c r="B1156" s="116"/>
      <c r="C1156" s="134" t="str">
        <f t="array" ref="C1156">ifs(and(isblank($A1156),isblank($B1156)),"", not(iserror(vlookup($A1156&amp;$B1156,'5) Release_Track'!$F:$F&amp;'5) Release_Track'!$G:$G,1,0))),vlookup($A1156&amp;$B1156,{'5) Release_Track'!$F:$F&amp;'5) Release_Track'!$G:$G,'5) Release_Track'!$H:$H},2,0), or(and(not(isblank($B1156)),$B1156=$B1155,$A1156&lt;&gt;$A1155),and(not(isblank($A1156)),$A1156=$A1155,$B1156&lt;&gt;$B1155)),"ID LISTS UNALIGNED",and($A1156&lt;&gt;"",countif('5) Release_Track'!$F:$F,$A1156)=0),"NO ISRC MATCH in Release_Track",and($B1156&lt;&gt;"",countif('5) Release_Track'!$G:$G,$B1156)=0),"NO CATALOG ID MATCH in Release_Track",iserror(vlookup($A1156&amp;$B1156,'5) Release_Track'!$F:$F&amp;'5) Release_Track'!$G:$G,1,0)),"NO ISRC-CATALOG ID pair MATCH in Release_Track" )</f>
        <v/>
      </c>
      <c r="D1156" s="134" t="str">
        <f t="array" ref="D1156">ifs(and(isblank($A1156),isblank($B1156)),"", not(iserror(vlookup($A1156&amp;$B1156,'5) Release_Track'!$F:$F&amp;'5) Release_Track'!$G:$G,1,0))),vlookup($A1156&amp;$B1156,{'5) Release_Track'!$F:$F&amp;'5) Release_Track'!$G:$G,'5) Release_Track'!$I:$I},2,0), or(and(not(isblank($B1156)),$B1156=$B1155,$A1156&lt;&gt;$A1155),and(not(isblank($A1156)),$A1156=$A1155,$B1156&lt;&gt;$B1155)),"ID LISTS UNALIGNED",and($A1156&lt;&gt;"",countif('5) Release_Track'!$F:$F,$A1156)=0),"NO ISRC MATCH in Release_Track",and($B1156&lt;&gt;"",countif('5) Release_Track'!$G:$G,$B1156)=0),"NO CATALOG ID MATCH in Release_Track",iserror(vlookup($A1156&amp;$B1156,'5) Release_Track'!$F:$F&amp;'5) Release_Track'!$G:$G,1,0)),"NO ISRC-CATALOG ID pair MATCH in Release_Track" )</f>
        <v/>
      </c>
      <c r="E1156" s="20"/>
      <c r="F1156" s="20"/>
    </row>
    <row r="1157">
      <c r="B1157" s="116"/>
      <c r="C1157" s="134" t="str">
        <f t="array" ref="C1157">ifs(and(isblank($A1157),isblank($B1157)),"", not(iserror(vlookup($A1157&amp;$B1157,'5) Release_Track'!$F:$F&amp;'5) Release_Track'!$G:$G,1,0))),vlookup($A1157&amp;$B1157,{'5) Release_Track'!$F:$F&amp;'5) Release_Track'!$G:$G,'5) Release_Track'!$H:$H},2,0), or(and(not(isblank($B1157)),$B1157=$B1156,$A1157&lt;&gt;$A1156),and(not(isblank($A1157)),$A1157=$A1156,$B1157&lt;&gt;$B1156)),"ID LISTS UNALIGNED",and($A1157&lt;&gt;"",countif('5) Release_Track'!$F:$F,$A1157)=0),"NO ISRC MATCH in Release_Track",and($B1157&lt;&gt;"",countif('5) Release_Track'!$G:$G,$B1157)=0),"NO CATALOG ID MATCH in Release_Track",iserror(vlookup($A1157&amp;$B1157,'5) Release_Track'!$F:$F&amp;'5) Release_Track'!$G:$G,1,0)),"NO ISRC-CATALOG ID pair MATCH in Release_Track" )</f>
        <v/>
      </c>
      <c r="D1157" s="134" t="str">
        <f t="array" ref="D1157">ifs(and(isblank($A1157),isblank($B1157)),"", not(iserror(vlookup($A1157&amp;$B1157,'5) Release_Track'!$F:$F&amp;'5) Release_Track'!$G:$G,1,0))),vlookup($A1157&amp;$B1157,{'5) Release_Track'!$F:$F&amp;'5) Release_Track'!$G:$G,'5) Release_Track'!$I:$I},2,0), or(and(not(isblank($B1157)),$B1157=$B1156,$A1157&lt;&gt;$A1156),and(not(isblank($A1157)),$A1157=$A1156,$B1157&lt;&gt;$B1156)),"ID LISTS UNALIGNED",and($A1157&lt;&gt;"",countif('5) Release_Track'!$F:$F,$A1157)=0),"NO ISRC MATCH in Release_Track",and($B1157&lt;&gt;"",countif('5) Release_Track'!$G:$G,$B1157)=0),"NO CATALOG ID MATCH in Release_Track",iserror(vlookup($A1157&amp;$B1157,'5) Release_Track'!$F:$F&amp;'5) Release_Track'!$G:$G,1,0)),"NO ISRC-CATALOG ID pair MATCH in Release_Track" )</f>
        <v/>
      </c>
      <c r="E1157" s="20"/>
      <c r="F1157" s="20"/>
    </row>
    <row r="1158">
      <c r="B1158" s="116"/>
      <c r="C1158" s="134" t="str">
        <f t="array" ref="C1158">ifs(and(isblank($A1158),isblank($B1158)),"", not(iserror(vlookup($A1158&amp;$B1158,'5) Release_Track'!$F:$F&amp;'5) Release_Track'!$G:$G,1,0))),vlookup($A1158&amp;$B1158,{'5) Release_Track'!$F:$F&amp;'5) Release_Track'!$G:$G,'5) Release_Track'!$H:$H},2,0), or(and(not(isblank($B1158)),$B1158=$B1157,$A1158&lt;&gt;$A1157),and(not(isblank($A1158)),$A1158=$A1157,$B1158&lt;&gt;$B1157)),"ID LISTS UNALIGNED",and($A1158&lt;&gt;"",countif('5) Release_Track'!$F:$F,$A1158)=0),"NO ISRC MATCH in Release_Track",and($B1158&lt;&gt;"",countif('5) Release_Track'!$G:$G,$B1158)=0),"NO CATALOG ID MATCH in Release_Track",iserror(vlookup($A1158&amp;$B1158,'5) Release_Track'!$F:$F&amp;'5) Release_Track'!$G:$G,1,0)),"NO ISRC-CATALOG ID pair MATCH in Release_Track" )</f>
        <v/>
      </c>
      <c r="D1158" s="134" t="str">
        <f t="array" ref="D1158">ifs(and(isblank($A1158),isblank($B1158)),"", not(iserror(vlookup($A1158&amp;$B1158,'5) Release_Track'!$F:$F&amp;'5) Release_Track'!$G:$G,1,0))),vlookup($A1158&amp;$B1158,{'5) Release_Track'!$F:$F&amp;'5) Release_Track'!$G:$G,'5) Release_Track'!$I:$I},2,0), or(and(not(isblank($B1158)),$B1158=$B1157,$A1158&lt;&gt;$A1157),and(not(isblank($A1158)),$A1158=$A1157,$B1158&lt;&gt;$B1157)),"ID LISTS UNALIGNED",and($A1158&lt;&gt;"",countif('5) Release_Track'!$F:$F,$A1158)=0),"NO ISRC MATCH in Release_Track",and($B1158&lt;&gt;"",countif('5) Release_Track'!$G:$G,$B1158)=0),"NO CATALOG ID MATCH in Release_Track",iserror(vlookup($A1158&amp;$B1158,'5) Release_Track'!$F:$F&amp;'5) Release_Track'!$G:$G,1,0)),"NO ISRC-CATALOG ID pair MATCH in Release_Track" )</f>
        <v/>
      </c>
      <c r="E1158" s="20"/>
      <c r="F1158" s="20"/>
    </row>
    <row r="1159">
      <c r="B1159" s="116"/>
      <c r="C1159" s="134" t="str">
        <f t="array" ref="C1159">ifs(and(isblank($A1159),isblank($B1159)),"", not(iserror(vlookup($A1159&amp;$B1159,'5) Release_Track'!$F:$F&amp;'5) Release_Track'!$G:$G,1,0))),vlookup($A1159&amp;$B1159,{'5) Release_Track'!$F:$F&amp;'5) Release_Track'!$G:$G,'5) Release_Track'!$H:$H},2,0), or(and(not(isblank($B1159)),$B1159=$B1158,$A1159&lt;&gt;$A1158),and(not(isblank($A1159)),$A1159=$A1158,$B1159&lt;&gt;$B1158)),"ID LISTS UNALIGNED",and($A1159&lt;&gt;"",countif('5) Release_Track'!$F:$F,$A1159)=0),"NO ISRC MATCH in Release_Track",and($B1159&lt;&gt;"",countif('5) Release_Track'!$G:$G,$B1159)=0),"NO CATALOG ID MATCH in Release_Track",iserror(vlookup($A1159&amp;$B1159,'5) Release_Track'!$F:$F&amp;'5) Release_Track'!$G:$G,1,0)),"NO ISRC-CATALOG ID pair MATCH in Release_Track" )</f>
        <v/>
      </c>
      <c r="D1159" s="134" t="str">
        <f t="array" ref="D1159">ifs(and(isblank($A1159),isblank($B1159)),"", not(iserror(vlookup($A1159&amp;$B1159,'5) Release_Track'!$F:$F&amp;'5) Release_Track'!$G:$G,1,0))),vlookup($A1159&amp;$B1159,{'5) Release_Track'!$F:$F&amp;'5) Release_Track'!$G:$G,'5) Release_Track'!$I:$I},2,0), or(and(not(isblank($B1159)),$B1159=$B1158,$A1159&lt;&gt;$A1158),and(not(isblank($A1159)),$A1159=$A1158,$B1159&lt;&gt;$B1158)),"ID LISTS UNALIGNED",and($A1159&lt;&gt;"",countif('5) Release_Track'!$F:$F,$A1159)=0),"NO ISRC MATCH in Release_Track",and($B1159&lt;&gt;"",countif('5) Release_Track'!$G:$G,$B1159)=0),"NO CATALOG ID MATCH in Release_Track",iserror(vlookup($A1159&amp;$B1159,'5) Release_Track'!$F:$F&amp;'5) Release_Track'!$G:$G,1,0)),"NO ISRC-CATALOG ID pair MATCH in Release_Track" )</f>
        <v/>
      </c>
      <c r="E1159" s="20"/>
      <c r="F1159" s="20"/>
    </row>
    <row r="1160">
      <c r="B1160" s="116"/>
      <c r="C1160" s="134" t="str">
        <f t="array" ref="C1160">ifs(and(isblank($A1160),isblank($B1160)),"", not(iserror(vlookup($A1160&amp;$B1160,'5) Release_Track'!$F:$F&amp;'5) Release_Track'!$G:$G,1,0))),vlookup($A1160&amp;$B1160,{'5) Release_Track'!$F:$F&amp;'5) Release_Track'!$G:$G,'5) Release_Track'!$H:$H},2,0), or(and(not(isblank($B1160)),$B1160=$B1159,$A1160&lt;&gt;$A1159),and(not(isblank($A1160)),$A1160=$A1159,$B1160&lt;&gt;$B1159)),"ID LISTS UNALIGNED",and($A1160&lt;&gt;"",countif('5) Release_Track'!$F:$F,$A1160)=0),"NO ISRC MATCH in Release_Track",and($B1160&lt;&gt;"",countif('5) Release_Track'!$G:$G,$B1160)=0),"NO CATALOG ID MATCH in Release_Track",iserror(vlookup($A1160&amp;$B1160,'5) Release_Track'!$F:$F&amp;'5) Release_Track'!$G:$G,1,0)),"NO ISRC-CATALOG ID pair MATCH in Release_Track" )</f>
        <v/>
      </c>
      <c r="D1160" s="134" t="str">
        <f t="array" ref="D1160">ifs(and(isblank($A1160),isblank($B1160)),"", not(iserror(vlookup($A1160&amp;$B1160,'5) Release_Track'!$F:$F&amp;'5) Release_Track'!$G:$G,1,0))),vlookup($A1160&amp;$B1160,{'5) Release_Track'!$F:$F&amp;'5) Release_Track'!$G:$G,'5) Release_Track'!$I:$I},2,0), or(and(not(isblank($B1160)),$B1160=$B1159,$A1160&lt;&gt;$A1159),and(not(isblank($A1160)),$A1160=$A1159,$B1160&lt;&gt;$B1159)),"ID LISTS UNALIGNED",and($A1160&lt;&gt;"",countif('5) Release_Track'!$F:$F,$A1160)=0),"NO ISRC MATCH in Release_Track",and($B1160&lt;&gt;"",countif('5) Release_Track'!$G:$G,$B1160)=0),"NO CATALOG ID MATCH in Release_Track",iserror(vlookup($A1160&amp;$B1160,'5) Release_Track'!$F:$F&amp;'5) Release_Track'!$G:$G,1,0)),"NO ISRC-CATALOG ID pair MATCH in Release_Track" )</f>
        <v/>
      </c>
      <c r="E1160" s="20"/>
      <c r="F1160" s="20"/>
    </row>
    <row r="1161">
      <c r="B1161" s="116"/>
      <c r="C1161" s="134" t="str">
        <f t="array" ref="C1161">ifs(and(isblank($A1161),isblank($B1161)),"", not(iserror(vlookup($A1161&amp;$B1161,'5) Release_Track'!$F:$F&amp;'5) Release_Track'!$G:$G,1,0))),vlookup($A1161&amp;$B1161,{'5) Release_Track'!$F:$F&amp;'5) Release_Track'!$G:$G,'5) Release_Track'!$H:$H},2,0), or(and(not(isblank($B1161)),$B1161=$B1160,$A1161&lt;&gt;$A1160),and(not(isblank($A1161)),$A1161=$A1160,$B1161&lt;&gt;$B1160)),"ID LISTS UNALIGNED",and($A1161&lt;&gt;"",countif('5) Release_Track'!$F:$F,$A1161)=0),"NO ISRC MATCH in Release_Track",and($B1161&lt;&gt;"",countif('5) Release_Track'!$G:$G,$B1161)=0),"NO CATALOG ID MATCH in Release_Track",iserror(vlookup($A1161&amp;$B1161,'5) Release_Track'!$F:$F&amp;'5) Release_Track'!$G:$G,1,0)),"NO ISRC-CATALOG ID pair MATCH in Release_Track" )</f>
        <v/>
      </c>
      <c r="D1161" s="134" t="str">
        <f t="array" ref="D1161">ifs(and(isblank($A1161),isblank($B1161)),"", not(iserror(vlookup($A1161&amp;$B1161,'5) Release_Track'!$F:$F&amp;'5) Release_Track'!$G:$G,1,0))),vlookup($A1161&amp;$B1161,{'5) Release_Track'!$F:$F&amp;'5) Release_Track'!$G:$G,'5) Release_Track'!$I:$I},2,0), or(and(not(isblank($B1161)),$B1161=$B1160,$A1161&lt;&gt;$A1160),and(not(isblank($A1161)),$A1161=$A1160,$B1161&lt;&gt;$B1160)),"ID LISTS UNALIGNED",and($A1161&lt;&gt;"",countif('5) Release_Track'!$F:$F,$A1161)=0),"NO ISRC MATCH in Release_Track",and($B1161&lt;&gt;"",countif('5) Release_Track'!$G:$G,$B1161)=0),"NO CATALOG ID MATCH in Release_Track",iserror(vlookup($A1161&amp;$B1161,'5) Release_Track'!$F:$F&amp;'5) Release_Track'!$G:$G,1,0)),"NO ISRC-CATALOG ID pair MATCH in Release_Track" )</f>
        <v/>
      </c>
      <c r="E1161" s="20"/>
      <c r="F1161" s="20"/>
    </row>
    <row r="1162">
      <c r="B1162" s="116"/>
      <c r="C1162" s="134" t="str">
        <f t="array" ref="C1162">ifs(and(isblank($A1162),isblank($B1162)),"", not(iserror(vlookup($A1162&amp;$B1162,'5) Release_Track'!$F:$F&amp;'5) Release_Track'!$G:$G,1,0))),vlookup($A1162&amp;$B1162,{'5) Release_Track'!$F:$F&amp;'5) Release_Track'!$G:$G,'5) Release_Track'!$H:$H},2,0), or(and(not(isblank($B1162)),$B1162=$B1161,$A1162&lt;&gt;$A1161),and(not(isblank($A1162)),$A1162=$A1161,$B1162&lt;&gt;$B1161)),"ID LISTS UNALIGNED",and($A1162&lt;&gt;"",countif('5) Release_Track'!$F:$F,$A1162)=0),"NO ISRC MATCH in Release_Track",and($B1162&lt;&gt;"",countif('5) Release_Track'!$G:$G,$B1162)=0),"NO CATALOG ID MATCH in Release_Track",iserror(vlookup($A1162&amp;$B1162,'5) Release_Track'!$F:$F&amp;'5) Release_Track'!$G:$G,1,0)),"NO ISRC-CATALOG ID pair MATCH in Release_Track" )</f>
        <v/>
      </c>
      <c r="D1162" s="134" t="str">
        <f t="array" ref="D1162">ifs(and(isblank($A1162),isblank($B1162)),"", not(iserror(vlookup($A1162&amp;$B1162,'5) Release_Track'!$F:$F&amp;'5) Release_Track'!$G:$G,1,0))),vlookup($A1162&amp;$B1162,{'5) Release_Track'!$F:$F&amp;'5) Release_Track'!$G:$G,'5) Release_Track'!$I:$I},2,0), or(and(not(isblank($B1162)),$B1162=$B1161,$A1162&lt;&gt;$A1161),and(not(isblank($A1162)),$A1162=$A1161,$B1162&lt;&gt;$B1161)),"ID LISTS UNALIGNED",and($A1162&lt;&gt;"",countif('5) Release_Track'!$F:$F,$A1162)=0),"NO ISRC MATCH in Release_Track",and($B1162&lt;&gt;"",countif('5) Release_Track'!$G:$G,$B1162)=0),"NO CATALOG ID MATCH in Release_Track",iserror(vlookup($A1162&amp;$B1162,'5) Release_Track'!$F:$F&amp;'5) Release_Track'!$G:$G,1,0)),"NO ISRC-CATALOG ID pair MATCH in Release_Track" )</f>
        <v/>
      </c>
      <c r="E1162" s="20"/>
      <c r="F1162" s="20"/>
    </row>
    <row r="1163">
      <c r="B1163" s="116"/>
      <c r="C1163" s="134" t="str">
        <f t="array" ref="C1163">ifs(and(isblank($A1163),isblank($B1163)),"", not(iserror(vlookup($A1163&amp;$B1163,'5) Release_Track'!$F:$F&amp;'5) Release_Track'!$G:$G,1,0))),vlookup($A1163&amp;$B1163,{'5) Release_Track'!$F:$F&amp;'5) Release_Track'!$G:$G,'5) Release_Track'!$H:$H},2,0), or(and(not(isblank($B1163)),$B1163=$B1162,$A1163&lt;&gt;$A1162),and(not(isblank($A1163)),$A1163=$A1162,$B1163&lt;&gt;$B1162)),"ID LISTS UNALIGNED",and($A1163&lt;&gt;"",countif('5) Release_Track'!$F:$F,$A1163)=0),"NO ISRC MATCH in Release_Track",and($B1163&lt;&gt;"",countif('5) Release_Track'!$G:$G,$B1163)=0),"NO CATALOG ID MATCH in Release_Track",iserror(vlookup($A1163&amp;$B1163,'5) Release_Track'!$F:$F&amp;'5) Release_Track'!$G:$G,1,0)),"NO ISRC-CATALOG ID pair MATCH in Release_Track" )</f>
        <v/>
      </c>
      <c r="D1163" s="134" t="str">
        <f t="array" ref="D1163">ifs(and(isblank($A1163),isblank($B1163)),"", not(iserror(vlookup($A1163&amp;$B1163,'5) Release_Track'!$F:$F&amp;'5) Release_Track'!$G:$G,1,0))),vlookup($A1163&amp;$B1163,{'5) Release_Track'!$F:$F&amp;'5) Release_Track'!$G:$G,'5) Release_Track'!$I:$I},2,0), or(and(not(isblank($B1163)),$B1163=$B1162,$A1163&lt;&gt;$A1162),and(not(isblank($A1163)),$A1163=$A1162,$B1163&lt;&gt;$B1162)),"ID LISTS UNALIGNED",and($A1163&lt;&gt;"",countif('5) Release_Track'!$F:$F,$A1163)=0),"NO ISRC MATCH in Release_Track",and($B1163&lt;&gt;"",countif('5) Release_Track'!$G:$G,$B1163)=0),"NO CATALOG ID MATCH in Release_Track",iserror(vlookup($A1163&amp;$B1163,'5) Release_Track'!$F:$F&amp;'5) Release_Track'!$G:$G,1,0)),"NO ISRC-CATALOG ID pair MATCH in Release_Track" )</f>
        <v/>
      </c>
      <c r="E1163" s="20"/>
      <c r="F1163" s="20"/>
    </row>
    <row r="1164">
      <c r="B1164" s="116"/>
      <c r="C1164" s="134" t="str">
        <f t="array" ref="C1164">ifs(and(isblank($A1164),isblank($B1164)),"", not(iserror(vlookup($A1164&amp;$B1164,'5) Release_Track'!$F:$F&amp;'5) Release_Track'!$G:$G,1,0))),vlookup($A1164&amp;$B1164,{'5) Release_Track'!$F:$F&amp;'5) Release_Track'!$G:$G,'5) Release_Track'!$H:$H},2,0), or(and(not(isblank($B1164)),$B1164=$B1163,$A1164&lt;&gt;$A1163),and(not(isblank($A1164)),$A1164=$A1163,$B1164&lt;&gt;$B1163)),"ID LISTS UNALIGNED",and($A1164&lt;&gt;"",countif('5) Release_Track'!$F:$F,$A1164)=0),"NO ISRC MATCH in Release_Track",and($B1164&lt;&gt;"",countif('5) Release_Track'!$G:$G,$B1164)=0),"NO CATALOG ID MATCH in Release_Track",iserror(vlookup($A1164&amp;$B1164,'5) Release_Track'!$F:$F&amp;'5) Release_Track'!$G:$G,1,0)),"NO ISRC-CATALOG ID pair MATCH in Release_Track" )</f>
        <v/>
      </c>
      <c r="D1164" s="134" t="str">
        <f t="array" ref="D1164">ifs(and(isblank($A1164),isblank($B1164)),"", not(iserror(vlookup($A1164&amp;$B1164,'5) Release_Track'!$F:$F&amp;'5) Release_Track'!$G:$G,1,0))),vlookup($A1164&amp;$B1164,{'5) Release_Track'!$F:$F&amp;'5) Release_Track'!$G:$G,'5) Release_Track'!$I:$I},2,0), or(and(not(isblank($B1164)),$B1164=$B1163,$A1164&lt;&gt;$A1163),and(not(isblank($A1164)),$A1164=$A1163,$B1164&lt;&gt;$B1163)),"ID LISTS UNALIGNED",and($A1164&lt;&gt;"",countif('5) Release_Track'!$F:$F,$A1164)=0),"NO ISRC MATCH in Release_Track",and($B1164&lt;&gt;"",countif('5) Release_Track'!$G:$G,$B1164)=0),"NO CATALOG ID MATCH in Release_Track",iserror(vlookup($A1164&amp;$B1164,'5) Release_Track'!$F:$F&amp;'5) Release_Track'!$G:$G,1,0)),"NO ISRC-CATALOG ID pair MATCH in Release_Track" )</f>
        <v/>
      </c>
      <c r="E1164" s="20"/>
      <c r="F1164" s="20"/>
    </row>
    <row r="1165">
      <c r="B1165" s="116"/>
      <c r="C1165" s="134" t="str">
        <f t="array" ref="C1165">ifs(and(isblank($A1165),isblank($B1165)),"", not(iserror(vlookup($A1165&amp;$B1165,'5) Release_Track'!$F:$F&amp;'5) Release_Track'!$G:$G,1,0))),vlookup($A1165&amp;$B1165,{'5) Release_Track'!$F:$F&amp;'5) Release_Track'!$G:$G,'5) Release_Track'!$H:$H},2,0), or(and(not(isblank($B1165)),$B1165=$B1164,$A1165&lt;&gt;$A1164),and(not(isblank($A1165)),$A1165=$A1164,$B1165&lt;&gt;$B1164)),"ID LISTS UNALIGNED",and($A1165&lt;&gt;"",countif('5) Release_Track'!$F:$F,$A1165)=0),"NO ISRC MATCH in Release_Track",and($B1165&lt;&gt;"",countif('5) Release_Track'!$G:$G,$B1165)=0),"NO CATALOG ID MATCH in Release_Track",iserror(vlookup($A1165&amp;$B1165,'5) Release_Track'!$F:$F&amp;'5) Release_Track'!$G:$G,1,0)),"NO ISRC-CATALOG ID pair MATCH in Release_Track" )</f>
        <v/>
      </c>
      <c r="D1165" s="134" t="str">
        <f t="array" ref="D1165">ifs(and(isblank($A1165),isblank($B1165)),"", not(iserror(vlookup($A1165&amp;$B1165,'5) Release_Track'!$F:$F&amp;'5) Release_Track'!$G:$G,1,0))),vlookup($A1165&amp;$B1165,{'5) Release_Track'!$F:$F&amp;'5) Release_Track'!$G:$G,'5) Release_Track'!$I:$I},2,0), or(and(not(isblank($B1165)),$B1165=$B1164,$A1165&lt;&gt;$A1164),and(not(isblank($A1165)),$A1165=$A1164,$B1165&lt;&gt;$B1164)),"ID LISTS UNALIGNED",and($A1165&lt;&gt;"",countif('5) Release_Track'!$F:$F,$A1165)=0),"NO ISRC MATCH in Release_Track",and($B1165&lt;&gt;"",countif('5) Release_Track'!$G:$G,$B1165)=0),"NO CATALOG ID MATCH in Release_Track",iserror(vlookup($A1165&amp;$B1165,'5) Release_Track'!$F:$F&amp;'5) Release_Track'!$G:$G,1,0)),"NO ISRC-CATALOG ID pair MATCH in Release_Track" )</f>
        <v/>
      </c>
      <c r="E1165" s="20"/>
      <c r="F1165" s="20"/>
    </row>
    <row r="1166">
      <c r="B1166" s="116"/>
      <c r="C1166" s="134" t="str">
        <f t="array" ref="C1166">ifs(and(isblank($A1166),isblank($B1166)),"", not(iserror(vlookup($A1166&amp;$B1166,'5) Release_Track'!$F:$F&amp;'5) Release_Track'!$G:$G,1,0))),vlookup($A1166&amp;$B1166,{'5) Release_Track'!$F:$F&amp;'5) Release_Track'!$G:$G,'5) Release_Track'!$H:$H},2,0), or(and(not(isblank($B1166)),$B1166=$B1165,$A1166&lt;&gt;$A1165),and(not(isblank($A1166)),$A1166=$A1165,$B1166&lt;&gt;$B1165)),"ID LISTS UNALIGNED",and($A1166&lt;&gt;"",countif('5) Release_Track'!$F:$F,$A1166)=0),"NO ISRC MATCH in Release_Track",and($B1166&lt;&gt;"",countif('5) Release_Track'!$G:$G,$B1166)=0),"NO CATALOG ID MATCH in Release_Track",iserror(vlookup($A1166&amp;$B1166,'5) Release_Track'!$F:$F&amp;'5) Release_Track'!$G:$G,1,0)),"NO ISRC-CATALOG ID pair MATCH in Release_Track" )</f>
        <v/>
      </c>
      <c r="D1166" s="134" t="str">
        <f t="array" ref="D1166">ifs(and(isblank($A1166),isblank($B1166)),"", not(iserror(vlookup($A1166&amp;$B1166,'5) Release_Track'!$F:$F&amp;'5) Release_Track'!$G:$G,1,0))),vlookup($A1166&amp;$B1166,{'5) Release_Track'!$F:$F&amp;'5) Release_Track'!$G:$G,'5) Release_Track'!$I:$I},2,0), or(and(not(isblank($B1166)),$B1166=$B1165,$A1166&lt;&gt;$A1165),and(not(isblank($A1166)),$A1166=$A1165,$B1166&lt;&gt;$B1165)),"ID LISTS UNALIGNED",and($A1166&lt;&gt;"",countif('5) Release_Track'!$F:$F,$A1166)=0),"NO ISRC MATCH in Release_Track",and($B1166&lt;&gt;"",countif('5) Release_Track'!$G:$G,$B1166)=0),"NO CATALOG ID MATCH in Release_Track",iserror(vlookup($A1166&amp;$B1166,'5) Release_Track'!$F:$F&amp;'5) Release_Track'!$G:$G,1,0)),"NO ISRC-CATALOG ID pair MATCH in Release_Track" )</f>
        <v/>
      </c>
      <c r="E1166" s="20"/>
      <c r="F1166" s="20"/>
    </row>
    <row r="1167">
      <c r="B1167" s="116"/>
      <c r="C1167" s="134" t="str">
        <f t="array" ref="C1167">ifs(and(isblank($A1167),isblank($B1167)),"", not(iserror(vlookup($A1167&amp;$B1167,'5) Release_Track'!$F:$F&amp;'5) Release_Track'!$G:$G,1,0))),vlookup($A1167&amp;$B1167,{'5) Release_Track'!$F:$F&amp;'5) Release_Track'!$G:$G,'5) Release_Track'!$H:$H},2,0), or(and(not(isblank($B1167)),$B1167=$B1166,$A1167&lt;&gt;$A1166),and(not(isblank($A1167)),$A1167=$A1166,$B1167&lt;&gt;$B1166)),"ID LISTS UNALIGNED",and($A1167&lt;&gt;"",countif('5) Release_Track'!$F:$F,$A1167)=0),"NO ISRC MATCH in Release_Track",and($B1167&lt;&gt;"",countif('5) Release_Track'!$G:$G,$B1167)=0),"NO CATALOG ID MATCH in Release_Track",iserror(vlookup($A1167&amp;$B1167,'5) Release_Track'!$F:$F&amp;'5) Release_Track'!$G:$G,1,0)),"NO ISRC-CATALOG ID pair MATCH in Release_Track" )</f>
        <v/>
      </c>
      <c r="D1167" s="134" t="str">
        <f t="array" ref="D1167">ifs(and(isblank($A1167),isblank($B1167)),"", not(iserror(vlookup($A1167&amp;$B1167,'5) Release_Track'!$F:$F&amp;'5) Release_Track'!$G:$G,1,0))),vlookup($A1167&amp;$B1167,{'5) Release_Track'!$F:$F&amp;'5) Release_Track'!$G:$G,'5) Release_Track'!$I:$I},2,0), or(and(not(isblank($B1167)),$B1167=$B1166,$A1167&lt;&gt;$A1166),and(not(isblank($A1167)),$A1167=$A1166,$B1167&lt;&gt;$B1166)),"ID LISTS UNALIGNED",and($A1167&lt;&gt;"",countif('5) Release_Track'!$F:$F,$A1167)=0),"NO ISRC MATCH in Release_Track",and($B1167&lt;&gt;"",countif('5) Release_Track'!$G:$G,$B1167)=0),"NO CATALOG ID MATCH in Release_Track",iserror(vlookup($A1167&amp;$B1167,'5) Release_Track'!$F:$F&amp;'5) Release_Track'!$G:$G,1,0)),"NO ISRC-CATALOG ID pair MATCH in Release_Track" )</f>
        <v/>
      </c>
      <c r="E1167" s="20"/>
      <c r="F1167" s="20"/>
    </row>
    <row r="1168">
      <c r="B1168" s="116"/>
      <c r="C1168" s="134" t="str">
        <f t="array" ref="C1168">ifs(and(isblank($A1168),isblank($B1168)),"", not(iserror(vlookup($A1168&amp;$B1168,'5) Release_Track'!$F:$F&amp;'5) Release_Track'!$G:$G,1,0))),vlookup($A1168&amp;$B1168,{'5) Release_Track'!$F:$F&amp;'5) Release_Track'!$G:$G,'5) Release_Track'!$H:$H},2,0), or(and(not(isblank($B1168)),$B1168=$B1167,$A1168&lt;&gt;$A1167),and(not(isblank($A1168)),$A1168=$A1167,$B1168&lt;&gt;$B1167)),"ID LISTS UNALIGNED",and($A1168&lt;&gt;"",countif('5) Release_Track'!$F:$F,$A1168)=0),"NO ISRC MATCH in Release_Track",and($B1168&lt;&gt;"",countif('5) Release_Track'!$G:$G,$B1168)=0),"NO CATALOG ID MATCH in Release_Track",iserror(vlookup($A1168&amp;$B1168,'5) Release_Track'!$F:$F&amp;'5) Release_Track'!$G:$G,1,0)),"NO ISRC-CATALOG ID pair MATCH in Release_Track" )</f>
        <v/>
      </c>
      <c r="D1168" s="134" t="str">
        <f t="array" ref="D1168">ifs(and(isblank($A1168),isblank($B1168)),"", not(iserror(vlookup($A1168&amp;$B1168,'5) Release_Track'!$F:$F&amp;'5) Release_Track'!$G:$G,1,0))),vlookup($A1168&amp;$B1168,{'5) Release_Track'!$F:$F&amp;'5) Release_Track'!$G:$G,'5) Release_Track'!$I:$I},2,0), or(and(not(isblank($B1168)),$B1168=$B1167,$A1168&lt;&gt;$A1167),and(not(isblank($A1168)),$A1168=$A1167,$B1168&lt;&gt;$B1167)),"ID LISTS UNALIGNED",and($A1168&lt;&gt;"",countif('5) Release_Track'!$F:$F,$A1168)=0),"NO ISRC MATCH in Release_Track",and($B1168&lt;&gt;"",countif('5) Release_Track'!$G:$G,$B1168)=0),"NO CATALOG ID MATCH in Release_Track",iserror(vlookup($A1168&amp;$B1168,'5) Release_Track'!$F:$F&amp;'5) Release_Track'!$G:$G,1,0)),"NO ISRC-CATALOG ID pair MATCH in Release_Track" )</f>
        <v/>
      </c>
      <c r="E1168" s="20"/>
      <c r="F1168" s="20"/>
    </row>
    <row r="1169">
      <c r="B1169" s="116"/>
      <c r="C1169" s="134" t="str">
        <f t="array" ref="C1169">ifs(and(isblank($A1169),isblank($B1169)),"", not(iserror(vlookup($A1169&amp;$B1169,'5) Release_Track'!$F:$F&amp;'5) Release_Track'!$G:$G,1,0))),vlookup($A1169&amp;$B1169,{'5) Release_Track'!$F:$F&amp;'5) Release_Track'!$G:$G,'5) Release_Track'!$H:$H},2,0), or(and(not(isblank($B1169)),$B1169=$B1168,$A1169&lt;&gt;$A1168),and(not(isblank($A1169)),$A1169=$A1168,$B1169&lt;&gt;$B1168)),"ID LISTS UNALIGNED",and($A1169&lt;&gt;"",countif('5) Release_Track'!$F:$F,$A1169)=0),"NO ISRC MATCH in Release_Track",and($B1169&lt;&gt;"",countif('5) Release_Track'!$G:$G,$B1169)=0),"NO CATALOG ID MATCH in Release_Track",iserror(vlookup($A1169&amp;$B1169,'5) Release_Track'!$F:$F&amp;'5) Release_Track'!$G:$G,1,0)),"NO ISRC-CATALOG ID pair MATCH in Release_Track" )</f>
        <v/>
      </c>
      <c r="D1169" s="134" t="str">
        <f t="array" ref="D1169">ifs(and(isblank($A1169),isblank($B1169)),"", not(iserror(vlookup($A1169&amp;$B1169,'5) Release_Track'!$F:$F&amp;'5) Release_Track'!$G:$G,1,0))),vlookup($A1169&amp;$B1169,{'5) Release_Track'!$F:$F&amp;'5) Release_Track'!$G:$G,'5) Release_Track'!$I:$I},2,0), or(and(not(isblank($B1169)),$B1169=$B1168,$A1169&lt;&gt;$A1168),and(not(isblank($A1169)),$A1169=$A1168,$B1169&lt;&gt;$B1168)),"ID LISTS UNALIGNED",and($A1169&lt;&gt;"",countif('5) Release_Track'!$F:$F,$A1169)=0),"NO ISRC MATCH in Release_Track",and($B1169&lt;&gt;"",countif('5) Release_Track'!$G:$G,$B1169)=0),"NO CATALOG ID MATCH in Release_Track",iserror(vlookup($A1169&amp;$B1169,'5) Release_Track'!$F:$F&amp;'5) Release_Track'!$G:$G,1,0)),"NO ISRC-CATALOG ID pair MATCH in Release_Track" )</f>
        <v/>
      </c>
      <c r="E1169" s="20"/>
      <c r="F1169" s="20"/>
    </row>
    <row r="1170">
      <c r="B1170" s="116"/>
      <c r="C1170" s="134" t="str">
        <f t="array" ref="C1170">ifs(and(isblank($A1170),isblank($B1170)),"", not(iserror(vlookup($A1170&amp;$B1170,'5) Release_Track'!$F:$F&amp;'5) Release_Track'!$G:$G,1,0))),vlookup($A1170&amp;$B1170,{'5) Release_Track'!$F:$F&amp;'5) Release_Track'!$G:$G,'5) Release_Track'!$H:$H},2,0), or(and(not(isblank($B1170)),$B1170=$B1169,$A1170&lt;&gt;$A1169),and(not(isblank($A1170)),$A1170=$A1169,$B1170&lt;&gt;$B1169)),"ID LISTS UNALIGNED",and($A1170&lt;&gt;"",countif('5) Release_Track'!$F:$F,$A1170)=0),"NO ISRC MATCH in Release_Track",and($B1170&lt;&gt;"",countif('5) Release_Track'!$G:$G,$B1170)=0),"NO CATALOG ID MATCH in Release_Track",iserror(vlookup($A1170&amp;$B1170,'5) Release_Track'!$F:$F&amp;'5) Release_Track'!$G:$G,1,0)),"NO ISRC-CATALOG ID pair MATCH in Release_Track" )</f>
        <v/>
      </c>
      <c r="D1170" s="134" t="str">
        <f t="array" ref="D1170">ifs(and(isblank($A1170),isblank($B1170)),"", not(iserror(vlookup($A1170&amp;$B1170,'5) Release_Track'!$F:$F&amp;'5) Release_Track'!$G:$G,1,0))),vlookup($A1170&amp;$B1170,{'5) Release_Track'!$F:$F&amp;'5) Release_Track'!$G:$G,'5) Release_Track'!$I:$I},2,0), or(and(not(isblank($B1170)),$B1170=$B1169,$A1170&lt;&gt;$A1169),and(not(isblank($A1170)),$A1170=$A1169,$B1170&lt;&gt;$B1169)),"ID LISTS UNALIGNED",and($A1170&lt;&gt;"",countif('5) Release_Track'!$F:$F,$A1170)=0),"NO ISRC MATCH in Release_Track",and($B1170&lt;&gt;"",countif('5) Release_Track'!$G:$G,$B1170)=0),"NO CATALOG ID MATCH in Release_Track",iserror(vlookup($A1170&amp;$B1170,'5) Release_Track'!$F:$F&amp;'5) Release_Track'!$G:$G,1,0)),"NO ISRC-CATALOG ID pair MATCH in Release_Track" )</f>
        <v/>
      </c>
      <c r="E1170" s="20"/>
      <c r="F1170" s="20"/>
    </row>
    <row r="1171">
      <c r="B1171" s="116"/>
      <c r="C1171" s="134" t="str">
        <f t="array" ref="C1171">ifs(and(isblank($A1171),isblank($B1171)),"", not(iserror(vlookup($A1171&amp;$B1171,'5) Release_Track'!$F:$F&amp;'5) Release_Track'!$G:$G,1,0))),vlookup($A1171&amp;$B1171,{'5) Release_Track'!$F:$F&amp;'5) Release_Track'!$G:$G,'5) Release_Track'!$H:$H},2,0), or(and(not(isblank($B1171)),$B1171=$B1170,$A1171&lt;&gt;$A1170),and(not(isblank($A1171)),$A1171=$A1170,$B1171&lt;&gt;$B1170)),"ID LISTS UNALIGNED",and($A1171&lt;&gt;"",countif('5) Release_Track'!$F:$F,$A1171)=0),"NO ISRC MATCH in Release_Track",and($B1171&lt;&gt;"",countif('5) Release_Track'!$G:$G,$B1171)=0),"NO CATALOG ID MATCH in Release_Track",iserror(vlookup($A1171&amp;$B1171,'5) Release_Track'!$F:$F&amp;'5) Release_Track'!$G:$G,1,0)),"NO ISRC-CATALOG ID pair MATCH in Release_Track" )</f>
        <v/>
      </c>
      <c r="D1171" s="134" t="str">
        <f t="array" ref="D1171">ifs(and(isblank($A1171),isblank($B1171)),"", not(iserror(vlookup($A1171&amp;$B1171,'5) Release_Track'!$F:$F&amp;'5) Release_Track'!$G:$G,1,0))),vlookup($A1171&amp;$B1171,{'5) Release_Track'!$F:$F&amp;'5) Release_Track'!$G:$G,'5) Release_Track'!$I:$I},2,0), or(and(not(isblank($B1171)),$B1171=$B1170,$A1171&lt;&gt;$A1170),and(not(isblank($A1171)),$A1171=$A1170,$B1171&lt;&gt;$B1170)),"ID LISTS UNALIGNED",and($A1171&lt;&gt;"",countif('5) Release_Track'!$F:$F,$A1171)=0),"NO ISRC MATCH in Release_Track",and($B1171&lt;&gt;"",countif('5) Release_Track'!$G:$G,$B1171)=0),"NO CATALOG ID MATCH in Release_Track",iserror(vlookup($A1171&amp;$B1171,'5) Release_Track'!$F:$F&amp;'5) Release_Track'!$G:$G,1,0)),"NO ISRC-CATALOG ID pair MATCH in Release_Track" )</f>
        <v/>
      </c>
      <c r="E1171" s="20"/>
      <c r="F1171" s="20"/>
    </row>
    <row r="1172">
      <c r="B1172" s="116"/>
      <c r="C1172" s="134" t="str">
        <f t="array" ref="C1172">ifs(and(isblank($A1172),isblank($B1172)),"", not(iserror(vlookup($A1172&amp;$B1172,'5) Release_Track'!$F:$F&amp;'5) Release_Track'!$G:$G,1,0))),vlookup($A1172&amp;$B1172,{'5) Release_Track'!$F:$F&amp;'5) Release_Track'!$G:$G,'5) Release_Track'!$H:$H},2,0), or(and(not(isblank($B1172)),$B1172=$B1171,$A1172&lt;&gt;$A1171),and(not(isblank($A1172)),$A1172=$A1171,$B1172&lt;&gt;$B1171)),"ID LISTS UNALIGNED",and($A1172&lt;&gt;"",countif('5) Release_Track'!$F:$F,$A1172)=0),"NO ISRC MATCH in Release_Track",and($B1172&lt;&gt;"",countif('5) Release_Track'!$G:$G,$B1172)=0),"NO CATALOG ID MATCH in Release_Track",iserror(vlookup($A1172&amp;$B1172,'5) Release_Track'!$F:$F&amp;'5) Release_Track'!$G:$G,1,0)),"NO ISRC-CATALOG ID pair MATCH in Release_Track" )</f>
        <v/>
      </c>
      <c r="D1172" s="134" t="str">
        <f t="array" ref="D1172">ifs(and(isblank($A1172),isblank($B1172)),"", not(iserror(vlookup($A1172&amp;$B1172,'5) Release_Track'!$F:$F&amp;'5) Release_Track'!$G:$G,1,0))),vlookup($A1172&amp;$B1172,{'5) Release_Track'!$F:$F&amp;'5) Release_Track'!$G:$G,'5) Release_Track'!$I:$I},2,0), or(and(not(isblank($B1172)),$B1172=$B1171,$A1172&lt;&gt;$A1171),and(not(isblank($A1172)),$A1172=$A1171,$B1172&lt;&gt;$B1171)),"ID LISTS UNALIGNED",and($A1172&lt;&gt;"",countif('5) Release_Track'!$F:$F,$A1172)=0),"NO ISRC MATCH in Release_Track",and($B1172&lt;&gt;"",countif('5) Release_Track'!$G:$G,$B1172)=0),"NO CATALOG ID MATCH in Release_Track",iserror(vlookup($A1172&amp;$B1172,'5) Release_Track'!$F:$F&amp;'5) Release_Track'!$G:$G,1,0)),"NO ISRC-CATALOG ID pair MATCH in Release_Track" )</f>
        <v/>
      </c>
      <c r="E1172" s="20"/>
      <c r="F1172" s="20"/>
    </row>
    <row r="1173">
      <c r="B1173" s="116"/>
      <c r="C1173" s="134" t="str">
        <f t="array" ref="C1173">ifs(and(isblank($A1173),isblank($B1173)),"", not(iserror(vlookup($A1173&amp;$B1173,'5) Release_Track'!$F:$F&amp;'5) Release_Track'!$G:$G,1,0))),vlookup($A1173&amp;$B1173,{'5) Release_Track'!$F:$F&amp;'5) Release_Track'!$G:$G,'5) Release_Track'!$H:$H},2,0), or(and(not(isblank($B1173)),$B1173=$B1172,$A1173&lt;&gt;$A1172),and(not(isblank($A1173)),$A1173=$A1172,$B1173&lt;&gt;$B1172)),"ID LISTS UNALIGNED",and($A1173&lt;&gt;"",countif('5) Release_Track'!$F:$F,$A1173)=0),"NO ISRC MATCH in Release_Track",and($B1173&lt;&gt;"",countif('5) Release_Track'!$G:$G,$B1173)=0),"NO CATALOG ID MATCH in Release_Track",iserror(vlookup($A1173&amp;$B1173,'5) Release_Track'!$F:$F&amp;'5) Release_Track'!$G:$G,1,0)),"NO ISRC-CATALOG ID pair MATCH in Release_Track" )</f>
        <v/>
      </c>
      <c r="D1173" s="134" t="str">
        <f t="array" ref="D1173">ifs(and(isblank($A1173),isblank($B1173)),"", not(iserror(vlookup($A1173&amp;$B1173,'5) Release_Track'!$F:$F&amp;'5) Release_Track'!$G:$G,1,0))),vlookup($A1173&amp;$B1173,{'5) Release_Track'!$F:$F&amp;'5) Release_Track'!$G:$G,'5) Release_Track'!$I:$I},2,0), or(and(not(isblank($B1173)),$B1173=$B1172,$A1173&lt;&gt;$A1172),and(not(isblank($A1173)),$A1173=$A1172,$B1173&lt;&gt;$B1172)),"ID LISTS UNALIGNED",and($A1173&lt;&gt;"",countif('5) Release_Track'!$F:$F,$A1173)=0),"NO ISRC MATCH in Release_Track",and($B1173&lt;&gt;"",countif('5) Release_Track'!$G:$G,$B1173)=0),"NO CATALOG ID MATCH in Release_Track",iserror(vlookup($A1173&amp;$B1173,'5) Release_Track'!$F:$F&amp;'5) Release_Track'!$G:$G,1,0)),"NO ISRC-CATALOG ID pair MATCH in Release_Track" )</f>
        <v/>
      </c>
      <c r="E1173" s="20"/>
      <c r="F1173" s="20"/>
    </row>
    <row r="1174">
      <c r="B1174" s="116"/>
      <c r="C1174" s="134" t="str">
        <f t="array" ref="C1174">ifs(and(isblank($A1174),isblank($B1174)),"", not(iserror(vlookup($A1174&amp;$B1174,'5) Release_Track'!$F:$F&amp;'5) Release_Track'!$G:$G,1,0))),vlookup($A1174&amp;$B1174,{'5) Release_Track'!$F:$F&amp;'5) Release_Track'!$G:$G,'5) Release_Track'!$H:$H},2,0), or(and(not(isblank($B1174)),$B1174=$B1173,$A1174&lt;&gt;$A1173),and(not(isblank($A1174)),$A1174=$A1173,$B1174&lt;&gt;$B1173)),"ID LISTS UNALIGNED",and($A1174&lt;&gt;"",countif('5) Release_Track'!$F:$F,$A1174)=0),"NO ISRC MATCH in Release_Track",and($B1174&lt;&gt;"",countif('5) Release_Track'!$G:$G,$B1174)=0),"NO CATALOG ID MATCH in Release_Track",iserror(vlookup($A1174&amp;$B1174,'5) Release_Track'!$F:$F&amp;'5) Release_Track'!$G:$G,1,0)),"NO ISRC-CATALOG ID pair MATCH in Release_Track" )</f>
        <v/>
      </c>
      <c r="D1174" s="134" t="str">
        <f t="array" ref="D1174">ifs(and(isblank($A1174),isblank($B1174)),"", not(iserror(vlookup($A1174&amp;$B1174,'5) Release_Track'!$F:$F&amp;'5) Release_Track'!$G:$G,1,0))),vlookup($A1174&amp;$B1174,{'5) Release_Track'!$F:$F&amp;'5) Release_Track'!$G:$G,'5) Release_Track'!$I:$I},2,0), or(and(not(isblank($B1174)),$B1174=$B1173,$A1174&lt;&gt;$A1173),and(not(isblank($A1174)),$A1174=$A1173,$B1174&lt;&gt;$B1173)),"ID LISTS UNALIGNED",and($A1174&lt;&gt;"",countif('5) Release_Track'!$F:$F,$A1174)=0),"NO ISRC MATCH in Release_Track",and($B1174&lt;&gt;"",countif('5) Release_Track'!$G:$G,$B1174)=0),"NO CATALOG ID MATCH in Release_Track",iserror(vlookup($A1174&amp;$B1174,'5) Release_Track'!$F:$F&amp;'5) Release_Track'!$G:$G,1,0)),"NO ISRC-CATALOG ID pair MATCH in Release_Track" )</f>
        <v/>
      </c>
      <c r="E1174" s="20"/>
      <c r="F1174" s="20"/>
    </row>
    <row r="1175">
      <c r="B1175" s="116"/>
      <c r="C1175" s="134" t="str">
        <f t="array" ref="C1175">ifs(and(isblank($A1175),isblank($B1175)),"", not(iserror(vlookup($A1175&amp;$B1175,'5) Release_Track'!$F:$F&amp;'5) Release_Track'!$G:$G,1,0))),vlookup($A1175&amp;$B1175,{'5) Release_Track'!$F:$F&amp;'5) Release_Track'!$G:$G,'5) Release_Track'!$H:$H},2,0), or(and(not(isblank($B1175)),$B1175=$B1174,$A1175&lt;&gt;$A1174),and(not(isblank($A1175)),$A1175=$A1174,$B1175&lt;&gt;$B1174)),"ID LISTS UNALIGNED",and($A1175&lt;&gt;"",countif('5) Release_Track'!$F:$F,$A1175)=0),"NO ISRC MATCH in Release_Track",and($B1175&lt;&gt;"",countif('5) Release_Track'!$G:$G,$B1175)=0),"NO CATALOG ID MATCH in Release_Track",iserror(vlookup($A1175&amp;$B1175,'5) Release_Track'!$F:$F&amp;'5) Release_Track'!$G:$G,1,0)),"NO ISRC-CATALOG ID pair MATCH in Release_Track" )</f>
        <v/>
      </c>
      <c r="D1175" s="134" t="str">
        <f t="array" ref="D1175">ifs(and(isblank($A1175),isblank($B1175)),"", not(iserror(vlookup($A1175&amp;$B1175,'5) Release_Track'!$F:$F&amp;'5) Release_Track'!$G:$G,1,0))),vlookup($A1175&amp;$B1175,{'5) Release_Track'!$F:$F&amp;'5) Release_Track'!$G:$G,'5) Release_Track'!$I:$I},2,0), or(and(not(isblank($B1175)),$B1175=$B1174,$A1175&lt;&gt;$A1174),and(not(isblank($A1175)),$A1175=$A1174,$B1175&lt;&gt;$B1174)),"ID LISTS UNALIGNED",and($A1175&lt;&gt;"",countif('5) Release_Track'!$F:$F,$A1175)=0),"NO ISRC MATCH in Release_Track",and($B1175&lt;&gt;"",countif('5) Release_Track'!$G:$G,$B1175)=0),"NO CATALOG ID MATCH in Release_Track",iserror(vlookup($A1175&amp;$B1175,'5) Release_Track'!$F:$F&amp;'5) Release_Track'!$G:$G,1,0)),"NO ISRC-CATALOG ID pair MATCH in Release_Track" )</f>
        <v/>
      </c>
      <c r="E1175" s="20"/>
      <c r="F1175" s="20"/>
    </row>
    <row r="1176">
      <c r="B1176" s="116"/>
      <c r="C1176" s="134" t="str">
        <f t="array" ref="C1176">ifs(and(isblank($A1176),isblank($B1176)),"", not(iserror(vlookup($A1176&amp;$B1176,'5) Release_Track'!$F:$F&amp;'5) Release_Track'!$G:$G,1,0))),vlookup($A1176&amp;$B1176,{'5) Release_Track'!$F:$F&amp;'5) Release_Track'!$G:$G,'5) Release_Track'!$H:$H},2,0), or(and(not(isblank($B1176)),$B1176=$B1175,$A1176&lt;&gt;$A1175),and(not(isblank($A1176)),$A1176=$A1175,$B1176&lt;&gt;$B1175)),"ID LISTS UNALIGNED",and($A1176&lt;&gt;"",countif('5) Release_Track'!$F:$F,$A1176)=0),"NO ISRC MATCH in Release_Track",and($B1176&lt;&gt;"",countif('5) Release_Track'!$G:$G,$B1176)=0),"NO CATALOG ID MATCH in Release_Track",iserror(vlookup($A1176&amp;$B1176,'5) Release_Track'!$F:$F&amp;'5) Release_Track'!$G:$G,1,0)),"NO ISRC-CATALOG ID pair MATCH in Release_Track" )</f>
        <v/>
      </c>
      <c r="D1176" s="134" t="str">
        <f t="array" ref="D1176">ifs(and(isblank($A1176),isblank($B1176)),"", not(iserror(vlookup($A1176&amp;$B1176,'5) Release_Track'!$F:$F&amp;'5) Release_Track'!$G:$G,1,0))),vlookup($A1176&amp;$B1176,{'5) Release_Track'!$F:$F&amp;'5) Release_Track'!$G:$G,'5) Release_Track'!$I:$I},2,0), or(and(not(isblank($B1176)),$B1176=$B1175,$A1176&lt;&gt;$A1175),and(not(isblank($A1176)),$A1176=$A1175,$B1176&lt;&gt;$B1175)),"ID LISTS UNALIGNED",and($A1176&lt;&gt;"",countif('5) Release_Track'!$F:$F,$A1176)=0),"NO ISRC MATCH in Release_Track",and($B1176&lt;&gt;"",countif('5) Release_Track'!$G:$G,$B1176)=0),"NO CATALOG ID MATCH in Release_Track",iserror(vlookup($A1176&amp;$B1176,'5) Release_Track'!$F:$F&amp;'5) Release_Track'!$G:$G,1,0)),"NO ISRC-CATALOG ID pair MATCH in Release_Track" )</f>
        <v/>
      </c>
      <c r="E1176" s="20"/>
      <c r="F1176" s="20"/>
    </row>
    <row r="1177">
      <c r="B1177" s="116"/>
      <c r="C1177" s="134" t="str">
        <f t="array" ref="C1177">ifs(and(isblank($A1177),isblank($B1177)),"", not(iserror(vlookup($A1177&amp;$B1177,'5) Release_Track'!$F:$F&amp;'5) Release_Track'!$G:$G,1,0))),vlookup($A1177&amp;$B1177,{'5) Release_Track'!$F:$F&amp;'5) Release_Track'!$G:$G,'5) Release_Track'!$H:$H},2,0), or(and(not(isblank($B1177)),$B1177=$B1176,$A1177&lt;&gt;$A1176),and(not(isblank($A1177)),$A1177=$A1176,$B1177&lt;&gt;$B1176)),"ID LISTS UNALIGNED",and($A1177&lt;&gt;"",countif('5) Release_Track'!$F:$F,$A1177)=0),"NO ISRC MATCH in Release_Track",and($B1177&lt;&gt;"",countif('5) Release_Track'!$G:$G,$B1177)=0),"NO CATALOG ID MATCH in Release_Track",iserror(vlookup($A1177&amp;$B1177,'5) Release_Track'!$F:$F&amp;'5) Release_Track'!$G:$G,1,0)),"NO ISRC-CATALOG ID pair MATCH in Release_Track" )</f>
        <v/>
      </c>
      <c r="D1177" s="134" t="str">
        <f t="array" ref="D1177">ifs(and(isblank($A1177),isblank($B1177)),"", not(iserror(vlookup($A1177&amp;$B1177,'5) Release_Track'!$F:$F&amp;'5) Release_Track'!$G:$G,1,0))),vlookup($A1177&amp;$B1177,{'5) Release_Track'!$F:$F&amp;'5) Release_Track'!$G:$G,'5) Release_Track'!$I:$I},2,0), or(and(not(isblank($B1177)),$B1177=$B1176,$A1177&lt;&gt;$A1176),and(not(isblank($A1177)),$A1177=$A1176,$B1177&lt;&gt;$B1176)),"ID LISTS UNALIGNED",and($A1177&lt;&gt;"",countif('5) Release_Track'!$F:$F,$A1177)=0),"NO ISRC MATCH in Release_Track",and($B1177&lt;&gt;"",countif('5) Release_Track'!$G:$G,$B1177)=0),"NO CATALOG ID MATCH in Release_Track",iserror(vlookup($A1177&amp;$B1177,'5) Release_Track'!$F:$F&amp;'5) Release_Track'!$G:$G,1,0)),"NO ISRC-CATALOG ID pair MATCH in Release_Track" )</f>
        <v/>
      </c>
      <c r="E1177" s="20"/>
      <c r="F1177" s="20"/>
    </row>
    <row r="1178">
      <c r="B1178" s="116"/>
      <c r="C1178" s="134" t="str">
        <f t="array" ref="C1178">ifs(and(isblank($A1178),isblank($B1178)),"", not(iserror(vlookup($A1178&amp;$B1178,'5) Release_Track'!$F:$F&amp;'5) Release_Track'!$G:$G,1,0))),vlookup($A1178&amp;$B1178,{'5) Release_Track'!$F:$F&amp;'5) Release_Track'!$G:$G,'5) Release_Track'!$H:$H},2,0), or(and(not(isblank($B1178)),$B1178=$B1177,$A1178&lt;&gt;$A1177),and(not(isblank($A1178)),$A1178=$A1177,$B1178&lt;&gt;$B1177)),"ID LISTS UNALIGNED",and($A1178&lt;&gt;"",countif('5) Release_Track'!$F:$F,$A1178)=0),"NO ISRC MATCH in Release_Track",and($B1178&lt;&gt;"",countif('5) Release_Track'!$G:$G,$B1178)=0),"NO CATALOG ID MATCH in Release_Track",iserror(vlookup($A1178&amp;$B1178,'5) Release_Track'!$F:$F&amp;'5) Release_Track'!$G:$G,1,0)),"NO ISRC-CATALOG ID pair MATCH in Release_Track" )</f>
        <v/>
      </c>
      <c r="D1178" s="134" t="str">
        <f t="array" ref="D1178">ifs(and(isblank($A1178),isblank($B1178)),"", not(iserror(vlookup($A1178&amp;$B1178,'5) Release_Track'!$F:$F&amp;'5) Release_Track'!$G:$G,1,0))),vlookup($A1178&amp;$B1178,{'5) Release_Track'!$F:$F&amp;'5) Release_Track'!$G:$G,'5) Release_Track'!$I:$I},2,0), or(and(not(isblank($B1178)),$B1178=$B1177,$A1178&lt;&gt;$A1177),and(not(isblank($A1178)),$A1178=$A1177,$B1178&lt;&gt;$B1177)),"ID LISTS UNALIGNED",and($A1178&lt;&gt;"",countif('5) Release_Track'!$F:$F,$A1178)=0),"NO ISRC MATCH in Release_Track",and($B1178&lt;&gt;"",countif('5) Release_Track'!$G:$G,$B1178)=0),"NO CATALOG ID MATCH in Release_Track",iserror(vlookup($A1178&amp;$B1178,'5) Release_Track'!$F:$F&amp;'5) Release_Track'!$G:$G,1,0)),"NO ISRC-CATALOG ID pair MATCH in Release_Track" )</f>
        <v/>
      </c>
      <c r="E1178" s="20"/>
      <c r="F1178" s="20"/>
    </row>
    <row r="1179">
      <c r="B1179" s="116"/>
      <c r="C1179" s="134" t="str">
        <f t="array" ref="C1179">ifs(and(isblank($A1179),isblank($B1179)),"", not(iserror(vlookup($A1179&amp;$B1179,'5) Release_Track'!$F:$F&amp;'5) Release_Track'!$G:$G,1,0))),vlookup($A1179&amp;$B1179,{'5) Release_Track'!$F:$F&amp;'5) Release_Track'!$G:$G,'5) Release_Track'!$H:$H},2,0), or(and(not(isblank($B1179)),$B1179=$B1178,$A1179&lt;&gt;$A1178),and(not(isblank($A1179)),$A1179=$A1178,$B1179&lt;&gt;$B1178)),"ID LISTS UNALIGNED",and($A1179&lt;&gt;"",countif('5) Release_Track'!$F:$F,$A1179)=0),"NO ISRC MATCH in Release_Track",and($B1179&lt;&gt;"",countif('5) Release_Track'!$G:$G,$B1179)=0),"NO CATALOG ID MATCH in Release_Track",iserror(vlookup($A1179&amp;$B1179,'5) Release_Track'!$F:$F&amp;'5) Release_Track'!$G:$G,1,0)),"NO ISRC-CATALOG ID pair MATCH in Release_Track" )</f>
        <v/>
      </c>
      <c r="D1179" s="134" t="str">
        <f t="array" ref="D1179">ifs(and(isblank($A1179),isblank($B1179)),"", not(iserror(vlookup($A1179&amp;$B1179,'5) Release_Track'!$F:$F&amp;'5) Release_Track'!$G:$G,1,0))),vlookup($A1179&amp;$B1179,{'5) Release_Track'!$F:$F&amp;'5) Release_Track'!$G:$G,'5) Release_Track'!$I:$I},2,0), or(and(not(isblank($B1179)),$B1179=$B1178,$A1179&lt;&gt;$A1178),and(not(isblank($A1179)),$A1179=$A1178,$B1179&lt;&gt;$B1178)),"ID LISTS UNALIGNED",and($A1179&lt;&gt;"",countif('5) Release_Track'!$F:$F,$A1179)=0),"NO ISRC MATCH in Release_Track",and($B1179&lt;&gt;"",countif('5) Release_Track'!$G:$G,$B1179)=0),"NO CATALOG ID MATCH in Release_Track",iserror(vlookup($A1179&amp;$B1179,'5) Release_Track'!$F:$F&amp;'5) Release_Track'!$G:$G,1,0)),"NO ISRC-CATALOG ID pair MATCH in Release_Track" )</f>
        <v/>
      </c>
      <c r="E1179" s="20"/>
      <c r="F1179" s="20"/>
    </row>
    <row r="1180">
      <c r="B1180" s="116"/>
      <c r="C1180" s="134" t="str">
        <f t="array" ref="C1180">ifs(and(isblank($A1180),isblank($B1180)),"", not(iserror(vlookup($A1180&amp;$B1180,'5) Release_Track'!$F:$F&amp;'5) Release_Track'!$G:$G,1,0))),vlookup($A1180&amp;$B1180,{'5) Release_Track'!$F:$F&amp;'5) Release_Track'!$G:$G,'5) Release_Track'!$H:$H},2,0), or(and(not(isblank($B1180)),$B1180=$B1179,$A1180&lt;&gt;$A1179),and(not(isblank($A1180)),$A1180=$A1179,$B1180&lt;&gt;$B1179)),"ID LISTS UNALIGNED",and($A1180&lt;&gt;"",countif('5) Release_Track'!$F:$F,$A1180)=0),"NO ISRC MATCH in Release_Track",and($B1180&lt;&gt;"",countif('5) Release_Track'!$G:$G,$B1180)=0),"NO CATALOG ID MATCH in Release_Track",iserror(vlookup($A1180&amp;$B1180,'5) Release_Track'!$F:$F&amp;'5) Release_Track'!$G:$G,1,0)),"NO ISRC-CATALOG ID pair MATCH in Release_Track" )</f>
        <v/>
      </c>
      <c r="D1180" s="134" t="str">
        <f t="array" ref="D1180">ifs(and(isblank($A1180),isblank($B1180)),"", not(iserror(vlookup($A1180&amp;$B1180,'5) Release_Track'!$F:$F&amp;'5) Release_Track'!$G:$G,1,0))),vlookup($A1180&amp;$B1180,{'5) Release_Track'!$F:$F&amp;'5) Release_Track'!$G:$G,'5) Release_Track'!$I:$I},2,0), or(and(not(isblank($B1180)),$B1180=$B1179,$A1180&lt;&gt;$A1179),and(not(isblank($A1180)),$A1180=$A1179,$B1180&lt;&gt;$B1179)),"ID LISTS UNALIGNED",and($A1180&lt;&gt;"",countif('5) Release_Track'!$F:$F,$A1180)=0),"NO ISRC MATCH in Release_Track",and($B1180&lt;&gt;"",countif('5) Release_Track'!$G:$G,$B1180)=0),"NO CATALOG ID MATCH in Release_Track",iserror(vlookup($A1180&amp;$B1180,'5) Release_Track'!$F:$F&amp;'5) Release_Track'!$G:$G,1,0)),"NO ISRC-CATALOG ID pair MATCH in Release_Track" )</f>
        <v/>
      </c>
      <c r="E1180" s="20"/>
      <c r="F1180" s="20"/>
    </row>
    <row r="1181">
      <c r="B1181" s="116"/>
      <c r="C1181" s="134" t="str">
        <f t="array" ref="C1181">ifs(and(isblank($A1181),isblank($B1181)),"", not(iserror(vlookup($A1181&amp;$B1181,'5) Release_Track'!$F:$F&amp;'5) Release_Track'!$G:$G,1,0))),vlookup($A1181&amp;$B1181,{'5) Release_Track'!$F:$F&amp;'5) Release_Track'!$G:$G,'5) Release_Track'!$H:$H},2,0), or(and(not(isblank($B1181)),$B1181=$B1180,$A1181&lt;&gt;$A1180),and(not(isblank($A1181)),$A1181=$A1180,$B1181&lt;&gt;$B1180)),"ID LISTS UNALIGNED",and($A1181&lt;&gt;"",countif('5) Release_Track'!$F:$F,$A1181)=0),"NO ISRC MATCH in Release_Track",and($B1181&lt;&gt;"",countif('5) Release_Track'!$G:$G,$B1181)=0),"NO CATALOG ID MATCH in Release_Track",iserror(vlookup($A1181&amp;$B1181,'5) Release_Track'!$F:$F&amp;'5) Release_Track'!$G:$G,1,0)),"NO ISRC-CATALOG ID pair MATCH in Release_Track" )</f>
        <v/>
      </c>
      <c r="D1181" s="134" t="str">
        <f t="array" ref="D1181">ifs(and(isblank($A1181),isblank($B1181)),"", not(iserror(vlookup($A1181&amp;$B1181,'5) Release_Track'!$F:$F&amp;'5) Release_Track'!$G:$G,1,0))),vlookup($A1181&amp;$B1181,{'5) Release_Track'!$F:$F&amp;'5) Release_Track'!$G:$G,'5) Release_Track'!$I:$I},2,0), or(and(not(isblank($B1181)),$B1181=$B1180,$A1181&lt;&gt;$A1180),and(not(isblank($A1181)),$A1181=$A1180,$B1181&lt;&gt;$B1180)),"ID LISTS UNALIGNED",and($A1181&lt;&gt;"",countif('5) Release_Track'!$F:$F,$A1181)=0),"NO ISRC MATCH in Release_Track",and($B1181&lt;&gt;"",countif('5) Release_Track'!$G:$G,$B1181)=0),"NO CATALOG ID MATCH in Release_Track",iserror(vlookup($A1181&amp;$B1181,'5) Release_Track'!$F:$F&amp;'5) Release_Track'!$G:$G,1,0)),"NO ISRC-CATALOG ID pair MATCH in Release_Track" )</f>
        <v/>
      </c>
      <c r="E1181" s="20"/>
      <c r="F1181" s="20"/>
    </row>
    <row r="1182">
      <c r="B1182" s="116"/>
      <c r="C1182" s="134" t="str">
        <f t="array" ref="C1182">ifs(and(isblank($A1182),isblank($B1182)),"", not(iserror(vlookup($A1182&amp;$B1182,'5) Release_Track'!$F:$F&amp;'5) Release_Track'!$G:$G,1,0))),vlookup($A1182&amp;$B1182,{'5) Release_Track'!$F:$F&amp;'5) Release_Track'!$G:$G,'5) Release_Track'!$H:$H},2,0), or(and(not(isblank($B1182)),$B1182=$B1181,$A1182&lt;&gt;$A1181),and(not(isblank($A1182)),$A1182=$A1181,$B1182&lt;&gt;$B1181)),"ID LISTS UNALIGNED",and($A1182&lt;&gt;"",countif('5) Release_Track'!$F:$F,$A1182)=0),"NO ISRC MATCH in Release_Track",and($B1182&lt;&gt;"",countif('5) Release_Track'!$G:$G,$B1182)=0),"NO CATALOG ID MATCH in Release_Track",iserror(vlookup($A1182&amp;$B1182,'5) Release_Track'!$F:$F&amp;'5) Release_Track'!$G:$G,1,0)),"NO ISRC-CATALOG ID pair MATCH in Release_Track" )</f>
        <v/>
      </c>
      <c r="D1182" s="134" t="str">
        <f t="array" ref="D1182">ifs(and(isblank($A1182),isblank($B1182)),"", not(iserror(vlookup($A1182&amp;$B1182,'5) Release_Track'!$F:$F&amp;'5) Release_Track'!$G:$G,1,0))),vlookup($A1182&amp;$B1182,{'5) Release_Track'!$F:$F&amp;'5) Release_Track'!$G:$G,'5) Release_Track'!$I:$I},2,0), or(and(not(isblank($B1182)),$B1182=$B1181,$A1182&lt;&gt;$A1181),and(not(isblank($A1182)),$A1182=$A1181,$B1182&lt;&gt;$B1181)),"ID LISTS UNALIGNED",and($A1182&lt;&gt;"",countif('5) Release_Track'!$F:$F,$A1182)=0),"NO ISRC MATCH in Release_Track",and($B1182&lt;&gt;"",countif('5) Release_Track'!$G:$G,$B1182)=0),"NO CATALOG ID MATCH in Release_Track",iserror(vlookup($A1182&amp;$B1182,'5) Release_Track'!$F:$F&amp;'5) Release_Track'!$G:$G,1,0)),"NO ISRC-CATALOG ID pair MATCH in Release_Track" )</f>
        <v/>
      </c>
      <c r="E1182" s="20"/>
      <c r="F1182" s="20"/>
    </row>
    <row r="1183">
      <c r="B1183" s="116"/>
      <c r="C1183" s="134" t="str">
        <f t="array" ref="C1183">ifs(and(isblank($A1183),isblank($B1183)),"", not(iserror(vlookup($A1183&amp;$B1183,'5) Release_Track'!$F:$F&amp;'5) Release_Track'!$G:$G,1,0))),vlookup($A1183&amp;$B1183,{'5) Release_Track'!$F:$F&amp;'5) Release_Track'!$G:$G,'5) Release_Track'!$H:$H},2,0), or(and(not(isblank($B1183)),$B1183=$B1182,$A1183&lt;&gt;$A1182),and(not(isblank($A1183)),$A1183=$A1182,$B1183&lt;&gt;$B1182)),"ID LISTS UNALIGNED",and($A1183&lt;&gt;"",countif('5) Release_Track'!$F:$F,$A1183)=0),"NO ISRC MATCH in Release_Track",and($B1183&lt;&gt;"",countif('5) Release_Track'!$G:$G,$B1183)=0),"NO CATALOG ID MATCH in Release_Track",iserror(vlookup($A1183&amp;$B1183,'5) Release_Track'!$F:$F&amp;'5) Release_Track'!$G:$G,1,0)),"NO ISRC-CATALOG ID pair MATCH in Release_Track" )</f>
        <v/>
      </c>
      <c r="D1183" s="134" t="str">
        <f t="array" ref="D1183">ifs(and(isblank($A1183),isblank($B1183)),"", not(iserror(vlookup($A1183&amp;$B1183,'5) Release_Track'!$F:$F&amp;'5) Release_Track'!$G:$G,1,0))),vlookup($A1183&amp;$B1183,{'5) Release_Track'!$F:$F&amp;'5) Release_Track'!$G:$G,'5) Release_Track'!$I:$I},2,0), or(and(not(isblank($B1183)),$B1183=$B1182,$A1183&lt;&gt;$A1182),and(not(isblank($A1183)),$A1183=$A1182,$B1183&lt;&gt;$B1182)),"ID LISTS UNALIGNED",and($A1183&lt;&gt;"",countif('5) Release_Track'!$F:$F,$A1183)=0),"NO ISRC MATCH in Release_Track",and($B1183&lt;&gt;"",countif('5) Release_Track'!$G:$G,$B1183)=0),"NO CATALOG ID MATCH in Release_Track",iserror(vlookup($A1183&amp;$B1183,'5) Release_Track'!$F:$F&amp;'5) Release_Track'!$G:$G,1,0)),"NO ISRC-CATALOG ID pair MATCH in Release_Track" )</f>
        <v/>
      </c>
      <c r="E1183" s="20"/>
      <c r="F1183" s="20"/>
    </row>
    <row r="1184">
      <c r="B1184" s="116"/>
      <c r="C1184" s="134" t="str">
        <f t="array" ref="C1184">ifs(and(isblank($A1184),isblank($B1184)),"", not(iserror(vlookup($A1184&amp;$B1184,'5) Release_Track'!$F:$F&amp;'5) Release_Track'!$G:$G,1,0))),vlookup($A1184&amp;$B1184,{'5) Release_Track'!$F:$F&amp;'5) Release_Track'!$G:$G,'5) Release_Track'!$H:$H},2,0), or(and(not(isblank($B1184)),$B1184=$B1183,$A1184&lt;&gt;$A1183),and(not(isblank($A1184)),$A1184=$A1183,$B1184&lt;&gt;$B1183)),"ID LISTS UNALIGNED",and($A1184&lt;&gt;"",countif('5) Release_Track'!$F:$F,$A1184)=0),"NO ISRC MATCH in Release_Track",and($B1184&lt;&gt;"",countif('5) Release_Track'!$G:$G,$B1184)=0),"NO CATALOG ID MATCH in Release_Track",iserror(vlookup($A1184&amp;$B1184,'5) Release_Track'!$F:$F&amp;'5) Release_Track'!$G:$G,1,0)),"NO ISRC-CATALOG ID pair MATCH in Release_Track" )</f>
        <v/>
      </c>
      <c r="D1184" s="134" t="str">
        <f t="array" ref="D1184">ifs(and(isblank($A1184),isblank($B1184)),"", not(iserror(vlookup($A1184&amp;$B1184,'5) Release_Track'!$F:$F&amp;'5) Release_Track'!$G:$G,1,0))),vlookup($A1184&amp;$B1184,{'5) Release_Track'!$F:$F&amp;'5) Release_Track'!$G:$G,'5) Release_Track'!$I:$I},2,0), or(and(not(isblank($B1184)),$B1184=$B1183,$A1184&lt;&gt;$A1183),and(not(isblank($A1184)),$A1184=$A1183,$B1184&lt;&gt;$B1183)),"ID LISTS UNALIGNED",and($A1184&lt;&gt;"",countif('5) Release_Track'!$F:$F,$A1184)=0),"NO ISRC MATCH in Release_Track",and($B1184&lt;&gt;"",countif('5) Release_Track'!$G:$G,$B1184)=0),"NO CATALOG ID MATCH in Release_Track",iserror(vlookup($A1184&amp;$B1184,'5) Release_Track'!$F:$F&amp;'5) Release_Track'!$G:$G,1,0)),"NO ISRC-CATALOG ID pair MATCH in Release_Track" )</f>
        <v/>
      </c>
      <c r="E1184" s="20"/>
      <c r="F1184" s="20"/>
    </row>
    <row r="1185">
      <c r="B1185" s="116"/>
      <c r="C1185" s="134" t="str">
        <f t="array" ref="C1185">ifs(and(isblank($A1185),isblank($B1185)),"", not(iserror(vlookup($A1185&amp;$B1185,'5) Release_Track'!$F:$F&amp;'5) Release_Track'!$G:$G,1,0))),vlookup($A1185&amp;$B1185,{'5) Release_Track'!$F:$F&amp;'5) Release_Track'!$G:$G,'5) Release_Track'!$H:$H},2,0), or(and(not(isblank($B1185)),$B1185=$B1184,$A1185&lt;&gt;$A1184),and(not(isblank($A1185)),$A1185=$A1184,$B1185&lt;&gt;$B1184)),"ID LISTS UNALIGNED",and($A1185&lt;&gt;"",countif('5) Release_Track'!$F:$F,$A1185)=0),"NO ISRC MATCH in Release_Track",and($B1185&lt;&gt;"",countif('5) Release_Track'!$G:$G,$B1185)=0),"NO CATALOG ID MATCH in Release_Track",iserror(vlookup($A1185&amp;$B1185,'5) Release_Track'!$F:$F&amp;'5) Release_Track'!$G:$G,1,0)),"NO ISRC-CATALOG ID pair MATCH in Release_Track" )</f>
        <v/>
      </c>
      <c r="D1185" s="134" t="str">
        <f t="array" ref="D1185">ifs(and(isblank($A1185),isblank($B1185)),"", not(iserror(vlookup($A1185&amp;$B1185,'5) Release_Track'!$F:$F&amp;'5) Release_Track'!$G:$G,1,0))),vlookup($A1185&amp;$B1185,{'5) Release_Track'!$F:$F&amp;'5) Release_Track'!$G:$G,'5) Release_Track'!$I:$I},2,0), or(and(not(isblank($B1185)),$B1185=$B1184,$A1185&lt;&gt;$A1184),and(not(isblank($A1185)),$A1185=$A1184,$B1185&lt;&gt;$B1184)),"ID LISTS UNALIGNED",and($A1185&lt;&gt;"",countif('5) Release_Track'!$F:$F,$A1185)=0),"NO ISRC MATCH in Release_Track",and($B1185&lt;&gt;"",countif('5) Release_Track'!$G:$G,$B1185)=0),"NO CATALOG ID MATCH in Release_Track",iserror(vlookup($A1185&amp;$B1185,'5) Release_Track'!$F:$F&amp;'5) Release_Track'!$G:$G,1,0)),"NO ISRC-CATALOG ID pair MATCH in Release_Track" )</f>
        <v/>
      </c>
      <c r="E1185" s="20"/>
      <c r="F1185" s="20"/>
    </row>
    <row r="1186">
      <c r="B1186" s="116"/>
      <c r="C1186" s="134" t="str">
        <f t="array" ref="C1186">ifs(and(isblank($A1186),isblank($B1186)),"", not(iserror(vlookup($A1186&amp;$B1186,'5) Release_Track'!$F:$F&amp;'5) Release_Track'!$G:$G,1,0))),vlookup($A1186&amp;$B1186,{'5) Release_Track'!$F:$F&amp;'5) Release_Track'!$G:$G,'5) Release_Track'!$H:$H},2,0), or(and(not(isblank($B1186)),$B1186=$B1185,$A1186&lt;&gt;$A1185),and(not(isblank($A1186)),$A1186=$A1185,$B1186&lt;&gt;$B1185)),"ID LISTS UNALIGNED",and($A1186&lt;&gt;"",countif('5) Release_Track'!$F:$F,$A1186)=0),"NO ISRC MATCH in Release_Track",and($B1186&lt;&gt;"",countif('5) Release_Track'!$G:$G,$B1186)=0),"NO CATALOG ID MATCH in Release_Track",iserror(vlookup($A1186&amp;$B1186,'5) Release_Track'!$F:$F&amp;'5) Release_Track'!$G:$G,1,0)),"NO ISRC-CATALOG ID pair MATCH in Release_Track" )</f>
        <v/>
      </c>
      <c r="D1186" s="134" t="str">
        <f t="array" ref="D1186">ifs(and(isblank($A1186),isblank($B1186)),"", not(iserror(vlookup($A1186&amp;$B1186,'5) Release_Track'!$F:$F&amp;'5) Release_Track'!$G:$G,1,0))),vlookup($A1186&amp;$B1186,{'5) Release_Track'!$F:$F&amp;'5) Release_Track'!$G:$G,'5) Release_Track'!$I:$I},2,0), or(and(not(isblank($B1186)),$B1186=$B1185,$A1186&lt;&gt;$A1185),and(not(isblank($A1186)),$A1186=$A1185,$B1186&lt;&gt;$B1185)),"ID LISTS UNALIGNED",and($A1186&lt;&gt;"",countif('5) Release_Track'!$F:$F,$A1186)=0),"NO ISRC MATCH in Release_Track",and($B1186&lt;&gt;"",countif('5) Release_Track'!$G:$G,$B1186)=0),"NO CATALOG ID MATCH in Release_Track",iserror(vlookup($A1186&amp;$B1186,'5) Release_Track'!$F:$F&amp;'5) Release_Track'!$G:$G,1,0)),"NO ISRC-CATALOG ID pair MATCH in Release_Track" )</f>
        <v/>
      </c>
      <c r="E1186" s="20"/>
      <c r="F1186" s="20"/>
    </row>
    <row r="1187">
      <c r="B1187" s="116"/>
      <c r="C1187" s="134" t="str">
        <f t="array" ref="C1187">ifs(and(isblank($A1187),isblank($B1187)),"", not(iserror(vlookup($A1187&amp;$B1187,'5) Release_Track'!$F:$F&amp;'5) Release_Track'!$G:$G,1,0))),vlookup($A1187&amp;$B1187,{'5) Release_Track'!$F:$F&amp;'5) Release_Track'!$G:$G,'5) Release_Track'!$H:$H},2,0), or(and(not(isblank($B1187)),$B1187=$B1186,$A1187&lt;&gt;$A1186),and(not(isblank($A1187)),$A1187=$A1186,$B1187&lt;&gt;$B1186)),"ID LISTS UNALIGNED",and($A1187&lt;&gt;"",countif('5) Release_Track'!$F:$F,$A1187)=0),"NO ISRC MATCH in Release_Track",and($B1187&lt;&gt;"",countif('5) Release_Track'!$G:$G,$B1187)=0),"NO CATALOG ID MATCH in Release_Track",iserror(vlookup($A1187&amp;$B1187,'5) Release_Track'!$F:$F&amp;'5) Release_Track'!$G:$G,1,0)),"NO ISRC-CATALOG ID pair MATCH in Release_Track" )</f>
        <v/>
      </c>
      <c r="D1187" s="134" t="str">
        <f t="array" ref="D1187">ifs(and(isblank($A1187),isblank($B1187)),"", not(iserror(vlookup($A1187&amp;$B1187,'5) Release_Track'!$F:$F&amp;'5) Release_Track'!$G:$G,1,0))),vlookup($A1187&amp;$B1187,{'5) Release_Track'!$F:$F&amp;'5) Release_Track'!$G:$G,'5) Release_Track'!$I:$I},2,0), or(and(not(isblank($B1187)),$B1187=$B1186,$A1187&lt;&gt;$A1186),and(not(isblank($A1187)),$A1187=$A1186,$B1187&lt;&gt;$B1186)),"ID LISTS UNALIGNED",and($A1187&lt;&gt;"",countif('5) Release_Track'!$F:$F,$A1187)=0),"NO ISRC MATCH in Release_Track",and($B1187&lt;&gt;"",countif('5) Release_Track'!$G:$G,$B1187)=0),"NO CATALOG ID MATCH in Release_Track",iserror(vlookup($A1187&amp;$B1187,'5) Release_Track'!$F:$F&amp;'5) Release_Track'!$G:$G,1,0)),"NO ISRC-CATALOG ID pair MATCH in Release_Track" )</f>
        <v/>
      </c>
      <c r="E1187" s="20"/>
      <c r="F1187" s="20"/>
    </row>
    <row r="1188">
      <c r="B1188" s="116"/>
      <c r="C1188" s="134" t="str">
        <f t="array" ref="C1188">ifs(and(isblank($A1188),isblank($B1188)),"", not(iserror(vlookup($A1188&amp;$B1188,'5) Release_Track'!$F:$F&amp;'5) Release_Track'!$G:$G,1,0))),vlookup($A1188&amp;$B1188,{'5) Release_Track'!$F:$F&amp;'5) Release_Track'!$G:$G,'5) Release_Track'!$H:$H},2,0), or(and(not(isblank($B1188)),$B1188=$B1187,$A1188&lt;&gt;$A1187),and(not(isblank($A1188)),$A1188=$A1187,$B1188&lt;&gt;$B1187)),"ID LISTS UNALIGNED",and($A1188&lt;&gt;"",countif('5) Release_Track'!$F:$F,$A1188)=0),"NO ISRC MATCH in Release_Track",and($B1188&lt;&gt;"",countif('5) Release_Track'!$G:$G,$B1188)=0),"NO CATALOG ID MATCH in Release_Track",iserror(vlookup($A1188&amp;$B1188,'5) Release_Track'!$F:$F&amp;'5) Release_Track'!$G:$G,1,0)),"NO ISRC-CATALOG ID pair MATCH in Release_Track" )</f>
        <v/>
      </c>
      <c r="D1188" s="134" t="str">
        <f t="array" ref="D1188">ifs(and(isblank($A1188),isblank($B1188)),"", not(iserror(vlookup($A1188&amp;$B1188,'5) Release_Track'!$F:$F&amp;'5) Release_Track'!$G:$G,1,0))),vlookup($A1188&amp;$B1188,{'5) Release_Track'!$F:$F&amp;'5) Release_Track'!$G:$G,'5) Release_Track'!$I:$I},2,0), or(and(not(isblank($B1188)),$B1188=$B1187,$A1188&lt;&gt;$A1187),and(not(isblank($A1188)),$A1188=$A1187,$B1188&lt;&gt;$B1187)),"ID LISTS UNALIGNED",and($A1188&lt;&gt;"",countif('5) Release_Track'!$F:$F,$A1188)=0),"NO ISRC MATCH in Release_Track",and($B1188&lt;&gt;"",countif('5) Release_Track'!$G:$G,$B1188)=0),"NO CATALOG ID MATCH in Release_Track",iserror(vlookup($A1188&amp;$B1188,'5) Release_Track'!$F:$F&amp;'5) Release_Track'!$G:$G,1,0)),"NO ISRC-CATALOG ID pair MATCH in Release_Track" )</f>
        <v/>
      </c>
      <c r="E1188" s="20"/>
      <c r="F1188" s="20"/>
    </row>
    <row r="1189">
      <c r="B1189" s="116"/>
      <c r="C1189" s="134" t="str">
        <f t="array" ref="C1189">ifs(and(isblank($A1189),isblank($B1189)),"", not(iserror(vlookup($A1189&amp;$B1189,'5) Release_Track'!$F:$F&amp;'5) Release_Track'!$G:$G,1,0))),vlookup($A1189&amp;$B1189,{'5) Release_Track'!$F:$F&amp;'5) Release_Track'!$G:$G,'5) Release_Track'!$H:$H},2,0), or(and(not(isblank($B1189)),$B1189=$B1188,$A1189&lt;&gt;$A1188),and(not(isblank($A1189)),$A1189=$A1188,$B1189&lt;&gt;$B1188)),"ID LISTS UNALIGNED",and($A1189&lt;&gt;"",countif('5) Release_Track'!$F:$F,$A1189)=0),"NO ISRC MATCH in Release_Track",and($B1189&lt;&gt;"",countif('5) Release_Track'!$G:$G,$B1189)=0),"NO CATALOG ID MATCH in Release_Track",iserror(vlookup($A1189&amp;$B1189,'5) Release_Track'!$F:$F&amp;'5) Release_Track'!$G:$G,1,0)),"NO ISRC-CATALOG ID pair MATCH in Release_Track" )</f>
        <v/>
      </c>
      <c r="D1189" s="134" t="str">
        <f t="array" ref="D1189">ifs(and(isblank($A1189),isblank($B1189)),"", not(iserror(vlookup($A1189&amp;$B1189,'5) Release_Track'!$F:$F&amp;'5) Release_Track'!$G:$G,1,0))),vlookup($A1189&amp;$B1189,{'5) Release_Track'!$F:$F&amp;'5) Release_Track'!$G:$G,'5) Release_Track'!$I:$I},2,0), or(and(not(isblank($B1189)),$B1189=$B1188,$A1189&lt;&gt;$A1188),and(not(isblank($A1189)),$A1189=$A1188,$B1189&lt;&gt;$B1188)),"ID LISTS UNALIGNED",and($A1189&lt;&gt;"",countif('5) Release_Track'!$F:$F,$A1189)=0),"NO ISRC MATCH in Release_Track",and($B1189&lt;&gt;"",countif('5) Release_Track'!$G:$G,$B1189)=0),"NO CATALOG ID MATCH in Release_Track",iserror(vlookup($A1189&amp;$B1189,'5) Release_Track'!$F:$F&amp;'5) Release_Track'!$G:$G,1,0)),"NO ISRC-CATALOG ID pair MATCH in Release_Track" )</f>
        <v/>
      </c>
      <c r="E1189" s="20"/>
      <c r="F1189" s="20"/>
    </row>
    <row r="1190">
      <c r="B1190" s="116"/>
      <c r="C1190" s="134" t="str">
        <f t="array" ref="C1190">ifs(and(isblank($A1190),isblank($B1190)),"", not(iserror(vlookup($A1190&amp;$B1190,'5) Release_Track'!$F:$F&amp;'5) Release_Track'!$G:$G,1,0))),vlookup($A1190&amp;$B1190,{'5) Release_Track'!$F:$F&amp;'5) Release_Track'!$G:$G,'5) Release_Track'!$H:$H},2,0), or(and(not(isblank($B1190)),$B1190=$B1189,$A1190&lt;&gt;$A1189),and(not(isblank($A1190)),$A1190=$A1189,$B1190&lt;&gt;$B1189)),"ID LISTS UNALIGNED",and($A1190&lt;&gt;"",countif('5) Release_Track'!$F:$F,$A1190)=0),"NO ISRC MATCH in Release_Track",and($B1190&lt;&gt;"",countif('5) Release_Track'!$G:$G,$B1190)=0),"NO CATALOG ID MATCH in Release_Track",iserror(vlookup($A1190&amp;$B1190,'5) Release_Track'!$F:$F&amp;'5) Release_Track'!$G:$G,1,0)),"NO ISRC-CATALOG ID pair MATCH in Release_Track" )</f>
        <v/>
      </c>
      <c r="D1190" s="134" t="str">
        <f t="array" ref="D1190">ifs(and(isblank($A1190),isblank($B1190)),"", not(iserror(vlookup($A1190&amp;$B1190,'5) Release_Track'!$F:$F&amp;'5) Release_Track'!$G:$G,1,0))),vlookup($A1190&amp;$B1190,{'5) Release_Track'!$F:$F&amp;'5) Release_Track'!$G:$G,'5) Release_Track'!$I:$I},2,0), or(and(not(isblank($B1190)),$B1190=$B1189,$A1190&lt;&gt;$A1189),and(not(isblank($A1190)),$A1190=$A1189,$B1190&lt;&gt;$B1189)),"ID LISTS UNALIGNED",and($A1190&lt;&gt;"",countif('5) Release_Track'!$F:$F,$A1190)=0),"NO ISRC MATCH in Release_Track",and($B1190&lt;&gt;"",countif('5) Release_Track'!$G:$G,$B1190)=0),"NO CATALOG ID MATCH in Release_Track",iserror(vlookup($A1190&amp;$B1190,'5) Release_Track'!$F:$F&amp;'5) Release_Track'!$G:$G,1,0)),"NO ISRC-CATALOG ID pair MATCH in Release_Track" )</f>
        <v/>
      </c>
      <c r="E1190" s="20"/>
      <c r="F1190" s="20"/>
    </row>
    <row r="1191">
      <c r="B1191" s="116"/>
      <c r="C1191" s="134" t="str">
        <f t="array" ref="C1191">ifs(and(isblank($A1191),isblank($B1191)),"", not(iserror(vlookup($A1191&amp;$B1191,'5) Release_Track'!$F:$F&amp;'5) Release_Track'!$G:$G,1,0))),vlookup($A1191&amp;$B1191,{'5) Release_Track'!$F:$F&amp;'5) Release_Track'!$G:$G,'5) Release_Track'!$H:$H},2,0), or(and(not(isblank($B1191)),$B1191=$B1190,$A1191&lt;&gt;$A1190),and(not(isblank($A1191)),$A1191=$A1190,$B1191&lt;&gt;$B1190)),"ID LISTS UNALIGNED",and($A1191&lt;&gt;"",countif('5) Release_Track'!$F:$F,$A1191)=0),"NO ISRC MATCH in Release_Track",and($B1191&lt;&gt;"",countif('5) Release_Track'!$G:$G,$B1191)=0),"NO CATALOG ID MATCH in Release_Track",iserror(vlookup($A1191&amp;$B1191,'5) Release_Track'!$F:$F&amp;'5) Release_Track'!$G:$G,1,0)),"NO ISRC-CATALOG ID pair MATCH in Release_Track" )</f>
        <v/>
      </c>
      <c r="D1191" s="134" t="str">
        <f t="array" ref="D1191">ifs(and(isblank($A1191),isblank($B1191)),"", not(iserror(vlookup($A1191&amp;$B1191,'5) Release_Track'!$F:$F&amp;'5) Release_Track'!$G:$G,1,0))),vlookup($A1191&amp;$B1191,{'5) Release_Track'!$F:$F&amp;'5) Release_Track'!$G:$G,'5) Release_Track'!$I:$I},2,0), or(and(not(isblank($B1191)),$B1191=$B1190,$A1191&lt;&gt;$A1190),and(not(isblank($A1191)),$A1191=$A1190,$B1191&lt;&gt;$B1190)),"ID LISTS UNALIGNED",and($A1191&lt;&gt;"",countif('5) Release_Track'!$F:$F,$A1191)=0),"NO ISRC MATCH in Release_Track",and($B1191&lt;&gt;"",countif('5) Release_Track'!$G:$G,$B1191)=0),"NO CATALOG ID MATCH in Release_Track",iserror(vlookup($A1191&amp;$B1191,'5) Release_Track'!$F:$F&amp;'5) Release_Track'!$G:$G,1,0)),"NO ISRC-CATALOG ID pair MATCH in Release_Track" )</f>
        <v/>
      </c>
      <c r="E1191" s="20"/>
      <c r="F1191" s="20"/>
    </row>
    <row r="1192">
      <c r="B1192" s="116"/>
      <c r="C1192" s="134" t="str">
        <f t="array" ref="C1192">ifs(and(isblank($A1192),isblank($B1192)),"", not(iserror(vlookup($A1192&amp;$B1192,'5) Release_Track'!$F:$F&amp;'5) Release_Track'!$G:$G,1,0))),vlookup($A1192&amp;$B1192,{'5) Release_Track'!$F:$F&amp;'5) Release_Track'!$G:$G,'5) Release_Track'!$H:$H},2,0), or(and(not(isblank($B1192)),$B1192=$B1191,$A1192&lt;&gt;$A1191),and(not(isblank($A1192)),$A1192=$A1191,$B1192&lt;&gt;$B1191)),"ID LISTS UNALIGNED",and($A1192&lt;&gt;"",countif('5) Release_Track'!$F:$F,$A1192)=0),"NO ISRC MATCH in Release_Track",and($B1192&lt;&gt;"",countif('5) Release_Track'!$G:$G,$B1192)=0),"NO CATALOG ID MATCH in Release_Track",iserror(vlookup($A1192&amp;$B1192,'5) Release_Track'!$F:$F&amp;'5) Release_Track'!$G:$G,1,0)),"NO ISRC-CATALOG ID pair MATCH in Release_Track" )</f>
        <v/>
      </c>
      <c r="D1192" s="134" t="str">
        <f t="array" ref="D1192">ifs(and(isblank($A1192),isblank($B1192)),"", not(iserror(vlookup($A1192&amp;$B1192,'5) Release_Track'!$F:$F&amp;'5) Release_Track'!$G:$G,1,0))),vlookup($A1192&amp;$B1192,{'5) Release_Track'!$F:$F&amp;'5) Release_Track'!$G:$G,'5) Release_Track'!$I:$I},2,0), or(and(not(isblank($B1192)),$B1192=$B1191,$A1192&lt;&gt;$A1191),and(not(isblank($A1192)),$A1192=$A1191,$B1192&lt;&gt;$B1191)),"ID LISTS UNALIGNED",and($A1192&lt;&gt;"",countif('5) Release_Track'!$F:$F,$A1192)=0),"NO ISRC MATCH in Release_Track",and($B1192&lt;&gt;"",countif('5) Release_Track'!$G:$G,$B1192)=0),"NO CATALOG ID MATCH in Release_Track",iserror(vlookup($A1192&amp;$B1192,'5) Release_Track'!$F:$F&amp;'5) Release_Track'!$G:$G,1,0)),"NO ISRC-CATALOG ID pair MATCH in Release_Track" )</f>
        <v/>
      </c>
      <c r="E1192" s="20"/>
      <c r="F1192" s="20"/>
    </row>
    <row r="1193">
      <c r="B1193" s="116"/>
      <c r="C1193" s="134" t="str">
        <f t="array" ref="C1193">ifs(and(isblank($A1193),isblank($B1193)),"", not(iserror(vlookup($A1193&amp;$B1193,'5) Release_Track'!$F:$F&amp;'5) Release_Track'!$G:$G,1,0))),vlookup($A1193&amp;$B1193,{'5) Release_Track'!$F:$F&amp;'5) Release_Track'!$G:$G,'5) Release_Track'!$H:$H},2,0), or(and(not(isblank($B1193)),$B1193=$B1192,$A1193&lt;&gt;$A1192),and(not(isblank($A1193)),$A1193=$A1192,$B1193&lt;&gt;$B1192)),"ID LISTS UNALIGNED",and($A1193&lt;&gt;"",countif('5) Release_Track'!$F:$F,$A1193)=0),"NO ISRC MATCH in Release_Track",and($B1193&lt;&gt;"",countif('5) Release_Track'!$G:$G,$B1193)=0),"NO CATALOG ID MATCH in Release_Track",iserror(vlookup($A1193&amp;$B1193,'5) Release_Track'!$F:$F&amp;'5) Release_Track'!$G:$G,1,0)),"NO ISRC-CATALOG ID pair MATCH in Release_Track" )</f>
        <v/>
      </c>
      <c r="D1193" s="134" t="str">
        <f t="array" ref="D1193">ifs(and(isblank($A1193),isblank($B1193)),"", not(iserror(vlookup($A1193&amp;$B1193,'5) Release_Track'!$F:$F&amp;'5) Release_Track'!$G:$G,1,0))),vlookup($A1193&amp;$B1193,{'5) Release_Track'!$F:$F&amp;'5) Release_Track'!$G:$G,'5) Release_Track'!$I:$I},2,0), or(and(not(isblank($B1193)),$B1193=$B1192,$A1193&lt;&gt;$A1192),and(not(isblank($A1193)),$A1193=$A1192,$B1193&lt;&gt;$B1192)),"ID LISTS UNALIGNED",and($A1193&lt;&gt;"",countif('5) Release_Track'!$F:$F,$A1193)=0),"NO ISRC MATCH in Release_Track",and($B1193&lt;&gt;"",countif('5) Release_Track'!$G:$G,$B1193)=0),"NO CATALOG ID MATCH in Release_Track",iserror(vlookup($A1193&amp;$B1193,'5) Release_Track'!$F:$F&amp;'5) Release_Track'!$G:$G,1,0)),"NO ISRC-CATALOG ID pair MATCH in Release_Track" )</f>
        <v/>
      </c>
      <c r="E1193" s="20"/>
      <c r="F1193" s="20"/>
    </row>
    <row r="1194">
      <c r="B1194" s="116"/>
      <c r="C1194" s="134" t="str">
        <f t="array" ref="C1194">ifs(and(isblank($A1194),isblank($B1194)),"", not(iserror(vlookup($A1194&amp;$B1194,'5) Release_Track'!$F:$F&amp;'5) Release_Track'!$G:$G,1,0))),vlookup($A1194&amp;$B1194,{'5) Release_Track'!$F:$F&amp;'5) Release_Track'!$G:$G,'5) Release_Track'!$H:$H},2,0), or(and(not(isblank($B1194)),$B1194=$B1193,$A1194&lt;&gt;$A1193),and(not(isblank($A1194)),$A1194=$A1193,$B1194&lt;&gt;$B1193)),"ID LISTS UNALIGNED",and($A1194&lt;&gt;"",countif('5) Release_Track'!$F:$F,$A1194)=0),"NO ISRC MATCH in Release_Track",and($B1194&lt;&gt;"",countif('5) Release_Track'!$G:$G,$B1194)=0),"NO CATALOG ID MATCH in Release_Track",iserror(vlookup($A1194&amp;$B1194,'5) Release_Track'!$F:$F&amp;'5) Release_Track'!$G:$G,1,0)),"NO ISRC-CATALOG ID pair MATCH in Release_Track" )</f>
        <v/>
      </c>
      <c r="D1194" s="134" t="str">
        <f t="array" ref="D1194">ifs(and(isblank($A1194),isblank($B1194)),"", not(iserror(vlookup($A1194&amp;$B1194,'5) Release_Track'!$F:$F&amp;'5) Release_Track'!$G:$G,1,0))),vlookup($A1194&amp;$B1194,{'5) Release_Track'!$F:$F&amp;'5) Release_Track'!$G:$G,'5) Release_Track'!$I:$I},2,0), or(and(not(isblank($B1194)),$B1194=$B1193,$A1194&lt;&gt;$A1193),and(not(isblank($A1194)),$A1194=$A1193,$B1194&lt;&gt;$B1193)),"ID LISTS UNALIGNED",and($A1194&lt;&gt;"",countif('5) Release_Track'!$F:$F,$A1194)=0),"NO ISRC MATCH in Release_Track",and($B1194&lt;&gt;"",countif('5) Release_Track'!$G:$G,$B1194)=0),"NO CATALOG ID MATCH in Release_Track",iserror(vlookup($A1194&amp;$B1194,'5) Release_Track'!$F:$F&amp;'5) Release_Track'!$G:$G,1,0)),"NO ISRC-CATALOG ID pair MATCH in Release_Track" )</f>
        <v/>
      </c>
      <c r="E1194" s="20"/>
      <c r="F1194" s="20"/>
    </row>
    <row r="1195">
      <c r="B1195" s="116"/>
      <c r="C1195" s="134" t="str">
        <f t="array" ref="C1195">ifs(and(isblank($A1195),isblank($B1195)),"", not(iserror(vlookup($A1195&amp;$B1195,'5) Release_Track'!$F:$F&amp;'5) Release_Track'!$G:$G,1,0))),vlookup($A1195&amp;$B1195,{'5) Release_Track'!$F:$F&amp;'5) Release_Track'!$G:$G,'5) Release_Track'!$H:$H},2,0), or(and(not(isblank($B1195)),$B1195=$B1194,$A1195&lt;&gt;$A1194),and(not(isblank($A1195)),$A1195=$A1194,$B1195&lt;&gt;$B1194)),"ID LISTS UNALIGNED",and($A1195&lt;&gt;"",countif('5) Release_Track'!$F:$F,$A1195)=0),"NO ISRC MATCH in Release_Track",and($B1195&lt;&gt;"",countif('5) Release_Track'!$G:$G,$B1195)=0),"NO CATALOG ID MATCH in Release_Track",iserror(vlookup($A1195&amp;$B1195,'5) Release_Track'!$F:$F&amp;'5) Release_Track'!$G:$G,1,0)),"NO ISRC-CATALOG ID pair MATCH in Release_Track" )</f>
        <v/>
      </c>
      <c r="D1195" s="134" t="str">
        <f t="array" ref="D1195">ifs(and(isblank($A1195),isblank($B1195)),"", not(iserror(vlookup($A1195&amp;$B1195,'5) Release_Track'!$F:$F&amp;'5) Release_Track'!$G:$G,1,0))),vlookup($A1195&amp;$B1195,{'5) Release_Track'!$F:$F&amp;'5) Release_Track'!$G:$G,'5) Release_Track'!$I:$I},2,0), or(and(not(isblank($B1195)),$B1195=$B1194,$A1195&lt;&gt;$A1194),and(not(isblank($A1195)),$A1195=$A1194,$B1195&lt;&gt;$B1194)),"ID LISTS UNALIGNED",and($A1195&lt;&gt;"",countif('5) Release_Track'!$F:$F,$A1195)=0),"NO ISRC MATCH in Release_Track",and($B1195&lt;&gt;"",countif('5) Release_Track'!$G:$G,$B1195)=0),"NO CATALOG ID MATCH in Release_Track",iserror(vlookup($A1195&amp;$B1195,'5) Release_Track'!$F:$F&amp;'5) Release_Track'!$G:$G,1,0)),"NO ISRC-CATALOG ID pair MATCH in Release_Track" )</f>
        <v/>
      </c>
      <c r="E1195" s="20"/>
      <c r="F1195" s="20"/>
    </row>
    <row r="1196">
      <c r="B1196" s="116"/>
      <c r="C1196" s="134" t="str">
        <f t="array" ref="C1196">ifs(and(isblank($A1196),isblank($B1196)),"", not(iserror(vlookup($A1196&amp;$B1196,'5) Release_Track'!$F:$F&amp;'5) Release_Track'!$G:$G,1,0))),vlookup($A1196&amp;$B1196,{'5) Release_Track'!$F:$F&amp;'5) Release_Track'!$G:$G,'5) Release_Track'!$H:$H},2,0), or(and(not(isblank($B1196)),$B1196=$B1195,$A1196&lt;&gt;$A1195),and(not(isblank($A1196)),$A1196=$A1195,$B1196&lt;&gt;$B1195)),"ID LISTS UNALIGNED",and($A1196&lt;&gt;"",countif('5) Release_Track'!$F:$F,$A1196)=0),"NO ISRC MATCH in Release_Track",and($B1196&lt;&gt;"",countif('5) Release_Track'!$G:$G,$B1196)=0),"NO CATALOG ID MATCH in Release_Track",iserror(vlookup($A1196&amp;$B1196,'5) Release_Track'!$F:$F&amp;'5) Release_Track'!$G:$G,1,0)),"NO ISRC-CATALOG ID pair MATCH in Release_Track" )</f>
        <v/>
      </c>
      <c r="D1196" s="134" t="str">
        <f t="array" ref="D1196">ifs(and(isblank($A1196),isblank($B1196)),"", not(iserror(vlookup($A1196&amp;$B1196,'5) Release_Track'!$F:$F&amp;'5) Release_Track'!$G:$G,1,0))),vlookup($A1196&amp;$B1196,{'5) Release_Track'!$F:$F&amp;'5) Release_Track'!$G:$G,'5) Release_Track'!$I:$I},2,0), or(and(not(isblank($B1196)),$B1196=$B1195,$A1196&lt;&gt;$A1195),and(not(isblank($A1196)),$A1196=$A1195,$B1196&lt;&gt;$B1195)),"ID LISTS UNALIGNED",and($A1196&lt;&gt;"",countif('5) Release_Track'!$F:$F,$A1196)=0),"NO ISRC MATCH in Release_Track",and($B1196&lt;&gt;"",countif('5) Release_Track'!$G:$G,$B1196)=0),"NO CATALOG ID MATCH in Release_Track",iserror(vlookup($A1196&amp;$B1196,'5) Release_Track'!$F:$F&amp;'5) Release_Track'!$G:$G,1,0)),"NO ISRC-CATALOG ID pair MATCH in Release_Track" )</f>
        <v/>
      </c>
      <c r="E1196" s="20"/>
      <c r="F1196" s="20"/>
    </row>
    <row r="1197">
      <c r="B1197" s="116"/>
      <c r="C1197" s="134" t="str">
        <f t="array" ref="C1197">ifs(and(isblank($A1197),isblank($B1197)),"", not(iserror(vlookup($A1197&amp;$B1197,'5) Release_Track'!$F:$F&amp;'5) Release_Track'!$G:$G,1,0))),vlookup($A1197&amp;$B1197,{'5) Release_Track'!$F:$F&amp;'5) Release_Track'!$G:$G,'5) Release_Track'!$H:$H},2,0), or(and(not(isblank($B1197)),$B1197=$B1196,$A1197&lt;&gt;$A1196),and(not(isblank($A1197)),$A1197=$A1196,$B1197&lt;&gt;$B1196)),"ID LISTS UNALIGNED",and($A1197&lt;&gt;"",countif('5) Release_Track'!$F:$F,$A1197)=0),"NO ISRC MATCH in Release_Track",and($B1197&lt;&gt;"",countif('5) Release_Track'!$G:$G,$B1197)=0),"NO CATALOG ID MATCH in Release_Track",iserror(vlookup($A1197&amp;$B1197,'5) Release_Track'!$F:$F&amp;'5) Release_Track'!$G:$G,1,0)),"NO ISRC-CATALOG ID pair MATCH in Release_Track" )</f>
        <v/>
      </c>
      <c r="D1197" s="134" t="str">
        <f t="array" ref="D1197">ifs(and(isblank($A1197),isblank($B1197)),"", not(iserror(vlookup($A1197&amp;$B1197,'5) Release_Track'!$F:$F&amp;'5) Release_Track'!$G:$G,1,0))),vlookup($A1197&amp;$B1197,{'5) Release_Track'!$F:$F&amp;'5) Release_Track'!$G:$G,'5) Release_Track'!$I:$I},2,0), or(and(not(isblank($B1197)),$B1197=$B1196,$A1197&lt;&gt;$A1196),and(not(isblank($A1197)),$A1197=$A1196,$B1197&lt;&gt;$B1196)),"ID LISTS UNALIGNED",and($A1197&lt;&gt;"",countif('5) Release_Track'!$F:$F,$A1197)=0),"NO ISRC MATCH in Release_Track",and($B1197&lt;&gt;"",countif('5) Release_Track'!$G:$G,$B1197)=0),"NO CATALOG ID MATCH in Release_Track",iserror(vlookup($A1197&amp;$B1197,'5) Release_Track'!$F:$F&amp;'5) Release_Track'!$G:$G,1,0)),"NO ISRC-CATALOG ID pair MATCH in Release_Track" )</f>
        <v/>
      </c>
      <c r="E1197" s="20"/>
      <c r="F1197" s="20"/>
    </row>
    <row r="1198">
      <c r="B1198" s="116"/>
      <c r="C1198" s="134" t="str">
        <f t="array" ref="C1198">ifs(and(isblank($A1198),isblank($B1198)),"", not(iserror(vlookup($A1198&amp;$B1198,'5) Release_Track'!$F:$F&amp;'5) Release_Track'!$G:$G,1,0))),vlookup($A1198&amp;$B1198,{'5) Release_Track'!$F:$F&amp;'5) Release_Track'!$G:$G,'5) Release_Track'!$H:$H},2,0), or(and(not(isblank($B1198)),$B1198=$B1197,$A1198&lt;&gt;$A1197),and(not(isblank($A1198)),$A1198=$A1197,$B1198&lt;&gt;$B1197)),"ID LISTS UNALIGNED",and($A1198&lt;&gt;"",countif('5) Release_Track'!$F:$F,$A1198)=0),"NO ISRC MATCH in Release_Track",and($B1198&lt;&gt;"",countif('5) Release_Track'!$G:$G,$B1198)=0),"NO CATALOG ID MATCH in Release_Track",iserror(vlookup($A1198&amp;$B1198,'5) Release_Track'!$F:$F&amp;'5) Release_Track'!$G:$G,1,0)),"NO ISRC-CATALOG ID pair MATCH in Release_Track" )</f>
        <v/>
      </c>
      <c r="D1198" s="134" t="str">
        <f t="array" ref="D1198">ifs(and(isblank($A1198),isblank($B1198)),"", not(iserror(vlookup($A1198&amp;$B1198,'5) Release_Track'!$F:$F&amp;'5) Release_Track'!$G:$G,1,0))),vlookup($A1198&amp;$B1198,{'5) Release_Track'!$F:$F&amp;'5) Release_Track'!$G:$G,'5) Release_Track'!$I:$I},2,0), or(and(not(isblank($B1198)),$B1198=$B1197,$A1198&lt;&gt;$A1197),and(not(isblank($A1198)),$A1198=$A1197,$B1198&lt;&gt;$B1197)),"ID LISTS UNALIGNED",and($A1198&lt;&gt;"",countif('5) Release_Track'!$F:$F,$A1198)=0),"NO ISRC MATCH in Release_Track",and($B1198&lt;&gt;"",countif('5) Release_Track'!$G:$G,$B1198)=0),"NO CATALOG ID MATCH in Release_Track",iserror(vlookup($A1198&amp;$B1198,'5) Release_Track'!$F:$F&amp;'5) Release_Track'!$G:$G,1,0)),"NO ISRC-CATALOG ID pair MATCH in Release_Track" )</f>
        <v/>
      </c>
      <c r="E1198" s="20"/>
      <c r="F1198" s="20"/>
    </row>
    <row r="1199">
      <c r="B1199" s="116"/>
      <c r="C1199" s="134" t="str">
        <f t="array" ref="C1199">ifs(and(isblank($A1199),isblank($B1199)),"", not(iserror(vlookup($A1199&amp;$B1199,'5) Release_Track'!$F:$F&amp;'5) Release_Track'!$G:$G,1,0))),vlookup($A1199&amp;$B1199,{'5) Release_Track'!$F:$F&amp;'5) Release_Track'!$G:$G,'5) Release_Track'!$H:$H},2,0), or(and(not(isblank($B1199)),$B1199=$B1198,$A1199&lt;&gt;$A1198),and(not(isblank($A1199)),$A1199=$A1198,$B1199&lt;&gt;$B1198)),"ID LISTS UNALIGNED",and($A1199&lt;&gt;"",countif('5) Release_Track'!$F:$F,$A1199)=0),"NO ISRC MATCH in Release_Track",and($B1199&lt;&gt;"",countif('5) Release_Track'!$G:$G,$B1199)=0),"NO CATALOG ID MATCH in Release_Track",iserror(vlookup($A1199&amp;$B1199,'5) Release_Track'!$F:$F&amp;'5) Release_Track'!$G:$G,1,0)),"NO ISRC-CATALOG ID pair MATCH in Release_Track" )</f>
        <v/>
      </c>
      <c r="D1199" s="134" t="str">
        <f t="array" ref="D1199">ifs(and(isblank($A1199),isblank($B1199)),"", not(iserror(vlookup($A1199&amp;$B1199,'5) Release_Track'!$F:$F&amp;'5) Release_Track'!$G:$G,1,0))),vlookup($A1199&amp;$B1199,{'5) Release_Track'!$F:$F&amp;'5) Release_Track'!$G:$G,'5) Release_Track'!$I:$I},2,0), or(and(not(isblank($B1199)),$B1199=$B1198,$A1199&lt;&gt;$A1198),and(not(isblank($A1199)),$A1199=$A1198,$B1199&lt;&gt;$B1198)),"ID LISTS UNALIGNED",and($A1199&lt;&gt;"",countif('5) Release_Track'!$F:$F,$A1199)=0),"NO ISRC MATCH in Release_Track",and($B1199&lt;&gt;"",countif('5) Release_Track'!$G:$G,$B1199)=0),"NO CATALOG ID MATCH in Release_Track",iserror(vlookup($A1199&amp;$B1199,'5) Release_Track'!$F:$F&amp;'5) Release_Track'!$G:$G,1,0)),"NO ISRC-CATALOG ID pair MATCH in Release_Track" )</f>
        <v/>
      </c>
      <c r="E1199" s="20"/>
      <c r="F1199" s="20"/>
    </row>
    <row r="1200">
      <c r="B1200" s="116"/>
      <c r="C1200" s="134" t="str">
        <f t="array" ref="C1200">ifs(and(isblank($A1200),isblank($B1200)),"", not(iserror(vlookup($A1200&amp;$B1200,'5) Release_Track'!$F:$F&amp;'5) Release_Track'!$G:$G,1,0))),vlookup($A1200&amp;$B1200,{'5) Release_Track'!$F:$F&amp;'5) Release_Track'!$G:$G,'5) Release_Track'!$H:$H},2,0), or(and(not(isblank($B1200)),$B1200=$B1199,$A1200&lt;&gt;$A1199),and(not(isblank($A1200)),$A1200=$A1199,$B1200&lt;&gt;$B1199)),"ID LISTS UNALIGNED",and($A1200&lt;&gt;"",countif('5) Release_Track'!$F:$F,$A1200)=0),"NO ISRC MATCH in Release_Track",and($B1200&lt;&gt;"",countif('5) Release_Track'!$G:$G,$B1200)=0),"NO CATALOG ID MATCH in Release_Track",iserror(vlookup($A1200&amp;$B1200,'5) Release_Track'!$F:$F&amp;'5) Release_Track'!$G:$G,1,0)),"NO ISRC-CATALOG ID pair MATCH in Release_Track" )</f>
        <v/>
      </c>
      <c r="D1200" s="134" t="str">
        <f t="array" ref="D1200">ifs(and(isblank($A1200),isblank($B1200)),"", not(iserror(vlookup($A1200&amp;$B1200,'5) Release_Track'!$F:$F&amp;'5) Release_Track'!$G:$G,1,0))),vlookup($A1200&amp;$B1200,{'5) Release_Track'!$F:$F&amp;'5) Release_Track'!$G:$G,'5) Release_Track'!$I:$I},2,0), or(and(not(isblank($B1200)),$B1200=$B1199,$A1200&lt;&gt;$A1199),and(not(isblank($A1200)),$A1200=$A1199,$B1200&lt;&gt;$B1199)),"ID LISTS UNALIGNED",and($A1200&lt;&gt;"",countif('5) Release_Track'!$F:$F,$A1200)=0),"NO ISRC MATCH in Release_Track",and($B1200&lt;&gt;"",countif('5) Release_Track'!$G:$G,$B1200)=0),"NO CATALOG ID MATCH in Release_Track",iserror(vlookup($A1200&amp;$B1200,'5) Release_Track'!$F:$F&amp;'5) Release_Track'!$G:$G,1,0)),"NO ISRC-CATALOG ID pair MATCH in Release_Track" )</f>
        <v/>
      </c>
      <c r="E1200" s="20"/>
      <c r="F1200" s="20"/>
    </row>
    <row r="1201">
      <c r="B1201" s="116"/>
      <c r="C1201" s="134" t="str">
        <f t="array" ref="C1201">ifs(and(isblank($A1201),isblank($B1201)),"", not(iserror(vlookup($A1201&amp;$B1201,'5) Release_Track'!$F:$F&amp;'5) Release_Track'!$G:$G,1,0))),vlookup($A1201&amp;$B1201,{'5) Release_Track'!$F:$F&amp;'5) Release_Track'!$G:$G,'5) Release_Track'!$H:$H},2,0), or(and(not(isblank($B1201)),$B1201=$B1200,$A1201&lt;&gt;$A1200),and(not(isblank($A1201)),$A1201=$A1200,$B1201&lt;&gt;$B1200)),"ID LISTS UNALIGNED",and($A1201&lt;&gt;"",countif('5) Release_Track'!$F:$F,$A1201)=0),"NO ISRC MATCH in Release_Track",and($B1201&lt;&gt;"",countif('5) Release_Track'!$G:$G,$B1201)=0),"NO CATALOG ID MATCH in Release_Track",iserror(vlookup($A1201&amp;$B1201,'5) Release_Track'!$F:$F&amp;'5) Release_Track'!$G:$G,1,0)),"NO ISRC-CATALOG ID pair MATCH in Release_Track" )</f>
        <v/>
      </c>
      <c r="D1201" s="134" t="str">
        <f t="array" ref="D1201">ifs(and(isblank($A1201),isblank($B1201)),"", not(iserror(vlookup($A1201&amp;$B1201,'5) Release_Track'!$F:$F&amp;'5) Release_Track'!$G:$G,1,0))),vlookup($A1201&amp;$B1201,{'5) Release_Track'!$F:$F&amp;'5) Release_Track'!$G:$G,'5) Release_Track'!$I:$I},2,0), or(and(not(isblank($B1201)),$B1201=$B1200,$A1201&lt;&gt;$A1200),and(not(isblank($A1201)),$A1201=$A1200,$B1201&lt;&gt;$B1200)),"ID LISTS UNALIGNED",and($A1201&lt;&gt;"",countif('5) Release_Track'!$F:$F,$A1201)=0),"NO ISRC MATCH in Release_Track",and($B1201&lt;&gt;"",countif('5) Release_Track'!$G:$G,$B1201)=0),"NO CATALOG ID MATCH in Release_Track",iserror(vlookup($A1201&amp;$B1201,'5) Release_Track'!$F:$F&amp;'5) Release_Track'!$G:$G,1,0)),"NO ISRC-CATALOG ID pair MATCH in Release_Track" )</f>
        <v/>
      </c>
      <c r="E1201" s="20"/>
      <c r="F1201" s="20"/>
    </row>
    <row r="1202">
      <c r="B1202" s="116"/>
      <c r="C1202" s="134" t="str">
        <f t="array" ref="C1202">ifs(and(isblank($A1202),isblank($B1202)),"", not(iserror(vlookup($A1202&amp;$B1202,'5) Release_Track'!$F:$F&amp;'5) Release_Track'!$G:$G,1,0))),vlookup($A1202&amp;$B1202,{'5) Release_Track'!$F:$F&amp;'5) Release_Track'!$G:$G,'5) Release_Track'!$H:$H},2,0), or(and(not(isblank($B1202)),$B1202=$B1201,$A1202&lt;&gt;$A1201),and(not(isblank($A1202)),$A1202=$A1201,$B1202&lt;&gt;$B1201)),"ID LISTS UNALIGNED",and($A1202&lt;&gt;"",countif('5) Release_Track'!$F:$F,$A1202)=0),"NO ISRC MATCH in Release_Track",and($B1202&lt;&gt;"",countif('5) Release_Track'!$G:$G,$B1202)=0),"NO CATALOG ID MATCH in Release_Track",iserror(vlookup($A1202&amp;$B1202,'5) Release_Track'!$F:$F&amp;'5) Release_Track'!$G:$G,1,0)),"NO ISRC-CATALOG ID pair MATCH in Release_Track" )</f>
        <v/>
      </c>
      <c r="D1202" s="134" t="str">
        <f t="array" ref="D1202">ifs(and(isblank($A1202),isblank($B1202)),"", not(iserror(vlookup($A1202&amp;$B1202,'5) Release_Track'!$F:$F&amp;'5) Release_Track'!$G:$G,1,0))),vlookup($A1202&amp;$B1202,{'5) Release_Track'!$F:$F&amp;'5) Release_Track'!$G:$G,'5) Release_Track'!$I:$I},2,0), or(and(not(isblank($B1202)),$B1202=$B1201,$A1202&lt;&gt;$A1201),and(not(isblank($A1202)),$A1202=$A1201,$B1202&lt;&gt;$B1201)),"ID LISTS UNALIGNED",and($A1202&lt;&gt;"",countif('5) Release_Track'!$F:$F,$A1202)=0),"NO ISRC MATCH in Release_Track",and($B1202&lt;&gt;"",countif('5) Release_Track'!$G:$G,$B1202)=0),"NO CATALOG ID MATCH in Release_Track",iserror(vlookup($A1202&amp;$B1202,'5) Release_Track'!$F:$F&amp;'5) Release_Track'!$G:$G,1,0)),"NO ISRC-CATALOG ID pair MATCH in Release_Track" )</f>
        <v/>
      </c>
      <c r="E1202" s="20"/>
      <c r="F1202" s="20"/>
    </row>
    <row r="1203">
      <c r="B1203" s="116"/>
      <c r="C1203" s="134" t="str">
        <f t="array" ref="C1203">ifs(and(isblank($A1203),isblank($B1203)),"", not(iserror(vlookup($A1203&amp;$B1203,'5) Release_Track'!$F:$F&amp;'5) Release_Track'!$G:$G,1,0))),vlookup($A1203&amp;$B1203,{'5) Release_Track'!$F:$F&amp;'5) Release_Track'!$G:$G,'5) Release_Track'!$H:$H},2,0), or(and(not(isblank($B1203)),$B1203=$B1202,$A1203&lt;&gt;$A1202),and(not(isblank($A1203)),$A1203=$A1202,$B1203&lt;&gt;$B1202)),"ID LISTS UNALIGNED",and($A1203&lt;&gt;"",countif('5) Release_Track'!$F:$F,$A1203)=0),"NO ISRC MATCH in Release_Track",and($B1203&lt;&gt;"",countif('5) Release_Track'!$G:$G,$B1203)=0),"NO CATALOG ID MATCH in Release_Track",iserror(vlookup($A1203&amp;$B1203,'5) Release_Track'!$F:$F&amp;'5) Release_Track'!$G:$G,1,0)),"NO ISRC-CATALOG ID pair MATCH in Release_Track" )</f>
        <v/>
      </c>
      <c r="D1203" s="134" t="str">
        <f t="array" ref="D1203">ifs(and(isblank($A1203),isblank($B1203)),"", not(iserror(vlookup($A1203&amp;$B1203,'5) Release_Track'!$F:$F&amp;'5) Release_Track'!$G:$G,1,0))),vlookup($A1203&amp;$B1203,{'5) Release_Track'!$F:$F&amp;'5) Release_Track'!$G:$G,'5) Release_Track'!$I:$I},2,0), or(and(not(isblank($B1203)),$B1203=$B1202,$A1203&lt;&gt;$A1202),and(not(isblank($A1203)),$A1203=$A1202,$B1203&lt;&gt;$B1202)),"ID LISTS UNALIGNED",and($A1203&lt;&gt;"",countif('5) Release_Track'!$F:$F,$A1203)=0),"NO ISRC MATCH in Release_Track",and($B1203&lt;&gt;"",countif('5) Release_Track'!$G:$G,$B1203)=0),"NO CATALOG ID MATCH in Release_Track",iserror(vlookup($A1203&amp;$B1203,'5) Release_Track'!$F:$F&amp;'5) Release_Track'!$G:$G,1,0)),"NO ISRC-CATALOG ID pair MATCH in Release_Track" )</f>
        <v/>
      </c>
      <c r="E1203" s="20"/>
      <c r="F1203" s="20"/>
    </row>
    <row r="1204">
      <c r="B1204" s="116"/>
      <c r="C1204" s="134" t="str">
        <f t="array" ref="C1204">ifs(and(isblank($A1204),isblank($B1204)),"", not(iserror(vlookup($A1204&amp;$B1204,'5) Release_Track'!$F:$F&amp;'5) Release_Track'!$G:$G,1,0))),vlookup($A1204&amp;$B1204,{'5) Release_Track'!$F:$F&amp;'5) Release_Track'!$G:$G,'5) Release_Track'!$H:$H},2,0), or(and(not(isblank($B1204)),$B1204=$B1203,$A1204&lt;&gt;$A1203),and(not(isblank($A1204)),$A1204=$A1203,$B1204&lt;&gt;$B1203)),"ID LISTS UNALIGNED",and($A1204&lt;&gt;"",countif('5) Release_Track'!$F:$F,$A1204)=0),"NO ISRC MATCH in Release_Track",and($B1204&lt;&gt;"",countif('5) Release_Track'!$G:$G,$B1204)=0),"NO CATALOG ID MATCH in Release_Track",iserror(vlookup($A1204&amp;$B1204,'5) Release_Track'!$F:$F&amp;'5) Release_Track'!$G:$G,1,0)),"NO ISRC-CATALOG ID pair MATCH in Release_Track" )</f>
        <v/>
      </c>
      <c r="D1204" s="134" t="str">
        <f t="array" ref="D1204">ifs(and(isblank($A1204),isblank($B1204)),"", not(iserror(vlookup($A1204&amp;$B1204,'5) Release_Track'!$F:$F&amp;'5) Release_Track'!$G:$G,1,0))),vlookup($A1204&amp;$B1204,{'5) Release_Track'!$F:$F&amp;'5) Release_Track'!$G:$G,'5) Release_Track'!$I:$I},2,0), or(and(not(isblank($B1204)),$B1204=$B1203,$A1204&lt;&gt;$A1203),and(not(isblank($A1204)),$A1204=$A1203,$B1204&lt;&gt;$B1203)),"ID LISTS UNALIGNED",and($A1204&lt;&gt;"",countif('5) Release_Track'!$F:$F,$A1204)=0),"NO ISRC MATCH in Release_Track",and($B1204&lt;&gt;"",countif('5) Release_Track'!$G:$G,$B1204)=0),"NO CATALOG ID MATCH in Release_Track",iserror(vlookup($A1204&amp;$B1204,'5) Release_Track'!$F:$F&amp;'5) Release_Track'!$G:$G,1,0)),"NO ISRC-CATALOG ID pair MATCH in Release_Track" )</f>
        <v/>
      </c>
      <c r="E1204" s="20"/>
      <c r="F1204" s="20"/>
    </row>
    <row r="1205">
      <c r="B1205" s="116"/>
      <c r="C1205" s="134" t="str">
        <f t="array" ref="C1205">ifs(and(isblank($A1205),isblank($B1205)),"", not(iserror(vlookup($A1205&amp;$B1205,'5) Release_Track'!$F:$F&amp;'5) Release_Track'!$G:$G,1,0))),vlookup($A1205&amp;$B1205,{'5) Release_Track'!$F:$F&amp;'5) Release_Track'!$G:$G,'5) Release_Track'!$H:$H},2,0), or(and(not(isblank($B1205)),$B1205=$B1204,$A1205&lt;&gt;$A1204),and(not(isblank($A1205)),$A1205=$A1204,$B1205&lt;&gt;$B1204)),"ID LISTS UNALIGNED",and($A1205&lt;&gt;"",countif('5) Release_Track'!$F:$F,$A1205)=0),"NO ISRC MATCH in Release_Track",and($B1205&lt;&gt;"",countif('5) Release_Track'!$G:$G,$B1205)=0),"NO CATALOG ID MATCH in Release_Track",iserror(vlookup($A1205&amp;$B1205,'5) Release_Track'!$F:$F&amp;'5) Release_Track'!$G:$G,1,0)),"NO ISRC-CATALOG ID pair MATCH in Release_Track" )</f>
        <v/>
      </c>
      <c r="D1205" s="134" t="str">
        <f t="array" ref="D1205">ifs(and(isblank($A1205),isblank($B1205)),"", not(iserror(vlookup($A1205&amp;$B1205,'5) Release_Track'!$F:$F&amp;'5) Release_Track'!$G:$G,1,0))),vlookup($A1205&amp;$B1205,{'5) Release_Track'!$F:$F&amp;'5) Release_Track'!$G:$G,'5) Release_Track'!$I:$I},2,0), or(and(not(isblank($B1205)),$B1205=$B1204,$A1205&lt;&gt;$A1204),and(not(isblank($A1205)),$A1205=$A1204,$B1205&lt;&gt;$B1204)),"ID LISTS UNALIGNED",and($A1205&lt;&gt;"",countif('5) Release_Track'!$F:$F,$A1205)=0),"NO ISRC MATCH in Release_Track",and($B1205&lt;&gt;"",countif('5) Release_Track'!$G:$G,$B1205)=0),"NO CATALOG ID MATCH in Release_Track",iserror(vlookup($A1205&amp;$B1205,'5) Release_Track'!$F:$F&amp;'5) Release_Track'!$G:$G,1,0)),"NO ISRC-CATALOG ID pair MATCH in Release_Track" )</f>
        <v/>
      </c>
      <c r="E1205" s="20"/>
      <c r="F1205" s="20"/>
    </row>
    <row r="1206">
      <c r="B1206" s="116"/>
      <c r="C1206" s="134" t="str">
        <f t="array" ref="C1206">ifs(and(isblank($A1206),isblank($B1206)),"", not(iserror(vlookup($A1206&amp;$B1206,'5) Release_Track'!$F:$F&amp;'5) Release_Track'!$G:$G,1,0))),vlookup($A1206&amp;$B1206,{'5) Release_Track'!$F:$F&amp;'5) Release_Track'!$G:$G,'5) Release_Track'!$H:$H},2,0), or(and(not(isblank($B1206)),$B1206=$B1205,$A1206&lt;&gt;$A1205),and(not(isblank($A1206)),$A1206=$A1205,$B1206&lt;&gt;$B1205)),"ID LISTS UNALIGNED",and($A1206&lt;&gt;"",countif('5) Release_Track'!$F:$F,$A1206)=0),"NO ISRC MATCH in Release_Track",and($B1206&lt;&gt;"",countif('5) Release_Track'!$G:$G,$B1206)=0),"NO CATALOG ID MATCH in Release_Track",iserror(vlookup($A1206&amp;$B1206,'5) Release_Track'!$F:$F&amp;'5) Release_Track'!$G:$G,1,0)),"NO ISRC-CATALOG ID pair MATCH in Release_Track" )</f>
        <v/>
      </c>
      <c r="D1206" s="134" t="str">
        <f t="array" ref="D1206">ifs(and(isblank($A1206),isblank($B1206)),"", not(iserror(vlookup($A1206&amp;$B1206,'5) Release_Track'!$F:$F&amp;'5) Release_Track'!$G:$G,1,0))),vlookup($A1206&amp;$B1206,{'5) Release_Track'!$F:$F&amp;'5) Release_Track'!$G:$G,'5) Release_Track'!$I:$I},2,0), or(and(not(isblank($B1206)),$B1206=$B1205,$A1206&lt;&gt;$A1205),and(not(isblank($A1206)),$A1206=$A1205,$B1206&lt;&gt;$B1205)),"ID LISTS UNALIGNED",and($A1206&lt;&gt;"",countif('5) Release_Track'!$F:$F,$A1206)=0),"NO ISRC MATCH in Release_Track",and($B1206&lt;&gt;"",countif('5) Release_Track'!$G:$G,$B1206)=0),"NO CATALOG ID MATCH in Release_Track",iserror(vlookup($A1206&amp;$B1206,'5) Release_Track'!$F:$F&amp;'5) Release_Track'!$G:$G,1,0)),"NO ISRC-CATALOG ID pair MATCH in Release_Track" )</f>
        <v/>
      </c>
      <c r="E1206" s="20"/>
      <c r="F1206" s="20"/>
    </row>
    <row r="1207">
      <c r="B1207" s="116"/>
      <c r="C1207" s="134" t="str">
        <f t="array" ref="C1207">ifs(and(isblank($A1207),isblank($B1207)),"", not(iserror(vlookup($A1207&amp;$B1207,'5) Release_Track'!$F:$F&amp;'5) Release_Track'!$G:$G,1,0))),vlookup($A1207&amp;$B1207,{'5) Release_Track'!$F:$F&amp;'5) Release_Track'!$G:$G,'5) Release_Track'!$H:$H},2,0), or(and(not(isblank($B1207)),$B1207=$B1206,$A1207&lt;&gt;$A1206),and(not(isblank($A1207)),$A1207=$A1206,$B1207&lt;&gt;$B1206)),"ID LISTS UNALIGNED",and($A1207&lt;&gt;"",countif('5) Release_Track'!$F:$F,$A1207)=0),"NO ISRC MATCH in Release_Track",and($B1207&lt;&gt;"",countif('5) Release_Track'!$G:$G,$B1207)=0),"NO CATALOG ID MATCH in Release_Track",iserror(vlookup($A1207&amp;$B1207,'5) Release_Track'!$F:$F&amp;'5) Release_Track'!$G:$G,1,0)),"NO ISRC-CATALOG ID pair MATCH in Release_Track" )</f>
        <v/>
      </c>
      <c r="D1207" s="134" t="str">
        <f t="array" ref="D1207">ifs(and(isblank($A1207),isblank($B1207)),"", not(iserror(vlookup($A1207&amp;$B1207,'5) Release_Track'!$F:$F&amp;'5) Release_Track'!$G:$G,1,0))),vlookup($A1207&amp;$B1207,{'5) Release_Track'!$F:$F&amp;'5) Release_Track'!$G:$G,'5) Release_Track'!$I:$I},2,0), or(and(not(isblank($B1207)),$B1207=$B1206,$A1207&lt;&gt;$A1206),and(not(isblank($A1207)),$A1207=$A1206,$B1207&lt;&gt;$B1206)),"ID LISTS UNALIGNED",and($A1207&lt;&gt;"",countif('5) Release_Track'!$F:$F,$A1207)=0),"NO ISRC MATCH in Release_Track",and($B1207&lt;&gt;"",countif('5) Release_Track'!$G:$G,$B1207)=0),"NO CATALOG ID MATCH in Release_Track",iserror(vlookup($A1207&amp;$B1207,'5) Release_Track'!$F:$F&amp;'5) Release_Track'!$G:$G,1,0)),"NO ISRC-CATALOG ID pair MATCH in Release_Track" )</f>
        <v/>
      </c>
      <c r="E1207" s="20"/>
      <c r="F1207" s="20"/>
    </row>
    <row r="1208">
      <c r="B1208" s="116"/>
      <c r="C1208" s="134" t="str">
        <f t="array" ref="C1208">ifs(and(isblank($A1208),isblank($B1208)),"", not(iserror(vlookup($A1208&amp;$B1208,'5) Release_Track'!$F:$F&amp;'5) Release_Track'!$G:$G,1,0))),vlookup($A1208&amp;$B1208,{'5) Release_Track'!$F:$F&amp;'5) Release_Track'!$G:$G,'5) Release_Track'!$H:$H},2,0), or(and(not(isblank($B1208)),$B1208=$B1207,$A1208&lt;&gt;$A1207),and(not(isblank($A1208)),$A1208=$A1207,$B1208&lt;&gt;$B1207)),"ID LISTS UNALIGNED",and($A1208&lt;&gt;"",countif('5) Release_Track'!$F:$F,$A1208)=0),"NO ISRC MATCH in Release_Track",and($B1208&lt;&gt;"",countif('5) Release_Track'!$G:$G,$B1208)=0),"NO CATALOG ID MATCH in Release_Track",iserror(vlookup($A1208&amp;$B1208,'5) Release_Track'!$F:$F&amp;'5) Release_Track'!$G:$G,1,0)),"NO ISRC-CATALOG ID pair MATCH in Release_Track" )</f>
        <v/>
      </c>
      <c r="D1208" s="134" t="str">
        <f t="array" ref="D1208">ifs(and(isblank($A1208),isblank($B1208)),"", not(iserror(vlookup($A1208&amp;$B1208,'5) Release_Track'!$F:$F&amp;'5) Release_Track'!$G:$G,1,0))),vlookup($A1208&amp;$B1208,{'5) Release_Track'!$F:$F&amp;'5) Release_Track'!$G:$G,'5) Release_Track'!$I:$I},2,0), or(and(not(isblank($B1208)),$B1208=$B1207,$A1208&lt;&gt;$A1207),and(not(isblank($A1208)),$A1208=$A1207,$B1208&lt;&gt;$B1207)),"ID LISTS UNALIGNED",and($A1208&lt;&gt;"",countif('5) Release_Track'!$F:$F,$A1208)=0),"NO ISRC MATCH in Release_Track",and($B1208&lt;&gt;"",countif('5) Release_Track'!$G:$G,$B1208)=0),"NO CATALOG ID MATCH in Release_Track",iserror(vlookup($A1208&amp;$B1208,'5) Release_Track'!$F:$F&amp;'5) Release_Track'!$G:$G,1,0)),"NO ISRC-CATALOG ID pair MATCH in Release_Track" )</f>
        <v/>
      </c>
      <c r="E1208" s="20"/>
      <c r="F1208" s="20"/>
    </row>
    <row r="1209">
      <c r="B1209" s="116"/>
      <c r="C1209" s="134" t="str">
        <f t="array" ref="C1209">ifs(and(isblank($A1209),isblank($B1209)),"", not(iserror(vlookup($A1209&amp;$B1209,'5) Release_Track'!$F:$F&amp;'5) Release_Track'!$G:$G,1,0))),vlookup($A1209&amp;$B1209,{'5) Release_Track'!$F:$F&amp;'5) Release_Track'!$G:$G,'5) Release_Track'!$H:$H},2,0), or(and(not(isblank($B1209)),$B1209=$B1208,$A1209&lt;&gt;$A1208),and(not(isblank($A1209)),$A1209=$A1208,$B1209&lt;&gt;$B1208)),"ID LISTS UNALIGNED",and($A1209&lt;&gt;"",countif('5) Release_Track'!$F:$F,$A1209)=0),"NO ISRC MATCH in Release_Track",and($B1209&lt;&gt;"",countif('5) Release_Track'!$G:$G,$B1209)=0),"NO CATALOG ID MATCH in Release_Track",iserror(vlookup($A1209&amp;$B1209,'5) Release_Track'!$F:$F&amp;'5) Release_Track'!$G:$G,1,0)),"NO ISRC-CATALOG ID pair MATCH in Release_Track" )</f>
        <v/>
      </c>
      <c r="D1209" s="134" t="str">
        <f t="array" ref="D1209">ifs(and(isblank($A1209),isblank($B1209)),"", not(iserror(vlookup($A1209&amp;$B1209,'5) Release_Track'!$F:$F&amp;'5) Release_Track'!$G:$G,1,0))),vlookup($A1209&amp;$B1209,{'5) Release_Track'!$F:$F&amp;'5) Release_Track'!$G:$G,'5) Release_Track'!$I:$I},2,0), or(and(not(isblank($B1209)),$B1209=$B1208,$A1209&lt;&gt;$A1208),and(not(isblank($A1209)),$A1209=$A1208,$B1209&lt;&gt;$B1208)),"ID LISTS UNALIGNED",and($A1209&lt;&gt;"",countif('5) Release_Track'!$F:$F,$A1209)=0),"NO ISRC MATCH in Release_Track",and($B1209&lt;&gt;"",countif('5) Release_Track'!$G:$G,$B1209)=0),"NO CATALOG ID MATCH in Release_Track",iserror(vlookup($A1209&amp;$B1209,'5) Release_Track'!$F:$F&amp;'5) Release_Track'!$G:$G,1,0)),"NO ISRC-CATALOG ID pair MATCH in Release_Track" )</f>
        <v/>
      </c>
      <c r="E1209" s="20"/>
      <c r="F1209" s="20"/>
    </row>
    <row r="1210">
      <c r="B1210" s="116"/>
      <c r="C1210" s="134" t="str">
        <f t="array" ref="C1210">ifs(and(isblank($A1210),isblank($B1210)),"", not(iserror(vlookup($A1210&amp;$B1210,'5) Release_Track'!$F:$F&amp;'5) Release_Track'!$G:$G,1,0))),vlookup($A1210&amp;$B1210,{'5) Release_Track'!$F:$F&amp;'5) Release_Track'!$G:$G,'5) Release_Track'!$H:$H},2,0), or(and(not(isblank($B1210)),$B1210=$B1209,$A1210&lt;&gt;$A1209),and(not(isblank($A1210)),$A1210=$A1209,$B1210&lt;&gt;$B1209)),"ID LISTS UNALIGNED",and($A1210&lt;&gt;"",countif('5) Release_Track'!$F:$F,$A1210)=0),"NO ISRC MATCH in Release_Track",and($B1210&lt;&gt;"",countif('5) Release_Track'!$G:$G,$B1210)=0),"NO CATALOG ID MATCH in Release_Track",iserror(vlookup($A1210&amp;$B1210,'5) Release_Track'!$F:$F&amp;'5) Release_Track'!$G:$G,1,0)),"NO ISRC-CATALOG ID pair MATCH in Release_Track" )</f>
        <v/>
      </c>
      <c r="D1210" s="134" t="str">
        <f t="array" ref="D1210">ifs(and(isblank($A1210),isblank($B1210)),"", not(iserror(vlookup($A1210&amp;$B1210,'5) Release_Track'!$F:$F&amp;'5) Release_Track'!$G:$G,1,0))),vlookup($A1210&amp;$B1210,{'5) Release_Track'!$F:$F&amp;'5) Release_Track'!$G:$G,'5) Release_Track'!$I:$I},2,0), or(and(not(isblank($B1210)),$B1210=$B1209,$A1210&lt;&gt;$A1209),and(not(isblank($A1210)),$A1210=$A1209,$B1210&lt;&gt;$B1209)),"ID LISTS UNALIGNED",and($A1210&lt;&gt;"",countif('5) Release_Track'!$F:$F,$A1210)=0),"NO ISRC MATCH in Release_Track",and($B1210&lt;&gt;"",countif('5) Release_Track'!$G:$G,$B1210)=0),"NO CATALOG ID MATCH in Release_Track",iserror(vlookup($A1210&amp;$B1210,'5) Release_Track'!$F:$F&amp;'5) Release_Track'!$G:$G,1,0)),"NO ISRC-CATALOG ID pair MATCH in Release_Track" )</f>
        <v/>
      </c>
      <c r="E1210" s="20"/>
      <c r="F1210" s="20"/>
    </row>
    <row r="1211">
      <c r="B1211" s="116"/>
      <c r="C1211" s="134" t="str">
        <f t="array" ref="C1211">ifs(and(isblank($A1211),isblank($B1211)),"", not(iserror(vlookup($A1211&amp;$B1211,'5) Release_Track'!$F:$F&amp;'5) Release_Track'!$G:$G,1,0))),vlookup($A1211&amp;$B1211,{'5) Release_Track'!$F:$F&amp;'5) Release_Track'!$G:$G,'5) Release_Track'!$H:$H},2,0), or(and(not(isblank($B1211)),$B1211=$B1210,$A1211&lt;&gt;$A1210),and(not(isblank($A1211)),$A1211=$A1210,$B1211&lt;&gt;$B1210)),"ID LISTS UNALIGNED",and($A1211&lt;&gt;"",countif('5) Release_Track'!$F:$F,$A1211)=0),"NO ISRC MATCH in Release_Track",and($B1211&lt;&gt;"",countif('5) Release_Track'!$G:$G,$B1211)=0),"NO CATALOG ID MATCH in Release_Track",iserror(vlookup($A1211&amp;$B1211,'5) Release_Track'!$F:$F&amp;'5) Release_Track'!$G:$G,1,0)),"NO ISRC-CATALOG ID pair MATCH in Release_Track" )</f>
        <v/>
      </c>
      <c r="D1211" s="134" t="str">
        <f t="array" ref="D1211">ifs(and(isblank($A1211),isblank($B1211)),"", not(iserror(vlookup($A1211&amp;$B1211,'5) Release_Track'!$F:$F&amp;'5) Release_Track'!$G:$G,1,0))),vlookup($A1211&amp;$B1211,{'5) Release_Track'!$F:$F&amp;'5) Release_Track'!$G:$G,'5) Release_Track'!$I:$I},2,0), or(and(not(isblank($B1211)),$B1211=$B1210,$A1211&lt;&gt;$A1210),and(not(isblank($A1211)),$A1211=$A1210,$B1211&lt;&gt;$B1210)),"ID LISTS UNALIGNED",and($A1211&lt;&gt;"",countif('5) Release_Track'!$F:$F,$A1211)=0),"NO ISRC MATCH in Release_Track",and($B1211&lt;&gt;"",countif('5) Release_Track'!$G:$G,$B1211)=0),"NO CATALOG ID MATCH in Release_Track",iserror(vlookup($A1211&amp;$B1211,'5) Release_Track'!$F:$F&amp;'5) Release_Track'!$G:$G,1,0)),"NO ISRC-CATALOG ID pair MATCH in Release_Track" )</f>
        <v/>
      </c>
      <c r="E1211" s="20"/>
      <c r="F1211" s="20"/>
    </row>
    <row r="1212">
      <c r="B1212" s="116"/>
      <c r="C1212" s="134" t="str">
        <f t="array" ref="C1212">ifs(and(isblank($A1212),isblank($B1212)),"", not(iserror(vlookup($A1212&amp;$B1212,'5) Release_Track'!$F:$F&amp;'5) Release_Track'!$G:$G,1,0))),vlookup($A1212&amp;$B1212,{'5) Release_Track'!$F:$F&amp;'5) Release_Track'!$G:$G,'5) Release_Track'!$H:$H},2,0), or(and(not(isblank($B1212)),$B1212=$B1211,$A1212&lt;&gt;$A1211),and(not(isblank($A1212)),$A1212=$A1211,$B1212&lt;&gt;$B1211)),"ID LISTS UNALIGNED",and($A1212&lt;&gt;"",countif('5) Release_Track'!$F:$F,$A1212)=0),"NO ISRC MATCH in Release_Track",and($B1212&lt;&gt;"",countif('5) Release_Track'!$G:$G,$B1212)=0),"NO CATALOG ID MATCH in Release_Track",iserror(vlookup($A1212&amp;$B1212,'5) Release_Track'!$F:$F&amp;'5) Release_Track'!$G:$G,1,0)),"NO ISRC-CATALOG ID pair MATCH in Release_Track" )</f>
        <v/>
      </c>
      <c r="D1212" s="134" t="str">
        <f t="array" ref="D1212">ifs(and(isblank($A1212),isblank($B1212)),"", not(iserror(vlookup($A1212&amp;$B1212,'5) Release_Track'!$F:$F&amp;'5) Release_Track'!$G:$G,1,0))),vlookup($A1212&amp;$B1212,{'5) Release_Track'!$F:$F&amp;'5) Release_Track'!$G:$G,'5) Release_Track'!$I:$I},2,0), or(and(not(isblank($B1212)),$B1212=$B1211,$A1212&lt;&gt;$A1211),and(not(isblank($A1212)),$A1212=$A1211,$B1212&lt;&gt;$B1211)),"ID LISTS UNALIGNED",and($A1212&lt;&gt;"",countif('5) Release_Track'!$F:$F,$A1212)=0),"NO ISRC MATCH in Release_Track",and($B1212&lt;&gt;"",countif('5) Release_Track'!$G:$G,$B1212)=0),"NO CATALOG ID MATCH in Release_Track",iserror(vlookup($A1212&amp;$B1212,'5) Release_Track'!$F:$F&amp;'5) Release_Track'!$G:$G,1,0)),"NO ISRC-CATALOG ID pair MATCH in Release_Track" )</f>
        <v/>
      </c>
      <c r="E1212" s="20"/>
      <c r="F1212" s="20"/>
    </row>
    <row r="1213">
      <c r="B1213" s="116"/>
      <c r="C1213" s="134" t="str">
        <f t="array" ref="C1213">ifs(and(isblank($A1213),isblank($B1213)),"", not(iserror(vlookup($A1213&amp;$B1213,'5) Release_Track'!$F:$F&amp;'5) Release_Track'!$G:$G,1,0))),vlookup($A1213&amp;$B1213,{'5) Release_Track'!$F:$F&amp;'5) Release_Track'!$G:$G,'5) Release_Track'!$H:$H},2,0), or(and(not(isblank($B1213)),$B1213=$B1212,$A1213&lt;&gt;$A1212),and(not(isblank($A1213)),$A1213=$A1212,$B1213&lt;&gt;$B1212)),"ID LISTS UNALIGNED",and($A1213&lt;&gt;"",countif('5) Release_Track'!$F:$F,$A1213)=0),"NO ISRC MATCH in Release_Track",and($B1213&lt;&gt;"",countif('5) Release_Track'!$G:$G,$B1213)=0),"NO CATALOG ID MATCH in Release_Track",iserror(vlookup($A1213&amp;$B1213,'5) Release_Track'!$F:$F&amp;'5) Release_Track'!$G:$G,1,0)),"NO ISRC-CATALOG ID pair MATCH in Release_Track" )</f>
        <v/>
      </c>
      <c r="D1213" s="134" t="str">
        <f t="array" ref="D1213">ifs(and(isblank($A1213),isblank($B1213)),"", not(iserror(vlookup($A1213&amp;$B1213,'5) Release_Track'!$F:$F&amp;'5) Release_Track'!$G:$G,1,0))),vlookup($A1213&amp;$B1213,{'5) Release_Track'!$F:$F&amp;'5) Release_Track'!$G:$G,'5) Release_Track'!$I:$I},2,0), or(and(not(isblank($B1213)),$B1213=$B1212,$A1213&lt;&gt;$A1212),and(not(isblank($A1213)),$A1213=$A1212,$B1213&lt;&gt;$B1212)),"ID LISTS UNALIGNED",and($A1213&lt;&gt;"",countif('5) Release_Track'!$F:$F,$A1213)=0),"NO ISRC MATCH in Release_Track",and($B1213&lt;&gt;"",countif('5) Release_Track'!$G:$G,$B1213)=0),"NO CATALOG ID MATCH in Release_Track",iserror(vlookup($A1213&amp;$B1213,'5) Release_Track'!$F:$F&amp;'5) Release_Track'!$G:$G,1,0)),"NO ISRC-CATALOG ID pair MATCH in Release_Track" )</f>
        <v/>
      </c>
      <c r="E1213" s="20"/>
      <c r="F1213" s="20"/>
    </row>
    <row r="1214">
      <c r="B1214" s="116"/>
      <c r="C1214" s="134" t="str">
        <f t="array" ref="C1214">ifs(and(isblank($A1214),isblank($B1214)),"", not(iserror(vlookup($A1214&amp;$B1214,'5) Release_Track'!$F:$F&amp;'5) Release_Track'!$G:$G,1,0))),vlookup($A1214&amp;$B1214,{'5) Release_Track'!$F:$F&amp;'5) Release_Track'!$G:$G,'5) Release_Track'!$H:$H},2,0), or(and(not(isblank($B1214)),$B1214=$B1213,$A1214&lt;&gt;$A1213),and(not(isblank($A1214)),$A1214=$A1213,$B1214&lt;&gt;$B1213)),"ID LISTS UNALIGNED",and($A1214&lt;&gt;"",countif('5) Release_Track'!$F:$F,$A1214)=0),"NO ISRC MATCH in Release_Track",and($B1214&lt;&gt;"",countif('5) Release_Track'!$G:$G,$B1214)=0),"NO CATALOG ID MATCH in Release_Track",iserror(vlookup($A1214&amp;$B1214,'5) Release_Track'!$F:$F&amp;'5) Release_Track'!$G:$G,1,0)),"NO ISRC-CATALOG ID pair MATCH in Release_Track" )</f>
        <v/>
      </c>
      <c r="D1214" s="134" t="str">
        <f t="array" ref="D1214">ifs(and(isblank($A1214),isblank($B1214)),"", not(iserror(vlookup($A1214&amp;$B1214,'5) Release_Track'!$F:$F&amp;'5) Release_Track'!$G:$G,1,0))),vlookup($A1214&amp;$B1214,{'5) Release_Track'!$F:$F&amp;'5) Release_Track'!$G:$G,'5) Release_Track'!$I:$I},2,0), or(and(not(isblank($B1214)),$B1214=$B1213,$A1214&lt;&gt;$A1213),and(not(isblank($A1214)),$A1214=$A1213,$B1214&lt;&gt;$B1213)),"ID LISTS UNALIGNED",and($A1214&lt;&gt;"",countif('5) Release_Track'!$F:$F,$A1214)=0),"NO ISRC MATCH in Release_Track",and($B1214&lt;&gt;"",countif('5) Release_Track'!$G:$G,$B1214)=0),"NO CATALOG ID MATCH in Release_Track",iserror(vlookup($A1214&amp;$B1214,'5) Release_Track'!$F:$F&amp;'5) Release_Track'!$G:$G,1,0)),"NO ISRC-CATALOG ID pair MATCH in Release_Track" )</f>
        <v/>
      </c>
      <c r="E1214" s="20"/>
      <c r="F1214" s="20"/>
    </row>
    <row r="1215">
      <c r="B1215" s="116"/>
      <c r="C1215" s="134" t="str">
        <f t="array" ref="C1215">ifs(and(isblank($A1215),isblank($B1215)),"", not(iserror(vlookup($A1215&amp;$B1215,'5) Release_Track'!$F:$F&amp;'5) Release_Track'!$G:$G,1,0))),vlookup($A1215&amp;$B1215,{'5) Release_Track'!$F:$F&amp;'5) Release_Track'!$G:$G,'5) Release_Track'!$H:$H},2,0), or(and(not(isblank($B1215)),$B1215=$B1214,$A1215&lt;&gt;$A1214),and(not(isblank($A1215)),$A1215=$A1214,$B1215&lt;&gt;$B1214)),"ID LISTS UNALIGNED",and($A1215&lt;&gt;"",countif('5) Release_Track'!$F:$F,$A1215)=0),"NO ISRC MATCH in Release_Track",and($B1215&lt;&gt;"",countif('5) Release_Track'!$G:$G,$B1215)=0),"NO CATALOG ID MATCH in Release_Track",iserror(vlookup($A1215&amp;$B1215,'5) Release_Track'!$F:$F&amp;'5) Release_Track'!$G:$G,1,0)),"NO ISRC-CATALOG ID pair MATCH in Release_Track" )</f>
        <v/>
      </c>
      <c r="D1215" s="134" t="str">
        <f t="array" ref="D1215">ifs(and(isblank($A1215),isblank($B1215)),"", not(iserror(vlookup($A1215&amp;$B1215,'5) Release_Track'!$F:$F&amp;'5) Release_Track'!$G:$G,1,0))),vlookup($A1215&amp;$B1215,{'5) Release_Track'!$F:$F&amp;'5) Release_Track'!$G:$G,'5) Release_Track'!$I:$I},2,0), or(and(not(isblank($B1215)),$B1215=$B1214,$A1215&lt;&gt;$A1214),and(not(isblank($A1215)),$A1215=$A1214,$B1215&lt;&gt;$B1214)),"ID LISTS UNALIGNED",and($A1215&lt;&gt;"",countif('5) Release_Track'!$F:$F,$A1215)=0),"NO ISRC MATCH in Release_Track",and($B1215&lt;&gt;"",countif('5) Release_Track'!$G:$G,$B1215)=0),"NO CATALOG ID MATCH in Release_Track",iserror(vlookup($A1215&amp;$B1215,'5) Release_Track'!$F:$F&amp;'5) Release_Track'!$G:$G,1,0)),"NO ISRC-CATALOG ID pair MATCH in Release_Track" )</f>
        <v/>
      </c>
      <c r="E1215" s="20"/>
      <c r="F1215" s="20"/>
    </row>
    <row r="1216">
      <c r="B1216" s="116"/>
      <c r="C1216" s="134" t="str">
        <f t="array" ref="C1216">ifs(and(isblank($A1216),isblank($B1216)),"", not(iserror(vlookup($A1216&amp;$B1216,'5) Release_Track'!$F:$F&amp;'5) Release_Track'!$G:$G,1,0))),vlookup($A1216&amp;$B1216,{'5) Release_Track'!$F:$F&amp;'5) Release_Track'!$G:$G,'5) Release_Track'!$H:$H},2,0), or(and(not(isblank($B1216)),$B1216=$B1215,$A1216&lt;&gt;$A1215),and(not(isblank($A1216)),$A1216=$A1215,$B1216&lt;&gt;$B1215)),"ID LISTS UNALIGNED",and($A1216&lt;&gt;"",countif('5) Release_Track'!$F:$F,$A1216)=0),"NO ISRC MATCH in Release_Track",and($B1216&lt;&gt;"",countif('5) Release_Track'!$G:$G,$B1216)=0),"NO CATALOG ID MATCH in Release_Track",iserror(vlookup($A1216&amp;$B1216,'5) Release_Track'!$F:$F&amp;'5) Release_Track'!$G:$G,1,0)),"NO ISRC-CATALOG ID pair MATCH in Release_Track" )</f>
        <v/>
      </c>
      <c r="D1216" s="134" t="str">
        <f t="array" ref="D1216">ifs(and(isblank($A1216),isblank($B1216)),"", not(iserror(vlookup($A1216&amp;$B1216,'5) Release_Track'!$F:$F&amp;'5) Release_Track'!$G:$G,1,0))),vlookup($A1216&amp;$B1216,{'5) Release_Track'!$F:$F&amp;'5) Release_Track'!$G:$G,'5) Release_Track'!$I:$I},2,0), or(and(not(isblank($B1216)),$B1216=$B1215,$A1216&lt;&gt;$A1215),and(not(isblank($A1216)),$A1216=$A1215,$B1216&lt;&gt;$B1215)),"ID LISTS UNALIGNED",and($A1216&lt;&gt;"",countif('5) Release_Track'!$F:$F,$A1216)=0),"NO ISRC MATCH in Release_Track",and($B1216&lt;&gt;"",countif('5) Release_Track'!$G:$G,$B1216)=0),"NO CATALOG ID MATCH in Release_Track",iserror(vlookup($A1216&amp;$B1216,'5) Release_Track'!$F:$F&amp;'5) Release_Track'!$G:$G,1,0)),"NO ISRC-CATALOG ID pair MATCH in Release_Track" )</f>
        <v/>
      </c>
      <c r="E1216" s="20"/>
      <c r="F1216" s="20"/>
    </row>
    <row r="1217">
      <c r="B1217" s="116"/>
      <c r="C1217" s="134" t="str">
        <f t="array" ref="C1217">ifs(and(isblank($A1217),isblank($B1217)),"", not(iserror(vlookup($A1217&amp;$B1217,'5) Release_Track'!$F:$F&amp;'5) Release_Track'!$G:$G,1,0))),vlookup($A1217&amp;$B1217,{'5) Release_Track'!$F:$F&amp;'5) Release_Track'!$G:$G,'5) Release_Track'!$H:$H},2,0), or(and(not(isblank($B1217)),$B1217=$B1216,$A1217&lt;&gt;$A1216),and(not(isblank($A1217)),$A1217=$A1216,$B1217&lt;&gt;$B1216)),"ID LISTS UNALIGNED",and($A1217&lt;&gt;"",countif('5) Release_Track'!$F:$F,$A1217)=0),"NO ISRC MATCH in Release_Track",and($B1217&lt;&gt;"",countif('5) Release_Track'!$G:$G,$B1217)=0),"NO CATALOG ID MATCH in Release_Track",iserror(vlookup($A1217&amp;$B1217,'5) Release_Track'!$F:$F&amp;'5) Release_Track'!$G:$G,1,0)),"NO ISRC-CATALOG ID pair MATCH in Release_Track" )</f>
        <v/>
      </c>
      <c r="D1217" s="134" t="str">
        <f t="array" ref="D1217">ifs(and(isblank($A1217),isblank($B1217)),"", not(iserror(vlookup($A1217&amp;$B1217,'5) Release_Track'!$F:$F&amp;'5) Release_Track'!$G:$G,1,0))),vlookup($A1217&amp;$B1217,{'5) Release_Track'!$F:$F&amp;'5) Release_Track'!$G:$G,'5) Release_Track'!$I:$I},2,0), or(and(not(isblank($B1217)),$B1217=$B1216,$A1217&lt;&gt;$A1216),and(not(isblank($A1217)),$A1217=$A1216,$B1217&lt;&gt;$B1216)),"ID LISTS UNALIGNED",and($A1217&lt;&gt;"",countif('5) Release_Track'!$F:$F,$A1217)=0),"NO ISRC MATCH in Release_Track",and($B1217&lt;&gt;"",countif('5) Release_Track'!$G:$G,$B1217)=0),"NO CATALOG ID MATCH in Release_Track",iserror(vlookup($A1217&amp;$B1217,'5) Release_Track'!$F:$F&amp;'5) Release_Track'!$G:$G,1,0)),"NO ISRC-CATALOG ID pair MATCH in Release_Track" )</f>
        <v/>
      </c>
      <c r="E1217" s="20"/>
      <c r="F1217" s="20"/>
    </row>
    <row r="1218">
      <c r="B1218" s="116"/>
      <c r="C1218" s="134" t="str">
        <f t="array" ref="C1218">ifs(and(isblank($A1218),isblank($B1218)),"", not(iserror(vlookup($A1218&amp;$B1218,'5) Release_Track'!$F:$F&amp;'5) Release_Track'!$G:$G,1,0))),vlookup($A1218&amp;$B1218,{'5) Release_Track'!$F:$F&amp;'5) Release_Track'!$G:$G,'5) Release_Track'!$H:$H},2,0), or(and(not(isblank($B1218)),$B1218=$B1217,$A1218&lt;&gt;$A1217),and(not(isblank($A1218)),$A1218=$A1217,$B1218&lt;&gt;$B1217)),"ID LISTS UNALIGNED",and($A1218&lt;&gt;"",countif('5) Release_Track'!$F:$F,$A1218)=0),"NO ISRC MATCH in Release_Track",and($B1218&lt;&gt;"",countif('5) Release_Track'!$G:$G,$B1218)=0),"NO CATALOG ID MATCH in Release_Track",iserror(vlookup($A1218&amp;$B1218,'5) Release_Track'!$F:$F&amp;'5) Release_Track'!$G:$G,1,0)),"NO ISRC-CATALOG ID pair MATCH in Release_Track" )</f>
        <v/>
      </c>
      <c r="D1218" s="134" t="str">
        <f t="array" ref="D1218">ifs(and(isblank($A1218),isblank($B1218)),"", not(iserror(vlookup($A1218&amp;$B1218,'5) Release_Track'!$F:$F&amp;'5) Release_Track'!$G:$G,1,0))),vlookup($A1218&amp;$B1218,{'5) Release_Track'!$F:$F&amp;'5) Release_Track'!$G:$G,'5) Release_Track'!$I:$I},2,0), or(and(not(isblank($B1218)),$B1218=$B1217,$A1218&lt;&gt;$A1217),and(not(isblank($A1218)),$A1218=$A1217,$B1218&lt;&gt;$B1217)),"ID LISTS UNALIGNED",and($A1218&lt;&gt;"",countif('5) Release_Track'!$F:$F,$A1218)=0),"NO ISRC MATCH in Release_Track",and($B1218&lt;&gt;"",countif('5) Release_Track'!$G:$G,$B1218)=0),"NO CATALOG ID MATCH in Release_Track",iserror(vlookup($A1218&amp;$B1218,'5) Release_Track'!$F:$F&amp;'5) Release_Track'!$G:$G,1,0)),"NO ISRC-CATALOG ID pair MATCH in Release_Track" )</f>
        <v/>
      </c>
      <c r="E1218" s="20"/>
      <c r="F1218" s="20"/>
    </row>
    <row r="1219">
      <c r="B1219" s="116"/>
      <c r="C1219" s="134" t="str">
        <f t="array" ref="C1219">ifs(and(isblank($A1219),isblank($B1219)),"", not(iserror(vlookup($A1219&amp;$B1219,'5) Release_Track'!$F:$F&amp;'5) Release_Track'!$G:$G,1,0))),vlookup($A1219&amp;$B1219,{'5) Release_Track'!$F:$F&amp;'5) Release_Track'!$G:$G,'5) Release_Track'!$H:$H},2,0), or(and(not(isblank($B1219)),$B1219=$B1218,$A1219&lt;&gt;$A1218),and(not(isblank($A1219)),$A1219=$A1218,$B1219&lt;&gt;$B1218)),"ID LISTS UNALIGNED",and($A1219&lt;&gt;"",countif('5) Release_Track'!$F:$F,$A1219)=0),"NO ISRC MATCH in Release_Track",and($B1219&lt;&gt;"",countif('5) Release_Track'!$G:$G,$B1219)=0),"NO CATALOG ID MATCH in Release_Track",iserror(vlookup($A1219&amp;$B1219,'5) Release_Track'!$F:$F&amp;'5) Release_Track'!$G:$G,1,0)),"NO ISRC-CATALOG ID pair MATCH in Release_Track" )</f>
        <v/>
      </c>
      <c r="D1219" s="134" t="str">
        <f t="array" ref="D1219">ifs(and(isblank($A1219),isblank($B1219)),"", not(iserror(vlookup($A1219&amp;$B1219,'5) Release_Track'!$F:$F&amp;'5) Release_Track'!$G:$G,1,0))),vlookup($A1219&amp;$B1219,{'5) Release_Track'!$F:$F&amp;'5) Release_Track'!$G:$G,'5) Release_Track'!$I:$I},2,0), or(and(not(isblank($B1219)),$B1219=$B1218,$A1219&lt;&gt;$A1218),and(not(isblank($A1219)),$A1219=$A1218,$B1219&lt;&gt;$B1218)),"ID LISTS UNALIGNED",and($A1219&lt;&gt;"",countif('5) Release_Track'!$F:$F,$A1219)=0),"NO ISRC MATCH in Release_Track",and($B1219&lt;&gt;"",countif('5) Release_Track'!$G:$G,$B1219)=0),"NO CATALOG ID MATCH in Release_Track",iserror(vlookup($A1219&amp;$B1219,'5) Release_Track'!$F:$F&amp;'5) Release_Track'!$G:$G,1,0)),"NO ISRC-CATALOG ID pair MATCH in Release_Track" )</f>
        <v/>
      </c>
      <c r="E1219" s="20"/>
      <c r="F1219" s="20"/>
    </row>
    <row r="1220">
      <c r="B1220" s="116"/>
      <c r="C1220" s="134" t="str">
        <f t="array" ref="C1220">ifs(and(isblank($A1220),isblank($B1220)),"", not(iserror(vlookup($A1220&amp;$B1220,'5) Release_Track'!$F:$F&amp;'5) Release_Track'!$G:$G,1,0))),vlookup($A1220&amp;$B1220,{'5) Release_Track'!$F:$F&amp;'5) Release_Track'!$G:$G,'5) Release_Track'!$H:$H},2,0), or(and(not(isblank($B1220)),$B1220=$B1219,$A1220&lt;&gt;$A1219),and(not(isblank($A1220)),$A1220=$A1219,$B1220&lt;&gt;$B1219)),"ID LISTS UNALIGNED",and($A1220&lt;&gt;"",countif('5) Release_Track'!$F:$F,$A1220)=0),"NO ISRC MATCH in Release_Track",and($B1220&lt;&gt;"",countif('5) Release_Track'!$G:$G,$B1220)=0),"NO CATALOG ID MATCH in Release_Track",iserror(vlookup($A1220&amp;$B1220,'5) Release_Track'!$F:$F&amp;'5) Release_Track'!$G:$G,1,0)),"NO ISRC-CATALOG ID pair MATCH in Release_Track" )</f>
        <v/>
      </c>
      <c r="D1220" s="134" t="str">
        <f t="array" ref="D1220">ifs(and(isblank($A1220),isblank($B1220)),"", not(iserror(vlookup($A1220&amp;$B1220,'5) Release_Track'!$F:$F&amp;'5) Release_Track'!$G:$G,1,0))),vlookup($A1220&amp;$B1220,{'5) Release_Track'!$F:$F&amp;'5) Release_Track'!$G:$G,'5) Release_Track'!$I:$I},2,0), or(and(not(isblank($B1220)),$B1220=$B1219,$A1220&lt;&gt;$A1219),and(not(isblank($A1220)),$A1220=$A1219,$B1220&lt;&gt;$B1219)),"ID LISTS UNALIGNED",and($A1220&lt;&gt;"",countif('5) Release_Track'!$F:$F,$A1220)=0),"NO ISRC MATCH in Release_Track",and($B1220&lt;&gt;"",countif('5) Release_Track'!$G:$G,$B1220)=0),"NO CATALOG ID MATCH in Release_Track",iserror(vlookup($A1220&amp;$B1220,'5) Release_Track'!$F:$F&amp;'5) Release_Track'!$G:$G,1,0)),"NO ISRC-CATALOG ID pair MATCH in Release_Track" )</f>
        <v/>
      </c>
      <c r="E1220" s="20"/>
      <c r="F1220" s="20"/>
    </row>
    <row r="1221">
      <c r="B1221" s="116"/>
      <c r="C1221" s="134" t="str">
        <f t="array" ref="C1221">ifs(and(isblank($A1221),isblank($B1221)),"", not(iserror(vlookup($A1221&amp;$B1221,'5) Release_Track'!$F:$F&amp;'5) Release_Track'!$G:$G,1,0))),vlookup($A1221&amp;$B1221,{'5) Release_Track'!$F:$F&amp;'5) Release_Track'!$G:$G,'5) Release_Track'!$H:$H},2,0), or(and(not(isblank($B1221)),$B1221=$B1220,$A1221&lt;&gt;$A1220),and(not(isblank($A1221)),$A1221=$A1220,$B1221&lt;&gt;$B1220)),"ID LISTS UNALIGNED",and($A1221&lt;&gt;"",countif('5) Release_Track'!$F:$F,$A1221)=0),"NO ISRC MATCH in Release_Track",and($B1221&lt;&gt;"",countif('5) Release_Track'!$G:$G,$B1221)=0),"NO CATALOG ID MATCH in Release_Track",iserror(vlookup($A1221&amp;$B1221,'5) Release_Track'!$F:$F&amp;'5) Release_Track'!$G:$G,1,0)),"NO ISRC-CATALOG ID pair MATCH in Release_Track" )</f>
        <v/>
      </c>
      <c r="D1221" s="134" t="str">
        <f t="array" ref="D1221">ifs(and(isblank($A1221),isblank($B1221)),"", not(iserror(vlookup($A1221&amp;$B1221,'5) Release_Track'!$F:$F&amp;'5) Release_Track'!$G:$G,1,0))),vlookup($A1221&amp;$B1221,{'5) Release_Track'!$F:$F&amp;'5) Release_Track'!$G:$G,'5) Release_Track'!$I:$I},2,0), or(and(not(isblank($B1221)),$B1221=$B1220,$A1221&lt;&gt;$A1220),and(not(isblank($A1221)),$A1221=$A1220,$B1221&lt;&gt;$B1220)),"ID LISTS UNALIGNED",and($A1221&lt;&gt;"",countif('5) Release_Track'!$F:$F,$A1221)=0),"NO ISRC MATCH in Release_Track",and($B1221&lt;&gt;"",countif('5) Release_Track'!$G:$G,$B1221)=0),"NO CATALOG ID MATCH in Release_Track",iserror(vlookup($A1221&amp;$B1221,'5) Release_Track'!$F:$F&amp;'5) Release_Track'!$G:$G,1,0)),"NO ISRC-CATALOG ID pair MATCH in Release_Track" )</f>
        <v/>
      </c>
      <c r="E1221" s="20"/>
      <c r="F1221" s="20"/>
    </row>
    <row r="1222">
      <c r="B1222" s="116"/>
      <c r="C1222" s="134" t="str">
        <f t="array" ref="C1222">ifs(and(isblank($A1222),isblank($B1222)),"", not(iserror(vlookup($A1222&amp;$B1222,'5) Release_Track'!$F:$F&amp;'5) Release_Track'!$G:$G,1,0))),vlookup($A1222&amp;$B1222,{'5) Release_Track'!$F:$F&amp;'5) Release_Track'!$G:$G,'5) Release_Track'!$H:$H},2,0), or(and(not(isblank($B1222)),$B1222=$B1221,$A1222&lt;&gt;$A1221),and(not(isblank($A1222)),$A1222=$A1221,$B1222&lt;&gt;$B1221)),"ID LISTS UNALIGNED",and($A1222&lt;&gt;"",countif('5) Release_Track'!$F:$F,$A1222)=0),"NO ISRC MATCH in Release_Track",and($B1222&lt;&gt;"",countif('5) Release_Track'!$G:$G,$B1222)=0),"NO CATALOG ID MATCH in Release_Track",iserror(vlookup($A1222&amp;$B1222,'5) Release_Track'!$F:$F&amp;'5) Release_Track'!$G:$G,1,0)),"NO ISRC-CATALOG ID pair MATCH in Release_Track" )</f>
        <v/>
      </c>
      <c r="D1222" s="134" t="str">
        <f t="array" ref="D1222">ifs(and(isblank($A1222),isblank($B1222)),"", not(iserror(vlookup($A1222&amp;$B1222,'5) Release_Track'!$F:$F&amp;'5) Release_Track'!$G:$G,1,0))),vlookup($A1222&amp;$B1222,{'5) Release_Track'!$F:$F&amp;'5) Release_Track'!$G:$G,'5) Release_Track'!$I:$I},2,0), or(and(not(isblank($B1222)),$B1222=$B1221,$A1222&lt;&gt;$A1221),and(not(isblank($A1222)),$A1222=$A1221,$B1222&lt;&gt;$B1221)),"ID LISTS UNALIGNED",and($A1222&lt;&gt;"",countif('5) Release_Track'!$F:$F,$A1222)=0),"NO ISRC MATCH in Release_Track",and($B1222&lt;&gt;"",countif('5) Release_Track'!$G:$G,$B1222)=0),"NO CATALOG ID MATCH in Release_Track",iserror(vlookup($A1222&amp;$B1222,'5) Release_Track'!$F:$F&amp;'5) Release_Track'!$G:$G,1,0)),"NO ISRC-CATALOG ID pair MATCH in Release_Track" )</f>
        <v/>
      </c>
      <c r="E1222" s="20"/>
      <c r="F1222" s="20"/>
    </row>
    <row r="1223">
      <c r="B1223" s="116"/>
      <c r="C1223" s="134" t="str">
        <f t="array" ref="C1223">ifs(and(isblank($A1223),isblank($B1223)),"", not(iserror(vlookup($A1223&amp;$B1223,'5) Release_Track'!$F:$F&amp;'5) Release_Track'!$G:$G,1,0))),vlookup($A1223&amp;$B1223,{'5) Release_Track'!$F:$F&amp;'5) Release_Track'!$G:$G,'5) Release_Track'!$H:$H},2,0), or(and(not(isblank($B1223)),$B1223=$B1222,$A1223&lt;&gt;$A1222),and(not(isblank($A1223)),$A1223=$A1222,$B1223&lt;&gt;$B1222)),"ID LISTS UNALIGNED",and($A1223&lt;&gt;"",countif('5) Release_Track'!$F:$F,$A1223)=0),"NO ISRC MATCH in Release_Track",and($B1223&lt;&gt;"",countif('5) Release_Track'!$G:$G,$B1223)=0),"NO CATALOG ID MATCH in Release_Track",iserror(vlookup($A1223&amp;$B1223,'5) Release_Track'!$F:$F&amp;'5) Release_Track'!$G:$G,1,0)),"NO ISRC-CATALOG ID pair MATCH in Release_Track" )</f>
        <v/>
      </c>
      <c r="D1223" s="134" t="str">
        <f t="array" ref="D1223">ifs(and(isblank($A1223),isblank($B1223)),"", not(iserror(vlookup($A1223&amp;$B1223,'5) Release_Track'!$F:$F&amp;'5) Release_Track'!$G:$G,1,0))),vlookup($A1223&amp;$B1223,{'5) Release_Track'!$F:$F&amp;'5) Release_Track'!$G:$G,'5) Release_Track'!$I:$I},2,0), or(and(not(isblank($B1223)),$B1223=$B1222,$A1223&lt;&gt;$A1222),and(not(isblank($A1223)),$A1223=$A1222,$B1223&lt;&gt;$B1222)),"ID LISTS UNALIGNED",and($A1223&lt;&gt;"",countif('5) Release_Track'!$F:$F,$A1223)=0),"NO ISRC MATCH in Release_Track",and($B1223&lt;&gt;"",countif('5) Release_Track'!$G:$G,$B1223)=0),"NO CATALOG ID MATCH in Release_Track",iserror(vlookup($A1223&amp;$B1223,'5) Release_Track'!$F:$F&amp;'5) Release_Track'!$G:$G,1,0)),"NO ISRC-CATALOG ID pair MATCH in Release_Track" )</f>
        <v/>
      </c>
      <c r="E1223" s="20"/>
      <c r="F1223" s="20"/>
    </row>
    <row r="1224">
      <c r="B1224" s="116"/>
      <c r="C1224" s="134" t="str">
        <f t="array" ref="C1224">ifs(and(isblank($A1224),isblank($B1224)),"", not(iserror(vlookup($A1224&amp;$B1224,'5) Release_Track'!$F:$F&amp;'5) Release_Track'!$G:$G,1,0))),vlookup($A1224&amp;$B1224,{'5) Release_Track'!$F:$F&amp;'5) Release_Track'!$G:$G,'5) Release_Track'!$H:$H},2,0), or(and(not(isblank($B1224)),$B1224=$B1223,$A1224&lt;&gt;$A1223),and(not(isblank($A1224)),$A1224=$A1223,$B1224&lt;&gt;$B1223)),"ID LISTS UNALIGNED",and($A1224&lt;&gt;"",countif('5) Release_Track'!$F:$F,$A1224)=0),"NO ISRC MATCH in Release_Track",and($B1224&lt;&gt;"",countif('5) Release_Track'!$G:$G,$B1224)=0),"NO CATALOG ID MATCH in Release_Track",iserror(vlookup($A1224&amp;$B1224,'5) Release_Track'!$F:$F&amp;'5) Release_Track'!$G:$G,1,0)),"NO ISRC-CATALOG ID pair MATCH in Release_Track" )</f>
        <v/>
      </c>
      <c r="D1224" s="134" t="str">
        <f t="array" ref="D1224">ifs(and(isblank($A1224),isblank($B1224)),"", not(iserror(vlookup($A1224&amp;$B1224,'5) Release_Track'!$F:$F&amp;'5) Release_Track'!$G:$G,1,0))),vlookup($A1224&amp;$B1224,{'5) Release_Track'!$F:$F&amp;'5) Release_Track'!$G:$G,'5) Release_Track'!$I:$I},2,0), or(and(not(isblank($B1224)),$B1224=$B1223,$A1224&lt;&gt;$A1223),and(not(isblank($A1224)),$A1224=$A1223,$B1224&lt;&gt;$B1223)),"ID LISTS UNALIGNED",and($A1224&lt;&gt;"",countif('5) Release_Track'!$F:$F,$A1224)=0),"NO ISRC MATCH in Release_Track",and($B1224&lt;&gt;"",countif('5) Release_Track'!$G:$G,$B1224)=0),"NO CATALOG ID MATCH in Release_Track",iserror(vlookup($A1224&amp;$B1224,'5) Release_Track'!$F:$F&amp;'5) Release_Track'!$G:$G,1,0)),"NO ISRC-CATALOG ID pair MATCH in Release_Track" )</f>
        <v/>
      </c>
      <c r="E1224" s="20"/>
      <c r="F1224" s="20"/>
    </row>
    <row r="1225">
      <c r="B1225" s="116"/>
      <c r="C1225" s="134" t="str">
        <f t="array" ref="C1225">ifs(and(isblank($A1225),isblank($B1225)),"", not(iserror(vlookup($A1225&amp;$B1225,'5) Release_Track'!$F:$F&amp;'5) Release_Track'!$G:$G,1,0))),vlookup($A1225&amp;$B1225,{'5) Release_Track'!$F:$F&amp;'5) Release_Track'!$G:$G,'5) Release_Track'!$H:$H},2,0), or(and(not(isblank($B1225)),$B1225=$B1224,$A1225&lt;&gt;$A1224),and(not(isblank($A1225)),$A1225=$A1224,$B1225&lt;&gt;$B1224)),"ID LISTS UNALIGNED",and($A1225&lt;&gt;"",countif('5) Release_Track'!$F:$F,$A1225)=0),"NO ISRC MATCH in Release_Track",and($B1225&lt;&gt;"",countif('5) Release_Track'!$G:$G,$B1225)=0),"NO CATALOG ID MATCH in Release_Track",iserror(vlookup($A1225&amp;$B1225,'5) Release_Track'!$F:$F&amp;'5) Release_Track'!$G:$G,1,0)),"NO ISRC-CATALOG ID pair MATCH in Release_Track" )</f>
        <v/>
      </c>
      <c r="D1225" s="134" t="str">
        <f t="array" ref="D1225">ifs(and(isblank($A1225),isblank($B1225)),"", not(iserror(vlookup($A1225&amp;$B1225,'5) Release_Track'!$F:$F&amp;'5) Release_Track'!$G:$G,1,0))),vlookup($A1225&amp;$B1225,{'5) Release_Track'!$F:$F&amp;'5) Release_Track'!$G:$G,'5) Release_Track'!$I:$I},2,0), or(and(not(isblank($B1225)),$B1225=$B1224,$A1225&lt;&gt;$A1224),and(not(isblank($A1225)),$A1225=$A1224,$B1225&lt;&gt;$B1224)),"ID LISTS UNALIGNED",and($A1225&lt;&gt;"",countif('5) Release_Track'!$F:$F,$A1225)=0),"NO ISRC MATCH in Release_Track",and($B1225&lt;&gt;"",countif('5) Release_Track'!$G:$G,$B1225)=0),"NO CATALOG ID MATCH in Release_Track",iserror(vlookup($A1225&amp;$B1225,'5) Release_Track'!$F:$F&amp;'5) Release_Track'!$G:$G,1,0)),"NO ISRC-CATALOG ID pair MATCH in Release_Track" )</f>
        <v/>
      </c>
      <c r="E1225" s="20"/>
      <c r="F1225" s="20"/>
    </row>
    <row r="1226">
      <c r="B1226" s="116"/>
      <c r="C1226" s="134" t="str">
        <f t="array" ref="C1226">ifs(and(isblank($A1226),isblank($B1226)),"", not(iserror(vlookup($A1226&amp;$B1226,'5) Release_Track'!$F:$F&amp;'5) Release_Track'!$G:$G,1,0))),vlookup($A1226&amp;$B1226,{'5) Release_Track'!$F:$F&amp;'5) Release_Track'!$G:$G,'5) Release_Track'!$H:$H},2,0), or(and(not(isblank($B1226)),$B1226=$B1225,$A1226&lt;&gt;$A1225),and(not(isblank($A1226)),$A1226=$A1225,$B1226&lt;&gt;$B1225)),"ID LISTS UNALIGNED",and($A1226&lt;&gt;"",countif('5) Release_Track'!$F:$F,$A1226)=0),"NO ISRC MATCH in Release_Track",and($B1226&lt;&gt;"",countif('5) Release_Track'!$G:$G,$B1226)=0),"NO CATALOG ID MATCH in Release_Track",iserror(vlookup($A1226&amp;$B1226,'5) Release_Track'!$F:$F&amp;'5) Release_Track'!$G:$G,1,0)),"NO ISRC-CATALOG ID pair MATCH in Release_Track" )</f>
        <v/>
      </c>
      <c r="D1226" s="134" t="str">
        <f t="array" ref="D1226">ifs(and(isblank($A1226),isblank($B1226)),"", not(iserror(vlookup($A1226&amp;$B1226,'5) Release_Track'!$F:$F&amp;'5) Release_Track'!$G:$G,1,0))),vlookup($A1226&amp;$B1226,{'5) Release_Track'!$F:$F&amp;'5) Release_Track'!$G:$G,'5) Release_Track'!$I:$I},2,0), or(and(not(isblank($B1226)),$B1226=$B1225,$A1226&lt;&gt;$A1225),and(not(isblank($A1226)),$A1226=$A1225,$B1226&lt;&gt;$B1225)),"ID LISTS UNALIGNED",and($A1226&lt;&gt;"",countif('5) Release_Track'!$F:$F,$A1226)=0),"NO ISRC MATCH in Release_Track",and($B1226&lt;&gt;"",countif('5) Release_Track'!$G:$G,$B1226)=0),"NO CATALOG ID MATCH in Release_Track",iserror(vlookup($A1226&amp;$B1226,'5) Release_Track'!$F:$F&amp;'5) Release_Track'!$G:$G,1,0)),"NO ISRC-CATALOG ID pair MATCH in Release_Track" )</f>
        <v/>
      </c>
      <c r="E1226" s="20"/>
      <c r="F1226" s="20"/>
    </row>
    <row r="1227">
      <c r="B1227" s="116"/>
      <c r="C1227" s="134" t="str">
        <f t="array" ref="C1227">ifs(and(isblank($A1227),isblank($B1227)),"", not(iserror(vlookup($A1227&amp;$B1227,'5) Release_Track'!$F:$F&amp;'5) Release_Track'!$G:$G,1,0))),vlookup($A1227&amp;$B1227,{'5) Release_Track'!$F:$F&amp;'5) Release_Track'!$G:$G,'5) Release_Track'!$H:$H},2,0), or(and(not(isblank($B1227)),$B1227=$B1226,$A1227&lt;&gt;$A1226),and(not(isblank($A1227)),$A1227=$A1226,$B1227&lt;&gt;$B1226)),"ID LISTS UNALIGNED",and($A1227&lt;&gt;"",countif('5) Release_Track'!$F:$F,$A1227)=0),"NO ISRC MATCH in Release_Track",and($B1227&lt;&gt;"",countif('5) Release_Track'!$G:$G,$B1227)=0),"NO CATALOG ID MATCH in Release_Track",iserror(vlookup($A1227&amp;$B1227,'5) Release_Track'!$F:$F&amp;'5) Release_Track'!$G:$G,1,0)),"NO ISRC-CATALOG ID pair MATCH in Release_Track" )</f>
        <v/>
      </c>
      <c r="D1227" s="134" t="str">
        <f t="array" ref="D1227">ifs(and(isblank($A1227),isblank($B1227)),"", not(iserror(vlookup($A1227&amp;$B1227,'5) Release_Track'!$F:$F&amp;'5) Release_Track'!$G:$G,1,0))),vlookup($A1227&amp;$B1227,{'5) Release_Track'!$F:$F&amp;'5) Release_Track'!$G:$G,'5) Release_Track'!$I:$I},2,0), or(and(not(isblank($B1227)),$B1227=$B1226,$A1227&lt;&gt;$A1226),and(not(isblank($A1227)),$A1227=$A1226,$B1227&lt;&gt;$B1226)),"ID LISTS UNALIGNED",and($A1227&lt;&gt;"",countif('5) Release_Track'!$F:$F,$A1227)=0),"NO ISRC MATCH in Release_Track",and($B1227&lt;&gt;"",countif('5) Release_Track'!$G:$G,$B1227)=0),"NO CATALOG ID MATCH in Release_Track",iserror(vlookup($A1227&amp;$B1227,'5) Release_Track'!$F:$F&amp;'5) Release_Track'!$G:$G,1,0)),"NO ISRC-CATALOG ID pair MATCH in Release_Track" )</f>
        <v/>
      </c>
      <c r="E1227" s="20"/>
      <c r="F1227" s="20"/>
    </row>
    <row r="1228">
      <c r="B1228" s="116"/>
      <c r="C1228" s="134" t="str">
        <f t="array" ref="C1228">ifs(and(isblank($A1228),isblank($B1228)),"", not(iserror(vlookup($A1228&amp;$B1228,'5) Release_Track'!$F:$F&amp;'5) Release_Track'!$G:$G,1,0))),vlookup($A1228&amp;$B1228,{'5) Release_Track'!$F:$F&amp;'5) Release_Track'!$G:$G,'5) Release_Track'!$H:$H},2,0), or(and(not(isblank($B1228)),$B1228=$B1227,$A1228&lt;&gt;$A1227),and(not(isblank($A1228)),$A1228=$A1227,$B1228&lt;&gt;$B1227)),"ID LISTS UNALIGNED",and($A1228&lt;&gt;"",countif('5) Release_Track'!$F:$F,$A1228)=0),"NO ISRC MATCH in Release_Track",and($B1228&lt;&gt;"",countif('5) Release_Track'!$G:$G,$B1228)=0),"NO CATALOG ID MATCH in Release_Track",iserror(vlookup($A1228&amp;$B1228,'5) Release_Track'!$F:$F&amp;'5) Release_Track'!$G:$G,1,0)),"NO ISRC-CATALOG ID pair MATCH in Release_Track" )</f>
        <v/>
      </c>
      <c r="D1228" s="134" t="str">
        <f t="array" ref="D1228">ifs(and(isblank($A1228),isblank($B1228)),"", not(iserror(vlookup($A1228&amp;$B1228,'5) Release_Track'!$F:$F&amp;'5) Release_Track'!$G:$G,1,0))),vlookup($A1228&amp;$B1228,{'5) Release_Track'!$F:$F&amp;'5) Release_Track'!$G:$G,'5) Release_Track'!$I:$I},2,0), or(and(not(isblank($B1228)),$B1228=$B1227,$A1228&lt;&gt;$A1227),and(not(isblank($A1228)),$A1228=$A1227,$B1228&lt;&gt;$B1227)),"ID LISTS UNALIGNED",and($A1228&lt;&gt;"",countif('5) Release_Track'!$F:$F,$A1228)=0),"NO ISRC MATCH in Release_Track",and($B1228&lt;&gt;"",countif('5) Release_Track'!$G:$G,$B1228)=0),"NO CATALOG ID MATCH in Release_Track",iserror(vlookup($A1228&amp;$B1228,'5) Release_Track'!$F:$F&amp;'5) Release_Track'!$G:$G,1,0)),"NO ISRC-CATALOG ID pair MATCH in Release_Track" )</f>
        <v/>
      </c>
      <c r="E1228" s="20"/>
      <c r="F1228" s="20"/>
    </row>
    <row r="1229">
      <c r="B1229" s="116"/>
      <c r="C1229" s="134" t="str">
        <f t="array" ref="C1229">ifs(and(isblank($A1229),isblank($B1229)),"", not(iserror(vlookup($A1229&amp;$B1229,'5) Release_Track'!$F:$F&amp;'5) Release_Track'!$G:$G,1,0))),vlookup($A1229&amp;$B1229,{'5) Release_Track'!$F:$F&amp;'5) Release_Track'!$G:$G,'5) Release_Track'!$H:$H},2,0), or(and(not(isblank($B1229)),$B1229=$B1228,$A1229&lt;&gt;$A1228),and(not(isblank($A1229)),$A1229=$A1228,$B1229&lt;&gt;$B1228)),"ID LISTS UNALIGNED",and($A1229&lt;&gt;"",countif('5) Release_Track'!$F:$F,$A1229)=0),"NO ISRC MATCH in Release_Track",and($B1229&lt;&gt;"",countif('5) Release_Track'!$G:$G,$B1229)=0),"NO CATALOG ID MATCH in Release_Track",iserror(vlookup($A1229&amp;$B1229,'5) Release_Track'!$F:$F&amp;'5) Release_Track'!$G:$G,1,0)),"NO ISRC-CATALOG ID pair MATCH in Release_Track" )</f>
        <v/>
      </c>
      <c r="D1229" s="134" t="str">
        <f t="array" ref="D1229">ifs(and(isblank($A1229),isblank($B1229)),"", not(iserror(vlookup($A1229&amp;$B1229,'5) Release_Track'!$F:$F&amp;'5) Release_Track'!$G:$G,1,0))),vlookup($A1229&amp;$B1229,{'5) Release_Track'!$F:$F&amp;'5) Release_Track'!$G:$G,'5) Release_Track'!$I:$I},2,0), or(and(not(isblank($B1229)),$B1229=$B1228,$A1229&lt;&gt;$A1228),and(not(isblank($A1229)),$A1229=$A1228,$B1229&lt;&gt;$B1228)),"ID LISTS UNALIGNED",and($A1229&lt;&gt;"",countif('5) Release_Track'!$F:$F,$A1229)=0),"NO ISRC MATCH in Release_Track",and($B1229&lt;&gt;"",countif('5) Release_Track'!$G:$G,$B1229)=0),"NO CATALOG ID MATCH in Release_Track",iserror(vlookup($A1229&amp;$B1229,'5) Release_Track'!$F:$F&amp;'5) Release_Track'!$G:$G,1,0)),"NO ISRC-CATALOG ID pair MATCH in Release_Track" )</f>
        <v/>
      </c>
      <c r="E1229" s="20"/>
      <c r="F1229" s="20"/>
    </row>
    <row r="1230">
      <c r="B1230" s="116"/>
      <c r="C1230" s="134" t="str">
        <f t="array" ref="C1230">ifs(and(isblank($A1230),isblank($B1230)),"", not(iserror(vlookup($A1230&amp;$B1230,'5) Release_Track'!$F:$F&amp;'5) Release_Track'!$G:$G,1,0))),vlookup($A1230&amp;$B1230,{'5) Release_Track'!$F:$F&amp;'5) Release_Track'!$G:$G,'5) Release_Track'!$H:$H},2,0), or(and(not(isblank($B1230)),$B1230=$B1229,$A1230&lt;&gt;$A1229),and(not(isblank($A1230)),$A1230=$A1229,$B1230&lt;&gt;$B1229)),"ID LISTS UNALIGNED",and($A1230&lt;&gt;"",countif('5) Release_Track'!$F:$F,$A1230)=0),"NO ISRC MATCH in Release_Track",and($B1230&lt;&gt;"",countif('5) Release_Track'!$G:$G,$B1230)=0),"NO CATALOG ID MATCH in Release_Track",iserror(vlookup($A1230&amp;$B1230,'5) Release_Track'!$F:$F&amp;'5) Release_Track'!$G:$G,1,0)),"NO ISRC-CATALOG ID pair MATCH in Release_Track" )</f>
        <v/>
      </c>
      <c r="D1230" s="134" t="str">
        <f t="array" ref="D1230">ifs(and(isblank($A1230),isblank($B1230)),"", not(iserror(vlookup($A1230&amp;$B1230,'5) Release_Track'!$F:$F&amp;'5) Release_Track'!$G:$G,1,0))),vlookup($A1230&amp;$B1230,{'5) Release_Track'!$F:$F&amp;'5) Release_Track'!$G:$G,'5) Release_Track'!$I:$I},2,0), or(and(not(isblank($B1230)),$B1230=$B1229,$A1230&lt;&gt;$A1229),and(not(isblank($A1230)),$A1230=$A1229,$B1230&lt;&gt;$B1229)),"ID LISTS UNALIGNED",and($A1230&lt;&gt;"",countif('5) Release_Track'!$F:$F,$A1230)=0),"NO ISRC MATCH in Release_Track",and($B1230&lt;&gt;"",countif('5) Release_Track'!$G:$G,$B1230)=0),"NO CATALOG ID MATCH in Release_Track",iserror(vlookup($A1230&amp;$B1230,'5) Release_Track'!$F:$F&amp;'5) Release_Track'!$G:$G,1,0)),"NO ISRC-CATALOG ID pair MATCH in Release_Track" )</f>
        <v/>
      </c>
      <c r="E1230" s="20"/>
      <c r="F1230" s="20"/>
    </row>
    <row r="1231">
      <c r="B1231" s="116"/>
      <c r="C1231" s="134" t="str">
        <f t="array" ref="C1231">ifs(and(isblank($A1231),isblank($B1231)),"", not(iserror(vlookup($A1231&amp;$B1231,'5) Release_Track'!$F:$F&amp;'5) Release_Track'!$G:$G,1,0))),vlookup($A1231&amp;$B1231,{'5) Release_Track'!$F:$F&amp;'5) Release_Track'!$G:$G,'5) Release_Track'!$H:$H},2,0), or(and(not(isblank($B1231)),$B1231=$B1230,$A1231&lt;&gt;$A1230),and(not(isblank($A1231)),$A1231=$A1230,$B1231&lt;&gt;$B1230)),"ID LISTS UNALIGNED",and($A1231&lt;&gt;"",countif('5) Release_Track'!$F:$F,$A1231)=0),"NO ISRC MATCH in Release_Track",and($B1231&lt;&gt;"",countif('5) Release_Track'!$G:$G,$B1231)=0),"NO CATALOG ID MATCH in Release_Track",iserror(vlookup($A1231&amp;$B1231,'5) Release_Track'!$F:$F&amp;'5) Release_Track'!$G:$G,1,0)),"NO ISRC-CATALOG ID pair MATCH in Release_Track" )</f>
        <v/>
      </c>
      <c r="D1231" s="134" t="str">
        <f t="array" ref="D1231">ifs(and(isblank($A1231),isblank($B1231)),"", not(iserror(vlookup($A1231&amp;$B1231,'5) Release_Track'!$F:$F&amp;'5) Release_Track'!$G:$G,1,0))),vlookup($A1231&amp;$B1231,{'5) Release_Track'!$F:$F&amp;'5) Release_Track'!$G:$G,'5) Release_Track'!$I:$I},2,0), or(and(not(isblank($B1231)),$B1231=$B1230,$A1231&lt;&gt;$A1230),and(not(isblank($A1231)),$A1231=$A1230,$B1231&lt;&gt;$B1230)),"ID LISTS UNALIGNED",and($A1231&lt;&gt;"",countif('5) Release_Track'!$F:$F,$A1231)=0),"NO ISRC MATCH in Release_Track",and($B1231&lt;&gt;"",countif('5) Release_Track'!$G:$G,$B1231)=0),"NO CATALOG ID MATCH in Release_Track",iserror(vlookup($A1231&amp;$B1231,'5) Release_Track'!$F:$F&amp;'5) Release_Track'!$G:$G,1,0)),"NO ISRC-CATALOG ID pair MATCH in Release_Track" )</f>
        <v/>
      </c>
      <c r="E1231" s="20"/>
      <c r="F1231" s="20"/>
    </row>
    <row r="1232">
      <c r="B1232" s="116"/>
      <c r="C1232" s="134" t="str">
        <f t="array" ref="C1232">ifs(and(isblank($A1232),isblank($B1232)),"", not(iserror(vlookup($A1232&amp;$B1232,'5) Release_Track'!$F:$F&amp;'5) Release_Track'!$G:$G,1,0))),vlookup($A1232&amp;$B1232,{'5) Release_Track'!$F:$F&amp;'5) Release_Track'!$G:$G,'5) Release_Track'!$H:$H},2,0), or(and(not(isblank($B1232)),$B1232=$B1231,$A1232&lt;&gt;$A1231),and(not(isblank($A1232)),$A1232=$A1231,$B1232&lt;&gt;$B1231)),"ID LISTS UNALIGNED",and($A1232&lt;&gt;"",countif('5) Release_Track'!$F:$F,$A1232)=0),"NO ISRC MATCH in Release_Track",and($B1232&lt;&gt;"",countif('5) Release_Track'!$G:$G,$B1232)=0),"NO CATALOG ID MATCH in Release_Track",iserror(vlookup($A1232&amp;$B1232,'5) Release_Track'!$F:$F&amp;'5) Release_Track'!$G:$G,1,0)),"NO ISRC-CATALOG ID pair MATCH in Release_Track" )</f>
        <v/>
      </c>
      <c r="D1232" s="134" t="str">
        <f t="array" ref="D1232">ifs(and(isblank($A1232),isblank($B1232)),"", not(iserror(vlookup($A1232&amp;$B1232,'5) Release_Track'!$F:$F&amp;'5) Release_Track'!$G:$G,1,0))),vlookup($A1232&amp;$B1232,{'5) Release_Track'!$F:$F&amp;'5) Release_Track'!$G:$G,'5) Release_Track'!$I:$I},2,0), or(and(not(isblank($B1232)),$B1232=$B1231,$A1232&lt;&gt;$A1231),and(not(isblank($A1232)),$A1232=$A1231,$B1232&lt;&gt;$B1231)),"ID LISTS UNALIGNED",and($A1232&lt;&gt;"",countif('5) Release_Track'!$F:$F,$A1232)=0),"NO ISRC MATCH in Release_Track",and($B1232&lt;&gt;"",countif('5) Release_Track'!$G:$G,$B1232)=0),"NO CATALOG ID MATCH in Release_Track",iserror(vlookup($A1232&amp;$B1232,'5) Release_Track'!$F:$F&amp;'5) Release_Track'!$G:$G,1,0)),"NO ISRC-CATALOG ID pair MATCH in Release_Track" )</f>
        <v/>
      </c>
      <c r="E1232" s="20"/>
      <c r="F1232" s="20"/>
    </row>
    <row r="1233">
      <c r="B1233" s="116"/>
      <c r="C1233" s="134" t="str">
        <f t="array" ref="C1233">ifs(and(isblank($A1233),isblank($B1233)),"", not(iserror(vlookup($A1233&amp;$B1233,'5) Release_Track'!$F:$F&amp;'5) Release_Track'!$G:$G,1,0))),vlookup($A1233&amp;$B1233,{'5) Release_Track'!$F:$F&amp;'5) Release_Track'!$G:$G,'5) Release_Track'!$H:$H},2,0), or(and(not(isblank($B1233)),$B1233=$B1232,$A1233&lt;&gt;$A1232),and(not(isblank($A1233)),$A1233=$A1232,$B1233&lt;&gt;$B1232)),"ID LISTS UNALIGNED",and($A1233&lt;&gt;"",countif('5) Release_Track'!$F:$F,$A1233)=0),"NO ISRC MATCH in Release_Track",and($B1233&lt;&gt;"",countif('5) Release_Track'!$G:$G,$B1233)=0),"NO CATALOG ID MATCH in Release_Track",iserror(vlookup($A1233&amp;$B1233,'5) Release_Track'!$F:$F&amp;'5) Release_Track'!$G:$G,1,0)),"NO ISRC-CATALOG ID pair MATCH in Release_Track" )</f>
        <v/>
      </c>
      <c r="D1233" s="134" t="str">
        <f t="array" ref="D1233">ifs(and(isblank($A1233),isblank($B1233)),"", not(iserror(vlookup($A1233&amp;$B1233,'5) Release_Track'!$F:$F&amp;'5) Release_Track'!$G:$G,1,0))),vlookup($A1233&amp;$B1233,{'5) Release_Track'!$F:$F&amp;'5) Release_Track'!$G:$G,'5) Release_Track'!$I:$I},2,0), or(and(not(isblank($B1233)),$B1233=$B1232,$A1233&lt;&gt;$A1232),and(not(isblank($A1233)),$A1233=$A1232,$B1233&lt;&gt;$B1232)),"ID LISTS UNALIGNED",and($A1233&lt;&gt;"",countif('5) Release_Track'!$F:$F,$A1233)=0),"NO ISRC MATCH in Release_Track",and($B1233&lt;&gt;"",countif('5) Release_Track'!$G:$G,$B1233)=0),"NO CATALOG ID MATCH in Release_Track",iserror(vlookup($A1233&amp;$B1233,'5) Release_Track'!$F:$F&amp;'5) Release_Track'!$G:$G,1,0)),"NO ISRC-CATALOG ID pair MATCH in Release_Track" )</f>
        <v/>
      </c>
      <c r="E1233" s="20"/>
      <c r="F1233" s="20"/>
    </row>
    <row r="1234">
      <c r="B1234" s="116"/>
      <c r="C1234" s="134" t="str">
        <f t="array" ref="C1234">ifs(and(isblank($A1234),isblank($B1234)),"", not(iserror(vlookup($A1234&amp;$B1234,'5) Release_Track'!$F:$F&amp;'5) Release_Track'!$G:$G,1,0))),vlookup($A1234&amp;$B1234,{'5) Release_Track'!$F:$F&amp;'5) Release_Track'!$G:$G,'5) Release_Track'!$H:$H},2,0), or(and(not(isblank($B1234)),$B1234=$B1233,$A1234&lt;&gt;$A1233),and(not(isblank($A1234)),$A1234=$A1233,$B1234&lt;&gt;$B1233)),"ID LISTS UNALIGNED",and($A1234&lt;&gt;"",countif('5) Release_Track'!$F:$F,$A1234)=0),"NO ISRC MATCH in Release_Track",and($B1234&lt;&gt;"",countif('5) Release_Track'!$G:$G,$B1234)=0),"NO CATALOG ID MATCH in Release_Track",iserror(vlookup($A1234&amp;$B1234,'5) Release_Track'!$F:$F&amp;'5) Release_Track'!$G:$G,1,0)),"NO ISRC-CATALOG ID pair MATCH in Release_Track" )</f>
        <v/>
      </c>
      <c r="D1234" s="134" t="str">
        <f t="array" ref="D1234">ifs(and(isblank($A1234),isblank($B1234)),"", not(iserror(vlookup($A1234&amp;$B1234,'5) Release_Track'!$F:$F&amp;'5) Release_Track'!$G:$G,1,0))),vlookup($A1234&amp;$B1234,{'5) Release_Track'!$F:$F&amp;'5) Release_Track'!$G:$G,'5) Release_Track'!$I:$I},2,0), or(and(not(isblank($B1234)),$B1234=$B1233,$A1234&lt;&gt;$A1233),and(not(isblank($A1234)),$A1234=$A1233,$B1234&lt;&gt;$B1233)),"ID LISTS UNALIGNED",and($A1234&lt;&gt;"",countif('5) Release_Track'!$F:$F,$A1234)=0),"NO ISRC MATCH in Release_Track",and($B1234&lt;&gt;"",countif('5) Release_Track'!$G:$G,$B1234)=0),"NO CATALOG ID MATCH in Release_Track",iserror(vlookup($A1234&amp;$B1234,'5) Release_Track'!$F:$F&amp;'5) Release_Track'!$G:$G,1,0)),"NO ISRC-CATALOG ID pair MATCH in Release_Track" )</f>
        <v/>
      </c>
      <c r="E1234" s="20"/>
      <c r="F1234" s="20"/>
    </row>
    <row r="1235">
      <c r="B1235" s="116"/>
      <c r="C1235" s="134" t="str">
        <f t="array" ref="C1235">ifs(and(isblank($A1235),isblank($B1235)),"", not(iserror(vlookup($A1235&amp;$B1235,'5) Release_Track'!$F:$F&amp;'5) Release_Track'!$G:$G,1,0))),vlookup($A1235&amp;$B1235,{'5) Release_Track'!$F:$F&amp;'5) Release_Track'!$G:$G,'5) Release_Track'!$H:$H},2,0), or(and(not(isblank($B1235)),$B1235=$B1234,$A1235&lt;&gt;$A1234),and(not(isblank($A1235)),$A1235=$A1234,$B1235&lt;&gt;$B1234)),"ID LISTS UNALIGNED",and($A1235&lt;&gt;"",countif('5) Release_Track'!$F:$F,$A1235)=0),"NO ISRC MATCH in Release_Track",and($B1235&lt;&gt;"",countif('5) Release_Track'!$G:$G,$B1235)=0),"NO CATALOG ID MATCH in Release_Track",iserror(vlookup($A1235&amp;$B1235,'5) Release_Track'!$F:$F&amp;'5) Release_Track'!$G:$G,1,0)),"NO ISRC-CATALOG ID pair MATCH in Release_Track" )</f>
        <v/>
      </c>
      <c r="D1235" s="134" t="str">
        <f t="array" ref="D1235">ifs(and(isblank($A1235),isblank($B1235)),"", not(iserror(vlookup($A1235&amp;$B1235,'5) Release_Track'!$F:$F&amp;'5) Release_Track'!$G:$G,1,0))),vlookup($A1235&amp;$B1235,{'5) Release_Track'!$F:$F&amp;'5) Release_Track'!$G:$G,'5) Release_Track'!$I:$I},2,0), or(and(not(isblank($B1235)),$B1235=$B1234,$A1235&lt;&gt;$A1234),and(not(isblank($A1235)),$A1235=$A1234,$B1235&lt;&gt;$B1234)),"ID LISTS UNALIGNED",and($A1235&lt;&gt;"",countif('5) Release_Track'!$F:$F,$A1235)=0),"NO ISRC MATCH in Release_Track",and($B1235&lt;&gt;"",countif('5) Release_Track'!$G:$G,$B1235)=0),"NO CATALOG ID MATCH in Release_Track",iserror(vlookup($A1235&amp;$B1235,'5) Release_Track'!$F:$F&amp;'5) Release_Track'!$G:$G,1,0)),"NO ISRC-CATALOG ID pair MATCH in Release_Track" )</f>
        <v/>
      </c>
      <c r="E1235" s="20"/>
      <c r="F1235" s="20"/>
    </row>
    <row r="1236">
      <c r="B1236" s="116"/>
      <c r="C1236" s="134" t="str">
        <f t="array" ref="C1236">ifs(and(isblank($A1236),isblank($B1236)),"", not(iserror(vlookup($A1236&amp;$B1236,'5) Release_Track'!$F:$F&amp;'5) Release_Track'!$G:$G,1,0))),vlookup($A1236&amp;$B1236,{'5) Release_Track'!$F:$F&amp;'5) Release_Track'!$G:$G,'5) Release_Track'!$H:$H},2,0), or(and(not(isblank($B1236)),$B1236=$B1235,$A1236&lt;&gt;$A1235),and(not(isblank($A1236)),$A1236=$A1235,$B1236&lt;&gt;$B1235)),"ID LISTS UNALIGNED",and($A1236&lt;&gt;"",countif('5) Release_Track'!$F:$F,$A1236)=0),"NO ISRC MATCH in Release_Track",and($B1236&lt;&gt;"",countif('5) Release_Track'!$G:$G,$B1236)=0),"NO CATALOG ID MATCH in Release_Track",iserror(vlookup($A1236&amp;$B1236,'5) Release_Track'!$F:$F&amp;'5) Release_Track'!$G:$G,1,0)),"NO ISRC-CATALOG ID pair MATCH in Release_Track" )</f>
        <v/>
      </c>
      <c r="D1236" s="134" t="str">
        <f t="array" ref="D1236">ifs(and(isblank($A1236),isblank($B1236)),"", not(iserror(vlookup($A1236&amp;$B1236,'5) Release_Track'!$F:$F&amp;'5) Release_Track'!$G:$G,1,0))),vlookup($A1236&amp;$B1236,{'5) Release_Track'!$F:$F&amp;'5) Release_Track'!$G:$G,'5) Release_Track'!$I:$I},2,0), or(and(not(isblank($B1236)),$B1236=$B1235,$A1236&lt;&gt;$A1235),and(not(isblank($A1236)),$A1236=$A1235,$B1236&lt;&gt;$B1235)),"ID LISTS UNALIGNED",and($A1236&lt;&gt;"",countif('5) Release_Track'!$F:$F,$A1236)=0),"NO ISRC MATCH in Release_Track",and($B1236&lt;&gt;"",countif('5) Release_Track'!$G:$G,$B1236)=0),"NO CATALOG ID MATCH in Release_Track",iserror(vlookup($A1236&amp;$B1236,'5) Release_Track'!$F:$F&amp;'5) Release_Track'!$G:$G,1,0)),"NO ISRC-CATALOG ID pair MATCH in Release_Track" )</f>
        <v/>
      </c>
      <c r="E1236" s="20"/>
      <c r="F1236" s="20"/>
    </row>
    <row r="1237">
      <c r="B1237" s="116"/>
      <c r="C1237" s="134" t="str">
        <f t="array" ref="C1237">ifs(and(isblank($A1237),isblank($B1237)),"", not(iserror(vlookup($A1237&amp;$B1237,'5) Release_Track'!$F:$F&amp;'5) Release_Track'!$G:$G,1,0))),vlookup($A1237&amp;$B1237,{'5) Release_Track'!$F:$F&amp;'5) Release_Track'!$G:$G,'5) Release_Track'!$H:$H},2,0), or(and(not(isblank($B1237)),$B1237=$B1236,$A1237&lt;&gt;$A1236),and(not(isblank($A1237)),$A1237=$A1236,$B1237&lt;&gt;$B1236)),"ID LISTS UNALIGNED",and($A1237&lt;&gt;"",countif('5) Release_Track'!$F:$F,$A1237)=0),"NO ISRC MATCH in Release_Track",and($B1237&lt;&gt;"",countif('5) Release_Track'!$G:$G,$B1237)=0),"NO CATALOG ID MATCH in Release_Track",iserror(vlookup($A1237&amp;$B1237,'5) Release_Track'!$F:$F&amp;'5) Release_Track'!$G:$G,1,0)),"NO ISRC-CATALOG ID pair MATCH in Release_Track" )</f>
        <v/>
      </c>
      <c r="D1237" s="134" t="str">
        <f t="array" ref="D1237">ifs(and(isblank($A1237),isblank($B1237)),"", not(iserror(vlookup($A1237&amp;$B1237,'5) Release_Track'!$F:$F&amp;'5) Release_Track'!$G:$G,1,0))),vlookup($A1237&amp;$B1237,{'5) Release_Track'!$F:$F&amp;'5) Release_Track'!$G:$G,'5) Release_Track'!$I:$I},2,0), or(and(not(isblank($B1237)),$B1237=$B1236,$A1237&lt;&gt;$A1236),and(not(isblank($A1237)),$A1237=$A1236,$B1237&lt;&gt;$B1236)),"ID LISTS UNALIGNED",and($A1237&lt;&gt;"",countif('5) Release_Track'!$F:$F,$A1237)=0),"NO ISRC MATCH in Release_Track",and($B1237&lt;&gt;"",countif('5) Release_Track'!$G:$G,$B1237)=0),"NO CATALOG ID MATCH in Release_Track",iserror(vlookup($A1237&amp;$B1237,'5) Release_Track'!$F:$F&amp;'5) Release_Track'!$G:$G,1,0)),"NO ISRC-CATALOG ID pair MATCH in Release_Track" )</f>
        <v/>
      </c>
      <c r="E1237" s="20"/>
      <c r="F1237" s="20"/>
    </row>
    <row r="1238">
      <c r="B1238" s="116"/>
      <c r="C1238" s="134" t="str">
        <f t="array" ref="C1238">ifs(and(isblank($A1238),isblank($B1238)),"", not(iserror(vlookup($A1238&amp;$B1238,'5) Release_Track'!$F:$F&amp;'5) Release_Track'!$G:$G,1,0))),vlookup($A1238&amp;$B1238,{'5) Release_Track'!$F:$F&amp;'5) Release_Track'!$G:$G,'5) Release_Track'!$H:$H},2,0), or(and(not(isblank($B1238)),$B1238=$B1237,$A1238&lt;&gt;$A1237),and(not(isblank($A1238)),$A1238=$A1237,$B1238&lt;&gt;$B1237)),"ID LISTS UNALIGNED",and($A1238&lt;&gt;"",countif('5) Release_Track'!$F:$F,$A1238)=0),"NO ISRC MATCH in Release_Track",and($B1238&lt;&gt;"",countif('5) Release_Track'!$G:$G,$B1238)=0),"NO CATALOG ID MATCH in Release_Track",iserror(vlookup($A1238&amp;$B1238,'5) Release_Track'!$F:$F&amp;'5) Release_Track'!$G:$G,1,0)),"NO ISRC-CATALOG ID pair MATCH in Release_Track" )</f>
        <v/>
      </c>
      <c r="D1238" s="134" t="str">
        <f t="array" ref="D1238">ifs(and(isblank($A1238),isblank($B1238)),"", not(iserror(vlookup($A1238&amp;$B1238,'5) Release_Track'!$F:$F&amp;'5) Release_Track'!$G:$G,1,0))),vlookup($A1238&amp;$B1238,{'5) Release_Track'!$F:$F&amp;'5) Release_Track'!$G:$G,'5) Release_Track'!$I:$I},2,0), or(and(not(isblank($B1238)),$B1238=$B1237,$A1238&lt;&gt;$A1237),and(not(isblank($A1238)),$A1238=$A1237,$B1238&lt;&gt;$B1237)),"ID LISTS UNALIGNED",and($A1238&lt;&gt;"",countif('5) Release_Track'!$F:$F,$A1238)=0),"NO ISRC MATCH in Release_Track",and($B1238&lt;&gt;"",countif('5) Release_Track'!$G:$G,$B1238)=0),"NO CATALOG ID MATCH in Release_Track",iserror(vlookup($A1238&amp;$B1238,'5) Release_Track'!$F:$F&amp;'5) Release_Track'!$G:$G,1,0)),"NO ISRC-CATALOG ID pair MATCH in Release_Track" )</f>
        <v/>
      </c>
      <c r="E1238" s="20"/>
      <c r="F1238" s="20"/>
    </row>
    <row r="1239">
      <c r="B1239" s="116"/>
      <c r="C1239" s="134" t="str">
        <f t="array" ref="C1239">ifs(and(isblank($A1239),isblank($B1239)),"", not(iserror(vlookup($A1239&amp;$B1239,'5) Release_Track'!$F:$F&amp;'5) Release_Track'!$G:$G,1,0))),vlookup($A1239&amp;$B1239,{'5) Release_Track'!$F:$F&amp;'5) Release_Track'!$G:$G,'5) Release_Track'!$H:$H},2,0), or(and(not(isblank($B1239)),$B1239=$B1238,$A1239&lt;&gt;$A1238),and(not(isblank($A1239)),$A1239=$A1238,$B1239&lt;&gt;$B1238)),"ID LISTS UNALIGNED",and($A1239&lt;&gt;"",countif('5) Release_Track'!$F:$F,$A1239)=0),"NO ISRC MATCH in Release_Track",and($B1239&lt;&gt;"",countif('5) Release_Track'!$G:$G,$B1239)=0),"NO CATALOG ID MATCH in Release_Track",iserror(vlookup($A1239&amp;$B1239,'5) Release_Track'!$F:$F&amp;'5) Release_Track'!$G:$G,1,0)),"NO ISRC-CATALOG ID pair MATCH in Release_Track" )</f>
        <v/>
      </c>
      <c r="D1239" s="134" t="str">
        <f t="array" ref="D1239">ifs(and(isblank($A1239),isblank($B1239)),"", not(iserror(vlookup($A1239&amp;$B1239,'5) Release_Track'!$F:$F&amp;'5) Release_Track'!$G:$G,1,0))),vlookup($A1239&amp;$B1239,{'5) Release_Track'!$F:$F&amp;'5) Release_Track'!$G:$G,'5) Release_Track'!$I:$I},2,0), or(and(not(isblank($B1239)),$B1239=$B1238,$A1239&lt;&gt;$A1238),and(not(isblank($A1239)),$A1239=$A1238,$B1239&lt;&gt;$B1238)),"ID LISTS UNALIGNED",and($A1239&lt;&gt;"",countif('5) Release_Track'!$F:$F,$A1239)=0),"NO ISRC MATCH in Release_Track",and($B1239&lt;&gt;"",countif('5) Release_Track'!$G:$G,$B1239)=0),"NO CATALOG ID MATCH in Release_Track",iserror(vlookup($A1239&amp;$B1239,'5) Release_Track'!$F:$F&amp;'5) Release_Track'!$G:$G,1,0)),"NO ISRC-CATALOG ID pair MATCH in Release_Track" )</f>
        <v/>
      </c>
      <c r="E1239" s="20"/>
      <c r="F1239" s="20"/>
    </row>
    <row r="1240">
      <c r="B1240" s="116"/>
      <c r="C1240" s="134" t="str">
        <f t="array" ref="C1240">ifs(and(isblank($A1240),isblank($B1240)),"", not(iserror(vlookup($A1240&amp;$B1240,'5) Release_Track'!$F:$F&amp;'5) Release_Track'!$G:$G,1,0))),vlookup($A1240&amp;$B1240,{'5) Release_Track'!$F:$F&amp;'5) Release_Track'!$G:$G,'5) Release_Track'!$H:$H},2,0), or(and(not(isblank($B1240)),$B1240=$B1239,$A1240&lt;&gt;$A1239),and(not(isblank($A1240)),$A1240=$A1239,$B1240&lt;&gt;$B1239)),"ID LISTS UNALIGNED",and($A1240&lt;&gt;"",countif('5) Release_Track'!$F:$F,$A1240)=0),"NO ISRC MATCH in Release_Track",and($B1240&lt;&gt;"",countif('5) Release_Track'!$G:$G,$B1240)=0),"NO CATALOG ID MATCH in Release_Track",iserror(vlookup($A1240&amp;$B1240,'5) Release_Track'!$F:$F&amp;'5) Release_Track'!$G:$G,1,0)),"NO ISRC-CATALOG ID pair MATCH in Release_Track" )</f>
        <v/>
      </c>
      <c r="D1240" s="134" t="str">
        <f t="array" ref="D1240">ifs(and(isblank($A1240),isblank($B1240)),"", not(iserror(vlookup($A1240&amp;$B1240,'5) Release_Track'!$F:$F&amp;'5) Release_Track'!$G:$G,1,0))),vlookup($A1240&amp;$B1240,{'5) Release_Track'!$F:$F&amp;'5) Release_Track'!$G:$G,'5) Release_Track'!$I:$I},2,0), or(and(not(isblank($B1240)),$B1240=$B1239,$A1240&lt;&gt;$A1239),and(not(isblank($A1240)),$A1240=$A1239,$B1240&lt;&gt;$B1239)),"ID LISTS UNALIGNED",and($A1240&lt;&gt;"",countif('5) Release_Track'!$F:$F,$A1240)=0),"NO ISRC MATCH in Release_Track",and($B1240&lt;&gt;"",countif('5) Release_Track'!$G:$G,$B1240)=0),"NO CATALOG ID MATCH in Release_Track",iserror(vlookup($A1240&amp;$B1240,'5) Release_Track'!$F:$F&amp;'5) Release_Track'!$G:$G,1,0)),"NO ISRC-CATALOG ID pair MATCH in Release_Track" )</f>
        <v/>
      </c>
      <c r="E1240" s="20"/>
      <c r="F1240" s="20"/>
    </row>
    <row r="1241">
      <c r="B1241" s="116"/>
      <c r="C1241" s="134" t="str">
        <f t="array" ref="C1241">ifs(and(isblank($A1241),isblank($B1241)),"", not(iserror(vlookup($A1241&amp;$B1241,'5) Release_Track'!$F:$F&amp;'5) Release_Track'!$G:$G,1,0))),vlookup($A1241&amp;$B1241,{'5) Release_Track'!$F:$F&amp;'5) Release_Track'!$G:$G,'5) Release_Track'!$H:$H},2,0), or(and(not(isblank($B1241)),$B1241=$B1240,$A1241&lt;&gt;$A1240),and(not(isblank($A1241)),$A1241=$A1240,$B1241&lt;&gt;$B1240)),"ID LISTS UNALIGNED",and($A1241&lt;&gt;"",countif('5) Release_Track'!$F:$F,$A1241)=0),"NO ISRC MATCH in Release_Track",and($B1241&lt;&gt;"",countif('5) Release_Track'!$G:$G,$B1241)=0),"NO CATALOG ID MATCH in Release_Track",iserror(vlookup($A1241&amp;$B1241,'5) Release_Track'!$F:$F&amp;'5) Release_Track'!$G:$G,1,0)),"NO ISRC-CATALOG ID pair MATCH in Release_Track" )</f>
        <v/>
      </c>
      <c r="D1241" s="134" t="str">
        <f t="array" ref="D1241">ifs(and(isblank($A1241),isblank($B1241)),"", not(iserror(vlookup($A1241&amp;$B1241,'5) Release_Track'!$F:$F&amp;'5) Release_Track'!$G:$G,1,0))),vlookup($A1241&amp;$B1241,{'5) Release_Track'!$F:$F&amp;'5) Release_Track'!$G:$G,'5) Release_Track'!$I:$I},2,0), or(and(not(isblank($B1241)),$B1241=$B1240,$A1241&lt;&gt;$A1240),and(not(isblank($A1241)),$A1241=$A1240,$B1241&lt;&gt;$B1240)),"ID LISTS UNALIGNED",and($A1241&lt;&gt;"",countif('5) Release_Track'!$F:$F,$A1241)=0),"NO ISRC MATCH in Release_Track",and($B1241&lt;&gt;"",countif('5) Release_Track'!$G:$G,$B1241)=0),"NO CATALOG ID MATCH in Release_Track",iserror(vlookup($A1241&amp;$B1241,'5) Release_Track'!$F:$F&amp;'5) Release_Track'!$G:$G,1,0)),"NO ISRC-CATALOG ID pair MATCH in Release_Track" )</f>
        <v/>
      </c>
      <c r="E1241" s="20"/>
      <c r="F1241" s="20"/>
    </row>
    <row r="1242">
      <c r="B1242" s="116"/>
      <c r="C1242" s="134" t="str">
        <f t="array" ref="C1242">ifs(and(isblank($A1242),isblank($B1242)),"", not(iserror(vlookup($A1242&amp;$B1242,'5) Release_Track'!$F:$F&amp;'5) Release_Track'!$G:$G,1,0))),vlookup($A1242&amp;$B1242,{'5) Release_Track'!$F:$F&amp;'5) Release_Track'!$G:$G,'5) Release_Track'!$H:$H},2,0), or(and(not(isblank($B1242)),$B1242=$B1241,$A1242&lt;&gt;$A1241),and(not(isblank($A1242)),$A1242=$A1241,$B1242&lt;&gt;$B1241)),"ID LISTS UNALIGNED",and($A1242&lt;&gt;"",countif('5) Release_Track'!$F:$F,$A1242)=0),"NO ISRC MATCH in Release_Track",and($B1242&lt;&gt;"",countif('5) Release_Track'!$G:$G,$B1242)=0),"NO CATALOG ID MATCH in Release_Track",iserror(vlookup($A1242&amp;$B1242,'5) Release_Track'!$F:$F&amp;'5) Release_Track'!$G:$G,1,0)),"NO ISRC-CATALOG ID pair MATCH in Release_Track" )</f>
        <v/>
      </c>
      <c r="D1242" s="134" t="str">
        <f t="array" ref="D1242">ifs(and(isblank($A1242),isblank($B1242)),"", not(iserror(vlookup($A1242&amp;$B1242,'5) Release_Track'!$F:$F&amp;'5) Release_Track'!$G:$G,1,0))),vlookup($A1242&amp;$B1242,{'5) Release_Track'!$F:$F&amp;'5) Release_Track'!$G:$G,'5) Release_Track'!$I:$I},2,0), or(and(not(isblank($B1242)),$B1242=$B1241,$A1242&lt;&gt;$A1241),and(not(isblank($A1242)),$A1242=$A1241,$B1242&lt;&gt;$B1241)),"ID LISTS UNALIGNED",and($A1242&lt;&gt;"",countif('5) Release_Track'!$F:$F,$A1242)=0),"NO ISRC MATCH in Release_Track",and($B1242&lt;&gt;"",countif('5) Release_Track'!$G:$G,$B1242)=0),"NO CATALOG ID MATCH in Release_Track",iserror(vlookup($A1242&amp;$B1242,'5) Release_Track'!$F:$F&amp;'5) Release_Track'!$G:$G,1,0)),"NO ISRC-CATALOG ID pair MATCH in Release_Track" )</f>
        <v/>
      </c>
      <c r="E1242" s="20"/>
      <c r="F1242" s="20"/>
    </row>
    <row r="1243">
      <c r="B1243" s="116"/>
      <c r="C1243" s="134" t="str">
        <f t="array" ref="C1243">ifs(and(isblank($A1243),isblank($B1243)),"", not(iserror(vlookup($A1243&amp;$B1243,'5) Release_Track'!$F:$F&amp;'5) Release_Track'!$G:$G,1,0))),vlookup($A1243&amp;$B1243,{'5) Release_Track'!$F:$F&amp;'5) Release_Track'!$G:$G,'5) Release_Track'!$H:$H},2,0), or(and(not(isblank($B1243)),$B1243=$B1242,$A1243&lt;&gt;$A1242),and(not(isblank($A1243)),$A1243=$A1242,$B1243&lt;&gt;$B1242)),"ID LISTS UNALIGNED",and($A1243&lt;&gt;"",countif('5) Release_Track'!$F:$F,$A1243)=0),"NO ISRC MATCH in Release_Track",and($B1243&lt;&gt;"",countif('5) Release_Track'!$G:$G,$B1243)=0),"NO CATALOG ID MATCH in Release_Track",iserror(vlookup($A1243&amp;$B1243,'5) Release_Track'!$F:$F&amp;'5) Release_Track'!$G:$G,1,0)),"NO ISRC-CATALOG ID pair MATCH in Release_Track" )</f>
        <v/>
      </c>
      <c r="D1243" s="134" t="str">
        <f t="array" ref="D1243">ifs(and(isblank($A1243),isblank($B1243)),"", not(iserror(vlookup($A1243&amp;$B1243,'5) Release_Track'!$F:$F&amp;'5) Release_Track'!$G:$G,1,0))),vlookup($A1243&amp;$B1243,{'5) Release_Track'!$F:$F&amp;'5) Release_Track'!$G:$G,'5) Release_Track'!$I:$I},2,0), or(and(not(isblank($B1243)),$B1243=$B1242,$A1243&lt;&gt;$A1242),and(not(isblank($A1243)),$A1243=$A1242,$B1243&lt;&gt;$B1242)),"ID LISTS UNALIGNED",and($A1243&lt;&gt;"",countif('5) Release_Track'!$F:$F,$A1243)=0),"NO ISRC MATCH in Release_Track",and($B1243&lt;&gt;"",countif('5) Release_Track'!$G:$G,$B1243)=0),"NO CATALOG ID MATCH in Release_Track",iserror(vlookup($A1243&amp;$B1243,'5) Release_Track'!$F:$F&amp;'5) Release_Track'!$G:$G,1,0)),"NO ISRC-CATALOG ID pair MATCH in Release_Track" )</f>
        <v/>
      </c>
      <c r="E1243" s="20"/>
      <c r="F1243" s="20"/>
    </row>
    <row r="1244">
      <c r="B1244" s="116"/>
      <c r="C1244" s="134" t="str">
        <f t="array" ref="C1244">ifs(and(isblank($A1244),isblank($B1244)),"", not(iserror(vlookup($A1244&amp;$B1244,'5) Release_Track'!$F:$F&amp;'5) Release_Track'!$G:$G,1,0))),vlookup($A1244&amp;$B1244,{'5) Release_Track'!$F:$F&amp;'5) Release_Track'!$G:$G,'5) Release_Track'!$H:$H},2,0), or(and(not(isblank($B1244)),$B1244=$B1243,$A1244&lt;&gt;$A1243),and(not(isblank($A1244)),$A1244=$A1243,$B1244&lt;&gt;$B1243)),"ID LISTS UNALIGNED",and($A1244&lt;&gt;"",countif('5) Release_Track'!$F:$F,$A1244)=0),"NO ISRC MATCH in Release_Track",and($B1244&lt;&gt;"",countif('5) Release_Track'!$G:$G,$B1244)=0),"NO CATALOG ID MATCH in Release_Track",iserror(vlookup($A1244&amp;$B1244,'5) Release_Track'!$F:$F&amp;'5) Release_Track'!$G:$G,1,0)),"NO ISRC-CATALOG ID pair MATCH in Release_Track" )</f>
        <v/>
      </c>
      <c r="D1244" s="134" t="str">
        <f t="array" ref="D1244">ifs(and(isblank($A1244),isblank($B1244)),"", not(iserror(vlookup($A1244&amp;$B1244,'5) Release_Track'!$F:$F&amp;'5) Release_Track'!$G:$G,1,0))),vlookup($A1244&amp;$B1244,{'5) Release_Track'!$F:$F&amp;'5) Release_Track'!$G:$G,'5) Release_Track'!$I:$I},2,0), or(and(not(isblank($B1244)),$B1244=$B1243,$A1244&lt;&gt;$A1243),and(not(isblank($A1244)),$A1244=$A1243,$B1244&lt;&gt;$B1243)),"ID LISTS UNALIGNED",and($A1244&lt;&gt;"",countif('5) Release_Track'!$F:$F,$A1244)=0),"NO ISRC MATCH in Release_Track",and($B1244&lt;&gt;"",countif('5) Release_Track'!$G:$G,$B1244)=0),"NO CATALOG ID MATCH in Release_Track",iserror(vlookup($A1244&amp;$B1244,'5) Release_Track'!$F:$F&amp;'5) Release_Track'!$G:$G,1,0)),"NO ISRC-CATALOG ID pair MATCH in Release_Track" )</f>
        <v/>
      </c>
      <c r="E1244" s="20"/>
      <c r="F1244" s="20"/>
    </row>
    <row r="1245">
      <c r="B1245" s="116"/>
      <c r="C1245" s="134" t="str">
        <f t="array" ref="C1245">ifs(and(isblank($A1245),isblank($B1245)),"", not(iserror(vlookup($A1245&amp;$B1245,'5) Release_Track'!$F:$F&amp;'5) Release_Track'!$G:$G,1,0))),vlookup($A1245&amp;$B1245,{'5) Release_Track'!$F:$F&amp;'5) Release_Track'!$G:$G,'5) Release_Track'!$H:$H},2,0), or(and(not(isblank($B1245)),$B1245=$B1244,$A1245&lt;&gt;$A1244),and(not(isblank($A1245)),$A1245=$A1244,$B1245&lt;&gt;$B1244)),"ID LISTS UNALIGNED",and($A1245&lt;&gt;"",countif('5) Release_Track'!$F:$F,$A1245)=0),"NO ISRC MATCH in Release_Track",and($B1245&lt;&gt;"",countif('5) Release_Track'!$G:$G,$B1245)=0),"NO CATALOG ID MATCH in Release_Track",iserror(vlookup($A1245&amp;$B1245,'5) Release_Track'!$F:$F&amp;'5) Release_Track'!$G:$G,1,0)),"NO ISRC-CATALOG ID pair MATCH in Release_Track" )</f>
        <v/>
      </c>
      <c r="D1245" s="134" t="str">
        <f t="array" ref="D1245">ifs(and(isblank($A1245),isblank($B1245)),"", not(iserror(vlookup($A1245&amp;$B1245,'5) Release_Track'!$F:$F&amp;'5) Release_Track'!$G:$G,1,0))),vlookup($A1245&amp;$B1245,{'5) Release_Track'!$F:$F&amp;'5) Release_Track'!$G:$G,'5) Release_Track'!$I:$I},2,0), or(and(not(isblank($B1245)),$B1245=$B1244,$A1245&lt;&gt;$A1244),and(not(isblank($A1245)),$A1245=$A1244,$B1245&lt;&gt;$B1244)),"ID LISTS UNALIGNED",and($A1245&lt;&gt;"",countif('5) Release_Track'!$F:$F,$A1245)=0),"NO ISRC MATCH in Release_Track",and($B1245&lt;&gt;"",countif('5) Release_Track'!$G:$G,$B1245)=0),"NO CATALOG ID MATCH in Release_Track",iserror(vlookup($A1245&amp;$B1245,'5) Release_Track'!$F:$F&amp;'5) Release_Track'!$G:$G,1,0)),"NO ISRC-CATALOG ID pair MATCH in Release_Track" )</f>
        <v/>
      </c>
      <c r="E1245" s="20"/>
      <c r="F1245" s="20"/>
    </row>
    <row r="1246">
      <c r="B1246" s="116"/>
      <c r="C1246" s="134" t="str">
        <f t="array" ref="C1246">ifs(and(isblank($A1246),isblank($B1246)),"", not(iserror(vlookup($A1246&amp;$B1246,'5) Release_Track'!$F:$F&amp;'5) Release_Track'!$G:$G,1,0))),vlookup($A1246&amp;$B1246,{'5) Release_Track'!$F:$F&amp;'5) Release_Track'!$G:$G,'5) Release_Track'!$H:$H},2,0), or(and(not(isblank($B1246)),$B1246=$B1245,$A1246&lt;&gt;$A1245),and(not(isblank($A1246)),$A1246=$A1245,$B1246&lt;&gt;$B1245)),"ID LISTS UNALIGNED",and($A1246&lt;&gt;"",countif('5) Release_Track'!$F:$F,$A1246)=0),"NO ISRC MATCH in Release_Track",and($B1246&lt;&gt;"",countif('5) Release_Track'!$G:$G,$B1246)=0),"NO CATALOG ID MATCH in Release_Track",iserror(vlookup($A1246&amp;$B1246,'5) Release_Track'!$F:$F&amp;'5) Release_Track'!$G:$G,1,0)),"NO ISRC-CATALOG ID pair MATCH in Release_Track" )</f>
        <v/>
      </c>
      <c r="D1246" s="134" t="str">
        <f t="array" ref="D1246">ifs(and(isblank($A1246),isblank($B1246)),"", not(iserror(vlookup($A1246&amp;$B1246,'5) Release_Track'!$F:$F&amp;'5) Release_Track'!$G:$G,1,0))),vlookup($A1246&amp;$B1246,{'5) Release_Track'!$F:$F&amp;'5) Release_Track'!$G:$G,'5) Release_Track'!$I:$I},2,0), or(and(not(isblank($B1246)),$B1246=$B1245,$A1246&lt;&gt;$A1245),and(not(isblank($A1246)),$A1246=$A1245,$B1246&lt;&gt;$B1245)),"ID LISTS UNALIGNED",and($A1246&lt;&gt;"",countif('5) Release_Track'!$F:$F,$A1246)=0),"NO ISRC MATCH in Release_Track",and($B1246&lt;&gt;"",countif('5) Release_Track'!$G:$G,$B1246)=0),"NO CATALOG ID MATCH in Release_Track",iserror(vlookup($A1246&amp;$B1246,'5) Release_Track'!$F:$F&amp;'5) Release_Track'!$G:$G,1,0)),"NO ISRC-CATALOG ID pair MATCH in Release_Track" )</f>
        <v/>
      </c>
      <c r="E1246" s="20"/>
      <c r="F1246" s="20"/>
    </row>
    <row r="1247">
      <c r="B1247" s="116"/>
      <c r="C1247" s="134" t="str">
        <f t="array" ref="C1247">ifs(and(isblank($A1247),isblank($B1247)),"", not(iserror(vlookup($A1247&amp;$B1247,'5) Release_Track'!$F:$F&amp;'5) Release_Track'!$G:$G,1,0))),vlookup($A1247&amp;$B1247,{'5) Release_Track'!$F:$F&amp;'5) Release_Track'!$G:$G,'5) Release_Track'!$H:$H},2,0), or(and(not(isblank($B1247)),$B1247=$B1246,$A1247&lt;&gt;$A1246),and(not(isblank($A1247)),$A1247=$A1246,$B1247&lt;&gt;$B1246)),"ID LISTS UNALIGNED",and($A1247&lt;&gt;"",countif('5) Release_Track'!$F:$F,$A1247)=0),"NO ISRC MATCH in Release_Track",and($B1247&lt;&gt;"",countif('5) Release_Track'!$G:$G,$B1247)=0),"NO CATALOG ID MATCH in Release_Track",iserror(vlookup($A1247&amp;$B1247,'5) Release_Track'!$F:$F&amp;'5) Release_Track'!$G:$G,1,0)),"NO ISRC-CATALOG ID pair MATCH in Release_Track" )</f>
        <v/>
      </c>
      <c r="D1247" s="134" t="str">
        <f t="array" ref="D1247">ifs(and(isblank($A1247),isblank($B1247)),"", not(iserror(vlookup($A1247&amp;$B1247,'5) Release_Track'!$F:$F&amp;'5) Release_Track'!$G:$G,1,0))),vlookup($A1247&amp;$B1247,{'5) Release_Track'!$F:$F&amp;'5) Release_Track'!$G:$G,'5) Release_Track'!$I:$I},2,0), or(and(not(isblank($B1247)),$B1247=$B1246,$A1247&lt;&gt;$A1246),and(not(isblank($A1247)),$A1247=$A1246,$B1247&lt;&gt;$B1246)),"ID LISTS UNALIGNED",and($A1247&lt;&gt;"",countif('5) Release_Track'!$F:$F,$A1247)=0),"NO ISRC MATCH in Release_Track",and($B1247&lt;&gt;"",countif('5) Release_Track'!$G:$G,$B1247)=0),"NO CATALOG ID MATCH in Release_Track",iserror(vlookup($A1247&amp;$B1247,'5) Release_Track'!$F:$F&amp;'5) Release_Track'!$G:$G,1,0)),"NO ISRC-CATALOG ID pair MATCH in Release_Track" )</f>
        <v/>
      </c>
      <c r="E1247" s="20"/>
      <c r="F1247" s="20"/>
    </row>
    <row r="1248">
      <c r="B1248" s="116"/>
      <c r="C1248" s="134" t="str">
        <f t="array" ref="C1248">ifs(and(isblank($A1248),isblank($B1248)),"", not(iserror(vlookup($A1248&amp;$B1248,'5) Release_Track'!$F:$F&amp;'5) Release_Track'!$G:$G,1,0))),vlookup($A1248&amp;$B1248,{'5) Release_Track'!$F:$F&amp;'5) Release_Track'!$G:$G,'5) Release_Track'!$H:$H},2,0), or(and(not(isblank($B1248)),$B1248=$B1247,$A1248&lt;&gt;$A1247),and(not(isblank($A1248)),$A1248=$A1247,$B1248&lt;&gt;$B1247)),"ID LISTS UNALIGNED",and($A1248&lt;&gt;"",countif('5) Release_Track'!$F:$F,$A1248)=0),"NO ISRC MATCH in Release_Track",and($B1248&lt;&gt;"",countif('5) Release_Track'!$G:$G,$B1248)=0),"NO CATALOG ID MATCH in Release_Track",iserror(vlookup($A1248&amp;$B1248,'5) Release_Track'!$F:$F&amp;'5) Release_Track'!$G:$G,1,0)),"NO ISRC-CATALOG ID pair MATCH in Release_Track" )</f>
        <v/>
      </c>
      <c r="D1248" s="134" t="str">
        <f t="array" ref="D1248">ifs(and(isblank($A1248),isblank($B1248)),"", not(iserror(vlookup($A1248&amp;$B1248,'5) Release_Track'!$F:$F&amp;'5) Release_Track'!$G:$G,1,0))),vlookup($A1248&amp;$B1248,{'5) Release_Track'!$F:$F&amp;'5) Release_Track'!$G:$G,'5) Release_Track'!$I:$I},2,0), or(and(not(isblank($B1248)),$B1248=$B1247,$A1248&lt;&gt;$A1247),and(not(isblank($A1248)),$A1248=$A1247,$B1248&lt;&gt;$B1247)),"ID LISTS UNALIGNED",and($A1248&lt;&gt;"",countif('5) Release_Track'!$F:$F,$A1248)=0),"NO ISRC MATCH in Release_Track",and($B1248&lt;&gt;"",countif('5) Release_Track'!$G:$G,$B1248)=0),"NO CATALOG ID MATCH in Release_Track",iserror(vlookup($A1248&amp;$B1248,'5) Release_Track'!$F:$F&amp;'5) Release_Track'!$G:$G,1,0)),"NO ISRC-CATALOG ID pair MATCH in Release_Track" )</f>
        <v/>
      </c>
      <c r="E1248" s="20"/>
      <c r="F1248" s="20"/>
    </row>
    <row r="1249">
      <c r="B1249" s="116"/>
      <c r="C1249" s="134" t="str">
        <f t="array" ref="C1249">ifs(and(isblank($A1249),isblank($B1249)),"", not(iserror(vlookup($A1249&amp;$B1249,'5) Release_Track'!$F:$F&amp;'5) Release_Track'!$G:$G,1,0))),vlookup($A1249&amp;$B1249,{'5) Release_Track'!$F:$F&amp;'5) Release_Track'!$G:$G,'5) Release_Track'!$H:$H},2,0), or(and(not(isblank($B1249)),$B1249=$B1248,$A1249&lt;&gt;$A1248),and(not(isblank($A1249)),$A1249=$A1248,$B1249&lt;&gt;$B1248)),"ID LISTS UNALIGNED",and($A1249&lt;&gt;"",countif('5) Release_Track'!$F:$F,$A1249)=0),"NO ISRC MATCH in Release_Track",and($B1249&lt;&gt;"",countif('5) Release_Track'!$G:$G,$B1249)=0),"NO CATALOG ID MATCH in Release_Track",iserror(vlookup($A1249&amp;$B1249,'5) Release_Track'!$F:$F&amp;'5) Release_Track'!$G:$G,1,0)),"NO ISRC-CATALOG ID pair MATCH in Release_Track" )</f>
        <v/>
      </c>
      <c r="D1249" s="134" t="str">
        <f t="array" ref="D1249">ifs(and(isblank($A1249),isblank($B1249)),"", not(iserror(vlookup($A1249&amp;$B1249,'5) Release_Track'!$F:$F&amp;'5) Release_Track'!$G:$G,1,0))),vlookup($A1249&amp;$B1249,{'5) Release_Track'!$F:$F&amp;'5) Release_Track'!$G:$G,'5) Release_Track'!$I:$I},2,0), or(and(not(isblank($B1249)),$B1249=$B1248,$A1249&lt;&gt;$A1248),and(not(isblank($A1249)),$A1249=$A1248,$B1249&lt;&gt;$B1248)),"ID LISTS UNALIGNED",and($A1249&lt;&gt;"",countif('5) Release_Track'!$F:$F,$A1249)=0),"NO ISRC MATCH in Release_Track",and($B1249&lt;&gt;"",countif('5) Release_Track'!$G:$G,$B1249)=0),"NO CATALOG ID MATCH in Release_Track",iserror(vlookup($A1249&amp;$B1249,'5) Release_Track'!$F:$F&amp;'5) Release_Track'!$G:$G,1,0)),"NO ISRC-CATALOG ID pair MATCH in Release_Track" )</f>
        <v/>
      </c>
      <c r="E1249" s="20"/>
      <c r="F1249" s="20"/>
    </row>
    <row r="1250">
      <c r="B1250" s="116"/>
      <c r="C1250" s="134" t="str">
        <f t="array" ref="C1250">ifs(and(isblank($A1250),isblank($B1250)),"", not(iserror(vlookup($A1250&amp;$B1250,'5) Release_Track'!$F:$F&amp;'5) Release_Track'!$G:$G,1,0))),vlookup($A1250&amp;$B1250,{'5) Release_Track'!$F:$F&amp;'5) Release_Track'!$G:$G,'5) Release_Track'!$H:$H},2,0), or(and(not(isblank($B1250)),$B1250=$B1249,$A1250&lt;&gt;$A1249),and(not(isblank($A1250)),$A1250=$A1249,$B1250&lt;&gt;$B1249)),"ID LISTS UNALIGNED",and($A1250&lt;&gt;"",countif('5) Release_Track'!$F:$F,$A1250)=0),"NO ISRC MATCH in Release_Track",and($B1250&lt;&gt;"",countif('5) Release_Track'!$G:$G,$B1250)=0),"NO CATALOG ID MATCH in Release_Track",iserror(vlookup($A1250&amp;$B1250,'5) Release_Track'!$F:$F&amp;'5) Release_Track'!$G:$G,1,0)),"NO ISRC-CATALOG ID pair MATCH in Release_Track" )</f>
        <v/>
      </c>
      <c r="D1250" s="134" t="str">
        <f t="array" ref="D1250">ifs(and(isblank($A1250),isblank($B1250)),"", not(iserror(vlookup($A1250&amp;$B1250,'5) Release_Track'!$F:$F&amp;'5) Release_Track'!$G:$G,1,0))),vlookup($A1250&amp;$B1250,{'5) Release_Track'!$F:$F&amp;'5) Release_Track'!$G:$G,'5) Release_Track'!$I:$I},2,0), or(and(not(isblank($B1250)),$B1250=$B1249,$A1250&lt;&gt;$A1249),and(not(isblank($A1250)),$A1250=$A1249,$B1250&lt;&gt;$B1249)),"ID LISTS UNALIGNED",and($A1250&lt;&gt;"",countif('5) Release_Track'!$F:$F,$A1250)=0),"NO ISRC MATCH in Release_Track",and($B1250&lt;&gt;"",countif('5) Release_Track'!$G:$G,$B1250)=0),"NO CATALOG ID MATCH in Release_Track",iserror(vlookup($A1250&amp;$B1250,'5) Release_Track'!$F:$F&amp;'5) Release_Track'!$G:$G,1,0)),"NO ISRC-CATALOG ID pair MATCH in Release_Track" )</f>
        <v/>
      </c>
      <c r="E1250" s="20"/>
      <c r="F1250" s="20"/>
    </row>
    <row r="1251">
      <c r="B1251" s="116"/>
      <c r="C1251" s="134" t="str">
        <f t="array" ref="C1251">ifs(and(isblank($A1251),isblank($B1251)),"", not(iserror(vlookup($A1251&amp;$B1251,'5) Release_Track'!$F:$F&amp;'5) Release_Track'!$G:$G,1,0))),vlookup($A1251&amp;$B1251,{'5) Release_Track'!$F:$F&amp;'5) Release_Track'!$G:$G,'5) Release_Track'!$H:$H},2,0), or(and(not(isblank($B1251)),$B1251=$B1250,$A1251&lt;&gt;$A1250),and(not(isblank($A1251)),$A1251=$A1250,$B1251&lt;&gt;$B1250)),"ID LISTS UNALIGNED",and($A1251&lt;&gt;"",countif('5) Release_Track'!$F:$F,$A1251)=0),"NO ISRC MATCH in Release_Track",and($B1251&lt;&gt;"",countif('5) Release_Track'!$G:$G,$B1251)=0),"NO CATALOG ID MATCH in Release_Track",iserror(vlookup($A1251&amp;$B1251,'5) Release_Track'!$F:$F&amp;'5) Release_Track'!$G:$G,1,0)),"NO ISRC-CATALOG ID pair MATCH in Release_Track" )</f>
        <v/>
      </c>
      <c r="D1251" s="134" t="str">
        <f t="array" ref="D1251">ifs(and(isblank($A1251),isblank($B1251)),"", not(iserror(vlookup($A1251&amp;$B1251,'5) Release_Track'!$F:$F&amp;'5) Release_Track'!$G:$G,1,0))),vlookup($A1251&amp;$B1251,{'5) Release_Track'!$F:$F&amp;'5) Release_Track'!$G:$G,'5) Release_Track'!$I:$I},2,0), or(and(not(isblank($B1251)),$B1251=$B1250,$A1251&lt;&gt;$A1250),and(not(isblank($A1251)),$A1251=$A1250,$B1251&lt;&gt;$B1250)),"ID LISTS UNALIGNED",and($A1251&lt;&gt;"",countif('5) Release_Track'!$F:$F,$A1251)=0),"NO ISRC MATCH in Release_Track",and($B1251&lt;&gt;"",countif('5) Release_Track'!$G:$G,$B1251)=0),"NO CATALOG ID MATCH in Release_Track",iserror(vlookup($A1251&amp;$B1251,'5) Release_Track'!$F:$F&amp;'5) Release_Track'!$G:$G,1,0)),"NO ISRC-CATALOG ID pair MATCH in Release_Track" )</f>
        <v/>
      </c>
      <c r="E1251" s="20"/>
      <c r="F1251" s="20"/>
    </row>
    <row r="1252">
      <c r="B1252" s="116"/>
      <c r="C1252" s="134" t="str">
        <f t="array" ref="C1252">ifs(and(isblank($A1252),isblank($B1252)),"", not(iserror(vlookup($A1252&amp;$B1252,'5) Release_Track'!$F:$F&amp;'5) Release_Track'!$G:$G,1,0))),vlookup($A1252&amp;$B1252,{'5) Release_Track'!$F:$F&amp;'5) Release_Track'!$G:$G,'5) Release_Track'!$H:$H},2,0), or(and(not(isblank($B1252)),$B1252=$B1251,$A1252&lt;&gt;$A1251),and(not(isblank($A1252)),$A1252=$A1251,$B1252&lt;&gt;$B1251)),"ID LISTS UNALIGNED",and($A1252&lt;&gt;"",countif('5) Release_Track'!$F:$F,$A1252)=0),"NO ISRC MATCH in Release_Track",and($B1252&lt;&gt;"",countif('5) Release_Track'!$G:$G,$B1252)=0),"NO CATALOG ID MATCH in Release_Track",iserror(vlookup($A1252&amp;$B1252,'5) Release_Track'!$F:$F&amp;'5) Release_Track'!$G:$G,1,0)),"NO ISRC-CATALOG ID pair MATCH in Release_Track" )</f>
        <v/>
      </c>
      <c r="D1252" s="134" t="str">
        <f t="array" ref="D1252">ifs(and(isblank($A1252),isblank($B1252)),"", not(iserror(vlookup($A1252&amp;$B1252,'5) Release_Track'!$F:$F&amp;'5) Release_Track'!$G:$G,1,0))),vlookup($A1252&amp;$B1252,{'5) Release_Track'!$F:$F&amp;'5) Release_Track'!$G:$G,'5) Release_Track'!$I:$I},2,0), or(and(not(isblank($B1252)),$B1252=$B1251,$A1252&lt;&gt;$A1251),and(not(isblank($A1252)),$A1252=$A1251,$B1252&lt;&gt;$B1251)),"ID LISTS UNALIGNED",and($A1252&lt;&gt;"",countif('5) Release_Track'!$F:$F,$A1252)=0),"NO ISRC MATCH in Release_Track",and($B1252&lt;&gt;"",countif('5) Release_Track'!$G:$G,$B1252)=0),"NO CATALOG ID MATCH in Release_Track",iserror(vlookup($A1252&amp;$B1252,'5) Release_Track'!$F:$F&amp;'5) Release_Track'!$G:$G,1,0)),"NO ISRC-CATALOG ID pair MATCH in Release_Track" )</f>
        <v/>
      </c>
      <c r="E1252" s="20"/>
      <c r="F1252" s="20"/>
    </row>
    <row r="1253">
      <c r="B1253" s="116"/>
      <c r="C1253" s="134" t="str">
        <f t="array" ref="C1253">ifs(and(isblank($A1253),isblank($B1253)),"", not(iserror(vlookup($A1253&amp;$B1253,'5) Release_Track'!$F:$F&amp;'5) Release_Track'!$G:$G,1,0))),vlookup($A1253&amp;$B1253,{'5) Release_Track'!$F:$F&amp;'5) Release_Track'!$G:$G,'5) Release_Track'!$H:$H},2,0), or(and(not(isblank($B1253)),$B1253=$B1252,$A1253&lt;&gt;$A1252),and(not(isblank($A1253)),$A1253=$A1252,$B1253&lt;&gt;$B1252)),"ID LISTS UNALIGNED",and($A1253&lt;&gt;"",countif('5) Release_Track'!$F:$F,$A1253)=0),"NO ISRC MATCH in Release_Track",and($B1253&lt;&gt;"",countif('5) Release_Track'!$G:$G,$B1253)=0),"NO CATALOG ID MATCH in Release_Track",iserror(vlookup($A1253&amp;$B1253,'5) Release_Track'!$F:$F&amp;'5) Release_Track'!$G:$G,1,0)),"NO ISRC-CATALOG ID pair MATCH in Release_Track" )</f>
        <v/>
      </c>
      <c r="D1253" s="134" t="str">
        <f t="array" ref="D1253">ifs(and(isblank($A1253),isblank($B1253)),"", not(iserror(vlookup($A1253&amp;$B1253,'5) Release_Track'!$F:$F&amp;'5) Release_Track'!$G:$G,1,0))),vlookup($A1253&amp;$B1253,{'5) Release_Track'!$F:$F&amp;'5) Release_Track'!$G:$G,'5) Release_Track'!$I:$I},2,0), or(and(not(isblank($B1253)),$B1253=$B1252,$A1253&lt;&gt;$A1252),and(not(isblank($A1253)),$A1253=$A1252,$B1253&lt;&gt;$B1252)),"ID LISTS UNALIGNED",and($A1253&lt;&gt;"",countif('5) Release_Track'!$F:$F,$A1253)=0),"NO ISRC MATCH in Release_Track",and($B1253&lt;&gt;"",countif('5) Release_Track'!$G:$G,$B1253)=0),"NO CATALOG ID MATCH in Release_Track",iserror(vlookup($A1253&amp;$B1253,'5) Release_Track'!$F:$F&amp;'5) Release_Track'!$G:$G,1,0)),"NO ISRC-CATALOG ID pair MATCH in Release_Track" )</f>
        <v/>
      </c>
      <c r="E1253" s="20"/>
      <c r="F1253" s="20"/>
    </row>
    <row r="1254">
      <c r="B1254" s="116"/>
      <c r="C1254" s="134" t="str">
        <f t="array" ref="C1254">ifs(and(isblank($A1254),isblank($B1254)),"", not(iserror(vlookup($A1254&amp;$B1254,'5) Release_Track'!$F:$F&amp;'5) Release_Track'!$G:$G,1,0))),vlookup($A1254&amp;$B1254,{'5) Release_Track'!$F:$F&amp;'5) Release_Track'!$G:$G,'5) Release_Track'!$H:$H},2,0), or(and(not(isblank($B1254)),$B1254=$B1253,$A1254&lt;&gt;$A1253),and(not(isblank($A1254)),$A1254=$A1253,$B1254&lt;&gt;$B1253)),"ID LISTS UNALIGNED",and($A1254&lt;&gt;"",countif('5) Release_Track'!$F:$F,$A1254)=0),"NO ISRC MATCH in Release_Track",and($B1254&lt;&gt;"",countif('5) Release_Track'!$G:$G,$B1254)=0),"NO CATALOG ID MATCH in Release_Track",iserror(vlookup($A1254&amp;$B1254,'5) Release_Track'!$F:$F&amp;'5) Release_Track'!$G:$G,1,0)),"NO ISRC-CATALOG ID pair MATCH in Release_Track" )</f>
        <v/>
      </c>
      <c r="D1254" s="134" t="str">
        <f t="array" ref="D1254">ifs(and(isblank($A1254),isblank($B1254)),"", not(iserror(vlookup($A1254&amp;$B1254,'5) Release_Track'!$F:$F&amp;'5) Release_Track'!$G:$G,1,0))),vlookup($A1254&amp;$B1254,{'5) Release_Track'!$F:$F&amp;'5) Release_Track'!$G:$G,'5) Release_Track'!$I:$I},2,0), or(and(not(isblank($B1254)),$B1254=$B1253,$A1254&lt;&gt;$A1253),and(not(isblank($A1254)),$A1254=$A1253,$B1254&lt;&gt;$B1253)),"ID LISTS UNALIGNED",and($A1254&lt;&gt;"",countif('5) Release_Track'!$F:$F,$A1254)=0),"NO ISRC MATCH in Release_Track",and($B1254&lt;&gt;"",countif('5) Release_Track'!$G:$G,$B1254)=0),"NO CATALOG ID MATCH in Release_Track",iserror(vlookup($A1254&amp;$B1254,'5) Release_Track'!$F:$F&amp;'5) Release_Track'!$G:$G,1,0)),"NO ISRC-CATALOG ID pair MATCH in Release_Track" )</f>
        <v/>
      </c>
      <c r="E1254" s="20"/>
      <c r="F1254" s="20"/>
    </row>
    <row r="1255">
      <c r="B1255" s="116"/>
      <c r="C1255" s="134" t="str">
        <f t="array" ref="C1255">ifs(and(isblank($A1255),isblank($B1255)),"", not(iserror(vlookup($A1255&amp;$B1255,'5) Release_Track'!$F:$F&amp;'5) Release_Track'!$G:$G,1,0))),vlookup($A1255&amp;$B1255,{'5) Release_Track'!$F:$F&amp;'5) Release_Track'!$G:$G,'5) Release_Track'!$H:$H},2,0), or(and(not(isblank($B1255)),$B1255=$B1254,$A1255&lt;&gt;$A1254),and(not(isblank($A1255)),$A1255=$A1254,$B1255&lt;&gt;$B1254)),"ID LISTS UNALIGNED",and($A1255&lt;&gt;"",countif('5) Release_Track'!$F:$F,$A1255)=0),"NO ISRC MATCH in Release_Track",and($B1255&lt;&gt;"",countif('5) Release_Track'!$G:$G,$B1255)=0),"NO CATALOG ID MATCH in Release_Track",iserror(vlookup($A1255&amp;$B1255,'5) Release_Track'!$F:$F&amp;'5) Release_Track'!$G:$G,1,0)),"NO ISRC-CATALOG ID pair MATCH in Release_Track" )</f>
        <v/>
      </c>
      <c r="D1255" s="134" t="str">
        <f t="array" ref="D1255">ifs(and(isblank($A1255),isblank($B1255)),"", not(iserror(vlookup($A1255&amp;$B1255,'5) Release_Track'!$F:$F&amp;'5) Release_Track'!$G:$G,1,0))),vlookup($A1255&amp;$B1255,{'5) Release_Track'!$F:$F&amp;'5) Release_Track'!$G:$G,'5) Release_Track'!$I:$I},2,0), or(and(not(isblank($B1255)),$B1255=$B1254,$A1255&lt;&gt;$A1254),and(not(isblank($A1255)),$A1255=$A1254,$B1255&lt;&gt;$B1254)),"ID LISTS UNALIGNED",and($A1255&lt;&gt;"",countif('5) Release_Track'!$F:$F,$A1255)=0),"NO ISRC MATCH in Release_Track",and($B1255&lt;&gt;"",countif('5) Release_Track'!$G:$G,$B1255)=0),"NO CATALOG ID MATCH in Release_Track",iserror(vlookup($A1255&amp;$B1255,'5) Release_Track'!$F:$F&amp;'5) Release_Track'!$G:$G,1,0)),"NO ISRC-CATALOG ID pair MATCH in Release_Track" )</f>
        <v/>
      </c>
      <c r="E1255" s="20"/>
      <c r="F1255" s="20"/>
    </row>
    <row r="1256">
      <c r="B1256" s="116"/>
      <c r="C1256" s="134" t="str">
        <f t="array" ref="C1256">ifs(and(isblank($A1256),isblank($B1256)),"", not(iserror(vlookup($A1256&amp;$B1256,'5) Release_Track'!$F:$F&amp;'5) Release_Track'!$G:$G,1,0))),vlookup($A1256&amp;$B1256,{'5) Release_Track'!$F:$F&amp;'5) Release_Track'!$G:$G,'5) Release_Track'!$H:$H},2,0), or(and(not(isblank($B1256)),$B1256=$B1255,$A1256&lt;&gt;$A1255),and(not(isblank($A1256)),$A1256=$A1255,$B1256&lt;&gt;$B1255)),"ID LISTS UNALIGNED",and($A1256&lt;&gt;"",countif('5) Release_Track'!$F:$F,$A1256)=0),"NO ISRC MATCH in Release_Track",and($B1256&lt;&gt;"",countif('5) Release_Track'!$G:$G,$B1256)=0),"NO CATALOG ID MATCH in Release_Track",iserror(vlookup($A1256&amp;$B1256,'5) Release_Track'!$F:$F&amp;'5) Release_Track'!$G:$G,1,0)),"NO ISRC-CATALOG ID pair MATCH in Release_Track" )</f>
        <v/>
      </c>
      <c r="D1256" s="134" t="str">
        <f t="array" ref="D1256">ifs(and(isblank($A1256),isblank($B1256)),"", not(iserror(vlookup($A1256&amp;$B1256,'5) Release_Track'!$F:$F&amp;'5) Release_Track'!$G:$G,1,0))),vlookup($A1256&amp;$B1256,{'5) Release_Track'!$F:$F&amp;'5) Release_Track'!$G:$G,'5) Release_Track'!$I:$I},2,0), or(and(not(isblank($B1256)),$B1256=$B1255,$A1256&lt;&gt;$A1255),and(not(isblank($A1256)),$A1256=$A1255,$B1256&lt;&gt;$B1255)),"ID LISTS UNALIGNED",and($A1256&lt;&gt;"",countif('5) Release_Track'!$F:$F,$A1256)=0),"NO ISRC MATCH in Release_Track",and($B1256&lt;&gt;"",countif('5) Release_Track'!$G:$G,$B1256)=0),"NO CATALOG ID MATCH in Release_Track",iserror(vlookup($A1256&amp;$B1256,'5) Release_Track'!$F:$F&amp;'5) Release_Track'!$G:$G,1,0)),"NO ISRC-CATALOG ID pair MATCH in Release_Track" )</f>
        <v/>
      </c>
      <c r="E1256" s="20"/>
      <c r="F1256" s="20"/>
    </row>
    <row r="1257">
      <c r="B1257" s="116"/>
      <c r="C1257" s="134" t="str">
        <f t="array" ref="C1257">ifs(and(isblank($A1257),isblank($B1257)),"", not(iserror(vlookup($A1257&amp;$B1257,'5) Release_Track'!$F:$F&amp;'5) Release_Track'!$G:$G,1,0))),vlookup($A1257&amp;$B1257,{'5) Release_Track'!$F:$F&amp;'5) Release_Track'!$G:$G,'5) Release_Track'!$H:$H},2,0), or(and(not(isblank($B1257)),$B1257=$B1256,$A1257&lt;&gt;$A1256),and(not(isblank($A1257)),$A1257=$A1256,$B1257&lt;&gt;$B1256)),"ID LISTS UNALIGNED",and($A1257&lt;&gt;"",countif('5) Release_Track'!$F:$F,$A1257)=0),"NO ISRC MATCH in Release_Track",and($B1257&lt;&gt;"",countif('5) Release_Track'!$G:$G,$B1257)=0),"NO CATALOG ID MATCH in Release_Track",iserror(vlookup($A1257&amp;$B1257,'5) Release_Track'!$F:$F&amp;'5) Release_Track'!$G:$G,1,0)),"NO ISRC-CATALOG ID pair MATCH in Release_Track" )</f>
        <v/>
      </c>
      <c r="D1257" s="134" t="str">
        <f t="array" ref="D1257">ifs(and(isblank($A1257),isblank($B1257)),"", not(iserror(vlookup($A1257&amp;$B1257,'5) Release_Track'!$F:$F&amp;'5) Release_Track'!$G:$G,1,0))),vlookup($A1257&amp;$B1257,{'5) Release_Track'!$F:$F&amp;'5) Release_Track'!$G:$G,'5) Release_Track'!$I:$I},2,0), or(and(not(isblank($B1257)),$B1257=$B1256,$A1257&lt;&gt;$A1256),and(not(isblank($A1257)),$A1257=$A1256,$B1257&lt;&gt;$B1256)),"ID LISTS UNALIGNED",and($A1257&lt;&gt;"",countif('5) Release_Track'!$F:$F,$A1257)=0),"NO ISRC MATCH in Release_Track",and($B1257&lt;&gt;"",countif('5) Release_Track'!$G:$G,$B1257)=0),"NO CATALOG ID MATCH in Release_Track",iserror(vlookup($A1257&amp;$B1257,'5) Release_Track'!$F:$F&amp;'5) Release_Track'!$G:$G,1,0)),"NO ISRC-CATALOG ID pair MATCH in Release_Track" )</f>
        <v/>
      </c>
      <c r="E1257" s="20"/>
      <c r="F1257" s="20"/>
    </row>
    <row r="1258">
      <c r="B1258" s="116"/>
      <c r="C1258" s="134" t="str">
        <f t="array" ref="C1258">ifs(and(isblank($A1258),isblank($B1258)),"", not(iserror(vlookup($A1258&amp;$B1258,'5) Release_Track'!$F:$F&amp;'5) Release_Track'!$G:$G,1,0))),vlookup($A1258&amp;$B1258,{'5) Release_Track'!$F:$F&amp;'5) Release_Track'!$G:$G,'5) Release_Track'!$H:$H},2,0), or(and(not(isblank($B1258)),$B1258=$B1257,$A1258&lt;&gt;$A1257),and(not(isblank($A1258)),$A1258=$A1257,$B1258&lt;&gt;$B1257)),"ID LISTS UNALIGNED",and($A1258&lt;&gt;"",countif('5) Release_Track'!$F:$F,$A1258)=0),"NO ISRC MATCH in Release_Track",and($B1258&lt;&gt;"",countif('5) Release_Track'!$G:$G,$B1258)=0),"NO CATALOG ID MATCH in Release_Track",iserror(vlookup($A1258&amp;$B1258,'5) Release_Track'!$F:$F&amp;'5) Release_Track'!$G:$G,1,0)),"NO ISRC-CATALOG ID pair MATCH in Release_Track" )</f>
        <v/>
      </c>
      <c r="D1258" s="134" t="str">
        <f t="array" ref="D1258">ifs(and(isblank($A1258),isblank($B1258)),"", not(iserror(vlookup($A1258&amp;$B1258,'5) Release_Track'!$F:$F&amp;'5) Release_Track'!$G:$G,1,0))),vlookup($A1258&amp;$B1258,{'5) Release_Track'!$F:$F&amp;'5) Release_Track'!$G:$G,'5) Release_Track'!$I:$I},2,0), or(and(not(isblank($B1258)),$B1258=$B1257,$A1258&lt;&gt;$A1257),and(not(isblank($A1258)),$A1258=$A1257,$B1258&lt;&gt;$B1257)),"ID LISTS UNALIGNED",and($A1258&lt;&gt;"",countif('5) Release_Track'!$F:$F,$A1258)=0),"NO ISRC MATCH in Release_Track",and($B1258&lt;&gt;"",countif('5) Release_Track'!$G:$G,$B1258)=0),"NO CATALOG ID MATCH in Release_Track",iserror(vlookup($A1258&amp;$B1258,'5) Release_Track'!$F:$F&amp;'5) Release_Track'!$G:$G,1,0)),"NO ISRC-CATALOG ID pair MATCH in Release_Track" )</f>
        <v/>
      </c>
      <c r="E1258" s="20"/>
      <c r="F1258" s="20"/>
    </row>
    <row r="1259">
      <c r="B1259" s="116"/>
      <c r="C1259" s="134" t="str">
        <f t="array" ref="C1259">ifs(and(isblank($A1259),isblank($B1259)),"", not(iserror(vlookup($A1259&amp;$B1259,'5) Release_Track'!$F:$F&amp;'5) Release_Track'!$G:$G,1,0))),vlookup($A1259&amp;$B1259,{'5) Release_Track'!$F:$F&amp;'5) Release_Track'!$G:$G,'5) Release_Track'!$H:$H},2,0), or(and(not(isblank($B1259)),$B1259=$B1258,$A1259&lt;&gt;$A1258),and(not(isblank($A1259)),$A1259=$A1258,$B1259&lt;&gt;$B1258)),"ID LISTS UNALIGNED",and($A1259&lt;&gt;"",countif('5) Release_Track'!$F:$F,$A1259)=0),"NO ISRC MATCH in Release_Track",and($B1259&lt;&gt;"",countif('5) Release_Track'!$G:$G,$B1259)=0),"NO CATALOG ID MATCH in Release_Track",iserror(vlookup($A1259&amp;$B1259,'5) Release_Track'!$F:$F&amp;'5) Release_Track'!$G:$G,1,0)),"NO ISRC-CATALOG ID pair MATCH in Release_Track" )</f>
        <v/>
      </c>
      <c r="D1259" s="134" t="str">
        <f t="array" ref="D1259">ifs(and(isblank($A1259),isblank($B1259)),"", not(iserror(vlookup($A1259&amp;$B1259,'5) Release_Track'!$F:$F&amp;'5) Release_Track'!$G:$G,1,0))),vlookup($A1259&amp;$B1259,{'5) Release_Track'!$F:$F&amp;'5) Release_Track'!$G:$G,'5) Release_Track'!$I:$I},2,0), or(and(not(isblank($B1259)),$B1259=$B1258,$A1259&lt;&gt;$A1258),and(not(isblank($A1259)),$A1259=$A1258,$B1259&lt;&gt;$B1258)),"ID LISTS UNALIGNED",and($A1259&lt;&gt;"",countif('5) Release_Track'!$F:$F,$A1259)=0),"NO ISRC MATCH in Release_Track",and($B1259&lt;&gt;"",countif('5) Release_Track'!$G:$G,$B1259)=0),"NO CATALOG ID MATCH in Release_Track",iserror(vlookup($A1259&amp;$B1259,'5) Release_Track'!$F:$F&amp;'5) Release_Track'!$G:$G,1,0)),"NO ISRC-CATALOG ID pair MATCH in Release_Track" )</f>
        <v/>
      </c>
      <c r="E1259" s="20"/>
      <c r="F1259" s="20"/>
    </row>
    <row r="1260">
      <c r="B1260" s="116"/>
      <c r="C1260" s="134" t="str">
        <f t="array" ref="C1260">ifs(and(isblank($A1260),isblank($B1260)),"", not(iserror(vlookup($A1260&amp;$B1260,'5) Release_Track'!$F:$F&amp;'5) Release_Track'!$G:$G,1,0))),vlookup($A1260&amp;$B1260,{'5) Release_Track'!$F:$F&amp;'5) Release_Track'!$G:$G,'5) Release_Track'!$H:$H},2,0), or(and(not(isblank($B1260)),$B1260=$B1259,$A1260&lt;&gt;$A1259),and(not(isblank($A1260)),$A1260=$A1259,$B1260&lt;&gt;$B1259)),"ID LISTS UNALIGNED",and($A1260&lt;&gt;"",countif('5) Release_Track'!$F:$F,$A1260)=0),"NO ISRC MATCH in Release_Track",and($B1260&lt;&gt;"",countif('5) Release_Track'!$G:$G,$B1260)=0),"NO CATALOG ID MATCH in Release_Track",iserror(vlookup($A1260&amp;$B1260,'5) Release_Track'!$F:$F&amp;'5) Release_Track'!$G:$G,1,0)),"NO ISRC-CATALOG ID pair MATCH in Release_Track" )</f>
        <v/>
      </c>
      <c r="D1260" s="134" t="str">
        <f t="array" ref="D1260">ifs(and(isblank($A1260),isblank($B1260)),"", not(iserror(vlookup($A1260&amp;$B1260,'5) Release_Track'!$F:$F&amp;'5) Release_Track'!$G:$G,1,0))),vlookup($A1260&amp;$B1260,{'5) Release_Track'!$F:$F&amp;'5) Release_Track'!$G:$G,'5) Release_Track'!$I:$I},2,0), or(and(not(isblank($B1260)),$B1260=$B1259,$A1260&lt;&gt;$A1259),and(not(isblank($A1260)),$A1260=$A1259,$B1260&lt;&gt;$B1259)),"ID LISTS UNALIGNED",and($A1260&lt;&gt;"",countif('5) Release_Track'!$F:$F,$A1260)=0),"NO ISRC MATCH in Release_Track",and($B1260&lt;&gt;"",countif('5) Release_Track'!$G:$G,$B1260)=0),"NO CATALOG ID MATCH in Release_Track",iserror(vlookup($A1260&amp;$B1260,'5) Release_Track'!$F:$F&amp;'5) Release_Track'!$G:$G,1,0)),"NO ISRC-CATALOG ID pair MATCH in Release_Track" )</f>
        <v/>
      </c>
      <c r="E1260" s="20"/>
      <c r="F1260" s="20"/>
    </row>
    <row r="1261">
      <c r="B1261" s="116"/>
      <c r="C1261" s="134" t="str">
        <f t="array" ref="C1261">ifs(and(isblank($A1261),isblank($B1261)),"", not(iserror(vlookup($A1261&amp;$B1261,'5) Release_Track'!$F:$F&amp;'5) Release_Track'!$G:$G,1,0))),vlookup($A1261&amp;$B1261,{'5) Release_Track'!$F:$F&amp;'5) Release_Track'!$G:$G,'5) Release_Track'!$H:$H},2,0), or(and(not(isblank($B1261)),$B1261=$B1260,$A1261&lt;&gt;$A1260),and(not(isblank($A1261)),$A1261=$A1260,$B1261&lt;&gt;$B1260)),"ID LISTS UNALIGNED",and($A1261&lt;&gt;"",countif('5) Release_Track'!$F:$F,$A1261)=0),"NO ISRC MATCH in Release_Track",and($B1261&lt;&gt;"",countif('5) Release_Track'!$G:$G,$B1261)=0),"NO CATALOG ID MATCH in Release_Track",iserror(vlookup($A1261&amp;$B1261,'5) Release_Track'!$F:$F&amp;'5) Release_Track'!$G:$G,1,0)),"NO ISRC-CATALOG ID pair MATCH in Release_Track" )</f>
        <v/>
      </c>
      <c r="D1261" s="134" t="str">
        <f t="array" ref="D1261">ifs(and(isblank($A1261),isblank($B1261)),"", not(iserror(vlookup($A1261&amp;$B1261,'5) Release_Track'!$F:$F&amp;'5) Release_Track'!$G:$G,1,0))),vlookup($A1261&amp;$B1261,{'5) Release_Track'!$F:$F&amp;'5) Release_Track'!$G:$G,'5) Release_Track'!$I:$I},2,0), or(and(not(isblank($B1261)),$B1261=$B1260,$A1261&lt;&gt;$A1260),and(not(isblank($A1261)),$A1261=$A1260,$B1261&lt;&gt;$B1260)),"ID LISTS UNALIGNED",and($A1261&lt;&gt;"",countif('5) Release_Track'!$F:$F,$A1261)=0),"NO ISRC MATCH in Release_Track",and($B1261&lt;&gt;"",countif('5) Release_Track'!$G:$G,$B1261)=0),"NO CATALOG ID MATCH in Release_Track",iserror(vlookup($A1261&amp;$B1261,'5) Release_Track'!$F:$F&amp;'5) Release_Track'!$G:$G,1,0)),"NO ISRC-CATALOG ID pair MATCH in Release_Track" )</f>
        <v/>
      </c>
      <c r="E1261" s="20"/>
      <c r="F1261" s="20"/>
    </row>
    <row r="1262">
      <c r="B1262" s="116"/>
      <c r="C1262" s="134" t="str">
        <f t="array" ref="C1262">ifs(and(isblank($A1262),isblank($B1262)),"", not(iserror(vlookup($A1262&amp;$B1262,'5) Release_Track'!$F:$F&amp;'5) Release_Track'!$G:$G,1,0))),vlookup($A1262&amp;$B1262,{'5) Release_Track'!$F:$F&amp;'5) Release_Track'!$G:$G,'5) Release_Track'!$H:$H},2,0), or(and(not(isblank($B1262)),$B1262=$B1261,$A1262&lt;&gt;$A1261),and(not(isblank($A1262)),$A1262=$A1261,$B1262&lt;&gt;$B1261)),"ID LISTS UNALIGNED",and($A1262&lt;&gt;"",countif('5) Release_Track'!$F:$F,$A1262)=0),"NO ISRC MATCH in Release_Track",and($B1262&lt;&gt;"",countif('5) Release_Track'!$G:$G,$B1262)=0),"NO CATALOG ID MATCH in Release_Track",iserror(vlookup($A1262&amp;$B1262,'5) Release_Track'!$F:$F&amp;'5) Release_Track'!$G:$G,1,0)),"NO ISRC-CATALOG ID pair MATCH in Release_Track" )</f>
        <v/>
      </c>
      <c r="D1262" s="134" t="str">
        <f t="array" ref="D1262">ifs(and(isblank($A1262),isblank($B1262)),"", not(iserror(vlookup($A1262&amp;$B1262,'5) Release_Track'!$F:$F&amp;'5) Release_Track'!$G:$G,1,0))),vlookup($A1262&amp;$B1262,{'5) Release_Track'!$F:$F&amp;'5) Release_Track'!$G:$G,'5) Release_Track'!$I:$I},2,0), or(and(not(isblank($B1262)),$B1262=$B1261,$A1262&lt;&gt;$A1261),and(not(isblank($A1262)),$A1262=$A1261,$B1262&lt;&gt;$B1261)),"ID LISTS UNALIGNED",and($A1262&lt;&gt;"",countif('5) Release_Track'!$F:$F,$A1262)=0),"NO ISRC MATCH in Release_Track",and($B1262&lt;&gt;"",countif('5) Release_Track'!$G:$G,$B1262)=0),"NO CATALOG ID MATCH in Release_Track",iserror(vlookup($A1262&amp;$B1262,'5) Release_Track'!$F:$F&amp;'5) Release_Track'!$G:$G,1,0)),"NO ISRC-CATALOG ID pair MATCH in Release_Track" )</f>
        <v/>
      </c>
      <c r="E1262" s="20"/>
      <c r="F1262" s="20"/>
    </row>
    <row r="1263">
      <c r="B1263" s="116"/>
      <c r="C1263" s="134" t="str">
        <f t="array" ref="C1263">ifs(and(isblank($A1263),isblank($B1263)),"", not(iserror(vlookup($A1263&amp;$B1263,'5) Release_Track'!$F:$F&amp;'5) Release_Track'!$G:$G,1,0))),vlookup($A1263&amp;$B1263,{'5) Release_Track'!$F:$F&amp;'5) Release_Track'!$G:$G,'5) Release_Track'!$H:$H},2,0), or(and(not(isblank($B1263)),$B1263=$B1262,$A1263&lt;&gt;$A1262),and(not(isblank($A1263)),$A1263=$A1262,$B1263&lt;&gt;$B1262)),"ID LISTS UNALIGNED",and($A1263&lt;&gt;"",countif('5) Release_Track'!$F:$F,$A1263)=0),"NO ISRC MATCH in Release_Track",and($B1263&lt;&gt;"",countif('5) Release_Track'!$G:$G,$B1263)=0),"NO CATALOG ID MATCH in Release_Track",iserror(vlookup($A1263&amp;$B1263,'5) Release_Track'!$F:$F&amp;'5) Release_Track'!$G:$G,1,0)),"NO ISRC-CATALOG ID pair MATCH in Release_Track" )</f>
        <v/>
      </c>
      <c r="D1263" s="134" t="str">
        <f t="array" ref="D1263">ifs(and(isblank($A1263),isblank($B1263)),"", not(iserror(vlookup($A1263&amp;$B1263,'5) Release_Track'!$F:$F&amp;'5) Release_Track'!$G:$G,1,0))),vlookup($A1263&amp;$B1263,{'5) Release_Track'!$F:$F&amp;'5) Release_Track'!$G:$G,'5) Release_Track'!$I:$I},2,0), or(and(not(isblank($B1263)),$B1263=$B1262,$A1263&lt;&gt;$A1262),and(not(isblank($A1263)),$A1263=$A1262,$B1263&lt;&gt;$B1262)),"ID LISTS UNALIGNED",and($A1263&lt;&gt;"",countif('5) Release_Track'!$F:$F,$A1263)=0),"NO ISRC MATCH in Release_Track",and($B1263&lt;&gt;"",countif('5) Release_Track'!$G:$G,$B1263)=0),"NO CATALOG ID MATCH in Release_Track",iserror(vlookup($A1263&amp;$B1263,'5) Release_Track'!$F:$F&amp;'5) Release_Track'!$G:$G,1,0)),"NO ISRC-CATALOG ID pair MATCH in Release_Track" )</f>
        <v/>
      </c>
      <c r="E1263" s="20"/>
      <c r="F1263" s="20"/>
    </row>
    <row r="1264">
      <c r="B1264" s="116"/>
      <c r="C1264" s="134" t="str">
        <f t="array" ref="C1264">ifs(and(isblank($A1264),isblank($B1264)),"", not(iserror(vlookup($A1264&amp;$B1264,'5) Release_Track'!$F:$F&amp;'5) Release_Track'!$G:$G,1,0))),vlookup($A1264&amp;$B1264,{'5) Release_Track'!$F:$F&amp;'5) Release_Track'!$G:$G,'5) Release_Track'!$H:$H},2,0), or(and(not(isblank($B1264)),$B1264=$B1263,$A1264&lt;&gt;$A1263),and(not(isblank($A1264)),$A1264=$A1263,$B1264&lt;&gt;$B1263)),"ID LISTS UNALIGNED",and($A1264&lt;&gt;"",countif('5) Release_Track'!$F:$F,$A1264)=0),"NO ISRC MATCH in Release_Track",and($B1264&lt;&gt;"",countif('5) Release_Track'!$G:$G,$B1264)=0),"NO CATALOG ID MATCH in Release_Track",iserror(vlookup($A1264&amp;$B1264,'5) Release_Track'!$F:$F&amp;'5) Release_Track'!$G:$G,1,0)),"NO ISRC-CATALOG ID pair MATCH in Release_Track" )</f>
        <v/>
      </c>
      <c r="D1264" s="134" t="str">
        <f t="array" ref="D1264">ifs(and(isblank($A1264),isblank($B1264)),"", not(iserror(vlookup($A1264&amp;$B1264,'5) Release_Track'!$F:$F&amp;'5) Release_Track'!$G:$G,1,0))),vlookup($A1264&amp;$B1264,{'5) Release_Track'!$F:$F&amp;'5) Release_Track'!$G:$G,'5) Release_Track'!$I:$I},2,0), or(and(not(isblank($B1264)),$B1264=$B1263,$A1264&lt;&gt;$A1263),and(not(isblank($A1264)),$A1264=$A1263,$B1264&lt;&gt;$B1263)),"ID LISTS UNALIGNED",and($A1264&lt;&gt;"",countif('5) Release_Track'!$F:$F,$A1264)=0),"NO ISRC MATCH in Release_Track",and($B1264&lt;&gt;"",countif('5) Release_Track'!$G:$G,$B1264)=0),"NO CATALOG ID MATCH in Release_Track",iserror(vlookup($A1264&amp;$B1264,'5) Release_Track'!$F:$F&amp;'5) Release_Track'!$G:$G,1,0)),"NO ISRC-CATALOG ID pair MATCH in Release_Track" )</f>
        <v/>
      </c>
      <c r="E1264" s="20"/>
      <c r="F1264" s="20"/>
    </row>
    <row r="1265">
      <c r="B1265" s="116"/>
      <c r="C1265" s="134" t="str">
        <f t="array" ref="C1265">ifs(and(isblank($A1265),isblank($B1265)),"", not(iserror(vlookup($A1265&amp;$B1265,'5) Release_Track'!$F:$F&amp;'5) Release_Track'!$G:$G,1,0))),vlookup($A1265&amp;$B1265,{'5) Release_Track'!$F:$F&amp;'5) Release_Track'!$G:$G,'5) Release_Track'!$H:$H},2,0), or(and(not(isblank($B1265)),$B1265=$B1264,$A1265&lt;&gt;$A1264),and(not(isblank($A1265)),$A1265=$A1264,$B1265&lt;&gt;$B1264)),"ID LISTS UNALIGNED",and($A1265&lt;&gt;"",countif('5) Release_Track'!$F:$F,$A1265)=0),"NO ISRC MATCH in Release_Track",and($B1265&lt;&gt;"",countif('5) Release_Track'!$G:$G,$B1265)=0),"NO CATALOG ID MATCH in Release_Track",iserror(vlookup($A1265&amp;$B1265,'5) Release_Track'!$F:$F&amp;'5) Release_Track'!$G:$G,1,0)),"NO ISRC-CATALOG ID pair MATCH in Release_Track" )</f>
        <v/>
      </c>
      <c r="D1265" s="134" t="str">
        <f t="array" ref="D1265">ifs(and(isblank($A1265),isblank($B1265)),"", not(iserror(vlookup($A1265&amp;$B1265,'5) Release_Track'!$F:$F&amp;'5) Release_Track'!$G:$G,1,0))),vlookup($A1265&amp;$B1265,{'5) Release_Track'!$F:$F&amp;'5) Release_Track'!$G:$G,'5) Release_Track'!$I:$I},2,0), or(and(not(isblank($B1265)),$B1265=$B1264,$A1265&lt;&gt;$A1264),and(not(isblank($A1265)),$A1265=$A1264,$B1265&lt;&gt;$B1264)),"ID LISTS UNALIGNED",and($A1265&lt;&gt;"",countif('5) Release_Track'!$F:$F,$A1265)=0),"NO ISRC MATCH in Release_Track",and($B1265&lt;&gt;"",countif('5) Release_Track'!$G:$G,$B1265)=0),"NO CATALOG ID MATCH in Release_Track",iserror(vlookup($A1265&amp;$B1265,'5) Release_Track'!$F:$F&amp;'5) Release_Track'!$G:$G,1,0)),"NO ISRC-CATALOG ID pair MATCH in Release_Track" )</f>
        <v/>
      </c>
      <c r="E1265" s="20"/>
      <c r="F1265" s="20"/>
    </row>
    <row r="1266">
      <c r="B1266" s="116"/>
      <c r="C1266" s="134" t="str">
        <f t="array" ref="C1266">ifs(and(isblank($A1266),isblank($B1266)),"", not(iserror(vlookup($A1266&amp;$B1266,'5) Release_Track'!$F:$F&amp;'5) Release_Track'!$G:$G,1,0))),vlookup($A1266&amp;$B1266,{'5) Release_Track'!$F:$F&amp;'5) Release_Track'!$G:$G,'5) Release_Track'!$H:$H},2,0), or(and(not(isblank($B1266)),$B1266=$B1265,$A1266&lt;&gt;$A1265),and(not(isblank($A1266)),$A1266=$A1265,$B1266&lt;&gt;$B1265)),"ID LISTS UNALIGNED",and($A1266&lt;&gt;"",countif('5) Release_Track'!$F:$F,$A1266)=0),"NO ISRC MATCH in Release_Track",and($B1266&lt;&gt;"",countif('5) Release_Track'!$G:$G,$B1266)=0),"NO CATALOG ID MATCH in Release_Track",iserror(vlookup($A1266&amp;$B1266,'5) Release_Track'!$F:$F&amp;'5) Release_Track'!$G:$G,1,0)),"NO ISRC-CATALOG ID pair MATCH in Release_Track" )</f>
        <v/>
      </c>
      <c r="D1266" s="134" t="str">
        <f t="array" ref="D1266">ifs(and(isblank($A1266),isblank($B1266)),"", not(iserror(vlookup($A1266&amp;$B1266,'5) Release_Track'!$F:$F&amp;'5) Release_Track'!$G:$G,1,0))),vlookup($A1266&amp;$B1266,{'5) Release_Track'!$F:$F&amp;'5) Release_Track'!$G:$G,'5) Release_Track'!$I:$I},2,0), or(and(not(isblank($B1266)),$B1266=$B1265,$A1266&lt;&gt;$A1265),and(not(isblank($A1266)),$A1266=$A1265,$B1266&lt;&gt;$B1265)),"ID LISTS UNALIGNED",and($A1266&lt;&gt;"",countif('5) Release_Track'!$F:$F,$A1266)=0),"NO ISRC MATCH in Release_Track",and($B1266&lt;&gt;"",countif('5) Release_Track'!$G:$G,$B1266)=0),"NO CATALOG ID MATCH in Release_Track",iserror(vlookup($A1266&amp;$B1266,'5) Release_Track'!$F:$F&amp;'5) Release_Track'!$G:$G,1,0)),"NO ISRC-CATALOG ID pair MATCH in Release_Track" )</f>
        <v/>
      </c>
      <c r="E1266" s="20"/>
      <c r="F1266" s="20"/>
    </row>
    <row r="1267">
      <c r="B1267" s="116"/>
      <c r="C1267" s="134" t="str">
        <f t="array" ref="C1267">ifs(and(isblank($A1267),isblank($B1267)),"", not(iserror(vlookup($A1267&amp;$B1267,'5) Release_Track'!$F:$F&amp;'5) Release_Track'!$G:$G,1,0))),vlookup($A1267&amp;$B1267,{'5) Release_Track'!$F:$F&amp;'5) Release_Track'!$G:$G,'5) Release_Track'!$H:$H},2,0), or(and(not(isblank($B1267)),$B1267=$B1266,$A1267&lt;&gt;$A1266),and(not(isblank($A1267)),$A1267=$A1266,$B1267&lt;&gt;$B1266)),"ID LISTS UNALIGNED",and($A1267&lt;&gt;"",countif('5) Release_Track'!$F:$F,$A1267)=0),"NO ISRC MATCH in Release_Track",and($B1267&lt;&gt;"",countif('5) Release_Track'!$G:$G,$B1267)=0),"NO CATALOG ID MATCH in Release_Track",iserror(vlookup($A1267&amp;$B1267,'5) Release_Track'!$F:$F&amp;'5) Release_Track'!$G:$G,1,0)),"NO ISRC-CATALOG ID pair MATCH in Release_Track" )</f>
        <v/>
      </c>
      <c r="D1267" s="134" t="str">
        <f t="array" ref="D1267">ifs(and(isblank($A1267),isblank($B1267)),"", not(iserror(vlookup($A1267&amp;$B1267,'5) Release_Track'!$F:$F&amp;'5) Release_Track'!$G:$G,1,0))),vlookup($A1267&amp;$B1267,{'5) Release_Track'!$F:$F&amp;'5) Release_Track'!$G:$G,'5) Release_Track'!$I:$I},2,0), or(and(not(isblank($B1267)),$B1267=$B1266,$A1267&lt;&gt;$A1266),and(not(isblank($A1267)),$A1267=$A1266,$B1267&lt;&gt;$B1266)),"ID LISTS UNALIGNED",and($A1267&lt;&gt;"",countif('5) Release_Track'!$F:$F,$A1267)=0),"NO ISRC MATCH in Release_Track",and($B1267&lt;&gt;"",countif('5) Release_Track'!$G:$G,$B1267)=0),"NO CATALOG ID MATCH in Release_Track",iserror(vlookup($A1267&amp;$B1267,'5) Release_Track'!$F:$F&amp;'5) Release_Track'!$G:$G,1,0)),"NO ISRC-CATALOG ID pair MATCH in Release_Track" )</f>
        <v/>
      </c>
      <c r="E1267" s="20"/>
      <c r="F1267" s="20"/>
    </row>
    <row r="1268">
      <c r="B1268" s="116"/>
      <c r="C1268" s="134" t="str">
        <f t="array" ref="C1268">ifs(and(isblank($A1268),isblank($B1268)),"", not(iserror(vlookup($A1268&amp;$B1268,'5) Release_Track'!$F:$F&amp;'5) Release_Track'!$G:$G,1,0))),vlookup($A1268&amp;$B1268,{'5) Release_Track'!$F:$F&amp;'5) Release_Track'!$G:$G,'5) Release_Track'!$H:$H},2,0), or(and(not(isblank($B1268)),$B1268=$B1267,$A1268&lt;&gt;$A1267),and(not(isblank($A1268)),$A1268=$A1267,$B1268&lt;&gt;$B1267)),"ID LISTS UNALIGNED",and($A1268&lt;&gt;"",countif('5) Release_Track'!$F:$F,$A1268)=0),"NO ISRC MATCH in Release_Track",and($B1268&lt;&gt;"",countif('5) Release_Track'!$G:$G,$B1268)=0),"NO CATALOG ID MATCH in Release_Track",iserror(vlookup($A1268&amp;$B1268,'5) Release_Track'!$F:$F&amp;'5) Release_Track'!$G:$G,1,0)),"NO ISRC-CATALOG ID pair MATCH in Release_Track" )</f>
        <v/>
      </c>
      <c r="D1268" s="134" t="str">
        <f t="array" ref="D1268">ifs(and(isblank($A1268),isblank($B1268)),"", not(iserror(vlookup($A1268&amp;$B1268,'5) Release_Track'!$F:$F&amp;'5) Release_Track'!$G:$G,1,0))),vlookup($A1268&amp;$B1268,{'5) Release_Track'!$F:$F&amp;'5) Release_Track'!$G:$G,'5) Release_Track'!$I:$I},2,0), or(and(not(isblank($B1268)),$B1268=$B1267,$A1268&lt;&gt;$A1267),and(not(isblank($A1268)),$A1268=$A1267,$B1268&lt;&gt;$B1267)),"ID LISTS UNALIGNED",and($A1268&lt;&gt;"",countif('5) Release_Track'!$F:$F,$A1268)=0),"NO ISRC MATCH in Release_Track",and($B1268&lt;&gt;"",countif('5) Release_Track'!$G:$G,$B1268)=0),"NO CATALOG ID MATCH in Release_Track",iserror(vlookup($A1268&amp;$B1268,'5) Release_Track'!$F:$F&amp;'5) Release_Track'!$G:$G,1,0)),"NO ISRC-CATALOG ID pair MATCH in Release_Track" )</f>
        <v/>
      </c>
      <c r="E1268" s="20"/>
      <c r="F1268" s="20"/>
    </row>
    <row r="1269">
      <c r="B1269" s="116"/>
      <c r="C1269" s="134" t="str">
        <f t="array" ref="C1269">ifs(and(isblank($A1269),isblank($B1269)),"", not(iserror(vlookup($A1269&amp;$B1269,'5) Release_Track'!$F:$F&amp;'5) Release_Track'!$G:$G,1,0))),vlookup($A1269&amp;$B1269,{'5) Release_Track'!$F:$F&amp;'5) Release_Track'!$G:$G,'5) Release_Track'!$H:$H},2,0), or(and(not(isblank($B1269)),$B1269=$B1268,$A1269&lt;&gt;$A1268),and(not(isblank($A1269)),$A1269=$A1268,$B1269&lt;&gt;$B1268)),"ID LISTS UNALIGNED",and($A1269&lt;&gt;"",countif('5) Release_Track'!$F:$F,$A1269)=0),"NO ISRC MATCH in Release_Track",and($B1269&lt;&gt;"",countif('5) Release_Track'!$G:$G,$B1269)=0),"NO CATALOG ID MATCH in Release_Track",iserror(vlookup($A1269&amp;$B1269,'5) Release_Track'!$F:$F&amp;'5) Release_Track'!$G:$G,1,0)),"NO ISRC-CATALOG ID pair MATCH in Release_Track" )</f>
        <v/>
      </c>
      <c r="D1269" s="134" t="str">
        <f t="array" ref="D1269">ifs(and(isblank($A1269),isblank($B1269)),"", not(iserror(vlookup($A1269&amp;$B1269,'5) Release_Track'!$F:$F&amp;'5) Release_Track'!$G:$G,1,0))),vlookup($A1269&amp;$B1269,{'5) Release_Track'!$F:$F&amp;'5) Release_Track'!$G:$G,'5) Release_Track'!$I:$I},2,0), or(and(not(isblank($B1269)),$B1269=$B1268,$A1269&lt;&gt;$A1268),and(not(isblank($A1269)),$A1269=$A1268,$B1269&lt;&gt;$B1268)),"ID LISTS UNALIGNED",and($A1269&lt;&gt;"",countif('5) Release_Track'!$F:$F,$A1269)=0),"NO ISRC MATCH in Release_Track",and($B1269&lt;&gt;"",countif('5) Release_Track'!$G:$G,$B1269)=0),"NO CATALOG ID MATCH in Release_Track",iserror(vlookup($A1269&amp;$B1269,'5) Release_Track'!$F:$F&amp;'5) Release_Track'!$G:$G,1,0)),"NO ISRC-CATALOG ID pair MATCH in Release_Track" )</f>
        <v/>
      </c>
      <c r="E1269" s="20"/>
      <c r="F1269" s="20"/>
    </row>
    <row r="1270">
      <c r="B1270" s="116"/>
      <c r="C1270" s="134" t="str">
        <f t="array" ref="C1270">ifs(and(isblank($A1270),isblank($B1270)),"", not(iserror(vlookup($A1270&amp;$B1270,'5) Release_Track'!$F:$F&amp;'5) Release_Track'!$G:$G,1,0))),vlookup($A1270&amp;$B1270,{'5) Release_Track'!$F:$F&amp;'5) Release_Track'!$G:$G,'5) Release_Track'!$H:$H},2,0), or(and(not(isblank($B1270)),$B1270=$B1269,$A1270&lt;&gt;$A1269),and(not(isblank($A1270)),$A1270=$A1269,$B1270&lt;&gt;$B1269)),"ID LISTS UNALIGNED",and($A1270&lt;&gt;"",countif('5) Release_Track'!$F:$F,$A1270)=0),"NO ISRC MATCH in Release_Track",and($B1270&lt;&gt;"",countif('5) Release_Track'!$G:$G,$B1270)=0),"NO CATALOG ID MATCH in Release_Track",iserror(vlookup($A1270&amp;$B1270,'5) Release_Track'!$F:$F&amp;'5) Release_Track'!$G:$G,1,0)),"NO ISRC-CATALOG ID pair MATCH in Release_Track" )</f>
        <v/>
      </c>
      <c r="D1270" s="134" t="str">
        <f t="array" ref="D1270">ifs(and(isblank($A1270),isblank($B1270)),"", not(iserror(vlookup($A1270&amp;$B1270,'5) Release_Track'!$F:$F&amp;'5) Release_Track'!$G:$G,1,0))),vlookup($A1270&amp;$B1270,{'5) Release_Track'!$F:$F&amp;'5) Release_Track'!$G:$G,'5) Release_Track'!$I:$I},2,0), or(and(not(isblank($B1270)),$B1270=$B1269,$A1270&lt;&gt;$A1269),and(not(isblank($A1270)),$A1270=$A1269,$B1270&lt;&gt;$B1269)),"ID LISTS UNALIGNED",and($A1270&lt;&gt;"",countif('5) Release_Track'!$F:$F,$A1270)=0),"NO ISRC MATCH in Release_Track",and($B1270&lt;&gt;"",countif('5) Release_Track'!$G:$G,$B1270)=0),"NO CATALOG ID MATCH in Release_Track",iserror(vlookup($A1270&amp;$B1270,'5) Release_Track'!$F:$F&amp;'5) Release_Track'!$G:$G,1,0)),"NO ISRC-CATALOG ID pair MATCH in Release_Track" )</f>
        <v/>
      </c>
      <c r="E1270" s="20"/>
      <c r="F1270" s="20"/>
    </row>
    <row r="1271">
      <c r="B1271" s="116"/>
      <c r="C1271" s="134" t="str">
        <f t="array" ref="C1271">ifs(and(isblank($A1271),isblank($B1271)),"", not(iserror(vlookup($A1271&amp;$B1271,'5) Release_Track'!$F:$F&amp;'5) Release_Track'!$G:$G,1,0))),vlookup($A1271&amp;$B1271,{'5) Release_Track'!$F:$F&amp;'5) Release_Track'!$G:$G,'5) Release_Track'!$H:$H},2,0), or(and(not(isblank($B1271)),$B1271=$B1270,$A1271&lt;&gt;$A1270),and(not(isblank($A1271)),$A1271=$A1270,$B1271&lt;&gt;$B1270)),"ID LISTS UNALIGNED",and($A1271&lt;&gt;"",countif('5) Release_Track'!$F:$F,$A1271)=0),"NO ISRC MATCH in Release_Track",and($B1271&lt;&gt;"",countif('5) Release_Track'!$G:$G,$B1271)=0),"NO CATALOG ID MATCH in Release_Track",iserror(vlookup($A1271&amp;$B1271,'5) Release_Track'!$F:$F&amp;'5) Release_Track'!$G:$G,1,0)),"NO ISRC-CATALOG ID pair MATCH in Release_Track" )</f>
        <v/>
      </c>
      <c r="D1271" s="134" t="str">
        <f t="array" ref="D1271">ifs(and(isblank($A1271),isblank($B1271)),"", not(iserror(vlookup($A1271&amp;$B1271,'5) Release_Track'!$F:$F&amp;'5) Release_Track'!$G:$G,1,0))),vlookup($A1271&amp;$B1271,{'5) Release_Track'!$F:$F&amp;'5) Release_Track'!$G:$G,'5) Release_Track'!$I:$I},2,0), or(and(not(isblank($B1271)),$B1271=$B1270,$A1271&lt;&gt;$A1270),and(not(isblank($A1271)),$A1271=$A1270,$B1271&lt;&gt;$B1270)),"ID LISTS UNALIGNED",and($A1271&lt;&gt;"",countif('5) Release_Track'!$F:$F,$A1271)=0),"NO ISRC MATCH in Release_Track",and($B1271&lt;&gt;"",countif('5) Release_Track'!$G:$G,$B1271)=0),"NO CATALOG ID MATCH in Release_Track",iserror(vlookup($A1271&amp;$B1271,'5) Release_Track'!$F:$F&amp;'5) Release_Track'!$G:$G,1,0)),"NO ISRC-CATALOG ID pair MATCH in Release_Track" )</f>
        <v/>
      </c>
      <c r="E1271" s="20"/>
      <c r="F1271" s="20"/>
    </row>
    <row r="1272">
      <c r="B1272" s="116"/>
      <c r="C1272" s="134" t="str">
        <f t="array" ref="C1272">ifs(and(isblank($A1272),isblank($B1272)),"", not(iserror(vlookup($A1272&amp;$B1272,'5) Release_Track'!$F:$F&amp;'5) Release_Track'!$G:$G,1,0))),vlookup($A1272&amp;$B1272,{'5) Release_Track'!$F:$F&amp;'5) Release_Track'!$G:$G,'5) Release_Track'!$H:$H},2,0), or(and(not(isblank($B1272)),$B1272=$B1271,$A1272&lt;&gt;$A1271),and(not(isblank($A1272)),$A1272=$A1271,$B1272&lt;&gt;$B1271)),"ID LISTS UNALIGNED",and($A1272&lt;&gt;"",countif('5) Release_Track'!$F:$F,$A1272)=0),"NO ISRC MATCH in Release_Track",and($B1272&lt;&gt;"",countif('5) Release_Track'!$G:$G,$B1272)=0),"NO CATALOG ID MATCH in Release_Track",iserror(vlookup($A1272&amp;$B1272,'5) Release_Track'!$F:$F&amp;'5) Release_Track'!$G:$G,1,0)),"NO ISRC-CATALOG ID pair MATCH in Release_Track" )</f>
        <v/>
      </c>
      <c r="D1272" s="134" t="str">
        <f t="array" ref="D1272">ifs(and(isblank($A1272),isblank($B1272)),"", not(iserror(vlookup($A1272&amp;$B1272,'5) Release_Track'!$F:$F&amp;'5) Release_Track'!$G:$G,1,0))),vlookup($A1272&amp;$B1272,{'5) Release_Track'!$F:$F&amp;'5) Release_Track'!$G:$G,'5) Release_Track'!$I:$I},2,0), or(and(not(isblank($B1272)),$B1272=$B1271,$A1272&lt;&gt;$A1271),and(not(isblank($A1272)),$A1272=$A1271,$B1272&lt;&gt;$B1271)),"ID LISTS UNALIGNED",and($A1272&lt;&gt;"",countif('5) Release_Track'!$F:$F,$A1272)=0),"NO ISRC MATCH in Release_Track",and($B1272&lt;&gt;"",countif('5) Release_Track'!$G:$G,$B1272)=0),"NO CATALOG ID MATCH in Release_Track",iserror(vlookup($A1272&amp;$B1272,'5) Release_Track'!$F:$F&amp;'5) Release_Track'!$G:$G,1,0)),"NO ISRC-CATALOG ID pair MATCH in Release_Track" )</f>
        <v/>
      </c>
      <c r="E1272" s="20"/>
      <c r="F1272" s="20"/>
    </row>
    <row r="1273">
      <c r="B1273" s="116"/>
      <c r="C1273" s="134" t="str">
        <f t="array" ref="C1273">ifs(and(isblank($A1273),isblank($B1273)),"", not(iserror(vlookup($A1273&amp;$B1273,'5) Release_Track'!$F:$F&amp;'5) Release_Track'!$G:$G,1,0))),vlookup($A1273&amp;$B1273,{'5) Release_Track'!$F:$F&amp;'5) Release_Track'!$G:$G,'5) Release_Track'!$H:$H},2,0), or(and(not(isblank($B1273)),$B1273=$B1272,$A1273&lt;&gt;$A1272),and(not(isblank($A1273)),$A1273=$A1272,$B1273&lt;&gt;$B1272)),"ID LISTS UNALIGNED",and($A1273&lt;&gt;"",countif('5) Release_Track'!$F:$F,$A1273)=0),"NO ISRC MATCH in Release_Track",and($B1273&lt;&gt;"",countif('5) Release_Track'!$G:$G,$B1273)=0),"NO CATALOG ID MATCH in Release_Track",iserror(vlookup($A1273&amp;$B1273,'5) Release_Track'!$F:$F&amp;'5) Release_Track'!$G:$G,1,0)),"NO ISRC-CATALOG ID pair MATCH in Release_Track" )</f>
        <v/>
      </c>
      <c r="D1273" s="134" t="str">
        <f t="array" ref="D1273">ifs(and(isblank($A1273),isblank($B1273)),"", not(iserror(vlookup($A1273&amp;$B1273,'5) Release_Track'!$F:$F&amp;'5) Release_Track'!$G:$G,1,0))),vlookup($A1273&amp;$B1273,{'5) Release_Track'!$F:$F&amp;'5) Release_Track'!$G:$G,'5) Release_Track'!$I:$I},2,0), or(and(not(isblank($B1273)),$B1273=$B1272,$A1273&lt;&gt;$A1272),and(not(isblank($A1273)),$A1273=$A1272,$B1273&lt;&gt;$B1272)),"ID LISTS UNALIGNED",and($A1273&lt;&gt;"",countif('5) Release_Track'!$F:$F,$A1273)=0),"NO ISRC MATCH in Release_Track",and($B1273&lt;&gt;"",countif('5) Release_Track'!$G:$G,$B1273)=0),"NO CATALOG ID MATCH in Release_Track",iserror(vlookup($A1273&amp;$B1273,'5) Release_Track'!$F:$F&amp;'5) Release_Track'!$G:$G,1,0)),"NO ISRC-CATALOG ID pair MATCH in Release_Track" )</f>
        <v/>
      </c>
      <c r="E1273" s="20"/>
      <c r="F1273" s="20"/>
    </row>
    <row r="1274">
      <c r="B1274" s="116"/>
      <c r="C1274" s="134" t="str">
        <f t="array" ref="C1274">ifs(and(isblank($A1274),isblank($B1274)),"", not(iserror(vlookup($A1274&amp;$B1274,'5) Release_Track'!$F:$F&amp;'5) Release_Track'!$G:$G,1,0))),vlookup($A1274&amp;$B1274,{'5) Release_Track'!$F:$F&amp;'5) Release_Track'!$G:$G,'5) Release_Track'!$H:$H},2,0), or(and(not(isblank($B1274)),$B1274=$B1273,$A1274&lt;&gt;$A1273),and(not(isblank($A1274)),$A1274=$A1273,$B1274&lt;&gt;$B1273)),"ID LISTS UNALIGNED",and($A1274&lt;&gt;"",countif('5) Release_Track'!$F:$F,$A1274)=0),"NO ISRC MATCH in Release_Track",and($B1274&lt;&gt;"",countif('5) Release_Track'!$G:$G,$B1274)=0),"NO CATALOG ID MATCH in Release_Track",iserror(vlookup($A1274&amp;$B1274,'5) Release_Track'!$F:$F&amp;'5) Release_Track'!$G:$G,1,0)),"NO ISRC-CATALOG ID pair MATCH in Release_Track" )</f>
        <v/>
      </c>
      <c r="D1274" s="134" t="str">
        <f t="array" ref="D1274">ifs(and(isblank($A1274),isblank($B1274)),"", not(iserror(vlookup($A1274&amp;$B1274,'5) Release_Track'!$F:$F&amp;'5) Release_Track'!$G:$G,1,0))),vlookup($A1274&amp;$B1274,{'5) Release_Track'!$F:$F&amp;'5) Release_Track'!$G:$G,'5) Release_Track'!$I:$I},2,0), or(and(not(isblank($B1274)),$B1274=$B1273,$A1274&lt;&gt;$A1273),and(not(isblank($A1274)),$A1274=$A1273,$B1274&lt;&gt;$B1273)),"ID LISTS UNALIGNED",and($A1274&lt;&gt;"",countif('5) Release_Track'!$F:$F,$A1274)=0),"NO ISRC MATCH in Release_Track",and($B1274&lt;&gt;"",countif('5) Release_Track'!$G:$G,$B1274)=0),"NO CATALOG ID MATCH in Release_Track",iserror(vlookup($A1274&amp;$B1274,'5) Release_Track'!$F:$F&amp;'5) Release_Track'!$G:$G,1,0)),"NO ISRC-CATALOG ID pair MATCH in Release_Track" )</f>
        <v/>
      </c>
      <c r="E1274" s="20"/>
      <c r="F1274" s="20"/>
    </row>
    <row r="1275">
      <c r="B1275" s="116"/>
      <c r="C1275" s="134" t="str">
        <f t="array" ref="C1275">ifs(and(isblank($A1275),isblank($B1275)),"", not(iserror(vlookup($A1275&amp;$B1275,'5) Release_Track'!$F:$F&amp;'5) Release_Track'!$G:$G,1,0))),vlookup($A1275&amp;$B1275,{'5) Release_Track'!$F:$F&amp;'5) Release_Track'!$G:$G,'5) Release_Track'!$H:$H},2,0), or(and(not(isblank($B1275)),$B1275=$B1274,$A1275&lt;&gt;$A1274),and(not(isblank($A1275)),$A1275=$A1274,$B1275&lt;&gt;$B1274)),"ID LISTS UNALIGNED",and($A1275&lt;&gt;"",countif('5) Release_Track'!$F:$F,$A1275)=0),"NO ISRC MATCH in Release_Track",and($B1275&lt;&gt;"",countif('5) Release_Track'!$G:$G,$B1275)=0),"NO CATALOG ID MATCH in Release_Track",iserror(vlookup($A1275&amp;$B1275,'5) Release_Track'!$F:$F&amp;'5) Release_Track'!$G:$G,1,0)),"NO ISRC-CATALOG ID pair MATCH in Release_Track" )</f>
        <v/>
      </c>
      <c r="D1275" s="134" t="str">
        <f t="array" ref="D1275">ifs(and(isblank($A1275),isblank($B1275)),"", not(iserror(vlookup($A1275&amp;$B1275,'5) Release_Track'!$F:$F&amp;'5) Release_Track'!$G:$G,1,0))),vlookup($A1275&amp;$B1275,{'5) Release_Track'!$F:$F&amp;'5) Release_Track'!$G:$G,'5) Release_Track'!$I:$I},2,0), or(and(not(isblank($B1275)),$B1275=$B1274,$A1275&lt;&gt;$A1274),and(not(isblank($A1275)),$A1275=$A1274,$B1275&lt;&gt;$B1274)),"ID LISTS UNALIGNED",and($A1275&lt;&gt;"",countif('5) Release_Track'!$F:$F,$A1275)=0),"NO ISRC MATCH in Release_Track",and($B1275&lt;&gt;"",countif('5) Release_Track'!$G:$G,$B1275)=0),"NO CATALOG ID MATCH in Release_Track",iserror(vlookup($A1275&amp;$B1275,'5) Release_Track'!$F:$F&amp;'5) Release_Track'!$G:$G,1,0)),"NO ISRC-CATALOG ID pair MATCH in Release_Track" )</f>
        <v/>
      </c>
      <c r="E1275" s="20"/>
      <c r="F1275" s="20"/>
    </row>
    <row r="1276">
      <c r="B1276" s="116"/>
      <c r="C1276" s="134" t="str">
        <f t="array" ref="C1276">ifs(and(isblank($A1276),isblank($B1276)),"", not(iserror(vlookup($A1276&amp;$B1276,'5) Release_Track'!$F:$F&amp;'5) Release_Track'!$G:$G,1,0))),vlookup($A1276&amp;$B1276,{'5) Release_Track'!$F:$F&amp;'5) Release_Track'!$G:$G,'5) Release_Track'!$H:$H},2,0), or(and(not(isblank($B1276)),$B1276=$B1275,$A1276&lt;&gt;$A1275),and(not(isblank($A1276)),$A1276=$A1275,$B1276&lt;&gt;$B1275)),"ID LISTS UNALIGNED",and($A1276&lt;&gt;"",countif('5) Release_Track'!$F:$F,$A1276)=0),"NO ISRC MATCH in Release_Track",and($B1276&lt;&gt;"",countif('5) Release_Track'!$G:$G,$B1276)=0),"NO CATALOG ID MATCH in Release_Track",iserror(vlookup($A1276&amp;$B1276,'5) Release_Track'!$F:$F&amp;'5) Release_Track'!$G:$G,1,0)),"NO ISRC-CATALOG ID pair MATCH in Release_Track" )</f>
        <v/>
      </c>
      <c r="D1276" s="134" t="str">
        <f t="array" ref="D1276">ifs(and(isblank($A1276),isblank($B1276)),"", not(iserror(vlookup($A1276&amp;$B1276,'5) Release_Track'!$F:$F&amp;'5) Release_Track'!$G:$G,1,0))),vlookup($A1276&amp;$B1276,{'5) Release_Track'!$F:$F&amp;'5) Release_Track'!$G:$G,'5) Release_Track'!$I:$I},2,0), or(and(not(isblank($B1276)),$B1276=$B1275,$A1276&lt;&gt;$A1275),and(not(isblank($A1276)),$A1276=$A1275,$B1276&lt;&gt;$B1275)),"ID LISTS UNALIGNED",and($A1276&lt;&gt;"",countif('5) Release_Track'!$F:$F,$A1276)=0),"NO ISRC MATCH in Release_Track",and($B1276&lt;&gt;"",countif('5) Release_Track'!$G:$G,$B1276)=0),"NO CATALOG ID MATCH in Release_Track",iserror(vlookup($A1276&amp;$B1276,'5) Release_Track'!$F:$F&amp;'5) Release_Track'!$G:$G,1,0)),"NO ISRC-CATALOG ID pair MATCH in Release_Track" )</f>
        <v/>
      </c>
      <c r="E1276" s="20"/>
      <c r="F1276" s="20"/>
    </row>
    <row r="1277">
      <c r="B1277" s="116"/>
      <c r="C1277" s="134" t="str">
        <f t="array" ref="C1277">ifs(and(isblank($A1277),isblank($B1277)),"", not(iserror(vlookup($A1277&amp;$B1277,'5) Release_Track'!$F:$F&amp;'5) Release_Track'!$G:$G,1,0))),vlookup($A1277&amp;$B1277,{'5) Release_Track'!$F:$F&amp;'5) Release_Track'!$G:$G,'5) Release_Track'!$H:$H},2,0), or(and(not(isblank($B1277)),$B1277=$B1276,$A1277&lt;&gt;$A1276),and(not(isblank($A1277)),$A1277=$A1276,$B1277&lt;&gt;$B1276)),"ID LISTS UNALIGNED",and($A1277&lt;&gt;"",countif('5) Release_Track'!$F:$F,$A1277)=0),"NO ISRC MATCH in Release_Track",and($B1277&lt;&gt;"",countif('5) Release_Track'!$G:$G,$B1277)=0),"NO CATALOG ID MATCH in Release_Track",iserror(vlookup($A1277&amp;$B1277,'5) Release_Track'!$F:$F&amp;'5) Release_Track'!$G:$G,1,0)),"NO ISRC-CATALOG ID pair MATCH in Release_Track" )</f>
        <v/>
      </c>
      <c r="D1277" s="134" t="str">
        <f t="array" ref="D1277">ifs(and(isblank($A1277),isblank($B1277)),"", not(iserror(vlookup($A1277&amp;$B1277,'5) Release_Track'!$F:$F&amp;'5) Release_Track'!$G:$G,1,0))),vlookup($A1277&amp;$B1277,{'5) Release_Track'!$F:$F&amp;'5) Release_Track'!$G:$G,'5) Release_Track'!$I:$I},2,0), or(and(not(isblank($B1277)),$B1277=$B1276,$A1277&lt;&gt;$A1276),and(not(isblank($A1277)),$A1277=$A1276,$B1277&lt;&gt;$B1276)),"ID LISTS UNALIGNED",and($A1277&lt;&gt;"",countif('5) Release_Track'!$F:$F,$A1277)=0),"NO ISRC MATCH in Release_Track",and($B1277&lt;&gt;"",countif('5) Release_Track'!$G:$G,$B1277)=0),"NO CATALOG ID MATCH in Release_Track",iserror(vlookup($A1277&amp;$B1277,'5) Release_Track'!$F:$F&amp;'5) Release_Track'!$G:$G,1,0)),"NO ISRC-CATALOG ID pair MATCH in Release_Track" )</f>
        <v/>
      </c>
      <c r="E1277" s="20"/>
      <c r="F1277" s="20"/>
    </row>
    <row r="1278">
      <c r="B1278" s="116"/>
      <c r="C1278" s="134" t="str">
        <f t="array" ref="C1278">ifs(and(isblank($A1278),isblank($B1278)),"", not(iserror(vlookup($A1278&amp;$B1278,'5) Release_Track'!$F:$F&amp;'5) Release_Track'!$G:$G,1,0))),vlookup($A1278&amp;$B1278,{'5) Release_Track'!$F:$F&amp;'5) Release_Track'!$G:$G,'5) Release_Track'!$H:$H},2,0), or(and(not(isblank($B1278)),$B1278=$B1277,$A1278&lt;&gt;$A1277),and(not(isblank($A1278)),$A1278=$A1277,$B1278&lt;&gt;$B1277)),"ID LISTS UNALIGNED",and($A1278&lt;&gt;"",countif('5) Release_Track'!$F:$F,$A1278)=0),"NO ISRC MATCH in Release_Track",and($B1278&lt;&gt;"",countif('5) Release_Track'!$G:$G,$B1278)=0),"NO CATALOG ID MATCH in Release_Track",iserror(vlookup($A1278&amp;$B1278,'5) Release_Track'!$F:$F&amp;'5) Release_Track'!$G:$G,1,0)),"NO ISRC-CATALOG ID pair MATCH in Release_Track" )</f>
        <v/>
      </c>
      <c r="D1278" s="134" t="str">
        <f t="array" ref="D1278">ifs(and(isblank($A1278),isblank($B1278)),"", not(iserror(vlookup($A1278&amp;$B1278,'5) Release_Track'!$F:$F&amp;'5) Release_Track'!$G:$G,1,0))),vlookup($A1278&amp;$B1278,{'5) Release_Track'!$F:$F&amp;'5) Release_Track'!$G:$G,'5) Release_Track'!$I:$I},2,0), or(and(not(isblank($B1278)),$B1278=$B1277,$A1278&lt;&gt;$A1277),and(not(isblank($A1278)),$A1278=$A1277,$B1278&lt;&gt;$B1277)),"ID LISTS UNALIGNED",and($A1278&lt;&gt;"",countif('5) Release_Track'!$F:$F,$A1278)=0),"NO ISRC MATCH in Release_Track",and($B1278&lt;&gt;"",countif('5) Release_Track'!$G:$G,$B1278)=0),"NO CATALOG ID MATCH in Release_Track",iserror(vlookup($A1278&amp;$B1278,'5) Release_Track'!$F:$F&amp;'5) Release_Track'!$G:$G,1,0)),"NO ISRC-CATALOG ID pair MATCH in Release_Track" )</f>
        <v/>
      </c>
      <c r="E1278" s="20"/>
      <c r="F1278" s="20"/>
    </row>
    <row r="1279">
      <c r="B1279" s="116"/>
      <c r="C1279" s="134" t="str">
        <f t="array" ref="C1279">ifs(and(isblank($A1279),isblank($B1279)),"", not(iserror(vlookup($A1279&amp;$B1279,'5) Release_Track'!$F:$F&amp;'5) Release_Track'!$G:$G,1,0))),vlookup($A1279&amp;$B1279,{'5) Release_Track'!$F:$F&amp;'5) Release_Track'!$G:$G,'5) Release_Track'!$H:$H},2,0), or(and(not(isblank($B1279)),$B1279=$B1278,$A1279&lt;&gt;$A1278),and(not(isblank($A1279)),$A1279=$A1278,$B1279&lt;&gt;$B1278)),"ID LISTS UNALIGNED",and($A1279&lt;&gt;"",countif('5) Release_Track'!$F:$F,$A1279)=0),"NO ISRC MATCH in Release_Track",and($B1279&lt;&gt;"",countif('5) Release_Track'!$G:$G,$B1279)=0),"NO CATALOG ID MATCH in Release_Track",iserror(vlookup($A1279&amp;$B1279,'5) Release_Track'!$F:$F&amp;'5) Release_Track'!$G:$G,1,0)),"NO ISRC-CATALOG ID pair MATCH in Release_Track" )</f>
        <v/>
      </c>
      <c r="D1279" s="134" t="str">
        <f t="array" ref="D1279">ifs(and(isblank($A1279),isblank($B1279)),"", not(iserror(vlookup($A1279&amp;$B1279,'5) Release_Track'!$F:$F&amp;'5) Release_Track'!$G:$G,1,0))),vlookup($A1279&amp;$B1279,{'5) Release_Track'!$F:$F&amp;'5) Release_Track'!$G:$G,'5) Release_Track'!$I:$I},2,0), or(and(not(isblank($B1279)),$B1279=$B1278,$A1279&lt;&gt;$A1278),and(not(isblank($A1279)),$A1279=$A1278,$B1279&lt;&gt;$B1278)),"ID LISTS UNALIGNED",and($A1279&lt;&gt;"",countif('5) Release_Track'!$F:$F,$A1279)=0),"NO ISRC MATCH in Release_Track",and($B1279&lt;&gt;"",countif('5) Release_Track'!$G:$G,$B1279)=0),"NO CATALOG ID MATCH in Release_Track",iserror(vlookup($A1279&amp;$B1279,'5) Release_Track'!$F:$F&amp;'5) Release_Track'!$G:$G,1,0)),"NO ISRC-CATALOG ID pair MATCH in Release_Track" )</f>
        <v/>
      </c>
      <c r="E1279" s="20"/>
      <c r="F1279" s="20"/>
    </row>
    <row r="1280">
      <c r="B1280" s="116"/>
      <c r="C1280" s="134" t="str">
        <f t="array" ref="C1280">ifs(and(isblank($A1280),isblank($B1280)),"", not(iserror(vlookup($A1280&amp;$B1280,'5) Release_Track'!$F:$F&amp;'5) Release_Track'!$G:$G,1,0))),vlookup($A1280&amp;$B1280,{'5) Release_Track'!$F:$F&amp;'5) Release_Track'!$G:$G,'5) Release_Track'!$H:$H},2,0), or(and(not(isblank($B1280)),$B1280=$B1279,$A1280&lt;&gt;$A1279),and(not(isblank($A1280)),$A1280=$A1279,$B1280&lt;&gt;$B1279)),"ID LISTS UNALIGNED",and($A1280&lt;&gt;"",countif('5) Release_Track'!$F:$F,$A1280)=0),"NO ISRC MATCH in Release_Track",and($B1280&lt;&gt;"",countif('5) Release_Track'!$G:$G,$B1280)=0),"NO CATALOG ID MATCH in Release_Track",iserror(vlookup($A1280&amp;$B1280,'5) Release_Track'!$F:$F&amp;'5) Release_Track'!$G:$G,1,0)),"NO ISRC-CATALOG ID pair MATCH in Release_Track" )</f>
        <v/>
      </c>
      <c r="D1280" s="134" t="str">
        <f t="array" ref="D1280">ifs(and(isblank($A1280),isblank($B1280)),"", not(iserror(vlookup($A1280&amp;$B1280,'5) Release_Track'!$F:$F&amp;'5) Release_Track'!$G:$G,1,0))),vlookup($A1280&amp;$B1280,{'5) Release_Track'!$F:$F&amp;'5) Release_Track'!$G:$G,'5) Release_Track'!$I:$I},2,0), or(and(not(isblank($B1280)),$B1280=$B1279,$A1280&lt;&gt;$A1279),and(not(isblank($A1280)),$A1280=$A1279,$B1280&lt;&gt;$B1279)),"ID LISTS UNALIGNED",and($A1280&lt;&gt;"",countif('5) Release_Track'!$F:$F,$A1280)=0),"NO ISRC MATCH in Release_Track",and($B1280&lt;&gt;"",countif('5) Release_Track'!$G:$G,$B1280)=0),"NO CATALOG ID MATCH in Release_Track",iserror(vlookup($A1280&amp;$B1280,'5) Release_Track'!$F:$F&amp;'5) Release_Track'!$G:$G,1,0)),"NO ISRC-CATALOG ID pair MATCH in Release_Track" )</f>
        <v/>
      </c>
      <c r="E1280" s="20"/>
      <c r="F1280" s="20"/>
    </row>
    <row r="1281">
      <c r="B1281" s="116"/>
      <c r="C1281" s="134" t="str">
        <f t="array" ref="C1281">ifs(and(isblank($A1281),isblank($B1281)),"", not(iserror(vlookup($A1281&amp;$B1281,'5) Release_Track'!$F:$F&amp;'5) Release_Track'!$G:$G,1,0))),vlookup($A1281&amp;$B1281,{'5) Release_Track'!$F:$F&amp;'5) Release_Track'!$G:$G,'5) Release_Track'!$H:$H},2,0), or(and(not(isblank($B1281)),$B1281=$B1280,$A1281&lt;&gt;$A1280),and(not(isblank($A1281)),$A1281=$A1280,$B1281&lt;&gt;$B1280)),"ID LISTS UNALIGNED",and($A1281&lt;&gt;"",countif('5) Release_Track'!$F:$F,$A1281)=0),"NO ISRC MATCH in Release_Track",and($B1281&lt;&gt;"",countif('5) Release_Track'!$G:$G,$B1281)=0),"NO CATALOG ID MATCH in Release_Track",iserror(vlookup($A1281&amp;$B1281,'5) Release_Track'!$F:$F&amp;'5) Release_Track'!$G:$G,1,0)),"NO ISRC-CATALOG ID pair MATCH in Release_Track" )</f>
        <v/>
      </c>
      <c r="D1281" s="134" t="str">
        <f t="array" ref="D1281">ifs(and(isblank($A1281),isblank($B1281)),"", not(iserror(vlookup($A1281&amp;$B1281,'5) Release_Track'!$F:$F&amp;'5) Release_Track'!$G:$G,1,0))),vlookup($A1281&amp;$B1281,{'5) Release_Track'!$F:$F&amp;'5) Release_Track'!$G:$G,'5) Release_Track'!$I:$I},2,0), or(and(not(isblank($B1281)),$B1281=$B1280,$A1281&lt;&gt;$A1280),and(not(isblank($A1281)),$A1281=$A1280,$B1281&lt;&gt;$B1280)),"ID LISTS UNALIGNED",and($A1281&lt;&gt;"",countif('5) Release_Track'!$F:$F,$A1281)=0),"NO ISRC MATCH in Release_Track",and($B1281&lt;&gt;"",countif('5) Release_Track'!$G:$G,$B1281)=0),"NO CATALOG ID MATCH in Release_Track",iserror(vlookup($A1281&amp;$B1281,'5) Release_Track'!$F:$F&amp;'5) Release_Track'!$G:$G,1,0)),"NO ISRC-CATALOG ID pair MATCH in Release_Track" )</f>
        <v/>
      </c>
      <c r="E1281" s="20"/>
      <c r="F1281" s="20"/>
    </row>
    <row r="1282">
      <c r="B1282" s="116"/>
      <c r="C1282" s="134" t="str">
        <f t="array" ref="C1282">ifs(and(isblank($A1282),isblank($B1282)),"", not(iserror(vlookup($A1282&amp;$B1282,'5) Release_Track'!$F:$F&amp;'5) Release_Track'!$G:$G,1,0))),vlookup($A1282&amp;$B1282,{'5) Release_Track'!$F:$F&amp;'5) Release_Track'!$G:$G,'5) Release_Track'!$H:$H},2,0), or(and(not(isblank($B1282)),$B1282=$B1281,$A1282&lt;&gt;$A1281),and(not(isblank($A1282)),$A1282=$A1281,$B1282&lt;&gt;$B1281)),"ID LISTS UNALIGNED",and($A1282&lt;&gt;"",countif('5) Release_Track'!$F:$F,$A1282)=0),"NO ISRC MATCH in Release_Track",and($B1282&lt;&gt;"",countif('5) Release_Track'!$G:$G,$B1282)=0),"NO CATALOG ID MATCH in Release_Track",iserror(vlookup($A1282&amp;$B1282,'5) Release_Track'!$F:$F&amp;'5) Release_Track'!$G:$G,1,0)),"NO ISRC-CATALOG ID pair MATCH in Release_Track" )</f>
        <v/>
      </c>
      <c r="D1282" s="134" t="str">
        <f t="array" ref="D1282">ifs(and(isblank($A1282),isblank($B1282)),"", not(iserror(vlookup($A1282&amp;$B1282,'5) Release_Track'!$F:$F&amp;'5) Release_Track'!$G:$G,1,0))),vlookup($A1282&amp;$B1282,{'5) Release_Track'!$F:$F&amp;'5) Release_Track'!$G:$G,'5) Release_Track'!$I:$I},2,0), or(and(not(isblank($B1282)),$B1282=$B1281,$A1282&lt;&gt;$A1281),and(not(isblank($A1282)),$A1282=$A1281,$B1282&lt;&gt;$B1281)),"ID LISTS UNALIGNED",and($A1282&lt;&gt;"",countif('5) Release_Track'!$F:$F,$A1282)=0),"NO ISRC MATCH in Release_Track",and($B1282&lt;&gt;"",countif('5) Release_Track'!$G:$G,$B1282)=0),"NO CATALOG ID MATCH in Release_Track",iserror(vlookup($A1282&amp;$B1282,'5) Release_Track'!$F:$F&amp;'5) Release_Track'!$G:$G,1,0)),"NO ISRC-CATALOG ID pair MATCH in Release_Track" )</f>
        <v/>
      </c>
      <c r="E1282" s="20"/>
      <c r="F1282" s="20"/>
    </row>
    <row r="1283">
      <c r="B1283" s="116"/>
      <c r="C1283" s="134" t="str">
        <f t="array" ref="C1283">ifs(and(isblank($A1283),isblank($B1283)),"", not(iserror(vlookup($A1283&amp;$B1283,'5) Release_Track'!$F:$F&amp;'5) Release_Track'!$G:$G,1,0))),vlookup($A1283&amp;$B1283,{'5) Release_Track'!$F:$F&amp;'5) Release_Track'!$G:$G,'5) Release_Track'!$H:$H},2,0), or(and(not(isblank($B1283)),$B1283=$B1282,$A1283&lt;&gt;$A1282),and(not(isblank($A1283)),$A1283=$A1282,$B1283&lt;&gt;$B1282)),"ID LISTS UNALIGNED",and($A1283&lt;&gt;"",countif('5) Release_Track'!$F:$F,$A1283)=0),"NO ISRC MATCH in Release_Track",and($B1283&lt;&gt;"",countif('5) Release_Track'!$G:$G,$B1283)=0),"NO CATALOG ID MATCH in Release_Track",iserror(vlookup($A1283&amp;$B1283,'5) Release_Track'!$F:$F&amp;'5) Release_Track'!$G:$G,1,0)),"NO ISRC-CATALOG ID pair MATCH in Release_Track" )</f>
        <v/>
      </c>
      <c r="D1283" s="134" t="str">
        <f t="array" ref="D1283">ifs(and(isblank($A1283),isblank($B1283)),"", not(iserror(vlookup($A1283&amp;$B1283,'5) Release_Track'!$F:$F&amp;'5) Release_Track'!$G:$G,1,0))),vlookup($A1283&amp;$B1283,{'5) Release_Track'!$F:$F&amp;'5) Release_Track'!$G:$G,'5) Release_Track'!$I:$I},2,0), or(and(not(isblank($B1283)),$B1283=$B1282,$A1283&lt;&gt;$A1282),and(not(isblank($A1283)),$A1283=$A1282,$B1283&lt;&gt;$B1282)),"ID LISTS UNALIGNED",and($A1283&lt;&gt;"",countif('5) Release_Track'!$F:$F,$A1283)=0),"NO ISRC MATCH in Release_Track",and($B1283&lt;&gt;"",countif('5) Release_Track'!$G:$G,$B1283)=0),"NO CATALOG ID MATCH in Release_Track",iserror(vlookup($A1283&amp;$B1283,'5) Release_Track'!$F:$F&amp;'5) Release_Track'!$G:$G,1,0)),"NO ISRC-CATALOG ID pair MATCH in Release_Track" )</f>
        <v/>
      </c>
      <c r="E1283" s="20"/>
      <c r="F1283" s="20"/>
    </row>
    <row r="1284">
      <c r="B1284" s="116"/>
      <c r="C1284" s="134" t="str">
        <f t="array" ref="C1284">ifs(and(isblank($A1284),isblank($B1284)),"", not(iserror(vlookup($A1284&amp;$B1284,'5) Release_Track'!$F:$F&amp;'5) Release_Track'!$G:$G,1,0))),vlookup($A1284&amp;$B1284,{'5) Release_Track'!$F:$F&amp;'5) Release_Track'!$G:$G,'5) Release_Track'!$H:$H},2,0), or(and(not(isblank($B1284)),$B1284=$B1283,$A1284&lt;&gt;$A1283),and(not(isblank($A1284)),$A1284=$A1283,$B1284&lt;&gt;$B1283)),"ID LISTS UNALIGNED",and($A1284&lt;&gt;"",countif('5) Release_Track'!$F:$F,$A1284)=0),"NO ISRC MATCH in Release_Track",and($B1284&lt;&gt;"",countif('5) Release_Track'!$G:$G,$B1284)=0),"NO CATALOG ID MATCH in Release_Track",iserror(vlookup($A1284&amp;$B1284,'5) Release_Track'!$F:$F&amp;'5) Release_Track'!$G:$G,1,0)),"NO ISRC-CATALOG ID pair MATCH in Release_Track" )</f>
        <v/>
      </c>
      <c r="D1284" s="134" t="str">
        <f t="array" ref="D1284">ifs(and(isblank($A1284),isblank($B1284)),"", not(iserror(vlookup($A1284&amp;$B1284,'5) Release_Track'!$F:$F&amp;'5) Release_Track'!$G:$G,1,0))),vlookup($A1284&amp;$B1284,{'5) Release_Track'!$F:$F&amp;'5) Release_Track'!$G:$G,'5) Release_Track'!$I:$I},2,0), or(and(not(isblank($B1284)),$B1284=$B1283,$A1284&lt;&gt;$A1283),and(not(isblank($A1284)),$A1284=$A1283,$B1284&lt;&gt;$B1283)),"ID LISTS UNALIGNED",and($A1284&lt;&gt;"",countif('5) Release_Track'!$F:$F,$A1284)=0),"NO ISRC MATCH in Release_Track",and($B1284&lt;&gt;"",countif('5) Release_Track'!$G:$G,$B1284)=0),"NO CATALOG ID MATCH in Release_Track",iserror(vlookup($A1284&amp;$B1284,'5) Release_Track'!$F:$F&amp;'5) Release_Track'!$G:$G,1,0)),"NO ISRC-CATALOG ID pair MATCH in Release_Track" )</f>
        <v/>
      </c>
      <c r="E1284" s="20"/>
      <c r="F1284" s="20"/>
    </row>
    <row r="1285">
      <c r="B1285" s="116"/>
      <c r="C1285" s="134" t="str">
        <f t="array" ref="C1285">ifs(and(isblank($A1285),isblank($B1285)),"", not(iserror(vlookup($A1285&amp;$B1285,'5) Release_Track'!$F:$F&amp;'5) Release_Track'!$G:$G,1,0))),vlookup($A1285&amp;$B1285,{'5) Release_Track'!$F:$F&amp;'5) Release_Track'!$G:$G,'5) Release_Track'!$H:$H},2,0), or(and(not(isblank($B1285)),$B1285=$B1284,$A1285&lt;&gt;$A1284),and(not(isblank($A1285)),$A1285=$A1284,$B1285&lt;&gt;$B1284)),"ID LISTS UNALIGNED",and($A1285&lt;&gt;"",countif('5) Release_Track'!$F:$F,$A1285)=0),"NO ISRC MATCH in Release_Track",and($B1285&lt;&gt;"",countif('5) Release_Track'!$G:$G,$B1285)=0),"NO CATALOG ID MATCH in Release_Track",iserror(vlookup($A1285&amp;$B1285,'5) Release_Track'!$F:$F&amp;'5) Release_Track'!$G:$G,1,0)),"NO ISRC-CATALOG ID pair MATCH in Release_Track" )</f>
        <v/>
      </c>
      <c r="D1285" s="134" t="str">
        <f t="array" ref="D1285">ifs(and(isblank($A1285),isblank($B1285)),"", not(iserror(vlookup($A1285&amp;$B1285,'5) Release_Track'!$F:$F&amp;'5) Release_Track'!$G:$G,1,0))),vlookup($A1285&amp;$B1285,{'5) Release_Track'!$F:$F&amp;'5) Release_Track'!$G:$G,'5) Release_Track'!$I:$I},2,0), or(and(not(isblank($B1285)),$B1285=$B1284,$A1285&lt;&gt;$A1284),and(not(isblank($A1285)),$A1285=$A1284,$B1285&lt;&gt;$B1284)),"ID LISTS UNALIGNED",and($A1285&lt;&gt;"",countif('5) Release_Track'!$F:$F,$A1285)=0),"NO ISRC MATCH in Release_Track",and($B1285&lt;&gt;"",countif('5) Release_Track'!$G:$G,$B1285)=0),"NO CATALOG ID MATCH in Release_Track",iserror(vlookup($A1285&amp;$B1285,'5) Release_Track'!$F:$F&amp;'5) Release_Track'!$G:$G,1,0)),"NO ISRC-CATALOG ID pair MATCH in Release_Track" )</f>
        <v/>
      </c>
      <c r="E1285" s="20"/>
      <c r="F1285" s="20"/>
    </row>
    <row r="1286">
      <c r="B1286" s="116"/>
      <c r="C1286" s="134" t="str">
        <f t="array" ref="C1286">ifs(and(isblank($A1286),isblank($B1286)),"", not(iserror(vlookup($A1286&amp;$B1286,'5) Release_Track'!$F:$F&amp;'5) Release_Track'!$G:$G,1,0))),vlookup($A1286&amp;$B1286,{'5) Release_Track'!$F:$F&amp;'5) Release_Track'!$G:$G,'5) Release_Track'!$H:$H},2,0), or(and(not(isblank($B1286)),$B1286=$B1285,$A1286&lt;&gt;$A1285),and(not(isblank($A1286)),$A1286=$A1285,$B1286&lt;&gt;$B1285)),"ID LISTS UNALIGNED",and($A1286&lt;&gt;"",countif('5) Release_Track'!$F:$F,$A1286)=0),"NO ISRC MATCH in Release_Track",and($B1286&lt;&gt;"",countif('5) Release_Track'!$G:$G,$B1286)=0),"NO CATALOG ID MATCH in Release_Track",iserror(vlookup($A1286&amp;$B1286,'5) Release_Track'!$F:$F&amp;'5) Release_Track'!$G:$G,1,0)),"NO ISRC-CATALOG ID pair MATCH in Release_Track" )</f>
        <v/>
      </c>
      <c r="D1286" s="134" t="str">
        <f t="array" ref="D1286">ifs(and(isblank($A1286),isblank($B1286)),"", not(iserror(vlookup($A1286&amp;$B1286,'5) Release_Track'!$F:$F&amp;'5) Release_Track'!$G:$G,1,0))),vlookup($A1286&amp;$B1286,{'5) Release_Track'!$F:$F&amp;'5) Release_Track'!$G:$G,'5) Release_Track'!$I:$I},2,0), or(and(not(isblank($B1286)),$B1286=$B1285,$A1286&lt;&gt;$A1285),and(not(isblank($A1286)),$A1286=$A1285,$B1286&lt;&gt;$B1285)),"ID LISTS UNALIGNED",and($A1286&lt;&gt;"",countif('5) Release_Track'!$F:$F,$A1286)=0),"NO ISRC MATCH in Release_Track",and($B1286&lt;&gt;"",countif('5) Release_Track'!$G:$G,$B1286)=0),"NO CATALOG ID MATCH in Release_Track",iserror(vlookup($A1286&amp;$B1286,'5) Release_Track'!$F:$F&amp;'5) Release_Track'!$G:$G,1,0)),"NO ISRC-CATALOG ID pair MATCH in Release_Track" )</f>
        <v/>
      </c>
      <c r="E1286" s="20"/>
      <c r="F1286" s="20"/>
    </row>
    <row r="1287">
      <c r="B1287" s="116"/>
      <c r="C1287" s="134" t="str">
        <f t="array" ref="C1287">ifs(and(isblank($A1287),isblank($B1287)),"", not(iserror(vlookup($A1287&amp;$B1287,'5) Release_Track'!$F:$F&amp;'5) Release_Track'!$G:$G,1,0))),vlookup($A1287&amp;$B1287,{'5) Release_Track'!$F:$F&amp;'5) Release_Track'!$G:$G,'5) Release_Track'!$H:$H},2,0), or(and(not(isblank($B1287)),$B1287=$B1286,$A1287&lt;&gt;$A1286),and(not(isblank($A1287)),$A1287=$A1286,$B1287&lt;&gt;$B1286)),"ID LISTS UNALIGNED",and($A1287&lt;&gt;"",countif('5) Release_Track'!$F:$F,$A1287)=0),"NO ISRC MATCH in Release_Track",and($B1287&lt;&gt;"",countif('5) Release_Track'!$G:$G,$B1287)=0),"NO CATALOG ID MATCH in Release_Track",iserror(vlookup($A1287&amp;$B1287,'5) Release_Track'!$F:$F&amp;'5) Release_Track'!$G:$G,1,0)),"NO ISRC-CATALOG ID pair MATCH in Release_Track" )</f>
        <v/>
      </c>
      <c r="D1287" s="134" t="str">
        <f t="array" ref="D1287">ifs(and(isblank($A1287),isblank($B1287)),"", not(iserror(vlookup($A1287&amp;$B1287,'5) Release_Track'!$F:$F&amp;'5) Release_Track'!$G:$G,1,0))),vlookup($A1287&amp;$B1287,{'5) Release_Track'!$F:$F&amp;'5) Release_Track'!$G:$G,'5) Release_Track'!$I:$I},2,0), or(and(not(isblank($B1287)),$B1287=$B1286,$A1287&lt;&gt;$A1286),and(not(isblank($A1287)),$A1287=$A1286,$B1287&lt;&gt;$B1286)),"ID LISTS UNALIGNED",and($A1287&lt;&gt;"",countif('5) Release_Track'!$F:$F,$A1287)=0),"NO ISRC MATCH in Release_Track",and($B1287&lt;&gt;"",countif('5) Release_Track'!$G:$G,$B1287)=0),"NO CATALOG ID MATCH in Release_Track",iserror(vlookup($A1287&amp;$B1287,'5) Release_Track'!$F:$F&amp;'5) Release_Track'!$G:$G,1,0)),"NO ISRC-CATALOG ID pair MATCH in Release_Track" )</f>
        <v/>
      </c>
      <c r="E1287" s="20"/>
      <c r="F1287" s="20"/>
    </row>
    <row r="1288">
      <c r="B1288" s="116"/>
      <c r="C1288" s="134" t="str">
        <f t="array" ref="C1288">ifs(and(isblank($A1288),isblank($B1288)),"", not(iserror(vlookup($A1288&amp;$B1288,'5) Release_Track'!$F:$F&amp;'5) Release_Track'!$G:$G,1,0))),vlookup($A1288&amp;$B1288,{'5) Release_Track'!$F:$F&amp;'5) Release_Track'!$G:$G,'5) Release_Track'!$H:$H},2,0), or(and(not(isblank($B1288)),$B1288=$B1287,$A1288&lt;&gt;$A1287),and(not(isblank($A1288)),$A1288=$A1287,$B1288&lt;&gt;$B1287)),"ID LISTS UNALIGNED",and($A1288&lt;&gt;"",countif('5) Release_Track'!$F:$F,$A1288)=0),"NO ISRC MATCH in Release_Track",and($B1288&lt;&gt;"",countif('5) Release_Track'!$G:$G,$B1288)=0),"NO CATALOG ID MATCH in Release_Track",iserror(vlookup($A1288&amp;$B1288,'5) Release_Track'!$F:$F&amp;'5) Release_Track'!$G:$G,1,0)),"NO ISRC-CATALOG ID pair MATCH in Release_Track" )</f>
        <v/>
      </c>
      <c r="D1288" s="134" t="str">
        <f t="array" ref="D1288">ifs(and(isblank($A1288),isblank($B1288)),"", not(iserror(vlookup($A1288&amp;$B1288,'5) Release_Track'!$F:$F&amp;'5) Release_Track'!$G:$G,1,0))),vlookup($A1288&amp;$B1288,{'5) Release_Track'!$F:$F&amp;'5) Release_Track'!$G:$G,'5) Release_Track'!$I:$I},2,0), or(and(not(isblank($B1288)),$B1288=$B1287,$A1288&lt;&gt;$A1287),and(not(isblank($A1288)),$A1288=$A1287,$B1288&lt;&gt;$B1287)),"ID LISTS UNALIGNED",and($A1288&lt;&gt;"",countif('5) Release_Track'!$F:$F,$A1288)=0),"NO ISRC MATCH in Release_Track",and($B1288&lt;&gt;"",countif('5) Release_Track'!$G:$G,$B1288)=0),"NO CATALOG ID MATCH in Release_Track",iserror(vlookup($A1288&amp;$B1288,'5) Release_Track'!$F:$F&amp;'5) Release_Track'!$G:$G,1,0)),"NO ISRC-CATALOG ID pair MATCH in Release_Track" )</f>
        <v/>
      </c>
      <c r="E1288" s="20"/>
      <c r="F1288" s="20"/>
    </row>
    <row r="1289">
      <c r="B1289" s="116"/>
      <c r="C1289" s="134" t="str">
        <f t="array" ref="C1289">ifs(and(isblank($A1289),isblank($B1289)),"", not(iserror(vlookup($A1289&amp;$B1289,'5) Release_Track'!$F:$F&amp;'5) Release_Track'!$G:$G,1,0))),vlookup($A1289&amp;$B1289,{'5) Release_Track'!$F:$F&amp;'5) Release_Track'!$G:$G,'5) Release_Track'!$H:$H},2,0), or(and(not(isblank($B1289)),$B1289=$B1288,$A1289&lt;&gt;$A1288),and(not(isblank($A1289)),$A1289=$A1288,$B1289&lt;&gt;$B1288)),"ID LISTS UNALIGNED",and($A1289&lt;&gt;"",countif('5) Release_Track'!$F:$F,$A1289)=0),"NO ISRC MATCH in Release_Track",and($B1289&lt;&gt;"",countif('5) Release_Track'!$G:$G,$B1289)=0),"NO CATALOG ID MATCH in Release_Track",iserror(vlookup($A1289&amp;$B1289,'5) Release_Track'!$F:$F&amp;'5) Release_Track'!$G:$G,1,0)),"NO ISRC-CATALOG ID pair MATCH in Release_Track" )</f>
        <v/>
      </c>
      <c r="D1289" s="134" t="str">
        <f t="array" ref="D1289">ifs(and(isblank($A1289),isblank($B1289)),"", not(iserror(vlookup($A1289&amp;$B1289,'5) Release_Track'!$F:$F&amp;'5) Release_Track'!$G:$G,1,0))),vlookup($A1289&amp;$B1289,{'5) Release_Track'!$F:$F&amp;'5) Release_Track'!$G:$G,'5) Release_Track'!$I:$I},2,0), or(and(not(isblank($B1289)),$B1289=$B1288,$A1289&lt;&gt;$A1288),and(not(isblank($A1289)),$A1289=$A1288,$B1289&lt;&gt;$B1288)),"ID LISTS UNALIGNED",and($A1289&lt;&gt;"",countif('5) Release_Track'!$F:$F,$A1289)=0),"NO ISRC MATCH in Release_Track",and($B1289&lt;&gt;"",countif('5) Release_Track'!$G:$G,$B1289)=0),"NO CATALOG ID MATCH in Release_Track",iserror(vlookup($A1289&amp;$B1289,'5) Release_Track'!$F:$F&amp;'5) Release_Track'!$G:$G,1,0)),"NO ISRC-CATALOG ID pair MATCH in Release_Track" )</f>
        <v/>
      </c>
      <c r="E1289" s="20"/>
      <c r="F1289" s="20"/>
    </row>
    <row r="1290">
      <c r="B1290" s="116"/>
      <c r="C1290" s="134" t="str">
        <f t="array" ref="C1290">ifs(and(isblank($A1290),isblank($B1290)),"", not(iserror(vlookup($A1290&amp;$B1290,'5) Release_Track'!$F:$F&amp;'5) Release_Track'!$G:$G,1,0))),vlookup($A1290&amp;$B1290,{'5) Release_Track'!$F:$F&amp;'5) Release_Track'!$G:$G,'5) Release_Track'!$H:$H},2,0), or(and(not(isblank($B1290)),$B1290=$B1289,$A1290&lt;&gt;$A1289),and(not(isblank($A1290)),$A1290=$A1289,$B1290&lt;&gt;$B1289)),"ID LISTS UNALIGNED",and($A1290&lt;&gt;"",countif('5) Release_Track'!$F:$F,$A1290)=0),"NO ISRC MATCH in Release_Track",and($B1290&lt;&gt;"",countif('5) Release_Track'!$G:$G,$B1290)=0),"NO CATALOG ID MATCH in Release_Track",iserror(vlookup($A1290&amp;$B1290,'5) Release_Track'!$F:$F&amp;'5) Release_Track'!$G:$G,1,0)),"NO ISRC-CATALOG ID pair MATCH in Release_Track" )</f>
        <v/>
      </c>
      <c r="D1290" s="134" t="str">
        <f t="array" ref="D1290">ifs(and(isblank($A1290),isblank($B1290)),"", not(iserror(vlookup($A1290&amp;$B1290,'5) Release_Track'!$F:$F&amp;'5) Release_Track'!$G:$G,1,0))),vlookup($A1290&amp;$B1290,{'5) Release_Track'!$F:$F&amp;'5) Release_Track'!$G:$G,'5) Release_Track'!$I:$I},2,0), or(and(not(isblank($B1290)),$B1290=$B1289,$A1290&lt;&gt;$A1289),and(not(isblank($A1290)),$A1290=$A1289,$B1290&lt;&gt;$B1289)),"ID LISTS UNALIGNED",and($A1290&lt;&gt;"",countif('5) Release_Track'!$F:$F,$A1290)=0),"NO ISRC MATCH in Release_Track",and($B1290&lt;&gt;"",countif('5) Release_Track'!$G:$G,$B1290)=0),"NO CATALOG ID MATCH in Release_Track",iserror(vlookup($A1290&amp;$B1290,'5) Release_Track'!$F:$F&amp;'5) Release_Track'!$G:$G,1,0)),"NO ISRC-CATALOG ID pair MATCH in Release_Track" )</f>
        <v/>
      </c>
      <c r="E1290" s="20"/>
      <c r="F1290" s="20"/>
    </row>
    <row r="1291">
      <c r="B1291" s="116"/>
      <c r="C1291" s="134" t="str">
        <f t="array" ref="C1291">ifs(and(isblank($A1291),isblank($B1291)),"", not(iserror(vlookup($A1291&amp;$B1291,'5) Release_Track'!$F:$F&amp;'5) Release_Track'!$G:$G,1,0))),vlookup($A1291&amp;$B1291,{'5) Release_Track'!$F:$F&amp;'5) Release_Track'!$G:$G,'5) Release_Track'!$H:$H},2,0), or(and(not(isblank($B1291)),$B1291=$B1290,$A1291&lt;&gt;$A1290),and(not(isblank($A1291)),$A1291=$A1290,$B1291&lt;&gt;$B1290)),"ID LISTS UNALIGNED",and($A1291&lt;&gt;"",countif('5) Release_Track'!$F:$F,$A1291)=0),"NO ISRC MATCH in Release_Track",and($B1291&lt;&gt;"",countif('5) Release_Track'!$G:$G,$B1291)=0),"NO CATALOG ID MATCH in Release_Track",iserror(vlookup($A1291&amp;$B1291,'5) Release_Track'!$F:$F&amp;'5) Release_Track'!$G:$G,1,0)),"NO ISRC-CATALOG ID pair MATCH in Release_Track" )</f>
        <v/>
      </c>
      <c r="D1291" s="134" t="str">
        <f t="array" ref="D1291">ifs(and(isblank($A1291),isblank($B1291)),"", not(iserror(vlookup($A1291&amp;$B1291,'5) Release_Track'!$F:$F&amp;'5) Release_Track'!$G:$G,1,0))),vlookup($A1291&amp;$B1291,{'5) Release_Track'!$F:$F&amp;'5) Release_Track'!$G:$G,'5) Release_Track'!$I:$I},2,0), or(and(not(isblank($B1291)),$B1291=$B1290,$A1291&lt;&gt;$A1290),and(not(isblank($A1291)),$A1291=$A1290,$B1291&lt;&gt;$B1290)),"ID LISTS UNALIGNED",and($A1291&lt;&gt;"",countif('5) Release_Track'!$F:$F,$A1291)=0),"NO ISRC MATCH in Release_Track",and($B1291&lt;&gt;"",countif('5) Release_Track'!$G:$G,$B1291)=0),"NO CATALOG ID MATCH in Release_Track",iserror(vlookup($A1291&amp;$B1291,'5) Release_Track'!$F:$F&amp;'5) Release_Track'!$G:$G,1,0)),"NO ISRC-CATALOG ID pair MATCH in Release_Track" )</f>
        <v/>
      </c>
      <c r="E1291" s="20"/>
      <c r="F1291" s="20"/>
    </row>
    <row r="1292">
      <c r="B1292" s="116"/>
      <c r="C1292" s="134" t="str">
        <f t="array" ref="C1292">ifs(and(isblank($A1292),isblank($B1292)),"", not(iserror(vlookup($A1292&amp;$B1292,'5) Release_Track'!$F:$F&amp;'5) Release_Track'!$G:$G,1,0))),vlookup($A1292&amp;$B1292,{'5) Release_Track'!$F:$F&amp;'5) Release_Track'!$G:$G,'5) Release_Track'!$H:$H},2,0), or(and(not(isblank($B1292)),$B1292=$B1291,$A1292&lt;&gt;$A1291),and(not(isblank($A1292)),$A1292=$A1291,$B1292&lt;&gt;$B1291)),"ID LISTS UNALIGNED",and($A1292&lt;&gt;"",countif('5) Release_Track'!$F:$F,$A1292)=0),"NO ISRC MATCH in Release_Track",and($B1292&lt;&gt;"",countif('5) Release_Track'!$G:$G,$B1292)=0),"NO CATALOG ID MATCH in Release_Track",iserror(vlookup($A1292&amp;$B1292,'5) Release_Track'!$F:$F&amp;'5) Release_Track'!$G:$G,1,0)),"NO ISRC-CATALOG ID pair MATCH in Release_Track" )</f>
        <v/>
      </c>
      <c r="D1292" s="134" t="str">
        <f t="array" ref="D1292">ifs(and(isblank($A1292),isblank($B1292)),"", not(iserror(vlookup($A1292&amp;$B1292,'5) Release_Track'!$F:$F&amp;'5) Release_Track'!$G:$G,1,0))),vlookup($A1292&amp;$B1292,{'5) Release_Track'!$F:$F&amp;'5) Release_Track'!$G:$G,'5) Release_Track'!$I:$I},2,0), or(and(not(isblank($B1292)),$B1292=$B1291,$A1292&lt;&gt;$A1291),and(not(isblank($A1292)),$A1292=$A1291,$B1292&lt;&gt;$B1291)),"ID LISTS UNALIGNED",and($A1292&lt;&gt;"",countif('5) Release_Track'!$F:$F,$A1292)=0),"NO ISRC MATCH in Release_Track",and($B1292&lt;&gt;"",countif('5) Release_Track'!$G:$G,$B1292)=0),"NO CATALOG ID MATCH in Release_Track",iserror(vlookup($A1292&amp;$B1292,'5) Release_Track'!$F:$F&amp;'5) Release_Track'!$G:$G,1,0)),"NO ISRC-CATALOG ID pair MATCH in Release_Track" )</f>
        <v/>
      </c>
      <c r="E1292" s="20"/>
      <c r="F1292" s="20"/>
    </row>
    <row r="1293">
      <c r="B1293" s="116"/>
      <c r="C1293" s="134" t="str">
        <f t="array" ref="C1293">ifs(and(isblank($A1293),isblank($B1293)),"", not(iserror(vlookup($A1293&amp;$B1293,'5) Release_Track'!$F:$F&amp;'5) Release_Track'!$G:$G,1,0))),vlookup($A1293&amp;$B1293,{'5) Release_Track'!$F:$F&amp;'5) Release_Track'!$G:$G,'5) Release_Track'!$H:$H},2,0), or(and(not(isblank($B1293)),$B1293=$B1292,$A1293&lt;&gt;$A1292),and(not(isblank($A1293)),$A1293=$A1292,$B1293&lt;&gt;$B1292)),"ID LISTS UNALIGNED",and($A1293&lt;&gt;"",countif('5) Release_Track'!$F:$F,$A1293)=0),"NO ISRC MATCH in Release_Track",and($B1293&lt;&gt;"",countif('5) Release_Track'!$G:$G,$B1293)=0),"NO CATALOG ID MATCH in Release_Track",iserror(vlookup($A1293&amp;$B1293,'5) Release_Track'!$F:$F&amp;'5) Release_Track'!$G:$G,1,0)),"NO ISRC-CATALOG ID pair MATCH in Release_Track" )</f>
        <v/>
      </c>
      <c r="D1293" s="134" t="str">
        <f t="array" ref="D1293">ifs(and(isblank($A1293),isblank($B1293)),"", not(iserror(vlookup($A1293&amp;$B1293,'5) Release_Track'!$F:$F&amp;'5) Release_Track'!$G:$G,1,0))),vlookup($A1293&amp;$B1293,{'5) Release_Track'!$F:$F&amp;'5) Release_Track'!$G:$G,'5) Release_Track'!$I:$I},2,0), or(and(not(isblank($B1293)),$B1293=$B1292,$A1293&lt;&gt;$A1292),and(not(isblank($A1293)),$A1293=$A1292,$B1293&lt;&gt;$B1292)),"ID LISTS UNALIGNED",and($A1293&lt;&gt;"",countif('5) Release_Track'!$F:$F,$A1293)=0),"NO ISRC MATCH in Release_Track",and($B1293&lt;&gt;"",countif('5) Release_Track'!$G:$G,$B1293)=0),"NO CATALOG ID MATCH in Release_Track",iserror(vlookup($A1293&amp;$B1293,'5) Release_Track'!$F:$F&amp;'5) Release_Track'!$G:$G,1,0)),"NO ISRC-CATALOG ID pair MATCH in Release_Track" )</f>
        <v/>
      </c>
      <c r="E1293" s="20"/>
      <c r="F1293" s="20"/>
    </row>
    <row r="1294">
      <c r="B1294" s="116"/>
      <c r="C1294" s="134" t="str">
        <f t="array" ref="C1294">ifs(and(isblank($A1294),isblank($B1294)),"", not(iserror(vlookup($A1294&amp;$B1294,'5) Release_Track'!$F:$F&amp;'5) Release_Track'!$G:$G,1,0))),vlookup($A1294&amp;$B1294,{'5) Release_Track'!$F:$F&amp;'5) Release_Track'!$G:$G,'5) Release_Track'!$H:$H},2,0), or(and(not(isblank($B1294)),$B1294=$B1293,$A1294&lt;&gt;$A1293),and(not(isblank($A1294)),$A1294=$A1293,$B1294&lt;&gt;$B1293)),"ID LISTS UNALIGNED",and($A1294&lt;&gt;"",countif('5) Release_Track'!$F:$F,$A1294)=0),"NO ISRC MATCH in Release_Track",and($B1294&lt;&gt;"",countif('5) Release_Track'!$G:$G,$B1294)=0),"NO CATALOG ID MATCH in Release_Track",iserror(vlookup($A1294&amp;$B1294,'5) Release_Track'!$F:$F&amp;'5) Release_Track'!$G:$G,1,0)),"NO ISRC-CATALOG ID pair MATCH in Release_Track" )</f>
        <v/>
      </c>
      <c r="D1294" s="134" t="str">
        <f t="array" ref="D1294">ifs(and(isblank($A1294),isblank($B1294)),"", not(iserror(vlookup($A1294&amp;$B1294,'5) Release_Track'!$F:$F&amp;'5) Release_Track'!$G:$G,1,0))),vlookup($A1294&amp;$B1294,{'5) Release_Track'!$F:$F&amp;'5) Release_Track'!$G:$G,'5) Release_Track'!$I:$I},2,0), or(and(not(isblank($B1294)),$B1294=$B1293,$A1294&lt;&gt;$A1293),and(not(isblank($A1294)),$A1294=$A1293,$B1294&lt;&gt;$B1293)),"ID LISTS UNALIGNED",and($A1294&lt;&gt;"",countif('5) Release_Track'!$F:$F,$A1294)=0),"NO ISRC MATCH in Release_Track",and($B1294&lt;&gt;"",countif('5) Release_Track'!$G:$G,$B1294)=0),"NO CATALOG ID MATCH in Release_Track",iserror(vlookup($A1294&amp;$B1294,'5) Release_Track'!$F:$F&amp;'5) Release_Track'!$G:$G,1,0)),"NO ISRC-CATALOG ID pair MATCH in Release_Track" )</f>
        <v/>
      </c>
      <c r="E1294" s="20"/>
      <c r="F1294" s="20"/>
    </row>
    <row r="1295">
      <c r="B1295" s="116"/>
      <c r="C1295" s="134" t="str">
        <f t="array" ref="C1295">ifs(and(isblank($A1295),isblank($B1295)),"", not(iserror(vlookup($A1295&amp;$B1295,'5) Release_Track'!$F:$F&amp;'5) Release_Track'!$G:$G,1,0))),vlookup($A1295&amp;$B1295,{'5) Release_Track'!$F:$F&amp;'5) Release_Track'!$G:$G,'5) Release_Track'!$H:$H},2,0), or(and(not(isblank($B1295)),$B1295=$B1294,$A1295&lt;&gt;$A1294),and(not(isblank($A1295)),$A1295=$A1294,$B1295&lt;&gt;$B1294)),"ID LISTS UNALIGNED",and($A1295&lt;&gt;"",countif('5) Release_Track'!$F:$F,$A1295)=0),"NO ISRC MATCH in Release_Track",and($B1295&lt;&gt;"",countif('5) Release_Track'!$G:$G,$B1295)=0),"NO CATALOG ID MATCH in Release_Track",iserror(vlookup($A1295&amp;$B1295,'5) Release_Track'!$F:$F&amp;'5) Release_Track'!$G:$G,1,0)),"NO ISRC-CATALOG ID pair MATCH in Release_Track" )</f>
        <v/>
      </c>
      <c r="D1295" s="134" t="str">
        <f t="array" ref="D1295">ifs(and(isblank($A1295),isblank($B1295)),"", not(iserror(vlookup($A1295&amp;$B1295,'5) Release_Track'!$F:$F&amp;'5) Release_Track'!$G:$G,1,0))),vlookup($A1295&amp;$B1295,{'5) Release_Track'!$F:$F&amp;'5) Release_Track'!$G:$G,'5) Release_Track'!$I:$I},2,0), or(and(not(isblank($B1295)),$B1295=$B1294,$A1295&lt;&gt;$A1294),and(not(isblank($A1295)),$A1295=$A1294,$B1295&lt;&gt;$B1294)),"ID LISTS UNALIGNED",and($A1295&lt;&gt;"",countif('5) Release_Track'!$F:$F,$A1295)=0),"NO ISRC MATCH in Release_Track",and($B1295&lt;&gt;"",countif('5) Release_Track'!$G:$G,$B1295)=0),"NO CATALOG ID MATCH in Release_Track",iserror(vlookup($A1295&amp;$B1295,'5) Release_Track'!$F:$F&amp;'5) Release_Track'!$G:$G,1,0)),"NO ISRC-CATALOG ID pair MATCH in Release_Track" )</f>
        <v/>
      </c>
      <c r="E1295" s="20"/>
      <c r="F1295" s="20"/>
    </row>
    <row r="1296">
      <c r="B1296" s="116"/>
      <c r="C1296" s="134" t="str">
        <f t="array" ref="C1296">ifs(and(isblank($A1296),isblank($B1296)),"", not(iserror(vlookup($A1296&amp;$B1296,'5) Release_Track'!$F:$F&amp;'5) Release_Track'!$G:$G,1,0))),vlookup($A1296&amp;$B1296,{'5) Release_Track'!$F:$F&amp;'5) Release_Track'!$G:$G,'5) Release_Track'!$H:$H},2,0), or(and(not(isblank($B1296)),$B1296=$B1295,$A1296&lt;&gt;$A1295),and(not(isblank($A1296)),$A1296=$A1295,$B1296&lt;&gt;$B1295)),"ID LISTS UNALIGNED",and($A1296&lt;&gt;"",countif('5) Release_Track'!$F:$F,$A1296)=0),"NO ISRC MATCH in Release_Track",and($B1296&lt;&gt;"",countif('5) Release_Track'!$G:$G,$B1296)=0),"NO CATALOG ID MATCH in Release_Track",iserror(vlookup($A1296&amp;$B1296,'5) Release_Track'!$F:$F&amp;'5) Release_Track'!$G:$G,1,0)),"NO ISRC-CATALOG ID pair MATCH in Release_Track" )</f>
        <v/>
      </c>
      <c r="D1296" s="134" t="str">
        <f t="array" ref="D1296">ifs(and(isblank($A1296),isblank($B1296)),"", not(iserror(vlookup($A1296&amp;$B1296,'5) Release_Track'!$F:$F&amp;'5) Release_Track'!$G:$G,1,0))),vlookup($A1296&amp;$B1296,{'5) Release_Track'!$F:$F&amp;'5) Release_Track'!$G:$G,'5) Release_Track'!$I:$I},2,0), or(and(not(isblank($B1296)),$B1296=$B1295,$A1296&lt;&gt;$A1295),and(not(isblank($A1296)),$A1296=$A1295,$B1296&lt;&gt;$B1295)),"ID LISTS UNALIGNED",and($A1296&lt;&gt;"",countif('5) Release_Track'!$F:$F,$A1296)=0),"NO ISRC MATCH in Release_Track",and($B1296&lt;&gt;"",countif('5) Release_Track'!$G:$G,$B1296)=0),"NO CATALOG ID MATCH in Release_Track",iserror(vlookup($A1296&amp;$B1296,'5) Release_Track'!$F:$F&amp;'5) Release_Track'!$G:$G,1,0)),"NO ISRC-CATALOG ID pair MATCH in Release_Track" )</f>
        <v/>
      </c>
      <c r="E1296" s="20"/>
      <c r="F1296" s="20"/>
    </row>
    <row r="1297">
      <c r="B1297" s="116"/>
      <c r="C1297" s="134" t="str">
        <f t="array" ref="C1297">ifs(and(isblank($A1297),isblank($B1297)),"", not(iserror(vlookup($A1297&amp;$B1297,'5) Release_Track'!$F:$F&amp;'5) Release_Track'!$G:$G,1,0))),vlookup($A1297&amp;$B1297,{'5) Release_Track'!$F:$F&amp;'5) Release_Track'!$G:$G,'5) Release_Track'!$H:$H},2,0), or(and(not(isblank($B1297)),$B1297=$B1296,$A1297&lt;&gt;$A1296),and(not(isblank($A1297)),$A1297=$A1296,$B1297&lt;&gt;$B1296)),"ID LISTS UNALIGNED",and($A1297&lt;&gt;"",countif('5) Release_Track'!$F:$F,$A1297)=0),"NO ISRC MATCH in Release_Track",and($B1297&lt;&gt;"",countif('5) Release_Track'!$G:$G,$B1297)=0),"NO CATALOG ID MATCH in Release_Track",iserror(vlookup($A1297&amp;$B1297,'5) Release_Track'!$F:$F&amp;'5) Release_Track'!$G:$G,1,0)),"NO ISRC-CATALOG ID pair MATCH in Release_Track" )</f>
        <v/>
      </c>
      <c r="D1297" s="134" t="str">
        <f t="array" ref="D1297">ifs(and(isblank($A1297),isblank($B1297)),"", not(iserror(vlookup($A1297&amp;$B1297,'5) Release_Track'!$F:$F&amp;'5) Release_Track'!$G:$G,1,0))),vlookup($A1297&amp;$B1297,{'5) Release_Track'!$F:$F&amp;'5) Release_Track'!$G:$G,'5) Release_Track'!$I:$I},2,0), or(and(not(isblank($B1297)),$B1297=$B1296,$A1297&lt;&gt;$A1296),and(not(isblank($A1297)),$A1297=$A1296,$B1297&lt;&gt;$B1296)),"ID LISTS UNALIGNED",and($A1297&lt;&gt;"",countif('5) Release_Track'!$F:$F,$A1297)=0),"NO ISRC MATCH in Release_Track",and($B1297&lt;&gt;"",countif('5) Release_Track'!$G:$G,$B1297)=0),"NO CATALOG ID MATCH in Release_Track",iserror(vlookup($A1297&amp;$B1297,'5) Release_Track'!$F:$F&amp;'5) Release_Track'!$G:$G,1,0)),"NO ISRC-CATALOG ID pair MATCH in Release_Track" )</f>
        <v/>
      </c>
      <c r="E1297" s="20"/>
      <c r="F1297" s="20"/>
    </row>
    <row r="1298">
      <c r="B1298" s="116"/>
      <c r="C1298" s="134" t="str">
        <f t="array" ref="C1298">ifs(and(isblank($A1298),isblank($B1298)),"", not(iserror(vlookup($A1298&amp;$B1298,'5) Release_Track'!$F:$F&amp;'5) Release_Track'!$G:$G,1,0))),vlookup($A1298&amp;$B1298,{'5) Release_Track'!$F:$F&amp;'5) Release_Track'!$G:$G,'5) Release_Track'!$H:$H},2,0), or(and(not(isblank($B1298)),$B1298=$B1297,$A1298&lt;&gt;$A1297),and(not(isblank($A1298)),$A1298=$A1297,$B1298&lt;&gt;$B1297)),"ID LISTS UNALIGNED",and($A1298&lt;&gt;"",countif('5) Release_Track'!$F:$F,$A1298)=0),"NO ISRC MATCH in Release_Track",and($B1298&lt;&gt;"",countif('5) Release_Track'!$G:$G,$B1298)=0),"NO CATALOG ID MATCH in Release_Track",iserror(vlookup($A1298&amp;$B1298,'5) Release_Track'!$F:$F&amp;'5) Release_Track'!$G:$G,1,0)),"NO ISRC-CATALOG ID pair MATCH in Release_Track" )</f>
        <v/>
      </c>
      <c r="D1298" s="134" t="str">
        <f t="array" ref="D1298">ifs(and(isblank($A1298),isblank($B1298)),"", not(iserror(vlookup($A1298&amp;$B1298,'5) Release_Track'!$F:$F&amp;'5) Release_Track'!$G:$G,1,0))),vlookup($A1298&amp;$B1298,{'5) Release_Track'!$F:$F&amp;'5) Release_Track'!$G:$G,'5) Release_Track'!$I:$I},2,0), or(and(not(isblank($B1298)),$B1298=$B1297,$A1298&lt;&gt;$A1297),and(not(isblank($A1298)),$A1298=$A1297,$B1298&lt;&gt;$B1297)),"ID LISTS UNALIGNED",and($A1298&lt;&gt;"",countif('5) Release_Track'!$F:$F,$A1298)=0),"NO ISRC MATCH in Release_Track",and($B1298&lt;&gt;"",countif('5) Release_Track'!$G:$G,$B1298)=0),"NO CATALOG ID MATCH in Release_Track",iserror(vlookup($A1298&amp;$B1298,'5) Release_Track'!$F:$F&amp;'5) Release_Track'!$G:$G,1,0)),"NO ISRC-CATALOG ID pair MATCH in Release_Track" )</f>
        <v/>
      </c>
      <c r="E1298" s="20"/>
      <c r="F1298" s="20"/>
    </row>
    <row r="1299">
      <c r="B1299" s="116"/>
      <c r="C1299" s="134" t="str">
        <f t="array" ref="C1299">ifs(and(isblank($A1299),isblank($B1299)),"", not(iserror(vlookup($A1299&amp;$B1299,'5) Release_Track'!$F:$F&amp;'5) Release_Track'!$G:$G,1,0))),vlookup($A1299&amp;$B1299,{'5) Release_Track'!$F:$F&amp;'5) Release_Track'!$G:$G,'5) Release_Track'!$H:$H},2,0), or(and(not(isblank($B1299)),$B1299=$B1298,$A1299&lt;&gt;$A1298),and(not(isblank($A1299)),$A1299=$A1298,$B1299&lt;&gt;$B1298)),"ID LISTS UNALIGNED",and($A1299&lt;&gt;"",countif('5) Release_Track'!$F:$F,$A1299)=0),"NO ISRC MATCH in Release_Track",and($B1299&lt;&gt;"",countif('5) Release_Track'!$G:$G,$B1299)=0),"NO CATALOG ID MATCH in Release_Track",iserror(vlookup($A1299&amp;$B1299,'5) Release_Track'!$F:$F&amp;'5) Release_Track'!$G:$G,1,0)),"NO ISRC-CATALOG ID pair MATCH in Release_Track" )</f>
        <v/>
      </c>
      <c r="D1299" s="134" t="str">
        <f t="array" ref="D1299">ifs(and(isblank($A1299),isblank($B1299)),"", not(iserror(vlookup($A1299&amp;$B1299,'5) Release_Track'!$F:$F&amp;'5) Release_Track'!$G:$G,1,0))),vlookup($A1299&amp;$B1299,{'5) Release_Track'!$F:$F&amp;'5) Release_Track'!$G:$G,'5) Release_Track'!$I:$I},2,0), or(and(not(isblank($B1299)),$B1299=$B1298,$A1299&lt;&gt;$A1298),and(not(isblank($A1299)),$A1299=$A1298,$B1299&lt;&gt;$B1298)),"ID LISTS UNALIGNED",and($A1299&lt;&gt;"",countif('5) Release_Track'!$F:$F,$A1299)=0),"NO ISRC MATCH in Release_Track",and($B1299&lt;&gt;"",countif('5) Release_Track'!$G:$G,$B1299)=0),"NO CATALOG ID MATCH in Release_Track",iserror(vlookup($A1299&amp;$B1299,'5) Release_Track'!$F:$F&amp;'5) Release_Track'!$G:$G,1,0)),"NO ISRC-CATALOG ID pair MATCH in Release_Track" )</f>
        <v/>
      </c>
      <c r="E1299" s="20"/>
      <c r="F1299" s="20"/>
    </row>
    <row r="1300">
      <c r="B1300" s="116"/>
      <c r="C1300" s="134" t="str">
        <f t="array" ref="C1300">ifs(and(isblank($A1300),isblank($B1300)),"", not(iserror(vlookup($A1300&amp;$B1300,'5) Release_Track'!$F:$F&amp;'5) Release_Track'!$G:$G,1,0))),vlookup($A1300&amp;$B1300,{'5) Release_Track'!$F:$F&amp;'5) Release_Track'!$G:$G,'5) Release_Track'!$H:$H},2,0), or(and(not(isblank($B1300)),$B1300=$B1299,$A1300&lt;&gt;$A1299),and(not(isblank($A1300)),$A1300=$A1299,$B1300&lt;&gt;$B1299)),"ID LISTS UNALIGNED",and($A1300&lt;&gt;"",countif('5) Release_Track'!$F:$F,$A1300)=0),"NO ISRC MATCH in Release_Track",and($B1300&lt;&gt;"",countif('5) Release_Track'!$G:$G,$B1300)=0),"NO CATALOG ID MATCH in Release_Track",iserror(vlookup($A1300&amp;$B1300,'5) Release_Track'!$F:$F&amp;'5) Release_Track'!$G:$G,1,0)),"NO ISRC-CATALOG ID pair MATCH in Release_Track" )</f>
        <v/>
      </c>
      <c r="D1300" s="134" t="str">
        <f t="array" ref="D1300">ifs(and(isblank($A1300),isblank($B1300)),"", not(iserror(vlookup($A1300&amp;$B1300,'5) Release_Track'!$F:$F&amp;'5) Release_Track'!$G:$G,1,0))),vlookup($A1300&amp;$B1300,{'5) Release_Track'!$F:$F&amp;'5) Release_Track'!$G:$G,'5) Release_Track'!$I:$I},2,0), or(and(not(isblank($B1300)),$B1300=$B1299,$A1300&lt;&gt;$A1299),and(not(isblank($A1300)),$A1300=$A1299,$B1300&lt;&gt;$B1299)),"ID LISTS UNALIGNED",and($A1300&lt;&gt;"",countif('5) Release_Track'!$F:$F,$A1300)=0),"NO ISRC MATCH in Release_Track",and($B1300&lt;&gt;"",countif('5) Release_Track'!$G:$G,$B1300)=0),"NO CATALOG ID MATCH in Release_Track",iserror(vlookup($A1300&amp;$B1300,'5) Release_Track'!$F:$F&amp;'5) Release_Track'!$G:$G,1,0)),"NO ISRC-CATALOG ID pair MATCH in Release_Track" )</f>
        <v/>
      </c>
      <c r="E1300" s="20"/>
      <c r="F1300" s="20"/>
    </row>
    <row r="1301">
      <c r="B1301" s="116"/>
      <c r="C1301" s="134" t="str">
        <f t="array" ref="C1301">ifs(and(isblank($A1301),isblank($B1301)),"", not(iserror(vlookup($A1301&amp;$B1301,'5) Release_Track'!$F:$F&amp;'5) Release_Track'!$G:$G,1,0))),vlookup($A1301&amp;$B1301,{'5) Release_Track'!$F:$F&amp;'5) Release_Track'!$G:$G,'5) Release_Track'!$H:$H},2,0), or(and(not(isblank($B1301)),$B1301=$B1300,$A1301&lt;&gt;$A1300),and(not(isblank($A1301)),$A1301=$A1300,$B1301&lt;&gt;$B1300)),"ID LISTS UNALIGNED",and($A1301&lt;&gt;"",countif('5) Release_Track'!$F:$F,$A1301)=0),"NO ISRC MATCH in Release_Track",and($B1301&lt;&gt;"",countif('5) Release_Track'!$G:$G,$B1301)=0),"NO CATALOG ID MATCH in Release_Track",iserror(vlookup($A1301&amp;$B1301,'5) Release_Track'!$F:$F&amp;'5) Release_Track'!$G:$G,1,0)),"NO ISRC-CATALOG ID pair MATCH in Release_Track" )</f>
        <v/>
      </c>
      <c r="D1301" s="134" t="str">
        <f t="array" ref="D1301">ifs(and(isblank($A1301),isblank($B1301)),"", not(iserror(vlookup($A1301&amp;$B1301,'5) Release_Track'!$F:$F&amp;'5) Release_Track'!$G:$G,1,0))),vlookup($A1301&amp;$B1301,{'5) Release_Track'!$F:$F&amp;'5) Release_Track'!$G:$G,'5) Release_Track'!$I:$I},2,0), or(and(not(isblank($B1301)),$B1301=$B1300,$A1301&lt;&gt;$A1300),and(not(isblank($A1301)),$A1301=$A1300,$B1301&lt;&gt;$B1300)),"ID LISTS UNALIGNED",and($A1301&lt;&gt;"",countif('5) Release_Track'!$F:$F,$A1301)=0),"NO ISRC MATCH in Release_Track",and($B1301&lt;&gt;"",countif('5) Release_Track'!$G:$G,$B1301)=0),"NO CATALOG ID MATCH in Release_Track",iserror(vlookup($A1301&amp;$B1301,'5) Release_Track'!$F:$F&amp;'5) Release_Track'!$G:$G,1,0)),"NO ISRC-CATALOG ID pair MATCH in Release_Track" )</f>
        <v/>
      </c>
      <c r="E1301" s="20"/>
      <c r="F1301" s="20"/>
    </row>
    <row r="1302">
      <c r="B1302" s="116"/>
      <c r="C1302" s="134" t="str">
        <f t="array" ref="C1302">ifs(and(isblank($A1302),isblank($B1302)),"", not(iserror(vlookup($A1302&amp;$B1302,'5) Release_Track'!$F:$F&amp;'5) Release_Track'!$G:$G,1,0))),vlookup($A1302&amp;$B1302,{'5) Release_Track'!$F:$F&amp;'5) Release_Track'!$G:$G,'5) Release_Track'!$H:$H},2,0), or(and(not(isblank($B1302)),$B1302=$B1301,$A1302&lt;&gt;$A1301),and(not(isblank($A1302)),$A1302=$A1301,$B1302&lt;&gt;$B1301)),"ID LISTS UNALIGNED",and($A1302&lt;&gt;"",countif('5) Release_Track'!$F:$F,$A1302)=0),"NO ISRC MATCH in Release_Track",and($B1302&lt;&gt;"",countif('5) Release_Track'!$G:$G,$B1302)=0),"NO CATALOG ID MATCH in Release_Track",iserror(vlookup($A1302&amp;$B1302,'5) Release_Track'!$F:$F&amp;'5) Release_Track'!$G:$G,1,0)),"NO ISRC-CATALOG ID pair MATCH in Release_Track" )</f>
        <v/>
      </c>
      <c r="D1302" s="134" t="str">
        <f t="array" ref="D1302">ifs(and(isblank($A1302),isblank($B1302)),"", not(iserror(vlookup($A1302&amp;$B1302,'5) Release_Track'!$F:$F&amp;'5) Release_Track'!$G:$G,1,0))),vlookup($A1302&amp;$B1302,{'5) Release_Track'!$F:$F&amp;'5) Release_Track'!$G:$G,'5) Release_Track'!$I:$I},2,0), or(and(not(isblank($B1302)),$B1302=$B1301,$A1302&lt;&gt;$A1301),and(not(isblank($A1302)),$A1302=$A1301,$B1302&lt;&gt;$B1301)),"ID LISTS UNALIGNED",and($A1302&lt;&gt;"",countif('5) Release_Track'!$F:$F,$A1302)=0),"NO ISRC MATCH in Release_Track",and($B1302&lt;&gt;"",countif('5) Release_Track'!$G:$G,$B1302)=0),"NO CATALOG ID MATCH in Release_Track",iserror(vlookup($A1302&amp;$B1302,'5) Release_Track'!$F:$F&amp;'5) Release_Track'!$G:$G,1,0)),"NO ISRC-CATALOG ID pair MATCH in Release_Track" )</f>
        <v/>
      </c>
      <c r="E1302" s="20"/>
      <c r="F1302" s="20"/>
    </row>
    <row r="1303">
      <c r="B1303" s="116"/>
      <c r="C1303" s="134" t="str">
        <f t="array" ref="C1303">ifs(and(isblank($A1303),isblank($B1303)),"", not(iserror(vlookup($A1303&amp;$B1303,'5) Release_Track'!$F:$F&amp;'5) Release_Track'!$G:$G,1,0))),vlookup($A1303&amp;$B1303,{'5) Release_Track'!$F:$F&amp;'5) Release_Track'!$G:$G,'5) Release_Track'!$H:$H},2,0), or(and(not(isblank($B1303)),$B1303=$B1302,$A1303&lt;&gt;$A1302),and(not(isblank($A1303)),$A1303=$A1302,$B1303&lt;&gt;$B1302)),"ID LISTS UNALIGNED",and($A1303&lt;&gt;"",countif('5) Release_Track'!$F:$F,$A1303)=0),"NO ISRC MATCH in Release_Track",and($B1303&lt;&gt;"",countif('5) Release_Track'!$G:$G,$B1303)=0),"NO CATALOG ID MATCH in Release_Track",iserror(vlookup($A1303&amp;$B1303,'5) Release_Track'!$F:$F&amp;'5) Release_Track'!$G:$G,1,0)),"NO ISRC-CATALOG ID pair MATCH in Release_Track" )</f>
        <v/>
      </c>
      <c r="D1303" s="134" t="str">
        <f t="array" ref="D1303">ifs(and(isblank($A1303),isblank($B1303)),"", not(iserror(vlookup($A1303&amp;$B1303,'5) Release_Track'!$F:$F&amp;'5) Release_Track'!$G:$G,1,0))),vlookup($A1303&amp;$B1303,{'5) Release_Track'!$F:$F&amp;'5) Release_Track'!$G:$G,'5) Release_Track'!$I:$I},2,0), or(and(not(isblank($B1303)),$B1303=$B1302,$A1303&lt;&gt;$A1302),and(not(isblank($A1303)),$A1303=$A1302,$B1303&lt;&gt;$B1302)),"ID LISTS UNALIGNED",and($A1303&lt;&gt;"",countif('5) Release_Track'!$F:$F,$A1303)=0),"NO ISRC MATCH in Release_Track",and($B1303&lt;&gt;"",countif('5) Release_Track'!$G:$G,$B1303)=0),"NO CATALOG ID MATCH in Release_Track",iserror(vlookup($A1303&amp;$B1303,'5) Release_Track'!$F:$F&amp;'5) Release_Track'!$G:$G,1,0)),"NO ISRC-CATALOG ID pair MATCH in Release_Track" )</f>
        <v/>
      </c>
      <c r="E1303" s="20"/>
      <c r="F1303" s="20"/>
    </row>
    <row r="1304">
      <c r="B1304" s="116"/>
      <c r="C1304" s="134" t="str">
        <f t="array" ref="C1304">ifs(and(isblank($A1304),isblank($B1304)),"", not(iserror(vlookup($A1304&amp;$B1304,'5) Release_Track'!$F:$F&amp;'5) Release_Track'!$G:$G,1,0))),vlookup($A1304&amp;$B1304,{'5) Release_Track'!$F:$F&amp;'5) Release_Track'!$G:$G,'5) Release_Track'!$H:$H},2,0), or(and(not(isblank($B1304)),$B1304=$B1303,$A1304&lt;&gt;$A1303),and(not(isblank($A1304)),$A1304=$A1303,$B1304&lt;&gt;$B1303)),"ID LISTS UNALIGNED",and($A1304&lt;&gt;"",countif('5) Release_Track'!$F:$F,$A1304)=0),"NO ISRC MATCH in Release_Track",and($B1304&lt;&gt;"",countif('5) Release_Track'!$G:$G,$B1304)=0),"NO CATALOG ID MATCH in Release_Track",iserror(vlookup($A1304&amp;$B1304,'5) Release_Track'!$F:$F&amp;'5) Release_Track'!$G:$G,1,0)),"NO ISRC-CATALOG ID pair MATCH in Release_Track" )</f>
        <v/>
      </c>
      <c r="D1304" s="134" t="str">
        <f t="array" ref="D1304">ifs(and(isblank($A1304),isblank($B1304)),"", not(iserror(vlookup($A1304&amp;$B1304,'5) Release_Track'!$F:$F&amp;'5) Release_Track'!$G:$G,1,0))),vlookup($A1304&amp;$B1304,{'5) Release_Track'!$F:$F&amp;'5) Release_Track'!$G:$G,'5) Release_Track'!$I:$I},2,0), or(and(not(isblank($B1304)),$B1304=$B1303,$A1304&lt;&gt;$A1303),and(not(isblank($A1304)),$A1304=$A1303,$B1304&lt;&gt;$B1303)),"ID LISTS UNALIGNED",and($A1304&lt;&gt;"",countif('5) Release_Track'!$F:$F,$A1304)=0),"NO ISRC MATCH in Release_Track",and($B1304&lt;&gt;"",countif('5) Release_Track'!$G:$G,$B1304)=0),"NO CATALOG ID MATCH in Release_Track",iserror(vlookup($A1304&amp;$B1304,'5) Release_Track'!$F:$F&amp;'5) Release_Track'!$G:$G,1,0)),"NO ISRC-CATALOG ID pair MATCH in Release_Track" )</f>
        <v/>
      </c>
      <c r="E1304" s="20"/>
      <c r="F1304" s="20"/>
    </row>
    <row r="1305">
      <c r="B1305" s="116"/>
      <c r="C1305" s="134" t="str">
        <f t="array" ref="C1305">ifs(and(isblank($A1305),isblank($B1305)),"", not(iserror(vlookup($A1305&amp;$B1305,'5) Release_Track'!$F:$F&amp;'5) Release_Track'!$G:$G,1,0))),vlookup($A1305&amp;$B1305,{'5) Release_Track'!$F:$F&amp;'5) Release_Track'!$G:$G,'5) Release_Track'!$H:$H},2,0), or(and(not(isblank($B1305)),$B1305=$B1304,$A1305&lt;&gt;$A1304),and(not(isblank($A1305)),$A1305=$A1304,$B1305&lt;&gt;$B1304)),"ID LISTS UNALIGNED",and($A1305&lt;&gt;"",countif('5) Release_Track'!$F:$F,$A1305)=0),"NO ISRC MATCH in Release_Track",and($B1305&lt;&gt;"",countif('5) Release_Track'!$G:$G,$B1305)=0),"NO CATALOG ID MATCH in Release_Track",iserror(vlookup($A1305&amp;$B1305,'5) Release_Track'!$F:$F&amp;'5) Release_Track'!$G:$G,1,0)),"NO ISRC-CATALOG ID pair MATCH in Release_Track" )</f>
        <v/>
      </c>
      <c r="D1305" s="134" t="str">
        <f t="array" ref="D1305">ifs(and(isblank($A1305),isblank($B1305)),"", not(iserror(vlookup($A1305&amp;$B1305,'5) Release_Track'!$F:$F&amp;'5) Release_Track'!$G:$G,1,0))),vlookup($A1305&amp;$B1305,{'5) Release_Track'!$F:$F&amp;'5) Release_Track'!$G:$G,'5) Release_Track'!$I:$I},2,0), or(and(not(isblank($B1305)),$B1305=$B1304,$A1305&lt;&gt;$A1304),and(not(isblank($A1305)),$A1305=$A1304,$B1305&lt;&gt;$B1304)),"ID LISTS UNALIGNED",and($A1305&lt;&gt;"",countif('5) Release_Track'!$F:$F,$A1305)=0),"NO ISRC MATCH in Release_Track",and($B1305&lt;&gt;"",countif('5) Release_Track'!$G:$G,$B1305)=0),"NO CATALOG ID MATCH in Release_Track",iserror(vlookup($A1305&amp;$B1305,'5) Release_Track'!$F:$F&amp;'5) Release_Track'!$G:$G,1,0)),"NO ISRC-CATALOG ID pair MATCH in Release_Track" )</f>
        <v/>
      </c>
      <c r="E1305" s="20"/>
      <c r="F1305" s="20"/>
    </row>
    <row r="1306">
      <c r="B1306" s="116"/>
      <c r="C1306" s="134" t="str">
        <f t="array" ref="C1306">ifs(and(isblank($A1306),isblank($B1306)),"", not(iserror(vlookup($A1306&amp;$B1306,'5) Release_Track'!$F:$F&amp;'5) Release_Track'!$G:$G,1,0))),vlookup($A1306&amp;$B1306,{'5) Release_Track'!$F:$F&amp;'5) Release_Track'!$G:$G,'5) Release_Track'!$H:$H},2,0), or(and(not(isblank($B1306)),$B1306=$B1305,$A1306&lt;&gt;$A1305),and(not(isblank($A1306)),$A1306=$A1305,$B1306&lt;&gt;$B1305)),"ID LISTS UNALIGNED",and($A1306&lt;&gt;"",countif('5) Release_Track'!$F:$F,$A1306)=0),"NO ISRC MATCH in Release_Track",and($B1306&lt;&gt;"",countif('5) Release_Track'!$G:$G,$B1306)=0),"NO CATALOG ID MATCH in Release_Track",iserror(vlookup($A1306&amp;$B1306,'5) Release_Track'!$F:$F&amp;'5) Release_Track'!$G:$G,1,0)),"NO ISRC-CATALOG ID pair MATCH in Release_Track" )</f>
        <v/>
      </c>
      <c r="D1306" s="134" t="str">
        <f t="array" ref="D1306">ifs(and(isblank($A1306),isblank($B1306)),"", not(iserror(vlookup($A1306&amp;$B1306,'5) Release_Track'!$F:$F&amp;'5) Release_Track'!$G:$G,1,0))),vlookup($A1306&amp;$B1306,{'5) Release_Track'!$F:$F&amp;'5) Release_Track'!$G:$G,'5) Release_Track'!$I:$I},2,0), or(and(not(isblank($B1306)),$B1306=$B1305,$A1306&lt;&gt;$A1305),and(not(isblank($A1306)),$A1306=$A1305,$B1306&lt;&gt;$B1305)),"ID LISTS UNALIGNED",and($A1306&lt;&gt;"",countif('5) Release_Track'!$F:$F,$A1306)=0),"NO ISRC MATCH in Release_Track",and($B1306&lt;&gt;"",countif('5) Release_Track'!$G:$G,$B1306)=0),"NO CATALOG ID MATCH in Release_Track",iserror(vlookup($A1306&amp;$B1306,'5) Release_Track'!$F:$F&amp;'5) Release_Track'!$G:$G,1,0)),"NO ISRC-CATALOG ID pair MATCH in Release_Track" )</f>
        <v/>
      </c>
      <c r="E1306" s="20"/>
      <c r="F1306" s="20"/>
    </row>
    <row r="1307">
      <c r="B1307" s="116"/>
      <c r="C1307" s="134" t="str">
        <f t="array" ref="C1307">ifs(and(isblank($A1307),isblank($B1307)),"", not(iserror(vlookup($A1307&amp;$B1307,'5) Release_Track'!$F:$F&amp;'5) Release_Track'!$G:$G,1,0))),vlookup($A1307&amp;$B1307,{'5) Release_Track'!$F:$F&amp;'5) Release_Track'!$G:$G,'5) Release_Track'!$H:$H},2,0), or(and(not(isblank($B1307)),$B1307=$B1306,$A1307&lt;&gt;$A1306),and(not(isblank($A1307)),$A1307=$A1306,$B1307&lt;&gt;$B1306)),"ID LISTS UNALIGNED",and($A1307&lt;&gt;"",countif('5) Release_Track'!$F:$F,$A1307)=0),"NO ISRC MATCH in Release_Track",and($B1307&lt;&gt;"",countif('5) Release_Track'!$G:$G,$B1307)=0),"NO CATALOG ID MATCH in Release_Track",iserror(vlookup($A1307&amp;$B1307,'5) Release_Track'!$F:$F&amp;'5) Release_Track'!$G:$G,1,0)),"NO ISRC-CATALOG ID pair MATCH in Release_Track" )</f>
        <v/>
      </c>
      <c r="D1307" s="134" t="str">
        <f t="array" ref="D1307">ifs(and(isblank($A1307),isblank($B1307)),"", not(iserror(vlookup($A1307&amp;$B1307,'5) Release_Track'!$F:$F&amp;'5) Release_Track'!$G:$G,1,0))),vlookup($A1307&amp;$B1307,{'5) Release_Track'!$F:$F&amp;'5) Release_Track'!$G:$G,'5) Release_Track'!$I:$I},2,0), or(and(not(isblank($B1307)),$B1307=$B1306,$A1307&lt;&gt;$A1306),and(not(isblank($A1307)),$A1307=$A1306,$B1307&lt;&gt;$B1306)),"ID LISTS UNALIGNED",and($A1307&lt;&gt;"",countif('5) Release_Track'!$F:$F,$A1307)=0),"NO ISRC MATCH in Release_Track",and($B1307&lt;&gt;"",countif('5) Release_Track'!$G:$G,$B1307)=0),"NO CATALOG ID MATCH in Release_Track",iserror(vlookup($A1307&amp;$B1307,'5) Release_Track'!$F:$F&amp;'5) Release_Track'!$G:$G,1,0)),"NO ISRC-CATALOG ID pair MATCH in Release_Track" )</f>
        <v/>
      </c>
      <c r="E1307" s="20"/>
      <c r="F1307" s="20"/>
    </row>
    <row r="1308">
      <c r="B1308" s="116"/>
      <c r="C1308" s="134" t="str">
        <f t="array" ref="C1308">ifs(and(isblank($A1308),isblank($B1308)),"", not(iserror(vlookup($A1308&amp;$B1308,'5) Release_Track'!$F:$F&amp;'5) Release_Track'!$G:$G,1,0))),vlookup($A1308&amp;$B1308,{'5) Release_Track'!$F:$F&amp;'5) Release_Track'!$G:$G,'5) Release_Track'!$H:$H},2,0), or(and(not(isblank($B1308)),$B1308=$B1307,$A1308&lt;&gt;$A1307),and(not(isblank($A1308)),$A1308=$A1307,$B1308&lt;&gt;$B1307)),"ID LISTS UNALIGNED",and($A1308&lt;&gt;"",countif('5) Release_Track'!$F:$F,$A1308)=0),"NO ISRC MATCH in Release_Track",and($B1308&lt;&gt;"",countif('5) Release_Track'!$G:$G,$B1308)=0),"NO CATALOG ID MATCH in Release_Track",iserror(vlookup($A1308&amp;$B1308,'5) Release_Track'!$F:$F&amp;'5) Release_Track'!$G:$G,1,0)),"NO ISRC-CATALOG ID pair MATCH in Release_Track" )</f>
        <v/>
      </c>
      <c r="D1308" s="134" t="str">
        <f t="array" ref="D1308">ifs(and(isblank($A1308),isblank($B1308)),"", not(iserror(vlookup($A1308&amp;$B1308,'5) Release_Track'!$F:$F&amp;'5) Release_Track'!$G:$G,1,0))),vlookup($A1308&amp;$B1308,{'5) Release_Track'!$F:$F&amp;'5) Release_Track'!$G:$G,'5) Release_Track'!$I:$I},2,0), or(and(not(isblank($B1308)),$B1308=$B1307,$A1308&lt;&gt;$A1307),and(not(isblank($A1308)),$A1308=$A1307,$B1308&lt;&gt;$B1307)),"ID LISTS UNALIGNED",and($A1308&lt;&gt;"",countif('5) Release_Track'!$F:$F,$A1308)=0),"NO ISRC MATCH in Release_Track",and($B1308&lt;&gt;"",countif('5) Release_Track'!$G:$G,$B1308)=0),"NO CATALOG ID MATCH in Release_Track",iserror(vlookup($A1308&amp;$B1308,'5) Release_Track'!$F:$F&amp;'5) Release_Track'!$G:$G,1,0)),"NO ISRC-CATALOG ID pair MATCH in Release_Track" )</f>
        <v/>
      </c>
      <c r="E1308" s="20"/>
      <c r="F1308" s="20"/>
    </row>
    <row r="1309">
      <c r="B1309" s="116"/>
      <c r="C1309" s="134" t="str">
        <f t="array" ref="C1309">ifs(and(isblank($A1309),isblank($B1309)),"", not(iserror(vlookup($A1309&amp;$B1309,'5) Release_Track'!$F:$F&amp;'5) Release_Track'!$G:$G,1,0))),vlookup($A1309&amp;$B1309,{'5) Release_Track'!$F:$F&amp;'5) Release_Track'!$G:$G,'5) Release_Track'!$H:$H},2,0), or(and(not(isblank($B1309)),$B1309=$B1308,$A1309&lt;&gt;$A1308),and(not(isblank($A1309)),$A1309=$A1308,$B1309&lt;&gt;$B1308)),"ID LISTS UNALIGNED",and($A1309&lt;&gt;"",countif('5) Release_Track'!$F:$F,$A1309)=0),"NO ISRC MATCH in Release_Track",and($B1309&lt;&gt;"",countif('5) Release_Track'!$G:$G,$B1309)=0),"NO CATALOG ID MATCH in Release_Track",iserror(vlookup($A1309&amp;$B1309,'5) Release_Track'!$F:$F&amp;'5) Release_Track'!$G:$G,1,0)),"NO ISRC-CATALOG ID pair MATCH in Release_Track" )</f>
        <v/>
      </c>
      <c r="D1309" s="134" t="str">
        <f t="array" ref="D1309">ifs(and(isblank($A1309),isblank($B1309)),"", not(iserror(vlookup($A1309&amp;$B1309,'5) Release_Track'!$F:$F&amp;'5) Release_Track'!$G:$G,1,0))),vlookup($A1309&amp;$B1309,{'5) Release_Track'!$F:$F&amp;'5) Release_Track'!$G:$G,'5) Release_Track'!$I:$I},2,0), or(and(not(isblank($B1309)),$B1309=$B1308,$A1309&lt;&gt;$A1308),and(not(isblank($A1309)),$A1309=$A1308,$B1309&lt;&gt;$B1308)),"ID LISTS UNALIGNED",and($A1309&lt;&gt;"",countif('5) Release_Track'!$F:$F,$A1309)=0),"NO ISRC MATCH in Release_Track",and($B1309&lt;&gt;"",countif('5) Release_Track'!$G:$G,$B1309)=0),"NO CATALOG ID MATCH in Release_Track",iserror(vlookup($A1309&amp;$B1309,'5) Release_Track'!$F:$F&amp;'5) Release_Track'!$G:$G,1,0)),"NO ISRC-CATALOG ID pair MATCH in Release_Track" )</f>
        <v/>
      </c>
      <c r="E1309" s="20"/>
      <c r="F1309" s="20"/>
    </row>
    <row r="1310">
      <c r="B1310" s="116"/>
      <c r="C1310" s="134" t="str">
        <f t="array" ref="C1310">ifs(and(isblank($A1310),isblank($B1310)),"", not(iserror(vlookup($A1310&amp;$B1310,'5) Release_Track'!$F:$F&amp;'5) Release_Track'!$G:$G,1,0))),vlookup($A1310&amp;$B1310,{'5) Release_Track'!$F:$F&amp;'5) Release_Track'!$G:$G,'5) Release_Track'!$H:$H},2,0), or(and(not(isblank($B1310)),$B1310=$B1309,$A1310&lt;&gt;$A1309),and(not(isblank($A1310)),$A1310=$A1309,$B1310&lt;&gt;$B1309)),"ID LISTS UNALIGNED",and($A1310&lt;&gt;"",countif('5) Release_Track'!$F:$F,$A1310)=0),"NO ISRC MATCH in Release_Track",and($B1310&lt;&gt;"",countif('5) Release_Track'!$G:$G,$B1310)=0),"NO CATALOG ID MATCH in Release_Track",iserror(vlookup($A1310&amp;$B1310,'5) Release_Track'!$F:$F&amp;'5) Release_Track'!$G:$G,1,0)),"NO ISRC-CATALOG ID pair MATCH in Release_Track" )</f>
        <v/>
      </c>
      <c r="D1310" s="134" t="str">
        <f t="array" ref="D1310">ifs(and(isblank($A1310),isblank($B1310)),"", not(iserror(vlookup($A1310&amp;$B1310,'5) Release_Track'!$F:$F&amp;'5) Release_Track'!$G:$G,1,0))),vlookup($A1310&amp;$B1310,{'5) Release_Track'!$F:$F&amp;'5) Release_Track'!$G:$G,'5) Release_Track'!$I:$I},2,0), or(and(not(isblank($B1310)),$B1310=$B1309,$A1310&lt;&gt;$A1309),and(not(isblank($A1310)),$A1310=$A1309,$B1310&lt;&gt;$B1309)),"ID LISTS UNALIGNED",and($A1310&lt;&gt;"",countif('5) Release_Track'!$F:$F,$A1310)=0),"NO ISRC MATCH in Release_Track",and($B1310&lt;&gt;"",countif('5) Release_Track'!$G:$G,$B1310)=0),"NO CATALOG ID MATCH in Release_Track",iserror(vlookup($A1310&amp;$B1310,'5) Release_Track'!$F:$F&amp;'5) Release_Track'!$G:$G,1,0)),"NO ISRC-CATALOG ID pair MATCH in Release_Track" )</f>
        <v/>
      </c>
      <c r="E1310" s="20"/>
      <c r="F1310" s="20"/>
    </row>
    <row r="1311">
      <c r="B1311" s="116"/>
      <c r="C1311" s="134" t="str">
        <f t="array" ref="C1311">ifs(and(isblank($A1311),isblank($B1311)),"", not(iserror(vlookup($A1311&amp;$B1311,'5) Release_Track'!$F:$F&amp;'5) Release_Track'!$G:$G,1,0))),vlookup($A1311&amp;$B1311,{'5) Release_Track'!$F:$F&amp;'5) Release_Track'!$G:$G,'5) Release_Track'!$H:$H},2,0), or(and(not(isblank($B1311)),$B1311=$B1310,$A1311&lt;&gt;$A1310),and(not(isblank($A1311)),$A1311=$A1310,$B1311&lt;&gt;$B1310)),"ID LISTS UNALIGNED",and($A1311&lt;&gt;"",countif('5) Release_Track'!$F:$F,$A1311)=0),"NO ISRC MATCH in Release_Track",and($B1311&lt;&gt;"",countif('5) Release_Track'!$G:$G,$B1311)=0),"NO CATALOG ID MATCH in Release_Track",iserror(vlookup($A1311&amp;$B1311,'5) Release_Track'!$F:$F&amp;'5) Release_Track'!$G:$G,1,0)),"NO ISRC-CATALOG ID pair MATCH in Release_Track" )</f>
        <v/>
      </c>
      <c r="D1311" s="134" t="str">
        <f t="array" ref="D1311">ifs(and(isblank($A1311),isblank($B1311)),"", not(iserror(vlookup($A1311&amp;$B1311,'5) Release_Track'!$F:$F&amp;'5) Release_Track'!$G:$G,1,0))),vlookup($A1311&amp;$B1311,{'5) Release_Track'!$F:$F&amp;'5) Release_Track'!$G:$G,'5) Release_Track'!$I:$I},2,0), or(and(not(isblank($B1311)),$B1311=$B1310,$A1311&lt;&gt;$A1310),and(not(isblank($A1311)),$A1311=$A1310,$B1311&lt;&gt;$B1310)),"ID LISTS UNALIGNED",and($A1311&lt;&gt;"",countif('5) Release_Track'!$F:$F,$A1311)=0),"NO ISRC MATCH in Release_Track",and($B1311&lt;&gt;"",countif('5) Release_Track'!$G:$G,$B1311)=0),"NO CATALOG ID MATCH in Release_Track",iserror(vlookup($A1311&amp;$B1311,'5) Release_Track'!$F:$F&amp;'5) Release_Track'!$G:$G,1,0)),"NO ISRC-CATALOG ID pair MATCH in Release_Track" )</f>
        <v/>
      </c>
      <c r="E1311" s="20"/>
      <c r="F1311" s="20"/>
    </row>
    <row r="1312">
      <c r="B1312" s="116"/>
      <c r="C1312" s="134" t="str">
        <f t="array" ref="C1312">ifs(and(isblank($A1312),isblank($B1312)),"", not(iserror(vlookup($A1312&amp;$B1312,'5) Release_Track'!$F:$F&amp;'5) Release_Track'!$G:$G,1,0))),vlookup($A1312&amp;$B1312,{'5) Release_Track'!$F:$F&amp;'5) Release_Track'!$G:$G,'5) Release_Track'!$H:$H},2,0), or(and(not(isblank($B1312)),$B1312=$B1311,$A1312&lt;&gt;$A1311),and(not(isblank($A1312)),$A1312=$A1311,$B1312&lt;&gt;$B1311)),"ID LISTS UNALIGNED",and($A1312&lt;&gt;"",countif('5) Release_Track'!$F:$F,$A1312)=0),"NO ISRC MATCH in Release_Track",and($B1312&lt;&gt;"",countif('5) Release_Track'!$G:$G,$B1312)=0),"NO CATALOG ID MATCH in Release_Track",iserror(vlookup($A1312&amp;$B1312,'5) Release_Track'!$F:$F&amp;'5) Release_Track'!$G:$G,1,0)),"NO ISRC-CATALOG ID pair MATCH in Release_Track" )</f>
        <v/>
      </c>
      <c r="D1312" s="134" t="str">
        <f t="array" ref="D1312">ifs(and(isblank($A1312),isblank($B1312)),"", not(iserror(vlookup($A1312&amp;$B1312,'5) Release_Track'!$F:$F&amp;'5) Release_Track'!$G:$G,1,0))),vlookup($A1312&amp;$B1312,{'5) Release_Track'!$F:$F&amp;'5) Release_Track'!$G:$G,'5) Release_Track'!$I:$I},2,0), or(and(not(isblank($B1312)),$B1312=$B1311,$A1312&lt;&gt;$A1311),and(not(isblank($A1312)),$A1312=$A1311,$B1312&lt;&gt;$B1311)),"ID LISTS UNALIGNED",and($A1312&lt;&gt;"",countif('5) Release_Track'!$F:$F,$A1312)=0),"NO ISRC MATCH in Release_Track",and($B1312&lt;&gt;"",countif('5) Release_Track'!$G:$G,$B1312)=0),"NO CATALOG ID MATCH in Release_Track",iserror(vlookup($A1312&amp;$B1312,'5) Release_Track'!$F:$F&amp;'5) Release_Track'!$G:$G,1,0)),"NO ISRC-CATALOG ID pair MATCH in Release_Track" )</f>
        <v/>
      </c>
      <c r="E1312" s="20"/>
      <c r="F1312" s="20"/>
    </row>
    <row r="1313">
      <c r="B1313" s="116"/>
      <c r="C1313" s="134" t="str">
        <f t="array" ref="C1313">ifs(and(isblank($A1313),isblank($B1313)),"", not(iserror(vlookup($A1313&amp;$B1313,'5) Release_Track'!$F:$F&amp;'5) Release_Track'!$G:$G,1,0))),vlookup($A1313&amp;$B1313,{'5) Release_Track'!$F:$F&amp;'5) Release_Track'!$G:$G,'5) Release_Track'!$H:$H},2,0), or(and(not(isblank($B1313)),$B1313=$B1312,$A1313&lt;&gt;$A1312),and(not(isblank($A1313)),$A1313=$A1312,$B1313&lt;&gt;$B1312)),"ID LISTS UNALIGNED",and($A1313&lt;&gt;"",countif('5) Release_Track'!$F:$F,$A1313)=0),"NO ISRC MATCH in Release_Track",and($B1313&lt;&gt;"",countif('5) Release_Track'!$G:$G,$B1313)=0),"NO CATALOG ID MATCH in Release_Track",iserror(vlookup($A1313&amp;$B1313,'5) Release_Track'!$F:$F&amp;'5) Release_Track'!$G:$G,1,0)),"NO ISRC-CATALOG ID pair MATCH in Release_Track" )</f>
        <v/>
      </c>
      <c r="D1313" s="134" t="str">
        <f t="array" ref="D1313">ifs(and(isblank($A1313),isblank($B1313)),"", not(iserror(vlookup($A1313&amp;$B1313,'5) Release_Track'!$F:$F&amp;'5) Release_Track'!$G:$G,1,0))),vlookup($A1313&amp;$B1313,{'5) Release_Track'!$F:$F&amp;'5) Release_Track'!$G:$G,'5) Release_Track'!$I:$I},2,0), or(and(not(isblank($B1313)),$B1313=$B1312,$A1313&lt;&gt;$A1312),and(not(isblank($A1313)),$A1313=$A1312,$B1313&lt;&gt;$B1312)),"ID LISTS UNALIGNED",and($A1313&lt;&gt;"",countif('5) Release_Track'!$F:$F,$A1313)=0),"NO ISRC MATCH in Release_Track",and($B1313&lt;&gt;"",countif('5) Release_Track'!$G:$G,$B1313)=0),"NO CATALOG ID MATCH in Release_Track",iserror(vlookup($A1313&amp;$B1313,'5) Release_Track'!$F:$F&amp;'5) Release_Track'!$G:$G,1,0)),"NO ISRC-CATALOG ID pair MATCH in Release_Track" )</f>
        <v/>
      </c>
      <c r="E1313" s="20"/>
      <c r="F1313" s="20"/>
    </row>
    <row r="1314">
      <c r="B1314" s="116"/>
      <c r="C1314" s="134" t="str">
        <f t="array" ref="C1314">ifs(and(isblank($A1314),isblank($B1314)),"", not(iserror(vlookup($A1314&amp;$B1314,'5) Release_Track'!$F:$F&amp;'5) Release_Track'!$G:$G,1,0))),vlookup($A1314&amp;$B1314,{'5) Release_Track'!$F:$F&amp;'5) Release_Track'!$G:$G,'5) Release_Track'!$H:$H},2,0), or(and(not(isblank($B1314)),$B1314=$B1313,$A1314&lt;&gt;$A1313),and(not(isblank($A1314)),$A1314=$A1313,$B1314&lt;&gt;$B1313)),"ID LISTS UNALIGNED",and($A1314&lt;&gt;"",countif('5) Release_Track'!$F:$F,$A1314)=0),"NO ISRC MATCH in Release_Track",and($B1314&lt;&gt;"",countif('5) Release_Track'!$G:$G,$B1314)=0),"NO CATALOG ID MATCH in Release_Track",iserror(vlookup($A1314&amp;$B1314,'5) Release_Track'!$F:$F&amp;'5) Release_Track'!$G:$G,1,0)),"NO ISRC-CATALOG ID pair MATCH in Release_Track" )</f>
        <v/>
      </c>
      <c r="D1314" s="134" t="str">
        <f t="array" ref="D1314">ifs(and(isblank($A1314),isblank($B1314)),"", not(iserror(vlookup($A1314&amp;$B1314,'5) Release_Track'!$F:$F&amp;'5) Release_Track'!$G:$G,1,0))),vlookup($A1314&amp;$B1314,{'5) Release_Track'!$F:$F&amp;'5) Release_Track'!$G:$G,'5) Release_Track'!$I:$I},2,0), or(and(not(isblank($B1314)),$B1314=$B1313,$A1314&lt;&gt;$A1313),and(not(isblank($A1314)),$A1314=$A1313,$B1314&lt;&gt;$B1313)),"ID LISTS UNALIGNED",and($A1314&lt;&gt;"",countif('5) Release_Track'!$F:$F,$A1314)=0),"NO ISRC MATCH in Release_Track",and($B1314&lt;&gt;"",countif('5) Release_Track'!$G:$G,$B1314)=0),"NO CATALOG ID MATCH in Release_Track",iserror(vlookup($A1314&amp;$B1314,'5) Release_Track'!$F:$F&amp;'5) Release_Track'!$G:$G,1,0)),"NO ISRC-CATALOG ID pair MATCH in Release_Track" )</f>
        <v/>
      </c>
      <c r="E1314" s="20"/>
      <c r="F1314" s="20"/>
    </row>
    <row r="1315">
      <c r="B1315" s="116"/>
      <c r="C1315" s="134" t="str">
        <f t="array" ref="C1315">ifs(and(isblank($A1315),isblank($B1315)),"", not(iserror(vlookup($A1315&amp;$B1315,'5) Release_Track'!$F:$F&amp;'5) Release_Track'!$G:$G,1,0))),vlookup($A1315&amp;$B1315,{'5) Release_Track'!$F:$F&amp;'5) Release_Track'!$G:$G,'5) Release_Track'!$H:$H},2,0), or(and(not(isblank($B1315)),$B1315=$B1314,$A1315&lt;&gt;$A1314),and(not(isblank($A1315)),$A1315=$A1314,$B1315&lt;&gt;$B1314)),"ID LISTS UNALIGNED",and($A1315&lt;&gt;"",countif('5) Release_Track'!$F:$F,$A1315)=0),"NO ISRC MATCH in Release_Track",and($B1315&lt;&gt;"",countif('5) Release_Track'!$G:$G,$B1315)=0),"NO CATALOG ID MATCH in Release_Track",iserror(vlookup($A1315&amp;$B1315,'5) Release_Track'!$F:$F&amp;'5) Release_Track'!$G:$G,1,0)),"NO ISRC-CATALOG ID pair MATCH in Release_Track" )</f>
        <v/>
      </c>
      <c r="D1315" s="134" t="str">
        <f t="array" ref="D1315">ifs(and(isblank($A1315),isblank($B1315)),"", not(iserror(vlookup($A1315&amp;$B1315,'5) Release_Track'!$F:$F&amp;'5) Release_Track'!$G:$G,1,0))),vlookup($A1315&amp;$B1315,{'5) Release_Track'!$F:$F&amp;'5) Release_Track'!$G:$G,'5) Release_Track'!$I:$I},2,0), or(and(not(isblank($B1315)),$B1315=$B1314,$A1315&lt;&gt;$A1314),and(not(isblank($A1315)),$A1315=$A1314,$B1315&lt;&gt;$B1314)),"ID LISTS UNALIGNED",and($A1315&lt;&gt;"",countif('5) Release_Track'!$F:$F,$A1315)=0),"NO ISRC MATCH in Release_Track",and($B1315&lt;&gt;"",countif('5) Release_Track'!$G:$G,$B1315)=0),"NO CATALOG ID MATCH in Release_Track",iserror(vlookup($A1315&amp;$B1315,'5) Release_Track'!$F:$F&amp;'5) Release_Track'!$G:$G,1,0)),"NO ISRC-CATALOG ID pair MATCH in Release_Track" )</f>
        <v/>
      </c>
      <c r="E1315" s="20"/>
      <c r="F1315" s="20"/>
    </row>
    <row r="1316">
      <c r="B1316" s="116"/>
      <c r="C1316" s="134" t="str">
        <f t="array" ref="C1316">ifs(and(isblank($A1316),isblank($B1316)),"", not(iserror(vlookup($A1316&amp;$B1316,'5) Release_Track'!$F:$F&amp;'5) Release_Track'!$G:$G,1,0))),vlookup($A1316&amp;$B1316,{'5) Release_Track'!$F:$F&amp;'5) Release_Track'!$G:$G,'5) Release_Track'!$H:$H},2,0), or(and(not(isblank($B1316)),$B1316=$B1315,$A1316&lt;&gt;$A1315),and(not(isblank($A1316)),$A1316=$A1315,$B1316&lt;&gt;$B1315)),"ID LISTS UNALIGNED",and($A1316&lt;&gt;"",countif('5) Release_Track'!$F:$F,$A1316)=0),"NO ISRC MATCH in Release_Track",and($B1316&lt;&gt;"",countif('5) Release_Track'!$G:$G,$B1316)=0),"NO CATALOG ID MATCH in Release_Track",iserror(vlookup($A1316&amp;$B1316,'5) Release_Track'!$F:$F&amp;'5) Release_Track'!$G:$G,1,0)),"NO ISRC-CATALOG ID pair MATCH in Release_Track" )</f>
        <v/>
      </c>
      <c r="D1316" s="134" t="str">
        <f t="array" ref="D1316">ifs(and(isblank($A1316),isblank($B1316)),"", not(iserror(vlookup($A1316&amp;$B1316,'5) Release_Track'!$F:$F&amp;'5) Release_Track'!$G:$G,1,0))),vlookup($A1316&amp;$B1316,{'5) Release_Track'!$F:$F&amp;'5) Release_Track'!$G:$G,'5) Release_Track'!$I:$I},2,0), or(and(not(isblank($B1316)),$B1316=$B1315,$A1316&lt;&gt;$A1315),and(not(isblank($A1316)),$A1316=$A1315,$B1316&lt;&gt;$B1315)),"ID LISTS UNALIGNED",and($A1316&lt;&gt;"",countif('5) Release_Track'!$F:$F,$A1316)=0),"NO ISRC MATCH in Release_Track",and($B1316&lt;&gt;"",countif('5) Release_Track'!$G:$G,$B1316)=0),"NO CATALOG ID MATCH in Release_Track",iserror(vlookup($A1316&amp;$B1316,'5) Release_Track'!$F:$F&amp;'5) Release_Track'!$G:$G,1,0)),"NO ISRC-CATALOG ID pair MATCH in Release_Track" )</f>
        <v/>
      </c>
      <c r="E1316" s="20"/>
      <c r="F1316" s="20"/>
    </row>
    <row r="1317">
      <c r="B1317" s="116"/>
      <c r="C1317" s="134" t="str">
        <f t="array" ref="C1317">ifs(and(isblank($A1317),isblank($B1317)),"", not(iserror(vlookup($A1317&amp;$B1317,'5) Release_Track'!$F:$F&amp;'5) Release_Track'!$G:$G,1,0))),vlookup($A1317&amp;$B1317,{'5) Release_Track'!$F:$F&amp;'5) Release_Track'!$G:$G,'5) Release_Track'!$H:$H},2,0), or(and(not(isblank($B1317)),$B1317=$B1316,$A1317&lt;&gt;$A1316),and(not(isblank($A1317)),$A1317=$A1316,$B1317&lt;&gt;$B1316)),"ID LISTS UNALIGNED",and($A1317&lt;&gt;"",countif('5) Release_Track'!$F:$F,$A1317)=0),"NO ISRC MATCH in Release_Track",and($B1317&lt;&gt;"",countif('5) Release_Track'!$G:$G,$B1317)=0),"NO CATALOG ID MATCH in Release_Track",iserror(vlookup($A1317&amp;$B1317,'5) Release_Track'!$F:$F&amp;'5) Release_Track'!$G:$G,1,0)),"NO ISRC-CATALOG ID pair MATCH in Release_Track" )</f>
        <v/>
      </c>
      <c r="D1317" s="134" t="str">
        <f t="array" ref="D1317">ifs(and(isblank($A1317),isblank($B1317)),"", not(iserror(vlookup($A1317&amp;$B1317,'5) Release_Track'!$F:$F&amp;'5) Release_Track'!$G:$G,1,0))),vlookup($A1317&amp;$B1317,{'5) Release_Track'!$F:$F&amp;'5) Release_Track'!$G:$G,'5) Release_Track'!$I:$I},2,0), or(and(not(isblank($B1317)),$B1317=$B1316,$A1317&lt;&gt;$A1316),and(not(isblank($A1317)),$A1317=$A1316,$B1317&lt;&gt;$B1316)),"ID LISTS UNALIGNED",and($A1317&lt;&gt;"",countif('5) Release_Track'!$F:$F,$A1317)=0),"NO ISRC MATCH in Release_Track",and($B1317&lt;&gt;"",countif('5) Release_Track'!$G:$G,$B1317)=0),"NO CATALOG ID MATCH in Release_Track",iserror(vlookup($A1317&amp;$B1317,'5) Release_Track'!$F:$F&amp;'5) Release_Track'!$G:$G,1,0)),"NO ISRC-CATALOG ID pair MATCH in Release_Track" )</f>
        <v/>
      </c>
      <c r="E1317" s="20"/>
      <c r="F1317" s="20"/>
    </row>
    <row r="1318">
      <c r="B1318" s="116"/>
      <c r="C1318" s="134" t="str">
        <f t="array" ref="C1318">ifs(and(isblank($A1318),isblank($B1318)),"", not(iserror(vlookup($A1318&amp;$B1318,'5) Release_Track'!$F:$F&amp;'5) Release_Track'!$G:$G,1,0))),vlookup($A1318&amp;$B1318,{'5) Release_Track'!$F:$F&amp;'5) Release_Track'!$G:$G,'5) Release_Track'!$H:$H},2,0), or(and(not(isblank($B1318)),$B1318=$B1317,$A1318&lt;&gt;$A1317),and(not(isblank($A1318)),$A1318=$A1317,$B1318&lt;&gt;$B1317)),"ID LISTS UNALIGNED",and($A1318&lt;&gt;"",countif('5) Release_Track'!$F:$F,$A1318)=0),"NO ISRC MATCH in Release_Track",and($B1318&lt;&gt;"",countif('5) Release_Track'!$G:$G,$B1318)=0),"NO CATALOG ID MATCH in Release_Track",iserror(vlookup($A1318&amp;$B1318,'5) Release_Track'!$F:$F&amp;'5) Release_Track'!$G:$G,1,0)),"NO ISRC-CATALOG ID pair MATCH in Release_Track" )</f>
        <v/>
      </c>
      <c r="D1318" s="134" t="str">
        <f t="array" ref="D1318">ifs(and(isblank($A1318),isblank($B1318)),"", not(iserror(vlookup($A1318&amp;$B1318,'5) Release_Track'!$F:$F&amp;'5) Release_Track'!$G:$G,1,0))),vlookup($A1318&amp;$B1318,{'5) Release_Track'!$F:$F&amp;'5) Release_Track'!$G:$G,'5) Release_Track'!$I:$I},2,0), or(and(not(isblank($B1318)),$B1318=$B1317,$A1318&lt;&gt;$A1317),and(not(isblank($A1318)),$A1318=$A1317,$B1318&lt;&gt;$B1317)),"ID LISTS UNALIGNED",and($A1318&lt;&gt;"",countif('5) Release_Track'!$F:$F,$A1318)=0),"NO ISRC MATCH in Release_Track",and($B1318&lt;&gt;"",countif('5) Release_Track'!$G:$G,$B1318)=0),"NO CATALOG ID MATCH in Release_Track",iserror(vlookup($A1318&amp;$B1318,'5) Release_Track'!$F:$F&amp;'5) Release_Track'!$G:$G,1,0)),"NO ISRC-CATALOG ID pair MATCH in Release_Track" )</f>
        <v/>
      </c>
      <c r="E1318" s="20"/>
      <c r="F1318" s="20"/>
    </row>
    <row r="1319">
      <c r="B1319" s="116"/>
      <c r="C1319" s="134" t="str">
        <f t="array" ref="C1319">ifs(and(isblank($A1319),isblank($B1319)),"", not(iserror(vlookup($A1319&amp;$B1319,'5) Release_Track'!$F:$F&amp;'5) Release_Track'!$G:$G,1,0))),vlookup($A1319&amp;$B1319,{'5) Release_Track'!$F:$F&amp;'5) Release_Track'!$G:$G,'5) Release_Track'!$H:$H},2,0), or(and(not(isblank($B1319)),$B1319=$B1318,$A1319&lt;&gt;$A1318),and(not(isblank($A1319)),$A1319=$A1318,$B1319&lt;&gt;$B1318)),"ID LISTS UNALIGNED",and($A1319&lt;&gt;"",countif('5) Release_Track'!$F:$F,$A1319)=0),"NO ISRC MATCH in Release_Track",and($B1319&lt;&gt;"",countif('5) Release_Track'!$G:$G,$B1319)=0),"NO CATALOG ID MATCH in Release_Track",iserror(vlookup($A1319&amp;$B1319,'5) Release_Track'!$F:$F&amp;'5) Release_Track'!$G:$G,1,0)),"NO ISRC-CATALOG ID pair MATCH in Release_Track" )</f>
        <v/>
      </c>
      <c r="D1319" s="134" t="str">
        <f t="array" ref="D1319">ifs(and(isblank($A1319),isblank($B1319)),"", not(iserror(vlookup($A1319&amp;$B1319,'5) Release_Track'!$F:$F&amp;'5) Release_Track'!$G:$G,1,0))),vlookup($A1319&amp;$B1319,{'5) Release_Track'!$F:$F&amp;'5) Release_Track'!$G:$G,'5) Release_Track'!$I:$I},2,0), or(and(not(isblank($B1319)),$B1319=$B1318,$A1319&lt;&gt;$A1318),and(not(isblank($A1319)),$A1319=$A1318,$B1319&lt;&gt;$B1318)),"ID LISTS UNALIGNED",and($A1319&lt;&gt;"",countif('5) Release_Track'!$F:$F,$A1319)=0),"NO ISRC MATCH in Release_Track",and($B1319&lt;&gt;"",countif('5) Release_Track'!$G:$G,$B1319)=0),"NO CATALOG ID MATCH in Release_Track",iserror(vlookup($A1319&amp;$B1319,'5) Release_Track'!$F:$F&amp;'5) Release_Track'!$G:$G,1,0)),"NO ISRC-CATALOG ID pair MATCH in Release_Track" )</f>
        <v/>
      </c>
      <c r="E1319" s="20"/>
      <c r="F1319" s="20"/>
    </row>
    <row r="1320">
      <c r="B1320" s="116"/>
      <c r="C1320" s="134" t="str">
        <f t="array" ref="C1320">ifs(and(isblank($A1320),isblank($B1320)),"", not(iserror(vlookup($A1320&amp;$B1320,'5) Release_Track'!$F:$F&amp;'5) Release_Track'!$G:$G,1,0))),vlookup($A1320&amp;$B1320,{'5) Release_Track'!$F:$F&amp;'5) Release_Track'!$G:$G,'5) Release_Track'!$H:$H},2,0), or(and(not(isblank($B1320)),$B1320=$B1319,$A1320&lt;&gt;$A1319),and(not(isblank($A1320)),$A1320=$A1319,$B1320&lt;&gt;$B1319)),"ID LISTS UNALIGNED",and($A1320&lt;&gt;"",countif('5) Release_Track'!$F:$F,$A1320)=0),"NO ISRC MATCH in Release_Track",and($B1320&lt;&gt;"",countif('5) Release_Track'!$G:$G,$B1320)=0),"NO CATALOG ID MATCH in Release_Track",iserror(vlookup($A1320&amp;$B1320,'5) Release_Track'!$F:$F&amp;'5) Release_Track'!$G:$G,1,0)),"NO ISRC-CATALOG ID pair MATCH in Release_Track" )</f>
        <v/>
      </c>
      <c r="D1320" s="134" t="str">
        <f t="array" ref="D1320">ifs(and(isblank($A1320),isblank($B1320)),"", not(iserror(vlookup($A1320&amp;$B1320,'5) Release_Track'!$F:$F&amp;'5) Release_Track'!$G:$G,1,0))),vlookup($A1320&amp;$B1320,{'5) Release_Track'!$F:$F&amp;'5) Release_Track'!$G:$G,'5) Release_Track'!$I:$I},2,0), or(and(not(isblank($B1320)),$B1320=$B1319,$A1320&lt;&gt;$A1319),and(not(isblank($A1320)),$A1320=$A1319,$B1320&lt;&gt;$B1319)),"ID LISTS UNALIGNED",and($A1320&lt;&gt;"",countif('5) Release_Track'!$F:$F,$A1320)=0),"NO ISRC MATCH in Release_Track",and($B1320&lt;&gt;"",countif('5) Release_Track'!$G:$G,$B1320)=0),"NO CATALOG ID MATCH in Release_Track",iserror(vlookup($A1320&amp;$B1320,'5) Release_Track'!$F:$F&amp;'5) Release_Track'!$G:$G,1,0)),"NO ISRC-CATALOG ID pair MATCH in Release_Track" )</f>
        <v/>
      </c>
      <c r="E1320" s="20"/>
      <c r="F1320" s="20"/>
    </row>
    <row r="1321">
      <c r="B1321" s="116"/>
      <c r="C1321" s="134" t="str">
        <f t="array" ref="C1321">ifs(and(isblank($A1321),isblank($B1321)),"", not(iserror(vlookup($A1321&amp;$B1321,'5) Release_Track'!$F:$F&amp;'5) Release_Track'!$G:$G,1,0))),vlookup($A1321&amp;$B1321,{'5) Release_Track'!$F:$F&amp;'5) Release_Track'!$G:$G,'5) Release_Track'!$H:$H},2,0), or(and(not(isblank($B1321)),$B1321=$B1320,$A1321&lt;&gt;$A1320),and(not(isblank($A1321)),$A1321=$A1320,$B1321&lt;&gt;$B1320)),"ID LISTS UNALIGNED",and($A1321&lt;&gt;"",countif('5) Release_Track'!$F:$F,$A1321)=0),"NO ISRC MATCH in Release_Track",and($B1321&lt;&gt;"",countif('5) Release_Track'!$G:$G,$B1321)=0),"NO CATALOG ID MATCH in Release_Track",iserror(vlookup($A1321&amp;$B1321,'5) Release_Track'!$F:$F&amp;'5) Release_Track'!$G:$G,1,0)),"NO ISRC-CATALOG ID pair MATCH in Release_Track" )</f>
        <v/>
      </c>
      <c r="D1321" s="134" t="str">
        <f t="array" ref="D1321">ifs(and(isblank($A1321),isblank($B1321)),"", not(iserror(vlookup($A1321&amp;$B1321,'5) Release_Track'!$F:$F&amp;'5) Release_Track'!$G:$G,1,0))),vlookup($A1321&amp;$B1321,{'5) Release_Track'!$F:$F&amp;'5) Release_Track'!$G:$G,'5) Release_Track'!$I:$I},2,0), or(and(not(isblank($B1321)),$B1321=$B1320,$A1321&lt;&gt;$A1320),and(not(isblank($A1321)),$A1321=$A1320,$B1321&lt;&gt;$B1320)),"ID LISTS UNALIGNED",and($A1321&lt;&gt;"",countif('5) Release_Track'!$F:$F,$A1321)=0),"NO ISRC MATCH in Release_Track",and($B1321&lt;&gt;"",countif('5) Release_Track'!$G:$G,$B1321)=0),"NO CATALOG ID MATCH in Release_Track",iserror(vlookup($A1321&amp;$B1321,'5) Release_Track'!$F:$F&amp;'5) Release_Track'!$G:$G,1,0)),"NO ISRC-CATALOG ID pair MATCH in Release_Track" )</f>
        <v/>
      </c>
      <c r="E1321" s="20"/>
      <c r="F1321" s="20"/>
    </row>
    <row r="1322">
      <c r="B1322" s="116"/>
      <c r="C1322" s="134" t="str">
        <f t="array" ref="C1322">ifs(and(isblank($A1322),isblank($B1322)),"", not(iserror(vlookup($A1322&amp;$B1322,'5) Release_Track'!$F:$F&amp;'5) Release_Track'!$G:$G,1,0))),vlookup($A1322&amp;$B1322,{'5) Release_Track'!$F:$F&amp;'5) Release_Track'!$G:$G,'5) Release_Track'!$H:$H},2,0), or(and(not(isblank($B1322)),$B1322=$B1321,$A1322&lt;&gt;$A1321),and(not(isblank($A1322)),$A1322=$A1321,$B1322&lt;&gt;$B1321)),"ID LISTS UNALIGNED",and($A1322&lt;&gt;"",countif('5) Release_Track'!$F:$F,$A1322)=0),"NO ISRC MATCH in Release_Track",and($B1322&lt;&gt;"",countif('5) Release_Track'!$G:$G,$B1322)=0),"NO CATALOG ID MATCH in Release_Track",iserror(vlookup($A1322&amp;$B1322,'5) Release_Track'!$F:$F&amp;'5) Release_Track'!$G:$G,1,0)),"NO ISRC-CATALOG ID pair MATCH in Release_Track" )</f>
        <v/>
      </c>
      <c r="D1322" s="134" t="str">
        <f t="array" ref="D1322">ifs(and(isblank($A1322),isblank($B1322)),"", not(iserror(vlookup($A1322&amp;$B1322,'5) Release_Track'!$F:$F&amp;'5) Release_Track'!$G:$G,1,0))),vlookup($A1322&amp;$B1322,{'5) Release_Track'!$F:$F&amp;'5) Release_Track'!$G:$G,'5) Release_Track'!$I:$I},2,0), or(and(not(isblank($B1322)),$B1322=$B1321,$A1322&lt;&gt;$A1321),and(not(isblank($A1322)),$A1322=$A1321,$B1322&lt;&gt;$B1321)),"ID LISTS UNALIGNED",and($A1322&lt;&gt;"",countif('5) Release_Track'!$F:$F,$A1322)=0),"NO ISRC MATCH in Release_Track",and($B1322&lt;&gt;"",countif('5) Release_Track'!$G:$G,$B1322)=0),"NO CATALOG ID MATCH in Release_Track",iserror(vlookup($A1322&amp;$B1322,'5) Release_Track'!$F:$F&amp;'5) Release_Track'!$G:$G,1,0)),"NO ISRC-CATALOG ID pair MATCH in Release_Track" )</f>
        <v/>
      </c>
      <c r="E1322" s="20"/>
      <c r="F1322" s="20"/>
    </row>
    <row r="1323">
      <c r="B1323" s="116"/>
      <c r="C1323" s="134" t="str">
        <f t="array" ref="C1323">ifs(and(isblank($A1323),isblank($B1323)),"", not(iserror(vlookup($A1323&amp;$B1323,'5) Release_Track'!$F:$F&amp;'5) Release_Track'!$G:$G,1,0))),vlookup($A1323&amp;$B1323,{'5) Release_Track'!$F:$F&amp;'5) Release_Track'!$G:$G,'5) Release_Track'!$H:$H},2,0), or(and(not(isblank($B1323)),$B1323=$B1322,$A1323&lt;&gt;$A1322),and(not(isblank($A1323)),$A1323=$A1322,$B1323&lt;&gt;$B1322)),"ID LISTS UNALIGNED",and($A1323&lt;&gt;"",countif('5) Release_Track'!$F:$F,$A1323)=0),"NO ISRC MATCH in Release_Track",and($B1323&lt;&gt;"",countif('5) Release_Track'!$G:$G,$B1323)=0),"NO CATALOG ID MATCH in Release_Track",iserror(vlookup($A1323&amp;$B1323,'5) Release_Track'!$F:$F&amp;'5) Release_Track'!$G:$G,1,0)),"NO ISRC-CATALOG ID pair MATCH in Release_Track" )</f>
        <v/>
      </c>
      <c r="D1323" s="134" t="str">
        <f t="array" ref="D1323">ifs(and(isblank($A1323),isblank($B1323)),"", not(iserror(vlookup($A1323&amp;$B1323,'5) Release_Track'!$F:$F&amp;'5) Release_Track'!$G:$G,1,0))),vlookup($A1323&amp;$B1323,{'5) Release_Track'!$F:$F&amp;'5) Release_Track'!$G:$G,'5) Release_Track'!$I:$I},2,0), or(and(not(isblank($B1323)),$B1323=$B1322,$A1323&lt;&gt;$A1322),and(not(isblank($A1323)),$A1323=$A1322,$B1323&lt;&gt;$B1322)),"ID LISTS UNALIGNED",and($A1323&lt;&gt;"",countif('5) Release_Track'!$F:$F,$A1323)=0),"NO ISRC MATCH in Release_Track",and($B1323&lt;&gt;"",countif('5) Release_Track'!$G:$G,$B1323)=0),"NO CATALOG ID MATCH in Release_Track",iserror(vlookup($A1323&amp;$B1323,'5) Release_Track'!$F:$F&amp;'5) Release_Track'!$G:$G,1,0)),"NO ISRC-CATALOG ID pair MATCH in Release_Track" )</f>
        <v/>
      </c>
      <c r="E1323" s="20"/>
      <c r="F1323" s="20"/>
    </row>
    <row r="1324">
      <c r="B1324" s="116"/>
      <c r="C1324" s="134" t="str">
        <f t="array" ref="C1324">ifs(and(isblank($A1324),isblank($B1324)),"", not(iserror(vlookup($A1324&amp;$B1324,'5) Release_Track'!$F:$F&amp;'5) Release_Track'!$G:$G,1,0))),vlookup($A1324&amp;$B1324,{'5) Release_Track'!$F:$F&amp;'5) Release_Track'!$G:$G,'5) Release_Track'!$H:$H},2,0), or(and(not(isblank($B1324)),$B1324=$B1323,$A1324&lt;&gt;$A1323),and(not(isblank($A1324)),$A1324=$A1323,$B1324&lt;&gt;$B1323)),"ID LISTS UNALIGNED",and($A1324&lt;&gt;"",countif('5) Release_Track'!$F:$F,$A1324)=0),"NO ISRC MATCH in Release_Track",and($B1324&lt;&gt;"",countif('5) Release_Track'!$G:$G,$B1324)=0),"NO CATALOG ID MATCH in Release_Track",iserror(vlookup($A1324&amp;$B1324,'5) Release_Track'!$F:$F&amp;'5) Release_Track'!$G:$G,1,0)),"NO ISRC-CATALOG ID pair MATCH in Release_Track" )</f>
        <v/>
      </c>
      <c r="D1324" s="134" t="str">
        <f t="array" ref="D1324">ifs(and(isblank($A1324),isblank($B1324)),"", not(iserror(vlookup($A1324&amp;$B1324,'5) Release_Track'!$F:$F&amp;'5) Release_Track'!$G:$G,1,0))),vlookup($A1324&amp;$B1324,{'5) Release_Track'!$F:$F&amp;'5) Release_Track'!$G:$G,'5) Release_Track'!$I:$I},2,0), or(and(not(isblank($B1324)),$B1324=$B1323,$A1324&lt;&gt;$A1323),and(not(isblank($A1324)),$A1324=$A1323,$B1324&lt;&gt;$B1323)),"ID LISTS UNALIGNED",and($A1324&lt;&gt;"",countif('5) Release_Track'!$F:$F,$A1324)=0),"NO ISRC MATCH in Release_Track",and($B1324&lt;&gt;"",countif('5) Release_Track'!$G:$G,$B1324)=0),"NO CATALOG ID MATCH in Release_Track",iserror(vlookup($A1324&amp;$B1324,'5) Release_Track'!$F:$F&amp;'5) Release_Track'!$G:$G,1,0)),"NO ISRC-CATALOG ID pair MATCH in Release_Track" )</f>
        <v/>
      </c>
      <c r="E1324" s="20"/>
      <c r="F1324" s="20"/>
    </row>
    <row r="1325">
      <c r="B1325" s="116"/>
      <c r="C1325" s="134" t="str">
        <f t="array" ref="C1325">ifs(and(isblank($A1325),isblank($B1325)),"", not(iserror(vlookup($A1325&amp;$B1325,'5) Release_Track'!$F:$F&amp;'5) Release_Track'!$G:$G,1,0))),vlookup($A1325&amp;$B1325,{'5) Release_Track'!$F:$F&amp;'5) Release_Track'!$G:$G,'5) Release_Track'!$H:$H},2,0), or(and(not(isblank($B1325)),$B1325=$B1324,$A1325&lt;&gt;$A1324),and(not(isblank($A1325)),$A1325=$A1324,$B1325&lt;&gt;$B1324)),"ID LISTS UNALIGNED",and($A1325&lt;&gt;"",countif('5) Release_Track'!$F:$F,$A1325)=0),"NO ISRC MATCH in Release_Track",and($B1325&lt;&gt;"",countif('5) Release_Track'!$G:$G,$B1325)=0),"NO CATALOG ID MATCH in Release_Track",iserror(vlookup($A1325&amp;$B1325,'5) Release_Track'!$F:$F&amp;'5) Release_Track'!$G:$G,1,0)),"NO ISRC-CATALOG ID pair MATCH in Release_Track" )</f>
        <v/>
      </c>
      <c r="D1325" s="134" t="str">
        <f t="array" ref="D1325">ifs(and(isblank($A1325),isblank($B1325)),"", not(iserror(vlookup($A1325&amp;$B1325,'5) Release_Track'!$F:$F&amp;'5) Release_Track'!$G:$G,1,0))),vlookup($A1325&amp;$B1325,{'5) Release_Track'!$F:$F&amp;'5) Release_Track'!$G:$G,'5) Release_Track'!$I:$I},2,0), or(and(not(isblank($B1325)),$B1325=$B1324,$A1325&lt;&gt;$A1324),and(not(isblank($A1325)),$A1325=$A1324,$B1325&lt;&gt;$B1324)),"ID LISTS UNALIGNED",and($A1325&lt;&gt;"",countif('5) Release_Track'!$F:$F,$A1325)=0),"NO ISRC MATCH in Release_Track",and($B1325&lt;&gt;"",countif('5) Release_Track'!$G:$G,$B1325)=0),"NO CATALOG ID MATCH in Release_Track",iserror(vlookup($A1325&amp;$B1325,'5) Release_Track'!$F:$F&amp;'5) Release_Track'!$G:$G,1,0)),"NO ISRC-CATALOG ID pair MATCH in Release_Track" )</f>
        <v/>
      </c>
      <c r="E1325" s="20"/>
      <c r="F1325" s="20"/>
    </row>
    <row r="1326">
      <c r="B1326" s="116"/>
      <c r="C1326" s="134" t="str">
        <f t="array" ref="C1326">ifs(and(isblank($A1326),isblank($B1326)),"", not(iserror(vlookup($A1326&amp;$B1326,'5) Release_Track'!$F:$F&amp;'5) Release_Track'!$G:$G,1,0))),vlookup($A1326&amp;$B1326,{'5) Release_Track'!$F:$F&amp;'5) Release_Track'!$G:$G,'5) Release_Track'!$H:$H},2,0), or(and(not(isblank($B1326)),$B1326=$B1325,$A1326&lt;&gt;$A1325),and(not(isblank($A1326)),$A1326=$A1325,$B1326&lt;&gt;$B1325)),"ID LISTS UNALIGNED",and($A1326&lt;&gt;"",countif('5) Release_Track'!$F:$F,$A1326)=0),"NO ISRC MATCH in Release_Track",and($B1326&lt;&gt;"",countif('5) Release_Track'!$G:$G,$B1326)=0),"NO CATALOG ID MATCH in Release_Track",iserror(vlookup($A1326&amp;$B1326,'5) Release_Track'!$F:$F&amp;'5) Release_Track'!$G:$G,1,0)),"NO ISRC-CATALOG ID pair MATCH in Release_Track" )</f>
        <v/>
      </c>
      <c r="D1326" s="134" t="str">
        <f t="array" ref="D1326">ifs(and(isblank($A1326),isblank($B1326)),"", not(iserror(vlookup($A1326&amp;$B1326,'5) Release_Track'!$F:$F&amp;'5) Release_Track'!$G:$G,1,0))),vlookup($A1326&amp;$B1326,{'5) Release_Track'!$F:$F&amp;'5) Release_Track'!$G:$G,'5) Release_Track'!$I:$I},2,0), or(and(not(isblank($B1326)),$B1326=$B1325,$A1326&lt;&gt;$A1325),and(not(isblank($A1326)),$A1326=$A1325,$B1326&lt;&gt;$B1325)),"ID LISTS UNALIGNED",and($A1326&lt;&gt;"",countif('5) Release_Track'!$F:$F,$A1326)=0),"NO ISRC MATCH in Release_Track",and($B1326&lt;&gt;"",countif('5) Release_Track'!$G:$G,$B1326)=0),"NO CATALOG ID MATCH in Release_Track",iserror(vlookup($A1326&amp;$B1326,'5) Release_Track'!$F:$F&amp;'5) Release_Track'!$G:$G,1,0)),"NO ISRC-CATALOG ID pair MATCH in Release_Track" )</f>
        <v/>
      </c>
      <c r="E1326" s="20"/>
      <c r="F1326" s="20"/>
    </row>
    <row r="1327">
      <c r="B1327" s="116"/>
      <c r="C1327" s="134" t="str">
        <f t="array" ref="C1327">ifs(and(isblank($A1327),isblank($B1327)),"", not(iserror(vlookup($A1327&amp;$B1327,'5) Release_Track'!$F:$F&amp;'5) Release_Track'!$G:$G,1,0))),vlookup($A1327&amp;$B1327,{'5) Release_Track'!$F:$F&amp;'5) Release_Track'!$G:$G,'5) Release_Track'!$H:$H},2,0), or(and(not(isblank($B1327)),$B1327=$B1326,$A1327&lt;&gt;$A1326),and(not(isblank($A1327)),$A1327=$A1326,$B1327&lt;&gt;$B1326)),"ID LISTS UNALIGNED",and($A1327&lt;&gt;"",countif('5) Release_Track'!$F:$F,$A1327)=0),"NO ISRC MATCH in Release_Track",and($B1327&lt;&gt;"",countif('5) Release_Track'!$G:$G,$B1327)=0),"NO CATALOG ID MATCH in Release_Track",iserror(vlookup($A1327&amp;$B1327,'5) Release_Track'!$F:$F&amp;'5) Release_Track'!$G:$G,1,0)),"NO ISRC-CATALOG ID pair MATCH in Release_Track" )</f>
        <v/>
      </c>
      <c r="D1327" s="134" t="str">
        <f t="array" ref="D1327">ifs(and(isblank($A1327),isblank($B1327)),"", not(iserror(vlookup($A1327&amp;$B1327,'5) Release_Track'!$F:$F&amp;'5) Release_Track'!$G:$G,1,0))),vlookup($A1327&amp;$B1327,{'5) Release_Track'!$F:$F&amp;'5) Release_Track'!$G:$G,'5) Release_Track'!$I:$I},2,0), or(and(not(isblank($B1327)),$B1327=$B1326,$A1327&lt;&gt;$A1326),and(not(isblank($A1327)),$A1327=$A1326,$B1327&lt;&gt;$B1326)),"ID LISTS UNALIGNED",and($A1327&lt;&gt;"",countif('5) Release_Track'!$F:$F,$A1327)=0),"NO ISRC MATCH in Release_Track",and($B1327&lt;&gt;"",countif('5) Release_Track'!$G:$G,$B1327)=0),"NO CATALOG ID MATCH in Release_Track",iserror(vlookup($A1327&amp;$B1327,'5) Release_Track'!$F:$F&amp;'5) Release_Track'!$G:$G,1,0)),"NO ISRC-CATALOG ID pair MATCH in Release_Track" )</f>
        <v/>
      </c>
      <c r="E1327" s="20"/>
      <c r="F1327" s="20"/>
    </row>
    <row r="1328">
      <c r="B1328" s="116"/>
      <c r="C1328" s="134" t="str">
        <f t="array" ref="C1328">ifs(and(isblank($A1328),isblank($B1328)),"", not(iserror(vlookup($A1328&amp;$B1328,'5) Release_Track'!$F:$F&amp;'5) Release_Track'!$G:$G,1,0))),vlookup($A1328&amp;$B1328,{'5) Release_Track'!$F:$F&amp;'5) Release_Track'!$G:$G,'5) Release_Track'!$H:$H},2,0), or(and(not(isblank($B1328)),$B1328=$B1327,$A1328&lt;&gt;$A1327),and(not(isblank($A1328)),$A1328=$A1327,$B1328&lt;&gt;$B1327)),"ID LISTS UNALIGNED",and($A1328&lt;&gt;"",countif('5) Release_Track'!$F:$F,$A1328)=0),"NO ISRC MATCH in Release_Track",and($B1328&lt;&gt;"",countif('5) Release_Track'!$G:$G,$B1328)=0),"NO CATALOG ID MATCH in Release_Track",iserror(vlookup($A1328&amp;$B1328,'5) Release_Track'!$F:$F&amp;'5) Release_Track'!$G:$G,1,0)),"NO ISRC-CATALOG ID pair MATCH in Release_Track" )</f>
        <v/>
      </c>
      <c r="D1328" s="134" t="str">
        <f t="array" ref="D1328">ifs(and(isblank($A1328),isblank($B1328)),"", not(iserror(vlookup($A1328&amp;$B1328,'5) Release_Track'!$F:$F&amp;'5) Release_Track'!$G:$G,1,0))),vlookup($A1328&amp;$B1328,{'5) Release_Track'!$F:$F&amp;'5) Release_Track'!$G:$G,'5) Release_Track'!$I:$I},2,0), or(and(not(isblank($B1328)),$B1328=$B1327,$A1328&lt;&gt;$A1327),and(not(isblank($A1328)),$A1328=$A1327,$B1328&lt;&gt;$B1327)),"ID LISTS UNALIGNED",and($A1328&lt;&gt;"",countif('5) Release_Track'!$F:$F,$A1328)=0),"NO ISRC MATCH in Release_Track",and($B1328&lt;&gt;"",countif('5) Release_Track'!$G:$G,$B1328)=0),"NO CATALOG ID MATCH in Release_Track",iserror(vlookup($A1328&amp;$B1328,'5) Release_Track'!$F:$F&amp;'5) Release_Track'!$G:$G,1,0)),"NO ISRC-CATALOG ID pair MATCH in Release_Track" )</f>
        <v/>
      </c>
      <c r="E1328" s="20"/>
      <c r="F1328" s="20"/>
    </row>
    <row r="1329">
      <c r="B1329" s="116"/>
      <c r="C1329" s="134" t="str">
        <f t="array" ref="C1329">ifs(and(isblank($A1329),isblank($B1329)),"", not(iserror(vlookup($A1329&amp;$B1329,'5) Release_Track'!$F:$F&amp;'5) Release_Track'!$G:$G,1,0))),vlookup($A1329&amp;$B1329,{'5) Release_Track'!$F:$F&amp;'5) Release_Track'!$G:$G,'5) Release_Track'!$H:$H},2,0), or(and(not(isblank($B1329)),$B1329=$B1328,$A1329&lt;&gt;$A1328),and(not(isblank($A1329)),$A1329=$A1328,$B1329&lt;&gt;$B1328)),"ID LISTS UNALIGNED",and($A1329&lt;&gt;"",countif('5) Release_Track'!$F:$F,$A1329)=0),"NO ISRC MATCH in Release_Track",and($B1329&lt;&gt;"",countif('5) Release_Track'!$G:$G,$B1329)=0),"NO CATALOG ID MATCH in Release_Track",iserror(vlookup($A1329&amp;$B1329,'5) Release_Track'!$F:$F&amp;'5) Release_Track'!$G:$G,1,0)),"NO ISRC-CATALOG ID pair MATCH in Release_Track" )</f>
        <v/>
      </c>
      <c r="D1329" s="134" t="str">
        <f t="array" ref="D1329">ifs(and(isblank($A1329),isblank($B1329)),"", not(iserror(vlookup($A1329&amp;$B1329,'5) Release_Track'!$F:$F&amp;'5) Release_Track'!$G:$G,1,0))),vlookup($A1329&amp;$B1329,{'5) Release_Track'!$F:$F&amp;'5) Release_Track'!$G:$G,'5) Release_Track'!$I:$I},2,0), or(and(not(isblank($B1329)),$B1329=$B1328,$A1329&lt;&gt;$A1328),and(not(isblank($A1329)),$A1329=$A1328,$B1329&lt;&gt;$B1328)),"ID LISTS UNALIGNED",and($A1329&lt;&gt;"",countif('5) Release_Track'!$F:$F,$A1329)=0),"NO ISRC MATCH in Release_Track",and($B1329&lt;&gt;"",countif('5) Release_Track'!$G:$G,$B1329)=0),"NO CATALOG ID MATCH in Release_Track",iserror(vlookup($A1329&amp;$B1329,'5) Release_Track'!$F:$F&amp;'5) Release_Track'!$G:$G,1,0)),"NO ISRC-CATALOG ID pair MATCH in Release_Track" )</f>
        <v/>
      </c>
      <c r="E1329" s="20"/>
      <c r="F1329" s="20"/>
    </row>
    <row r="1330">
      <c r="B1330" s="116"/>
      <c r="C1330" s="134" t="str">
        <f t="array" ref="C1330">ifs(and(isblank($A1330),isblank($B1330)),"", not(iserror(vlookup($A1330&amp;$B1330,'5) Release_Track'!$F:$F&amp;'5) Release_Track'!$G:$G,1,0))),vlookup($A1330&amp;$B1330,{'5) Release_Track'!$F:$F&amp;'5) Release_Track'!$G:$G,'5) Release_Track'!$H:$H},2,0), or(and(not(isblank($B1330)),$B1330=$B1329,$A1330&lt;&gt;$A1329),and(not(isblank($A1330)),$A1330=$A1329,$B1330&lt;&gt;$B1329)),"ID LISTS UNALIGNED",and($A1330&lt;&gt;"",countif('5) Release_Track'!$F:$F,$A1330)=0),"NO ISRC MATCH in Release_Track",and($B1330&lt;&gt;"",countif('5) Release_Track'!$G:$G,$B1330)=0),"NO CATALOG ID MATCH in Release_Track",iserror(vlookup($A1330&amp;$B1330,'5) Release_Track'!$F:$F&amp;'5) Release_Track'!$G:$G,1,0)),"NO ISRC-CATALOG ID pair MATCH in Release_Track" )</f>
        <v/>
      </c>
      <c r="D1330" s="134" t="str">
        <f t="array" ref="D1330">ifs(and(isblank($A1330),isblank($B1330)),"", not(iserror(vlookup($A1330&amp;$B1330,'5) Release_Track'!$F:$F&amp;'5) Release_Track'!$G:$G,1,0))),vlookup($A1330&amp;$B1330,{'5) Release_Track'!$F:$F&amp;'5) Release_Track'!$G:$G,'5) Release_Track'!$I:$I},2,0), or(and(not(isblank($B1330)),$B1330=$B1329,$A1330&lt;&gt;$A1329),and(not(isblank($A1330)),$A1330=$A1329,$B1330&lt;&gt;$B1329)),"ID LISTS UNALIGNED",and($A1330&lt;&gt;"",countif('5) Release_Track'!$F:$F,$A1330)=0),"NO ISRC MATCH in Release_Track",and($B1330&lt;&gt;"",countif('5) Release_Track'!$G:$G,$B1330)=0),"NO CATALOG ID MATCH in Release_Track",iserror(vlookup($A1330&amp;$B1330,'5) Release_Track'!$F:$F&amp;'5) Release_Track'!$G:$G,1,0)),"NO ISRC-CATALOG ID pair MATCH in Release_Track" )</f>
        <v/>
      </c>
      <c r="E1330" s="20"/>
      <c r="F1330" s="20"/>
    </row>
    <row r="1331">
      <c r="B1331" s="116"/>
      <c r="C1331" s="134" t="str">
        <f t="array" ref="C1331">ifs(and(isblank($A1331),isblank($B1331)),"", not(iserror(vlookup($A1331&amp;$B1331,'5) Release_Track'!$F:$F&amp;'5) Release_Track'!$G:$G,1,0))),vlookup($A1331&amp;$B1331,{'5) Release_Track'!$F:$F&amp;'5) Release_Track'!$G:$G,'5) Release_Track'!$H:$H},2,0), or(and(not(isblank($B1331)),$B1331=$B1330,$A1331&lt;&gt;$A1330),and(not(isblank($A1331)),$A1331=$A1330,$B1331&lt;&gt;$B1330)),"ID LISTS UNALIGNED",and($A1331&lt;&gt;"",countif('5) Release_Track'!$F:$F,$A1331)=0),"NO ISRC MATCH in Release_Track",and($B1331&lt;&gt;"",countif('5) Release_Track'!$G:$G,$B1331)=0),"NO CATALOG ID MATCH in Release_Track",iserror(vlookup($A1331&amp;$B1331,'5) Release_Track'!$F:$F&amp;'5) Release_Track'!$G:$G,1,0)),"NO ISRC-CATALOG ID pair MATCH in Release_Track" )</f>
        <v/>
      </c>
      <c r="D1331" s="134" t="str">
        <f t="array" ref="D1331">ifs(and(isblank($A1331),isblank($B1331)),"", not(iserror(vlookup($A1331&amp;$B1331,'5) Release_Track'!$F:$F&amp;'5) Release_Track'!$G:$G,1,0))),vlookup($A1331&amp;$B1331,{'5) Release_Track'!$F:$F&amp;'5) Release_Track'!$G:$G,'5) Release_Track'!$I:$I},2,0), or(and(not(isblank($B1331)),$B1331=$B1330,$A1331&lt;&gt;$A1330),and(not(isblank($A1331)),$A1331=$A1330,$B1331&lt;&gt;$B1330)),"ID LISTS UNALIGNED",and($A1331&lt;&gt;"",countif('5) Release_Track'!$F:$F,$A1331)=0),"NO ISRC MATCH in Release_Track",and($B1331&lt;&gt;"",countif('5) Release_Track'!$G:$G,$B1331)=0),"NO CATALOG ID MATCH in Release_Track",iserror(vlookup($A1331&amp;$B1331,'5) Release_Track'!$F:$F&amp;'5) Release_Track'!$G:$G,1,0)),"NO ISRC-CATALOG ID pair MATCH in Release_Track" )</f>
        <v/>
      </c>
      <c r="E1331" s="20"/>
      <c r="F1331" s="20"/>
    </row>
  </sheetData>
  <autoFilter ref="$G$1:$G$1331">
    <filterColumn colId="0">
      <filters blank="1">
        <filter val="Main Primary Artist"/>
        <filter val="ARTIST ROLE&#10;CATEGORY"/>
        <filter val="artist category auto-fills based on artist role"/>
      </filters>
    </filterColumn>
  </autoFilter>
  <mergeCells count="1">
    <mergeCell ref="C4:D4"/>
  </mergeCells>
  <conditionalFormatting sqref="A1:B1 G1 H3">
    <cfRule type="cellIs" dxfId="3" priority="1" operator="notEqual">
      <formula>0</formula>
    </cfRule>
  </conditionalFormatting>
  <conditionalFormatting sqref="E5:E1331">
    <cfRule type="expression" dxfId="0" priority="2">
      <formula>or(E5="Various Artists",and(or(not(isblank(#REF!)),not(isblank(B5))),isblank(E5)),and(not(isblank(E5)),iserror(match(E5,indirect("'1) Artists list'!a:a"),0))))</formula>
    </cfRule>
  </conditionalFormatting>
  <conditionalFormatting sqref="F5:F1331">
    <cfRule type="expression" dxfId="0" priority="3">
      <formula>or(and(or(A5&lt;&gt;"",B5&lt;&gt;""),isblank(F5)),and(F5&lt;&gt;"", iserror(match(F5,indirect("'Reference info'!j:j"),0))))</formula>
    </cfRule>
  </conditionalFormatting>
  <conditionalFormatting sqref="F5:F1331">
    <cfRule type="expression" dxfId="3" priority="4">
      <formula>or(and(A5&lt;&gt;"",A5=A6,F5="Main Primary Artist",F5=F6),and(B5&lt;&gt;"",B5=B6,F5="Main Primary Artist",F5=F6),and(A5&lt;&gt;"",A5=A4,F5="Main Primary Artist",F5=F4),and(B5&lt;&gt;"",B5=B4,F5="Main Primary Artist",F5=F4))</formula>
    </cfRule>
  </conditionalFormatting>
  <conditionalFormatting sqref="A5:B1331">
    <cfRule type="expression" dxfId="5" priority="5">
      <formula>and(A5&lt;&gt;"",B5&lt;&gt;"",countif(A:A,A5)&lt;&gt;countif(B:B,B5))</formula>
    </cfRule>
  </conditionalFormatting>
  <conditionalFormatting sqref="A5:A1331">
    <cfRule type="expression" dxfId="3" priority="6">
      <formula>COUNTIFS($A$5:A1331, A5, $F$5:F1331, "Main Primary Artist") &gt; 1</formula>
    </cfRule>
  </conditionalFormatting>
  <conditionalFormatting sqref="A5:A1331">
    <cfRule type="expression" dxfId="3" priority="7">
      <formula>AND(A5&lt;&gt;"", COUNTIFS($A$5:A1331, A5, $G$5:G1331, "Producer &amp; Engineer") = 0)</formula>
    </cfRule>
  </conditionalFormatting>
  <dataValidations>
    <dataValidation type="list" allowBlank="1" showInputMessage="1" showErrorMessage="1" prompt="select from list, type or drag. Each release MUST have only ONE Artist assigned the 'Primary - Top' role." sqref="F4:F1331">
      <formula1>ArtistRole</formula1>
    </dataValidation>
    <dataValidation type="list" allowBlank="1" showInputMessage="1" showErrorMessage="1" prompt="select from Artists list, start typing or drag" sqref="E5:E1331">
      <formula1>Artist</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40.13"/>
    <col customWidth="1" min="4" max="4" width="38.0"/>
  </cols>
  <sheetData>
    <row r="1">
      <c r="A1" s="14" t="s">
        <v>1256</v>
      </c>
      <c r="B1" s="13">
        <f>IFERROR(__xludf.DUMMYFUNCTION("COUNTUNIQUE(A5:A1029)"),36.0)</f>
        <v>36</v>
      </c>
      <c r="D1" s="14" t="s">
        <v>1257</v>
      </c>
      <c r="E1" s="13">
        <f>IFERROR(__xludf.DUMMYFUNCTION("COUNTUNIQUE(D5:D1029)"),0.0)</f>
        <v>0</v>
      </c>
      <c r="G1" s="8" t="str">
        <f>"select * from Composers where EnterpriseId="&amp;EntId</f>
        <v>select * from Composers where EnterpriseId=647322</v>
      </c>
      <c r="H1" s="34" t="str">
        <f>"select * from Publishers where EnterpriseId="&amp;EntId</f>
        <v>select * from Publishers where EnterpriseId=647322</v>
      </c>
    </row>
    <row r="2">
      <c r="A2" s="22" t="s">
        <v>27</v>
      </c>
      <c r="B2" s="16" t="s">
        <v>37</v>
      </c>
      <c r="D2" s="178" t="s">
        <v>29</v>
      </c>
      <c r="E2" s="16" t="s">
        <v>37</v>
      </c>
    </row>
    <row r="3">
      <c r="A3" s="127" t="s">
        <v>1258</v>
      </c>
      <c r="B3" s="48">
        <f>IFERROR(__xludf.DUMMYFUNCTION("counta(A5:A1029)-COUNTUNIQUE(A5:A1029)"),0.0)</f>
        <v>0</v>
      </c>
      <c r="D3" s="147" t="s">
        <v>1259</v>
      </c>
      <c r="E3" s="48">
        <f>IFERROR(__xludf.DUMMYFUNCTION("counta(D5:D1029)-COUNTUNIQUE(D5:D1029)"),0.0)</f>
        <v>0</v>
      </c>
    </row>
    <row r="4">
      <c r="A4" s="179" t="s">
        <v>1260</v>
      </c>
      <c r="D4" s="76" t="s">
        <v>1261</v>
      </c>
    </row>
    <row r="5">
      <c r="A5" s="43" t="s">
        <v>1262</v>
      </c>
      <c r="C5" s="180" t="str">
        <f>"insert into Composers VALUES(N'"&amp;SUBSTITUTE(trim(A5),"'","''")&amp;"', null, null, (select CreatedBy from Enterprises where EnterpriseId="&amp;EntId&amp;"), getdate(), null, null, null,"&amp;TenantId&amp;", "&amp;EntId&amp;", null, null, null, null)"</f>
        <v>insert into Composers VALUES(N'Agnaldo Paulino de Jesus Júnior', null, null, (select CreatedBy from Enterprises where EnterpriseId=647322), getdate(), null, null, null,645898, 647322, null, null, null, null)</v>
      </c>
      <c r="F5" s="181"/>
      <c r="G5" s="169" t="s">
        <v>1263</v>
      </c>
    </row>
    <row r="6">
      <c r="A6" s="43" t="s">
        <v>77</v>
      </c>
      <c r="C6" s="180" t="str">
        <f>"insert into Composers VALUES(N'"&amp;SUBSTITUTE(trim(A6),"'","''")&amp;"', null, null, (select CreatedBy from Enterprises where EnterpriseId="&amp;EntId&amp;"), getdate(), null, null, null,"&amp;TenantId&amp;", "&amp;EntId&amp;", null, null, null, null)"</f>
        <v>insert into Composers VALUES(N'Akashi Cruz', null, null, (select CreatedBy from Enterprises where EnterpriseId=647322), getdate(), null, null, null,645898, 647322, null, null, null, null)</v>
      </c>
      <c r="G6" s="171" t="s">
        <v>1264</v>
      </c>
    </row>
    <row r="7">
      <c r="A7" s="43" t="s">
        <v>1265</v>
      </c>
      <c r="C7" s="180" t="str">
        <f>"insert into Composers VALUES(N'"&amp;SUBSTITUTE(trim(A7),"'","''")&amp;"', null, null, (select CreatedBy from Enterprises where EnterpriseId="&amp;EntId&amp;"), getdate(), null, null, null,"&amp;TenantId&amp;", "&amp;EntId&amp;", null, null, null, null)"</f>
        <v>insert into Composers VALUES(N'Anthony Gabriel Nunes Tenório', null, null, (select CreatedBy from Enterprises where EnterpriseId=647322), getdate(), null, null, null,645898, 647322, null, null, null, null)</v>
      </c>
      <c r="G7" s="173" t="s">
        <v>1266</v>
      </c>
    </row>
    <row r="8">
      <c r="A8" s="43" t="s">
        <v>1267</v>
      </c>
      <c r="C8" s="180" t="str">
        <f>"insert into Composers VALUES(N'"&amp;SUBSTITUTE(trim(A8),"'","''")&amp;"', null, null, (select CreatedBy from Enterprises where EnterpriseId="&amp;EntId&amp;"), getdate(), null, null, null,"&amp;TenantId&amp;", "&amp;EntId&amp;", null, null, null, null)"</f>
        <v>insert into Composers VALUES(N'Atilla Nascimento', null, null, (select CreatedBy from Enterprises where EnterpriseId=647322), getdate(), null, null, null,645898, 647322, null, null, null, null)</v>
      </c>
    </row>
    <row r="9">
      <c r="A9" s="43" t="s">
        <v>1268</v>
      </c>
      <c r="C9" s="180" t="str">
        <f>"insert into Composers VALUES(N'"&amp;SUBSTITUTE(trim(A9),"'","''")&amp;"', null, null, (select CreatedBy from Enterprises where EnterpriseId="&amp;EntId&amp;"), getdate(), null, null, null,"&amp;TenantId&amp;", "&amp;EntId&amp;", null, null, null, null)"</f>
        <v>insert into Composers VALUES(N'Aureliano Lopes', null, null, (select CreatedBy from Enterprises where EnterpriseId=647322), getdate(), null, null, null,645898, 647322, null, null, null, null)</v>
      </c>
    </row>
    <row r="10">
      <c r="A10" s="43" t="s">
        <v>1269</v>
      </c>
      <c r="C10" s="180" t="str">
        <f>"insert into Composers VALUES(N'"&amp;SUBSTITUTE(trim(A10),"'","''")&amp;"', null, null, (select CreatedBy from Enterprises where EnterpriseId="&amp;EntId&amp;"), getdate(), null, null, null,"&amp;TenantId&amp;", "&amp;EntId&amp;", null, null, null, null)"</f>
        <v>insert into Composers VALUES(N'Chrigor Xavier Cruz', null, null, (select CreatedBy from Enterprises where EnterpriseId=647322), getdate(), null, null, null,645898, 647322, null, null, null, null)</v>
      </c>
    </row>
    <row r="11">
      <c r="A11" s="43" t="s">
        <v>1270</v>
      </c>
      <c r="C11" s="180" t="str">
        <f>"insert into Composers VALUES(N'"&amp;SUBSTITUTE(trim(A11),"'","''")&amp;"', null, null, (select CreatedBy from Enterprises where EnterpriseId="&amp;EntId&amp;"), getdate(), null, null, null,"&amp;TenantId&amp;", "&amp;EntId&amp;", null, null, null, null)"</f>
        <v>insert into Composers VALUES(N'Daniel Pinto Perez', null, null, (select CreatedBy from Enterprises where EnterpriseId=647322), getdate(), null, null, null,645898, 647322, null, null, null, null)</v>
      </c>
    </row>
    <row r="12">
      <c r="A12" s="49" t="s">
        <v>1271</v>
      </c>
      <c r="C12" s="180" t="str">
        <f>"insert into Composers VALUES(N'"&amp;SUBSTITUTE(trim(A12),"'","''")&amp;"', null, null, (select CreatedBy from Enterprises where EnterpriseId="&amp;EntId&amp;"), getdate(), null, null, null,"&amp;TenantId&amp;", "&amp;EntId&amp;", null, null, null, null)"</f>
        <v>insert into Composers VALUES(N'DOUGLAS LIMA', null, null, (select CreatedBy from Enterprises where EnterpriseId=647322), getdate(), null, null, null,645898, 647322, null, null, null, null)</v>
      </c>
    </row>
    <row r="13">
      <c r="A13" s="43" t="s">
        <v>123</v>
      </c>
      <c r="C13" s="180" t="str">
        <f>"insert into Composers VALUES(N'"&amp;SUBSTITUTE(trim(A13),"'","''")&amp;"', null, null, (select CreatedBy from Enterprises where EnterpriseId="&amp;EntId&amp;"), getdate(), null, null, null,"&amp;TenantId&amp;", "&amp;EntId&amp;", null, null, null, null)"</f>
        <v>insert into Composers VALUES(N'Riick Palmieri', null, null, (select CreatedBy from Enterprises where EnterpriseId=647322), getdate(), null, null, null,645898, 647322, null, null, null, null)</v>
      </c>
    </row>
    <row r="14">
      <c r="A14" s="43" t="s">
        <v>1272</v>
      </c>
      <c r="C14" s="180" t="str">
        <f>"insert into Composers VALUES(N'"&amp;SUBSTITUTE(trim(A14),"'","''")&amp;"', null, null, (select CreatedBy from Enterprises where EnterpriseId="&amp;EntId&amp;"), getdate(), null, null, null,"&amp;TenantId&amp;", "&amp;EntId&amp;", null, null, null, null)"</f>
        <v>insert into Composers VALUES(N'FRANCISCO HERICK CARVALHO VIEIRA', null, null, (select CreatedBy from Enterprises where EnterpriseId=647322), getdate(), null, null, null,645898, 647322, null, null, null, null)</v>
      </c>
    </row>
    <row r="15">
      <c r="A15" s="43" t="s">
        <v>1273</v>
      </c>
      <c r="C15" s="180" t="str">
        <f>"insert into Composers VALUES(N'"&amp;SUBSTITUTE(trim(A15),"'","''")&amp;"', null, null, (select CreatedBy from Enterprises where EnterpriseId="&amp;EntId&amp;"), getdate(), null, null, null,"&amp;TenantId&amp;", "&amp;EntId&amp;", null, null, null, null)"</f>
        <v>insert into Composers VALUES(N'Franklin Silva Santana Junior', null, null, (select CreatedBy from Enterprises where EnterpriseId=647322), getdate(), null, null, null,645898, 647322, null, null, null, null)</v>
      </c>
    </row>
    <row r="16">
      <c r="A16" s="49" t="s">
        <v>1274</v>
      </c>
      <c r="C16" s="180" t="str">
        <f>"insert into Composers VALUES(N'"&amp;SUBSTITUTE(trim(A16),"'","''")&amp;"', null, null, (select CreatedBy from Enterprises where EnterpriseId="&amp;EntId&amp;"), getdate(), null, null, null,"&amp;TenantId&amp;", "&amp;EntId&amp;", null, null, null, null)"</f>
        <v>insert into Composers VALUES(N'Gabriel de Souza Bezerra', null, null, (select CreatedBy from Enterprises where EnterpriseId=647322), getdate(), null, null, null,645898, 647322, null, null, null, null)</v>
      </c>
    </row>
    <row r="17">
      <c r="A17" s="43" t="s">
        <v>1275</v>
      </c>
      <c r="C17" s="180" t="str">
        <f>"insert into Composers VALUES(N'"&amp;SUBSTITUTE(trim(A17),"'","''")&amp;"', null, null, (select CreatedBy from Enterprises where EnterpriseId="&amp;EntId&amp;"), getdate(), null, null, null,"&amp;TenantId&amp;", "&amp;EntId&amp;", null, null, null, null)"</f>
        <v>insert into Composers VALUES(N'Gabriel Gediel Alves', null, null, (select CreatedBy from Enterprises where EnterpriseId=647322), getdate(), null, null, null,645898, 647322, null, null, null, null)</v>
      </c>
    </row>
    <row r="18">
      <c r="A18" s="43" t="s">
        <v>1276</v>
      </c>
      <c r="C18" s="180" t="str">
        <f>"insert into Composers VALUES(N'"&amp;SUBSTITUTE(trim(A18),"'","''")&amp;"', null, null, (select CreatedBy from Enterprises where EnterpriseId="&amp;EntId&amp;"), getdate(), null, null, null,"&amp;TenantId&amp;", "&amp;EntId&amp;", null, null, null, null)"</f>
        <v>insert into Composers VALUES(N'Gabriel Siqueira Felix da Silva', null, null, (select CreatedBy from Enterprises where EnterpriseId=647322), getdate(), null, null, null,645898, 647322, null, null, null, null)</v>
      </c>
    </row>
    <row r="19">
      <c r="A19" s="43" t="s">
        <v>129</v>
      </c>
      <c r="C19" s="180" t="str">
        <f>"insert into Composers VALUES(N'"&amp;SUBSTITUTE(trim(A19),"'","''")&amp;"', null, null, (select CreatedBy from Enterprises where EnterpriseId="&amp;EntId&amp;"), getdate(), null, null, null,"&amp;TenantId&amp;", "&amp;EntId&amp;", null, null, null, null)"</f>
        <v>insert into Composers VALUES(N'Henrique Mendonça', null, null, (select CreatedBy from Enterprises where EnterpriseId=647322), getdate(), null, null, null,645898, 647322, null, null, null, null)</v>
      </c>
    </row>
    <row r="20">
      <c r="A20" s="49" t="s">
        <v>1277</v>
      </c>
      <c r="C20" s="180" t="str">
        <f>"insert into Composers VALUES(N'"&amp;SUBSTITUTE(trim(A20),"'","''")&amp;"', null, null, (select CreatedBy from Enterprises where EnterpriseId="&amp;EntId&amp;"), getdate(), null, null, null,"&amp;TenantId&amp;", "&amp;EntId&amp;", null, null, null, null)"</f>
        <v>insert into Composers VALUES(N'Jackson Bertholdo Dos Santos', null, null, (select CreatedBy from Enterprises where EnterpriseId=647322), getdate(), null, null, null,645898, 647322, null, null, null, null)</v>
      </c>
    </row>
    <row r="21">
      <c r="A21" s="43" t="s">
        <v>1278</v>
      </c>
      <c r="C21" s="180" t="str">
        <f>"insert into Composers VALUES(N'"&amp;SUBSTITUTE(trim(A21),"'","''")&amp;"', null, null, (select CreatedBy from Enterprises where EnterpriseId="&amp;EntId&amp;"), getdate(), null, null, null,"&amp;TenantId&amp;", "&amp;EntId&amp;", null, null, null, null)"</f>
        <v>insert into Composers VALUES(N'João Vitor Rosário Santana', null, null, (select CreatedBy from Enterprises where EnterpriseId=647322), getdate(), null, null, null,645898, 647322, null, null, null, null)</v>
      </c>
    </row>
    <row r="22">
      <c r="A22" s="43" t="s">
        <v>1279</v>
      </c>
      <c r="C22" s="180" t="str">
        <f>"insert into Composers VALUES(N'"&amp;SUBSTITUTE(trim(A22),"'","''")&amp;"', null, null, (select CreatedBy from Enterprises where EnterpriseId="&amp;EntId&amp;"), getdate(), null, null, null,"&amp;TenantId&amp;", "&amp;EntId&amp;", null, null, null, null)"</f>
        <v>insert into Composers VALUES(N'Lucas Gonçalves', null, null, (select CreatedBy from Enterprises where EnterpriseId=647322), getdate(), null, null, null,645898, 647322, null, null, null, null)</v>
      </c>
    </row>
    <row r="23">
      <c r="A23" s="49" t="s">
        <v>1280</v>
      </c>
      <c r="C23" s="180" t="str">
        <f>"insert into Composers VALUES(N'"&amp;SUBSTITUTE(trim(A23),"'","''")&amp;"', null, null, (select CreatedBy from Enterprises where EnterpriseId="&amp;EntId&amp;"), getdate(), null, null, null,"&amp;TenantId&amp;", "&amp;EntId&amp;", null, null, null, null)"</f>
        <v>insert into Composers VALUES(N'Marcio Henrique Ribeiro Brito', null, null, (select CreatedBy from Enterprises where EnterpriseId=647322), getdate(), null, null, null,645898, 647322, null, null, null, null)</v>
      </c>
    </row>
    <row r="24">
      <c r="A24" s="49" t="s">
        <v>1281</v>
      </c>
      <c r="C24" s="180" t="str">
        <f>"insert into Composers VALUES(N'"&amp;SUBSTITUTE(trim(A24),"'","''")&amp;"', null, null, (select CreatedBy from Enterprises where EnterpriseId="&amp;EntId&amp;"), getdate(), null, null, null,"&amp;TenantId&amp;", "&amp;EntId&amp;", null, null, null, null)"</f>
        <v>insert into Composers VALUES(N'Matheus Sales Ferreira dos Santos', null, null, (select CreatedBy from Enterprises where EnterpriseId=647322), getdate(), null, null, null,645898, 647322, null, null, null, null)</v>
      </c>
    </row>
    <row r="25">
      <c r="A25" s="43" t="s">
        <v>1282</v>
      </c>
      <c r="C25" s="180" t="str">
        <f>"insert into Composers VALUES(N'"&amp;SUBSTITUTE(trim(A25),"'","''")&amp;"', null, null, (select CreatedBy from Enterprises where EnterpriseId="&amp;EntId&amp;"), getdate(), null, null, null,"&amp;TenantId&amp;", "&amp;EntId&amp;", null, null, null, null)"</f>
        <v>insert into Composers VALUES(N'Mayara Abreu de Souza Rodrigues', null, null, (select CreatedBy from Enterprises where EnterpriseId=647322), getdate(), null, null, null,645898, 647322, null, null, null, null)</v>
      </c>
    </row>
    <row r="26">
      <c r="A26" s="43" t="s">
        <v>1283</v>
      </c>
      <c r="C26" s="180" t="str">
        <f>"insert into Composers VALUES(N'"&amp;SUBSTITUTE(trim(A26),"'","''")&amp;"', null, null, (select CreatedBy from Enterprises where EnterpriseId="&amp;EntId&amp;"), getdate(), null, null, null,"&amp;TenantId&amp;", "&amp;EntId&amp;", null, null, null, null)"</f>
        <v>insert into Composers VALUES(N'Maysa Trevelin Moreira Dos Santos', null, null, (select CreatedBy from Enterprises where EnterpriseId=647322), getdate(), null, null, null,645898, 647322, null, null, null, null)</v>
      </c>
    </row>
    <row r="27">
      <c r="A27" s="49" t="s">
        <v>1284</v>
      </c>
      <c r="C27" s="180" t="str">
        <f>"insert into Composers VALUES(N'"&amp;SUBSTITUTE(trim(A27),"'","''")&amp;"', null, null, (select CreatedBy from Enterprises where EnterpriseId="&amp;EntId&amp;"), getdate(), null, null, null,"&amp;TenantId&amp;", "&amp;EntId&amp;", null, null, null, null)"</f>
        <v>insert into Composers VALUES(N'Otavio Bortoli de Arruda', null, null, (select CreatedBy from Enterprises where EnterpriseId=647322), getdate(), null, null, null,645898, 647322, null, null, null, null)</v>
      </c>
    </row>
    <row r="28">
      <c r="A28" s="43" t="s">
        <v>1285</v>
      </c>
      <c r="C28" s="180" t="str">
        <f>"insert into Composers VALUES(N'"&amp;SUBSTITUTE(trim(A28),"'","''")&amp;"', null, null, (select CreatedBy from Enterprises where EnterpriseId="&amp;EntId&amp;"), getdate(), null, null, null,"&amp;TenantId&amp;", "&amp;EntId&amp;", null, null, null, null)"</f>
        <v>insert into Composers VALUES(N'Ciro Daniel Serrão', null, null, (select CreatedBy from Enterprises where EnterpriseId=647322), getdate(), null, null, null,645898, 647322, null, null, null, null)</v>
      </c>
    </row>
    <row r="29">
      <c r="A29" s="43" t="s">
        <v>131</v>
      </c>
      <c r="C29" s="180" t="str">
        <f>"insert into Composers VALUES(N'"&amp;SUBSTITUTE(trim(A29),"'","''")&amp;"', null, null, (select CreatedBy from Enterprises where EnterpriseId="&amp;EntId&amp;"), getdate(), null, null, null,"&amp;TenantId&amp;", "&amp;EntId&amp;", null, null, null, null)"</f>
        <v>insert into Composers VALUES(N'Pablo Matheus', null, null, (select CreatedBy from Enterprises where EnterpriseId=647322), getdate(), null, null, null,645898, 647322, null, null, null, null)</v>
      </c>
    </row>
    <row r="30">
      <c r="A30" s="43" t="s">
        <v>1286</v>
      </c>
      <c r="C30" s="180" t="str">
        <f>"insert into Composers VALUES(N'"&amp;SUBSTITUTE(trim(A30),"'","''")&amp;"', null, null, (select CreatedBy from Enterprises where EnterpriseId="&amp;EntId&amp;"), getdate(), null, null, null,"&amp;TenantId&amp;", "&amp;EntId&amp;", null, null, null, null)"</f>
        <v>insert into Composers VALUES(N'Plauto Poeckel', null, null, (select CreatedBy from Enterprises where EnterpriseId=647322), getdate(), null, null, null,645898, 647322, null, null, null, null)</v>
      </c>
    </row>
    <row r="31">
      <c r="A31" s="43" t="s">
        <v>59</v>
      </c>
      <c r="C31" s="180" t="str">
        <f>"insert into Composers VALUES(N'"&amp;SUBSTITUTE(trim(A31),"'","''")&amp;"', null, null, (select CreatedBy from Enterprises where EnterpriseId="&amp;EntId&amp;"), getdate(), null, null, null,"&amp;TenantId&amp;", "&amp;EntId&amp;", null, null, null, null)"</f>
        <v>insert into Composers VALUES(N'Rodrigo Zin', null, null, (select CreatedBy from Enterprises where EnterpriseId=647322), getdate(), null, null, null,645898, 647322, null, null, null, null)</v>
      </c>
    </row>
    <row r="32">
      <c r="A32" s="43" t="s">
        <v>1287</v>
      </c>
      <c r="C32" s="180" t="str">
        <f>"insert into Composers VALUES(N'"&amp;SUBSTITUTE(trim(A32),"'","''")&amp;"', null, null, (select CreatedBy from Enterprises where EnterpriseId="&amp;EntId&amp;"), getdate(), null, null, null,"&amp;TenantId&amp;", "&amp;EntId&amp;", null, null, null, null)"</f>
        <v>insert into Composers VALUES(N'Ruan Lucas Gerônimo do Nascimento', null, null, (select CreatedBy from Enterprises where EnterpriseId=647322), getdate(), null, null, null,645898, 647322, null, null, null, null)</v>
      </c>
    </row>
    <row r="33">
      <c r="A33" s="43" t="s">
        <v>1288</v>
      </c>
      <c r="C33" s="180" t="str">
        <f>"insert into Composers VALUES(N'"&amp;SUBSTITUTE(trim(A33),"'","''")&amp;"', null, null, (select CreatedBy from Enterprises where EnterpriseId="&amp;EntId&amp;"), getdate(), null, null, null,"&amp;TenantId&amp;", "&amp;EntId&amp;", null, null, null, null)"</f>
        <v>insert into Composers VALUES(N'Thalis Henrique Silva Tenório', null, null, (select CreatedBy from Enterprises where EnterpriseId=647322), getdate(), null, null, null,645898, 647322, null, null, null, null)</v>
      </c>
    </row>
    <row r="34">
      <c r="A34" s="43" t="s">
        <v>1289</v>
      </c>
      <c r="C34" s="180" t="str">
        <f>"insert into Composers VALUES(N'"&amp;SUBSTITUTE(trim(A34),"'","''")&amp;"', null, null, (select CreatedBy from Enterprises where EnterpriseId="&amp;EntId&amp;"), getdate(), null, null, null,"&amp;TenantId&amp;", "&amp;EntId&amp;", null, null, null, null)"</f>
        <v>insert into Composers VALUES(N'Thiago Santos Santana', null, null, (select CreatedBy from Enterprises where EnterpriseId=647322), getdate(), null, null, null,645898, 647322, null, null, null, null)</v>
      </c>
    </row>
    <row r="35">
      <c r="A35" s="43" t="s">
        <v>115</v>
      </c>
      <c r="C35" s="180" t="str">
        <f>"insert into Composers VALUES(N'"&amp;SUBSTITUTE(trim(A35),"'","''")&amp;"', null, null, (select CreatedBy from Enterprises where EnterpriseId="&amp;EntId&amp;"), getdate(), null, null, null,"&amp;TenantId&amp;", "&amp;EntId&amp;", null, null, null, null)"</f>
        <v>insert into Composers VALUES(N'Ugo Ludovico', null, null, (select CreatedBy from Enterprises where EnterpriseId=647322), getdate(), null, null, null,645898, 647322, null, null, null, null)</v>
      </c>
    </row>
    <row r="36">
      <c r="A36" s="43" t="s">
        <v>1290</v>
      </c>
      <c r="C36" s="180" t="str">
        <f>"insert into Composers VALUES(N'"&amp;SUBSTITUTE(trim(A36),"'","''")&amp;"', null, null, (select CreatedBy from Enterprises where EnterpriseId="&amp;EntId&amp;"), getdate(), null, null, null,"&amp;TenantId&amp;", "&amp;EntId&amp;", null, null, null, null)"</f>
        <v>insert into Composers VALUES(N'Vitor Piassa', null, null, (select CreatedBy from Enterprises where EnterpriseId=647322), getdate(), null, null, null,645898, 647322, null, null, null, null)</v>
      </c>
    </row>
    <row r="37">
      <c r="A37" s="43" t="s">
        <v>1291</v>
      </c>
      <c r="C37" s="180" t="str">
        <f>"insert into Composers VALUES(N'"&amp;SUBSTITUTE(trim(A37),"'","''")&amp;"', null, null, (select CreatedBy from Enterprises where EnterpriseId="&amp;EntId&amp;"), getdate(), null, null, null,"&amp;TenantId&amp;", "&amp;EntId&amp;", null, null, null, null)"</f>
        <v>insert into Composers VALUES(N'Rick Palmieri', null, null, (select CreatedBy from Enterprises where EnterpriseId=647322), getdate(), null, null, null,645898, 647322, null, null, null, null)</v>
      </c>
    </row>
    <row r="38">
      <c r="A38" s="141" t="s">
        <v>67</v>
      </c>
      <c r="C38" s="180" t="str">
        <f>"insert into Composers VALUES(N'"&amp;SUBSTITUTE(trim(A38),"'","''")&amp;"', null, null, (select CreatedBy from Enterprises where EnterpriseId="&amp;EntId&amp;"), getdate(), null, null, null,"&amp;TenantId&amp;", "&amp;EntId&amp;", null, null, null, null)"</f>
        <v>insert into Composers VALUES(N'Flash Beats Manow', null, null, (select CreatedBy from Enterprises where EnterpriseId=647322), getdate(), null, null, null,645898, 647322, null, null, null, null)</v>
      </c>
    </row>
    <row r="39">
      <c r="A39" s="96" t="s">
        <v>1292</v>
      </c>
      <c r="C39" s="180" t="str">
        <f>"insert into Composers VALUES(N'"&amp;SUBSTITUTE(trim(A39),"'","''")&amp;"', null, null, (select CreatedBy from Enterprises where EnterpriseId="&amp;EntId&amp;"), getdate(), null, null, null,"&amp;TenantId&amp;", "&amp;EntId&amp;", null, null, null, null)"</f>
        <v>insert into Composers VALUES(N'Marcio Henrique JKZ', null, null, (select CreatedBy from Enterprises where EnterpriseId=647322), getdate(), null, null, null,645898, 647322, null, null, null, null)</v>
      </c>
    </row>
    <row r="40">
      <c r="A40" s="96" t="s">
        <v>1293</v>
      </c>
      <c r="C40" s="180" t="str">
        <f>"insert into Composers VALUES(N'"&amp;SUBSTITUTE(trim(A40),"'","''")&amp;"', null, null, (select CreatedBy from Enterprises where EnterpriseId="&amp;EntId&amp;"), getdate(), null, null, null,"&amp;TenantId&amp;", "&amp;EntId&amp;", null, null, null, null)"</f>
        <v>insert into Composers VALUES(N'Marcio Henrique Second Time', null, null, (select CreatedBy from Enterprises where EnterpriseId=647322), getdate(), null, null, null,645898, 647322, null, null, null, null)</v>
      </c>
    </row>
  </sheetData>
  <conditionalFormatting sqref="B3 E3">
    <cfRule type="cellIs" dxfId="1" priority="1" operator="equal">
      <formula>0</formula>
    </cfRule>
  </conditionalFormatting>
  <conditionalFormatting sqref="B3 E3">
    <cfRule type="cellIs" dxfId="2" priority="2" operator="notEqual">
      <formula>0</formula>
    </cfRule>
  </conditionalFormatting>
  <conditionalFormatting sqref="A5:A1029">
    <cfRule type="expression" dxfId="3" priority="3">
      <formula>countif(B:B,A5)&gt;0</formula>
    </cfRule>
  </conditionalFormatting>
  <conditionalFormatting sqref="D5:D1029">
    <cfRule type="expression" dxfId="3" priority="4">
      <formula>countif(E:E,D5)&gt;0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16.0"/>
    <col customWidth="1" min="3" max="3" width="28.75"/>
    <col customWidth="1" min="4" max="4" width="14.5"/>
    <col customWidth="1" min="5" max="5" width="26.63"/>
    <col customWidth="1" min="6" max="6" width="17.0"/>
    <col customWidth="1" min="7" max="8" width="8.13"/>
    <col customWidth="1" min="9" max="9" width="29.5"/>
    <col customWidth="1" min="10" max="10" width="16.0"/>
    <col customWidth="1" min="11" max="11" width="9.75"/>
    <col customWidth="1" min="12" max="12" width="17.0"/>
    <col customWidth="1" min="13" max="13" width="9.75"/>
    <col customWidth="1" min="14" max="14" width="8.0"/>
    <col customWidth="1" min="15" max="15" width="9.5"/>
    <col customWidth="1" min="16" max="16" width="9.0"/>
    <col customWidth="1" min="17" max="17" width="12.5"/>
    <col customWidth="1" min="18" max="18" width="4.38"/>
    <col customWidth="1" min="19" max="19" width="8.38"/>
    <col customWidth="1" min="20" max="20" width="6.75"/>
    <col customWidth="1" min="24" max="24" width="11.0"/>
  </cols>
  <sheetData>
    <row r="1">
      <c r="A1" s="13">
        <f>IFERROR(__xludf.DUMMYFUNCTION("COUNTUNIQUE(A5:A907)-'5) Release_Track'!F1"),0.0)</f>
        <v>0</v>
      </c>
      <c r="B1" s="13">
        <f>IFERROR(__xludf.DUMMYFUNCTION("COUNTUNIQUE(B5:B907)-'5) Release_Track'!G1"),0.0)</f>
        <v>0</v>
      </c>
      <c r="C1" s="182" t="s">
        <v>657</v>
      </c>
      <c r="D1" s="129"/>
      <c r="E1" s="13">
        <f>IFERROR(__xludf.DUMMYFUNCTION("COUNTUNIQUE(E5:E907)"),35.0)</f>
        <v>35</v>
      </c>
      <c r="F1" s="22" t="s">
        <v>27</v>
      </c>
      <c r="G1" s="183">
        <f>IFERROR(__xludf.DUMMYFUNCTION("sum(G5:G907)-arrayformula(COUNTUNIQUE(A5:A907&amp;B5:B907))"),2.2737367544323206E-13)</f>
        <v>0</v>
      </c>
      <c r="H1" s="129"/>
      <c r="I1" s="13">
        <f>countif(I5:I907,"Published (managed by a publisher)")</f>
        <v>0</v>
      </c>
      <c r="J1" s="13">
        <f>COUNTA(J5:J907)</f>
        <v>0</v>
      </c>
      <c r="K1" s="13">
        <f>IFERROR(__xludf.DUMMYFUNCTION("COUNTUNIQUE(J5:J907)"),0.0)</f>
        <v>0</v>
      </c>
      <c r="M1" s="167"/>
    </row>
    <row r="2">
      <c r="A2" s="184" t="s">
        <v>1294</v>
      </c>
      <c r="B2" s="125"/>
      <c r="C2" s="168"/>
      <c r="D2" s="168"/>
      <c r="E2" s="168"/>
      <c r="F2" s="168"/>
      <c r="G2" s="125"/>
      <c r="H2" s="168"/>
      <c r="I2" s="168"/>
      <c r="J2" s="168"/>
      <c r="K2" s="185" t="s">
        <v>29</v>
      </c>
      <c r="L2" s="186"/>
    </row>
    <row r="3">
      <c r="A3" s="147" t="s">
        <v>676</v>
      </c>
      <c r="B3" s="67" t="s">
        <v>677</v>
      </c>
      <c r="C3" s="170" t="s">
        <v>678</v>
      </c>
      <c r="D3" s="170" t="s">
        <v>679</v>
      </c>
      <c r="E3" s="127" t="s">
        <v>1295</v>
      </c>
      <c r="F3" s="127" t="s">
        <v>1296</v>
      </c>
      <c r="G3" s="187" t="s">
        <v>1297</v>
      </c>
      <c r="H3" s="170" t="s">
        <v>1298</v>
      </c>
      <c r="I3" s="127" t="s">
        <v>1299</v>
      </c>
      <c r="J3" s="64" t="s">
        <v>1300</v>
      </c>
    </row>
    <row r="4">
      <c r="A4" s="76" t="s">
        <v>1252</v>
      </c>
      <c r="B4" s="172" t="s">
        <v>1252</v>
      </c>
      <c r="C4" s="129" t="s">
        <v>1253</v>
      </c>
      <c r="E4" s="130" t="s">
        <v>1301</v>
      </c>
      <c r="F4" s="35" t="s">
        <v>170</v>
      </c>
      <c r="G4" s="188" t="s">
        <v>1302</v>
      </c>
      <c r="H4" s="129" t="s">
        <v>1303</v>
      </c>
      <c r="I4" s="35" t="s">
        <v>170</v>
      </c>
      <c r="J4" s="189" t="s">
        <v>1304</v>
      </c>
      <c r="M4" s="190"/>
    </row>
    <row r="5">
      <c r="A5" s="8" t="s">
        <v>696</v>
      </c>
      <c r="B5" s="133"/>
      <c r="C5" s="143" t="str">
        <f t="array" ref="C5">ifs(and(isblank($A5),isblank($B5)),"", not(iserror(vlookup($A5&amp;$B5,'5) Release_Track'!$F:$F&amp;'5) Release_Track'!$G:$G,1,0))),vlookup($A5&amp;$B5,{'5) Release_Track'!$F:$F&amp;'5) Release_Track'!$G:$G,'5) Release_Track'!$H:$H},2,0),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Receba</v>
      </c>
      <c r="D5" s="143" t="str">
        <f t="array" ref="D5">ifs(and(isblank($A5),isblank($B5)),"", not(iserror(vlookup($A5&amp;$B5,'5) Release_Track'!$F:$F&amp;'5) Release_Track'!$G:$G,1,0))),vlookup($A5&amp;$B5,{'5) Release_Track'!$F:$F&amp;'5) Release_Track'!$G:$G,'5) Release_Track'!$I:$I},2,0),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
      </c>
      <c r="E5" s="49" t="s">
        <v>1277</v>
      </c>
      <c r="F5" s="135" t="s">
        <v>1305</v>
      </c>
      <c r="G5" s="191">
        <v>1.0</v>
      </c>
      <c r="H5" s="192">
        <f t="shared" ref="H5:H907" si="1">if(isblank(G5),"",if(not(iserror(find("MATCH in ",D5))),D5,if(and(not(isblank($B5)),$B5=$B4,$A5&lt;&gt;$A4),"ID LISTS UNALIGNED",if(not(isblank($A5)),if($A5=$A4,G5+H4,G5),if($B5=$B4,G5+H4,G5)))))</f>
        <v>1</v>
      </c>
      <c r="I5" s="8" t="s">
        <v>1306</v>
      </c>
      <c r="J5" s="193"/>
      <c r="K5" s="28"/>
      <c r="L5" s="8" t="str">
        <f>"insert into ComposerContent VALUES ((select max(ComposerId) from Composers where Name=N'"&amp;SUBSTITUTE(trim(E5),"'","''")&amp;"' and EnterpriseId="&amp;EntId&amp;"), "&amp;G5*100&amp;", "&amp;if(ISBLANK(B5),"(select max(TrackId) from tracks where isrc='"&amp;A5&amp;"' and EnterpriseId="&amp;EntId&amp;")","(select max(TrackId) from Tracks where TrackVendorId='"&amp;SUBSTITUTE(B5,"'","''")&amp;"' and  EnterpriseId="&amp;EntId&amp;")")&amp;", null, 0, 0, "&amp;if(I5&lt;&gt;"Published (managed by a publisher)", "null", "(select PublisherId from Publishers where name=N'"&amp;SUBSTITUTE(trim(J5),"'","''")&amp;"' and EnterpriseId="&amp;EntId&amp;")")&amp;" , null, (select RightsId from MechanicalsRights where RightsName='"&amp;SUBSTITUTE(I5,"'","''")&amp;"'), null, null, (select RoleId from ContributorRoles where Name='"&amp;F5&amp;"'))"</f>
        <v>insert into ComposerContent VALUES ((select max(ComposerId) from Composers where Name=N'Jackson Bertholdo Dos Santos' and EnterpriseId=647322), 100, (select max(TrackId) from tracks where isrc='QZW9M2221000' and EnterpriseId=647322), null, 0, 0, null , null, (select RightsId from MechanicalsRights where RightsName='Copyright control (self-published)'), null, null, (select RoleId from ContributorRoles where Name='Composer &amp; Lyricist'))</v>
      </c>
      <c r="N5" s="28"/>
      <c r="O5" s="28"/>
      <c r="P5" s="28"/>
      <c r="Q5" s="28"/>
      <c r="R5" s="28"/>
      <c r="S5" s="28"/>
      <c r="T5" s="28"/>
      <c r="U5" s="28"/>
      <c r="V5" s="28"/>
      <c r="W5" s="28"/>
      <c r="X5" s="28"/>
      <c r="Y5" s="28"/>
      <c r="Z5" s="28"/>
    </row>
    <row r="6">
      <c r="A6" s="8" t="s">
        <v>701</v>
      </c>
      <c r="B6" s="133"/>
      <c r="C6" s="143" t="str">
        <f t="array" ref="C6">ifs(and(isblank($A6),isblank($B6)),"", not(iserror(vlookup($A6&amp;$B6,'5) Release_Track'!$F:$F&amp;'5) Release_Track'!$G:$G,1,0))),vlookup($A6&amp;$B6,{'5) Release_Track'!$F:$F&amp;'5) Release_Track'!$G:$G,'5) Release_Track'!$H:$H},2,0), or(and(not(isblank($B6)),$B6=$B5,$A6&lt;&gt;$A5),and(not(isblank($A6)),$A6=$A5,$B6&lt;&gt;$B5)),"ID LISTS UNALIGNED",and($A6&lt;&gt;"",countif('5) Release_Track'!$F:$F,$A6)=0),"NO ISRC MATCH in Release_Track",and($B6&lt;&gt;"",countif('5) Release_Track'!$G:$G,$B6)=0),"NO CATALOG ID MATCH in Release_Track",iserror(vlookup($A6&amp;$B6,'5) Release_Track'!$F:$F&amp;'5) Release_Track'!$G:$G,1,0)),"NO ISRC-CATALOG ID pair MATCH in Release_Track" )</f>
        <v>A Cláusula do Contrato</v>
      </c>
      <c r="D6" s="143" t="str">
        <f t="array" ref="D6">ifs(and(isblank($A6),isblank($B6)),"", not(iserror(vlookup($A6&amp;$B6,'5) Release_Track'!$F:$F&amp;'5) Release_Track'!$G:$G,1,0))),vlookup($A6&amp;$B6,{'5) Release_Track'!$F:$F&amp;'5) Release_Track'!$G:$G,'5) Release_Track'!$I:$I},2,0), or(and(not(isblank($B6)),$B6=$B5,$A6&lt;&gt;$A5),and(not(isblank($A6)),$A6=$A5,$B6&lt;&gt;$B5)),"ID LISTS UNALIGNED",and($A6&lt;&gt;"",countif('5) Release_Track'!$F:$F,$A6)=0),"NO ISRC MATCH in Release_Track",and($B6&lt;&gt;"",countif('5) Release_Track'!$G:$G,$B6)=0),"NO CATALOG ID MATCH in Release_Track",iserror(vlookup($A6&amp;$B6,'5) Release_Track'!$F:$F&amp;'5) Release_Track'!$G:$G,1,0)),"NO ISRC-CATALOG ID pair MATCH in Release_Track" )</f>
        <v/>
      </c>
      <c r="E6" s="49" t="s">
        <v>1281</v>
      </c>
      <c r="F6" s="135" t="s">
        <v>1305</v>
      </c>
      <c r="G6" s="191">
        <v>1.0</v>
      </c>
      <c r="H6" s="192">
        <f t="shared" si="1"/>
        <v>1</v>
      </c>
      <c r="I6" s="8" t="s">
        <v>1306</v>
      </c>
      <c r="J6" s="193"/>
      <c r="K6" s="28"/>
      <c r="L6" s="8" t="str">
        <f>"insert into ComposerContent VALUES ((select max(ComposerId) from Composers where Name=N'"&amp;SUBSTITUTE(trim(E6),"'","''")&amp;"' and EnterpriseId="&amp;EntId&amp;"), "&amp;G6*100&amp;", "&amp;if(ISBLANK(B6),"(select max(TrackId) from tracks where isrc='"&amp;A6&amp;"' and EnterpriseId="&amp;EntId&amp;")","(select max(TrackId) from Tracks where TrackVendorId='"&amp;SUBSTITUTE(B6,"'","''")&amp;"' and  EnterpriseId="&amp;EntId&amp;")")&amp;", null, 0, 0, "&amp;if(I6&lt;&gt;"Published (managed by a publisher)", "null", "(select PublisherId from Publishers where name=N'"&amp;SUBSTITUTE(trim(J6),"'","''")&amp;"' and EnterpriseId="&amp;EntId&amp;")")&amp;" , null, (select RightsId from MechanicalsRights where RightsName='"&amp;SUBSTITUTE(I6,"'","''")&amp;"'), null, null, (select RoleId from ContributorRoles where Name='"&amp;F6&amp;"'))"</f>
        <v>insert into ComposerContent VALUES ((select max(ComposerId) from Composers where Name=N'Matheus Sales Ferreira dos Santos' and EnterpriseId=647322), 100, (select max(TrackId) from tracks where isrc='QZW9M2236571' and EnterpriseId=647322), null, 0, 0, null , null, (select RightsId from MechanicalsRights where RightsName='Copyright control (self-published)'), null, null, (select RoleId from ContributorRoles where Name='Composer &amp; Lyricist'))</v>
      </c>
      <c r="M6" s="28" t="str">
        <f>VLOOKUP(A6,'9) Audio_Properties'!A:A,1,0)</f>
        <v>QZW9M2236571</v>
      </c>
      <c r="N6" s="28"/>
      <c r="O6" s="28"/>
      <c r="P6" s="28"/>
      <c r="Q6" s="28"/>
      <c r="R6" s="28"/>
      <c r="S6" s="28"/>
      <c r="T6" s="28"/>
      <c r="U6" s="28"/>
      <c r="V6" s="28"/>
      <c r="W6" s="28"/>
      <c r="X6" s="28"/>
      <c r="Y6" s="28"/>
      <c r="Z6" s="28"/>
    </row>
    <row r="7">
      <c r="A7" s="8" t="s">
        <v>703</v>
      </c>
      <c r="B7" s="133"/>
      <c r="C7" s="143" t="str">
        <f t="array" ref="C7">ifs(and(isblank($A7),isblank($B7)),"", not(iserror(vlookup($A7&amp;$B7,'5) Release_Track'!$F:$F&amp;'5) Release_Track'!$G:$G,1,0))),vlookup($A7&amp;$B7,{'5) Release_Track'!$F:$F&amp;'5) Release_Track'!$G:$G,'5) Release_Track'!$H:$H},2,0), or(and(not(isblank($B7)),$B7=$B6,$A7&lt;&gt;$A6),and(not(isblank($A7)),$A7=$A6,$B7&lt;&gt;$B6)),"ID LISTS UNALIGNED",and($A7&lt;&gt;"",countif('5) Release_Track'!$F:$F,$A7)=0),"NO ISRC MATCH in Release_Track",and($B7&lt;&gt;"",countif('5) Release_Track'!$G:$G,$B7)=0),"NO CATALOG ID MATCH in Release_Track",iserror(vlookup($A7&amp;$B7,'5) Release_Track'!$F:$F&amp;'5) Release_Track'!$G:$G,1,0)),"NO ISRC-CATALOG ID pair MATCH in Release_Track" )</f>
        <v>Lados da Escuridão</v>
      </c>
      <c r="D7" s="143" t="str">
        <f t="array" ref="D7">ifs(and(isblank($A7),isblank($B7)),"", not(iserror(vlookup($A7&amp;$B7,'5) Release_Track'!$F:$F&amp;'5) Release_Track'!$G:$G,1,0))),vlookup($A7&amp;$B7,{'5) Release_Track'!$F:$F&amp;'5) Release_Track'!$G:$G,'5) Release_Track'!$I:$I},2,0), or(and(not(isblank($B7)),$B7=$B6,$A7&lt;&gt;$A6),and(not(isblank($A7)),$A7=$A6,$B7&lt;&gt;$B6)),"ID LISTS UNALIGNED",and($A7&lt;&gt;"",countif('5) Release_Track'!$F:$F,$A7)=0),"NO ISRC MATCH in Release_Track",and($B7&lt;&gt;"",countif('5) Release_Track'!$G:$G,$B7)=0),"NO CATALOG ID MATCH in Release_Track",iserror(vlookup($A7&amp;$B7,'5) Release_Track'!$F:$F&amp;'5) Release_Track'!$G:$G,1,0)),"NO ISRC-CATALOG ID pair MATCH in Release_Track" )</f>
        <v/>
      </c>
      <c r="E7" s="49" t="s">
        <v>1281</v>
      </c>
      <c r="F7" s="135" t="s">
        <v>1305</v>
      </c>
      <c r="G7" s="191">
        <v>1.0</v>
      </c>
      <c r="H7" s="192">
        <f t="shared" si="1"/>
        <v>1</v>
      </c>
      <c r="I7" s="8" t="s">
        <v>1306</v>
      </c>
      <c r="J7" s="28"/>
      <c r="K7" s="28"/>
      <c r="L7" s="8" t="str">
        <f>"insert into ComposerContent VALUES ((select max(ComposerId) from Composers where Name=N'"&amp;SUBSTITUTE(trim(E7),"'","''")&amp;"' and EnterpriseId="&amp;EntId&amp;"), "&amp;G7*100&amp;", "&amp;if(ISBLANK(B7),"(select max(TrackId) from tracks where isrc='"&amp;A7&amp;"' and EnterpriseId="&amp;EntId&amp;")","(select max(TrackId) from Tracks where TrackVendorId='"&amp;SUBSTITUTE(B7,"'","''")&amp;"' and  EnterpriseId="&amp;EntId&amp;")")&amp;", null, 0, 0, "&amp;if(I7&lt;&gt;"Published (managed by a publisher)", "null", "(select PublisherId from Publishers where name=N'"&amp;SUBSTITUTE(trim(J7),"'","''")&amp;"' and EnterpriseId="&amp;EntId&amp;")")&amp;" , null, (select RightsId from MechanicalsRights where RightsName='"&amp;SUBSTITUTE(I7,"'","''")&amp;"'), null, null, (select RoleId from ContributorRoles where Name='"&amp;F7&amp;"'))"</f>
        <v>insert into ComposerContent VALUES ((select max(ComposerId) from Composers where Name=N'Matheus Sales Ferreira dos Santos' and EnterpriseId=647322), 100, (select max(TrackId) from tracks where isrc='QZW9M2241221' and EnterpriseId=647322), null, 0, 0, null , null, (select RightsId from MechanicalsRights where RightsName='Copyright control (self-published)'), null, null, (select RoleId from ContributorRoles where Name='Composer &amp; Lyricist'))</v>
      </c>
      <c r="M7" s="28" t="str">
        <f>VLOOKUP(A7,'9) Audio_Properties'!A:A,1,0)</f>
        <v>QZW9M2241221</v>
      </c>
      <c r="N7" s="28"/>
      <c r="O7" s="28"/>
      <c r="P7" s="28"/>
      <c r="Q7" s="28"/>
      <c r="R7" s="28"/>
      <c r="S7" s="28"/>
      <c r="T7" s="28"/>
      <c r="U7" s="28"/>
      <c r="V7" s="28"/>
      <c r="W7" s="28"/>
      <c r="X7" s="28"/>
      <c r="Y7" s="28"/>
      <c r="Z7" s="28"/>
    </row>
    <row r="8">
      <c r="A8" s="8" t="s">
        <v>705</v>
      </c>
      <c r="B8" s="133"/>
      <c r="C8" s="143" t="str">
        <f t="array" ref="C8">ifs(and(isblank($A8),isblank($B8)),"", not(iserror(vlookup($A8&amp;$B8,'5) Release_Track'!$F:$F&amp;'5) Release_Track'!$G:$G,1,0))),vlookup($A8&amp;$B8,{'5) Release_Track'!$F:$F&amp;'5) Release_Track'!$G:$G,'5) Release_Track'!$H:$H},2,0), or(and(not(isblank($B8)),$B8=#REF!,$A8&lt;&gt;#REF!),and(not(isblank($A8)),$A8=#REF!,$B8&lt;&gt;#REF!)),"ID LISTS UNALIGNED",and($A8&lt;&gt;"",countif('5) Release_Track'!$F:$F,$A8)=0),"NO ISRC MATCH in Release_Track",and($B8&lt;&gt;"",countif('5) Release_Track'!$G:$G,$B8)=0),"NO CATALOG ID MATCH in Release_Track",iserror(vlookup($A8&amp;$B8,'5) Release_Track'!$F:$F&amp;'5) Release_Track'!$G:$G,1,0)),"NO ISRC-CATALOG ID pair MATCH in Release_Track" )</f>
        <v>Popstar</v>
      </c>
      <c r="D8" s="143" t="str">
        <f t="array" ref="D8">ifs(and(isblank($A8),isblank($B8)),"", not(iserror(vlookup($A8&amp;$B8,'5) Release_Track'!$F:$F&amp;'5) Release_Track'!$G:$G,1,0))),vlookup($A8&amp;$B8,{'5) Release_Track'!$F:$F&amp;'5) Release_Track'!$G:$G,'5) Release_Track'!$I:$I},2,0), or(and(not(isblank($B8)),$B8=#REF!,$A8&lt;&gt;#REF!),and(not(isblank($A8)),$A8=#REF!,$B8&lt;&gt;#REF!)),"ID LISTS UNALIGNED",and($A8&lt;&gt;"",countif('5) Release_Track'!$F:$F,$A8)=0),"NO ISRC MATCH in Release_Track",and($B8&lt;&gt;"",countif('5) Release_Track'!$G:$G,$B8)=0),"NO CATALOG ID MATCH in Release_Track",iserror(vlookup($A8&amp;$B8,'5) Release_Track'!$F:$F&amp;'5) Release_Track'!$G:$G,1,0)),"NO ISRC-CATALOG ID pair MATCH in Release_Track" )</f>
        <v/>
      </c>
      <c r="E8" s="43" t="s">
        <v>1284</v>
      </c>
      <c r="F8" s="135" t="s">
        <v>1305</v>
      </c>
      <c r="G8" s="191">
        <v>0.5</v>
      </c>
      <c r="H8" s="192">
        <f t="shared" si="1"/>
        <v>0.5</v>
      </c>
      <c r="I8" s="8" t="s">
        <v>1306</v>
      </c>
      <c r="J8" s="28"/>
      <c r="K8" s="28" t="str">
        <f t="array" ref="K8:K885">sort(if(countif($A$5:$A907&amp;$B$5:$B907,'5) Release_Track'!$F$5:$F907&amp;'5) Release_Track'!$G$5:$G907)=0,'5) Release_Track'!$F$5:$F907&amp;" "&amp;'5) Release_Track'!$G$5:$G907,))</f>
        <v/>
      </c>
      <c r="L8" s="8" t="str">
        <f>"insert into ComposerContent VALUES ((select max(ComposerId) from Composers where Name=N'"&amp;SUBSTITUTE(trim(E8),"'","''")&amp;"' and EnterpriseId="&amp;EntId&amp;"), "&amp;G8*100&amp;", "&amp;if(ISBLANK(B8),"(select max(TrackId) from tracks where isrc='"&amp;A8&amp;"' and EnterpriseId="&amp;EntId&amp;")","(select max(TrackId) from Tracks where TrackVendorId='"&amp;SUBSTITUTE(B8,"'","''")&amp;"' and  EnterpriseId="&amp;EntId&amp;")")&amp;", null, 0, 0, "&amp;if(I8&lt;&gt;"Published (managed by a publisher)", "null", "(select PublisherId from Publishers where name=N'"&amp;SUBSTITUTE(trim(J8),"'","''")&amp;"' and EnterpriseId="&amp;EntId&amp;")")&amp;" , null, (select RightsId from MechanicalsRights where RightsName='"&amp;SUBSTITUTE(I8,"'","''")&amp;"'), null, null, (select RoleId from ContributorRoles where Name='"&amp;F8&amp;"'))"</f>
        <v>insert into ComposerContent VALUES ((select max(ComposerId) from Composers where Name=N'Otavio Bortoli de Arruda' and EnterpriseId=647322), 50, (select max(TrackId) from tracks where isrc='BC6GH2100003' and EnterpriseId=647322), null, 0, 0, null , null, (select RightsId from MechanicalsRights where RightsName='Copyright control (self-published)'), null, null, (select RoleId from ContributorRoles where Name='Composer &amp; Lyricist'))</v>
      </c>
      <c r="M8" s="28" t="str">
        <f>VLOOKUP(A8,'9) Audio_Properties'!A:A,1,0)</f>
        <v>BC6GH2100003</v>
      </c>
      <c r="N8" s="28"/>
      <c r="O8" s="28"/>
      <c r="P8" s="28"/>
      <c r="Q8" s="28"/>
      <c r="R8" s="28"/>
      <c r="S8" s="28"/>
      <c r="T8" s="28"/>
      <c r="U8" s="28"/>
      <c r="V8" s="28"/>
      <c r="W8" s="28"/>
      <c r="X8" s="28"/>
      <c r="Y8" s="28"/>
      <c r="Z8" s="28"/>
    </row>
    <row r="9">
      <c r="A9" s="8" t="s">
        <v>705</v>
      </c>
      <c r="B9" s="133"/>
      <c r="C9" s="143" t="str">
        <f t="array" ref="C9">ifs(and(isblank($A9),isblank($B9)),"", not(iserror(vlookup($A9&amp;$B9,'5) Release_Track'!$F:$F&amp;'5) Release_Track'!$G:$G,1,0))),vlookup($A9&amp;$B9,{'5) Release_Track'!$F:$F&amp;'5) Release_Track'!$G:$G,'5) Release_Track'!$H:$H},2,0), or(and(not(isblank($B9)),$B9=$B8,$A9&lt;&gt;$A8),and(not(isblank($A9)),$A9=$A8,$B9&lt;&gt;$B8)),"ID LISTS UNALIGNED",and($A9&lt;&gt;"",countif('5) Release_Track'!$F:$F,$A9)=0),"NO ISRC MATCH in Release_Track",and($B9&lt;&gt;"",countif('5) Release_Track'!$G:$G,$B9)=0),"NO CATALOG ID MATCH in Release_Track",iserror(vlookup($A9&amp;$B9,'5) Release_Track'!$F:$F&amp;'5) Release_Track'!$G:$G,1,0)),"NO ISRC-CATALOG ID pair MATCH in Release_Track" )</f>
        <v>Popstar</v>
      </c>
      <c r="D9" s="143"/>
      <c r="E9" s="43" t="s">
        <v>1285</v>
      </c>
      <c r="F9" s="135" t="s">
        <v>1305</v>
      </c>
      <c r="G9" s="191">
        <v>0.5</v>
      </c>
      <c r="H9" s="192">
        <f t="shared" si="1"/>
        <v>1</v>
      </c>
      <c r="I9" s="8" t="s">
        <v>1306</v>
      </c>
      <c r="J9" s="28"/>
      <c r="K9" s="28"/>
      <c r="L9" s="8" t="str">
        <f>"insert into ComposerContent VALUES ((select max(ComposerId) from Composers where Name=N'"&amp;SUBSTITUTE(trim(E9),"'","''")&amp;"' and EnterpriseId="&amp;EntId&amp;"), "&amp;G9*100&amp;", "&amp;if(ISBLANK(B9),"(select max(TrackId) from tracks where isrc='"&amp;A9&amp;"' and EnterpriseId="&amp;EntId&amp;")","(select max(TrackId) from Tracks where TrackVendorId='"&amp;SUBSTITUTE(B9,"'","''")&amp;"' and  EnterpriseId="&amp;EntId&amp;")")&amp;", null, 0, 0, "&amp;if(I9&lt;&gt;"Published (managed by a publisher)", "null", "(select PublisherId from Publishers where name=N'"&amp;SUBSTITUTE(trim(J9),"'","''")&amp;"' and EnterpriseId="&amp;EntId&amp;")")&amp;" , null, (select RightsId from MechanicalsRights where RightsName='"&amp;SUBSTITUTE(I9,"'","''")&amp;"'), null, null, (select RoleId from ContributorRoles where Name='"&amp;F9&amp;"'))"</f>
        <v>insert into ComposerContent VALUES ((select max(ComposerId) from Composers where Name=N'Ciro Daniel Serrão' and EnterpriseId=647322), 50, (select max(TrackId) from tracks where isrc='BC6GH2100003' and EnterpriseId=647322), null, 0, 0, null , null, (select RightsId from MechanicalsRights where RightsName='Copyright control (self-published)'), null, null, (select RoleId from ContributorRoles where Name='Composer &amp; Lyricist'))</v>
      </c>
      <c r="M9" s="28" t="str">
        <f>VLOOKUP(A9,'9) Audio_Properties'!A:A,1,0)</f>
        <v>BC6GH2100003</v>
      </c>
      <c r="N9" s="28"/>
      <c r="O9" s="28"/>
      <c r="P9" s="28"/>
      <c r="Q9" s="28"/>
      <c r="R9" s="28"/>
      <c r="S9" s="28"/>
      <c r="T9" s="28"/>
      <c r="U9" s="28"/>
      <c r="V9" s="28"/>
      <c r="W9" s="28"/>
      <c r="X9" s="28"/>
      <c r="Y9" s="28"/>
      <c r="Z9" s="28"/>
    </row>
    <row r="10">
      <c r="A10" s="8" t="s">
        <v>708</v>
      </c>
      <c r="B10" s="133"/>
      <c r="C10" s="143" t="str">
        <f t="array" ref="C10">ifs(and(isblank($A10),isblank($B10)),"", not(iserror(vlookup($A10&amp;$B10,'5) Release_Track'!$F:$F&amp;'5) Release_Track'!$G:$G,1,0))),vlookup($A10&amp;$B10,{'5) Release_Track'!$F:$F&amp;'5) Release_Track'!$G:$G,'5) Release_Track'!$H:$H},2,0), or(and(not(isblank($B10)),$B10=$B8,$A10&lt;&gt;$A8),and(not(isblank($A10)),$A10=$A8,$B10&lt;&gt;$B8)),"ID LISTS UNALIGNED",and($A10&lt;&gt;"",countif('5) Release_Track'!$F:$F,$A10)=0),"NO ISRC MATCH in Release_Track",and($B10&lt;&gt;"",countif('5) Release_Track'!$G:$G,$B10)=0),"NO CATALOG ID MATCH in Release_Track",iserror(vlookup($A10&amp;$B10,'5) Release_Track'!$F:$F&amp;'5) Release_Track'!$G:$G,1,0)),"NO ISRC-CATALOG ID pair MATCH in Release_Track" )</f>
        <v>O Jogador Perfeito</v>
      </c>
      <c r="D10" s="143" t="str">
        <f t="array" ref="D10">ifs(and(isblank($A10),isblank($B10)),"", not(iserror(vlookup($A10&amp;$B10,'5) Release_Track'!$F:$F&amp;'5) Release_Track'!$G:$G,1,0))),vlookup($A10&amp;$B10,{'5) Release_Track'!$F:$F&amp;'5) Release_Track'!$G:$G,'5) Release_Track'!$I:$I},2,0), or(and(not(isblank($B10)),$B10=$B8,$A10&lt;&gt;$A8),and(not(isblank($A10)),$A10=$A8,$B10&lt;&gt;$B8)),"ID LISTS UNALIGNED",and($A10&lt;&gt;"",countif('5) Release_Track'!$F:$F,$A10)=0),"NO ISRC MATCH in Release_Track",and($B10&lt;&gt;"",countif('5) Release_Track'!$G:$G,$B10)=0),"NO CATALOG ID MATCH in Release_Track",iserror(vlookup($A10&amp;$B10,'5) Release_Track'!$F:$F&amp;'5) Release_Track'!$G:$G,1,0)),"NO ISRC-CATALOG ID pair MATCH in Release_Track" )</f>
        <v/>
      </c>
      <c r="E10" s="49" t="s">
        <v>1281</v>
      </c>
      <c r="F10" s="135" t="s">
        <v>1305</v>
      </c>
      <c r="G10" s="191">
        <v>0.5</v>
      </c>
      <c r="H10" s="192">
        <f t="shared" si="1"/>
        <v>0.5</v>
      </c>
      <c r="I10" s="8" t="s">
        <v>1306</v>
      </c>
      <c r="J10" s="28"/>
      <c r="K10" s="28"/>
      <c r="L10" s="8" t="str">
        <f>"insert into ComposerContent VALUES ((select max(ComposerId) from Composers where Name=N'"&amp;SUBSTITUTE(trim(E10),"'","''")&amp;"' and EnterpriseId="&amp;EntId&amp;"), "&amp;G10*100&amp;", "&amp;if(ISBLANK(B10),"(select max(TrackId) from tracks where isrc='"&amp;A10&amp;"' and EnterpriseId="&amp;EntId&amp;")","(select max(TrackId) from Tracks where TrackVendorId='"&amp;SUBSTITUTE(B10,"'","''")&amp;"' and  EnterpriseId="&amp;EntId&amp;")")&amp;", null, 0, 0, "&amp;if(I10&lt;&gt;"Published (managed by a publisher)", "null", "(select PublisherId from Publishers where name=N'"&amp;SUBSTITUTE(trim(J10),"'","''")&amp;"' and EnterpriseId="&amp;EntId&amp;")")&amp;" , null, (select RightsId from MechanicalsRights where RightsName='"&amp;SUBSTITUTE(I10,"'","''")&amp;"'), null, null, (select RoleId from ContributorRoles where Name='"&amp;F10&amp;"'))"</f>
        <v>insert into ComposerContent VALUES ((select max(ComposerId) from Composers where Name=N'Matheus Sales Ferreira dos Santos' and EnterpriseId=647322), 50, (select max(TrackId) from tracks where isrc='QZW9M2286061' and EnterpriseId=647322), null, 0, 0, null , null, (select RightsId from MechanicalsRights where RightsName='Copyright control (self-published)'), null, null, (select RoleId from ContributorRoles where Name='Composer &amp; Lyricist'))</v>
      </c>
      <c r="M10" s="28" t="str">
        <f>VLOOKUP(A10,'9) Audio_Properties'!A:A,1,0)</f>
        <v>QZW9M2286061</v>
      </c>
      <c r="N10" s="28"/>
      <c r="O10" s="28"/>
      <c r="P10" s="28"/>
      <c r="Q10" s="28"/>
      <c r="R10" s="28"/>
      <c r="S10" s="28"/>
      <c r="T10" s="28"/>
      <c r="U10" s="28"/>
      <c r="V10" s="28"/>
      <c r="W10" s="28"/>
      <c r="X10" s="28"/>
      <c r="Y10" s="28"/>
      <c r="Z10" s="28"/>
    </row>
    <row r="11">
      <c r="A11" s="8" t="s">
        <v>708</v>
      </c>
      <c r="B11" s="133"/>
      <c r="C11" s="143" t="str">
        <f t="array" ref="C11">ifs(and(isblank($A11),isblank($B11)),"", not(iserror(vlookup($A11&amp;$B11,'5) Release_Track'!$F:$F&amp;'5) Release_Track'!$G:$G,1,0))),vlookup($A11&amp;$B11,{'5) Release_Track'!$F:$F&amp;'5) Release_Track'!$G:$G,'5) Release_Track'!$H:$H},2,0), or(and(not(isblank($B11)),$B11=$B9,$A11&lt;&gt;$A9),and(not(isblank($A11)),$A11=$A9,$B11&lt;&gt;$B9)),"ID LISTS UNALIGNED",and($A11&lt;&gt;"",countif('5) Release_Track'!$F:$F,$A11)=0),"NO ISRC MATCH in Release_Track",and($B11&lt;&gt;"",countif('5) Release_Track'!$G:$G,$B11)=0),"NO CATALOG ID MATCH in Release_Track",iserror(vlookup($A11&amp;$B11,'5) Release_Track'!$F:$F&amp;'5) Release_Track'!$G:$G,1,0)),"NO ISRC-CATALOG ID pair MATCH in Release_Track" )</f>
        <v>O Jogador Perfeito</v>
      </c>
      <c r="D11" s="143"/>
      <c r="E11" s="43" t="s">
        <v>123</v>
      </c>
      <c r="F11" s="135" t="s">
        <v>1305</v>
      </c>
      <c r="G11" s="191">
        <v>0.5</v>
      </c>
      <c r="H11" s="192">
        <f t="shared" si="1"/>
        <v>1</v>
      </c>
      <c r="I11" s="8" t="s">
        <v>1306</v>
      </c>
      <c r="J11" s="28"/>
      <c r="K11" s="28"/>
      <c r="L11" s="8" t="str">
        <f>"insert into ComposerContent VALUES ((select max(ComposerId) from Composers where Name=N'"&amp;SUBSTITUTE(trim(E11),"'","''")&amp;"' and EnterpriseId="&amp;EntId&amp;"), "&amp;G11*100&amp;", "&amp;if(ISBLANK(B11),"(select max(TrackId) from tracks where isrc='"&amp;A11&amp;"' and EnterpriseId="&amp;EntId&amp;")","(select max(TrackId) from Tracks where TrackVendorId='"&amp;SUBSTITUTE(B11,"'","''")&amp;"' and  EnterpriseId="&amp;EntId&amp;")")&amp;", null, 0, 0, "&amp;if(I11&lt;&gt;"Published (managed by a publisher)", "null", "(select PublisherId from Publishers where name=N'"&amp;SUBSTITUTE(trim(J11),"'","''")&amp;"' and EnterpriseId="&amp;EntId&amp;")")&amp;" , null, (select RightsId from MechanicalsRights where RightsName='"&amp;SUBSTITUTE(I11,"'","''")&amp;"'), null, null, (select RoleId from ContributorRoles where Name='"&amp;F11&amp;"'))"</f>
        <v>insert into ComposerContent VALUES ((select max(ComposerId) from Composers where Name=N'Riick Palmieri' and EnterpriseId=647322), 50, (select max(TrackId) from tracks where isrc='QZW9M2286061' and EnterpriseId=647322), null, 0, 0, null , null, (select RightsId from MechanicalsRights where RightsName='Copyright control (self-published)'), null, null, (select RoleId from ContributorRoles where Name='Composer &amp; Lyricist'))</v>
      </c>
      <c r="M11" s="28" t="str">
        <f>VLOOKUP(A11,'9) Audio_Properties'!A:A,1,0)</f>
        <v>QZW9M2286061</v>
      </c>
      <c r="N11" s="28"/>
      <c r="O11" s="28"/>
      <c r="P11" s="28"/>
      <c r="Q11" s="28"/>
      <c r="R11" s="28"/>
      <c r="S11" s="28"/>
      <c r="T11" s="28"/>
      <c r="U11" s="28"/>
      <c r="V11" s="28"/>
      <c r="W11" s="28"/>
      <c r="X11" s="28"/>
      <c r="Y11" s="28"/>
      <c r="Z11" s="28"/>
    </row>
    <row r="12">
      <c r="A12" s="8" t="s">
        <v>710</v>
      </c>
      <c r="B12" s="133"/>
      <c r="C12" s="143" t="str">
        <f t="array" ref="C12">ifs(and(isblank($A12),isblank($B12)),"", not(iserror(vlookup($A12&amp;$B12,'5) Release_Track'!$F:$F&amp;'5) Release_Track'!$G:$G,1,0))),vlookup($A12&amp;$B12,{'5) Release_Track'!$F:$F&amp;'5) Release_Track'!$G:$G,'5) Release_Track'!$H:$H},2,0), or(and(not(isblank($B12)),$B12=$B10,$A12&lt;&gt;$A10),and(not(isblank($A12)),$A12=$A10,$B12&lt;&gt;$B10)),"ID LISTS UNALIGNED",and($A12&lt;&gt;"",countif('5) Release_Track'!$F:$F,$A12)=0),"NO ISRC MATCH in Release_Track",and($B12&lt;&gt;"",countif('5) Release_Track'!$G:$G,$B12)=0),"NO CATALOG ID MATCH in Release_Track",iserror(vlookup($A12&amp;$B12,'5) Release_Track'!$F:$F&amp;'5) Release_Track'!$G:$G,1,0)),"NO ISRC-CATALOG ID pair MATCH in Release_Track" )</f>
        <v>Batalha Final</v>
      </c>
      <c r="D12" s="143" t="str">
        <f t="array" ref="D12">ifs(and(isblank($A12),isblank($B12)),"", not(iserror(vlookup($A12&amp;$B12,'5) Release_Track'!$F:$F&amp;'5) Release_Track'!$G:$G,1,0))),vlookup($A12&amp;$B12,{'5) Release_Track'!$F:$F&amp;'5) Release_Track'!$G:$G,'5) Release_Track'!$I:$I},2,0), or(and(not(isblank($B12)),$B12=$B10,$A12&lt;&gt;$A10),and(not(isblank($A12)),$A12=$A10,$B12&lt;&gt;$B10)),"ID LISTS UNALIGNED",and($A12&lt;&gt;"",countif('5) Release_Track'!$F:$F,$A12)=0),"NO ISRC MATCH in Release_Track",and($B12&lt;&gt;"",countif('5) Release_Track'!$G:$G,$B12)=0),"NO CATALOG ID MATCH in Release_Track",iserror(vlookup($A12&amp;$B12,'5) Release_Track'!$F:$F&amp;'5) Release_Track'!$G:$G,1,0)),"NO ISRC-CATALOG ID pair MATCH in Release_Track" )</f>
        <v/>
      </c>
      <c r="E12" s="49" t="s">
        <v>1277</v>
      </c>
      <c r="F12" s="135" t="s">
        <v>1305</v>
      </c>
      <c r="G12" s="191">
        <v>1.0</v>
      </c>
      <c r="H12" s="192">
        <f t="shared" si="1"/>
        <v>1</v>
      </c>
      <c r="I12" s="8" t="s">
        <v>1306</v>
      </c>
      <c r="J12" s="28"/>
      <c r="K12" s="28"/>
      <c r="L12" s="8" t="str">
        <f>"insert into ComposerContent VALUES ((select max(ComposerId) from Composers where Name=N'"&amp;SUBSTITUTE(trim(E12),"'","''")&amp;"' and EnterpriseId="&amp;EntId&amp;"), "&amp;G12*100&amp;", "&amp;if(ISBLANK(B12),"(select max(TrackId) from tracks where isrc='"&amp;A12&amp;"' and EnterpriseId="&amp;EntId&amp;")","(select max(TrackId) from Tracks where TrackVendorId='"&amp;SUBSTITUTE(B12,"'","''")&amp;"' and  EnterpriseId="&amp;EntId&amp;")")&amp;", null, 0, 0, "&amp;if(I12&lt;&gt;"Published (managed by a publisher)", "null", "(select PublisherId from Publishers where name=N'"&amp;SUBSTITUTE(trim(J12),"'","''")&amp;"' and EnterpriseId="&amp;EntId&amp;")")&amp;" , null, (select RightsId from MechanicalsRights where RightsName='"&amp;SUBSTITUTE(I12,"'","''")&amp;"'), null, null, (select RoleId from ContributorRoles where Name='"&amp;F12&amp;"'))"</f>
        <v>insert into ComposerContent VALUES ((select max(ComposerId) from Composers where Name=N'Jackson Bertholdo Dos Santos' and EnterpriseId=647322), 100, (select max(TrackId) from tracks where isrc='QZW9M2286013' and EnterpriseId=647322), null, 0, 0, null , null, (select RightsId from MechanicalsRights where RightsName='Copyright control (self-published)'), null, null, (select RoleId from ContributorRoles where Name='Composer &amp; Lyricist'))</v>
      </c>
      <c r="M12" s="28" t="str">
        <f>VLOOKUP(A12,'9) Audio_Properties'!A:A,1,0)</f>
        <v>QZW9M2286013</v>
      </c>
      <c r="N12" s="28"/>
      <c r="O12" s="28"/>
      <c r="P12" s="28"/>
      <c r="Q12" s="28"/>
      <c r="R12" s="28"/>
      <c r="S12" s="28"/>
      <c r="T12" s="28"/>
      <c r="U12" s="28"/>
      <c r="V12" s="28"/>
      <c r="W12" s="28"/>
      <c r="X12" s="28"/>
      <c r="Y12" s="28"/>
      <c r="Z12" s="28"/>
    </row>
    <row r="13">
      <c r="A13" s="8" t="s">
        <v>712</v>
      </c>
      <c r="B13" s="133"/>
      <c r="C13" s="143" t="str">
        <f t="array" ref="C13">ifs(and(isblank($A13),isblank($B13)),"", not(iserror(vlookup($A13&amp;$B13,'5) Release_Track'!$F:$F&amp;'5) Release_Track'!$G:$G,1,0))),vlookup($A13&amp;$B13,{'5) Release_Track'!$F:$F&amp;'5) Release_Track'!$G:$G,'5) Release_Track'!$H:$H},2,0), or(and(not(isblank($B13)),$B13=#REF!,$A13&lt;&gt;#REF!),and(not(isblank($A13)),$A13=#REF!,$B13&lt;&gt;#REF!)),"ID LISTS UNALIGNED",and($A13&lt;&gt;"",countif('5) Release_Track'!$F:$F,$A13)=0),"NO ISRC MATCH in Release_Track",and($B13&lt;&gt;"",countif('5) Release_Track'!$G:$G,$B13)=0),"NO CATALOG ID MATCH in Release_Track",iserror(vlookup($A13&amp;$B13,'5) Release_Track'!$F:$F&amp;'5) Release_Track'!$G:$G,1,0)),"NO ISRC-CATALOG ID pair MATCH in Release_Track" )</f>
        <v>O Rei da Velocidade</v>
      </c>
      <c r="D13" s="143" t="str">
        <f t="array" ref="D13">ifs(and(isblank($A13),isblank($B13)),"", not(iserror(vlookup($A13&amp;$B13,'5) Release_Track'!$F:$F&amp;'5) Release_Track'!$G:$G,1,0))),vlookup($A13&amp;$B13,{'5) Release_Track'!$F:$F&amp;'5) Release_Track'!$G:$G,'5) Release_Track'!$I:$I},2,0), or(and(not(isblank($B13)),$B13=#REF!,$A13&lt;&gt;#REF!),and(not(isblank($A13)),$A13=#REF!,$B13&lt;&gt;#REF!)),"ID LISTS UNALIGNED",and($A13&lt;&gt;"",countif('5) Release_Track'!$F:$F,$A13)=0),"NO ISRC MATCH in Release_Track",and($B13&lt;&gt;"",countif('5) Release_Track'!$G:$G,$B13)=0),"NO CATALOG ID MATCH in Release_Track",iserror(vlookup($A13&amp;$B13,'5) Release_Track'!$F:$F&amp;'5) Release_Track'!$G:$G,1,0)),"NO ISRC-CATALOG ID pair MATCH in Release_Track" )</f>
        <v/>
      </c>
      <c r="E13" s="49" t="s">
        <v>1281</v>
      </c>
      <c r="F13" s="135" t="s">
        <v>1305</v>
      </c>
      <c r="G13" s="191">
        <v>1.0</v>
      </c>
      <c r="H13" s="192">
        <f t="shared" si="1"/>
        <v>1</v>
      </c>
      <c r="I13" s="8" t="s">
        <v>1306</v>
      </c>
      <c r="J13" s="28"/>
      <c r="K13" s="28"/>
      <c r="L13" s="8" t="str">
        <f>"insert into ComposerContent VALUES ((select max(ComposerId) from Composers where Name=N'"&amp;SUBSTITUTE(trim(E13),"'","''")&amp;"' and EnterpriseId="&amp;EntId&amp;"), "&amp;G13*100&amp;", "&amp;if(ISBLANK(B13),"(select max(TrackId) from tracks where isrc='"&amp;A13&amp;"' and EnterpriseId="&amp;EntId&amp;")","(select max(TrackId) from Tracks where TrackVendorId='"&amp;SUBSTITUTE(B13,"'","''")&amp;"' and  EnterpriseId="&amp;EntId&amp;")")&amp;", null, 0, 0, "&amp;if(I13&lt;&gt;"Published (managed by a publisher)", "null", "(select PublisherId from Publishers where name=N'"&amp;SUBSTITUTE(trim(J13),"'","''")&amp;"' and EnterpriseId="&amp;EntId&amp;")")&amp;" , null, (select RightsId from MechanicalsRights where RightsName='"&amp;SUBSTITUTE(I13,"'","''")&amp;"'), null, null, (select RoleId from ContributorRoles where Name='"&amp;F13&amp;"'))"</f>
        <v>insert into ComposerContent VALUES ((select max(ComposerId) from Composers where Name=N'Matheus Sales Ferreira dos Santos' and EnterpriseId=647322), 100, (select max(TrackId) from tracks where isrc='QZW9M2292103' and EnterpriseId=647322), null, 0, 0, null , null, (select RightsId from MechanicalsRights where RightsName='Copyright control (self-published)'), null, null, (select RoleId from ContributorRoles where Name='Composer &amp; Lyricist'))</v>
      </c>
      <c r="M13" s="28" t="str">
        <f>VLOOKUP(A13,'9) Audio_Properties'!A:A,1,0)</f>
        <v>QZW9M2292103</v>
      </c>
      <c r="N13" s="28"/>
      <c r="O13" s="28"/>
      <c r="P13" s="28"/>
      <c r="Q13" s="28"/>
      <c r="R13" s="28"/>
      <c r="S13" s="28"/>
      <c r="T13" s="28"/>
      <c r="U13" s="28"/>
      <c r="V13" s="28"/>
      <c r="W13" s="28"/>
      <c r="X13" s="28"/>
      <c r="Y13" s="28"/>
      <c r="Z13" s="28"/>
    </row>
    <row r="14">
      <c r="A14" s="8" t="s">
        <v>714</v>
      </c>
      <c r="B14" s="133"/>
      <c r="C14" s="143" t="str">
        <f t="array" ref="C14">ifs(and(isblank($A14),isblank($B14)),"", not(iserror(vlookup($A14&amp;$B14,'5) Release_Track'!$F:$F&amp;'5) Release_Track'!$G:$G,1,0))),vlookup($A14&amp;$B14,{'5) Release_Track'!$F:$F&amp;'5) Release_Track'!$G:$G,'5) Release_Track'!$H:$H},2,0), or(and(not(isblank($B14)),$B14=$B13,$A14&lt;&gt;$A13),and(not(isblank($A14)),$A14=$A13,$B14&lt;&gt;$B13)),"ID LISTS UNALIGNED",and($A14&lt;&gt;"",countif('5) Release_Track'!$F:$F,$A14)=0),"NO ISRC MATCH in Release_Track",and($B14&lt;&gt;"",countif('5) Release_Track'!$G:$G,$B14)=0),"NO CATALOG ID MATCH in Release_Track",iserror(vlookup($A14&amp;$B14,'5) Release_Track'!$F:$F&amp;'5) Release_Track'!$G:$G,1,0)),"NO ISRC-CATALOG ID pair MATCH in Release_Track" )</f>
        <v>Benihime</v>
      </c>
      <c r="D14" s="143" t="str">
        <f t="array" ref="D14">ifs(and(isblank($A14),isblank($B14)),"", not(iserror(vlookup($A14&amp;$B14,'5) Release_Track'!$F:$F&amp;'5) Release_Track'!$G:$G,1,0))),vlookup($A14&amp;$B14,{'5) Release_Track'!$F:$F&amp;'5) Release_Track'!$G:$G,'5) Release_Track'!$I:$I},2,0), or(and(not(isblank($B14)),$B14=$B13,$A14&lt;&gt;$A13),and(not(isblank($A14)),$A14=$A13,$B14&lt;&gt;$B13)),"ID LISTS UNALIGNED",and($A14&lt;&gt;"",countif('5) Release_Track'!$F:$F,$A14)=0),"NO ISRC MATCH in Release_Track",and($B14&lt;&gt;"",countif('5) Release_Track'!$G:$G,$B14)=0),"NO CATALOG ID MATCH in Release_Track",iserror(vlookup($A14&amp;$B14,'5) Release_Track'!$F:$F&amp;'5) Release_Track'!$G:$G,1,0)),"NO ISRC-CATALOG ID pair MATCH in Release_Track" )</f>
        <v/>
      </c>
      <c r="E14" s="49" t="s">
        <v>1277</v>
      </c>
      <c r="F14" s="135" t="s">
        <v>1305</v>
      </c>
      <c r="G14" s="191">
        <v>1.0</v>
      </c>
      <c r="H14" s="192">
        <f t="shared" si="1"/>
        <v>1</v>
      </c>
      <c r="I14" s="8" t="s">
        <v>1306</v>
      </c>
      <c r="J14" s="28"/>
      <c r="K14" s="28"/>
      <c r="L14" s="8" t="str">
        <f>"insert into ComposerContent VALUES ((select max(ComposerId) from Composers where Name=N'"&amp;SUBSTITUTE(trim(E14),"'","''")&amp;"' and EnterpriseId="&amp;EntId&amp;"), "&amp;G14*100&amp;", "&amp;if(ISBLANK(B14),"(select max(TrackId) from tracks where isrc='"&amp;A14&amp;"' and EnterpriseId="&amp;EntId&amp;")","(select max(TrackId) from Tracks where TrackVendorId='"&amp;SUBSTITUTE(B14,"'","''")&amp;"' and  EnterpriseId="&amp;EntId&amp;")")&amp;", null, 0, 0, "&amp;if(I14&lt;&gt;"Published (managed by a publisher)", "null", "(select PublisherId from Publishers where name=N'"&amp;SUBSTITUTE(trim(J14),"'","''")&amp;"' and EnterpriseId="&amp;EntId&amp;")")&amp;" , null, (select RightsId from MechanicalsRights where RightsName='"&amp;SUBSTITUTE(I14,"'","''")&amp;"'), null, null, (select RoleId from ContributorRoles where Name='"&amp;F14&amp;"'))"</f>
        <v>insert into ComposerContent VALUES ((select max(ComposerId) from Composers where Name=N'Jackson Bertholdo Dos Santos' and EnterpriseId=647322), 100, (select max(TrackId) from tracks where isrc='QZW9N2204534' and EnterpriseId=647322), null, 0, 0, null , null, (select RightsId from MechanicalsRights where RightsName='Copyright control (self-published)'), null, null, (select RoleId from ContributorRoles where Name='Composer &amp; Lyricist'))</v>
      </c>
      <c r="M14" s="28" t="str">
        <f>VLOOKUP(A14,'9) Audio_Properties'!A:A,1,0)</f>
        <v>QZW9N2204534</v>
      </c>
      <c r="N14" s="28"/>
      <c r="O14" s="28"/>
      <c r="P14" s="28"/>
      <c r="Q14" s="28"/>
      <c r="R14" s="28"/>
      <c r="S14" s="28"/>
      <c r="T14" s="42"/>
      <c r="U14" s="28"/>
      <c r="V14" s="28"/>
      <c r="W14" s="28"/>
      <c r="X14" s="28"/>
      <c r="Y14" s="28"/>
      <c r="Z14" s="28"/>
    </row>
    <row r="15">
      <c r="A15" s="8" t="s">
        <v>716</v>
      </c>
      <c r="B15" s="116"/>
      <c r="C15" s="143" t="str">
        <f t="array" ref="C15">ifs(and(isblank($A15),isblank($B15)),"", not(iserror(vlookup($A15&amp;$B15,'5) Release_Track'!$F:$F&amp;'5) Release_Track'!$G:$G,1,0))),vlookup($A15&amp;$B15,{'5) Release_Track'!$F:$F&amp;'5) Release_Track'!$G:$G,'5) Release_Track'!$H:$H},2,0), or(and(not(isblank($B15)),$B15=$B14,$A15&lt;&gt;$A14),and(not(isblank($A15)),$A15=$A14,$B15&lt;&gt;$B14)),"ID LISTS UNALIGNED",and($A15&lt;&gt;"",countif('5) Release_Track'!$F:$F,$A15)=0),"NO ISRC MATCH in Release_Track",and($B15&lt;&gt;"",countif('5) Release_Track'!$G:$G,$B15)=0),"NO CATALOG ID MATCH in Release_Track",iserror(vlookup($A15&amp;$B15,'5) Release_Track'!$F:$F&amp;'5) Release_Track'!$G:$G,1,0)),"NO ISRC-CATALOG ID pair MATCH in Release_Track" )</f>
        <v>Esse Era o Seu Sonho?</v>
      </c>
      <c r="D15" s="143" t="str">
        <f t="array" ref="D15">ifs(and(isblank($A15),isblank($B15)),"", not(iserror(vlookup($A15&amp;$B15,'5) Release_Track'!$F:$F&amp;'5) Release_Track'!$G:$G,1,0))),vlookup($A15&amp;$B15,{'5) Release_Track'!$F:$F&amp;'5) Release_Track'!$G:$G,'5) Release_Track'!$I:$I},2,0), or(and(not(isblank($B15)),$B15=$B14,$A15&lt;&gt;$A14),and(not(isblank($A15)),$A15=$A14,$B15&lt;&gt;$B14)),"ID LISTS UNALIGNED",and($A15&lt;&gt;"",countif('5) Release_Track'!$F:$F,$A15)=0),"NO ISRC MATCH in Release_Track",and($B15&lt;&gt;"",countif('5) Release_Track'!$G:$G,$B15)=0),"NO CATALOG ID MATCH in Release_Track",iserror(vlookup($A15&amp;$B15,'5) Release_Track'!$F:$F&amp;'5) Release_Track'!$G:$G,1,0)),"NO ISRC-CATALOG ID pair MATCH in Release_Track" )</f>
        <v/>
      </c>
      <c r="E15" s="49" t="s">
        <v>1281</v>
      </c>
      <c r="F15" s="135" t="s">
        <v>1305</v>
      </c>
      <c r="G15" s="191">
        <v>1.0</v>
      </c>
      <c r="H15" s="192">
        <f t="shared" si="1"/>
        <v>1</v>
      </c>
      <c r="I15" s="8" t="s">
        <v>1306</v>
      </c>
      <c r="J15" s="20"/>
      <c r="K15" s="20"/>
      <c r="L15" s="8" t="str">
        <f>"insert into ComposerContent VALUES ((select max(ComposerId) from Composers where Name=N'"&amp;SUBSTITUTE(trim(E15),"'","''")&amp;"' and EnterpriseId="&amp;EntId&amp;"), "&amp;G15*100&amp;", "&amp;if(ISBLANK(B15),"(select max(TrackId) from tracks where isrc='"&amp;A15&amp;"' and EnterpriseId="&amp;EntId&amp;")","(select max(TrackId) from Tracks where TrackVendorId='"&amp;SUBSTITUTE(B15,"'","''")&amp;"' and  EnterpriseId="&amp;EntId&amp;")")&amp;", null, 0, 0, "&amp;if(I15&lt;&gt;"Published (managed by a publisher)", "null", "(select PublisherId from Publishers where name=N'"&amp;SUBSTITUTE(trim(J15),"'","''")&amp;"' and EnterpriseId="&amp;EntId&amp;")")&amp;" , null, (select RightsId from MechanicalsRights where RightsName='"&amp;SUBSTITUTE(I15,"'","''")&amp;"'), null, null, (select RoleId from ContributorRoles where Name='"&amp;F15&amp;"'))"</f>
        <v>insert into ComposerContent VALUES ((select max(ComposerId) from Composers where Name=N'Matheus Sales Ferreira dos Santos' and EnterpriseId=647322), 100, (select max(TrackId) from tracks where isrc='QZW9N2223951' and EnterpriseId=647322), null, 0, 0, null , null, (select RightsId from MechanicalsRights where RightsName='Copyright control (self-published)'), null, null, (select RoleId from ContributorRoles where Name='Composer &amp; Lyricist'))</v>
      </c>
      <c r="M15" s="28" t="str">
        <f>VLOOKUP(A15,'9) Audio_Properties'!A:A,1,0)</f>
        <v>QZW9N2223951</v>
      </c>
    </row>
    <row r="16">
      <c r="A16" s="8" t="s">
        <v>718</v>
      </c>
      <c r="B16" s="116"/>
      <c r="C16" s="143" t="str">
        <f t="array" ref="C16">ifs(and(isblank($A16),isblank($B16)),"", not(iserror(vlookup($A16&amp;$B16,'5) Release_Track'!$F:$F&amp;'5) Release_Track'!$G:$G,1,0))),vlookup($A16&amp;$B16,{'5) Release_Track'!$F:$F&amp;'5) Release_Track'!$G:$G,'5) Release_Track'!$H:$H},2,0), or(and(not(isblank($B16)),$B16=#REF!,$A16&lt;&gt;#REF!),and(not(isblank($A16)),$A16=#REF!,$B16&lt;&gt;#REF!)),"ID LISTS UNALIGNED",and($A16&lt;&gt;"",countif('5) Release_Track'!$F:$F,$A16)=0),"NO ISRC MATCH in Release_Track",and($B16&lt;&gt;"",countif('5) Release_Track'!$G:$G,$B16)=0),"NO CATALOG ID MATCH in Release_Track",iserror(vlookup($A16&amp;$B16,'5) Release_Track'!$F:$F&amp;'5) Release_Track'!$G:$G,1,0)),"NO ISRC-CATALOG ID pair MATCH in Release_Track" )</f>
        <v>A Vontade de um Saiyajin</v>
      </c>
      <c r="D16" s="143" t="str">
        <f t="array" ref="D16">ifs(and(isblank($A16),isblank($B16)),"", not(iserror(vlookup($A16&amp;$B16,'5) Release_Track'!$F:$F&amp;'5) Release_Track'!$G:$G,1,0))),vlookup($A16&amp;$B16,{'5) Release_Track'!$F:$F&amp;'5) Release_Track'!$G:$G,'5) Release_Track'!$I:$I},2,0), or(and(not(isblank($B16)),$B16=#REF!,$A16&lt;&gt;#REF!),and(not(isblank($A16)),$A16=#REF!,$B16&lt;&gt;#REF!)),"ID LISTS UNALIGNED",and($A16&lt;&gt;"",countif('5) Release_Track'!$F:$F,$A16)=0),"NO ISRC MATCH in Release_Track",and($B16&lt;&gt;"",countif('5) Release_Track'!$G:$G,$B16)=0),"NO CATALOG ID MATCH in Release_Track",iserror(vlookup($A16&amp;$B16,'5) Release_Track'!$F:$F&amp;'5) Release_Track'!$G:$G,1,0)),"NO ISRC-CATALOG ID pair MATCH in Release_Track" )</f>
        <v/>
      </c>
      <c r="E16" s="49" t="s">
        <v>1281</v>
      </c>
      <c r="F16" s="135" t="s">
        <v>1305</v>
      </c>
      <c r="G16" s="191">
        <v>1.0</v>
      </c>
      <c r="H16" s="192">
        <f t="shared" si="1"/>
        <v>1</v>
      </c>
      <c r="I16" s="8" t="s">
        <v>1306</v>
      </c>
      <c r="J16" s="20"/>
      <c r="K16" s="20"/>
      <c r="L16" s="8" t="str">
        <f>"insert into ComposerContent VALUES ((select max(ComposerId) from Composers where Name=N'"&amp;SUBSTITUTE(trim(E16),"'","''")&amp;"' and EnterpriseId="&amp;EntId&amp;"), "&amp;G16*100&amp;", "&amp;if(ISBLANK(B16),"(select max(TrackId) from tracks where isrc='"&amp;A16&amp;"' and EnterpriseId="&amp;EntId&amp;")","(select max(TrackId) from Tracks where TrackVendorId='"&amp;SUBSTITUTE(B16,"'","''")&amp;"' and  EnterpriseId="&amp;EntId&amp;")")&amp;", null, 0, 0, "&amp;if(I16&lt;&gt;"Published (managed by a publisher)", "null", "(select PublisherId from Publishers where name=N'"&amp;SUBSTITUTE(trim(J16),"'","''")&amp;"' and EnterpriseId="&amp;EntId&amp;")")&amp;" , null, (select RightsId from MechanicalsRights where RightsName='"&amp;SUBSTITUTE(I16,"'","''")&amp;"'), null, null, (select RoleId from ContributorRoles where Name='"&amp;F16&amp;"'))"</f>
        <v>insert into ComposerContent VALUES ((select max(ComposerId) from Composers where Name=N'Matheus Sales Ferreira dos Santos' and EnterpriseId=647322), 100, (select max(TrackId) from tracks where isrc='QZW9N2253482' and EnterpriseId=647322), null, 0, 0, null , null, (select RightsId from MechanicalsRights where RightsName='Copyright control (self-published)'), null, null, (select RoleId from ContributorRoles where Name='Composer &amp; Lyricist'))</v>
      </c>
      <c r="M16" s="28" t="str">
        <f>VLOOKUP(A16,'9) Audio_Properties'!A:A,1,0)</f>
        <v>QZW9N2253482</v>
      </c>
    </row>
    <row r="17">
      <c r="A17" s="8" t="s">
        <v>720</v>
      </c>
      <c r="B17" s="116"/>
      <c r="C17" s="143" t="str">
        <f t="array" ref="C17">ifs(and(isblank($A17),isblank($B17)),"", not(iserror(vlookup($A17&amp;$B17,'5) Release_Track'!$F:$F&amp;'5) Release_Track'!$G:$G,1,0))),vlookup($A17&amp;$B17,{'5) Release_Track'!$F:$F&amp;'5) Release_Track'!$G:$G,'5) Release_Track'!$H:$H},2,0), or(and(not(isblank($B17)),$B17=$B16,$A17&lt;&gt;$A16),and(not(isblank($A17)),$A17=$A16,$B17&lt;&gt;$B16)),"ID LISTS UNALIGNED",and($A17&lt;&gt;"",countif('5) Release_Track'!$F:$F,$A17)=0),"NO ISRC MATCH in Release_Track",and($B17&lt;&gt;"",countif('5) Release_Track'!$G:$G,$B17)=0),"NO CATALOG ID MATCH in Release_Track",iserror(vlookup($A17&amp;$B17,'5) Release_Track'!$F:$F&amp;'5) Release_Track'!$G:$G,1,0)),"NO ISRC-CATALOG ID pair MATCH in Release_Track" )</f>
        <v>Animes no Topo</v>
      </c>
      <c r="D17" s="143" t="str">
        <f t="array" ref="D17">ifs(and(isblank($A17),isblank($B17)),"", not(iserror(vlookup($A17&amp;$B17,'5) Release_Track'!$F:$F&amp;'5) Release_Track'!$G:$G,1,0))),vlookup($A17&amp;$B17,{'5) Release_Track'!$F:$F&amp;'5) Release_Track'!$G:$G,'5) Release_Track'!$I:$I},2,0), or(and(not(isblank($B17)),$B17=$B16,$A17&lt;&gt;$A16),and(not(isblank($A17)),$A17=$A16,$B17&lt;&gt;$B16)),"ID LISTS UNALIGNED",and($A17&lt;&gt;"",countif('5) Release_Track'!$F:$F,$A17)=0),"NO ISRC MATCH in Release_Track",and($B17&lt;&gt;"",countif('5) Release_Track'!$G:$G,$B17)=0),"NO CATALOG ID MATCH in Release_Track",iserror(vlookup($A17&amp;$B17,'5) Release_Track'!$F:$F&amp;'5) Release_Track'!$G:$G,1,0)),"NO ISRC-CATALOG ID pair MATCH in Release_Track" )</f>
        <v/>
      </c>
      <c r="E17" s="49" t="s">
        <v>1277</v>
      </c>
      <c r="F17" s="135" t="s">
        <v>1305</v>
      </c>
      <c r="G17" s="191">
        <v>1.0</v>
      </c>
      <c r="H17" s="192">
        <f t="shared" si="1"/>
        <v>1</v>
      </c>
      <c r="I17" s="8" t="s">
        <v>1306</v>
      </c>
      <c r="J17" s="20"/>
      <c r="K17" s="20"/>
      <c r="L17" s="8" t="str">
        <f>"insert into ComposerContent VALUES ((select max(ComposerId) from Composers where Name=N'"&amp;SUBSTITUTE(trim(E17),"'","''")&amp;"' and EnterpriseId="&amp;EntId&amp;"), "&amp;G17*100&amp;", "&amp;if(ISBLANK(B17),"(select max(TrackId) from tracks where isrc='"&amp;A17&amp;"' and EnterpriseId="&amp;EntId&amp;")","(select max(TrackId) from Tracks where TrackVendorId='"&amp;SUBSTITUTE(B17,"'","''")&amp;"' and  EnterpriseId="&amp;EntId&amp;")")&amp;", null, 0, 0, "&amp;if(I17&lt;&gt;"Published (managed by a publisher)", "null", "(select PublisherId from Publishers where name=N'"&amp;SUBSTITUTE(trim(J17),"'","''")&amp;"' and EnterpriseId="&amp;EntId&amp;")")&amp;" , null, (select RightsId from MechanicalsRights where RightsName='"&amp;SUBSTITUTE(I17,"'","''")&amp;"'), null, null, (select RoleId from ContributorRoles where Name='"&amp;F17&amp;"'))"</f>
        <v>insert into ComposerContent VALUES ((select max(ComposerId) from Composers where Name=N'Jackson Bertholdo Dos Santos' and EnterpriseId=647322), 100, (select max(TrackId) from tracks where isrc='QZW9N2265322' and EnterpriseId=647322), null, 0, 0, null , null, (select RightsId from MechanicalsRights where RightsName='Copyright control (self-published)'), null, null, (select RoleId from ContributorRoles where Name='Composer &amp; Lyricist'))</v>
      </c>
      <c r="M17" s="28" t="str">
        <f>VLOOKUP(A17,'9) Audio_Properties'!A:A,1,0)</f>
        <v>QZW9N2265322</v>
      </c>
    </row>
    <row r="18">
      <c r="A18" s="8" t="s">
        <v>722</v>
      </c>
      <c r="B18" s="116"/>
      <c r="C18" s="143" t="str">
        <f t="array" ref="C18">ifs(and(isblank($A18),isblank($B18)),"", not(iserror(vlookup($A18&amp;$B18,'5) Release_Track'!$F:$F&amp;'5) Release_Track'!$G:$G,1,0))),vlookup($A18&amp;$B18,{'5) Release_Track'!$F:$F&amp;'5) Release_Track'!$G:$G,'5) Release_Track'!$H:$H},2,0), or(and(not(isblank($B18)),$B18=#REF!,$A18&lt;&gt;#REF!),and(not(isblank($A18)),$A18=#REF!,$B18&lt;&gt;#REF!)),"ID LISTS UNALIGNED",and($A18&lt;&gt;"",countif('5) Release_Track'!$F:$F,$A18)=0),"NO ISRC MATCH in Release_Track",and($B18&lt;&gt;"",countif('5) Release_Track'!$G:$G,$B18)=0),"NO CATALOG ID MATCH in Release_Track",iserror(vlookup($A18&amp;$B18,'5) Release_Track'!$F:$F&amp;'5) Release_Track'!$G:$G,1,0)),"NO ISRC-CATALOG ID pair MATCH in Release_Track" )</f>
        <v>Rei do Drible</v>
      </c>
      <c r="D18" s="143" t="str">
        <f t="array" ref="D18">ifs(and(isblank($A18),isblank($B18)),"", not(iserror(vlookup($A18&amp;$B18,'5) Release_Track'!$F:$F&amp;'5) Release_Track'!$G:$G,1,0))),vlookup($A18&amp;$B18,{'5) Release_Track'!$F:$F&amp;'5) Release_Track'!$G:$G,'5) Release_Track'!$I:$I},2,0), or(and(not(isblank($B18)),$B18=#REF!,$A18&lt;&gt;#REF!),and(not(isblank($A18)),$A18=#REF!,$B18&lt;&gt;#REF!)),"ID LISTS UNALIGNED",and($A18&lt;&gt;"",countif('5) Release_Track'!$F:$F,$A18)=0),"NO ISRC MATCH in Release_Track",and($B18&lt;&gt;"",countif('5) Release_Track'!$G:$G,$B18)=0),"NO CATALOG ID MATCH in Release_Track",iserror(vlookup($A18&amp;$B18,'5) Release_Track'!$F:$F&amp;'5) Release_Track'!$G:$G,1,0)),"NO ISRC-CATALOG ID pair MATCH in Release_Track" )</f>
        <v/>
      </c>
      <c r="E18" s="49" t="s">
        <v>1281</v>
      </c>
      <c r="F18" s="135" t="s">
        <v>1305</v>
      </c>
      <c r="G18" s="191">
        <v>1.0</v>
      </c>
      <c r="H18" s="192">
        <f t="shared" si="1"/>
        <v>1</v>
      </c>
      <c r="I18" s="8" t="s">
        <v>1306</v>
      </c>
      <c r="J18" s="20"/>
      <c r="K18" s="20"/>
      <c r="L18" s="8" t="str">
        <f>"insert into ComposerContent VALUES ((select max(ComposerId) from Composers where Name=N'"&amp;SUBSTITUTE(trim(E18),"'","''")&amp;"' and EnterpriseId="&amp;EntId&amp;"), "&amp;G18*100&amp;", "&amp;if(ISBLANK(B18),"(select max(TrackId) from tracks where isrc='"&amp;A18&amp;"' and EnterpriseId="&amp;EntId&amp;")","(select max(TrackId) from Tracks where TrackVendorId='"&amp;SUBSTITUTE(B18,"'","''")&amp;"' and  EnterpriseId="&amp;EntId&amp;")")&amp;", null, 0, 0, "&amp;if(I18&lt;&gt;"Published (managed by a publisher)", "null", "(select PublisherId from Publishers where name=N'"&amp;SUBSTITUTE(trim(J18),"'","''")&amp;"' and EnterpriseId="&amp;EntId&amp;")")&amp;" , null, (select RightsId from MechanicalsRights where RightsName='"&amp;SUBSTITUTE(I18,"'","''")&amp;"'), null, null, (select RoleId from ContributorRoles where Name='"&amp;F18&amp;"'))"</f>
        <v>insert into ComposerContent VALUES ((select max(ComposerId) from Composers where Name=N'Matheus Sales Ferreira dos Santos' and EnterpriseId=647322), 100, (select max(TrackId) from tracks where isrc='US7VG2301983' and EnterpriseId=647322), null, 0, 0, null , null, (select RightsId from MechanicalsRights where RightsName='Copyright control (self-published)'), null, null, (select RoleId from ContributorRoles where Name='Composer &amp; Lyricist'))</v>
      </c>
      <c r="M18" s="28" t="str">
        <f>VLOOKUP(A18,'9) Audio_Properties'!A:A,1,0)</f>
        <v>US7VG2301983</v>
      </c>
    </row>
    <row r="19">
      <c r="A19" s="8" t="s">
        <v>724</v>
      </c>
      <c r="B19" s="116"/>
      <c r="C19" s="143" t="str">
        <f t="array" ref="C19">ifs(and(isblank($A19),isblank($B19)),"", not(iserror(vlookup($A19&amp;$B19,'5) Release_Track'!$F:$F&amp;'5) Release_Track'!$G:$G,1,0))),vlookup($A19&amp;$B19,{'5) Release_Track'!$F:$F&amp;'5) Release_Track'!$G:$G,'5) Release_Track'!$H:$H},2,0), or(and(not(isblank($B19)),$B19=#REF!,$A19&lt;&gt;#REF!),and(not(isblank($A19)),$A19=#REF!,$B19&lt;&gt;#REF!)),"ID LISTS UNALIGNED",and($A19&lt;&gt;"",countif('5) Release_Track'!$F:$F,$A19)=0),"NO ISRC MATCH in Release_Track",and($B19&lt;&gt;"",countif('5) Release_Track'!$G:$G,$B19)=0),"NO CATALOG ID MATCH in Release_Track",iserror(vlookup($A19&amp;$B19,'5) Release_Track'!$F:$F&amp;'5) Release_Track'!$G:$G,1,0)),"NO ISRC-CATALOG ID pair MATCH in Release_Track" )</f>
        <v>Força e Talento</v>
      </c>
      <c r="D19" s="143" t="str">
        <f t="array" ref="D19">ifs(and(isblank($A19),isblank($B19)),"", not(iserror(vlookup($A19&amp;$B19,'5) Release_Track'!$F:$F&amp;'5) Release_Track'!$G:$G,1,0))),vlookup($A19&amp;$B19,{'5) Release_Track'!$F:$F&amp;'5) Release_Track'!$G:$G,'5) Release_Track'!$I:$I},2,0), or(and(not(isblank($B19)),$B19=#REF!,$A19&lt;&gt;#REF!),and(not(isblank($A19)),$A19=#REF!,$B19&lt;&gt;#REF!)),"ID LISTS UNALIGNED",and($A19&lt;&gt;"",countif('5) Release_Track'!$F:$F,$A19)=0),"NO ISRC MATCH in Release_Track",and($B19&lt;&gt;"",countif('5) Release_Track'!$G:$G,$B19)=0),"NO CATALOG ID MATCH in Release_Track",iserror(vlookup($A19&amp;$B19,'5) Release_Track'!$F:$F&amp;'5) Release_Track'!$G:$G,1,0)),"NO ISRC-CATALOG ID pair MATCH in Release_Track" )</f>
        <v/>
      </c>
      <c r="E19" s="49" t="s">
        <v>1277</v>
      </c>
      <c r="F19" s="135" t="s">
        <v>1305</v>
      </c>
      <c r="G19" s="191">
        <v>1.0</v>
      </c>
      <c r="H19" s="192">
        <f t="shared" si="1"/>
        <v>1</v>
      </c>
      <c r="I19" s="8" t="s">
        <v>1306</v>
      </c>
      <c r="J19" s="20"/>
      <c r="K19" s="20"/>
      <c r="L19" s="8" t="str">
        <f>"insert into ComposerContent VALUES ((select max(ComposerId) from Composers where Name=N'"&amp;SUBSTITUTE(trim(E19),"'","''")&amp;"' and EnterpriseId="&amp;EntId&amp;"), "&amp;G19*100&amp;", "&amp;if(ISBLANK(B19),"(select max(TrackId) from tracks where isrc='"&amp;A19&amp;"' and EnterpriseId="&amp;EntId&amp;")","(select max(TrackId) from Tracks where TrackVendorId='"&amp;SUBSTITUTE(B19,"'","''")&amp;"' and  EnterpriseId="&amp;EntId&amp;")")&amp;", null, 0, 0, "&amp;if(I19&lt;&gt;"Published (managed by a publisher)", "null", "(select PublisherId from Publishers where name=N'"&amp;SUBSTITUTE(trim(J19),"'","''")&amp;"' and EnterpriseId="&amp;EntId&amp;")")&amp;" , null, (select RightsId from MechanicalsRights where RightsName='"&amp;SUBSTITUTE(I19,"'","''")&amp;"'), null, null, (select RoleId from ContributorRoles where Name='"&amp;F19&amp;"'))"</f>
        <v>insert into ComposerContent VALUES ((select max(ComposerId) from Composers where Name=N'Jackson Bertholdo Dos Santos' and EnterpriseId=647322), 100, (select max(TrackId) from tracks where isrc='US7VG2319987' and EnterpriseId=647322), null, 0, 0, null , null, (select RightsId from MechanicalsRights where RightsName='Copyright control (self-published)'), null, null, (select RoleId from ContributorRoles where Name='Composer &amp; Lyricist'))</v>
      </c>
      <c r="M19" s="28" t="str">
        <f>VLOOKUP(A19,'9) Audio_Properties'!A:A,1,0)</f>
        <v>US7VG2319987</v>
      </c>
    </row>
    <row r="20">
      <c r="A20" s="8" t="s">
        <v>726</v>
      </c>
      <c r="B20" s="116"/>
      <c r="C20" s="143" t="str">
        <f t="array" ref="C20">ifs(and(isblank($A20),isblank($B20)),"", not(iserror(vlookup($A20&amp;$B20,'5) Release_Track'!$F:$F&amp;'5) Release_Track'!$G:$G,1,0))),vlookup($A20&amp;$B20,{'5) Release_Track'!$F:$F&amp;'5) Release_Track'!$G:$G,'5) Release_Track'!$H:$H},2,0), or(and(not(isblank($B20)),$B20=$B19,$A20&lt;&gt;$A19),and(not(isblank($A20)),$A20=$A19,$B20&lt;&gt;$B19)),"ID LISTS UNALIGNED",and($A20&lt;&gt;"",countif('5) Release_Track'!$F:$F,$A20)=0),"NO ISRC MATCH in Release_Track",and($B20&lt;&gt;"",countif('5) Release_Track'!$G:$G,$B20)=0),"NO CATALOG ID MATCH in Release_Track",iserror(vlookup($A20&amp;$B20,'5) Release_Track'!$F:$F&amp;'5) Release_Track'!$G:$G,1,0)),"NO ISRC-CATALOG ID pair MATCH in Release_Track" )</f>
        <v>O Rei da Decisão</v>
      </c>
      <c r="D20" s="143" t="str">
        <f t="array" ref="D20">ifs(and(isblank($A20),isblank($B20)),"", not(iserror(vlookup($A20&amp;$B20,'5) Release_Track'!$F:$F&amp;'5) Release_Track'!$G:$G,1,0))),vlookup($A20&amp;$B20,{'5) Release_Track'!$F:$F&amp;'5) Release_Track'!$G:$G,'5) Release_Track'!$I:$I},2,0), or(and(not(isblank($B20)),$B20=$B19,$A20&lt;&gt;$A19),and(not(isblank($A20)),$A20=$A19,$B20&lt;&gt;$B19)),"ID LISTS UNALIGNED",and($A20&lt;&gt;"",countif('5) Release_Track'!$F:$F,$A20)=0),"NO ISRC MATCH in Release_Track",and($B20&lt;&gt;"",countif('5) Release_Track'!$G:$G,$B20)=0),"NO CATALOG ID MATCH in Release_Track",iserror(vlookup($A20&amp;$B20,'5) Release_Track'!$F:$F&amp;'5) Release_Track'!$G:$G,1,0)),"NO ISRC-CATALOG ID pair MATCH in Release_Track" )</f>
        <v/>
      </c>
      <c r="E20" s="49" t="s">
        <v>1281</v>
      </c>
      <c r="F20" s="135" t="s">
        <v>1305</v>
      </c>
      <c r="G20" s="191">
        <v>1.0</v>
      </c>
      <c r="H20" s="192">
        <f t="shared" si="1"/>
        <v>1</v>
      </c>
      <c r="I20" s="8" t="s">
        <v>1306</v>
      </c>
      <c r="J20" s="20"/>
      <c r="K20" s="20"/>
      <c r="L20" s="8" t="str">
        <f>"insert into ComposerContent VALUES ((select max(ComposerId) from Composers where Name=N'"&amp;SUBSTITUTE(trim(E20),"'","''")&amp;"' and EnterpriseId="&amp;EntId&amp;"), "&amp;G20*100&amp;", "&amp;if(ISBLANK(B20),"(select max(TrackId) from tracks where isrc='"&amp;A20&amp;"' and EnterpriseId="&amp;EntId&amp;")","(select max(TrackId) from Tracks where TrackVendorId='"&amp;SUBSTITUTE(B20,"'","''")&amp;"' and  EnterpriseId="&amp;EntId&amp;")")&amp;", null, 0, 0, "&amp;if(I20&lt;&gt;"Published (managed by a publisher)", "null", "(select PublisherId from Publishers where name=N'"&amp;SUBSTITUTE(trim(J20),"'","''")&amp;"' and EnterpriseId="&amp;EntId&amp;")")&amp;" , null, (select RightsId from MechanicalsRights where RightsName='"&amp;SUBSTITUTE(I20,"'","''")&amp;"'), null, null, (select RoleId from ContributorRoles where Name='"&amp;F20&amp;"'))"</f>
        <v>insert into ComposerContent VALUES ((select max(ComposerId) from Composers where Name=N'Matheus Sales Ferreira dos Santos' and EnterpriseId=647322), 100, (select max(TrackId) from tracks where isrc='US7VG2330947' and EnterpriseId=647322), null, 0, 0, null , null, (select RightsId from MechanicalsRights where RightsName='Copyright control (self-published)'), null, null, (select RoleId from ContributorRoles where Name='Composer &amp; Lyricist'))</v>
      </c>
      <c r="M20" s="28" t="str">
        <f>VLOOKUP(A20,'9) Audio_Properties'!A:A,1,0)</f>
        <v>US7VG2330947</v>
      </c>
    </row>
    <row r="21">
      <c r="A21" s="8" t="s">
        <v>728</v>
      </c>
      <c r="B21" s="116"/>
      <c r="C21" s="143" t="str">
        <f t="array" ref="C21">ifs(and(isblank($A21),isblank($B21)),"", not(iserror(vlookup($A21&amp;$B21,'5) Release_Track'!$F:$F&amp;'5) Release_Track'!$G:$G,1,0))),vlookup($A21&amp;$B21,{'5) Release_Track'!$F:$F&amp;'5) Release_Track'!$G:$G,'5) Release_Track'!$H:$H},2,0), or(and(not(isblank($B21)),$B21=$B20,$A21&lt;&gt;$A20),and(not(isblank($A21)),$A21=$A20,$B21&lt;&gt;$B20)),"ID LISTS UNALIGNED",and($A21&lt;&gt;"",countif('5) Release_Track'!$F:$F,$A21)=0),"NO ISRC MATCH in Release_Track",and($B21&lt;&gt;"",countif('5) Release_Track'!$G:$G,$B21)=0),"NO CATALOG ID MATCH in Release_Track",iserror(vlookup($A21&amp;$B21,'5) Release_Track'!$F:$F&amp;'5) Release_Track'!$G:$G,1,0)),"NO ISRC-CATALOG ID pair MATCH in Release_Track" )</f>
        <v>Orgulhoso e Egoista</v>
      </c>
      <c r="D21" s="143" t="str">
        <f t="array" ref="D21">ifs(and(isblank($A21),isblank($B21)),"", not(iserror(vlookup($A21&amp;$B21,'5) Release_Track'!$F:$F&amp;'5) Release_Track'!$G:$G,1,0))),vlookup($A21&amp;$B21,{'5) Release_Track'!$F:$F&amp;'5) Release_Track'!$G:$G,'5) Release_Track'!$I:$I},2,0), or(and(not(isblank($B21)),$B21=$B20,$A21&lt;&gt;$A20),and(not(isblank($A21)),$A21=$A20,$B21&lt;&gt;$B20)),"ID LISTS UNALIGNED",and($A21&lt;&gt;"",countif('5) Release_Track'!$F:$F,$A21)=0),"NO ISRC MATCH in Release_Track",and($B21&lt;&gt;"",countif('5) Release_Track'!$G:$G,$B21)=0),"NO CATALOG ID MATCH in Release_Track",iserror(vlookup($A21&amp;$B21,'5) Release_Track'!$F:$F&amp;'5) Release_Track'!$G:$G,1,0)),"NO ISRC-CATALOG ID pair MATCH in Release_Track" )</f>
        <v/>
      </c>
      <c r="E21" s="49" t="s">
        <v>1281</v>
      </c>
      <c r="F21" s="135" t="s">
        <v>1305</v>
      </c>
      <c r="G21" s="191">
        <v>1.0</v>
      </c>
      <c r="H21" s="192">
        <f t="shared" si="1"/>
        <v>1</v>
      </c>
      <c r="I21" s="8" t="s">
        <v>1306</v>
      </c>
      <c r="J21" s="20"/>
      <c r="K21" s="20"/>
      <c r="L21" s="8" t="str">
        <f>"insert into ComposerContent VALUES ((select max(ComposerId) from Composers where Name=N'"&amp;SUBSTITUTE(trim(E21),"'","''")&amp;"' and EnterpriseId="&amp;EntId&amp;"), "&amp;G21*100&amp;", "&amp;if(ISBLANK(B21),"(select max(TrackId) from tracks where isrc='"&amp;A21&amp;"' and EnterpriseId="&amp;EntId&amp;")","(select max(TrackId) from Tracks where TrackVendorId='"&amp;SUBSTITUTE(B21,"'","''")&amp;"' and  EnterpriseId="&amp;EntId&amp;")")&amp;", null, 0, 0, "&amp;if(I21&lt;&gt;"Published (managed by a publisher)", "null", "(select PublisherId from Publishers where name=N'"&amp;SUBSTITUTE(trim(J21),"'","''")&amp;"' and EnterpriseId="&amp;EntId&amp;")")&amp;" , null, (select RightsId from MechanicalsRights where RightsName='"&amp;SUBSTITUTE(I21,"'","''")&amp;"'), null, null, (select RoleId from ContributorRoles where Name='"&amp;F21&amp;"'))"</f>
        <v>insert into ComposerContent VALUES ((select max(ComposerId) from Composers where Name=N'Matheus Sales Ferreira dos Santos' and EnterpriseId=647322), 100, (select max(TrackId) from tracks where isrc='US7VG2343241' and EnterpriseId=647322), null, 0, 0, null , null, (select RightsId from MechanicalsRights where RightsName='Copyright control (self-published)'), null, null, (select RoleId from ContributorRoles where Name='Composer &amp; Lyricist'))</v>
      </c>
      <c r="M21" s="28" t="str">
        <f>VLOOKUP(A21,'9) Audio_Properties'!A:A,1,0)</f>
        <v>US7VG2343241</v>
      </c>
    </row>
    <row r="22">
      <c r="A22" s="8" t="s">
        <v>730</v>
      </c>
      <c r="B22" s="116"/>
      <c r="C22" s="143" t="str">
        <f t="array" ref="C22">ifs(and(isblank($A22),isblank($B22)),"", not(iserror(vlookup($A22&amp;$B22,'5) Release_Track'!$F:$F&amp;'5) Release_Track'!$G:$G,1,0))),vlookup($A22&amp;$B22,{'5) Release_Track'!$F:$F&amp;'5) Release_Track'!$G:$G,'5) Release_Track'!$H:$H},2,0), or(and(not(isblank($B22)),$B22=#REF!,$A22&lt;&gt;#REF!),and(not(isblank($A22)),$A22=#REF!,$B22&lt;&gt;#REF!)),"ID LISTS UNALIGNED",and($A22&lt;&gt;"",countif('5) Release_Track'!$F:$F,$A22)=0),"NO ISRC MATCH in Release_Track",and($B22&lt;&gt;"",countif('5) Release_Track'!$G:$G,$B22)=0),"NO CATALOG ID MATCH in Release_Track",iserror(vlookup($A22&amp;$B22,'5) Release_Track'!$F:$F&amp;'5) Release_Track'!$G:$G,1,0)),"NO ISRC-CATALOG ID pair MATCH in Release_Track" )</f>
        <v>Genialidade</v>
      </c>
      <c r="D22" s="143" t="str">
        <f t="array" ref="D22">ifs(and(isblank($A22),isblank($B22)),"", not(iserror(vlookup($A22&amp;$B22,'5) Release_Track'!$F:$F&amp;'5) Release_Track'!$G:$G,1,0))),vlookup($A22&amp;$B22,{'5) Release_Track'!$F:$F&amp;'5) Release_Track'!$G:$G,'5) Release_Track'!$I:$I},2,0), or(and(not(isblank($B22)),$B22=#REF!,$A22&lt;&gt;#REF!),and(not(isblank($A22)),$A22=#REF!,$B22&lt;&gt;#REF!)),"ID LISTS UNALIGNED",and($A22&lt;&gt;"",countif('5) Release_Track'!$F:$F,$A22)=0),"NO ISRC MATCH in Release_Track",and($B22&lt;&gt;"",countif('5) Release_Track'!$G:$G,$B22)=0),"NO CATALOG ID MATCH in Release_Track",iserror(vlookup($A22&amp;$B22,'5) Release_Track'!$F:$F&amp;'5) Release_Track'!$G:$G,1,0)),"NO ISRC-CATALOG ID pair MATCH in Release_Track" )</f>
        <v/>
      </c>
      <c r="E22" s="49" t="s">
        <v>1277</v>
      </c>
      <c r="F22" s="135" t="s">
        <v>1305</v>
      </c>
      <c r="G22" s="191">
        <v>1.0</v>
      </c>
      <c r="H22" s="192">
        <f t="shared" si="1"/>
        <v>1</v>
      </c>
      <c r="I22" s="8" t="s">
        <v>1306</v>
      </c>
      <c r="J22" s="20"/>
      <c r="K22" s="20"/>
      <c r="L22" s="8" t="str">
        <f>"insert into ComposerContent VALUES ((select max(ComposerId) from Composers where Name=N'"&amp;SUBSTITUTE(trim(E22),"'","''")&amp;"' and EnterpriseId="&amp;EntId&amp;"), "&amp;G22*100&amp;", "&amp;if(ISBLANK(B22),"(select max(TrackId) from tracks where isrc='"&amp;A22&amp;"' and EnterpriseId="&amp;EntId&amp;")","(select max(TrackId) from Tracks where TrackVendorId='"&amp;SUBSTITUTE(B22,"'","''")&amp;"' and  EnterpriseId="&amp;EntId&amp;")")&amp;", null, 0, 0, "&amp;if(I22&lt;&gt;"Published (managed by a publisher)", "null", "(select PublisherId from Publishers where name=N'"&amp;SUBSTITUTE(trim(J22),"'","''")&amp;"' and EnterpriseId="&amp;EntId&amp;")")&amp;" , null, (select RightsId from MechanicalsRights where RightsName='"&amp;SUBSTITUTE(I22,"'","''")&amp;"'), null, null, (select RoleId from ContributorRoles where Name='"&amp;F22&amp;"'))"</f>
        <v>insert into ComposerContent VALUES ((select max(ComposerId) from Composers where Name=N'Jackson Bertholdo Dos Santos' and EnterpriseId=647322), 100, (select max(TrackId) from tracks where isrc='US7VG2357118' and EnterpriseId=647322), null, 0, 0, null , null, (select RightsId from MechanicalsRights where RightsName='Copyright control (self-published)'), null, null, (select RoleId from ContributorRoles where Name='Composer &amp; Lyricist'))</v>
      </c>
      <c r="M22" s="28" t="str">
        <f>VLOOKUP(A22,'9) Audio_Properties'!A:A,1,0)</f>
        <v>US7VG2357118</v>
      </c>
    </row>
    <row r="23">
      <c r="A23" s="8" t="s">
        <v>732</v>
      </c>
      <c r="B23" s="116"/>
      <c r="C23" s="143" t="str">
        <f t="array" ref="C23">ifs(and(isblank($A23),isblank($B23)),"", not(iserror(vlookup($A23&amp;$B23,'5) Release_Track'!$F:$F&amp;'5) Release_Track'!$G:$G,1,0))),vlookup($A23&amp;$B23,{'5) Release_Track'!$F:$F&amp;'5) Release_Track'!$G:$G,'5) Release_Track'!$H:$H},2,0), or(and(not(isblank($B23)),$B23=$B22,$A23&lt;&gt;$A22),and(not(isblank($A23)),$A23=$A22,$B23&lt;&gt;$B22)),"ID LISTS UNALIGNED",and($A23&lt;&gt;"",countif('5) Release_Track'!$F:$F,$A23)=0),"NO ISRC MATCH in Release_Track",and($B23&lt;&gt;"",countif('5) Release_Track'!$G:$G,$B23)=0),"NO CATALOG ID MATCH in Release_Track",iserror(vlookup($A23&amp;$B23,'5) Release_Track'!$F:$F&amp;'5) Release_Track'!$G:$G,1,0)),"NO ISRC-CATALOG ID pair MATCH in Release_Track" )</f>
        <v>Lendas do Futebol</v>
      </c>
      <c r="D23" s="143" t="str">
        <f t="array" ref="D23">ifs(and(isblank($A23),isblank($B23)),"", not(iserror(vlookup($A23&amp;$B23,'5) Release_Track'!$F:$F&amp;'5) Release_Track'!$G:$G,1,0))),vlookup($A23&amp;$B23,{'5) Release_Track'!$F:$F&amp;'5) Release_Track'!$G:$G,'5) Release_Track'!$I:$I},2,0), or(and(not(isblank($B23)),$B23=$B22,$A23&lt;&gt;$A22),and(not(isblank($A23)),$A23=$A22,$B23&lt;&gt;$B22)),"ID LISTS UNALIGNED",and($A23&lt;&gt;"",countif('5) Release_Track'!$F:$F,$A23)=0),"NO ISRC MATCH in Release_Track",and($B23&lt;&gt;"",countif('5) Release_Track'!$G:$G,$B23)=0),"NO CATALOG ID MATCH in Release_Track",iserror(vlookup($A23&amp;$B23,'5) Release_Track'!$F:$F&amp;'5) Release_Track'!$G:$G,1,0)),"NO ISRC-CATALOG ID pair MATCH in Release_Track" )</f>
        <v>Blue Lock</v>
      </c>
      <c r="E23" s="49" t="s">
        <v>1281</v>
      </c>
      <c r="F23" s="135" t="s">
        <v>1305</v>
      </c>
      <c r="G23" s="191">
        <v>1.0</v>
      </c>
      <c r="H23" s="192">
        <f t="shared" si="1"/>
        <v>1</v>
      </c>
      <c r="I23" s="8" t="s">
        <v>1306</v>
      </c>
      <c r="J23" s="20"/>
      <c r="K23" s="20"/>
      <c r="L23" s="8" t="str">
        <f>"insert into ComposerContent VALUES ((select max(ComposerId) from Composers where Name=N'"&amp;SUBSTITUTE(trim(E23),"'","''")&amp;"' and EnterpriseId="&amp;EntId&amp;"), "&amp;G23*100&amp;", "&amp;if(ISBLANK(B23),"(select max(TrackId) from tracks where isrc='"&amp;A23&amp;"' and EnterpriseId="&amp;EntId&amp;")","(select max(TrackId) from Tracks where TrackVendorId='"&amp;SUBSTITUTE(B23,"'","''")&amp;"' and  EnterpriseId="&amp;EntId&amp;")")&amp;", null, 0, 0, "&amp;if(I23&lt;&gt;"Published (managed by a publisher)", "null", "(select PublisherId from Publishers where name=N'"&amp;SUBSTITUTE(trim(J23),"'","''")&amp;"' and EnterpriseId="&amp;EntId&amp;")")&amp;" , null, (select RightsId from MechanicalsRights where RightsName='"&amp;SUBSTITUTE(I23,"'","''")&amp;"'), null, null, (select RoleId from ContributorRoles where Name='"&amp;F23&amp;"'))"</f>
        <v>insert into ComposerContent VALUES ((select max(ComposerId) from Composers where Name=N'Matheus Sales Ferreira dos Santos' and EnterpriseId=647322), 100, (select max(TrackId) from tracks where isrc='US7VG2357405' and EnterpriseId=647322), null, 0, 0, null , null, (select RightsId from MechanicalsRights where RightsName='Copyright control (self-published)'), null, null, (select RoleId from ContributorRoles where Name='Composer &amp; Lyricist'))</v>
      </c>
      <c r="M23" s="28" t="str">
        <f>VLOOKUP(A23,'9) Audio_Properties'!A:A,1,0)</f>
        <v>US7VG2357405</v>
      </c>
    </row>
    <row r="24">
      <c r="A24" s="8" t="s">
        <v>734</v>
      </c>
      <c r="B24" s="116"/>
      <c r="C24" s="143" t="str">
        <f t="array" ref="C24">ifs(and(isblank($A24),isblank($B24)),"", not(iserror(vlookup($A24&amp;$B24,'5) Release_Track'!$F:$F&amp;'5) Release_Track'!$G:$G,1,0))),vlookup($A24&amp;$B24,{'5) Release_Track'!$F:$F&amp;'5) Release_Track'!$G:$G,'5) Release_Track'!$H:$H},2,0), or(and(not(isblank($B24)),$B24=#REF!,$A24&lt;&gt;#REF!),and(not(isblank($A24)),$A24=#REF!,$B24&lt;&gt;#REF!)),"ID LISTS UNALIGNED",and($A24&lt;&gt;"",countif('5) Release_Track'!$F:$F,$A24)=0),"NO ISRC MATCH in Release_Track",and($B24&lt;&gt;"",countif('5) Release_Track'!$G:$G,$B24)=0),"NO CATALOG ID MATCH in Release_Track",iserror(vlookup($A24&amp;$B24,'5) Release_Track'!$F:$F&amp;'5) Release_Track'!$G:$G,1,0)),"NO ISRC-CATALOG ID pair MATCH in Release_Track" )</f>
        <v>Vazio</v>
      </c>
      <c r="D24" s="143" t="str">
        <f t="array" ref="D24">ifs(and(isblank($A24),isblank($B24)),"", not(iserror(vlookup($A24&amp;$B24,'5) Release_Track'!$F:$F&amp;'5) Release_Track'!$G:$G,1,0))),vlookup($A24&amp;$B24,{'5) Release_Track'!$F:$F&amp;'5) Release_Track'!$G:$G,'5) Release_Track'!$I:$I},2,0), or(and(not(isblank($B24)),$B24=#REF!,$A24&lt;&gt;#REF!),and(not(isblank($A24)),$A24=#REF!,$B24&lt;&gt;#REF!)),"ID LISTS UNALIGNED",and($A24&lt;&gt;"",countif('5) Release_Track'!$F:$F,$A24)=0),"NO ISRC MATCH in Release_Track",and($B24&lt;&gt;"",countif('5) Release_Track'!$G:$G,$B24)=0),"NO CATALOG ID MATCH in Release_Track",iserror(vlookup($A24&amp;$B24,'5) Release_Track'!$F:$F&amp;'5) Release_Track'!$G:$G,1,0)),"NO ISRC-CATALOG ID pair MATCH in Release_Track" )</f>
        <v/>
      </c>
      <c r="E24" s="49" t="s">
        <v>1277</v>
      </c>
      <c r="F24" s="135" t="s">
        <v>1305</v>
      </c>
      <c r="G24" s="191">
        <v>1.0</v>
      </c>
      <c r="H24" s="192">
        <f t="shared" si="1"/>
        <v>1</v>
      </c>
      <c r="I24" s="8" t="s">
        <v>1306</v>
      </c>
      <c r="J24" s="20"/>
      <c r="K24" s="20"/>
      <c r="L24" s="8" t="str">
        <f>"insert into ComposerContent VALUES ((select max(ComposerId) from Composers where Name=N'"&amp;SUBSTITUTE(trim(E24),"'","''")&amp;"' and EnterpriseId="&amp;EntId&amp;"), "&amp;G24*100&amp;", "&amp;if(ISBLANK(B24),"(select max(TrackId) from tracks where isrc='"&amp;A24&amp;"' and EnterpriseId="&amp;EntId&amp;")","(select max(TrackId) from Tracks where TrackVendorId='"&amp;SUBSTITUTE(B24,"'","''")&amp;"' and  EnterpriseId="&amp;EntId&amp;")")&amp;", null, 0, 0, "&amp;if(I24&lt;&gt;"Published (managed by a publisher)", "null", "(select PublisherId from Publishers where name=N'"&amp;SUBSTITUTE(trim(J24),"'","''")&amp;"' and EnterpriseId="&amp;EntId&amp;")")&amp;" , null, (select RightsId from MechanicalsRights where RightsName='"&amp;SUBSTITUTE(I24,"'","''")&amp;"'), null, null, (select RoleId from ContributorRoles where Name='"&amp;F24&amp;"'))"</f>
        <v>insert into ComposerContent VALUES ((select max(ComposerId) from Composers where Name=N'Jackson Bertholdo Dos Santos' and EnterpriseId=647322), 100, (select max(TrackId) from tracks where isrc='US7VG2361232' and EnterpriseId=647322), null, 0, 0, null , null, (select RightsId from MechanicalsRights where RightsName='Copyright control (self-published)'), null, null, (select RoleId from ContributorRoles where Name='Composer &amp; Lyricist'))</v>
      </c>
      <c r="M24" s="28" t="str">
        <f>VLOOKUP(A24,'9) Audio_Properties'!A:A,1,0)</f>
        <v>US7VG2361232</v>
      </c>
    </row>
    <row r="25">
      <c r="A25" s="8" t="s">
        <v>736</v>
      </c>
      <c r="B25" s="116"/>
      <c r="C25" s="143" t="str">
        <f t="array" ref="C25">ifs(and(isblank($A25),isblank($B25)),"", not(iserror(vlookup($A25&amp;$B25,'5) Release_Track'!$F:$F&amp;'5) Release_Track'!$G:$G,1,0))),vlookup($A25&amp;$B25,{'5) Release_Track'!$F:$F&amp;'5) Release_Track'!$G:$G,'5) Release_Track'!$H:$H},2,0), or(and(not(isblank($B25)),$B25=#REF!,$A25&lt;&gt;#REF!),and(not(isblank($A25)),$A25=#REF!,$B25&lt;&gt;#REF!)),"ID LISTS UNALIGNED",and($A25&lt;&gt;"",countif('5) Release_Track'!$F:$F,$A25)=0),"NO ISRC MATCH in Release_Track",and($B25&lt;&gt;"",countif('5) Release_Track'!$G:$G,$B25)=0),"NO CATALOG ID MATCH in Release_Track",iserror(vlookup($A25&amp;$B25,'5) Release_Track'!$F:$F&amp;'5) Release_Track'!$G:$G,1,0)),"NO ISRC-CATALOG ID pair MATCH in Release_Track" )</f>
        <v>Implacável</v>
      </c>
      <c r="D25" s="143" t="str">
        <f t="array" ref="D25">ifs(and(isblank($A25),isblank($B25)),"", not(iserror(vlookup($A25&amp;$B25,'5) Release_Track'!$F:$F&amp;'5) Release_Track'!$G:$G,1,0))),vlookup($A25&amp;$B25,{'5) Release_Track'!$F:$F&amp;'5) Release_Track'!$G:$G,'5) Release_Track'!$I:$I},2,0), or(and(not(isblank($B25)),$B25=#REF!,$A25&lt;&gt;#REF!),and(not(isblank($A25)),$A25=#REF!,$B25&lt;&gt;#REF!)),"ID LISTS UNALIGNED",and($A25&lt;&gt;"",countif('5) Release_Track'!$F:$F,$A25)=0),"NO ISRC MATCH in Release_Track",and($B25&lt;&gt;"",countif('5) Release_Track'!$G:$G,$B25)=0),"NO CATALOG ID MATCH in Release_Track",iserror(vlookup($A25&amp;$B25,'5) Release_Track'!$F:$F&amp;'5) Release_Track'!$G:$G,1,0)),"NO ISRC-CATALOG ID pair MATCH in Release_Track" )</f>
        <v/>
      </c>
      <c r="E25" s="49" t="s">
        <v>1277</v>
      </c>
      <c r="F25" s="135" t="s">
        <v>1305</v>
      </c>
      <c r="G25" s="191">
        <v>1.0</v>
      </c>
      <c r="H25" s="192">
        <f t="shared" si="1"/>
        <v>1</v>
      </c>
      <c r="I25" s="8" t="s">
        <v>1306</v>
      </c>
      <c r="J25" s="20"/>
      <c r="K25" s="20"/>
      <c r="L25" s="8" t="str">
        <f>"insert into ComposerContent VALUES ((select max(ComposerId) from Composers where Name=N'"&amp;SUBSTITUTE(trim(E25),"'","''")&amp;"' and EnterpriseId="&amp;EntId&amp;"), "&amp;G25*100&amp;", "&amp;if(ISBLANK(B25),"(select max(TrackId) from tracks where isrc='"&amp;A25&amp;"' and EnterpriseId="&amp;EntId&amp;")","(select max(TrackId) from Tracks where TrackVendorId='"&amp;SUBSTITUTE(B25,"'","''")&amp;"' and  EnterpriseId="&amp;EntId&amp;")")&amp;", null, 0, 0, "&amp;if(I25&lt;&gt;"Published (managed by a publisher)", "null", "(select PublisherId from Publishers where name=N'"&amp;SUBSTITUTE(trim(J25),"'","''")&amp;"' and EnterpriseId="&amp;EntId&amp;")")&amp;" , null, (select RightsId from MechanicalsRights where RightsName='"&amp;SUBSTITUTE(I25,"'","''")&amp;"'), null, null, (select RoleId from ContributorRoles where Name='"&amp;F25&amp;"'))"</f>
        <v>insert into ComposerContent VALUES ((select max(ComposerId) from Composers where Name=N'Jackson Bertholdo Dos Santos' and EnterpriseId=647322), 100, (select max(TrackId) from tracks where isrc='US7VG2393034' and EnterpriseId=647322), null, 0, 0, null , null, (select RightsId from MechanicalsRights where RightsName='Copyright control (self-published)'), null, null, (select RoleId from ContributorRoles where Name='Composer &amp; Lyricist'))</v>
      </c>
      <c r="M25" s="28" t="str">
        <f>VLOOKUP(A25,'9) Audio_Properties'!A:A,1,0)</f>
        <v>US7VG2393034</v>
      </c>
    </row>
    <row r="26">
      <c r="A26" s="8" t="s">
        <v>738</v>
      </c>
      <c r="B26" s="116"/>
      <c r="C26" s="143" t="str">
        <f t="array" ref="C26">ifs(and(isblank($A26),isblank($B26)),"", not(iserror(vlookup($A26&amp;$B26,'5) Release_Track'!$F:$F&amp;'5) Release_Track'!$G:$G,1,0))),vlookup($A26&amp;$B26,{'5) Release_Track'!$F:$F&amp;'5) Release_Track'!$G:$G,'5) Release_Track'!$H:$H},2,0),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Implacável</v>
      </c>
      <c r="D26" s="143" t="str">
        <f t="array" ref="D26">ifs(and(isblank($A26),isblank($B26)),"", not(iserror(vlookup($A26&amp;$B26,'5) Release_Track'!$F:$F&amp;'5) Release_Track'!$G:$G,1,0))),vlookup($A26&amp;$B26,{'5) Release_Track'!$F:$F&amp;'5) Release_Track'!$G:$G,'5) Release_Track'!$I:$I},2,0),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Speed Up</v>
      </c>
      <c r="E26" s="49" t="s">
        <v>1277</v>
      </c>
      <c r="F26" s="135" t="s">
        <v>1305</v>
      </c>
      <c r="G26" s="191">
        <v>1.0</v>
      </c>
      <c r="H26" s="192">
        <f t="shared" si="1"/>
        <v>1</v>
      </c>
      <c r="I26" s="8" t="s">
        <v>1306</v>
      </c>
      <c r="J26" s="20"/>
      <c r="K26" s="20"/>
      <c r="L26" s="8" t="str">
        <f>"insert into ComposerContent VALUES ((select max(ComposerId) from Composers where Name=N'"&amp;SUBSTITUTE(trim(E26),"'","''")&amp;"' and EnterpriseId="&amp;EntId&amp;"), "&amp;G26*100&amp;", "&amp;if(ISBLANK(B26),"(select max(TrackId) from tracks where isrc='"&amp;A26&amp;"' and EnterpriseId="&amp;EntId&amp;")","(select max(TrackId) from Tracks where TrackVendorId='"&amp;SUBSTITUTE(B26,"'","''")&amp;"' and  EnterpriseId="&amp;EntId&amp;")")&amp;", null, 0, 0, "&amp;if(I26&lt;&gt;"Published (managed by a publisher)", "null", "(select PublisherId from Publishers where name=N'"&amp;SUBSTITUTE(trim(J26),"'","''")&amp;"' and EnterpriseId="&amp;EntId&amp;")")&amp;" , null, (select RightsId from MechanicalsRights where RightsName='"&amp;SUBSTITUTE(I26,"'","''")&amp;"'), null, null, (select RoleId from ContributorRoles where Name='"&amp;F26&amp;"'))"</f>
        <v>insert into ComposerContent VALUES ((select max(ComposerId) from Composers where Name=N'Jackson Bertholdo Dos Santos' and EnterpriseId=647322), 100, (select max(TrackId) from tracks where isrc='US7VG2393068' and EnterpriseId=647322), null, 0, 0, null , null, (select RightsId from MechanicalsRights where RightsName='Copyright control (self-published)'), null, null, (select RoleId from ContributorRoles where Name='Composer &amp; Lyricist'))</v>
      </c>
      <c r="M26" s="28" t="str">
        <f>VLOOKUP(A26,'9) Audio_Properties'!A:A,1,0)</f>
        <v>US7VG2393068</v>
      </c>
    </row>
    <row r="27">
      <c r="A27" s="8" t="s">
        <v>740</v>
      </c>
      <c r="B27" s="116"/>
      <c r="C27" s="143" t="str">
        <f t="array" ref="C27">ifs(and(isblank($A27),isblank($B27)),"", not(iserror(vlookup($A27&amp;$B27,'5) Release_Track'!$F:$F&amp;'5) Release_Track'!$G:$G,1,0))),vlookup($A27&amp;$B27,{'5) Release_Track'!$F:$F&amp;'5) Release_Track'!$G:$G,'5) Release_Track'!$H:$H},2,0), or(and(not(isblank($B27)),$B27=$B26,$A27&lt;&gt;$A26),and(not(isblank($A27)),$A27=$A26,$B27&lt;&gt;$B26)),"ID LISTS UNALIGNED",and($A27&lt;&gt;"",countif('5) Release_Track'!$F:$F,$A27)=0),"NO ISRC MATCH in Release_Track",and($B27&lt;&gt;"",countif('5) Release_Track'!$G:$G,$B27)=0),"NO CATALOG ID MATCH in Release_Track",iserror(vlookup($A27&amp;$B27,'5) Release_Track'!$F:$F&amp;'5) Release_Track'!$G:$G,1,0)),"NO ISRC-CATALOG ID pair MATCH in Release_Track" )</f>
        <v>Alcançar a Paz</v>
      </c>
      <c r="D27" s="143" t="str">
        <f t="array" ref="D27">ifs(and(isblank($A27),isblank($B27)),"", not(iserror(vlookup($A27&amp;$B27,'5) Release_Track'!$F:$F&amp;'5) Release_Track'!$G:$G,1,0))),vlookup($A27&amp;$B27,{'5) Release_Track'!$F:$F&amp;'5) Release_Track'!$G:$G,'5) Release_Track'!$I:$I},2,0), or(and(not(isblank($B27)),$B27=$B26,$A27&lt;&gt;$A26),and(not(isblank($A27)),$A27=$A26,$B27&lt;&gt;$B26)),"ID LISTS UNALIGNED",and($A27&lt;&gt;"",countif('5) Release_Track'!$F:$F,$A27)=0),"NO ISRC MATCH in Release_Track",and($B27&lt;&gt;"",countif('5) Release_Track'!$G:$G,$B27)=0),"NO CATALOG ID MATCH in Release_Track",iserror(vlookup($A27&amp;$B27,'5) Release_Track'!$F:$F&amp;'5) Release_Track'!$G:$G,1,0)),"NO ISRC-CATALOG ID pair MATCH in Release_Track" )</f>
        <v/>
      </c>
      <c r="E27" s="49" t="s">
        <v>1281</v>
      </c>
      <c r="F27" s="135" t="s">
        <v>1305</v>
      </c>
      <c r="G27" s="191">
        <v>1.0</v>
      </c>
      <c r="H27" s="192">
        <f t="shared" si="1"/>
        <v>1</v>
      </c>
      <c r="I27" s="8" t="s">
        <v>1306</v>
      </c>
      <c r="J27" s="20"/>
      <c r="K27" s="20"/>
      <c r="L27" s="8" t="str">
        <f>"insert into ComposerContent VALUES ((select max(ComposerId) from Composers where Name=N'"&amp;SUBSTITUTE(trim(E27),"'","''")&amp;"' and EnterpriseId="&amp;EntId&amp;"), "&amp;G27*100&amp;", "&amp;if(ISBLANK(B27),"(select max(TrackId) from tracks where isrc='"&amp;A27&amp;"' and EnterpriseId="&amp;EntId&amp;")","(select max(TrackId) from Tracks where TrackVendorId='"&amp;SUBSTITUTE(B27,"'","''")&amp;"' and  EnterpriseId="&amp;EntId&amp;")")&amp;", null, 0, 0, "&amp;if(I27&lt;&gt;"Published (managed by a publisher)", "null", "(select PublisherId from Publishers where name=N'"&amp;SUBSTITUTE(trim(J27),"'","''")&amp;"' and EnterpriseId="&amp;EntId&amp;")")&amp;" , null, (select RightsId from MechanicalsRights where RightsName='"&amp;SUBSTITUTE(I27,"'","''")&amp;"'), null, null, (select RoleId from ContributorRoles where Name='"&amp;F27&amp;"'))"</f>
        <v>insert into ComposerContent VALUES ((select max(ComposerId) from Composers where Name=N'Matheus Sales Ferreira dos Santos' and EnterpriseId=647322), 100, (select max(TrackId) from tracks where isrc='US7VG2399756' and EnterpriseId=647322), null, 0, 0, null , null, (select RightsId from MechanicalsRights where RightsName='Copyright control (self-published)'), null, null, (select RoleId from ContributorRoles where Name='Composer &amp; Lyricist'))</v>
      </c>
      <c r="M27" s="28" t="str">
        <f>VLOOKUP(A27,'9) Audio_Properties'!A:A,1,0)</f>
        <v>US7VG2399756</v>
      </c>
    </row>
    <row r="28">
      <c r="A28" s="8" t="s">
        <v>742</v>
      </c>
      <c r="B28" s="116"/>
      <c r="C28" s="143" t="str">
        <f t="array" ref="C28">ifs(and(isblank($A28),isblank($B28)),"", not(iserror(vlookup($A28&amp;$B28,'5) Release_Track'!$F:$F&amp;'5) Release_Track'!$G:$G,1,0))),vlookup($A28&amp;$B28,{'5) Release_Track'!$F:$F&amp;'5) Release_Track'!$G:$G,'5) Release_Track'!$H:$H},2,0), or(and(not(isblank($B28)),$B28=#REF!,$A28&lt;&gt;#REF!),and(not(isblank($A28)),$A28=#REF!,$B28&lt;&gt;#REF!)),"ID LISTS UNALIGNED",and($A28&lt;&gt;"",countif('5) Release_Track'!$F:$F,$A28)=0),"NO ISRC MATCH in Release_Track",and($B28&lt;&gt;"",countif('5) Release_Track'!$G:$G,$B28)=0),"NO CATALOG ID MATCH in Release_Track",iserror(vlookup($A28&amp;$B28,'5) Release_Track'!$F:$F&amp;'5) Release_Track'!$G:$G,1,0)),"NO ISRC-CATALOG ID pair MATCH in Release_Track" )</f>
        <v>Bachira - Monstro Egoista</v>
      </c>
      <c r="D28" s="143" t="str">
        <f t="array" ref="D28">ifs(and(isblank($A28),isblank($B28)),"", not(iserror(vlookup($A28&amp;$B28,'5) Release_Track'!$F:$F&amp;'5) Release_Track'!$G:$G,1,0))),vlookup($A28&amp;$B28,{'5) Release_Track'!$F:$F&amp;'5) Release_Track'!$G:$G,'5) Release_Track'!$I:$I},2,0), or(and(not(isblank($B28)),$B28=#REF!,$A28&lt;&gt;#REF!),and(not(isblank($A28)),$A28=#REF!,$B28&lt;&gt;#REF!)),"ID LISTS UNALIGNED",and($A28&lt;&gt;"",countif('5) Release_Track'!$F:$F,$A28)=0),"NO ISRC MATCH in Release_Track",and($B28&lt;&gt;"",countif('5) Release_Track'!$G:$G,$B28)=0),"NO CATALOG ID MATCH in Release_Track",iserror(vlookup($A28&amp;$B28,'5) Release_Track'!$F:$F&amp;'5) Release_Track'!$G:$G,1,0)),"NO ISRC-CATALOG ID pair MATCH in Release_Track" )</f>
        <v/>
      </c>
      <c r="E28" s="49" t="s">
        <v>1277</v>
      </c>
      <c r="F28" s="135" t="s">
        <v>1305</v>
      </c>
      <c r="G28" s="191">
        <v>1.0</v>
      </c>
      <c r="H28" s="192">
        <f t="shared" si="1"/>
        <v>1</v>
      </c>
      <c r="I28" s="8" t="s">
        <v>1306</v>
      </c>
      <c r="J28" s="20"/>
      <c r="K28" s="20"/>
      <c r="L28" s="8" t="str">
        <f>"insert into ComposerContent VALUES ((select max(ComposerId) from Composers where Name=N'"&amp;SUBSTITUTE(trim(E28),"'","''")&amp;"' and EnterpriseId="&amp;EntId&amp;"), "&amp;G28*100&amp;", "&amp;if(ISBLANK(B28),"(select max(TrackId) from tracks where isrc='"&amp;A28&amp;"' and EnterpriseId="&amp;EntId&amp;")","(select max(TrackId) from Tracks where TrackVendorId='"&amp;SUBSTITUTE(B28,"'","''")&amp;"' and  EnterpriseId="&amp;EntId&amp;")")&amp;", null, 0, 0, "&amp;if(I28&lt;&gt;"Published (managed by a publisher)", "null", "(select PublisherId from Publishers where name=N'"&amp;SUBSTITUTE(trim(J28),"'","''")&amp;"' and EnterpriseId="&amp;EntId&amp;")")&amp;" , null, (select RightsId from MechanicalsRights where RightsName='"&amp;SUBSTITUTE(I28,"'","''")&amp;"'), null, null, (select RoleId from ContributorRoles where Name='"&amp;F28&amp;"'))"</f>
        <v>insert into ComposerContent VALUES ((select max(ComposerId) from Composers where Name=N'Jackson Bertholdo Dos Santos' and EnterpriseId=647322), 100, (select max(TrackId) from tracks where isrc='QZ5AB2324761' and EnterpriseId=647322), null, 0, 0, null , null, (select RightsId from MechanicalsRights where RightsName='Copyright control (self-published)'), null, null, (select RoleId from ContributorRoles where Name='Composer &amp; Lyricist'))</v>
      </c>
      <c r="M28" s="28" t="str">
        <f>VLOOKUP(A28,'9) Audio_Properties'!A:A,1,0)</f>
        <v>QZ5AB2324761</v>
      </c>
    </row>
    <row r="29">
      <c r="A29" s="8" t="s">
        <v>744</v>
      </c>
      <c r="B29" s="116"/>
      <c r="C29" s="143" t="str">
        <f t="array" ref="C29">ifs(and(isblank($A29),isblank($B29)),"", not(iserror(vlookup($A29&amp;$B29,'5) Release_Track'!$F:$F&amp;'5) Release_Track'!$G:$G,1,0))),vlookup($A29&amp;$B29,{'5) Release_Track'!$F:$F&amp;'5) Release_Track'!$G:$G,'5) Release_Track'!$H:$H},2,0), or(and(not(isblank($B29)),$B29=$B28,$A29&lt;&gt;$A28),and(not(isblank($A29)),$A29=$A28,$B29&lt;&gt;$B28)),"ID LISTS UNALIGNED",and($A29&lt;&gt;"",countif('5) Release_Track'!$F:$F,$A29)=0),"NO ISRC MATCH in Release_Track",and($B29&lt;&gt;"",countif('5) Release_Track'!$G:$G,$B29)=0),"NO CATALOG ID MATCH in Release_Track",iserror(vlookup($A29&amp;$B29,'5) Release_Track'!$F:$F&amp;'5) Release_Track'!$G:$G,1,0)),"NO ISRC-CATALOG ID pair MATCH in Release_Track" )</f>
        <v>Bachira - Monstro Egoista</v>
      </c>
      <c r="D29" s="143" t="str">
        <f t="array" ref="D29">ifs(and(isblank($A29),isblank($B29)),"", not(iserror(vlookup($A29&amp;$B29,'5) Release_Track'!$F:$F&amp;'5) Release_Track'!$G:$G,1,0))),vlookup($A29&amp;$B29,{'5) Release_Track'!$F:$F&amp;'5) Release_Track'!$G:$G,'5) Release_Track'!$I:$I},2,0), or(and(not(isblank($B29)),$B29=$B28,$A29&lt;&gt;$A28),and(not(isblank($A29)),$A29=$A28,$B29&lt;&gt;$B28)),"ID LISTS UNALIGNED",and($A29&lt;&gt;"",countif('5) Release_Track'!$F:$F,$A29)=0),"NO ISRC MATCH in Release_Track",and($B29&lt;&gt;"",countif('5) Release_Track'!$G:$G,$B29)=0),"NO CATALOG ID MATCH in Release_Track",iserror(vlookup($A29&amp;$B29,'5) Release_Track'!$F:$F&amp;'5) Release_Track'!$G:$G,1,0)),"NO ISRC-CATALOG ID pair MATCH in Release_Track" )</f>
        <v>Speed Up</v>
      </c>
      <c r="E29" s="49" t="s">
        <v>1277</v>
      </c>
      <c r="F29" s="135" t="s">
        <v>1305</v>
      </c>
      <c r="G29" s="191">
        <v>1.0</v>
      </c>
      <c r="H29" s="192">
        <f t="shared" si="1"/>
        <v>1</v>
      </c>
      <c r="I29" s="8" t="s">
        <v>1306</v>
      </c>
      <c r="J29" s="20"/>
      <c r="K29" s="20"/>
      <c r="L29" s="8" t="str">
        <f>"insert into ComposerContent VALUES ((select max(ComposerId) from Composers where Name=N'"&amp;SUBSTITUTE(trim(E29),"'","''")&amp;"' and EnterpriseId="&amp;EntId&amp;"), "&amp;G29*100&amp;", "&amp;if(ISBLANK(B29),"(select max(TrackId) from tracks where isrc='"&amp;A29&amp;"' and EnterpriseId="&amp;EntId&amp;")","(select max(TrackId) from Tracks where TrackVendorId='"&amp;SUBSTITUTE(B29,"'","''")&amp;"' and  EnterpriseId="&amp;EntId&amp;")")&amp;", null, 0, 0, "&amp;if(I29&lt;&gt;"Published (managed by a publisher)", "null", "(select PublisherId from Publishers where name=N'"&amp;SUBSTITUTE(trim(J29),"'","''")&amp;"' and EnterpriseId="&amp;EntId&amp;")")&amp;" , null, (select RightsId from MechanicalsRights where RightsName='"&amp;SUBSTITUTE(I29,"'","''")&amp;"'), null, null, (select RoleId from ContributorRoles where Name='"&amp;F29&amp;"'))"</f>
        <v>insert into ComposerContent VALUES ((select max(ComposerId) from Composers where Name=N'Jackson Bertholdo Dos Santos' and EnterpriseId=647322), 100, (select max(TrackId) from tracks where isrc='QZ5AB2324752' and EnterpriseId=647322), null, 0, 0, null , null, (select RightsId from MechanicalsRights where RightsName='Copyright control (self-published)'), null, null, (select RoleId from ContributorRoles where Name='Composer &amp; Lyricist'))</v>
      </c>
      <c r="M29" s="28" t="str">
        <f>VLOOKUP(A29,'9) Audio_Properties'!A:A,1,0)</f>
        <v>QZ5AB2324752</v>
      </c>
    </row>
    <row r="30">
      <c r="A30" s="8" t="s">
        <v>746</v>
      </c>
      <c r="B30" s="116"/>
      <c r="C30" s="143" t="str">
        <f t="array" ref="C30">ifs(and(isblank($A30),isblank($B30)),"", not(iserror(vlookup($A30&amp;$B30,'5) Release_Track'!$F:$F&amp;'5) Release_Track'!$G:$G,1,0))),vlookup($A30&amp;$B30,{'5) Release_Track'!$F:$F&amp;'5) Release_Track'!$G:$G,'5) Release_Track'!$H:$H},2,0),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A Morte Vermelha</v>
      </c>
      <c r="D30" s="143" t="str">
        <f t="array" ref="D30">ifs(and(isblank($A30),isblank($B30)),"", not(iserror(vlookup($A30&amp;$B30,'5) Release_Track'!$F:$F&amp;'5) Release_Track'!$G:$G,1,0))),vlookup($A30&amp;$B30,{'5) Release_Track'!$F:$F&amp;'5) Release_Track'!$G:$G,'5) Release_Track'!$I:$I},2,0),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
      </c>
      <c r="E30" s="49" t="s">
        <v>1281</v>
      </c>
      <c r="F30" s="135" t="s">
        <v>1305</v>
      </c>
      <c r="G30" s="191">
        <v>1.0</v>
      </c>
      <c r="H30" s="192">
        <f t="shared" si="1"/>
        <v>1</v>
      </c>
      <c r="I30" s="8" t="s">
        <v>1306</v>
      </c>
      <c r="J30" s="20"/>
      <c r="K30" s="20"/>
      <c r="L30" s="8" t="str">
        <f>"insert into ComposerContent VALUES ((select max(ComposerId) from Composers where Name=N'"&amp;SUBSTITUTE(trim(E30),"'","''")&amp;"' and EnterpriseId="&amp;EntId&amp;"), "&amp;G30*100&amp;", "&amp;if(ISBLANK(B30),"(select max(TrackId) from tracks where isrc='"&amp;A30&amp;"' and EnterpriseId="&amp;EntId&amp;")","(select max(TrackId) from Tracks where TrackVendorId='"&amp;SUBSTITUTE(B30,"'","''")&amp;"' and  EnterpriseId="&amp;EntId&amp;")")&amp;", null, 0, 0, "&amp;if(I30&lt;&gt;"Published (managed by a publisher)", "null", "(select PublisherId from Publishers where name=N'"&amp;SUBSTITUTE(trim(J30),"'","''")&amp;"' and EnterpriseId="&amp;EntId&amp;")")&amp;" , null, (select RightsId from MechanicalsRights where RightsName='"&amp;SUBSTITUTE(I30,"'","''")&amp;"'), null, null, (select RoleId from ContributorRoles where Name='"&amp;F30&amp;"'))"</f>
        <v>insert into ComposerContent VALUES ((select max(ComposerId) from Composers where Name=N'Matheus Sales Ferreira dos Santos' and EnterpriseId=647322), 100, (select max(TrackId) from tracks where isrc='QZ5AB2324765' and EnterpriseId=647322), null, 0, 0, null , null, (select RightsId from MechanicalsRights where RightsName='Copyright control (self-published)'), null, null, (select RoleId from ContributorRoles where Name='Composer &amp; Lyricist'))</v>
      </c>
      <c r="M30" s="28" t="str">
        <f>VLOOKUP(A30,'9) Audio_Properties'!A:A,1,0)</f>
        <v>QZ5AB2324765</v>
      </c>
    </row>
    <row r="31">
      <c r="A31" s="8" t="s">
        <v>748</v>
      </c>
      <c r="B31" s="116"/>
      <c r="C31" s="143" t="str">
        <f t="array" ref="C31">ifs(and(isblank($A31),isblank($B31)),"", not(iserror(vlookup($A31&amp;$B31,'5) Release_Track'!$F:$F&amp;'5) Release_Track'!$G:$G,1,0))),vlookup($A31&amp;$B31,{'5) Release_Track'!$F:$F&amp;'5) Release_Track'!$G:$G,'5) Release_Track'!$H:$H},2,0),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Sanji, Jambe Enflammée</v>
      </c>
      <c r="D31" s="143" t="str">
        <f t="array" ref="D31">ifs(and(isblank($A31),isblank($B31)),"", not(iserror(vlookup($A31&amp;$B31,'5) Release_Track'!$F:$F&amp;'5) Release_Track'!$G:$G,1,0))),vlookup($A31&amp;$B31,{'5) Release_Track'!$F:$F&amp;'5) Release_Track'!$G:$G,'5) Release_Track'!$I:$I},2,0),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
      </c>
      <c r="E31" s="49" t="s">
        <v>1277</v>
      </c>
      <c r="F31" s="135" t="s">
        <v>1305</v>
      </c>
      <c r="G31" s="191">
        <v>1.0</v>
      </c>
      <c r="H31" s="192">
        <f t="shared" si="1"/>
        <v>1</v>
      </c>
      <c r="I31" s="8" t="s">
        <v>1306</v>
      </c>
      <c r="J31" s="20"/>
      <c r="K31" s="20"/>
      <c r="L31" s="8" t="str">
        <f>"insert into ComposerContent VALUES ((select max(ComposerId) from Composers where Name=N'"&amp;SUBSTITUTE(trim(E31),"'","''")&amp;"' and EnterpriseId="&amp;EntId&amp;"), "&amp;G31*100&amp;", "&amp;if(ISBLANK(B31),"(select max(TrackId) from tracks where isrc='"&amp;A31&amp;"' and EnterpriseId="&amp;EntId&amp;")","(select max(TrackId) from Tracks where TrackVendorId='"&amp;SUBSTITUTE(B31,"'","''")&amp;"' and  EnterpriseId="&amp;EntId&amp;")")&amp;", null, 0, 0, "&amp;if(I31&lt;&gt;"Published (managed by a publisher)", "null", "(select PublisherId from Publishers where name=N'"&amp;SUBSTITUTE(trim(J31),"'","''")&amp;"' and EnterpriseId="&amp;EntId&amp;")")&amp;" , null, (select RightsId from MechanicalsRights where RightsName='"&amp;SUBSTITUTE(I31,"'","''")&amp;"'), null, null, (select RoleId from ContributorRoles where Name='"&amp;F31&amp;"'))"</f>
        <v>insert into ComposerContent VALUES ((select max(ComposerId) from Composers where Name=N'Jackson Bertholdo Dos Santos' and EnterpriseId=647322), 100, (select max(TrackId) from tracks where isrc='QZ5AB2354594' and EnterpriseId=647322), null, 0, 0, null , null, (select RightsId from MechanicalsRights where RightsName='Copyright control (self-published)'), null, null, (select RoleId from ContributorRoles where Name='Composer &amp; Lyricist'))</v>
      </c>
      <c r="M31" s="28" t="str">
        <f>VLOOKUP(A31,'9) Audio_Properties'!A:A,1,0)</f>
        <v>QZ5AB2354594</v>
      </c>
    </row>
    <row r="32">
      <c r="A32" s="8" t="s">
        <v>750</v>
      </c>
      <c r="B32" s="116"/>
      <c r="C32" s="143" t="str">
        <f t="array" ref="C32">ifs(and(isblank($A32),isblank($B32)),"", not(iserror(vlookup($A32&amp;$B32,'5) Release_Track'!$F:$F&amp;'5) Release_Track'!$G:$G,1,0))),vlookup($A32&amp;$B32,{'5) Release_Track'!$F:$F&amp;'5) Release_Track'!$G:$G,'5) Release_Track'!$H:$H},2,0),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Poder do Simbionte</v>
      </c>
      <c r="D32" s="143" t="str">
        <f t="array" ref="D32">ifs(and(isblank($A32),isblank($B32)),"", not(iserror(vlookup($A32&amp;$B32,'5) Release_Track'!$F:$F&amp;'5) Release_Track'!$G:$G,1,0))),vlookup($A32&amp;$B32,{'5) Release_Track'!$F:$F&amp;'5) Release_Track'!$G:$G,'5) Release_Track'!$I:$I},2,0),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
      </c>
      <c r="E32" s="49" t="s">
        <v>1281</v>
      </c>
      <c r="F32" s="135" t="s">
        <v>1305</v>
      </c>
      <c r="G32" s="191">
        <v>1.0</v>
      </c>
      <c r="H32" s="192">
        <f t="shared" si="1"/>
        <v>1</v>
      </c>
      <c r="I32" s="8" t="s">
        <v>1306</v>
      </c>
      <c r="J32" s="20"/>
      <c r="K32" s="20"/>
      <c r="L32" s="8" t="str">
        <f>"insert into ComposerContent VALUES ((select max(ComposerId) from Composers where Name=N'"&amp;SUBSTITUTE(trim(E32),"'","''")&amp;"' and EnterpriseId="&amp;EntId&amp;"), "&amp;G32*100&amp;", "&amp;if(ISBLANK(B32),"(select max(TrackId) from tracks where isrc='"&amp;A32&amp;"' and EnterpriseId="&amp;EntId&amp;")","(select max(TrackId) from Tracks where TrackVendorId='"&amp;SUBSTITUTE(B32,"'","''")&amp;"' and  EnterpriseId="&amp;EntId&amp;")")&amp;", null, 0, 0, "&amp;if(I32&lt;&gt;"Published (managed by a publisher)", "null", "(select PublisherId from Publishers where name=N'"&amp;SUBSTITUTE(trim(J32),"'","''")&amp;"' and EnterpriseId="&amp;EntId&amp;")")&amp;" , null, (select RightsId from MechanicalsRights where RightsName='"&amp;SUBSTITUTE(I32,"'","''")&amp;"'), null, null, (select RoleId from ContributorRoles where Name='"&amp;F32&amp;"'))"</f>
        <v>insert into ComposerContent VALUES ((select max(ComposerId) from Composers where Name=N'Matheus Sales Ferreira dos Santos' and EnterpriseId=647322), 100, (select max(TrackId) from tracks where isrc='QZ5AB2354587' and EnterpriseId=647322), null, 0, 0, null , null, (select RightsId from MechanicalsRights where RightsName='Copyright control (self-published)'), null, null, (select RoleId from ContributorRoles where Name='Composer &amp; Lyricist'))</v>
      </c>
      <c r="M32" s="28" t="str">
        <f>VLOOKUP(A32,'9) Audio_Properties'!A:A,1,0)</f>
        <v>QZ5AB2354587</v>
      </c>
    </row>
    <row r="33">
      <c r="A33" s="8" t="s">
        <v>752</v>
      </c>
      <c r="B33" s="116"/>
      <c r="C33" s="143" t="str">
        <f t="array" ref="C33">ifs(and(isblank($A33),isblank($B33)),"", not(iserror(vlookup($A33&amp;$B33,'5) Release_Track'!$F:$F&amp;'5) Release_Track'!$G:$G,1,0))),vlookup($A33&amp;$B33,{'5) Release_Track'!$F:$F&amp;'5) Release_Track'!$G:$G,'5) Release_Track'!$H:$H},2,0), or(and(not(isblank($B33)),$B33=#REF!,$A33&lt;&gt;#REF!),and(not(isblank($A33)),$A33=#REF!,$B33&lt;&gt;#REF!)),"ID LISTS UNALIGNED",and($A33&lt;&gt;"",countif('5) Release_Track'!$F:$F,$A33)=0),"NO ISRC MATCH in Release_Track",and($B33&lt;&gt;"",countif('5) Release_Track'!$G:$G,$B33)=0),"NO CATALOG ID MATCH in Release_Track",iserror(vlookup($A33&amp;$B33,'5) Release_Track'!$F:$F&amp;'5) Release_Track'!$G:$G,1,0)),"NO ISRC-CATALOG ID pair MATCH in Release_Track" )</f>
        <v>A Lenda Destemida</v>
      </c>
      <c r="D33" s="143" t="str">
        <f t="array" ref="D33">ifs(and(isblank($A33),isblank($B33)),"", not(iserror(vlookup($A33&amp;$B33,'5) Release_Track'!$F:$F&amp;'5) Release_Track'!$G:$G,1,0))),vlookup($A33&amp;$B33,{'5) Release_Track'!$F:$F&amp;'5) Release_Track'!$G:$G,'5) Release_Track'!$I:$I},2,0), or(and(not(isblank($B33)),$B33=#REF!,$A33&lt;&gt;#REF!),and(not(isblank($A33)),$A33=#REF!,$B33&lt;&gt;#REF!)),"ID LISTS UNALIGNED",and($A33&lt;&gt;"",countif('5) Release_Track'!$F:$F,$A33)=0),"NO ISRC MATCH in Release_Track",and($B33&lt;&gt;"",countif('5) Release_Track'!$G:$G,$B33)=0),"NO CATALOG ID MATCH in Release_Track",iserror(vlookup($A33&amp;$B33,'5) Release_Track'!$F:$F&amp;'5) Release_Track'!$G:$G,1,0)),"NO ISRC-CATALOG ID pair MATCH in Release_Track" )</f>
        <v/>
      </c>
      <c r="E33" s="49" t="s">
        <v>1281</v>
      </c>
      <c r="F33" s="135" t="s">
        <v>1305</v>
      </c>
      <c r="G33" s="191">
        <v>1.0</v>
      </c>
      <c r="H33" s="192">
        <f t="shared" si="1"/>
        <v>1</v>
      </c>
      <c r="I33" s="8" t="s">
        <v>1306</v>
      </c>
      <c r="J33" s="20"/>
      <c r="K33" s="20"/>
      <c r="L33" s="8" t="str">
        <f>"insert into ComposerContent VALUES ((select max(ComposerId) from Composers where Name=N'"&amp;SUBSTITUTE(trim(E33),"'","''")&amp;"' and EnterpriseId="&amp;EntId&amp;"), "&amp;G33*100&amp;", "&amp;if(ISBLANK(B33),"(select max(TrackId) from tracks where isrc='"&amp;A33&amp;"' and EnterpriseId="&amp;EntId&amp;")","(select max(TrackId) from Tracks where TrackVendorId='"&amp;SUBSTITUTE(B33,"'","''")&amp;"' and  EnterpriseId="&amp;EntId&amp;")")&amp;", null, 0, 0, "&amp;if(I33&lt;&gt;"Published (managed by a publisher)", "null", "(select PublisherId from Publishers where name=N'"&amp;SUBSTITUTE(trim(J33),"'","''")&amp;"' and EnterpriseId="&amp;EntId&amp;")")&amp;" , null, (select RightsId from MechanicalsRights where RightsName='"&amp;SUBSTITUTE(I33,"'","''")&amp;"'), null, null, (select RoleId from ContributorRoles where Name='"&amp;F33&amp;"'))"</f>
        <v>insert into ComposerContent VALUES ((select max(ComposerId) from Composers where Name=N'Matheus Sales Ferreira dos Santos' and EnterpriseId=647322), 100, (select max(TrackId) from tracks where isrc='QZ5AB2368733' and EnterpriseId=647322), null, 0, 0, null , null, (select RightsId from MechanicalsRights where RightsName='Copyright control (self-published)'), null, null, (select RoleId from ContributorRoles where Name='Composer &amp; Lyricist'))</v>
      </c>
      <c r="M33" s="28" t="str">
        <f>VLOOKUP(A33,'9) Audio_Properties'!A:A,1,0)</f>
        <v>QZ5AB2368733</v>
      </c>
    </row>
    <row r="34">
      <c r="A34" s="8" t="s">
        <v>754</v>
      </c>
      <c r="B34" s="116"/>
      <c r="C34" s="143" t="str">
        <f t="array" ref="C34">ifs(and(isblank($A34),isblank($B34)),"", not(iserror(vlookup($A34&amp;$B34,'5) Release_Track'!$F:$F&amp;'5) Release_Track'!$G:$G,1,0))),vlookup($A34&amp;$B34,{'5) Release_Track'!$F:$F&amp;'5) Release_Track'!$G:$G,'5) Release_Track'!$H:$H},2,0),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Gato Vs Lobo, Ultimo Pedido</v>
      </c>
      <c r="D34" s="143" t="str">
        <f t="array" ref="D34">ifs(and(isblank($A34),isblank($B34)),"", not(iserror(vlookup($A34&amp;$B34,'5) Release_Track'!$F:$F&amp;'5) Release_Track'!$G:$G,1,0))),vlookup($A34&amp;$B34,{'5) Release_Track'!$F:$F&amp;'5) Release_Track'!$G:$G,'5) Release_Track'!$I:$I},2,0),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
      </c>
      <c r="E34" s="49" t="s">
        <v>1277</v>
      </c>
      <c r="F34" s="135" t="s">
        <v>1305</v>
      </c>
      <c r="G34" s="191">
        <v>1.0</v>
      </c>
      <c r="H34" s="192">
        <f t="shared" si="1"/>
        <v>1</v>
      </c>
      <c r="I34" s="8" t="s">
        <v>1306</v>
      </c>
      <c r="J34" s="20"/>
      <c r="K34" s="20"/>
      <c r="L34" s="8" t="str">
        <f>"insert into ComposerContent VALUES ((select max(ComposerId) from Composers where Name=N'"&amp;SUBSTITUTE(trim(E34),"'","''")&amp;"' and EnterpriseId="&amp;EntId&amp;"), "&amp;G34*100&amp;", "&amp;if(ISBLANK(B34),"(select max(TrackId) from tracks where isrc='"&amp;A34&amp;"' and EnterpriseId="&amp;EntId&amp;")","(select max(TrackId) from Tracks where TrackVendorId='"&amp;SUBSTITUTE(B34,"'","''")&amp;"' and  EnterpriseId="&amp;EntId&amp;")")&amp;", null, 0, 0, "&amp;if(I34&lt;&gt;"Published (managed by a publisher)", "null", "(select PublisherId from Publishers where name=N'"&amp;SUBSTITUTE(trim(J34),"'","''")&amp;"' and EnterpriseId="&amp;EntId&amp;")")&amp;" , null, (select RightsId from MechanicalsRights where RightsName='"&amp;SUBSTITUTE(I34,"'","''")&amp;"'), null, null, (select RoleId from ContributorRoles where Name='"&amp;F34&amp;"'))"</f>
        <v>insert into ComposerContent VALUES ((select max(ComposerId) from Composers where Name=N'Jackson Bertholdo Dos Santos' and EnterpriseId=647322), 100, (select max(TrackId) from tracks where isrc='QZ5AB2379651' and EnterpriseId=647322), null, 0, 0, null , null, (select RightsId from MechanicalsRights where RightsName='Copyright control (self-published)'), null, null, (select RoleId from ContributorRoles where Name='Composer &amp; Lyricist'))</v>
      </c>
      <c r="M34" s="28" t="str">
        <f>VLOOKUP(A34,'9) Audio_Properties'!A:A,1,0)</f>
        <v>QZ5AB2379651</v>
      </c>
    </row>
    <row r="35">
      <c r="A35" s="8" t="s">
        <v>756</v>
      </c>
      <c r="B35" s="116"/>
      <c r="C35" s="143" t="str">
        <f t="array" ref="C35">ifs(and(isblank($A35),isblank($B35)),"", not(iserror(vlookup($A35&amp;$B35,'5) Release_Track'!$F:$F&amp;'5) Release_Track'!$G:$G,1,0))),vlookup($A35&amp;$B35,{'5) Release_Track'!$F:$F&amp;'5) Release_Track'!$G:$G,'5) Release_Track'!$H:$H},2,0),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Castelo Infinito</v>
      </c>
      <c r="D35" s="143" t="str">
        <f t="array" ref="D35">ifs(and(isblank($A35),isblank($B35)),"", not(iserror(vlookup($A35&amp;$B35,'5) Release_Track'!$F:$F&amp;'5) Release_Track'!$G:$G,1,0))),vlookup($A35&amp;$B35,{'5) Release_Track'!$F:$F&amp;'5) Release_Track'!$G:$G,'5) Release_Track'!$I:$I},2,0),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
      </c>
      <c r="E35" s="49" t="s">
        <v>1277</v>
      </c>
      <c r="F35" s="135" t="s">
        <v>1305</v>
      </c>
      <c r="G35" s="191">
        <v>1.0</v>
      </c>
      <c r="H35" s="192">
        <f t="shared" si="1"/>
        <v>1</v>
      </c>
      <c r="I35" s="8" t="s">
        <v>1306</v>
      </c>
      <c r="J35" s="20"/>
      <c r="K35" s="20"/>
      <c r="L35" s="8" t="str">
        <f>"insert into ComposerContent VALUES ((select max(ComposerId) from Composers where Name=N'"&amp;SUBSTITUTE(trim(E35),"'","''")&amp;"' and EnterpriseId="&amp;EntId&amp;"), "&amp;G35*100&amp;", "&amp;if(ISBLANK(B35),"(select max(TrackId) from tracks where isrc='"&amp;A35&amp;"' and EnterpriseId="&amp;EntId&amp;")","(select max(TrackId) from Tracks where TrackVendorId='"&amp;SUBSTITUTE(B35,"'","''")&amp;"' and  EnterpriseId="&amp;EntId&amp;")")&amp;", null, 0, 0, "&amp;if(I35&lt;&gt;"Published (managed by a publisher)", "null", "(select PublisherId from Publishers where name=N'"&amp;SUBSTITUTE(trim(J35),"'","''")&amp;"' and EnterpriseId="&amp;EntId&amp;")")&amp;" , null, (select RightsId from MechanicalsRights where RightsName='"&amp;SUBSTITUTE(I35,"'","''")&amp;"'), null, null, (select RoleId from ContributorRoles where Name='"&amp;F35&amp;"'))"</f>
        <v>insert into ComposerContent VALUES ((select max(ComposerId) from Composers where Name=N'Jackson Bertholdo Dos Santos' and EnterpriseId=647322), 100, (select max(TrackId) from tracks where isrc='QZGLM2328091' and EnterpriseId=647322), null, 0, 0, null , null, (select RightsId from MechanicalsRights where RightsName='Copyright control (self-published)'), null, null, (select RoleId from ContributorRoles where Name='Composer &amp; Lyricist'))</v>
      </c>
      <c r="M35" s="28" t="str">
        <f>VLOOKUP(A35,'9) Audio_Properties'!A:A,1,0)</f>
        <v>QZGLM2328091</v>
      </c>
    </row>
    <row r="36">
      <c r="A36" s="8" t="s">
        <v>758</v>
      </c>
      <c r="B36" s="116"/>
      <c r="C36" s="143" t="str">
        <f t="array" ref="C36">ifs(and(isblank($A36),isblank($B36)),"", not(iserror(vlookup($A36&amp;$B36,'5) Release_Track'!$F:$F&amp;'5) Release_Track'!$G:$G,1,0))),vlookup($A36&amp;$B36,{'5) Release_Track'!$F:$F&amp;'5) Release_Track'!$G:$G,'5) Release_Track'!$H:$H},2,0), or(and(not(isblank($B36)),$B36=#REF!,$A36&lt;&gt;#REF!),and(not(isblank($A36)),$A36=#REF!,$B36&lt;&gt;#REF!)),"ID LISTS UNALIGNED",and($A36&lt;&gt;"",countif('5) Release_Track'!$F:$F,$A36)=0),"NO ISRC MATCH in Release_Track",and($B36&lt;&gt;"",countif('5) Release_Track'!$G:$G,$B36)=0),"NO CATALOG ID MATCH in Release_Track",iserror(vlookup($A36&amp;$B36,'5) Release_Track'!$F:$F&amp;'5) Release_Track'!$G:$G,1,0)),"NO ISRC-CATALOG ID pair MATCH in Release_Track" )</f>
        <v>O Único Deus</v>
      </c>
      <c r="D36" s="143" t="str">
        <f t="array" ref="D36">ifs(and(isblank($A36),isblank($B36)),"", not(iserror(vlookup($A36&amp;$B36,'5) Release_Track'!$F:$F&amp;'5) Release_Track'!$G:$G,1,0))),vlookup($A36&amp;$B36,{'5) Release_Track'!$F:$F&amp;'5) Release_Track'!$G:$G,'5) Release_Track'!$I:$I},2,0), or(and(not(isblank($B36)),$B36=#REF!,$A36&lt;&gt;#REF!),and(not(isblank($A36)),$A36=#REF!,$B36&lt;&gt;#REF!)),"ID LISTS UNALIGNED",and($A36&lt;&gt;"",countif('5) Release_Track'!$F:$F,$A36)=0),"NO ISRC MATCH in Release_Track",and($B36&lt;&gt;"",countif('5) Release_Track'!$G:$G,$B36)=0),"NO CATALOG ID MATCH in Release_Track",iserror(vlookup($A36&amp;$B36,'5) Release_Track'!$F:$F&amp;'5) Release_Track'!$G:$G,1,0)),"NO ISRC-CATALOG ID pair MATCH in Release_Track" )</f>
        <v/>
      </c>
      <c r="E36" s="49" t="s">
        <v>1281</v>
      </c>
      <c r="F36" s="135" t="s">
        <v>1305</v>
      </c>
      <c r="G36" s="191">
        <v>1.0</v>
      </c>
      <c r="H36" s="192">
        <f t="shared" si="1"/>
        <v>1</v>
      </c>
      <c r="I36" s="8" t="s">
        <v>1306</v>
      </c>
      <c r="J36" s="20"/>
      <c r="K36" s="20"/>
      <c r="L36" s="8" t="str">
        <f>"insert into ComposerContent VALUES ((select max(ComposerId) from Composers where Name=N'"&amp;SUBSTITUTE(trim(E36),"'","''")&amp;"' and EnterpriseId="&amp;EntId&amp;"), "&amp;G36*100&amp;", "&amp;if(ISBLANK(B36),"(select max(TrackId) from tracks where isrc='"&amp;A36&amp;"' and EnterpriseId="&amp;EntId&amp;")","(select max(TrackId) from Tracks where TrackVendorId='"&amp;SUBSTITUTE(B36,"'","''")&amp;"' and  EnterpriseId="&amp;EntId&amp;")")&amp;", null, 0, 0, "&amp;if(I36&lt;&gt;"Published (managed by a publisher)", "null", "(select PublisherId from Publishers where name=N'"&amp;SUBSTITUTE(trim(J36),"'","''")&amp;"' and EnterpriseId="&amp;EntId&amp;")")&amp;" , null, (select RightsId from MechanicalsRights where RightsName='"&amp;SUBSTITUTE(I36,"'","''")&amp;"'), null, null, (select RoleId from ContributorRoles where Name='"&amp;F36&amp;"'))"</f>
        <v>insert into ComposerContent VALUES ((select max(ComposerId) from Composers where Name=N'Matheus Sales Ferreira dos Santos' and EnterpriseId=647322), 100, (select max(TrackId) from tracks where isrc='QZGLM2328055' and EnterpriseId=647322), null, 0, 0, null , null, (select RightsId from MechanicalsRights where RightsName='Copyright control (self-published)'), null, null, (select RoleId from ContributorRoles where Name='Composer &amp; Lyricist'))</v>
      </c>
      <c r="M36" s="28" t="str">
        <f>VLOOKUP(A36,'9) Audio_Properties'!A:A,1,0)</f>
        <v>QZGLM2328055</v>
      </c>
    </row>
    <row r="37">
      <c r="A37" s="8" t="s">
        <v>760</v>
      </c>
      <c r="B37" s="116"/>
      <c r="C37" s="143" t="str">
        <f t="array" ref="C37">ifs(and(isblank($A37),isblank($B37)),"", not(iserror(vlookup($A37&amp;$B37,'5) Release_Track'!$F:$F&amp;'5) Release_Track'!$G:$G,1,0))),vlookup($A37&amp;$B37,{'5) Release_Track'!$F:$F&amp;'5) Release_Track'!$G:$G,'5) Release_Track'!$H:$H},2,0), or(and(not(isblank($B37)),$B37=$B36,$A37&lt;&gt;$A36),and(not(isblank($A37)),$A37=$A36,$B37&lt;&gt;$B36)),"ID LISTS UNALIGNED",and($A37&lt;&gt;"",countif('5) Release_Track'!$F:$F,$A37)=0),"NO ISRC MATCH in Release_Track",and($B37&lt;&gt;"",countif('5) Release_Track'!$G:$G,$B37)=0),"NO CATALOG ID MATCH in Release_Track",iserror(vlookup($A37&amp;$B37,'5) Release_Track'!$F:$F&amp;'5) Release_Track'!$G:$G,1,0)),"NO ISRC-CATALOG ID pair MATCH in Release_Track" )</f>
        <v>Style Eren Jaeger</v>
      </c>
      <c r="D37" s="143" t="str">
        <f t="array" ref="D37">ifs(and(isblank($A37),isblank($B37)),"", not(iserror(vlookup($A37&amp;$B37,'5) Release_Track'!$F:$F&amp;'5) Release_Track'!$G:$G,1,0))),vlookup($A37&amp;$B37,{'5) Release_Track'!$F:$F&amp;'5) Release_Track'!$G:$G,'5) Release_Track'!$I:$I},2,0), or(and(not(isblank($B37)),$B37=$B36,$A37&lt;&gt;$A36),and(not(isblank($A37)),$A37=$A36,$B37&lt;&gt;$B36)),"ID LISTS UNALIGNED",and($A37&lt;&gt;"",countif('5) Release_Track'!$F:$F,$A37)=0),"NO ISRC MATCH in Release_Track",and($B37&lt;&gt;"",countif('5) Release_Track'!$G:$G,$B37)=0),"NO CATALOG ID MATCH in Release_Track",iserror(vlookup($A37&amp;$B37,'5) Release_Track'!$F:$F&amp;'5) Release_Track'!$G:$G,1,0)),"NO ISRC-CATALOG ID pair MATCH in Release_Track" )</f>
        <v/>
      </c>
      <c r="E37" s="49" t="s">
        <v>1277</v>
      </c>
      <c r="F37" s="135" t="s">
        <v>1305</v>
      </c>
      <c r="G37" s="191">
        <v>1.0</v>
      </c>
      <c r="H37" s="192">
        <f t="shared" si="1"/>
        <v>1</v>
      </c>
      <c r="I37" s="8" t="s">
        <v>1306</v>
      </c>
      <c r="J37" s="20"/>
      <c r="K37" s="20"/>
      <c r="L37" s="8" t="str">
        <f>"insert into ComposerContent VALUES ((select max(ComposerId) from Composers where Name=N'"&amp;SUBSTITUTE(trim(E37),"'","''")&amp;"' and EnterpriseId="&amp;EntId&amp;"), "&amp;G37*100&amp;", "&amp;if(ISBLANK(B37),"(select max(TrackId) from tracks where isrc='"&amp;A37&amp;"' and EnterpriseId="&amp;EntId&amp;")","(select max(TrackId) from Tracks where TrackVendorId='"&amp;SUBSTITUTE(B37,"'","''")&amp;"' and  EnterpriseId="&amp;EntId&amp;")")&amp;", null, 0, 0, "&amp;if(I37&lt;&gt;"Published (managed by a publisher)", "null", "(select PublisherId from Publishers where name=N'"&amp;SUBSTITUTE(trim(J37),"'","''")&amp;"' and EnterpriseId="&amp;EntId&amp;")")&amp;" , null, (select RightsId from MechanicalsRights where RightsName='"&amp;SUBSTITUTE(I37,"'","''")&amp;"'), null, null, (select RoleId from ContributorRoles where Name='"&amp;F37&amp;"'))"</f>
        <v>insert into ComposerContent VALUES ((select max(ComposerId) from Composers where Name=N'Jackson Bertholdo Dos Santos' and EnterpriseId=647322), 100, (select max(TrackId) from tracks where isrc='QZGLM2338587' and EnterpriseId=647322), null, 0, 0, null , null, (select RightsId from MechanicalsRights where RightsName='Copyright control (self-published)'), null, null, (select RoleId from ContributorRoles where Name='Composer &amp; Lyricist'))</v>
      </c>
      <c r="M37" s="28" t="str">
        <f>VLOOKUP(A37,'9) Audio_Properties'!A:A,1,0)</f>
        <v>QZGLM2338587</v>
      </c>
    </row>
    <row r="38">
      <c r="A38" s="8" t="s">
        <v>762</v>
      </c>
      <c r="B38" s="116"/>
      <c r="C38" s="143" t="str">
        <f t="array" ref="C38">ifs(and(isblank($A38),isblank($B38)),"", not(iserror(vlookup($A38&amp;$B38,'5) Release_Track'!$F:$F&amp;'5) Release_Track'!$G:$G,1,0))),vlookup($A38&amp;$B38,{'5) Release_Track'!$F:$F&amp;'5) Release_Track'!$G:$G,'5) Release_Track'!$H:$H},2,0), or(and(not(isblank($B38)),$B38=#REF!,$A38&lt;&gt;#REF!),and(not(isblank($A38)),$A38=#REF!,$B38&lt;&gt;#REF!)),"ID LISTS UNALIGNED",and($A38&lt;&gt;"",countif('5) Release_Track'!$F:$F,$A38)=0),"NO ISRC MATCH in Release_Track",and($B38&lt;&gt;"",countif('5) Release_Track'!$G:$G,$B38)=0),"NO CATALOG ID MATCH in Release_Track",iserror(vlookup($A38&amp;$B38,'5) Release_Track'!$F:$F&amp;'5) Release_Track'!$G:$G,1,0)),"NO ISRC-CATALOG ID pair MATCH in Release_Track" )</f>
        <v>Bela Dança</v>
      </c>
      <c r="D38" s="143" t="str">
        <f t="array" ref="D38">ifs(and(isblank($A38),isblank($B38)),"", not(iserror(vlookup($A38&amp;$B38,'5) Release_Track'!$F:$F&amp;'5) Release_Track'!$G:$G,1,0))),vlookup($A38&amp;$B38,{'5) Release_Track'!$F:$F&amp;'5) Release_Track'!$G:$G,'5) Release_Track'!$I:$I},2,0), or(and(not(isblank($B38)),$B38=#REF!,$A38&lt;&gt;#REF!),and(not(isblank($A38)),$A38=#REF!,$B38&lt;&gt;#REF!)),"ID LISTS UNALIGNED",and($A38&lt;&gt;"",countif('5) Release_Track'!$F:$F,$A38)=0),"NO ISRC MATCH in Release_Track",and($B38&lt;&gt;"",countif('5) Release_Track'!$G:$G,$B38)=0),"NO CATALOG ID MATCH in Release_Track",iserror(vlookup($A38&amp;$B38,'5) Release_Track'!$F:$F&amp;'5) Release_Track'!$G:$G,1,0)),"NO ISRC-CATALOG ID pair MATCH in Release_Track" )</f>
        <v/>
      </c>
      <c r="E38" s="49" t="s">
        <v>1277</v>
      </c>
      <c r="F38" s="135" t="s">
        <v>1305</v>
      </c>
      <c r="G38" s="191">
        <v>1.0</v>
      </c>
      <c r="H38" s="192">
        <f t="shared" si="1"/>
        <v>1</v>
      </c>
      <c r="I38" s="8" t="s">
        <v>1306</v>
      </c>
      <c r="J38" s="20"/>
      <c r="K38" s="20"/>
      <c r="L38" s="8" t="str">
        <f>"insert into ComposerContent VALUES ((select max(ComposerId) from Composers where Name=N'"&amp;SUBSTITUTE(trim(E38),"'","''")&amp;"' and EnterpriseId="&amp;EntId&amp;"), "&amp;G38*100&amp;", "&amp;if(ISBLANK(B38),"(select max(TrackId) from tracks where isrc='"&amp;A38&amp;"' and EnterpriseId="&amp;EntId&amp;")","(select max(TrackId) from Tracks where TrackVendorId='"&amp;SUBSTITUTE(B38,"'","''")&amp;"' and  EnterpriseId="&amp;EntId&amp;")")&amp;", null, 0, 0, "&amp;if(I38&lt;&gt;"Published (managed by a publisher)", "null", "(select PublisherId from Publishers where name=N'"&amp;SUBSTITUTE(trim(J38),"'","''")&amp;"' and EnterpriseId="&amp;EntId&amp;")")&amp;" , null, (select RightsId from MechanicalsRights where RightsName='"&amp;SUBSTITUTE(I38,"'","''")&amp;"'), null, null, (select RoleId from ContributorRoles where Name='"&amp;F38&amp;"'))"</f>
        <v>insert into ComposerContent VALUES ((select max(ComposerId) from Composers where Name=N'Jackson Bertholdo Dos Santos' and EnterpriseId=647322), 100, (select max(TrackId) from tracks where isrc='QZGLM2369414' and EnterpriseId=647322), null, 0, 0, null , null, (select RightsId from MechanicalsRights where RightsName='Copyright control (self-published)'), null, null, (select RoleId from ContributorRoles where Name='Composer &amp; Lyricist'))</v>
      </c>
      <c r="M38" s="28" t="str">
        <f>VLOOKUP(A38,'9) Audio_Properties'!A:A,1,0)</f>
        <v>QZGLM2369414</v>
      </c>
    </row>
    <row r="39">
      <c r="A39" s="8" t="s">
        <v>764</v>
      </c>
      <c r="B39" s="116"/>
      <c r="C39" s="143" t="str">
        <f t="array" ref="C39">ifs(and(isblank($A39),isblank($B39)),"", not(iserror(vlookup($A39&amp;$B39,'5) Release_Track'!$F:$F&amp;'5) Release_Track'!$G:$G,1,0))),vlookup($A39&amp;$B39,{'5) Release_Track'!$F:$F&amp;'5) Release_Track'!$G:$G,'5) Release_Track'!$H:$H},2,0), or(and(not(isblank($B39)),$B39=$B38,$A39&lt;&gt;$A38),and(not(isblank($A39)),$A39=$A38,$B39&lt;&gt;$B38)),"ID LISTS UNALIGNED",and($A39&lt;&gt;"",countif('5) Release_Track'!$F:$F,$A39)=0),"NO ISRC MATCH in Release_Track",and($B39&lt;&gt;"",countif('5) Release_Track'!$G:$G,$B39)=0),"NO CATALOG ID MATCH in Release_Track",iserror(vlookup($A39&amp;$B39,'5) Release_Track'!$F:$F&amp;'5) Release_Track'!$G:$G,1,0)),"NO ISRC-CATALOG ID pair MATCH in Release_Track" )</f>
        <v>O Menino Que Sobreviveu</v>
      </c>
      <c r="D39" s="143" t="str">
        <f t="array" ref="D39">ifs(and(isblank($A39),isblank($B39)),"", not(iserror(vlookup($A39&amp;$B39,'5) Release_Track'!$F:$F&amp;'5) Release_Track'!$G:$G,1,0))),vlookup($A39&amp;$B39,{'5) Release_Track'!$F:$F&amp;'5) Release_Track'!$G:$G,'5) Release_Track'!$I:$I},2,0), or(and(not(isblank($B39)),$B39=$B38,$A39&lt;&gt;$A38),and(not(isblank($A39)),$A39=$A38,$B39&lt;&gt;$B38)),"ID LISTS UNALIGNED",and($A39&lt;&gt;"",countif('5) Release_Track'!$F:$F,$A39)=0),"NO ISRC MATCH in Release_Track",and($B39&lt;&gt;"",countif('5) Release_Track'!$G:$G,$B39)=0),"NO CATALOG ID MATCH in Release_Track",iserror(vlookup($A39&amp;$B39,'5) Release_Track'!$F:$F&amp;'5) Release_Track'!$G:$G,1,0)),"NO ISRC-CATALOG ID pair MATCH in Release_Track" )</f>
        <v/>
      </c>
      <c r="E39" s="49" t="s">
        <v>1281</v>
      </c>
      <c r="F39" s="135" t="s">
        <v>1305</v>
      </c>
      <c r="G39" s="191">
        <v>1.0</v>
      </c>
      <c r="H39" s="192">
        <f t="shared" si="1"/>
        <v>1</v>
      </c>
      <c r="I39" s="8" t="s">
        <v>1306</v>
      </c>
      <c r="J39" s="20"/>
      <c r="K39" s="20"/>
      <c r="L39" s="8" t="str">
        <f>"insert into ComposerContent VALUES ((select max(ComposerId) from Composers where Name=N'"&amp;SUBSTITUTE(trim(E39),"'","''")&amp;"' and EnterpriseId="&amp;EntId&amp;"), "&amp;G39*100&amp;", "&amp;if(ISBLANK(B39),"(select max(TrackId) from tracks where isrc='"&amp;A39&amp;"' and EnterpriseId="&amp;EntId&amp;")","(select max(TrackId) from Tracks where TrackVendorId='"&amp;SUBSTITUTE(B39,"'","''")&amp;"' and  EnterpriseId="&amp;EntId&amp;")")&amp;", null, 0, 0, "&amp;if(I39&lt;&gt;"Published (managed by a publisher)", "null", "(select PublisherId from Publishers where name=N'"&amp;SUBSTITUTE(trim(J39),"'","''")&amp;"' and EnterpriseId="&amp;EntId&amp;")")&amp;" , null, (select RightsId from MechanicalsRights where RightsName='"&amp;SUBSTITUTE(I39,"'","''")&amp;"'), null, null, (select RoleId from ContributorRoles where Name='"&amp;F39&amp;"'))"</f>
        <v>insert into ComposerContent VALUES ((select max(ComposerId) from Composers where Name=N'Matheus Sales Ferreira dos Santos' and EnterpriseId=647322), 100, (select max(TrackId) from tracks where isrc='QZGLM2369413' and EnterpriseId=647322), null, 0, 0, null , null, (select RightsId from MechanicalsRights where RightsName='Copyright control (self-published)'), null, null, (select RoleId from ContributorRoles where Name='Composer &amp; Lyricist'))</v>
      </c>
      <c r="M39" s="28" t="str">
        <f>VLOOKUP(A39,'9) Audio_Properties'!A:A,1,0)</f>
        <v>QZGLM2369413</v>
      </c>
    </row>
    <row r="40">
      <c r="A40" s="8" t="s">
        <v>766</v>
      </c>
      <c r="B40" s="116"/>
      <c r="C40" s="143" t="str">
        <f t="array" ref="C40">ifs(and(isblank($A40),isblank($B40)),"", not(iserror(vlookup($A40&amp;$B40,'5) Release_Track'!$F:$F&amp;'5) Release_Track'!$G:$G,1,0))),vlookup($A40&amp;$B40,{'5) Release_Track'!$F:$F&amp;'5) Release_Track'!$G:$G,'5) Release_Track'!$H:$H},2,0), or(and(not(isblank($B40)),$B40=$B39,$A40&lt;&gt;$A39),and(not(isblank($A40)),$A40=$A39,$B40&lt;&gt;$B39)),"ID LISTS UNALIGNED",and($A40&lt;&gt;"",countif('5) Release_Track'!$F:$F,$A40)=0),"NO ISRC MATCH in Release_Track",and($B40&lt;&gt;"",countif('5) Release_Track'!$G:$G,$B40)=0),"NO CATALOG ID MATCH in Release_Track",iserror(vlookup($A40&amp;$B40,'5) Release_Track'!$F:$F&amp;'5) Release_Track'!$G:$G,1,0)),"NO ISRC-CATALOG ID pair MATCH in Release_Track" )</f>
        <v>O Monstro Rei</v>
      </c>
      <c r="D40" s="143" t="str">
        <f t="array" ref="D40">ifs(and(isblank($A40),isblank($B40)),"", not(iserror(vlookup($A40&amp;$B40,'5) Release_Track'!$F:$F&amp;'5) Release_Track'!$G:$G,1,0))),vlookup($A40&amp;$B40,{'5) Release_Track'!$F:$F&amp;'5) Release_Track'!$G:$G,'5) Release_Track'!$I:$I},2,0), or(and(not(isblank($B40)),$B40=$B39,$A40&lt;&gt;$A39),and(not(isblank($A40)),$A40=$A39,$B40&lt;&gt;$B39)),"ID LISTS UNALIGNED",and($A40&lt;&gt;"",countif('5) Release_Track'!$F:$F,$A40)=0),"NO ISRC MATCH in Release_Track",and($B40&lt;&gt;"",countif('5) Release_Track'!$G:$G,$B40)=0),"NO CATALOG ID MATCH in Release_Track",iserror(vlookup($A40&amp;$B40,'5) Release_Track'!$F:$F&amp;'5) Release_Track'!$G:$G,1,0)),"NO ISRC-CATALOG ID pair MATCH in Release_Track" )</f>
        <v/>
      </c>
      <c r="E40" s="49" t="s">
        <v>1281</v>
      </c>
      <c r="F40" s="135" t="s">
        <v>1305</v>
      </c>
      <c r="G40" s="191">
        <v>1.0</v>
      </c>
      <c r="H40" s="192">
        <f t="shared" si="1"/>
        <v>1</v>
      </c>
      <c r="I40" s="8" t="s">
        <v>1306</v>
      </c>
      <c r="J40" s="20"/>
      <c r="K40" s="20"/>
      <c r="L40" s="8" t="str">
        <f>"insert into ComposerContent VALUES ((select max(ComposerId) from Composers where Name=N'"&amp;SUBSTITUTE(trim(E40),"'","''")&amp;"' and EnterpriseId="&amp;EntId&amp;"), "&amp;G40*100&amp;", "&amp;if(ISBLANK(B40),"(select max(TrackId) from tracks where isrc='"&amp;A40&amp;"' and EnterpriseId="&amp;EntId&amp;")","(select max(TrackId) from Tracks where TrackVendorId='"&amp;SUBSTITUTE(B40,"'","''")&amp;"' and  EnterpriseId="&amp;EntId&amp;")")&amp;", null, 0, 0, "&amp;if(I40&lt;&gt;"Published (managed by a publisher)", "null", "(select PublisherId from Publishers where name=N'"&amp;SUBSTITUTE(trim(J40),"'","''")&amp;"' and EnterpriseId="&amp;EntId&amp;")")&amp;" , null, (select RightsId from MechanicalsRights where RightsName='"&amp;SUBSTITUTE(I40,"'","''")&amp;"'), null, null, (select RoleId from ContributorRoles where Name='"&amp;F40&amp;"'))"</f>
        <v>insert into ComposerContent VALUES ((select max(ComposerId) from Composers where Name=N'Matheus Sales Ferreira dos Santos' and EnterpriseId=647322), 100, (select max(TrackId) from tracks where isrc='BKTOK2300001' and EnterpriseId=647322), null, 0, 0, null , null, (select RightsId from MechanicalsRights where RightsName='Copyright control (self-published)'), null, null, (select RoleId from ContributorRoles where Name='Composer &amp; Lyricist'))</v>
      </c>
      <c r="M40" s="28" t="str">
        <f>VLOOKUP(A40,'9) Audio_Properties'!A:A,1,0)</f>
        <v>BKTOK2300001</v>
      </c>
    </row>
    <row r="41">
      <c r="A41" s="8" t="s">
        <v>768</v>
      </c>
      <c r="B41" s="116"/>
      <c r="C41" s="143" t="str">
        <f t="array" ref="C41">ifs(and(isblank($A41),isblank($B41)),"", not(iserror(vlookup($A41&amp;$B41,'5) Release_Track'!$F:$F&amp;'5) Release_Track'!$G:$G,1,0))),vlookup($A41&amp;$B41,{'5) Release_Track'!$F:$F&amp;'5) Release_Track'!$G:$G,'5) Release_Track'!$H:$H},2,0), or(and(not(isblank($B41)),$B41=#REF!,$A41&lt;&gt;#REF!),and(not(isblank($A41)),$A41=#REF!,$B41&lt;&gt;#REF!)),"ID LISTS UNALIGNED",and($A41&lt;&gt;"",countif('5) Release_Track'!$F:$F,$A41)=0),"NO ISRC MATCH in Release_Track",and($B41&lt;&gt;"",countif('5) Release_Track'!$G:$G,$B41)=0),"NO CATALOG ID MATCH in Release_Track",iserror(vlookup($A41&amp;$B41,'5) Release_Track'!$F:$F&amp;'5) Release_Track'!$G:$G,1,0)),"NO ISRC-CATALOG ID pair MATCH in Release_Track" )</f>
        <v>Castelo Infinito II</v>
      </c>
      <c r="D41" s="143" t="str">
        <f t="array" ref="D41">ifs(and(isblank($A41),isblank($B41)),"", not(iserror(vlookup($A41&amp;$B41,'5) Release_Track'!$F:$F&amp;'5) Release_Track'!$G:$G,1,0))),vlookup($A41&amp;$B41,{'5) Release_Track'!$F:$F&amp;'5) Release_Track'!$G:$G,'5) Release_Track'!$I:$I},2,0), or(and(not(isblank($B41)),$B41=#REF!,$A41&lt;&gt;#REF!),and(not(isblank($A41)),$A41=#REF!,$B41&lt;&gt;#REF!)),"ID LISTS UNALIGNED",and($A41&lt;&gt;"",countif('5) Release_Track'!$F:$F,$A41)=0),"NO ISRC MATCH in Release_Track",and($B41&lt;&gt;"",countif('5) Release_Track'!$G:$G,$B41)=0),"NO CATALOG ID MATCH in Release_Track",iserror(vlookup($A41&amp;$B41,'5) Release_Track'!$F:$F&amp;'5) Release_Track'!$G:$G,1,0)),"NO ISRC-CATALOG ID pair MATCH in Release_Track" )</f>
        <v/>
      </c>
      <c r="E41" s="49" t="s">
        <v>1277</v>
      </c>
      <c r="F41" s="135" t="s">
        <v>1305</v>
      </c>
      <c r="G41" s="191">
        <v>1.0</v>
      </c>
      <c r="H41" s="192">
        <f t="shared" si="1"/>
        <v>1</v>
      </c>
      <c r="I41" s="8" t="s">
        <v>1306</v>
      </c>
      <c r="J41" s="20"/>
      <c r="K41" s="20"/>
      <c r="L41" s="8" t="str">
        <f>"insert into ComposerContent VALUES ((select max(ComposerId) from Composers where Name=N'"&amp;SUBSTITUTE(trim(E41),"'","''")&amp;"' and EnterpriseId="&amp;EntId&amp;"), "&amp;G41*100&amp;", "&amp;if(ISBLANK(B41),"(select max(TrackId) from tracks where isrc='"&amp;A41&amp;"' and EnterpriseId="&amp;EntId&amp;")","(select max(TrackId) from Tracks where TrackVendorId='"&amp;SUBSTITUTE(B41,"'","''")&amp;"' and  EnterpriseId="&amp;EntId&amp;")")&amp;", null, 0, 0, "&amp;if(I41&lt;&gt;"Published (managed by a publisher)", "null", "(select PublisherId from Publishers where name=N'"&amp;SUBSTITUTE(trim(J41),"'","''")&amp;"' and EnterpriseId="&amp;EntId&amp;")")&amp;" , null, (select RightsId from MechanicalsRights where RightsName='"&amp;SUBSTITUTE(I41,"'","''")&amp;"'), null, null, (select RoleId from ContributorRoles where Name='"&amp;F41&amp;"'))"</f>
        <v>insert into ComposerContent VALUES ((select max(ComposerId) from Composers where Name=N'Jackson Bertholdo Dos Santos' and EnterpriseId=647322), 100, (select max(TrackId) from tracks where isrc='QZGLS2302177' and EnterpriseId=647322), null, 0, 0, null , null, (select RightsId from MechanicalsRights where RightsName='Copyright control (self-published)'), null, null, (select RoleId from ContributorRoles where Name='Composer &amp; Lyricist'))</v>
      </c>
      <c r="M41" s="28" t="str">
        <f>VLOOKUP(A41,'9) Audio_Properties'!A:A,1,0)</f>
        <v>QZGLS2302177</v>
      </c>
    </row>
    <row r="42">
      <c r="A42" s="8" t="s">
        <v>770</v>
      </c>
      <c r="B42" s="116"/>
      <c r="C42" s="143" t="str">
        <f t="array" ref="C42">ifs(and(isblank($A42),isblank($B42)),"", not(iserror(vlookup($A42&amp;$B42,'5) Release_Track'!$F:$F&amp;'5) Release_Track'!$G:$G,1,0))),vlookup($A42&amp;$B42,{'5) Release_Track'!$F:$F&amp;'5) Release_Track'!$G:$G,'5) Release_Track'!$H:$H},2,0), or(and(not(isblank($B42)),$B42=#REF!,$A42&lt;&gt;#REF!),and(not(isblank($A42)),$A42=#REF!,$B42&lt;&gt;#REF!)),"ID LISTS UNALIGNED",and($A42&lt;&gt;"",countif('5) Release_Track'!$F:$F,$A42)=0),"NO ISRC MATCH in Release_Track",and($B42&lt;&gt;"",countif('5) Release_Track'!$G:$G,$B42)=0),"NO CATALOG ID MATCH in Release_Track",iserror(vlookup($A42&amp;$B42,'5) Release_Track'!$F:$F&amp;'5) Release_Track'!$G:$G,1,0)),"NO ISRC-CATALOG ID pair MATCH in Release_Track" )</f>
        <v>O Número 1</v>
      </c>
      <c r="D42" s="143" t="str">
        <f t="array" ref="D42">ifs(and(isblank($A42),isblank($B42)),"", not(iserror(vlookup($A42&amp;$B42,'5) Release_Track'!$F:$F&amp;'5) Release_Track'!$G:$G,1,0))),vlookup($A42&amp;$B42,{'5) Release_Track'!$F:$F&amp;'5) Release_Track'!$G:$G,'5) Release_Track'!$I:$I},2,0), or(and(not(isblank($B42)),$B42=#REF!,$A42&lt;&gt;#REF!),and(not(isblank($A42)),$A42=#REF!,$B42&lt;&gt;#REF!)),"ID LISTS UNALIGNED",and($A42&lt;&gt;"",countif('5) Release_Track'!$F:$F,$A42)=0),"NO ISRC MATCH in Release_Track",and($B42&lt;&gt;"",countif('5) Release_Track'!$G:$G,$B42)=0),"NO CATALOG ID MATCH in Release_Track",iserror(vlookup($A42&amp;$B42,'5) Release_Track'!$F:$F&amp;'5) Release_Track'!$G:$G,1,0)),"NO ISRC-CATALOG ID pair MATCH in Release_Track" )</f>
        <v/>
      </c>
      <c r="E42" s="49" t="s">
        <v>1281</v>
      </c>
      <c r="F42" s="135" t="s">
        <v>1305</v>
      </c>
      <c r="G42" s="191">
        <v>1.0</v>
      </c>
      <c r="H42" s="192">
        <f t="shared" si="1"/>
        <v>1</v>
      </c>
      <c r="I42" s="8" t="s">
        <v>1306</v>
      </c>
      <c r="J42" s="20"/>
      <c r="K42" s="20"/>
      <c r="L42" s="8" t="str">
        <f>"insert into ComposerContent VALUES ((select max(ComposerId) from Composers where Name=N'"&amp;SUBSTITUTE(trim(E42),"'","''")&amp;"' and EnterpriseId="&amp;EntId&amp;"), "&amp;G42*100&amp;", "&amp;if(ISBLANK(B42),"(select max(TrackId) from tracks where isrc='"&amp;A42&amp;"' and EnterpriseId="&amp;EntId&amp;")","(select max(TrackId) from Tracks where TrackVendorId='"&amp;SUBSTITUTE(B42,"'","''")&amp;"' and  EnterpriseId="&amp;EntId&amp;")")&amp;", null, 0, 0, "&amp;if(I42&lt;&gt;"Published (managed by a publisher)", "null", "(select PublisherId from Publishers where name=N'"&amp;SUBSTITUTE(trim(J42),"'","''")&amp;"' and EnterpriseId="&amp;EntId&amp;")")&amp;" , null, (select RightsId from MechanicalsRights where RightsName='"&amp;SUBSTITUTE(I42,"'","''")&amp;"'), null, null, (select RoleId from ContributorRoles where Name='"&amp;F42&amp;"'))"</f>
        <v>insert into ComposerContent VALUES ((select max(ComposerId) from Composers where Name=N'Matheus Sales Ferreira dos Santos' and EnterpriseId=647322), 100, (select max(TrackId) from tracks where isrc='BKTOK2300008' and EnterpriseId=647322), null, 0, 0, null , null, (select RightsId from MechanicalsRights where RightsName='Copyright control (self-published)'), null, null, (select RoleId from ContributorRoles where Name='Composer &amp; Lyricist'))</v>
      </c>
      <c r="M42" s="28" t="str">
        <f>VLOOKUP(A42,'9) Audio_Properties'!A:A,1,0)</f>
        <v>BKTOK2300008</v>
      </c>
    </row>
    <row r="43">
      <c r="A43" s="8" t="s">
        <v>772</v>
      </c>
      <c r="B43" s="116"/>
      <c r="C43" s="143" t="str">
        <f t="array" ref="C43">ifs(and(isblank($A43),isblank($B43)),"", not(iserror(vlookup($A43&amp;$B43,'5) Release_Track'!$F:$F&amp;'5) Release_Track'!$G:$G,1,0))),vlookup($A43&amp;$B43,{'5) Release_Track'!$F:$F&amp;'5) Release_Track'!$G:$G,'5) Release_Track'!$H:$H},2,0), or(and(not(isblank($B43)),$B43=$B42,$A43&lt;&gt;$A42),and(not(isblank($A43)),$A43=$A42,$B43&lt;&gt;$B42)),"ID LISTS UNALIGNED",and($A43&lt;&gt;"",countif('5) Release_Track'!$F:$F,$A43)=0),"NO ISRC MATCH in Release_Track",and($B43&lt;&gt;"",countif('5) Release_Track'!$G:$G,$B43)=0),"NO CATALOG ID MATCH in Release_Track",iserror(vlookup($A43&amp;$B43,'5) Release_Track'!$F:$F&amp;'5) Release_Track'!$G:$G,1,0)),"NO ISRC-CATALOG ID pair MATCH in Release_Track" )</f>
        <v>Lampião, Capitão do Sertão</v>
      </c>
      <c r="D43" s="143" t="str">
        <f t="array" ref="D43">ifs(and(isblank($A43),isblank($B43)),"", not(iserror(vlookup($A43&amp;$B43,'5) Release_Track'!$F:$F&amp;'5) Release_Track'!$G:$G,1,0))),vlookup($A43&amp;$B43,{'5) Release_Track'!$F:$F&amp;'5) Release_Track'!$G:$G,'5) Release_Track'!$I:$I},2,0), or(and(not(isblank($B43)),$B43=$B42,$A43&lt;&gt;$A42),and(not(isblank($A43)),$A43=$A42,$B43&lt;&gt;$B42)),"ID LISTS UNALIGNED",and($A43&lt;&gt;"",countif('5) Release_Track'!$F:$F,$A43)=0),"NO ISRC MATCH in Release_Track",and($B43&lt;&gt;"",countif('5) Release_Track'!$G:$G,$B43)=0),"NO CATALOG ID MATCH in Release_Track",iserror(vlookup($A43&amp;$B43,'5) Release_Track'!$F:$F&amp;'5) Release_Track'!$G:$G,1,0)),"NO ISRC-CATALOG ID pair MATCH in Release_Track" )</f>
        <v/>
      </c>
      <c r="E43" s="49" t="s">
        <v>1277</v>
      </c>
      <c r="F43" s="135" t="s">
        <v>1305</v>
      </c>
      <c r="G43" s="191">
        <v>1.0</v>
      </c>
      <c r="H43" s="192">
        <f t="shared" si="1"/>
        <v>1</v>
      </c>
      <c r="I43" s="8" t="s">
        <v>1306</v>
      </c>
      <c r="J43" s="20"/>
      <c r="K43" s="20"/>
      <c r="L43" s="8" t="str">
        <f>"insert into ComposerContent VALUES ((select max(ComposerId) from Composers where Name=N'"&amp;SUBSTITUTE(trim(E43),"'","''")&amp;"' and EnterpriseId="&amp;EntId&amp;"), "&amp;G43*100&amp;", "&amp;if(ISBLANK(B43),"(select max(TrackId) from tracks where isrc='"&amp;A43&amp;"' and EnterpriseId="&amp;EntId&amp;")","(select max(TrackId) from Tracks where TrackVendorId='"&amp;SUBSTITUTE(B43,"'","''")&amp;"' and  EnterpriseId="&amp;EntId&amp;")")&amp;", null, 0, 0, "&amp;if(I43&lt;&gt;"Published (managed by a publisher)", "null", "(select PublisherId from Publishers where name=N'"&amp;SUBSTITUTE(trim(J43),"'","''")&amp;"' and EnterpriseId="&amp;EntId&amp;")")&amp;" , null, (select RightsId from MechanicalsRights where RightsName='"&amp;SUBSTITUTE(I43,"'","''")&amp;"'), null, null, (select RoleId from ContributorRoles where Name='"&amp;F43&amp;"'))"</f>
        <v>insert into ComposerContent VALUES ((select max(ComposerId) from Composers where Name=N'Jackson Bertholdo Dos Santos' and EnterpriseId=647322), 100, (select max(TrackId) from tracks where isrc='QZGLS2333089' and EnterpriseId=647322), null, 0, 0, null , null, (select RightsId from MechanicalsRights where RightsName='Copyright control (self-published)'), null, null, (select RoleId from ContributorRoles where Name='Composer &amp; Lyricist'))</v>
      </c>
      <c r="M43" s="28" t="str">
        <f>VLOOKUP(A43,'9) Audio_Properties'!A:A,1,0)</f>
        <v>QZGLS2333089</v>
      </c>
    </row>
    <row r="44">
      <c r="A44" s="8" t="s">
        <v>774</v>
      </c>
      <c r="B44" s="116"/>
      <c r="C44" s="143" t="str">
        <f t="array" ref="C44">ifs(and(isblank($A44),isblank($B44)),"", not(iserror(vlookup($A44&amp;$B44,'5) Release_Track'!$F:$F&amp;'5) Release_Track'!$G:$G,1,0))),vlookup($A44&amp;$B44,{'5) Release_Track'!$F:$F&amp;'5) Release_Track'!$G:$G,'5) Release_Track'!$H:$H},2,0), or(and(not(isblank($B44)),$B44=$B43,$A44&lt;&gt;$A43),and(not(isblank($A44)),$A44=$A43,$B44&lt;&gt;$B43)),"ID LISTS UNALIGNED",and($A44&lt;&gt;"",countif('5) Release_Track'!$F:$F,$A44)=0),"NO ISRC MATCH in Release_Track",and($B44&lt;&gt;"",countif('5) Release_Track'!$G:$G,$B44)=0),"NO CATALOG ID MATCH in Release_Track",iserror(vlookup($A44&amp;$B44,'5) Release_Track'!$F:$F&amp;'5) Release_Track'!$G:$G,1,0)),"NO ISRC-CATALOG ID pair MATCH in Release_Track" )</f>
        <v>Control</v>
      </c>
      <c r="D44" s="143" t="str">
        <f t="array" ref="D44">ifs(and(isblank($A44),isblank($B44)),"", not(iserror(vlookup($A44&amp;$B44,'5) Release_Track'!$F:$F&amp;'5) Release_Track'!$G:$G,1,0))),vlookup($A44&amp;$B44,{'5) Release_Track'!$F:$F&amp;'5) Release_Track'!$G:$G,'5) Release_Track'!$I:$I},2,0), or(and(not(isblank($B44)),$B44=$B43,$A44&lt;&gt;$A43),and(not(isblank($A44)),$A44=$A43,$B44&lt;&gt;$B43)),"ID LISTS UNALIGNED",and($A44&lt;&gt;"",countif('5) Release_Track'!$F:$F,$A44)=0),"NO ISRC MATCH in Release_Track",and($B44&lt;&gt;"",countif('5) Release_Track'!$G:$G,$B44)=0),"NO CATALOG ID MATCH in Release_Track",iserror(vlookup($A44&amp;$B44,'5) Release_Track'!$F:$F&amp;'5) Release_Track'!$G:$G,1,0)),"NO ISRC-CATALOG ID pair MATCH in Release_Track" )</f>
        <v/>
      </c>
      <c r="E44" s="43" t="s">
        <v>1279</v>
      </c>
      <c r="F44" s="135" t="s">
        <v>1305</v>
      </c>
      <c r="G44" s="191">
        <v>0.3333</v>
      </c>
      <c r="H44" s="192">
        <f t="shared" si="1"/>
        <v>0.3333</v>
      </c>
      <c r="I44" s="8" t="s">
        <v>1306</v>
      </c>
      <c r="J44" s="20"/>
      <c r="K44" s="20"/>
      <c r="L44" s="8" t="str">
        <f>"insert into ComposerContent VALUES ((select max(ComposerId) from Composers where Name=N'"&amp;SUBSTITUTE(trim(E44),"'","''")&amp;"' and EnterpriseId="&amp;EntId&amp;"), "&amp;G44*100&amp;", "&amp;if(ISBLANK(B44),"(select max(TrackId) from tracks where isrc='"&amp;A44&amp;"' and EnterpriseId="&amp;EntId&amp;")","(select max(TrackId) from Tracks where TrackVendorId='"&amp;SUBSTITUTE(B44,"'","''")&amp;"' and  EnterpriseId="&amp;EntId&amp;")")&amp;", null, 0, 0, "&amp;if(I44&lt;&gt;"Published (managed by a publisher)", "null", "(select PublisherId from Publishers where name=N'"&amp;SUBSTITUTE(trim(J44),"'","''")&amp;"' and EnterpriseId="&amp;EntId&amp;")")&amp;" , null, (select RightsId from MechanicalsRights where RightsName='"&amp;SUBSTITUTE(I44,"'","''")&amp;"'), null, null, (select RoleId from ContributorRoles where Name='"&amp;F44&amp;"'))"</f>
        <v>insert into ComposerContent VALUES ((select max(ComposerId) from Composers where Name=N'Lucas Gonçalves' and EnterpriseId=647322), 33.33, (select max(TrackId) from tracks where isrc='QZGLS2344790' and EnterpriseId=647322), null, 0, 0, null , null, (select RightsId from MechanicalsRights where RightsName='Copyright control (self-published)'), null, null, (select RoleId from ContributorRoles where Name='Composer &amp; Lyricist'))</v>
      </c>
      <c r="M44" s="28" t="str">
        <f>VLOOKUP(A44,'9) Audio_Properties'!A:A,1,0)</f>
        <v>QZGLS2344790</v>
      </c>
    </row>
    <row r="45">
      <c r="A45" s="8" t="s">
        <v>774</v>
      </c>
      <c r="B45" s="116"/>
      <c r="C45" s="143" t="str">
        <f t="array" ref="C45">ifs(and(isblank($A45),isblank($B45)),"", not(iserror(vlookup($A45&amp;$B45,'5) Release_Track'!$F:$F&amp;'5) Release_Track'!$G:$G,1,0))),vlookup($A45&amp;$B45,{'5) Release_Track'!$F:$F&amp;'5) Release_Track'!$G:$G,'5) Release_Track'!$H:$H},2,0), or(and(not(isblank($B45)),$B45=$B44,$A45&lt;&gt;$A44),and(not(isblank($A45)),$A45=$A44,$B45&lt;&gt;$B44)),"ID LISTS UNALIGNED",and($A45&lt;&gt;"",countif('5) Release_Track'!$F:$F,$A45)=0),"NO ISRC MATCH in Release_Track",and($B45&lt;&gt;"",countif('5) Release_Track'!$G:$G,$B45)=0),"NO CATALOG ID MATCH in Release_Track",iserror(vlookup($A45&amp;$B45,'5) Release_Track'!$F:$F&amp;'5) Release_Track'!$G:$G,1,0)),"NO ISRC-CATALOG ID pair MATCH in Release_Track" )</f>
        <v>Control</v>
      </c>
      <c r="D45" s="143"/>
      <c r="E45" s="43" t="s">
        <v>1286</v>
      </c>
      <c r="F45" s="135" t="s">
        <v>1305</v>
      </c>
      <c r="G45" s="191">
        <v>0.3333</v>
      </c>
      <c r="H45" s="192">
        <f t="shared" si="1"/>
        <v>0.6666</v>
      </c>
      <c r="I45" s="8" t="s">
        <v>1306</v>
      </c>
      <c r="J45" s="20"/>
      <c r="K45" s="20"/>
      <c r="L45" s="8" t="str">
        <f>"insert into ComposerContent VALUES ((select max(ComposerId) from Composers where Name=N'"&amp;SUBSTITUTE(trim(E45),"'","''")&amp;"' and EnterpriseId="&amp;EntId&amp;"), "&amp;G45*100&amp;", "&amp;if(ISBLANK(B45),"(select max(TrackId) from tracks where isrc='"&amp;A45&amp;"' and EnterpriseId="&amp;EntId&amp;")","(select max(TrackId) from Tracks where TrackVendorId='"&amp;SUBSTITUTE(B45,"'","''")&amp;"' and  EnterpriseId="&amp;EntId&amp;")")&amp;", null, 0, 0, "&amp;if(I45&lt;&gt;"Published (managed by a publisher)", "null", "(select PublisherId from Publishers where name=N'"&amp;SUBSTITUTE(trim(J45),"'","''")&amp;"' and EnterpriseId="&amp;EntId&amp;")")&amp;" , null, (select RightsId from MechanicalsRights where RightsName='"&amp;SUBSTITUTE(I45,"'","''")&amp;"'), null, null, (select RoleId from ContributorRoles where Name='"&amp;F45&amp;"'))"</f>
        <v>insert into ComposerContent VALUES ((select max(ComposerId) from Composers where Name=N'Plauto Poeckel' and EnterpriseId=647322), 33.33, (select max(TrackId) from tracks where isrc='QZGLS2344790' and EnterpriseId=647322), null, 0, 0, null , null, (select RightsId from MechanicalsRights where RightsName='Copyright control (self-published)'), null, null, (select RoleId from ContributorRoles where Name='Composer &amp; Lyricist'))</v>
      </c>
      <c r="M45" s="28" t="str">
        <f>VLOOKUP(A45,'9) Audio_Properties'!A:A,1,0)</f>
        <v>QZGLS2344790</v>
      </c>
    </row>
    <row r="46">
      <c r="A46" s="8" t="s">
        <v>774</v>
      </c>
      <c r="B46" s="116"/>
      <c r="C46" s="143" t="str">
        <f t="array" ref="C46">ifs(and(isblank($A46),isblank($B46)),"", not(iserror(vlookup($A46&amp;$B46,'5) Release_Track'!$F:$F&amp;'5) Release_Track'!$G:$G,1,0))),vlookup($A46&amp;$B46,{'5) Release_Track'!$F:$F&amp;'5) Release_Track'!$G:$G,'5) Release_Track'!$H:$H},2,0), or(and(not(isblank($B46)),$B46=$B45,$A46&lt;&gt;$A45),and(not(isblank($A46)),$A46=$A45,$B46&lt;&gt;$B45)),"ID LISTS UNALIGNED",and($A46&lt;&gt;"",countif('5) Release_Track'!$F:$F,$A46)=0),"NO ISRC MATCH in Release_Track",and($B46&lt;&gt;"",countif('5) Release_Track'!$G:$G,$B46)=0),"NO CATALOG ID MATCH in Release_Track",iserror(vlookup($A46&amp;$B46,'5) Release_Track'!$F:$F&amp;'5) Release_Track'!$G:$G,1,0)),"NO ISRC-CATALOG ID pair MATCH in Release_Track" )</f>
        <v>Control</v>
      </c>
      <c r="D46" s="143"/>
      <c r="E46" s="43" t="s">
        <v>1290</v>
      </c>
      <c r="F46" s="135" t="s">
        <v>1305</v>
      </c>
      <c r="G46" s="191">
        <v>0.3334</v>
      </c>
      <c r="H46" s="192">
        <f t="shared" si="1"/>
        <v>1</v>
      </c>
      <c r="I46" s="8" t="s">
        <v>1306</v>
      </c>
      <c r="J46" s="20"/>
      <c r="K46" s="20"/>
      <c r="L46" s="8" t="str">
        <f>"insert into ComposerContent VALUES ((select max(ComposerId) from Composers where Name=N'"&amp;SUBSTITUTE(trim(E46),"'","''")&amp;"' and EnterpriseId="&amp;EntId&amp;"), "&amp;G46*100&amp;", "&amp;if(ISBLANK(B46),"(select max(TrackId) from tracks where isrc='"&amp;A46&amp;"' and EnterpriseId="&amp;EntId&amp;")","(select max(TrackId) from Tracks where TrackVendorId='"&amp;SUBSTITUTE(B46,"'","''")&amp;"' and  EnterpriseId="&amp;EntId&amp;")")&amp;", null, 0, 0, "&amp;if(I46&lt;&gt;"Published (managed by a publisher)", "null", "(select PublisherId from Publishers where name=N'"&amp;SUBSTITUTE(trim(J46),"'","''")&amp;"' and EnterpriseId="&amp;EntId&amp;")")&amp;" , null, (select RightsId from MechanicalsRights where RightsName='"&amp;SUBSTITUTE(I46,"'","''")&amp;"'), null, null, (select RoleId from ContributorRoles where Name='"&amp;F46&amp;"'))"</f>
        <v>insert into ComposerContent VALUES ((select max(ComposerId) from Composers where Name=N'Vitor Piassa' and EnterpriseId=647322), 33.34, (select max(TrackId) from tracks where isrc='QZGLS2344790' and EnterpriseId=647322), null, 0, 0, null , null, (select RightsId from MechanicalsRights where RightsName='Copyright control (self-published)'), null, null, (select RoleId from ContributorRoles where Name='Composer &amp; Lyricist'))</v>
      </c>
      <c r="M46" s="28" t="str">
        <f>VLOOKUP(A46,'9) Audio_Properties'!A:A,1,0)</f>
        <v>QZGLS2344790</v>
      </c>
    </row>
    <row r="47">
      <c r="A47" s="8" t="s">
        <v>776</v>
      </c>
      <c r="B47" s="116"/>
      <c r="C47" s="143" t="str">
        <f t="array" ref="C47">ifs(and(isblank($A47),isblank($B47)),"", not(iserror(vlookup($A47&amp;$B47,'5) Release_Track'!$F:$F&amp;'5) Release_Track'!$G:$G,1,0))),vlookup($A47&amp;$B47,{'5) Release_Track'!$F:$F&amp;'5) Release_Track'!$G:$G,'5) Release_Track'!$H:$H},2,0), or(and(not(isblank($B47)),$B47=$B44,$A47&lt;&gt;$A44),and(not(isblank($A47)),$A47=$A44,$B47&lt;&gt;$B44)),"ID LISTS UNALIGNED",and($A47&lt;&gt;"",countif('5) Release_Track'!$F:$F,$A47)=0),"NO ISRC MATCH in Release_Track",and($B47&lt;&gt;"",countif('5) Release_Track'!$G:$G,$B47)=0),"NO CATALOG ID MATCH in Release_Track",iserror(vlookup($A47&amp;$B47,'5) Release_Track'!$F:$F&amp;'5) Release_Track'!$G:$G,1,0)),"NO ISRC-CATALOG ID pair MATCH in Release_Track" )</f>
        <v>Deus Amaldiçoado</v>
      </c>
      <c r="D47" s="143" t="str">
        <f t="array" ref="D47">ifs(and(isblank($A47),isblank($B47)),"", not(iserror(vlookup($A47&amp;$B47,'5) Release_Track'!$F:$F&amp;'5) Release_Track'!$G:$G,1,0))),vlookup($A47&amp;$B47,{'5) Release_Track'!$F:$F&amp;'5) Release_Track'!$G:$G,'5) Release_Track'!$I:$I},2,0), or(and(not(isblank($B47)),$B47=$B44,$A47&lt;&gt;$A44),and(not(isblank($A47)),$A47=$A44,$B47&lt;&gt;$B44)),"ID LISTS UNALIGNED",and($A47&lt;&gt;"",countif('5) Release_Track'!$F:$F,$A47)=0),"NO ISRC MATCH in Release_Track",and($B47&lt;&gt;"",countif('5) Release_Track'!$G:$G,$B47)=0),"NO CATALOG ID MATCH in Release_Track",iserror(vlookup($A47&amp;$B47,'5) Release_Track'!$F:$F&amp;'5) Release_Track'!$G:$G,1,0)),"NO ISRC-CATALOG ID pair MATCH in Release_Track" )</f>
        <v/>
      </c>
      <c r="E47" s="49" t="s">
        <v>1281</v>
      </c>
      <c r="F47" s="135" t="s">
        <v>1305</v>
      </c>
      <c r="G47" s="191">
        <v>1.0</v>
      </c>
      <c r="H47" s="192">
        <f t="shared" si="1"/>
        <v>1</v>
      </c>
      <c r="I47" s="8" t="s">
        <v>1306</v>
      </c>
      <c r="J47" s="20"/>
      <c r="K47" s="20"/>
      <c r="L47" s="8" t="str">
        <f>"insert into ComposerContent VALUES ((select max(ComposerId) from Composers where Name=N'"&amp;SUBSTITUTE(trim(E47),"'","''")&amp;"' and EnterpriseId="&amp;EntId&amp;"), "&amp;G47*100&amp;", "&amp;if(ISBLANK(B47),"(select max(TrackId) from tracks where isrc='"&amp;A47&amp;"' and EnterpriseId="&amp;EntId&amp;")","(select max(TrackId) from Tracks where TrackVendorId='"&amp;SUBSTITUTE(B47,"'","''")&amp;"' and  EnterpriseId="&amp;EntId&amp;")")&amp;", null, 0, 0, "&amp;if(I47&lt;&gt;"Published (managed by a publisher)", "null", "(select PublisherId from Publishers where name=N'"&amp;SUBSTITUTE(trim(J47),"'","''")&amp;"' and EnterpriseId="&amp;EntId&amp;")")&amp;" , null, (select RightsId from MechanicalsRights where RightsName='"&amp;SUBSTITUTE(I47,"'","''")&amp;"'), null, null, (select RoleId from ContributorRoles where Name='"&amp;F47&amp;"'))"</f>
        <v>insert into ComposerContent VALUES ((select max(ComposerId) from Composers where Name=N'Matheus Sales Ferreira dos Santos' and EnterpriseId=647322), 100, (select max(TrackId) from tracks where isrc='BKTOK2300012' and EnterpriseId=647322), null, 0, 0, null , null, (select RightsId from MechanicalsRights where RightsName='Copyright control (self-published)'), null, null, (select RoleId from ContributorRoles where Name='Composer &amp; Lyricist'))</v>
      </c>
      <c r="M47" s="28" t="str">
        <f>VLOOKUP(A47,'9) Audio_Properties'!A:A,1,0)</f>
        <v>BKTOK2300012</v>
      </c>
    </row>
    <row r="48">
      <c r="A48" s="8" t="s">
        <v>778</v>
      </c>
      <c r="B48" s="116"/>
      <c r="C48" s="143" t="str">
        <f t="array" ref="C48">ifs(and(isblank($A48),isblank($B48)),"", not(iserror(vlookup($A48&amp;$B48,'5) Release_Track'!$F:$F&amp;'5) Release_Track'!$G:$G,1,0))),vlookup($A48&amp;$B48,{'5) Release_Track'!$F:$F&amp;'5) Release_Track'!$G:$G,'5) Release_Track'!$H:$H},2,0), or(and(not(isblank($B48)),$B48=#REF!,$A48&lt;&gt;#REF!),and(not(isblank($A48)),$A48=#REF!,$B48&lt;&gt;#REF!)),"ID LISTS UNALIGNED",and($A48&lt;&gt;"",countif('5) Release_Track'!$F:$F,$A48)=0),"NO ISRC MATCH in Release_Track",and($B48&lt;&gt;"",countif('5) Release_Track'!$G:$G,$B48)=0),"NO CATALOG ID MATCH in Release_Track",iserror(vlookup($A48&amp;$B48,'5) Release_Track'!$F:$F&amp;'5) Release_Track'!$G:$G,1,0)),"NO ISRC-CATALOG ID pair MATCH in Release_Track" )</f>
        <v>Gravity Falls</v>
      </c>
      <c r="D48" s="143" t="str">
        <f t="array" ref="D48">ifs(and(isblank($A48),isblank($B48)),"", not(iserror(vlookup($A48&amp;$B48,'5) Release_Track'!$F:$F&amp;'5) Release_Track'!$G:$G,1,0))),vlookup($A48&amp;$B48,{'5) Release_Track'!$F:$F&amp;'5) Release_Track'!$G:$G,'5) Release_Track'!$I:$I},2,0), or(and(not(isblank($B48)),$B48=#REF!,$A48&lt;&gt;#REF!),and(not(isblank($A48)),$A48=#REF!,$B48&lt;&gt;#REF!)),"ID LISTS UNALIGNED",and($A48&lt;&gt;"",countif('5) Release_Track'!$F:$F,$A48)=0),"NO ISRC MATCH in Release_Track",and($B48&lt;&gt;"",countif('5) Release_Track'!$G:$G,$B48)=0),"NO CATALOG ID MATCH in Release_Track",iserror(vlookup($A48&amp;$B48,'5) Release_Track'!$F:$F&amp;'5) Release_Track'!$G:$G,1,0)),"NO ISRC-CATALOG ID pair MATCH in Release_Track" )</f>
        <v/>
      </c>
      <c r="E48" s="49" t="s">
        <v>1279</v>
      </c>
      <c r="F48" s="135" t="s">
        <v>1305</v>
      </c>
      <c r="G48" s="191">
        <v>1.0</v>
      </c>
      <c r="H48" s="192">
        <f t="shared" si="1"/>
        <v>1</v>
      </c>
      <c r="I48" s="8" t="s">
        <v>1306</v>
      </c>
      <c r="J48" s="20"/>
      <c r="K48" s="20"/>
      <c r="L48" s="8" t="str">
        <f>"insert into ComposerContent VALUES ((select max(ComposerId) from Composers where Name=N'"&amp;SUBSTITUTE(trim(E48),"'","''")&amp;"' and EnterpriseId="&amp;EntId&amp;"), "&amp;G48*100&amp;", "&amp;if(ISBLANK(B48),"(select max(TrackId) from tracks where isrc='"&amp;A48&amp;"' and EnterpriseId="&amp;EntId&amp;")","(select max(TrackId) from Tracks where TrackVendorId='"&amp;SUBSTITUTE(B48,"'","''")&amp;"' and  EnterpriseId="&amp;EntId&amp;")")&amp;", null, 0, 0, "&amp;if(I48&lt;&gt;"Published (managed by a publisher)", "null", "(select PublisherId from Publishers where name=N'"&amp;SUBSTITUTE(trim(J48),"'","''")&amp;"' and EnterpriseId="&amp;EntId&amp;")")&amp;" , null, (select RightsId from MechanicalsRights where RightsName='"&amp;SUBSTITUTE(I48,"'","''")&amp;"'), null, null, (select RoleId from ContributorRoles where Name='"&amp;F48&amp;"'))"</f>
        <v>insert into ComposerContent VALUES ((select max(ComposerId) from Composers where Name=N'Lucas Gonçalves' and EnterpriseId=647322), 100, (select max(TrackId) from tracks where isrc='BKTOK2300013' and EnterpriseId=647322), null, 0, 0, null , null, (select RightsId from MechanicalsRights where RightsName='Copyright control (self-published)'), null, null, (select RoleId from ContributorRoles where Name='Composer &amp; Lyricist'))</v>
      </c>
      <c r="M48" s="28" t="str">
        <f>VLOOKUP(A48,'9) Audio_Properties'!A:A,1,0)</f>
        <v>BKTOK2300013</v>
      </c>
    </row>
    <row r="49">
      <c r="A49" s="8" t="s">
        <v>780</v>
      </c>
      <c r="B49" s="116"/>
      <c r="C49" s="143" t="str">
        <f t="array" ref="C49">ifs(and(isblank($A49),isblank($B49)),"", not(iserror(vlookup($A49&amp;$B49,'5) Release_Track'!$F:$F&amp;'5) Release_Track'!$G:$G,1,0))),vlookup($A49&amp;$B49,{'5) Release_Track'!$F:$F&amp;'5) Release_Track'!$G:$G,'5) Release_Track'!$H:$H},2,0), or(and(not(isblank($B49)),$B49=#REF!,$A49&lt;&gt;#REF!),and(not(isblank($A49)),$A49=#REF!,$B49&lt;&gt;#REF!)),"ID LISTS UNALIGNED",and($A49&lt;&gt;"",countif('5) Release_Track'!$F:$F,$A49)=0),"NO ISRC MATCH in Release_Track",and($B49&lt;&gt;"",countif('5) Release_Track'!$G:$G,$B49)=0),"NO CATALOG ID MATCH in Release_Track",iserror(vlookup($A49&amp;$B49,'5) Release_Track'!$F:$F&amp;'5) Release_Track'!$G:$G,1,0)),"NO ISRC-CATALOG ID pair MATCH in Release_Track" )</f>
        <v>Verdadeiro Rei</v>
      </c>
      <c r="D49" s="143" t="str">
        <f t="array" ref="D49">ifs(and(isblank($A49),isblank($B49)),"", not(iserror(vlookup($A49&amp;$B49,'5) Release_Track'!$F:$F&amp;'5) Release_Track'!$G:$G,1,0))),vlookup($A49&amp;$B49,{'5) Release_Track'!$F:$F&amp;'5) Release_Track'!$G:$G,'5) Release_Track'!$I:$I},2,0), or(and(not(isblank($B49)),$B49=#REF!,$A49&lt;&gt;#REF!),and(not(isblank($A49)),$A49=#REF!,$B49&lt;&gt;#REF!)),"ID LISTS UNALIGNED",and($A49&lt;&gt;"",countif('5) Release_Track'!$F:$F,$A49)=0),"NO ISRC MATCH in Release_Track",and($B49&lt;&gt;"",countif('5) Release_Track'!$G:$G,$B49)=0),"NO CATALOG ID MATCH in Release_Track",iserror(vlookup($A49&amp;$B49,'5) Release_Track'!$F:$F&amp;'5) Release_Track'!$G:$G,1,0)),"NO ISRC-CATALOG ID pair MATCH in Release_Track" )</f>
        <v/>
      </c>
      <c r="E49" s="49" t="s">
        <v>1281</v>
      </c>
      <c r="F49" s="135" t="s">
        <v>1305</v>
      </c>
      <c r="G49" s="191">
        <v>1.0</v>
      </c>
      <c r="H49" s="192">
        <f t="shared" si="1"/>
        <v>1</v>
      </c>
      <c r="I49" s="8" t="s">
        <v>1306</v>
      </c>
      <c r="J49" s="20"/>
      <c r="K49" s="20"/>
      <c r="L49" s="8" t="str">
        <f>"insert into ComposerContent VALUES ((select max(ComposerId) from Composers where Name=N'"&amp;SUBSTITUTE(trim(E49),"'","''")&amp;"' and EnterpriseId="&amp;EntId&amp;"), "&amp;G49*100&amp;", "&amp;if(ISBLANK(B49),"(select max(TrackId) from tracks where isrc='"&amp;A49&amp;"' and EnterpriseId="&amp;EntId&amp;")","(select max(TrackId) from Tracks where TrackVendorId='"&amp;SUBSTITUTE(B49,"'","''")&amp;"' and  EnterpriseId="&amp;EntId&amp;")")&amp;", null, 0, 0, "&amp;if(I49&lt;&gt;"Published (managed by a publisher)", "null", "(select PublisherId from Publishers where name=N'"&amp;SUBSTITUTE(trim(J49),"'","''")&amp;"' and EnterpriseId="&amp;EntId&amp;")")&amp;" , null, (select RightsId from MechanicalsRights where RightsName='"&amp;SUBSTITUTE(I49,"'","''")&amp;"'), null, null, (select RoleId from ContributorRoles where Name='"&amp;F49&amp;"'))"</f>
        <v>insert into ComposerContent VALUES ((select max(ComposerId) from Composers where Name=N'Matheus Sales Ferreira dos Santos' and EnterpriseId=647322), 100, (select max(TrackId) from tracks where isrc='BKTOK2300017' and EnterpriseId=647322), null, 0, 0, null , null, (select RightsId from MechanicalsRights where RightsName='Copyright control (self-published)'), null, null, (select RoleId from ContributorRoles where Name='Composer &amp; Lyricist'))</v>
      </c>
      <c r="M49" s="28" t="str">
        <f>VLOOKUP(A49,'9) Audio_Properties'!A:A,1,0)</f>
        <v>BKTOK2300017</v>
      </c>
    </row>
    <row r="50">
      <c r="A50" s="8" t="s">
        <v>782</v>
      </c>
      <c r="B50" s="116"/>
      <c r="C50" s="143" t="str">
        <f t="array" ref="C50">ifs(and(isblank($A50),isblank($B50)),"", not(iserror(vlookup($A50&amp;$B50,'5) Release_Track'!$F:$F&amp;'5) Release_Track'!$G:$G,1,0))),vlookup($A50&amp;$B50,{'5) Release_Track'!$F:$F&amp;'5) Release_Track'!$G:$G,'5) Release_Track'!$H:$H},2,0), or(and(not(isblank($B50)),$B50=$B49,$A50&lt;&gt;$A49),and(not(isblank($A50)),$A50=$A49,$B50&lt;&gt;$B49)),"ID LISTS UNALIGNED",and($A50&lt;&gt;"",countif('5) Release_Track'!$F:$F,$A50)=0),"NO ISRC MATCH in Release_Track",and($B50&lt;&gt;"",countif('5) Release_Track'!$G:$G,$B50)=0),"NO CATALOG ID MATCH in Release_Track",iserror(vlookup($A50&amp;$B50,'5) Release_Track'!$F:$F&amp;'5) Release_Track'!$G:$G,1,0)),"NO ISRC-CATALOG ID pair MATCH in Release_Track" )</f>
        <v>Lavinho, Pai Tá On</v>
      </c>
      <c r="D50" s="143" t="str">
        <f t="array" ref="D50">ifs(and(isblank($A50),isblank($B50)),"", not(iserror(vlookup($A50&amp;$B50,'5) Release_Track'!$F:$F&amp;'5) Release_Track'!$G:$G,1,0))),vlookup($A50&amp;$B50,{'5) Release_Track'!$F:$F&amp;'5) Release_Track'!$G:$G,'5) Release_Track'!$I:$I},2,0), or(and(not(isblank($B50)),$B50=$B49,$A50&lt;&gt;$A49),and(not(isblank($A50)),$A50=$A49,$B50&lt;&gt;$B49)),"ID LISTS UNALIGNED",and($A50&lt;&gt;"",countif('5) Release_Track'!$F:$F,$A50)=0),"NO ISRC MATCH in Release_Track",and($B50&lt;&gt;"",countif('5) Release_Track'!$G:$G,$B50)=0),"NO CATALOG ID MATCH in Release_Track",iserror(vlookup($A50&amp;$B50,'5) Release_Track'!$F:$F&amp;'5) Release_Track'!$G:$G,1,0)),"NO ISRC-CATALOG ID pair MATCH in Release_Track" )</f>
        <v/>
      </c>
      <c r="E50" s="49" t="s">
        <v>1277</v>
      </c>
      <c r="F50" s="135" t="s">
        <v>1305</v>
      </c>
      <c r="G50" s="191">
        <v>1.0</v>
      </c>
      <c r="H50" s="192">
        <f t="shared" si="1"/>
        <v>1</v>
      </c>
      <c r="I50" s="8" t="s">
        <v>1306</v>
      </c>
      <c r="J50" s="20"/>
      <c r="K50" s="20"/>
      <c r="L50" s="8" t="str">
        <f>"insert into ComposerContent VALUES ((select max(ComposerId) from Composers where Name=N'"&amp;SUBSTITUTE(trim(E50),"'","''")&amp;"' and EnterpriseId="&amp;EntId&amp;"), "&amp;G50*100&amp;", "&amp;if(ISBLANK(B50),"(select max(TrackId) from tracks where isrc='"&amp;A50&amp;"' and EnterpriseId="&amp;EntId&amp;")","(select max(TrackId) from Tracks where TrackVendorId='"&amp;SUBSTITUTE(B50,"'","''")&amp;"' and  EnterpriseId="&amp;EntId&amp;")")&amp;", null, 0, 0, "&amp;if(I50&lt;&gt;"Published (managed by a publisher)", "null", "(select PublisherId from Publishers where name=N'"&amp;SUBSTITUTE(trim(J50),"'","''")&amp;"' and EnterpriseId="&amp;EntId&amp;")")&amp;" , null, (select RightsId from MechanicalsRights where RightsName='"&amp;SUBSTITUTE(I50,"'","''")&amp;"'), null, null, (select RoleId from ContributorRoles where Name='"&amp;F50&amp;"'))"</f>
        <v>insert into ComposerContent VALUES ((select max(ComposerId) from Composers where Name=N'Jackson Bertholdo Dos Santos' and EnterpriseId=647322), 100, (select max(TrackId) from tracks where isrc='QZGLS2399061' and EnterpriseId=647322), null, 0, 0, null , null, (select RightsId from MechanicalsRights where RightsName='Copyright control (self-published)'), null, null, (select RoleId from ContributorRoles where Name='Composer &amp; Lyricist'))</v>
      </c>
      <c r="M50" s="28" t="str">
        <f>VLOOKUP(A50,'9) Audio_Properties'!A:A,1,0)</f>
        <v>QZGLS2399061</v>
      </c>
    </row>
    <row r="51">
      <c r="A51" s="8" t="s">
        <v>784</v>
      </c>
      <c r="B51" s="116"/>
      <c r="C51" s="143" t="str">
        <f t="array" ref="C51">ifs(and(isblank($A51),isblank($B51)),"", not(iserror(vlookup($A51&amp;$B51,'5) Release_Track'!$F:$F&amp;'5) Release_Track'!$G:$G,1,0))),vlookup($A51&amp;$B51,{'5) Release_Track'!$F:$F&amp;'5) Release_Track'!$G:$G,'5) Release_Track'!$H:$H},2,0), or(and(not(isblank($B51)),$B51=$B50,$A51&lt;&gt;$A50),and(not(isblank($A51)),$A51=$A50,$B51&lt;&gt;$B50)),"ID LISTS UNALIGNED",and($A51&lt;&gt;"",countif('5) Release_Track'!$F:$F,$A51)=0),"NO ISRC MATCH in Release_Track",and($B51&lt;&gt;"",countif('5) Release_Track'!$G:$G,$B51)=0),"NO CATALOG ID MATCH in Release_Track",iserror(vlookup($A51&amp;$B51,'5) Release_Track'!$F:$F&amp;'5) Release_Track'!$G:$G,1,0)),"NO ISRC-CATALOG ID pair MATCH in Release_Track" )</f>
        <v>Genki Dama</v>
      </c>
      <c r="D51" s="143" t="str">
        <f t="array" ref="D51">ifs(and(isblank($A51),isblank($B51)),"", not(iserror(vlookup($A51&amp;$B51,'5) Release_Track'!$F:$F&amp;'5) Release_Track'!$G:$G,1,0))),vlookup($A51&amp;$B51,{'5) Release_Track'!$F:$F&amp;'5) Release_Track'!$G:$G,'5) Release_Track'!$I:$I},2,0), or(and(not(isblank($B51)),$B51=$B50,$A51&lt;&gt;$A50),and(not(isblank($A51)),$A51=$A50,$B51&lt;&gt;$B50)),"ID LISTS UNALIGNED",and($A51&lt;&gt;"",countif('5) Release_Track'!$F:$F,$A51)=0),"NO ISRC MATCH in Release_Track",and($B51&lt;&gt;"",countif('5) Release_Track'!$G:$G,$B51)=0),"NO CATALOG ID MATCH in Release_Track",iserror(vlookup($A51&amp;$B51,'5) Release_Track'!$F:$F&amp;'5) Release_Track'!$G:$G,1,0)),"NO ISRC-CATALOG ID pair MATCH in Release_Track" )</f>
        <v/>
      </c>
      <c r="E51" s="49" t="s">
        <v>1279</v>
      </c>
      <c r="F51" s="135" t="s">
        <v>1305</v>
      </c>
      <c r="G51" s="191">
        <v>1.0</v>
      </c>
      <c r="H51" s="192">
        <f t="shared" si="1"/>
        <v>1</v>
      </c>
      <c r="I51" s="8" t="s">
        <v>1306</v>
      </c>
      <c r="J51" s="20"/>
      <c r="K51" s="20"/>
      <c r="L51" s="8" t="str">
        <f>"insert into ComposerContent VALUES ((select max(ComposerId) from Composers where Name=N'"&amp;SUBSTITUTE(trim(E51),"'","''")&amp;"' and EnterpriseId="&amp;EntId&amp;"), "&amp;G51*100&amp;", "&amp;if(ISBLANK(B51),"(select max(TrackId) from tracks where isrc='"&amp;A51&amp;"' and EnterpriseId="&amp;EntId&amp;")","(select max(TrackId) from Tracks where TrackVendorId='"&amp;SUBSTITUTE(B51,"'","''")&amp;"' and  EnterpriseId="&amp;EntId&amp;")")&amp;", null, 0, 0, "&amp;if(I51&lt;&gt;"Published (managed by a publisher)", "null", "(select PublisherId from Publishers where name=N'"&amp;SUBSTITUTE(trim(J51),"'","''")&amp;"' and EnterpriseId="&amp;EntId&amp;")")&amp;" , null, (select RightsId from MechanicalsRights where RightsName='"&amp;SUBSTITUTE(I51,"'","''")&amp;"'), null, null, (select RoleId from ContributorRoles where Name='"&amp;F51&amp;"'))"</f>
        <v>insert into ComposerContent VALUES ((select max(ComposerId) from Composers where Name=N'Lucas Gonçalves' and EnterpriseId=647322), 100, (select max(TrackId) from tracks where isrc='BKTOK2300019' and EnterpriseId=647322), null, 0, 0, null , null, (select RightsId from MechanicalsRights where RightsName='Copyright control (self-published)'), null, null, (select RoleId from ContributorRoles where Name='Composer &amp; Lyricist'))</v>
      </c>
      <c r="M51" s="28" t="str">
        <f>VLOOKUP(A51,'9) Audio_Properties'!A:A,1,0)</f>
        <v>BKTOK2300019</v>
      </c>
    </row>
    <row r="52">
      <c r="A52" s="8" t="s">
        <v>786</v>
      </c>
      <c r="B52" s="116"/>
      <c r="C52" s="143" t="str">
        <f t="array" ref="C52">ifs(and(isblank($A52),isblank($B52)),"", not(iserror(vlookup($A52&amp;$B52,'5) Release_Track'!$F:$F&amp;'5) Release_Track'!$G:$G,1,0))),vlookup($A52&amp;$B52,{'5) Release_Track'!$F:$F&amp;'5) Release_Track'!$G:$G,'5) Release_Track'!$H:$H},2,0), or(and(not(isblank($B52)),$B52=$B51,$A52&lt;&gt;$A51),and(not(isblank($A52)),$A52=$A51,$B52&lt;&gt;$B51)),"ID LISTS UNALIGNED",and($A52&lt;&gt;"",countif('5) Release_Track'!$F:$F,$A52)=0),"NO ISRC MATCH in Release_Track",and($B52&lt;&gt;"",countif('5) Release_Track'!$G:$G,$B52)=0),"NO CATALOG ID MATCH in Release_Track",iserror(vlookup($A52&amp;$B52,'5) Release_Track'!$F:$F&amp;'5) Release_Track'!$G:$G,1,0)),"NO ISRC-CATALOG ID pair MATCH in Release_Track" )</f>
        <v>Novo Receptáculo (Style Sukuna)</v>
      </c>
      <c r="D52" s="143" t="str">
        <f t="array" ref="D52">ifs(and(isblank($A52),isblank($B52)),"", not(iserror(vlookup($A52&amp;$B52,'5) Release_Track'!$F:$F&amp;'5) Release_Track'!$G:$G,1,0))),vlookup($A52&amp;$B52,{'5) Release_Track'!$F:$F&amp;'5) Release_Track'!$G:$G,'5) Release_Track'!$I:$I},2,0), or(and(not(isblank($B52)),$B52=$B51,$A52&lt;&gt;$A51),and(not(isblank($A52)),$A52=$A51,$B52&lt;&gt;$B51)),"ID LISTS UNALIGNED",and($A52&lt;&gt;"",countif('5) Release_Track'!$F:$F,$A52)=0),"NO ISRC MATCH in Release_Track",and($B52&lt;&gt;"",countif('5) Release_Track'!$G:$G,$B52)=0),"NO CATALOG ID MATCH in Release_Track",iserror(vlookup($A52&amp;$B52,'5) Release_Track'!$F:$F&amp;'5) Release_Track'!$G:$G,1,0)),"NO ISRC-CATALOG ID pair MATCH in Release_Track" )</f>
        <v/>
      </c>
      <c r="E52" s="49" t="s">
        <v>1277</v>
      </c>
      <c r="F52" s="135" t="s">
        <v>1305</v>
      </c>
      <c r="G52" s="191">
        <v>1.0</v>
      </c>
      <c r="H52" s="192">
        <f t="shared" si="1"/>
        <v>1</v>
      </c>
      <c r="I52" s="8" t="s">
        <v>1306</v>
      </c>
      <c r="J52" s="20"/>
      <c r="K52" s="20"/>
      <c r="L52" s="8" t="str">
        <f>"insert into ComposerContent VALUES ((select max(ComposerId) from Composers where Name=N'"&amp;SUBSTITUTE(trim(E52),"'","''")&amp;"' and EnterpriseId="&amp;EntId&amp;"), "&amp;G52*100&amp;", "&amp;if(ISBLANK(B52),"(select max(TrackId) from tracks where isrc='"&amp;A52&amp;"' and EnterpriseId="&amp;EntId&amp;")","(select max(TrackId) from Tracks where TrackVendorId='"&amp;SUBSTITUTE(B52,"'","''")&amp;"' and  EnterpriseId="&amp;EntId&amp;")")&amp;", null, 0, 0, "&amp;if(I52&lt;&gt;"Published (managed by a publisher)", "null", "(select PublisherId from Publishers where name=N'"&amp;SUBSTITUTE(trim(J52),"'","''")&amp;"' and EnterpriseId="&amp;EntId&amp;")")&amp;" , null, (select RightsId from MechanicalsRights where RightsName='"&amp;SUBSTITUTE(I52,"'","''")&amp;"'), null, null, (select RoleId from ContributorRoles where Name='"&amp;F52&amp;"'))"</f>
        <v>insert into ComposerContent VALUES ((select max(ComposerId) from Composers where Name=N'Jackson Bertholdo Dos Santos' and EnterpriseId=647322), 100, (select max(TrackId) from tracks where isrc='QZMZ92303287' and EnterpriseId=647322), null, 0, 0, null , null, (select RightsId from MechanicalsRights where RightsName='Copyright control (self-published)'), null, null, (select RoleId from ContributorRoles where Name='Composer &amp; Lyricist'))</v>
      </c>
      <c r="M52" s="28" t="str">
        <f>VLOOKUP(A52,'9) Audio_Properties'!A:A,1,0)</f>
        <v>QZMZ92303287</v>
      </c>
    </row>
    <row r="53">
      <c r="A53" s="8" t="s">
        <v>788</v>
      </c>
      <c r="B53" s="116"/>
      <c r="C53" s="143" t="str">
        <f t="array" ref="C53">ifs(and(isblank($A53),isblank($B53)),"", not(iserror(vlookup($A53&amp;$B53,'5) Release_Track'!$F:$F&amp;'5) Release_Track'!$G:$G,1,0))),vlookup($A53&amp;$B53,{'5) Release_Track'!$F:$F&amp;'5) Release_Track'!$G:$G,'5) Release_Track'!$H:$H},2,0), or(and(not(isblank($B53)),$B53=$B52,$A53&lt;&gt;$A52),and(not(isblank($A53)),$A53=$A52,$B53&lt;&gt;$B52)),"ID LISTS UNALIGNED",and($A53&lt;&gt;"",countif('5) Release_Track'!$F:$F,$A53)=0),"NO ISRC MATCH in Release_Track",and($B53&lt;&gt;"",countif('5) Release_Track'!$G:$G,$B53)=0),"NO CATALOG ID MATCH in Release_Track",iserror(vlookup($A53&amp;$B53,'5) Release_Track'!$F:$F&amp;'5) Release_Track'!$G:$G,1,0)),"NO ISRC-CATALOG ID pair MATCH in Release_Track" )</f>
        <v>Flow Minato</v>
      </c>
      <c r="D53" s="143" t="str">
        <f t="array" ref="D53">ifs(and(isblank($A53),isblank($B53)),"", not(iserror(vlookup($A53&amp;$B53,'5) Release_Track'!$F:$F&amp;'5) Release_Track'!$G:$G,1,0))),vlookup($A53&amp;$B53,{'5) Release_Track'!$F:$F&amp;'5) Release_Track'!$G:$G,'5) Release_Track'!$I:$I},2,0), or(and(not(isblank($B53)),$B53=$B52,$A53&lt;&gt;$A52),and(not(isblank($A53)),$A53=$A52,$B53&lt;&gt;$B52)),"ID LISTS UNALIGNED",and($A53&lt;&gt;"",countif('5) Release_Track'!$F:$F,$A53)=0),"NO ISRC MATCH in Release_Track",and($B53&lt;&gt;"",countif('5) Release_Track'!$G:$G,$B53)=0),"NO CATALOG ID MATCH in Release_Track",iserror(vlookup($A53&amp;$B53,'5) Release_Track'!$F:$F&amp;'5) Release_Track'!$G:$G,1,0)),"NO ISRC-CATALOG ID pair MATCH in Release_Track" )</f>
        <v/>
      </c>
      <c r="E53" s="49" t="s">
        <v>1281</v>
      </c>
      <c r="F53" s="135" t="s">
        <v>1305</v>
      </c>
      <c r="G53" s="191">
        <v>1.0</v>
      </c>
      <c r="H53" s="192">
        <f t="shared" si="1"/>
        <v>1</v>
      </c>
      <c r="I53" s="8" t="s">
        <v>1306</v>
      </c>
      <c r="J53" s="20"/>
      <c r="K53" s="20"/>
      <c r="L53" s="8" t="str">
        <f>"insert into ComposerContent VALUES ((select max(ComposerId) from Composers where Name=N'"&amp;SUBSTITUTE(trim(E53),"'","''")&amp;"' and EnterpriseId="&amp;EntId&amp;"), "&amp;G53*100&amp;", "&amp;if(ISBLANK(B53),"(select max(TrackId) from tracks where isrc='"&amp;A53&amp;"' and EnterpriseId="&amp;EntId&amp;")","(select max(TrackId) from Tracks where TrackVendorId='"&amp;SUBSTITUTE(B53,"'","''")&amp;"' and  EnterpriseId="&amp;EntId&amp;")")&amp;", null, 0, 0, "&amp;if(I53&lt;&gt;"Published (managed by a publisher)", "null", "(select PublisherId from Publishers where name=N'"&amp;SUBSTITUTE(trim(J53),"'","''")&amp;"' and EnterpriseId="&amp;EntId&amp;")")&amp;" , null, (select RightsId from MechanicalsRights where RightsName='"&amp;SUBSTITUTE(I53,"'","''")&amp;"'), null, null, (select RoleId from ContributorRoles where Name='"&amp;F53&amp;"'))"</f>
        <v>insert into ComposerContent VALUES ((select max(ComposerId) from Composers where Name=N'Matheus Sales Ferreira dos Santos' and EnterpriseId=647322), 100, (select max(TrackId) from tracks where isrc='BKTOK2300020' and EnterpriseId=647322), null, 0, 0, null , null, (select RightsId from MechanicalsRights where RightsName='Copyright control (self-published)'), null, null, (select RoleId from ContributorRoles where Name='Composer &amp; Lyricist'))</v>
      </c>
      <c r="M53" s="28" t="str">
        <f>VLOOKUP(A53,'9) Audio_Properties'!A:A,1,0)</f>
        <v>BKTOK2300020</v>
      </c>
    </row>
    <row r="54">
      <c r="A54" s="8" t="s">
        <v>790</v>
      </c>
      <c r="B54" s="116"/>
      <c r="C54" s="143" t="str">
        <f t="array" ref="C54">ifs(and(isblank($A54),isblank($B54)),"", not(iserror(vlookup($A54&amp;$B54,'5) Release_Track'!$F:$F&amp;'5) Release_Track'!$G:$G,1,0))),vlookup($A54&amp;$B54,{'5) Release_Track'!$F:$F&amp;'5) Release_Track'!$G:$G,'5) Release_Track'!$H:$H},2,0), or(and(not(isblank($B54)),$B54=$B53,$A54&lt;&gt;$A53),and(not(isblank($A54)),$A54=$A53,$B54&lt;&gt;$B53)),"ID LISTS UNALIGNED",and($A54&lt;&gt;"",countif('5) Release_Track'!$F:$F,$A54)=0),"NO ISRC MATCH in Release_Track",and($B54&lt;&gt;"",countif('5) Release_Track'!$G:$G,$B54)=0),"NO CATALOG ID MATCH in Release_Track",iserror(vlookup($A54&amp;$B54,'5) Release_Track'!$F:$F&amp;'5) Release_Track'!$G:$G,1,0)),"NO ISRC-CATALOG ID pair MATCH in Release_Track" )</f>
        <v>Estilo Brazuca</v>
      </c>
      <c r="D54" s="143" t="str">
        <f t="array" ref="D54">ifs(and(isblank($A54),isblank($B54)),"", not(iserror(vlookup($A54&amp;$B54,'5) Release_Track'!$F:$F&amp;'5) Release_Track'!$G:$G,1,0))),vlookup($A54&amp;$B54,{'5) Release_Track'!$F:$F&amp;'5) Release_Track'!$G:$G,'5) Release_Track'!$I:$I},2,0), or(and(not(isblank($B54)),$B54=$B53,$A54&lt;&gt;$A53),and(not(isblank($A54)),$A54=$A53,$B54&lt;&gt;$B53)),"ID LISTS UNALIGNED",and($A54&lt;&gt;"",countif('5) Release_Track'!$F:$F,$A54)=0),"NO ISRC MATCH in Release_Track",and($B54&lt;&gt;"",countif('5) Release_Track'!$G:$G,$B54)=0),"NO CATALOG ID MATCH in Release_Track",iserror(vlookup($A54&amp;$B54,'5) Release_Track'!$F:$F&amp;'5) Release_Track'!$G:$G,1,0)),"NO ISRC-CATALOG ID pair MATCH in Release_Track" )</f>
        <v/>
      </c>
      <c r="E54" s="43" t="s">
        <v>1279</v>
      </c>
      <c r="F54" s="135" t="s">
        <v>1305</v>
      </c>
      <c r="G54" s="191">
        <v>0.3333</v>
      </c>
      <c r="H54" s="192">
        <f t="shared" si="1"/>
        <v>0.3333</v>
      </c>
      <c r="I54" s="8" t="s">
        <v>1306</v>
      </c>
      <c r="J54" s="20"/>
      <c r="K54" s="20"/>
      <c r="L54" s="8" t="str">
        <f>"insert into ComposerContent VALUES ((select max(ComposerId) from Composers where Name=N'"&amp;SUBSTITUTE(trim(E54),"'","''")&amp;"' and EnterpriseId="&amp;EntId&amp;"), "&amp;G54*100&amp;", "&amp;if(ISBLANK(B54),"(select max(TrackId) from tracks where isrc='"&amp;A54&amp;"' and EnterpriseId="&amp;EntId&amp;")","(select max(TrackId) from Tracks where TrackVendorId='"&amp;SUBSTITUTE(B54,"'","''")&amp;"' and  EnterpriseId="&amp;EntId&amp;")")&amp;", null, 0, 0, "&amp;if(I54&lt;&gt;"Published (managed by a publisher)", "null", "(select PublisherId from Publishers where name=N'"&amp;SUBSTITUTE(trim(J54),"'","''")&amp;"' and EnterpriseId="&amp;EntId&amp;")")&amp;" , null, (select RightsId from MechanicalsRights where RightsName='"&amp;SUBSTITUTE(I54,"'","''")&amp;"'), null, null, (select RoleId from ContributorRoles where Name='"&amp;F54&amp;"'))"</f>
        <v>insert into ComposerContent VALUES ((select max(ComposerId) from Composers where Name=N'Lucas Gonçalves' and EnterpriseId=647322), 33.33, (select max(TrackId) from tracks where isrc='BKTOK2300021' and EnterpriseId=647322), null, 0, 0, null , null, (select RightsId from MechanicalsRights where RightsName='Copyright control (self-published)'), null, null, (select RoleId from ContributorRoles where Name='Composer &amp; Lyricist'))</v>
      </c>
      <c r="M54" s="28" t="str">
        <f>VLOOKUP(A54,'9) Audio_Properties'!A:A,1,0)</f>
        <v>BKTOK2300021</v>
      </c>
    </row>
    <row r="55">
      <c r="A55" s="8" t="s">
        <v>790</v>
      </c>
      <c r="B55" s="116"/>
      <c r="C55" s="143" t="str">
        <f t="array" ref="C55">ifs(and(isblank($A55),isblank($B55)),"", not(iserror(vlookup($A55&amp;$B55,'5) Release_Track'!$F:$F&amp;'5) Release_Track'!$G:$G,1,0))),vlookup($A55&amp;$B55,{'5) Release_Track'!$F:$F&amp;'5) Release_Track'!$G:$G,'5) Release_Track'!$H:$H},2,0), or(and(not(isblank($B55)),$B55=$B54,$A55&lt;&gt;$A54),and(not(isblank($A55)),$A55=$A54,$B55&lt;&gt;$B54)),"ID LISTS UNALIGNED",and($A55&lt;&gt;"",countif('5) Release_Track'!$F:$F,$A55)=0),"NO ISRC MATCH in Release_Track",and($B55&lt;&gt;"",countif('5) Release_Track'!$G:$G,$B55)=0),"NO CATALOG ID MATCH in Release_Track",iserror(vlookup($A55&amp;$B55,'5) Release_Track'!$F:$F&amp;'5) Release_Track'!$G:$G,1,0)),"NO ISRC-CATALOG ID pair MATCH in Release_Track" )</f>
        <v>Estilo Brazuca</v>
      </c>
      <c r="D55" s="143"/>
      <c r="E55" s="43" t="s">
        <v>1286</v>
      </c>
      <c r="F55" s="135" t="s">
        <v>1305</v>
      </c>
      <c r="G55" s="191">
        <v>0.3333</v>
      </c>
      <c r="H55" s="192">
        <f t="shared" si="1"/>
        <v>0.6666</v>
      </c>
      <c r="I55" s="8" t="s">
        <v>1306</v>
      </c>
      <c r="J55" s="20"/>
      <c r="K55" s="20"/>
      <c r="L55" s="8" t="str">
        <f>"insert into ComposerContent VALUES ((select max(ComposerId) from Composers where Name=N'"&amp;SUBSTITUTE(trim(E55),"'","''")&amp;"' and EnterpriseId="&amp;EntId&amp;"), "&amp;G55*100&amp;", "&amp;if(ISBLANK(B55),"(select max(TrackId) from tracks where isrc='"&amp;A55&amp;"' and EnterpriseId="&amp;EntId&amp;")","(select max(TrackId) from Tracks where TrackVendorId='"&amp;SUBSTITUTE(B55,"'","''")&amp;"' and  EnterpriseId="&amp;EntId&amp;")")&amp;", null, 0, 0, "&amp;if(I55&lt;&gt;"Published (managed by a publisher)", "null", "(select PublisherId from Publishers where name=N'"&amp;SUBSTITUTE(trim(J55),"'","''")&amp;"' and EnterpriseId="&amp;EntId&amp;")")&amp;" , null, (select RightsId from MechanicalsRights where RightsName='"&amp;SUBSTITUTE(I55,"'","''")&amp;"'), null, null, (select RoleId from ContributorRoles where Name='"&amp;F55&amp;"'))"</f>
        <v>insert into ComposerContent VALUES ((select max(ComposerId) from Composers where Name=N'Plauto Poeckel' and EnterpriseId=647322), 33.33, (select max(TrackId) from tracks where isrc='BKTOK2300021' and EnterpriseId=647322), null, 0, 0, null , null, (select RightsId from MechanicalsRights where RightsName='Copyright control (self-published)'), null, null, (select RoleId from ContributorRoles where Name='Composer &amp; Lyricist'))</v>
      </c>
      <c r="M55" s="28" t="str">
        <f>VLOOKUP(A55,'9) Audio_Properties'!A:A,1,0)</f>
        <v>BKTOK2300021</v>
      </c>
    </row>
    <row r="56">
      <c r="A56" s="8" t="s">
        <v>790</v>
      </c>
      <c r="B56" s="116"/>
      <c r="C56" s="143" t="str">
        <f t="array" ref="C56">ifs(and(isblank($A56),isblank($B56)),"", not(iserror(vlookup($A56&amp;$B56,'5) Release_Track'!$F:$F&amp;'5) Release_Track'!$G:$G,1,0))),vlookup($A56&amp;$B56,{'5) Release_Track'!$F:$F&amp;'5) Release_Track'!$G:$G,'5) Release_Track'!$H:$H},2,0), or(and(not(isblank($B56)),$B56=$B55,$A56&lt;&gt;$A55),and(not(isblank($A56)),$A56=$A55,$B56&lt;&gt;$B55)),"ID LISTS UNALIGNED",and($A56&lt;&gt;"",countif('5) Release_Track'!$F:$F,$A56)=0),"NO ISRC MATCH in Release_Track",and($B56&lt;&gt;"",countif('5) Release_Track'!$G:$G,$B56)=0),"NO CATALOG ID MATCH in Release_Track",iserror(vlookup($A56&amp;$B56,'5) Release_Track'!$F:$F&amp;'5) Release_Track'!$G:$G,1,0)),"NO ISRC-CATALOG ID pair MATCH in Release_Track" )</f>
        <v>Estilo Brazuca</v>
      </c>
      <c r="D56" s="143"/>
      <c r="E56" s="43" t="s">
        <v>1267</v>
      </c>
      <c r="F56" s="135" t="s">
        <v>1305</v>
      </c>
      <c r="G56" s="191">
        <v>0.3334</v>
      </c>
      <c r="H56" s="192">
        <f t="shared" si="1"/>
        <v>1</v>
      </c>
      <c r="I56" s="8" t="s">
        <v>1306</v>
      </c>
      <c r="J56" s="20"/>
      <c r="K56" s="20"/>
      <c r="L56" s="8" t="str">
        <f>"insert into ComposerContent VALUES ((select max(ComposerId) from Composers where Name=N'"&amp;SUBSTITUTE(trim(E56),"'","''")&amp;"' and EnterpriseId="&amp;EntId&amp;"), "&amp;G56*100&amp;", "&amp;if(ISBLANK(B56),"(select max(TrackId) from tracks where isrc='"&amp;A56&amp;"' and EnterpriseId="&amp;EntId&amp;")","(select max(TrackId) from Tracks where TrackVendorId='"&amp;SUBSTITUTE(B56,"'","''")&amp;"' and  EnterpriseId="&amp;EntId&amp;")")&amp;", null, 0, 0, "&amp;if(I56&lt;&gt;"Published (managed by a publisher)", "null", "(select PublisherId from Publishers where name=N'"&amp;SUBSTITUTE(trim(J56),"'","''")&amp;"' and EnterpriseId="&amp;EntId&amp;")")&amp;" , null, (select RightsId from MechanicalsRights where RightsName='"&amp;SUBSTITUTE(I56,"'","''")&amp;"'), null, null, (select RoleId from ContributorRoles where Name='"&amp;F56&amp;"'))"</f>
        <v>insert into ComposerContent VALUES ((select max(ComposerId) from Composers where Name=N'Atilla Nascimento' and EnterpriseId=647322), 33.34, (select max(TrackId) from tracks where isrc='BKTOK2300021' and EnterpriseId=647322), null, 0, 0, null , null, (select RightsId from MechanicalsRights where RightsName='Copyright control (self-published)'), null, null, (select RoleId from ContributorRoles where Name='Composer &amp; Lyricist'))</v>
      </c>
      <c r="M56" s="28" t="str">
        <f>VLOOKUP(A56,'9) Audio_Properties'!A:A,1,0)</f>
        <v>BKTOK2300021</v>
      </c>
    </row>
    <row r="57">
      <c r="A57" s="8" t="s">
        <v>792</v>
      </c>
      <c r="B57" s="116"/>
      <c r="C57" s="143" t="str">
        <f t="array" ref="C57">ifs(and(isblank($A57),isblank($B57)),"", not(iserror(vlookup($A57&amp;$B57,'5) Release_Track'!$F:$F&amp;'5) Release_Track'!$G:$G,1,0))),vlookup($A57&amp;$B57,{'5) Release_Track'!$F:$F&amp;'5) Release_Track'!$G:$G,'5) Release_Track'!$H:$H},2,0), or(and(not(isblank($B57)),$B57=#REF!,$A57&lt;&gt;#REF!),and(not(isblank($A57)),$A57=#REF!,$B57&lt;&gt;#REF!)),"ID LISTS UNALIGNED",and($A57&lt;&gt;"",countif('5) Release_Track'!$F:$F,$A57)=0),"NO ISRC MATCH in Release_Track",and($B57&lt;&gt;"",countif('5) Release_Track'!$G:$G,$B57)=0),"NO CATALOG ID MATCH in Release_Track",iserror(vlookup($A57&amp;$B57,'5) Release_Track'!$F:$F&amp;'5) Release_Track'!$G:$G,1,0)),"NO ISRC-CATALOG ID pair MATCH in Release_Track" )</f>
        <v>Flow Lampião</v>
      </c>
      <c r="D57" s="143" t="str">
        <f t="array" ref="D57">ifs(and(isblank($A57),isblank($B57)),"", not(iserror(vlookup($A57&amp;$B57,'5) Release_Track'!$F:$F&amp;'5) Release_Track'!$G:$G,1,0))),vlookup($A57&amp;$B57,{'5) Release_Track'!$F:$F&amp;'5) Release_Track'!$G:$G,'5) Release_Track'!$I:$I},2,0), or(and(not(isblank($B57)),$B57=#REF!,$A57&lt;&gt;#REF!),and(not(isblank($A57)),$A57=#REF!,$B57&lt;&gt;#REF!)),"ID LISTS UNALIGNED",and($A57&lt;&gt;"",countif('5) Release_Track'!$F:$F,$A57)=0),"NO ISRC MATCH in Release_Track",and($B57&lt;&gt;"",countif('5) Release_Track'!$G:$G,$B57)=0),"NO CATALOG ID MATCH in Release_Track",iserror(vlookup($A57&amp;$B57,'5) Release_Track'!$F:$F&amp;'5) Release_Track'!$G:$G,1,0)),"NO ISRC-CATALOG ID pair MATCH in Release_Track" )</f>
        <v/>
      </c>
      <c r="E57" s="49" t="s">
        <v>1281</v>
      </c>
      <c r="F57" s="135" t="s">
        <v>1305</v>
      </c>
      <c r="G57" s="191">
        <v>1.0</v>
      </c>
      <c r="H57" s="192">
        <f t="shared" si="1"/>
        <v>1</v>
      </c>
      <c r="I57" s="8" t="s">
        <v>1306</v>
      </c>
      <c r="J57" s="20"/>
      <c r="K57" s="20"/>
      <c r="L57" s="8" t="str">
        <f>"insert into ComposerContent VALUES ((select max(ComposerId) from Composers where Name=N'"&amp;SUBSTITUTE(trim(E57),"'","''")&amp;"' and EnterpriseId="&amp;EntId&amp;"), "&amp;G57*100&amp;", "&amp;if(ISBLANK(B57),"(select max(TrackId) from tracks where isrc='"&amp;A57&amp;"' and EnterpriseId="&amp;EntId&amp;")","(select max(TrackId) from Tracks where TrackVendorId='"&amp;SUBSTITUTE(B57,"'","''")&amp;"' and  EnterpriseId="&amp;EntId&amp;")")&amp;", null, 0, 0, "&amp;if(I57&lt;&gt;"Published (managed by a publisher)", "null", "(select PublisherId from Publishers where name=N'"&amp;SUBSTITUTE(trim(J57),"'","''")&amp;"' and EnterpriseId="&amp;EntId&amp;")")&amp;" , null, (select RightsId from MechanicalsRights where RightsName='"&amp;SUBSTITUTE(I57,"'","''")&amp;"'), null, null, (select RoleId from ContributorRoles where Name='"&amp;F57&amp;"'))"</f>
        <v>insert into ComposerContent VALUES ((select max(ComposerId) from Composers where Name=N'Matheus Sales Ferreira dos Santos' and EnterpriseId=647322), 100, (select max(TrackId) from tracks where isrc='BKTOK2300025' and EnterpriseId=647322), null, 0, 0, null , null, (select RightsId from MechanicalsRights where RightsName='Copyright control (self-published)'), null, null, (select RoleId from ContributorRoles where Name='Composer &amp; Lyricist'))</v>
      </c>
      <c r="M57" s="28" t="str">
        <f>VLOOKUP(A57,'9) Audio_Properties'!A:A,1,0)</f>
        <v>BKTOK2300025</v>
      </c>
    </row>
    <row r="58">
      <c r="A58" s="8" t="s">
        <v>794</v>
      </c>
      <c r="B58" s="116"/>
      <c r="C58" s="143" t="str">
        <f t="array" ref="C58">ifs(and(isblank($A58),isblank($B58)),"", not(iserror(vlookup($A58&amp;$B58,'5) Release_Track'!$F:$F&amp;'5) Release_Track'!$G:$G,1,0))),vlookup($A58&amp;$B58,{'5) Release_Track'!$F:$F&amp;'5) Release_Track'!$G:$G,'5) Release_Track'!$H:$H},2,0), or(and(not(isblank($B58)),$B58=#REF!,$A58&lt;&gt;#REF!),and(not(isblank($A58)),$A58=#REF!,$B58&lt;&gt;#REF!)),"ID LISTS UNALIGNED",and($A58&lt;&gt;"",countif('5) Release_Track'!$F:$F,$A58)=0),"NO ISRC MATCH in Release_Track",and($B58&lt;&gt;"",countif('5) Release_Track'!$G:$G,$B58)=0),"NO CATALOG ID MATCH in Release_Track",iserror(vlookup($A58&amp;$B58,'5) Release_Track'!$F:$F&amp;'5) Release_Track'!$G:$G,1,0)),"NO ISRC-CATALOG ID pair MATCH in Release_Track" )</f>
        <v>Justiça (Kira Vs L)</v>
      </c>
      <c r="D58" s="143" t="str">
        <f t="array" ref="D58">ifs(and(isblank($A58),isblank($B58)),"", not(iserror(vlookup($A58&amp;$B58,'5) Release_Track'!$F:$F&amp;'5) Release_Track'!$G:$G,1,0))),vlookup($A58&amp;$B58,{'5) Release_Track'!$F:$F&amp;'5) Release_Track'!$G:$G,'5) Release_Track'!$I:$I},2,0), or(and(not(isblank($B58)),$B58=#REF!,$A58&lt;&gt;#REF!),and(not(isblank($A58)),$A58=#REF!,$B58&lt;&gt;#REF!)),"ID LISTS UNALIGNED",and($A58&lt;&gt;"",countif('5) Release_Track'!$F:$F,$A58)=0),"NO ISRC MATCH in Release_Track",and($B58&lt;&gt;"",countif('5) Release_Track'!$G:$G,$B58)=0),"NO CATALOG ID MATCH in Release_Track",iserror(vlookup($A58&amp;$B58,'5) Release_Track'!$F:$F&amp;'5) Release_Track'!$G:$G,1,0)),"NO ISRC-CATALOG ID pair MATCH in Release_Track" )</f>
        <v/>
      </c>
      <c r="E58" s="43" t="s">
        <v>1277</v>
      </c>
      <c r="F58" s="135" t="s">
        <v>1305</v>
      </c>
      <c r="G58" s="191">
        <v>0.5</v>
      </c>
      <c r="H58" s="192">
        <f t="shared" si="1"/>
        <v>0.5</v>
      </c>
      <c r="I58" s="8" t="s">
        <v>1306</v>
      </c>
      <c r="J58" s="20"/>
      <c r="K58" s="20"/>
      <c r="L58" s="8" t="str">
        <f>"insert into ComposerContent VALUES ((select max(ComposerId) from Composers where Name=N'"&amp;SUBSTITUTE(trim(E58),"'","''")&amp;"' and EnterpriseId="&amp;EntId&amp;"), "&amp;G58*100&amp;", "&amp;if(ISBLANK(B58),"(select max(TrackId) from tracks where isrc='"&amp;A58&amp;"' and EnterpriseId="&amp;EntId&amp;")","(select max(TrackId) from Tracks where TrackVendorId='"&amp;SUBSTITUTE(B58,"'","''")&amp;"' and  EnterpriseId="&amp;EntId&amp;")")&amp;", null, 0, 0, "&amp;if(I58&lt;&gt;"Published (managed by a publisher)", "null", "(select PublisherId from Publishers where name=N'"&amp;SUBSTITUTE(trim(J58),"'","''")&amp;"' and EnterpriseId="&amp;EntId&amp;")")&amp;" , null, (select RightsId from MechanicalsRights where RightsName='"&amp;SUBSTITUTE(I58,"'","''")&amp;"'), null, null, (select RoleId from ContributorRoles where Name='"&amp;F58&amp;"'))"</f>
        <v>insert into ComposerContent VALUES ((select max(ComposerId) from Composers where Name=N'Jackson Bertholdo Dos Santos' and EnterpriseId=647322), 50, (select max(TrackId) from tracks where isrc='QZMZ92360270' and EnterpriseId=647322), null, 0, 0, null , null, (select RightsId from MechanicalsRights where RightsName='Copyright control (self-published)'), null, null, (select RoleId from ContributorRoles where Name='Composer &amp; Lyricist'))</v>
      </c>
      <c r="M58" s="28" t="str">
        <f>VLOOKUP(A58,'9) Audio_Properties'!A:A,1,0)</f>
        <v>QZMZ92360270</v>
      </c>
    </row>
    <row r="59">
      <c r="A59" s="8" t="s">
        <v>794</v>
      </c>
      <c r="B59" s="116"/>
      <c r="C59" s="143" t="str">
        <f t="array" ref="C59">ifs(and(isblank($A59),isblank($B59)),"", not(iserror(vlookup($A59&amp;$B59,'5) Release_Track'!$F:$F&amp;'5) Release_Track'!$G:$G,1,0))),vlookup($A59&amp;$B59,{'5) Release_Track'!$F:$F&amp;'5) Release_Track'!$G:$G,'5) Release_Track'!$H:$H},2,0), or(and(not(isblank($B59)),$B59=#REF!,$A59&lt;&gt;#REF!),and(not(isblank($A59)),$A59=#REF!,$B59&lt;&gt;#REF!)),"ID LISTS UNALIGNED",and($A59&lt;&gt;"",countif('5) Release_Track'!$F:$F,$A59)=0),"NO ISRC MATCH in Release_Track",and($B59&lt;&gt;"",countif('5) Release_Track'!$G:$G,$B59)=0),"NO CATALOG ID MATCH in Release_Track",iserror(vlookup($A59&amp;$B59,'5) Release_Track'!$F:$F&amp;'5) Release_Track'!$G:$G,1,0)),"NO ISRC-CATALOG ID pair MATCH in Release_Track" )</f>
        <v>Justiça (Kira Vs L)</v>
      </c>
      <c r="D59" s="143"/>
      <c r="E59" s="43" t="s">
        <v>1262</v>
      </c>
      <c r="F59" s="135" t="s">
        <v>1305</v>
      </c>
      <c r="G59" s="191">
        <v>0.5</v>
      </c>
      <c r="H59" s="192">
        <f t="shared" si="1"/>
        <v>1</v>
      </c>
      <c r="I59" s="8" t="s">
        <v>1306</v>
      </c>
      <c r="J59" s="20"/>
      <c r="K59" s="20"/>
      <c r="L59" s="8" t="str">
        <f>"insert into ComposerContent VALUES ((select max(ComposerId) from Composers where Name=N'"&amp;SUBSTITUTE(trim(E59),"'","''")&amp;"' and EnterpriseId="&amp;EntId&amp;"), "&amp;G59*100&amp;", "&amp;if(ISBLANK(B59),"(select max(TrackId) from tracks where isrc='"&amp;A59&amp;"' and EnterpriseId="&amp;EntId&amp;")","(select max(TrackId) from Tracks where TrackVendorId='"&amp;SUBSTITUTE(B59,"'","''")&amp;"' and  EnterpriseId="&amp;EntId&amp;")")&amp;", null, 0, 0, "&amp;if(I59&lt;&gt;"Published (managed by a publisher)", "null", "(select PublisherId from Publishers where name=N'"&amp;SUBSTITUTE(trim(J59),"'","''")&amp;"' and EnterpriseId="&amp;EntId&amp;")")&amp;" , null, (select RightsId from MechanicalsRights where RightsName='"&amp;SUBSTITUTE(I59,"'","''")&amp;"'), null, null, (select RoleId from ContributorRoles where Name='"&amp;F59&amp;"'))"</f>
        <v>insert into ComposerContent VALUES ((select max(ComposerId) from Composers where Name=N'Agnaldo Paulino de Jesus Júnior' and EnterpriseId=647322), 50, (select max(TrackId) from tracks where isrc='QZMZ92360270' and EnterpriseId=647322), null, 0, 0, null , null, (select RightsId from MechanicalsRights where RightsName='Copyright control (self-published)'), null, null, (select RoleId from ContributorRoles where Name='Composer &amp; Lyricist'))</v>
      </c>
      <c r="M59" s="28" t="str">
        <f>VLOOKUP(A59,'9) Audio_Properties'!A:A,1,0)</f>
        <v>QZMZ92360270</v>
      </c>
    </row>
    <row r="60">
      <c r="A60" s="8" t="s">
        <v>796</v>
      </c>
      <c r="B60" s="116"/>
      <c r="C60" s="143" t="str">
        <f t="array" ref="C60">ifs(and(isblank($A60),isblank($B60)),"", not(iserror(vlookup($A60&amp;$B60,'5) Release_Track'!$F:$F&amp;'5) Release_Track'!$G:$G,1,0))),vlookup($A60&amp;$B60,{'5) Release_Track'!$F:$F&amp;'5) Release_Track'!$G:$G,'5) Release_Track'!$H:$H},2,0), or(and(not(isblank($B60)),$B60=$B58,$A60&lt;&gt;$A58),and(not(isblank($A60)),$A60=$A58,$B60&lt;&gt;$B58)),"ID LISTS UNALIGNED",and($A60&lt;&gt;"",countif('5) Release_Track'!$F:$F,$A60)=0),"NO ISRC MATCH in Release_Track",and($B60&lt;&gt;"",countif('5) Release_Track'!$G:$G,$B60)=0),"NO CATALOG ID MATCH in Release_Track",iserror(vlookup($A60&amp;$B60,'5) Release_Track'!$F:$F&amp;'5) Release_Track'!$G:$G,1,0)),"NO ISRC-CATALOG ID pair MATCH in Release_Track" )</f>
        <v>Maldições Vão Queimar</v>
      </c>
      <c r="D60" s="143" t="str">
        <f t="array" ref="D60">ifs(and(isblank($A60),isblank($B60)),"", not(iserror(vlookup($A60&amp;$B60,'5) Release_Track'!$F:$F&amp;'5) Release_Track'!$G:$G,1,0))),vlookup($A60&amp;$B60,{'5) Release_Track'!$F:$F&amp;'5) Release_Track'!$G:$G,'5) Release_Track'!$I:$I},2,0), or(and(not(isblank($B60)),$B60=$B58,$A60&lt;&gt;$A58),and(not(isblank($A60)),$A60=$A58,$B60&lt;&gt;$B58)),"ID LISTS UNALIGNED",and($A60&lt;&gt;"",countif('5) Release_Track'!$F:$F,$A60)=0),"NO ISRC MATCH in Release_Track",and($B60&lt;&gt;"",countif('5) Release_Track'!$G:$G,$B60)=0),"NO CATALOG ID MATCH in Release_Track",iserror(vlookup($A60&amp;$B60,'5) Release_Track'!$F:$F&amp;'5) Release_Track'!$G:$G,1,0)),"NO ISRC-CATALOG ID pair MATCH in Release_Track" )</f>
        <v/>
      </c>
      <c r="E60" s="43" t="s">
        <v>1273</v>
      </c>
      <c r="F60" s="135" t="s">
        <v>1305</v>
      </c>
      <c r="G60" s="191">
        <v>0.5</v>
      </c>
      <c r="H60" s="192">
        <f t="shared" si="1"/>
        <v>0.5</v>
      </c>
      <c r="I60" s="8" t="s">
        <v>1306</v>
      </c>
      <c r="J60" s="20"/>
      <c r="K60" s="20"/>
      <c r="L60" s="8" t="str">
        <f>"insert into ComposerContent VALUES ((select max(ComposerId) from Composers where Name=N'"&amp;SUBSTITUTE(trim(E60),"'","''")&amp;"' and EnterpriseId="&amp;EntId&amp;"), "&amp;G60*100&amp;", "&amp;if(ISBLANK(B60),"(select max(TrackId) from tracks where isrc='"&amp;A60&amp;"' and EnterpriseId="&amp;EntId&amp;")","(select max(TrackId) from Tracks where TrackVendorId='"&amp;SUBSTITUTE(B60,"'","''")&amp;"' and  EnterpriseId="&amp;EntId&amp;")")&amp;", null, 0, 0, "&amp;if(I60&lt;&gt;"Published (managed by a publisher)", "null", "(select PublisherId from Publishers where name=N'"&amp;SUBSTITUTE(trim(J60),"'","''")&amp;"' and EnterpriseId="&amp;EntId&amp;")")&amp;" , null, (select RightsId from MechanicalsRights where RightsName='"&amp;SUBSTITUTE(I60,"'","''")&amp;"'), null, null, (select RoleId from ContributorRoles where Name='"&amp;F60&amp;"'))"</f>
        <v>insert into ComposerContent VALUES ((select max(ComposerId) from Composers where Name=N'Franklin Silva Santana Junior' and EnterpriseId=647322), 50, (select max(TrackId) from tracks where isrc='BKTOK2300029' and EnterpriseId=647322), null, 0, 0, null , null, (select RightsId from MechanicalsRights where RightsName='Copyright control (self-published)'), null, null, (select RoleId from ContributorRoles where Name='Composer &amp; Lyricist'))</v>
      </c>
      <c r="M60" s="28" t="str">
        <f>VLOOKUP(A60,'9) Audio_Properties'!A:A,1,0)</f>
        <v>BKTOK2300029</v>
      </c>
    </row>
    <row r="61">
      <c r="A61" s="8" t="s">
        <v>796</v>
      </c>
      <c r="B61" s="116"/>
      <c r="C61" s="143" t="str">
        <f t="array" ref="C61">ifs(and(isblank($A61),isblank($B61)),"", not(iserror(vlookup($A61&amp;$B61,'5) Release_Track'!$F:$F&amp;'5) Release_Track'!$G:$G,1,0))),vlookup($A61&amp;$B61,{'5) Release_Track'!$F:$F&amp;'5) Release_Track'!$G:$G,'5) Release_Track'!$H:$H},2,0), or(and(not(isblank($B61)),$B61=$B59,$A61&lt;&gt;$A59),and(not(isblank($A61)),$A61=$A59,$B61&lt;&gt;$B59)),"ID LISTS UNALIGNED",and($A61&lt;&gt;"",countif('5) Release_Track'!$F:$F,$A61)=0),"NO ISRC MATCH in Release_Track",and($B61&lt;&gt;"",countif('5) Release_Track'!$G:$G,$B61)=0),"NO CATALOG ID MATCH in Release_Track",iserror(vlookup($A61&amp;$B61,'5) Release_Track'!$F:$F&amp;'5) Release_Track'!$G:$G,1,0)),"NO ISRC-CATALOG ID pair MATCH in Release_Track" )</f>
        <v>Maldições Vão Queimar</v>
      </c>
      <c r="D61" s="143"/>
      <c r="E61" s="43" t="s">
        <v>1286</v>
      </c>
      <c r="F61" s="135" t="s">
        <v>1305</v>
      </c>
      <c r="G61" s="191">
        <v>0.5</v>
      </c>
      <c r="H61" s="192">
        <f t="shared" si="1"/>
        <v>1</v>
      </c>
      <c r="I61" s="8" t="s">
        <v>1306</v>
      </c>
      <c r="J61" s="20"/>
      <c r="K61" s="20"/>
      <c r="L61" s="8" t="str">
        <f>"insert into ComposerContent VALUES ((select max(ComposerId) from Composers where Name=N'"&amp;SUBSTITUTE(trim(E61),"'","''")&amp;"' and EnterpriseId="&amp;EntId&amp;"), "&amp;G61*100&amp;", "&amp;if(ISBLANK(B61),"(select max(TrackId) from tracks where isrc='"&amp;A61&amp;"' and EnterpriseId="&amp;EntId&amp;")","(select max(TrackId) from Tracks where TrackVendorId='"&amp;SUBSTITUTE(B61,"'","''")&amp;"' and  EnterpriseId="&amp;EntId&amp;")")&amp;", null, 0, 0, "&amp;if(I61&lt;&gt;"Published (managed by a publisher)", "null", "(select PublisherId from Publishers where name=N'"&amp;SUBSTITUTE(trim(J61),"'","''")&amp;"' and EnterpriseId="&amp;EntId&amp;")")&amp;" , null, (select RightsId from MechanicalsRights where RightsName='"&amp;SUBSTITUTE(I61,"'","''")&amp;"'), null, null, (select RoleId from ContributorRoles where Name='"&amp;F61&amp;"'))"</f>
        <v>insert into ComposerContent VALUES ((select max(ComposerId) from Composers where Name=N'Plauto Poeckel' and EnterpriseId=647322), 50, (select max(TrackId) from tracks where isrc='BKTOK2300029' and EnterpriseId=647322), null, 0, 0, null , null, (select RightsId from MechanicalsRights where RightsName='Copyright control (self-published)'), null, null, (select RoleId from ContributorRoles where Name='Composer &amp; Lyricist'))</v>
      </c>
      <c r="M61" s="28" t="str">
        <f>VLOOKUP(A61,'9) Audio_Properties'!A:A,1,0)</f>
        <v>BKTOK2300029</v>
      </c>
    </row>
    <row r="62">
      <c r="A62" s="8" t="s">
        <v>798</v>
      </c>
      <c r="B62" s="116"/>
      <c r="C62" s="143" t="str">
        <f t="array" ref="C62">ifs(and(isblank($A62),isblank($B62)),"", not(iserror(vlookup($A62&amp;$B62,'5) Release_Track'!$F:$F&amp;'5) Release_Track'!$G:$G,1,0))),vlookup($A62&amp;$B62,{'5) Release_Track'!$F:$F&amp;'5) Release_Track'!$G:$G,'5) Release_Track'!$H:$H},2,0), or(and(not(isblank($B62)),$B62=$B60,$A62&lt;&gt;$A60),and(not(isblank($A62)),$A62=$A60,$B62&lt;&gt;$B60)),"ID LISTS UNALIGNED",and($A62&lt;&gt;"",countif('5) Release_Track'!$F:$F,$A62)=0),"NO ISRC MATCH in Release_Track",and($B62&lt;&gt;"",countif('5) Release_Track'!$G:$G,$B62)=0),"NO CATALOG ID MATCH in Release_Track",iserror(vlookup($A62&amp;$B62,'5) Release_Track'!$F:$F&amp;'5) Release_Track'!$G:$G,1,0)),"NO ISRC-CATALOG ID pair MATCH in Release_Track" )</f>
        <v>Skin Sayajin</v>
      </c>
      <c r="D62" s="143" t="str">
        <f t="array" ref="D62">ifs(and(isblank($A62),isblank($B62)),"", not(iserror(vlookup($A62&amp;$B62,'5) Release_Track'!$F:$F&amp;'5) Release_Track'!$G:$G,1,0))),vlookup($A62&amp;$B62,{'5) Release_Track'!$F:$F&amp;'5) Release_Track'!$G:$G,'5) Release_Track'!$I:$I},2,0), or(and(not(isblank($B62)),$B62=$B60,$A62&lt;&gt;$A60),and(not(isblank($A62)),$A62=$A60,$B62&lt;&gt;$B60)),"ID LISTS UNALIGNED",and($A62&lt;&gt;"",countif('5) Release_Track'!$F:$F,$A62)=0),"NO ISRC MATCH in Release_Track",and($B62&lt;&gt;"",countif('5) Release_Track'!$G:$G,$B62)=0),"NO CATALOG ID MATCH in Release_Track",iserror(vlookup($A62&amp;$B62,'5) Release_Track'!$F:$F&amp;'5) Release_Track'!$G:$G,1,0)),"NO ISRC-CATALOG ID pair MATCH in Release_Track" )</f>
        <v/>
      </c>
      <c r="E62" s="49" t="s">
        <v>1279</v>
      </c>
      <c r="F62" s="135" t="s">
        <v>1305</v>
      </c>
      <c r="G62" s="191">
        <v>1.0</v>
      </c>
      <c r="H62" s="192">
        <f t="shared" si="1"/>
        <v>1</v>
      </c>
      <c r="I62" s="8" t="s">
        <v>1306</v>
      </c>
      <c r="J62" s="20"/>
      <c r="K62" s="20"/>
      <c r="L62" s="8" t="str">
        <f>"insert into ComposerContent VALUES ((select max(ComposerId) from Composers where Name=N'"&amp;SUBSTITUTE(trim(E62),"'","''")&amp;"' and EnterpriseId="&amp;EntId&amp;"), "&amp;G62*100&amp;", "&amp;if(ISBLANK(B62),"(select max(TrackId) from tracks where isrc='"&amp;A62&amp;"' and EnterpriseId="&amp;EntId&amp;")","(select max(TrackId) from Tracks where TrackVendorId='"&amp;SUBSTITUTE(B62,"'","''")&amp;"' and  EnterpriseId="&amp;EntId&amp;")")&amp;", null, 0, 0, "&amp;if(I62&lt;&gt;"Published (managed by a publisher)", "null", "(select PublisherId from Publishers where name=N'"&amp;SUBSTITUTE(trim(J62),"'","''")&amp;"' and EnterpriseId="&amp;EntId&amp;")")&amp;" , null, (select RightsId from MechanicalsRights where RightsName='"&amp;SUBSTITUTE(I62,"'","''")&amp;"'), null, null, (select RoleId from ContributorRoles where Name='"&amp;F62&amp;"'))"</f>
        <v>insert into ComposerContent VALUES ((select max(ComposerId) from Composers where Name=N'Lucas Gonçalves' and EnterpriseId=647322), 100, (select max(TrackId) from tracks where isrc='BKTOK2300030' and EnterpriseId=647322), null, 0, 0, null , null, (select RightsId from MechanicalsRights where RightsName='Copyright control (self-published)'), null, null, (select RoleId from ContributorRoles where Name='Composer &amp; Lyricist'))</v>
      </c>
      <c r="M62" s="28" t="str">
        <f>VLOOKUP(A62,'9) Audio_Properties'!A:A,1,0)</f>
        <v>BKTOK2300030</v>
      </c>
    </row>
    <row r="63">
      <c r="A63" s="8" t="s">
        <v>800</v>
      </c>
      <c r="B63" s="116"/>
      <c r="C63" s="143" t="str">
        <f t="array" ref="C63">ifs(and(isblank($A63),isblank($B63)),"", not(iserror(vlookup($A63&amp;$B63,'5) Release_Track'!$F:$F&amp;'5) Release_Track'!$G:$G,1,0))),vlookup($A63&amp;$B63,{'5) Release_Track'!$F:$F&amp;'5) Release_Track'!$G:$G,'5) Release_Track'!$H:$H},2,0), or(and(not(isblank($B63)),$B63=#REF!,$A63&lt;&gt;#REF!),and(not(isblank($A63)),$A63=#REF!,$B63&lt;&gt;#REF!)),"ID LISTS UNALIGNED",and($A63&lt;&gt;"",countif('5) Release_Track'!$F:$F,$A63)=0),"NO ISRC MATCH in Release_Track",and($B63&lt;&gt;"",countif('5) Release_Track'!$G:$G,$B63)=0),"NO CATALOG ID MATCH in Release_Track",iserror(vlookup($A63&amp;$B63,'5) Release_Track'!$F:$F&amp;'5) Release_Track'!$G:$G,1,0)),"NO ISRC-CATALOG ID pair MATCH in Release_Track" )</f>
        <v>King Player (Kaiser)</v>
      </c>
      <c r="D63" s="143" t="str">
        <f t="array" ref="D63">ifs(and(isblank($A63),isblank($B63)),"", not(iserror(vlookup($A63&amp;$B63,'5) Release_Track'!$F:$F&amp;'5) Release_Track'!$G:$G,1,0))),vlookup($A63&amp;$B63,{'5) Release_Track'!$F:$F&amp;'5) Release_Track'!$G:$G,'5) Release_Track'!$I:$I},2,0), or(and(not(isblank($B63)),$B63=#REF!,$A63&lt;&gt;#REF!),and(not(isblank($A63)),$A63=#REF!,$B63&lt;&gt;#REF!)),"ID LISTS UNALIGNED",and($A63&lt;&gt;"",countif('5) Release_Track'!$F:$F,$A63)=0),"NO ISRC MATCH in Release_Track",and($B63&lt;&gt;"",countif('5) Release_Track'!$G:$G,$B63)=0),"NO CATALOG ID MATCH in Release_Track",iserror(vlookup($A63&amp;$B63,'5) Release_Track'!$F:$F&amp;'5) Release_Track'!$G:$G,1,0)),"NO ISRC-CATALOG ID pair MATCH in Release_Track" )</f>
        <v/>
      </c>
      <c r="E63" s="49" t="s">
        <v>1277</v>
      </c>
      <c r="F63" s="135" t="s">
        <v>1305</v>
      </c>
      <c r="G63" s="191">
        <v>1.0</v>
      </c>
      <c r="H63" s="192">
        <f t="shared" si="1"/>
        <v>1</v>
      </c>
      <c r="I63" s="8" t="s">
        <v>1306</v>
      </c>
      <c r="J63" s="20"/>
      <c r="K63" s="20"/>
      <c r="L63" s="8" t="str">
        <f>"insert into ComposerContent VALUES ((select max(ComposerId) from Composers where Name=N'"&amp;SUBSTITUTE(trim(E63),"'","''")&amp;"' and EnterpriseId="&amp;EntId&amp;"), "&amp;G63*100&amp;", "&amp;if(ISBLANK(B63),"(select max(TrackId) from tracks where isrc='"&amp;A63&amp;"' and EnterpriseId="&amp;EntId&amp;")","(select max(TrackId) from Tracks where TrackVendorId='"&amp;SUBSTITUTE(B63,"'","''")&amp;"' and  EnterpriseId="&amp;EntId&amp;")")&amp;", null, 0, 0, "&amp;if(I63&lt;&gt;"Published (managed by a publisher)", "null", "(select PublisherId from Publishers where name=N'"&amp;SUBSTITUTE(trim(J63),"'","''")&amp;"' and EnterpriseId="&amp;EntId&amp;")")&amp;" , null, (select RightsId from MechanicalsRights where RightsName='"&amp;SUBSTITUTE(I63,"'","''")&amp;"'), null, null, (select RoleId from ContributorRoles where Name='"&amp;F63&amp;"'))"</f>
        <v>insert into ComposerContent VALUES ((select max(ComposerId) from Composers where Name=N'Jackson Bertholdo Dos Santos' and EnterpriseId=647322), 100, (select max(TrackId) from tracks where isrc='QZMZ92399747' and EnterpriseId=647322), null, 0, 0, null , null, (select RightsId from MechanicalsRights where RightsName='Copyright control (self-published)'), null, null, (select RoleId from ContributorRoles where Name='Composer &amp; Lyricist'))</v>
      </c>
      <c r="M63" s="28" t="str">
        <f>VLOOKUP(A63,'9) Audio_Properties'!A:A,1,0)</f>
        <v>QZMZ92399747</v>
      </c>
    </row>
    <row r="64">
      <c r="A64" s="8" t="s">
        <v>802</v>
      </c>
      <c r="B64" s="116"/>
      <c r="C64" s="143" t="str">
        <f t="array" ref="C64">ifs(and(isblank($A64),isblank($B64)),"", not(iserror(vlookup($A64&amp;$B64,'5) Release_Track'!$F:$F&amp;'5) Release_Track'!$G:$G,1,0))),vlookup($A64&amp;$B64,{'5) Release_Track'!$F:$F&amp;'5) Release_Track'!$G:$G,'5) Release_Track'!$H:$H},2,0), or(and(not(isblank($B64)),$B64=#REF!,$A64&lt;&gt;#REF!),and(not(isblank($A64)),$A64=#REF!,$B64&lt;&gt;#REF!)),"ID LISTS UNALIGNED",and($A64&lt;&gt;"",countif('5) Release_Track'!$F:$F,$A64)=0),"NO ISRC MATCH in Release_Track",and($B64&lt;&gt;"",countif('5) Release_Track'!$G:$G,$B64)=0),"NO CATALOG ID MATCH in Release_Track",iserror(vlookup($A64&amp;$B64,'5) Release_Track'!$F:$F&amp;'5) Release_Track'!$G:$G,1,0)),"NO ISRC-CATALOG ID pair MATCH in Release_Track" )</f>
        <v>Punch</v>
      </c>
      <c r="D64" s="143" t="str">
        <f t="array" ref="D64">ifs(and(isblank($A64),isblank($B64)),"", not(iserror(vlookup($A64&amp;$B64,'5) Release_Track'!$F:$F&amp;'5) Release_Track'!$G:$G,1,0))),vlookup($A64&amp;$B64,{'5) Release_Track'!$F:$F&amp;'5) Release_Track'!$G:$G,'5) Release_Track'!$I:$I},2,0), or(and(not(isblank($B64)),$B64=#REF!,$A64&lt;&gt;#REF!),and(not(isblank($A64)),$A64=#REF!,$B64&lt;&gt;#REF!)),"ID LISTS UNALIGNED",and($A64&lt;&gt;"",countif('5) Release_Track'!$F:$F,$A64)=0),"NO ISRC MATCH in Release_Track",and($B64&lt;&gt;"",countif('5) Release_Track'!$G:$G,$B64)=0),"NO CATALOG ID MATCH in Release_Track",iserror(vlookup($A64&amp;$B64,'5) Release_Track'!$F:$F&amp;'5) Release_Track'!$G:$G,1,0)),"NO ISRC-CATALOG ID pair MATCH in Release_Track" )</f>
        <v/>
      </c>
      <c r="E64" s="49" t="s">
        <v>1279</v>
      </c>
      <c r="F64" s="135" t="s">
        <v>1305</v>
      </c>
      <c r="G64" s="191">
        <v>1.0</v>
      </c>
      <c r="H64" s="192">
        <f t="shared" si="1"/>
        <v>1</v>
      </c>
      <c r="I64" s="8" t="s">
        <v>1306</v>
      </c>
      <c r="J64" s="20"/>
      <c r="K64" s="20"/>
      <c r="L64" s="8" t="str">
        <f>"insert into ComposerContent VALUES ((select max(ComposerId) from Composers where Name=N'"&amp;SUBSTITUTE(trim(E64),"'","''")&amp;"' and EnterpriseId="&amp;EntId&amp;"), "&amp;G64*100&amp;", "&amp;if(ISBLANK(B64),"(select max(TrackId) from tracks where isrc='"&amp;A64&amp;"' and EnterpriseId="&amp;EntId&amp;")","(select max(TrackId) from Tracks where TrackVendorId='"&amp;SUBSTITUTE(B64,"'","''")&amp;"' and  EnterpriseId="&amp;EntId&amp;")")&amp;", null, 0, 0, "&amp;if(I64&lt;&gt;"Published (managed by a publisher)", "null", "(select PublisherId from Publishers where name=N'"&amp;SUBSTITUTE(trim(J64),"'","''")&amp;"' and EnterpriseId="&amp;EntId&amp;")")&amp;" , null, (select RightsId from MechanicalsRights where RightsName='"&amp;SUBSTITUTE(I64,"'","''")&amp;"'), null, null, (select RoleId from ContributorRoles where Name='"&amp;F64&amp;"'))"</f>
        <v>insert into ComposerContent VALUES ((select max(ComposerId) from Composers where Name=N'Lucas Gonçalves' and EnterpriseId=647322), 100, (select max(TrackId) from tracks where isrc='QZNJV2325707' and EnterpriseId=647322), null, 0, 0, null , null, (select RightsId from MechanicalsRights where RightsName='Copyright control (self-published)'), null, null, (select RoleId from ContributorRoles where Name='Composer &amp; Lyricist'))</v>
      </c>
      <c r="M64" s="28" t="str">
        <f>VLOOKUP(A64,'9) Audio_Properties'!A:A,1,0)</f>
        <v>QZNJV2325707</v>
      </c>
    </row>
    <row r="65">
      <c r="A65" s="8" t="s">
        <v>804</v>
      </c>
      <c r="B65" s="116"/>
      <c r="C65" s="143" t="str">
        <f t="array" ref="C65">ifs(and(isblank($A65),isblank($B65)),"", not(iserror(vlookup($A65&amp;$B65,'5) Release_Track'!$F:$F&amp;'5) Release_Track'!$G:$G,1,0))),vlookup($A65&amp;$B65,{'5) Release_Track'!$F:$F&amp;'5) Release_Track'!$G:$G,'5) Release_Track'!$H:$H},2,0), or(and(not(isblank($B65)),$B65=#REF!,$A65&lt;&gt;#REF!),and(not(isblank($A65)),$A65=#REF!,$B65&lt;&gt;#REF!)),"ID LISTS UNALIGNED",and($A65&lt;&gt;"",countif('5) Release_Track'!$F:$F,$A65)=0),"NO ISRC MATCH in Release_Track",and($B65&lt;&gt;"",countif('5) Release_Track'!$G:$G,$B65)=0),"NO CATALOG ID MATCH in Release_Track",iserror(vlookup($A65&amp;$B65,'5) Release_Track'!$F:$F&amp;'5) Release_Track'!$G:$G,1,0)),"NO ISRC-CATALOG ID pair MATCH in Release_Track" )</f>
        <v>Anjo do Senhor</v>
      </c>
      <c r="D65" s="143" t="str">
        <f t="array" ref="D65">ifs(and(isblank($A65),isblank($B65)),"", not(iserror(vlookup($A65&amp;$B65,'5) Release_Track'!$F:$F&amp;'5) Release_Track'!$G:$G,1,0))),vlookup($A65&amp;$B65,{'5) Release_Track'!$F:$F&amp;'5) Release_Track'!$G:$G,'5) Release_Track'!$I:$I},2,0), or(and(not(isblank($B65)),$B65=#REF!,$A65&lt;&gt;#REF!),and(not(isblank($A65)),$A65=#REF!,$B65&lt;&gt;#REF!)),"ID LISTS UNALIGNED",and($A65&lt;&gt;"",countif('5) Release_Track'!$F:$F,$A65)=0),"NO ISRC MATCH in Release_Track",and($B65&lt;&gt;"",countif('5) Release_Track'!$G:$G,$B65)=0),"NO CATALOG ID MATCH in Release_Track",iserror(vlookup($A65&amp;$B65,'5) Release_Track'!$F:$F&amp;'5) Release_Track'!$G:$G,1,0)),"NO ISRC-CATALOG ID pair MATCH in Release_Track" )</f>
        <v/>
      </c>
      <c r="E65" s="49" t="s">
        <v>1281</v>
      </c>
      <c r="F65" s="135" t="s">
        <v>1305</v>
      </c>
      <c r="G65" s="191">
        <v>1.0</v>
      </c>
      <c r="H65" s="192">
        <f t="shared" si="1"/>
        <v>1</v>
      </c>
      <c r="I65" s="8" t="s">
        <v>1306</v>
      </c>
      <c r="J65" s="20"/>
      <c r="K65" s="20"/>
      <c r="L65" s="8" t="str">
        <f>"insert into ComposerContent VALUES ((select max(ComposerId) from Composers where Name=N'"&amp;SUBSTITUTE(trim(E65),"'","''")&amp;"' and EnterpriseId="&amp;EntId&amp;"), "&amp;G65*100&amp;", "&amp;if(ISBLANK(B65),"(select max(TrackId) from tracks where isrc='"&amp;A65&amp;"' and EnterpriseId="&amp;EntId&amp;")","(select max(TrackId) from Tracks where TrackVendorId='"&amp;SUBSTITUTE(B65,"'","''")&amp;"' and  EnterpriseId="&amp;EntId&amp;")")&amp;", null, 0, 0, "&amp;if(I65&lt;&gt;"Published (managed by a publisher)", "null", "(select PublisherId from Publishers where name=N'"&amp;SUBSTITUTE(trim(J65),"'","''")&amp;"' and EnterpriseId="&amp;EntId&amp;")")&amp;" , null, (select RightsId from MechanicalsRights where RightsName='"&amp;SUBSTITUTE(I65,"'","''")&amp;"'), null, null, (select RoleId from ContributorRoles where Name='"&amp;F65&amp;"'))"</f>
        <v>insert into ComposerContent VALUES ((select max(ComposerId) from Composers where Name=N'Matheus Sales Ferreira dos Santos' and EnterpriseId=647322), 100, (select max(TrackId) from tracks where isrc='BKTOK2300038' and EnterpriseId=647322), null, 0, 0, null , null, (select RightsId from MechanicalsRights where RightsName='Copyright control (self-published)'), null, null, (select RoleId from ContributorRoles where Name='Composer &amp; Lyricist'))</v>
      </c>
      <c r="M65" s="28" t="str">
        <f>VLOOKUP(A65,'9) Audio_Properties'!A:A,1,0)</f>
        <v>BKTOK2300038</v>
      </c>
    </row>
    <row r="66">
      <c r="A66" s="8" t="s">
        <v>806</v>
      </c>
      <c r="B66" s="116"/>
      <c r="C66" s="143" t="str">
        <f t="array" ref="C66">ifs(and(isblank($A66),isblank($B66)),"", not(iserror(vlookup($A66&amp;$B66,'5) Release_Track'!$F:$F&amp;'5) Release_Track'!$G:$G,1,0))),vlookup($A66&amp;$B66,{'5) Release_Track'!$F:$F&amp;'5) Release_Track'!$G:$G,'5) Release_Track'!$H:$H},2,0), or(and(not(isblank($B66)),$B66=$B65,$A66&lt;&gt;$A65),and(not(isblank($A66)),$A66=$A65,$B66&lt;&gt;$B65)),"ID LISTS UNALIGNED",and($A66&lt;&gt;"",countif('5) Release_Track'!$F:$F,$A66)=0),"NO ISRC MATCH in Release_Track",and($B66&lt;&gt;"",countif('5) Release_Track'!$G:$G,$B66)=0),"NO CATALOG ID MATCH in Release_Track",iserror(vlookup($A66&amp;$B66,'5) Release_Track'!$F:$F&amp;'5) Release_Track'!$G:$G,1,0)),"NO ISRC-CATALOG ID pair MATCH in Release_Track" )</f>
        <v>Inosuke - Dupla Nichirin</v>
      </c>
      <c r="D66" s="143" t="str">
        <f t="array" ref="D66">ifs(and(isblank($A66),isblank($B66)),"", not(iserror(vlookup($A66&amp;$B66,'5) Release_Track'!$F:$F&amp;'5) Release_Track'!$G:$G,1,0))),vlookup($A66&amp;$B66,{'5) Release_Track'!$F:$F&amp;'5) Release_Track'!$G:$G,'5) Release_Track'!$I:$I},2,0), or(and(not(isblank($B66)),$B66=$B65,$A66&lt;&gt;$A65),and(not(isblank($A66)),$A66=$A65,$B66&lt;&gt;$B65)),"ID LISTS UNALIGNED",and($A66&lt;&gt;"",countif('5) Release_Track'!$F:$F,$A66)=0),"NO ISRC MATCH in Release_Track",and($B66&lt;&gt;"",countif('5) Release_Track'!$G:$G,$B66)=0),"NO CATALOG ID MATCH in Release_Track",iserror(vlookup($A66&amp;$B66,'5) Release_Track'!$F:$F&amp;'5) Release_Track'!$G:$G,1,0)),"NO ISRC-CATALOG ID pair MATCH in Release_Track" )</f>
        <v/>
      </c>
      <c r="E66" s="49" t="s">
        <v>1273</v>
      </c>
      <c r="F66" s="135" t="s">
        <v>1305</v>
      </c>
      <c r="G66" s="191">
        <v>1.0</v>
      </c>
      <c r="H66" s="192">
        <f t="shared" si="1"/>
        <v>1</v>
      </c>
      <c r="I66" s="8" t="s">
        <v>1306</v>
      </c>
      <c r="J66" s="20"/>
      <c r="K66" s="20"/>
      <c r="L66" s="8" t="str">
        <f>"insert into ComposerContent VALUES ((select max(ComposerId) from Composers where Name=N'"&amp;SUBSTITUTE(trim(E66),"'","''")&amp;"' and EnterpriseId="&amp;EntId&amp;"), "&amp;G66*100&amp;", "&amp;if(ISBLANK(B66),"(select max(TrackId) from tracks where isrc='"&amp;A66&amp;"' and EnterpriseId="&amp;EntId&amp;")","(select max(TrackId) from Tracks where TrackVendorId='"&amp;SUBSTITUTE(B66,"'","''")&amp;"' and  EnterpriseId="&amp;EntId&amp;")")&amp;", null, 0, 0, "&amp;if(I66&lt;&gt;"Published (managed by a publisher)", "null", "(select PublisherId from Publishers where name=N'"&amp;SUBSTITUTE(trim(J66),"'","''")&amp;"' and EnterpriseId="&amp;EntId&amp;")")&amp;" , null, (select RightsId from MechanicalsRights where RightsName='"&amp;SUBSTITUTE(I66,"'","''")&amp;"'), null, null, (select RoleId from ContributorRoles where Name='"&amp;F66&amp;"'))"</f>
        <v>insert into ComposerContent VALUES ((select max(ComposerId) from Composers where Name=N'Franklin Silva Santana Junior' and EnterpriseId=647322), 100, (select max(TrackId) from tracks where isrc='BKTOK2300039' and EnterpriseId=647322), null, 0, 0, null , null, (select RightsId from MechanicalsRights where RightsName='Copyright control (self-published)'), null, null, (select RoleId from ContributorRoles where Name='Composer &amp; Lyricist'))</v>
      </c>
      <c r="M66" s="28" t="str">
        <f>VLOOKUP(A66,'9) Audio_Properties'!A:A,1,0)</f>
        <v>BKTOK2300039</v>
      </c>
    </row>
    <row r="67">
      <c r="A67" s="8" t="s">
        <v>808</v>
      </c>
      <c r="B67" s="116"/>
      <c r="C67" s="143" t="str">
        <f t="array" ref="C67">ifs(and(isblank($A67),isblank($B67)),"", not(iserror(vlookup($A67&amp;$B67,'5) Release_Track'!$F:$F&amp;'5) Release_Track'!$G:$G,1,0))),vlookup($A67&amp;$B67,{'5) Release_Track'!$F:$F&amp;'5) Release_Track'!$G:$G,'5) Release_Track'!$H:$H},2,0), or(and(not(isblank($B67)),$B67=$B66,$A67&lt;&gt;$A66),and(not(isblank($A67)),$A67=$A66,$B67&lt;&gt;$B66)),"ID LISTS UNALIGNED",and($A67&lt;&gt;"",countif('5) Release_Track'!$F:$F,$A67)=0),"NO ISRC MATCH in Release_Track",and($B67&lt;&gt;"",countif('5) Release_Track'!$G:$G,$B67)=0),"NO CATALOG ID MATCH in Release_Track",iserror(vlookup($A67&amp;$B67,'5) Release_Track'!$F:$F&amp;'5) Release_Track'!$G:$G,1,0)),"NO ISRC-CATALOG ID pair MATCH in Release_Track" )</f>
        <v>Mundo Sem Cor</v>
      </c>
      <c r="D67" s="143" t="str">
        <f t="array" ref="D67">ifs(and(isblank($A67),isblank($B67)),"", not(iserror(vlookup($A67&amp;$B67,'5) Release_Track'!$F:$F&amp;'5) Release_Track'!$G:$G,1,0))),vlookup($A67&amp;$B67,{'5) Release_Track'!$F:$F&amp;'5) Release_Track'!$G:$G,'5) Release_Track'!$I:$I},2,0), or(and(not(isblank($B67)),$B67=$B66,$A67&lt;&gt;$A66),and(not(isblank($A67)),$A67=$A66,$B67&lt;&gt;$B66)),"ID LISTS UNALIGNED",and($A67&lt;&gt;"",countif('5) Release_Track'!$F:$F,$A67)=0),"NO ISRC MATCH in Release_Track",and($B67&lt;&gt;"",countif('5) Release_Track'!$G:$G,$B67)=0),"NO CATALOG ID MATCH in Release_Track",iserror(vlookup($A67&amp;$B67,'5) Release_Track'!$F:$F&amp;'5) Release_Track'!$G:$G,1,0)),"NO ISRC-CATALOG ID pair MATCH in Release_Track" )</f>
        <v/>
      </c>
      <c r="E67" s="49" t="s">
        <v>1277</v>
      </c>
      <c r="F67" s="135" t="s">
        <v>1305</v>
      </c>
      <c r="G67" s="191">
        <v>1.0</v>
      </c>
      <c r="H67" s="192">
        <f t="shared" si="1"/>
        <v>1</v>
      </c>
      <c r="I67" s="8" t="s">
        <v>1306</v>
      </c>
      <c r="J67" s="20"/>
      <c r="K67" s="20"/>
      <c r="L67" s="8" t="str">
        <f>"insert into ComposerContent VALUES ((select max(ComposerId) from Composers where Name=N'"&amp;SUBSTITUTE(trim(E67),"'","''")&amp;"' and EnterpriseId="&amp;EntId&amp;"), "&amp;G67*100&amp;", "&amp;if(ISBLANK(B67),"(select max(TrackId) from tracks where isrc='"&amp;A67&amp;"' and EnterpriseId="&amp;EntId&amp;")","(select max(TrackId) from Tracks where TrackVendorId='"&amp;SUBSTITUTE(B67,"'","''")&amp;"' and  EnterpriseId="&amp;EntId&amp;")")&amp;", null, 0, 0, "&amp;if(I67&lt;&gt;"Published (managed by a publisher)", "null", "(select PublisherId from Publishers where name=N'"&amp;SUBSTITUTE(trim(J67),"'","''")&amp;"' and EnterpriseId="&amp;EntId&amp;")")&amp;" , null, (select RightsId from MechanicalsRights where RightsName='"&amp;SUBSTITUTE(I67,"'","''")&amp;"'), null, null, (select RoleId from ContributorRoles where Name='"&amp;F67&amp;"'))"</f>
        <v>insert into ComposerContent VALUES ((select max(ComposerId) from Composers where Name=N'Jackson Bertholdo Dos Santos' and EnterpriseId=647322), 100, (select max(TrackId) from tracks where isrc='BKTOK2300040' and EnterpriseId=647322), null, 0, 0, null , null, (select RightsId from MechanicalsRights where RightsName='Copyright control (self-published)'), null, null, (select RoleId from ContributorRoles where Name='Composer &amp; Lyricist'))</v>
      </c>
      <c r="M67" s="28" t="str">
        <f>VLOOKUP(A67,'9) Audio_Properties'!A:A,1,0)</f>
        <v>BKTOK2300040</v>
      </c>
    </row>
    <row r="68">
      <c r="A68" s="8" t="s">
        <v>810</v>
      </c>
      <c r="B68" s="116"/>
      <c r="C68" s="143" t="str">
        <f t="array" ref="C68">ifs(and(isblank($A68),isblank($B68)),"", not(iserror(vlookup($A68&amp;$B68,'5) Release_Track'!$F:$F&amp;'5) Release_Track'!$G:$G,1,0))),vlookup($A68&amp;$B68,{'5) Release_Track'!$F:$F&amp;'5) Release_Track'!$G:$G,'5) Release_Track'!$H:$H},2,0), or(and(not(isblank($B68)),$B68=$B67,$A68&lt;&gt;$A67),and(not(isblank($A68)),$A68=$A67,$B68&lt;&gt;$B67)),"ID LISTS UNALIGNED",and($A68&lt;&gt;"",countif('5) Release_Track'!$F:$F,$A68)=0),"NO ISRC MATCH in Release_Track",and($B68&lt;&gt;"",countif('5) Release_Track'!$G:$G,$B68)=0),"NO CATALOG ID MATCH in Release_Track",iserror(vlookup($A68&amp;$B68,'5) Release_Track'!$F:$F&amp;'5) Release_Track'!$G:$G,1,0)),"NO ISRC-CATALOG ID pair MATCH in Release_Track" )</f>
        <v>Denji The Runner</v>
      </c>
      <c r="D68" s="143" t="str">
        <f t="array" ref="D68">ifs(and(isblank($A68),isblank($B68)),"", not(iserror(vlookup($A68&amp;$B68,'5) Release_Track'!$F:$F&amp;'5) Release_Track'!$G:$G,1,0))),vlookup($A68&amp;$B68,{'5) Release_Track'!$F:$F&amp;'5) Release_Track'!$G:$G,'5) Release_Track'!$I:$I},2,0), or(and(not(isblank($B68)),$B68=$B67,$A68&lt;&gt;$A67),and(not(isblank($A68)),$A68=$A67,$B68&lt;&gt;$B67)),"ID LISTS UNALIGNED",and($A68&lt;&gt;"",countif('5) Release_Track'!$F:$F,$A68)=0),"NO ISRC MATCH in Release_Track",and($B68&lt;&gt;"",countif('5) Release_Track'!$G:$G,$B68)=0),"NO CATALOG ID MATCH in Release_Track",iserror(vlookup($A68&amp;$B68,'5) Release_Track'!$F:$F&amp;'5) Release_Track'!$G:$G,1,0)),"NO ISRC-CATALOG ID pair MATCH in Release_Track" )</f>
        <v/>
      </c>
      <c r="E68" s="49" t="s">
        <v>1279</v>
      </c>
      <c r="F68" s="135" t="s">
        <v>1305</v>
      </c>
      <c r="G68" s="191">
        <v>1.0</v>
      </c>
      <c r="H68" s="192">
        <f t="shared" si="1"/>
        <v>1</v>
      </c>
      <c r="I68" s="8" t="s">
        <v>1306</v>
      </c>
      <c r="J68" s="20"/>
      <c r="K68" s="20"/>
      <c r="L68" s="8" t="str">
        <f>"insert into ComposerContent VALUES ((select max(ComposerId) from Composers where Name=N'"&amp;SUBSTITUTE(trim(E68),"'","''")&amp;"' and EnterpriseId="&amp;EntId&amp;"), "&amp;G68*100&amp;", "&amp;if(ISBLANK(B68),"(select max(TrackId) from tracks where isrc='"&amp;A68&amp;"' and EnterpriseId="&amp;EntId&amp;")","(select max(TrackId) from Tracks where TrackVendorId='"&amp;SUBSTITUTE(B68,"'","''")&amp;"' and  EnterpriseId="&amp;EntId&amp;")")&amp;", null, 0, 0, "&amp;if(I68&lt;&gt;"Published (managed by a publisher)", "null", "(select PublisherId from Publishers where name=N'"&amp;SUBSTITUTE(trim(J68),"'","''")&amp;"' and EnterpriseId="&amp;EntId&amp;")")&amp;" , null, (select RightsId from MechanicalsRights where RightsName='"&amp;SUBSTITUTE(I68,"'","''")&amp;"'), null, null, (select RoleId from ContributorRoles where Name='"&amp;F68&amp;"'))"</f>
        <v>insert into ComposerContent VALUES ((select max(ComposerId) from Composers where Name=N'Lucas Gonçalves' and EnterpriseId=647322), 100, (select max(TrackId) from tracks where isrc='BKTOK2300041' and EnterpriseId=647322), null, 0, 0, null , null, (select RightsId from MechanicalsRights where RightsName='Copyright control (self-published)'), null, null, (select RoleId from ContributorRoles where Name='Composer &amp; Lyricist'))</v>
      </c>
      <c r="M68" s="28" t="str">
        <f>VLOOKUP(A68,'9) Audio_Properties'!A:A,1,0)</f>
        <v>BKTOK2300041</v>
      </c>
    </row>
    <row r="69">
      <c r="A69" s="8" t="s">
        <v>812</v>
      </c>
      <c r="B69" s="116"/>
      <c r="C69" s="143" t="str">
        <f t="array" ref="C69">ifs(and(isblank($A69),isblank($B69)),"", not(iserror(vlookup($A69&amp;$B69,'5) Release_Track'!$F:$F&amp;'5) Release_Track'!$G:$G,1,0))),vlookup($A69&amp;$B69,{'5) Release_Track'!$F:$F&amp;'5) Release_Track'!$G:$G,'5) Release_Track'!$H:$H},2,0), or(and(not(isblank($B69)),$B69=$B68,$A69&lt;&gt;$A68),and(not(isblank($A69)),$A69=$A68,$B69&lt;&gt;$B68)),"ID LISTS UNALIGNED",and($A69&lt;&gt;"",countif('5) Release_Track'!$F:$F,$A69)=0),"NO ISRC MATCH in Release_Track",and($B69&lt;&gt;"",countif('5) Release_Track'!$G:$G,$B69)=0),"NO CATALOG ID MATCH in Release_Track",iserror(vlookup($A69&amp;$B69,'5) Release_Track'!$F:$F&amp;'5) Release_Track'!$G:$G,1,0)),"NO ISRC-CATALOG ID pair MATCH in Release_Track" )</f>
        <v>Yoriichi e Kokushibo - Sol e a Lua</v>
      </c>
      <c r="D69" s="143" t="str">
        <f t="array" ref="D69">ifs(and(isblank($A69),isblank($B69)),"", not(iserror(vlookup($A69&amp;$B69,'5) Release_Track'!$F:$F&amp;'5) Release_Track'!$G:$G,1,0))),vlookup($A69&amp;$B69,{'5) Release_Track'!$F:$F&amp;'5) Release_Track'!$G:$G,'5) Release_Track'!$I:$I},2,0), or(and(not(isblank($B69)),$B69=$B68,$A69&lt;&gt;$A68),and(not(isblank($A69)),$A69=$A68,$B69&lt;&gt;$B68)),"ID LISTS UNALIGNED",and($A69&lt;&gt;"",countif('5) Release_Track'!$F:$F,$A69)=0),"NO ISRC MATCH in Release_Track",and($B69&lt;&gt;"",countif('5) Release_Track'!$G:$G,$B69)=0),"NO CATALOG ID MATCH in Release_Track",iserror(vlookup($A69&amp;$B69,'5) Release_Track'!$F:$F&amp;'5) Release_Track'!$G:$G,1,0)),"NO ISRC-CATALOG ID pair MATCH in Release_Track" )</f>
        <v/>
      </c>
      <c r="E69" s="43" t="s">
        <v>1273</v>
      </c>
      <c r="F69" s="135" t="s">
        <v>1305</v>
      </c>
      <c r="G69" s="191">
        <v>0.5</v>
      </c>
      <c r="H69" s="192">
        <f t="shared" si="1"/>
        <v>0.5</v>
      </c>
      <c r="I69" s="8" t="s">
        <v>1306</v>
      </c>
      <c r="J69" s="20"/>
      <c r="K69" s="20"/>
      <c r="L69" s="8" t="str">
        <f>"insert into ComposerContent VALUES ((select max(ComposerId) from Composers where Name=N'"&amp;SUBSTITUTE(trim(E69),"'","''")&amp;"' and EnterpriseId="&amp;EntId&amp;"), "&amp;G69*100&amp;", "&amp;if(ISBLANK(B69),"(select max(TrackId) from tracks where isrc='"&amp;A69&amp;"' and EnterpriseId="&amp;EntId&amp;")","(select max(TrackId) from Tracks where TrackVendorId='"&amp;SUBSTITUTE(B69,"'","''")&amp;"' and  EnterpriseId="&amp;EntId&amp;")")&amp;", null, 0, 0, "&amp;if(I69&lt;&gt;"Published (managed by a publisher)", "null", "(select PublisherId from Publishers where name=N'"&amp;SUBSTITUTE(trim(J69),"'","''")&amp;"' and EnterpriseId="&amp;EntId&amp;")")&amp;" , null, (select RightsId from MechanicalsRights where RightsName='"&amp;SUBSTITUTE(I69,"'","''")&amp;"'), null, null, (select RoleId from ContributorRoles where Name='"&amp;F69&amp;"'))"</f>
        <v>insert into ComposerContent VALUES ((select max(ComposerId) from Composers where Name=N'Franklin Silva Santana Junior' and EnterpriseId=647322), 50, (select max(TrackId) from tracks where isrc='BKTOK2300042' and EnterpriseId=647322), null, 0, 0, null , null, (select RightsId from MechanicalsRights where RightsName='Copyright control (self-published)'), null, null, (select RoleId from ContributorRoles where Name='Composer &amp; Lyricist'))</v>
      </c>
      <c r="M69" s="28" t="str">
        <f>VLOOKUP(A69,'9) Audio_Properties'!A:A,1,0)</f>
        <v>BKTOK2300042</v>
      </c>
    </row>
    <row r="70">
      <c r="A70" s="8" t="s">
        <v>812</v>
      </c>
      <c r="B70" s="116"/>
      <c r="C70" s="143" t="str">
        <f t="array" ref="C70">ifs(and(isblank($A70),isblank($B70)),"", not(iserror(vlookup($A70&amp;$B70,'5) Release_Track'!$F:$F&amp;'5) Release_Track'!$G:$G,1,0))),vlookup($A70&amp;$B70,{'5) Release_Track'!$F:$F&amp;'5) Release_Track'!$G:$G,'5) Release_Track'!$H:$H},2,0), or(and(not(isblank($B70)),$B70=$B69,$A70&lt;&gt;$A69),and(not(isblank($A70)),$A70=$A69,$B70&lt;&gt;$B69)),"ID LISTS UNALIGNED",and($A70&lt;&gt;"",countif('5) Release_Track'!$F:$F,$A70)=0),"NO ISRC MATCH in Release_Track",and($B70&lt;&gt;"",countif('5) Release_Track'!$G:$G,$B70)=0),"NO CATALOG ID MATCH in Release_Track",iserror(vlookup($A70&amp;$B70,'5) Release_Track'!$F:$F&amp;'5) Release_Track'!$G:$G,1,0)),"NO ISRC-CATALOG ID pair MATCH in Release_Track" )</f>
        <v>Yoriichi e Kokushibo - Sol e a Lua</v>
      </c>
      <c r="D70" s="143"/>
      <c r="E70" s="43" t="s">
        <v>1265</v>
      </c>
      <c r="F70" s="135" t="s">
        <v>1305</v>
      </c>
      <c r="G70" s="191">
        <v>0.5</v>
      </c>
      <c r="H70" s="192">
        <f t="shared" si="1"/>
        <v>1</v>
      </c>
      <c r="I70" s="8" t="s">
        <v>1306</v>
      </c>
      <c r="J70" s="20"/>
      <c r="K70" s="20"/>
      <c r="L70" s="8" t="str">
        <f>"insert into ComposerContent VALUES ((select max(ComposerId) from Composers where Name=N'"&amp;SUBSTITUTE(trim(E70),"'","''")&amp;"' and EnterpriseId="&amp;EntId&amp;"), "&amp;G70*100&amp;", "&amp;if(ISBLANK(B70),"(select max(TrackId) from tracks where isrc='"&amp;A70&amp;"' and EnterpriseId="&amp;EntId&amp;")","(select max(TrackId) from Tracks where TrackVendorId='"&amp;SUBSTITUTE(B70,"'","''")&amp;"' and  EnterpriseId="&amp;EntId&amp;")")&amp;", null, 0, 0, "&amp;if(I70&lt;&gt;"Published (managed by a publisher)", "null", "(select PublisherId from Publishers where name=N'"&amp;SUBSTITUTE(trim(J70),"'","''")&amp;"' and EnterpriseId="&amp;EntId&amp;")")&amp;" , null, (select RightsId from MechanicalsRights where RightsName='"&amp;SUBSTITUTE(I70,"'","''")&amp;"'), null, null, (select RoleId from ContributorRoles where Name='"&amp;F70&amp;"'))"</f>
        <v>insert into ComposerContent VALUES ((select max(ComposerId) from Composers where Name=N'Anthony Gabriel Nunes Tenório' and EnterpriseId=647322), 50, (select max(TrackId) from tracks where isrc='BKTOK2300042' and EnterpriseId=647322), null, 0, 0, null , null, (select RightsId from MechanicalsRights where RightsName='Copyright control (self-published)'), null, null, (select RoleId from ContributorRoles where Name='Composer &amp; Lyricist'))</v>
      </c>
      <c r="M70" s="28" t="str">
        <f>VLOOKUP(A70,'9) Audio_Properties'!A:A,1,0)</f>
        <v>BKTOK2300042</v>
      </c>
    </row>
    <row r="71">
      <c r="A71" s="8" t="s">
        <v>814</v>
      </c>
      <c r="B71" s="116"/>
      <c r="C71" s="143" t="str">
        <f t="array" ref="C71">ifs(and(isblank($A71),isblank($B71)),"", not(iserror(vlookup($A71&amp;$B71,'5) Release_Track'!$F:$F&amp;'5) Release_Track'!$G:$G,1,0))),vlookup($A71&amp;$B71,{'5) Release_Track'!$F:$F&amp;'5) Release_Track'!$G:$G,'5) Release_Track'!$H:$H},2,0), or(and(not(isblank($B71)),$B71=$B69,$A71&lt;&gt;$A69),and(not(isblank($A71)),$A71=$A69,$B71&lt;&gt;$B69)),"ID LISTS UNALIGNED",and($A71&lt;&gt;"",countif('5) Release_Track'!$F:$F,$A71)=0),"NO ISRC MATCH in Release_Track",and($B71&lt;&gt;"",countif('5) Release_Track'!$G:$G,$B71)=0),"NO CATALOG ID MATCH in Release_Track",iserror(vlookup($A71&amp;$B71,'5) Release_Track'!$F:$F&amp;'5) Release_Track'!$G:$G,1,0)),"NO ISRC-CATALOG ID pair MATCH in Release_Track" )</f>
        <v>Demônio do Futebol</v>
      </c>
      <c r="D71" s="143" t="str">
        <f t="array" ref="D71">ifs(and(isblank($A71),isblank($B71)),"", not(iserror(vlookup($A71&amp;$B71,'5) Release_Track'!$F:$F&amp;'5) Release_Track'!$G:$G,1,0))),vlookup($A71&amp;$B71,{'5) Release_Track'!$F:$F&amp;'5) Release_Track'!$G:$G,'5) Release_Track'!$I:$I},2,0), or(and(not(isblank($B71)),$B71=$B69,$A71&lt;&gt;$A69),and(not(isblank($A71)),$A71=$A69,$B71&lt;&gt;$B69)),"ID LISTS UNALIGNED",and($A71&lt;&gt;"",countif('5) Release_Track'!$F:$F,$A71)=0),"NO ISRC MATCH in Release_Track",and($B71&lt;&gt;"",countif('5) Release_Track'!$G:$G,$B71)=0),"NO CATALOG ID MATCH in Release_Track",iserror(vlookup($A71&amp;$B71,'5) Release_Track'!$F:$F&amp;'5) Release_Track'!$G:$G,1,0)),"NO ISRC-CATALOG ID pair MATCH in Release_Track" )</f>
        <v/>
      </c>
      <c r="E71" s="49" t="s">
        <v>1281</v>
      </c>
      <c r="F71" s="135" t="s">
        <v>1305</v>
      </c>
      <c r="G71" s="191">
        <v>1.0</v>
      </c>
      <c r="H71" s="192">
        <f t="shared" si="1"/>
        <v>1</v>
      </c>
      <c r="I71" s="8" t="s">
        <v>1306</v>
      </c>
      <c r="J71" s="20"/>
      <c r="K71" s="20"/>
      <c r="L71" s="8" t="str">
        <f>"insert into ComposerContent VALUES ((select max(ComposerId) from Composers where Name=N'"&amp;SUBSTITUTE(trim(E71),"'","''")&amp;"' and EnterpriseId="&amp;EntId&amp;"), "&amp;G71*100&amp;", "&amp;if(ISBLANK(B71),"(select max(TrackId) from tracks where isrc='"&amp;A71&amp;"' and EnterpriseId="&amp;EntId&amp;")","(select max(TrackId) from Tracks where TrackVendorId='"&amp;SUBSTITUTE(B71,"'","''")&amp;"' and  EnterpriseId="&amp;EntId&amp;")")&amp;", null, 0, 0, "&amp;if(I71&lt;&gt;"Published (managed by a publisher)", "null", "(select PublisherId from Publishers where name=N'"&amp;SUBSTITUTE(trim(J71),"'","''")&amp;"' and EnterpriseId="&amp;EntId&amp;")")&amp;" , null, (select RightsId from MechanicalsRights where RightsName='"&amp;SUBSTITUTE(I71,"'","''")&amp;"'), null, null, (select RoleId from ContributorRoles where Name='"&amp;F71&amp;"'))"</f>
        <v>insert into ComposerContent VALUES ((select max(ComposerId) from Composers where Name=N'Matheus Sales Ferreira dos Santos' and EnterpriseId=647322), 100, (select max(TrackId) from tracks where isrc='BKTOK2300044' and EnterpriseId=647322), null, 0, 0, null , null, (select RightsId from MechanicalsRights where RightsName='Copyright control (self-published)'), null, null, (select RoleId from ContributorRoles where Name='Composer &amp; Lyricist'))</v>
      </c>
      <c r="M71" s="28" t="str">
        <f>VLOOKUP(A71,'9) Audio_Properties'!A:A,1,0)</f>
        <v>BKTOK2300044</v>
      </c>
    </row>
    <row r="72">
      <c r="A72" s="8" t="s">
        <v>816</v>
      </c>
      <c r="B72" s="116"/>
      <c r="C72" s="143" t="str">
        <f t="array" ref="C72">ifs(and(isblank($A72),isblank($B72)),"", not(iserror(vlookup($A72&amp;$B72,'5) Release_Track'!$F:$F&amp;'5) Release_Track'!$G:$G,1,0))),vlookup($A72&amp;$B72,{'5) Release_Track'!$F:$F&amp;'5) Release_Track'!$G:$G,'5) Release_Track'!$H:$H},2,0), or(and(not(isblank($B72)),$B72=#REF!,$A72&lt;&gt;#REF!),and(not(isblank($A72)),$A72=#REF!,$B72&lt;&gt;#REF!)),"ID LISTS UNALIGNED",and($A72&lt;&gt;"",countif('5) Release_Track'!$F:$F,$A72)=0),"NO ISRC MATCH in Release_Track",and($B72&lt;&gt;"",countif('5) Release_Track'!$G:$G,$B72)=0),"NO CATALOG ID MATCH in Release_Track",iserror(vlookup($A72&amp;$B72,'5) Release_Track'!$F:$F&amp;'5) Release_Track'!$G:$G,1,0)),"NO ISRC-CATALOG ID pair MATCH in Release_Track" )</f>
        <v>Detroid Smash</v>
      </c>
      <c r="D72" s="143" t="str">
        <f t="array" ref="D72">ifs(and(isblank($A72),isblank($B72)),"", not(iserror(vlookup($A72&amp;$B72,'5) Release_Track'!$F:$F&amp;'5) Release_Track'!$G:$G,1,0))),vlookup($A72&amp;$B72,{'5) Release_Track'!$F:$F&amp;'5) Release_Track'!$G:$G,'5) Release_Track'!$I:$I},2,0), or(and(not(isblank($B72)),$B72=#REF!,$A72&lt;&gt;#REF!),and(not(isblank($A72)),$A72=#REF!,$B72&lt;&gt;#REF!)),"ID LISTS UNALIGNED",and($A72&lt;&gt;"",countif('5) Release_Track'!$F:$F,$A72)=0),"NO ISRC MATCH in Release_Track",and($B72&lt;&gt;"",countif('5) Release_Track'!$G:$G,$B72)=0),"NO CATALOG ID MATCH in Release_Track",iserror(vlookup($A72&amp;$B72,'5) Release_Track'!$F:$F&amp;'5) Release_Track'!$G:$G,1,0)),"NO ISRC-CATALOG ID pair MATCH in Release_Track" )</f>
        <v/>
      </c>
      <c r="E72" s="49" t="s">
        <v>1279</v>
      </c>
      <c r="F72" s="135" t="s">
        <v>1305</v>
      </c>
      <c r="G72" s="191">
        <v>1.0</v>
      </c>
      <c r="H72" s="192">
        <f t="shared" si="1"/>
        <v>1</v>
      </c>
      <c r="I72" s="8" t="s">
        <v>1306</v>
      </c>
      <c r="J72" s="20"/>
      <c r="K72" s="20"/>
      <c r="L72" s="8" t="str">
        <f>"insert into ComposerContent VALUES ((select max(ComposerId) from Composers where Name=N'"&amp;SUBSTITUTE(trim(E72),"'","''")&amp;"' and EnterpriseId="&amp;EntId&amp;"), "&amp;G72*100&amp;", "&amp;if(ISBLANK(B72),"(select max(TrackId) from tracks where isrc='"&amp;A72&amp;"' and EnterpriseId="&amp;EntId&amp;")","(select max(TrackId) from Tracks where TrackVendorId='"&amp;SUBSTITUTE(B72,"'","''")&amp;"' and  EnterpriseId="&amp;EntId&amp;")")&amp;", null, 0, 0, "&amp;if(I72&lt;&gt;"Published (managed by a publisher)", "null", "(select PublisherId from Publishers where name=N'"&amp;SUBSTITUTE(trim(J72),"'","''")&amp;"' and EnterpriseId="&amp;EntId&amp;")")&amp;" , null, (select RightsId from MechanicalsRights where RightsName='"&amp;SUBSTITUTE(I72,"'","''")&amp;"'), null, null, (select RoleId from ContributorRoles where Name='"&amp;F72&amp;"'))"</f>
        <v>insert into ComposerContent VALUES ((select max(ComposerId) from Composers where Name=N'Lucas Gonçalves' and EnterpriseId=647322), 100, (select max(TrackId) from tracks where isrc='BKTOK2300049' and EnterpriseId=647322), null, 0, 0, null , null, (select RightsId from MechanicalsRights where RightsName='Copyright control (self-published)'), null, null, (select RoleId from ContributorRoles where Name='Composer &amp; Lyricist'))</v>
      </c>
      <c r="M72" s="28" t="str">
        <f>VLOOKUP(A72,'9) Audio_Properties'!A:A,1,0)</f>
        <v>BKTOK2300049</v>
      </c>
    </row>
    <row r="73">
      <c r="A73" s="8" t="s">
        <v>818</v>
      </c>
      <c r="B73" s="116"/>
      <c r="C73" s="143" t="str">
        <f t="array" ref="C73">ifs(and(isblank($A73),isblank($B73)),"", not(iserror(vlookup($A73&amp;$B73,'5) Release_Track'!$F:$F&amp;'5) Release_Track'!$G:$G,1,0))),vlookup($A73&amp;$B73,{'5) Release_Track'!$F:$F&amp;'5) Release_Track'!$G:$G,'5) Release_Track'!$H:$H},2,0),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Um Tiro - Genya Shinazugawa</v>
      </c>
      <c r="D73" s="143" t="str">
        <f t="array" ref="D73">ifs(and(isblank($A73),isblank($B73)),"", not(iserror(vlookup($A73&amp;$B73,'5) Release_Track'!$F:$F&amp;'5) Release_Track'!$G:$G,1,0))),vlookup($A73&amp;$B73,{'5) Release_Track'!$F:$F&amp;'5) Release_Track'!$G:$G,'5) Release_Track'!$I:$I},2,0),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
      </c>
      <c r="E73" s="49" t="s">
        <v>1273</v>
      </c>
      <c r="F73" s="135" t="s">
        <v>1305</v>
      </c>
      <c r="G73" s="191">
        <v>1.0</v>
      </c>
      <c r="H73" s="192">
        <f t="shared" si="1"/>
        <v>1</v>
      </c>
      <c r="I73" s="8" t="s">
        <v>1306</v>
      </c>
      <c r="J73" s="20"/>
      <c r="K73" s="20"/>
      <c r="L73" s="8" t="str">
        <f>"insert into ComposerContent VALUES ((select max(ComposerId) from Composers where Name=N'"&amp;SUBSTITUTE(trim(E73),"'","''")&amp;"' and EnterpriseId="&amp;EntId&amp;"), "&amp;G73*100&amp;", "&amp;if(ISBLANK(B73),"(select max(TrackId) from tracks where isrc='"&amp;A73&amp;"' and EnterpriseId="&amp;EntId&amp;")","(select max(TrackId) from Tracks where TrackVendorId='"&amp;SUBSTITUTE(B73,"'","''")&amp;"' and  EnterpriseId="&amp;EntId&amp;")")&amp;", null, 0, 0, "&amp;if(I73&lt;&gt;"Published (managed by a publisher)", "null", "(select PublisherId from Publishers where name=N'"&amp;SUBSTITUTE(trim(J73),"'","''")&amp;"' and EnterpriseId="&amp;EntId&amp;")")&amp;" , null, (select RightsId from MechanicalsRights where RightsName='"&amp;SUBSTITUTE(I73,"'","''")&amp;"'), null, null, (select RoleId from ContributorRoles where Name='"&amp;F73&amp;"'))"</f>
        <v>insert into ComposerContent VALUES ((select max(ComposerId) from Composers where Name=N'Franklin Silva Santana Junior' and EnterpriseId=647322), 100, (select max(TrackId) from tracks where isrc='BKTOK2300050' and EnterpriseId=647322), null, 0, 0, null , null, (select RightsId from MechanicalsRights where RightsName='Copyright control (self-published)'), null, null, (select RoleId from ContributorRoles where Name='Composer &amp; Lyricist'))</v>
      </c>
      <c r="M73" s="28" t="str">
        <f>VLOOKUP(A73,'9) Audio_Properties'!A:A,1,0)</f>
        <v>BKTOK2300050</v>
      </c>
    </row>
    <row r="74">
      <c r="A74" s="8" t="s">
        <v>820</v>
      </c>
      <c r="B74" s="116"/>
      <c r="C74" s="143" t="str">
        <f t="array" ref="C74">ifs(and(isblank($A74),isblank($B74)),"", not(iserror(vlookup($A74&amp;$B74,'5) Release_Track'!$F:$F&amp;'5) Release_Track'!$G:$G,1,0))),vlookup($A74&amp;$B74,{'5) Release_Track'!$F:$F&amp;'5) Release_Track'!$G:$G,'5) Release_Track'!$H:$H},2,0), or(and(not(isblank($B74)),$B74=$B73,$A74&lt;&gt;$A73),and(not(isblank($A74)),$A74=$A73,$B74&lt;&gt;$B73)),"ID LISTS UNALIGNED",and($A74&lt;&gt;"",countif('5) Release_Track'!$F:$F,$A74)=0),"NO ISRC MATCH in Release_Track",and($B74&lt;&gt;"",countif('5) Release_Track'!$G:$G,$B74)=0),"NO CATALOG ID MATCH in Release_Track",iserror(vlookup($A74&amp;$B74,'5) Release_Track'!$F:$F&amp;'5) Release_Track'!$G:$G,1,0)),"NO ISRC-CATALOG ID pair MATCH in Release_Track" )</f>
        <v>Incrível Velocidade</v>
      </c>
      <c r="D74" s="143" t="str">
        <f t="array" ref="D74">ifs(and(isblank($A74),isblank($B74)),"", not(iserror(vlookup($A74&amp;$B74,'5) Release_Track'!$F:$F&amp;'5) Release_Track'!$G:$G,1,0))),vlookup($A74&amp;$B74,{'5) Release_Track'!$F:$F&amp;'5) Release_Track'!$G:$G,'5) Release_Track'!$I:$I},2,0), or(and(not(isblank($B74)),$B74=$B73,$A74&lt;&gt;$A73),and(not(isblank($A74)),$A74=$A73,$B74&lt;&gt;$B73)),"ID LISTS UNALIGNED",and($A74&lt;&gt;"",countif('5) Release_Track'!$F:$F,$A74)=0),"NO ISRC MATCH in Release_Track",and($B74&lt;&gt;"",countif('5) Release_Track'!$G:$G,$B74)=0),"NO CATALOG ID MATCH in Release_Track",iserror(vlookup($A74&amp;$B74,'5) Release_Track'!$F:$F&amp;'5) Release_Track'!$G:$G,1,0)),"NO ISRC-CATALOG ID pair MATCH in Release_Track" )</f>
        <v/>
      </c>
      <c r="E74" s="49" t="s">
        <v>1281</v>
      </c>
      <c r="F74" s="135" t="s">
        <v>1305</v>
      </c>
      <c r="G74" s="191">
        <v>1.0</v>
      </c>
      <c r="H74" s="192">
        <f t="shared" si="1"/>
        <v>1</v>
      </c>
      <c r="I74" s="8" t="s">
        <v>1306</v>
      </c>
      <c r="J74" s="20"/>
      <c r="K74" s="20"/>
      <c r="L74" s="8" t="str">
        <f>"insert into ComposerContent VALUES ((select max(ComposerId) from Composers where Name=N'"&amp;SUBSTITUTE(trim(E74),"'","''")&amp;"' and EnterpriseId="&amp;EntId&amp;"), "&amp;G74*100&amp;", "&amp;if(ISBLANK(B74),"(select max(TrackId) from tracks where isrc='"&amp;A74&amp;"' and EnterpriseId="&amp;EntId&amp;")","(select max(TrackId) from Tracks where TrackVendorId='"&amp;SUBSTITUTE(B74,"'","''")&amp;"' and  EnterpriseId="&amp;EntId&amp;")")&amp;", null, 0, 0, "&amp;if(I74&lt;&gt;"Published (managed by a publisher)", "null", "(select PublisherId from Publishers where name=N'"&amp;SUBSTITUTE(trim(J74),"'","''")&amp;"' and EnterpriseId="&amp;EntId&amp;")")&amp;" , null, (select RightsId from MechanicalsRights where RightsName='"&amp;SUBSTITUTE(I74,"'","''")&amp;"'), null, null, (select RoleId from ContributorRoles where Name='"&amp;F74&amp;"'))"</f>
        <v>insert into ComposerContent VALUES ((select max(ComposerId) from Composers where Name=N'Matheus Sales Ferreira dos Santos' and EnterpriseId=647322), 100, (select max(TrackId) from tracks where isrc='BKTOK2300051' and EnterpriseId=647322), null, 0, 0, null , null, (select RightsId from MechanicalsRights where RightsName='Copyright control (self-published)'), null, null, (select RoleId from ContributorRoles where Name='Composer &amp; Lyricist'))</v>
      </c>
      <c r="M74" s="28" t="str">
        <f>VLOOKUP(A74,'9) Audio_Properties'!A:A,1,0)</f>
        <v>BKTOK2300051</v>
      </c>
    </row>
    <row r="75">
      <c r="A75" s="8" t="s">
        <v>824</v>
      </c>
      <c r="B75" s="116"/>
      <c r="C75" s="143" t="str">
        <f t="array" ref="C75">ifs(and(isblank($A75),isblank($B75)),"", not(iserror(vlookup($A75&amp;$B75,'5) Release_Track'!$F:$F&amp;'5) Release_Track'!$G:$G,1,0))),vlookup($A75&amp;$B75,{'5) Release_Track'!$F:$F&amp;'5) Release_Track'!$G:$G,'5) Release_Track'!$H:$H},2,0), or(and(not(isblank($B75)),$B75=#REF!,$A75&lt;&gt;#REF!),and(not(isblank($A75)),$A75=#REF!,$B75&lt;&gt;#REF!)),"ID LISTS UNALIGNED",and($A75&lt;&gt;"",countif('5) Release_Track'!$F:$F,$A75)=0),"NO ISRC MATCH in Release_Track",and($B75&lt;&gt;"",countif('5) Release_Track'!$G:$G,$B75)=0),"NO CATALOG ID MATCH in Release_Track",iserror(vlookup($A75&amp;$B75,'5) Release_Track'!$F:$F&amp;'5) Release_Track'!$G:$G,1,0)),"NO ISRC-CATALOG ID pair MATCH in Release_Track" )</f>
        <v>Sharkboy</v>
      </c>
      <c r="D75" s="143" t="str">
        <f t="array" ref="D75">ifs(and(isblank($A75),isblank($B75)),"", not(iserror(vlookup($A75&amp;$B75,'5) Release_Track'!$F:$F&amp;'5) Release_Track'!$G:$G,1,0))),vlookup($A75&amp;$B75,{'5) Release_Track'!$F:$F&amp;'5) Release_Track'!$G:$G,'5) Release_Track'!$I:$I},2,0), or(and(not(isblank($B75)),$B75=#REF!,$A75&lt;&gt;#REF!),and(not(isblank($A75)),$A75=#REF!,$B75&lt;&gt;#REF!)),"ID LISTS UNALIGNED",and($A75&lt;&gt;"",countif('5) Release_Track'!$F:$F,$A75)=0),"NO ISRC MATCH in Release_Track",and($B75&lt;&gt;"",countif('5) Release_Track'!$G:$G,$B75)=0),"NO CATALOG ID MATCH in Release_Track",iserror(vlookup($A75&amp;$B75,'5) Release_Track'!$F:$F&amp;'5) Release_Track'!$G:$G,1,0)),"NO ISRC-CATALOG ID pair MATCH in Release_Track" )</f>
        <v/>
      </c>
      <c r="E75" s="49" t="s">
        <v>1281</v>
      </c>
      <c r="F75" s="135" t="s">
        <v>1305</v>
      </c>
      <c r="G75" s="191">
        <v>1.0</v>
      </c>
      <c r="H75" s="192">
        <f t="shared" si="1"/>
        <v>1</v>
      </c>
      <c r="I75" s="8" t="s">
        <v>1306</v>
      </c>
      <c r="J75" s="20"/>
      <c r="K75" s="20"/>
      <c r="L75" s="8" t="str">
        <f>"insert into ComposerContent VALUES ((select max(ComposerId) from Composers where Name=N'"&amp;SUBSTITUTE(trim(E75),"'","''")&amp;"' and EnterpriseId="&amp;EntId&amp;"), "&amp;G75*100&amp;", "&amp;if(ISBLANK(B75),"(select max(TrackId) from tracks where isrc='"&amp;A75&amp;"' and EnterpriseId="&amp;EntId&amp;")","(select max(TrackId) from Tracks where TrackVendorId='"&amp;SUBSTITUTE(B75,"'","''")&amp;"' and  EnterpriseId="&amp;EntId&amp;")")&amp;", null, 0, 0, "&amp;if(I75&lt;&gt;"Published (managed by a publisher)", "null", "(select PublisherId from Publishers where name=N'"&amp;SUBSTITUTE(trim(J75),"'","''")&amp;"' and EnterpriseId="&amp;EntId&amp;")")&amp;" , null, (select RightsId from MechanicalsRights where RightsName='"&amp;SUBSTITUTE(I75,"'","''")&amp;"'), null, null, (select RoleId from ContributorRoles where Name='"&amp;F75&amp;"'))"</f>
        <v>insert into ComposerContent VALUES ((select max(ComposerId) from Composers where Name=N'Matheus Sales Ferreira dos Santos' and EnterpriseId=647322), 100, (select max(TrackId) from tracks where isrc='BKTOK2300058' and EnterpriseId=647322), null, 0, 0, null , null, (select RightsId from MechanicalsRights where RightsName='Copyright control (self-published)'), null, null, (select RoleId from ContributorRoles where Name='Composer &amp; Lyricist'))</v>
      </c>
      <c r="M75" s="28" t="str">
        <f>VLOOKUP(A75,'9) Audio_Properties'!A:A,1,0)</f>
        <v>BKTOK2300058</v>
      </c>
    </row>
    <row r="76">
      <c r="A76" s="8" t="s">
        <v>826</v>
      </c>
      <c r="B76" s="116"/>
      <c r="C76" s="143" t="str">
        <f t="array" ref="C76">ifs(and(isblank($A76),isblank($B76)),"", not(iserror(vlookup($A76&amp;$B76,'5) Release_Track'!$F:$F&amp;'5) Release_Track'!$G:$G,1,0))),vlookup($A76&amp;$B76,{'5) Release_Track'!$F:$F&amp;'5) Release_Track'!$G:$G,'5) Release_Track'!$H:$H},2,0), or(and(not(isblank($B76)),$B76=$B75,$A76&lt;&gt;$A75),and(not(isblank($A76)),$A76=$A75,$B76&lt;&gt;$B75)),"ID LISTS UNALIGNED",and($A76&lt;&gt;"",countif('5) Release_Track'!$F:$F,$A76)=0),"NO ISRC MATCH in Release_Track",and($B76&lt;&gt;"",countif('5) Release_Track'!$G:$G,$B76)=0),"NO CATALOG ID MATCH in Release_Track",iserror(vlookup($A76&amp;$B76,'5) Release_Track'!$F:$F&amp;'5) Release_Track'!$G:$G,1,0)),"NO ISRC-CATALOG ID pair MATCH in Release_Track" )</f>
        <v>Dark Village</v>
      </c>
      <c r="D76" s="143" t="str">
        <f t="array" ref="D76">ifs(and(isblank($A76),isblank($B76)),"", not(iserror(vlookup($A76&amp;$B76,'5) Release_Track'!$F:$F&amp;'5) Release_Track'!$G:$G,1,0))),vlookup($A76&amp;$B76,{'5) Release_Track'!$F:$F&amp;'5) Release_Track'!$G:$G,'5) Release_Track'!$I:$I},2,0), or(and(not(isblank($B76)),$B76=$B75,$A76&lt;&gt;$A75),and(not(isblank($A76)),$A76=$A75,$B76&lt;&gt;$B75)),"ID LISTS UNALIGNED",and($A76&lt;&gt;"",countif('5) Release_Track'!$F:$F,$A76)=0),"NO ISRC MATCH in Release_Track",and($B76&lt;&gt;"",countif('5) Release_Track'!$G:$G,$B76)=0),"NO CATALOG ID MATCH in Release_Track",iserror(vlookup($A76&amp;$B76,'5) Release_Track'!$F:$F&amp;'5) Release_Track'!$G:$G,1,0)),"NO ISRC-CATALOG ID pair MATCH in Release_Track" )</f>
        <v/>
      </c>
      <c r="E76" s="49" t="s">
        <v>1277</v>
      </c>
      <c r="F76" s="135" t="s">
        <v>1305</v>
      </c>
      <c r="G76" s="191">
        <v>1.0</v>
      </c>
      <c r="H76" s="192">
        <f t="shared" si="1"/>
        <v>1</v>
      </c>
      <c r="I76" s="8" t="s">
        <v>1306</v>
      </c>
      <c r="J76" s="20"/>
      <c r="K76" s="20"/>
      <c r="L76" s="8" t="str">
        <f>"insert into ComposerContent VALUES ((select max(ComposerId) from Composers where Name=N'"&amp;SUBSTITUTE(trim(E76),"'","''")&amp;"' and EnterpriseId="&amp;EntId&amp;"), "&amp;G76*100&amp;", "&amp;if(ISBLANK(B76),"(select max(TrackId) from tracks where isrc='"&amp;A76&amp;"' and EnterpriseId="&amp;EntId&amp;")","(select max(TrackId) from Tracks where TrackVendorId='"&amp;SUBSTITUTE(B76,"'","''")&amp;"' and  EnterpriseId="&amp;EntId&amp;")")&amp;", null, 0, 0, "&amp;if(I76&lt;&gt;"Published (managed by a publisher)", "null", "(select PublisherId from Publishers where name=N'"&amp;SUBSTITUTE(trim(J76),"'","''")&amp;"' and EnterpriseId="&amp;EntId&amp;")")&amp;" , null, (select RightsId from MechanicalsRights where RightsName='"&amp;SUBSTITUTE(I76,"'","''")&amp;"'), null, null, (select RoleId from ContributorRoles where Name='"&amp;F76&amp;"'))"</f>
        <v>insert into ComposerContent VALUES ((select max(ComposerId) from Composers where Name=N'Jackson Bertholdo Dos Santos' and EnterpriseId=647322), 100, (select max(TrackId) from tracks where isrc='BKTOK2300061' and EnterpriseId=647322), null, 0, 0, null , null, (select RightsId from MechanicalsRights where RightsName='Copyright control (self-published)'), null, null, (select RoleId from ContributorRoles where Name='Composer &amp; Lyricist'))</v>
      </c>
      <c r="M76" s="28" t="str">
        <f>VLOOKUP(A76,'9) Audio_Properties'!A:A,1,0)</f>
        <v>BKTOK2300061</v>
      </c>
    </row>
    <row r="77">
      <c r="A77" s="8" t="s">
        <v>828</v>
      </c>
      <c r="B77" s="116"/>
      <c r="C77" s="143" t="str">
        <f t="array" ref="C77">ifs(and(isblank($A77),isblank($B77)),"", not(iserror(vlookup($A77&amp;$B77,'5) Release_Track'!$F:$F&amp;'5) Release_Track'!$G:$G,1,0))),vlookup($A77&amp;$B77,{'5) Release_Track'!$F:$F&amp;'5) Release_Track'!$G:$G,'5) Release_Track'!$H:$H},2,0), or(and(not(isblank($B77)),$B77=$B76,$A77&lt;&gt;$A76),and(not(isblank($A77)),$A77=$A76,$B77&lt;&gt;$B76)),"ID LISTS UNALIGNED",and($A77&lt;&gt;"",countif('5) Release_Track'!$F:$F,$A77)=0),"NO ISRC MATCH in Release_Track",and($B77&lt;&gt;"",countif('5) Release_Track'!$G:$G,$B77)=0),"NO CATALOG ID MATCH in Release_Track",iserror(vlookup($A77&amp;$B77,'5) Release_Track'!$F:$F&amp;'5) Release_Track'!$G:$G,1,0)),"NO ISRC-CATALOG ID pair MATCH in Release_Track" )</f>
        <v>Rock Hero</v>
      </c>
      <c r="D77" s="143" t="str">
        <f t="array" ref="D77">ifs(and(isblank($A77),isblank($B77)),"", not(iserror(vlookup($A77&amp;$B77,'5) Release_Track'!$F:$F&amp;'5) Release_Track'!$G:$G,1,0))),vlookup($A77&amp;$B77,{'5) Release_Track'!$F:$F&amp;'5) Release_Track'!$G:$G,'5) Release_Track'!$I:$I},2,0), or(and(not(isblank($B77)),$B77=$B76,$A77&lt;&gt;$A76),and(not(isblank($A77)),$A77=$A76,$B77&lt;&gt;$B76)),"ID LISTS UNALIGNED",and($A77&lt;&gt;"",countif('5) Release_Track'!$F:$F,$A77)=0),"NO ISRC MATCH in Release_Track",and($B77&lt;&gt;"",countif('5) Release_Track'!$G:$G,$B77)=0),"NO CATALOG ID MATCH in Release_Track",iserror(vlookup($A77&amp;$B77,'5) Release_Track'!$F:$F&amp;'5) Release_Track'!$G:$G,1,0)),"NO ISRC-CATALOG ID pair MATCH in Release_Track" )</f>
        <v/>
      </c>
      <c r="E77" s="49" t="s">
        <v>1277</v>
      </c>
      <c r="F77" s="135" t="s">
        <v>1305</v>
      </c>
      <c r="G77" s="191">
        <v>1.0</v>
      </c>
      <c r="H77" s="192">
        <f t="shared" si="1"/>
        <v>1</v>
      </c>
      <c r="I77" s="8" t="s">
        <v>1306</v>
      </c>
      <c r="J77" s="20"/>
      <c r="K77" s="20"/>
      <c r="L77" s="8" t="str">
        <f>"insert into ComposerContent VALUES ((select max(ComposerId) from Composers where Name=N'"&amp;SUBSTITUTE(trim(E77),"'","''")&amp;"' and EnterpriseId="&amp;EntId&amp;"), "&amp;G77*100&amp;", "&amp;if(ISBLANK(B77),"(select max(TrackId) from tracks where isrc='"&amp;A77&amp;"' and EnterpriseId="&amp;EntId&amp;")","(select max(TrackId) from Tracks where TrackVendorId='"&amp;SUBSTITUTE(B77,"'","''")&amp;"' and  EnterpriseId="&amp;EntId&amp;")")&amp;", null, 0, 0, "&amp;if(I77&lt;&gt;"Published (managed by a publisher)", "null", "(select PublisherId from Publishers where name=N'"&amp;SUBSTITUTE(trim(J77),"'","''")&amp;"' and EnterpriseId="&amp;EntId&amp;")")&amp;" , null, (select RightsId from MechanicalsRights where RightsName='"&amp;SUBSTITUTE(I77,"'","''")&amp;"'), null, null, (select RoleId from ContributorRoles where Name='"&amp;F77&amp;"'))"</f>
        <v>insert into ComposerContent VALUES ((select max(ComposerId) from Composers where Name=N'Jackson Bertholdo Dos Santos' and EnterpriseId=647322), 100, (select max(TrackId) from tracks where isrc='BKTOK2300062' and EnterpriseId=647322), null, 0, 0, null , null, (select RightsId from MechanicalsRights where RightsName='Copyright control (self-published)'), null, null, (select RoleId from ContributorRoles where Name='Composer &amp; Lyricist'))</v>
      </c>
      <c r="M77" s="28" t="str">
        <f>VLOOKUP(A77,'9) Audio_Properties'!A:A,1,0)</f>
        <v>BKTOK2300062</v>
      </c>
    </row>
    <row r="78">
      <c r="A78" s="8" t="s">
        <v>830</v>
      </c>
      <c r="B78" s="116"/>
      <c r="C78" s="143" t="str">
        <f t="array" ref="C78">ifs(and(isblank($A78),isblank($B78)),"", not(iserror(vlookup($A78&amp;$B78,'5) Release_Track'!$F:$F&amp;'5) Release_Track'!$G:$G,1,0))),vlookup($A78&amp;$B78,{'5) Release_Track'!$F:$F&amp;'5) Release_Track'!$G:$G,'5) Release_Track'!$H:$H},2,0), or(and(not(isblank($B78)),$B78=$B77,$A78&lt;&gt;$A77),and(not(isblank($A78)),$A78=$A77,$B78&lt;&gt;$B77)),"ID LISTS UNALIGNED",and($A78&lt;&gt;"",countif('5) Release_Track'!$F:$F,$A78)=0),"NO ISRC MATCH in Release_Track",and($B78&lt;&gt;"",countif('5) Release_Track'!$G:$G,$B78)=0),"NO CATALOG ID MATCH in Release_Track",iserror(vlookup($A78&amp;$B78,'5) Release_Track'!$F:$F&amp;'5) Release_Track'!$G:$G,1,0)),"NO ISRC-CATALOG ID pair MATCH in Release_Track" )</f>
        <v>Sacrifício do Pilar</v>
      </c>
      <c r="D78" s="143" t="str">
        <f t="array" ref="D78">ifs(and(isblank($A78),isblank($B78)),"", not(iserror(vlookup($A78&amp;$B78,'5) Release_Track'!$F:$F&amp;'5) Release_Track'!$G:$G,1,0))),vlookup($A78&amp;$B78,{'5) Release_Track'!$F:$F&amp;'5) Release_Track'!$G:$G,'5) Release_Track'!$I:$I},2,0), or(and(not(isblank($B78)),$B78=$B77,$A78&lt;&gt;$A77),and(not(isblank($A78)),$A78=$A77,$B78&lt;&gt;$B77)),"ID LISTS UNALIGNED",and($A78&lt;&gt;"",countif('5) Release_Track'!$F:$F,$A78)=0),"NO ISRC MATCH in Release_Track",and($B78&lt;&gt;"",countif('5) Release_Track'!$G:$G,$B78)=0),"NO CATALOG ID MATCH in Release_Track",iserror(vlookup($A78&amp;$B78,'5) Release_Track'!$F:$F&amp;'5) Release_Track'!$G:$G,1,0)),"NO ISRC-CATALOG ID pair MATCH in Release_Track" )</f>
        <v/>
      </c>
      <c r="E78" s="49" t="s">
        <v>1281</v>
      </c>
      <c r="F78" s="135" t="s">
        <v>1305</v>
      </c>
      <c r="G78" s="191">
        <v>1.0</v>
      </c>
      <c r="H78" s="192">
        <f t="shared" si="1"/>
        <v>1</v>
      </c>
      <c r="I78" s="8" t="s">
        <v>1306</v>
      </c>
      <c r="J78" s="20"/>
      <c r="K78" s="20"/>
      <c r="L78" s="8" t="str">
        <f>"insert into ComposerContent VALUES ((select max(ComposerId) from Composers where Name=N'"&amp;SUBSTITUTE(trim(E78),"'","''")&amp;"' and EnterpriseId="&amp;EntId&amp;"), "&amp;G78*100&amp;", "&amp;if(ISBLANK(B78),"(select max(TrackId) from tracks where isrc='"&amp;A78&amp;"' and EnterpriseId="&amp;EntId&amp;")","(select max(TrackId) from Tracks where TrackVendorId='"&amp;SUBSTITUTE(B78,"'","''")&amp;"' and  EnterpriseId="&amp;EntId&amp;")")&amp;", null, 0, 0, "&amp;if(I78&lt;&gt;"Published (managed by a publisher)", "null", "(select PublisherId from Publishers where name=N'"&amp;SUBSTITUTE(trim(J78),"'","''")&amp;"' and EnterpriseId="&amp;EntId&amp;")")&amp;" , null, (select RightsId from MechanicalsRights where RightsName='"&amp;SUBSTITUTE(I78,"'","''")&amp;"'), null, null, (select RoleId from ContributorRoles where Name='"&amp;F78&amp;"'))"</f>
        <v>insert into ComposerContent VALUES ((select max(ComposerId) from Composers where Name=N'Matheus Sales Ferreira dos Santos' and EnterpriseId=647322), 100, (select max(TrackId) from tracks where isrc='BKTOK2300063' and EnterpriseId=647322), null, 0, 0, null , null, (select RightsId from MechanicalsRights where RightsName='Copyright control (self-published)'), null, null, (select RoleId from ContributorRoles where Name='Composer &amp; Lyricist'))</v>
      </c>
      <c r="M78" s="28" t="str">
        <f>VLOOKUP(A78,'9) Audio_Properties'!A:A,1,0)</f>
        <v>BKTOK2300063</v>
      </c>
    </row>
    <row r="79">
      <c r="A79" s="8" t="s">
        <v>832</v>
      </c>
      <c r="B79" s="116"/>
      <c r="C79" s="143" t="str">
        <f t="array" ref="C79">ifs(and(isblank($A79),isblank($B79)),"", not(iserror(vlookup($A79&amp;$B79,'5) Release_Track'!$F:$F&amp;'5) Release_Track'!$G:$G,1,0))),vlookup($A79&amp;$B79,{'5) Release_Track'!$F:$F&amp;'5) Release_Track'!$G:$G,'5) Release_Track'!$H:$H},2,0), or(and(not(isblank($B79)),$B79=#REF!,$A79&lt;&gt;#REF!),and(not(isblank($A79)),$A79=#REF!,$B79&lt;&gt;#REF!)),"ID LISTS UNALIGNED",and($A79&lt;&gt;"",countif('5) Release_Track'!$F:$F,$A79)=0),"NO ISRC MATCH in Release_Track",and($B79&lt;&gt;"",countif('5) Release_Track'!$G:$G,$B79)=0),"NO CATALOG ID MATCH in Release_Track",iserror(vlookup($A79&amp;$B79,'5) Release_Track'!$F:$F&amp;'5) Release_Track'!$G:$G,1,0)),"NO ISRC-CATALOG ID pair MATCH in Release_Track" )</f>
        <v>Frio</v>
      </c>
      <c r="D79" s="143" t="str">
        <f t="array" ref="D79">ifs(and(isblank($A79),isblank($B79)),"", not(iserror(vlookup($A79&amp;$B79,'5) Release_Track'!$F:$F&amp;'5) Release_Track'!$G:$G,1,0))),vlookup($A79&amp;$B79,{'5) Release_Track'!$F:$F&amp;'5) Release_Track'!$G:$G,'5) Release_Track'!$I:$I},2,0), or(and(not(isblank($B79)),$B79=#REF!,$A79&lt;&gt;#REF!),and(not(isblank($A79)),$A79=#REF!,$B79&lt;&gt;#REF!)),"ID LISTS UNALIGNED",and($A79&lt;&gt;"",countif('5) Release_Track'!$F:$F,$A79)=0),"NO ISRC MATCH in Release_Track",and($B79&lt;&gt;"",countif('5) Release_Track'!$G:$G,$B79)=0),"NO CATALOG ID MATCH in Release_Track",iserror(vlookup($A79&amp;$B79,'5) Release_Track'!$F:$F&amp;'5) Release_Track'!$G:$G,1,0)),"NO ISRC-CATALOG ID pair MATCH in Release_Track" )</f>
        <v/>
      </c>
      <c r="E79" s="49" t="s">
        <v>1277</v>
      </c>
      <c r="F79" s="135" t="s">
        <v>1305</v>
      </c>
      <c r="G79" s="191">
        <v>1.0</v>
      </c>
      <c r="H79" s="192">
        <f t="shared" si="1"/>
        <v>1</v>
      </c>
      <c r="I79" s="8" t="s">
        <v>1306</v>
      </c>
      <c r="J79" s="20"/>
      <c r="K79" s="20"/>
      <c r="L79" s="8" t="str">
        <f>"insert into ComposerContent VALUES ((select max(ComposerId) from Composers where Name=N'"&amp;SUBSTITUTE(trim(E79),"'","''")&amp;"' and EnterpriseId="&amp;EntId&amp;"), "&amp;G79*100&amp;", "&amp;if(ISBLANK(B79),"(select max(TrackId) from tracks where isrc='"&amp;A79&amp;"' and EnterpriseId="&amp;EntId&amp;")","(select max(TrackId) from Tracks where TrackVendorId='"&amp;SUBSTITUTE(B79,"'","''")&amp;"' and  EnterpriseId="&amp;EntId&amp;")")&amp;", null, 0, 0, "&amp;if(I79&lt;&gt;"Published (managed by a publisher)", "null", "(select PublisherId from Publishers where name=N'"&amp;SUBSTITUTE(trim(J79),"'","''")&amp;"' and EnterpriseId="&amp;EntId&amp;")")&amp;" , null, (select RightsId from MechanicalsRights where RightsName='"&amp;SUBSTITUTE(I79,"'","''")&amp;"'), null, null, (select RoleId from ContributorRoles where Name='"&amp;F79&amp;"'))"</f>
        <v>insert into ComposerContent VALUES ((select max(ComposerId) from Composers where Name=N'Jackson Bertholdo Dos Santos' and EnterpriseId=647322), 100, (select max(TrackId) from tracks where isrc='BKTOK2300066' and EnterpriseId=647322), null, 0, 0, null , null, (select RightsId from MechanicalsRights where RightsName='Copyright control (self-published)'), null, null, (select RoleId from ContributorRoles where Name='Composer &amp; Lyricist'))</v>
      </c>
      <c r="M79" s="28" t="str">
        <f>VLOOKUP(A79,'9) Audio_Properties'!A:A,1,0)</f>
        <v>BKTOK2300066</v>
      </c>
    </row>
    <row r="80">
      <c r="A80" s="8" t="s">
        <v>834</v>
      </c>
      <c r="B80" s="116"/>
      <c r="C80" s="143" t="str">
        <f t="array" ref="C80">ifs(and(isblank($A80),isblank($B80)),"", not(iserror(vlookup($A80&amp;$B80,'5) Release_Track'!$F:$F&amp;'5) Release_Track'!$G:$G,1,0))),vlookup($A80&amp;$B80,{'5) Release_Track'!$F:$F&amp;'5) Release_Track'!$G:$G,'5) Release_Track'!$H:$H},2,0), or(and(not(isblank($B80)),$B80=$B79,$A80&lt;&gt;$A79),and(not(isblank($A80)),$A80=$A79,$B80&lt;&gt;$B79)),"ID LISTS UNALIGNED",and($A80&lt;&gt;"",countif('5) Release_Track'!$F:$F,$A80)=0),"NO ISRC MATCH in Release_Track",and($B80&lt;&gt;"",countif('5) Release_Track'!$G:$G,$B80)=0),"NO CATALOG ID MATCH in Release_Track",iserror(vlookup($A80&amp;$B80,'5) Release_Track'!$F:$F&amp;'5) Release_Track'!$G:$G,1,0)),"NO ISRC-CATALOG ID pair MATCH in Release_Track" )</f>
        <v>Eu Te Vi Dançando</v>
      </c>
      <c r="D80" s="143" t="str">
        <f t="array" ref="D80">ifs(and(isblank($A80),isblank($B80)),"", not(iserror(vlookup($A80&amp;$B80,'5) Release_Track'!$F:$F&amp;'5) Release_Track'!$G:$G,1,0))),vlookup($A80&amp;$B80,{'5) Release_Track'!$F:$F&amp;'5) Release_Track'!$G:$G,'5) Release_Track'!$I:$I},2,0), or(and(not(isblank($B80)),$B80=$B79,$A80&lt;&gt;$A79),and(not(isblank($A80)),$A80=$A79,$B80&lt;&gt;$B79)),"ID LISTS UNALIGNED",and($A80&lt;&gt;"",countif('5) Release_Track'!$F:$F,$A80)=0),"NO ISRC MATCH in Release_Track",and($B80&lt;&gt;"",countif('5) Release_Track'!$G:$G,$B80)=0),"NO CATALOG ID MATCH in Release_Track",iserror(vlookup($A80&amp;$B80,'5) Release_Track'!$F:$F&amp;'5) Release_Track'!$G:$G,1,0)),"NO ISRC-CATALOG ID pair MATCH in Release_Track" )</f>
        <v/>
      </c>
      <c r="E80" s="49" t="s">
        <v>1284</v>
      </c>
      <c r="F80" s="135" t="s">
        <v>1305</v>
      </c>
      <c r="G80" s="191">
        <v>1.0</v>
      </c>
      <c r="H80" s="192">
        <f t="shared" si="1"/>
        <v>1</v>
      </c>
      <c r="I80" s="8" t="s">
        <v>1306</v>
      </c>
      <c r="J80" s="20"/>
      <c r="K80" s="20"/>
      <c r="L80" s="8" t="str">
        <f>"insert into ComposerContent VALUES ((select max(ComposerId) from Composers where Name=N'"&amp;SUBSTITUTE(trim(E80),"'","''")&amp;"' and EnterpriseId="&amp;EntId&amp;"), "&amp;G80*100&amp;", "&amp;if(ISBLANK(B80),"(select max(TrackId) from tracks where isrc='"&amp;A80&amp;"' and EnterpriseId="&amp;EntId&amp;")","(select max(TrackId) from Tracks where TrackVendorId='"&amp;SUBSTITUTE(B80,"'","''")&amp;"' and  EnterpriseId="&amp;EntId&amp;")")&amp;", null, 0, 0, "&amp;if(I80&lt;&gt;"Published (managed by a publisher)", "null", "(select PublisherId from Publishers where name=N'"&amp;SUBSTITUTE(trim(J80),"'","''")&amp;"' and EnterpriseId="&amp;EntId&amp;")")&amp;" , null, (select RightsId from MechanicalsRights where RightsName='"&amp;SUBSTITUTE(I80,"'","''")&amp;"'), null, null, (select RoleId from ContributorRoles where Name='"&amp;F80&amp;"'))"</f>
        <v>insert into ComposerContent VALUES ((select max(ComposerId) from Composers where Name=N'Otavio Bortoli de Arruda' and EnterpriseId=647322), 100, (select max(TrackId) from tracks where isrc='BKTOK2300067' and EnterpriseId=647322), null, 0, 0, null , null, (select RightsId from MechanicalsRights where RightsName='Copyright control (self-published)'), null, null, (select RoleId from ContributorRoles where Name='Composer &amp; Lyricist'))</v>
      </c>
      <c r="M80" s="28" t="str">
        <f>VLOOKUP(A80,'9) Audio_Properties'!A:A,1,0)</f>
        <v>BKTOK2300067</v>
      </c>
    </row>
    <row r="81">
      <c r="A81" s="8" t="s">
        <v>836</v>
      </c>
      <c r="B81" s="116"/>
      <c r="C81" s="143" t="str">
        <f t="array" ref="C81">ifs(and(isblank($A81),isblank($B81)),"", not(iserror(vlookup($A81&amp;$B81,'5) Release_Track'!$F:$F&amp;'5) Release_Track'!$G:$G,1,0))),vlookup($A81&amp;$B81,{'5) Release_Track'!$F:$F&amp;'5) Release_Track'!$G:$G,'5) Release_Track'!$H:$H},2,0), or(and(not(isblank($B81)),$B81=#REF!,$A81&lt;&gt;#REF!),and(not(isblank($A81)),$A81=#REF!,$B81&lt;&gt;#REF!)),"ID LISTS UNALIGNED",and($A81&lt;&gt;"",countif('5) Release_Track'!$F:$F,$A81)=0),"NO ISRC MATCH in Release_Track",and($B81&lt;&gt;"",countif('5) Release_Track'!$G:$G,$B81)=0),"NO CATALOG ID MATCH in Release_Track",iserror(vlookup($A81&amp;$B81,'5) Release_Track'!$F:$F&amp;'5) Release_Track'!$G:$G,1,0)),"NO ISRC-CATALOG ID pair MATCH in Release_Track" )</f>
        <v>Carta pra Nasa</v>
      </c>
      <c r="D81" s="143" t="str">
        <f t="array" ref="D81">ifs(and(isblank($A81),isblank($B81)),"", not(iserror(vlookup($A81&amp;$B81,'5) Release_Track'!$F:$F&amp;'5) Release_Track'!$G:$G,1,0))),vlookup($A81&amp;$B81,{'5) Release_Track'!$F:$F&amp;'5) Release_Track'!$G:$G,'5) Release_Track'!$I:$I},2,0), or(and(not(isblank($B81)),$B81=#REF!,$A81&lt;&gt;#REF!),and(not(isblank($A81)),$A81=#REF!,$B81&lt;&gt;#REF!)),"ID LISTS UNALIGNED",and($A81&lt;&gt;"",countif('5) Release_Track'!$F:$F,$A81)=0),"NO ISRC MATCH in Release_Track",and($B81&lt;&gt;"",countif('5) Release_Track'!$G:$G,$B81)=0),"NO CATALOG ID MATCH in Release_Track",iserror(vlookup($A81&amp;$B81,'5) Release_Track'!$F:$F&amp;'5) Release_Track'!$G:$G,1,0)),"NO ISRC-CATALOG ID pair MATCH in Release_Track" )</f>
        <v/>
      </c>
      <c r="E81" s="49" t="s">
        <v>1279</v>
      </c>
      <c r="F81" s="135" t="s">
        <v>1305</v>
      </c>
      <c r="G81" s="191">
        <v>1.0</v>
      </c>
      <c r="H81" s="192">
        <f t="shared" si="1"/>
        <v>1</v>
      </c>
      <c r="I81" s="8" t="s">
        <v>1306</v>
      </c>
      <c r="J81" s="20"/>
      <c r="K81" s="20"/>
      <c r="L81" s="8" t="str">
        <f>"insert into ComposerContent VALUES ((select max(ComposerId) from Composers where Name=N'"&amp;SUBSTITUTE(trim(E81),"'","''")&amp;"' and EnterpriseId="&amp;EntId&amp;"), "&amp;G81*100&amp;", "&amp;if(ISBLANK(B81),"(select max(TrackId) from tracks where isrc='"&amp;A81&amp;"' and EnterpriseId="&amp;EntId&amp;")","(select max(TrackId) from Tracks where TrackVendorId='"&amp;SUBSTITUTE(B81,"'","''")&amp;"' and  EnterpriseId="&amp;EntId&amp;")")&amp;", null, 0, 0, "&amp;if(I81&lt;&gt;"Published (managed by a publisher)", "null", "(select PublisherId from Publishers where name=N'"&amp;SUBSTITUTE(trim(J81),"'","''")&amp;"' and EnterpriseId="&amp;EntId&amp;")")&amp;" , null, (select RightsId from MechanicalsRights where RightsName='"&amp;SUBSTITUTE(I81,"'","''")&amp;"'), null, null, (select RoleId from ContributorRoles where Name='"&amp;F81&amp;"'))"</f>
        <v>insert into ComposerContent VALUES ((select max(ComposerId) from Composers where Name=N'Lucas Gonçalves' and EnterpriseId=647322), 100, (select max(TrackId) from tracks where isrc='BKTOK2300073' and EnterpriseId=647322), null, 0, 0, null , null, (select RightsId from MechanicalsRights where RightsName='Copyright control (self-published)'), null, null, (select RoleId from ContributorRoles where Name='Composer &amp; Lyricist'))</v>
      </c>
      <c r="M81" s="28" t="str">
        <f>VLOOKUP(A81,'9) Audio_Properties'!A:A,1,0)</f>
        <v>BKTOK2300073</v>
      </c>
    </row>
    <row r="82">
      <c r="A82" s="8" t="s">
        <v>838</v>
      </c>
      <c r="B82" s="116"/>
      <c r="C82" s="143" t="str">
        <f t="array" ref="C82">ifs(and(isblank($A82),isblank($B82)),"", not(iserror(vlookup($A82&amp;$B82,'5) Release_Track'!$F:$F&amp;'5) Release_Track'!$G:$G,1,0))),vlookup($A82&amp;$B82,{'5) Release_Track'!$F:$F&amp;'5) Release_Track'!$G:$G,'5) Release_Track'!$H:$H},2,0), or(and(not(isblank($B82)),$B82=$B81,$A82&lt;&gt;$A81),and(not(isblank($A82)),$A82=$A81,$B82&lt;&gt;$B81)),"ID LISTS UNALIGNED",and($A82&lt;&gt;"",countif('5) Release_Track'!$F:$F,$A82)=0),"NO ISRC MATCH in Release_Track",and($B82&lt;&gt;"",countif('5) Release_Track'!$G:$G,$B82)=0),"NO CATALOG ID MATCH in Release_Track",iserror(vlookup($A82&amp;$B82,'5) Release_Track'!$F:$F&amp;'5) Release_Track'!$G:$G,1,0)),"NO ISRC-CATALOG ID pair MATCH in Release_Track" )</f>
        <v>Super Dragão Guerreiro</v>
      </c>
      <c r="D82" s="143" t="str">
        <f t="array" ref="D82">ifs(and(isblank($A82),isblank($B82)),"", not(iserror(vlookup($A82&amp;$B82,'5) Release_Track'!$F:$F&amp;'5) Release_Track'!$G:$G,1,0))),vlookup($A82&amp;$B82,{'5) Release_Track'!$F:$F&amp;'5) Release_Track'!$G:$G,'5) Release_Track'!$I:$I},2,0), or(and(not(isblank($B82)),$B82=$B81,$A82&lt;&gt;$A81),and(not(isblank($A82)),$A82=$A81,$B82&lt;&gt;$B81)),"ID LISTS UNALIGNED",and($A82&lt;&gt;"",countif('5) Release_Track'!$F:$F,$A82)=0),"NO ISRC MATCH in Release_Track",and($B82&lt;&gt;"",countif('5) Release_Track'!$G:$G,$B82)=0),"NO CATALOG ID MATCH in Release_Track",iserror(vlookup($A82&amp;$B82,'5) Release_Track'!$F:$F&amp;'5) Release_Track'!$G:$G,1,0)),"NO ISRC-CATALOG ID pair MATCH in Release_Track" )</f>
        <v/>
      </c>
      <c r="E82" s="49" t="s">
        <v>1281</v>
      </c>
      <c r="F82" s="135" t="s">
        <v>1305</v>
      </c>
      <c r="G82" s="191">
        <v>1.0</v>
      </c>
      <c r="H82" s="192">
        <f t="shared" si="1"/>
        <v>1</v>
      </c>
      <c r="I82" s="8" t="s">
        <v>1306</v>
      </c>
      <c r="J82" s="20"/>
      <c r="K82" s="20"/>
      <c r="L82" s="8" t="str">
        <f>"insert into ComposerContent VALUES ((select max(ComposerId) from Composers where Name=N'"&amp;SUBSTITUTE(trim(E82),"'","''")&amp;"' and EnterpriseId="&amp;EntId&amp;"), "&amp;G82*100&amp;", "&amp;if(ISBLANK(B82),"(select max(TrackId) from tracks where isrc='"&amp;A82&amp;"' and EnterpriseId="&amp;EntId&amp;")","(select max(TrackId) from Tracks where TrackVendorId='"&amp;SUBSTITUTE(B82,"'","''")&amp;"' and  EnterpriseId="&amp;EntId&amp;")")&amp;", null, 0, 0, "&amp;if(I82&lt;&gt;"Published (managed by a publisher)", "null", "(select PublisherId from Publishers where name=N'"&amp;SUBSTITUTE(trim(J82),"'","''")&amp;"' and EnterpriseId="&amp;EntId&amp;")")&amp;" , null, (select RightsId from MechanicalsRights where RightsName='"&amp;SUBSTITUTE(I82,"'","''")&amp;"'), null, null, (select RoleId from ContributorRoles where Name='"&amp;F82&amp;"'))"</f>
        <v>insert into ComposerContent VALUES ((select max(ComposerId) from Composers where Name=N'Matheus Sales Ferreira dos Santos' and EnterpriseId=647322), 100, (select max(TrackId) from tracks where isrc='BKTOK2300074' and EnterpriseId=647322), null, 0, 0, null , null, (select RightsId from MechanicalsRights where RightsName='Copyright control (self-published)'), null, null, (select RoleId from ContributorRoles where Name='Composer &amp; Lyricist'))</v>
      </c>
      <c r="M82" s="28" t="str">
        <f>VLOOKUP(A82,'9) Audio_Properties'!A:A,1,0)</f>
        <v>BKTOK2300074</v>
      </c>
    </row>
    <row r="83">
      <c r="A83" s="8" t="s">
        <v>840</v>
      </c>
      <c r="B83" s="116"/>
      <c r="C83" s="143" t="str">
        <f t="array" ref="C83">ifs(and(isblank($A83),isblank($B83)),"", not(iserror(vlookup($A83&amp;$B83,'5) Release_Track'!$F:$F&amp;'5) Release_Track'!$G:$G,1,0))),vlookup($A83&amp;$B83,{'5) Release_Track'!$F:$F&amp;'5) Release_Track'!$G:$G,'5) Release_Track'!$H:$H},2,0), or(and(not(isblank($B83)),$B83=$B82,$A83&lt;&gt;$A82),and(not(isblank($A83)),$A83=$A82,$B83&lt;&gt;$B82)),"ID LISTS UNALIGNED",and($A83&lt;&gt;"",countif('5) Release_Track'!$F:$F,$A83)=0),"NO ISRC MATCH in Release_Track",and($B83&lt;&gt;"",countif('5) Release_Track'!$G:$G,$B83)=0),"NO CATALOG ID MATCH in Release_Track",iserror(vlookup($A83&amp;$B83,'5) Release_Track'!$F:$F&amp;'5) Release_Track'!$G:$G,1,0)),"NO ISRC-CATALOG ID pair MATCH in Release_Track" )</f>
        <v>Eu Vou Vencer</v>
      </c>
      <c r="D83" s="143" t="str">
        <f t="array" ref="D83">ifs(and(isblank($A83),isblank($B83)),"", not(iserror(vlookup($A83&amp;$B83,'5) Release_Track'!$F:$F&amp;'5) Release_Track'!$G:$G,1,0))),vlookup($A83&amp;$B83,{'5) Release_Track'!$F:$F&amp;'5) Release_Track'!$G:$G,'5) Release_Track'!$I:$I},2,0), or(and(not(isblank($B83)),$B83=$B82,$A83&lt;&gt;$A82),and(not(isblank($A83)),$A83=$A82,$B83&lt;&gt;$B82)),"ID LISTS UNALIGNED",and($A83&lt;&gt;"",countif('5) Release_Track'!$F:$F,$A83)=0),"NO ISRC MATCH in Release_Track",and($B83&lt;&gt;"",countif('5) Release_Track'!$G:$G,$B83)=0),"NO CATALOG ID MATCH in Release_Track",iserror(vlookup($A83&amp;$B83,'5) Release_Track'!$F:$F&amp;'5) Release_Track'!$G:$G,1,0)),"NO ISRC-CATALOG ID pair MATCH in Release_Track" )</f>
        <v/>
      </c>
      <c r="E83" s="49" t="s">
        <v>1281</v>
      </c>
      <c r="F83" s="135" t="s">
        <v>1305</v>
      </c>
      <c r="G83" s="191">
        <v>1.0</v>
      </c>
      <c r="H83" s="192">
        <f t="shared" si="1"/>
        <v>1</v>
      </c>
      <c r="I83" s="8" t="s">
        <v>1306</v>
      </c>
      <c r="J83" s="20"/>
      <c r="K83" s="20"/>
      <c r="L83" s="8" t="str">
        <f>"insert into ComposerContent VALUES ((select max(ComposerId) from Composers where Name=N'"&amp;SUBSTITUTE(trim(E83),"'","''")&amp;"' and EnterpriseId="&amp;EntId&amp;"), "&amp;G83*100&amp;", "&amp;if(ISBLANK(B83),"(select max(TrackId) from tracks where isrc='"&amp;A83&amp;"' and EnterpriseId="&amp;EntId&amp;")","(select max(TrackId) from Tracks where TrackVendorId='"&amp;SUBSTITUTE(B83,"'","''")&amp;"' and  EnterpriseId="&amp;EntId&amp;")")&amp;", null, 0, 0, "&amp;if(I83&lt;&gt;"Published (managed by a publisher)", "null", "(select PublisherId from Publishers where name=N'"&amp;SUBSTITUTE(trim(J83),"'","''")&amp;"' and EnterpriseId="&amp;EntId&amp;")")&amp;" , null, (select RightsId from MechanicalsRights where RightsName='"&amp;SUBSTITUTE(I83,"'","''")&amp;"'), null, null, (select RoleId from ContributorRoles where Name='"&amp;F83&amp;"'))"</f>
        <v>insert into ComposerContent VALUES ((select max(ComposerId) from Composers where Name=N'Matheus Sales Ferreira dos Santos' and EnterpriseId=647322), 100, (select max(TrackId) from tracks where isrc='BKTOK2300075' and EnterpriseId=647322), null, 0, 0, null , null, (select RightsId from MechanicalsRights where RightsName='Copyright control (self-published)'), null, null, (select RoleId from ContributorRoles where Name='Composer &amp; Lyricist'))</v>
      </c>
      <c r="M83" s="28" t="str">
        <f>VLOOKUP(A83,'9) Audio_Properties'!A:A,1,0)</f>
        <v>BKTOK2300075</v>
      </c>
    </row>
    <row r="84">
      <c r="A84" s="8" t="s">
        <v>842</v>
      </c>
      <c r="B84" s="116"/>
      <c r="C84" s="143" t="str">
        <f t="array" ref="C84">ifs(and(isblank($A84),isblank($B84)),"", not(iserror(vlookup($A84&amp;$B84,'5) Release_Track'!$F:$F&amp;'5) Release_Track'!$G:$G,1,0))),vlookup($A84&amp;$B84,{'5) Release_Track'!$F:$F&amp;'5) Release_Track'!$G:$G,'5) Release_Track'!$H:$H},2,0), or(and(not(isblank($B84)),$B84=#REF!,$A84&lt;&gt;#REF!),and(not(isblank($A84)),$A84=#REF!,$B84&lt;&gt;#REF!)),"ID LISTS UNALIGNED",and($A84&lt;&gt;"",countif('5) Release_Track'!$F:$F,$A84)=0),"NO ISRC MATCH in Release_Track",and($B84&lt;&gt;"",countif('5) Release_Track'!$G:$G,$B84)=0),"NO CATALOG ID MATCH in Release_Track",iserror(vlookup($A84&amp;$B84,'5) Release_Track'!$F:$F&amp;'5) Release_Track'!$G:$G,1,0)),"NO ISRC-CATALOG ID pair MATCH in Release_Track" )</f>
        <v>Senpai</v>
      </c>
      <c r="D84" s="143" t="str">
        <f t="array" ref="D84">ifs(and(isblank($A84),isblank($B84)),"", not(iserror(vlookup($A84&amp;$B84,'5) Release_Track'!$F:$F&amp;'5) Release_Track'!$G:$G,1,0))),vlookup($A84&amp;$B84,{'5) Release_Track'!$F:$F&amp;'5) Release_Track'!$G:$G,'5) Release_Track'!$I:$I},2,0), or(and(not(isblank($B84)),$B84=#REF!,$A84&lt;&gt;#REF!),and(not(isblank($A84)),$A84=#REF!,$B84&lt;&gt;#REF!)),"ID LISTS UNALIGNED",and($A84&lt;&gt;"",countif('5) Release_Track'!$F:$F,$A84)=0),"NO ISRC MATCH in Release_Track",and($B84&lt;&gt;"",countif('5) Release_Track'!$G:$G,$B84)=0),"NO CATALOG ID MATCH in Release_Track",iserror(vlookup($A84&amp;$B84,'5) Release_Track'!$F:$F&amp;'5) Release_Track'!$G:$G,1,0)),"NO ISRC-CATALOG ID pair MATCH in Release_Track" )</f>
        <v/>
      </c>
      <c r="E84" s="43" t="s">
        <v>1282</v>
      </c>
      <c r="F84" s="135" t="s">
        <v>1305</v>
      </c>
      <c r="G84" s="191">
        <v>0.5</v>
      </c>
      <c r="H84" s="192">
        <f t="shared" si="1"/>
        <v>0.5</v>
      </c>
      <c r="I84" s="8" t="s">
        <v>1306</v>
      </c>
      <c r="J84" s="20"/>
      <c r="K84" s="20"/>
      <c r="L84" s="8" t="str">
        <f>"insert into ComposerContent VALUES ((select max(ComposerId) from Composers where Name=N'"&amp;SUBSTITUTE(trim(E84),"'","''")&amp;"' and EnterpriseId="&amp;EntId&amp;"), "&amp;G84*100&amp;", "&amp;if(ISBLANK(B84),"(select max(TrackId) from tracks where isrc='"&amp;A84&amp;"' and EnterpriseId="&amp;EntId&amp;")","(select max(TrackId) from Tracks where TrackVendorId='"&amp;SUBSTITUTE(B84,"'","''")&amp;"' and  EnterpriseId="&amp;EntId&amp;")")&amp;", null, 0, 0, "&amp;if(I84&lt;&gt;"Published (managed by a publisher)", "null", "(select PublisherId from Publishers where name=N'"&amp;SUBSTITUTE(trim(J84),"'","''")&amp;"' and EnterpriseId="&amp;EntId&amp;")")&amp;" , null, (select RightsId from MechanicalsRights where RightsName='"&amp;SUBSTITUTE(I84,"'","''")&amp;"'), null, null, (select RoleId from ContributorRoles where Name='"&amp;F84&amp;"'))"</f>
        <v>insert into ComposerContent VALUES ((select max(ComposerId) from Composers where Name=N'Mayara Abreu de Souza Rodrigues' and EnterpriseId=647322), 50, (select max(TrackId) from tracks where isrc='BKTOK2300079' and EnterpriseId=647322), null, 0, 0, null , null, (select RightsId from MechanicalsRights where RightsName='Copyright control (self-published)'), null, null, (select RoleId from ContributorRoles where Name='Composer &amp; Lyricist'))</v>
      </c>
      <c r="M84" s="28" t="str">
        <f>VLOOKUP(A84,'9) Audio_Properties'!A:A,1,0)</f>
        <v>BKTOK2300079</v>
      </c>
    </row>
    <row r="85">
      <c r="A85" s="8" t="s">
        <v>842</v>
      </c>
      <c r="B85" s="116"/>
      <c r="C85" s="143" t="str">
        <f t="array" ref="C85">ifs(and(isblank($A85),isblank($B85)),"", not(iserror(vlookup($A85&amp;$B85,'5) Release_Track'!$F:$F&amp;'5) Release_Track'!$G:$G,1,0))),vlookup($A85&amp;$B85,{'5) Release_Track'!$F:$F&amp;'5) Release_Track'!$G:$G,'5) Release_Track'!$H:$H},2,0), or(and(not(isblank($B85)),$B85=#REF!,$A85&lt;&gt;#REF!),and(not(isblank($A85)),$A85=#REF!,$B85&lt;&gt;#REF!)),"ID LISTS UNALIGNED",and($A85&lt;&gt;"",countif('5) Release_Track'!$F:$F,$A85)=0),"NO ISRC MATCH in Release_Track",and($B85&lt;&gt;"",countif('5) Release_Track'!$G:$G,$B85)=0),"NO CATALOG ID MATCH in Release_Track",iserror(vlookup($A85&amp;$B85,'5) Release_Track'!$F:$F&amp;'5) Release_Track'!$G:$G,1,0)),"NO ISRC-CATALOG ID pair MATCH in Release_Track" )</f>
        <v>Senpai</v>
      </c>
      <c r="D85" s="143"/>
      <c r="E85" s="49" t="s">
        <v>1279</v>
      </c>
      <c r="F85" s="135" t="s">
        <v>1305</v>
      </c>
      <c r="G85" s="191">
        <v>0.5</v>
      </c>
      <c r="H85" s="192">
        <f t="shared" si="1"/>
        <v>1</v>
      </c>
      <c r="I85" s="8" t="s">
        <v>1306</v>
      </c>
      <c r="J85" s="20"/>
      <c r="K85" s="20"/>
      <c r="L85" s="8" t="str">
        <f>"insert into ComposerContent VALUES ((select max(ComposerId) from Composers where Name=N'"&amp;SUBSTITUTE(trim(E85),"'","''")&amp;"' and EnterpriseId="&amp;EntId&amp;"), "&amp;G85*100&amp;", "&amp;if(ISBLANK(B85),"(select max(TrackId) from tracks where isrc='"&amp;A85&amp;"' and EnterpriseId="&amp;EntId&amp;")","(select max(TrackId) from Tracks where TrackVendorId='"&amp;SUBSTITUTE(B85,"'","''")&amp;"' and  EnterpriseId="&amp;EntId&amp;")")&amp;", null, 0, 0, "&amp;if(I85&lt;&gt;"Published (managed by a publisher)", "null", "(select PublisherId from Publishers where name=N'"&amp;SUBSTITUTE(trim(J85),"'","''")&amp;"' and EnterpriseId="&amp;EntId&amp;")")&amp;" , null, (select RightsId from MechanicalsRights where RightsName='"&amp;SUBSTITUTE(I85,"'","''")&amp;"'), null, null, (select RoleId from ContributorRoles where Name='"&amp;F85&amp;"'))"</f>
        <v>insert into ComposerContent VALUES ((select max(ComposerId) from Composers where Name=N'Lucas Gonçalves' and EnterpriseId=647322), 50, (select max(TrackId) from tracks where isrc='BKTOK2300079' and EnterpriseId=647322), null, 0, 0, null , null, (select RightsId from MechanicalsRights where RightsName='Copyright control (self-published)'), null, null, (select RoleId from ContributorRoles where Name='Composer &amp; Lyricist'))</v>
      </c>
      <c r="M85" s="28" t="str">
        <f>VLOOKUP(A85,'9) Audio_Properties'!A:A,1,0)</f>
        <v>BKTOK2300079</v>
      </c>
    </row>
    <row r="86">
      <c r="A86" s="8" t="s">
        <v>844</v>
      </c>
      <c r="B86" s="116"/>
      <c r="C86" s="143" t="str">
        <f t="array" ref="C86">ifs(and(isblank($A86),isblank($B86)),"", not(iserror(vlookup($A86&amp;$B86,'5) Release_Track'!$F:$F&amp;'5) Release_Track'!$G:$G,1,0))),vlookup($A86&amp;$B86,{'5) Release_Track'!$F:$F&amp;'5) Release_Track'!$G:$G,'5) Release_Track'!$H:$H},2,0), or(and(not(isblank($B86)),$B86=$B84,$A86&lt;&gt;$A84),and(not(isblank($A86)),$A86=$A84,$B86&lt;&gt;$B84)),"ID LISTS UNALIGNED",and($A86&lt;&gt;"",countif('5) Release_Track'!$F:$F,$A86)=0),"NO ISRC MATCH in Release_Track",and($B86&lt;&gt;"",countif('5) Release_Track'!$G:$G,$B86)=0),"NO CATALOG ID MATCH in Release_Track",iserror(vlookup($A86&amp;$B86,'5) Release_Track'!$F:$F&amp;'5) Release_Track'!$G:$G,1,0)),"NO ISRC-CATALOG ID pair MATCH in Release_Track" )</f>
        <v>Mash - Visionário Divino</v>
      </c>
      <c r="D86" s="143" t="str">
        <f t="array" ref="D86">ifs(and(isblank($A86),isblank($B86)),"", not(iserror(vlookup($A86&amp;$B86,'5) Release_Track'!$F:$F&amp;'5) Release_Track'!$G:$G,1,0))),vlookup($A86&amp;$B86,{'5) Release_Track'!$F:$F&amp;'5) Release_Track'!$G:$G,'5) Release_Track'!$I:$I},2,0), or(and(not(isblank($B86)),$B86=$B84,$A86&lt;&gt;$A84),and(not(isblank($A86)),$A86=$A84,$B86&lt;&gt;$B84)),"ID LISTS UNALIGNED",and($A86&lt;&gt;"",countif('5) Release_Track'!$F:$F,$A86)=0),"NO ISRC MATCH in Release_Track",and($B86&lt;&gt;"",countif('5) Release_Track'!$G:$G,$B86)=0),"NO CATALOG ID MATCH in Release_Track",iserror(vlookup($A86&amp;$B86,'5) Release_Track'!$F:$F&amp;'5) Release_Track'!$G:$G,1,0)),"NO ISRC-CATALOG ID pair MATCH in Release_Track" )</f>
        <v/>
      </c>
      <c r="E86" s="49" t="s">
        <v>1281</v>
      </c>
      <c r="F86" s="135" t="s">
        <v>1305</v>
      </c>
      <c r="G86" s="191">
        <v>1.0</v>
      </c>
      <c r="H86" s="192">
        <f t="shared" si="1"/>
        <v>1</v>
      </c>
      <c r="I86" s="8" t="s">
        <v>1306</v>
      </c>
      <c r="J86" s="20"/>
      <c r="K86" s="20"/>
      <c r="L86" s="8" t="str">
        <f>"insert into ComposerContent VALUES ((select max(ComposerId) from Composers where Name=N'"&amp;SUBSTITUTE(trim(E86),"'","''")&amp;"' and EnterpriseId="&amp;EntId&amp;"), "&amp;G86*100&amp;", "&amp;if(ISBLANK(B86),"(select max(TrackId) from tracks where isrc='"&amp;A86&amp;"' and EnterpriseId="&amp;EntId&amp;")","(select max(TrackId) from Tracks where TrackVendorId='"&amp;SUBSTITUTE(B86,"'","''")&amp;"' and  EnterpriseId="&amp;EntId&amp;")")&amp;", null, 0, 0, "&amp;if(I86&lt;&gt;"Published (managed by a publisher)", "null", "(select PublisherId from Publishers where name=N'"&amp;SUBSTITUTE(trim(J86),"'","''")&amp;"' and EnterpriseId="&amp;EntId&amp;")")&amp;" , null, (select RightsId from MechanicalsRights where RightsName='"&amp;SUBSTITUTE(I86,"'","''")&amp;"'), null, null, (select RoleId from ContributorRoles where Name='"&amp;F86&amp;"'))"</f>
        <v>insert into ComposerContent VALUES ((select max(ComposerId) from Composers where Name=N'Matheus Sales Ferreira dos Santos' and EnterpriseId=647322), 100, (select max(TrackId) from tracks where isrc='BKTOK2300080' and EnterpriseId=647322), null, 0, 0, null , null, (select RightsId from MechanicalsRights where RightsName='Copyright control (self-published)'), null, null, (select RoleId from ContributorRoles where Name='Composer &amp; Lyricist'))</v>
      </c>
      <c r="M86" s="28" t="str">
        <f>VLOOKUP(A86,'9) Audio_Properties'!A:A,1,0)</f>
        <v>BKTOK2300080</v>
      </c>
    </row>
    <row r="87">
      <c r="A87" s="8" t="s">
        <v>846</v>
      </c>
      <c r="B87" s="116"/>
      <c r="C87" s="143" t="str">
        <f t="array" ref="C87">ifs(and(isblank($A87),isblank($B87)),"", not(iserror(vlookup($A87&amp;$B87,'5) Release_Track'!$F:$F&amp;'5) Release_Track'!$G:$G,1,0))),vlookup($A87&amp;$B87,{'5) Release_Track'!$F:$F&amp;'5) Release_Track'!$G:$G,'5) Release_Track'!$H:$H},2,0), or(and(not(isblank($B87)),$B87=#REF!,$A87&lt;&gt;#REF!),and(not(isblank($A87)),$A87=#REF!,$B87&lt;&gt;#REF!)),"ID LISTS UNALIGNED",and($A87&lt;&gt;"",countif('5) Release_Track'!$F:$F,$A87)=0),"NO ISRC MATCH in Release_Track",and($B87&lt;&gt;"",countif('5) Release_Track'!$G:$G,$B87)=0),"NO CATALOG ID MATCH in Release_Track",iserror(vlookup($A87&amp;$B87,'5) Release_Track'!$F:$F&amp;'5) Release_Track'!$G:$G,1,0)),"NO ISRC-CATALOG ID pair MATCH in Release_Track" )</f>
        <v>Pétalas</v>
      </c>
      <c r="D87" s="143" t="str">
        <f t="array" ref="D87">ifs(and(isblank($A87),isblank($B87)),"", not(iserror(vlookup($A87&amp;$B87,'5) Release_Track'!$F:$F&amp;'5) Release_Track'!$G:$G,1,0))),vlookup($A87&amp;$B87,{'5) Release_Track'!$F:$F&amp;'5) Release_Track'!$G:$G,'5) Release_Track'!$I:$I},2,0), or(and(not(isblank($B87)),$B87=#REF!,$A87&lt;&gt;#REF!),and(not(isblank($A87)),$A87=#REF!,$B87&lt;&gt;#REF!)),"ID LISTS UNALIGNED",and($A87&lt;&gt;"",countif('5) Release_Track'!$F:$F,$A87)=0),"NO ISRC MATCH in Release_Track",and($B87&lt;&gt;"",countif('5) Release_Track'!$G:$G,$B87)=0),"NO CATALOG ID MATCH in Release_Track",iserror(vlookup($A87&amp;$B87,'5) Release_Track'!$F:$F&amp;'5) Release_Track'!$G:$G,1,0)),"NO ISRC-CATALOG ID pair MATCH in Release_Track" )</f>
        <v/>
      </c>
      <c r="E87" s="43" t="s">
        <v>1284</v>
      </c>
      <c r="F87" s="135" t="s">
        <v>1305</v>
      </c>
      <c r="G87" s="191">
        <v>0.5</v>
      </c>
      <c r="H87" s="192">
        <f t="shared" si="1"/>
        <v>0.5</v>
      </c>
      <c r="I87" s="8" t="s">
        <v>1306</v>
      </c>
      <c r="J87" s="20"/>
      <c r="K87" s="20"/>
      <c r="L87" s="8" t="str">
        <f>"insert into ComposerContent VALUES ((select max(ComposerId) from Composers where Name=N'"&amp;SUBSTITUTE(trim(E87),"'","''")&amp;"' and EnterpriseId="&amp;EntId&amp;"), "&amp;G87*100&amp;", "&amp;if(ISBLANK(B87),"(select max(TrackId) from tracks where isrc='"&amp;A87&amp;"' and EnterpriseId="&amp;EntId&amp;")","(select max(TrackId) from Tracks where TrackVendorId='"&amp;SUBSTITUTE(B87,"'","''")&amp;"' and  EnterpriseId="&amp;EntId&amp;")")&amp;", null, 0, 0, "&amp;if(I87&lt;&gt;"Published (managed by a publisher)", "null", "(select PublisherId from Publishers where name=N'"&amp;SUBSTITUTE(trim(J87),"'","''")&amp;"' and EnterpriseId="&amp;EntId&amp;")")&amp;" , null, (select RightsId from MechanicalsRights where RightsName='"&amp;SUBSTITUTE(I87,"'","''")&amp;"'), null, null, (select RoleId from ContributorRoles where Name='"&amp;F87&amp;"'))"</f>
        <v>insert into ComposerContent VALUES ((select max(ComposerId) from Composers where Name=N'Otavio Bortoli de Arruda' and EnterpriseId=647322), 50, (select max(TrackId) from tracks where isrc='BKTOK2300083' and EnterpriseId=647322), null, 0, 0, null , null, (select RightsId from MechanicalsRights where RightsName='Copyright control (self-published)'), null, null, (select RoleId from ContributorRoles where Name='Composer &amp; Lyricist'))</v>
      </c>
      <c r="M87" s="28" t="str">
        <f>VLOOKUP(A87,'9) Audio_Properties'!A:A,1,0)</f>
        <v>BKTOK2300083</v>
      </c>
    </row>
    <row r="88">
      <c r="A88" s="8" t="s">
        <v>846</v>
      </c>
      <c r="B88" s="116"/>
      <c r="C88" s="143" t="str">
        <f t="array" ref="C88">ifs(and(isblank($A88),isblank($B88)),"", not(iserror(vlookup($A88&amp;$B88,'5) Release_Track'!$F:$F&amp;'5) Release_Track'!$G:$G,1,0))),vlookup($A88&amp;$B88,{'5) Release_Track'!$F:$F&amp;'5) Release_Track'!$G:$G,'5) Release_Track'!$H:$H},2,0), or(and(not(isblank($B88)),$B88=#REF!,$A88&lt;&gt;#REF!),and(not(isblank($A88)),$A88=#REF!,$B88&lt;&gt;#REF!)),"ID LISTS UNALIGNED",and($A88&lt;&gt;"",countif('5) Release_Track'!$F:$F,$A88)=0),"NO ISRC MATCH in Release_Track",and($B88&lt;&gt;"",countif('5) Release_Track'!$G:$G,$B88)=0),"NO CATALOG ID MATCH in Release_Track",iserror(vlookup($A88&amp;$B88,'5) Release_Track'!$F:$F&amp;'5) Release_Track'!$G:$G,1,0)),"NO ISRC-CATALOG ID pair MATCH in Release_Track" )</f>
        <v>Pétalas</v>
      </c>
      <c r="D88" s="143"/>
      <c r="E88" s="43" t="s">
        <v>1268</v>
      </c>
      <c r="F88" s="135" t="s">
        <v>1305</v>
      </c>
      <c r="G88" s="191">
        <v>0.5</v>
      </c>
      <c r="H88" s="192">
        <f t="shared" si="1"/>
        <v>1</v>
      </c>
      <c r="I88" s="8" t="s">
        <v>1306</v>
      </c>
      <c r="J88" s="20"/>
      <c r="K88" s="20"/>
      <c r="L88" s="8" t="str">
        <f>"insert into ComposerContent VALUES ((select max(ComposerId) from Composers where Name=N'"&amp;SUBSTITUTE(trim(E88),"'","''")&amp;"' and EnterpriseId="&amp;EntId&amp;"), "&amp;G88*100&amp;", "&amp;if(ISBLANK(B88),"(select max(TrackId) from tracks where isrc='"&amp;A88&amp;"' and EnterpriseId="&amp;EntId&amp;")","(select max(TrackId) from Tracks where TrackVendorId='"&amp;SUBSTITUTE(B88,"'","''")&amp;"' and  EnterpriseId="&amp;EntId&amp;")")&amp;", null, 0, 0, "&amp;if(I88&lt;&gt;"Published (managed by a publisher)", "null", "(select PublisherId from Publishers where name=N'"&amp;SUBSTITUTE(trim(J88),"'","''")&amp;"' and EnterpriseId="&amp;EntId&amp;")")&amp;" , null, (select RightsId from MechanicalsRights where RightsName='"&amp;SUBSTITUTE(I88,"'","''")&amp;"'), null, null, (select RoleId from ContributorRoles where Name='"&amp;F88&amp;"'))"</f>
        <v>insert into ComposerContent VALUES ((select max(ComposerId) from Composers where Name=N'Aureliano Lopes' and EnterpriseId=647322), 50, (select max(TrackId) from tracks where isrc='BKTOK2300083' and EnterpriseId=647322), null, 0, 0, null , null, (select RightsId from MechanicalsRights where RightsName='Copyright control (self-published)'), null, null, (select RoleId from ContributorRoles where Name='Composer &amp; Lyricist'))</v>
      </c>
      <c r="M88" s="28" t="str">
        <f>VLOOKUP(A88,'9) Audio_Properties'!A:A,1,0)</f>
        <v>BKTOK2300083</v>
      </c>
    </row>
    <row r="89">
      <c r="A89" s="8" t="s">
        <v>848</v>
      </c>
      <c r="B89" s="116"/>
      <c r="C89" s="143" t="str">
        <f t="array" ref="C89">ifs(and(isblank($A89),isblank($B89)),"", not(iserror(vlookup($A89&amp;$B89,'5) Release_Track'!$F:$F&amp;'5) Release_Track'!$G:$G,1,0))),vlookup($A89&amp;$B89,{'5) Release_Track'!$F:$F&amp;'5) Release_Track'!$G:$G,'5) Release_Track'!$H:$H},2,0), or(and(not(isblank($B89)),$B89=$B87,$A89&lt;&gt;$A87),and(not(isblank($A89)),$A89=$A87,$B89&lt;&gt;$B87)),"ID LISTS UNALIGNED",and($A89&lt;&gt;"",countif('5) Release_Track'!$F:$F,$A89)=0),"NO ISRC MATCH in Release_Track",and($B89&lt;&gt;"",countif('5) Release_Track'!$G:$G,$B89)=0),"NO CATALOG ID MATCH in Release_Track",iserror(vlookup($A89&amp;$B89,'5) Release_Track'!$F:$F&amp;'5) Release_Track'!$G:$G,1,0)),"NO ISRC-CATALOG ID pair MATCH in Release_Track" )</f>
        <v>Pedra Lunar</v>
      </c>
      <c r="D89" s="143" t="str">
        <f t="array" ref="D89">ifs(and(isblank($A89),isblank($B89)),"", not(iserror(vlookup($A89&amp;$B89,'5) Release_Track'!$F:$F&amp;'5) Release_Track'!$G:$G,1,0))),vlookup($A89&amp;$B89,{'5) Release_Track'!$F:$F&amp;'5) Release_Track'!$G:$G,'5) Release_Track'!$I:$I},2,0), or(and(not(isblank($B89)),$B89=$B87,$A89&lt;&gt;$A87),and(not(isblank($A89)),$A89=$A87,$B89&lt;&gt;$B87)),"ID LISTS UNALIGNED",and($A89&lt;&gt;"",countif('5) Release_Track'!$F:$F,$A89)=0),"NO ISRC MATCH in Release_Track",and($B89&lt;&gt;"",countif('5) Release_Track'!$G:$G,$B89)=0),"NO CATALOG ID MATCH in Release_Track",iserror(vlookup($A89&amp;$B89,'5) Release_Track'!$F:$F&amp;'5) Release_Track'!$G:$G,1,0)),"NO ISRC-CATALOG ID pair MATCH in Release_Track" )</f>
        <v/>
      </c>
      <c r="E89" s="49" t="s">
        <v>1277</v>
      </c>
      <c r="F89" s="135" t="s">
        <v>1305</v>
      </c>
      <c r="G89" s="191">
        <v>1.0</v>
      </c>
      <c r="H89" s="192">
        <f t="shared" si="1"/>
        <v>1</v>
      </c>
      <c r="I89" s="8" t="s">
        <v>1306</v>
      </c>
      <c r="J89" s="20"/>
      <c r="K89" s="20"/>
      <c r="L89" s="8" t="str">
        <f>"insert into ComposerContent VALUES ((select max(ComposerId) from Composers where Name=N'"&amp;SUBSTITUTE(trim(E89),"'","''")&amp;"' and EnterpriseId="&amp;EntId&amp;"), "&amp;G89*100&amp;", "&amp;if(ISBLANK(B89),"(select max(TrackId) from tracks where isrc='"&amp;A89&amp;"' and EnterpriseId="&amp;EntId&amp;")","(select max(TrackId) from Tracks where TrackVendorId='"&amp;SUBSTITUTE(B89,"'","''")&amp;"' and  EnterpriseId="&amp;EntId&amp;")")&amp;", null, 0, 0, "&amp;if(I89&lt;&gt;"Published (managed by a publisher)", "null", "(select PublisherId from Publishers where name=N'"&amp;SUBSTITUTE(trim(J89),"'","''")&amp;"' and EnterpriseId="&amp;EntId&amp;")")&amp;" , null, (select RightsId from MechanicalsRights where RightsName='"&amp;SUBSTITUTE(I89,"'","''")&amp;"'), null, null, (select RoleId from ContributorRoles where Name='"&amp;F89&amp;"'))"</f>
        <v>insert into ComposerContent VALUES ((select max(ComposerId) from Composers where Name=N'Jackson Bertholdo Dos Santos' and EnterpriseId=647322), 100, (select max(TrackId) from tracks where isrc='BKTOK2300084' and EnterpriseId=647322), null, 0, 0, null , null, (select RightsId from MechanicalsRights where RightsName='Copyright control (self-published)'), null, null, (select RoleId from ContributorRoles where Name='Composer &amp; Lyricist'))</v>
      </c>
      <c r="M89" s="28" t="str">
        <f>VLOOKUP(A89,'9) Audio_Properties'!A:A,1,0)</f>
        <v>BKTOK2300084</v>
      </c>
    </row>
    <row r="90">
      <c r="A90" s="8" t="s">
        <v>850</v>
      </c>
      <c r="B90" s="116"/>
      <c r="C90" s="143" t="str">
        <f t="array" ref="C90">ifs(and(isblank($A90),isblank($B90)),"", not(iserror(vlookup($A90&amp;$B90,'5) Release_Track'!$F:$F&amp;'5) Release_Track'!$G:$G,1,0))),vlookup($A90&amp;$B90,{'5) Release_Track'!$F:$F&amp;'5) Release_Track'!$G:$G,'5) Release_Track'!$H:$H},2,0), or(and(not(isblank($B90)),$B90=$B89,$A90&lt;&gt;$A89),and(not(isblank($A90)),$A90=$A89,$B90&lt;&gt;$B89)),"ID LISTS UNALIGNED",and($A90&lt;&gt;"",countif('5) Release_Track'!$F:$F,$A90)=0),"NO ISRC MATCH in Release_Track",and($B90&lt;&gt;"",countif('5) Release_Track'!$G:$G,$B90)=0),"NO CATALOG ID MATCH in Release_Track",iserror(vlookup($A90&amp;$B90,'5) Release_Track'!$F:$F&amp;'5) Release_Track'!$G:$G,1,0)),"NO ISRC-CATALOG ID pair MATCH in Release_Track" )</f>
        <v>Imperador</v>
      </c>
      <c r="D90" s="143" t="str">
        <f t="array" ref="D90">ifs(and(isblank($A90),isblank($B90)),"", not(iserror(vlookup($A90&amp;$B90,'5) Release_Track'!$F:$F&amp;'5) Release_Track'!$G:$G,1,0))),vlookup($A90&amp;$B90,{'5) Release_Track'!$F:$F&amp;'5) Release_Track'!$G:$G,'5) Release_Track'!$I:$I},2,0), or(and(not(isblank($B90)),$B90=$B89,$A90&lt;&gt;$A89),and(not(isblank($A90)),$A90=$A89,$B90&lt;&gt;$B89)),"ID LISTS UNALIGNED",and($A90&lt;&gt;"",countif('5) Release_Track'!$F:$F,$A90)=0),"NO ISRC MATCH in Release_Track",and($B90&lt;&gt;"",countif('5) Release_Track'!$G:$G,$B90)=0),"NO CATALOG ID MATCH in Release_Track",iserror(vlookup($A90&amp;$B90,'5) Release_Track'!$F:$F&amp;'5) Release_Track'!$G:$G,1,0)),"NO ISRC-CATALOG ID pair MATCH in Release_Track" )</f>
        <v/>
      </c>
      <c r="E90" s="49" t="s">
        <v>1277</v>
      </c>
      <c r="F90" s="135" t="s">
        <v>1305</v>
      </c>
      <c r="G90" s="191">
        <v>1.0</v>
      </c>
      <c r="H90" s="192">
        <f t="shared" si="1"/>
        <v>1</v>
      </c>
      <c r="I90" s="8" t="s">
        <v>1306</v>
      </c>
      <c r="J90" s="20"/>
      <c r="K90" s="20"/>
      <c r="L90" s="8" t="str">
        <f>"insert into ComposerContent VALUES ((select max(ComposerId) from Composers where Name=N'"&amp;SUBSTITUTE(trim(E90),"'","''")&amp;"' and EnterpriseId="&amp;EntId&amp;"), "&amp;G90*100&amp;", "&amp;if(ISBLANK(B90),"(select max(TrackId) from tracks where isrc='"&amp;A90&amp;"' and EnterpriseId="&amp;EntId&amp;")","(select max(TrackId) from Tracks where TrackVendorId='"&amp;SUBSTITUTE(B90,"'","''")&amp;"' and  EnterpriseId="&amp;EntId&amp;")")&amp;", null, 0, 0, "&amp;if(I90&lt;&gt;"Published (managed by a publisher)", "null", "(select PublisherId from Publishers where name=N'"&amp;SUBSTITUTE(trim(J90),"'","''")&amp;"' and EnterpriseId="&amp;EntId&amp;")")&amp;" , null, (select RightsId from MechanicalsRights where RightsName='"&amp;SUBSTITUTE(I90,"'","''")&amp;"'), null, null, (select RoleId from ContributorRoles where Name='"&amp;F90&amp;"'))"</f>
        <v>insert into ComposerContent VALUES ((select max(ComposerId) from Composers where Name=N'Jackson Bertholdo Dos Santos' and EnterpriseId=647322), 100, (select max(TrackId) from tracks where isrc='BKTOK2300085' and EnterpriseId=647322), null, 0, 0, null , null, (select RightsId from MechanicalsRights where RightsName='Copyright control (self-published)'), null, null, (select RoleId from ContributorRoles where Name='Composer &amp; Lyricist'))</v>
      </c>
      <c r="M90" s="28" t="str">
        <f>VLOOKUP(A90,'9) Audio_Properties'!A:A,1,0)</f>
        <v>BKTOK2300085</v>
      </c>
    </row>
    <row r="91">
      <c r="A91" s="8" t="s">
        <v>852</v>
      </c>
      <c r="B91" s="116"/>
      <c r="C91" s="143" t="str">
        <f t="array" ref="C91">ifs(and(isblank($A91),isblank($B91)),"", not(iserror(vlookup($A91&amp;$B91,'5) Release_Track'!$F:$F&amp;'5) Release_Track'!$G:$G,1,0))),vlookup($A91&amp;$B91,{'5) Release_Track'!$F:$F&amp;'5) Release_Track'!$G:$G,'5) Release_Track'!$H:$H},2,0), or(and(not(isblank($B91)),$B91=$B90,$A91&lt;&gt;$A90),and(not(isblank($A91)),$A91=$A90,$B91&lt;&gt;$B90)),"ID LISTS UNALIGNED",and($A91&lt;&gt;"",countif('5) Release_Track'!$F:$F,$A91)=0),"NO ISRC MATCH in Release_Track",and($B91&lt;&gt;"",countif('5) Release_Track'!$G:$G,$B91)=0),"NO CATALOG ID MATCH in Release_Track",iserror(vlookup($A91&amp;$B91,'5) Release_Track'!$F:$F&amp;'5) Release_Track'!$G:$G,1,0)),"NO ISRC-CATALOG ID pair MATCH in Release_Track" )</f>
        <v>Rindou</v>
      </c>
      <c r="D91" s="143" t="str">
        <f t="array" ref="D91">ifs(and(isblank($A91),isblank($B91)),"", not(iserror(vlookup($A91&amp;$B91,'5) Release_Track'!$F:$F&amp;'5) Release_Track'!$G:$G,1,0))),vlookup($A91&amp;$B91,{'5) Release_Track'!$F:$F&amp;'5) Release_Track'!$G:$G,'5) Release_Track'!$I:$I},2,0), or(and(not(isblank($B91)),$B91=$B90,$A91&lt;&gt;$A90),and(not(isblank($A91)),$A91=$A90,$B91&lt;&gt;$B90)),"ID LISTS UNALIGNED",and($A91&lt;&gt;"",countif('5) Release_Track'!$F:$F,$A91)=0),"NO ISRC MATCH in Release_Track",and($B91&lt;&gt;"",countif('5) Release_Track'!$G:$G,$B91)=0),"NO CATALOG ID MATCH in Release_Track",iserror(vlookup($A91&amp;$B91,'5) Release_Track'!$F:$F&amp;'5) Release_Track'!$G:$G,1,0)),"NO ISRC-CATALOG ID pair MATCH in Release_Track" )</f>
        <v/>
      </c>
      <c r="E91" s="49" t="s">
        <v>1277</v>
      </c>
      <c r="F91" s="135" t="s">
        <v>1305</v>
      </c>
      <c r="G91" s="191">
        <v>1.0</v>
      </c>
      <c r="H91" s="192">
        <f t="shared" si="1"/>
        <v>1</v>
      </c>
      <c r="I91" s="8" t="s">
        <v>1306</v>
      </c>
      <c r="J91" s="20"/>
      <c r="K91" s="20"/>
      <c r="L91" s="8" t="str">
        <f>"insert into ComposerContent VALUES ((select max(ComposerId) from Composers where Name=N'"&amp;SUBSTITUTE(trim(E91),"'","''")&amp;"' and EnterpriseId="&amp;EntId&amp;"), "&amp;G91*100&amp;", "&amp;if(ISBLANK(B91),"(select max(TrackId) from tracks where isrc='"&amp;A91&amp;"' and EnterpriseId="&amp;EntId&amp;")","(select max(TrackId) from Tracks where TrackVendorId='"&amp;SUBSTITUTE(B91,"'","''")&amp;"' and  EnterpriseId="&amp;EntId&amp;")")&amp;", null, 0, 0, "&amp;if(I91&lt;&gt;"Published (managed by a publisher)", "null", "(select PublisherId from Publishers where name=N'"&amp;SUBSTITUTE(trim(J91),"'","''")&amp;"' and EnterpriseId="&amp;EntId&amp;")")&amp;" , null, (select RightsId from MechanicalsRights where RightsName='"&amp;SUBSTITUTE(I91,"'","''")&amp;"'), null, null, (select RoleId from ContributorRoles where Name='"&amp;F91&amp;"'))"</f>
        <v>insert into ComposerContent VALUES ((select max(ComposerId) from Composers where Name=N'Jackson Bertholdo Dos Santos' and EnterpriseId=647322), 100, (select max(TrackId) from tracks where isrc='BKTOK2300086' and EnterpriseId=647322), null, 0, 0, null , null, (select RightsId from MechanicalsRights where RightsName='Copyright control (self-published)'), null, null, (select RoleId from ContributorRoles where Name='Composer &amp; Lyricist'))</v>
      </c>
      <c r="M91" s="28" t="str">
        <f>VLOOKUP(A91,'9) Audio_Properties'!A:A,1,0)</f>
        <v>BKTOK2300086</v>
      </c>
    </row>
    <row r="92">
      <c r="A92" s="8" t="s">
        <v>854</v>
      </c>
      <c r="B92" s="116"/>
      <c r="C92" s="143" t="str">
        <f t="array" ref="C92">ifs(and(isblank($A92),isblank($B92)),"", not(iserror(vlookup($A92&amp;$B92,'5) Release_Track'!$F:$F&amp;'5) Release_Track'!$G:$G,1,0))),vlookup($A92&amp;$B92,{'5) Release_Track'!$F:$F&amp;'5) Release_Track'!$G:$G,'5) Release_Track'!$H:$H},2,0), or(and(not(isblank($B92)),$B92=$B91,$A92&lt;&gt;$A91),and(not(isblank($A92)),$A92=$A91,$B92&lt;&gt;$B91)),"ID LISTS UNALIGNED",and($A92&lt;&gt;"",countif('5) Release_Track'!$F:$F,$A92)=0),"NO ISRC MATCH in Release_Track",and($B92&lt;&gt;"",countif('5) Release_Track'!$G:$G,$B92)=0),"NO CATALOG ID MATCH in Release_Track",iserror(vlookup($A92&amp;$B92,'5) Release_Track'!$F:$F&amp;'5) Release_Track'!$G:$G,1,0)),"NO ISRC-CATALOG ID pair MATCH in Release_Track" )</f>
        <v>Herói do Escudo</v>
      </c>
      <c r="D92" s="143" t="str">
        <f t="array" ref="D92">ifs(and(isblank($A92),isblank($B92)),"", not(iserror(vlookup($A92&amp;$B92,'5) Release_Track'!$F:$F&amp;'5) Release_Track'!$G:$G,1,0))),vlookup($A92&amp;$B92,{'5) Release_Track'!$F:$F&amp;'5) Release_Track'!$G:$G,'5) Release_Track'!$I:$I},2,0), or(and(not(isblank($B92)),$B92=$B91,$A92&lt;&gt;$A91),and(not(isblank($A92)),$A92=$A91,$B92&lt;&gt;$B91)),"ID LISTS UNALIGNED",and($A92&lt;&gt;"",countif('5) Release_Track'!$F:$F,$A92)=0),"NO ISRC MATCH in Release_Track",and($B92&lt;&gt;"",countif('5) Release_Track'!$G:$G,$B92)=0),"NO CATALOG ID MATCH in Release_Track",iserror(vlookup($A92&amp;$B92,'5) Release_Track'!$F:$F&amp;'5) Release_Track'!$G:$G,1,0)),"NO ISRC-CATALOG ID pair MATCH in Release_Track" )</f>
        <v/>
      </c>
      <c r="E92" s="49" t="s">
        <v>1277</v>
      </c>
      <c r="F92" s="135" t="s">
        <v>1305</v>
      </c>
      <c r="G92" s="191">
        <v>1.0</v>
      </c>
      <c r="H92" s="192">
        <f t="shared" si="1"/>
        <v>1</v>
      </c>
      <c r="I92" s="8" t="s">
        <v>1306</v>
      </c>
      <c r="J92" s="20"/>
      <c r="K92" s="20"/>
      <c r="L92" s="8" t="str">
        <f>"insert into ComposerContent VALUES ((select max(ComposerId) from Composers where Name=N'"&amp;SUBSTITUTE(trim(E92),"'","''")&amp;"' and EnterpriseId="&amp;EntId&amp;"), "&amp;G92*100&amp;", "&amp;if(ISBLANK(B92),"(select max(TrackId) from tracks where isrc='"&amp;A92&amp;"' and EnterpriseId="&amp;EntId&amp;")","(select max(TrackId) from Tracks where TrackVendorId='"&amp;SUBSTITUTE(B92,"'","''")&amp;"' and  EnterpriseId="&amp;EntId&amp;")")&amp;", null, 0, 0, "&amp;if(I92&lt;&gt;"Published (managed by a publisher)", "null", "(select PublisherId from Publishers where name=N'"&amp;SUBSTITUTE(trim(J92),"'","''")&amp;"' and EnterpriseId="&amp;EntId&amp;")")&amp;" , null, (select RightsId from MechanicalsRights where RightsName='"&amp;SUBSTITUTE(I92,"'","''")&amp;"'), null, null, (select RoleId from ContributorRoles where Name='"&amp;F92&amp;"'))"</f>
        <v>insert into ComposerContent VALUES ((select max(ComposerId) from Composers where Name=N'Jackson Bertholdo Dos Santos' and EnterpriseId=647322), 100, (select max(TrackId) from tracks where isrc='BKTOK2300087' and EnterpriseId=647322), null, 0, 0, null , null, (select RightsId from MechanicalsRights where RightsName='Copyright control (self-published)'), null, null, (select RoleId from ContributorRoles where Name='Composer &amp; Lyricist'))</v>
      </c>
      <c r="M92" s="28" t="str">
        <f>VLOOKUP(A92,'9) Audio_Properties'!A:A,1,0)</f>
        <v>BKTOK2300087</v>
      </c>
    </row>
    <row r="93">
      <c r="A93" s="8" t="s">
        <v>856</v>
      </c>
      <c r="B93" s="116"/>
      <c r="C93" s="143" t="str">
        <f t="array" ref="C93">ifs(and(isblank($A93),isblank($B93)),"", not(iserror(vlookup($A93&amp;$B93,'5) Release_Track'!$F:$F&amp;'5) Release_Track'!$G:$G,1,0))),vlookup($A93&amp;$B93,{'5) Release_Track'!$F:$F&amp;'5) Release_Track'!$G:$G,'5) Release_Track'!$H:$H},2,0), or(and(not(isblank($B93)),$B93=$B92,$A93&lt;&gt;$A92),and(not(isblank($A93)),$A93=$A92,$B93&lt;&gt;$B92)),"ID LISTS UNALIGNED",and($A93&lt;&gt;"",countif('5) Release_Track'!$F:$F,$A93)=0),"NO ISRC MATCH in Release_Track",and($B93&lt;&gt;"",countif('5) Release_Track'!$G:$G,$B93)=0),"NO CATALOG ID MATCH in Release_Track",iserror(vlookup($A93&amp;$B93,'5) Release_Track'!$F:$F&amp;'5) Release_Track'!$G:$G,1,0)),"NO ISRC-CATALOG ID pair MATCH in Release_Track" )</f>
        <v>Toxicidade</v>
      </c>
      <c r="D93" s="143" t="str">
        <f t="array" ref="D93">ifs(and(isblank($A93),isblank($B93)),"", not(iserror(vlookup($A93&amp;$B93,'5) Release_Track'!$F:$F&amp;'5) Release_Track'!$G:$G,1,0))),vlookup($A93&amp;$B93,{'5) Release_Track'!$F:$F&amp;'5) Release_Track'!$G:$G,'5) Release_Track'!$I:$I},2,0), or(and(not(isblank($B93)),$B93=$B92,$A93&lt;&gt;$A92),and(not(isblank($A93)),$A93=$A92,$B93&lt;&gt;$B92)),"ID LISTS UNALIGNED",and($A93&lt;&gt;"",countif('5) Release_Track'!$F:$F,$A93)=0),"NO ISRC MATCH in Release_Track",and($B93&lt;&gt;"",countif('5) Release_Track'!$G:$G,$B93)=0),"NO CATALOG ID MATCH in Release_Track",iserror(vlookup($A93&amp;$B93,'5) Release_Track'!$F:$F&amp;'5) Release_Track'!$G:$G,1,0)),"NO ISRC-CATALOG ID pair MATCH in Release_Track" )</f>
        <v/>
      </c>
      <c r="E93" s="43" t="s">
        <v>1284</v>
      </c>
      <c r="F93" s="135" t="s">
        <v>1305</v>
      </c>
      <c r="G93" s="191">
        <v>0.5</v>
      </c>
      <c r="H93" s="192">
        <f t="shared" si="1"/>
        <v>0.5</v>
      </c>
      <c r="I93" s="8" t="s">
        <v>1306</v>
      </c>
      <c r="J93" s="20"/>
      <c r="K93" s="20"/>
      <c r="L93" s="8" t="str">
        <f>"insert into ComposerContent VALUES ((select max(ComposerId) from Composers where Name=N'"&amp;SUBSTITUTE(trim(E93),"'","''")&amp;"' and EnterpriseId="&amp;EntId&amp;"), "&amp;G93*100&amp;", "&amp;if(ISBLANK(B93),"(select max(TrackId) from tracks where isrc='"&amp;A93&amp;"' and EnterpriseId="&amp;EntId&amp;")","(select max(TrackId) from Tracks where TrackVendorId='"&amp;SUBSTITUTE(B93,"'","''")&amp;"' and  EnterpriseId="&amp;EntId&amp;")")&amp;", null, 0, 0, "&amp;if(I93&lt;&gt;"Published (managed by a publisher)", "null", "(select PublisherId from Publishers where name=N'"&amp;SUBSTITUTE(trim(J93),"'","''")&amp;"' and EnterpriseId="&amp;EntId&amp;")")&amp;" , null, (select RightsId from MechanicalsRights where RightsName='"&amp;SUBSTITUTE(I93,"'","''")&amp;"'), null, null, (select RoleId from ContributorRoles where Name='"&amp;F93&amp;"'))"</f>
        <v>insert into ComposerContent VALUES ((select max(ComposerId) from Composers where Name=N'Otavio Bortoli de Arruda' and EnterpriseId=647322), 50, (select max(TrackId) from tracks where isrc='BKTOK2300088' and EnterpriseId=647322), null, 0, 0, null , null, (select RightsId from MechanicalsRights where RightsName='Copyright control (self-published)'), null, null, (select RoleId from ContributorRoles where Name='Composer &amp; Lyricist'))</v>
      </c>
      <c r="M93" s="28" t="str">
        <f>VLOOKUP(A93,'9) Audio_Properties'!A:A,1,0)</f>
        <v>BKTOK2300088</v>
      </c>
    </row>
    <row r="94">
      <c r="A94" s="8" t="s">
        <v>856</v>
      </c>
      <c r="B94" s="116"/>
      <c r="C94" s="143" t="str">
        <f t="array" ref="C94">ifs(and(isblank($A94),isblank($B94)),"", not(iserror(vlookup($A94&amp;$B94,'5) Release_Track'!$F:$F&amp;'5) Release_Track'!$G:$G,1,0))),vlookup($A94&amp;$B94,{'5) Release_Track'!$F:$F&amp;'5) Release_Track'!$G:$G,'5) Release_Track'!$H:$H},2,0), or(and(not(isblank($B94)),$B94=$B93,$A94&lt;&gt;$A93),and(not(isblank($A94)),$A94=$A93,$B94&lt;&gt;$B93)),"ID LISTS UNALIGNED",and($A94&lt;&gt;"",countif('5) Release_Track'!$F:$F,$A94)=0),"NO ISRC MATCH in Release_Track",and($B94&lt;&gt;"",countif('5) Release_Track'!$G:$G,$B94)=0),"NO CATALOG ID MATCH in Release_Track",iserror(vlookup($A94&amp;$B94,'5) Release_Track'!$F:$F&amp;'5) Release_Track'!$G:$G,1,0)),"NO ISRC-CATALOG ID pair MATCH in Release_Track" )</f>
        <v>Toxicidade</v>
      </c>
      <c r="D94" s="143"/>
      <c r="E94" s="43" t="s">
        <v>115</v>
      </c>
      <c r="F94" s="135" t="s">
        <v>1305</v>
      </c>
      <c r="G94" s="191">
        <v>0.5</v>
      </c>
      <c r="H94" s="192">
        <f t="shared" si="1"/>
        <v>1</v>
      </c>
      <c r="I94" s="8" t="s">
        <v>1306</v>
      </c>
      <c r="J94" s="20"/>
      <c r="K94" s="20"/>
      <c r="L94" s="8" t="str">
        <f>"insert into ComposerContent VALUES ((select max(ComposerId) from Composers where Name=N'"&amp;SUBSTITUTE(trim(E94),"'","''")&amp;"' and EnterpriseId="&amp;EntId&amp;"), "&amp;G94*100&amp;", "&amp;if(ISBLANK(B94),"(select max(TrackId) from tracks where isrc='"&amp;A94&amp;"' and EnterpriseId="&amp;EntId&amp;")","(select max(TrackId) from Tracks where TrackVendorId='"&amp;SUBSTITUTE(B94,"'","''")&amp;"' and  EnterpriseId="&amp;EntId&amp;")")&amp;", null, 0, 0, "&amp;if(I94&lt;&gt;"Published (managed by a publisher)", "null", "(select PublisherId from Publishers where name=N'"&amp;SUBSTITUTE(trim(J94),"'","''")&amp;"' and EnterpriseId="&amp;EntId&amp;")")&amp;" , null, (select RightsId from MechanicalsRights where RightsName='"&amp;SUBSTITUTE(I94,"'","''")&amp;"'), null, null, (select RoleId from ContributorRoles where Name='"&amp;F94&amp;"'))"</f>
        <v>insert into ComposerContent VALUES ((select max(ComposerId) from Composers where Name=N'Ugo Ludovico' and EnterpriseId=647322), 50, (select max(TrackId) from tracks where isrc='BKTOK2300088' and EnterpriseId=647322), null, 0, 0, null , null, (select RightsId from MechanicalsRights where RightsName='Copyright control (self-published)'), null, null, (select RoleId from ContributorRoles where Name='Composer &amp; Lyricist'))</v>
      </c>
      <c r="M94" s="28" t="str">
        <f>VLOOKUP(A94,'9) Audio_Properties'!A:A,1,0)</f>
        <v>BKTOK2300088</v>
      </c>
    </row>
    <row r="95">
      <c r="A95" s="8" t="s">
        <v>858</v>
      </c>
      <c r="B95" s="116"/>
      <c r="C95" s="143" t="str">
        <f t="array" ref="C95">ifs(and(isblank($A95),isblank($B95)),"", not(iserror(vlookup($A95&amp;$B95,'5) Release_Track'!$F:$F&amp;'5) Release_Track'!$G:$G,1,0))),vlookup($A95&amp;$B95,{'5) Release_Track'!$F:$F&amp;'5) Release_Track'!$G:$G,'5) Release_Track'!$H:$H},2,0), or(and(not(isblank($B95)),$B95=#REF!,$A95&lt;&gt;#REF!),and(not(isblank($A95)),$A95=#REF!,$B95&lt;&gt;#REF!)),"ID LISTS UNALIGNED",and($A95&lt;&gt;"",countif('5) Release_Track'!$F:$F,$A95)=0),"NO ISRC MATCH in Release_Track",and($B95&lt;&gt;"",countif('5) Release_Track'!$G:$G,$B95)=0),"NO CATALOG ID MATCH in Release_Track",iserror(vlookup($A95&amp;$B95,'5) Release_Track'!$F:$F&amp;'5) Release_Track'!$G:$G,1,0)),"NO ISRC-CATALOG ID pair MATCH in Release_Track" )</f>
        <v>Sem Erros</v>
      </c>
      <c r="D95" s="143" t="str">
        <f t="array" ref="D95">ifs(and(isblank($A95),isblank($B95)),"", not(iserror(vlookup($A95&amp;$B95,'5) Release_Track'!$F:$F&amp;'5) Release_Track'!$G:$G,1,0))),vlookup($A95&amp;$B95,{'5) Release_Track'!$F:$F&amp;'5) Release_Track'!$G:$G,'5) Release_Track'!$I:$I},2,0), or(and(not(isblank($B95)),$B95=#REF!,$A95&lt;&gt;#REF!),and(not(isblank($A95)),$A95=#REF!,$B95&lt;&gt;#REF!)),"ID LISTS UNALIGNED",and($A95&lt;&gt;"",countif('5) Release_Track'!$F:$F,$A95)=0),"NO ISRC MATCH in Release_Track",and($B95&lt;&gt;"",countif('5) Release_Track'!$G:$G,$B95)=0),"NO CATALOG ID MATCH in Release_Track",iserror(vlookup($A95&amp;$B95,'5) Release_Track'!$F:$F&amp;'5) Release_Track'!$G:$G,1,0)),"NO ISRC-CATALOG ID pair MATCH in Release_Track" )</f>
        <v/>
      </c>
      <c r="E95" s="49" t="s">
        <v>1281</v>
      </c>
      <c r="F95" s="135" t="s">
        <v>1305</v>
      </c>
      <c r="G95" s="191">
        <v>1.0</v>
      </c>
      <c r="H95" s="192">
        <f t="shared" si="1"/>
        <v>1</v>
      </c>
      <c r="I95" s="8" t="s">
        <v>1306</v>
      </c>
      <c r="J95" s="20"/>
      <c r="K95" s="20"/>
      <c r="L95" s="8" t="str">
        <f>"insert into ComposerContent VALUES ((select max(ComposerId) from Composers where Name=N'"&amp;SUBSTITUTE(trim(E95),"'","''")&amp;"' and EnterpriseId="&amp;EntId&amp;"), "&amp;G95*100&amp;", "&amp;if(ISBLANK(B95),"(select max(TrackId) from tracks where isrc='"&amp;A95&amp;"' and EnterpriseId="&amp;EntId&amp;")","(select max(TrackId) from Tracks where TrackVendorId='"&amp;SUBSTITUTE(B95,"'","''")&amp;"' and  EnterpriseId="&amp;EntId&amp;")")&amp;", null, 0, 0, "&amp;if(I95&lt;&gt;"Published (managed by a publisher)", "null", "(select PublisherId from Publishers where name=N'"&amp;SUBSTITUTE(trim(J95),"'","''")&amp;"' and EnterpriseId="&amp;EntId&amp;")")&amp;" , null, (select RightsId from MechanicalsRights where RightsName='"&amp;SUBSTITUTE(I95,"'","''")&amp;"'), null, null, (select RoleId from ContributorRoles where Name='"&amp;F95&amp;"'))"</f>
        <v>insert into ComposerContent VALUES ((select max(ComposerId) from Composers where Name=N'Matheus Sales Ferreira dos Santos' and EnterpriseId=647322), 100, (select max(TrackId) from tracks where isrc='BKTOK2300091' and EnterpriseId=647322), null, 0, 0, null , null, (select RightsId from MechanicalsRights where RightsName='Copyright control (self-published)'), null, null, (select RoleId from ContributorRoles where Name='Composer &amp; Lyricist'))</v>
      </c>
      <c r="M95" s="28" t="str">
        <f>VLOOKUP(A95,'9) Audio_Properties'!A:A,1,0)</f>
        <v>BKTOK2300091</v>
      </c>
    </row>
    <row r="96">
      <c r="A96" s="8" t="s">
        <v>860</v>
      </c>
      <c r="B96" s="116"/>
      <c r="C96" s="143" t="str">
        <f t="array" ref="C96">ifs(and(isblank($A96),isblank($B96)),"", not(iserror(vlookup($A96&amp;$B96,'5) Release_Track'!$F:$F&amp;'5) Release_Track'!$G:$G,1,0))),vlookup($A96&amp;$B96,{'5) Release_Track'!$F:$F&amp;'5) Release_Track'!$G:$G,'5) Release_Track'!$H:$H},2,0),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Respiração do Vento</v>
      </c>
      <c r="D96" s="143" t="str">
        <f t="array" ref="D96">ifs(and(isblank($A96),isblank($B96)),"", not(iserror(vlookup($A96&amp;$B96,'5) Release_Track'!$F:$F&amp;'5) Release_Track'!$G:$G,1,0))),vlookup($A96&amp;$B96,{'5) Release_Track'!$F:$F&amp;'5) Release_Track'!$G:$G,'5) Release_Track'!$I:$I},2,0),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
      </c>
      <c r="E96" s="49" t="s">
        <v>1280</v>
      </c>
      <c r="F96" s="135" t="s">
        <v>1305</v>
      </c>
      <c r="G96" s="191">
        <v>1.0</v>
      </c>
      <c r="H96" s="192">
        <f t="shared" si="1"/>
        <v>1</v>
      </c>
      <c r="I96" s="8" t="s">
        <v>1306</v>
      </c>
      <c r="J96" s="20"/>
      <c r="K96" s="20"/>
      <c r="L96" s="8" t="str">
        <f>"insert into ComposerContent VALUES ((select max(ComposerId) from Composers where Name=N'"&amp;SUBSTITUTE(trim(E96),"'","''")&amp;"' and EnterpriseId="&amp;EntId&amp;"), "&amp;G96*100&amp;", "&amp;if(ISBLANK(B96),"(select max(TrackId) from tracks where isrc='"&amp;A96&amp;"' and EnterpriseId="&amp;EntId&amp;")","(select max(TrackId) from Tracks where TrackVendorId='"&amp;SUBSTITUTE(B96,"'","''")&amp;"' and  EnterpriseId="&amp;EntId&amp;")")&amp;", null, 0, 0, "&amp;if(I96&lt;&gt;"Published (managed by a publisher)", "null", "(select PublisherId from Publishers where name=N'"&amp;SUBSTITUTE(trim(J96),"'","''")&amp;"' and EnterpriseId="&amp;EntId&amp;")")&amp;" , null, (select RightsId from MechanicalsRights where RightsName='"&amp;SUBSTITUTE(I96,"'","''")&amp;"'), null, null, (select RoleId from ContributorRoles where Name='"&amp;F96&amp;"'))"</f>
        <v>insert into ComposerContent VALUES ((select max(ComposerId) from Composers where Name=N'Marcio Henrique Ribeiro Brito' and EnterpriseId=647322), 100, (select max(TrackId) from tracks where isrc='BKTOK2300092' and EnterpriseId=647322), null, 0, 0, null , null, (select RightsId from MechanicalsRights where RightsName='Copyright control (self-published)'), null, null, (select RoleId from ContributorRoles where Name='Composer &amp; Lyricist'))</v>
      </c>
      <c r="M96" s="28" t="str">
        <f>VLOOKUP(A96,'9) Audio_Properties'!A:A,1,0)</f>
        <v>BKTOK2300092</v>
      </c>
    </row>
    <row r="97">
      <c r="A97" s="8" t="s">
        <v>862</v>
      </c>
      <c r="B97" s="116"/>
      <c r="C97" s="143" t="str">
        <f t="array" ref="C97">ifs(and(isblank($A97),isblank($B97)),"", not(iserror(vlookup($A97&amp;$B97,'5) Release_Track'!$F:$F&amp;'5) Release_Track'!$G:$G,1,0))),vlookup($A97&amp;$B97,{'5) Release_Track'!$F:$F&amp;'5) Release_Track'!$G:$G,'5) Release_Track'!$H:$H},2,0), or(and(not(isblank($B97)),$B97=$B96,$A97&lt;&gt;$A96),and(not(isblank($A97)),$A97=$A96,$B97&lt;&gt;$B96)),"ID LISTS UNALIGNED",and($A97&lt;&gt;"",countif('5) Release_Track'!$F:$F,$A97)=0),"NO ISRC MATCH in Release_Track",and($B97&lt;&gt;"",countif('5) Release_Track'!$G:$G,$B97)=0),"NO CATALOG ID MATCH in Release_Track",iserror(vlookup($A97&amp;$B97,'5) Release_Track'!$F:$F&amp;'5) Release_Track'!$G:$G,1,0)),"NO ISRC-CATALOG ID pair MATCH in Release_Track" )</f>
        <v>Areia de Ferro</v>
      </c>
      <c r="D97" s="143" t="str">
        <f t="array" ref="D97">ifs(and(isblank($A97),isblank($B97)),"", not(iserror(vlookup($A97&amp;$B97,'5) Release_Track'!$F:$F&amp;'5) Release_Track'!$G:$G,1,0))),vlookup($A97&amp;$B97,{'5) Release_Track'!$F:$F&amp;'5) Release_Track'!$G:$G,'5) Release_Track'!$I:$I},2,0), or(and(not(isblank($B97)),$B97=$B96,$A97&lt;&gt;$A96),and(not(isblank($A97)),$A97=$A96,$B97&lt;&gt;$B96)),"ID LISTS UNALIGNED",and($A97&lt;&gt;"",countif('5) Release_Track'!$F:$F,$A97)=0),"NO ISRC MATCH in Release_Track",and($B97&lt;&gt;"",countif('5) Release_Track'!$G:$G,$B97)=0),"NO CATALOG ID MATCH in Release_Track",iserror(vlookup($A97&amp;$B97,'5) Release_Track'!$F:$F&amp;'5) Release_Track'!$G:$G,1,0)),"NO ISRC-CATALOG ID pair MATCH in Release_Track" )</f>
        <v/>
      </c>
      <c r="E97" s="49" t="s">
        <v>1277</v>
      </c>
      <c r="F97" s="135" t="s">
        <v>1305</v>
      </c>
      <c r="G97" s="191">
        <v>1.0</v>
      </c>
      <c r="H97" s="192">
        <f t="shared" si="1"/>
        <v>1</v>
      </c>
      <c r="I97" s="8" t="s">
        <v>1306</v>
      </c>
      <c r="J97" s="20"/>
      <c r="K97" s="20"/>
      <c r="L97" s="8" t="str">
        <f>"insert into ComposerContent VALUES ((select max(ComposerId) from Composers where Name=N'"&amp;SUBSTITUTE(trim(E97),"'","''")&amp;"' and EnterpriseId="&amp;EntId&amp;"), "&amp;G97*100&amp;", "&amp;if(ISBLANK(B97),"(select max(TrackId) from tracks where isrc='"&amp;A97&amp;"' and EnterpriseId="&amp;EntId&amp;")","(select max(TrackId) from Tracks where TrackVendorId='"&amp;SUBSTITUTE(B97,"'","''")&amp;"' and  EnterpriseId="&amp;EntId&amp;")")&amp;", null, 0, 0, "&amp;if(I97&lt;&gt;"Published (managed by a publisher)", "null", "(select PublisherId from Publishers where name=N'"&amp;SUBSTITUTE(trim(J97),"'","''")&amp;"' and EnterpriseId="&amp;EntId&amp;")")&amp;" , null, (select RightsId from MechanicalsRights where RightsName='"&amp;SUBSTITUTE(I97,"'","''")&amp;"'), null, null, (select RoleId from ContributorRoles where Name='"&amp;F97&amp;"'))"</f>
        <v>insert into ComposerContent VALUES ((select max(ComposerId) from Composers where Name=N'Jackson Bertholdo Dos Santos' and EnterpriseId=647322), 100, (select max(TrackId) from tracks where isrc='BKTOK2300093' and EnterpriseId=647322), null, 0, 0, null , null, (select RightsId from MechanicalsRights where RightsName='Copyright control (self-published)'), null, null, (select RoleId from ContributorRoles where Name='Composer &amp; Lyricist'))</v>
      </c>
      <c r="M97" s="28" t="str">
        <f>VLOOKUP(A97,'9) Audio_Properties'!A:A,1,0)</f>
        <v>BKTOK2300093</v>
      </c>
    </row>
    <row r="98">
      <c r="A98" s="8" t="s">
        <v>864</v>
      </c>
      <c r="B98" s="116"/>
      <c r="C98" s="143" t="str">
        <f t="array" ref="C98">ifs(and(isblank($A98),isblank($B98)),"", not(iserror(vlookup($A98&amp;$B98,'5) Release_Track'!$F:$F&amp;'5) Release_Track'!$G:$G,1,0))),vlookup($A98&amp;$B98,{'5) Release_Track'!$F:$F&amp;'5) Release_Track'!$G:$G,'5) Release_Track'!$H:$H},2,0), or(and(not(isblank($B98)),$B98=$B97,$A98&lt;&gt;$A97),and(not(isblank($A98)),$A98=$A97,$B98&lt;&gt;$B97)),"ID LISTS UNALIGNED",and($A98&lt;&gt;"",countif('5) Release_Track'!$F:$F,$A98)=0),"NO ISRC MATCH in Release_Track",and($B98&lt;&gt;"",countif('5) Release_Track'!$G:$G,$B98)=0),"NO CATALOG ID MATCH in Release_Track",iserror(vlookup($A98&amp;$B98,'5) Release_Track'!$F:$F&amp;'5) Release_Track'!$G:$G,1,0)),"NO ISRC-CATALOG ID pair MATCH in Release_Track" )</f>
        <v>Cobra Kai</v>
      </c>
      <c r="D98" s="143" t="str">
        <f t="array" ref="D98">ifs(and(isblank($A98),isblank($B98)),"", not(iserror(vlookup($A98&amp;$B98,'5) Release_Track'!$F:$F&amp;'5) Release_Track'!$G:$G,1,0))),vlookup($A98&amp;$B98,{'5) Release_Track'!$F:$F&amp;'5) Release_Track'!$G:$G,'5) Release_Track'!$I:$I},2,0), or(and(not(isblank($B98)),$B98=$B97,$A98&lt;&gt;$A97),and(not(isblank($A98)),$A98=$A97,$B98&lt;&gt;$B97)),"ID LISTS UNALIGNED",and($A98&lt;&gt;"",countif('5) Release_Track'!$F:$F,$A98)=0),"NO ISRC MATCH in Release_Track",and($B98&lt;&gt;"",countif('5) Release_Track'!$G:$G,$B98)=0),"NO CATALOG ID MATCH in Release_Track",iserror(vlookup($A98&amp;$B98,'5) Release_Track'!$F:$F&amp;'5) Release_Track'!$G:$G,1,0)),"NO ISRC-CATALOG ID pair MATCH in Release_Track" )</f>
        <v/>
      </c>
      <c r="E98" s="49" t="s">
        <v>1277</v>
      </c>
      <c r="F98" s="135" t="s">
        <v>1305</v>
      </c>
      <c r="G98" s="191">
        <v>1.0</v>
      </c>
      <c r="H98" s="192">
        <f t="shared" si="1"/>
        <v>1</v>
      </c>
      <c r="I98" s="8" t="s">
        <v>1306</v>
      </c>
      <c r="J98" s="20"/>
      <c r="K98" s="20"/>
      <c r="L98" s="8" t="str">
        <f>"insert into ComposerContent VALUES ((select max(ComposerId) from Composers where Name=N'"&amp;SUBSTITUTE(trim(E98),"'","''")&amp;"' and EnterpriseId="&amp;EntId&amp;"), "&amp;G98*100&amp;", "&amp;if(ISBLANK(B98),"(select max(TrackId) from tracks where isrc='"&amp;A98&amp;"' and EnterpriseId="&amp;EntId&amp;")","(select max(TrackId) from Tracks where TrackVendorId='"&amp;SUBSTITUTE(B98,"'","''")&amp;"' and  EnterpriseId="&amp;EntId&amp;")")&amp;", null, 0, 0, "&amp;if(I98&lt;&gt;"Published (managed by a publisher)", "null", "(select PublisherId from Publishers where name=N'"&amp;SUBSTITUTE(trim(J98),"'","''")&amp;"' and EnterpriseId="&amp;EntId&amp;")")&amp;" , null, (select RightsId from MechanicalsRights where RightsName='"&amp;SUBSTITUTE(I98,"'","''")&amp;"'), null, null, (select RoleId from ContributorRoles where Name='"&amp;F98&amp;"'))"</f>
        <v>insert into ComposerContent VALUES ((select max(ComposerId) from Composers where Name=N'Jackson Bertholdo Dos Santos' and EnterpriseId=647322), 100, (select max(TrackId) from tracks where isrc='BKTOK2300094' and EnterpriseId=647322), null, 0, 0, null , null, (select RightsId from MechanicalsRights where RightsName='Copyright control (self-published)'), null, null, (select RoleId from ContributorRoles where Name='Composer &amp; Lyricist'))</v>
      </c>
      <c r="M98" s="28" t="str">
        <f>VLOOKUP(A98,'9) Audio_Properties'!A:A,1,0)</f>
        <v>BKTOK2300094</v>
      </c>
    </row>
    <row r="99">
      <c r="A99" s="8" t="s">
        <v>866</v>
      </c>
      <c r="B99" s="116"/>
      <c r="C99" s="143" t="str">
        <f t="array" ref="C99">ifs(and(isblank($A99),isblank($B99)),"", not(iserror(vlookup($A99&amp;$B99,'5) Release_Track'!$F:$F&amp;'5) Release_Track'!$G:$G,1,0))),vlookup($A99&amp;$B99,{'5) Release_Track'!$F:$F&amp;'5) Release_Track'!$G:$G,'5) Release_Track'!$H:$H},2,0), or(and(not(isblank($B99)),$B99=$B98,$A99&lt;&gt;$A98),and(not(isblank($A99)),$A99=$A98,$B99&lt;&gt;$B98)),"ID LISTS UNALIGNED",and($A99&lt;&gt;"",countif('5) Release_Track'!$F:$F,$A99)=0),"NO ISRC MATCH in Release_Track",and($B99&lt;&gt;"",countif('5) Release_Track'!$G:$G,$B99)=0),"NO CATALOG ID MATCH in Release_Track",iserror(vlookup($A99&amp;$B99,'5) Release_Track'!$F:$F&amp;'5) Release_Track'!$G:$G,1,0)),"NO ISRC-CATALOG ID pair MATCH in Release_Track" )</f>
        <v>Nosso Amor</v>
      </c>
      <c r="D99" s="143" t="str">
        <f t="array" ref="D99">ifs(and(isblank($A99),isblank($B99)),"", not(iserror(vlookup($A99&amp;$B99,'5) Release_Track'!$F:$F&amp;'5) Release_Track'!$G:$G,1,0))),vlookup($A99&amp;$B99,{'5) Release_Track'!$F:$F&amp;'5) Release_Track'!$G:$G,'5) Release_Track'!$I:$I},2,0), or(and(not(isblank($B99)),$B99=$B98,$A99&lt;&gt;$A98),and(not(isblank($A99)),$A99=$A98,$B99&lt;&gt;$B98)),"ID LISTS UNALIGNED",and($A99&lt;&gt;"",countif('5) Release_Track'!$F:$F,$A99)=0),"NO ISRC MATCH in Release_Track",and($B99&lt;&gt;"",countif('5) Release_Track'!$G:$G,$B99)=0),"NO CATALOG ID MATCH in Release_Track",iserror(vlookup($A99&amp;$B99,'5) Release_Track'!$F:$F&amp;'5) Release_Track'!$G:$G,1,0)),"NO ISRC-CATALOG ID pair MATCH in Release_Track" )</f>
        <v/>
      </c>
      <c r="E99" s="43" t="s">
        <v>1277</v>
      </c>
      <c r="F99" s="135" t="s">
        <v>1305</v>
      </c>
      <c r="G99" s="191">
        <v>0.5</v>
      </c>
      <c r="H99" s="192">
        <f t="shared" si="1"/>
        <v>0.5</v>
      </c>
      <c r="I99" s="8" t="s">
        <v>1306</v>
      </c>
      <c r="J99" s="20"/>
      <c r="K99" s="20"/>
      <c r="L99" s="8" t="str">
        <f>"insert into ComposerContent VALUES ((select max(ComposerId) from Composers where Name=N'"&amp;SUBSTITUTE(trim(E99),"'","''")&amp;"' and EnterpriseId="&amp;EntId&amp;"), "&amp;G99*100&amp;", "&amp;if(ISBLANK(B99),"(select max(TrackId) from tracks where isrc='"&amp;A99&amp;"' and EnterpriseId="&amp;EntId&amp;")","(select max(TrackId) from Tracks where TrackVendorId='"&amp;SUBSTITUTE(B99,"'","''")&amp;"' and  EnterpriseId="&amp;EntId&amp;")")&amp;", null, 0, 0, "&amp;if(I99&lt;&gt;"Published (managed by a publisher)", "null", "(select PublisherId from Publishers where name=N'"&amp;SUBSTITUTE(trim(J99),"'","''")&amp;"' and EnterpriseId="&amp;EntId&amp;")")&amp;" , null, (select RightsId from MechanicalsRights where RightsName='"&amp;SUBSTITUTE(I99,"'","''")&amp;"'), null, null, (select RoleId from ContributorRoles where Name='"&amp;F99&amp;"'))"</f>
        <v>insert into ComposerContent VALUES ((select max(ComposerId) from Composers where Name=N'Jackson Bertholdo Dos Santos' and EnterpriseId=647322), 50, (select max(TrackId) from tracks where isrc='BKTOK2300095' and EnterpriseId=647322), null, 0, 0, null , null, (select RightsId from MechanicalsRights where RightsName='Copyright control (self-published)'), null, null, (select RoleId from ContributorRoles where Name='Composer &amp; Lyricist'))</v>
      </c>
      <c r="M99" s="28" t="str">
        <f>VLOOKUP(A99,'9) Audio_Properties'!A:A,1,0)</f>
        <v>BKTOK2300095</v>
      </c>
    </row>
    <row r="100">
      <c r="A100" s="8" t="s">
        <v>866</v>
      </c>
      <c r="B100" s="116"/>
      <c r="C100" s="143" t="str">
        <f t="array" ref="C100">ifs(and(isblank($A100),isblank($B100)),"", not(iserror(vlookup($A100&amp;$B100,'5) Release_Track'!$F:$F&amp;'5) Release_Track'!$G:$G,1,0))),vlookup($A100&amp;$B100,{'5) Release_Track'!$F:$F&amp;'5) Release_Track'!$G:$G,'5) Release_Track'!$H:$H},2,0), or(and(not(isblank($B100)),$B100=$B99,$A100&lt;&gt;$A99),and(not(isblank($A100)),$A100=$A99,$B100&lt;&gt;$B99)),"ID LISTS UNALIGNED",and($A100&lt;&gt;"",countif('5) Release_Track'!$F:$F,$A100)=0),"NO ISRC MATCH in Release_Track",and($B100&lt;&gt;"",countif('5) Release_Track'!$G:$G,$B100)=0),"NO CATALOG ID MATCH in Release_Track",iserror(vlookup($A100&amp;$B100,'5) Release_Track'!$F:$F&amp;'5) Release_Track'!$G:$G,1,0)),"NO ISRC-CATALOG ID pair MATCH in Release_Track" )</f>
        <v>Nosso Amor</v>
      </c>
      <c r="D100" s="143"/>
      <c r="E100" s="43" t="s">
        <v>1283</v>
      </c>
      <c r="F100" s="135" t="s">
        <v>1305</v>
      </c>
      <c r="G100" s="191">
        <v>0.5</v>
      </c>
      <c r="H100" s="192">
        <f t="shared" si="1"/>
        <v>1</v>
      </c>
      <c r="I100" s="8" t="s">
        <v>1306</v>
      </c>
      <c r="J100" s="20"/>
      <c r="K100" s="20"/>
      <c r="L100" s="8" t="str">
        <f>"insert into ComposerContent VALUES ((select max(ComposerId) from Composers where Name=N'"&amp;SUBSTITUTE(trim(E100),"'","''")&amp;"' and EnterpriseId="&amp;EntId&amp;"), "&amp;G100*100&amp;", "&amp;if(ISBLANK(B100),"(select max(TrackId) from tracks where isrc='"&amp;A100&amp;"' and EnterpriseId="&amp;EntId&amp;")","(select max(TrackId) from Tracks where TrackVendorId='"&amp;SUBSTITUTE(B100,"'","''")&amp;"' and  EnterpriseId="&amp;EntId&amp;")")&amp;", null, 0, 0, "&amp;if(I100&lt;&gt;"Published (managed by a publisher)", "null", "(select PublisherId from Publishers where name=N'"&amp;SUBSTITUTE(trim(J100),"'","''")&amp;"' and EnterpriseId="&amp;EntId&amp;")")&amp;" , null, (select RightsId from MechanicalsRights where RightsName='"&amp;SUBSTITUTE(I100,"'","''")&amp;"'), null, null, (select RoleId from ContributorRoles where Name='"&amp;F100&amp;"'))"</f>
        <v>insert into ComposerContent VALUES ((select max(ComposerId) from Composers where Name=N'Maysa Trevelin Moreira Dos Santos' and EnterpriseId=647322), 50, (select max(TrackId) from tracks where isrc='BKTOK2300095' and EnterpriseId=647322), null, 0, 0, null , null, (select RightsId from MechanicalsRights where RightsName='Copyright control (self-published)'), null, null, (select RoleId from ContributorRoles where Name='Composer &amp; Lyricist'))</v>
      </c>
      <c r="M100" s="28" t="str">
        <f>VLOOKUP(A100,'9) Audio_Properties'!A:A,1,0)</f>
        <v>BKTOK2300095</v>
      </c>
    </row>
    <row r="101">
      <c r="A101" s="8" t="s">
        <v>868</v>
      </c>
      <c r="B101" s="116"/>
      <c r="C101" s="143" t="str">
        <f t="array" ref="C101">ifs(and(isblank($A101),isblank($B101)),"", not(iserror(vlookup($A101&amp;$B101,'5) Release_Track'!$F:$F&amp;'5) Release_Track'!$G:$G,1,0))),vlookup($A101&amp;$B101,{'5) Release_Track'!$F:$F&amp;'5) Release_Track'!$G:$G,'5) Release_Track'!$H:$H},2,0), or(and(not(isblank($B101)),$B101=$B99,$A101&lt;&gt;$A99),and(not(isblank($A101)),$A101=$A99,$B101&lt;&gt;$B99)),"ID LISTS UNALIGNED",and($A101&lt;&gt;"",countif('5) Release_Track'!$F:$F,$A101)=0),"NO ISRC MATCH in Release_Track",and($B101&lt;&gt;"",countif('5) Release_Track'!$G:$G,$B101)=0),"NO CATALOG ID MATCH in Release_Track",iserror(vlookup($A101&amp;$B101,'5) Release_Track'!$F:$F&amp;'5) Release_Track'!$G:$G,1,0)),"NO ISRC-CATALOG ID pair MATCH in Release_Track" )</f>
        <v>Animes Hype 2</v>
      </c>
      <c r="D101" s="143" t="str">
        <f t="array" ref="D101">ifs(and(isblank($A101),isblank($B101)),"", not(iserror(vlookup($A101&amp;$B101,'5) Release_Track'!$F:$F&amp;'5) Release_Track'!$G:$G,1,0))),vlookup($A101&amp;$B101,{'5) Release_Track'!$F:$F&amp;'5) Release_Track'!$G:$G,'5) Release_Track'!$I:$I},2,0), or(and(not(isblank($B101)),$B101=$B99,$A101&lt;&gt;$A99),and(not(isblank($A101)),$A101=$A99,$B101&lt;&gt;$B99)),"ID LISTS UNALIGNED",and($A101&lt;&gt;"",countif('5) Release_Track'!$F:$F,$A101)=0),"NO ISRC MATCH in Release_Track",and($B101&lt;&gt;"",countif('5) Release_Track'!$G:$G,$B101)=0),"NO CATALOG ID MATCH in Release_Track",iserror(vlookup($A101&amp;$B101,'5) Release_Track'!$F:$F&amp;'5) Release_Track'!$G:$G,1,0)),"NO ISRC-CATALOG ID pair MATCH in Release_Track" )</f>
        <v/>
      </c>
      <c r="E101" s="49" t="s">
        <v>1277</v>
      </c>
      <c r="F101" s="135" t="s">
        <v>1305</v>
      </c>
      <c r="G101" s="191">
        <v>1.0</v>
      </c>
      <c r="H101" s="192">
        <f t="shared" si="1"/>
        <v>1</v>
      </c>
      <c r="I101" s="8" t="s">
        <v>1306</v>
      </c>
      <c r="J101" s="20"/>
      <c r="K101" s="20"/>
      <c r="L101" s="8" t="str">
        <f>"insert into ComposerContent VALUES ((select max(ComposerId) from Composers where Name=N'"&amp;SUBSTITUTE(trim(E101),"'","''")&amp;"' and EnterpriseId="&amp;EntId&amp;"), "&amp;G101*100&amp;", "&amp;if(ISBLANK(B101),"(select max(TrackId) from tracks where isrc='"&amp;A101&amp;"' and EnterpriseId="&amp;EntId&amp;")","(select max(TrackId) from Tracks where TrackVendorId='"&amp;SUBSTITUTE(B101,"'","''")&amp;"' and  EnterpriseId="&amp;EntId&amp;")")&amp;", null, 0, 0, "&amp;if(I101&lt;&gt;"Published (managed by a publisher)", "null", "(select PublisherId from Publishers where name=N'"&amp;SUBSTITUTE(trim(J101),"'","''")&amp;"' and EnterpriseId="&amp;EntId&amp;")")&amp;" , null, (select RightsId from MechanicalsRights where RightsName='"&amp;SUBSTITUTE(I101,"'","''")&amp;"'), null, null, (select RoleId from ContributorRoles where Name='"&amp;F101&amp;"'))"</f>
        <v>insert into ComposerContent VALUES ((select max(ComposerId) from Composers where Name=N'Jackson Bertholdo Dos Santos' and EnterpriseId=647322), 100, (select max(TrackId) from tracks where isrc='BKTOK2300096' and EnterpriseId=647322), null, 0, 0, null , null, (select RightsId from MechanicalsRights where RightsName='Copyright control (self-published)'), null, null, (select RoleId from ContributorRoles where Name='Composer &amp; Lyricist'))</v>
      </c>
      <c r="M101" s="28" t="str">
        <f>VLOOKUP(A101,'9) Audio_Properties'!A:A,1,0)</f>
        <v>BKTOK2300096</v>
      </c>
    </row>
    <row r="102">
      <c r="A102" s="8" t="s">
        <v>870</v>
      </c>
      <c r="B102" s="116"/>
      <c r="C102" s="143" t="str">
        <f t="array" ref="C102">ifs(and(isblank($A102),isblank($B102)),"", not(iserror(vlookup($A102&amp;$B102,'5) Release_Track'!$F:$F&amp;'5) Release_Track'!$G:$G,1,0))),vlookup($A102&amp;$B102,{'5) Release_Track'!$F:$F&amp;'5) Release_Track'!$G:$G,'5) Release_Track'!$H:$H},2,0),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Mitsuya e Taiju</v>
      </c>
      <c r="D102" s="143" t="str">
        <f t="array" ref="D102">ifs(and(isblank($A102),isblank($B102)),"", not(iserror(vlookup($A102&amp;$B102,'5) Release_Track'!$F:$F&amp;'5) Release_Track'!$G:$G,1,0))),vlookup($A102&amp;$B102,{'5) Release_Track'!$F:$F&amp;'5) Release_Track'!$G:$G,'5) Release_Track'!$I:$I},2,0),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
      </c>
      <c r="E102" s="49" t="s">
        <v>1277</v>
      </c>
      <c r="F102" s="135" t="s">
        <v>1305</v>
      </c>
      <c r="G102" s="191">
        <v>1.0</v>
      </c>
      <c r="H102" s="192">
        <f t="shared" si="1"/>
        <v>1</v>
      </c>
      <c r="I102" s="8" t="s">
        <v>1306</v>
      </c>
      <c r="J102" s="20"/>
      <c r="K102" s="20"/>
      <c r="L102" s="8" t="str">
        <f>"insert into ComposerContent VALUES ((select max(ComposerId) from Composers where Name=N'"&amp;SUBSTITUTE(trim(E102),"'","''")&amp;"' and EnterpriseId="&amp;EntId&amp;"), "&amp;G102*100&amp;", "&amp;if(ISBLANK(B102),"(select max(TrackId) from tracks where isrc='"&amp;A102&amp;"' and EnterpriseId="&amp;EntId&amp;")","(select max(TrackId) from Tracks where TrackVendorId='"&amp;SUBSTITUTE(B102,"'","''")&amp;"' and  EnterpriseId="&amp;EntId&amp;")")&amp;", null, 0, 0, "&amp;if(I102&lt;&gt;"Published (managed by a publisher)", "null", "(select PublisherId from Publishers where name=N'"&amp;SUBSTITUTE(trim(J102),"'","''")&amp;"' and EnterpriseId="&amp;EntId&amp;")")&amp;" , null, (select RightsId from MechanicalsRights where RightsName='"&amp;SUBSTITUTE(I102,"'","''")&amp;"'), null, null, (select RoleId from ContributorRoles where Name='"&amp;F102&amp;"'))"</f>
        <v>insert into ComposerContent VALUES ((select max(ComposerId) from Composers where Name=N'Jackson Bertholdo Dos Santos' and EnterpriseId=647322), 100, (select max(TrackId) from tracks where isrc='BKTOK2300097' and EnterpriseId=647322), null, 0, 0, null , null, (select RightsId from MechanicalsRights where RightsName='Copyright control (self-published)'), null, null, (select RoleId from ContributorRoles where Name='Composer &amp; Lyricist'))</v>
      </c>
      <c r="M102" s="28" t="str">
        <f>VLOOKUP(A102,'9) Audio_Properties'!A:A,1,0)</f>
        <v>BKTOK2300097</v>
      </c>
    </row>
    <row r="103">
      <c r="A103" s="8" t="s">
        <v>872</v>
      </c>
      <c r="B103" s="116"/>
      <c r="C103" s="143" t="str">
        <f t="array" ref="C103">ifs(and(isblank($A103),isblank($B103)),"", not(iserror(vlookup($A103&amp;$B103,'5) Release_Track'!$F:$F&amp;'5) Release_Track'!$G:$G,1,0))),vlookup($A103&amp;$B103,{'5) Release_Track'!$F:$F&amp;'5) Release_Track'!$G:$G,'5) Release_Track'!$H:$H},2,0), or(and(not(isblank($B103)),$B103=#REF!,$A103&lt;&gt;#REF!),and(not(isblank($A103)),$A103=#REF!,$B103&lt;&gt;#REF!)),"ID LISTS UNALIGNED",and($A103&lt;&gt;"",countif('5) Release_Track'!$F:$F,$A103)=0),"NO ISRC MATCH in Release_Track",and($B103&lt;&gt;"",countif('5) Release_Track'!$G:$G,$B103)=0),"NO CATALOG ID MATCH in Release_Track",iserror(vlookup($A103&amp;$B103,'5) Release_Track'!$F:$F&amp;'5) Release_Track'!$G:$G,1,0)),"NO ISRC-CATALOG ID pair MATCH in Release_Track" )</f>
        <v>Jumanji</v>
      </c>
      <c r="D103" s="143" t="str">
        <f t="array" ref="D103">ifs(and(isblank($A103),isblank($B103)),"", not(iserror(vlookup($A103&amp;$B103,'5) Release_Track'!$F:$F&amp;'5) Release_Track'!$G:$G,1,0))),vlookup($A103&amp;$B103,{'5) Release_Track'!$F:$F&amp;'5) Release_Track'!$G:$G,'5) Release_Track'!$I:$I},2,0), or(and(not(isblank($B103)),$B103=#REF!,$A103&lt;&gt;#REF!),and(not(isblank($A103)),$A103=#REF!,$B103&lt;&gt;#REF!)),"ID LISTS UNALIGNED",and($A103&lt;&gt;"",countif('5) Release_Track'!$F:$F,$A103)=0),"NO ISRC MATCH in Release_Track",and($B103&lt;&gt;"",countif('5) Release_Track'!$G:$G,$B103)=0),"NO CATALOG ID MATCH in Release_Track",iserror(vlookup($A103&amp;$B103,'5) Release_Track'!$F:$F&amp;'5) Release_Track'!$G:$G,1,0)),"NO ISRC-CATALOG ID pair MATCH in Release_Track" )</f>
        <v/>
      </c>
      <c r="E103" s="49" t="s">
        <v>1279</v>
      </c>
      <c r="F103" s="135" t="s">
        <v>1305</v>
      </c>
      <c r="G103" s="191">
        <v>1.0</v>
      </c>
      <c r="H103" s="192">
        <f t="shared" si="1"/>
        <v>1</v>
      </c>
      <c r="I103" s="8" t="s">
        <v>1306</v>
      </c>
      <c r="J103" s="20"/>
      <c r="K103" s="20"/>
      <c r="L103" s="8" t="str">
        <f>"insert into ComposerContent VALUES ((select max(ComposerId) from Composers where Name=N'"&amp;SUBSTITUTE(trim(E103),"'","''")&amp;"' and EnterpriseId="&amp;EntId&amp;"), "&amp;G103*100&amp;", "&amp;if(ISBLANK(B103),"(select max(TrackId) from tracks where isrc='"&amp;A103&amp;"' and EnterpriseId="&amp;EntId&amp;")","(select max(TrackId) from Tracks where TrackVendorId='"&amp;SUBSTITUTE(B103,"'","''")&amp;"' and  EnterpriseId="&amp;EntId&amp;")")&amp;", null, 0, 0, "&amp;if(I103&lt;&gt;"Published (managed by a publisher)", "null", "(select PublisherId from Publishers where name=N'"&amp;SUBSTITUTE(trim(J103),"'","''")&amp;"' and EnterpriseId="&amp;EntId&amp;")")&amp;" , null, (select RightsId from MechanicalsRights where RightsName='"&amp;SUBSTITUTE(I103,"'","''")&amp;"'), null, null, (select RoleId from ContributorRoles where Name='"&amp;F103&amp;"'))"</f>
        <v>insert into ComposerContent VALUES ((select max(ComposerId) from Composers where Name=N'Lucas Gonçalves' and EnterpriseId=647322), 100, (select max(TrackId) from tracks where isrc='BKTOK2300100' and EnterpriseId=647322), null, 0, 0, null , null, (select RightsId from MechanicalsRights where RightsName='Copyright control (self-published)'), null, null, (select RoleId from ContributorRoles where Name='Composer &amp; Lyricist'))</v>
      </c>
      <c r="M103" s="28" t="str">
        <f>VLOOKUP(A103,'9) Audio_Properties'!A:A,1,0)</f>
        <v>BKTOK2300100</v>
      </c>
    </row>
    <row r="104">
      <c r="A104" s="8" t="s">
        <v>874</v>
      </c>
      <c r="B104" s="116"/>
      <c r="C104" s="143" t="str">
        <f t="array" ref="C104">ifs(and(isblank($A104),isblank($B104)),"", not(iserror(vlookup($A104&amp;$B104,'5) Release_Track'!$F:$F&amp;'5) Release_Track'!$G:$G,1,0))),vlookup($A104&amp;$B104,{'5) Release_Track'!$F:$F&amp;'5) Release_Track'!$G:$G,'5) Release_Track'!$H:$H},2,0), or(and(not(isblank($B104)),$B104=$B103,$A104&lt;&gt;$A103),and(not(isblank($A104)),$A104=$A103,$B104&lt;&gt;$B103)),"ID LISTS UNALIGNED",and($A104&lt;&gt;"",countif('5) Release_Track'!$F:$F,$A104)=0),"NO ISRC MATCH in Release_Track",and($B104&lt;&gt;"",countif('5) Release_Track'!$G:$G,$B104)=0),"NO CATALOG ID MATCH in Release_Track",iserror(vlookup($A104&amp;$B104,'5) Release_Track'!$F:$F&amp;'5) Release_Track'!$G:$G,1,0)),"NO ISRC-CATALOG ID pair MATCH in Release_Track" )</f>
        <v>Apenas um Show</v>
      </c>
      <c r="D104" s="143" t="str">
        <f t="array" ref="D104">ifs(and(isblank($A104),isblank($B104)),"", not(iserror(vlookup($A104&amp;$B104,'5) Release_Track'!$F:$F&amp;'5) Release_Track'!$G:$G,1,0))),vlookup($A104&amp;$B104,{'5) Release_Track'!$F:$F&amp;'5) Release_Track'!$G:$G,'5) Release_Track'!$I:$I},2,0), or(and(not(isblank($B104)),$B104=$B103,$A104&lt;&gt;$A103),and(not(isblank($A104)),$A104=$A103,$B104&lt;&gt;$B103)),"ID LISTS UNALIGNED",and($A104&lt;&gt;"",countif('5) Release_Track'!$F:$F,$A104)=0),"NO ISRC MATCH in Release_Track",and($B104&lt;&gt;"",countif('5) Release_Track'!$G:$G,$B104)=0),"NO CATALOG ID MATCH in Release_Track",iserror(vlookup($A104&amp;$B104,'5) Release_Track'!$F:$F&amp;'5) Release_Track'!$G:$G,1,0)),"NO ISRC-CATALOG ID pair MATCH in Release_Track" )</f>
        <v/>
      </c>
      <c r="E104" s="49" t="s">
        <v>1274</v>
      </c>
      <c r="F104" s="135" t="s">
        <v>1305</v>
      </c>
      <c r="G104" s="191">
        <v>1.0</v>
      </c>
      <c r="H104" s="192">
        <f t="shared" si="1"/>
        <v>1</v>
      </c>
      <c r="I104" s="8" t="s">
        <v>1306</v>
      </c>
      <c r="J104" s="20"/>
      <c r="K104" s="20"/>
      <c r="L104" s="8" t="str">
        <f>"insert into ComposerContent VALUES ((select max(ComposerId) from Composers where Name=N'"&amp;SUBSTITUTE(trim(E104),"'","''")&amp;"' and EnterpriseId="&amp;EntId&amp;"), "&amp;G104*100&amp;", "&amp;if(ISBLANK(B104),"(select max(TrackId) from tracks where isrc='"&amp;A104&amp;"' and EnterpriseId="&amp;EntId&amp;")","(select max(TrackId) from Tracks where TrackVendorId='"&amp;SUBSTITUTE(B104,"'","''")&amp;"' and  EnterpriseId="&amp;EntId&amp;")")&amp;", null, 0, 0, "&amp;if(I104&lt;&gt;"Published (managed by a publisher)", "null", "(select PublisherId from Publishers where name=N'"&amp;SUBSTITUTE(trim(J104),"'","''")&amp;"' and EnterpriseId="&amp;EntId&amp;")")&amp;" , null, (select RightsId from MechanicalsRights where RightsName='"&amp;SUBSTITUTE(I104,"'","''")&amp;"'), null, null, (select RoleId from ContributorRoles where Name='"&amp;F104&amp;"'))"</f>
        <v>insert into ComposerContent VALUES ((select max(ComposerId) from Composers where Name=N'Gabriel de Souza Bezerra' and EnterpriseId=647322), 100, (select max(TrackId) from tracks where isrc='BKTOK2300101' and EnterpriseId=647322), null, 0, 0, null , null, (select RightsId from MechanicalsRights where RightsName='Copyright control (self-published)'), null, null, (select RoleId from ContributorRoles where Name='Composer &amp; Lyricist'))</v>
      </c>
      <c r="M104" s="28" t="str">
        <f>VLOOKUP(A104,'9) Audio_Properties'!A:A,1,0)</f>
        <v>BKTOK2300101</v>
      </c>
    </row>
    <row r="105">
      <c r="A105" s="8" t="s">
        <v>876</v>
      </c>
      <c r="B105" s="116"/>
      <c r="C105" s="143" t="str">
        <f t="array" ref="C105">ifs(and(isblank($A105),isblank($B105)),"", not(iserror(vlookup($A105&amp;$B105,'5) Release_Track'!$F:$F&amp;'5) Release_Track'!$G:$G,1,0))),vlookup($A105&amp;$B105,{'5) Release_Track'!$F:$F&amp;'5) Release_Track'!$G:$G,'5) Release_Track'!$H:$H},2,0), or(and(not(isblank($B105)),$B105=$B104,$A105&lt;&gt;$A104),and(not(isblank($A105)),$A105=$A104,$B105&lt;&gt;$B104)),"ID LISTS UNALIGNED",and($A105&lt;&gt;"",countif('5) Release_Track'!$F:$F,$A105)=0),"NO ISRC MATCH in Release_Track",and($B105&lt;&gt;"",countif('5) Release_Track'!$G:$G,$B105)=0),"NO CATALOG ID MATCH in Release_Track",iserror(vlookup($A105&amp;$B105,'5) Release_Track'!$F:$F&amp;'5) Release_Track'!$G:$G,1,0)),"NO ISRC-CATALOG ID pair MATCH in Release_Track" )</f>
        <v>Gold Experience Réquiem</v>
      </c>
      <c r="D105" s="143" t="str">
        <f t="array" ref="D105">ifs(and(isblank($A105),isblank($B105)),"", not(iserror(vlookup($A105&amp;$B105,'5) Release_Track'!$F:$F&amp;'5) Release_Track'!$G:$G,1,0))),vlookup($A105&amp;$B105,{'5) Release_Track'!$F:$F&amp;'5) Release_Track'!$G:$G,'5) Release_Track'!$I:$I},2,0), or(and(not(isblank($B105)),$B105=$B104,$A105&lt;&gt;$A104),and(not(isblank($A105)),$A105=$A104,$B105&lt;&gt;$B104)),"ID LISTS UNALIGNED",and($A105&lt;&gt;"",countif('5) Release_Track'!$F:$F,$A105)=0),"NO ISRC MATCH in Release_Track",and($B105&lt;&gt;"",countif('5) Release_Track'!$G:$G,$B105)=0),"NO CATALOG ID MATCH in Release_Track",iserror(vlookup($A105&amp;$B105,'5) Release_Track'!$F:$F&amp;'5) Release_Track'!$G:$G,1,0)),"NO ISRC-CATALOG ID pair MATCH in Release_Track" )</f>
        <v/>
      </c>
      <c r="E105" s="49" t="s">
        <v>1281</v>
      </c>
      <c r="F105" s="135" t="s">
        <v>1305</v>
      </c>
      <c r="G105" s="191">
        <v>1.0</v>
      </c>
      <c r="H105" s="192">
        <f t="shared" si="1"/>
        <v>1</v>
      </c>
      <c r="I105" s="8" t="s">
        <v>1306</v>
      </c>
      <c r="J105" s="20"/>
      <c r="K105" s="20"/>
      <c r="L105" s="8" t="str">
        <f>"insert into ComposerContent VALUES ((select max(ComposerId) from Composers where Name=N'"&amp;SUBSTITUTE(trim(E105),"'","''")&amp;"' and EnterpriseId="&amp;EntId&amp;"), "&amp;G105*100&amp;", "&amp;if(ISBLANK(B105),"(select max(TrackId) from tracks where isrc='"&amp;A105&amp;"' and EnterpriseId="&amp;EntId&amp;")","(select max(TrackId) from Tracks where TrackVendorId='"&amp;SUBSTITUTE(B105,"'","''")&amp;"' and  EnterpriseId="&amp;EntId&amp;")")&amp;", null, 0, 0, "&amp;if(I105&lt;&gt;"Published (managed by a publisher)", "null", "(select PublisherId from Publishers where name=N'"&amp;SUBSTITUTE(trim(J105),"'","''")&amp;"' and EnterpriseId="&amp;EntId&amp;")")&amp;" , null, (select RightsId from MechanicalsRights where RightsName='"&amp;SUBSTITUTE(I105,"'","''")&amp;"'), null, null, (select RoleId from ContributorRoles where Name='"&amp;F105&amp;"'))"</f>
        <v>insert into ComposerContent VALUES ((select max(ComposerId) from Composers where Name=N'Matheus Sales Ferreira dos Santos' and EnterpriseId=647322), 100, (select max(TrackId) from tracks where isrc='BKTOK2300102' and EnterpriseId=647322), null, 0, 0, null , null, (select RightsId from MechanicalsRights where RightsName='Copyright control (self-published)'), null, null, (select RoleId from ContributorRoles where Name='Composer &amp; Lyricist'))</v>
      </c>
      <c r="M105" s="28" t="str">
        <f>VLOOKUP(A105,'9) Audio_Properties'!A:A,1,0)</f>
        <v>BKTOK2300102</v>
      </c>
    </row>
    <row r="106">
      <c r="A106" s="8" t="s">
        <v>878</v>
      </c>
      <c r="B106" s="116"/>
      <c r="C106" s="143" t="str">
        <f t="array" ref="C106">ifs(and(isblank($A106),isblank($B106)),"", not(iserror(vlookup($A106&amp;$B106,'5) Release_Track'!$F:$F&amp;'5) Release_Track'!$G:$G,1,0))),vlookup($A106&amp;$B106,{'5) Release_Track'!$F:$F&amp;'5) Release_Track'!$G:$G,'5) Release_Track'!$H:$H},2,0), or(and(not(isblank($B106)),$B106=#REF!,$A106&lt;&gt;#REF!),and(not(isblank($A106)),$A106=#REF!,$B106&lt;&gt;#REF!)),"ID LISTS UNALIGNED",and($A106&lt;&gt;"",countif('5) Release_Track'!$F:$F,$A106)=0),"NO ISRC MATCH in Release_Track",and($B106&lt;&gt;"",countif('5) Release_Track'!$G:$G,$B106)=0),"NO CATALOG ID MATCH in Release_Track",iserror(vlookup($A106&amp;$B106,'5) Release_Track'!$F:$F&amp;'5) Release_Track'!$G:$G,1,0)),"NO ISRC-CATALOG ID pair MATCH in Release_Track" )</f>
        <v>Style Nika</v>
      </c>
      <c r="D106" s="143" t="str">
        <f t="array" ref="D106">ifs(and(isblank($A106),isblank($B106)),"", not(iserror(vlookup($A106&amp;$B106,'5) Release_Track'!$F:$F&amp;'5) Release_Track'!$G:$G,1,0))),vlookup($A106&amp;$B106,{'5) Release_Track'!$F:$F&amp;'5) Release_Track'!$G:$G,'5) Release_Track'!$I:$I},2,0), or(and(not(isblank($B106)),$B106=#REF!,$A106&lt;&gt;#REF!),and(not(isblank($A106)),$A106=#REF!,$B106&lt;&gt;#REF!)),"ID LISTS UNALIGNED",and($A106&lt;&gt;"",countif('5) Release_Track'!$F:$F,$A106)=0),"NO ISRC MATCH in Release_Track",and($B106&lt;&gt;"",countif('5) Release_Track'!$G:$G,$B106)=0),"NO CATALOG ID MATCH in Release_Track",iserror(vlookup($A106&amp;$B106,'5) Release_Track'!$F:$F&amp;'5) Release_Track'!$G:$G,1,0)),"NO ISRC-CATALOG ID pair MATCH in Release_Track" )</f>
        <v/>
      </c>
      <c r="E106" s="49" t="s">
        <v>1280</v>
      </c>
      <c r="F106" s="135" t="s">
        <v>1305</v>
      </c>
      <c r="G106" s="191">
        <v>1.0</v>
      </c>
      <c r="H106" s="192">
        <f t="shared" si="1"/>
        <v>1</v>
      </c>
      <c r="I106" s="8" t="s">
        <v>1306</v>
      </c>
      <c r="J106" s="20"/>
      <c r="K106" s="20"/>
      <c r="L106" s="8" t="str">
        <f>"insert into ComposerContent VALUES ((select max(ComposerId) from Composers where Name=N'"&amp;SUBSTITUTE(trim(E106),"'","''")&amp;"' and EnterpriseId="&amp;EntId&amp;"), "&amp;G106*100&amp;", "&amp;if(ISBLANK(B106),"(select max(TrackId) from tracks where isrc='"&amp;A106&amp;"' and EnterpriseId="&amp;EntId&amp;")","(select max(TrackId) from Tracks where TrackVendorId='"&amp;SUBSTITUTE(B106,"'","''")&amp;"' and  EnterpriseId="&amp;EntId&amp;")")&amp;", null, 0, 0, "&amp;if(I106&lt;&gt;"Published (managed by a publisher)", "null", "(select PublisherId from Publishers where name=N'"&amp;SUBSTITUTE(trim(J106),"'","''")&amp;"' and EnterpriseId="&amp;EntId&amp;")")&amp;" , null, (select RightsId from MechanicalsRights where RightsName='"&amp;SUBSTITUTE(I106,"'","''")&amp;"'), null, null, (select RoleId from ContributorRoles where Name='"&amp;F106&amp;"'))"</f>
        <v>insert into ComposerContent VALUES ((select max(ComposerId) from Composers where Name=N'Marcio Henrique Ribeiro Brito' and EnterpriseId=647322), 100, (select max(TrackId) from tracks where isrc='BKTOK2300107' and EnterpriseId=647322), null, 0, 0, null , null, (select RightsId from MechanicalsRights where RightsName='Copyright control (self-published)'), null, null, (select RoleId from ContributorRoles where Name='Composer &amp; Lyricist'))</v>
      </c>
      <c r="M106" s="28" t="str">
        <f>VLOOKUP(A106,'9) Audio_Properties'!A:A,1,0)</f>
        <v>BKTOK2300107</v>
      </c>
    </row>
    <row r="107">
      <c r="A107" s="8" t="s">
        <v>880</v>
      </c>
      <c r="B107" s="116"/>
      <c r="C107" s="143" t="str">
        <f t="array" ref="C107">ifs(and(isblank($A107),isblank($B107)),"", not(iserror(vlookup($A107&amp;$B107,'5) Release_Track'!$F:$F&amp;'5) Release_Track'!$G:$G,1,0))),vlookup($A107&amp;$B107,{'5) Release_Track'!$F:$F&amp;'5) Release_Track'!$G:$G,'5) Release_Track'!$H:$H},2,0), or(and(not(isblank($B107)),$B107=$B106,$A107&lt;&gt;$A106),and(not(isblank($A107)),$A107=$A106,$B107&lt;&gt;$B106)),"ID LISTS UNALIGNED",and($A107&lt;&gt;"",countif('5) Release_Track'!$F:$F,$A107)=0),"NO ISRC MATCH in Release_Track",and($B107&lt;&gt;"",countif('5) Release_Track'!$G:$G,$B107)=0),"NO CATALOG ID MATCH in Release_Track",iserror(vlookup($A107&amp;$B107,'5) Release_Track'!$F:$F&amp;'5) Release_Track'!$G:$G,1,0)),"NO ISRC-CATALOG ID pair MATCH in Release_Track" )</f>
        <v>Carburando</v>
      </c>
      <c r="D107" s="143" t="str">
        <f t="array" ref="D107">ifs(and(isblank($A107),isblank($B107)),"", not(iserror(vlookup($A107&amp;$B107,'5) Release_Track'!$F:$F&amp;'5) Release_Track'!$G:$G,1,0))),vlookup($A107&amp;$B107,{'5) Release_Track'!$F:$F&amp;'5) Release_Track'!$G:$G,'5) Release_Track'!$I:$I},2,0), or(and(not(isblank($B107)),$B107=$B106,$A107&lt;&gt;$A106),and(not(isblank($A107)),$A107=$A106,$B107&lt;&gt;$B106)),"ID LISTS UNALIGNED",and($A107&lt;&gt;"",countif('5) Release_Track'!$F:$F,$A107)=0),"NO ISRC MATCH in Release_Track",and($B107&lt;&gt;"",countif('5) Release_Track'!$G:$G,$B107)=0),"NO CATALOG ID MATCH in Release_Track",iserror(vlookup($A107&amp;$B107,'5) Release_Track'!$F:$F&amp;'5) Release_Track'!$G:$G,1,0)),"NO ISRC-CATALOG ID pair MATCH in Release_Track" )</f>
        <v/>
      </c>
      <c r="E107" s="43" t="s">
        <v>1279</v>
      </c>
      <c r="F107" s="135" t="s">
        <v>1305</v>
      </c>
      <c r="G107" s="191">
        <v>0.25</v>
      </c>
      <c r="H107" s="192">
        <f t="shared" si="1"/>
        <v>0.25</v>
      </c>
      <c r="I107" s="8" t="s">
        <v>1306</v>
      </c>
      <c r="J107" s="20"/>
      <c r="K107" s="20"/>
      <c r="L107" s="8" t="str">
        <f>"insert into ComposerContent VALUES ((select max(ComposerId) from Composers where Name=N'"&amp;SUBSTITUTE(trim(E107),"'","''")&amp;"' and EnterpriseId="&amp;EntId&amp;"), "&amp;G107*100&amp;", "&amp;if(ISBLANK(B107),"(select max(TrackId) from tracks where isrc='"&amp;A107&amp;"' and EnterpriseId="&amp;EntId&amp;")","(select max(TrackId) from Tracks where TrackVendorId='"&amp;SUBSTITUTE(B107,"'","''")&amp;"' and  EnterpriseId="&amp;EntId&amp;")")&amp;", null, 0, 0, "&amp;if(I107&lt;&gt;"Published (managed by a publisher)", "null", "(select PublisherId from Publishers where name=N'"&amp;SUBSTITUTE(trim(J107),"'","''")&amp;"' and EnterpriseId="&amp;EntId&amp;")")&amp;" , null, (select RightsId from MechanicalsRights where RightsName='"&amp;SUBSTITUTE(I107,"'","''")&amp;"'), null, null, (select RoleId from ContributorRoles where Name='"&amp;F107&amp;"'))"</f>
        <v>insert into ComposerContent VALUES ((select max(ComposerId) from Composers where Name=N'Lucas Gonçalves' and EnterpriseId=647322), 25, (select max(TrackId) from tracks where isrc='BKTOK2300108' and EnterpriseId=647322), null, 0, 0, null , null, (select RightsId from MechanicalsRights where RightsName='Copyright control (self-published)'), null, null, (select RoleId from ContributorRoles where Name='Composer &amp; Lyricist'))</v>
      </c>
      <c r="M107" s="28" t="str">
        <f>VLOOKUP(A107,'9) Audio_Properties'!A:A,1,0)</f>
        <v>BKTOK2300108</v>
      </c>
    </row>
    <row r="108">
      <c r="A108" s="8" t="s">
        <v>880</v>
      </c>
      <c r="B108" s="116"/>
      <c r="C108" s="143" t="str">
        <f t="array" ref="C108">ifs(and(isblank($A108),isblank($B108)),"", not(iserror(vlookup($A108&amp;$B108,'5) Release_Track'!$F:$F&amp;'5) Release_Track'!$G:$G,1,0))),vlookup($A108&amp;$B108,{'5) Release_Track'!$F:$F&amp;'5) Release_Track'!$G:$G,'5) Release_Track'!$H:$H},2,0), or(and(not(isblank($B108)),$B108=$B107,$A108&lt;&gt;$A107),and(not(isblank($A108)),$A108=$A107,$B108&lt;&gt;$B107)),"ID LISTS UNALIGNED",and($A108&lt;&gt;"",countif('5) Release_Track'!$F:$F,$A108)=0),"NO ISRC MATCH in Release_Track",and($B108&lt;&gt;"",countif('5) Release_Track'!$G:$G,$B108)=0),"NO CATALOG ID MATCH in Release_Track",iserror(vlookup($A108&amp;$B108,'5) Release_Track'!$F:$F&amp;'5) Release_Track'!$G:$G,1,0)),"NO ISRC-CATALOG ID pair MATCH in Release_Track" )</f>
        <v>Carburando</v>
      </c>
      <c r="D108" s="143"/>
      <c r="E108" s="43" t="s">
        <v>1278</v>
      </c>
      <c r="F108" s="135" t="s">
        <v>1305</v>
      </c>
      <c r="G108" s="191">
        <v>0.25</v>
      </c>
      <c r="H108" s="192">
        <f t="shared" si="1"/>
        <v>0.5</v>
      </c>
      <c r="I108" s="8" t="s">
        <v>1306</v>
      </c>
      <c r="J108" s="20"/>
      <c r="K108" s="20"/>
      <c r="L108" s="8" t="str">
        <f>"insert into ComposerContent VALUES ((select max(ComposerId) from Composers where Name=N'"&amp;SUBSTITUTE(trim(E108),"'","''")&amp;"' and EnterpriseId="&amp;EntId&amp;"), "&amp;G108*100&amp;", "&amp;if(ISBLANK(B108),"(select max(TrackId) from tracks where isrc='"&amp;A108&amp;"' and EnterpriseId="&amp;EntId&amp;")","(select max(TrackId) from Tracks where TrackVendorId='"&amp;SUBSTITUTE(B108,"'","''")&amp;"' and  EnterpriseId="&amp;EntId&amp;")")&amp;", null, 0, 0, "&amp;if(I108&lt;&gt;"Published (managed by a publisher)", "null", "(select PublisherId from Publishers where name=N'"&amp;SUBSTITUTE(trim(J108),"'","''")&amp;"' and EnterpriseId="&amp;EntId&amp;")")&amp;" , null, (select RightsId from MechanicalsRights where RightsName='"&amp;SUBSTITUTE(I108,"'","''")&amp;"'), null, null, (select RoleId from ContributorRoles where Name='"&amp;F108&amp;"'))"</f>
        <v>insert into ComposerContent VALUES ((select max(ComposerId) from Composers where Name=N'João Vitor Rosário Santana' and EnterpriseId=647322), 25, (select max(TrackId) from tracks where isrc='BKTOK2300108' and EnterpriseId=647322), null, 0, 0, null , null, (select RightsId from MechanicalsRights where RightsName='Copyright control (self-published)'), null, null, (select RoleId from ContributorRoles where Name='Composer &amp; Lyricist'))</v>
      </c>
      <c r="M108" s="28" t="str">
        <f>VLOOKUP(A108,'9) Audio_Properties'!A:A,1,0)</f>
        <v>BKTOK2300108</v>
      </c>
    </row>
    <row r="109">
      <c r="A109" s="8" t="s">
        <v>880</v>
      </c>
      <c r="B109" s="116"/>
      <c r="C109" s="143" t="str">
        <f t="array" ref="C109">ifs(and(isblank($A109),isblank($B109)),"", not(iserror(vlookup($A109&amp;$B109,'5) Release_Track'!$F:$F&amp;'5) Release_Track'!$G:$G,1,0))),vlookup($A109&amp;$B109,{'5) Release_Track'!$F:$F&amp;'5) Release_Track'!$G:$G,'5) Release_Track'!$H:$H},2,0), or(and(not(isblank($B109)),$B109=$B108,$A109&lt;&gt;$A108),and(not(isblank($A109)),$A109=$A108,$B109&lt;&gt;$B108)),"ID LISTS UNALIGNED",and($A109&lt;&gt;"",countif('5) Release_Track'!$F:$F,$A109)=0),"NO ISRC MATCH in Release_Track",and($B109&lt;&gt;"",countif('5) Release_Track'!$G:$G,$B109)=0),"NO CATALOG ID MATCH in Release_Track",iserror(vlookup($A109&amp;$B109,'5) Release_Track'!$F:$F&amp;'5) Release_Track'!$G:$G,1,0)),"NO ISRC-CATALOG ID pair MATCH in Release_Track" )</f>
        <v>Carburando</v>
      </c>
      <c r="D109" s="143"/>
      <c r="E109" s="43" t="s">
        <v>1286</v>
      </c>
      <c r="F109" s="135" t="s">
        <v>1305</v>
      </c>
      <c r="G109" s="191">
        <v>0.25</v>
      </c>
      <c r="H109" s="192">
        <f t="shared" si="1"/>
        <v>0.75</v>
      </c>
      <c r="I109" s="8" t="s">
        <v>1306</v>
      </c>
      <c r="J109" s="20"/>
      <c r="K109" s="20"/>
      <c r="L109" s="8" t="str">
        <f>"insert into ComposerContent VALUES ((select max(ComposerId) from Composers where Name=N'"&amp;SUBSTITUTE(trim(E109),"'","''")&amp;"' and EnterpriseId="&amp;EntId&amp;"), "&amp;G109*100&amp;", "&amp;if(ISBLANK(B109),"(select max(TrackId) from tracks where isrc='"&amp;A109&amp;"' and EnterpriseId="&amp;EntId&amp;")","(select max(TrackId) from Tracks where TrackVendorId='"&amp;SUBSTITUTE(B109,"'","''")&amp;"' and  EnterpriseId="&amp;EntId&amp;")")&amp;", null, 0, 0, "&amp;if(I109&lt;&gt;"Published (managed by a publisher)", "null", "(select PublisherId from Publishers where name=N'"&amp;SUBSTITUTE(trim(J109),"'","''")&amp;"' and EnterpriseId="&amp;EntId&amp;")")&amp;" , null, (select RightsId from MechanicalsRights where RightsName='"&amp;SUBSTITUTE(I109,"'","''")&amp;"'), null, null, (select RoleId from ContributorRoles where Name='"&amp;F109&amp;"'))"</f>
        <v>insert into ComposerContent VALUES ((select max(ComposerId) from Composers where Name=N'Plauto Poeckel' and EnterpriseId=647322), 25, (select max(TrackId) from tracks where isrc='BKTOK2300108' and EnterpriseId=647322), null, 0, 0, null , null, (select RightsId from MechanicalsRights where RightsName='Copyright control (self-published)'), null, null, (select RoleId from ContributorRoles where Name='Composer &amp; Lyricist'))</v>
      </c>
      <c r="M109" s="28" t="str">
        <f>VLOOKUP(A109,'9) Audio_Properties'!A:A,1,0)</f>
        <v>BKTOK2300108</v>
      </c>
    </row>
    <row r="110">
      <c r="A110" s="8" t="s">
        <v>880</v>
      </c>
      <c r="B110" s="116"/>
      <c r="C110" s="143" t="str">
        <f t="array" ref="C110">ifs(and(isblank($A110),isblank($B110)),"", not(iserror(vlookup($A110&amp;$B110,'5) Release_Track'!$F:$F&amp;'5) Release_Track'!$G:$G,1,0))),vlookup($A110&amp;$B110,{'5) Release_Track'!$F:$F&amp;'5) Release_Track'!$G:$G,'5) Release_Track'!$H:$H},2,0), or(and(not(isblank($B110)),$B110=$B109,$A110&lt;&gt;$A109),and(not(isblank($A110)),$A110=$A109,$B110&lt;&gt;$B109)),"ID LISTS UNALIGNED",and($A110&lt;&gt;"",countif('5) Release_Track'!$F:$F,$A110)=0),"NO ISRC MATCH in Release_Track",and($B110&lt;&gt;"",countif('5) Release_Track'!$G:$G,$B110)=0),"NO CATALOG ID MATCH in Release_Track",iserror(vlookup($A110&amp;$B110,'5) Release_Track'!$F:$F&amp;'5) Release_Track'!$G:$G,1,0)),"NO ISRC-CATALOG ID pair MATCH in Release_Track" )</f>
        <v>Carburando</v>
      </c>
      <c r="D110" s="143"/>
      <c r="E110" s="43" t="s">
        <v>1267</v>
      </c>
      <c r="F110" s="135" t="s">
        <v>1305</v>
      </c>
      <c r="G110" s="191">
        <v>0.25</v>
      </c>
      <c r="H110" s="192">
        <f t="shared" si="1"/>
        <v>1</v>
      </c>
      <c r="I110" s="8" t="s">
        <v>1306</v>
      </c>
      <c r="J110" s="20"/>
      <c r="K110" s="20"/>
      <c r="L110" s="8" t="str">
        <f>"insert into ComposerContent VALUES ((select max(ComposerId) from Composers where Name=N'"&amp;SUBSTITUTE(trim(E110),"'","''")&amp;"' and EnterpriseId="&amp;EntId&amp;"), "&amp;G110*100&amp;", "&amp;if(ISBLANK(B110),"(select max(TrackId) from tracks where isrc='"&amp;A110&amp;"' and EnterpriseId="&amp;EntId&amp;")","(select max(TrackId) from Tracks where TrackVendorId='"&amp;SUBSTITUTE(B110,"'","''")&amp;"' and  EnterpriseId="&amp;EntId&amp;")")&amp;", null, 0, 0, "&amp;if(I110&lt;&gt;"Published (managed by a publisher)", "null", "(select PublisherId from Publishers where name=N'"&amp;SUBSTITUTE(trim(J110),"'","''")&amp;"' and EnterpriseId="&amp;EntId&amp;")")&amp;" , null, (select RightsId from MechanicalsRights where RightsName='"&amp;SUBSTITUTE(I110,"'","''")&amp;"'), null, null, (select RoleId from ContributorRoles where Name='"&amp;F110&amp;"'))"</f>
        <v>insert into ComposerContent VALUES ((select max(ComposerId) from Composers where Name=N'Atilla Nascimento' and EnterpriseId=647322), 25, (select max(TrackId) from tracks where isrc='BKTOK2300108' and EnterpriseId=647322), null, 0, 0, null , null, (select RightsId from MechanicalsRights where RightsName='Copyright control (self-published)'), null, null, (select RoleId from ContributorRoles where Name='Composer &amp; Lyricist'))</v>
      </c>
      <c r="M110" s="28" t="str">
        <f>VLOOKUP(A110,'9) Audio_Properties'!A:A,1,0)</f>
        <v>BKTOK2300108</v>
      </c>
    </row>
    <row r="111">
      <c r="A111" s="8" t="s">
        <v>882</v>
      </c>
      <c r="B111" s="116"/>
      <c r="C111" s="143" t="str">
        <f t="array" ref="C111">ifs(and(isblank($A111),isblank($B111)),"", not(iserror(vlookup($A111&amp;$B111,'5) Release_Track'!$F:$F&amp;'5) Release_Track'!$G:$G,1,0))),vlookup($A111&amp;$B111,{'5) Release_Track'!$F:$F&amp;'5) Release_Track'!$G:$G,'5) Release_Track'!$H:$H},2,0), or(and(not(isblank($B111)),$B111=$B107,$A111&lt;&gt;$A107),and(not(isblank($A111)),$A111=$A107,$B111&lt;&gt;$B107)),"ID LISTS UNALIGNED",and($A111&lt;&gt;"",countif('5) Release_Track'!$F:$F,$A111)=0),"NO ISRC MATCH in Release_Track",and($B111&lt;&gt;"",countif('5) Release_Track'!$G:$G,$B111)=0),"NO CATALOG ID MATCH in Release_Track",iserror(vlookup($A111&amp;$B111,'5) Release_Track'!$F:$F&amp;'5) Release_Track'!$G:$G,1,0)),"NO ISRC-CATALOG ID pair MATCH in Release_Track" )</f>
        <v>Nó de Ligação</v>
      </c>
      <c r="D111" s="143" t="str">
        <f t="array" ref="D111">ifs(and(isblank($A111),isblank($B111)),"", not(iserror(vlookup($A111&amp;$B111,'5) Release_Track'!$F:$F&amp;'5) Release_Track'!$G:$G,1,0))),vlookup($A111&amp;$B111,{'5) Release_Track'!$F:$F&amp;'5) Release_Track'!$G:$G,'5) Release_Track'!$I:$I},2,0), or(and(not(isblank($B111)),$B111=$B107,$A111&lt;&gt;$A107),and(not(isblank($A111)),$A111=$A107,$B111&lt;&gt;$B107)),"ID LISTS UNALIGNED",and($A111&lt;&gt;"",countif('5) Release_Track'!$F:$F,$A111)=0),"NO ISRC MATCH in Release_Track",and($B111&lt;&gt;"",countif('5) Release_Track'!$G:$G,$B111)=0),"NO CATALOG ID MATCH in Release_Track",iserror(vlookup($A111&amp;$B111,'5) Release_Track'!$F:$F&amp;'5) Release_Track'!$G:$G,1,0)),"NO ISRC-CATALOG ID pair MATCH in Release_Track" )</f>
        <v/>
      </c>
      <c r="E111" s="49" t="s">
        <v>1284</v>
      </c>
      <c r="F111" s="135" t="s">
        <v>1305</v>
      </c>
      <c r="G111" s="191">
        <v>1.0</v>
      </c>
      <c r="H111" s="192">
        <f t="shared" si="1"/>
        <v>1</v>
      </c>
      <c r="I111" s="8" t="s">
        <v>1306</v>
      </c>
      <c r="J111" s="20"/>
      <c r="K111" s="20"/>
      <c r="L111" s="8" t="str">
        <f>"insert into ComposerContent VALUES ((select max(ComposerId) from Composers where Name=N'"&amp;SUBSTITUTE(trim(E111),"'","''")&amp;"' and EnterpriseId="&amp;EntId&amp;"), "&amp;G111*100&amp;", "&amp;if(ISBLANK(B111),"(select max(TrackId) from tracks where isrc='"&amp;A111&amp;"' and EnterpriseId="&amp;EntId&amp;")","(select max(TrackId) from Tracks where TrackVendorId='"&amp;SUBSTITUTE(B111,"'","''")&amp;"' and  EnterpriseId="&amp;EntId&amp;")")&amp;", null, 0, 0, "&amp;if(I111&lt;&gt;"Published (managed by a publisher)", "null", "(select PublisherId from Publishers where name=N'"&amp;SUBSTITUTE(trim(J111),"'","''")&amp;"' and EnterpriseId="&amp;EntId&amp;")")&amp;" , null, (select RightsId from MechanicalsRights where RightsName='"&amp;SUBSTITUTE(I111,"'","''")&amp;"'), null, null, (select RoleId from ContributorRoles where Name='"&amp;F111&amp;"'))"</f>
        <v>insert into ComposerContent VALUES ((select max(ComposerId) from Composers where Name=N'Otavio Bortoli de Arruda' and EnterpriseId=647322), 100, (select max(TrackId) from tracks where isrc='BKTOK2300109' and EnterpriseId=647322), null, 0, 0, null , null, (select RightsId from MechanicalsRights where RightsName='Copyright control (self-published)'), null, null, (select RoleId from ContributorRoles where Name='Composer &amp; Lyricist'))</v>
      </c>
      <c r="M111" s="28" t="str">
        <f>VLOOKUP(A111,'9) Audio_Properties'!A:A,1,0)</f>
        <v>BKTOK2300109</v>
      </c>
    </row>
    <row r="112">
      <c r="A112" s="8" t="s">
        <v>884</v>
      </c>
      <c r="B112" s="116"/>
      <c r="C112" s="143" t="str">
        <f t="array" ref="C112">ifs(and(isblank($A112),isblank($B112)),"", not(iserror(vlookup($A112&amp;$B112,'5) Release_Track'!$F:$F&amp;'5) Release_Track'!$G:$G,1,0))),vlookup($A112&amp;$B112,{'5) Release_Track'!$F:$F&amp;'5) Release_Track'!$G:$G,'5) Release_Track'!$H:$H},2,0), or(and(not(isblank($B112)),$B112=$B111,$A112&lt;&gt;$A111),and(not(isblank($A112)),$A112=$A111,$B112&lt;&gt;$B111)),"ID LISTS UNALIGNED",and($A112&lt;&gt;"",countif('5) Release_Track'!$F:$F,$A112)=0),"NO ISRC MATCH in Release_Track",and($B112&lt;&gt;"",countif('5) Release_Track'!$G:$G,$B112)=0),"NO CATALOG ID MATCH in Release_Track",iserror(vlookup($A112&amp;$B112,'5) Release_Track'!$F:$F&amp;'5) Release_Track'!$G:$G,1,0)),"NO ISRC-CATALOG ID pair MATCH in Release_Track" )</f>
        <v>Eu Sou o Anjo Caído</v>
      </c>
      <c r="D112" s="143" t="str">
        <f t="array" ref="D112">ifs(and(isblank($A112),isblank($B112)),"", not(iserror(vlookup($A112&amp;$B112,'5) Release_Track'!$F:$F&amp;'5) Release_Track'!$G:$G,1,0))),vlookup($A112&amp;$B112,{'5) Release_Track'!$F:$F&amp;'5) Release_Track'!$G:$G,'5) Release_Track'!$I:$I},2,0), or(and(not(isblank($B112)),$B112=$B111,$A112&lt;&gt;$A111),and(not(isblank($A112)),$A112=$A111,$B112&lt;&gt;$B111)),"ID LISTS UNALIGNED",and($A112&lt;&gt;"",countif('5) Release_Track'!$F:$F,$A112)=0),"NO ISRC MATCH in Release_Track",and($B112&lt;&gt;"",countif('5) Release_Track'!$G:$G,$B112)=0),"NO CATALOG ID MATCH in Release_Track",iserror(vlookup($A112&amp;$B112,'5) Release_Track'!$F:$F&amp;'5) Release_Track'!$G:$G,1,0)),"NO ISRC-CATALOG ID pair MATCH in Release_Track" )</f>
        <v/>
      </c>
      <c r="E112" s="49" t="s">
        <v>1281</v>
      </c>
      <c r="F112" s="135" t="s">
        <v>1305</v>
      </c>
      <c r="G112" s="191">
        <v>1.0</v>
      </c>
      <c r="H112" s="192">
        <f t="shared" si="1"/>
        <v>1</v>
      </c>
      <c r="I112" s="8" t="s">
        <v>1306</v>
      </c>
      <c r="J112" s="20"/>
      <c r="K112" s="20"/>
      <c r="L112" s="8" t="str">
        <f>"insert into ComposerContent VALUES ((select max(ComposerId) from Composers where Name=N'"&amp;SUBSTITUTE(trim(E112),"'","''")&amp;"' and EnterpriseId="&amp;EntId&amp;"), "&amp;G112*100&amp;", "&amp;if(ISBLANK(B112),"(select max(TrackId) from tracks where isrc='"&amp;A112&amp;"' and EnterpriseId="&amp;EntId&amp;")","(select max(TrackId) from Tracks where TrackVendorId='"&amp;SUBSTITUTE(B112,"'","''")&amp;"' and  EnterpriseId="&amp;EntId&amp;")")&amp;", null, 0, 0, "&amp;if(I112&lt;&gt;"Published (managed by a publisher)", "null", "(select PublisherId from Publishers where name=N'"&amp;SUBSTITUTE(trim(J112),"'","''")&amp;"' and EnterpriseId="&amp;EntId&amp;")")&amp;" , null, (select RightsId from MechanicalsRights where RightsName='"&amp;SUBSTITUTE(I112,"'","''")&amp;"'), null, null, (select RoleId from ContributorRoles where Name='"&amp;F112&amp;"'))"</f>
        <v>insert into ComposerContent VALUES ((select max(ComposerId) from Composers where Name=N'Matheus Sales Ferreira dos Santos' and EnterpriseId=647322), 100, (select max(TrackId) from tracks where isrc='BKTOK2300110' and EnterpriseId=647322), null, 0, 0, null , null, (select RightsId from MechanicalsRights where RightsName='Copyright control (self-published)'), null, null, (select RoleId from ContributorRoles where Name='Composer &amp; Lyricist'))</v>
      </c>
      <c r="M112" s="28" t="str">
        <f>VLOOKUP(A112,'9) Audio_Properties'!A:A,1,0)</f>
        <v>BKTOK2300110</v>
      </c>
    </row>
    <row r="113">
      <c r="A113" s="8" t="s">
        <v>886</v>
      </c>
      <c r="B113" s="116"/>
      <c r="C113" s="143" t="str">
        <f t="array" ref="C113">ifs(and(isblank($A113),isblank($B113)),"", not(iserror(vlookup($A113&amp;$B113,'5) Release_Track'!$F:$F&amp;'5) Release_Track'!$G:$G,1,0))),vlookup($A113&amp;$B113,{'5) Release_Track'!$F:$F&amp;'5) Release_Track'!$G:$G,'5) Release_Track'!$H:$H},2,0), or(and(not(isblank($B113)),$B113=$B112,$A113&lt;&gt;$A112),and(not(isblank($A113)),$A113=$A112,$B113&lt;&gt;$B112)),"ID LISTS UNALIGNED",and($A113&lt;&gt;"",countif('5) Release_Track'!$F:$F,$A113)=0),"NO ISRC MATCH in Release_Track",and($B113&lt;&gt;"",countif('5) Release_Track'!$G:$G,$B113)=0),"NO CATALOG ID MATCH in Release_Track",iserror(vlookup($A113&amp;$B113,'5) Release_Track'!$F:$F&amp;'5) Release_Track'!$G:$G,1,0)),"NO ISRC-CATALOG ID pair MATCH in Release_Track" )</f>
        <v>Jimmy Hopkins</v>
      </c>
      <c r="D113" s="143" t="str">
        <f t="array" ref="D113">ifs(and(isblank($A113),isblank($B113)),"", not(iserror(vlookup($A113&amp;$B113,'5) Release_Track'!$F:$F&amp;'5) Release_Track'!$G:$G,1,0))),vlookup($A113&amp;$B113,{'5) Release_Track'!$F:$F&amp;'5) Release_Track'!$G:$G,'5) Release_Track'!$I:$I},2,0), or(and(not(isblank($B113)),$B113=$B112,$A113&lt;&gt;$A112),and(not(isblank($A113)),$A113=$A112,$B113&lt;&gt;$B112)),"ID LISTS UNALIGNED",and($A113&lt;&gt;"",countif('5) Release_Track'!$F:$F,$A113)=0),"NO ISRC MATCH in Release_Track",and($B113&lt;&gt;"",countif('5) Release_Track'!$G:$G,$B113)=0),"NO CATALOG ID MATCH in Release_Track",iserror(vlookup($A113&amp;$B113,'5) Release_Track'!$F:$F&amp;'5) Release_Track'!$G:$G,1,0)),"NO ISRC-CATALOG ID pair MATCH in Release_Track" )</f>
        <v/>
      </c>
      <c r="E113" s="49" t="s">
        <v>1274</v>
      </c>
      <c r="F113" s="135" t="s">
        <v>1305</v>
      </c>
      <c r="G113" s="191">
        <v>1.0</v>
      </c>
      <c r="H113" s="192">
        <f t="shared" si="1"/>
        <v>1</v>
      </c>
      <c r="I113" s="8" t="s">
        <v>1306</v>
      </c>
      <c r="J113" s="20"/>
      <c r="K113" s="20"/>
      <c r="L113" s="8" t="str">
        <f>"insert into ComposerContent VALUES ((select max(ComposerId) from Composers where Name=N'"&amp;SUBSTITUTE(trim(E113),"'","''")&amp;"' and EnterpriseId="&amp;EntId&amp;"), "&amp;G113*100&amp;", "&amp;if(ISBLANK(B113),"(select max(TrackId) from tracks where isrc='"&amp;A113&amp;"' and EnterpriseId="&amp;EntId&amp;")","(select max(TrackId) from Tracks where TrackVendorId='"&amp;SUBSTITUTE(B113,"'","''")&amp;"' and  EnterpriseId="&amp;EntId&amp;")")&amp;", null, 0, 0, "&amp;if(I113&lt;&gt;"Published (managed by a publisher)", "null", "(select PublisherId from Publishers where name=N'"&amp;SUBSTITUTE(trim(J113),"'","''")&amp;"' and EnterpriseId="&amp;EntId&amp;")")&amp;" , null, (select RightsId from MechanicalsRights where RightsName='"&amp;SUBSTITUTE(I113,"'","''")&amp;"'), null, null, (select RoleId from ContributorRoles where Name='"&amp;F113&amp;"'))"</f>
        <v>insert into ComposerContent VALUES ((select max(ComposerId) from Composers where Name=N'Gabriel de Souza Bezerra' and EnterpriseId=647322), 100, (select max(TrackId) from tracks where isrc='BKTOK2300111' and EnterpriseId=647322), null, 0, 0, null , null, (select RightsId from MechanicalsRights where RightsName='Copyright control (self-published)'), null, null, (select RoleId from ContributorRoles where Name='Composer &amp; Lyricist'))</v>
      </c>
      <c r="M113" s="28" t="str">
        <f>VLOOKUP(A113,'9) Audio_Properties'!A:A,1,0)</f>
        <v>BKTOK2300111</v>
      </c>
    </row>
    <row r="114">
      <c r="A114" s="8" t="s">
        <v>888</v>
      </c>
      <c r="B114" s="116"/>
      <c r="C114" s="143" t="str">
        <f t="array" ref="C114">ifs(and(isblank($A114),isblank($B114)),"", not(iserror(vlookup($A114&amp;$B114,'5) Release_Track'!$F:$F&amp;'5) Release_Track'!$G:$G,1,0))),vlookup($A114&amp;$B114,{'5) Release_Track'!$F:$F&amp;'5) Release_Track'!$G:$G,'5) Release_Track'!$H:$H},2,0), or(and(not(isblank($B114)),$B114=#REF!,$A114&lt;&gt;#REF!),and(not(isblank($A114)),$A114=#REF!,$B114&lt;&gt;#REF!)),"ID LISTS UNALIGNED",and($A114&lt;&gt;"",countif('5) Release_Track'!$F:$F,$A114)=0),"NO ISRC MATCH in Release_Track",and($B114&lt;&gt;"",countif('5) Release_Track'!$G:$G,$B114)=0),"NO CATALOG ID MATCH in Release_Track",iserror(vlookup($A114&amp;$B114,'5) Release_Track'!$F:$F&amp;'5) Release_Track'!$G:$G,1,0)),"NO ISRC-CATALOG ID pair MATCH in Release_Track" )</f>
        <v>O Vazio</v>
      </c>
      <c r="D114" s="143" t="str">
        <f t="array" ref="D114">ifs(and(isblank($A114),isblank($B114)),"", not(iserror(vlookup($A114&amp;$B114,'5) Release_Track'!$F:$F&amp;'5) Release_Track'!$G:$G,1,0))),vlookup($A114&amp;$B114,{'5) Release_Track'!$F:$F&amp;'5) Release_Track'!$G:$G,'5) Release_Track'!$I:$I},2,0), or(and(not(isblank($B114)),$B114=#REF!,$A114&lt;&gt;#REF!),and(not(isblank($A114)),$A114=#REF!,$B114&lt;&gt;#REF!)),"ID LISTS UNALIGNED",and($A114&lt;&gt;"",countif('5) Release_Track'!$F:$F,$A114)=0),"NO ISRC MATCH in Release_Track",and($B114&lt;&gt;"",countif('5) Release_Track'!$G:$G,$B114)=0),"NO CATALOG ID MATCH in Release_Track",iserror(vlookup($A114&amp;$B114,'5) Release_Track'!$F:$F&amp;'5) Release_Track'!$G:$G,1,0)),"NO ISRC-CATALOG ID pair MATCH in Release_Track" )</f>
        <v/>
      </c>
      <c r="E114" s="49" t="s">
        <v>1274</v>
      </c>
      <c r="F114" s="135" t="s">
        <v>1305</v>
      </c>
      <c r="G114" s="191">
        <v>1.0</v>
      </c>
      <c r="H114" s="192">
        <f t="shared" si="1"/>
        <v>1</v>
      </c>
      <c r="I114" s="8" t="s">
        <v>1306</v>
      </c>
      <c r="J114" s="20"/>
      <c r="K114" s="20"/>
      <c r="L114" s="8" t="str">
        <f>"insert into ComposerContent VALUES ((select max(ComposerId) from Composers where Name=N'"&amp;SUBSTITUTE(trim(E114),"'","''")&amp;"' and EnterpriseId="&amp;EntId&amp;"), "&amp;G114*100&amp;", "&amp;if(ISBLANK(B114),"(select max(TrackId) from tracks where isrc='"&amp;A114&amp;"' and EnterpriseId="&amp;EntId&amp;")","(select max(TrackId) from Tracks where TrackVendorId='"&amp;SUBSTITUTE(B114,"'","''")&amp;"' and  EnterpriseId="&amp;EntId&amp;")")&amp;", null, 0, 0, "&amp;if(I114&lt;&gt;"Published (managed by a publisher)", "null", "(select PublisherId from Publishers where name=N'"&amp;SUBSTITUTE(trim(J114),"'","''")&amp;"' and EnterpriseId="&amp;EntId&amp;")")&amp;" , null, (select RightsId from MechanicalsRights where RightsName='"&amp;SUBSTITUTE(I114,"'","''")&amp;"'), null, null, (select RoleId from ContributorRoles where Name='"&amp;F114&amp;"'))"</f>
        <v>insert into ComposerContent VALUES ((select max(ComposerId) from Composers where Name=N'Gabriel de Souza Bezerra' and EnterpriseId=647322), 100, (select max(TrackId) from tracks where isrc='BKTOK2300114' and EnterpriseId=647322), null, 0, 0, null , null, (select RightsId from MechanicalsRights where RightsName='Copyright control (self-published)'), null, null, (select RoleId from ContributorRoles where Name='Composer &amp; Lyricist'))</v>
      </c>
      <c r="M114" s="28" t="str">
        <f>VLOOKUP(A114,'9) Audio_Properties'!A:A,1,0)</f>
        <v>BKTOK2300114</v>
      </c>
    </row>
    <row r="115">
      <c r="A115" s="8" t="s">
        <v>890</v>
      </c>
      <c r="B115" s="116"/>
      <c r="C115" s="143" t="str">
        <f t="array" ref="C115">ifs(and(isblank($A115),isblank($B115)),"", not(iserror(vlookup($A115&amp;$B115,'5) Release_Track'!$F:$F&amp;'5) Release_Track'!$G:$G,1,0))),vlookup($A115&amp;$B115,{'5) Release_Track'!$F:$F&amp;'5) Release_Track'!$G:$G,'5) Release_Track'!$H:$H},2,0), or(and(not(isblank($B115)),$B115=$B114,$A115&lt;&gt;$A114),and(not(isblank($A115)),$A115=$A114,$B115&lt;&gt;$B114)),"ID LISTS UNALIGNED",and($A115&lt;&gt;"",countif('5) Release_Track'!$F:$F,$A115)=0),"NO ISRC MATCH in Release_Track",and($B115&lt;&gt;"",countif('5) Release_Track'!$G:$G,$B115)=0),"NO CATALOG ID MATCH in Release_Track",iserror(vlookup($A115&amp;$B115,'5) Release_Track'!$F:$F&amp;'5) Release_Track'!$G:$G,1,0)),"NO ISRC-CATALOG ID pair MATCH in Release_Track" )</f>
        <v>A Verdadeira Quinta Marcha</v>
      </c>
      <c r="D115" s="143" t="str">
        <f t="array" ref="D115">ifs(and(isblank($A115),isblank($B115)),"", not(iserror(vlookup($A115&amp;$B115,'5) Release_Track'!$F:$F&amp;'5) Release_Track'!$G:$G,1,0))),vlookup($A115&amp;$B115,{'5) Release_Track'!$F:$F&amp;'5) Release_Track'!$G:$G,'5) Release_Track'!$I:$I},2,0), or(and(not(isblank($B115)),$B115=$B114,$A115&lt;&gt;$A114),and(not(isblank($A115)),$A115=$A114,$B115&lt;&gt;$B114)),"ID LISTS UNALIGNED",and($A115&lt;&gt;"",countif('5) Release_Track'!$F:$F,$A115)=0),"NO ISRC MATCH in Release_Track",and($B115&lt;&gt;"",countif('5) Release_Track'!$G:$G,$B115)=0),"NO CATALOG ID MATCH in Release_Track",iserror(vlookup($A115&amp;$B115,'5) Release_Track'!$F:$F&amp;'5) Release_Track'!$G:$G,1,0)),"NO ISRC-CATALOG ID pair MATCH in Release_Track" )</f>
        <v/>
      </c>
      <c r="E115" s="43" t="s">
        <v>1281</v>
      </c>
      <c r="F115" s="135" t="s">
        <v>1305</v>
      </c>
      <c r="G115" s="191">
        <v>0.5</v>
      </c>
      <c r="H115" s="192">
        <f t="shared" si="1"/>
        <v>0.5</v>
      </c>
      <c r="I115" s="8" t="s">
        <v>1306</v>
      </c>
      <c r="J115" s="20"/>
      <c r="K115" s="20"/>
      <c r="L115" s="8" t="str">
        <f>"insert into ComposerContent VALUES ((select max(ComposerId) from Composers where Name=N'"&amp;SUBSTITUTE(trim(E115),"'","''")&amp;"' and EnterpriseId="&amp;EntId&amp;"), "&amp;G115*100&amp;", "&amp;if(ISBLANK(B115),"(select max(TrackId) from tracks where isrc='"&amp;A115&amp;"' and EnterpriseId="&amp;EntId&amp;")","(select max(TrackId) from Tracks where TrackVendorId='"&amp;SUBSTITUTE(B115,"'","''")&amp;"' and  EnterpriseId="&amp;EntId&amp;")")&amp;", null, 0, 0, "&amp;if(I115&lt;&gt;"Published (managed by a publisher)", "null", "(select PublisherId from Publishers where name=N'"&amp;SUBSTITUTE(trim(J115),"'","''")&amp;"' and EnterpriseId="&amp;EntId&amp;")")&amp;" , null, (select RightsId from MechanicalsRights where RightsName='"&amp;SUBSTITUTE(I115,"'","''")&amp;"'), null, null, (select RoleId from ContributorRoles where Name='"&amp;F115&amp;"'))"</f>
        <v>insert into ComposerContent VALUES ((select max(ComposerId) from Composers where Name=N'Matheus Sales Ferreira dos Santos' and EnterpriseId=647322), 50, (select max(TrackId) from tracks where isrc='BKTOK2300115' and EnterpriseId=647322), null, 0, 0, null , null, (select RightsId from MechanicalsRights where RightsName='Copyright control (self-published)'), null, null, (select RoleId from ContributorRoles where Name='Composer &amp; Lyricist'))</v>
      </c>
      <c r="M115" s="28" t="str">
        <f>VLOOKUP(A115,'9) Audio_Properties'!A:A,1,0)</f>
        <v>BKTOK2300115</v>
      </c>
    </row>
    <row r="116">
      <c r="A116" s="8" t="s">
        <v>890</v>
      </c>
      <c r="B116" s="116"/>
      <c r="C116" s="143" t="str">
        <f t="array" ref="C116">ifs(and(isblank($A116),isblank($B116)),"", not(iserror(vlookup($A116&amp;$B116,'5) Release_Track'!$F:$F&amp;'5) Release_Track'!$G:$G,1,0))),vlookup($A116&amp;$B116,{'5) Release_Track'!$F:$F&amp;'5) Release_Track'!$G:$G,'5) Release_Track'!$H:$H},2,0), or(and(not(isblank($B116)),$B116=$B115,$A116&lt;&gt;$A115),and(not(isblank($A116)),$A116=$A115,$B116&lt;&gt;$B115)),"ID LISTS UNALIGNED",and($A116&lt;&gt;"",countif('5) Release_Track'!$F:$F,$A116)=0),"NO ISRC MATCH in Release_Track",and($B116&lt;&gt;"",countif('5) Release_Track'!$G:$G,$B116)=0),"NO CATALOG ID MATCH in Release_Track",iserror(vlookup($A116&amp;$B116,'5) Release_Track'!$F:$F&amp;'5) Release_Track'!$G:$G,1,0)),"NO ISRC-CATALOG ID pair MATCH in Release_Track" )</f>
        <v>A Verdadeira Quinta Marcha</v>
      </c>
      <c r="D116" s="143"/>
      <c r="E116" s="43" t="s">
        <v>123</v>
      </c>
      <c r="F116" s="135" t="s">
        <v>1305</v>
      </c>
      <c r="G116" s="191">
        <v>0.5</v>
      </c>
      <c r="H116" s="192">
        <f t="shared" si="1"/>
        <v>1</v>
      </c>
      <c r="I116" s="8" t="s">
        <v>1306</v>
      </c>
      <c r="J116" s="20"/>
      <c r="K116" s="20"/>
      <c r="L116" s="8" t="str">
        <f>"insert into ComposerContent VALUES ((select max(ComposerId) from Composers where Name=N'"&amp;SUBSTITUTE(trim(E116),"'","''")&amp;"' and EnterpriseId="&amp;EntId&amp;"), "&amp;G116*100&amp;", "&amp;if(ISBLANK(B116),"(select max(TrackId) from tracks where isrc='"&amp;A116&amp;"' and EnterpriseId="&amp;EntId&amp;")","(select max(TrackId) from Tracks where TrackVendorId='"&amp;SUBSTITUTE(B116,"'","''")&amp;"' and  EnterpriseId="&amp;EntId&amp;")")&amp;", null, 0, 0, "&amp;if(I116&lt;&gt;"Published (managed by a publisher)", "null", "(select PublisherId from Publishers where name=N'"&amp;SUBSTITUTE(trim(J116),"'","''")&amp;"' and EnterpriseId="&amp;EntId&amp;")")&amp;" , null, (select RightsId from MechanicalsRights where RightsName='"&amp;SUBSTITUTE(I116,"'","''")&amp;"'), null, null, (select RoleId from ContributorRoles where Name='"&amp;F116&amp;"'))"</f>
        <v>insert into ComposerContent VALUES ((select max(ComposerId) from Composers where Name=N'Riick Palmieri' and EnterpriseId=647322), 50, (select max(TrackId) from tracks where isrc='BKTOK2300115' and EnterpriseId=647322), null, 0, 0, null , null, (select RightsId from MechanicalsRights where RightsName='Copyright control (self-published)'), null, null, (select RoleId from ContributorRoles where Name='Composer &amp; Lyricist'))</v>
      </c>
      <c r="M116" s="28" t="str">
        <f>VLOOKUP(A116,'9) Audio_Properties'!A:A,1,0)</f>
        <v>BKTOK2300115</v>
      </c>
    </row>
    <row r="117">
      <c r="A117" s="8" t="s">
        <v>892</v>
      </c>
      <c r="B117" s="116"/>
      <c r="C117" s="143" t="str">
        <f t="array" ref="C117">ifs(and(isblank($A117),isblank($B117)),"", not(iserror(vlookup($A117&amp;$B117,'5) Release_Track'!$F:$F&amp;'5) Release_Track'!$G:$G,1,0))),vlookup($A117&amp;$B117,{'5) Release_Track'!$F:$F&amp;'5) Release_Track'!$G:$G,'5) Release_Track'!$H:$H},2,0), or(and(not(isblank($B117)),$B117=$B115,$A117&lt;&gt;$A115),and(not(isblank($A117)),$A117=$A115,$B117&lt;&gt;$B115)),"ID LISTS UNALIGNED",and($A117&lt;&gt;"",countif('5) Release_Track'!$F:$F,$A117)=0),"NO ISRC MATCH in Release_Track",and($B117&lt;&gt;"",countif('5) Release_Track'!$G:$G,$B117)=0),"NO CATALOG ID MATCH in Release_Track",iserror(vlookup($A117&amp;$B117,'5) Release_Track'!$F:$F&amp;'5) Release_Track'!$G:$G,1,0)),"NO ISRC-CATALOG ID pair MATCH in Release_Track" )</f>
        <v>Slim Shine</v>
      </c>
      <c r="D117" s="143" t="str">
        <f t="array" ref="D117">ifs(and(isblank($A117),isblank($B117)),"", not(iserror(vlookup($A117&amp;$B117,'5) Release_Track'!$F:$F&amp;'5) Release_Track'!$G:$G,1,0))),vlookup($A117&amp;$B117,{'5) Release_Track'!$F:$F&amp;'5) Release_Track'!$G:$G,'5) Release_Track'!$I:$I},2,0), or(and(not(isblank($B117)),$B117=$B115,$A117&lt;&gt;$A115),and(not(isblank($A117)),$A117=$A115,$B117&lt;&gt;$B115)),"ID LISTS UNALIGNED",and($A117&lt;&gt;"",countif('5) Release_Track'!$F:$F,$A117)=0),"NO ISRC MATCH in Release_Track",and($B117&lt;&gt;"",countif('5) Release_Track'!$G:$G,$B117)=0),"NO CATALOG ID MATCH in Release_Track",iserror(vlookup($A117&amp;$B117,'5) Release_Track'!$F:$F&amp;'5) Release_Track'!$G:$G,1,0)),"NO ISRC-CATALOG ID pair MATCH in Release_Track" )</f>
        <v/>
      </c>
      <c r="E117" s="49" t="s">
        <v>1279</v>
      </c>
      <c r="F117" s="135" t="s">
        <v>1305</v>
      </c>
      <c r="G117" s="191">
        <v>1.0</v>
      </c>
      <c r="H117" s="192">
        <f t="shared" si="1"/>
        <v>1</v>
      </c>
      <c r="I117" s="8" t="s">
        <v>1306</v>
      </c>
      <c r="J117" s="20"/>
      <c r="K117" s="20"/>
      <c r="L117" s="8" t="str">
        <f>"insert into ComposerContent VALUES ((select max(ComposerId) from Composers where Name=N'"&amp;SUBSTITUTE(trim(E117),"'","''")&amp;"' and EnterpriseId="&amp;EntId&amp;"), "&amp;G117*100&amp;", "&amp;if(ISBLANK(B117),"(select max(TrackId) from tracks where isrc='"&amp;A117&amp;"' and EnterpriseId="&amp;EntId&amp;")","(select max(TrackId) from Tracks where TrackVendorId='"&amp;SUBSTITUTE(B117,"'","''")&amp;"' and  EnterpriseId="&amp;EntId&amp;")")&amp;", null, 0, 0, "&amp;if(I117&lt;&gt;"Published (managed by a publisher)", "null", "(select PublisherId from Publishers where name=N'"&amp;SUBSTITUTE(trim(J117),"'","''")&amp;"' and EnterpriseId="&amp;EntId&amp;")")&amp;" , null, (select RightsId from MechanicalsRights where RightsName='"&amp;SUBSTITUTE(I117,"'","''")&amp;"'), null, null, (select RoleId from ContributorRoles where Name='"&amp;F117&amp;"'))"</f>
        <v>insert into ComposerContent VALUES ((select max(ComposerId) from Composers where Name=N'Lucas Gonçalves' and EnterpriseId=647322), 100, (select max(TrackId) from tracks where isrc='BKTOK2300116' and EnterpriseId=647322), null, 0, 0, null , null, (select RightsId from MechanicalsRights where RightsName='Copyright control (self-published)'), null, null, (select RoleId from ContributorRoles where Name='Composer &amp; Lyricist'))</v>
      </c>
      <c r="M117" s="28" t="str">
        <f>VLOOKUP(A117,'9) Audio_Properties'!A:A,1,0)</f>
        <v>BKTOK2300116</v>
      </c>
    </row>
    <row r="118">
      <c r="A118" s="8" t="s">
        <v>894</v>
      </c>
      <c r="B118" s="116"/>
      <c r="C118" s="143" t="str">
        <f t="array" ref="C118">ifs(and(isblank($A118),isblank($B118)),"", not(iserror(vlookup($A118&amp;$B118,'5) Release_Track'!$F:$F&amp;'5) Release_Track'!$G:$G,1,0))),vlookup($A118&amp;$B118,{'5) Release_Track'!$F:$F&amp;'5) Release_Track'!$G:$G,'5) Release_Track'!$H:$H},2,0), or(and(not(isblank($B118)),$B118=#REF!,$A118&lt;&gt;#REF!),and(not(isblank($A118)),$A118=#REF!,$B118&lt;&gt;#REF!)),"ID LISTS UNALIGNED",and($A118&lt;&gt;"",countif('5) Release_Track'!$F:$F,$A118)=0),"NO ISRC MATCH in Release_Track",and($B118&lt;&gt;"",countif('5) Release_Track'!$G:$G,$B118)=0),"NO CATALOG ID MATCH in Release_Track",iserror(vlookup($A118&amp;$B118,'5) Release_Track'!$F:$F&amp;'5) Release_Track'!$G:$G,1,0)),"NO ISRC-CATALOG ID pair MATCH in Release_Track" )</f>
        <v>Zaraki Kenpachi (Bleach) - Minha Bankai</v>
      </c>
      <c r="D118" s="143" t="str">
        <f t="array" ref="D118">ifs(and(isblank($A118),isblank($B118)),"", not(iserror(vlookup($A118&amp;$B118,'5) Release_Track'!$F:$F&amp;'5) Release_Track'!$G:$G,1,0))),vlookup($A118&amp;$B118,{'5) Release_Track'!$F:$F&amp;'5) Release_Track'!$G:$G,'5) Release_Track'!$I:$I},2,0), or(and(not(isblank($B118)),$B118=#REF!,$A118&lt;&gt;#REF!),and(not(isblank($A118)),$A118=#REF!,$B118&lt;&gt;#REF!)),"ID LISTS UNALIGNED",and($A118&lt;&gt;"",countif('5) Release_Track'!$F:$F,$A118)=0),"NO ISRC MATCH in Release_Track",and($B118&lt;&gt;"",countif('5) Release_Track'!$G:$G,$B118)=0),"NO CATALOG ID MATCH in Release_Track",iserror(vlookup($A118&amp;$B118,'5) Release_Track'!$F:$F&amp;'5) Release_Track'!$G:$G,1,0)),"NO ISRC-CATALOG ID pair MATCH in Release_Track" )</f>
        <v/>
      </c>
      <c r="E118" s="49" t="s">
        <v>1281</v>
      </c>
      <c r="F118" s="135" t="s">
        <v>1305</v>
      </c>
      <c r="G118" s="191">
        <v>1.0</v>
      </c>
      <c r="H118" s="192">
        <f t="shared" si="1"/>
        <v>1</v>
      </c>
      <c r="I118" s="8" t="s">
        <v>1306</v>
      </c>
      <c r="J118" s="20"/>
      <c r="K118" s="20"/>
      <c r="L118" s="8" t="str">
        <f>"insert into ComposerContent VALUES ((select max(ComposerId) from Composers where Name=N'"&amp;SUBSTITUTE(trim(E118),"'","''")&amp;"' and EnterpriseId="&amp;EntId&amp;"), "&amp;G118*100&amp;", "&amp;if(ISBLANK(B118),"(select max(TrackId) from tracks where isrc='"&amp;A118&amp;"' and EnterpriseId="&amp;EntId&amp;")","(select max(TrackId) from Tracks where TrackVendorId='"&amp;SUBSTITUTE(B118,"'","''")&amp;"' and  EnterpriseId="&amp;EntId&amp;")")&amp;", null, 0, 0, "&amp;if(I118&lt;&gt;"Published (managed by a publisher)", "null", "(select PublisherId from Publishers where name=N'"&amp;SUBSTITUTE(trim(J118),"'","''")&amp;"' and EnterpriseId="&amp;EntId&amp;")")&amp;" , null, (select RightsId from MechanicalsRights where RightsName='"&amp;SUBSTITUTE(I118,"'","''")&amp;"'), null, null, (select RoleId from ContributorRoles where Name='"&amp;F118&amp;"'))"</f>
        <v>insert into ComposerContent VALUES ((select max(ComposerId) from Composers where Name=N'Matheus Sales Ferreira dos Santos' and EnterpriseId=647322), 100, (select max(TrackId) from tracks where isrc='BKTOK2300119' and EnterpriseId=647322), null, 0, 0, null , null, (select RightsId from MechanicalsRights where RightsName='Copyright control (self-published)'), null, null, (select RoleId from ContributorRoles where Name='Composer &amp; Lyricist'))</v>
      </c>
      <c r="M118" s="28" t="str">
        <f>VLOOKUP(A118,'9) Audio_Properties'!A:A,1,0)</f>
        <v>BKTOK2300119</v>
      </c>
    </row>
    <row r="119">
      <c r="A119" s="8" t="s">
        <v>896</v>
      </c>
      <c r="B119" s="116"/>
      <c r="C119" s="143" t="str">
        <f t="array" ref="C119">ifs(and(isblank($A119),isblank($B119)),"", not(iserror(vlookup($A119&amp;$B119,'5) Release_Track'!$F:$F&amp;'5) Release_Track'!$G:$G,1,0))),vlookup($A119&amp;$B119,{'5) Release_Track'!$F:$F&amp;'5) Release_Track'!$G:$G,'5) Release_Track'!$H:$H},2,0), or(and(not(isblank($B119)),$B119=#REF!,$A119&lt;&gt;#REF!),and(not(isblank($A119)),$A119=#REF!,$B119&lt;&gt;#REF!)),"ID LISTS UNALIGNED",and($A119&lt;&gt;"",countif('5) Release_Track'!$F:$F,$A119)=0),"NO ISRC MATCH in Release_Track",and($B119&lt;&gt;"",countif('5) Release_Track'!$G:$G,$B119)=0),"NO CATALOG ID MATCH in Release_Track",iserror(vlookup($A119&amp;$B119,'5) Release_Track'!$F:$F&amp;'5) Release_Track'!$G:$G,1,0)),"NO ISRC-CATALOG ID pair MATCH in Release_Track" )</f>
        <v>Gengar</v>
      </c>
      <c r="D119" s="143" t="str">
        <f t="array" ref="D119">ifs(and(isblank($A119),isblank($B119)),"", not(iserror(vlookup($A119&amp;$B119,'5) Release_Track'!$F:$F&amp;'5) Release_Track'!$G:$G,1,0))),vlookup($A119&amp;$B119,{'5) Release_Track'!$F:$F&amp;'5) Release_Track'!$G:$G,'5) Release_Track'!$I:$I},2,0), or(and(not(isblank($B119)),$B119=#REF!,$A119&lt;&gt;#REF!),and(not(isblank($A119)),$A119=#REF!,$B119&lt;&gt;#REF!)),"ID LISTS UNALIGNED",and($A119&lt;&gt;"",countif('5) Release_Track'!$F:$F,$A119)=0),"NO ISRC MATCH in Release_Track",and($B119&lt;&gt;"",countif('5) Release_Track'!$G:$G,$B119)=0),"NO CATALOG ID MATCH in Release_Track",iserror(vlookup($A119&amp;$B119,'5) Release_Track'!$F:$F&amp;'5) Release_Track'!$G:$G,1,0)),"NO ISRC-CATALOG ID pair MATCH in Release_Track" )</f>
        <v/>
      </c>
      <c r="E119" s="49" t="s">
        <v>1280</v>
      </c>
      <c r="F119" s="135" t="s">
        <v>1305</v>
      </c>
      <c r="G119" s="191">
        <v>1.0</v>
      </c>
      <c r="H119" s="192">
        <f t="shared" si="1"/>
        <v>1</v>
      </c>
      <c r="I119" s="8" t="s">
        <v>1306</v>
      </c>
      <c r="J119" s="20"/>
      <c r="K119" s="20"/>
      <c r="L119" s="8" t="str">
        <f>"insert into ComposerContent VALUES ((select max(ComposerId) from Composers where Name=N'"&amp;SUBSTITUTE(trim(E119),"'","''")&amp;"' and EnterpriseId="&amp;EntId&amp;"), "&amp;G119*100&amp;", "&amp;if(ISBLANK(B119),"(select max(TrackId) from tracks where isrc='"&amp;A119&amp;"' and EnterpriseId="&amp;EntId&amp;")","(select max(TrackId) from Tracks where TrackVendorId='"&amp;SUBSTITUTE(B119,"'","''")&amp;"' and  EnterpriseId="&amp;EntId&amp;")")&amp;", null, 0, 0, "&amp;if(I119&lt;&gt;"Published (managed by a publisher)", "null", "(select PublisherId from Publishers where name=N'"&amp;SUBSTITUTE(trim(J119),"'","''")&amp;"' and EnterpriseId="&amp;EntId&amp;")")&amp;" , null, (select RightsId from MechanicalsRights where RightsName='"&amp;SUBSTITUTE(I119,"'","''")&amp;"'), null, null, (select RoleId from ContributorRoles where Name='"&amp;F119&amp;"'))"</f>
        <v>insert into ComposerContent VALUES ((select max(ComposerId) from Composers where Name=N'Marcio Henrique Ribeiro Brito' and EnterpriseId=647322), 100, (select max(TrackId) from tracks where isrc='BKTOK2300124' and EnterpriseId=647322), null, 0, 0, null , null, (select RightsId from MechanicalsRights where RightsName='Copyright control (self-published)'), null, null, (select RoleId from ContributorRoles where Name='Composer &amp; Lyricist'))</v>
      </c>
      <c r="M119" s="28" t="str">
        <f>VLOOKUP(A119,'9) Audio_Properties'!A:A,1,0)</f>
        <v>BKTOK2300124</v>
      </c>
    </row>
    <row r="120">
      <c r="A120" s="8" t="s">
        <v>899</v>
      </c>
      <c r="B120" s="116"/>
      <c r="C120" s="143" t="str">
        <f t="array" ref="C120">ifs(and(isblank($A120),isblank($B120)),"", not(iserror(vlookup($A120&amp;$B120,'5) Release_Track'!$F:$F&amp;'5) Release_Track'!$G:$G,1,0))),vlookup($A120&amp;$B120,{'5) Release_Track'!$F:$F&amp;'5) Release_Track'!$G:$G,'5) Release_Track'!$H:$H},2,0), or(and(not(isblank($B120)),$B120=$B119,$A120&lt;&gt;$A119),and(not(isblank($A120)),$A120=$A119,$B120&lt;&gt;$B119)),"ID LISTS UNALIGNED",and($A120&lt;&gt;"",countif('5) Release_Track'!$F:$F,$A120)=0),"NO ISRC MATCH in Release_Track",and($B120&lt;&gt;"",countif('5) Release_Track'!$G:$G,$B120)=0),"NO CATALOG ID MATCH in Release_Track",iserror(vlookup($A120&amp;$B120,'5) Release_Track'!$F:$F&amp;'5) Release_Track'!$G:$G,1,0)),"NO ISRC-CATALOG ID pair MATCH in Release_Track" )</f>
        <v>Danny Phantom</v>
      </c>
      <c r="D120" s="143" t="str">
        <f t="array" ref="D120">ifs(and(isblank($A120),isblank($B120)),"", not(iserror(vlookup($A120&amp;$B120,'5) Release_Track'!$F:$F&amp;'5) Release_Track'!$G:$G,1,0))),vlookup($A120&amp;$B120,{'5) Release_Track'!$F:$F&amp;'5) Release_Track'!$G:$G,'5) Release_Track'!$I:$I},2,0), or(and(not(isblank($B120)),$B120=$B119,$A120&lt;&gt;$A119),and(not(isblank($A120)),$A120=$A119,$B120&lt;&gt;$B119)),"ID LISTS UNALIGNED",and($A120&lt;&gt;"",countif('5) Release_Track'!$F:$F,$A120)=0),"NO ISRC MATCH in Release_Track",and($B120&lt;&gt;"",countif('5) Release_Track'!$G:$G,$B120)=0),"NO CATALOG ID MATCH in Release_Track",iserror(vlookup($A120&amp;$B120,'5) Release_Track'!$F:$F&amp;'5) Release_Track'!$G:$G,1,0)),"NO ISRC-CATALOG ID pair MATCH in Release_Track" )</f>
        <v/>
      </c>
      <c r="E120" s="49" t="s">
        <v>1280</v>
      </c>
      <c r="F120" s="135" t="s">
        <v>1305</v>
      </c>
      <c r="G120" s="191">
        <v>1.0</v>
      </c>
      <c r="H120" s="192">
        <f t="shared" si="1"/>
        <v>1</v>
      </c>
      <c r="I120" s="8" t="s">
        <v>1306</v>
      </c>
      <c r="J120" s="20"/>
      <c r="K120" s="20"/>
      <c r="L120" s="8" t="str">
        <f>"insert into ComposerContent VALUES ((select max(ComposerId) from Composers where Name=N'"&amp;SUBSTITUTE(trim(E120),"'","''")&amp;"' and EnterpriseId="&amp;EntId&amp;"), "&amp;G120*100&amp;", "&amp;if(ISBLANK(B120),"(select max(TrackId) from tracks where isrc='"&amp;A120&amp;"' and EnterpriseId="&amp;EntId&amp;")","(select max(TrackId) from Tracks where TrackVendorId='"&amp;SUBSTITUTE(B120,"'","''")&amp;"' and  EnterpriseId="&amp;EntId&amp;")")&amp;", null, 0, 0, "&amp;if(I120&lt;&gt;"Published (managed by a publisher)", "null", "(select PublisherId from Publishers where name=N'"&amp;SUBSTITUTE(trim(J120),"'","''")&amp;"' and EnterpriseId="&amp;EntId&amp;")")&amp;" , null, (select RightsId from MechanicalsRights where RightsName='"&amp;SUBSTITUTE(I120,"'","''")&amp;"'), null, null, (select RoleId from ContributorRoles where Name='"&amp;F120&amp;"'))"</f>
        <v>insert into ComposerContent VALUES ((select max(ComposerId) from Composers where Name=N'Marcio Henrique Ribeiro Brito' and EnterpriseId=647322), 100, (select max(TrackId) from tracks where isrc='BKTOK2300125' and EnterpriseId=647322), null, 0, 0, null , null, (select RightsId from MechanicalsRights where RightsName='Copyright control (self-published)'), null, null, (select RoleId from ContributorRoles where Name='Composer &amp; Lyricist'))</v>
      </c>
      <c r="M120" s="28" t="str">
        <f>VLOOKUP(A120,'9) Audio_Properties'!A:A,1,0)</f>
        <v>BKTOK2300125</v>
      </c>
    </row>
    <row r="121">
      <c r="A121" s="8" t="s">
        <v>902</v>
      </c>
      <c r="B121" s="116"/>
      <c r="C121" s="143" t="str">
        <f t="array" ref="C121">ifs(and(isblank($A121),isblank($B121)),"", not(iserror(vlookup($A121&amp;$B121,'5) Release_Track'!$F:$F&amp;'5) Release_Track'!$G:$G,1,0))),vlookup($A121&amp;$B121,{'5) Release_Track'!$F:$F&amp;'5) Release_Track'!$G:$G,'5) Release_Track'!$H:$H},2,0), or(and(not(isblank($B121)),$B121=$B120,$A121&lt;&gt;$A120),and(not(isblank($A121)),$A121=$A120,$B121&lt;&gt;$B120)),"ID LISTS UNALIGNED",and($A121&lt;&gt;"",countif('5) Release_Track'!$F:$F,$A121)=0),"NO ISRC MATCH in Release_Track",and($B121&lt;&gt;"",countif('5) Release_Track'!$G:$G,$B121)=0),"NO CATALOG ID MATCH in Release_Track",iserror(vlookup($A121&amp;$B121,'5) Release_Track'!$F:$F&amp;'5) Release_Track'!$G:$G,1,0)),"NO ISRC-CATALOG ID pair MATCH in Release_Track" )</f>
        <v>Ghost Ride</v>
      </c>
      <c r="D121" s="143" t="str">
        <f t="array" ref="D121">ifs(and(isblank($A121),isblank($B121)),"", not(iserror(vlookup($A121&amp;$B121,'5) Release_Track'!$F:$F&amp;'5) Release_Track'!$G:$G,1,0))),vlookup($A121&amp;$B121,{'5) Release_Track'!$F:$F&amp;'5) Release_Track'!$G:$G,'5) Release_Track'!$I:$I},2,0), or(and(not(isblank($B121)),$B121=$B120,$A121&lt;&gt;$A120),and(not(isblank($A121)),$A121=$A120,$B121&lt;&gt;$B120)),"ID LISTS UNALIGNED",and($A121&lt;&gt;"",countif('5) Release_Track'!$F:$F,$A121)=0),"NO ISRC MATCH in Release_Track",and($B121&lt;&gt;"",countif('5) Release_Track'!$G:$G,$B121)=0),"NO CATALOG ID MATCH in Release_Track",iserror(vlookup($A121&amp;$B121,'5) Release_Track'!$F:$F&amp;'5) Release_Track'!$G:$G,1,0)),"NO ISRC-CATALOG ID pair MATCH in Release_Track" )</f>
        <v/>
      </c>
      <c r="E121" s="49" t="s">
        <v>1280</v>
      </c>
      <c r="F121" s="135" t="s">
        <v>1305</v>
      </c>
      <c r="G121" s="191">
        <v>1.0</v>
      </c>
      <c r="H121" s="192">
        <f t="shared" si="1"/>
        <v>1</v>
      </c>
      <c r="I121" s="8" t="s">
        <v>1306</v>
      </c>
      <c r="J121" s="20"/>
      <c r="K121" s="20"/>
      <c r="L121" s="8" t="str">
        <f>"insert into ComposerContent VALUES ((select max(ComposerId) from Composers where Name=N'"&amp;SUBSTITUTE(trim(E121),"'","''")&amp;"' and EnterpriseId="&amp;EntId&amp;"), "&amp;G121*100&amp;", "&amp;if(ISBLANK(B121),"(select max(TrackId) from tracks where isrc='"&amp;A121&amp;"' and EnterpriseId="&amp;EntId&amp;")","(select max(TrackId) from Tracks where TrackVendorId='"&amp;SUBSTITUTE(B121,"'","''")&amp;"' and  EnterpriseId="&amp;EntId&amp;")")&amp;", null, 0, 0, "&amp;if(I121&lt;&gt;"Published (managed by a publisher)", "null", "(select PublisherId from Publishers where name=N'"&amp;SUBSTITUTE(trim(J121),"'","''")&amp;"' and EnterpriseId="&amp;EntId&amp;")")&amp;" , null, (select RightsId from MechanicalsRights where RightsName='"&amp;SUBSTITUTE(I121,"'","''")&amp;"'), null, null, (select RoleId from ContributorRoles where Name='"&amp;F121&amp;"'))"</f>
        <v>insert into ComposerContent VALUES ((select max(ComposerId) from Composers where Name=N'Marcio Henrique Ribeiro Brito' and EnterpriseId=647322), 100, (select max(TrackId) from tracks where isrc='BKTOK2300126' and EnterpriseId=647322), null, 0, 0, null , null, (select RightsId from MechanicalsRights where RightsName='Copyright control (self-published)'), null, null, (select RoleId from ContributorRoles where Name='Composer &amp; Lyricist'))</v>
      </c>
      <c r="M121" s="28" t="str">
        <f>VLOOKUP(A121,'9) Audio_Properties'!A:A,1,0)</f>
        <v>BKTOK2300126</v>
      </c>
    </row>
    <row r="122">
      <c r="A122" s="8" t="s">
        <v>905</v>
      </c>
      <c r="B122" s="116"/>
      <c r="C122" s="143" t="str">
        <f t="array" ref="C122">ifs(and(isblank($A122),isblank($B122)),"", not(iserror(vlookup($A122&amp;$B122,'5) Release_Track'!$F:$F&amp;'5) Release_Track'!$G:$G,1,0))),vlookup($A122&amp;$B122,{'5) Release_Track'!$F:$F&amp;'5) Release_Track'!$G:$G,'5) Release_Track'!$H:$H},2,0), or(and(not(isblank($B122)),$B122=$B121,$A122&lt;&gt;$A121),and(not(isblank($A122)),$A122=$A121,$B122&lt;&gt;$B121)),"ID LISTS UNALIGNED",and($A122&lt;&gt;"",countif('5) Release_Track'!$F:$F,$A122)=0),"NO ISRC MATCH in Release_Track",and($B122&lt;&gt;"",countif('5) Release_Track'!$G:$G,$B122)=0),"NO CATALOG ID MATCH in Release_Track",iserror(vlookup($A122&amp;$B122,'5) Release_Track'!$F:$F&amp;'5) Release_Track'!$G:$G,1,0)),"NO ISRC-CATALOG ID pair MATCH in Release_Track" )</f>
        <v>Call Me Baby</v>
      </c>
      <c r="D122" s="143" t="str">
        <f t="array" ref="D122">ifs(and(isblank($A122),isblank($B122)),"", not(iserror(vlookup($A122&amp;$B122,'5) Release_Track'!$F:$F&amp;'5) Release_Track'!$G:$G,1,0))),vlookup($A122&amp;$B122,{'5) Release_Track'!$F:$F&amp;'5) Release_Track'!$G:$G,'5) Release_Track'!$I:$I},2,0), or(and(not(isblank($B122)),$B122=$B121,$A122&lt;&gt;$A121),and(not(isblank($A122)),$A122=$A121,$B122&lt;&gt;$B121)),"ID LISTS UNALIGNED",and($A122&lt;&gt;"",countif('5) Release_Track'!$F:$F,$A122)=0),"NO ISRC MATCH in Release_Track",and($B122&lt;&gt;"",countif('5) Release_Track'!$G:$G,$B122)=0),"NO CATALOG ID MATCH in Release_Track",iserror(vlookup($A122&amp;$B122,'5) Release_Track'!$F:$F&amp;'5) Release_Track'!$G:$G,1,0)),"NO ISRC-CATALOG ID pair MATCH in Release_Track" )</f>
        <v/>
      </c>
      <c r="E122" s="49" t="s">
        <v>1279</v>
      </c>
      <c r="F122" s="135" t="s">
        <v>1305</v>
      </c>
      <c r="G122" s="191">
        <v>1.0</v>
      </c>
      <c r="H122" s="192">
        <f t="shared" si="1"/>
        <v>1</v>
      </c>
      <c r="I122" s="8" t="s">
        <v>1306</v>
      </c>
      <c r="J122" s="20"/>
      <c r="K122" s="20"/>
      <c r="L122" s="8" t="str">
        <f>"insert into ComposerContent VALUES ((select max(ComposerId) from Composers where Name=N'"&amp;SUBSTITUTE(trim(E122),"'","''")&amp;"' and EnterpriseId="&amp;EntId&amp;"), "&amp;G122*100&amp;", "&amp;if(ISBLANK(B122),"(select max(TrackId) from tracks where isrc='"&amp;A122&amp;"' and EnterpriseId="&amp;EntId&amp;")","(select max(TrackId) from Tracks where TrackVendorId='"&amp;SUBSTITUTE(B122,"'","''")&amp;"' and  EnterpriseId="&amp;EntId&amp;")")&amp;", null, 0, 0, "&amp;if(I122&lt;&gt;"Published (managed by a publisher)", "null", "(select PublisherId from Publishers where name=N'"&amp;SUBSTITUTE(trim(J122),"'","''")&amp;"' and EnterpriseId="&amp;EntId&amp;")")&amp;" , null, (select RightsId from MechanicalsRights where RightsName='"&amp;SUBSTITUTE(I122,"'","''")&amp;"'), null, null, (select RoleId from ContributorRoles where Name='"&amp;F122&amp;"'))"</f>
        <v>insert into ComposerContent VALUES ((select max(ComposerId) from Composers where Name=N'Lucas Gonçalves' and EnterpriseId=647322), 100, (select max(TrackId) from tracks where isrc='BKTOK2300127' and EnterpriseId=647322), null, 0, 0, null , null, (select RightsId from MechanicalsRights where RightsName='Copyright control (self-published)'), null, null, (select RoleId from ContributorRoles where Name='Composer &amp; Lyricist'))</v>
      </c>
      <c r="M122" s="28" t="str">
        <f>VLOOKUP(A122,'9) Audio_Properties'!A:A,1,0)</f>
        <v>BKTOK2300127</v>
      </c>
    </row>
    <row r="123">
      <c r="A123" s="8" t="s">
        <v>907</v>
      </c>
      <c r="B123" s="116"/>
      <c r="C123" s="143" t="str">
        <f t="array" ref="C123">ifs(and(isblank($A123),isblank($B123)),"", not(iserror(vlookup($A123&amp;$B123,'5) Release_Track'!$F:$F&amp;'5) Release_Track'!$G:$G,1,0))),vlookup($A123&amp;$B123,{'5) Release_Track'!$F:$F&amp;'5) Release_Track'!$G:$G,'5) Release_Track'!$H:$H},2,0), or(and(not(isblank($B123)),$B123=$B122,$A123&lt;&gt;$A122),and(not(isblank($A123)),$A123=$A122,$B123&lt;&gt;$B122)),"ID LISTS UNALIGNED",and($A123&lt;&gt;"",countif('5) Release_Track'!$F:$F,$A123)=0),"NO ISRC MATCH in Release_Track",and($B123&lt;&gt;"",countif('5) Release_Track'!$G:$G,$B123)=0),"NO CATALOG ID MATCH in Release_Track",iserror(vlookup($A123&amp;$B123,'5) Release_Track'!$F:$F&amp;'5) Release_Track'!$G:$G,1,0)),"NO ISRC-CATALOG ID pair MATCH in Release_Track" )</f>
        <v>Freddy: O Pesadelo Sem Fim</v>
      </c>
      <c r="D123" s="143" t="str">
        <f t="array" ref="D123">ifs(and(isblank($A123),isblank($B123)),"", not(iserror(vlookup($A123&amp;$B123,'5) Release_Track'!$F:$F&amp;'5) Release_Track'!$G:$G,1,0))),vlookup($A123&amp;$B123,{'5) Release_Track'!$F:$F&amp;'5) Release_Track'!$G:$G,'5) Release_Track'!$I:$I},2,0), or(and(not(isblank($B123)),$B123=$B122,$A123&lt;&gt;$A122),and(not(isblank($A123)),$A123=$A122,$B123&lt;&gt;$B122)),"ID LISTS UNALIGNED",and($A123&lt;&gt;"",countif('5) Release_Track'!$F:$F,$A123)=0),"NO ISRC MATCH in Release_Track",and($B123&lt;&gt;"",countif('5) Release_Track'!$G:$G,$B123)=0),"NO CATALOG ID MATCH in Release_Track",iserror(vlookup($A123&amp;$B123,'5) Release_Track'!$F:$F&amp;'5) Release_Track'!$G:$G,1,0)),"NO ISRC-CATALOG ID pair MATCH in Release_Track" )</f>
        <v/>
      </c>
      <c r="E123" s="49" t="s">
        <v>1281</v>
      </c>
      <c r="F123" s="135" t="s">
        <v>1305</v>
      </c>
      <c r="G123" s="191">
        <v>1.0</v>
      </c>
      <c r="H123" s="192">
        <f t="shared" si="1"/>
        <v>1</v>
      </c>
      <c r="I123" s="8" t="s">
        <v>1306</v>
      </c>
      <c r="J123" s="20"/>
      <c r="K123" s="20"/>
      <c r="L123" s="8" t="str">
        <f>"insert into ComposerContent VALUES ((select max(ComposerId) from Composers where Name=N'"&amp;SUBSTITUTE(trim(E123),"'","''")&amp;"' and EnterpriseId="&amp;EntId&amp;"), "&amp;G123*100&amp;", "&amp;if(ISBLANK(B123),"(select max(TrackId) from tracks where isrc='"&amp;A123&amp;"' and EnterpriseId="&amp;EntId&amp;")","(select max(TrackId) from Tracks where TrackVendorId='"&amp;SUBSTITUTE(B123,"'","''")&amp;"' and  EnterpriseId="&amp;EntId&amp;")")&amp;", null, 0, 0, "&amp;if(I123&lt;&gt;"Published (managed by a publisher)", "null", "(select PublisherId from Publishers where name=N'"&amp;SUBSTITUTE(trim(J123),"'","''")&amp;"' and EnterpriseId="&amp;EntId&amp;")")&amp;" , null, (select RightsId from MechanicalsRights where RightsName='"&amp;SUBSTITUTE(I123,"'","''")&amp;"'), null, null, (select RoleId from ContributorRoles where Name='"&amp;F123&amp;"'))"</f>
        <v>insert into ComposerContent VALUES ((select max(ComposerId) from Composers where Name=N'Matheus Sales Ferreira dos Santos' and EnterpriseId=647322), 100, (select max(TrackId) from tracks where isrc='BKTOK2300128' and EnterpriseId=647322), null, 0, 0, null , null, (select RightsId from MechanicalsRights where RightsName='Copyright control (self-published)'), null, null, (select RoleId from ContributorRoles where Name='Composer &amp; Lyricist'))</v>
      </c>
      <c r="M123" s="28" t="str">
        <f>VLOOKUP(A123,'9) Audio_Properties'!A:A,1,0)</f>
        <v>BKTOK2300128</v>
      </c>
    </row>
    <row r="124">
      <c r="A124" s="8" t="s">
        <v>909</v>
      </c>
      <c r="B124" s="116"/>
      <c r="C124" s="143" t="str">
        <f t="array" ref="C124">ifs(and(isblank($A124),isblank($B124)),"", not(iserror(vlookup($A124&amp;$B124,'5) Release_Track'!$F:$F&amp;'5) Release_Track'!$G:$G,1,0))),vlookup($A124&amp;$B124,{'5) Release_Track'!$F:$F&amp;'5) Release_Track'!$G:$G,'5) Release_Track'!$H:$H},2,0), or(and(not(isblank($B124)),$B124=#REF!,$A124&lt;&gt;#REF!),and(not(isblank($A124)),$A124=#REF!,$B124&lt;&gt;#REF!)),"ID LISTS UNALIGNED",and($A124&lt;&gt;"",countif('5) Release_Track'!$F:$F,$A124)=0),"NO ISRC MATCH in Release_Track",and($B124&lt;&gt;"",countif('5) Release_Track'!$G:$G,$B124)=0),"NO CATALOG ID MATCH in Release_Track",iserror(vlookup($A124&amp;$B124,'5) Release_Track'!$F:$F&amp;'5) Release_Track'!$G:$G,1,0)),"NO ISRC-CATALOG ID pair MATCH in Release_Track" )</f>
        <v>Zom 100</v>
      </c>
      <c r="D124" s="143" t="str">
        <f t="array" ref="D124">ifs(and(isblank($A124),isblank($B124)),"", not(iserror(vlookup($A124&amp;$B124,'5) Release_Track'!$F:$F&amp;'5) Release_Track'!$G:$G,1,0))),vlookup($A124&amp;$B124,{'5) Release_Track'!$F:$F&amp;'5) Release_Track'!$G:$G,'5) Release_Track'!$I:$I},2,0), or(and(not(isblank($B124)),$B124=#REF!,$A124&lt;&gt;#REF!),and(not(isblank($A124)),$A124=#REF!,$B124&lt;&gt;#REF!)),"ID LISTS UNALIGNED",and($A124&lt;&gt;"",countif('5) Release_Track'!$F:$F,$A124)=0),"NO ISRC MATCH in Release_Track",and($B124&lt;&gt;"",countif('5) Release_Track'!$G:$G,$B124)=0),"NO CATALOG ID MATCH in Release_Track",iserror(vlookup($A124&amp;$B124,'5) Release_Track'!$F:$F&amp;'5) Release_Track'!$G:$G,1,0)),"NO ISRC-CATALOG ID pair MATCH in Release_Track" )</f>
        <v/>
      </c>
      <c r="E124" s="49" t="s">
        <v>1274</v>
      </c>
      <c r="F124" s="135" t="s">
        <v>1305</v>
      </c>
      <c r="G124" s="191">
        <v>1.0</v>
      </c>
      <c r="H124" s="192">
        <f t="shared" si="1"/>
        <v>1</v>
      </c>
      <c r="I124" s="8" t="s">
        <v>1306</v>
      </c>
      <c r="J124" s="20"/>
      <c r="K124" s="20"/>
      <c r="L124" s="8" t="str">
        <f>"insert into ComposerContent VALUES ((select max(ComposerId) from Composers where Name=N'"&amp;SUBSTITUTE(trim(E124),"'","''")&amp;"' and EnterpriseId="&amp;EntId&amp;"), "&amp;G124*100&amp;", "&amp;if(ISBLANK(B124),"(select max(TrackId) from tracks where isrc='"&amp;A124&amp;"' and EnterpriseId="&amp;EntId&amp;")","(select max(TrackId) from Tracks where TrackVendorId='"&amp;SUBSTITUTE(B124,"'","''")&amp;"' and  EnterpriseId="&amp;EntId&amp;")")&amp;", null, 0, 0, "&amp;if(I124&lt;&gt;"Published (managed by a publisher)", "null", "(select PublisherId from Publishers where name=N'"&amp;SUBSTITUTE(trim(J124),"'","''")&amp;"' and EnterpriseId="&amp;EntId&amp;")")&amp;" , null, (select RightsId from MechanicalsRights where RightsName='"&amp;SUBSTITUTE(I124,"'","''")&amp;"'), null, null, (select RoleId from ContributorRoles where Name='"&amp;F124&amp;"'))"</f>
        <v>insert into ComposerContent VALUES ((select max(ComposerId) from Composers where Name=N'Gabriel de Souza Bezerra' and EnterpriseId=647322), 100, (select max(TrackId) from tracks where isrc='BKTOK2300133' and EnterpriseId=647322), null, 0, 0, null , null, (select RightsId from MechanicalsRights where RightsName='Copyright control (self-published)'), null, null, (select RoleId from ContributorRoles where Name='Composer &amp; Lyricist'))</v>
      </c>
      <c r="M124" s="28" t="str">
        <f>VLOOKUP(A124,'9) Audio_Properties'!A:A,1,0)</f>
        <v>BKTOK2300133</v>
      </c>
    </row>
    <row r="125">
      <c r="A125" s="8" t="s">
        <v>911</v>
      </c>
      <c r="B125" s="116"/>
      <c r="C125" s="143" t="str">
        <f t="array" ref="C125">ifs(and(isblank($A125),isblank($B125)),"", not(iserror(vlookup($A125&amp;$B125,'5) Release_Track'!$F:$F&amp;'5) Release_Track'!$G:$G,1,0))),vlookup($A125&amp;$B125,{'5) Release_Track'!$F:$F&amp;'5) Release_Track'!$G:$G,'5) Release_Track'!$H:$H},2,0), or(and(not(isblank($B125)),$B125=$B124,$A125&lt;&gt;$A124),and(not(isblank($A125)),$A125=$A124,$B125&lt;&gt;$B124)),"ID LISTS UNALIGNED",and($A125&lt;&gt;"",countif('5) Release_Track'!$F:$F,$A125)=0),"NO ISRC MATCH in Release_Track",and($B125&lt;&gt;"",countif('5) Release_Track'!$G:$G,$B125)=0),"NO CATALOG ID MATCH in Release_Track",iserror(vlookup($A125&amp;$B125,'5) Release_Track'!$F:$F&amp;'5) Release_Track'!$G:$G,1,0)),"NO ISRC-CATALOG ID pair MATCH in Release_Track" )</f>
        <v>Maldição e Feiticeiro</v>
      </c>
      <c r="D125" s="143" t="str">
        <f t="array" ref="D125">ifs(and(isblank($A125),isblank($B125)),"", not(iserror(vlookup($A125&amp;$B125,'5) Release_Track'!$F:$F&amp;'5) Release_Track'!$G:$G,1,0))),vlookup($A125&amp;$B125,{'5) Release_Track'!$F:$F&amp;'5) Release_Track'!$G:$G,'5) Release_Track'!$I:$I},2,0), or(and(not(isblank($B125)),$B125=$B124,$A125&lt;&gt;$A124),and(not(isblank($A125)),$A125=$A124,$B125&lt;&gt;$B124)),"ID LISTS UNALIGNED",and($A125&lt;&gt;"",countif('5) Release_Track'!$F:$F,$A125)=0),"NO ISRC MATCH in Release_Track",and($B125&lt;&gt;"",countif('5) Release_Track'!$G:$G,$B125)=0),"NO CATALOG ID MATCH in Release_Track",iserror(vlookup($A125&amp;$B125,'5) Release_Track'!$F:$F&amp;'5) Release_Track'!$G:$G,1,0)),"NO ISRC-CATALOG ID pair MATCH in Release_Track" )</f>
        <v/>
      </c>
      <c r="E125" s="49" t="s">
        <v>1281</v>
      </c>
      <c r="F125" s="135" t="s">
        <v>1305</v>
      </c>
      <c r="G125" s="191">
        <v>1.0</v>
      </c>
      <c r="H125" s="192">
        <f t="shared" si="1"/>
        <v>1</v>
      </c>
      <c r="I125" s="8" t="s">
        <v>1306</v>
      </c>
      <c r="J125" s="20"/>
      <c r="K125" s="20"/>
      <c r="L125" s="8" t="str">
        <f>"insert into ComposerContent VALUES ((select max(ComposerId) from Composers where Name=N'"&amp;SUBSTITUTE(trim(E125),"'","''")&amp;"' and EnterpriseId="&amp;EntId&amp;"), "&amp;G125*100&amp;", "&amp;if(ISBLANK(B125),"(select max(TrackId) from tracks where isrc='"&amp;A125&amp;"' and EnterpriseId="&amp;EntId&amp;")","(select max(TrackId) from Tracks where TrackVendorId='"&amp;SUBSTITUTE(B125,"'","''")&amp;"' and  EnterpriseId="&amp;EntId&amp;")")&amp;", null, 0, 0, "&amp;if(I125&lt;&gt;"Published (managed by a publisher)", "null", "(select PublisherId from Publishers where name=N'"&amp;SUBSTITUTE(trim(J125),"'","''")&amp;"' and EnterpriseId="&amp;EntId&amp;")")&amp;" , null, (select RightsId from MechanicalsRights where RightsName='"&amp;SUBSTITUTE(I125,"'","''")&amp;"'), null, null, (select RoleId from ContributorRoles where Name='"&amp;F125&amp;"'))"</f>
        <v>insert into ComposerContent VALUES ((select max(ComposerId) from Composers where Name=N'Matheus Sales Ferreira dos Santos' and EnterpriseId=647322), 100, (select max(TrackId) from tracks where isrc='BKTOK2300134' and EnterpriseId=647322), null, 0, 0, null , null, (select RightsId from MechanicalsRights where RightsName='Copyright control (self-published)'), null, null, (select RoleId from ContributorRoles where Name='Composer &amp; Lyricist'))</v>
      </c>
      <c r="M125" s="28" t="str">
        <f>VLOOKUP(A125,'9) Audio_Properties'!A:A,1,0)</f>
        <v>BKTOK2300134</v>
      </c>
    </row>
    <row r="126">
      <c r="A126" s="8" t="s">
        <v>913</v>
      </c>
      <c r="B126" s="116"/>
      <c r="C126" s="143" t="str">
        <f t="array" ref="C126">ifs(and(isblank($A126),isblank($B126)),"", not(iserror(vlookup($A126&amp;$B126,'5) Release_Track'!$F:$F&amp;'5) Release_Track'!$G:$G,1,0))),vlookup($A126&amp;$B126,{'5) Release_Track'!$F:$F&amp;'5) Release_Track'!$G:$G,'5) Release_Track'!$H:$H},2,0), or(and(not(isblank($B126)),$B126=$B125,$A126&lt;&gt;$A125),and(not(isblank($A126)),$A126=$A125,$B126&lt;&gt;$B125)),"ID LISTS UNALIGNED",and($A126&lt;&gt;"",countif('5) Release_Track'!$F:$F,$A126)=0),"NO ISRC MATCH in Release_Track",and($B126&lt;&gt;"",countif('5) Release_Track'!$G:$G,$B126)=0),"NO CATALOG ID MATCH in Release_Track",iserror(vlookup($A126&amp;$B126,'5) Release_Track'!$F:$F&amp;'5) Release_Track'!$G:$G,1,0)),"NO ISRC-CATALOG ID pair MATCH in Release_Track" )</f>
        <v>Patolino: Mago Implacável</v>
      </c>
      <c r="D126" s="143" t="str">
        <f t="array" ref="D126">ifs(and(isblank($A126),isblank($B126)),"", not(iserror(vlookup($A126&amp;$B126,'5) Release_Track'!$F:$F&amp;'5) Release_Track'!$G:$G,1,0))),vlookup($A126&amp;$B126,{'5) Release_Track'!$F:$F&amp;'5) Release_Track'!$G:$G,'5) Release_Track'!$I:$I},2,0), or(and(not(isblank($B126)),$B126=$B125,$A126&lt;&gt;$A125),and(not(isblank($A126)),$A126=$A125,$B126&lt;&gt;$B125)),"ID LISTS UNALIGNED",and($A126&lt;&gt;"",countif('5) Release_Track'!$F:$F,$A126)=0),"NO ISRC MATCH in Release_Track",and($B126&lt;&gt;"",countif('5) Release_Track'!$G:$G,$B126)=0),"NO CATALOG ID MATCH in Release_Track",iserror(vlookup($A126&amp;$B126,'5) Release_Track'!$F:$F&amp;'5) Release_Track'!$G:$G,1,0)),"NO ISRC-CATALOG ID pair MATCH in Release_Track" )</f>
        <v/>
      </c>
      <c r="E126" s="43" t="s">
        <v>1281</v>
      </c>
      <c r="F126" s="135" t="s">
        <v>1305</v>
      </c>
      <c r="G126" s="191">
        <v>0.5</v>
      </c>
      <c r="H126" s="192">
        <f t="shared" si="1"/>
        <v>0.5</v>
      </c>
      <c r="I126" s="8" t="s">
        <v>1306</v>
      </c>
      <c r="J126" s="20"/>
      <c r="K126" s="20"/>
      <c r="L126" s="8" t="str">
        <f>"insert into ComposerContent VALUES ((select max(ComposerId) from Composers where Name=N'"&amp;SUBSTITUTE(trim(E126),"'","''")&amp;"' and EnterpriseId="&amp;EntId&amp;"), "&amp;G126*100&amp;", "&amp;if(ISBLANK(B126),"(select max(TrackId) from tracks where isrc='"&amp;A126&amp;"' and EnterpriseId="&amp;EntId&amp;")","(select max(TrackId) from Tracks where TrackVendorId='"&amp;SUBSTITUTE(B126,"'","''")&amp;"' and  EnterpriseId="&amp;EntId&amp;")")&amp;", null, 0, 0, "&amp;if(I126&lt;&gt;"Published (managed by a publisher)", "null", "(select PublisherId from Publishers where name=N'"&amp;SUBSTITUTE(trim(J126),"'","''")&amp;"' and EnterpriseId="&amp;EntId&amp;")")&amp;" , null, (select RightsId from MechanicalsRights where RightsName='"&amp;SUBSTITUTE(I126,"'","''")&amp;"'), null, null, (select RoleId from ContributorRoles where Name='"&amp;F126&amp;"'))"</f>
        <v>insert into ComposerContent VALUES ((select max(ComposerId) from Composers where Name=N'Matheus Sales Ferreira dos Santos' and EnterpriseId=647322), 50, (select max(TrackId) from tracks where isrc='BKTOK2300135' and EnterpriseId=647322), null, 0, 0, null , null, (select RightsId from MechanicalsRights where RightsName='Copyright control (self-published)'), null, null, (select RoleId from ContributorRoles where Name='Composer &amp; Lyricist'))</v>
      </c>
      <c r="M126" s="28" t="str">
        <f>VLOOKUP(A126,'9) Audio_Properties'!A:A,1,0)</f>
        <v>BKTOK2300135</v>
      </c>
    </row>
    <row r="127">
      <c r="A127" s="8" t="s">
        <v>913</v>
      </c>
      <c r="B127" s="116"/>
      <c r="C127" s="143" t="str">
        <f t="array" ref="C127">ifs(and(isblank($A127),isblank($B127)),"", not(iserror(vlookup($A127&amp;$B127,'5) Release_Track'!$F:$F&amp;'5) Release_Track'!$G:$G,1,0))),vlookup($A127&amp;$B127,{'5) Release_Track'!$F:$F&amp;'5) Release_Track'!$G:$G,'5) Release_Track'!$H:$H},2,0), or(and(not(isblank($B127)),$B127=$B126,$A127&lt;&gt;$A126),and(not(isblank($A127)),$A127=$A126,$B127&lt;&gt;$B126)),"ID LISTS UNALIGNED",and($A127&lt;&gt;"",countif('5) Release_Track'!$F:$F,$A127)=0),"NO ISRC MATCH in Release_Track",and($B127&lt;&gt;"",countif('5) Release_Track'!$G:$G,$B127)=0),"NO CATALOG ID MATCH in Release_Track",iserror(vlookup($A127&amp;$B127,'5) Release_Track'!$F:$F&amp;'5) Release_Track'!$G:$G,1,0)),"NO ISRC-CATALOG ID pair MATCH in Release_Track" )</f>
        <v>Patolino: Mago Implacável</v>
      </c>
      <c r="D127" s="143"/>
      <c r="E127" s="43" t="s">
        <v>1291</v>
      </c>
      <c r="F127" s="135" t="s">
        <v>1305</v>
      </c>
      <c r="G127" s="191">
        <v>0.5</v>
      </c>
      <c r="H127" s="192">
        <f t="shared" si="1"/>
        <v>1</v>
      </c>
      <c r="I127" s="8" t="s">
        <v>1306</v>
      </c>
      <c r="J127" s="20"/>
      <c r="K127" s="20"/>
      <c r="L127" s="8" t="str">
        <f>"insert into ComposerContent VALUES ((select max(ComposerId) from Composers where Name=N'"&amp;SUBSTITUTE(trim(E127),"'","''")&amp;"' and EnterpriseId="&amp;EntId&amp;"), "&amp;G127*100&amp;", "&amp;if(ISBLANK(B127),"(select max(TrackId) from tracks where isrc='"&amp;A127&amp;"' and EnterpriseId="&amp;EntId&amp;")","(select max(TrackId) from Tracks where TrackVendorId='"&amp;SUBSTITUTE(B127,"'","''")&amp;"' and  EnterpriseId="&amp;EntId&amp;")")&amp;", null, 0, 0, "&amp;if(I127&lt;&gt;"Published (managed by a publisher)", "null", "(select PublisherId from Publishers where name=N'"&amp;SUBSTITUTE(trim(J127),"'","''")&amp;"' and EnterpriseId="&amp;EntId&amp;")")&amp;" , null, (select RightsId from MechanicalsRights where RightsName='"&amp;SUBSTITUTE(I127,"'","''")&amp;"'), null, null, (select RoleId from ContributorRoles where Name='"&amp;F127&amp;"'))"</f>
        <v>insert into ComposerContent VALUES ((select max(ComposerId) from Composers where Name=N'Rick Palmieri' and EnterpriseId=647322), 50, (select max(TrackId) from tracks where isrc='BKTOK2300135' and EnterpriseId=647322), null, 0, 0, null , null, (select RightsId from MechanicalsRights where RightsName='Copyright control (self-published)'), null, null, (select RoleId from ContributorRoles where Name='Composer &amp; Lyricist'))</v>
      </c>
      <c r="M127" s="28" t="str">
        <f>VLOOKUP(A127,'9) Audio_Properties'!A:A,1,0)</f>
        <v>BKTOK2300135</v>
      </c>
    </row>
    <row r="128">
      <c r="A128" s="8" t="s">
        <v>915</v>
      </c>
      <c r="B128" s="116"/>
      <c r="C128" s="143" t="str">
        <f t="array" ref="C128">ifs(and(isblank($A128),isblank($B128)),"", not(iserror(vlookup($A128&amp;$B128,'5) Release_Track'!$F:$F&amp;'5) Release_Track'!$G:$G,1,0))),vlookup($A128&amp;$B128,{'5) Release_Track'!$F:$F&amp;'5) Release_Track'!$G:$G,'5) Release_Track'!$H:$H},2,0), or(and(not(isblank($B128)),$B128=#REF!,$A128&lt;&gt;#REF!),and(not(isblank($A128)),$A128=#REF!,$B128&lt;&gt;#REF!)),"ID LISTS UNALIGNED",and($A128&lt;&gt;"",countif('5) Release_Track'!$F:$F,$A128)=0),"NO ISRC MATCH in Release_Track",and($B128&lt;&gt;"",countif('5) Release_Track'!$G:$G,$B128)=0),"NO CATALOG ID MATCH in Release_Track",iserror(vlookup($A128&amp;$B128,'5) Release_Track'!$F:$F&amp;'5) Release_Track'!$G:$G,1,0)),"NO ISRC-CATALOG ID pair MATCH in Release_Track" )</f>
        <v>Assassino de Xamãs</v>
      </c>
      <c r="D128" s="143" t="str">
        <f t="array" ref="D128">ifs(and(isblank($A128),isblank($B128)),"", not(iserror(vlookup($A128&amp;$B128,'5) Release_Track'!$F:$F&amp;'5) Release_Track'!$G:$G,1,0))),vlookup($A128&amp;$B128,{'5) Release_Track'!$F:$F&amp;'5) Release_Track'!$G:$G,'5) Release_Track'!$I:$I},2,0), or(and(not(isblank($B128)),$B128=#REF!,$A128&lt;&gt;#REF!),and(not(isblank($A128)),$A128=#REF!,$B128&lt;&gt;#REF!)),"ID LISTS UNALIGNED",and($A128&lt;&gt;"",countif('5) Release_Track'!$F:$F,$A128)=0),"NO ISRC MATCH in Release_Track",and($B128&lt;&gt;"",countif('5) Release_Track'!$G:$G,$B128)=0),"NO CATALOG ID MATCH in Release_Track",iserror(vlookup($A128&amp;$B128,'5) Release_Track'!$F:$F&amp;'5) Release_Track'!$G:$G,1,0)),"NO ISRC-CATALOG ID pair MATCH in Release_Track" )</f>
        <v/>
      </c>
      <c r="E128" s="49" t="s">
        <v>1274</v>
      </c>
      <c r="F128" s="135" t="s">
        <v>1305</v>
      </c>
      <c r="G128" s="191">
        <v>1.0</v>
      </c>
      <c r="H128" s="192">
        <f t="shared" si="1"/>
        <v>1</v>
      </c>
      <c r="I128" s="8" t="s">
        <v>1306</v>
      </c>
      <c r="J128" s="20"/>
      <c r="K128" s="20"/>
      <c r="L128" s="8" t="str">
        <f>"insert into ComposerContent VALUES ((select max(ComposerId) from Composers where Name=N'"&amp;SUBSTITUTE(trim(E128),"'","''")&amp;"' and EnterpriseId="&amp;EntId&amp;"), "&amp;G128*100&amp;", "&amp;if(ISBLANK(B128),"(select max(TrackId) from tracks where isrc='"&amp;A128&amp;"' and EnterpriseId="&amp;EntId&amp;")","(select max(TrackId) from Tracks where TrackVendorId='"&amp;SUBSTITUTE(B128,"'","''")&amp;"' and  EnterpriseId="&amp;EntId&amp;")")&amp;", null, 0, 0, "&amp;if(I128&lt;&gt;"Published (managed by a publisher)", "null", "(select PublisherId from Publishers where name=N'"&amp;SUBSTITUTE(trim(J128),"'","''")&amp;"' and EnterpriseId="&amp;EntId&amp;")")&amp;" , null, (select RightsId from MechanicalsRights where RightsName='"&amp;SUBSTITUTE(I128,"'","''")&amp;"'), null, null, (select RoleId from ContributorRoles where Name='"&amp;F128&amp;"'))"</f>
        <v>insert into ComposerContent VALUES ((select max(ComposerId) from Composers where Name=N'Gabriel de Souza Bezerra' and EnterpriseId=647322), 100, (select max(TrackId) from tracks where isrc='BKTOK2300138' and EnterpriseId=647322), null, 0, 0, null , null, (select RightsId from MechanicalsRights where RightsName='Copyright control (self-published)'), null, null, (select RoleId from ContributorRoles where Name='Composer &amp; Lyricist'))</v>
      </c>
      <c r="M128" s="28" t="str">
        <f>VLOOKUP(A128,'9) Audio_Properties'!A:A,1,0)</f>
        <v>BKTOK2300138</v>
      </c>
    </row>
    <row r="129">
      <c r="A129" s="8" t="s">
        <v>917</v>
      </c>
      <c r="B129" s="116"/>
      <c r="C129" s="143" t="str">
        <f t="array" ref="C129">ifs(and(isblank($A129),isblank($B129)),"", not(iserror(vlookup($A129&amp;$B129,'5) Release_Track'!$F:$F&amp;'5) Release_Track'!$G:$G,1,0))),vlookup($A129&amp;$B129,{'5) Release_Track'!$F:$F&amp;'5) Release_Track'!$G:$G,'5) Release_Track'!$H:$H},2,0), or(and(not(isblank($B129)),$B129=#REF!,$A129&lt;&gt;#REF!),and(not(isblank($A129)),$A129=#REF!,$B129&lt;&gt;#REF!)),"ID LISTS UNALIGNED",and($A129&lt;&gt;"",countif('5) Release_Track'!$F:$F,$A129)=0),"NO ISRC MATCH in Release_Track",and($B129&lt;&gt;"",countif('5) Release_Track'!$G:$G,$B129)=0),"NO CATALOG ID MATCH in Release_Track",iserror(vlookup($A129&amp;$B129,'5) Release_Track'!$F:$F&amp;'5) Release_Track'!$G:$G,1,0)),"NO ISRC-CATALOG ID pair MATCH in Release_Track" )</f>
        <v>Gojo: Rei das Maldições</v>
      </c>
      <c r="D129" s="143" t="str">
        <f t="array" ref="D129">ifs(and(isblank($A129),isblank($B129)),"", not(iserror(vlookup($A129&amp;$B129,'5) Release_Track'!$F:$F&amp;'5) Release_Track'!$G:$G,1,0))),vlookup($A129&amp;$B129,{'5) Release_Track'!$F:$F&amp;'5) Release_Track'!$G:$G,'5) Release_Track'!$I:$I},2,0), or(and(not(isblank($B129)),$B129=#REF!,$A129&lt;&gt;#REF!),and(not(isblank($A129)),$A129=#REF!,$B129&lt;&gt;#REF!)),"ID LISTS UNALIGNED",and($A129&lt;&gt;"",countif('5) Release_Track'!$F:$F,$A129)=0),"NO ISRC MATCH in Release_Track",and($B129&lt;&gt;"",countif('5) Release_Track'!$G:$G,$B129)=0),"NO CATALOG ID MATCH in Release_Track",iserror(vlookup($A129&amp;$B129,'5) Release_Track'!$F:$F&amp;'5) Release_Track'!$G:$G,1,0)),"NO ISRC-CATALOG ID pair MATCH in Release_Track" )</f>
        <v/>
      </c>
      <c r="E129" s="49" t="s">
        <v>1281</v>
      </c>
      <c r="F129" s="135" t="s">
        <v>1305</v>
      </c>
      <c r="G129" s="191">
        <v>1.0</v>
      </c>
      <c r="H129" s="192">
        <f t="shared" si="1"/>
        <v>1</v>
      </c>
      <c r="I129" s="8" t="s">
        <v>1306</v>
      </c>
      <c r="J129" s="20"/>
      <c r="K129" s="20"/>
      <c r="L129" s="8" t="str">
        <f>"insert into ComposerContent VALUES ((select max(ComposerId) from Composers where Name=N'"&amp;SUBSTITUTE(trim(E129),"'","''")&amp;"' and EnterpriseId="&amp;EntId&amp;"), "&amp;G129*100&amp;", "&amp;if(ISBLANK(B129),"(select max(TrackId) from tracks where isrc='"&amp;A129&amp;"' and EnterpriseId="&amp;EntId&amp;")","(select max(TrackId) from Tracks where TrackVendorId='"&amp;SUBSTITUTE(B129,"'","''")&amp;"' and  EnterpriseId="&amp;EntId&amp;")")&amp;", null, 0, 0, "&amp;if(I129&lt;&gt;"Published (managed by a publisher)", "null", "(select PublisherId from Publishers where name=N'"&amp;SUBSTITUTE(trim(J129),"'","''")&amp;"' and EnterpriseId="&amp;EntId&amp;")")&amp;" , null, (select RightsId from MechanicalsRights where RightsName='"&amp;SUBSTITUTE(I129,"'","''")&amp;"'), null, null, (select RoleId from ContributorRoles where Name='"&amp;F129&amp;"'))"</f>
        <v>insert into ComposerContent VALUES ((select max(ComposerId) from Composers where Name=N'Matheus Sales Ferreira dos Santos' and EnterpriseId=647322), 100, (select max(TrackId) from tracks where isrc='BKTOK2300141' and EnterpriseId=647322), null, 0, 0, null , null, (select RightsId from MechanicalsRights where RightsName='Copyright control (self-published)'), null, null, (select RoleId from ContributorRoles where Name='Composer &amp; Lyricist'))</v>
      </c>
      <c r="M129" s="28" t="str">
        <f>VLOOKUP(A129,'9) Audio_Properties'!A:A,1,0)</f>
        <v>BKTOK2300141</v>
      </c>
    </row>
    <row r="130">
      <c r="A130" s="8" t="s">
        <v>919</v>
      </c>
      <c r="B130" s="116"/>
      <c r="C130" s="143" t="str">
        <f t="array" ref="C130">ifs(and(isblank($A130),isblank($B130)),"", not(iserror(vlookup($A130&amp;$B130,'5) Release_Track'!$F:$F&amp;'5) Release_Track'!$G:$G,1,0))),vlookup($A130&amp;$B130,{'5) Release_Track'!$F:$F&amp;'5) Release_Track'!$G:$G,'5) Release_Track'!$H:$H},2,0), or(and(not(isblank($B130)),$B130=#REF!,$A130&lt;&gt;#REF!),and(not(isblank($A130)),$A130=#REF!,$B130&lt;&gt;#REF!)),"ID LISTS UNALIGNED",and($A130&lt;&gt;"",countif('5) Release_Track'!$F:$F,$A130)=0),"NO ISRC MATCH in Release_Track",and($B130&lt;&gt;"",countif('5) Release_Track'!$G:$G,$B130)=0),"NO CATALOG ID MATCH in Release_Track",iserror(vlookup($A130&amp;$B130,'5) Release_Track'!$F:$F&amp;'5) Release_Track'!$G:$G,1,0)),"NO ISRC-CATALOG ID pair MATCH in Release_Track" )</f>
        <v>Rei das Maldições</v>
      </c>
      <c r="D130" s="143" t="str">
        <f t="array" ref="D130">ifs(and(isblank($A130),isblank($B130)),"", not(iserror(vlookup($A130&amp;$B130,'5) Release_Track'!$F:$F&amp;'5) Release_Track'!$G:$G,1,0))),vlookup($A130&amp;$B130,{'5) Release_Track'!$F:$F&amp;'5) Release_Track'!$G:$G,'5) Release_Track'!$I:$I},2,0), or(and(not(isblank($B130)),$B130=#REF!,$A130&lt;&gt;#REF!),and(not(isblank($A130)),$A130=#REF!,$B130&lt;&gt;#REF!)),"ID LISTS UNALIGNED",and($A130&lt;&gt;"",countif('5) Release_Track'!$F:$F,$A130)=0),"NO ISRC MATCH in Release_Track",and($B130&lt;&gt;"",countif('5) Release_Track'!$G:$G,$B130)=0),"NO CATALOG ID MATCH in Release_Track",iserror(vlookup($A130&amp;$B130,'5) Release_Track'!$F:$F&amp;'5) Release_Track'!$G:$G,1,0)),"NO ISRC-CATALOG ID pair MATCH in Release_Track" )</f>
        <v/>
      </c>
      <c r="E130" s="49" t="s">
        <v>1274</v>
      </c>
      <c r="F130" s="135" t="s">
        <v>1305</v>
      </c>
      <c r="G130" s="191">
        <v>1.0</v>
      </c>
      <c r="H130" s="192">
        <f t="shared" si="1"/>
        <v>1</v>
      </c>
      <c r="I130" s="8" t="s">
        <v>1306</v>
      </c>
      <c r="J130" s="20"/>
      <c r="K130" s="20"/>
      <c r="L130" s="8" t="str">
        <f>"insert into ComposerContent VALUES ((select max(ComposerId) from Composers where Name=N'"&amp;SUBSTITUTE(trim(E130),"'","''")&amp;"' and EnterpriseId="&amp;EntId&amp;"), "&amp;G130*100&amp;", "&amp;if(ISBLANK(B130),"(select max(TrackId) from tracks where isrc='"&amp;A130&amp;"' and EnterpriseId="&amp;EntId&amp;")","(select max(TrackId) from Tracks where TrackVendorId='"&amp;SUBSTITUTE(B130,"'","''")&amp;"' and  EnterpriseId="&amp;EntId&amp;")")&amp;", null, 0, 0, "&amp;if(I130&lt;&gt;"Published (managed by a publisher)", "null", "(select PublisherId from Publishers where name=N'"&amp;SUBSTITUTE(trim(J130),"'","''")&amp;"' and EnterpriseId="&amp;EntId&amp;")")&amp;" , null, (select RightsId from MechanicalsRights where RightsName='"&amp;SUBSTITUTE(I130,"'","''")&amp;"'), null, null, (select RoleId from ContributorRoles where Name='"&amp;F130&amp;"'))"</f>
        <v>insert into ComposerContent VALUES ((select max(ComposerId) from Composers where Name=N'Gabriel de Souza Bezerra' and EnterpriseId=647322), 100, (select max(TrackId) from tracks where isrc='BKTOK2300147' and EnterpriseId=647322), null, 0, 0, null , null, (select RightsId from MechanicalsRights where RightsName='Copyright control (self-published)'), null, null, (select RoleId from ContributorRoles where Name='Composer &amp; Lyricist'))</v>
      </c>
      <c r="M130" s="28" t="str">
        <f>VLOOKUP(A130,'9) Audio_Properties'!A:A,1,0)</f>
        <v>BKTOK2300147</v>
      </c>
    </row>
    <row r="131">
      <c r="A131" s="8" t="s">
        <v>921</v>
      </c>
      <c r="B131" s="116"/>
      <c r="C131" s="143" t="str">
        <f t="array" ref="C131">ifs(and(isblank($A131),isblank($B131)),"", not(iserror(vlookup($A131&amp;$B131,'5) Release_Track'!$F:$F&amp;'5) Release_Track'!$G:$G,1,0))),vlookup($A131&amp;$B131,{'5) Release_Track'!$F:$F&amp;'5) Release_Track'!$G:$G,'5) Release_Track'!$H:$H},2,0), or(and(not(isblank($B131)),$B131=$B130,$A131&lt;&gt;$A130),and(not(isblank($A131)),$A131=$A130,$B131&lt;&gt;$B130)),"ID LISTS UNALIGNED",and($A131&lt;&gt;"",countif('5) Release_Track'!$F:$F,$A131)=0),"NO ISRC MATCH in Release_Track",and($B131&lt;&gt;"",countif('5) Release_Track'!$G:$G,$B131)=0),"NO CATALOG ID MATCH in Release_Track",iserror(vlookup($A131&amp;$B131,'5) Release_Track'!$F:$F&amp;'5) Release_Track'!$G:$G,1,0)),"NO ISRC-CATALOG ID pair MATCH in Release_Track" )</f>
        <v>Rock Lee: Punho da Besta</v>
      </c>
      <c r="D131" s="143" t="str">
        <f t="array" ref="D131">ifs(and(isblank($A131),isblank($B131)),"", not(iserror(vlookup($A131&amp;$B131,'5) Release_Track'!$F:$F&amp;'5) Release_Track'!$G:$G,1,0))),vlookup($A131&amp;$B131,{'5) Release_Track'!$F:$F&amp;'5) Release_Track'!$G:$G,'5) Release_Track'!$I:$I},2,0), or(and(not(isblank($B131)),$B131=$B130,$A131&lt;&gt;$A130),and(not(isblank($A131)),$A131=$A130,$B131&lt;&gt;$B130)),"ID LISTS UNALIGNED",and($A131&lt;&gt;"",countif('5) Release_Track'!$F:$F,$A131)=0),"NO ISRC MATCH in Release_Track",and($B131&lt;&gt;"",countif('5) Release_Track'!$G:$G,$B131)=0),"NO CATALOG ID MATCH in Release_Track",iserror(vlookup($A131&amp;$B131,'5) Release_Track'!$F:$F&amp;'5) Release_Track'!$G:$G,1,0)),"NO ISRC-CATALOG ID pair MATCH in Release_Track" )</f>
        <v/>
      </c>
      <c r="E131" s="49" t="s">
        <v>1281</v>
      </c>
      <c r="F131" s="135" t="s">
        <v>1305</v>
      </c>
      <c r="G131" s="191">
        <v>1.0</v>
      </c>
      <c r="H131" s="192">
        <f t="shared" si="1"/>
        <v>1</v>
      </c>
      <c r="I131" s="8" t="s">
        <v>1306</v>
      </c>
      <c r="J131" s="20"/>
      <c r="K131" s="20"/>
      <c r="L131" s="8" t="str">
        <f>"insert into ComposerContent VALUES ((select max(ComposerId) from Composers where Name=N'"&amp;SUBSTITUTE(trim(E131),"'","''")&amp;"' and EnterpriseId="&amp;EntId&amp;"), "&amp;G131*100&amp;", "&amp;if(ISBLANK(B131),"(select max(TrackId) from tracks where isrc='"&amp;A131&amp;"' and EnterpriseId="&amp;EntId&amp;")","(select max(TrackId) from Tracks where TrackVendorId='"&amp;SUBSTITUTE(B131,"'","''")&amp;"' and  EnterpriseId="&amp;EntId&amp;")")&amp;", null, 0, 0, "&amp;if(I131&lt;&gt;"Published (managed by a publisher)", "null", "(select PublisherId from Publishers where name=N'"&amp;SUBSTITUTE(trim(J131),"'","''")&amp;"' and EnterpriseId="&amp;EntId&amp;")")&amp;" , null, (select RightsId from MechanicalsRights where RightsName='"&amp;SUBSTITUTE(I131,"'","''")&amp;"'), null, null, (select RoleId from ContributorRoles where Name='"&amp;F131&amp;"'))"</f>
        <v>insert into ComposerContent VALUES ((select max(ComposerId) from Composers where Name=N'Matheus Sales Ferreira dos Santos' and EnterpriseId=647322), 100, (select max(TrackId) from tracks where isrc='BKTOK2300146' and EnterpriseId=647322), null, 0, 0, null , null, (select RightsId from MechanicalsRights where RightsName='Copyright control (self-published)'), null, null, (select RoleId from ContributorRoles where Name='Composer &amp; Lyricist'))</v>
      </c>
      <c r="M131" s="28" t="str">
        <f>VLOOKUP(A131,'9) Audio_Properties'!A:A,1,0)</f>
        <v>BKTOK2300146</v>
      </c>
    </row>
    <row r="132">
      <c r="A132" s="8" t="s">
        <v>923</v>
      </c>
      <c r="B132" s="116"/>
      <c r="C132" s="143" t="str">
        <f t="array" ref="C132">ifs(and(isblank($A132),isblank($B132)),"", not(iserror(vlookup($A132&amp;$B132,'5) Release_Track'!$F:$F&amp;'5) Release_Track'!$G:$G,1,0))),vlookup($A132&amp;$B132,{'5) Release_Track'!$F:$F&amp;'5) Release_Track'!$G:$G,'5) Release_Track'!$H:$H},2,0), or(and(not(isblank($B132)),$B132=#REF!,$A132&lt;&gt;#REF!),and(not(isblank($A132)),$A132=#REF!,$B132&lt;&gt;#REF!)),"ID LISTS UNALIGNED",and($A132&lt;&gt;"",countif('5) Release_Track'!$F:$F,$A132)=0),"NO ISRC MATCH in Release_Track",and($B132&lt;&gt;"",countif('5) Release_Track'!$G:$G,$B132)=0),"NO CATALOG ID MATCH in Release_Track",iserror(vlookup($A132&amp;$B132,'5) Release_Track'!$F:$F&amp;'5) Release_Track'!$G:$G,1,0)),"NO ISRC-CATALOG ID pair MATCH in Release_Track" )</f>
        <v>Apolo: Deus Do Sol</v>
      </c>
      <c r="D132" s="143" t="str">
        <f t="array" ref="D132">ifs(and(isblank($A132),isblank($B132)),"", not(iserror(vlookup($A132&amp;$B132,'5) Release_Track'!$F:$F&amp;'5) Release_Track'!$G:$G,1,0))),vlookup($A132&amp;$B132,{'5) Release_Track'!$F:$F&amp;'5) Release_Track'!$G:$G,'5) Release_Track'!$I:$I},2,0), or(and(not(isblank($B132)),$B132=#REF!,$A132&lt;&gt;#REF!),and(not(isblank($A132)),$A132=#REF!,$B132&lt;&gt;#REF!)),"ID LISTS UNALIGNED",and($A132&lt;&gt;"",countif('5) Release_Track'!$F:$F,$A132)=0),"NO ISRC MATCH in Release_Track",and($B132&lt;&gt;"",countif('5) Release_Track'!$G:$G,$B132)=0),"NO CATALOG ID MATCH in Release_Track",iserror(vlookup($A132&amp;$B132,'5) Release_Track'!$F:$F&amp;'5) Release_Track'!$G:$G,1,0)),"NO ISRC-CATALOG ID pair MATCH in Release_Track" )</f>
        <v/>
      </c>
      <c r="E132" s="49" t="s">
        <v>1281</v>
      </c>
      <c r="F132" s="135" t="s">
        <v>1305</v>
      </c>
      <c r="G132" s="191">
        <v>1.0</v>
      </c>
      <c r="H132" s="192">
        <f t="shared" si="1"/>
        <v>1</v>
      </c>
      <c r="I132" s="8" t="s">
        <v>1306</v>
      </c>
      <c r="J132" s="20"/>
      <c r="K132" s="20"/>
      <c r="L132" s="8" t="str">
        <f>"insert into ComposerContent VALUES ((select max(ComposerId) from Composers where Name=N'"&amp;SUBSTITUTE(trim(E132),"'","''")&amp;"' and EnterpriseId="&amp;EntId&amp;"), "&amp;G132*100&amp;", "&amp;if(ISBLANK(B132),"(select max(TrackId) from tracks where isrc='"&amp;A132&amp;"' and EnterpriseId="&amp;EntId&amp;")","(select max(TrackId) from Tracks where TrackVendorId='"&amp;SUBSTITUTE(B132,"'","''")&amp;"' and  EnterpriseId="&amp;EntId&amp;")")&amp;", null, 0, 0, "&amp;if(I132&lt;&gt;"Published (managed by a publisher)", "null", "(select PublisherId from Publishers where name=N'"&amp;SUBSTITUTE(trim(J132),"'","''")&amp;"' and EnterpriseId="&amp;EntId&amp;")")&amp;" , null, (select RightsId from MechanicalsRights where RightsName='"&amp;SUBSTITUTE(I132,"'","''")&amp;"'), null, null, (select RoleId from ContributorRoles where Name='"&amp;F132&amp;"'))"</f>
        <v>insert into ComposerContent VALUES ((select max(ComposerId) from Composers where Name=N'Matheus Sales Ferreira dos Santos' and EnterpriseId=647322), 100, (select max(TrackId) from tracks where isrc='BKTOK2300152' and EnterpriseId=647322), null, 0, 0, null , null, (select RightsId from MechanicalsRights where RightsName='Copyright control (self-published)'), null, null, (select RoleId from ContributorRoles where Name='Composer &amp; Lyricist'))</v>
      </c>
      <c r="M132" s="28" t="str">
        <f>VLOOKUP(A132,'9) Audio_Properties'!A:A,1,0)</f>
        <v>BKTOK2300152</v>
      </c>
    </row>
    <row r="133">
      <c r="A133" s="8" t="s">
        <v>926</v>
      </c>
      <c r="B133" s="116"/>
      <c r="C133" s="143" t="str">
        <f t="array" ref="C133">ifs(and(isblank($A133),isblank($B133)),"", not(iserror(vlookup($A133&amp;$B133,'5) Release_Track'!$F:$F&amp;'5) Release_Track'!$G:$G,1,0))),vlookup($A133&amp;$B133,{'5) Release_Track'!$F:$F&amp;'5) Release_Track'!$G:$G,'5) Release_Track'!$H:$H},2,0), or(and(not(isblank($B133)),$B133=$B132,$A133&lt;&gt;$A132),and(not(isblank($A133)),$A133=$A132,$B133&lt;&gt;$B132)),"ID LISTS UNALIGNED",and($A133&lt;&gt;"",countif('5) Release_Track'!$F:$F,$A133)=0),"NO ISRC MATCH in Release_Track",and($B133&lt;&gt;"",countif('5) Release_Track'!$G:$G,$B133)=0),"NO CATALOG ID MATCH in Release_Track",iserror(vlookup($A133&amp;$B133,'5) Release_Track'!$F:$F&amp;'5) Release_Track'!$G:$G,1,0)),"NO ISRC-CATALOG ID pair MATCH in Release_Track" )</f>
        <v>Ruas</v>
      </c>
      <c r="D133" s="143" t="str">
        <f t="array" ref="D133">ifs(and(isblank($A133),isblank($B133)),"", not(iserror(vlookup($A133&amp;$B133,'5) Release_Track'!$F:$F&amp;'5) Release_Track'!$G:$G,1,0))),vlookup($A133&amp;$B133,{'5) Release_Track'!$F:$F&amp;'5) Release_Track'!$G:$G,'5) Release_Track'!$I:$I},2,0), or(and(not(isblank($B133)),$B133=$B132,$A133&lt;&gt;$A132),and(not(isblank($A133)),$A133=$A132,$B133&lt;&gt;$B132)),"ID LISTS UNALIGNED",and($A133&lt;&gt;"",countif('5) Release_Track'!$F:$F,$A133)=0),"NO ISRC MATCH in Release_Track",and($B133&lt;&gt;"",countif('5) Release_Track'!$G:$G,$B133)=0),"NO CATALOG ID MATCH in Release_Track",iserror(vlookup($A133&amp;$B133,'5) Release_Track'!$F:$F&amp;'5) Release_Track'!$G:$G,1,0)),"NO ISRC-CATALOG ID pair MATCH in Release_Track" )</f>
        <v/>
      </c>
      <c r="E133" s="49" t="s">
        <v>1284</v>
      </c>
      <c r="F133" s="135" t="s">
        <v>1305</v>
      </c>
      <c r="G133" s="191">
        <v>1.0</v>
      </c>
      <c r="H133" s="192">
        <f t="shared" si="1"/>
        <v>1</v>
      </c>
      <c r="I133" s="8" t="s">
        <v>1306</v>
      </c>
      <c r="J133" s="20"/>
      <c r="K133" s="20"/>
      <c r="L133" s="8" t="str">
        <f>"insert into ComposerContent VALUES ((select max(ComposerId) from Composers where Name=N'"&amp;SUBSTITUTE(trim(E133),"'","''")&amp;"' and EnterpriseId="&amp;EntId&amp;"), "&amp;G133*100&amp;", "&amp;if(ISBLANK(B133),"(select max(TrackId) from tracks where isrc='"&amp;A133&amp;"' and EnterpriseId="&amp;EntId&amp;")","(select max(TrackId) from Tracks where TrackVendorId='"&amp;SUBSTITUTE(B133,"'","''")&amp;"' and  EnterpriseId="&amp;EntId&amp;")")&amp;", null, 0, 0, "&amp;if(I133&lt;&gt;"Published (managed by a publisher)", "null", "(select PublisherId from Publishers where name=N'"&amp;SUBSTITUTE(trim(J133),"'","''")&amp;"' and EnterpriseId="&amp;EntId&amp;")")&amp;" , null, (select RightsId from MechanicalsRights where RightsName='"&amp;SUBSTITUTE(I133,"'","''")&amp;"'), null, null, (select RoleId from ContributorRoles where Name='"&amp;F133&amp;"'))"</f>
        <v>insert into ComposerContent VALUES ((select max(ComposerId) from Composers where Name=N'Otavio Bortoli de Arruda' and EnterpriseId=647322), 100, (select max(TrackId) from tracks where isrc='BKTOK2300153' and EnterpriseId=647322), null, 0, 0, null , null, (select RightsId from MechanicalsRights where RightsName='Copyright control (self-published)'), null, null, (select RoleId from ContributorRoles where Name='Composer &amp; Lyricist'))</v>
      </c>
      <c r="M133" s="28" t="str">
        <f>VLOOKUP(A133,'9) Audio_Properties'!A:A,1,0)</f>
        <v>BKTOK2300153</v>
      </c>
    </row>
    <row r="134">
      <c r="A134" s="8" t="s">
        <v>928</v>
      </c>
      <c r="B134" s="116"/>
      <c r="C134" s="143" t="str">
        <f t="array" ref="C134">ifs(and(isblank($A134),isblank($B134)),"", not(iserror(vlookup($A134&amp;$B134,'5) Release_Track'!$F:$F&amp;'5) Release_Track'!$G:$G,1,0))),vlookup($A134&amp;$B134,{'5) Release_Track'!$F:$F&amp;'5) Release_Track'!$G:$G,'5) Release_Track'!$H:$H},2,0), or(and(not(isblank($B134)),$B134=$B133,$A134&lt;&gt;$A133),and(not(isblank($A134)),$A134=$A133,$B134&lt;&gt;$B133)),"ID LISTS UNALIGNED",and($A134&lt;&gt;"",countif('5) Release_Track'!$F:$F,$A134)=0),"NO ISRC MATCH in Release_Track",and($B134&lt;&gt;"",countif('5) Release_Track'!$G:$G,$B134)=0),"NO CATALOG ID MATCH in Release_Track",iserror(vlookup($A134&amp;$B134,'5) Release_Track'!$F:$F&amp;'5) Release_Track'!$G:$G,1,0)),"NO ISRC-CATALOG ID pair MATCH in Release_Track" )</f>
        <v>Leônidas: This Is Sparta</v>
      </c>
      <c r="D134" s="143" t="str">
        <f t="array" ref="D134">ifs(and(isblank($A134),isblank($B134)),"", not(iserror(vlookup($A134&amp;$B134,'5) Release_Track'!$F:$F&amp;'5) Release_Track'!$G:$G,1,0))),vlookup($A134&amp;$B134,{'5) Release_Track'!$F:$F&amp;'5) Release_Track'!$G:$G,'5) Release_Track'!$I:$I},2,0), or(and(not(isblank($B134)),$B134=$B133,$A134&lt;&gt;$A133),and(not(isblank($A134)),$A134=$A133,$B134&lt;&gt;$B133)),"ID LISTS UNALIGNED",and($A134&lt;&gt;"",countif('5) Release_Track'!$F:$F,$A134)=0),"NO ISRC MATCH in Release_Track",and($B134&lt;&gt;"",countif('5) Release_Track'!$G:$G,$B134)=0),"NO CATALOG ID MATCH in Release_Track",iserror(vlookup($A134&amp;$B134,'5) Release_Track'!$F:$F&amp;'5) Release_Track'!$G:$G,1,0)),"NO ISRC-CATALOG ID pair MATCH in Release_Track" )</f>
        <v/>
      </c>
      <c r="E134" s="49" t="s">
        <v>1281</v>
      </c>
      <c r="F134" s="135" t="s">
        <v>1305</v>
      </c>
      <c r="G134" s="191">
        <v>1.0</v>
      </c>
      <c r="H134" s="192">
        <f t="shared" si="1"/>
        <v>1</v>
      </c>
      <c r="I134" s="8" t="s">
        <v>1306</v>
      </c>
      <c r="J134" s="20"/>
      <c r="K134" s="20"/>
      <c r="L134" s="8" t="str">
        <f>"insert into ComposerContent VALUES ((select max(ComposerId) from Composers where Name=N'"&amp;SUBSTITUTE(trim(E134),"'","''")&amp;"' and EnterpriseId="&amp;EntId&amp;"), "&amp;G134*100&amp;", "&amp;if(ISBLANK(B134),"(select max(TrackId) from tracks where isrc='"&amp;A134&amp;"' and EnterpriseId="&amp;EntId&amp;")","(select max(TrackId) from Tracks where TrackVendorId='"&amp;SUBSTITUTE(B134,"'","''")&amp;"' and  EnterpriseId="&amp;EntId&amp;")")&amp;", null, 0, 0, "&amp;if(I134&lt;&gt;"Published (managed by a publisher)", "null", "(select PublisherId from Publishers where name=N'"&amp;SUBSTITUTE(trim(J134),"'","''")&amp;"' and EnterpriseId="&amp;EntId&amp;")")&amp;" , null, (select RightsId from MechanicalsRights where RightsName='"&amp;SUBSTITUTE(I134,"'","''")&amp;"'), null, null, (select RoleId from ContributorRoles where Name='"&amp;F134&amp;"'))"</f>
        <v>insert into ComposerContent VALUES ((select max(ComposerId) from Composers where Name=N'Matheus Sales Ferreira dos Santos' and EnterpriseId=647322), 100, (select max(TrackId) from tracks where isrc='QZW9K2370773' and EnterpriseId=647322), null, 0, 0, null , null, (select RightsId from MechanicalsRights where RightsName='Copyright control (self-published)'), null, null, (select RoleId from ContributorRoles where Name='Composer &amp; Lyricist'))</v>
      </c>
      <c r="M134" s="28" t="str">
        <f>VLOOKUP(A134,'9) Audio_Properties'!A:A,1,0)</f>
        <v>QZW9K2370773</v>
      </c>
    </row>
    <row r="135">
      <c r="A135" s="8" t="s">
        <v>930</v>
      </c>
      <c r="B135" s="116"/>
      <c r="C135" s="143" t="str">
        <f t="array" ref="C135">ifs(and(isblank($A135),isblank($B135)),"", not(iserror(vlookup($A135&amp;$B135,'5) Release_Track'!$F:$F&amp;'5) Release_Track'!$G:$G,1,0))),vlookup($A135&amp;$B135,{'5) Release_Track'!$F:$F&amp;'5) Release_Track'!$G:$G,'5) Release_Track'!$H:$H},2,0), or(and(not(isblank($B135)),$B135=$B134,$A135&lt;&gt;$A134),and(not(isblank($A135)),$A135=$A134,$B135&lt;&gt;$B134)),"ID LISTS UNALIGNED",and($A135&lt;&gt;"",countif('5) Release_Track'!$F:$F,$A135)=0),"NO ISRC MATCH in Release_Track",and($B135&lt;&gt;"",countif('5) Release_Track'!$G:$G,$B135)=0),"NO CATALOG ID MATCH in Release_Track",iserror(vlookup($A135&amp;$B135,'5) Release_Track'!$F:$F&amp;'5) Release_Track'!$G:$G,1,0)),"NO ISRC-CATALOG ID pair MATCH in Release_Track" )</f>
        <v>Feiticeiro Imortal</v>
      </c>
      <c r="D135" s="143" t="str">
        <f t="array" ref="D135">ifs(and(isblank($A135),isblank($B135)),"", not(iserror(vlookup($A135&amp;$B135,'5) Release_Track'!$F:$F&amp;'5) Release_Track'!$G:$G,1,0))),vlookup($A135&amp;$B135,{'5) Release_Track'!$F:$F&amp;'5) Release_Track'!$G:$G,'5) Release_Track'!$I:$I},2,0), or(and(not(isblank($B135)),$B135=$B134,$A135&lt;&gt;$A134),and(not(isblank($A135)),$A135=$A134,$B135&lt;&gt;$B134)),"ID LISTS UNALIGNED",and($A135&lt;&gt;"",countif('5) Release_Track'!$F:$F,$A135)=0),"NO ISRC MATCH in Release_Track",and($B135&lt;&gt;"",countif('5) Release_Track'!$G:$G,$B135)=0),"NO CATALOG ID MATCH in Release_Track",iserror(vlookup($A135&amp;$B135,'5) Release_Track'!$F:$F&amp;'5) Release_Track'!$G:$G,1,0)),"NO ISRC-CATALOG ID pair MATCH in Release_Track" )</f>
        <v/>
      </c>
      <c r="E135" s="49" t="s">
        <v>1274</v>
      </c>
      <c r="F135" s="135" t="s">
        <v>1305</v>
      </c>
      <c r="G135" s="191">
        <v>1.0</v>
      </c>
      <c r="H135" s="192">
        <f t="shared" si="1"/>
        <v>1</v>
      </c>
      <c r="I135" s="8" t="s">
        <v>1306</v>
      </c>
      <c r="J135" s="20"/>
      <c r="K135" s="20"/>
      <c r="L135" s="8" t="str">
        <f>"insert into ComposerContent VALUES ((select max(ComposerId) from Composers where Name=N'"&amp;SUBSTITUTE(trim(E135),"'","''")&amp;"' and EnterpriseId="&amp;EntId&amp;"), "&amp;G135*100&amp;", "&amp;if(ISBLANK(B135),"(select max(TrackId) from tracks where isrc='"&amp;A135&amp;"' and EnterpriseId="&amp;EntId&amp;")","(select max(TrackId) from Tracks where TrackVendorId='"&amp;SUBSTITUTE(B135,"'","''")&amp;"' and  EnterpriseId="&amp;EntId&amp;")")&amp;", null, 0, 0, "&amp;if(I135&lt;&gt;"Published (managed by a publisher)", "null", "(select PublisherId from Publishers where name=N'"&amp;SUBSTITUTE(trim(J135),"'","''")&amp;"' and EnterpriseId="&amp;EntId&amp;")")&amp;" , null, (select RightsId from MechanicalsRights where RightsName='"&amp;SUBSTITUTE(I135,"'","''")&amp;"'), null, null, (select RoleId from ContributorRoles where Name='"&amp;F135&amp;"'))"</f>
        <v>insert into ComposerContent VALUES ((select max(ComposerId) from Composers where Name=N'Gabriel de Souza Bezerra' and EnterpriseId=647322), 100, (select max(TrackId) from tracks where isrc='QZW9K2370986' and EnterpriseId=647322), null, 0, 0, null , null, (select RightsId from MechanicalsRights where RightsName='Copyright control (self-published)'), null, null, (select RoleId from ContributorRoles where Name='Composer &amp; Lyricist'))</v>
      </c>
      <c r="M135" s="28" t="str">
        <f>VLOOKUP(A135,'9) Audio_Properties'!A:A,1,0)</f>
        <v>QZW9K2370986</v>
      </c>
    </row>
    <row r="136">
      <c r="A136" s="8" t="s">
        <v>932</v>
      </c>
      <c r="B136" s="116"/>
      <c r="C136" s="143" t="str">
        <f t="array" ref="C136">ifs(and(isblank($A136),isblank($B136)),"", not(iserror(vlookup($A136&amp;$B136,'5) Release_Track'!$F:$F&amp;'5) Release_Track'!$G:$G,1,0))),vlookup($A136&amp;$B136,{'5) Release_Track'!$F:$F&amp;'5) Release_Track'!$G:$G,'5) Release_Track'!$H:$H},2,0), or(and(not(isblank($B136)),$B136=$B135,$A136&lt;&gt;$A135),and(not(isblank($A136)),$A136=$A135,$B136&lt;&gt;$B135)),"ID LISTS UNALIGNED",and($A136&lt;&gt;"",countif('5) Release_Track'!$F:$F,$A136)=0),"NO ISRC MATCH in Release_Track",and($B136&lt;&gt;"",countif('5) Release_Track'!$G:$G,$B136)=0),"NO CATALOG ID MATCH in Release_Track",iserror(vlookup($A136&amp;$B136,'5) Release_Track'!$F:$F&amp;'5) Release_Track'!$G:$G,1,0)),"NO ISRC-CATALOG ID pair MATCH in Release_Track" )</f>
        <v>Hare Baba</v>
      </c>
      <c r="D136" s="143" t="str">
        <f t="array" ref="D136">ifs(and(isblank($A136),isblank($B136)),"", not(iserror(vlookup($A136&amp;$B136,'5) Release_Track'!$F:$F&amp;'5) Release_Track'!$G:$G,1,0))),vlookup($A136&amp;$B136,{'5) Release_Track'!$F:$F&amp;'5) Release_Track'!$G:$G,'5) Release_Track'!$I:$I},2,0), or(and(not(isblank($B136)),$B136=$B135,$A136&lt;&gt;$A135),and(not(isblank($A136)),$A136=$A135,$B136&lt;&gt;$B135)),"ID LISTS UNALIGNED",and($A136&lt;&gt;"",countif('5) Release_Track'!$F:$F,$A136)=0),"NO ISRC MATCH in Release_Track",and($B136&lt;&gt;"",countif('5) Release_Track'!$G:$G,$B136)=0),"NO CATALOG ID MATCH in Release_Track",iserror(vlookup($A136&amp;$B136,'5) Release_Track'!$F:$F&amp;'5) Release_Track'!$G:$G,1,0)),"NO ISRC-CATALOG ID pair MATCH in Release_Track" )</f>
        <v/>
      </c>
      <c r="E136" s="49" t="s">
        <v>1279</v>
      </c>
      <c r="F136" s="135" t="s">
        <v>1305</v>
      </c>
      <c r="G136" s="191">
        <v>1.0</v>
      </c>
      <c r="H136" s="192">
        <f t="shared" si="1"/>
        <v>1</v>
      </c>
      <c r="I136" s="8" t="s">
        <v>1306</v>
      </c>
      <c r="J136" s="20"/>
      <c r="K136" s="20"/>
      <c r="L136" s="8" t="str">
        <f>"insert into ComposerContent VALUES ((select max(ComposerId) from Composers where Name=N'"&amp;SUBSTITUTE(trim(E136),"'","''")&amp;"' and EnterpriseId="&amp;EntId&amp;"), "&amp;G136*100&amp;", "&amp;if(ISBLANK(B136),"(select max(TrackId) from tracks where isrc='"&amp;A136&amp;"' and EnterpriseId="&amp;EntId&amp;")","(select max(TrackId) from Tracks where TrackVendorId='"&amp;SUBSTITUTE(B136,"'","''")&amp;"' and  EnterpriseId="&amp;EntId&amp;")")&amp;", null, 0, 0, "&amp;if(I136&lt;&gt;"Published (managed by a publisher)", "null", "(select PublisherId from Publishers where name=N'"&amp;SUBSTITUTE(trim(J136),"'","''")&amp;"' and EnterpriseId="&amp;EntId&amp;")")&amp;" , null, (select RightsId from MechanicalsRights where RightsName='"&amp;SUBSTITUTE(I136,"'","''")&amp;"'), null, null, (select RoleId from ContributorRoles where Name='"&amp;F136&amp;"'))"</f>
        <v>insert into ComposerContent VALUES ((select max(ComposerId) from Composers where Name=N'Lucas Gonçalves' and EnterpriseId=647322), 100, (select max(TrackId) from tracks where isrc='QZW9K2370992' and EnterpriseId=647322), null, 0, 0, null , null, (select RightsId from MechanicalsRights where RightsName='Copyright control (self-published)'), null, null, (select RoleId from ContributorRoles where Name='Composer &amp; Lyricist'))</v>
      </c>
      <c r="M136" s="28" t="str">
        <f>VLOOKUP(A136,'9) Audio_Properties'!A:A,1,0)</f>
        <v>QZW9K2370992</v>
      </c>
    </row>
    <row r="137">
      <c r="A137" s="8" t="s">
        <v>934</v>
      </c>
      <c r="B137" s="116"/>
      <c r="C137" s="143" t="str">
        <f t="array" ref="C137">ifs(and(isblank($A137),isblank($B137)),"", not(iserror(vlookup($A137&amp;$B137,'5) Release_Track'!$F:$F&amp;'5) Release_Track'!$G:$G,1,0))),vlookup($A137&amp;$B137,{'5) Release_Track'!$F:$F&amp;'5) Release_Track'!$G:$G,'5) Release_Track'!$H:$H},2,0), or(and(not(isblank($B137)),$B137=#REF!,$A137&lt;&gt;#REF!),and(not(isblank($A137)),$A137=#REF!,$B137&lt;&gt;#REF!)),"ID LISTS UNALIGNED",and($A137&lt;&gt;"",countif('5) Release_Track'!$F:$F,$A137)=0),"NO ISRC MATCH in Release_Track",and($B137&lt;&gt;"",countif('5) Release_Track'!$G:$G,$B137)=0),"NO CATALOG ID MATCH in Release_Track",iserror(vlookup($A137&amp;$B137,'5) Release_Track'!$F:$F&amp;'5) Release_Track'!$G:$G,1,0)),"NO ISRC-CATALOG ID pair MATCH in Release_Track" )</f>
        <v>Deus do Sol e Rei de Esparta</v>
      </c>
      <c r="D137" s="143" t="str">
        <f t="array" ref="D137">ifs(and(isblank($A137),isblank($B137)),"", not(iserror(vlookup($A137&amp;$B137,'5) Release_Track'!$F:$F&amp;'5) Release_Track'!$G:$G,1,0))),vlookup($A137&amp;$B137,{'5) Release_Track'!$F:$F&amp;'5) Release_Track'!$G:$G,'5) Release_Track'!$I:$I},2,0), or(and(not(isblank($B137)),$B137=#REF!,$A137&lt;&gt;#REF!),and(not(isblank($A137)),$A137=#REF!,$B137&lt;&gt;#REF!)),"ID LISTS UNALIGNED",and($A137&lt;&gt;"",countif('5) Release_Track'!$F:$F,$A137)=0),"NO ISRC MATCH in Release_Track",and($B137&lt;&gt;"",countif('5) Release_Track'!$G:$G,$B137)=0),"NO CATALOG ID MATCH in Release_Track",iserror(vlookup($A137&amp;$B137,'5) Release_Track'!$F:$F&amp;'5) Release_Track'!$G:$G,1,0)),"NO ISRC-CATALOG ID pair MATCH in Release_Track" )</f>
        <v/>
      </c>
      <c r="E137" s="43" t="s">
        <v>1281</v>
      </c>
      <c r="F137" s="135" t="s">
        <v>1305</v>
      </c>
      <c r="G137" s="191">
        <v>0.5</v>
      </c>
      <c r="H137" s="192">
        <f t="shared" si="1"/>
        <v>0.5</v>
      </c>
      <c r="I137" s="8" t="s">
        <v>1306</v>
      </c>
      <c r="J137" s="20"/>
      <c r="K137" s="20"/>
      <c r="L137" s="8" t="str">
        <f>"insert into ComposerContent VALUES ((select max(ComposerId) from Composers where Name=N'"&amp;SUBSTITUTE(trim(E137),"'","''")&amp;"' and EnterpriseId="&amp;EntId&amp;"), "&amp;G137*100&amp;", "&amp;if(ISBLANK(B137),"(select max(TrackId) from tracks where isrc='"&amp;A137&amp;"' and EnterpriseId="&amp;EntId&amp;")","(select max(TrackId) from Tracks where TrackVendorId='"&amp;SUBSTITUTE(B137,"'","''")&amp;"' and  EnterpriseId="&amp;EntId&amp;")")&amp;", null, 0, 0, "&amp;if(I137&lt;&gt;"Published (managed by a publisher)", "null", "(select PublisherId from Publishers where name=N'"&amp;SUBSTITUTE(trim(J137),"'","''")&amp;"' and EnterpriseId="&amp;EntId&amp;")")&amp;" , null, (select RightsId from MechanicalsRights where RightsName='"&amp;SUBSTITUTE(I137,"'","''")&amp;"'), null, null, (select RoleId from ContributorRoles where Name='"&amp;F137&amp;"'))"</f>
        <v>insert into ComposerContent VALUES ((select max(ComposerId) from Composers where Name=N'Matheus Sales Ferreira dos Santos' and EnterpriseId=647322), 50, (select max(TrackId) from tracks where isrc='BKTOK2300156' and EnterpriseId=647322), null, 0, 0, null , null, (select RightsId from MechanicalsRights where RightsName='Copyright control (self-published)'), null, null, (select RoleId from ContributorRoles where Name='Composer &amp; Lyricist'))</v>
      </c>
      <c r="M137" s="28" t="str">
        <f>VLOOKUP(A137,'9) Audio_Properties'!A:A,1,0)</f>
        <v>BKTOK2300156</v>
      </c>
    </row>
    <row r="138">
      <c r="A138" s="8" t="s">
        <v>934</v>
      </c>
      <c r="B138" s="116"/>
      <c r="C138" s="143" t="str">
        <f t="array" ref="C138">ifs(and(isblank($A138),isblank($B138)),"", not(iserror(vlookup($A138&amp;$B138,'5) Release_Track'!$F:$F&amp;'5) Release_Track'!$G:$G,1,0))),vlookup($A138&amp;$B138,{'5) Release_Track'!$F:$F&amp;'5) Release_Track'!$G:$G,'5) Release_Track'!$H:$H},2,0), or(and(not(isblank($B138)),$B138=$B137,$A138&lt;&gt;$A137),and(not(isblank($A138)),$A138=$A137,$B138&lt;&gt;$B137)),"ID LISTS UNALIGNED",and($A138&lt;&gt;"",countif('5) Release_Track'!$F:$F,$A138)=0),"NO ISRC MATCH in Release_Track",and($B138&lt;&gt;"",countif('5) Release_Track'!$G:$G,$B138)=0),"NO CATALOG ID MATCH in Release_Track",iserror(vlookup($A138&amp;$B138,'5) Release_Track'!$F:$F&amp;'5) Release_Track'!$G:$G,1,0)),"NO ISRC-CATALOG ID pair MATCH in Release_Track" )</f>
        <v>Deus do Sol e Rei de Esparta</v>
      </c>
      <c r="D138" s="143"/>
      <c r="E138" s="43" t="s">
        <v>1274</v>
      </c>
      <c r="F138" s="135" t="s">
        <v>1305</v>
      </c>
      <c r="G138" s="191">
        <v>0.5</v>
      </c>
      <c r="H138" s="192">
        <f t="shared" si="1"/>
        <v>1</v>
      </c>
      <c r="I138" s="8" t="s">
        <v>1306</v>
      </c>
      <c r="J138" s="20"/>
      <c r="K138" s="20"/>
      <c r="L138" s="8" t="str">
        <f>"insert into ComposerContent VALUES ((select max(ComposerId) from Composers where Name=N'"&amp;SUBSTITUTE(trim(E138),"'","''")&amp;"' and EnterpriseId="&amp;EntId&amp;"), "&amp;G138*100&amp;", "&amp;if(ISBLANK(B138),"(select max(TrackId) from tracks where isrc='"&amp;A138&amp;"' and EnterpriseId="&amp;EntId&amp;")","(select max(TrackId) from Tracks where TrackVendorId='"&amp;SUBSTITUTE(B138,"'","''")&amp;"' and  EnterpriseId="&amp;EntId&amp;")")&amp;", null, 0, 0, "&amp;if(I138&lt;&gt;"Published (managed by a publisher)", "null", "(select PublisherId from Publishers where name=N'"&amp;SUBSTITUTE(trim(J138),"'","''")&amp;"' and EnterpriseId="&amp;EntId&amp;")")&amp;" , null, (select RightsId from MechanicalsRights where RightsName='"&amp;SUBSTITUTE(I138,"'","''")&amp;"'), null, null, (select RoleId from ContributorRoles where Name='"&amp;F138&amp;"'))"</f>
        <v>insert into ComposerContent VALUES ((select max(ComposerId) from Composers where Name=N'Gabriel de Souza Bezerra' and EnterpriseId=647322), 50, (select max(TrackId) from tracks where isrc='BKTOK2300156' and EnterpriseId=647322), null, 0, 0, null , null, (select RightsId from MechanicalsRights where RightsName='Copyright control (self-published)'), null, null, (select RoleId from ContributorRoles where Name='Composer &amp; Lyricist'))</v>
      </c>
      <c r="M138" s="28" t="str">
        <f>VLOOKUP(A138,'9) Audio_Properties'!A:A,1,0)</f>
        <v>BKTOK2300156</v>
      </c>
    </row>
    <row r="139">
      <c r="A139" s="8" t="s">
        <v>936</v>
      </c>
      <c r="B139" s="116"/>
      <c r="C139" s="143" t="str">
        <f t="array" ref="C139">ifs(and(isblank($A139),isblank($B139)),"", not(iserror(vlookup($A139&amp;$B139,'5) Release_Track'!$F:$F&amp;'5) Release_Track'!$G:$G,1,0))),vlookup($A139&amp;$B139,{'5) Release_Track'!$F:$F&amp;'5) Release_Track'!$G:$G,'5) Release_Track'!$H:$H},2,0), or(and(not(isblank($B139)),$B139=$B137,$A139&lt;&gt;$A137),and(not(isblank($A139)),$A139=$A137,$B139&lt;&gt;$B137)),"ID LISTS UNALIGNED",and($A139&lt;&gt;"",countif('5) Release_Track'!$F:$F,$A139)=0),"NO ISRC MATCH in Release_Track",and($B139&lt;&gt;"",countif('5) Release_Track'!$G:$G,$B139)=0),"NO CATALOG ID MATCH in Release_Track",iserror(vlookup($A139&amp;$B139,'5) Release_Track'!$F:$F&amp;'5) Release_Track'!$G:$G,1,0)),"NO ISRC-CATALOG ID pair MATCH in Release_Track" )</f>
        <v>Isso É Esparta</v>
      </c>
      <c r="D139" s="143" t="str">
        <f t="array" ref="D139">ifs(and(isblank($A139),isblank($B139)),"", not(iserror(vlookup($A139&amp;$B139,'5) Release_Track'!$F:$F&amp;'5) Release_Track'!$G:$G,1,0))),vlookup($A139&amp;$B139,{'5) Release_Track'!$F:$F&amp;'5) Release_Track'!$G:$G,'5) Release_Track'!$I:$I},2,0), or(and(not(isblank($B139)),$B139=$B137,$A139&lt;&gt;$A137),and(not(isblank($A139)),$A139=$A137,$B139&lt;&gt;$B137)),"ID LISTS UNALIGNED",and($A139&lt;&gt;"",countif('5) Release_Track'!$F:$F,$A139)=0),"NO ISRC MATCH in Release_Track",and($B139&lt;&gt;"",countif('5) Release_Track'!$G:$G,$B139)=0),"NO CATALOG ID MATCH in Release_Track",iserror(vlookup($A139&amp;$B139,'5) Release_Track'!$F:$F&amp;'5) Release_Track'!$G:$G,1,0)),"NO ISRC-CATALOG ID pair MATCH in Release_Track" )</f>
        <v/>
      </c>
      <c r="E139" s="49" t="s">
        <v>1274</v>
      </c>
      <c r="F139" s="135" t="s">
        <v>1305</v>
      </c>
      <c r="G139" s="191">
        <v>1.0</v>
      </c>
      <c r="H139" s="192">
        <f t="shared" si="1"/>
        <v>1</v>
      </c>
      <c r="I139" s="8" t="s">
        <v>1306</v>
      </c>
      <c r="J139" s="20"/>
      <c r="K139" s="20"/>
      <c r="L139" s="8" t="str">
        <f>"insert into ComposerContent VALUES ((select max(ComposerId) from Composers where Name=N'"&amp;SUBSTITUTE(trim(E139),"'","''")&amp;"' and EnterpriseId="&amp;EntId&amp;"), "&amp;G139*100&amp;", "&amp;if(ISBLANK(B139),"(select max(TrackId) from tracks where isrc='"&amp;A139&amp;"' and EnterpriseId="&amp;EntId&amp;")","(select max(TrackId) from Tracks where TrackVendorId='"&amp;SUBSTITUTE(B139,"'","''")&amp;"' and  EnterpriseId="&amp;EntId&amp;")")&amp;", null, 0, 0, "&amp;if(I139&lt;&gt;"Published (managed by a publisher)", "null", "(select PublisherId from Publishers where name=N'"&amp;SUBSTITUTE(trim(J139),"'","''")&amp;"' and EnterpriseId="&amp;EntId&amp;")")&amp;" , null, (select RightsId from MechanicalsRights where RightsName='"&amp;SUBSTITUTE(I139,"'","''")&amp;"'), null, null, (select RoleId from ContributorRoles where Name='"&amp;F139&amp;"'))"</f>
        <v>insert into ComposerContent VALUES ((select max(ComposerId) from Composers where Name=N'Gabriel de Souza Bezerra' and EnterpriseId=647322), 100, (select max(TrackId) from tracks where isrc='BKTOK2300159' and EnterpriseId=647322), null, 0, 0, null , null, (select RightsId from MechanicalsRights where RightsName='Copyright control (self-published)'), null, null, (select RoleId from ContributorRoles where Name='Composer &amp; Lyricist'))</v>
      </c>
      <c r="M139" s="28" t="str">
        <f>VLOOKUP(A139,'9) Audio_Properties'!A:A,1,0)</f>
        <v>BKTOK2300159</v>
      </c>
    </row>
    <row r="140">
      <c r="A140" s="8" t="s">
        <v>938</v>
      </c>
      <c r="B140" s="116"/>
      <c r="C140" s="143" t="str">
        <f t="array" ref="C140">ifs(and(isblank($A140),isblank($B140)),"", not(iserror(vlookup($A140&amp;$B140,'5) Release_Track'!$F:$F&amp;'5) Release_Track'!$G:$G,1,0))),vlookup($A140&amp;$B140,{'5) Release_Track'!$F:$F&amp;'5) Release_Track'!$G:$G,'5) Release_Track'!$H:$H},2,0), or(and(not(isblank($B140)),$B140=#REF!,$A140&lt;&gt;#REF!),and(not(isblank($A140)),$A140=#REF!,$B140&lt;&gt;#REF!)),"ID LISTS UNALIGNED",and($A140&lt;&gt;"",countif('5) Release_Track'!$F:$F,$A140)=0),"NO ISRC MATCH in Release_Track",and($B140&lt;&gt;"",countif('5) Release_Track'!$G:$G,$B140)=0),"NO CATALOG ID MATCH in Release_Track",iserror(vlookup($A140&amp;$B140,'5) Release_Track'!$F:$F&amp;'5) Release_Track'!$G:$G,1,0)),"NO ISRC-CATALOG ID pair MATCH in Release_Track" )</f>
        <v>Aposta</v>
      </c>
      <c r="D140" s="143" t="str">
        <f t="array" ref="D140">ifs(and(isblank($A140),isblank($B140)),"", not(iserror(vlookup($A140&amp;$B140,'5) Release_Track'!$F:$F&amp;'5) Release_Track'!$G:$G,1,0))),vlookup($A140&amp;$B140,{'5) Release_Track'!$F:$F&amp;'5) Release_Track'!$G:$G,'5) Release_Track'!$I:$I},2,0), or(and(not(isblank($B140)),$B140=#REF!,$A140&lt;&gt;#REF!),and(not(isblank($A140)),$A140=#REF!,$B140&lt;&gt;#REF!)),"ID LISTS UNALIGNED",and($A140&lt;&gt;"",countif('5) Release_Track'!$F:$F,$A140)=0),"NO ISRC MATCH in Release_Track",and($B140&lt;&gt;"",countif('5) Release_Track'!$G:$G,$B140)=0),"NO CATALOG ID MATCH in Release_Track",iserror(vlookup($A140&amp;$B140,'5) Release_Track'!$F:$F&amp;'5) Release_Track'!$G:$G,1,0)),"NO ISRC-CATALOG ID pair MATCH in Release_Track" )</f>
        <v/>
      </c>
      <c r="E140" s="43" t="s">
        <v>1279</v>
      </c>
      <c r="F140" s="135" t="s">
        <v>1305</v>
      </c>
      <c r="G140" s="191">
        <v>0.3333</v>
      </c>
      <c r="H140" s="192">
        <f t="shared" si="1"/>
        <v>0.3333</v>
      </c>
      <c r="I140" s="8" t="s">
        <v>1306</v>
      </c>
      <c r="J140" s="20"/>
      <c r="K140" s="20"/>
      <c r="L140" s="8" t="str">
        <f>"insert into ComposerContent VALUES ((select max(ComposerId) from Composers where Name=N'"&amp;SUBSTITUTE(trim(E140),"'","''")&amp;"' and EnterpriseId="&amp;EntId&amp;"), "&amp;G140*100&amp;", "&amp;if(ISBLANK(B140),"(select max(TrackId) from tracks where isrc='"&amp;A140&amp;"' and EnterpriseId="&amp;EntId&amp;")","(select max(TrackId) from Tracks where TrackVendorId='"&amp;SUBSTITUTE(B140,"'","''")&amp;"' and  EnterpriseId="&amp;EntId&amp;")")&amp;", null, 0, 0, "&amp;if(I140&lt;&gt;"Published (managed by a publisher)", "null", "(select PublisherId from Publishers where name=N'"&amp;SUBSTITUTE(trim(J140),"'","''")&amp;"' and EnterpriseId="&amp;EntId&amp;")")&amp;" , null, (select RightsId from MechanicalsRights where RightsName='"&amp;SUBSTITUTE(I140,"'","''")&amp;"'), null, null, (select RoleId from ContributorRoles where Name='"&amp;F140&amp;"'))"</f>
        <v>insert into ComposerContent VALUES ((select max(ComposerId) from Composers where Name=N'Lucas Gonçalves' and EnterpriseId=647322), 33.33, (select max(TrackId) from tracks where isrc='BKTOK2300162' and EnterpriseId=647322), null, 0, 0, null , null, (select RightsId from MechanicalsRights where RightsName='Copyright control (self-published)'), null, null, (select RoleId from ContributorRoles where Name='Composer &amp; Lyricist'))</v>
      </c>
      <c r="M140" s="28" t="str">
        <f>VLOOKUP(A140,'9) Audio_Properties'!A:A,1,0)</f>
        <v>BKTOK2300162</v>
      </c>
    </row>
    <row r="141">
      <c r="A141" s="8" t="s">
        <v>938</v>
      </c>
      <c r="B141" s="116"/>
      <c r="C141" s="143" t="str">
        <f t="array" ref="C141">ifs(and(isblank($A141),isblank($B141)),"", not(iserror(vlookup($A141&amp;$B141,'5) Release_Track'!$F:$F&amp;'5) Release_Track'!$G:$G,1,0))),vlookup($A141&amp;$B141,{'5) Release_Track'!$F:$F&amp;'5) Release_Track'!$G:$G,'5) Release_Track'!$H:$H},2,0), or(and(not(isblank($B141)),$B141=$B140,$A141&lt;&gt;$A140),and(not(isblank($A141)),$A141=$A140,$B141&lt;&gt;$B140)),"ID LISTS UNALIGNED",and($A141&lt;&gt;"",countif('5) Release_Track'!$F:$F,$A141)=0),"NO ISRC MATCH in Release_Track",and($B141&lt;&gt;"",countif('5) Release_Track'!$G:$G,$B141)=0),"NO CATALOG ID MATCH in Release_Track",iserror(vlookup($A141&amp;$B141,'5) Release_Track'!$F:$F&amp;'5) Release_Track'!$G:$G,1,0)),"NO ISRC-CATALOG ID pair MATCH in Release_Track" )</f>
        <v>Aposta</v>
      </c>
      <c r="D141" s="143"/>
      <c r="E141" s="43" t="s">
        <v>1267</v>
      </c>
      <c r="F141" s="135" t="s">
        <v>1305</v>
      </c>
      <c r="G141" s="191">
        <v>0.3333</v>
      </c>
      <c r="H141" s="192">
        <f t="shared" si="1"/>
        <v>0.6666</v>
      </c>
      <c r="I141" s="8" t="s">
        <v>1306</v>
      </c>
      <c r="J141" s="20"/>
      <c r="K141" s="20"/>
      <c r="L141" s="8" t="str">
        <f>"insert into ComposerContent VALUES ((select max(ComposerId) from Composers where Name=N'"&amp;SUBSTITUTE(trim(E141),"'","''")&amp;"' and EnterpriseId="&amp;EntId&amp;"), "&amp;G141*100&amp;", "&amp;if(ISBLANK(B141),"(select max(TrackId) from tracks where isrc='"&amp;A141&amp;"' and EnterpriseId="&amp;EntId&amp;")","(select max(TrackId) from Tracks where TrackVendorId='"&amp;SUBSTITUTE(B141,"'","''")&amp;"' and  EnterpriseId="&amp;EntId&amp;")")&amp;", null, 0, 0, "&amp;if(I141&lt;&gt;"Published (managed by a publisher)", "null", "(select PublisherId from Publishers where name=N'"&amp;SUBSTITUTE(trim(J141),"'","''")&amp;"' and EnterpriseId="&amp;EntId&amp;")")&amp;" , null, (select RightsId from MechanicalsRights where RightsName='"&amp;SUBSTITUTE(I141,"'","''")&amp;"'), null, null, (select RoleId from ContributorRoles where Name='"&amp;F141&amp;"'))"</f>
        <v>insert into ComposerContent VALUES ((select max(ComposerId) from Composers where Name=N'Atilla Nascimento' and EnterpriseId=647322), 33.33, (select max(TrackId) from tracks where isrc='BKTOK2300162' and EnterpriseId=647322), null, 0, 0, null , null, (select RightsId from MechanicalsRights where RightsName='Copyright control (self-published)'), null, null, (select RoleId from ContributorRoles where Name='Composer &amp; Lyricist'))</v>
      </c>
      <c r="M141" s="28" t="str">
        <f>VLOOKUP(A141,'9) Audio_Properties'!A:A,1,0)</f>
        <v>BKTOK2300162</v>
      </c>
    </row>
    <row r="142">
      <c r="A142" s="8" t="s">
        <v>938</v>
      </c>
      <c r="B142" s="116"/>
      <c r="C142" s="143" t="str">
        <f t="array" ref="C142">ifs(and(isblank($A142),isblank($B142)),"", not(iserror(vlookup($A142&amp;$B142,'5) Release_Track'!$F:$F&amp;'5) Release_Track'!$G:$G,1,0))),vlookup($A142&amp;$B142,{'5) Release_Track'!$F:$F&amp;'5) Release_Track'!$G:$G,'5) Release_Track'!$H:$H},2,0), or(and(not(isblank($B142)),$B142=$B141,$A142&lt;&gt;$A141),and(not(isblank($A142)),$A142=$A141,$B142&lt;&gt;$B141)),"ID LISTS UNALIGNED",and($A142&lt;&gt;"",countif('5) Release_Track'!$F:$F,$A142)=0),"NO ISRC MATCH in Release_Track",and($B142&lt;&gt;"",countif('5) Release_Track'!$G:$G,$B142)=0),"NO CATALOG ID MATCH in Release_Track",iserror(vlookup($A142&amp;$B142,'5) Release_Track'!$F:$F&amp;'5) Release_Track'!$G:$G,1,0)),"NO ISRC-CATALOG ID pair MATCH in Release_Track" )</f>
        <v>Aposta</v>
      </c>
      <c r="D142" s="143"/>
      <c r="E142" s="43" t="s">
        <v>1275</v>
      </c>
      <c r="F142" s="135" t="s">
        <v>1305</v>
      </c>
      <c r="G142" s="191">
        <v>0.3334</v>
      </c>
      <c r="H142" s="192">
        <f t="shared" si="1"/>
        <v>1</v>
      </c>
      <c r="I142" s="8" t="s">
        <v>1306</v>
      </c>
      <c r="J142" s="20"/>
      <c r="K142" s="20"/>
      <c r="L142" s="8" t="str">
        <f>"insert into ComposerContent VALUES ((select max(ComposerId) from Composers where Name=N'"&amp;SUBSTITUTE(trim(E142),"'","''")&amp;"' and EnterpriseId="&amp;EntId&amp;"), "&amp;G142*100&amp;", "&amp;if(ISBLANK(B142),"(select max(TrackId) from tracks where isrc='"&amp;A142&amp;"' and EnterpriseId="&amp;EntId&amp;")","(select max(TrackId) from Tracks where TrackVendorId='"&amp;SUBSTITUTE(B142,"'","''")&amp;"' and  EnterpriseId="&amp;EntId&amp;")")&amp;", null, 0, 0, "&amp;if(I142&lt;&gt;"Published (managed by a publisher)", "null", "(select PublisherId from Publishers where name=N'"&amp;SUBSTITUTE(trim(J142),"'","''")&amp;"' and EnterpriseId="&amp;EntId&amp;")")&amp;" , null, (select RightsId from MechanicalsRights where RightsName='"&amp;SUBSTITUTE(I142,"'","''")&amp;"'), null, null, (select RoleId from ContributorRoles where Name='"&amp;F142&amp;"'))"</f>
        <v>insert into ComposerContent VALUES ((select max(ComposerId) from Composers where Name=N'Gabriel Gediel Alves' and EnterpriseId=647322), 33.34, (select max(TrackId) from tracks where isrc='BKTOK2300162' and EnterpriseId=647322), null, 0, 0, null , null, (select RightsId from MechanicalsRights where RightsName='Copyright control (self-published)'), null, null, (select RoleId from ContributorRoles where Name='Composer &amp; Lyricist'))</v>
      </c>
      <c r="M142" s="28" t="str">
        <f>VLOOKUP(A142,'9) Audio_Properties'!A:A,1,0)</f>
        <v>BKTOK2300162</v>
      </c>
    </row>
    <row r="143">
      <c r="A143" s="8" t="s">
        <v>941</v>
      </c>
      <c r="B143" s="116"/>
      <c r="C143" s="143" t="str">
        <f t="array" ref="C143">ifs(and(isblank($A143),isblank($B143)),"", not(iserror(vlookup($A143&amp;$B143,'5) Release_Track'!$F:$F&amp;'5) Release_Track'!$G:$G,1,0))),vlookup($A143&amp;$B143,{'5) Release_Track'!$F:$F&amp;'5) Release_Track'!$G:$G,'5) Release_Track'!$H:$H},2,0), or(and(not(isblank($B143)),$B143=$B140,$A143&lt;&gt;$A140),and(not(isblank($A143)),$A143=$A140,$B143&lt;&gt;$B140)),"ID LISTS UNALIGNED",and($A143&lt;&gt;"",countif('5) Release_Track'!$F:$F,$A143)=0),"NO ISRC MATCH in Release_Track",and($B143&lt;&gt;"",countif('5) Release_Track'!$G:$G,$B143)=0),"NO CATALOG ID MATCH in Release_Track",iserror(vlookup($A143&amp;$B143,'5) Release_Track'!$F:$F&amp;'5) Release_Track'!$G:$G,1,0)),"NO ISRC-CATALOG ID pair MATCH in Release_Track" )</f>
        <v>Diamantes 2</v>
      </c>
      <c r="D143" s="143" t="str">
        <f t="array" ref="D143">ifs(and(isblank($A143),isblank($B143)),"", not(iserror(vlookup($A143&amp;$B143,'5) Release_Track'!$F:$F&amp;'5) Release_Track'!$G:$G,1,0))),vlookup($A143&amp;$B143,{'5) Release_Track'!$F:$F&amp;'5) Release_Track'!$G:$G,'5) Release_Track'!$I:$I},2,0), or(and(not(isblank($B143)),$B143=$B140,$A143&lt;&gt;$A140),and(not(isblank($A143)),$A143=$A140,$B143&lt;&gt;$B140)),"ID LISTS UNALIGNED",and($A143&lt;&gt;"",countif('5) Release_Track'!$F:$F,$A143)=0),"NO ISRC MATCH in Release_Track",and($B143&lt;&gt;"",countif('5) Release_Track'!$G:$G,$B143)=0),"NO CATALOG ID MATCH in Release_Track",iserror(vlookup($A143&amp;$B143,'5) Release_Track'!$F:$F&amp;'5) Release_Track'!$G:$G,1,0)),"NO ISRC-CATALOG ID pair MATCH in Release_Track" )</f>
        <v/>
      </c>
      <c r="E143" s="49" t="s">
        <v>1279</v>
      </c>
      <c r="F143" s="135" t="s">
        <v>1305</v>
      </c>
      <c r="G143" s="191">
        <v>1.0</v>
      </c>
      <c r="H143" s="192">
        <f t="shared" si="1"/>
        <v>1</v>
      </c>
      <c r="I143" s="8" t="s">
        <v>1306</v>
      </c>
      <c r="J143" s="20"/>
      <c r="K143" s="20"/>
      <c r="L143" s="8" t="str">
        <f>"insert into ComposerContent VALUES ((select max(ComposerId) from Composers where Name=N'"&amp;SUBSTITUTE(trim(E143),"'","''")&amp;"' and EnterpriseId="&amp;EntId&amp;"), "&amp;G143*100&amp;", "&amp;if(ISBLANK(B143),"(select max(TrackId) from tracks where isrc='"&amp;A143&amp;"' and EnterpriseId="&amp;EntId&amp;")","(select max(TrackId) from Tracks where TrackVendorId='"&amp;SUBSTITUTE(B143,"'","''")&amp;"' and  EnterpriseId="&amp;EntId&amp;")")&amp;", null, 0, 0, "&amp;if(I143&lt;&gt;"Published (managed by a publisher)", "null", "(select PublisherId from Publishers where name=N'"&amp;SUBSTITUTE(trim(J143),"'","''")&amp;"' and EnterpriseId="&amp;EntId&amp;")")&amp;" , null, (select RightsId from MechanicalsRights where RightsName='"&amp;SUBSTITUTE(I143,"'","''")&amp;"'), null, null, (select RoleId from ContributorRoles where Name='"&amp;F143&amp;"'))"</f>
        <v>insert into ComposerContent VALUES ((select max(ComposerId) from Composers where Name=N'Lucas Gonçalves' and EnterpriseId=647322), 100, (select max(TrackId) from tracks where isrc='BKTOK2300163' and EnterpriseId=647322), null, 0, 0, null , null, (select RightsId from MechanicalsRights where RightsName='Copyright control (self-published)'), null, null, (select RoleId from ContributorRoles where Name='Composer &amp; Lyricist'))</v>
      </c>
      <c r="M143" s="28" t="str">
        <f>VLOOKUP(A143,'9) Audio_Properties'!A:A,1,0)</f>
        <v>BKTOK2300163</v>
      </c>
    </row>
    <row r="144">
      <c r="A144" s="8" t="s">
        <v>944</v>
      </c>
      <c r="B144" s="116"/>
      <c r="C144" s="143" t="str">
        <f t="array" ref="C144">ifs(and(isblank($A144),isblank($B144)),"", not(iserror(vlookup($A144&amp;$B144,'5) Release_Track'!$F:$F&amp;'5) Release_Track'!$G:$G,1,0))),vlookup($A144&amp;$B144,{'5) Release_Track'!$F:$F&amp;'5) Release_Track'!$G:$G,'5) Release_Track'!$H:$H},2,0),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Fast Gang</v>
      </c>
      <c r="D144" s="143" t="str">
        <f t="array" ref="D144">ifs(and(isblank($A144),isblank($B144)),"", not(iserror(vlookup($A144&amp;$B144,'5) Release_Track'!$F:$F&amp;'5) Release_Track'!$G:$G,1,0))),vlookup($A144&amp;$B144,{'5) Release_Track'!$F:$F&amp;'5) Release_Track'!$G:$G,'5) Release_Track'!$I:$I},2,0),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
      </c>
      <c r="E144" s="49" t="s">
        <v>1279</v>
      </c>
      <c r="F144" s="135" t="s">
        <v>1305</v>
      </c>
      <c r="G144" s="191">
        <v>1.0</v>
      </c>
      <c r="H144" s="192">
        <f t="shared" si="1"/>
        <v>1</v>
      </c>
      <c r="I144" s="8" t="s">
        <v>1306</v>
      </c>
      <c r="J144" s="20"/>
      <c r="K144" s="20"/>
      <c r="L144" s="8" t="str">
        <f>"insert into ComposerContent VALUES ((select max(ComposerId) from Composers where Name=N'"&amp;SUBSTITUTE(trim(E144),"'","''")&amp;"' and EnterpriseId="&amp;EntId&amp;"), "&amp;G144*100&amp;", "&amp;if(ISBLANK(B144),"(select max(TrackId) from tracks where isrc='"&amp;A144&amp;"' and EnterpriseId="&amp;EntId&amp;")","(select max(TrackId) from Tracks where TrackVendorId='"&amp;SUBSTITUTE(B144,"'","''")&amp;"' and  EnterpriseId="&amp;EntId&amp;")")&amp;", null, 0, 0, "&amp;if(I144&lt;&gt;"Published (managed by a publisher)", "null", "(select PublisherId from Publishers where name=N'"&amp;SUBSTITUTE(trim(J144),"'","''")&amp;"' and EnterpriseId="&amp;EntId&amp;")")&amp;" , null, (select RightsId from MechanicalsRights where RightsName='"&amp;SUBSTITUTE(I144,"'","''")&amp;"'), null, null, (select RoleId from ContributorRoles where Name='"&amp;F144&amp;"'))"</f>
        <v>insert into ComposerContent VALUES ((select max(ComposerId) from Composers where Name=N'Lucas Gonçalves' and EnterpriseId=647322), 100, (select max(TrackId) from tracks where isrc='BKTOK2300164' and EnterpriseId=647322), null, 0, 0, null , null, (select RightsId from MechanicalsRights where RightsName='Copyright control (self-published)'), null, null, (select RoleId from ContributorRoles where Name='Composer &amp; Lyricist'))</v>
      </c>
      <c r="M144" s="28" t="str">
        <f>VLOOKUP(A144,'9) Audio_Properties'!A:A,1,0)</f>
        <v>BKTOK2300164</v>
      </c>
    </row>
    <row r="145">
      <c r="A145" s="8" t="s">
        <v>947</v>
      </c>
      <c r="B145" s="116"/>
      <c r="C145" s="143" t="str">
        <f t="array" ref="C145">ifs(and(isblank($A145),isblank($B145)),"", not(iserror(vlookup($A145&amp;$B145,'5) Release_Track'!$F:$F&amp;'5) Release_Track'!$G:$G,1,0))),vlookup($A145&amp;$B145,{'5) Release_Track'!$F:$F&amp;'5) Release_Track'!$G:$G,'5) Release_Track'!$H:$H},2,0),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Forever Life</v>
      </c>
      <c r="D145" s="143" t="str">
        <f t="array" ref="D145">ifs(and(isblank($A145),isblank($B145)),"", not(iserror(vlookup($A145&amp;$B145,'5) Release_Track'!$F:$F&amp;'5) Release_Track'!$G:$G,1,0))),vlookup($A145&amp;$B145,{'5) Release_Track'!$F:$F&amp;'5) Release_Track'!$G:$G,'5) Release_Track'!$I:$I},2,0),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
      </c>
      <c r="E145" s="49" t="s">
        <v>1279</v>
      </c>
      <c r="F145" s="135" t="s">
        <v>1305</v>
      </c>
      <c r="G145" s="191">
        <v>1.0</v>
      </c>
      <c r="H145" s="192">
        <f t="shared" si="1"/>
        <v>1</v>
      </c>
      <c r="I145" s="8" t="s">
        <v>1306</v>
      </c>
      <c r="J145" s="20"/>
      <c r="K145" s="20"/>
      <c r="L145" s="8" t="str">
        <f>"insert into ComposerContent VALUES ((select max(ComposerId) from Composers where Name=N'"&amp;SUBSTITUTE(trim(E145),"'","''")&amp;"' and EnterpriseId="&amp;EntId&amp;"), "&amp;G145*100&amp;", "&amp;if(ISBLANK(B145),"(select max(TrackId) from tracks where isrc='"&amp;A145&amp;"' and EnterpriseId="&amp;EntId&amp;")","(select max(TrackId) from Tracks where TrackVendorId='"&amp;SUBSTITUTE(B145,"'","''")&amp;"' and  EnterpriseId="&amp;EntId&amp;")")&amp;", null, 0, 0, "&amp;if(I145&lt;&gt;"Published (managed by a publisher)", "null", "(select PublisherId from Publishers where name=N'"&amp;SUBSTITUTE(trim(J145),"'","''")&amp;"' and EnterpriseId="&amp;EntId&amp;")")&amp;" , null, (select RightsId from MechanicalsRights where RightsName='"&amp;SUBSTITUTE(I145,"'","''")&amp;"'), null, null, (select RoleId from ContributorRoles where Name='"&amp;F145&amp;"'))"</f>
        <v>insert into ComposerContent VALUES ((select max(ComposerId) from Composers where Name=N'Lucas Gonçalves' and EnterpriseId=647322), 100, (select max(TrackId) from tracks where isrc='BKTOK2300165' and EnterpriseId=647322), null, 0, 0, null , null, (select RightsId from MechanicalsRights where RightsName='Copyright control (self-published)'), null, null, (select RoleId from ContributorRoles where Name='Composer &amp; Lyricist'))</v>
      </c>
      <c r="M145" s="28" t="str">
        <f>VLOOKUP(A145,'9) Audio_Properties'!A:A,1,0)</f>
        <v>BKTOK2300165</v>
      </c>
    </row>
    <row r="146">
      <c r="A146" s="8" t="s">
        <v>950</v>
      </c>
      <c r="B146" s="116"/>
      <c r="C146" s="143" t="str">
        <f t="array" ref="C146">ifs(and(isblank($A146),isblank($B146)),"", not(iserror(vlookup($A146&amp;$B146,'5) Release_Track'!$F:$F&amp;'5) Release_Track'!$G:$G,1,0))),vlookup($A146&amp;$B146,{'5) Release_Track'!$F:$F&amp;'5) Release_Track'!$G:$G,'5) Release_Track'!$H:$H},2,0), or(and(not(isblank($B146)),$B146=$B145,$A146&lt;&gt;$A145),and(not(isblank($A146)),$A146=$A145,$B146&lt;&gt;$B145)),"ID LISTS UNALIGNED",and($A146&lt;&gt;"",countif('5) Release_Track'!$F:$F,$A146)=0),"NO ISRC MATCH in Release_Track",and($B146&lt;&gt;"",countif('5) Release_Track'!$G:$G,$B146)=0),"NO CATALOG ID MATCH in Release_Track",iserror(vlookup($A146&amp;$B146,'5) Release_Track'!$F:$F&amp;'5) Release_Track'!$G:$G,1,0)),"NO ISRC-CATALOG ID pair MATCH in Release_Track" )</f>
        <v>Pentakill</v>
      </c>
      <c r="D146" s="143" t="str">
        <f t="array" ref="D146">ifs(and(isblank($A146),isblank($B146)),"", not(iserror(vlookup($A146&amp;$B146,'5) Release_Track'!$F:$F&amp;'5) Release_Track'!$G:$G,1,0))),vlookup($A146&amp;$B146,{'5) Release_Track'!$F:$F&amp;'5) Release_Track'!$G:$G,'5) Release_Track'!$I:$I},2,0), or(and(not(isblank($B146)),$B146=$B145,$A146&lt;&gt;$A145),and(not(isblank($A146)),$A146=$A145,$B146&lt;&gt;$B145)),"ID LISTS UNALIGNED",and($A146&lt;&gt;"",countif('5) Release_Track'!$F:$F,$A146)=0),"NO ISRC MATCH in Release_Track",and($B146&lt;&gt;"",countif('5) Release_Track'!$G:$G,$B146)=0),"NO CATALOG ID MATCH in Release_Track",iserror(vlookup($A146&amp;$B146,'5) Release_Track'!$F:$F&amp;'5) Release_Track'!$G:$G,1,0)),"NO ISRC-CATALOG ID pair MATCH in Release_Track" )</f>
        <v/>
      </c>
      <c r="E146" s="49" t="s">
        <v>1279</v>
      </c>
      <c r="F146" s="135" t="s">
        <v>1305</v>
      </c>
      <c r="G146" s="191">
        <v>1.0</v>
      </c>
      <c r="H146" s="192">
        <f t="shared" si="1"/>
        <v>1</v>
      </c>
      <c r="I146" s="8" t="s">
        <v>1306</v>
      </c>
      <c r="J146" s="20"/>
      <c r="K146" s="20"/>
      <c r="L146" s="8" t="str">
        <f>"insert into ComposerContent VALUES ((select max(ComposerId) from Composers where Name=N'"&amp;SUBSTITUTE(trim(E146),"'","''")&amp;"' and EnterpriseId="&amp;EntId&amp;"), "&amp;G146*100&amp;", "&amp;if(ISBLANK(B146),"(select max(TrackId) from tracks where isrc='"&amp;A146&amp;"' and EnterpriseId="&amp;EntId&amp;")","(select max(TrackId) from Tracks where TrackVendorId='"&amp;SUBSTITUTE(B146,"'","''")&amp;"' and  EnterpriseId="&amp;EntId&amp;")")&amp;", null, 0, 0, "&amp;if(I146&lt;&gt;"Published (managed by a publisher)", "null", "(select PublisherId from Publishers where name=N'"&amp;SUBSTITUTE(trim(J146),"'","''")&amp;"' and EnterpriseId="&amp;EntId&amp;")")&amp;" , null, (select RightsId from MechanicalsRights where RightsName='"&amp;SUBSTITUTE(I146,"'","''")&amp;"'), null, null, (select RoleId from ContributorRoles where Name='"&amp;F146&amp;"'))"</f>
        <v>insert into ComposerContent VALUES ((select max(ComposerId) from Composers where Name=N'Lucas Gonçalves' and EnterpriseId=647322), 100, (select max(TrackId) from tracks where isrc='BKTOK2300168' and EnterpriseId=647322), null, 0, 0, null , null, (select RightsId from MechanicalsRights where RightsName='Copyright control (self-published)'), null, null, (select RoleId from ContributorRoles where Name='Composer &amp; Lyricist'))</v>
      </c>
      <c r="M146" s="28" t="str">
        <f>VLOOKUP(A146,'9) Audio_Properties'!A:A,1,0)</f>
        <v>BKTOK2300168</v>
      </c>
    </row>
    <row r="147">
      <c r="A147" s="8" t="s">
        <v>953</v>
      </c>
      <c r="B147" s="116"/>
      <c r="C147" s="143" t="str">
        <f t="array" ref="C147">ifs(and(isblank($A147),isblank($B147)),"", not(iserror(vlookup($A147&amp;$B147,'5) Release_Track'!$F:$F&amp;'5) Release_Track'!$G:$G,1,0))),vlookup($A147&amp;$B147,{'5) Release_Track'!$F:$F&amp;'5) Release_Track'!$G:$G,'5) Release_Track'!$H:$H},2,0), or(and(not(isblank($B147)),$B147=$B146,$A147&lt;&gt;$A146),and(not(isblank($A147)),$A147=$A146,$B147&lt;&gt;$B146)),"ID LISTS UNALIGNED",and($A147&lt;&gt;"",countif('5) Release_Track'!$F:$F,$A147)=0),"NO ISRC MATCH in Release_Track",and($B147&lt;&gt;"",countif('5) Release_Track'!$G:$G,$B147)=0),"NO CATALOG ID MATCH in Release_Track",iserror(vlookup($A147&amp;$B147,'5) Release_Track'!$F:$F&amp;'5) Release_Track'!$G:$G,1,0)),"NO ISRC-CATALOG ID pair MATCH in Release_Track" )</f>
        <v>Groove Street</v>
      </c>
      <c r="D147" s="143" t="str">
        <f t="array" ref="D147">ifs(and(isblank($A147),isblank($B147)),"", not(iserror(vlookup($A147&amp;$B147,'5) Release_Track'!$F:$F&amp;'5) Release_Track'!$G:$G,1,0))),vlookup($A147&amp;$B147,{'5) Release_Track'!$F:$F&amp;'5) Release_Track'!$G:$G,'5) Release_Track'!$I:$I},2,0), or(and(not(isblank($B147)),$B147=$B146,$A147&lt;&gt;$A146),and(not(isblank($A147)),$A147=$A146,$B147&lt;&gt;$B146)),"ID LISTS UNALIGNED",and($A147&lt;&gt;"",countif('5) Release_Track'!$F:$F,$A147)=0),"NO ISRC MATCH in Release_Track",and($B147&lt;&gt;"",countif('5) Release_Track'!$G:$G,$B147)=0),"NO CATALOG ID MATCH in Release_Track",iserror(vlookup($A147&amp;$B147,'5) Release_Track'!$F:$F&amp;'5) Release_Track'!$G:$G,1,0)),"NO ISRC-CATALOG ID pair MATCH in Release_Track" )</f>
        <v/>
      </c>
      <c r="E147" s="49" t="s">
        <v>1279</v>
      </c>
      <c r="F147" s="135" t="s">
        <v>1305</v>
      </c>
      <c r="G147" s="191">
        <v>1.0</v>
      </c>
      <c r="H147" s="192">
        <f t="shared" si="1"/>
        <v>1</v>
      </c>
      <c r="I147" s="8" t="s">
        <v>1306</v>
      </c>
      <c r="J147" s="20"/>
      <c r="K147" s="20"/>
      <c r="L147" s="8" t="str">
        <f>"insert into ComposerContent VALUES ((select max(ComposerId) from Composers where Name=N'"&amp;SUBSTITUTE(trim(E147),"'","''")&amp;"' and EnterpriseId="&amp;EntId&amp;"), "&amp;G147*100&amp;", "&amp;if(ISBLANK(B147),"(select max(TrackId) from tracks where isrc='"&amp;A147&amp;"' and EnterpriseId="&amp;EntId&amp;")","(select max(TrackId) from Tracks where TrackVendorId='"&amp;SUBSTITUTE(B147,"'","''")&amp;"' and  EnterpriseId="&amp;EntId&amp;")")&amp;", null, 0, 0, "&amp;if(I147&lt;&gt;"Published (managed by a publisher)", "null", "(select PublisherId from Publishers where name=N'"&amp;SUBSTITUTE(trim(J147),"'","''")&amp;"' and EnterpriseId="&amp;EntId&amp;")")&amp;" , null, (select RightsId from MechanicalsRights where RightsName='"&amp;SUBSTITUTE(I147,"'","''")&amp;"'), null, null, (select RoleId from ContributorRoles where Name='"&amp;F147&amp;"'))"</f>
        <v>insert into ComposerContent VALUES ((select max(ComposerId) from Composers where Name=N'Lucas Gonçalves' and EnterpriseId=647322), 100, (select max(TrackId) from tracks where isrc='BKTOK2300166' and EnterpriseId=647322), null, 0, 0, null , null, (select RightsId from MechanicalsRights where RightsName='Copyright control (self-published)'), null, null, (select RoleId from ContributorRoles where Name='Composer &amp; Lyricist'))</v>
      </c>
      <c r="M147" s="28" t="str">
        <f>VLOOKUP(A147,'9) Audio_Properties'!A:A,1,0)</f>
        <v>BKTOK2300166</v>
      </c>
    </row>
    <row r="148">
      <c r="A148" s="8" t="s">
        <v>956</v>
      </c>
      <c r="B148" s="116"/>
      <c r="C148" s="143" t="str">
        <f t="array" ref="C148">ifs(and(isblank($A148),isblank($B148)),"", not(iserror(vlookup($A148&amp;$B148,'5) Release_Track'!$F:$F&amp;'5) Release_Track'!$G:$G,1,0))),vlookup($A148&amp;$B148,{'5) Release_Track'!$F:$F&amp;'5) Release_Track'!$G:$G,'5) Release_Track'!$H:$H},2,0), or(and(not(isblank($B148)),$B148=$B147,$A148&lt;&gt;$A147),and(not(isblank($A148)),$A148=$A147,$B148&lt;&gt;$B147)),"ID LISTS UNALIGNED",and($A148&lt;&gt;"",countif('5) Release_Track'!$F:$F,$A148)=0),"NO ISRC MATCH in Release_Track",and($B148&lt;&gt;"",countif('5) Release_Track'!$G:$G,$B148)=0),"NO CATALOG ID MATCH in Release_Track",iserror(vlookup($A148&amp;$B148,'5) Release_Track'!$F:$F&amp;'5) Release_Track'!$G:$G,1,0)),"NO ISRC-CATALOG ID pair MATCH in Release_Track" )</f>
        <v>Mcflurry</v>
      </c>
      <c r="D148" s="143" t="str">
        <f t="array" ref="D148">ifs(and(isblank($A148),isblank($B148)),"", not(iserror(vlookup($A148&amp;$B148,'5) Release_Track'!$F:$F&amp;'5) Release_Track'!$G:$G,1,0))),vlookup($A148&amp;$B148,{'5) Release_Track'!$F:$F&amp;'5) Release_Track'!$G:$G,'5) Release_Track'!$I:$I},2,0), or(and(not(isblank($B148)),$B148=$B147,$A148&lt;&gt;$A147),and(not(isblank($A148)),$A148=$A147,$B148&lt;&gt;$B147)),"ID LISTS UNALIGNED",and($A148&lt;&gt;"",countif('5) Release_Track'!$F:$F,$A148)=0),"NO ISRC MATCH in Release_Track",and($B148&lt;&gt;"",countif('5) Release_Track'!$G:$G,$B148)=0),"NO CATALOG ID MATCH in Release_Track",iserror(vlookup($A148&amp;$B148,'5) Release_Track'!$F:$F&amp;'5) Release_Track'!$G:$G,1,0)),"NO ISRC-CATALOG ID pair MATCH in Release_Track" )</f>
        <v/>
      </c>
      <c r="E148" s="49" t="s">
        <v>1279</v>
      </c>
      <c r="F148" s="135" t="s">
        <v>1305</v>
      </c>
      <c r="G148" s="191">
        <v>1.0</v>
      </c>
      <c r="H148" s="192">
        <f t="shared" si="1"/>
        <v>1</v>
      </c>
      <c r="I148" s="8" t="s">
        <v>1306</v>
      </c>
      <c r="J148" s="20"/>
      <c r="K148" s="20"/>
      <c r="L148" s="8" t="str">
        <f>"insert into ComposerContent VALUES ((select max(ComposerId) from Composers where Name=N'"&amp;SUBSTITUTE(trim(E148),"'","''")&amp;"' and EnterpriseId="&amp;EntId&amp;"), "&amp;G148*100&amp;", "&amp;if(ISBLANK(B148),"(select max(TrackId) from tracks where isrc='"&amp;A148&amp;"' and EnterpriseId="&amp;EntId&amp;")","(select max(TrackId) from Tracks where TrackVendorId='"&amp;SUBSTITUTE(B148,"'","''")&amp;"' and  EnterpriseId="&amp;EntId&amp;")")&amp;", null, 0, 0, "&amp;if(I148&lt;&gt;"Published (managed by a publisher)", "null", "(select PublisherId from Publishers where name=N'"&amp;SUBSTITUTE(trim(J148),"'","''")&amp;"' and EnterpriseId="&amp;EntId&amp;")")&amp;" , null, (select RightsId from MechanicalsRights where RightsName='"&amp;SUBSTITUTE(I148,"'","''")&amp;"'), null, null, (select RoleId from ContributorRoles where Name='"&amp;F148&amp;"'))"</f>
        <v>insert into ComposerContent VALUES ((select max(ComposerId) from Composers where Name=N'Lucas Gonçalves' and EnterpriseId=647322), 100, (select max(TrackId) from tracks where isrc='BKTOK2300169' and EnterpriseId=647322), null, 0, 0, null , null, (select RightsId from MechanicalsRights where RightsName='Copyright control (self-published)'), null, null, (select RoleId from ContributorRoles where Name='Composer &amp; Lyricist'))</v>
      </c>
      <c r="M148" s="28" t="str">
        <f>VLOOKUP(A148,'9) Audio_Properties'!A:A,1,0)</f>
        <v>BKTOK2300169</v>
      </c>
    </row>
    <row r="149">
      <c r="A149" s="8" t="s">
        <v>959</v>
      </c>
      <c r="B149" s="116"/>
      <c r="C149" s="143" t="str">
        <f t="array" ref="C149">ifs(and(isblank($A149),isblank($B149)),"", not(iserror(vlookup($A149&amp;$B149,'5) Release_Track'!$F:$F&amp;'5) Release_Track'!$G:$G,1,0))),vlookup($A149&amp;$B149,{'5) Release_Track'!$F:$F&amp;'5) Release_Track'!$G:$G,'5) Release_Track'!$H:$H},2,0), or(and(not(isblank($B149)),$B149=$B148,$A149&lt;&gt;$A148),and(not(isblank($A149)),$A149=$A148,$B149&lt;&gt;$B148)),"ID LISTS UNALIGNED",and($A149&lt;&gt;"",countif('5) Release_Track'!$F:$F,$A149)=0),"NO ISRC MATCH in Release_Track",and($B149&lt;&gt;"",countif('5) Release_Track'!$G:$G,$B149)=0),"NO CATALOG ID MATCH in Release_Track",iserror(vlookup($A149&amp;$B149,'5) Release_Track'!$F:$F&amp;'5) Release_Track'!$G:$G,1,0)),"NO ISRC-CATALOG ID pair MATCH in Release_Track" )</f>
        <v>Facetime</v>
      </c>
      <c r="D149" s="143" t="str">
        <f t="array" ref="D149">ifs(and(isblank($A149),isblank($B149)),"", not(iserror(vlookup($A149&amp;$B149,'5) Release_Track'!$F:$F&amp;'5) Release_Track'!$G:$G,1,0))),vlookup($A149&amp;$B149,{'5) Release_Track'!$F:$F&amp;'5) Release_Track'!$G:$G,'5) Release_Track'!$I:$I},2,0), or(and(not(isblank($B149)),$B149=$B148,$A149&lt;&gt;$A148),and(not(isblank($A149)),$A149=$A148,$B149&lt;&gt;$B148)),"ID LISTS UNALIGNED",and($A149&lt;&gt;"",countif('5) Release_Track'!$F:$F,$A149)=0),"NO ISRC MATCH in Release_Track",and($B149&lt;&gt;"",countif('5) Release_Track'!$G:$G,$B149)=0),"NO CATALOG ID MATCH in Release_Track",iserror(vlookup($A149&amp;$B149,'5) Release_Track'!$F:$F&amp;'5) Release_Track'!$G:$G,1,0)),"NO ISRC-CATALOG ID pair MATCH in Release_Track" )</f>
        <v/>
      </c>
      <c r="E149" s="49" t="s">
        <v>1279</v>
      </c>
      <c r="F149" s="135" t="s">
        <v>1305</v>
      </c>
      <c r="G149" s="191">
        <v>1.0</v>
      </c>
      <c r="H149" s="192">
        <f t="shared" si="1"/>
        <v>1</v>
      </c>
      <c r="I149" s="8" t="s">
        <v>1306</v>
      </c>
      <c r="J149" s="20"/>
      <c r="K149" s="20"/>
      <c r="L149" s="8" t="str">
        <f>"insert into ComposerContent VALUES ((select max(ComposerId) from Composers where Name=N'"&amp;SUBSTITUTE(trim(E149),"'","''")&amp;"' and EnterpriseId="&amp;EntId&amp;"), "&amp;G149*100&amp;", "&amp;if(ISBLANK(B149),"(select max(TrackId) from tracks where isrc='"&amp;A149&amp;"' and EnterpriseId="&amp;EntId&amp;")","(select max(TrackId) from Tracks where TrackVendorId='"&amp;SUBSTITUTE(B149,"'","''")&amp;"' and  EnterpriseId="&amp;EntId&amp;")")&amp;", null, 0, 0, "&amp;if(I149&lt;&gt;"Published (managed by a publisher)", "null", "(select PublisherId from Publishers where name=N'"&amp;SUBSTITUTE(trim(J149),"'","''")&amp;"' and EnterpriseId="&amp;EntId&amp;")")&amp;" , null, (select RightsId from MechanicalsRights where RightsName='"&amp;SUBSTITUTE(I149,"'","''")&amp;"'), null, null, (select RoleId from ContributorRoles where Name='"&amp;F149&amp;"'))"</f>
        <v>insert into ComposerContent VALUES ((select max(ComposerId) from Composers where Name=N'Lucas Gonçalves' and EnterpriseId=647322), 100, (select max(TrackId) from tracks where isrc='BKTOK2300170' and EnterpriseId=647322), null, 0, 0, null , null, (select RightsId from MechanicalsRights where RightsName='Copyright control (self-published)'), null, null, (select RoleId from ContributorRoles where Name='Composer &amp; Lyricist'))</v>
      </c>
      <c r="M149" s="28" t="str">
        <f>VLOOKUP(A149,'9) Audio_Properties'!A:A,1,0)</f>
        <v>BKTOK2300170</v>
      </c>
    </row>
    <row r="150">
      <c r="A150" s="8" t="s">
        <v>962</v>
      </c>
      <c r="B150" s="116"/>
      <c r="C150" s="143" t="str">
        <f t="array" ref="C150">ifs(and(isblank($A150),isblank($B150)),"", not(iserror(vlookup($A150&amp;$B150,'5) Release_Track'!$F:$F&amp;'5) Release_Track'!$G:$G,1,0))),vlookup($A150&amp;$B150,{'5) Release_Track'!$F:$F&amp;'5) Release_Track'!$G:$G,'5) Release_Track'!$H:$H},2,0), or(and(not(isblank($B150)),$B150=$B149,$A150&lt;&gt;$A149),and(not(isblank($A150)),$A150=$A149,$B150&lt;&gt;$B149)),"ID LISTS UNALIGNED",and($A150&lt;&gt;"",countif('5) Release_Track'!$F:$F,$A150)=0),"NO ISRC MATCH in Release_Track",and($B150&lt;&gt;"",countif('5) Release_Track'!$G:$G,$B150)=0),"NO CATALOG ID MATCH in Release_Track",iserror(vlookup($A150&amp;$B150,'5) Release_Track'!$F:$F&amp;'5) Release_Track'!$G:$G,1,0)),"NO ISRC-CATALOG ID pair MATCH in Release_Track" )</f>
        <v>Gravidade Luar</v>
      </c>
      <c r="D150" s="143" t="str">
        <f t="array" ref="D150">ifs(and(isblank($A150),isblank($B150)),"", not(iserror(vlookup($A150&amp;$B150,'5) Release_Track'!$F:$F&amp;'5) Release_Track'!$G:$G,1,0))),vlookup($A150&amp;$B150,{'5) Release_Track'!$F:$F&amp;'5) Release_Track'!$G:$G,'5) Release_Track'!$I:$I},2,0), or(and(not(isblank($B150)),$B150=$B149,$A150&lt;&gt;$A149),and(not(isblank($A150)),$A150=$A149,$B150&lt;&gt;$B149)),"ID LISTS UNALIGNED",and($A150&lt;&gt;"",countif('5) Release_Track'!$F:$F,$A150)=0),"NO ISRC MATCH in Release_Track",and($B150&lt;&gt;"",countif('5) Release_Track'!$G:$G,$B150)=0),"NO CATALOG ID MATCH in Release_Track",iserror(vlookup($A150&amp;$B150,'5) Release_Track'!$F:$F&amp;'5) Release_Track'!$G:$G,1,0)),"NO ISRC-CATALOG ID pair MATCH in Release_Track" )</f>
        <v/>
      </c>
      <c r="E150" s="43" t="s">
        <v>1284</v>
      </c>
      <c r="F150" s="135" t="s">
        <v>1305</v>
      </c>
      <c r="G150" s="191">
        <v>0.5</v>
      </c>
      <c r="H150" s="192">
        <f t="shared" si="1"/>
        <v>0.5</v>
      </c>
      <c r="I150" s="8" t="s">
        <v>1306</v>
      </c>
      <c r="J150" s="20"/>
      <c r="K150" s="20"/>
      <c r="L150" s="8" t="str">
        <f>"insert into ComposerContent VALUES ((select max(ComposerId) from Composers where Name=N'"&amp;SUBSTITUTE(trim(E150),"'","''")&amp;"' and EnterpriseId="&amp;EntId&amp;"), "&amp;G150*100&amp;", "&amp;if(ISBLANK(B150),"(select max(TrackId) from tracks where isrc='"&amp;A150&amp;"' and EnterpriseId="&amp;EntId&amp;")","(select max(TrackId) from Tracks where TrackVendorId='"&amp;SUBSTITUTE(B150,"'","''")&amp;"' and  EnterpriseId="&amp;EntId&amp;")")&amp;", null, 0, 0, "&amp;if(I150&lt;&gt;"Published (managed by a publisher)", "null", "(select PublisherId from Publishers where name=N'"&amp;SUBSTITUTE(trim(J150),"'","''")&amp;"' and EnterpriseId="&amp;EntId&amp;")")&amp;" , null, (select RightsId from MechanicalsRights where RightsName='"&amp;SUBSTITUTE(I150,"'","''")&amp;"'), null, null, (select RoleId from ContributorRoles where Name='"&amp;F150&amp;"'))"</f>
        <v>insert into ComposerContent VALUES ((select max(ComposerId) from Composers where Name=N'Otavio Bortoli de Arruda' and EnterpriseId=647322), 50, (select max(TrackId) from tracks where isrc='BKTOK2300171' and EnterpriseId=647322), null, 0, 0, null , null, (select RightsId from MechanicalsRights where RightsName='Copyright control (self-published)'), null, null, (select RoleId from ContributorRoles where Name='Composer &amp; Lyricist'))</v>
      </c>
      <c r="M150" s="28" t="str">
        <f>VLOOKUP(A150,'9) Audio_Properties'!A:A,1,0)</f>
        <v>BKTOK2300171</v>
      </c>
    </row>
    <row r="151">
      <c r="A151" s="8" t="s">
        <v>962</v>
      </c>
      <c r="B151" s="116"/>
      <c r="C151" s="143" t="str">
        <f t="array" ref="C151">ifs(and(isblank($A151),isblank($B151)),"", not(iserror(vlookup($A151&amp;$B151,'5) Release_Track'!$F:$F&amp;'5) Release_Track'!$G:$G,1,0))),vlookup($A151&amp;$B151,{'5) Release_Track'!$F:$F&amp;'5) Release_Track'!$G:$G,'5) Release_Track'!$H:$H},2,0), or(and(not(isblank($B151)),$B151=$B150,$A151&lt;&gt;$A150),and(not(isblank($A151)),$A151=$A150,$B151&lt;&gt;$B150)),"ID LISTS UNALIGNED",and($A151&lt;&gt;"",countif('5) Release_Track'!$F:$F,$A151)=0),"NO ISRC MATCH in Release_Track",and($B151&lt;&gt;"",countif('5) Release_Track'!$G:$G,$B151)=0),"NO CATALOG ID MATCH in Release_Track",iserror(vlookup($A151&amp;$B151,'5) Release_Track'!$F:$F&amp;'5) Release_Track'!$G:$G,1,0)),"NO ISRC-CATALOG ID pair MATCH in Release_Track" )</f>
        <v>Gravidade Luar</v>
      </c>
      <c r="D151" s="143"/>
      <c r="E151" s="43" t="s">
        <v>1285</v>
      </c>
      <c r="F151" s="135" t="s">
        <v>1305</v>
      </c>
      <c r="G151" s="191">
        <v>0.5</v>
      </c>
      <c r="H151" s="192">
        <f t="shared" si="1"/>
        <v>1</v>
      </c>
      <c r="I151" s="8" t="s">
        <v>1306</v>
      </c>
      <c r="J151" s="20"/>
      <c r="K151" s="20"/>
      <c r="L151" s="8" t="str">
        <f>"insert into ComposerContent VALUES ((select max(ComposerId) from Composers where Name=N'"&amp;SUBSTITUTE(trim(E151),"'","''")&amp;"' and EnterpriseId="&amp;EntId&amp;"), "&amp;G151*100&amp;", "&amp;if(ISBLANK(B151),"(select max(TrackId) from tracks where isrc='"&amp;A151&amp;"' and EnterpriseId="&amp;EntId&amp;")","(select max(TrackId) from Tracks where TrackVendorId='"&amp;SUBSTITUTE(B151,"'","''")&amp;"' and  EnterpriseId="&amp;EntId&amp;")")&amp;", null, 0, 0, "&amp;if(I151&lt;&gt;"Published (managed by a publisher)", "null", "(select PublisherId from Publishers where name=N'"&amp;SUBSTITUTE(trim(J151),"'","''")&amp;"' and EnterpriseId="&amp;EntId&amp;")")&amp;" , null, (select RightsId from MechanicalsRights where RightsName='"&amp;SUBSTITUTE(I151,"'","''")&amp;"'), null, null, (select RoleId from ContributorRoles where Name='"&amp;F151&amp;"'))"</f>
        <v>insert into ComposerContent VALUES ((select max(ComposerId) from Composers where Name=N'Ciro Daniel Serrão' and EnterpriseId=647322), 50, (select max(TrackId) from tracks where isrc='BKTOK2300171' and EnterpriseId=647322), null, 0, 0, null , null, (select RightsId from MechanicalsRights where RightsName='Copyright control (self-published)'), null, null, (select RoleId from ContributorRoles where Name='Composer &amp; Lyricist'))</v>
      </c>
      <c r="M151" s="28" t="str">
        <f>VLOOKUP(A151,'9) Audio_Properties'!A:A,1,0)</f>
        <v>BKTOK2300171</v>
      </c>
    </row>
    <row r="152">
      <c r="A152" s="8" t="s">
        <v>964</v>
      </c>
      <c r="B152" s="116"/>
      <c r="C152" s="143" t="str">
        <f t="array" ref="C152">ifs(and(isblank($A152),isblank($B152)),"", not(iserror(vlookup($A152&amp;$B152,'5) Release_Track'!$F:$F&amp;'5) Release_Track'!$G:$G,1,0))),vlookup($A152&amp;$B152,{'5) Release_Track'!$F:$F&amp;'5) Release_Track'!$G:$G,'5) Release_Track'!$H:$H},2,0), or(and(not(isblank($B152)),$B152=#REF!,$A152&lt;&gt;#REF!),and(not(isblank($A152)),$A152=#REF!,$B152&lt;&gt;#REF!)),"ID LISTS UNALIGNED",and($A152&lt;&gt;"",countif('5) Release_Track'!$F:$F,$A152)=0),"NO ISRC MATCH in Release_Track",and($B152&lt;&gt;"",countif('5) Release_Track'!$G:$G,$B152)=0),"NO CATALOG ID MATCH in Release_Track",iserror(vlookup($A152&amp;$B152,'5) Release_Track'!$F:$F&amp;'5) Release_Track'!$G:$G,1,0)),"NO ISRC-CATALOG ID pair MATCH in Release_Track" )</f>
        <v>Sonic: Eu Sou um Deus</v>
      </c>
      <c r="D152" s="143" t="str">
        <f t="array" ref="D152">ifs(and(isblank($A152),isblank($B152)),"", not(iserror(vlookup($A152&amp;$B152,'5) Release_Track'!$F:$F&amp;'5) Release_Track'!$G:$G,1,0))),vlookup($A152&amp;$B152,{'5) Release_Track'!$F:$F&amp;'5) Release_Track'!$G:$G,'5) Release_Track'!$I:$I},2,0), or(and(not(isblank($B152)),$B152=#REF!,$A152&lt;&gt;#REF!),and(not(isblank($A152)),$A152=#REF!,$B152&lt;&gt;#REF!)),"ID LISTS UNALIGNED",and($A152&lt;&gt;"",countif('5) Release_Track'!$F:$F,$A152)=0),"NO ISRC MATCH in Release_Track",and($B152&lt;&gt;"",countif('5) Release_Track'!$G:$G,$B152)=0),"NO CATALOG ID MATCH in Release_Track",iserror(vlookup($A152&amp;$B152,'5) Release_Track'!$F:$F&amp;'5) Release_Track'!$G:$G,1,0)),"NO ISRC-CATALOG ID pair MATCH in Release_Track" )</f>
        <v/>
      </c>
      <c r="E152" s="49" t="s">
        <v>1281</v>
      </c>
      <c r="F152" s="135" t="s">
        <v>1305</v>
      </c>
      <c r="G152" s="191">
        <v>1.0</v>
      </c>
      <c r="H152" s="192">
        <f t="shared" si="1"/>
        <v>1</v>
      </c>
      <c r="I152" s="8" t="s">
        <v>1306</v>
      </c>
      <c r="J152" s="20"/>
      <c r="K152" s="20"/>
      <c r="L152" s="8" t="str">
        <f>"insert into ComposerContent VALUES ((select max(ComposerId) from Composers where Name=N'"&amp;SUBSTITUTE(trim(E152),"'","''")&amp;"' and EnterpriseId="&amp;EntId&amp;"), "&amp;G152*100&amp;", "&amp;if(ISBLANK(B152),"(select max(TrackId) from tracks where isrc='"&amp;A152&amp;"' and EnterpriseId="&amp;EntId&amp;")","(select max(TrackId) from Tracks where TrackVendorId='"&amp;SUBSTITUTE(B152,"'","''")&amp;"' and  EnterpriseId="&amp;EntId&amp;")")&amp;", null, 0, 0, "&amp;if(I152&lt;&gt;"Published (managed by a publisher)", "null", "(select PublisherId from Publishers where name=N'"&amp;SUBSTITUTE(trim(J152),"'","''")&amp;"' and EnterpriseId="&amp;EntId&amp;")")&amp;" , null, (select RightsId from MechanicalsRights where RightsName='"&amp;SUBSTITUTE(I152,"'","''")&amp;"'), null, null, (select RoleId from ContributorRoles where Name='"&amp;F152&amp;"'))"</f>
        <v>insert into ComposerContent VALUES ((select max(ComposerId) from Composers where Name=N'Matheus Sales Ferreira dos Santos' and EnterpriseId=647322), 100, (select max(TrackId) from tracks where isrc='BKTOK2300174' and EnterpriseId=647322), null, 0, 0, null , null, (select RightsId from MechanicalsRights where RightsName='Copyright control (self-published)'), null, null, (select RoleId from ContributorRoles where Name='Composer &amp; Lyricist'))</v>
      </c>
      <c r="M152" s="28" t="str">
        <f>VLOOKUP(A152,'9) Audio_Properties'!A:A,1,0)</f>
        <v>BKTOK2300174</v>
      </c>
    </row>
    <row r="153">
      <c r="A153" s="8" t="s">
        <v>966</v>
      </c>
      <c r="B153" s="116"/>
      <c r="C153" s="143" t="str">
        <f t="array" ref="C153">ifs(and(isblank($A153),isblank($B153)),"", not(iserror(vlookup($A153&amp;$B153,'5) Release_Track'!$F:$F&amp;'5) Release_Track'!$G:$G,1,0))),vlookup($A153&amp;$B153,{'5) Release_Track'!$F:$F&amp;'5) Release_Track'!$G:$G,'5) Release_Track'!$H:$H},2,0), or(and(not(isblank($B153)),$B153=$B152,$A153&lt;&gt;$A152),and(not(isblank($A153)),$A153=$A152,$B153&lt;&gt;$B152)),"ID LISTS UNALIGNED",and($A153&lt;&gt;"",countif('5) Release_Track'!$F:$F,$A153)=0),"NO ISRC MATCH in Release_Track",and($B153&lt;&gt;"",countif('5) Release_Track'!$G:$G,$B153)=0),"NO CATALOG ID MATCH in Release_Track",iserror(vlookup($A153&amp;$B153,'5) Release_Track'!$F:$F&amp;'5) Release_Track'!$G:$G,1,0)),"NO ISRC-CATALOG ID pair MATCH in Release_Track" )</f>
        <v>Kratos e Leônidas: Ira de Esparta</v>
      </c>
      <c r="D153" s="143" t="str">
        <f t="array" ref="D153">ifs(and(isblank($A153),isblank($B153)),"", not(iserror(vlookup($A153&amp;$B153,'5) Release_Track'!$F:$F&amp;'5) Release_Track'!$G:$G,1,0))),vlookup($A153&amp;$B153,{'5) Release_Track'!$F:$F&amp;'5) Release_Track'!$G:$G,'5) Release_Track'!$I:$I},2,0), or(and(not(isblank($B153)),$B153=$B152,$A153&lt;&gt;$A152),and(not(isblank($A153)),$A153=$A152,$B153&lt;&gt;$B152)),"ID LISTS UNALIGNED",and($A153&lt;&gt;"",countif('5) Release_Track'!$F:$F,$A153)=0),"NO ISRC MATCH in Release_Track",and($B153&lt;&gt;"",countif('5) Release_Track'!$G:$G,$B153)=0),"NO CATALOG ID MATCH in Release_Track",iserror(vlookup($A153&amp;$B153,'5) Release_Track'!$F:$F&amp;'5) Release_Track'!$G:$G,1,0)),"NO ISRC-CATALOG ID pair MATCH in Release_Track" )</f>
        <v/>
      </c>
      <c r="E153" s="49" t="s">
        <v>1281</v>
      </c>
      <c r="F153" s="135" t="s">
        <v>1305</v>
      </c>
      <c r="G153" s="191">
        <v>1.0</v>
      </c>
      <c r="H153" s="192">
        <f t="shared" si="1"/>
        <v>1</v>
      </c>
      <c r="I153" s="8" t="s">
        <v>1306</v>
      </c>
      <c r="J153" s="20"/>
      <c r="K153" s="20"/>
      <c r="L153" s="8" t="str">
        <f>"insert into ComposerContent VALUES ((select max(ComposerId) from Composers where Name=N'"&amp;SUBSTITUTE(trim(E153),"'","''")&amp;"' and EnterpriseId="&amp;EntId&amp;"), "&amp;G153*100&amp;", "&amp;if(ISBLANK(B153),"(select max(TrackId) from tracks where isrc='"&amp;A153&amp;"' and EnterpriseId="&amp;EntId&amp;")","(select max(TrackId) from Tracks where TrackVendorId='"&amp;SUBSTITUTE(B153,"'","''")&amp;"' and  EnterpriseId="&amp;EntId&amp;")")&amp;", null, 0, 0, "&amp;if(I153&lt;&gt;"Published (managed by a publisher)", "null", "(select PublisherId from Publishers where name=N'"&amp;SUBSTITUTE(trim(J153),"'","''")&amp;"' and EnterpriseId="&amp;EntId&amp;")")&amp;" , null, (select RightsId from MechanicalsRights where RightsName='"&amp;SUBSTITUTE(I153,"'","''")&amp;"'), null, null, (select RoleId from ContributorRoles where Name='"&amp;F153&amp;"'))"</f>
        <v>insert into ComposerContent VALUES ((select max(ComposerId) from Composers where Name=N'Matheus Sales Ferreira dos Santos' and EnterpriseId=647322), 100, (select max(TrackId) from tracks where isrc='BKTOK2300175' and EnterpriseId=647322), null, 0, 0, null , null, (select RightsId from MechanicalsRights where RightsName='Copyright control (self-published)'), null, null, (select RoleId from ContributorRoles where Name='Composer &amp; Lyricist'))</v>
      </c>
      <c r="M153" s="28" t="str">
        <f>VLOOKUP(A153,'9) Audio_Properties'!A:A,1,0)</f>
        <v>BKTOK2300175</v>
      </c>
    </row>
    <row r="154">
      <c r="A154" s="8" t="s">
        <v>968</v>
      </c>
      <c r="B154" s="116"/>
      <c r="C154" s="143" t="str">
        <f t="array" ref="C154">ifs(and(isblank($A154),isblank($B154)),"", not(iserror(vlookup($A154&amp;$B154,'5) Release_Track'!$F:$F&amp;'5) Release_Track'!$G:$G,1,0))),vlookup($A154&amp;$B154,{'5) Release_Track'!$F:$F&amp;'5) Release_Track'!$G:$G,'5) Release_Track'!$H:$H},2,0), or(and(not(isblank($B154)),$B154=#REF!,$A154&lt;&gt;#REF!),and(not(isblank($A154)),$A154=#REF!,$B154&lt;&gt;#REF!)),"ID LISTS UNALIGNED",and($A154&lt;&gt;"",countif('5) Release_Track'!$F:$F,$A154)=0),"NO ISRC MATCH in Release_Track",and($B154&lt;&gt;"",countif('5) Release_Track'!$G:$G,$B154)=0),"NO CATALOG ID MATCH in Release_Track",iserror(vlookup($A154&amp;$B154,'5) Release_Track'!$F:$F&amp;'5) Release_Track'!$G:$G,1,0)),"NO ISRC-CATALOG ID pair MATCH in Release_Track" )</f>
        <v>Da Folha</v>
      </c>
      <c r="D154" s="143" t="str">
        <f t="array" ref="D154">ifs(and(isblank($A154),isblank($B154)),"", not(iserror(vlookup($A154&amp;$B154,'5) Release_Track'!$F:$F&amp;'5) Release_Track'!$G:$G,1,0))),vlookup($A154&amp;$B154,{'5) Release_Track'!$F:$F&amp;'5) Release_Track'!$G:$G,'5) Release_Track'!$I:$I},2,0), or(and(not(isblank($B154)),$B154=#REF!,$A154&lt;&gt;#REF!),and(not(isblank($A154)),$A154=#REF!,$B154&lt;&gt;#REF!)),"ID LISTS UNALIGNED",and($A154&lt;&gt;"",countif('5) Release_Track'!$F:$F,$A154)=0),"NO ISRC MATCH in Release_Track",and($B154&lt;&gt;"",countif('5) Release_Track'!$G:$G,$B154)=0),"NO CATALOG ID MATCH in Release_Track",iserror(vlookup($A154&amp;$B154,'5) Release_Track'!$F:$F&amp;'5) Release_Track'!$G:$G,1,0)),"NO ISRC-CATALOG ID pair MATCH in Release_Track" )</f>
        <v/>
      </c>
      <c r="E154" s="49" t="s">
        <v>1279</v>
      </c>
      <c r="F154" s="135" t="s">
        <v>1305</v>
      </c>
      <c r="G154" s="191">
        <v>1.0</v>
      </c>
      <c r="H154" s="192">
        <f t="shared" si="1"/>
        <v>1</v>
      </c>
      <c r="I154" s="8" t="s">
        <v>1306</v>
      </c>
      <c r="J154" s="20"/>
      <c r="K154" s="20"/>
      <c r="L154" s="8" t="str">
        <f>"insert into ComposerContent VALUES ((select max(ComposerId) from Composers where Name=N'"&amp;SUBSTITUTE(trim(E154),"'","''")&amp;"' and EnterpriseId="&amp;EntId&amp;"), "&amp;G154*100&amp;", "&amp;if(ISBLANK(B154),"(select max(TrackId) from tracks where isrc='"&amp;A154&amp;"' and EnterpriseId="&amp;EntId&amp;")","(select max(TrackId) from Tracks where TrackVendorId='"&amp;SUBSTITUTE(B154,"'","''")&amp;"' and  EnterpriseId="&amp;EntId&amp;")")&amp;", null, 0, 0, "&amp;if(I154&lt;&gt;"Published (managed by a publisher)", "null", "(select PublisherId from Publishers where name=N'"&amp;SUBSTITUTE(trim(J154),"'","''")&amp;"' and EnterpriseId="&amp;EntId&amp;")")&amp;" , null, (select RightsId from MechanicalsRights where RightsName='"&amp;SUBSTITUTE(I154,"'","''")&amp;"'), null, null, (select RoleId from ContributorRoles where Name='"&amp;F154&amp;"'))"</f>
        <v>insert into ComposerContent VALUES ((select max(ComposerId) from Composers where Name=N'Lucas Gonçalves' and EnterpriseId=647322), 100, (select max(TrackId) from tracks where isrc='BKTOK2300178' and EnterpriseId=647322), null, 0, 0, null , null, (select RightsId from MechanicalsRights where RightsName='Copyright control (self-published)'), null, null, (select RoleId from ContributorRoles where Name='Composer &amp; Lyricist'))</v>
      </c>
      <c r="M154" s="28" t="str">
        <f>VLOOKUP(A154,'9) Audio_Properties'!A:A,1,0)</f>
        <v>BKTOK2300178</v>
      </c>
    </row>
    <row r="155">
      <c r="A155" s="8" t="s">
        <v>970</v>
      </c>
      <c r="B155" s="116"/>
      <c r="C155" s="143" t="str">
        <f t="array" ref="C155">ifs(and(isblank($A155),isblank($B155)),"", not(iserror(vlookup($A155&amp;$B155,'5) Release_Track'!$F:$F&amp;'5) Release_Track'!$G:$G,1,0))),vlookup($A155&amp;$B155,{'5) Release_Track'!$F:$F&amp;'5) Release_Track'!$G:$G,'5) Release_Track'!$H:$H},2,0), or(and(not(isblank($B155)),$B155=$B154,$A155&lt;&gt;$A154),and(not(isblank($A155)),$A155=$A154,$B155&lt;&gt;$B154)),"ID LISTS UNALIGNED",and($A155&lt;&gt;"",countif('5) Release_Track'!$F:$F,$A155)=0),"NO ISRC MATCH in Release_Track",and($B155&lt;&gt;"",countif('5) Release_Track'!$G:$G,$B155)=0),"NO CATALOG ID MATCH in Release_Track",iserror(vlookup($A155&amp;$B155,'5) Release_Track'!$F:$F&amp;'5) Release_Track'!$G:$G,1,0)),"NO ISRC-CATALOG ID pair MATCH in Release_Track" )</f>
        <v>Guy: A Besta Vermelha 2</v>
      </c>
      <c r="D155" s="143" t="str">
        <f t="array" ref="D155">ifs(and(isblank($A155),isblank($B155)),"", not(iserror(vlookup($A155&amp;$B155,'5) Release_Track'!$F:$F&amp;'5) Release_Track'!$G:$G,1,0))),vlookup($A155&amp;$B155,{'5) Release_Track'!$F:$F&amp;'5) Release_Track'!$G:$G,'5) Release_Track'!$I:$I},2,0), or(and(not(isblank($B155)),$B155=$B154,$A155&lt;&gt;$A154),and(not(isblank($A155)),$A155=$A154,$B155&lt;&gt;$B154)),"ID LISTS UNALIGNED",and($A155&lt;&gt;"",countif('5) Release_Track'!$F:$F,$A155)=0),"NO ISRC MATCH in Release_Track",and($B155&lt;&gt;"",countif('5) Release_Track'!$G:$G,$B155)=0),"NO CATALOG ID MATCH in Release_Track",iserror(vlookup($A155&amp;$B155,'5) Release_Track'!$F:$F&amp;'5) Release_Track'!$G:$G,1,0)),"NO ISRC-CATALOG ID pair MATCH in Release_Track" )</f>
        <v/>
      </c>
      <c r="E155" s="49" t="s">
        <v>1281</v>
      </c>
      <c r="F155" s="135" t="s">
        <v>1305</v>
      </c>
      <c r="G155" s="191">
        <v>1.0</v>
      </c>
      <c r="H155" s="192">
        <f t="shared" si="1"/>
        <v>1</v>
      </c>
      <c r="I155" s="8" t="s">
        <v>1306</v>
      </c>
      <c r="J155" s="20"/>
      <c r="K155" s="20"/>
      <c r="L155" s="8" t="str">
        <f>"insert into ComposerContent VALUES ((select max(ComposerId) from Composers where Name=N'"&amp;SUBSTITUTE(trim(E155),"'","''")&amp;"' and EnterpriseId="&amp;EntId&amp;"), "&amp;G155*100&amp;", "&amp;if(ISBLANK(B155),"(select max(TrackId) from tracks where isrc='"&amp;A155&amp;"' and EnterpriseId="&amp;EntId&amp;")","(select max(TrackId) from Tracks where TrackVendorId='"&amp;SUBSTITUTE(B155,"'","''")&amp;"' and  EnterpriseId="&amp;EntId&amp;")")&amp;", null, 0, 0, "&amp;if(I155&lt;&gt;"Published (managed by a publisher)", "null", "(select PublisherId from Publishers where name=N'"&amp;SUBSTITUTE(trim(J155),"'","''")&amp;"' and EnterpriseId="&amp;EntId&amp;")")&amp;" , null, (select RightsId from MechanicalsRights where RightsName='"&amp;SUBSTITUTE(I155,"'","''")&amp;"'), null, null, (select RoleId from ContributorRoles where Name='"&amp;F155&amp;"'))"</f>
        <v>insert into ComposerContent VALUES ((select max(ComposerId) from Composers where Name=N'Matheus Sales Ferreira dos Santos' and EnterpriseId=647322), 100, (select max(TrackId) from tracks where isrc='BKTOK2300179' and EnterpriseId=647322), null, 0, 0, null , null, (select RightsId from MechanicalsRights where RightsName='Copyright control (self-published)'), null, null, (select RoleId from ContributorRoles where Name='Composer &amp; Lyricist'))</v>
      </c>
      <c r="M155" s="28" t="str">
        <f>VLOOKUP(A155,'9) Audio_Properties'!A:A,1,0)</f>
        <v>BKTOK2300179</v>
      </c>
    </row>
    <row r="156">
      <c r="A156" s="8" t="s">
        <v>972</v>
      </c>
      <c r="B156" s="116"/>
      <c r="C156" s="143" t="str">
        <f t="array" ref="C156">ifs(and(isblank($A156),isblank($B156)),"", not(iserror(vlookup($A156&amp;$B156,'5) Release_Track'!$F:$F&amp;'5) Release_Track'!$G:$G,1,0))),vlookup($A156&amp;$B156,{'5) Release_Track'!$F:$F&amp;'5) Release_Track'!$G:$G,'5) Release_Track'!$H:$H},2,0), or(and(not(isblank($B156)),$B156=$B155,$A156&lt;&gt;$A155),and(not(isblank($A156)),$A156=$A155,$B156&lt;&gt;$B155)),"ID LISTS UNALIGNED",and($A156&lt;&gt;"",countif('5) Release_Track'!$F:$F,$A156)=0),"NO ISRC MATCH in Release_Track",and($B156&lt;&gt;"",countif('5) Release_Track'!$G:$G,$B156)=0),"NO CATALOG ID MATCH in Release_Track",iserror(vlookup($A156&amp;$B156,'5) Release_Track'!$F:$F&amp;'5) Release_Track'!$G:$G,1,0)),"NO ISRC-CATALOG ID pair MATCH in Release_Track" )</f>
        <v>Tempestade Sombria</v>
      </c>
      <c r="D156" s="143" t="str">
        <f t="array" ref="D156">ifs(and(isblank($A156),isblank($B156)),"", not(iserror(vlookup($A156&amp;$B156,'5) Release_Track'!$F:$F&amp;'5) Release_Track'!$G:$G,1,0))),vlookup($A156&amp;$B156,{'5) Release_Track'!$F:$F&amp;'5) Release_Track'!$G:$G,'5) Release_Track'!$I:$I},2,0), or(and(not(isblank($B156)),$B156=$B155,$A156&lt;&gt;$A155),and(not(isblank($A156)),$A156=$A155,$B156&lt;&gt;$B155)),"ID LISTS UNALIGNED",and($A156&lt;&gt;"",countif('5) Release_Track'!$F:$F,$A156)=0),"NO ISRC MATCH in Release_Track",and($B156&lt;&gt;"",countif('5) Release_Track'!$G:$G,$B156)=0),"NO CATALOG ID MATCH in Release_Track",iserror(vlookup($A156&amp;$B156,'5) Release_Track'!$F:$F&amp;'5) Release_Track'!$G:$G,1,0)),"NO ISRC-CATALOG ID pair MATCH in Release_Track" )</f>
        <v/>
      </c>
      <c r="E156" s="49" t="s">
        <v>1274</v>
      </c>
      <c r="F156" s="135" t="s">
        <v>1305</v>
      </c>
      <c r="G156" s="191">
        <v>1.0</v>
      </c>
      <c r="H156" s="192">
        <f t="shared" si="1"/>
        <v>1</v>
      </c>
      <c r="I156" s="8" t="s">
        <v>1306</v>
      </c>
      <c r="J156" s="20"/>
      <c r="K156" s="20"/>
      <c r="L156" s="8" t="str">
        <f>"insert into ComposerContent VALUES ((select max(ComposerId) from Composers where Name=N'"&amp;SUBSTITUTE(trim(E156),"'","''")&amp;"' and EnterpriseId="&amp;EntId&amp;"), "&amp;G156*100&amp;", "&amp;if(ISBLANK(B156),"(select max(TrackId) from tracks where isrc='"&amp;A156&amp;"' and EnterpriseId="&amp;EntId&amp;")","(select max(TrackId) from Tracks where TrackVendorId='"&amp;SUBSTITUTE(B156,"'","''")&amp;"' and  EnterpriseId="&amp;EntId&amp;")")&amp;", null, 0, 0, "&amp;if(I156&lt;&gt;"Published (managed by a publisher)", "null", "(select PublisherId from Publishers where name=N'"&amp;SUBSTITUTE(trim(J156),"'","''")&amp;"' and EnterpriseId="&amp;EntId&amp;")")&amp;" , null, (select RightsId from MechanicalsRights where RightsName='"&amp;SUBSTITUTE(I156,"'","''")&amp;"'), null, null, (select RoleId from ContributorRoles where Name='"&amp;F156&amp;"'))"</f>
        <v>insert into ComposerContent VALUES ((select max(ComposerId) from Composers where Name=N'Gabriel de Souza Bezerra' and EnterpriseId=647322), 100, (select max(TrackId) from tracks where isrc='BKTOK2300180' and EnterpriseId=647322), null, 0, 0, null , null, (select RightsId from MechanicalsRights where RightsName='Copyright control (self-published)'), null, null, (select RoleId from ContributorRoles where Name='Composer &amp; Lyricist'))</v>
      </c>
      <c r="M156" s="28" t="str">
        <f>VLOOKUP(A156,'9) Audio_Properties'!A:A,1,0)</f>
        <v>BKTOK2300180</v>
      </c>
    </row>
    <row r="157">
      <c r="A157" s="8" t="s">
        <v>974</v>
      </c>
      <c r="B157" s="116"/>
      <c r="C157" s="143" t="str">
        <f t="array" ref="C157">ifs(and(isblank($A157),isblank($B157)),"", not(iserror(vlookup($A157&amp;$B157,'5) Release_Track'!$F:$F&amp;'5) Release_Track'!$G:$G,1,0))),vlookup($A157&amp;$B157,{'5) Release_Track'!$F:$F&amp;'5) Release_Track'!$G:$G,'5) Release_Track'!$H:$H},2,0), or(and(not(isblank($B157)),$B157=$B156,$A157&lt;&gt;$A156),and(not(isblank($A157)),$A157=$A156,$B157&lt;&gt;$B156)),"ID LISTS UNALIGNED",and($A157&lt;&gt;"",countif('5) Release_Track'!$F:$F,$A157)=0),"NO ISRC MATCH in Release_Track",and($B157&lt;&gt;"",countif('5) Release_Track'!$G:$G,$B157)=0),"NO CATALOG ID MATCH in Release_Track",iserror(vlookup($A157&amp;$B157,'5) Release_Track'!$F:$F&amp;'5) Release_Track'!$G:$G,1,0)),"NO ISRC-CATALOG ID pair MATCH in Release_Track" )</f>
        <v>Hajime: Volts</v>
      </c>
      <c r="D157" s="143" t="str">
        <f t="array" ref="D157">ifs(and(isblank($A157),isblank($B157)),"", not(iserror(vlookup($A157&amp;$B157,'5) Release_Track'!$F:$F&amp;'5) Release_Track'!$G:$G,1,0))),vlookup($A157&amp;$B157,{'5) Release_Track'!$F:$F&amp;'5) Release_Track'!$G:$G,'5) Release_Track'!$I:$I},2,0), or(and(not(isblank($B157)),$B157=$B156,$A157&lt;&gt;$A156),and(not(isblank($A157)),$A157=$A156,$B157&lt;&gt;$B156)),"ID LISTS UNALIGNED",and($A157&lt;&gt;"",countif('5) Release_Track'!$F:$F,$A157)=0),"NO ISRC MATCH in Release_Track",and($B157&lt;&gt;"",countif('5) Release_Track'!$G:$G,$B157)=0),"NO CATALOG ID MATCH in Release_Track",iserror(vlookup($A157&amp;$B157,'5) Release_Track'!$F:$F&amp;'5) Release_Track'!$G:$G,1,0)),"NO ISRC-CATALOG ID pair MATCH in Release_Track" )</f>
        <v/>
      </c>
      <c r="E157" s="49" t="s">
        <v>1281</v>
      </c>
      <c r="F157" s="135" t="s">
        <v>1305</v>
      </c>
      <c r="G157" s="191">
        <v>1.0</v>
      </c>
      <c r="H157" s="192">
        <f t="shared" si="1"/>
        <v>1</v>
      </c>
      <c r="I157" s="8" t="s">
        <v>1306</v>
      </c>
      <c r="J157" s="20"/>
      <c r="K157" s="20"/>
      <c r="L157" s="8" t="str">
        <f>"insert into ComposerContent VALUES ((select max(ComposerId) from Composers where Name=N'"&amp;SUBSTITUTE(trim(E157),"'","''")&amp;"' and EnterpriseId="&amp;EntId&amp;"), "&amp;G157*100&amp;", "&amp;if(ISBLANK(B157),"(select max(TrackId) from tracks where isrc='"&amp;A157&amp;"' and EnterpriseId="&amp;EntId&amp;")","(select max(TrackId) from Tracks where TrackVendorId='"&amp;SUBSTITUTE(B157,"'","''")&amp;"' and  EnterpriseId="&amp;EntId&amp;")")&amp;", null, 0, 0, "&amp;if(I157&lt;&gt;"Published (managed by a publisher)", "null", "(select PublisherId from Publishers where name=N'"&amp;SUBSTITUTE(trim(J157),"'","''")&amp;"' and EnterpriseId="&amp;EntId&amp;")")&amp;" , null, (select RightsId from MechanicalsRights where RightsName='"&amp;SUBSTITUTE(I157,"'","''")&amp;"'), null, null, (select RoleId from ContributorRoles where Name='"&amp;F157&amp;"'))"</f>
        <v>insert into ComposerContent VALUES ((select max(ComposerId) from Composers where Name=N'Matheus Sales Ferreira dos Santos' and EnterpriseId=647322), 100, (select max(TrackId) from tracks where isrc='BKTOK2300181' and EnterpriseId=647322), null, 0, 0, null , null, (select RightsId from MechanicalsRights where RightsName='Copyright control (self-published)'), null, null, (select RoleId from ContributorRoles where Name='Composer &amp; Lyricist'))</v>
      </c>
      <c r="M157" s="28" t="str">
        <f>VLOOKUP(A157,'9) Audio_Properties'!A:A,1,0)</f>
        <v>BKTOK2300181</v>
      </c>
    </row>
    <row r="158">
      <c r="A158" s="8" t="s">
        <v>976</v>
      </c>
      <c r="B158" s="116"/>
      <c r="C158" s="143" t="str">
        <f t="array" ref="C158">ifs(and(isblank($A158),isblank($B158)),"", not(iserror(vlookup($A158&amp;$B158,'5) Release_Track'!$F:$F&amp;'5) Release_Track'!$G:$G,1,0))),vlookup($A158&amp;$B158,{'5) Release_Track'!$F:$F&amp;'5) Release_Track'!$G:$G,'5) Release_Track'!$H:$H},2,0), or(and(not(isblank($B158)),$B158=#REF!,$A158&lt;&gt;#REF!),and(not(isblank($A158)),$A158=#REF!,$B158&lt;&gt;#REF!)),"ID LISTS UNALIGNED",and($A158&lt;&gt;"",countif('5) Release_Track'!$F:$F,$A158)=0),"NO ISRC MATCH in Release_Track",and($B158&lt;&gt;"",countif('5) Release_Track'!$G:$G,$B158)=0),"NO CATALOG ID MATCH in Release_Track",iserror(vlookup($A158&amp;$B158,'5) Release_Track'!$F:$F&amp;'5) Release_Track'!$G:$G,1,0)),"NO ISRC-CATALOG ID pair MATCH in Release_Track" )</f>
        <v>Jesus: Luz da Humanidade</v>
      </c>
      <c r="D158" s="143" t="str">
        <f t="array" ref="D158">ifs(and(isblank($A158),isblank($B158)),"", not(iserror(vlookup($A158&amp;$B158,'5) Release_Track'!$F:$F&amp;'5) Release_Track'!$G:$G,1,0))),vlookup($A158&amp;$B158,{'5) Release_Track'!$F:$F&amp;'5) Release_Track'!$G:$G,'5) Release_Track'!$I:$I},2,0), or(and(not(isblank($B158)),$B158=#REF!,$A158&lt;&gt;#REF!),and(not(isblank($A158)),$A158=#REF!,$B158&lt;&gt;#REF!)),"ID LISTS UNALIGNED",and($A158&lt;&gt;"",countif('5) Release_Track'!$F:$F,$A158)=0),"NO ISRC MATCH in Release_Track",and($B158&lt;&gt;"",countif('5) Release_Track'!$G:$G,$B158)=0),"NO CATALOG ID MATCH in Release_Track",iserror(vlookup($A158&amp;$B158,'5) Release_Track'!$F:$F&amp;'5) Release_Track'!$G:$G,1,0)),"NO ISRC-CATALOG ID pair MATCH in Release_Track" )</f>
        <v/>
      </c>
      <c r="E158" s="49" t="s">
        <v>1281</v>
      </c>
      <c r="F158" s="135" t="s">
        <v>1305</v>
      </c>
      <c r="G158" s="191">
        <v>1.0</v>
      </c>
      <c r="H158" s="192">
        <f t="shared" si="1"/>
        <v>1</v>
      </c>
      <c r="I158" s="8" t="s">
        <v>1306</v>
      </c>
      <c r="J158" s="20"/>
      <c r="K158" s="20"/>
      <c r="L158" s="8" t="str">
        <f>"insert into ComposerContent VALUES ((select max(ComposerId) from Composers where Name=N'"&amp;SUBSTITUTE(trim(E158),"'","''")&amp;"' and EnterpriseId="&amp;EntId&amp;"), "&amp;G158*100&amp;", "&amp;if(ISBLANK(B158),"(select max(TrackId) from tracks where isrc='"&amp;A158&amp;"' and EnterpriseId="&amp;EntId&amp;")","(select max(TrackId) from Tracks where TrackVendorId='"&amp;SUBSTITUTE(B158,"'","''")&amp;"' and  EnterpriseId="&amp;EntId&amp;")")&amp;", null, 0, 0, "&amp;if(I158&lt;&gt;"Published (managed by a publisher)", "null", "(select PublisherId from Publishers where name=N'"&amp;SUBSTITUTE(trim(J158),"'","''")&amp;"' and EnterpriseId="&amp;EntId&amp;")")&amp;" , null, (select RightsId from MechanicalsRights where RightsName='"&amp;SUBSTITUTE(I158,"'","''")&amp;"'), null, null, (select RoleId from ContributorRoles where Name='"&amp;F158&amp;"'))"</f>
        <v>insert into ComposerContent VALUES ((select max(ComposerId) from Composers where Name=N'Matheus Sales Ferreira dos Santos' and EnterpriseId=647322), 100, (select max(TrackId) from tracks where isrc='BKTOK2300184' and EnterpriseId=647322), null, 0, 0, null , null, (select RightsId from MechanicalsRights where RightsName='Copyright control (self-published)'), null, null, (select RoleId from ContributorRoles where Name='Composer &amp; Lyricist'))</v>
      </c>
      <c r="M158" s="28" t="str">
        <f>VLOOKUP(A158,'9) Audio_Properties'!A:A,1,0)</f>
        <v>BKTOK2300184</v>
      </c>
    </row>
    <row r="159">
      <c r="A159" s="8" t="s">
        <v>978</v>
      </c>
      <c r="B159" s="116"/>
      <c r="C159" s="143" t="str">
        <f t="array" ref="C159">ifs(and(isblank($A159),isblank($B159)),"", not(iserror(vlookup($A159&amp;$B159,'5) Release_Track'!$F:$F&amp;'5) Release_Track'!$G:$G,1,0))),vlookup($A159&amp;$B159,{'5) Release_Track'!$F:$F&amp;'5) Release_Track'!$G:$G,'5) Release_Track'!$H:$H},2,0), or(and(not(isblank($B159)),$B159=$B158,$A159&lt;&gt;$A158),and(not(isblank($A159)),$A159=$A158,$B159&lt;&gt;$B158)),"ID LISTS UNALIGNED",and($A159&lt;&gt;"",countif('5) Release_Track'!$F:$F,$A159)=0),"NO ISRC MATCH in Release_Track",and($B159&lt;&gt;"",countif('5) Release_Track'!$G:$G,$B159)=0),"NO CATALOG ID MATCH in Release_Track",iserror(vlookup($A159&amp;$B159,'5) Release_Track'!$F:$F&amp;'5) Release_Track'!$G:$G,1,0)),"NO ISRC-CATALOG ID pair MATCH in Release_Track" )</f>
        <v>Pickle - Demônio Selvagem</v>
      </c>
      <c r="D159" s="143" t="str">
        <f t="array" ref="D159">ifs(and(isblank($A159),isblank($B159)),"", not(iserror(vlookup($A159&amp;$B159,'5) Release_Track'!$F:$F&amp;'5) Release_Track'!$G:$G,1,0))),vlookup($A159&amp;$B159,{'5) Release_Track'!$F:$F&amp;'5) Release_Track'!$G:$G,'5) Release_Track'!$I:$I},2,0), or(and(not(isblank($B159)),$B159=$B158,$A159&lt;&gt;$A158),and(not(isblank($A159)),$A159=$A158,$B159&lt;&gt;$B158)),"ID LISTS UNALIGNED",and($A159&lt;&gt;"",countif('5) Release_Track'!$F:$F,$A159)=0),"NO ISRC MATCH in Release_Track",and($B159&lt;&gt;"",countif('5) Release_Track'!$G:$G,$B159)=0),"NO CATALOG ID MATCH in Release_Track",iserror(vlookup($A159&amp;$B159,'5) Release_Track'!$F:$F&amp;'5) Release_Track'!$G:$G,1,0)),"NO ISRC-CATALOG ID pair MATCH in Release_Track" )</f>
        <v/>
      </c>
      <c r="E159" s="49" t="s">
        <v>1274</v>
      </c>
      <c r="F159" s="135" t="s">
        <v>1305</v>
      </c>
      <c r="G159" s="191">
        <v>1.0</v>
      </c>
      <c r="H159" s="192">
        <f t="shared" si="1"/>
        <v>1</v>
      </c>
      <c r="I159" s="8" t="s">
        <v>1306</v>
      </c>
      <c r="J159" s="20"/>
      <c r="K159" s="20"/>
      <c r="L159" s="8" t="str">
        <f>"insert into ComposerContent VALUES ((select max(ComposerId) from Composers where Name=N'"&amp;SUBSTITUTE(trim(E159),"'","''")&amp;"' and EnterpriseId="&amp;EntId&amp;"), "&amp;G159*100&amp;", "&amp;if(ISBLANK(B159),"(select max(TrackId) from tracks where isrc='"&amp;A159&amp;"' and EnterpriseId="&amp;EntId&amp;")","(select max(TrackId) from Tracks where TrackVendorId='"&amp;SUBSTITUTE(B159,"'","''")&amp;"' and  EnterpriseId="&amp;EntId&amp;")")&amp;", null, 0, 0, "&amp;if(I159&lt;&gt;"Published (managed by a publisher)", "null", "(select PublisherId from Publishers where name=N'"&amp;SUBSTITUTE(trim(J159),"'","''")&amp;"' and EnterpriseId="&amp;EntId&amp;")")&amp;" , null, (select RightsId from MechanicalsRights where RightsName='"&amp;SUBSTITUTE(I159,"'","''")&amp;"'), null, null, (select RoleId from ContributorRoles where Name='"&amp;F159&amp;"'))"</f>
        <v>insert into ComposerContent VALUES ((select max(ComposerId) from Composers where Name=N'Gabriel de Souza Bezerra' and EnterpriseId=647322), 100, (select max(TrackId) from tracks where isrc='BKTOK2400002' and EnterpriseId=647322), null, 0, 0, null , null, (select RightsId from MechanicalsRights where RightsName='Copyright control (self-published)'), null, null, (select RoleId from ContributorRoles where Name='Composer &amp; Lyricist'))</v>
      </c>
      <c r="M159" s="28" t="str">
        <f>VLOOKUP(A159,'9) Audio_Properties'!A:A,1,0)</f>
        <v>BKTOK2400002</v>
      </c>
    </row>
    <row r="160">
      <c r="A160" s="8" t="s">
        <v>980</v>
      </c>
      <c r="B160" s="116"/>
      <c r="C160" s="143" t="str">
        <f t="array" ref="C160">ifs(and(isblank($A160),isblank($B160)),"", not(iserror(vlookup($A160&amp;$B160,'5) Release_Track'!$F:$F&amp;'5) Release_Track'!$G:$G,1,0))),vlookup($A160&amp;$B160,{'5) Release_Track'!$F:$F&amp;'5) Release_Track'!$G:$G,'5) Release_Track'!$H:$H},2,0), or(and(not(isblank($B160)),$B160=$B159,$A160&lt;&gt;$A159),and(not(isblank($A160)),$A160=$A159,$B160&lt;&gt;$B159)),"ID LISTS UNALIGNED",and($A160&lt;&gt;"",countif('5) Release_Track'!$F:$F,$A160)=0),"NO ISRC MATCH in Release_Track",and($B160&lt;&gt;"",countif('5) Release_Track'!$G:$G,$B160)=0),"NO CATALOG ID MATCH in Release_Track",iserror(vlookup($A160&amp;$B160,'5) Release_Track'!$F:$F&amp;'5) Release_Track'!$G:$G,1,0)),"NO ISRC-CATALOG ID pair MATCH in Release_Track" )</f>
        <v>Pomnie: Sanidade Mental</v>
      </c>
      <c r="D160" s="143" t="str">
        <f t="array" ref="D160">ifs(and(isblank($A160),isblank($B160)),"", not(iserror(vlookup($A160&amp;$B160,'5) Release_Track'!$F:$F&amp;'5) Release_Track'!$G:$G,1,0))),vlookup($A160&amp;$B160,{'5) Release_Track'!$F:$F&amp;'5) Release_Track'!$G:$G,'5) Release_Track'!$I:$I},2,0), or(and(not(isblank($B160)),$B160=$B159,$A160&lt;&gt;$A159),and(not(isblank($A160)),$A160=$A159,$B160&lt;&gt;$B159)),"ID LISTS UNALIGNED",and($A160&lt;&gt;"",countif('5) Release_Track'!$F:$F,$A160)=0),"NO ISRC MATCH in Release_Track",and($B160&lt;&gt;"",countif('5) Release_Track'!$G:$G,$B160)=0),"NO CATALOG ID MATCH in Release_Track",iserror(vlookup($A160&amp;$B160,'5) Release_Track'!$F:$F&amp;'5) Release_Track'!$G:$G,1,0)),"NO ISRC-CATALOG ID pair MATCH in Release_Track" )</f>
        <v/>
      </c>
      <c r="E160" s="49" t="s">
        <v>1281</v>
      </c>
      <c r="F160" s="135" t="s">
        <v>1305</v>
      </c>
      <c r="G160" s="191">
        <v>1.0</v>
      </c>
      <c r="H160" s="192">
        <f t="shared" si="1"/>
        <v>1</v>
      </c>
      <c r="I160" s="8" t="s">
        <v>1306</v>
      </c>
      <c r="J160" s="20"/>
      <c r="K160" s="20"/>
      <c r="L160" s="8" t="str">
        <f>"insert into ComposerContent VALUES ((select max(ComposerId) from Composers where Name=N'"&amp;SUBSTITUTE(trim(E160),"'","''")&amp;"' and EnterpriseId="&amp;EntId&amp;"), "&amp;G160*100&amp;", "&amp;if(ISBLANK(B160),"(select max(TrackId) from tracks where isrc='"&amp;A160&amp;"' and EnterpriseId="&amp;EntId&amp;")","(select max(TrackId) from Tracks where TrackVendorId='"&amp;SUBSTITUTE(B160,"'","''")&amp;"' and  EnterpriseId="&amp;EntId&amp;")")&amp;", null, 0, 0, "&amp;if(I160&lt;&gt;"Published (managed by a publisher)", "null", "(select PublisherId from Publishers where name=N'"&amp;SUBSTITUTE(trim(J160),"'","''")&amp;"' and EnterpriseId="&amp;EntId&amp;")")&amp;" , null, (select RightsId from MechanicalsRights where RightsName='"&amp;SUBSTITUTE(I160,"'","''")&amp;"'), null, null, (select RoleId from ContributorRoles where Name='"&amp;F160&amp;"'))"</f>
        <v>insert into ComposerContent VALUES ((select max(ComposerId) from Composers where Name=N'Matheus Sales Ferreira dos Santos' and EnterpriseId=647322), 100, (select max(TrackId) from tracks where isrc='BKTOK2400001' and EnterpriseId=647322), null, 0, 0, null , null, (select RightsId from MechanicalsRights where RightsName='Copyright control (self-published)'), null, null, (select RoleId from ContributorRoles where Name='Composer &amp; Lyricist'))</v>
      </c>
      <c r="M160" s="28" t="str">
        <f>VLOOKUP(A160,'9) Audio_Properties'!A:A,1,0)</f>
        <v>BKTOK2400001</v>
      </c>
    </row>
    <row r="161">
      <c r="A161" s="8" t="s">
        <v>982</v>
      </c>
      <c r="B161" s="116"/>
      <c r="C161" s="143" t="str">
        <f t="array" ref="C161">ifs(and(isblank($A161),isblank($B161)),"", not(iserror(vlookup($A161&amp;$B161,'5) Release_Track'!$F:$F&amp;'5) Release_Track'!$G:$G,1,0))),vlookup($A161&amp;$B161,{'5) Release_Track'!$F:$F&amp;'5) Release_Track'!$G:$G,'5) Release_Track'!$H:$H},2,0), or(and(not(isblank($B161)),$B161=#REF!,$A161&lt;&gt;#REF!),and(not(isblank($A161)),$A161=#REF!,$B161&lt;&gt;#REF!)),"ID LISTS UNALIGNED",and($A161&lt;&gt;"",countif('5) Release_Track'!$F:$F,$A161)=0),"NO ISRC MATCH in Release_Track",and($B161&lt;&gt;"",countif('5) Release_Track'!$G:$G,$B161)=0),"NO CATALOG ID MATCH in Release_Track",iserror(vlookup($A161&amp;$B161,'5) Release_Track'!$F:$F&amp;'5) Release_Track'!$G:$G,1,0)),"NO ISRC-CATALOG ID pair MATCH in Release_Track" )</f>
        <v>Moisés: Quando o Mar Se Abrir</v>
      </c>
      <c r="D161" s="143" t="str">
        <f t="array" ref="D161">ifs(and(isblank($A161),isblank($B161)),"", not(iserror(vlookup($A161&amp;$B161,'5) Release_Track'!$F:$F&amp;'5) Release_Track'!$G:$G,1,0))),vlookup($A161&amp;$B161,{'5) Release_Track'!$F:$F&amp;'5) Release_Track'!$G:$G,'5) Release_Track'!$I:$I},2,0), or(and(not(isblank($B161)),$B161=#REF!,$A161&lt;&gt;#REF!),and(not(isblank($A161)),$A161=#REF!,$B161&lt;&gt;#REF!)),"ID LISTS UNALIGNED",and($A161&lt;&gt;"",countif('5) Release_Track'!$F:$F,$A161)=0),"NO ISRC MATCH in Release_Track",and($B161&lt;&gt;"",countif('5) Release_Track'!$G:$G,$B161)=0),"NO CATALOG ID MATCH in Release_Track",iserror(vlookup($A161&amp;$B161,'5) Release_Track'!$F:$F&amp;'5) Release_Track'!$G:$G,1,0)),"NO ISRC-CATALOG ID pair MATCH in Release_Track" )</f>
        <v/>
      </c>
      <c r="E161" s="49" t="s">
        <v>1281</v>
      </c>
      <c r="F161" s="135" t="s">
        <v>1305</v>
      </c>
      <c r="G161" s="191">
        <v>1.0</v>
      </c>
      <c r="H161" s="192">
        <f t="shared" si="1"/>
        <v>1</v>
      </c>
      <c r="I161" s="8" t="s">
        <v>1306</v>
      </c>
      <c r="J161" s="20"/>
      <c r="K161" s="20"/>
      <c r="L161" s="8" t="str">
        <f>"insert into ComposerContent VALUES ((select max(ComposerId) from Composers where Name=N'"&amp;SUBSTITUTE(trim(E161),"'","''")&amp;"' and EnterpriseId="&amp;EntId&amp;"), "&amp;G161*100&amp;", "&amp;if(ISBLANK(B161),"(select max(TrackId) from tracks where isrc='"&amp;A161&amp;"' and EnterpriseId="&amp;EntId&amp;")","(select max(TrackId) from Tracks where TrackVendorId='"&amp;SUBSTITUTE(B161,"'","''")&amp;"' and  EnterpriseId="&amp;EntId&amp;")")&amp;", null, 0, 0, "&amp;if(I161&lt;&gt;"Published (managed by a publisher)", "null", "(select PublisherId from Publishers where name=N'"&amp;SUBSTITUTE(trim(J161),"'","''")&amp;"' and EnterpriseId="&amp;EntId&amp;")")&amp;" , null, (select RightsId from MechanicalsRights where RightsName='"&amp;SUBSTITUTE(I161,"'","''")&amp;"'), null, null, (select RoleId from ContributorRoles where Name='"&amp;F161&amp;"'))"</f>
        <v>insert into ComposerContent VALUES ((select max(ComposerId) from Composers where Name=N'Matheus Sales Ferreira dos Santos' and EnterpriseId=647322), 100, (select max(TrackId) from tracks where isrc='BKTOK2400004' and EnterpriseId=647322), null, 0, 0, null , null, (select RightsId from MechanicalsRights where RightsName='Copyright control (self-published)'), null, null, (select RoleId from ContributorRoles where Name='Composer &amp; Lyricist'))</v>
      </c>
      <c r="M161" s="28" t="str">
        <f>VLOOKUP(A161,'9) Audio_Properties'!A:A,1,0)</f>
        <v>BKTOK2400004</v>
      </c>
    </row>
    <row r="162">
      <c r="A162" s="8" t="s">
        <v>984</v>
      </c>
      <c r="B162" s="116"/>
      <c r="C162" s="143" t="str">
        <f t="array" ref="C162">ifs(and(isblank($A162),isblank($B162)),"", not(iserror(vlookup($A162&amp;$B162,'5) Release_Track'!$F:$F&amp;'5) Release_Track'!$G:$G,1,0))),vlookup($A162&amp;$B162,{'5) Release_Track'!$F:$F&amp;'5) Release_Track'!$G:$G,'5) Release_Track'!$H:$H},2,0), or(and(not(isblank($B162)),$B162=$B161,$A162&lt;&gt;$A161),and(not(isblank($A162)),$A162=$A161,$B162&lt;&gt;$B161)),"ID LISTS UNALIGNED",and($A162&lt;&gt;"",countif('5) Release_Track'!$F:$F,$A162)=0),"NO ISRC MATCH in Release_Track",and($B162&lt;&gt;"",countif('5) Release_Track'!$G:$G,$B162)=0),"NO CATALOG ID MATCH in Release_Track",iserror(vlookup($A162&amp;$B162,'5) Release_Track'!$F:$F&amp;'5) Release_Track'!$G:$G,1,0)),"NO ISRC-CATALOG ID pair MATCH in Release_Track" )</f>
        <v>Wake Up</v>
      </c>
      <c r="D162" s="143" t="str">
        <f t="array" ref="D162">ifs(and(isblank($A162),isblank($B162)),"", not(iserror(vlookup($A162&amp;$B162,'5) Release_Track'!$F:$F&amp;'5) Release_Track'!$G:$G,1,0))),vlookup($A162&amp;$B162,{'5) Release_Track'!$F:$F&amp;'5) Release_Track'!$G:$G,'5) Release_Track'!$I:$I},2,0), or(and(not(isblank($B162)),$B162=$B161,$A162&lt;&gt;$A161),and(not(isblank($A162)),$A162=$A161,$B162&lt;&gt;$B161)),"ID LISTS UNALIGNED",and($A162&lt;&gt;"",countif('5) Release_Track'!$F:$F,$A162)=0),"NO ISRC MATCH in Release_Track",and($B162&lt;&gt;"",countif('5) Release_Track'!$G:$G,$B162)=0),"NO CATALOG ID MATCH in Release_Track",iserror(vlookup($A162&amp;$B162,'5) Release_Track'!$F:$F&amp;'5) Release_Track'!$G:$G,1,0)),"NO ISRC-CATALOG ID pair MATCH in Release_Track" )</f>
        <v/>
      </c>
      <c r="E162" s="43" t="s">
        <v>1279</v>
      </c>
      <c r="F162" s="135" t="s">
        <v>1305</v>
      </c>
      <c r="G162" s="191">
        <v>0.5</v>
      </c>
      <c r="H162" s="192">
        <f t="shared" si="1"/>
        <v>0.5</v>
      </c>
      <c r="I162" s="8" t="s">
        <v>1306</v>
      </c>
      <c r="J162" s="20"/>
      <c r="K162" s="20"/>
      <c r="L162" s="8" t="str">
        <f>"insert into ComposerContent VALUES ((select max(ComposerId) from Composers where Name=N'"&amp;SUBSTITUTE(trim(E162),"'","''")&amp;"' and EnterpriseId="&amp;EntId&amp;"), "&amp;G162*100&amp;", "&amp;if(ISBLANK(B162),"(select max(TrackId) from tracks where isrc='"&amp;A162&amp;"' and EnterpriseId="&amp;EntId&amp;")","(select max(TrackId) from Tracks where TrackVendorId='"&amp;SUBSTITUTE(B162,"'","''")&amp;"' and  EnterpriseId="&amp;EntId&amp;")")&amp;", null, 0, 0, "&amp;if(I162&lt;&gt;"Published (managed by a publisher)", "null", "(select PublisherId from Publishers where name=N'"&amp;SUBSTITUTE(trim(J162),"'","''")&amp;"' and EnterpriseId="&amp;EntId&amp;")")&amp;" , null, (select RightsId from MechanicalsRights where RightsName='"&amp;SUBSTITUTE(I162,"'","''")&amp;"'), null, null, (select RoleId from ContributorRoles where Name='"&amp;F162&amp;"'))"</f>
        <v>insert into ComposerContent VALUES ((select max(ComposerId) from Composers where Name=N'Lucas Gonçalves' and EnterpriseId=647322), 50, (select max(TrackId) from tracks where isrc='BKTOK2300003' and EnterpriseId=647322), null, 0, 0, null , null, (select RightsId from MechanicalsRights where RightsName='Copyright control (self-published)'), null, null, (select RoleId from ContributorRoles where Name='Composer &amp; Lyricist'))</v>
      </c>
      <c r="M162" s="28" t="str">
        <f>VLOOKUP(A162,'9) Audio_Properties'!A:A,1,0)</f>
        <v>BKTOK2300003</v>
      </c>
    </row>
    <row r="163">
      <c r="A163" s="8" t="s">
        <v>984</v>
      </c>
      <c r="B163" s="116"/>
      <c r="C163" s="143" t="str">
        <f t="array" ref="C163">ifs(and(isblank($A163),isblank($B163)),"", not(iserror(vlookup($A163&amp;$B163,'5) Release_Track'!$F:$F&amp;'5) Release_Track'!$G:$G,1,0))),vlookup($A163&amp;$B163,{'5) Release_Track'!$F:$F&amp;'5) Release_Track'!$G:$G,'5) Release_Track'!$H:$H},2,0), or(and(not(isblank($B163)),$B163=$B162,$A163&lt;&gt;$A162),and(not(isblank($A163)),$A163=$A162,$B163&lt;&gt;$B162)),"ID LISTS UNALIGNED",and($A163&lt;&gt;"",countif('5) Release_Track'!$F:$F,$A163)=0),"NO ISRC MATCH in Release_Track",and($B163&lt;&gt;"",countif('5) Release_Track'!$G:$G,$B163)=0),"NO CATALOG ID MATCH in Release_Track",iserror(vlookup($A163&amp;$B163,'5) Release_Track'!$F:$F&amp;'5) Release_Track'!$G:$G,1,0)),"NO ISRC-CATALOG ID pair MATCH in Release_Track" )</f>
        <v>Wake Up</v>
      </c>
      <c r="D163" s="143"/>
      <c r="E163" s="43" t="s">
        <v>1270</v>
      </c>
      <c r="F163" s="135" t="s">
        <v>1305</v>
      </c>
      <c r="G163" s="191">
        <v>0.5</v>
      </c>
      <c r="H163" s="192">
        <f t="shared" si="1"/>
        <v>1</v>
      </c>
      <c r="I163" s="8" t="s">
        <v>1306</v>
      </c>
      <c r="J163" s="20"/>
      <c r="K163" s="20"/>
      <c r="L163" s="8" t="str">
        <f>"insert into ComposerContent VALUES ((select max(ComposerId) from Composers where Name=N'"&amp;SUBSTITUTE(trim(E163),"'","''")&amp;"' and EnterpriseId="&amp;EntId&amp;"), "&amp;G163*100&amp;", "&amp;if(ISBLANK(B163),"(select max(TrackId) from tracks where isrc='"&amp;A163&amp;"' and EnterpriseId="&amp;EntId&amp;")","(select max(TrackId) from Tracks where TrackVendorId='"&amp;SUBSTITUTE(B163,"'","''")&amp;"' and  EnterpriseId="&amp;EntId&amp;")")&amp;", null, 0, 0, "&amp;if(I163&lt;&gt;"Published (managed by a publisher)", "null", "(select PublisherId from Publishers where name=N'"&amp;SUBSTITUTE(trim(J163),"'","''")&amp;"' and EnterpriseId="&amp;EntId&amp;")")&amp;" , null, (select RightsId from MechanicalsRights where RightsName='"&amp;SUBSTITUTE(I163,"'","''")&amp;"'), null, null, (select RoleId from ContributorRoles where Name='"&amp;F163&amp;"'))"</f>
        <v>insert into ComposerContent VALUES ((select max(ComposerId) from Composers where Name=N'Daniel Pinto Perez' and EnterpriseId=647322), 50, (select max(TrackId) from tracks where isrc='BKTOK2300003' and EnterpriseId=647322), null, 0, 0, null , null, (select RightsId from MechanicalsRights where RightsName='Copyright control (self-published)'), null, null, (select RoleId from ContributorRoles where Name='Composer &amp; Lyricist'))</v>
      </c>
      <c r="M163" s="28" t="str">
        <f>VLOOKUP(A163,'9) Audio_Properties'!A:A,1,0)</f>
        <v>BKTOK2300003</v>
      </c>
    </row>
    <row r="164">
      <c r="A164" s="8" t="s">
        <v>986</v>
      </c>
      <c r="B164" s="116"/>
      <c r="C164" s="143" t="str">
        <f t="array" ref="C164">ifs(and(isblank($A164),isblank($B164)),"", not(iserror(vlookup($A164&amp;$B164,'5) Release_Track'!$F:$F&amp;'5) Release_Track'!$G:$G,1,0))),vlookup($A164&amp;$B164,{'5) Release_Track'!$F:$F&amp;'5) Release_Track'!$G:$G,'5) Release_Track'!$H:$H},2,0), or(and(not(isblank($B164)),$B164=$B162,$A164&lt;&gt;$A162),and(not(isblank($A164)),$A164=$A162,$B164&lt;&gt;$B162)),"ID LISTS UNALIGNED",and($A164&lt;&gt;"",countif('5) Release_Track'!$F:$F,$A164)=0),"NO ISRC MATCH in Release_Track",and($B164&lt;&gt;"",countif('5) Release_Track'!$G:$G,$B164)=0),"NO CATALOG ID MATCH in Release_Track",iserror(vlookup($A164&amp;$B164,'5) Release_Track'!$F:$F&amp;'5) Release_Track'!$G:$G,1,0)),"NO ISRC-CATALOG ID pair MATCH in Release_Track" )</f>
        <v>Dentro da Zona</v>
      </c>
      <c r="D164" s="143" t="str">
        <f t="array" ref="D164">ifs(and(isblank($A164),isblank($B164)),"", not(iserror(vlookup($A164&amp;$B164,'5) Release_Track'!$F:$F&amp;'5) Release_Track'!$G:$G,1,0))),vlookup($A164&amp;$B164,{'5) Release_Track'!$F:$F&amp;'5) Release_Track'!$G:$G,'5) Release_Track'!$I:$I},2,0), or(and(not(isblank($B164)),$B164=$B162,$A164&lt;&gt;$A162),and(not(isblank($A164)),$A164=$A162,$B164&lt;&gt;$B162)),"ID LISTS UNALIGNED",and($A164&lt;&gt;"",countif('5) Release_Track'!$F:$F,$A164)=0),"NO ISRC MATCH in Release_Track",and($B164&lt;&gt;"",countif('5) Release_Track'!$G:$G,$B164)=0),"NO CATALOG ID MATCH in Release_Track",iserror(vlookup($A164&amp;$B164,'5) Release_Track'!$F:$F&amp;'5) Release_Track'!$G:$G,1,0)),"NO ISRC-CATALOG ID pair MATCH in Release_Track" )</f>
        <v/>
      </c>
      <c r="E164" s="49" t="s">
        <v>1281</v>
      </c>
      <c r="F164" s="135" t="s">
        <v>1305</v>
      </c>
      <c r="G164" s="191">
        <v>1.0</v>
      </c>
      <c r="H164" s="192">
        <f t="shared" si="1"/>
        <v>1</v>
      </c>
      <c r="I164" s="8" t="s">
        <v>1306</v>
      </c>
      <c r="J164" s="20"/>
      <c r="K164" s="20"/>
      <c r="L164" s="8" t="str">
        <f>"insert into ComposerContent VALUES ((select max(ComposerId) from Composers where Name=N'"&amp;SUBSTITUTE(trim(E164),"'","''")&amp;"' and EnterpriseId="&amp;EntId&amp;"), "&amp;G164*100&amp;", "&amp;if(ISBLANK(B164),"(select max(TrackId) from tracks where isrc='"&amp;A164&amp;"' and EnterpriseId="&amp;EntId&amp;")","(select max(TrackId) from Tracks where TrackVendorId='"&amp;SUBSTITUTE(B164,"'","''")&amp;"' and  EnterpriseId="&amp;EntId&amp;")")&amp;", null, 0, 0, "&amp;if(I164&lt;&gt;"Published (managed by a publisher)", "null", "(select PublisherId from Publishers where name=N'"&amp;SUBSTITUTE(trim(J164),"'","''")&amp;"' and EnterpriseId="&amp;EntId&amp;")")&amp;" , null, (select RightsId from MechanicalsRights where RightsName='"&amp;SUBSTITUTE(I164,"'","''")&amp;"'), null, null, (select RoleId from ContributorRoles where Name='"&amp;F164&amp;"'))"</f>
        <v>insert into ComposerContent VALUES ((select max(ComposerId) from Composers where Name=N'Matheus Sales Ferreira dos Santos' and EnterpriseId=647322), 100, (select max(TrackId) from tracks where isrc='BKTOK2400005' and EnterpriseId=647322), null, 0, 0, null , null, (select RightsId from MechanicalsRights where RightsName='Copyright control (self-published)'), null, null, (select RoleId from ContributorRoles where Name='Composer &amp; Lyricist'))</v>
      </c>
      <c r="M164" s="28" t="str">
        <f>VLOOKUP(A164,'9) Audio_Properties'!A:A,1,0)</f>
        <v>BKTOK2400005</v>
      </c>
    </row>
    <row r="165">
      <c r="A165" s="8" t="s">
        <v>988</v>
      </c>
      <c r="B165" s="116"/>
      <c r="C165" s="143" t="str">
        <f t="array" ref="C165">ifs(and(isblank($A165),isblank($B165)),"", not(iserror(vlookup($A165&amp;$B165,'5) Release_Track'!$F:$F&amp;'5) Release_Track'!$G:$G,1,0))),vlookup($A165&amp;$B165,{'5) Release_Track'!$F:$F&amp;'5) Release_Track'!$G:$G,'5) Release_Track'!$H:$H},2,0), or(and(not(isblank($B165)),$B165=#REF!,$A165&lt;&gt;#REF!),and(not(isblank($A165)),$A165=#REF!,$B165&lt;&gt;#REF!)),"ID LISTS UNALIGNED",and($A165&lt;&gt;"",countif('5) Release_Track'!$F:$F,$A165)=0),"NO ISRC MATCH in Release_Track",and($B165&lt;&gt;"",countif('5) Release_Track'!$G:$G,$B165)=0),"NO CATALOG ID MATCH in Release_Track",iserror(vlookup($A165&amp;$B165,'5) Release_Track'!$F:$F&amp;'5) Release_Track'!$G:$G,1,0)),"NO ISRC-CATALOG ID pair MATCH in Release_Track" )</f>
        <v>Kaboom</v>
      </c>
      <c r="D165" s="143" t="str">
        <f t="array" ref="D165">ifs(and(isblank($A165),isblank($B165)),"", not(iserror(vlookup($A165&amp;$B165,'5) Release_Track'!$F:$F&amp;'5) Release_Track'!$G:$G,1,0))),vlookup($A165&amp;$B165,{'5) Release_Track'!$F:$F&amp;'5) Release_Track'!$G:$G,'5) Release_Track'!$I:$I},2,0), or(and(not(isblank($B165)),$B165=#REF!,$A165&lt;&gt;#REF!),and(not(isblank($A165)),$A165=#REF!,$B165&lt;&gt;#REF!)),"ID LISTS UNALIGNED",and($A165&lt;&gt;"",countif('5) Release_Track'!$F:$F,$A165)=0),"NO ISRC MATCH in Release_Track",and($B165&lt;&gt;"",countif('5) Release_Track'!$G:$G,$B165)=0),"NO CATALOG ID MATCH in Release_Track",iserror(vlookup($A165&amp;$B165,'5) Release_Track'!$F:$F&amp;'5) Release_Track'!$G:$G,1,0)),"NO ISRC-CATALOG ID pair MATCH in Release_Track" )</f>
        <v/>
      </c>
      <c r="E165" s="43" t="s">
        <v>1279</v>
      </c>
      <c r="F165" s="135" t="s">
        <v>1305</v>
      </c>
      <c r="G165" s="191">
        <v>0.5</v>
      </c>
      <c r="H165" s="192">
        <f t="shared" si="1"/>
        <v>0.5</v>
      </c>
      <c r="I165" s="8" t="s">
        <v>1306</v>
      </c>
      <c r="J165" s="20"/>
      <c r="K165" s="20"/>
      <c r="L165" s="8" t="str">
        <f>"insert into ComposerContent VALUES ((select max(ComposerId) from Composers where Name=N'"&amp;SUBSTITUTE(trim(E165),"'","''")&amp;"' and EnterpriseId="&amp;EntId&amp;"), "&amp;G165*100&amp;", "&amp;if(ISBLANK(B165),"(select max(TrackId) from tracks where isrc='"&amp;A165&amp;"' and EnterpriseId="&amp;EntId&amp;")","(select max(TrackId) from Tracks where TrackVendorId='"&amp;SUBSTITUTE(B165,"'","''")&amp;"' and  EnterpriseId="&amp;EntId&amp;")")&amp;", null, 0, 0, "&amp;if(I165&lt;&gt;"Published (managed by a publisher)", "null", "(select PublisherId from Publishers where name=N'"&amp;SUBSTITUTE(trim(J165),"'","''")&amp;"' and EnterpriseId="&amp;EntId&amp;")")&amp;" , null, (select RightsId from MechanicalsRights where RightsName='"&amp;SUBSTITUTE(I165,"'","''")&amp;"'), null, null, (select RoleId from ContributorRoles where Name='"&amp;F165&amp;"'))"</f>
        <v>insert into ComposerContent VALUES ((select max(ComposerId) from Composers where Name=N'Lucas Gonçalves' and EnterpriseId=647322), 50, (select max(TrackId) from tracks where isrc='BKTOK2400009' and EnterpriseId=647322), null, 0, 0, null , null, (select RightsId from MechanicalsRights where RightsName='Copyright control (self-published)'), null, null, (select RoleId from ContributorRoles where Name='Composer &amp; Lyricist'))</v>
      </c>
      <c r="M165" s="28" t="str">
        <f>VLOOKUP(A165,'9) Audio_Properties'!A:A,1,0)</f>
        <v>BKTOK2400009</v>
      </c>
    </row>
    <row r="166">
      <c r="A166" s="8" t="s">
        <v>988</v>
      </c>
      <c r="B166" s="116"/>
      <c r="C166" s="143" t="str">
        <f t="array" ref="C166">ifs(and(isblank($A166),isblank($B166)),"", not(iserror(vlookup($A166&amp;$B166,'5) Release_Track'!$F:$F&amp;'5) Release_Track'!$G:$G,1,0))),vlookup($A166&amp;$B166,{'5) Release_Track'!$F:$F&amp;'5) Release_Track'!$G:$G,'5) Release_Track'!$H:$H},2,0), or(and(not(isblank($B166)),$B166=$B165,$A166&lt;&gt;$A165),and(not(isblank($A166)),$A166=$A165,$B166&lt;&gt;$B165)),"ID LISTS UNALIGNED",and($A166&lt;&gt;"",countif('5) Release_Track'!$F:$F,$A166)=0),"NO ISRC MATCH in Release_Track",and($B166&lt;&gt;"",countif('5) Release_Track'!$G:$G,$B166)=0),"NO CATALOG ID MATCH in Release_Track",iserror(vlookup($A166&amp;$B166,'5) Release_Track'!$F:$F&amp;'5) Release_Track'!$G:$G,1,0)),"NO ISRC-CATALOG ID pair MATCH in Release_Track" )</f>
        <v>Kaboom</v>
      </c>
      <c r="D166" s="143"/>
      <c r="E166" s="43" t="s">
        <v>1286</v>
      </c>
      <c r="F166" s="135" t="s">
        <v>1305</v>
      </c>
      <c r="G166" s="191">
        <v>0.5</v>
      </c>
      <c r="H166" s="192">
        <f t="shared" si="1"/>
        <v>1</v>
      </c>
      <c r="I166" s="8" t="s">
        <v>1306</v>
      </c>
      <c r="J166" s="20"/>
      <c r="K166" s="20"/>
      <c r="L166" s="8" t="str">
        <f>"insert into ComposerContent VALUES ((select max(ComposerId) from Composers where Name=N'"&amp;SUBSTITUTE(trim(E166),"'","''")&amp;"' and EnterpriseId="&amp;EntId&amp;"), "&amp;G166*100&amp;", "&amp;if(ISBLANK(B166),"(select max(TrackId) from tracks where isrc='"&amp;A166&amp;"' and EnterpriseId="&amp;EntId&amp;")","(select max(TrackId) from Tracks where TrackVendorId='"&amp;SUBSTITUTE(B166,"'","''")&amp;"' and  EnterpriseId="&amp;EntId&amp;")")&amp;", null, 0, 0, "&amp;if(I166&lt;&gt;"Published (managed by a publisher)", "null", "(select PublisherId from Publishers where name=N'"&amp;SUBSTITUTE(trim(J166),"'","''")&amp;"' and EnterpriseId="&amp;EntId&amp;")")&amp;" , null, (select RightsId from MechanicalsRights where RightsName='"&amp;SUBSTITUTE(I166,"'","''")&amp;"'), null, null, (select RoleId from ContributorRoles where Name='"&amp;F166&amp;"'))"</f>
        <v>insert into ComposerContent VALUES ((select max(ComposerId) from Composers where Name=N'Plauto Poeckel' and EnterpriseId=647322), 50, (select max(TrackId) from tracks where isrc='BKTOK2400009' and EnterpriseId=647322), null, 0, 0, null , null, (select RightsId from MechanicalsRights where RightsName='Copyright control (self-published)'), null, null, (select RoleId from ContributorRoles where Name='Composer &amp; Lyricist'))</v>
      </c>
      <c r="M166" s="28" t="str">
        <f>VLOOKUP(A166,'9) Audio_Properties'!A:A,1,0)</f>
        <v>BKTOK2400009</v>
      </c>
    </row>
    <row r="167">
      <c r="A167" s="8" t="s">
        <v>990</v>
      </c>
      <c r="B167" s="116"/>
      <c r="C167" s="143" t="str">
        <f t="array" ref="C167">ifs(and(isblank($A167),isblank($B167)),"", not(iserror(vlookup($A167&amp;$B167,'5) Release_Track'!$F:$F&amp;'5) Release_Track'!$G:$G,1,0))),vlookup($A167&amp;$B167,{'5) Release_Track'!$F:$F&amp;'5) Release_Track'!$G:$G,'5) Release_Track'!$H:$H},2,0), or(and(not(isblank($B167)),$B167=$B165,$A167&lt;&gt;$A165),and(not(isblank($A167)),$A167=$A165,$B167&lt;&gt;$B165)),"ID LISTS UNALIGNED",and($A167&lt;&gt;"",countif('5) Release_Track'!$F:$F,$A167)=0),"NO ISRC MATCH in Release_Track",and($B167&lt;&gt;"",countif('5) Release_Track'!$G:$G,$B167)=0),"NO CATALOG ID MATCH in Release_Track",iserror(vlookup($A167&amp;$B167,'5) Release_Track'!$F:$F&amp;'5) Release_Track'!$G:$G,1,0)),"NO ISRC-CATALOG ID pair MATCH in Release_Track" )</f>
        <v>Tai Lung</v>
      </c>
      <c r="D167" s="143" t="str">
        <f t="array" ref="D167">ifs(and(isblank($A167),isblank($B167)),"", not(iserror(vlookup($A167&amp;$B167,'5) Release_Track'!$F:$F&amp;'5) Release_Track'!$G:$G,1,0))),vlookup($A167&amp;$B167,{'5) Release_Track'!$F:$F&amp;'5) Release_Track'!$G:$G,'5) Release_Track'!$I:$I},2,0), or(and(not(isblank($B167)),$B167=$B165,$A167&lt;&gt;$A165),and(not(isblank($A167)),$A167=$A165,$B167&lt;&gt;$B165)),"ID LISTS UNALIGNED",and($A167&lt;&gt;"",countif('5) Release_Track'!$F:$F,$A167)=0),"NO ISRC MATCH in Release_Track",and($B167&lt;&gt;"",countif('5) Release_Track'!$G:$G,$B167)=0),"NO CATALOG ID MATCH in Release_Track",iserror(vlookup($A167&amp;$B167,'5) Release_Track'!$F:$F&amp;'5) Release_Track'!$G:$G,1,0)),"NO ISRC-CATALOG ID pair MATCH in Release_Track" )</f>
        <v/>
      </c>
      <c r="E167" s="49" t="s">
        <v>1274</v>
      </c>
      <c r="F167" s="135" t="s">
        <v>1305</v>
      </c>
      <c r="G167" s="191">
        <v>1.0</v>
      </c>
      <c r="H167" s="192">
        <f t="shared" si="1"/>
        <v>1</v>
      </c>
      <c r="I167" s="8" t="s">
        <v>1306</v>
      </c>
      <c r="J167" s="20"/>
      <c r="K167" s="20"/>
      <c r="L167" s="8" t="str">
        <f>"insert into ComposerContent VALUES ((select max(ComposerId) from Composers where Name=N'"&amp;SUBSTITUTE(trim(E167),"'","''")&amp;"' and EnterpriseId="&amp;EntId&amp;"), "&amp;G167*100&amp;", "&amp;if(ISBLANK(B167),"(select max(TrackId) from tracks where isrc='"&amp;A167&amp;"' and EnterpriseId="&amp;EntId&amp;")","(select max(TrackId) from Tracks where TrackVendorId='"&amp;SUBSTITUTE(B167,"'","''")&amp;"' and  EnterpriseId="&amp;EntId&amp;")")&amp;", null, 0, 0, "&amp;if(I167&lt;&gt;"Published (managed by a publisher)", "null", "(select PublisherId from Publishers where name=N'"&amp;SUBSTITUTE(trim(J167),"'","''")&amp;"' and EnterpriseId="&amp;EntId&amp;")")&amp;" , null, (select RightsId from MechanicalsRights where RightsName='"&amp;SUBSTITUTE(I167,"'","''")&amp;"'), null, null, (select RoleId from ContributorRoles where Name='"&amp;F167&amp;"'))"</f>
        <v>insert into ComposerContent VALUES ((select max(ComposerId) from Composers where Name=N'Gabriel de Souza Bezerra' and EnterpriseId=647322), 100, (select max(TrackId) from tracks where isrc='BKTOK2400010' and EnterpriseId=647322), null, 0, 0, null , null, (select RightsId from MechanicalsRights where RightsName='Copyright control (self-published)'), null, null, (select RoleId from ContributorRoles where Name='Composer &amp; Lyricist'))</v>
      </c>
      <c r="M167" s="28" t="str">
        <f>VLOOKUP(A167,'9) Audio_Properties'!A:A,1,0)</f>
        <v>BKTOK2400010</v>
      </c>
    </row>
    <row r="168">
      <c r="A168" s="8" t="s">
        <v>992</v>
      </c>
      <c r="B168" s="116"/>
      <c r="C168" s="143" t="str">
        <f t="array" ref="C168">ifs(and(isblank($A168),isblank($B168)),"", not(iserror(vlookup($A168&amp;$B168,'5) Release_Track'!$F:$F&amp;'5) Release_Track'!$G:$G,1,0))),vlookup($A168&amp;$B168,{'5) Release_Track'!$F:$F&amp;'5) Release_Track'!$G:$G,'5) Release_Track'!$H:$H},2,0),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Dean: Caçador Demônio</v>
      </c>
      <c r="D168" s="143" t="str">
        <f t="array" ref="D168">ifs(and(isblank($A168),isblank($B168)),"", not(iserror(vlookup($A168&amp;$B168,'5) Release_Track'!$F:$F&amp;'5) Release_Track'!$G:$G,1,0))),vlookup($A168&amp;$B168,{'5) Release_Track'!$F:$F&amp;'5) Release_Track'!$G:$G,'5) Release_Track'!$I:$I},2,0),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
      </c>
      <c r="E168" s="49" t="s">
        <v>1281</v>
      </c>
      <c r="F168" s="135" t="s">
        <v>1305</v>
      </c>
      <c r="G168" s="191">
        <v>1.0</v>
      </c>
      <c r="H168" s="192">
        <f t="shared" si="1"/>
        <v>1</v>
      </c>
      <c r="I168" s="8" t="s">
        <v>1306</v>
      </c>
      <c r="J168" s="20"/>
      <c r="K168" s="20"/>
      <c r="L168" s="8" t="str">
        <f>"insert into ComposerContent VALUES ((select max(ComposerId) from Composers where Name=N'"&amp;SUBSTITUTE(trim(E168),"'","''")&amp;"' and EnterpriseId="&amp;EntId&amp;"), "&amp;G168*100&amp;", "&amp;if(ISBLANK(B168),"(select max(TrackId) from tracks where isrc='"&amp;A168&amp;"' and EnterpriseId="&amp;EntId&amp;")","(select max(TrackId) from Tracks where TrackVendorId='"&amp;SUBSTITUTE(B168,"'","''")&amp;"' and  EnterpriseId="&amp;EntId&amp;")")&amp;", null, 0, 0, "&amp;if(I168&lt;&gt;"Published (managed by a publisher)", "null", "(select PublisherId from Publishers where name=N'"&amp;SUBSTITUTE(trim(J168),"'","''")&amp;"' and EnterpriseId="&amp;EntId&amp;")")&amp;" , null, (select RightsId from MechanicalsRights where RightsName='"&amp;SUBSTITUTE(I168,"'","''")&amp;"'), null, null, (select RoleId from ContributorRoles where Name='"&amp;F168&amp;"'))"</f>
        <v>insert into ComposerContent VALUES ((select max(ComposerId) from Composers where Name=N'Matheus Sales Ferreira dos Santos' and EnterpriseId=647322), 100, (select max(TrackId) from tracks where isrc='BKTOK2400013' and EnterpriseId=647322), null, 0, 0, null , null, (select RightsId from MechanicalsRights where RightsName='Copyright control (self-published)'), null, null, (select RoleId from ContributorRoles where Name='Composer &amp; Lyricist'))</v>
      </c>
      <c r="M168" s="28" t="str">
        <f>VLOOKUP(A168,'9) Audio_Properties'!A:A,1,0)</f>
        <v>BKTOK2400013</v>
      </c>
    </row>
    <row r="169">
      <c r="A169" s="8" t="s">
        <v>994</v>
      </c>
      <c r="B169" s="116"/>
      <c r="C169" s="143" t="str">
        <f t="array" ref="C169">ifs(and(isblank($A169),isblank($B169)),"", not(iserror(vlookup($A169&amp;$B169,'5) Release_Track'!$F:$F&amp;'5) Release_Track'!$G:$G,1,0))),vlookup($A169&amp;$B169,{'5) Release_Track'!$F:$F&amp;'5) Release_Track'!$G:$G,'5) Release_Track'!$H:$H},2,0), or(and(not(isblank($B169)),$B169=#REF!,$A169&lt;&gt;#REF!),and(not(isblank($A169)),$A169=#REF!,$B169&lt;&gt;#REF!)),"ID LISTS UNALIGNED",and($A169&lt;&gt;"",countif('5) Release_Track'!$F:$F,$A169)=0),"NO ISRC MATCH in Release_Track",and($B169&lt;&gt;"",countif('5) Release_Track'!$G:$G,$B169)=0),"NO CATALOG ID MATCH in Release_Track",iserror(vlookup($A169&amp;$B169,'5) Release_Track'!$F:$F&amp;'5) Release_Track'!$G:$G,1,0)),"NO ISRC-CATALOG ID pair MATCH in Release_Track" )</f>
        <v>Speedlord 6 - Eletricidade</v>
      </c>
      <c r="D169" s="143" t="str">
        <f t="array" ref="D169">ifs(and(isblank($A169),isblank($B169)),"", not(iserror(vlookup($A169&amp;$B169,'5) Release_Track'!$F:$F&amp;'5) Release_Track'!$G:$G,1,0))),vlookup($A169&amp;$B169,{'5) Release_Track'!$F:$F&amp;'5) Release_Track'!$G:$G,'5) Release_Track'!$I:$I},2,0), or(and(not(isblank($B169)),$B169=#REF!,$A169&lt;&gt;#REF!),and(not(isblank($A169)),$A169=#REF!,$B169&lt;&gt;#REF!)),"ID LISTS UNALIGNED",and($A169&lt;&gt;"",countif('5) Release_Track'!$F:$F,$A169)=0),"NO ISRC MATCH in Release_Track",and($B169&lt;&gt;"",countif('5) Release_Track'!$G:$G,$B169)=0),"NO CATALOG ID MATCH in Release_Track",iserror(vlookup($A169&amp;$B169,'5) Release_Track'!$F:$F&amp;'5) Release_Track'!$G:$G,1,0)),"NO ISRC-CATALOG ID pair MATCH in Release_Track" )</f>
        <v/>
      </c>
      <c r="E169" s="49" t="s">
        <v>1281</v>
      </c>
      <c r="F169" s="135" t="s">
        <v>1305</v>
      </c>
      <c r="G169" s="191">
        <v>1.0</v>
      </c>
      <c r="H169" s="192">
        <f t="shared" si="1"/>
        <v>1</v>
      </c>
      <c r="I169" s="8" t="s">
        <v>1306</v>
      </c>
      <c r="J169" s="20"/>
      <c r="K169" s="20"/>
      <c r="L169" s="8" t="str">
        <f>"insert into ComposerContent VALUES ((select max(ComposerId) from Composers where Name=N'"&amp;SUBSTITUTE(trim(E169),"'","''")&amp;"' and EnterpriseId="&amp;EntId&amp;"), "&amp;G169*100&amp;", "&amp;if(ISBLANK(B169),"(select max(TrackId) from tracks where isrc='"&amp;A169&amp;"' and EnterpriseId="&amp;EntId&amp;")","(select max(TrackId) from Tracks where TrackVendorId='"&amp;SUBSTITUTE(B169,"'","''")&amp;"' and  EnterpriseId="&amp;EntId&amp;")")&amp;", null, 0, 0, "&amp;if(I169&lt;&gt;"Published (managed by a publisher)", "null", "(select PublisherId from Publishers where name=N'"&amp;SUBSTITUTE(trim(J169),"'","''")&amp;"' and EnterpriseId="&amp;EntId&amp;")")&amp;" , null, (select RightsId from MechanicalsRights where RightsName='"&amp;SUBSTITUTE(I169,"'","''")&amp;"'), null, null, (select RoleId from ContributorRoles where Name='"&amp;F169&amp;"'))"</f>
        <v>insert into ComposerContent VALUES ((select max(ComposerId) from Composers where Name=N'Matheus Sales Ferreira dos Santos' and EnterpriseId=647322), 100, (select max(TrackId) from tracks where isrc='BKTOK2400015' and EnterpriseId=647322), null, 0, 0, null , null, (select RightsId from MechanicalsRights where RightsName='Copyright control (self-published)'), null, null, (select RoleId from ContributorRoles where Name='Composer &amp; Lyricist'))</v>
      </c>
      <c r="M169" s="28" t="str">
        <f>VLOOKUP(A169,'9) Audio_Properties'!A:A,1,0)</f>
        <v>BKTOK2400015</v>
      </c>
    </row>
    <row r="170">
      <c r="A170" s="8" t="s">
        <v>996</v>
      </c>
      <c r="B170" s="116"/>
      <c r="C170" s="143" t="str">
        <f t="array" ref="C170">ifs(and(isblank($A170),isblank($B170)),"", not(iserror(vlookup($A170&amp;$B170,'5) Release_Track'!$F:$F&amp;'5) Release_Track'!$G:$G,1,0))),vlookup($A170&amp;$B170,{'5) Release_Track'!$F:$F&amp;'5) Release_Track'!$G:$G,'5) Release_Track'!$H:$H},2,0), or(and(not(isblank($B170)),$B170=$B169,$A170&lt;&gt;$A169),and(not(isblank($A170)),$A170=$A169,$B170&lt;&gt;$B169)),"ID LISTS UNALIGNED",and($A170&lt;&gt;"",countif('5) Release_Track'!$F:$F,$A170)=0),"NO ISRC MATCH in Release_Track",and($B170&lt;&gt;"",countif('5) Release_Track'!$G:$G,$B170)=0),"NO CATALOG ID MATCH in Release_Track",iserror(vlookup($A170&amp;$B170,'5) Release_Track'!$F:$F&amp;'5) Release_Track'!$G:$G,1,0)),"NO ISRC-CATALOG ID pair MATCH in Release_Track" )</f>
        <v>Fantoche</v>
      </c>
      <c r="D170" s="143" t="str">
        <f t="array" ref="D170">ifs(and(isblank($A170),isblank($B170)),"", not(iserror(vlookup($A170&amp;$B170,'5) Release_Track'!$F:$F&amp;'5) Release_Track'!$G:$G,1,0))),vlookup($A170&amp;$B170,{'5) Release_Track'!$F:$F&amp;'5) Release_Track'!$G:$G,'5) Release_Track'!$I:$I},2,0), or(and(not(isblank($B170)),$B170=$B169,$A170&lt;&gt;$A169),and(not(isblank($A170)),$A170=$A169,$B170&lt;&gt;$B169)),"ID LISTS UNALIGNED",and($A170&lt;&gt;"",countif('5) Release_Track'!$F:$F,$A170)=0),"NO ISRC MATCH in Release_Track",and($B170&lt;&gt;"",countif('5) Release_Track'!$G:$G,$B170)=0),"NO CATALOG ID MATCH in Release_Track",iserror(vlookup($A170&amp;$B170,'5) Release_Track'!$F:$F&amp;'5) Release_Track'!$G:$G,1,0)),"NO ISRC-CATALOG ID pair MATCH in Release_Track" )</f>
        <v/>
      </c>
      <c r="E170" s="49" t="s">
        <v>1279</v>
      </c>
      <c r="F170" s="135" t="s">
        <v>1305</v>
      </c>
      <c r="G170" s="191">
        <v>1.0</v>
      </c>
      <c r="H170" s="192">
        <f t="shared" si="1"/>
        <v>1</v>
      </c>
      <c r="I170" s="8" t="s">
        <v>1306</v>
      </c>
      <c r="J170" s="20"/>
      <c r="K170" s="20"/>
      <c r="L170" s="8" t="str">
        <f>"insert into ComposerContent VALUES ((select max(ComposerId) from Composers where Name=N'"&amp;SUBSTITUTE(trim(E170),"'","''")&amp;"' and EnterpriseId="&amp;EntId&amp;"), "&amp;G170*100&amp;", "&amp;if(ISBLANK(B170),"(select max(TrackId) from tracks where isrc='"&amp;A170&amp;"' and EnterpriseId="&amp;EntId&amp;")","(select max(TrackId) from Tracks where TrackVendorId='"&amp;SUBSTITUTE(B170,"'","''")&amp;"' and  EnterpriseId="&amp;EntId&amp;")")&amp;", null, 0, 0, "&amp;if(I170&lt;&gt;"Published (managed by a publisher)", "null", "(select PublisherId from Publishers where name=N'"&amp;SUBSTITUTE(trim(J170),"'","''")&amp;"' and EnterpriseId="&amp;EntId&amp;")")&amp;" , null, (select RightsId from MechanicalsRights where RightsName='"&amp;SUBSTITUTE(I170,"'","''")&amp;"'), null, null, (select RoleId from ContributorRoles where Name='"&amp;F170&amp;"'))"</f>
        <v>insert into ComposerContent VALUES ((select max(ComposerId) from Composers where Name=N'Lucas Gonçalves' and EnterpriseId=647322), 100, (select max(TrackId) from tracks where isrc='BKTOK2400016' and EnterpriseId=647322), null, 0, 0, null , null, (select RightsId from MechanicalsRights where RightsName='Copyright control (self-published)'), null, null, (select RoleId from ContributorRoles where Name='Composer &amp; Lyricist'))</v>
      </c>
      <c r="M170" s="28" t="str">
        <f>VLOOKUP(A170,'9) Audio_Properties'!A:A,1,0)</f>
        <v>BKTOK2400016</v>
      </c>
    </row>
    <row r="171">
      <c r="A171" s="8" t="s">
        <v>1000</v>
      </c>
      <c r="B171" s="116"/>
      <c r="C171" s="143" t="str">
        <f t="array" ref="C171">ifs(and(isblank($A171),isblank($B171)),"", not(iserror(vlookup($A171&amp;$B171,'5) Release_Track'!$F:$F&amp;'5) Release_Track'!$G:$G,1,0))),vlookup($A171&amp;$B171,{'5) Release_Track'!$F:$F&amp;'5) Release_Track'!$G:$G,'5) Release_Track'!$H:$H},2,0), or(and(not(isblank($B171)),$B171=#REF!,$A171&lt;&gt;#REF!),and(not(isblank($A171)),$A171=#REF!,$B171&lt;&gt;#REF!)),"ID LISTS UNALIGNED",and($A171&lt;&gt;"",countif('5) Release_Track'!$F:$F,$A171)=0),"NO ISRC MATCH in Release_Track",and($B171&lt;&gt;"",countif('5) Release_Track'!$G:$G,$B171)=0),"NO CATALOG ID MATCH in Release_Track",iserror(vlookup($A171&amp;$B171,'5) Release_Track'!$F:$F&amp;'5) Release_Track'!$G:$G,1,0)),"NO ISRC-CATALOG ID pair MATCH in Release_Track" )</f>
        <v>Silver: Dinossauro Imparável</v>
      </c>
      <c r="D171" s="143" t="str">
        <f t="array" ref="D171">ifs(and(isblank($A171),isblank($B171)),"", not(iserror(vlookup($A171&amp;$B171,'5) Release_Track'!$F:$F&amp;'5) Release_Track'!$G:$G,1,0))),vlookup($A171&amp;$B171,{'5) Release_Track'!$F:$F&amp;'5) Release_Track'!$G:$G,'5) Release_Track'!$I:$I},2,0), or(and(not(isblank($B171)),$B171=#REF!,$A171&lt;&gt;#REF!),and(not(isblank($A171)),$A171=#REF!,$B171&lt;&gt;#REF!)),"ID LISTS UNALIGNED",and($A171&lt;&gt;"",countif('5) Release_Track'!$F:$F,$A171)=0),"NO ISRC MATCH in Release_Track",and($B171&lt;&gt;"",countif('5) Release_Track'!$G:$G,$B171)=0),"NO CATALOG ID MATCH in Release_Track",iserror(vlookup($A171&amp;$B171,'5) Release_Track'!$F:$F&amp;'5) Release_Track'!$G:$G,1,0)),"NO ISRC-CATALOG ID pair MATCH in Release_Track" )</f>
        <v/>
      </c>
      <c r="E171" s="49" t="s">
        <v>1281</v>
      </c>
      <c r="F171" s="135" t="s">
        <v>1305</v>
      </c>
      <c r="G171" s="191">
        <v>1.0</v>
      </c>
      <c r="H171" s="192">
        <f t="shared" si="1"/>
        <v>1</v>
      </c>
      <c r="I171" s="8" t="s">
        <v>1306</v>
      </c>
      <c r="J171" s="20"/>
      <c r="K171" s="20"/>
      <c r="L171" s="8" t="str">
        <f>"insert into ComposerContent VALUES ((select max(ComposerId) from Composers where Name=N'"&amp;SUBSTITUTE(trim(E171),"'","''")&amp;"' and EnterpriseId="&amp;EntId&amp;"), "&amp;G171*100&amp;", "&amp;if(ISBLANK(B171),"(select max(TrackId) from tracks where isrc='"&amp;A171&amp;"' and EnterpriseId="&amp;EntId&amp;")","(select max(TrackId) from Tracks where TrackVendorId='"&amp;SUBSTITUTE(B171,"'","''")&amp;"' and  EnterpriseId="&amp;EntId&amp;")")&amp;", null, 0, 0, "&amp;if(I171&lt;&gt;"Published (managed by a publisher)", "null", "(select PublisherId from Publishers where name=N'"&amp;SUBSTITUTE(trim(J171),"'","''")&amp;"' and EnterpriseId="&amp;EntId&amp;")")&amp;" , null, (select RightsId from MechanicalsRights where RightsName='"&amp;SUBSTITUTE(I171,"'","''")&amp;"'), null, null, (select RoleId from ContributorRoles where Name='"&amp;F171&amp;"'))"</f>
        <v>insert into ComposerContent VALUES ((select max(ComposerId) from Composers where Name=N'Matheus Sales Ferreira dos Santos' and EnterpriseId=647322), 100, (select max(TrackId) from tracks where isrc='BKTOK2400020' and EnterpriseId=647322), null, 0, 0, null , null, (select RightsId from MechanicalsRights where RightsName='Copyright control (self-published)'), null, null, (select RoleId from ContributorRoles where Name='Composer &amp; Lyricist'))</v>
      </c>
      <c r="M171" s="28" t="str">
        <f>VLOOKUP(A171,'9) Audio_Properties'!A:A,1,0)</f>
        <v>BKTOK2400020</v>
      </c>
    </row>
    <row r="172">
      <c r="A172" s="8" t="s">
        <v>1002</v>
      </c>
      <c r="B172" s="116"/>
      <c r="C172" s="143" t="str">
        <f t="array" ref="C172">ifs(and(isblank($A172),isblank($B172)),"", not(iserror(vlookup($A172&amp;$B172,'5) Release_Track'!$F:$F&amp;'5) Release_Track'!$G:$G,1,0))),vlookup($A172&amp;$B172,{'5) Release_Track'!$F:$F&amp;'5) Release_Track'!$G:$G,'5) Release_Track'!$H:$H},2,0), or(and(not(isblank($B172)),$B172=#REF!,$A172&lt;&gt;#REF!),and(not(isblank($A172)),$A172=#REF!,$B172&lt;&gt;#REF!)),"ID LISTS UNALIGNED",and($A172&lt;&gt;"",countif('5) Release_Track'!$F:$F,$A172)=0),"NO ISRC MATCH in Release_Track",and($B172&lt;&gt;"",countif('5) Release_Track'!$G:$G,$B172)=0),"NO CATALOG ID MATCH in Release_Track",iserror(vlookup($A172&amp;$B172,'5) Release_Track'!$F:$F&amp;'5) Release_Track'!$G:$G,1,0)),"NO ISRC-CATALOG ID pair MATCH in Release_Track" )</f>
        <v>Qin Shi Huang: Humano Mais Forte</v>
      </c>
      <c r="D172" s="143" t="str">
        <f t="array" ref="D172">ifs(and(isblank($A172),isblank($B172)),"", not(iserror(vlookup($A172&amp;$B172,'5) Release_Track'!$F:$F&amp;'5) Release_Track'!$G:$G,1,0))),vlookup($A172&amp;$B172,{'5) Release_Track'!$F:$F&amp;'5) Release_Track'!$G:$G,'5) Release_Track'!$I:$I},2,0), or(and(not(isblank($B172)),$B172=#REF!,$A172&lt;&gt;#REF!),and(not(isblank($A172)),$A172=#REF!,$B172&lt;&gt;#REF!)),"ID LISTS UNALIGNED",and($A172&lt;&gt;"",countif('5) Release_Track'!$F:$F,$A172)=0),"NO ISRC MATCH in Release_Track",and($B172&lt;&gt;"",countif('5) Release_Track'!$G:$G,$B172)=0),"NO CATALOG ID MATCH in Release_Track",iserror(vlookup($A172&amp;$B172,'5) Release_Track'!$F:$F&amp;'5) Release_Track'!$G:$G,1,0)),"NO ISRC-CATALOG ID pair MATCH in Release_Track" )</f>
        <v/>
      </c>
      <c r="E172" s="49" t="s">
        <v>1281</v>
      </c>
      <c r="F172" s="135" t="s">
        <v>1305</v>
      </c>
      <c r="G172" s="191">
        <v>1.0</v>
      </c>
      <c r="H172" s="192">
        <f t="shared" si="1"/>
        <v>1</v>
      </c>
      <c r="I172" s="8" t="s">
        <v>1306</v>
      </c>
      <c r="J172" s="20"/>
      <c r="K172" s="20"/>
      <c r="L172" s="8" t="str">
        <f>"insert into ComposerContent VALUES ((select max(ComposerId) from Composers where Name=N'"&amp;SUBSTITUTE(trim(E172),"'","''")&amp;"' and EnterpriseId="&amp;EntId&amp;"), "&amp;G172*100&amp;", "&amp;if(ISBLANK(B172),"(select max(TrackId) from tracks where isrc='"&amp;A172&amp;"' and EnterpriseId="&amp;EntId&amp;")","(select max(TrackId) from Tracks where TrackVendorId='"&amp;SUBSTITUTE(B172,"'","''")&amp;"' and  EnterpriseId="&amp;EntId&amp;")")&amp;", null, 0, 0, "&amp;if(I172&lt;&gt;"Published (managed by a publisher)", "null", "(select PublisherId from Publishers where name=N'"&amp;SUBSTITUTE(trim(J172),"'","''")&amp;"' and EnterpriseId="&amp;EntId&amp;")")&amp;" , null, (select RightsId from MechanicalsRights where RightsName='"&amp;SUBSTITUTE(I172,"'","''")&amp;"'), null, null, (select RoleId from ContributorRoles where Name='"&amp;F172&amp;"'))"</f>
        <v>insert into ComposerContent VALUES ((select max(ComposerId) from Composers where Name=N'Matheus Sales Ferreira dos Santos' and EnterpriseId=647322), 100, (select max(TrackId) from tracks where isrc='BKTOK2400023' and EnterpriseId=647322), null, 0, 0, null , null, (select RightsId from MechanicalsRights where RightsName='Copyright control (self-published)'), null, null, (select RoleId from ContributorRoles where Name='Composer &amp; Lyricist'))</v>
      </c>
      <c r="M172" s="28" t="str">
        <f>VLOOKUP(A172,'9) Audio_Properties'!A:A,1,0)</f>
        <v>BKTOK2400023</v>
      </c>
    </row>
    <row r="173">
      <c r="A173" s="8" t="s">
        <v>1005</v>
      </c>
      <c r="B173" s="116"/>
      <c r="C173" s="143" t="str">
        <f t="array" ref="C173">ifs(and(isblank($A173),isblank($B173)),"", not(iserror(vlookup($A173&amp;$B173,'5) Release_Track'!$F:$F&amp;'5) Release_Track'!$G:$G,1,0))),vlookup($A173&amp;$B173,{'5) Release_Track'!$F:$F&amp;'5) Release_Track'!$G:$G,'5) Release_Track'!$H:$H},2,0), or(and(not(isblank($B173)),$B173=$B172,$A173&lt;&gt;$A172),and(not(isblank($A173)),$A173=$A172,$B173&lt;&gt;$B172)),"ID LISTS UNALIGNED",and($A173&lt;&gt;"",countif('5) Release_Track'!$F:$F,$A173)=0),"NO ISRC MATCH in Release_Track",and($B173&lt;&gt;"",countif('5) Release_Track'!$G:$G,$B173)=0),"NO CATALOG ID MATCH in Release_Track",iserror(vlookup($A173&amp;$B173,'5) Release_Track'!$F:$F&amp;'5) Release_Track'!$G:$G,1,0)),"NO ISRC-CATALOG ID pair MATCH in Release_Track" )</f>
        <v>Poema
</v>
      </c>
      <c r="D173" s="143" t="str">
        <f t="array" ref="D173">ifs(and(isblank($A173),isblank($B173)),"", not(iserror(vlookup($A173&amp;$B173,'5) Release_Track'!$F:$F&amp;'5) Release_Track'!$G:$G,1,0))),vlookup($A173&amp;$B173,{'5) Release_Track'!$F:$F&amp;'5) Release_Track'!$G:$G,'5) Release_Track'!$I:$I},2,0), or(and(not(isblank($B173)),$B173=$B172,$A173&lt;&gt;$A172),and(not(isblank($A173)),$A173=$A172,$B173&lt;&gt;$B172)),"ID LISTS UNALIGNED",and($A173&lt;&gt;"",countif('5) Release_Track'!$F:$F,$A173)=0),"NO ISRC MATCH in Release_Track",and($B173&lt;&gt;"",countif('5) Release_Track'!$G:$G,$B173)=0),"NO CATALOG ID MATCH in Release_Track",iserror(vlookup($A173&amp;$B173,'5) Release_Track'!$F:$F&amp;'5) Release_Track'!$G:$G,1,0)),"NO ISRC-CATALOG ID pair MATCH in Release_Track" )</f>
        <v/>
      </c>
      <c r="E173" s="49" t="s">
        <v>1279</v>
      </c>
      <c r="F173" s="135" t="s">
        <v>1305</v>
      </c>
      <c r="G173" s="191">
        <v>1.0</v>
      </c>
      <c r="H173" s="192">
        <f t="shared" si="1"/>
        <v>1</v>
      </c>
      <c r="I173" s="8" t="s">
        <v>1306</v>
      </c>
      <c r="J173" s="20"/>
      <c r="K173" s="20"/>
      <c r="L173" s="8" t="str">
        <f>"insert into ComposerContent VALUES ((select max(ComposerId) from Composers where Name=N'"&amp;SUBSTITUTE(trim(E173),"'","''")&amp;"' and EnterpriseId="&amp;EntId&amp;"), "&amp;G173*100&amp;", "&amp;if(ISBLANK(B173),"(select max(TrackId) from tracks where isrc='"&amp;A173&amp;"' and EnterpriseId="&amp;EntId&amp;")","(select max(TrackId) from Tracks where TrackVendorId='"&amp;SUBSTITUTE(B173,"'","''")&amp;"' and  EnterpriseId="&amp;EntId&amp;")")&amp;", null, 0, 0, "&amp;if(I173&lt;&gt;"Published (managed by a publisher)", "null", "(select PublisherId from Publishers where name=N'"&amp;SUBSTITUTE(trim(J173),"'","''")&amp;"' and EnterpriseId="&amp;EntId&amp;")")&amp;" , null, (select RightsId from MechanicalsRights where RightsName='"&amp;SUBSTITUTE(I173,"'","''")&amp;"'), null, null, (select RoleId from ContributorRoles where Name='"&amp;F173&amp;"'))"</f>
        <v>insert into ComposerContent VALUES ((select max(ComposerId) from Composers where Name=N'Lucas Gonçalves' and EnterpriseId=647322), 100, (select max(TrackId) from tracks where isrc='BKTOK2400024' and EnterpriseId=647322), null, 0, 0, null , null, (select RightsId from MechanicalsRights where RightsName='Copyright control (self-published)'), null, null, (select RoleId from ContributorRoles where Name='Composer &amp; Lyricist'))</v>
      </c>
      <c r="M173" s="28" t="str">
        <f>VLOOKUP(A173,'9) Audio_Properties'!A:A,1,0)</f>
        <v>BKTOK2400024</v>
      </c>
    </row>
    <row r="174">
      <c r="A174" s="8" t="s">
        <v>1007</v>
      </c>
      <c r="B174" s="116"/>
      <c r="C174" s="143" t="str">
        <f t="array" ref="C174">ifs(and(isblank($A174),isblank($B174)),"", not(iserror(vlookup($A174&amp;$B174,'5) Release_Track'!$F:$F&amp;'5) Release_Track'!$G:$G,1,0))),vlookup($A174&amp;$B174,{'5) Release_Track'!$F:$F&amp;'5) Release_Track'!$G:$G,'5) Release_Track'!$H:$H},2,0), or(and(not(isblank($B174)),$B174=$B173,$A174&lt;&gt;$A173),and(not(isblank($A174)),$A174=$A173,$B174&lt;&gt;$B173)),"ID LISTS UNALIGNED",and($A174&lt;&gt;"",countif('5) Release_Track'!$F:$F,$A174)=0),"NO ISRC MATCH in Release_Track",and($B174&lt;&gt;"",countif('5) Release_Track'!$G:$G,$B174)=0),"NO CATALOG ID MATCH in Release_Track",iserror(vlookup($A174&amp;$B174,'5) Release_Track'!$F:$F&amp;'5) Release_Track'!$G:$G,1,0)),"NO ISRC-CATALOG ID pair MATCH in Release_Track" )</f>
        <v>Tentando Esquecer</v>
      </c>
      <c r="D174" s="143" t="str">
        <f t="array" ref="D174">ifs(and(isblank($A174),isblank($B174)),"", not(iserror(vlookup($A174&amp;$B174,'5) Release_Track'!$F:$F&amp;'5) Release_Track'!$G:$G,1,0))),vlookup($A174&amp;$B174,{'5) Release_Track'!$F:$F&amp;'5) Release_Track'!$G:$G,'5) Release_Track'!$I:$I},2,0), or(and(not(isblank($B174)),$B174=$B173,$A174&lt;&gt;$A173),and(not(isblank($A174)),$A174=$A173,$B174&lt;&gt;$B173)),"ID LISTS UNALIGNED",and($A174&lt;&gt;"",countif('5) Release_Track'!$F:$F,$A174)=0),"NO ISRC MATCH in Release_Track",and($B174&lt;&gt;"",countif('5) Release_Track'!$G:$G,$B174)=0),"NO CATALOG ID MATCH in Release_Track",iserror(vlookup($A174&amp;$B174,'5) Release_Track'!$F:$F&amp;'5) Release_Track'!$G:$G,1,0)),"NO ISRC-CATALOG ID pair MATCH in Release_Track" )</f>
        <v/>
      </c>
      <c r="E174" s="43" t="s">
        <v>1271</v>
      </c>
      <c r="F174" s="135" t="s">
        <v>1305</v>
      </c>
      <c r="G174" s="191">
        <v>1.0</v>
      </c>
      <c r="H174" s="192">
        <f t="shared" si="1"/>
        <v>1</v>
      </c>
      <c r="I174" s="8" t="s">
        <v>1306</v>
      </c>
      <c r="J174" s="20"/>
      <c r="K174" s="20"/>
      <c r="L174" s="8" t="str">
        <f>"insert into ComposerContent VALUES ((select max(ComposerId) from Composers where Name=N'"&amp;SUBSTITUTE(trim(E174),"'","''")&amp;"' and EnterpriseId="&amp;EntId&amp;"), "&amp;G174*100&amp;", "&amp;if(ISBLANK(B174),"(select max(TrackId) from tracks where isrc='"&amp;A174&amp;"' and EnterpriseId="&amp;EntId&amp;")","(select max(TrackId) from Tracks where TrackVendorId='"&amp;SUBSTITUTE(B174,"'","''")&amp;"' and  EnterpriseId="&amp;EntId&amp;")")&amp;", null, 0, 0, "&amp;if(I174&lt;&gt;"Published (managed by a publisher)", "null", "(select PublisherId from Publishers where name=N'"&amp;SUBSTITUTE(trim(J174),"'","''")&amp;"' and EnterpriseId="&amp;EntId&amp;")")&amp;" , null, (select RightsId from MechanicalsRights where RightsName='"&amp;SUBSTITUTE(I174,"'","''")&amp;"'), null, null, (select RoleId from ContributorRoles where Name='"&amp;F174&amp;"'))"</f>
        <v>insert into ComposerContent VALUES ((select max(ComposerId) from Composers where Name=N'DOUGLAS LIMA' and EnterpriseId=647322), 100, (select max(TrackId) from tracks where isrc='BC6GH2400001' and EnterpriseId=647322), null, 0, 0, null , null, (select RightsId from MechanicalsRights where RightsName='Copyright control (self-published)'), null, null, (select RoleId from ContributorRoles where Name='Composer &amp; Lyricist'))</v>
      </c>
      <c r="M174" s="28" t="str">
        <f>VLOOKUP(A174,'9) Audio_Properties'!A:A,1,0)</f>
        <v>BC6GH2400001</v>
      </c>
    </row>
    <row r="175">
      <c r="A175" s="8" t="s">
        <v>1009</v>
      </c>
      <c r="B175" s="116"/>
      <c r="C175" s="143" t="str">
        <f t="array" ref="C175">ifs(and(isblank($A175),isblank($B175)),"", not(iserror(vlookup($A175&amp;$B175,'5) Release_Track'!$F:$F&amp;'5) Release_Track'!$G:$G,1,0))),vlookup($A175&amp;$B175,{'5) Release_Track'!$F:$F&amp;'5) Release_Track'!$G:$G,'5) Release_Track'!$H:$H},2,0), or(and(not(isblank($B175)),$B175=#REF!,$A175&lt;&gt;#REF!),and(not(isblank($A175)),$A175=#REF!,$B175&lt;&gt;#REF!)),"ID LISTS UNALIGNED",and($A175&lt;&gt;"",countif('5) Release_Track'!$F:$F,$A175)=0),"NO ISRC MATCH in Release_Track",and($B175&lt;&gt;"",countif('5) Release_Track'!$G:$G,$B175)=0),"NO CATALOG ID MATCH in Release_Track",iserror(vlookup($A175&amp;$B175,'5) Release_Track'!$F:$F&amp;'5) Release_Track'!$G:$G,1,0)),"NO ISRC-CATALOG ID pair MATCH in Release_Track" )</f>
        <v>Aomine Daiki</v>
      </c>
      <c r="D175" s="143" t="str">
        <f t="array" ref="D175">ifs(and(isblank($A175),isblank($B175)),"", not(iserror(vlookup($A175&amp;$B175,'5) Release_Track'!$F:$F&amp;'5) Release_Track'!$G:$G,1,0))),vlookup($A175&amp;$B175,{'5) Release_Track'!$F:$F&amp;'5) Release_Track'!$G:$G,'5) Release_Track'!$I:$I},2,0), or(and(not(isblank($B175)),$B175=#REF!,$A175&lt;&gt;#REF!),and(not(isblank($A175)),$A175=#REF!,$B175&lt;&gt;#REF!)),"ID LISTS UNALIGNED",and($A175&lt;&gt;"",countif('5) Release_Track'!$F:$F,$A175)=0),"NO ISRC MATCH in Release_Track",and($B175&lt;&gt;"",countif('5) Release_Track'!$G:$G,$B175)=0),"NO CATALOG ID MATCH in Release_Track",iserror(vlookup($A175&amp;$B175,'5) Release_Track'!$F:$F&amp;'5) Release_Track'!$G:$G,1,0)),"NO ISRC-CATALOG ID pair MATCH in Release_Track" )</f>
        <v/>
      </c>
      <c r="E175" s="43" t="s">
        <v>1274</v>
      </c>
      <c r="F175" s="135" t="s">
        <v>1305</v>
      </c>
      <c r="G175" s="191">
        <v>1.0</v>
      </c>
      <c r="H175" s="192">
        <f t="shared" si="1"/>
        <v>1</v>
      </c>
      <c r="I175" s="8" t="s">
        <v>1306</v>
      </c>
      <c r="J175" s="20"/>
      <c r="K175" s="20"/>
      <c r="L175" s="8" t="str">
        <f>"insert into ComposerContent VALUES ((select max(ComposerId) from Composers where Name=N'"&amp;SUBSTITUTE(trim(E175),"'","''")&amp;"' and EnterpriseId="&amp;EntId&amp;"), "&amp;G175*100&amp;", "&amp;if(ISBLANK(B175),"(select max(TrackId) from tracks where isrc='"&amp;A175&amp;"' and EnterpriseId="&amp;EntId&amp;")","(select max(TrackId) from Tracks where TrackVendorId='"&amp;SUBSTITUTE(B175,"'","''")&amp;"' and  EnterpriseId="&amp;EntId&amp;")")&amp;", null, 0, 0, "&amp;if(I175&lt;&gt;"Published (managed by a publisher)", "null", "(select PublisherId from Publishers where name=N'"&amp;SUBSTITUTE(trim(J175),"'","''")&amp;"' and EnterpriseId="&amp;EntId&amp;")")&amp;" , null, (select RightsId from MechanicalsRights where RightsName='"&amp;SUBSTITUTE(I175,"'","''")&amp;"'), null, null, (select RoleId from ContributorRoles where Name='"&amp;F175&amp;"'))"</f>
        <v>insert into ComposerContent VALUES ((select max(ComposerId) from Composers where Name=N'Gabriel de Souza Bezerra' and EnterpriseId=647322), 100, (select max(TrackId) from tracks where isrc='BKTOK2400027' and EnterpriseId=647322), null, 0, 0, null , null, (select RightsId from MechanicalsRights where RightsName='Copyright control (self-published)'), null, null, (select RoleId from ContributorRoles where Name='Composer &amp; Lyricist'))</v>
      </c>
      <c r="M175" s="28" t="str">
        <f>VLOOKUP(A175,'9) Audio_Properties'!A:A,1,0)</f>
        <v>BKTOK2400027</v>
      </c>
    </row>
    <row r="176">
      <c r="A176" s="8" t="s">
        <v>822</v>
      </c>
      <c r="B176" s="116"/>
      <c r="C176" s="143" t="str">
        <f t="array" ref="C176">ifs(and(isblank($A176),isblank($B176)),"", not(iserror(vlookup($A176&amp;$B176,'5) Release_Track'!$F:$F&amp;'5) Release_Track'!$G:$G,1,0))),vlookup($A176&amp;$B176,{'5) Release_Track'!$F:$F&amp;'5) Release_Track'!$G:$G,'5) Release_Track'!$H:$H},2,0), or(and(not(isblank($B176)),$B176=#REF!,$A176&lt;&gt;#REF!),and(not(isblank($A176)),$A176=#REF!,$B176&lt;&gt;#REF!)),"ID LISTS UNALIGNED",and($A176&lt;&gt;"",countif('5) Release_Track'!$F:$F,$A176)=0),"NO ISRC MATCH in Release_Track",and($B176&lt;&gt;"",countif('5) Release_Track'!$G:$G,$B176)=0),"NO CATALOG ID MATCH in Release_Track",iserror(vlookup($A176&amp;$B176,'5) Release_Track'!$F:$F&amp;'5) Release_Track'!$G:$G,1,0)),"NO ISRC-CATALOG ID pair MATCH in Release_Track" )</f>
        <v>O Meu Destino</v>
      </c>
      <c r="D176" s="143" t="str">
        <f t="array" ref="D176">ifs(and(isblank($A176),isblank($B176)),"", not(iserror(vlookup($A176&amp;$B176,'5) Release_Track'!$F:$F&amp;'5) Release_Track'!$G:$G,1,0))),vlookup($A176&amp;$B176,{'5) Release_Track'!$F:$F&amp;'5) Release_Track'!$G:$G,'5) Release_Track'!$I:$I},2,0), or(and(not(isblank($B176)),$B176=#REF!,$A176&lt;&gt;#REF!),and(not(isblank($A176)),$A176=#REF!,$B176&lt;&gt;#REF!)),"ID LISTS UNALIGNED",and($A176&lt;&gt;"",countif('5) Release_Track'!$F:$F,$A176)=0),"NO ISRC MATCH in Release_Track",and($B176&lt;&gt;"",countif('5) Release_Track'!$G:$G,$B176)=0),"NO CATALOG ID MATCH in Release_Track",iserror(vlookup($A176&amp;$B176,'5) Release_Track'!$F:$F&amp;'5) Release_Track'!$G:$G,1,0)),"NO ISRC-CATALOG ID pair MATCH in Release_Track" )</f>
        <v/>
      </c>
      <c r="E176" s="194" t="s">
        <v>1281</v>
      </c>
      <c r="F176" s="135" t="s">
        <v>1305</v>
      </c>
      <c r="G176" s="191">
        <v>1.0</v>
      </c>
      <c r="H176" s="192">
        <f t="shared" si="1"/>
        <v>1</v>
      </c>
      <c r="I176" s="8" t="s">
        <v>1306</v>
      </c>
      <c r="J176" s="20"/>
      <c r="K176" s="20"/>
      <c r="L176" s="8" t="str">
        <f>"insert into ComposerContent VALUES ((select max(ComposerId) from Composers where Name=N'"&amp;SUBSTITUTE(trim(E176),"'","''")&amp;"' and EnterpriseId="&amp;EntId&amp;"), "&amp;G176*100&amp;", "&amp;if(ISBLANK(B176),"(select max(TrackId) from tracks where isrc='"&amp;A176&amp;"' and EnterpriseId="&amp;EntId&amp;")","(select max(TrackId) from Tracks where TrackVendorId='"&amp;SUBSTITUTE(B176,"'","''")&amp;"' and  EnterpriseId="&amp;EntId&amp;")")&amp;", null, 0, 0, "&amp;if(I176&lt;&gt;"Published (managed by a publisher)", "null", "(select PublisherId from Publishers where name=N'"&amp;SUBSTITUTE(trim(J176),"'","''")&amp;"' and EnterpriseId="&amp;EntId&amp;")")&amp;" , null, (select RightsId from MechanicalsRights where RightsName='"&amp;SUBSTITUTE(I176,"'","''")&amp;"'), null, null, (select RoleId from ContributorRoles where Name='"&amp;F176&amp;"'))"</f>
        <v>insert into ComposerContent VALUES ((select max(ComposerId) from Composers where Name=N'Matheus Sales Ferreira dos Santos' and EnterpriseId=647322), 100, (select max(TrackId) from tracks where isrc='BKTOK2300057' and EnterpriseId=647322), null, 0, 0, null , null, (select RightsId from MechanicalsRights where RightsName='Copyright control (self-published)'), null, null, (select RoleId from ContributorRoles where Name='Composer &amp; Lyricist'))</v>
      </c>
      <c r="M176" s="28" t="str">
        <f>VLOOKUP(A176,'9) Audio_Properties'!A:A,1,0)</f>
        <v>BKTOK2300057</v>
      </c>
    </row>
    <row r="177">
      <c r="A177" s="8" t="s">
        <v>998</v>
      </c>
      <c r="B177" s="116"/>
      <c r="C177" s="143" t="str">
        <f t="array" ref="C177">ifs(and(isblank($A177),isblank($B177)),"", not(iserror(vlookup($A177&amp;$B177,'5) Release_Track'!$F:$F&amp;'5) Release_Track'!$G:$G,1,0))),vlookup($A177&amp;$B177,{'5) Release_Track'!$F:$F&amp;'5) Release_Track'!$G:$G,'5) Release_Track'!$H:$H},2,0), or(and(not(isblank($B177)),$B177=$B176,$A177&lt;&gt;$A176),and(not(isblank($A177)),$A177=$A176,$B177&lt;&gt;$B176)),"ID LISTS UNALIGNED",and($A177&lt;&gt;"",countif('5) Release_Track'!$F:$F,$A177)=0),"NO ISRC MATCH in Release_Track",and($B177&lt;&gt;"",countif('5) Release_Track'!$G:$G,$B177)=0),"NO CATALOG ID MATCH in Release_Track",iserror(vlookup($A177&amp;$B177,'5) Release_Track'!$F:$F&amp;'5) Release_Track'!$G:$G,1,0)),"NO ISRC-CATALOG ID pair MATCH in Release_Track" )</f>
        <v>As Nodt
</v>
      </c>
      <c r="D177" s="143" t="str">
        <f t="array" ref="D177">ifs(and(isblank($A177),isblank($B177)),"", not(iserror(vlookup($A177&amp;$B177,'5) Release_Track'!$F:$F&amp;'5) Release_Track'!$G:$G,1,0))),vlookup($A177&amp;$B177,{'5) Release_Track'!$F:$F&amp;'5) Release_Track'!$G:$G,'5) Release_Track'!$I:$I},2,0), or(and(not(isblank($B177)),$B177=$B176,$A177&lt;&gt;$A176),and(not(isblank($A177)),$A177=$A176,$B177&lt;&gt;$B176)),"ID LISTS UNALIGNED",and($A177&lt;&gt;"",countif('5) Release_Track'!$F:$F,$A177)=0),"NO ISRC MATCH in Release_Track",and($B177&lt;&gt;"",countif('5) Release_Track'!$G:$G,$B177)=0),"NO CATALOG ID MATCH in Release_Track",iserror(vlookup($A177&amp;$B177,'5) Release_Track'!$F:$F&amp;'5) Release_Track'!$G:$G,1,0)),"NO ISRC-CATALOG ID pair MATCH in Release_Track" )</f>
        <v/>
      </c>
      <c r="E177" s="194" t="s">
        <v>1274</v>
      </c>
      <c r="F177" s="135" t="s">
        <v>1305</v>
      </c>
      <c r="G177" s="191">
        <v>1.0</v>
      </c>
      <c r="H177" s="192">
        <f t="shared" si="1"/>
        <v>1</v>
      </c>
      <c r="I177" s="8" t="s">
        <v>1306</v>
      </c>
      <c r="J177" s="20"/>
      <c r="K177" s="20"/>
      <c r="L177" s="8" t="str">
        <f>"insert into ComposerContent VALUES ((select max(ComposerId) from Composers where Name=N'"&amp;SUBSTITUTE(trim(E177),"'","''")&amp;"' and EnterpriseId="&amp;EntId&amp;"), "&amp;G177*100&amp;", "&amp;if(ISBLANK(B177),"(select max(TrackId) from tracks where isrc='"&amp;A177&amp;"' and EnterpriseId="&amp;EntId&amp;")","(select max(TrackId) from Tracks where TrackVendorId='"&amp;SUBSTITUTE(B177,"'","''")&amp;"' and  EnterpriseId="&amp;EntId&amp;")")&amp;", null, 0, 0, "&amp;if(I177&lt;&gt;"Published (managed by a publisher)", "null", "(select PublisherId from Publishers where name=N'"&amp;SUBSTITUTE(trim(J177),"'","''")&amp;"' and EnterpriseId="&amp;EntId&amp;")")&amp;" , null, (select RightsId from MechanicalsRights where RightsName='"&amp;SUBSTITUTE(I177,"'","''")&amp;"'), null, null, (select RoleId from ContributorRoles where Name='"&amp;F177&amp;"'))"</f>
        <v>insert into ComposerContent VALUES ((select max(ComposerId) from Composers where Name=N'Gabriel de Souza Bezerra' and EnterpriseId=647322), 100, (select max(TrackId) from tracks where isrc='BKTOK2400017' and EnterpriseId=647322), null, 0, 0, null , null, (select RightsId from MechanicalsRights where RightsName='Copyright control (self-published)'), null, null, (select RoleId from ContributorRoles where Name='Composer &amp; Lyricist'))</v>
      </c>
      <c r="M177" s="28" t="str">
        <f>VLOOKUP(A177,'9) Audio_Properties'!A:A,1,0)</f>
        <v>BKTOK2400017</v>
      </c>
    </row>
    <row r="178">
      <c r="A178" s="34" t="s">
        <v>1011</v>
      </c>
      <c r="B178" s="84"/>
      <c r="C178" s="164" t="str">
        <f t="array" ref="C178">ifs(and(isblank($A178),isblank($B178)),"", not(iserror(vlookup($A178&amp;$B178,'5) Release_Track'!$F:$F&amp;'5) Release_Track'!$G:$G,1,0))),vlookup($A178&amp;$B178,{'5) Release_Track'!$F:$F&amp;'5) Release_Track'!$G:$G,'5) Release_Track'!$H:$H},2,0), or(and(not(isblank($B178)),$B178=$B177,$A178&lt;&gt;$A177),and(not(isblank($A178)),$A178=$A177,$B178&lt;&gt;$B177)),"ID LISTS UNALIGNED",and($A178&lt;&gt;"",countif('5) Release_Track'!$F:$F,$A178)=0),"NO ISRC MATCH in Release_Track",and($B178&lt;&gt;"",countif('5) Release_Track'!$G:$G,$B178)=0),"NO CATALOG ID MATCH in Release_Track",iserror(vlookup($A178&amp;$B178,'5) Release_Track'!$F:$F&amp;'5) Release_Track'!$G:$G,1,0)),"NO ISRC-CATALOG ID pair MATCH in Release_Track" )</f>
        <v>Poesia Geek #3: Magia
</v>
      </c>
      <c r="D178" s="134" t="str">
        <f t="array" ref="D178">ifs(and(isblank($A178),isblank($B178)),"", not(iserror(vlookup($A178&amp;$B178,'5) Release_Track'!$F:$F&amp;'5) Release_Track'!$G:$G,1,0))),vlookup($A178&amp;$B178,{'5) Release_Track'!$F:$F&amp;'5) Release_Track'!$G:$G,'5) Release_Track'!$I:$I},2,0), or(and(not(isblank($B178)),$B178=$B177,$A178&lt;&gt;$A177),and(not(isblank($A178)),$A178=$A177,$B178&lt;&gt;$B177)),"ID LISTS UNALIGNED",and($A178&lt;&gt;"",countif('5) Release_Track'!$F:$F,$A178)=0),"NO ISRC MATCH in Release_Track",and($B178&lt;&gt;"",countif('5) Release_Track'!$G:$G,$B178)=0),"NO CATALOG ID MATCH in Release_Track",iserror(vlookup($A178&amp;$B178,'5) Release_Track'!$F:$F&amp;'5) Release_Track'!$G:$G,1,0)),"NO ISRC-CATALOG ID pair MATCH in Release_Track" )</f>
        <v/>
      </c>
      <c r="E178" s="195" t="s">
        <v>1280</v>
      </c>
      <c r="F178" s="93" t="s">
        <v>1305</v>
      </c>
      <c r="G178" s="196">
        <v>1.0</v>
      </c>
      <c r="H178" s="192">
        <f t="shared" si="1"/>
        <v>1</v>
      </c>
      <c r="I178" s="34" t="s">
        <v>1306</v>
      </c>
      <c r="J178" s="20"/>
      <c r="K178" s="20"/>
      <c r="L178" s="8" t="str">
        <f>"insert into ComposerContent VALUES ((select max(ComposerId) from Composers where Name=N'"&amp;SUBSTITUTE(trim(E178),"'","''")&amp;"' and EnterpriseId="&amp;EntId&amp;"), "&amp;G178*100&amp;", "&amp;if(ISBLANK(B178),"(select max(TrackId) from tracks where isrc='"&amp;A178&amp;"' and EnterpriseId="&amp;EntId&amp;")","(select max(TrackId) from Tracks where TrackVendorId='"&amp;SUBSTITUTE(B178,"'","''")&amp;"' and  EnterpriseId="&amp;EntId&amp;")")&amp;", null, 0, 0, "&amp;if(I178&lt;&gt;"Published (managed by a publisher)", "null", "(select PublisherId from Publishers where name=N'"&amp;SUBSTITUTE(trim(J178),"'","''")&amp;"' and EnterpriseId="&amp;EntId&amp;")")&amp;" , null, (select RightsId from MechanicalsRights where RightsName='"&amp;SUBSTITUTE(I178,"'","''")&amp;"'), null, null, (select RoleId from ContributorRoles where Name='"&amp;F178&amp;"'))"</f>
        <v>insert into ComposerContent VALUES ((select max(ComposerId) from Composers where Name=N'Marcio Henrique Ribeiro Brito' and EnterpriseId=647322), 100, (select max(TrackId) from tracks where isrc='QZNJY2154701
' and EnterpriseId=647322), null, 0, 0, null , null, (select RightsId from MechanicalsRights where RightsName='Copyright control (self-published)'), null, null, (select RoleId from ContributorRoles where Name='Composer &amp; Lyricist'))</v>
      </c>
      <c r="M178" s="28" t="str">
        <f>VLOOKUP(A178,'9) Audio_Properties'!A:A,1,0)</f>
        <v>QZNJY2154701
</v>
      </c>
    </row>
    <row r="179">
      <c r="A179" s="34" t="s">
        <v>1014</v>
      </c>
      <c r="B179" s="84"/>
      <c r="C179" s="164" t="str">
        <f t="array" ref="C179">ifs(and(isblank($A179),isblank($B179)),"", not(iserror(vlookup($A179&amp;$B179,'5) Release_Track'!$F:$F&amp;'5) Release_Track'!$G:$G,1,0))),vlookup($A179&amp;$B179,{'5) Release_Track'!$F:$F&amp;'5) Release_Track'!$G:$G,'5) Release_Track'!$H:$H},2,0), or(and(not(isblank($B179)),$B179=$B178,$A179&lt;&gt;$A178),and(not(isblank($A179)),$A179=$A178,$B179&lt;&gt;$B178)),"ID LISTS UNALIGNED",and($A179&lt;&gt;"",countif('5) Release_Track'!$F:$F,$A179)=0),"NO ISRC MATCH in Release_Track",and($B179&lt;&gt;"",countif('5) Release_Track'!$G:$G,$B179)=0),"NO CATALOG ID MATCH in Release_Track",iserror(vlookup($A179&amp;$B179,'5) Release_Track'!$F:$F&amp;'5) Release_Track'!$G:$G,1,0)),"NO ISRC-CATALOG ID pair MATCH in Release_Track" )</f>
        <v>Tokyo Future</v>
      </c>
      <c r="D179" s="134" t="str">
        <f t="array" ref="D179">ifs(and(isblank($A179),isblank($B179)),"", not(iserror(vlookup($A179&amp;$B179,'5) Release_Track'!$F:$F&amp;'5) Release_Track'!$G:$G,1,0))),vlookup($A179&amp;$B179,{'5) Release_Track'!$F:$F&amp;'5) Release_Track'!$G:$G,'5) Release_Track'!$I:$I},2,0), or(and(not(isblank($B179)),$B179=$B178,$A179&lt;&gt;$A178),and(not(isblank($A179)),$A179=$A178,$B179&lt;&gt;$B178)),"ID LISTS UNALIGNED",and($A179&lt;&gt;"",countif('5) Release_Track'!$F:$F,$A179)=0),"NO ISRC MATCH in Release_Track",and($B179&lt;&gt;"",countif('5) Release_Track'!$G:$G,$B179)=0),"NO CATALOG ID MATCH in Release_Track",iserror(vlookup($A179&amp;$B179,'5) Release_Track'!$F:$F&amp;'5) Release_Track'!$G:$G,1,0)),"NO ISRC-CATALOG ID pair MATCH in Release_Track" )</f>
        <v/>
      </c>
      <c r="E179" s="195" t="s">
        <v>1286</v>
      </c>
      <c r="F179" s="93" t="s">
        <v>1305</v>
      </c>
      <c r="G179" s="196">
        <v>0.5</v>
      </c>
      <c r="H179" s="192">
        <f t="shared" si="1"/>
        <v>0.5</v>
      </c>
      <c r="I179" s="34" t="s">
        <v>1306</v>
      </c>
      <c r="J179" s="20"/>
      <c r="K179" s="20"/>
      <c r="L179" s="8" t="str">
        <f>"insert into ComposerContent VALUES ((select max(ComposerId) from Composers where Name=N'"&amp;SUBSTITUTE(trim(E179),"'","''")&amp;"' and EnterpriseId="&amp;EntId&amp;"), "&amp;G179*100&amp;", "&amp;if(ISBLANK(B179),"(select max(TrackId) from tracks where isrc='"&amp;A179&amp;"' and EnterpriseId="&amp;EntId&amp;")","(select max(TrackId) from Tracks where TrackVendorId='"&amp;SUBSTITUTE(B179,"'","''")&amp;"' and  EnterpriseId="&amp;EntId&amp;")")&amp;", null, 0, 0, "&amp;if(I179&lt;&gt;"Published (managed by a publisher)", "null", "(select PublisherId from Publishers where name=N'"&amp;SUBSTITUTE(trim(J179),"'","''")&amp;"' and EnterpriseId="&amp;EntId&amp;")")&amp;" , null, (select RightsId from MechanicalsRights where RightsName='"&amp;SUBSTITUTE(I179,"'","''")&amp;"'), null, null, (select RoleId from ContributorRoles where Name='"&amp;F179&amp;"'))"</f>
        <v>insert into ComposerContent VALUES ((select max(ComposerId) from Composers where Name=N'Plauto Poeckel' and EnterpriseId=647322), 50, (select max(TrackId) from tracks where isrc='QZW9M2217686' and EnterpriseId=647322), null, 0, 0, null , null, (select RightsId from MechanicalsRights where RightsName='Copyright control (self-published)'), null, null, (select RoleId from ContributorRoles where Name='Composer &amp; Lyricist'))</v>
      </c>
      <c r="M179" s="28" t="str">
        <f>VLOOKUP(A179,'9) Audio_Properties'!A:A,1,0)</f>
        <v>QZW9M2217686</v>
      </c>
    </row>
    <row r="180">
      <c r="A180" s="34" t="s">
        <v>1014</v>
      </c>
      <c r="B180" s="84"/>
      <c r="C180" s="164" t="str">
        <f t="array" ref="C180">ifs(and(isblank($A180),isblank($B180)),"", not(iserror(vlookup($A180&amp;$B180,'5) Release_Track'!$F:$F&amp;'5) Release_Track'!$G:$G,1,0))),vlookup($A180&amp;$B180,{'5) Release_Track'!$F:$F&amp;'5) Release_Track'!$G:$G,'5) Release_Track'!$H:$H},2,0), or(and(not(isblank($B180)),$B180=$B179,$A180&lt;&gt;$A179),and(not(isblank($A180)),$A180=$A179,$B180&lt;&gt;$B179)),"ID LISTS UNALIGNED",and($A180&lt;&gt;"",countif('5) Release_Track'!$F:$F,$A180)=0),"NO ISRC MATCH in Release_Track",and($B180&lt;&gt;"",countif('5) Release_Track'!$G:$G,$B180)=0),"NO CATALOG ID MATCH in Release_Track",iserror(vlookup($A180&amp;$B180,'5) Release_Track'!$F:$F&amp;'5) Release_Track'!$G:$G,1,0)),"NO ISRC-CATALOG ID pair MATCH in Release_Track" )</f>
        <v>Tokyo Future</v>
      </c>
      <c r="D180" s="134"/>
      <c r="E180" s="195" t="s">
        <v>1292</v>
      </c>
      <c r="F180" s="93" t="s">
        <v>1305</v>
      </c>
      <c r="G180" s="196">
        <v>0.5</v>
      </c>
      <c r="H180" s="192">
        <f t="shared" si="1"/>
        <v>1</v>
      </c>
      <c r="I180" s="34" t="s">
        <v>1306</v>
      </c>
      <c r="J180" s="20"/>
      <c r="K180" s="20"/>
      <c r="L180" s="8" t="str">
        <f>"insert into ComposerContent VALUES ((select max(ComposerId) from Composers where Name=N'"&amp;SUBSTITUTE(trim(E180),"'","''")&amp;"' and EnterpriseId="&amp;EntId&amp;"), "&amp;G180*100&amp;", "&amp;if(ISBLANK(B180),"(select max(TrackId) from tracks where isrc='"&amp;A180&amp;"' and EnterpriseId="&amp;EntId&amp;")","(select max(TrackId) from Tracks where TrackVendorId='"&amp;SUBSTITUTE(B180,"'","''")&amp;"' and  EnterpriseId="&amp;EntId&amp;")")&amp;", null, 0, 0, "&amp;if(I180&lt;&gt;"Published (managed by a publisher)", "null", "(select PublisherId from Publishers where name=N'"&amp;SUBSTITUTE(trim(J180),"'","''")&amp;"' and EnterpriseId="&amp;EntId&amp;")")&amp;" , null, (select RightsId from MechanicalsRights where RightsName='"&amp;SUBSTITUTE(I180,"'","''")&amp;"'), null, null, (select RoleId from ContributorRoles where Name='"&amp;F180&amp;"'))"</f>
        <v>insert into ComposerContent VALUES ((select max(ComposerId) from Composers where Name=N'Marcio Henrique JKZ' and EnterpriseId=647322), 50, (select max(TrackId) from tracks where isrc='QZW9M2217686' and EnterpriseId=647322), null, 0, 0, null , null, (select RightsId from MechanicalsRights where RightsName='Copyright control (self-published)'), null, null, (select RoleId from ContributorRoles where Name='Composer &amp; Lyricist'))</v>
      </c>
      <c r="M180" s="28" t="str">
        <f>VLOOKUP(A180,'9) Audio_Properties'!A:A,1,0)</f>
        <v>QZW9M2217686</v>
      </c>
    </row>
    <row r="181">
      <c r="A181" s="34" t="s">
        <v>1016</v>
      </c>
      <c r="B181" s="103"/>
      <c r="C181" s="164" t="str">
        <f t="array" ref="C181">ifs(and(isblank($A181),isblank($B181)),"", not(iserror(vlookup($A181&amp;$B181,'5) Release_Track'!$F:$F&amp;'5) Release_Track'!$G:$G,1,0))),vlookup($A181&amp;$B181,{'5) Release_Track'!$F:$F&amp;'5) Release_Track'!$G:$G,'5) Release_Track'!$H:$H},2,0), or(and(not(isblank($B181)),$B181=$B180,$A181&lt;&gt;$A180),and(not(isblank($A181)),$A181=$A180,$B181&lt;&gt;$B180)),"ID LISTS UNALIGNED",and($A181&lt;&gt;"",countif('5) Release_Track'!$F:$F,$A181)=0),"NO ISRC MATCH in Release_Track",and($B181&lt;&gt;"",countif('5) Release_Track'!$G:$G,$B181)=0),"NO CATALOG ID MATCH in Release_Track",iserror(vlookup($A181&amp;$B181,'5) Release_Track'!$F:$F&amp;'5) Release_Track'!$G:$G,1,0)),"NO ISRC-CATALOG ID pair MATCH in Release_Track" )</f>
        <v>Japan World</v>
      </c>
      <c r="D181" s="134" t="str">
        <f t="array" ref="D181">ifs(and(isblank($A181),isblank($B181)),"", not(iserror(vlookup($A181&amp;$B181,'5) Release_Track'!$F:$F&amp;'5) Release_Track'!$G:$G,1,0))),vlookup($A181&amp;$B181,{'5) Release_Track'!$F:$F&amp;'5) Release_Track'!$G:$G,'5) Release_Track'!$I:$I},2,0), or(and(not(isblank($B181)),$B181=$B180,$A181&lt;&gt;$A180),and(not(isblank($A181)),$A181=$A180,$B181&lt;&gt;$B180)),"ID LISTS UNALIGNED",and($A181&lt;&gt;"",countif('5) Release_Track'!$F:$F,$A181)=0),"NO ISRC MATCH in Release_Track",and($B181&lt;&gt;"",countif('5) Release_Track'!$G:$G,$B181)=0),"NO CATALOG ID MATCH in Release_Track",iserror(vlookup($A181&amp;$B181,'5) Release_Track'!$F:$F&amp;'5) Release_Track'!$G:$G,1,0)),"NO ISRC-CATALOG ID pair MATCH in Release_Track" )</f>
        <v/>
      </c>
      <c r="E181" s="197" t="s">
        <v>1286</v>
      </c>
      <c r="F181" s="93" t="s">
        <v>1305</v>
      </c>
      <c r="G181" s="196">
        <v>1.0</v>
      </c>
      <c r="H181" s="192">
        <f t="shared" si="1"/>
        <v>1</v>
      </c>
      <c r="I181" s="34" t="s">
        <v>1306</v>
      </c>
      <c r="J181" s="20"/>
      <c r="K181" s="20"/>
      <c r="L181" s="8" t="str">
        <f>"insert into ComposerContent VALUES ((select max(ComposerId) from Composers where Name=N'"&amp;SUBSTITUTE(trim(E181),"'","''")&amp;"' and EnterpriseId="&amp;EntId&amp;"), "&amp;G181*100&amp;", "&amp;if(ISBLANK(B181),"(select max(TrackId) from tracks where isrc='"&amp;A181&amp;"' and EnterpriseId="&amp;EntId&amp;")","(select max(TrackId) from Tracks where TrackVendorId='"&amp;SUBSTITUTE(B181,"'","''")&amp;"' and  EnterpriseId="&amp;EntId&amp;")")&amp;", null, 0, 0, "&amp;if(I181&lt;&gt;"Published (managed by a publisher)", "null", "(select PublisherId from Publishers where name=N'"&amp;SUBSTITUTE(trim(J181),"'","''")&amp;"' and EnterpriseId="&amp;EntId&amp;")")&amp;" , null, (select RightsId from MechanicalsRights where RightsName='"&amp;SUBSTITUTE(I181,"'","''")&amp;"'), null, null, (select RoleId from ContributorRoles where Name='"&amp;F181&amp;"'))"</f>
        <v>insert into ComposerContent VALUES ((select max(ComposerId) from Composers where Name=N'Plauto Poeckel' and EnterpriseId=647322), 100, (select max(TrackId) from tracks where isrc='QZW9M2250907' and EnterpriseId=647322), null, 0, 0, null , null, (select RightsId from MechanicalsRights where RightsName='Copyright control (self-published)'), null, null, (select RoleId from ContributorRoles where Name='Composer &amp; Lyricist'))</v>
      </c>
      <c r="M181" s="28" t="str">
        <f>VLOOKUP(A181,'9) Audio_Properties'!A:A,1,0)</f>
        <v>QZW9M2250907</v>
      </c>
    </row>
    <row r="182">
      <c r="A182" s="34" t="s">
        <v>1018</v>
      </c>
      <c r="B182" s="103"/>
      <c r="C182" s="164" t="str">
        <f t="array" ref="C182">ifs(and(isblank($A182),isblank($B182)),"", not(iserror(vlookup($A182&amp;$B182,'5) Release_Track'!$F:$F&amp;'5) Release_Track'!$G:$G,1,0))),vlookup($A182&amp;$B182,{'5) Release_Track'!$F:$F&amp;'5) Release_Track'!$G:$G,'5) Release_Track'!$H:$H},2,0), or(and(not(isblank($B182)),$B182=$B181,$A182&lt;&gt;$A181),and(not(isblank($A182)),$A182=$A181,$B182&lt;&gt;$B181)),"ID LISTS UNALIGNED",and($A182&lt;&gt;"",countif('5) Release_Track'!$F:$F,$A182)=0),"NO ISRC MATCH in Release_Track",and($B182&lt;&gt;"",countif('5) Release_Track'!$G:$G,$B182)=0),"NO CATALOG ID MATCH in Release_Track",iserror(vlookup($A182&amp;$B182,'5) Release_Track'!$F:$F&amp;'5) Release_Track'!$G:$G,1,0)),"NO ISRC-CATALOG ID pair MATCH in Release_Track" )</f>
        <v>Draven do Brtt</v>
      </c>
      <c r="D182" s="134" t="str">
        <f t="array" ref="D182">ifs(and(isblank($A182),isblank($B182)),"", not(iserror(vlookup($A182&amp;$B182,'5) Release_Track'!$F:$F&amp;'5) Release_Track'!$G:$G,1,0))),vlookup($A182&amp;$B182,{'5) Release_Track'!$F:$F&amp;'5) Release_Track'!$G:$G,'5) Release_Track'!$I:$I},2,0), or(and(not(isblank($B182)),$B182=$B181,$A182&lt;&gt;$A181),and(not(isblank($A182)),$A182=$A181,$B182&lt;&gt;$B181)),"ID LISTS UNALIGNED",and($A182&lt;&gt;"",countif('5) Release_Track'!$F:$F,$A182)=0),"NO ISRC MATCH in Release_Track",and($B182&lt;&gt;"",countif('5) Release_Track'!$G:$G,$B182)=0),"NO CATALOG ID MATCH in Release_Track",iserror(vlookup($A182&amp;$B182,'5) Release_Track'!$F:$F&amp;'5) Release_Track'!$G:$G,1,0)),"NO ISRC-CATALOG ID pair MATCH in Release_Track" )</f>
        <v/>
      </c>
      <c r="E182" s="197" t="s">
        <v>1286</v>
      </c>
      <c r="F182" s="93" t="s">
        <v>1305</v>
      </c>
      <c r="G182" s="196">
        <v>1.0</v>
      </c>
      <c r="H182" s="192">
        <f t="shared" si="1"/>
        <v>1</v>
      </c>
      <c r="I182" s="34" t="s">
        <v>1306</v>
      </c>
      <c r="J182" s="20"/>
      <c r="K182" s="20"/>
      <c r="L182" s="8" t="str">
        <f>"insert into ComposerContent VALUES ((select max(ComposerId) from Composers where Name=N'"&amp;SUBSTITUTE(trim(E182),"'","''")&amp;"' and EnterpriseId="&amp;EntId&amp;"), "&amp;G182*100&amp;", "&amp;if(ISBLANK(B182),"(select max(TrackId) from tracks where isrc='"&amp;A182&amp;"' and EnterpriseId="&amp;EntId&amp;")","(select max(TrackId) from Tracks where TrackVendorId='"&amp;SUBSTITUTE(B182,"'","''")&amp;"' and  EnterpriseId="&amp;EntId&amp;")")&amp;", null, 0, 0, "&amp;if(I182&lt;&gt;"Published (managed by a publisher)", "null", "(select PublisherId from Publishers where name=N'"&amp;SUBSTITUTE(trim(J182),"'","''")&amp;"' and EnterpriseId="&amp;EntId&amp;")")&amp;" , null, (select RightsId from MechanicalsRights where RightsName='"&amp;SUBSTITUTE(I182,"'","''")&amp;"'), null, null, (select RoleId from ContributorRoles where Name='"&amp;F182&amp;"'))"</f>
        <v>insert into ComposerContent VALUES ((select max(ComposerId) from Composers where Name=N'Plauto Poeckel' and EnterpriseId=647322), 100, (select max(TrackId) from tracks where isrc='QZW9M2286003' and EnterpriseId=647322), null, 0, 0, null , null, (select RightsId from MechanicalsRights where RightsName='Copyright control (self-published)'), null, null, (select RoleId from ContributorRoles where Name='Composer &amp; Lyricist'))</v>
      </c>
      <c r="M182" s="28" t="str">
        <f>VLOOKUP(A182,'9) Audio_Properties'!A:A,1,0)</f>
        <v>QZW9M2286003</v>
      </c>
    </row>
    <row r="183">
      <c r="A183" s="34" t="s">
        <v>1248</v>
      </c>
      <c r="B183" s="84"/>
      <c r="C183" s="164" t="str">
        <f t="array" ref="C183">ifs(and(isblank($A183),isblank($B183)),"", not(iserror(vlookup($A183&amp;$B183,'5) Release_Track'!$F:$F&amp;'5) Release_Track'!$G:$G,1,0))),vlookup($A183&amp;$B183,{'5) Release_Track'!$F:$F&amp;'5) Release_Track'!$G:$G,'5) Release_Track'!$H:$H},2,0), or(and(not(isblank($B183)),$B183=$B182,$A183&lt;&gt;$A182),and(not(isblank($A183)),$A183=$A182,$B183&lt;&gt;$B182)),"ID LISTS UNALIGNED",and($A183&lt;&gt;"",countif('5) Release_Track'!$F:$F,$A183)=0),"NO ISRC MATCH in Release_Track",and($B183&lt;&gt;"",countif('5) Release_Track'!$G:$G,$B183)=0),"NO CATALOG ID MATCH in Release_Track",iserror(vlookup($A183&amp;$B183,'5) Release_Track'!$F:$F&amp;'5) Release_Track'!$G:$G,1,0)),"NO ISRC-CATALOG ID pair MATCH in Release_Track" )</f>
        <v>Rei de Tokyo</v>
      </c>
      <c r="D183" s="134" t="str">
        <f t="array" ref="D183">ifs(and(isblank($A183),isblank($B183)),"", not(iserror(vlookup($A183&amp;$B183,'5) Release_Track'!$F:$F&amp;'5) Release_Track'!$G:$G,1,0))),vlookup($A183&amp;$B183,{'5) Release_Track'!$F:$F&amp;'5) Release_Track'!$G:$G,'5) Release_Track'!$I:$I},2,0), or(and(not(isblank($B183)),$B183=$B182,$A183&lt;&gt;$A182),and(not(isblank($A183)),$A183=$A182,$B183&lt;&gt;$B182)),"ID LISTS UNALIGNED",and($A183&lt;&gt;"",countif('5) Release_Track'!$F:$F,$A183)=0),"NO ISRC MATCH in Release_Track",and($B183&lt;&gt;"",countif('5) Release_Track'!$G:$G,$B183)=0),"NO CATALOG ID MATCH in Release_Track",iserror(vlookup($A183&amp;$B183,'5) Release_Track'!$F:$F&amp;'5) Release_Track'!$G:$G,1,0)),"NO ISRC-CATALOG ID pair MATCH in Release_Track" )</f>
        <v/>
      </c>
      <c r="E183" s="195" t="s">
        <v>1286</v>
      </c>
      <c r="F183" s="93" t="s">
        <v>1305</v>
      </c>
      <c r="G183" s="196">
        <v>1.0</v>
      </c>
      <c r="H183" s="192">
        <f t="shared" si="1"/>
        <v>1</v>
      </c>
      <c r="I183" s="34" t="s">
        <v>1306</v>
      </c>
      <c r="J183" s="20"/>
      <c r="K183" s="20"/>
      <c r="L183" s="8" t="str">
        <f>"insert into ComposerContent VALUES ((select max(ComposerId) from Composers where Name=N'"&amp;SUBSTITUTE(trim(E183),"'","''")&amp;"' and EnterpriseId="&amp;EntId&amp;"), "&amp;G183*100&amp;", "&amp;if(ISBLANK(B183),"(select max(TrackId) from tracks where isrc='"&amp;A183&amp;"' and EnterpriseId="&amp;EntId&amp;")","(select max(TrackId) from Tracks where TrackVendorId='"&amp;SUBSTITUTE(B183,"'","''")&amp;"' and  EnterpriseId="&amp;EntId&amp;")")&amp;", null, 0, 0, "&amp;if(I183&lt;&gt;"Published (managed by a publisher)", "null", "(select PublisherId from Publishers where name=N'"&amp;SUBSTITUTE(trim(J183),"'","''")&amp;"' and EnterpriseId="&amp;EntId&amp;")")&amp;" , null, (select RightsId from MechanicalsRights where RightsName='"&amp;SUBSTITUTE(I183,"'","''")&amp;"'), null, null, (select RoleId from ContributorRoles where Name='"&amp;F183&amp;"'))"</f>
        <v>insert into ComposerContent VALUES ((select max(ComposerId) from Composers where Name=N'Plauto Poeckel' and EnterpriseId=647322), 100, (select max(TrackId) from tracks where isrc='QZW9N2232053' and EnterpriseId=647322), null, 0, 0, null , null, (select RightsId from MechanicalsRights where RightsName='Copyright control (self-published)'), null, null, (select RoleId from ContributorRoles where Name='Composer &amp; Lyricist'))</v>
      </c>
      <c r="M183" s="28" t="str">
        <f>VLOOKUP(A183,'9) Audio_Properties'!A:A,1,0)</f>
        <v>QZW9N2232053</v>
      </c>
    </row>
    <row r="184">
      <c r="A184" s="34" t="s">
        <v>1024</v>
      </c>
      <c r="B184" s="84"/>
      <c r="C184" s="164" t="str">
        <f t="array" ref="C184">ifs(and(isblank($A184),isblank($B184)),"", not(iserror(vlookup($A184&amp;$B184,'5) Release_Track'!$F:$F&amp;'5) Release_Track'!$G:$G,1,0))),vlookup($A184&amp;$B184,{'5) Release_Track'!$F:$F&amp;'5) Release_Track'!$G:$G,'5) Release_Track'!$H:$H},2,0), or(and(not(isblank($B184)),$B184=$B183,$A184&lt;&gt;$A183),and(not(isblank($A184)),$A184=$A183,$B184&lt;&gt;$B183)),"ID LISTS UNALIGNED",and($A184&lt;&gt;"",countif('5) Release_Track'!$F:$F,$A184)=0),"NO ISRC MATCH in Release_Track",and($B184&lt;&gt;"",countif('5) Release_Track'!$G:$G,$B184)=0),"NO CATALOG ID MATCH in Release_Track",iserror(vlookup($A184&amp;$B184,'5) Release_Track'!$F:$F&amp;'5) Release_Track'!$G:$G,1,0)),"NO ISRC-CATALOG ID pair MATCH in Release_Track" )</f>
        <v>Cria de Tokyo</v>
      </c>
      <c r="D184" s="134" t="str">
        <f t="array" ref="D184">ifs(and(isblank($A184),isblank($B184)),"", not(iserror(vlookup($A184&amp;$B184,'5) Release_Track'!$F:$F&amp;'5) Release_Track'!$G:$G,1,0))),vlookup($A184&amp;$B184,{'5) Release_Track'!$F:$F&amp;'5) Release_Track'!$G:$G,'5) Release_Track'!$I:$I},2,0), or(and(not(isblank($B184)),$B184=$B183,$A184&lt;&gt;$A183),and(not(isblank($A184)),$A184=$A183,$B184&lt;&gt;$B183)),"ID LISTS UNALIGNED",and($A184&lt;&gt;"",countif('5) Release_Track'!$F:$F,$A184)=0),"NO ISRC MATCH in Release_Track",and($B184&lt;&gt;"",countif('5) Release_Track'!$G:$G,$B184)=0),"NO CATALOG ID MATCH in Release_Track",iserror(vlookup($A184&amp;$B184,'5) Release_Track'!$F:$F&amp;'5) Release_Track'!$G:$G,1,0)),"NO ISRC-CATALOG ID pair MATCH in Release_Track" )</f>
        <v/>
      </c>
      <c r="E184" s="197" t="s">
        <v>1286</v>
      </c>
      <c r="F184" s="93" t="s">
        <v>1305</v>
      </c>
      <c r="G184" s="196">
        <v>1.0</v>
      </c>
      <c r="H184" s="192">
        <f t="shared" si="1"/>
        <v>1</v>
      </c>
      <c r="I184" s="34" t="s">
        <v>1306</v>
      </c>
      <c r="J184" s="20"/>
      <c r="K184" s="20"/>
      <c r="L184" s="8" t="str">
        <f>"insert into ComposerContent VALUES ((select max(ComposerId) from Composers where Name=N'"&amp;SUBSTITUTE(trim(E184),"'","''")&amp;"' and EnterpriseId="&amp;EntId&amp;"), "&amp;G184*100&amp;", "&amp;if(ISBLANK(B184),"(select max(TrackId) from tracks where isrc='"&amp;A184&amp;"' and EnterpriseId="&amp;EntId&amp;")","(select max(TrackId) from Tracks where TrackVendorId='"&amp;SUBSTITUTE(B184,"'","''")&amp;"' and  EnterpriseId="&amp;EntId&amp;")")&amp;", null, 0, 0, "&amp;if(I184&lt;&gt;"Published (managed by a publisher)", "null", "(select PublisherId from Publishers where name=N'"&amp;SUBSTITUTE(trim(J184),"'","''")&amp;"' and EnterpriseId="&amp;EntId&amp;")")&amp;" , null, (select RightsId from MechanicalsRights where RightsName='"&amp;SUBSTITUTE(I184,"'","''")&amp;"'), null, null, (select RoleId from ContributorRoles where Name='"&amp;F184&amp;"'))"</f>
        <v>insert into ComposerContent VALUES ((select max(ComposerId) from Composers where Name=N'Plauto Poeckel' and EnterpriseId=647322), 100, (select max(TrackId) from tracks where isrc='QZW9N2245437' and EnterpriseId=647322), null, 0, 0, null , null, (select RightsId from MechanicalsRights where RightsName='Copyright control (self-published)'), null, null, (select RoleId from ContributorRoles where Name='Composer &amp; Lyricist'))</v>
      </c>
      <c r="M184" s="28" t="str">
        <f>VLOOKUP(A184,'9) Audio_Properties'!A:A,1,0)</f>
        <v>QZW9N2245437</v>
      </c>
    </row>
    <row r="185">
      <c r="A185" s="34" t="s">
        <v>1026</v>
      </c>
      <c r="B185" s="84"/>
      <c r="C185" s="164" t="str">
        <f t="array" ref="C185">ifs(and(isblank($A185),isblank($B185)),"", not(iserror(vlookup($A185&amp;$B185,'5) Release_Track'!$F:$F&amp;'5) Release_Track'!$G:$G,1,0))),vlookup($A185&amp;$B185,{'5) Release_Track'!$F:$F&amp;'5) Release_Track'!$G:$G,'5) Release_Track'!$H:$H},2,0), or(and(not(isblank($B185)),$B185=$B184,$A185&lt;&gt;$A184),and(not(isblank($A185)),$A185=$A184,$B185&lt;&gt;$B184)),"ID LISTS UNALIGNED",and($A185&lt;&gt;"",countif('5) Release_Track'!$F:$F,$A185)=0),"NO ISRC MATCH in Release_Track",and($B185&lt;&gt;"",countif('5) Release_Track'!$G:$G,$B185)=0),"NO CATALOG ID MATCH in Release_Track",iserror(vlookup($A185&amp;$B185,'5) Release_Track'!$F:$F&amp;'5) Release_Track'!$G:$G,1,0)),"NO ISRC-CATALOG ID pair MATCH in Release_Track" )</f>
        <v>Cria de Tokyo</v>
      </c>
      <c r="D185" s="164" t="str">
        <f t="array" ref="D185">ifs(and(isblank($A185),isblank($B185)),"", not(iserror(vlookup($A185&amp;$B185,'5) Release_Track'!$F:$F&amp;'5) Release_Track'!$G:$G,1,0))),vlookup($A185&amp;$B185,{'5) Release_Track'!$F:$F&amp;'5) Release_Track'!$G:$G,'5) Release_Track'!$I:$I},2,0), or(and(not(isblank($B185)),$B185=$B184,$A185&lt;&gt;$A184),and(not(isblank($A185)),$A185=$A184,$B185&lt;&gt;$B184)),"ID LISTS UNALIGNED",and($A185&lt;&gt;"",countif('5) Release_Track'!$F:$F,$A185)=0),"NO ISRC MATCH in Release_Track",and($B185&lt;&gt;"",countif('5) Release_Track'!$G:$G,$B185)=0),"NO CATALOG ID MATCH in Release_Track",iserror(vlookup($A185&amp;$B185,'5) Release_Track'!$F:$F&amp;'5) Release_Track'!$G:$G,1,0)),"NO ISRC-CATALOG ID pair MATCH in Release_Track" )</f>
        <v>Speed Up</v>
      </c>
      <c r="E185" s="197" t="s">
        <v>1286</v>
      </c>
      <c r="F185" s="93" t="s">
        <v>1305</v>
      </c>
      <c r="G185" s="196">
        <v>1.0</v>
      </c>
      <c r="H185" s="192">
        <f t="shared" si="1"/>
        <v>1</v>
      </c>
      <c r="I185" s="34" t="s">
        <v>1306</v>
      </c>
      <c r="J185" s="20"/>
      <c r="K185" s="20"/>
      <c r="L185" s="8" t="str">
        <f>"insert into ComposerContent VALUES ((select max(ComposerId) from Composers where Name=N'"&amp;SUBSTITUTE(trim(E185),"'","''")&amp;"' and EnterpriseId="&amp;EntId&amp;"), "&amp;G185*100&amp;", "&amp;if(ISBLANK(B185),"(select max(TrackId) from tracks where isrc='"&amp;A185&amp;"' and EnterpriseId="&amp;EntId&amp;")","(select max(TrackId) from Tracks where TrackVendorId='"&amp;SUBSTITUTE(B185,"'","''")&amp;"' and  EnterpriseId="&amp;EntId&amp;")")&amp;", null, 0, 0, "&amp;if(I185&lt;&gt;"Published (managed by a publisher)", "null", "(select PublisherId from Publishers where name=N'"&amp;SUBSTITUTE(trim(J185),"'","''")&amp;"' and EnterpriseId="&amp;EntId&amp;")")&amp;" , null, (select RightsId from MechanicalsRights where RightsName='"&amp;SUBSTITUTE(I185,"'","''")&amp;"'), null, null, (select RoleId from ContributorRoles where Name='"&amp;F185&amp;"'))"</f>
        <v>insert into ComposerContent VALUES ((select max(ComposerId) from Composers where Name=N'Plauto Poeckel' and EnterpriseId=647322), 100, (select max(TrackId) from tracks where isrc='QZW9N2253478' and EnterpriseId=647322), null, 0, 0, null , null, (select RightsId from MechanicalsRights where RightsName='Copyright control (self-published)'), null, null, (select RoleId from ContributorRoles where Name='Composer &amp; Lyricist'))</v>
      </c>
      <c r="M185" s="28" t="str">
        <f>VLOOKUP(A185,'9) Audio_Properties'!A:A,1,0)</f>
        <v>QZW9N2253478</v>
      </c>
    </row>
    <row r="186">
      <c r="A186" s="34" t="s">
        <v>1028</v>
      </c>
      <c r="B186" s="84"/>
      <c r="C186" s="164" t="str">
        <f t="array" ref="C186">ifs(and(isblank($A186),isblank($B186)),"", not(iserror(vlookup($A186&amp;$B186,'5) Release_Track'!$F:$F&amp;'5) Release_Track'!$G:$G,1,0))),vlookup($A186&amp;$B186,{'5) Release_Track'!$F:$F&amp;'5) Release_Track'!$G:$G,'5) Release_Track'!$H:$H},2,0), or(and(not(isblank($B186)),$B186=$B185,$A186&lt;&gt;$A185),and(not(isblank($A186)),$A186=$A185,$B186&lt;&gt;$B185)),"ID LISTS UNALIGNED",and($A186&lt;&gt;"",countif('5) Release_Track'!$F:$F,$A186)=0),"NO ISRC MATCH in Release_Track",and($B186&lt;&gt;"",countif('5) Release_Track'!$G:$G,$B186)=0),"NO CATALOG ID MATCH in Release_Track",iserror(vlookup($A186&amp;$B186,'5) Release_Track'!$F:$F&amp;'5) Release_Track'!$G:$G,1,0)),"NO ISRC-CATALOG ID pair MATCH in Release_Track" )</f>
        <v>Rei de Paris</v>
      </c>
      <c r="D186" s="134" t="str">
        <f t="array" ref="D186">ifs(and(isblank($A186),isblank($B186)),"", not(iserror(vlookup($A186&amp;$B186,'5) Release_Track'!$F:$F&amp;'5) Release_Track'!$G:$G,1,0))),vlookup($A186&amp;$B186,{'5) Release_Track'!$F:$F&amp;'5) Release_Track'!$G:$G,'5) Release_Track'!$I:$I},2,0), or(and(not(isblank($B186)),$B186=$B185,$A186&lt;&gt;$A185),and(not(isblank($A186)),$A186=$A185,$B186&lt;&gt;$B185)),"ID LISTS UNALIGNED",and($A186&lt;&gt;"",countif('5) Release_Track'!$F:$F,$A186)=0),"NO ISRC MATCH in Release_Track",and($B186&lt;&gt;"",countif('5) Release_Track'!$G:$G,$B186)=0),"NO CATALOG ID MATCH in Release_Track",iserror(vlookup($A186&amp;$B186,'5) Release_Track'!$F:$F&amp;'5) Release_Track'!$G:$G,1,0)),"NO ISRC-CATALOG ID pair MATCH in Release_Track" )</f>
        <v/>
      </c>
      <c r="E186" s="197" t="s">
        <v>1286</v>
      </c>
      <c r="F186" s="93" t="s">
        <v>1305</v>
      </c>
      <c r="G186" s="196">
        <v>1.0</v>
      </c>
      <c r="H186" s="192">
        <f t="shared" si="1"/>
        <v>1</v>
      </c>
      <c r="I186" s="34" t="s">
        <v>1306</v>
      </c>
      <c r="J186" s="20"/>
      <c r="K186" s="20"/>
      <c r="L186" s="8" t="str">
        <f>"insert into ComposerContent VALUES ((select max(ComposerId) from Composers where Name=N'"&amp;SUBSTITUTE(trim(E186),"'","''")&amp;"' and EnterpriseId="&amp;EntId&amp;"), "&amp;G186*100&amp;", "&amp;if(ISBLANK(B186),"(select max(TrackId) from tracks where isrc='"&amp;A186&amp;"' and EnterpriseId="&amp;EntId&amp;")","(select max(TrackId) from Tracks where TrackVendorId='"&amp;SUBSTITUTE(B186,"'","''")&amp;"' and  EnterpriseId="&amp;EntId&amp;")")&amp;", null, 0, 0, "&amp;if(I186&lt;&gt;"Published (managed by a publisher)", "null", "(select PublisherId from Publishers where name=N'"&amp;SUBSTITUTE(trim(J186),"'","''")&amp;"' and EnterpriseId="&amp;EntId&amp;")")&amp;" , null, (select RightsId from MechanicalsRights where RightsName='"&amp;SUBSTITUTE(I186,"'","''")&amp;"'), null, null, (select RoleId from ContributorRoles where Name='"&amp;F186&amp;"'))"</f>
        <v>insert into ComposerContent VALUES ((select max(ComposerId) from Composers where Name=N'Plauto Poeckel' and EnterpriseId=647322), 100, (select max(TrackId) from tracks where isrc='QZW9N2268927' and EnterpriseId=647322), null, 0, 0, null , null, (select RightsId from MechanicalsRights where RightsName='Copyright control (self-published)'), null, null, (select RoleId from ContributorRoles where Name='Composer &amp; Lyricist'))</v>
      </c>
      <c r="M186" s="28" t="str">
        <f>VLOOKUP(A186,'9) Audio_Properties'!A:A,1,0)</f>
        <v>QZW9N2268927</v>
      </c>
    </row>
    <row r="187">
      <c r="A187" s="34" t="s">
        <v>1030</v>
      </c>
      <c r="B187" s="84"/>
      <c r="C187" s="164" t="str">
        <f t="array" ref="C187">ifs(and(isblank($A187),isblank($B187)),"", not(iserror(vlookup($A187&amp;$B187,'5) Release_Track'!$F:$F&amp;'5) Release_Track'!$G:$G,1,0))),vlookup($A187&amp;$B187,{'5) Release_Track'!$F:$F&amp;'5) Release_Track'!$G:$G,'5) Release_Track'!$H:$H},2,0), or(and(not(isblank($B187)),$B187=$B186,$A187&lt;&gt;$A186),and(not(isblank($A187)),$A187=$A186,$B187&lt;&gt;$B186)),"ID LISTS UNALIGNED",and($A187&lt;&gt;"",countif('5) Release_Track'!$F:$F,$A187)=0),"NO ISRC MATCH in Release_Track",and($B187&lt;&gt;"",countif('5) Release_Track'!$G:$G,$B187)=0),"NO CATALOG ID MATCH in Release_Track",iserror(vlookup($A187&amp;$B187,'5) Release_Track'!$F:$F&amp;'5) Release_Track'!$G:$G,1,0)),"NO ISRC-CATALOG ID pair MATCH in Release_Track" )</f>
        <v>Rei de Paris</v>
      </c>
      <c r="D187" s="164" t="str">
        <f t="array" ref="D187">ifs(and(isblank($A187),isblank($B187)),"", not(iserror(vlookup($A187&amp;$B187,'5) Release_Track'!$F:$F&amp;'5) Release_Track'!$G:$G,1,0))),vlookup($A187&amp;$B187,{'5) Release_Track'!$F:$F&amp;'5) Release_Track'!$G:$G,'5) Release_Track'!$I:$I},2,0), or(and(not(isblank($B187)),$B187=$B186,$A187&lt;&gt;$A186),and(not(isblank($A187)),$A187=$A186,$B187&lt;&gt;$B186)),"ID LISTS UNALIGNED",and($A187&lt;&gt;"",countif('5) Release_Track'!$F:$F,$A187)=0),"NO ISRC MATCH in Release_Track",and($B187&lt;&gt;"",countif('5) Release_Track'!$G:$G,$B187)=0),"NO CATALOG ID MATCH in Release_Track",iserror(vlookup($A187&amp;$B187,'5) Release_Track'!$F:$F&amp;'5) Release_Track'!$G:$G,1,0)),"NO ISRC-CATALOG ID pair MATCH in Release_Track" )</f>
        <v>Speed Up</v>
      </c>
      <c r="E187" s="197" t="s">
        <v>1286</v>
      </c>
      <c r="F187" s="93" t="s">
        <v>1305</v>
      </c>
      <c r="G187" s="196">
        <v>1.0</v>
      </c>
      <c r="H187" s="192">
        <f t="shared" si="1"/>
        <v>1</v>
      </c>
      <c r="I187" s="34" t="s">
        <v>1306</v>
      </c>
      <c r="J187" s="20"/>
      <c r="K187" s="20"/>
      <c r="L187" s="8" t="str">
        <f>"insert into ComposerContent VALUES ((select max(ComposerId) from Composers where Name=N'"&amp;SUBSTITUTE(trim(E187),"'","''")&amp;"' and EnterpriseId="&amp;EntId&amp;"), "&amp;G187*100&amp;", "&amp;if(ISBLANK(B187),"(select max(TrackId) from tracks where isrc='"&amp;A187&amp;"' and EnterpriseId="&amp;EntId&amp;")","(select max(TrackId) from Tracks where TrackVendorId='"&amp;SUBSTITUTE(B187,"'","''")&amp;"' and  EnterpriseId="&amp;EntId&amp;")")&amp;", null, 0, 0, "&amp;if(I187&lt;&gt;"Published (managed by a publisher)", "null", "(select PublisherId from Publishers where name=N'"&amp;SUBSTITUTE(trim(J187),"'","''")&amp;"' and EnterpriseId="&amp;EntId&amp;")")&amp;" , null, (select RightsId from MechanicalsRights where RightsName='"&amp;SUBSTITUTE(I187,"'","''")&amp;"'), null, null, (select RoleId from ContributorRoles where Name='"&amp;F187&amp;"'))"</f>
        <v>insert into ComposerContent VALUES ((select max(ComposerId) from Composers where Name=N'Plauto Poeckel' and EnterpriseId=647322), 100, (select max(TrackId) from tracks where isrc='QZW9N2268919' and EnterpriseId=647322), null, 0, 0, null , null, (select RightsId from MechanicalsRights where RightsName='Copyright control (self-published)'), null, null, (select RoleId from ContributorRoles where Name='Composer &amp; Lyricist'))</v>
      </c>
      <c r="M187" s="28" t="str">
        <f>VLOOKUP(A187,'9) Audio_Properties'!A:A,1,0)</f>
        <v>QZW9N2268919</v>
      </c>
    </row>
    <row r="188">
      <c r="A188" s="34" t="s">
        <v>1032</v>
      </c>
      <c r="B188" s="84"/>
      <c r="C188" s="164" t="str">
        <f t="array" ref="C188">ifs(and(isblank($A188),isblank($B188)),"", not(iserror(vlookup($A188&amp;$B188,'5) Release_Track'!$F:$F&amp;'5) Release_Track'!$G:$G,1,0))),vlookup($A188&amp;$B188,{'5) Release_Track'!$F:$F&amp;'5) Release_Track'!$G:$G,'5) Release_Track'!$H:$H},2,0), or(and(not(isblank($B188)),$B188=$B187,$A188&lt;&gt;$A187),and(not(isblank($A188)),$A188=$A187,$B188&lt;&gt;$B187)),"ID LISTS UNALIGNED",and($A188&lt;&gt;"",countif('5) Release_Track'!$F:$F,$A188)=0),"NO ISRC MATCH in Release_Track",and($B188&lt;&gt;"",countif('5) Release_Track'!$G:$G,$B188)=0),"NO CATALOG ID MATCH in Release_Track",iserror(vlookup($A188&amp;$B188,'5) Release_Track'!$F:$F&amp;'5) Release_Track'!$G:$G,1,0)),"NO ISRC-CATALOG ID pair MATCH in Release_Track" )</f>
        <v>Visão do Futuro</v>
      </c>
      <c r="D188" s="134" t="str">
        <f t="array" ref="D188">ifs(and(isblank($A188),isblank($B188)),"", not(iserror(vlookup($A188&amp;$B188,'5) Release_Track'!$F:$F&amp;'5) Release_Track'!$G:$G,1,0))),vlookup($A188&amp;$B188,{'5) Release_Track'!$F:$F&amp;'5) Release_Track'!$G:$G,'5) Release_Track'!$I:$I},2,0), or(and(not(isblank($B188)),$B188=$B187,$A188&lt;&gt;$A187),and(not(isblank($A188)),$A188=$A187,$B188&lt;&gt;$B187)),"ID LISTS UNALIGNED",and($A188&lt;&gt;"",countif('5) Release_Track'!$F:$F,$A188)=0),"NO ISRC MATCH in Release_Track",and($B188&lt;&gt;"",countif('5) Release_Track'!$G:$G,$B188)=0),"NO CATALOG ID MATCH in Release_Track",iserror(vlookup($A188&amp;$B188,'5) Release_Track'!$F:$F&amp;'5) Release_Track'!$G:$G,1,0)),"NO ISRC-CATALOG ID pair MATCH in Release_Track" )</f>
        <v/>
      </c>
      <c r="E188" s="197" t="s">
        <v>1286</v>
      </c>
      <c r="F188" s="93" t="s">
        <v>1305</v>
      </c>
      <c r="G188" s="196">
        <v>1.0</v>
      </c>
      <c r="H188" s="192">
        <f t="shared" si="1"/>
        <v>1</v>
      </c>
      <c r="I188" s="34" t="s">
        <v>1306</v>
      </c>
      <c r="J188" s="20"/>
      <c r="K188" s="20"/>
      <c r="L188" s="8" t="str">
        <f>"insert into ComposerContent VALUES ((select max(ComposerId) from Composers where Name=N'"&amp;SUBSTITUTE(trim(E188),"'","''")&amp;"' and EnterpriseId="&amp;EntId&amp;"), "&amp;G188*100&amp;", "&amp;if(ISBLANK(B188),"(select max(TrackId) from tracks where isrc='"&amp;A188&amp;"' and EnterpriseId="&amp;EntId&amp;")","(select max(TrackId) from Tracks where TrackVendorId='"&amp;SUBSTITUTE(B188,"'","''")&amp;"' and  EnterpriseId="&amp;EntId&amp;")")&amp;", null, 0, 0, "&amp;if(I188&lt;&gt;"Published (managed by a publisher)", "null", "(select PublisherId from Publishers where name=N'"&amp;SUBSTITUTE(trim(J188),"'","''")&amp;"' and EnterpriseId="&amp;EntId&amp;")")&amp;" , null, (select RightsId from MechanicalsRights where RightsName='"&amp;SUBSTITUTE(I188,"'","''")&amp;"'), null, null, (select RoleId from ContributorRoles where Name='"&amp;F188&amp;"'))"</f>
        <v>insert into ComposerContent VALUES ((select max(ComposerId) from Composers where Name=N'Plauto Poeckel' and EnterpriseId=647322), 100, (select max(TrackId) from tracks where isrc='US7VG2319996' and EnterpriseId=647322), null, 0, 0, null , null, (select RightsId from MechanicalsRights where RightsName='Copyright control (self-published)'), null, null, (select RoleId from ContributorRoles where Name='Composer &amp; Lyricist'))</v>
      </c>
      <c r="M188" s="28" t="str">
        <f>VLOOKUP(A188,'9) Audio_Properties'!A:A,1,0)</f>
        <v>US7VG2319996</v>
      </c>
    </row>
    <row r="189">
      <c r="A189" s="34" t="s">
        <v>1034</v>
      </c>
      <c r="B189" s="84"/>
      <c r="C189" s="164" t="str">
        <f t="array" ref="C189">ifs(and(isblank($A189),isblank($B189)),"", not(iserror(vlookup($A189&amp;$B189,'5) Release_Track'!$F:$F&amp;'5) Release_Track'!$G:$G,1,0))),vlookup($A189&amp;$B189,{'5) Release_Track'!$F:$F&amp;'5) Release_Track'!$G:$G,'5) Release_Track'!$H:$H},2,0), or(and(not(isblank($B189)),$B189=$B188,$A189&lt;&gt;$A188),and(not(isblank($A189)),$A189=$A188,$B189&lt;&gt;$B188)),"ID LISTS UNALIGNED",and($A189&lt;&gt;"",countif('5) Release_Track'!$F:$F,$A189)=0),"NO ISRC MATCH in Release_Track",and($B189&lt;&gt;"",countif('5) Release_Track'!$G:$G,$B189)=0),"NO CATALOG ID MATCH in Release_Track",iserror(vlookup($A189&amp;$B189,'5) Release_Track'!$F:$F&amp;'5) Release_Track'!$G:$G,1,0)),"NO ISRC-CATALOG ID pair MATCH in Release_Track" )</f>
        <v>Visão do Futuro</v>
      </c>
      <c r="D189" s="164" t="str">
        <f t="array" ref="D189">ifs(and(isblank($A189),isblank($B189)),"", not(iserror(vlookup($A189&amp;$B189,'5) Release_Track'!$F:$F&amp;'5) Release_Track'!$G:$G,1,0))),vlookup($A189&amp;$B189,{'5) Release_Track'!$F:$F&amp;'5) Release_Track'!$G:$G,'5) Release_Track'!$I:$I},2,0), or(and(not(isblank($B189)),$B189=$B188,$A189&lt;&gt;$A188),and(not(isblank($A189)),$A189=$A188,$B189&lt;&gt;$B188)),"ID LISTS UNALIGNED",and($A189&lt;&gt;"",countif('5) Release_Track'!$F:$F,$A189)=0),"NO ISRC MATCH in Release_Track",and($B189&lt;&gt;"",countif('5) Release_Track'!$G:$G,$B189)=0),"NO CATALOG ID MATCH in Release_Track",iserror(vlookup($A189&amp;$B189,'5) Release_Track'!$F:$F&amp;'5) Release_Track'!$G:$G,1,0)),"NO ISRC-CATALOG ID pair MATCH in Release_Track" )</f>
        <v>Speed Up</v>
      </c>
      <c r="E189" s="197" t="s">
        <v>1286</v>
      </c>
      <c r="F189" s="93" t="s">
        <v>1305</v>
      </c>
      <c r="G189" s="196">
        <v>1.0</v>
      </c>
      <c r="H189" s="192">
        <f t="shared" si="1"/>
        <v>1</v>
      </c>
      <c r="I189" s="34" t="s">
        <v>1306</v>
      </c>
      <c r="J189" s="20"/>
      <c r="K189" s="20"/>
      <c r="L189" s="8" t="str">
        <f>"insert into ComposerContent VALUES ((select max(ComposerId) from Composers where Name=N'"&amp;SUBSTITUTE(trim(E189),"'","''")&amp;"' and EnterpriseId="&amp;EntId&amp;"), "&amp;G189*100&amp;", "&amp;if(ISBLANK(B189),"(select max(TrackId) from tracks where isrc='"&amp;A189&amp;"' and EnterpriseId="&amp;EntId&amp;")","(select max(TrackId) from Tracks where TrackVendorId='"&amp;SUBSTITUTE(B189,"'","''")&amp;"' and  EnterpriseId="&amp;EntId&amp;")")&amp;", null, 0, 0, "&amp;if(I189&lt;&gt;"Published (managed by a publisher)", "null", "(select PublisherId from Publishers where name=N'"&amp;SUBSTITUTE(trim(J189),"'","''")&amp;"' and EnterpriseId="&amp;EntId&amp;")")&amp;" , null, (select RightsId from MechanicalsRights where RightsName='"&amp;SUBSTITUTE(I189,"'","''")&amp;"'), null, null, (select RoleId from ContributorRoles where Name='"&amp;F189&amp;"'))"</f>
        <v>insert into ComposerContent VALUES ((select max(ComposerId) from Composers where Name=N'Plauto Poeckel' and EnterpriseId=647322), 100, (select max(TrackId) from tracks where isrc='US7VG2319992' and EnterpriseId=647322), null, 0, 0, null , null, (select RightsId from MechanicalsRights where RightsName='Copyright control (self-published)'), null, null, (select RoleId from ContributorRoles where Name='Composer &amp; Lyricist'))</v>
      </c>
      <c r="M189" s="28" t="str">
        <f>VLOOKUP(A189,'9) Audio_Properties'!A:A,1,0)</f>
        <v>US7VG2319992</v>
      </c>
    </row>
    <row r="190">
      <c r="A190" s="34" t="s">
        <v>1036</v>
      </c>
      <c r="B190" s="84"/>
      <c r="C190" s="164" t="str">
        <f t="array" ref="C190">ifs(and(isblank($A190),isblank($B190)),"", not(iserror(vlookup($A190&amp;$B190,'5) Release_Track'!$F:$F&amp;'5) Release_Track'!$G:$G,1,0))),vlookup($A190&amp;$B190,{'5) Release_Track'!$F:$F&amp;'5) Release_Track'!$G:$G,'5) Release_Track'!$H:$H},2,0), or(and(not(isblank($B190)),$B190=$B189,$A190&lt;&gt;$A189),and(not(isblank($A190)),$A190=$A189,$B190&lt;&gt;$B189)),"ID LISTS UNALIGNED",and($A190&lt;&gt;"",countif('5) Release_Track'!$F:$F,$A190)=0),"NO ISRC MATCH in Release_Track",and($B190&lt;&gt;"",countif('5) Release_Track'!$G:$G,$B190)=0),"NO CATALOG ID MATCH in Release_Track",iserror(vlookup($A190&amp;$B190,'5) Release_Track'!$F:$F&amp;'5) Release_Track'!$G:$G,1,0)),"NO ISRC-CATALOG ID pair MATCH in Release_Track" )</f>
        <v>Gênio</v>
      </c>
      <c r="D190" s="134" t="str">
        <f t="array" ref="D190">ifs(and(isblank($A190),isblank($B190)),"", not(iserror(vlookup($A190&amp;$B190,'5) Release_Track'!$F:$F&amp;'5) Release_Track'!$G:$G,1,0))),vlookup($A190&amp;$B190,{'5) Release_Track'!$F:$F&amp;'5) Release_Track'!$G:$G,'5) Release_Track'!$I:$I},2,0), or(and(not(isblank($B190)),$B190=$B189,$A190&lt;&gt;$A189),and(not(isblank($A190)),$A190=$A189,$B190&lt;&gt;$B189)),"ID LISTS UNALIGNED",and($A190&lt;&gt;"",countif('5) Release_Track'!$F:$F,$A190)=0),"NO ISRC MATCH in Release_Track",and($B190&lt;&gt;"",countif('5) Release_Track'!$G:$G,$B190)=0),"NO CATALOG ID MATCH in Release_Track",iserror(vlookup($A190&amp;$B190,'5) Release_Track'!$F:$F&amp;'5) Release_Track'!$G:$G,1,0)),"NO ISRC-CATALOG ID pair MATCH in Release_Track" )</f>
        <v/>
      </c>
      <c r="E190" s="197" t="s">
        <v>1286</v>
      </c>
      <c r="F190" s="93" t="s">
        <v>1305</v>
      </c>
      <c r="G190" s="196">
        <v>1.0</v>
      </c>
      <c r="H190" s="192">
        <f t="shared" si="1"/>
        <v>1</v>
      </c>
      <c r="I190" s="34" t="s">
        <v>1306</v>
      </c>
      <c r="J190" s="20"/>
      <c r="K190" s="20"/>
      <c r="L190" s="8" t="str">
        <f>"insert into ComposerContent VALUES ((select max(ComposerId) from Composers where Name=N'"&amp;SUBSTITUTE(trim(E190),"'","''")&amp;"' and EnterpriseId="&amp;EntId&amp;"), "&amp;G190*100&amp;", "&amp;if(ISBLANK(B190),"(select max(TrackId) from tracks where isrc='"&amp;A190&amp;"' and EnterpriseId="&amp;EntId&amp;")","(select max(TrackId) from Tracks where TrackVendorId='"&amp;SUBSTITUTE(B190,"'","''")&amp;"' and  EnterpriseId="&amp;EntId&amp;")")&amp;", null, 0, 0, "&amp;if(I190&lt;&gt;"Published (managed by a publisher)", "null", "(select PublisherId from Publishers where name=N'"&amp;SUBSTITUTE(trim(J190),"'","''")&amp;"' and EnterpriseId="&amp;EntId&amp;")")&amp;" , null, (select RightsId from MechanicalsRights where RightsName='"&amp;SUBSTITUTE(I190,"'","''")&amp;"'), null, null, (select RoleId from ContributorRoles where Name='"&amp;F190&amp;"'))"</f>
        <v>insert into ComposerContent VALUES ((select max(ComposerId) from Composers where Name=N'Plauto Poeckel' and EnterpriseId=647322), 100, (select max(TrackId) from tracks where isrc='US7VG2357105' and EnterpriseId=647322), null, 0, 0, null , null, (select RightsId from MechanicalsRights where RightsName='Copyright control (self-published)'), null, null, (select RoleId from ContributorRoles where Name='Composer &amp; Lyricist'))</v>
      </c>
      <c r="M190" s="28" t="str">
        <f>VLOOKUP(A190,'9) Audio_Properties'!A:A,1,0)</f>
        <v>US7VG2357105</v>
      </c>
    </row>
    <row r="191">
      <c r="A191" s="34" t="s">
        <v>1038</v>
      </c>
      <c r="B191" s="84"/>
      <c r="C191" s="164" t="str">
        <f t="array" ref="C191">ifs(and(isblank($A191),isblank($B191)),"", not(iserror(vlookup($A191&amp;$B191,'5) Release_Track'!$F:$F&amp;'5) Release_Track'!$G:$G,1,0))),vlookup($A191&amp;$B191,{'5) Release_Track'!$F:$F&amp;'5) Release_Track'!$G:$G,'5) Release_Track'!$H:$H},2,0), or(and(not(isblank($B191)),$B191=$B190,$A191&lt;&gt;$A190),and(not(isblank($A191)),$A191=$A190,$B191&lt;&gt;$B190)),"ID LISTS UNALIGNED",and($A191&lt;&gt;"",countif('5) Release_Track'!$F:$F,$A191)=0),"NO ISRC MATCH in Release_Track",and($B191&lt;&gt;"",countif('5) Release_Track'!$G:$G,$B191)=0),"NO CATALOG ID MATCH in Release_Track",iserror(vlookup($A191&amp;$B191,'5) Release_Track'!$F:$F&amp;'5) Release_Track'!$G:$G,1,0)),"NO ISRC-CATALOG ID pair MATCH in Release_Track" )</f>
        <v>Gênio</v>
      </c>
      <c r="D191" s="164" t="str">
        <f t="array" ref="D191">ifs(and(isblank($A191),isblank($B191)),"", not(iserror(vlookup($A191&amp;$B191,'5) Release_Track'!$F:$F&amp;'5) Release_Track'!$G:$G,1,0))),vlookup($A191&amp;$B191,{'5) Release_Track'!$F:$F&amp;'5) Release_Track'!$G:$G,'5) Release_Track'!$I:$I},2,0), or(and(not(isblank($B191)),$B191=$B190,$A191&lt;&gt;$A190),and(not(isblank($A191)),$A191=$A190,$B191&lt;&gt;$B190)),"ID LISTS UNALIGNED",and($A191&lt;&gt;"",countif('5) Release_Track'!$F:$F,$A191)=0),"NO ISRC MATCH in Release_Track",and($B191&lt;&gt;"",countif('5) Release_Track'!$G:$G,$B191)=0),"NO CATALOG ID MATCH in Release_Track",iserror(vlookup($A191&amp;$B191,'5) Release_Track'!$F:$F&amp;'5) Release_Track'!$G:$G,1,0)),"NO ISRC-CATALOG ID pair MATCH in Release_Track" )</f>
        <v>Speed Up</v>
      </c>
      <c r="E191" s="197" t="s">
        <v>1286</v>
      </c>
      <c r="F191" s="93" t="s">
        <v>1305</v>
      </c>
      <c r="G191" s="196">
        <v>1.0</v>
      </c>
      <c r="H191" s="192">
        <f t="shared" si="1"/>
        <v>1</v>
      </c>
      <c r="I191" s="34" t="s">
        <v>1306</v>
      </c>
      <c r="J191" s="20"/>
      <c r="K191" s="20"/>
      <c r="L191" s="8" t="str">
        <f>"insert into ComposerContent VALUES ((select max(ComposerId) from Composers where Name=N'"&amp;SUBSTITUTE(trim(E191),"'","''")&amp;"' and EnterpriseId="&amp;EntId&amp;"), "&amp;G191*100&amp;", "&amp;if(ISBLANK(B191),"(select max(TrackId) from tracks where isrc='"&amp;A191&amp;"' and EnterpriseId="&amp;EntId&amp;")","(select max(TrackId) from Tracks where TrackVendorId='"&amp;SUBSTITUTE(B191,"'","''")&amp;"' and  EnterpriseId="&amp;EntId&amp;")")&amp;", null, 0, 0, "&amp;if(I191&lt;&gt;"Published (managed by a publisher)", "null", "(select PublisherId from Publishers where name=N'"&amp;SUBSTITUTE(trim(J191),"'","''")&amp;"' and EnterpriseId="&amp;EntId&amp;")")&amp;" , null, (select RightsId from MechanicalsRights where RightsName='"&amp;SUBSTITUTE(I191,"'","''")&amp;"'), null, null, (select RoleId from ContributorRoles where Name='"&amp;F191&amp;"'))"</f>
        <v>insert into ComposerContent VALUES ((select max(ComposerId) from Composers where Name=N'Plauto Poeckel' and EnterpriseId=647322), 100, (select max(TrackId) from tracks where isrc='US7VG2357096' and EnterpriseId=647322), null, 0, 0, null , null, (select RightsId from MechanicalsRights where RightsName='Copyright control (self-published)'), null, null, (select RoleId from ContributorRoles where Name='Composer &amp; Lyricist'))</v>
      </c>
      <c r="M191" s="28" t="str">
        <f>VLOOKUP(A191,'9) Audio_Properties'!A:A,1,0)</f>
        <v>US7VG2357096</v>
      </c>
    </row>
    <row r="192">
      <c r="A192" s="34" t="s">
        <v>1040</v>
      </c>
      <c r="B192" s="84"/>
      <c r="C192" s="164" t="str">
        <f t="array" ref="C192">ifs(and(isblank($A192),isblank($B192)),"", not(iserror(vlookup($A192&amp;$B192,'5) Release_Track'!$F:$F&amp;'5) Release_Track'!$G:$G,1,0))),vlookup($A192&amp;$B192,{'5) Release_Track'!$F:$F&amp;'5) Release_Track'!$G:$G,'5) Release_Track'!$H:$H},2,0), or(and(not(isblank($B192)),$B192=$B191,$A192&lt;&gt;$A191),and(not(isblank($A192)),$A192=$A191,$B192&lt;&gt;$B191)),"ID LISTS UNALIGNED",and($A192&lt;&gt;"",countif('5) Release_Track'!$F:$F,$A192)=0),"NO ISRC MATCH in Release_Track",and($B192&lt;&gt;"",countif('5) Release_Track'!$G:$G,$B192)=0),"NO CATALOG ID MATCH in Release_Track",iserror(vlookup($A192&amp;$B192,'5) Release_Track'!$F:$F&amp;'5) Release_Track'!$G:$G,1,0)),"NO ISRC-CATALOG ID pair MATCH in Release_Track" )</f>
        <v>Dragão Divino</v>
      </c>
      <c r="D192" s="134" t="str">
        <f t="array" ref="D192">ifs(and(isblank($A192),isblank($B192)),"", not(iserror(vlookup($A192&amp;$B192,'5) Release_Track'!$F:$F&amp;'5) Release_Track'!$G:$G,1,0))),vlookup($A192&amp;$B192,{'5) Release_Track'!$F:$F&amp;'5) Release_Track'!$G:$G,'5) Release_Track'!$I:$I},2,0), or(and(not(isblank($B192)),$B192=$B191,$A192&lt;&gt;$A191),and(not(isblank($A192)),$A192=$A191,$B192&lt;&gt;$B191)),"ID LISTS UNALIGNED",and($A192&lt;&gt;"",countif('5) Release_Track'!$F:$F,$A192)=0),"NO ISRC MATCH in Release_Track",and($B192&lt;&gt;"",countif('5) Release_Track'!$G:$G,$B192)=0),"NO CATALOG ID MATCH in Release_Track",iserror(vlookup($A192&amp;$B192,'5) Release_Track'!$F:$F&amp;'5) Release_Track'!$G:$G,1,0)),"NO ISRC-CATALOG ID pair MATCH in Release_Track" )</f>
        <v/>
      </c>
      <c r="E192" s="197" t="s">
        <v>1286</v>
      </c>
      <c r="F192" s="93" t="s">
        <v>1305</v>
      </c>
      <c r="G192" s="196">
        <v>1.0</v>
      </c>
      <c r="H192" s="192">
        <f t="shared" si="1"/>
        <v>1</v>
      </c>
      <c r="I192" s="34" t="s">
        <v>1306</v>
      </c>
      <c r="J192" s="20"/>
      <c r="K192" s="20"/>
      <c r="L192" s="8" t="str">
        <f>"insert into ComposerContent VALUES ((select max(ComposerId) from Composers where Name=N'"&amp;SUBSTITUTE(trim(E192),"'","''")&amp;"' and EnterpriseId="&amp;EntId&amp;"), "&amp;G192*100&amp;", "&amp;if(ISBLANK(B192),"(select max(TrackId) from tracks where isrc='"&amp;A192&amp;"' and EnterpriseId="&amp;EntId&amp;")","(select max(TrackId) from Tracks where TrackVendorId='"&amp;SUBSTITUTE(B192,"'","''")&amp;"' and  EnterpriseId="&amp;EntId&amp;")")&amp;", null, 0, 0, "&amp;if(I192&lt;&gt;"Published (managed by a publisher)", "null", "(select PublisherId from Publishers where name=N'"&amp;SUBSTITUTE(trim(J192),"'","''")&amp;"' and EnterpriseId="&amp;EntId&amp;")")&amp;" , null, (select RightsId from MechanicalsRights where RightsName='"&amp;SUBSTITUTE(I192,"'","''")&amp;"'), null, null, (select RoleId from ContributorRoles where Name='"&amp;F192&amp;"'))"</f>
        <v>insert into ComposerContent VALUES ((select max(ComposerId) from Composers where Name=N'Plauto Poeckel' and EnterpriseId=647322), 100, (select max(TrackId) from tracks where isrc='US7VG2357427' and EnterpriseId=647322), null, 0, 0, null , null, (select RightsId from MechanicalsRights where RightsName='Copyright control (self-published)'), null, null, (select RoleId from ContributorRoles where Name='Composer &amp; Lyricist'))</v>
      </c>
      <c r="M192" s="28" t="str">
        <f>VLOOKUP(A192,'9) Audio_Properties'!A:A,1,0)</f>
        <v>US7VG2357427</v>
      </c>
    </row>
    <row r="193">
      <c r="A193" s="34" t="s">
        <v>1042</v>
      </c>
      <c r="B193" s="84"/>
      <c r="C193" s="164" t="str">
        <f t="array" ref="C193">ifs(and(isblank($A193),isblank($B193)),"", not(iserror(vlookup($A193&amp;$B193,'5) Release_Track'!$F:$F&amp;'5) Release_Track'!$G:$G,1,0))),vlookup($A193&amp;$B193,{'5) Release_Track'!$F:$F&amp;'5) Release_Track'!$G:$G,'5) Release_Track'!$H:$H},2,0),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Dragão Divino</v>
      </c>
      <c r="D193" s="164" t="str">
        <f t="array" ref="D193">ifs(and(isblank($A193),isblank($B193)),"", not(iserror(vlookup($A193&amp;$B193,'5) Release_Track'!$F:$F&amp;'5) Release_Track'!$G:$G,1,0))),vlookup($A193&amp;$B193,{'5) Release_Track'!$F:$F&amp;'5) Release_Track'!$G:$G,'5) Release_Track'!$I:$I},2,0),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Speed Up</v>
      </c>
      <c r="E193" s="197" t="s">
        <v>1286</v>
      </c>
      <c r="F193" s="93" t="s">
        <v>1305</v>
      </c>
      <c r="G193" s="196">
        <v>1.0</v>
      </c>
      <c r="H193" s="192">
        <f t="shared" si="1"/>
        <v>1</v>
      </c>
      <c r="I193" s="34" t="s">
        <v>1306</v>
      </c>
      <c r="J193" s="20"/>
      <c r="K193" s="20"/>
      <c r="L193" s="8" t="str">
        <f>"insert into ComposerContent VALUES ((select max(ComposerId) from Composers where Name=N'"&amp;SUBSTITUTE(trim(E193),"'","''")&amp;"' and EnterpriseId="&amp;EntId&amp;"), "&amp;G193*100&amp;", "&amp;if(ISBLANK(B193),"(select max(TrackId) from tracks where isrc='"&amp;A193&amp;"' and EnterpriseId="&amp;EntId&amp;")","(select max(TrackId) from Tracks where TrackVendorId='"&amp;SUBSTITUTE(B193,"'","''")&amp;"' and  EnterpriseId="&amp;EntId&amp;")")&amp;", null, 0, 0, "&amp;if(I193&lt;&gt;"Published (managed by a publisher)", "null", "(select PublisherId from Publishers where name=N'"&amp;SUBSTITUTE(trim(J193),"'","''")&amp;"' and EnterpriseId="&amp;EntId&amp;")")&amp;" , null, (select RightsId from MechanicalsRights where RightsName='"&amp;SUBSTITUTE(I193,"'","''")&amp;"'), null, null, (select RoleId from ContributorRoles where Name='"&amp;F193&amp;"'))"</f>
        <v>insert into ComposerContent VALUES ((select max(ComposerId) from Composers where Name=N'Plauto Poeckel' and EnterpriseId=647322), 100, (select max(TrackId) from tracks where isrc='US7VG2357414' and EnterpriseId=647322), null, 0, 0, null , null, (select RightsId from MechanicalsRights where RightsName='Copyright control (self-published)'), null, null, (select RoleId from ContributorRoles where Name='Composer &amp; Lyricist'))</v>
      </c>
      <c r="M193" s="28" t="str">
        <f>VLOOKUP(A193,'9) Audio_Properties'!A:A,1,0)</f>
        <v>US7VG2357414</v>
      </c>
    </row>
    <row r="194">
      <c r="A194" s="100" t="s">
        <v>1044</v>
      </c>
      <c r="B194" s="103"/>
      <c r="C194" s="50" t="str">
        <f t="array" ref="C194">ifs(and(isblank($A194),isblank($B194)),"", not(iserror(vlookup($A194&amp;$B194,'5) Release_Track'!$F:$F&amp;'5) Release_Track'!$G:$G,1,0))),vlookup($A194&amp;$B194,{'5) Release_Track'!$F:$F&amp;'5) Release_Track'!$G:$G,'5) Release_Track'!$H:$H},2,0), or(and(not(isblank($B194)),$B194=$B193,$A194&lt;&gt;$A193),and(not(isblank($A194)),$A194=$A193,$B194&lt;&gt;$B193)),"ID LISTS UNALIGNED",and($A194&lt;&gt;"",countif('5) Release_Track'!$F:$F,$A194)=0),"NO ISRC MATCH in Release_Track",and($B194&lt;&gt;"",countif('5) Release_Track'!$G:$G,$B194)=0),"NO CATALOG ID MATCH in Release_Track",iserror(vlookup($A194&amp;$B194,'5) Release_Track'!$F:$F&amp;'5) Release_Track'!$G:$G,1,0)),"NO ISRC-CATALOG ID pair MATCH in Release_Track" )</f>
        <v>Orações</v>
      </c>
      <c r="D194" s="74" t="str">
        <f t="array" ref="D194">ifs(and(isblank($A194),isblank($B194)),"", not(iserror(vlookup($A194&amp;$B194,'5) Release_Track'!$F:$F&amp;'5) Release_Track'!$G:$G,1,0))),vlookup($A194&amp;$B194,{'5) Release_Track'!$F:$F&amp;'5) Release_Track'!$G:$G,'5) Release_Track'!$I:$I},2,0), or(and(not(isblank($B194)),$B194=$B193,$A194&lt;&gt;$A193),and(not(isblank($A194)),$A194=$A193,$B194&lt;&gt;$B193)),"ID LISTS UNALIGNED",and($A194&lt;&gt;"",countif('5) Release_Track'!$F:$F,$A194)=0),"NO ISRC MATCH in Release_Track",and($B194&lt;&gt;"",countif('5) Release_Track'!$G:$G,$B194)=0),"NO CATALOG ID MATCH in Release_Track",iserror(vlookup($A194&amp;$B194,'5) Release_Track'!$F:$F&amp;'5) Release_Track'!$G:$G,1,0)),"NO ISRC-CATALOG ID pair MATCH in Release_Track" )</f>
        <v/>
      </c>
      <c r="E194" s="198" t="s">
        <v>1286</v>
      </c>
      <c r="F194" s="199" t="s">
        <v>1305</v>
      </c>
      <c r="G194" s="200">
        <v>1.0</v>
      </c>
      <c r="H194" s="192">
        <f t="shared" si="1"/>
        <v>1</v>
      </c>
      <c r="I194" s="100" t="s">
        <v>1306</v>
      </c>
      <c r="J194" s="20"/>
      <c r="K194" s="20"/>
      <c r="L194" s="8" t="str">
        <f>"insert into ComposerContent VALUES ((select max(ComposerId) from Composers where Name=N'"&amp;SUBSTITUTE(trim(E194),"'","''")&amp;"' and EnterpriseId="&amp;EntId&amp;"), "&amp;G194*100&amp;", "&amp;if(ISBLANK(B194),"(select max(TrackId) from tracks where isrc='"&amp;A194&amp;"' and EnterpriseId="&amp;EntId&amp;")","(select max(TrackId) from Tracks where TrackVendorId='"&amp;SUBSTITUTE(B194,"'","''")&amp;"' and  EnterpriseId="&amp;EntId&amp;")")&amp;", null, 0, 0, "&amp;if(I194&lt;&gt;"Published (managed by a publisher)", "null", "(select PublisherId from Publishers where name=N'"&amp;SUBSTITUTE(trim(J194),"'","''")&amp;"' and EnterpriseId="&amp;EntId&amp;")")&amp;" , null, (select RightsId from MechanicalsRights where RightsName='"&amp;SUBSTITUTE(I194,"'","''")&amp;"'), null, null, (select RoleId from ContributorRoles where Name='"&amp;F194&amp;"'))"</f>
        <v>insert into ComposerContent VALUES ((select max(ComposerId) from Composers where Name=N'Plauto Poeckel' and EnterpriseId=647322), 100, (select max(TrackId) from tracks where isrc='US7VG2390232' and EnterpriseId=647322), null, 0, 0, null , null, (select RightsId from MechanicalsRights where RightsName='Copyright control (self-published)'), null, null, (select RoleId from ContributorRoles where Name='Composer &amp; Lyricist'))</v>
      </c>
      <c r="M194" s="28" t="str">
        <f>VLOOKUP(A194,'9) Audio_Properties'!A:A,1,0)</f>
        <v>US7VG2390232</v>
      </c>
    </row>
    <row r="195">
      <c r="A195" s="100" t="s">
        <v>1046</v>
      </c>
      <c r="B195" s="103"/>
      <c r="C195" s="50" t="str">
        <f t="array" ref="C195">ifs(and(isblank($A195),isblank($B195)),"", not(iserror(vlookup($A195&amp;$B195,'5) Release_Track'!$F:$F&amp;'5) Release_Track'!$G:$G,1,0))),vlookup($A195&amp;$B195,{'5) Release_Track'!$F:$F&amp;'5) Release_Track'!$G:$G,'5) Release_Track'!$H:$H},2,0), or(and(not(isblank($B195)),$B195=$B194,$A195&lt;&gt;$A194),and(not(isblank($A195)),$A195=$A194,$B195&lt;&gt;$B194)),"ID LISTS UNALIGNED",and($A195&lt;&gt;"",countif('5) Release_Track'!$F:$F,$A195)=0),"NO ISRC MATCH in Release_Track",and($B195&lt;&gt;"",countif('5) Release_Track'!$G:$G,$B195)=0),"NO CATALOG ID MATCH in Release_Track",iserror(vlookup($A195&amp;$B195,'5) Release_Track'!$F:$F&amp;'5) Release_Track'!$G:$G,1,0)),"NO ISRC-CATALOG ID pair MATCH in Release_Track" )</f>
        <v>Orações</v>
      </c>
      <c r="D195" s="50" t="str">
        <f t="array" ref="D195">ifs(and(isblank($A195),isblank($B195)),"", not(iserror(vlookup($A195&amp;$B195,'5) Release_Track'!$F:$F&amp;'5) Release_Track'!$G:$G,1,0))),vlookup($A195&amp;$B195,{'5) Release_Track'!$F:$F&amp;'5) Release_Track'!$G:$G,'5) Release_Track'!$I:$I},2,0), or(and(not(isblank($B195)),$B195=$B194,$A195&lt;&gt;$A194),and(not(isblank($A195)),$A195=$A194,$B195&lt;&gt;$B194)),"ID LISTS UNALIGNED",and($A195&lt;&gt;"",countif('5) Release_Track'!$F:$F,$A195)=0),"NO ISRC MATCH in Release_Track",and($B195&lt;&gt;"",countif('5) Release_Track'!$G:$G,$B195)=0),"NO CATALOG ID MATCH in Release_Track",iserror(vlookup($A195&amp;$B195,'5) Release_Track'!$F:$F&amp;'5) Release_Track'!$G:$G,1,0)),"NO ISRC-CATALOG ID pair MATCH in Release_Track" )</f>
        <v>Speed Up</v>
      </c>
      <c r="E195" s="198" t="s">
        <v>1286</v>
      </c>
      <c r="F195" s="199" t="s">
        <v>1305</v>
      </c>
      <c r="G195" s="200">
        <v>1.0</v>
      </c>
      <c r="H195" s="192">
        <f t="shared" si="1"/>
        <v>1</v>
      </c>
      <c r="I195" s="100" t="s">
        <v>1306</v>
      </c>
      <c r="J195" s="20"/>
      <c r="K195" s="20"/>
      <c r="L195" s="8" t="str">
        <f>"insert into ComposerContent VALUES ((select max(ComposerId) from Composers where Name=N'"&amp;SUBSTITUTE(trim(E195),"'","''")&amp;"' and EnterpriseId="&amp;EntId&amp;"), "&amp;G195*100&amp;", "&amp;if(ISBLANK(B195),"(select max(TrackId) from tracks where isrc='"&amp;A195&amp;"' and EnterpriseId="&amp;EntId&amp;")","(select max(TrackId) from Tracks where TrackVendorId='"&amp;SUBSTITUTE(B195,"'","''")&amp;"' and  EnterpriseId="&amp;EntId&amp;")")&amp;", null, 0, 0, "&amp;if(I195&lt;&gt;"Published (managed by a publisher)", "null", "(select PublisherId from Publishers where name=N'"&amp;SUBSTITUTE(trim(J195),"'","''")&amp;"' and EnterpriseId="&amp;EntId&amp;")")&amp;" , null, (select RightsId from MechanicalsRights where RightsName='"&amp;SUBSTITUTE(I195,"'","''")&amp;"'), null, null, (select RoleId from ContributorRoles where Name='"&amp;F195&amp;"'))"</f>
        <v>insert into ComposerContent VALUES ((select max(ComposerId) from Composers where Name=N'Plauto Poeckel' and EnterpriseId=647322), 100, (select max(TrackId) from tracks where isrc='US7VG2390227' and EnterpriseId=647322), null, 0, 0, null , null, (select RightsId from MechanicalsRights where RightsName='Copyright control (self-published)'), null, null, (select RoleId from ContributorRoles where Name='Composer &amp; Lyricist'))</v>
      </c>
      <c r="M195" s="28" t="str">
        <f>VLOOKUP(A195,'9) Audio_Properties'!A:A,1,0)</f>
        <v>US7VG2390227</v>
      </c>
    </row>
    <row r="196">
      <c r="A196" s="34" t="s">
        <v>1048</v>
      </c>
      <c r="B196" s="84"/>
      <c r="C196" s="164" t="str">
        <f t="array" ref="C196">ifs(and(isblank($A196),isblank($B196)),"", not(iserror(vlookup($A196&amp;$B196,'5) Release_Track'!$F:$F&amp;'5) Release_Track'!$G:$G,1,0))),vlookup($A196&amp;$B196,{'5) Release_Track'!$F:$F&amp;'5) Release_Track'!$G:$G,'5) Release_Track'!$H:$H},2,0), or(and(not(isblank($B196)),$B196=$B195,$A196&lt;&gt;$A195),and(not(isblank($A196)),$A196=$A195,$B196&lt;&gt;$B195)),"ID LISTS UNALIGNED",and($A196&lt;&gt;"",countif('5) Release_Track'!$F:$F,$A196)=0),"NO ISRC MATCH in Release_Track",and($B196&lt;&gt;"",countif('5) Release_Track'!$G:$G,$B196)=0),"NO CATALOG ID MATCH in Release_Track",iserror(vlookup($A196&amp;$B196,'5) Release_Track'!$F:$F&amp;'5) Release_Track'!$G:$G,1,0)),"NO ISRC-CATALOG ID pair MATCH in Release_Track" )</f>
        <v>Poesia Geek #3 - Magia</v>
      </c>
      <c r="D196" s="134" t="str">
        <f t="array" ref="D196">ifs(and(isblank($A196),isblank($B196)),"", not(iserror(vlookup($A196&amp;$B196,'5) Release_Track'!$F:$F&amp;'5) Release_Track'!$G:$G,1,0))),vlookup($A196&amp;$B196,{'5) Release_Track'!$F:$F&amp;'5) Release_Track'!$G:$G,'5) Release_Track'!$I:$I},2,0), or(and(not(isblank($B196)),$B196=$B195,$A196&lt;&gt;$A195),and(not(isblank($A196)),$A196=$A195,$B196&lt;&gt;$B195)),"ID LISTS UNALIGNED",and($A196&lt;&gt;"",countif('5) Release_Track'!$F:$F,$A196)=0),"NO ISRC MATCH in Release_Track",and($B196&lt;&gt;"",countif('5) Release_Track'!$G:$G,$B196)=0),"NO CATALOG ID MATCH in Release_Track",iserror(vlookup($A196&amp;$B196,'5) Release_Track'!$F:$F&amp;'5) Release_Track'!$G:$G,1,0)),"NO ISRC-CATALOG ID pair MATCH in Release_Track" )</f>
        <v/>
      </c>
      <c r="E196" s="195" t="s">
        <v>1293</v>
      </c>
      <c r="F196" s="93" t="s">
        <v>1305</v>
      </c>
      <c r="G196" s="196">
        <v>0.25</v>
      </c>
      <c r="H196" s="192">
        <f t="shared" si="1"/>
        <v>0.25</v>
      </c>
      <c r="I196" s="34" t="s">
        <v>1306</v>
      </c>
      <c r="J196" s="20"/>
      <c r="K196" s="20"/>
      <c r="L196" s="8" t="str">
        <f>"insert into ComposerContent VALUES ((select max(ComposerId) from Composers where Name=N'"&amp;SUBSTITUTE(trim(E196),"'","''")&amp;"' and EnterpriseId="&amp;EntId&amp;"), "&amp;G196*100&amp;", "&amp;if(ISBLANK(B196),"(select max(TrackId) from tracks where isrc='"&amp;A196&amp;"' and EnterpriseId="&amp;EntId&amp;")","(select max(TrackId) from Tracks where TrackVendorId='"&amp;SUBSTITUTE(B196,"'","''")&amp;"' and  EnterpriseId="&amp;EntId&amp;")")&amp;", null, 0, 0, "&amp;if(I196&lt;&gt;"Published (managed by a publisher)", "null", "(select PublisherId from Publishers where name=N'"&amp;SUBSTITUTE(trim(J196),"'","''")&amp;"' and EnterpriseId="&amp;EntId&amp;")")&amp;" , null, (select RightsId from MechanicalsRights where RightsName='"&amp;SUBSTITUTE(I196,"'","''")&amp;"'), null, null, (select RoleId from ContributorRoles where Name='"&amp;F196&amp;"'))"</f>
        <v>insert into ComposerContent VALUES ((select max(ComposerId) from Composers where Name=N'Marcio Henrique Second Time' and EnterpriseId=647322), 25, (select max(TrackId) from tracks where isrc='US7VG2399755' and EnterpriseId=647322), null, 0, 0, null , null, (select RightsId from MechanicalsRights where RightsName='Copyright control (self-published)'), null, null, (select RoleId from ContributorRoles where Name='Composer &amp; Lyricist'))</v>
      </c>
      <c r="M196" s="28" t="str">
        <f>VLOOKUP(A196,'9) Audio_Properties'!A:A,1,0)</f>
        <v>US7VG2399755</v>
      </c>
    </row>
    <row r="197">
      <c r="A197" s="34" t="s">
        <v>1048</v>
      </c>
      <c r="B197" s="84"/>
      <c r="C197" s="164" t="str">
        <f t="array" ref="C197">ifs(and(isblank($A197),isblank($B197)),"", not(iserror(vlookup($A197&amp;$B197,'5) Release_Track'!$F:$F&amp;'5) Release_Track'!$G:$G,1,0))),vlookup($A197&amp;$B197,{'5) Release_Track'!$F:$F&amp;'5) Release_Track'!$G:$G,'5) Release_Track'!$H:$H},2,0), or(and(not(isblank($B197)),$B197=$B196,$A197&lt;&gt;$A196),and(not(isblank($A197)),$A197=$A196,$B197&lt;&gt;$B196)),"ID LISTS UNALIGNED",and($A197&lt;&gt;"",countif('5) Release_Track'!$F:$F,$A197)=0),"NO ISRC MATCH in Release_Track",and($B197&lt;&gt;"",countif('5) Release_Track'!$G:$G,$B197)=0),"NO CATALOG ID MATCH in Release_Track",iserror(vlookup($A197&amp;$B197,'5) Release_Track'!$F:$F&amp;'5) Release_Track'!$G:$G,1,0)),"NO ISRC-CATALOG ID pair MATCH in Release_Track" )</f>
        <v>Poesia Geek #3 - Magia</v>
      </c>
      <c r="D197" s="134"/>
      <c r="E197" s="195" t="s">
        <v>1286</v>
      </c>
      <c r="F197" s="93" t="s">
        <v>1305</v>
      </c>
      <c r="G197" s="196">
        <v>0.25</v>
      </c>
      <c r="H197" s="192">
        <f t="shared" si="1"/>
        <v>0.5</v>
      </c>
      <c r="I197" s="34" t="s">
        <v>1306</v>
      </c>
      <c r="J197" s="20"/>
      <c r="K197" s="20"/>
      <c r="L197" s="8" t="str">
        <f>"insert into ComposerContent VALUES ((select max(ComposerId) from Composers where Name=N'"&amp;SUBSTITUTE(trim(E197),"'","''")&amp;"' and EnterpriseId="&amp;EntId&amp;"), "&amp;G197*100&amp;", "&amp;if(ISBLANK(B197),"(select max(TrackId) from tracks where isrc='"&amp;A197&amp;"' and EnterpriseId="&amp;EntId&amp;")","(select max(TrackId) from Tracks where TrackVendorId='"&amp;SUBSTITUTE(B197,"'","''")&amp;"' and  EnterpriseId="&amp;EntId&amp;")")&amp;", null, 0, 0, "&amp;if(I197&lt;&gt;"Published (managed by a publisher)", "null", "(select PublisherId from Publishers where name=N'"&amp;SUBSTITUTE(trim(J197),"'","''")&amp;"' and EnterpriseId="&amp;EntId&amp;")")&amp;" , null, (select RightsId from MechanicalsRights where RightsName='"&amp;SUBSTITUTE(I197,"'","''")&amp;"'), null, null, (select RoleId from ContributorRoles where Name='"&amp;F197&amp;"'))"</f>
        <v>insert into ComposerContent VALUES ((select max(ComposerId) from Composers where Name=N'Plauto Poeckel' and EnterpriseId=647322), 25, (select max(TrackId) from tracks where isrc='US7VG2399755' and EnterpriseId=647322), null, 0, 0, null , null, (select RightsId from MechanicalsRights where RightsName='Copyright control (self-published)'), null, null, (select RoleId from ContributorRoles where Name='Composer &amp; Lyricist'))</v>
      </c>
      <c r="M197" s="28" t="str">
        <f>VLOOKUP(A197,'9) Audio_Properties'!A:A,1,0)</f>
        <v>US7VG2399755</v>
      </c>
    </row>
    <row r="198">
      <c r="A198" s="34" t="s">
        <v>1048</v>
      </c>
      <c r="B198" s="84"/>
      <c r="C198" s="164" t="str">
        <f t="array" ref="C198">ifs(and(isblank($A198),isblank($B198)),"", not(iserror(vlookup($A198&amp;$B198,'5) Release_Track'!$F:$F&amp;'5) Release_Track'!$G:$G,1,0))),vlookup($A198&amp;$B198,{'5) Release_Track'!$F:$F&amp;'5) Release_Track'!$G:$G,'5) Release_Track'!$H:$H},2,0), or(and(not(isblank($B198)),$B198=$B197,$A198&lt;&gt;$A197),and(not(isblank($A198)),$A198=$A197,$B198&lt;&gt;$B197)),"ID LISTS UNALIGNED",and($A198&lt;&gt;"",countif('5) Release_Track'!$F:$F,$A198)=0),"NO ISRC MATCH in Release_Track",and($B198&lt;&gt;"",countif('5) Release_Track'!$G:$G,$B198)=0),"NO CATALOG ID MATCH in Release_Track",iserror(vlookup($A198&amp;$B198,'5) Release_Track'!$F:$F&amp;'5) Release_Track'!$G:$G,1,0)),"NO ISRC-CATALOG ID pair MATCH in Release_Track" )</f>
        <v>Poesia Geek #3 - Magia</v>
      </c>
      <c r="D198" s="134"/>
      <c r="E198" s="195" t="s">
        <v>59</v>
      </c>
      <c r="F198" s="93" t="s">
        <v>1305</v>
      </c>
      <c r="G198" s="196">
        <v>0.25</v>
      </c>
      <c r="H198" s="192">
        <f t="shared" si="1"/>
        <v>0.75</v>
      </c>
      <c r="I198" s="34" t="s">
        <v>1306</v>
      </c>
      <c r="J198" s="20"/>
      <c r="K198" s="20"/>
      <c r="L198" s="8" t="str">
        <f>"insert into ComposerContent VALUES ((select max(ComposerId) from Composers where Name=N'"&amp;SUBSTITUTE(trim(E198),"'","''")&amp;"' and EnterpriseId="&amp;EntId&amp;"), "&amp;G198*100&amp;", "&amp;if(ISBLANK(B198),"(select max(TrackId) from tracks where isrc='"&amp;A198&amp;"' and EnterpriseId="&amp;EntId&amp;")","(select max(TrackId) from Tracks where TrackVendorId='"&amp;SUBSTITUTE(B198,"'","''")&amp;"' and  EnterpriseId="&amp;EntId&amp;")")&amp;", null, 0, 0, "&amp;if(I198&lt;&gt;"Published (managed by a publisher)", "null", "(select PublisherId from Publishers where name=N'"&amp;SUBSTITUTE(trim(J198),"'","''")&amp;"' and EnterpriseId="&amp;EntId&amp;")")&amp;" , null, (select RightsId from MechanicalsRights where RightsName='"&amp;SUBSTITUTE(I198,"'","''")&amp;"'), null, null, (select RoleId from ContributorRoles where Name='"&amp;F198&amp;"'))"</f>
        <v>insert into ComposerContent VALUES ((select max(ComposerId) from Composers where Name=N'Rodrigo Zin' and EnterpriseId=647322), 25, (select max(TrackId) from tracks where isrc='US7VG2399755' and EnterpriseId=647322), null, 0, 0, null , null, (select RightsId from MechanicalsRights where RightsName='Copyright control (self-published)'), null, null, (select RoleId from ContributorRoles where Name='Composer &amp; Lyricist'))</v>
      </c>
      <c r="M198" s="28" t="str">
        <f>VLOOKUP(A198,'9) Audio_Properties'!A:A,1,0)</f>
        <v>US7VG2399755</v>
      </c>
    </row>
    <row r="199">
      <c r="A199" s="34" t="s">
        <v>1048</v>
      </c>
      <c r="B199" s="84"/>
      <c r="C199" s="164" t="str">
        <f t="array" ref="C199">ifs(and(isblank($A199),isblank($B199)),"", not(iserror(vlookup($A199&amp;$B199,'5) Release_Track'!$F:$F&amp;'5) Release_Track'!$G:$G,1,0))),vlookup($A199&amp;$B199,{'5) Release_Track'!$F:$F&amp;'5) Release_Track'!$G:$G,'5) Release_Track'!$H:$H},2,0), or(and(not(isblank($B199)),$B199=$B198,$A199&lt;&gt;$A198),and(not(isblank($A199)),$A199=$A198,$B199&lt;&gt;$B198)),"ID LISTS UNALIGNED",and($A199&lt;&gt;"",countif('5) Release_Track'!$F:$F,$A199)=0),"NO ISRC MATCH in Release_Track",and($B199&lt;&gt;"",countif('5) Release_Track'!$G:$G,$B199)=0),"NO CATALOG ID MATCH in Release_Track",iserror(vlookup($A199&amp;$B199,'5) Release_Track'!$F:$F&amp;'5) Release_Track'!$G:$G,1,0)),"NO ISRC-CATALOG ID pair MATCH in Release_Track" )</f>
        <v>Poesia Geek #3 - Magia</v>
      </c>
      <c r="D199" s="134"/>
      <c r="E199" s="195" t="s">
        <v>77</v>
      </c>
      <c r="F199" s="93" t="s">
        <v>1305</v>
      </c>
      <c r="G199" s="196">
        <v>0.25</v>
      </c>
      <c r="H199" s="192">
        <f t="shared" si="1"/>
        <v>1</v>
      </c>
      <c r="I199" s="34" t="s">
        <v>1306</v>
      </c>
      <c r="J199" s="20"/>
      <c r="K199" s="20"/>
      <c r="L199" s="8" t="str">
        <f>"insert into ComposerContent VALUES ((select max(ComposerId) from Composers where Name=N'"&amp;SUBSTITUTE(trim(E199),"'","''")&amp;"' and EnterpriseId="&amp;EntId&amp;"), "&amp;G199*100&amp;", "&amp;if(ISBLANK(B199),"(select max(TrackId) from tracks where isrc='"&amp;A199&amp;"' and EnterpriseId="&amp;EntId&amp;")","(select max(TrackId) from Tracks where TrackVendorId='"&amp;SUBSTITUTE(B199,"'","''")&amp;"' and  EnterpriseId="&amp;EntId&amp;")")&amp;", null, 0, 0, "&amp;if(I199&lt;&gt;"Published (managed by a publisher)", "null", "(select PublisherId from Publishers where name=N'"&amp;SUBSTITUTE(trim(J199),"'","''")&amp;"' and EnterpriseId="&amp;EntId&amp;")")&amp;" , null, (select RightsId from MechanicalsRights where RightsName='"&amp;SUBSTITUTE(I199,"'","''")&amp;"'), null, null, (select RoleId from ContributorRoles where Name='"&amp;F199&amp;"'))"</f>
        <v>insert into ComposerContent VALUES ((select max(ComposerId) from Composers where Name=N'Akashi Cruz' and EnterpriseId=647322), 25, (select max(TrackId) from tracks where isrc='US7VG2399755' and EnterpriseId=647322), null, 0, 0, null , null, (select RightsId from MechanicalsRights where RightsName='Copyright control (self-published)'), null, null, (select RoleId from ContributorRoles where Name='Composer &amp; Lyricist'))</v>
      </c>
      <c r="M199" s="28" t="str">
        <f>VLOOKUP(A199,'9) Audio_Properties'!A:A,1,0)</f>
        <v>US7VG2399755</v>
      </c>
    </row>
    <row r="200">
      <c r="A200" s="34" t="s">
        <v>1050</v>
      </c>
      <c r="B200" s="84"/>
      <c r="C200" s="164" t="str">
        <f t="array" ref="C200">ifs(and(isblank($A200),isblank($B200)),"", not(iserror(vlookup($A200&amp;$B200,'5) Release_Track'!$F:$F&amp;'5) Release_Track'!$G:$G,1,0))),vlookup($A200&amp;$B200,{'5) Release_Track'!$F:$F&amp;'5) Release_Track'!$G:$G,'5) Release_Track'!$H:$H},2,0), or(and(not(isblank($B200)),$B200=$B196,$A200&lt;&gt;$A196),and(not(isblank($A200)),$A200=$A196,$B200&lt;&gt;$B196)),"ID LISTS UNALIGNED",and($A200&lt;&gt;"",countif('5) Release_Track'!$F:$F,$A200)=0),"NO ISRC MATCH in Release_Track",and($B200&lt;&gt;"",countif('5) Release_Track'!$G:$G,$B200)=0),"NO CATALOG ID MATCH in Release_Track",iserror(vlookup($A200&amp;$B200,'5) Release_Track'!$F:$F&amp;'5) Release_Track'!$G:$G,1,0)),"NO ISRC-CATALOG ID pair MATCH in Release_Track" )</f>
        <v>Canção dos Jogadores</v>
      </c>
      <c r="D200" s="134" t="str">
        <f t="array" ref="D200">ifs(and(isblank($A200),isblank($B200)),"", not(iserror(vlookup($A200&amp;$B200,'5) Release_Track'!$F:$F&amp;'5) Release_Track'!$G:$G,1,0))),vlookup($A200&amp;$B200,{'5) Release_Track'!$F:$F&amp;'5) Release_Track'!$G:$G,'5) Release_Track'!$I:$I},2,0), or(and(not(isblank($B200)),$B200=$B196,$A200&lt;&gt;$A196),and(not(isblank($A200)),$A200=$A196,$B200&lt;&gt;$B196)),"ID LISTS UNALIGNED",and($A200&lt;&gt;"",countif('5) Release_Track'!$F:$F,$A200)=0),"NO ISRC MATCH in Release_Track",and($B200&lt;&gt;"",countif('5) Release_Track'!$G:$G,$B200)=0),"NO CATALOG ID MATCH in Release_Track",iserror(vlookup($A200&amp;$B200,'5) Release_Track'!$F:$F&amp;'5) Release_Track'!$G:$G,1,0)),"NO ISRC-CATALOG ID pair MATCH in Release_Track" )</f>
        <v/>
      </c>
      <c r="E200" s="197" t="s">
        <v>1286</v>
      </c>
      <c r="F200" s="93" t="s">
        <v>1305</v>
      </c>
      <c r="G200" s="196">
        <v>1.0</v>
      </c>
      <c r="H200" s="192">
        <f t="shared" si="1"/>
        <v>1</v>
      </c>
      <c r="I200" s="34" t="s">
        <v>1306</v>
      </c>
      <c r="J200" s="20"/>
      <c r="K200" s="20"/>
      <c r="L200" s="8" t="str">
        <f>"insert into ComposerContent VALUES ((select max(ComposerId) from Composers where Name=N'"&amp;SUBSTITUTE(trim(E200),"'","''")&amp;"' and EnterpriseId="&amp;EntId&amp;"), "&amp;G200*100&amp;", "&amp;if(ISBLANK(B200),"(select max(TrackId) from tracks where isrc='"&amp;A200&amp;"' and EnterpriseId="&amp;EntId&amp;")","(select max(TrackId) from Tracks where TrackVendorId='"&amp;SUBSTITUTE(B200,"'","''")&amp;"' and  EnterpriseId="&amp;EntId&amp;")")&amp;", null, 0, 0, "&amp;if(I200&lt;&gt;"Published (managed by a publisher)", "null", "(select PublisherId from Publishers where name=N'"&amp;SUBSTITUTE(trim(J200),"'","''")&amp;"' and EnterpriseId="&amp;EntId&amp;")")&amp;" , null, (select RightsId from MechanicalsRights where RightsName='"&amp;SUBSTITUTE(I200,"'","''")&amp;"'), null, null, (select RoleId from ContributorRoles where Name='"&amp;F200&amp;"'))"</f>
        <v>insert into ComposerContent VALUES ((select max(ComposerId) from Composers where Name=N'Plauto Poeckel' and EnterpriseId=647322), 100, (select max(TrackId) from tracks where isrc='QZ5AB2314763' and EnterpriseId=647322), null, 0, 0, null , null, (select RightsId from MechanicalsRights where RightsName='Copyright control (self-published)'), null, null, (select RoleId from ContributorRoles where Name='Composer &amp; Lyricist'))</v>
      </c>
      <c r="M200" s="28" t="str">
        <f>VLOOKUP(A200,'9) Audio_Properties'!A:A,1,0)</f>
        <v>QZ5AB2314763</v>
      </c>
    </row>
    <row r="201">
      <c r="A201" s="34" t="s">
        <v>1052</v>
      </c>
      <c r="B201" s="84"/>
      <c r="C201" s="164" t="str">
        <f t="array" ref="C201">ifs(and(isblank($A201),isblank($B201)),"", not(iserror(vlookup($A201&amp;$B201,'5) Release_Track'!$F:$F&amp;'5) Release_Track'!$G:$G,1,0))),vlookup($A201&amp;$B201,{'5) Release_Track'!$F:$F&amp;'5) Release_Track'!$G:$G,'5) Release_Track'!$H:$H},2,0),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Canção dos Jogadores</v>
      </c>
      <c r="D201" s="164" t="str">
        <f t="array" ref="D201">ifs(and(isblank($A201),isblank($B201)),"", not(iserror(vlookup($A201&amp;$B201,'5) Release_Track'!$F:$F&amp;'5) Release_Track'!$G:$G,1,0))),vlookup($A201&amp;$B201,{'5) Release_Track'!$F:$F&amp;'5) Release_Track'!$G:$G,'5) Release_Track'!$I:$I},2,0),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Speed Up</v>
      </c>
      <c r="E201" s="197" t="s">
        <v>1286</v>
      </c>
      <c r="F201" s="93" t="s">
        <v>1305</v>
      </c>
      <c r="G201" s="196">
        <v>1.0</v>
      </c>
      <c r="H201" s="192">
        <f t="shared" si="1"/>
        <v>1</v>
      </c>
      <c r="I201" s="34" t="s">
        <v>1306</v>
      </c>
      <c r="J201" s="20"/>
      <c r="K201" s="20"/>
      <c r="L201" s="8" t="str">
        <f>"insert into ComposerContent VALUES ((select max(ComposerId) from Composers where Name=N'"&amp;SUBSTITUTE(trim(E201),"'","''")&amp;"' and EnterpriseId="&amp;EntId&amp;"), "&amp;G201*100&amp;", "&amp;if(ISBLANK(B201),"(select max(TrackId) from tracks where isrc='"&amp;A201&amp;"' and EnterpriseId="&amp;EntId&amp;")","(select max(TrackId) from Tracks where TrackVendorId='"&amp;SUBSTITUTE(B201,"'","''")&amp;"' and  EnterpriseId="&amp;EntId&amp;")")&amp;", null, 0, 0, "&amp;if(I201&lt;&gt;"Published (managed by a publisher)", "null", "(select PublisherId from Publishers where name=N'"&amp;SUBSTITUTE(trim(J201),"'","''")&amp;"' and EnterpriseId="&amp;EntId&amp;")")&amp;" , null, (select RightsId from MechanicalsRights where RightsName='"&amp;SUBSTITUTE(I201,"'","''")&amp;"'), null, null, (select RoleId from ContributorRoles where Name='"&amp;F201&amp;"'))"</f>
        <v>insert into ComposerContent VALUES ((select max(ComposerId) from Composers where Name=N'Plauto Poeckel' and EnterpriseId=647322), 100, (select max(TrackId) from tracks where isrc='QZ5AB2314764' and EnterpriseId=647322), null, 0, 0, null , null, (select RightsId from MechanicalsRights where RightsName='Copyright control (self-published)'), null, null, (select RoleId from ContributorRoles where Name='Composer &amp; Lyricist'))</v>
      </c>
      <c r="M201" s="28" t="str">
        <f>VLOOKUP(A201,'9) Audio_Properties'!A:A,1,0)</f>
        <v>QZ5AB2314764</v>
      </c>
    </row>
    <row r="202">
      <c r="A202" s="34" t="s">
        <v>1054</v>
      </c>
      <c r="B202" s="84"/>
      <c r="C202" s="164" t="str">
        <f t="array" ref="C202">ifs(and(isblank($A202),isblank($B202)),"", not(iserror(vlookup($A202&amp;$B202,'5) Release_Track'!$F:$F&amp;'5) Release_Track'!$G:$G,1,0))),vlookup($A202&amp;$B202,{'5) Release_Track'!$F:$F&amp;'5) Release_Track'!$G:$G,'5) Release_Track'!$H:$H},2,0), or(and(not(isblank($B202)),$B202=$B201,$A202&lt;&gt;$A201),and(not(isblank($A202)),$A202=$A201,$B202&lt;&gt;$B201)),"ID LISTS UNALIGNED",and($A202&lt;&gt;"",countif('5) Release_Track'!$F:$F,$A202)=0),"NO ISRC MATCH in Release_Track",and($B202&lt;&gt;"",countif('5) Release_Track'!$G:$G,$B202)=0),"NO CATALOG ID MATCH in Release_Track",iserror(vlookup($A202&amp;$B202,'5) Release_Track'!$F:$F&amp;'5) Release_Track'!$G:$G,1,0)),"NO ISRC-CATALOG ID pair MATCH in Release_Track" )</f>
        <v>O Melhor do Mundo</v>
      </c>
      <c r="D202" s="134" t="str">
        <f t="array" ref="D202">ifs(and(isblank($A202),isblank($B202)),"", not(iserror(vlookup($A202&amp;$B202,'5) Release_Track'!$F:$F&amp;'5) Release_Track'!$G:$G,1,0))),vlookup($A202&amp;$B202,{'5) Release_Track'!$F:$F&amp;'5) Release_Track'!$G:$G,'5) Release_Track'!$I:$I},2,0), or(and(not(isblank($B202)),$B202=$B201,$A202&lt;&gt;$A201),and(not(isblank($A202)),$A202=$A201,$B202&lt;&gt;$B201)),"ID LISTS UNALIGNED",and($A202&lt;&gt;"",countif('5) Release_Track'!$F:$F,$A202)=0),"NO ISRC MATCH in Release_Track",and($B202&lt;&gt;"",countif('5) Release_Track'!$G:$G,$B202)=0),"NO CATALOG ID MATCH in Release_Track",iserror(vlookup($A202&amp;$B202,'5) Release_Track'!$F:$F&amp;'5) Release_Track'!$G:$G,1,0)),"NO ISRC-CATALOG ID pair MATCH in Release_Track" )</f>
        <v/>
      </c>
      <c r="E202" s="197" t="s">
        <v>1286</v>
      </c>
      <c r="F202" s="93" t="s">
        <v>1305</v>
      </c>
      <c r="G202" s="196">
        <v>1.0</v>
      </c>
      <c r="H202" s="192">
        <f t="shared" si="1"/>
        <v>1</v>
      </c>
      <c r="I202" s="34" t="s">
        <v>1306</v>
      </c>
      <c r="J202" s="20"/>
      <c r="K202" s="20"/>
      <c r="L202" s="8" t="str">
        <f>"insert into ComposerContent VALUES ((select max(ComposerId) from Composers where Name=N'"&amp;SUBSTITUTE(trim(E202),"'","''")&amp;"' and EnterpriseId="&amp;EntId&amp;"), "&amp;G202*100&amp;", "&amp;if(ISBLANK(B202),"(select max(TrackId) from tracks where isrc='"&amp;A202&amp;"' and EnterpriseId="&amp;EntId&amp;")","(select max(TrackId) from Tracks where TrackVendorId='"&amp;SUBSTITUTE(B202,"'","''")&amp;"' and  EnterpriseId="&amp;EntId&amp;")")&amp;", null, 0, 0, "&amp;if(I202&lt;&gt;"Published (managed by a publisher)", "null", "(select PublisherId from Publishers where name=N'"&amp;SUBSTITUTE(trim(J202),"'","''")&amp;"' and EnterpriseId="&amp;EntId&amp;")")&amp;" , null, (select RightsId from MechanicalsRights where RightsName='"&amp;SUBSTITUTE(I202,"'","''")&amp;"'), null, null, (select RoleId from ContributorRoles where Name='"&amp;F202&amp;"'))"</f>
        <v>insert into ComposerContent VALUES ((select max(ComposerId) from Composers where Name=N'Plauto Poeckel' and EnterpriseId=647322), 100, (select max(TrackId) from tracks where isrc='QZ5AB2354581' and EnterpriseId=647322), null, 0, 0, null , null, (select RightsId from MechanicalsRights where RightsName='Copyright control (self-published)'), null, null, (select RoleId from ContributorRoles where Name='Composer &amp; Lyricist'))</v>
      </c>
      <c r="M202" s="28" t="str">
        <f>VLOOKUP(A202,'9) Audio_Properties'!A:A,1,0)</f>
        <v>QZ5AB2354581</v>
      </c>
    </row>
    <row r="203">
      <c r="A203" s="34" t="s">
        <v>1056</v>
      </c>
      <c r="B203" s="84"/>
      <c r="C203" s="164" t="str">
        <f t="array" ref="C203">ifs(and(isblank($A203),isblank($B203)),"", not(iserror(vlookup($A203&amp;$B203,'5) Release_Track'!$F:$F&amp;'5) Release_Track'!$G:$G,1,0))),vlookup($A203&amp;$B203,{'5) Release_Track'!$F:$F&amp;'5) Release_Track'!$G:$G,'5) Release_Track'!$H:$H},2,0), or(and(not(isblank($B203)),$B203=$B202,$A203&lt;&gt;$A202),and(not(isblank($A203)),$A203=$A202,$B203&lt;&gt;$B202)),"ID LISTS UNALIGNED",and($A203&lt;&gt;"",countif('5) Release_Track'!$F:$F,$A203)=0),"NO ISRC MATCH in Release_Track",and($B203&lt;&gt;"",countif('5) Release_Track'!$G:$G,$B203)=0),"NO CATALOG ID MATCH in Release_Track",iserror(vlookup($A203&amp;$B203,'5) Release_Track'!$F:$F&amp;'5) Release_Track'!$G:$G,1,0)),"NO ISRC-CATALOG ID pair MATCH in Release_Track" )</f>
        <v>O Melhor do Mundo</v>
      </c>
      <c r="D203" s="164" t="str">
        <f t="array" ref="D203">ifs(and(isblank($A203),isblank($B203)),"", not(iserror(vlookup($A203&amp;$B203,'5) Release_Track'!$F:$F&amp;'5) Release_Track'!$G:$G,1,0))),vlookup($A203&amp;$B203,{'5) Release_Track'!$F:$F&amp;'5) Release_Track'!$G:$G,'5) Release_Track'!$I:$I},2,0), or(and(not(isblank($B203)),$B203=$B202,$A203&lt;&gt;$A202),and(not(isblank($A203)),$A203=$A202,$B203&lt;&gt;$B202)),"ID LISTS UNALIGNED",and($A203&lt;&gt;"",countif('5) Release_Track'!$F:$F,$A203)=0),"NO ISRC MATCH in Release_Track",and($B203&lt;&gt;"",countif('5) Release_Track'!$G:$G,$B203)=0),"NO CATALOG ID MATCH in Release_Track",iserror(vlookup($A203&amp;$B203,'5) Release_Track'!$F:$F&amp;'5) Release_Track'!$G:$G,1,0)),"NO ISRC-CATALOG ID pair MATCH in Release_Track" )</f>
        <v>Speed Up</v>
      </c>
      <c r="E203" s="197" t="s">
        <v>1286</v>
      </c>
      <c r="F203" s="93" t="s">
        <v>1305</v>
      </c>
      <c r="G203" s="196">
        <v>1.0</v>
      </c>
      <c r="H203" s="192">
        <f t="shared" si="1"/>
        <v>1</v>
      </c>
      <c r="I203" s="34" t="s">
        <v>1306</v>
      </c>
      <c r="J203" s="20"/>
      <c r="K203" s="20"/>
      <c r="L203" s="8" t="str">
        <f>"insert into ComposerContent VALUES ((select max(ComposerId) from Composers where Name=N'"&amp;SUBSTITUTE(trim(E203),"'","''")&amp;"' and EnterpriseId="&amp;EntId&amp;"), "&amp;G203*100&amp;", "&amp;if(ISBLANK(B203),"(select max(TrackId) from tracks where isrc='"&amp;A203&amp;"' and EnterpriseId="&amp;EntId&amp;")","(select max(TrackId) from Tracks where TrackVendorId='"&amp;SUBSTITUTE(B203,"'","''")&amp;"' and  EnterpriseId="&amp;EntId&amp;")")&amp;", null, 0, 0, "&amp;if(I203&lt;&gt;"Published (managed by a publisher)", "null", "(select PublisherId from Publishers where name=N'"&amp;SUBSTITUTE(trim(J203),"'","''")&amp;"' and EnterpriseId="&amp;EntId&amp;")")&amp;" , null, (select RightsId from MechanicalsRights where RightsName='"&amp;SUBSTITUTE(I203,"'","''")&amp;"'), null, null, (select RoleId from ContributorRoles where Name='"&amp;F203&amp;"'))"</f>
        <v>insert into ComposerContent VALUES ((select max(ComposerId) from Composers where Name=N'Plauto Poeckel' and EnterpriseId=647322), 100, (select max(TrackId) from tracks where isrc='QZ5AB2354562' and EnterpriseId=647322), null, 0, 0, null , null, (select RightsId from MechanicalsRights where RightsName='Copyright control (self-published)'), null, null, (select RoleId from ContributorRoles where Name='Composer &amp; Lyricist'))</v>
      </c>
      <c r="M203" s="28" t="str">
        <f>VLOOKUP(A203,'9) Audio_Properties'!A:A,1,0)</f>
        <v>QZ5AB2354562</v>
      </c>
    </row>
    <row r="204">
      <c r="A204" s="34" t="s">
        <v>1058</v>
      </c>
      <c r="B204" s="84"/>
      <c r="C204" s="164" t="str">
        <f t="array" ref="C204">ifs(and(isblank($A204),isblank($B204)),"", not(iserror(vlookup($A204&amp;$B204,'5) Release_Track'!$F:$F&amp;'5) Release_Track'!$G:$G,1,0))),vlookup($A204&amp;$B204,{'5) Release_Track'!$F:$F&amp;'5) Release_Track'!$G:$G,'5) Release_Track'!$H:$H},2,0), or(and(not(isblank($B204)),$B204=$B203,$A204&lt;&gt;$A203),and(not(isblank($A204)),$A204=$A203,$B204&lt;&gt;$B203)),"ID LISTS UNALIGNED",and($A204&lt;&gt;"",countif('5) Release_Track'!$F:$F,$A204)=0),"NO ISRC MATCH in Release_Track",and($B204&lt;&gt;"",countif('5) Release_Track'!$G:$G,$B204)=0),"NO CATALOG ID MATCH in Release_Track",iserror(vlookup($A204&amp;$B204,'5) Release_Track'!$F:$F&amp;'5) Release_Track'!$G:$G,1,0)),"NO ISRC-CATALOG ID pair MATCH in Release_Track" )</f>
        <v>Yonkou das Sombras</v>
      </c>
      <c r="D204" s="134" t="str">
        <f t="array" ref="D204">ifs(and(isblank($A204),isblank($B204)),"", not(iserror(vlookup($A204&amp;$B204,'5) Release_Track'!$F:$F&amp;'5) Release_Track'!$G:$G,1,0))),vlookup($A204&amp;$B204,{'5) Release_Track'!$F:$F&amp;'5) Release_Track'!$G:$G,'5) Release_Track'!$I:$I},2,0), or(and(not(isblank($B204)),$B204=$B203,$A204&lt;&gt;$A203),and(not(isblank($A204)),$A204=$A203,$B204&lt;&gt;$B203)),"ID LISTS UNALIGNED",and($A204&lt;&gt;"",countif('5) Release_Track'!$F:$F,$A204)=0),"NO ISRC MATCH in Release_Track",and($B204&lt;&gt;"",countif('5) Release_Track'!$G:$G,$B204)=0),"NO CATALOG ID MATCH in Release_Track",iserror(vlookup($A204&amp;$B204,'5) Release_Track'!$F:$F&amp;'5) Release_Track'!$G:$G,1,0)),"NO ISRC-CATALOG ID pair MATCH in Release_Track" )</f>
        <v/>
      </c>
      <c r="E204" s="197" t="s">
        <v>1286</v>
      </c>
      <c r="F204" s="93" t="s">
        <v>1305</v>
      </c>
      <c r="G204" s="196">
        <v>1.0</v>
      </c>
      <c r="H204" s="192">
        <f t="shared" si="1"/>
        <v>1</v>
      </c>
      <c r="I204" s="34" t="s">
        <v>1306</v>
      </c>
      <c r="J204" s="20"/>
      <c r="K204" s="20"/>
      <c r="L204" s="8" t="str">
        <f>"insert into ComposerContent VALUES ((select max(ComposerId) from Composers where Name=N'"&amp;SUBSTITUTE(trim(E204),"'","''")&amp;"' and EnterpriseId="&amp;EntId&amp;"), "&amp;G204*100&amp;", "&amp;if(ISBLANK(B204),"(select max(TrackId) from tracks where isrc='"&amp;A204&amp;"' and EnterpriseId="&amp;EntId&amp;")","(select max(TrackId) from Tracks where TrackVendorId='"&amp;SUBSTITUTE(B204,"'","''")&amp;"' and  EnterpriseId="&amp;EntId&amp;")")&amp;", null, 0, 0, "&amp;if(I204&lt;&gt;"Published (managed by a publisher)", "null", "(select PublisherId from Publishers where name=N'"&amp;SUBSTITUTE(trim(J204),"'","''")&amp;"' and EnterpriseId="&amp;EntId&amp;")")&amp;" , null, (select RightsId from MechanicalsRights where RightsName='"&amp;SUBSTITUTE(I204,"'","''")&amp;"'), null, null, (select RoleId from ContributorRoles where Name='"&amp;F204&amp;"'))"</f>
        <v>insert into ComposerContent VALUES ((select max(ComposerId) from Composers where Name=N'Plauto Poeckel' and EnterpriseId=647322), 100, (select max(TrackId) from tracks where isrc='QZGLM2313600' and EnterpriseId=647322), null, 0, 0, null , null, (select RightsId from MechanicalsRights where RightsName='Copyright control (self-published)'), null, null, (select RoleId from ContributorRoles where Name='Composer &amp; Lyricist'))</v>
      </c>
      <c r="M204" s="28" t="str">
        <f>VLOOKUP(A204,'9) Audio_Properties'!A:A,1,0)</f>
        <v>QZGLM2313600</v>
      </c>
    </row>
    <row r="205">
      <c r="A205" s="34" t="s">
        <v>1060</v>
      </c>
      <c r="B205" s="84"/>
      <c r="C205" s="164" t="str">
        <f t="array" ref="C205">ifs(and(isblank($A205),isblank($B205)),"", not(iserror(vlookup($A205&amp;$B205,'5) Release_Track'!$F:$F&amp;'5) Release_Track'!$G:$G,1,0))),vlookup($A205&amp;$B205,{'5) Release_Track'!$F:$F&amp;'5) Release_Track'!$G:$G,'5) Release_Track'!$H:$H},2,0), or(and(not(isblank($B205)),$B205=$B204,$A205&lt;&gt;$A204),and(not(isblank($A205)),$A205=$A204,$B205&lt;&gt;$B204)),"ID LISTS UNALIGNED",and($A205&lt;&gt;"",countif('5) Release_Track'!$F:$F,$A205)=0),"NO ISRC MATCH in Release_Track",and($B205&lt;&gt;"",countif('5) Release_Track'!$G:$G,$B205)=0),"NO CATALOG ID MATCH in Release_Track",iserror(vlookup($A205&amp;$B205,'5) Release_Track'!$F:$F&amp;'5) Release_Track'!$G:$G,1,0)),"NO ISRC-CATALOG ID pair MATCH in Release_Track" )</f>
        <v>Yonkou das Sombras</v>
      </c>
      <c r="D205" s="164" t="str">
        <f t="array" ref="D205">ifs(and(isblank($A205),isblank($B205)),"", not(iserror(vlookup($A205&amp;$B205,'5) Release_Track'!$F:$F&amp;'5) Release_Track'!$G:$G,1,0))),vlookup($A205&amp;$B205,{'5) Release_Track'!$F:$F&amp;'5) Release_Track'!$G:$G,'5) Release_Track'!$I:$I},2,0), or(and(not(isblank($B205)),$B205=$B204,$A205&lt;&gt;$A204),and(not(isblank($A205)),$A205=$A204,$B205&lt;&gt;$B204)),"ID LISTS UNALIGNED",and($A205&lt;&gt;"",countif('5) Release_Track'!$F:$F,$A205)=0),"NO ISRC MATCH in Release_Track",and($B205&lt;&gt;"",countif('5) Release_Track'!$G:$G,$B205)=0),"NO CATALOG ID MATCH in Release_Track",iserror(vlookup($A205&amp;$B205,'5) Release_Track'!$F:$F&amp;'5) Release_Track'!$G:$G,1,0)),"NO ISRC-CATALOG ID pair MATCH in Release_Track" )</f>
        <v>Speed Up</v>
      </c>
      <c r="E205" s="197" t="s">
        <v>1286</v>
      </c>
      <c r="F205" s="93" t="s">
        <v>1305</v>
      </c>
      <c r="G205" s="196">
        <v>1.0</v>
      </c>
      <c r="H205" s="192">
        <f t="shared" si="1"/>
        <v>1</v>
      </c>
      <c r="I205" s="34" t="s">
        <v>1306</v>
      </c>
      <c r="J205" s="20"/>
      <c r="K205" s="20"/>
      <c r="L205" s="8" t="str">
        <f>"insert into ComposerContent VALUES ((select max(ComposerId) from Composers where Name=N'"&amp;SUBSTITUTE(trim(E205),"'","''")&amp;"' and EnterpriseId="&amp;EntId&amp;"), "&amp;G205*100&amp;", "&amp;if(ISBLANK(B205),"(select max(TrackId) from tracks where isrc='"&amp;A205&amp;"' and EnterpriseId="&amp;EntId&amp;")","(select max(TrackId) from Tracks where TrackVendorId='"&amp;SUBSTITUTE(B205,"'","''")&amp;"' and  EnterpriseId="&amp;EntId&amp;")")&amp;", null, 0, 0, "&amp;if(I205&lt;&gt;"Published (managed by a publisher)", "null", "(select PublisherId from Publishers where name=N'"&amp;SUBSTITUTE(trim(J205),"'","''")&amp;"' and EnterpriseId="&amp;EntId&amp;")")&amp;" , null, (select RightsId from MechanicalsRights where RightsName='"&amp;SUBSTITUTE(I205,"'","''")&amp;"'), null, null, (select RoleId from ContributorRoles where Name='"&amp;F205&amp;"'))"</f>
        <v>insert into ComposerContent VALUES ((select max(ComposerId) from Composers where Name=N'Plauto Poeckel' and EnterpriseId=647322), 100, (select max(TrackId) from tracks where isrc='QZGLM2313596' and EnterpriseId=647322), null, 0, 0, null , null, (select RightsId from MechanicalsRights where RightsName='Copyright control (self-published)'), null, null, (select RoleId from ContributorRoles where Name='Composer &amp; Lyricist'))</v>
      </c>
      <c r="M205" s="28" t="str">
        <f>VLOOKUP(A205,'9) Audio_Properties'!A:A,1,0)</f>
        <v>QZGLM2313596</v>
      </c>
    </row>
    <row r="206">
      <c r="A206" s="34" t="s">
        <v>1062</v>
      </c>
      <c r="B206" s="84"/>
      <c r="C206" s="164" t="str">
        <f t="array" ref="C206">ifs(and(isblank($A206),isblank($B206)),"", not(iserror(vlookup($A206&amp;$B206,'5) Release_Track'!$F:$F&amp;'5) Release_Track'!$G:$G,1,0))),vlookup($A206&amp;$B206,{'5) Release_Track'!$F:$F&amp;'5) Release_Track'!$G:$G,'5) Release_Track'!$H:$H},2,0), or(and(not(isblank($B206)),$B206=$B205,$A206&lt;&gt;$A205),and(not(isblank($A206)),$A206=$A205,$B206&lt;&gt;$B205)),"ID LISTS UNALIGNED",and($A206&lt;&gt;"",countif('5) Release_Track'!$F:$F,$A206)=0),"NO ISRC MATCH in Release_Track",and($B206&lt;&gt;"",countif('5) Release_Track'!$G:$G,$B206)=0),"NO CATALOG ID MATCH in Release_Track",iserror(vlookup($A206&amp;$B206,'5) Release_Track'!$F:$F&amp;'5) Release_Track'!$G:$G,1,0)),"NO ISRC-CATALOG ID pair MATCH in Release_Track" )</f>
        <v>Escolhido por Deus</v>
      </c>
      <c r="D206" s="134" t="str">
        <f t="array" ref="D206">ifs(and(isblank($A206),isblank($B206)),"", not(iserror(vlookup($A206&amp;$B206,'5) Release_Track'!$F:$F&amp;'5) Release_Track'!$G:$G,1,0))),vlookup($A206&amp;$B206,{'5) Release_Track'!$F:$F&amp;'5) Release_Track'!$G:$G,'5) Release_Track'!$I:$I},2,0), or(and(not(isblank($B206)),$B206=$B205,$A206&lt;&gt;$A205),and(not(isblank($A206)),$A206=$A205,$B206&lt;&gt;$B205)),"ID LISTS UNALIGNED",and($A206&lt;&gt;"",countif('5) Release_Track'!$F:$F,$A206)=0),"NO ISRC MATCH in Release_Track",and($B206&lt;&gt;"",countif('5) Release_Track'!$G:$G,$B206)=0),"NO CATALOG ID MATCH in Release_Track",iserror(vlookup($A206&amp;$B206,'5) Release_Track'!$F:$F&amp;'5) Release_Track'!$G:$G,1,0)),"NO ISRC-CATALOG ID pair MATCH in Release_Track" )</f>
        <v/>
      </c>
      <c r="E206" s="197" t="s">
        <v>1286</v>
      </c>
      <c r="F206" s="93" t="s">
        <v>1305</v>
      </c>
      <c r="G206" s="196">
        <v>1.0</v>
      </c>
      <c r="H206" s="192">
        <f t="shared" si="1"/>
        <v>1</v>
      </c>
      <c r="I206" s="34" t="s">
        <v>1306</v>
      </c>
      <c r="J206" s="20"/>
      <c r="K206" s="20"/>
      <c r="L206" s="8" t="str">
        <f>"insert into ComposerContent VALUES ((select max(ComposerId) from Composers where Name=N'"&amp;SUBSTITUTE(trim(E206),"'","''")&amp;"' and EnterpriseId="&amp;EntId&amp;"), "&amp;G206*100&amp;", "&amp;if(ISBLANK(B206),"(select max(TrackId) from tracks where isrc='"&amp;A206&amp;"' and EnterpriseId="&amp;EntId&amp;")","(select max(TrackId) from Tracks where TrackVendorId='"&amp;SUBSTITUTE(B206,"'","''")&amp;"' and  EnterpriseId="&amp;EntId&amp;")")&amp;", null, 0, 0, "&amp;if(I206&lt;&gt;"Published (managed by a publisher)", "null", "(select PublisherId from Publishers where name=N'"&amp;SUBSTITUTE(trim(J206),"'","''")&amp;"' and EnterpriseId="&amp;EntId&amp;")")&amp;" , null, (select RightsId from MechanicalsRights where RightsName='"&amp;SUBSTITUTE(I206,"'","''")&amp;"'), null, null, (select RoleId from ContributorRoles where Name='"&amp;F206&amp;"'))"</f>
        <v>insert into ComposerContent VALUES ((select max(ComposerId) from Composers where Name=N'Plauto Poeckel' and EnterpriseId=647322), 100, (select max(TrackId) from tracks where isrc='QZGLM2338586' and EnterpriseId=647322), null, 0, 0, null , null, (select RightsId from MechanicalsRights where RightsName='Copyright control (self-published)'), null, null, (select RoleId from ContributorRoles where Name='Composer &amp; Lyricist'))</v>
      </c>
      <c r="M206" s="28" t="str">
        <f>VLOOKUP(A206,'9) Audio_Properties'!A:A,1,0)</f>
        <v>QZGLM2338586</v>
      </c>
    </row>
    <row r="207">
      <c r="A207" s="34" t="s">
        <v>1064</v>
      </c>
      <c r="B207" s="84"/>
      <c r="C207" s="164" t="str">
        <f t="array" ref="C207">ifs(and(isblank($A207),isblank($B207)),"", not(iserror(vlookup($A207&amp;$B207,'5) Release_Track'!$F:$F&amp;'5) Release_Track'!$G:$G,1,0))),vlookup($A207&amp;$B207,{'5) Release_Track'!$F:$F&amp;'5) Release_Track'!$G:$G,'5) Release_Track'!$H:$H},2,0), or(and(not(isblank($B207)),$B207=$B206,$A207&lt;&gt;$A206),and(not(isblank($A207)),$A207=$A206,$B207&lt;&gt;$B206)),"ID LISTS UNALIGNED",and($A207&lt;&gt;"",countif('5) Release_Track'!$F:$F,$A207)=0),"NO ISRC MATCH in Release_Track",and($B207&lt;&gt;"",countif('5) Release_Track'!$G:$G,$B207)=0),"NO CATALOG ID MATCH in Release_Track",iserror(vlookup($A207&amp;$B207,'5) Release_Track'!$F:$F&amp;'5) Release_Track'!$G:$G,1,0)),"NO ISRC-CATALOG ID pair MATCH in Release_Track" )</f>
        <v>Escolhido por Deus</v>
      </c>
      <c r="D207" s="164" t="str">
        <f t="array" ref="D207">ifs(and(isblank($A207),isblank($B207)),"", not(iserror(vlookup($A207&amp;$B207,'5) Release_Track'!$F:$F&amp;'5) Release_Track'!$G:$G,1,0))),vlookup($A207&amp;$B207,{'5) Release_Track'!$F:$F&amp;'5) Release_Track'!$G:$G,'5) Release_Track'!$I:$I},2,0), or(and(not(isblank($B207)),$B207=$B206,$A207&lt;&gt;$A206),and(not(isblank($A207)),$A207=$A206,$B207&lt;&gt;$B206)),"ID LISTS UNALIGNED",and($A207&lt;&gt;"",countif('5) Release_Track'!$F:$F,$A207)=0),"NO ISRC MATCH in Release_Track",and($B207&lt;&gt;"",countif('5) Release_Track'!$G:$G,$B207)=0),"NO CATALOG ID MATCH in Release_Track",iserror(vlookup($A207&amp;$B207,'5) Release_Track'!$F:$F&amp;'5) Release_Track'!$G:$G,1,0)),"NO ISRC-CATALOG ID pair MATCH in Release_Track" )</f>
        <v>Speed Up</v>
      </c>
      <c r="E207" s="197" t="s">
        <v>1286</v>
      </c>
      <c r="F207" s="93" t="s">
        <v>1305</v>
      </c>
      <c r="G207" s="196">
        <v>1.0</v>
      </c>
      <c r="H207" s="192">
        <f t="shared" si="1"/>
        <v>1</v>
      </c>
      <c r="I207" s="34" t="s">
        <v>1306</v>
      </c>
      <c r="J207" s="20"/>
      <c r="K207" s="20"/>
      <c r="L207" s="8" t="str">
        <f>"insert into ComposerContent VALUES ((select max(ComposerId) from Composers where Name=N'"&amp;SUBSTITUTE(trim(E207),"'","''")&amp;"' and EnterpriseId="&amp;EntId&amp;"), "&amp;G207*100&amp;", "&amp;if(ISBLANK(B207),"(select max(TrackId) from tracks where isrc='"&amp;A207&amp;"' and EnterpriseId="&amp;EntId&amp;")","(select max(TrackId) from Tracks where TrackVendorId='"&amp;SUBSTITUTE(B207,"'","''")&amp;"' and  EnterpriseId="&amp;EntId&amp;")")&amp;", null, 0, 0, "&amp;if(I207&lt;&gt;"Published (managed by a publisher)", "null", "(select PublisherId from Publishers where name=N'"&amp;SUBSTITUTE(trim(J207),"'","''")&amp;"' and EnterpriseId="&amp;EntId&amp;")")&amp;" , null, (select RightsId from MechanicalsRights where RightsName='"&amp;SUBSTITUTE(I207,"'","''")&amp;"'), null, null, (select RoleId from ContributorRoles where Name='"&amp;F207&amp;"'))"</f>
        <v>insert into ComposerContent VALUES ((select max(ComposerId) from Composers where Name=N'Plauto Poeckel' and EnterpriseId=647322), 100, (select max(TrackId) from tracks where isrc='QZGLM2342830' and EnterpriseId=647322), null, 0, 0, null , null, (select RightsId from MechanicalsRights where RightsName='Copyright control (self-published)'), null, null, (select RoleId from ContributorRoles where Name='Composer &amp; Lyricist'))</v>
      </c>
      <c r="M207" s="28" t="str">
        <f>VLOOKUP(A207,'9) Audio_Properties'!A:A,1,0)</f>
        <v>QZGLM2342830</v>
      </c>
    </row>
    <row r="208">
      <c r="A208" s="34" t="s">
        <v>1066</v>
      </c>
      <c r="B208" s="84"/>
      <c r="C208" s="164" t="str">
        <f t="array" ref="C208">ifs(and(isblank($A208),isblank($B208)),"", not(iserror(vlookup($A208&amp;$B208,'5) Release_Track'!$F:$F&amp;'5) Release_Track'!$G:$G,1,0))),vlookup($A208&amp;$B208,{'5) Release_Track'!$F:$F&amp;'5) Release_Track'!$G:$G,'5) Release_Track'!$H:$H},2,0), or(and(not(isblank($B208)),$B208=$B207,$A208&lt;&gt;$A207),and(not(isblank($A208)),$A208=$A207,$B208&lt;&gt;$B207)),"ID LISTS UNALIGNED",and($A208&lt;&gt;"",countif('5) Release_Track'!$F:$F,$A208)=0),"NO ISRC MATCH in Release_Track",and($B208&lt;&gt;"",countif('5) Release_Track'!$G:$G,$B208)=0),"NO CATALOG ID MATCH in Release_Track",iserror(vlookup($A208&amp;$B208,'5) Release_Track'!$F:$F&amp;'5) Release_Track'!$G:$G,1,0)),"NO ISRC-CATALOG ID pair MATCH in Release_Track" )</f>
        <v>Rei da Dança</v>
      </c>
      <c r="D208" s="134" t="str">
        <f t="array" ref="D208">ifs(and(isblank($A208),isblank($B208)),"", not(iserror(vlookup($A208&amp;$B208,'5) Release_Track'!$F:$F&amp;'5) Release_Track'!$G:$G,1,0))),vlookup($A208&amp;$B208,{'5) Release_Track'!$F:$F&amp;'5) Release_Track'!$G:$G,'5) Release_Track'!$I:$I},2,0), or(and(not(isblank($B208)),$B208=$B207,$A208&lt;&gt;$A207),and(not(isblank($A208)),$A208=$A207,$B208&lt;&gt;$B207)),"ID LISTS UNALIGNED",and($A208&lt;&gt;"",countif('5) Release_Track'!$F:$F,$A208)=0),"NO ISRC MATCH in Release_Track",and($B208&lt;&gt;"",countif('5) Release_Track'!$G:$G,$B208)=0),"NO CATALOG ID MATCH in Release_Track",iserror(vlookup($A208&amp;$B208,'5) Release_Track'!$F:$F&amp;'5) Release_Track'!$G:$G,1,0)),"NO ISRC-CATALOG ID pair MATCH in Release_Track" )</f>
        <v/>
      </c>
      <c r="E208" s="197" t="s">
        <v>1286</v>
      </c>
      <c r="F208" s="93" t="s">
        <v>1305</v>
      </c>
      <c r="G208" s="196">
        <v>1.0</v>
      </c>
      <c r="H208" s="192">
        <f t="shared" si="1"/>
        <v>1</v>
      </c>
      <c r="I208" s="34" t="s">
        <v>1306</v>
      </c>
      <c r="J208" s="20"/>
      <c r="K208" s="20"/>
      <c r="L208" s="8" t="str">
        <f>"insert into ComposerContent VALUES ((select max(ComposerId) from Composers where Name=N'"&amp;SUBSTITUTE(trim(E208),"'","''")&amp;"' and EnterpriseId="&amp;EntId&amp;"), "&amp;G208*100&amp;", "&amp;if(ISBLANK(B208),"(select max(TrackId) from tracks where isrc='"&amp;A208&amp;"' and EnterpriseId="&amp;EntId&amp;")","(select max(TrackId) from Tracks where TrackVendorId='"&amp;SUBSTITUTE(B208,"'","''")&amp;"' and  EnterpriseId="&amp;EntId&amp;")")&amp;", null, 0, 0, "&amp;if(I208&lt;&gt;"Published (managed by a publisher)", "null", "(select PublisherId from Publishers where name=N'"&amp;SUBSTITUTE(trim(J208),"'","''")&amp;"' and EnterpriseId="&amp;EntId&amp;")")&amp;" , null, (select RightsId from MechanicalsRights where RightsName='"&amp;SUBSTITUTE(I208,"'","''")&amp;"'), null, null, (select RoleId from ContributorRoles where Name='"&amp;F208&amp;"'))"</f>
        <v>insert into ComposerContent VALUES ((select max(ComposerId) from Composers where Name=N'Plauto Poeckel' and EnterpriseId=647322), 100, (select max(TrackId) from tracks where isrc='QZGLM2366778' and EnterpriseId=647322), null, 0, 0, null , null, (select RightsId from MechanicalsRights where RightsName='Copyright control (self-published)'), null, null, (select RoleId from ContributorRoles where Name='Composer &amp; Lyricist'))</v>
      </c>
      <c r="M208" s="28" t="str">
        <f>VLOOKUP(A208,'9) Audio_Properties'!A:A,1,0)</f>
        <v>QZGLM2366778</v>
      </c>
    </row>
    <row r="209">
      <c r="A209" s="34" t="s">
        <v>1068</v>
      </c>
      <c r="B209" s="84"/>
      <c r="C209" s="164" t="str">
        <f t="array" ref="C209">ifs(and(isblank($A209),isblank($B209)),"", not(iserror(vlookup($A209&amp;$B209,'5) Release_Track'!$F:$F&amp;'5) Release_Track'!$G:$G,1,0))),vlookup($A209&amp;$B209,{'5) Release_Track'!$F:$F&amp;'5) Release_Track'!$G:$G,'5) Release_Track'!$H:$H},2,0), or(and(not(isblank($B209)),$B209=$B208,$A209&lt;&gt;$A208),and(not(isblank($A209)),$A209=$A208,$B209&lt;&gt;$B208)),"ID LISTS UNALIGNED",and($A209&lt;&gt;"",countif('5) Release_Track'!$F:$F,$A209)=0),"NO ISRC MATCH in Release_Track",and($B209&lt;&gt;"",countif('5) Release_Track'!$G:$G,$B209)=0),"NO CATALOG ID MATCH in Release_Track",iserror(vlookup($A209&amp;$B209,'5) Release_Track'!$F:$F&amp;'5) Release_Track'!$G:$G,1,0)),"NO ISRC-CATALOG ID pair MATCH in Release_Track" )</f>
        <v>Rei da Dança</v>
      </c>
      <c r="D209" s="164" t="str">
        <f t="array" ref="D209">ifs(and(isblank($A209),isblank($B209)),"", not(iserror(vlookup($A209&amp;$B209,'5) Release_Track'!$F:$F&amp;'5) Release_Track'!$G:$G,1,0))),vlookup($A209&amp;$B209,{'5) Release_Track'!$F:$F&amp;'5) Release_Track'!$G:$G,'5) Release_Track'!$I:$I},2,0), or(and(not(isblank($B209)),$B209=$B208,$A209&lt;&gt;$A208),and(not(isblank($A209)),$A209=$A208,$B209&lt;&gt;$B208)),"ID LISTS UNALIGNED",and($A209&lt;&gt;"",countif('5) Release_Track'!$F:$F,$A209)=0),"NO ISRC MATCH in Release_Track",and($B209&lt;&gt;"",countif('5) Release_Track'!$G:$G,$B209)=0),"NO CATALOG ID MATCH in Release_Track",iserror(vlookup($A209&amp;$B209,'5) Release_Track'!$F:$F&amp;'5) Release_Track'!$G:$G,1,0)),"NO ISRC-CATALOG ID pair MATCH in Release_Track" )</f>
        <v>Speed Up</v>
      </c>
      <c r="E209" s="195" t="s">
        <v>1286</v>
      </c>
      <c r="F209" s="93" t="s">
        <v>1305</v>
      </c>
      <c r="G209" s="201">
        <v>1.0</v>
      </c>
      <c r="H209" s="192">
        <f t="shared" si="1"/>
        <v>1</v>
      </c>
      <c r="I209" s="34" t="s">
        <v>1306</v>
      </c>
      <c r="J209" s="20"/>
      <c r="K209" s="20"/>
      <c r="L209" s="8" t="str">
        <f>"insert into ComposerContent VALUES ((select max(ComposerId) from Composers where Name=N'"&amp;SUBSTITUTE(trim(E209),"'","''")&amp;"' and EnterpriseId="&amp;EntId&amp;"), "&amp;G209*100&amp;", "&amp;if(ISBLANK(B209),"(select max(TrackId) from tracks where isrc='"&amp;A209&amp;"' and EnterpriseId="&amp;EntId&amp;")","(select max(TrackId) from Tracks where TrackVendorId='"&amp;SUBSTITUTE(B209,"'","''")&amp;"' and  EnterpriseId="&amp;EntId&amp;")")&amp;", null, 0, 0, "&amp;if(I209&lt;&gt;"Published (managed by a publisher)", "null", "(select PublisherId from Publishers where name=N'"&amp;SUBSTITUTE(trim(J209),"'","''")&amp;"' and EnterpriseId="&amp;EntId&amp;")")&amp;" , null, (select RightsId from MechanicalsRights where RightsName='"&amp;SUBSTITUTE(I209,"'","''")&amp;"'), null, null, (select RoleId from ContributorRoles where Name='"&amp;F209&amp;"'))"</f>
        <v>insert into ComposerContent VALUES ((select max(ComposerId) from Composers where Name=N'Plauto Poeckel' and EnterpriseId=647322), 100, (select max(TrackId) from tracks where isrc='QZGLM2391076' and EnterpriseId=647322), null, 0, 0, null , null, (select RightsId from MechanicalsRights where RightsName='Copyright control (self-published)'), null, null, (select RoleId from ContributorRoles where Name='Composer &amp; Lyricist'))</v>
      </c>
      <c r="M209" s="28" t="str">
        <f>VLOOKUP(A209,'9) Audio_Properties'!A:A,1,0)</f>
        <v>QZGLM2391076</v>
      </c>
    </row>
    <row r="210">
      <c r="A210" s="34" t="s">
        <v>1070</v>
      </c>
      <c r="B210" s="84"/>
      <c r="C210" s="164" t="str">
        <f t="array" ref="C210">ifs(and(isblank($A210),isblank($B210)),"", not(iserror(vlookup($A210&amp;$B210,'5) Release_Track'!$F:$F&amp;'5) Release_Track'!$G:$G,1,0))),vlookup($A210&amp;$B210,{'5) Release_Track'!$F:$F&amp;'5) Release_Track'!$G:$G,'5) Release_Track'!$H:$H},2,0), or(and(not(isblank($B210)),$B210=$B209,$A210&lt;&gt;$A209),and(not(isblank($A210)),$A210=$A209,$B210&lt;&gt;$B209)),"ID LISTS UNALIGNED",and($A210&lt;&gt;"",countif('5) Release_Track'!$F:$F,$A210)=0),"NO ISRC MATCH in Release_Track",and($B210&lt;&gt;"",countif('5) Release_Track'!$G:$G,$B210)=0),"NO CATALOG ID MATCH in Release_Track",iserror(vlookup($A210&amp;$B210,'5) Release_Track'!$F:$F&amp;'5) Release_Track'!$G:$G,1,0)),"NO ISRC-CATALOG ID pair MATCH in Release_Track" )</f>
        <v>Filho da Luz</v>
      </c>
      <c r="D210" s="134" t="str">
        <f t="array" ref="D210">ifs(and(isblank($A210),isblank($B210)),"", not(iserror(vlookup($A210&amp;$B210,'5) Release_Track'!$F:$F&amp;'5) Release_Track'!$G:$G,1,0))),vlookup($A210&amp;$B210,{'5) Release_Track'!$F:$F&amp;'5) Release_Track'!$G:$G,'5) Release_Track'!$I:$I},2,0), or(and(not(isblank($B210)),$B210=$B209,$A210&lt;&gt;$A209),and(not(isblank($A210)),$A210=$A209,$B210&lt;&gt;$B209)),"ID LISTS UNALIGNED",and($A210&lt;&gt;"",countif('5) Release_Track'!$F:$F,$A210)=0),"NO ISRC MATCH in Release_Track",and($B210&lt;&gt;"",countif('5) Release_Track'!$G:$G,$B210)=0),"NO CATALOG ID MATCH in Release_Track",iserror(vlookup($A210&amp;$B210,'5) Release_Track'!$F:$F&amp;'5) Release_Track'!$G:$G,1,0)),"NO ISRC-CATALOG ID pair MATCH in Release_Track" )</f>
        <v/>
      </c>
      <c r="E210" s="195" t="s">
        <v>1286</v>
      </c>
      <c r="F210" s="93" t="s">
        <v>1305</v>
      </c>
      <c r="G210" s="196">
        <v>0.5</v>
      </c>
      <c r="H210" s="192">
        <f t="shared" si="1"/>
        <v>0.5</v>
      </c>
      <c r="I210" s="34" t="s">
        <v>1306</v>
      </c>
      <c r="J210" s="20"/>
      <c r="K210" s="20"/>
      <c r="L210" s="8" t="str">
        <f>"insert into ComposerContent VALUES ((select max(ComposerId) from Composers where Name=N'"&amp;SUBSTITUTE(trim(E210),"'","''")&amp;"' and EnterpriseId="&amp;EntId&amp;"), "&amp;G210*100&amp;", "&amp;if(ISBLANK(B210),"(select max(TrackId) from tracks where isrc='"&amp;A210&amp;"' and EnterpriseId="&amp;EntId&amp;")","(select max(TrackId) from Tracks where TrackVendorId='"&amp;SUBSTITUTE(B210,"'","''")&amp;"' and  EnterpriseId="&amp;EntId&amp;")")&amp;", null, 0, 0, "&amp;if(I210&lt;&gt;"Published (managed by a publisher)", "null", "(select PublisherId from Publishers where name=N'"&amp;SUBSTITUTE(trim(J210),"'","''")&amp;"' and EnterpriseId="&amp;EntId&amp;")")&amp;" , null, (select RightsId from MechanicalsRights where RightsName='"&amp;SUBSTITUTE(I210,"'","''")&amp;"'), null, null, (select RoleId from ContributorRoles where Name='"&amp;F210&amp;"'))"</f>
        <v>insert into ComposerContent VALUES ((select max(ComposerId) from Composers where Name=N'Plauto Poeckel' and EnterpriseId=647322), 50, (select max(TrackId) from tracks where isrc='BKTOK2300004' and EnterpriseId=647322), null, 0, 0, null , null, (select RightsId from MechanicalsRights where RightsName='Copyright control (self-published)'), null, null, (select RoleId from ContributorRoles where Name='Composer &amp; Lyricist'))</v>
      </c>
      <c r="M210" s="28" t="str">
        <f>VLOOKUP(A210,'9) Audio_Properties'!A:A,1,0)</f>
        <v>BKTOK2300004</v>
      </c>
    </row>
    <row r="211">
      <c r="A211" s="34" t="s">
        <v>1070</v>
      </c>
      <c r="B211" s="84"/>
      <c r="C211" s="164" t="str">
        <f t="array" ref="C211">ifs(and(isblank($A211),isblank($B211)),"", not(iserror(vlookup($A211&amp;$B211,'5) Release_Track'!$F:$F&amp;'5) Release_Track'!$G:$G,1,0))),vlookup($A211&amp;$B211,{'5) Release_Track'!$F:$F&amp;'5) Release_Track'!$G:$G,'5) Release_Track'!$H:$H},2,0), or(and(not(isblank($B211)),$B211=$B210,$A211&lt;&gt;$A210),and(not(isblank($A211)),$A211=$A210,$B211&lt;&gt;$B210)),"ID LISTS UNALIGNED",and($A211&lt;&gt;"",countif('5) Release_Track'!$F:$F,$A211)=0),"NO ISRC MATCH in Release_Track",and($B211&lt;&gt;"",countif('5) Release_Track'!$G:$G,$B211)=0),"NO CATALOG ID MATCH in Release_Track",iserror(vlookup($A211&amp;$B211,'5) Release_Track'!$F:$F&amp;'5) Release_Track'!$G:$G,1,0)),"NO ISRC-CATALOG ID pair MATCH in Release_Track" )</f>
        <v>Filho da Luz</v>
      </c>
      <c r="D211" s="134"/>
      <c r="E211" s="195" t="s">
        <v>1279</v>
      </c>
      <c r="F211" s="93" t="s">
        <v>1305</v>
      </c>
      <c r="G211" s="196">
        <v>0.5</v>
      </c>
      <c r="H211" s="192">
        <f t="shared" si="1"/>
        <v>1</v>
      </c>
      <c r="I211" s="34" t="s">
        <v>1306</v>
      </c>
      <c r="J211" s="20"/>
      <c r="K211" s="20"/>
      <c r="L211" s="8" t="str">
        <f>"insert into ComposerContent VALUES ((select max(ComposerId) from Composers where Name=N'"&amp;SUBSTITUTE(trim(E211),"'","''")&amp;"' and EnterpriseId="&amp;EntId&amp;"), "&amp;G211*100&amp;", "&amp;if(ISBLANK(B211),"(select max(TrackId) from tracks where isrc='"&amp;A211&amp;"' and EnterpriseId="&amp;EntId&amp;")","(select max(TrackId) from Tracks where TrackVendorId='"&amp;SUBSTITUTE(B211,"'","''")&amp;"' and  EnterpriseId="&amp;EntId&amp;")")&amp;", null, 0, 0, "&amp;if(I211&lt;&gt;"Published (managed by a publisher)", "null", "(select PublisherId from Publishers where name=N'"&amp;SUBSTITUTE(trim(J211),"'","''")&amp;"' and EnterpriseId="&amp;EntId&amp;")")&amp;" , null, (select RightsId from MechanicalsRights where RightsName='"&amp;SUBSTITUTE(I211,"'","''")&amp;"'), null, null, (select RoleId from ContributorRoles where Name='"&amp;F211&amp;"'))"</f>
        <v>insert into ComposerContent VALUES ((select max(ComposerId) from Composers where Name=N'Lucas Gonçalves' and EnterpriseId=647322), 50, (select max(TrackId) from tracks where isrc='BKTOK2300004' and EnterpriseId=647322), null, 0, 0, null , null, (select RightsId from MechanicalsRights where RightsName='Copyright control (self-published)'), null, null, (select RoleId from ContributorRoles where Name='Composer &amp; Lyricist'))</v>
      </c>
      <c r="M211" s="28" t="str">
        <f>VLOOKUP(A211,'9) Audio_Properties'!A:A,1,0)</f>
        <v>BKTOK2300004</v>
      </c>
    </row>
    <row r="212">
      <c r="A212" s="34" t="s">
        <v>1072</v>
      </c>
      <c r="B212" s="84"/>
      <c r="C212" s="164" t="str">
        <f t="array" ref="C212">ifs(and(isblank($A212),isblank($B212)),"", not(iserror(vlookup($A212&amp;$B212,'5) Release_Track'!$F:$F&amp;'5) Release_Track'!$G:$G,1,0))),vlookup($A212&amp;$B212,{'5) Release_Track'!$F:$F&amp;'5) Release_Track'!$G:$G,'5) Release_Track'!$H:$H},2,0), or(and(not(isblank($B212)),$B212=$B210,$A212&lt;&gt;$A210),and(not(isblank($A212)),$A212=$A210,$B212&lt;&gt;$B210)),"ID LISTS UNALIGNED",and($A212&lt;&gt;"",countif('5) Release_Track'!$F:$F,$A212)=0),"NO ISRC MATCH in Release_Track",and($B212&lt;&gt;"",countif('5) Release_Track'!$G:$G,$B212)=0),"NO CATALOG ID MATCH in Release_Track",iserror(vlookup($A212&amp;$B212,'5) Release_Track'!$F:$F&amp;'5) Release_Track'!$G:$G,1,0)),"NO ISRC-CATALOG ID pair MATCH in Release_Track" )</f>
        <v>Filho da Luz</v>
      </c>
      <c r="D212" s="164" t="str">
        <f t="array" ref="D212">ifs(and(isblank($A212),isblank($B212)),"", not(iserror(vlookup($A212&amp;$B212,'5) Release_Track'!$F:$F&amp;'5) Release_Track'!$G:$G,1,0))),vlookup($A212&amp;$B212,{'5) Release_Track'!$F:$F&amp;'5) Release_Track'!$G:$G,'5) Release_Track'!$I:$I},2,0), or(and(not(isblank($B212)),$B212=$B210,$A212&lt;&gt;$A210),and(not(isblank($A212)),$A212=$A210,$B212&lt;&gt;$B210)),"ID LISTS UNALIGNED",and($A212&lt;&gt;"",countif('5) Release_Track'!$F:$F,$A212)=0),"NO ISRC MATCH in Release_Track",and($B212&lt;&gt;"",countif('5) Release_Track'!$G:$G,$B212)=0),"NO CATALOG ID MATCH in Release_Track",iserror(vlookup($A212&amp;$B212,'5) Release_Track'!$F:$F&amp;'5) Release_Track'!$G:$G,1,0)),"NO ISRC-CATALOG ID pair MATCH in Release_Track" )</f>
        <v>Speed Up</v>
      </c>
      <c r="E212" s="195" t="s">
        <v>1286</v>
      </c>
      <c r="F212" s="93" t="s">
        <v>1305</v>
      </c>
      <c r="G212" s="201">
        <v>0.5</v>
      </c>
      <c r="H212" s="192">
        <f t="shared" si="1"/>
        <v>0.5</v>
      </c>
      <c r="I212" s="34" t="s">
        <v>1306</v>
      </c>
      <c r="J212" s="20"/>
      <c r="K212" s="20"/>
      <c r="L212" s="8" t="str">
        <f>"insert into ComposerContent VALUES ((select max(ComposerId) from Composers where Name=N'"&amp;SUBSTITUTE(trim(E212),"'","''")&amp;"' and EnterpriseId="&amp;EntId&amp;"), "&amp;G212*100&amp;", "&amp;if(ISBLANK(B212),"(select max(TrackId) from tracks where isrc='"&amp;A212&amp;"' and EnterpriseId="&amp;EntId&amp;")","(select max(TrackId) from Tracks where TrackVendorId='"&amp;SUBSTITUTE(B212,"'","''")&amp;"' and  EnterpriseId="&amp;EntId&amp;")")&amp;", null, 0, 0, "&amp;if(I212&lt;&gt;"Published (managed by a publisher)", "null", "(select PublisherId from Publishers where name=N'"&amp;SUBSTITUTE(trim(J212),"'","''")&amp;"' and EnterpriseId="&amp;EntId&amp;")")&amp;" , null, (select RightsId from MechanicalsRights where RightsName='"&amp;SUBSTITUTE(I212,"'","''")&amp;"'), null, null, (select RoleId from ContributorRoles where Name='"&amp;F212&amp;"'))"</f>
        <v>insert into ComposerContent VALUES ((select max(ComposerId) from Composers where Name=N'Plauto Poeckel' and EnterpriseId=647322), 50, (select max(TrackId) from tracks where isrc='BKTOK2300005' and EnterpriseId=647322), null, 0, 0, null , null, (select RightsId from MechanicalsRights where RightsName='Copyright control (self-published)'), null, null, (select RoleId from ContributorRoles where Name='Composer &amp; Lyricist'))</v>
      </c>
      <c r="M212" s="28" t="str">
        <f>VLOOKUP(A212,'9) Audio_Properties'!A:A,1,0)</f>
        <v>BKTOK2300005</v>
      </c>
    </row>
    <row r="213">
      <c r="A213" s="34" t="s">
        <v>1072</v>
      </c>
      <c r="B213" s="84"/>
      <c r="C213" s="164" t="str">
        <f t="array" ref="C213">ifs(and(isblank($A213),isblank($B213)),"", not(iserror(vlookup($A213&amp;$B213,'5) Release_Track'!$F:$F&amp;'5) Release_Track'!$G:$G,1,0))),vlookup($A213&amp;$B213,{'5) Release_Track'!$F:$F&amp;'5) Release_Track'!$G:$G,'5) Release_Track'!$H:$H},2,0), or(and(not(isblank($B213)),$B213=$B211,$A213&lt;&gt;$A211),and(not(isblank($A213)),$A213=$A211,$B213&lt;&gt;$B211)),"ID LISTS UNALIGNED",and($A213&lt;&gt;"",countif('5) Release_Track'!$F:$F,$A213)=0),"NO ISRC MATCH in Release_Track",and($B213&lt;&gt;"",countif('5) Release_Track'!$G:$G,$B213)=0),"NO CATALOG ID MATCH in Release_Track",iserror(vlookup($A213&amp;$B213,'5) Release_Track'!$F:$F&amp;'5) Release_Track'!$G:$G,1,0)),"NO ISRC-CATALOG ID pair MATCH in Release_Track" )</f>
        <v>Filho da Luz</v>
      </c>
      <c r="D213" s="164" t="str">
        <f t="array" ref="D213">ifs(and(isblank($A213),isblank($B213)),"", not(iserror(vlookup($A213&amp;$B213,'5) Release_Track'!$F:$F&amp;'5) Release_Track'!$G:$G,1,0))),vlookup($A213&amp;$B213,{'5) Release_Track'!$F:$F&amp;'5) Release_Track'!$G:$G,'5) Release_Track'!$I:$I},2,0), or(and(not(isblank($B213)),$B213=$B211,$A213&lt;&gt;$A211),and(not(isblank($A213)),$A213=$A211,$B213&lt;&gt;$B211)),"ID LISTS UNALIGNED",and($A213&lt;&gt;"",countif('5) Release_Track'!$F:$F,$A213)=0),"NO ISRC MATCH in Release_Track",and($B213&lt;&gt;"",countif('5) Release_Track'!$G:$G,$B213)=0),"NO CATALOG ID MATCH in Release_Track",iserror(vlookup($A213&amp;$B213,'5) Release_Track'!$F:$F&amp;'5) Release_Track'!$G:$G,1,0)),"NO ISRC-CATALOG ID pair MATCH in Release_Track" )</f>
        <v>Speed Up</v>
      </c>
      <c r="E213" s="195" t="s">
        <v>1279</v>
      </c>
      <c r="F213" s="93" t="s">
        <v>1305</v>
      </c>
      <c r="G213" s="196">
        <v>0.5</v>
      </c>
      <c r="H213" s="192">
        <f t="shared" si="1"/>
        <v>1</v>
      </c>
      <c r="I213" s="34" t="s">
        <v>1306</v>
      </c>
      <c r="J213" s="20"/>
      <c r="K213" s="20"/>
      <c r="L213" s="8" t="str">
        <f>"insert into ComposerContent VALUES ((select max(ComposerId) from Composers where Name=N'"&amp;SUBSTITUTE(trim(E213),"'","''")&amp;"' and EnterpriseId="&amp;EntId&amp;"), "&amp;G213*100&amp;", "&amp;if(ISBLANK(B213),"(select max(TrackId) from tracks where isrc='"&amp;A213&amp;"' and EnterpriseId="&amp;EntId&amp;")","(select max(TrackId) from Tracks where TrackVendorId='"&amp;SUBSTITUTE(B213,"'","''")&amp;"' and  EnterpriseId="&amp;EntId&amp;")")&amp;", null, 0, 0, "&amp;if(I213&lt;&gt;"Published (managed by a publisher)", "null", "(select PublisherId from Publishers where name=N'"&amp;SUBSTITUTE(trim(J213),"'","''")&amp;"' and EnterpriseId="&amp;EntId&amp;")")&amp;" , null, (select RightsId from MechanicalsRights where RightsName='"&amp;SUBSTITUTE(I213,"'","''")&amp;"'), null, null, (select RoleId from ContributorRoles where Name='"&amp;F213&amp;"'))"</f>
        <v>insert into ComposerContent VALUES ((select max(ComposerId) from Composers where Name=N'Lucas Gonçalves' and EnterpriseId=647322), 50, (select max(TrackId) from tracks where isrc='BKTOK2300005' and EnterpriseId=647322), null, 0, 0, null , null, (select RightsId from MechanicalsRights where RightsName='Copyright control (self-published)'), null, null, (select RoleId from ContributorRoles where Name='Composer &amp; Lyricist'))</v>
      </c>
      <c r="M213" s="28" t="str">
        <f>VLOOKUP(A213,'9) Audio_Properties'!A:A,1,0)</f>
        <v>BKTOK2300005</v>
      </c>
    </row>
    <row r="214">
      <c r="A214" s="34" t="s">
        <v>1074</v>
      </c>
      <c r="B214" s="84"/>
      <c r="C214" s="164" t="str">
        <f t="array" ref="C214">ifs(and(isblank($A214),isblank($B214)),"", not(iserror(vlookup($A214&amp;$B214,'5) Release_Track'!$F:$F&amp;'5) Release_Track'!$G:$G,1,0))),vlookup($A214&amp;$B214,{'5) Release_Track'!$F:$F&amp;'5) Release_Track'!$G:$G,'5) Release_Track'!$H:$H},2,0), or(and(not(isblank($B214)),$B214=$B213,$A214&lt;&gt;$A213),and(not(isblank($A214)),$A214=$A213,$B214&lt;&gt;$B213)),"ID LISTS UNALIGNED",and($A214&lt;&gt;"",countif('5) Release_Track'!$F:$F,$A214)=0),"NO ISRC MATCH in Release_Track",and($B214&lt;&gt;"",countif('5) Release_Track'!$G:$G,$B214)=0),"NO CATALOG ID MATCH in Release_Track",iserror(vlookup($A214&amp;$B214,'5) Release_Track'!$F:$F&amp;'5) Release_Track'!$G:$G,1,0)),"NO ISRC-CATALOG ID pair MATCH in Release_Track" )</f>
        <v>Os Melhores do Mundo</v>
      </c>
      <c r="D214" s="134" t="str">
        <f t="array" ref="D214">ifs(and(isblank($A214),isblank($B214)),"", not(iserror(vlookup($A214&amp;$B214,'5) Release_Track'!$F:$F&amp;'5) Release_Track'!$G:$G,1,0))),vlookup($A214&amp;$B214,{'5) Release_Track'!$F:$F&amp;'5) Release_Track'!$G:$G,'5) Release_Track'!$I:$I},2,0), or(and(not(isblank($B214)),$B214=$B213,$A214&lt;&gt;$A213),and(not(isblank($A214)),$A214=$A213,$B214&lt;&gt;$B213)),"ID LISTS UNALIGNED",and($A214&lt;&gt;"",countif('5) Release_Track'!$F:$F,$A214)=0),"NO ISRC MATCH in Release_Track",and($B214&lt;&gt;"",countif('5) Release_Track'!$G:$G,$B214)=0),"NO CATALOG ID MATCH in Release_Track",iserror(vlookup($A214&amp;$B214,'5) Release_Track'!$F:$F&amp;'5) Release_Track'!$G:$G,1,0)),"NO ISRC-CATALOG ID pair MATCH in Release_Track" )</f>
        <v/>
      </c>
      <c r="E214" s="195" t="s">
        <v>1286</v>
      </c>
      <c r="F214" s="93" t="s">
        <v>1305</v>
      </c>
      <c r="G214" s="196">
        <v>0.125</v>
      </c>
      <c r="H214" s="192">
        <f t="shared" si="1"/>
        <v>0.125</v>
      </c>
      <c r="I214" s="34" t="s">
        <v>1306</v>
      </c>
      <c r="J214" s="20"/>
      <c r="K214" s="20"/>
      <c r="L214" s="8" t="str">
        <f>"insert into ComposerContent VALUES ((select max(ComposerId) from Composers where Name=N'"&amp;SUBSTITUTE(trim(E214),"'","''")&amp;"' and EnterpriseId="&amp;EntId&amp;"), "&amp;G214*100&amp;", "&amp;if(ISBLANK(B214),"(select max(TrackId) from tracks where isrc='"&amp;A214&amp;"' and EnterpriseId="&amp;EntId&amp;")","(select max(TrackId) from Tracks where TrackVendorId='"&amp;SUBSTITUTE(B214,"'","''")&amp;"' and  EnterpriseId="&amp;EntId&amp;")")&amp;", null, 0, 0, "&amp;if(I214&lt;&gt;"Published (managed by a publisher)", "null", "(select PublisherId from Publishers where name=N'"&amp;SUBSTITUTE(trim(J214),"'","''")&amp;"' and EnterpriseId="&amp;EntId&amp;")")&amp;" , null, (select RightsId from MechanicalsRights where RightsName='"&amp;SUBSTITUTE(I214,"'","''")&amp;"'), null, null, (select RoleId from ContributorRoles where Name='"&amp;F214&amp;"'))"</f>
        <v>insert into ComposerContent VALUES ((select max(ComposerId) from Composers where Name=N'Plauto Poeckel'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4" s="28" t="str">
        <f>VLOOKUP(A214,'9) Audio_Properties'!A:A,1,0)</f>
        <v>BKTOK2300007</v>
      </c>
    </row>
    <row r="215">
      <c r="A215" s="34" t="s">
        <v>1074</v>
      </c>
      <c r="B215" s="84"/>
      <c r="C215" s="164" t="str">
        <f t="array" ref="C215">ifs(and(isblank($A215),isblank($B215)),"", not(iserror(vlookup($A215&amp;$B215,'5) Release_Track'!$F:$F&amp;'5) Release_Track'!$G:$G,1,0))),vlookup($A215&amp;$B215,{'5) Release_Track'!$F:$F&amp;'5) Release_Track'!$G:$G,'5) Release_Track'!$H:$H},2,0), or(and(not(isblank($B215)),$B215=$B214,$A215&lt;&gt;$A214),and(not(isblank($A215)),$A215=$A214,$B215&lt;&gt;$B214)),"ID LISTS UNALIGNED",and($A215&lt;&gt;"",countif('5) Release_Track'!$F:$F,$A215)=0),"NO ISRC MATCH in Release_Track",and($B215&lt;&gt;"",countif('5) Release_Track'!$G:$G,$B215)=0),"NO CATALOG ID MATCH in Release_Track",iserror(vlookup($A215&amp;$B215,'5) Release_Track'!$F:$F&amp;'5) Release_Track'!$G:$G,1,0)),"NO ISRC-CATALOG ID pair MATCH in Release_Track" )</f>
        <v>Os Melhores do Mundo</v>
      </c>
      <c r="D215" s="134"/>
      <c r="E215" s="195" t="s">
        <v>1269</v>
      </c>
      <c r="F215" s="93" t="s">
        <v>1305</v>
      </c>
      <c r="G215" s="196">
        <v>0.125</v>
      </c>
      <c r="H215" s="192">
        <f t="shared" si="1"/>
        <v>0.25</v>
      </c>
      <c r="I215" s="34" t="s">
        <v>1306</v>
      </c>
      <c r="J215" s="20"/>
      <c r="K215" s="20"/>
      <c r="L215" s="8" t="str">
        <f>"insert into ComposerContent VALUES ((select max(ComposerId) from Composers where Name=N'"&amp;SUBSTITUTE(trim(E215),"'","''")&amp;"' and EnterpriseId="&amp;EntId&amp;"), "&amp;G215*100&amp;", "&amp;if(ISBLANK(B215),"(select max(TrackId) from tracks where isrc='"&amp;A215&amp;"' and EnterpriseId="&amp;EntId&amp;")","(select max(TrackId) from Tracks where TrackVendorId='"&amp;SUBSTITUTE(B215,"'","''")&amp;"' and  EnterpriseId="&amp;EntId&amp;")")&amp;", null, 0, 0, "&amp;if(I215&lt;&gt;"Published (managed by a publisher)", "null", "(select PublisherId from Publishers where name=N'"&amp;SUBSTITUTE(trim(J215),"'","''")&amp;"' and EnterpriseId="&amp;EntId&amp;")")&amp;" , null, (select RightsId from MechanicalsRights where RightsName='"&amp;SUBSTITUTE(I215,"'","''")&amp;"'), null, null, (select RoleId from ContributorRoles where Name='"&amp;F215&amp;"'))"</f>
        <v>insert into ComposerContent VALUES ((select max(ComposerId) from Composers where Name=N'Chrigor Xavier Cruz'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5" s="28" t="str">
        <f>VLOOKUP(A215,'9) Audio_Properties'!A:A,1,0)</f>
        <v>BKTOK2300007</v>
      </c>
    </row>
    <row r="216">
      <c r="A216" s="34" t="s">
        <v>1074</v>
      </c>
      <c r="B216" s="84"/>
      <c r="C216" s="164" t="str">
        <f t="array" ref="C216">ifs(and(isblank($A216),isblank($B216)),"", not(iserror(vlookup($A216&amp;$B216,'5) Release_Track'!$F:$F&amp;'5) Release_Track'!$G:$G,1,0))),vlookup($A216&amp;$B216,{'5) Release_Track'!$F:$F&amp;'5) Release_Track'!$G:$G,'5) Release_Track'!$H:$H},2,0), or(and(not(isblank($B216)),$B216=$B215,$A216&lt;&gt;$A215),and(not(isblank($A216)),$A216=$A215,$B216&lt;&gt;$B215)),"ID LISTS UNALIGNED",and($A216&lt;&gt;"",countif('5) Release_Track'!$F:$F,$A216)=0),"NO ISRC MATCH in Release_Track",and($B216&lt;&gt;"",countif('5) Release_Track'!$G:$G,$B216)=0),"NO CATALOG ID MATCH in Release_Track",iserror(vlookup($A216&amp;$B216,'5) Release_Track'!$F:$F&amp;'5) Release_Track'!$G:$G,1,0)),"NO ISRC-CATALOG ID pair MATCH in Release_Track" )</f>
        <v>Os Melhores do Mundo</v>
      </c>
      <c r="D216" s="134"/>
      <c r="E216" s="195" t="s">
        <v>1279</v>
      </c>
      <c r="F216" s="93" t="s">
        <v>1305</v>
      </c>
      <c r="G216" s="196">
        <v>0.125</v>
      </c>
      <c r="H216" s="192">
        <f t="shared" si="1"/>
        <v>0.375</v>
      </c>
      <c r="I216" s="34" t="s">
        <v>1306</v>
      </c>
      <c r="J216" s="20"/>
      <c r="K216" s="20"/>
      <c r="L216" s="8" t="str">
        <f>"insert into ComposerContent VALUES ((select max(ComposerId) from Composers where Name=N'"&amp;SUBSTITUTE(trim(E216),"'","''")&amp;"' and EnterpriseId="&amp;EntId&amp;"), "&amp;G216*100&amp;", "&amp;if(ISBLANK(B216),"(select max(TrackId) from tracks where isrc='"&amp;A216&amp;"' and EnterpriseId="&amp;EntId&amp;")","(select max(TrackId) from Tracks where TrackVendorId='"&amp;SUBSTITUTE(B216,"'","''")&amp;"' and  EnterpriseId="&amp;EntId&amp;")")&amp;", null, 0, 0, "&amp;if(I216&lt;&gt;"Published (managed by a publisher)", "null", "(select PublisherId from Publishers where name=N'"&amp;SUBSTITUTE(trim(J216),"'","''")&amp;"' and EnterpriseId="&amp;EntId&amp;")")&amp;" , null, (select RightsId from MechanicalsRights where RightsName='"&amp;SUBSTITUTE(I216,"'","''")&amp;"'), null, null, (select RoleId from ContributorRoles where Name='"&amp;F216&amp;"'))"</f>
        <v>insert into ComposerContent VALUES ((select max(ComposerId) from Composers where Name=N'Lucas Gonçalves'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6" s="28" t="str">
        <f>VLOOKUP(A216,'9) Audio_Properties'!A:A,1,0)</f>
        <v>BKTOK2300007</v>
      </c>
    </row>
    <row r="217">
      <c r="A217" s="34" t="s">
        <v>1074</v>
      </c>
      <c r="B217" s="84"/>
      <c r="C217" s="164" t="str">
        <f t="array" ref="C217">ifs(and(isblank($A217),isblank($B217)),"", not(iserror(vlookup($A217&amp;$B217,'5) Release_Track'!$F:$F&amp;'5) Release_Track'!$G:$G,1,0))),vlookup($A217&amp;$B217,{'5) Release_Track'!$F:$F&amp;'5) Release_Track'!$G:$G,'5) Release_Track'!$H:$H},2,0), or(and(not(isblank($B217)),$B217=$B216,$A217&lt;&gt;$A216),and(not(isblank($A217)),$A217=$A216,$B217&lt;&gt;$B216)),"ID LISTS UNALIGNED",and($A217&lt;&gt;"",countif('5) Release_Track'!$F:$F,$A217)=0),"NO ISRC MATCH in Release_Track",and($B217&lt;&gt;"",countif('5) Release_Track'!$G:$G,$B217)=0),"NO CATALOG ID MATCH in Release_Track",iserror(vlookup($A217&amp;$B217,'5) Release_Track'!$F:$F&amp;'5) Release_Track'!$G:$G,1,0)),"NO ISRC-CATALOG ID pair MATCH in Release_Track" )</f>
        <v>Os Melhores do Mundo</v>
      </c>
      <c r="D217" s="134"/>
      <c r="E217" s="195" t="s">
        <v>1267</v>
      </c>
      <c r="F217" s="93" t="s">
        <v>1305</v>
      </c>
      <c r="G217" s="196">
        <v>0.125</v>
      </c>
      <c r="H217" s="192">
        <f t="shared" si="1"/>
        <v>0.5</v>
      </c>
      <c r="I217" s="34" t="s">
        <v>1306</v>
      </c>
      <c r="J217" s="20"/>
      <c r="K217" s="20"/>
      <c r="L217" s="8" t="str">
        <f>"insert into ComposerContent VALUES ((select max(ComposerId) from Composers where Name=N'"&amp;SUBSTITUTE(trim(E217),"'","''")&amp;"' and EnterpriseId="&amp;EntId&amp;"), "&amp;G217*100&amp;", "&amp;if(ISBLANK(B217),"(select max(TrackId) from tracks where isrc='"&amp;A217&amp;"' and EnterpriseId="&amp;EntId&amp;")","(select max(TrackId) from Tracks where TrackVendorId='"&amp;SUBSTITUTE(B217,"'","''")&amp;"' and  EnterpriseId="&amp;EntId&amp;")")&amp;", null, 0, 0, "&amp;if(I217&lt;&gt;"Published (managed by a publisher)", "null", "(select PublisherId from Publishers where name=N'"&amp;SUBSTITUTE(trim(J217),"'","''")&amp;"' and EnterpriseId="&amp;EntId&amp;")")&amp;" , null, (select RightsId from MechanicalsRights where RightsName='"&amp;SUBSTITUTE(I217,"'","''")&amp;"'), null, null, (select RoleId from ContributorRoles where Name='"&amp;F217&amp;"'))"</f>
        <v>insert into ComposerContent VALUES ((select max(ComposerId) from Composers where Name=N'Atilla Nascimento'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7" s="28" t="str">
        <f>VLOOKUP(A217,'9) Audio_Properties'!A:A,1,0)</f>
        <v>BKTOK2300007</v>
      </c>
    </row>
    <row r="218">
      <c r="A218" s="34" t="s">
        <v>1074</v>
      </c>
      <c r="B218" s="84"/>
      <c r="C218" s="164" t="str">
        <f t="array" ref="C218">ifs(and(isblank($A218),isblank($B218)),"", not(iserror(vlookup($A218&amp;$B218,'5) Release_Track'!$F:$F&amp;'5) Release_Track'!$G:$G,1,0))),vlookup($A218&amp;$B218,{'5) Release_Track'!$F:$F&amp;'5) Release_Track'!$G:$G,'5) Release_Track'!$H:$H},2,0), or(and(not(isblank($B218)),$B218=$B217,$A218&lt;&gt;$A217),and(not(isblank($A218)),$A218=$A217,$B218&lt;&gt;$B217)),"ID LISTS UNALIGNED",and($A218&lt;&gt;"",countif('5) Release_Track'!$F:$F,$A218)=0),"NO ISRC MATCH in Release_Track",and($B218&lt;&gt;"",countif('5) Release_Track'!$G:$G,$B218)=0),"NO CATALOG ID MATCH in Release_Track",iserror(vlookup($A218&amp;$B218,'5) Release_Track'!$F:$F&amp;'5) Release_Track'!$G:$G,1,0)),"NO ISRC-CATALOG ID pair MATCH in Release_Track" )</f>
        <v>Os Melhores do Mundo</v>
      </c>
      <c r="D218" s="134"/>
      <c r="E218" s="195" t="s">
        <v>1289</v>
      </c>
      <c r="F218" s="93" t="s">
        <v>1305</v>
      </c>
      <c r="G218" s="196">
        <v>0.125</v>
      </c>
      <c r="H218" s="192">
        <f t="shared" si="1"/>
        <v>0.625</v>
      </c>
      <c r="I218" s="34" t="s">
        <v>1306</v>
      </c>
      <c r="J218" s="20"/>
      <c r="K218" s="20"/>
      <c r="L218" s="8" t="str">
        <f>"insert into ComposerContent VALUES ((select max(ComposerId) from Composers where Name=N'"&amp;SUBSTITUTE(trim(E218),"'","''")&amp;"' and EnterpriseId="&amp;EntId&amp;"), "&amp;G218*100&amp;", "&amp;if(ISBLANK(B218),"(select max(TrackId) from tracks where isrc='"&amp;A218&amp;"' and EnterpriseId="&amp;EntId&amp;")","(select max(TrackId) from Tracks where TrackVendorId='"&amp;SUBSTITUTE(B218,"'","''")&amp;"' and  EnterpriseId="&amp;EntId&amp;")")&amp;", null, 0, 0, "&amp;if(I218&lt;&gt;"Published (managed by a publisher)", "null", "(select PublisherId from Publishers where name=N'"&amp;SUBSTITUTE(trim(J218),"'","''")&amp;"' and EnterpriseId="&amp;EntId&amp;")")&amp;" , null, (select RightsId from MechanicalsRights where RightsName='"&amp;SUBSTITUTE(I218,"'","''")&amp;"'), null, null, (select RoleId from ContributorRoles where Name='"&amp;F218&amp;"'))"</f>
        <v>insert into ComposerContent VALUES ((select max(ComposerId) from Composers where Name=N'Thiago Santos Santana'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8" s="28" t="str">
        <f>VLOOKUP(A218,'9) Audio_Properties'!A:A,1,0)</f>
        <v>BKTOK2300007</v>
      </c>
    </row>
    <row r="219">
      <c r="A219" s="34" t="s">
        <v>1074</v>
      </c>
      <c r="B219" s="84"/>
      <c r="C219" s="164" t="str">
        <f t="array" ref="C219">ifs(and(isblank($A219),isblank($B219)),"", not(iserror(vlookup($A219&amp;$B219,'5) Release_Track'!$F:$F&amp;'5) Release_Track'!$G:$G,1,0))),vlookup($A219&amp;$B219,{'5) Release_Track'!$F:$F&amp;'5) Release_Track'!$G:$G,'5) Release_Track'!$H:$H},2,0), or(and(not(isblank($B219)),$B219=$B218,$A219&lt;&gt;$A218),and(not(isblank($A219)),$A219=$A218,$B219&lt;&gt;$B218)),"ID LISTS UNALIGNED",and($A219&lt;&gt;"",countif('5) Release_Track'!$F:$F,$A219)=0),"NO ISRC MATCH in Release_Track",and($B219&lt;&gt;"",countif('5) Release_Track'!$G:$G,$B219)=0),"NO CATALOG ID MATCH in Release_Track",iserror(vlookup($A219&amp;$B219,'5) Release_Track'!$F:$F&amp;'5) Release_Track'!$G:$G,1,0)),"NO ISRC-CATALOG ID pair MATCH in Release_Track" )</f>
        <v>Os Melhores do Mundo</v>
      </c>
      <c r="D219" s="134"/>
      <c r="E219" s="195" t="s">
        <v>1273</v>
      </c>
      <c r="F219" s="93" t="s">
        <v>1305</v>
      </c>
      <c r="G219" s="196">
        <v>0.125</v>
      </c>
      <c r="H219" s="192">
        <f t="shared" si="1"/>
        <v>0.75</v>
      </c>
      <c r="I219" s="34" t="s">
        <v>1306</v>
      </c>
      <c r="J219" s="20"/>
      <c r="K219" s="20"/>
      <c r="L219" s="8" t="str">
        <f>"insert into ComposerContent VALUES ((select max(ComposerId) from Composers where Name=N'"&amp;SUBSTITUTE(trim(E219),"'","''")&amp;"' and EnterpriseId="&amp;EntId&amp;"), "&amp;G219*100&amp;", "&amp;if(ISBLANK(B219),"(select max(TrackId) from tracks where isrc='"&amp;A219&amp;"' and EnterpriseId="&amp;EntId&amp;")","(select max(TrackId) from Tracks where TrackVendorId='"&amp;SUBSTITUTE(B219,"'","''")&amp;"' and  EnterpriseId="&amp;EntId&amp;")")&amp;", null, 0, 0, "&amp;if(I219&lt;&gt;"Published (managed by a publisher)", "null", "(select PublisherId from Publishers where name=N'"&amp;SUBSTITUTE(trim(J219),"'","''")&amp;"' and EnterpriseId="&amp;EntId&amp;")")&amp;" , null, (select RightsId from MechanicalsRights where RightsName='"&amp;SUBSTITUTE(I219,"'","''")&amp;"'), null, null, (select RoleId from ContributorRoles where Name='"&amp;F219&amp;"'))"</f>
        <v>insert into ComposerContent VALUES ((select max(ComposerId) from Composers where Name=N'Franklin Silva Santana Junior'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19" s="28" t="str">
        <f>VLOOKUP(A219,'9) Audio_Properties'!A:A,1,0)</f>
        <v>BKTOK2300007</v>
      </c>
    </row>
    <row r="220">
      <c r="A220" s="34" t="s">
        <v>1074</v>
      </c>
      <c r="B220" s="84"/>
      <c r="C220" s="164" t="str">
        <f t="array" ref="C220">ifs(and(isblank($A220),isblank($B220)),"", not(iserror(vlookup($A220&amp;$B220,'5) Release_Track'!$F:$F&amp;'5) Release_Track'!$G:$G,1,0))),vlookup($A220&amp;$B220,{'5) Release_Track'!$F:$F&amp;'5) Release_Track'!$G:$G,'5) Release_Track'!$H:$H},2,0), or(and(not(isblank($B220)),$B220=$B219,$A220&lt;&gt;$A219),and(not(isblank($A220)),$A220=$A219,$B220&lt;&gt;$B219)),"ID LISTS UNALIGNED",and($A220&lt;&gt;"",countif('5) Release_Track'!$F:$F,$A220)=0),"NO ISRC MATCH in Release_Track",and($B220&lt;&gt;"",countif('5) Release_Track'!$G:$G,$B220)=0),"NO CATALOG ID MATCH in Release_Track",iserror(vlookup($A220&amp;$B220,'5) Release_Track'!$F:$F&amp;'5) Release_Track'!$G:$G,1,0)),"NO ISRC-CATALOG ID pair MATCH in Release_Track" )</f>
        <v>Os Melhores do Mundo</v>
      </c>
      <c r="D220" s="134"/>
      <c r="E220" s="195" t="s">
        <v>1276</v>
      </c>
      <c r="F220" s="93" t="s">
        <v>1305</v>
      </c>
      <c r="G220" s="196">
        <v>0.125</v>
      </c>
      <c r="H220" s="192">
        <f t="shared" si="1"/>
        <v>0.875</v>
      </c>
      <c r="I220" s="34" t="s">
        <v>1306</v>
      </c>
      <c r="J220" s="20"/>
      <c r="K220" s="20"/>
      <c r="L220" s="8" t="str">
        <f>"insert into ComposerContent VALUES ((select max(ComposerId) from Composers where Name=N'"&amp;SUBSTITUTE(trim(E220),"'","''")&amp;"' and EnterpriseId="&amp;EntId&amp;"), "&amp;G220*100&amp;", "&amp;if(ISBLANK(B220),"(select max(TrackId) from tracks where isrc='"&amp;A220&amp;"' and EnterpriseId="&amp;EntId&amp;")","(select max(TrackId) from Tracks where TrackVendorId='"&amp;SUBSTITUTE(B220,"'","''")&amp;"' and  EnterpriseId="&amp;EntId&amp;")")&amp;", null, 0, 0, "&amp;if(I220&lt;&gt;"Published (managed by a publisher)", "null", "(select PublisherId from Publishers where name=N'"&amp;SUBSTITUTE(trim(J220),"'","''")&amp;"' and EnterpriseId="&amp;EntId&amp;")")&amp;" , null, (select RightsId from MechanicalsRights where RightsName='"&amp;SUBSTITUTE(I220,"'","''")&amp;"'), null, null, (select RoleId from ContributorRoles where Name='"&amp;F220&amp;"'))"</f>
        <v>insert into ComposerContent VALUES ((select max(ComposerId) from Composers where Name=N'Gabriel Siqueira Felix da Silva'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20" s="28" t="str">
        <f>VLOOKUP(A220,'9) Audio_Properties'!A:A,1,0)</f>
        <v>BKTOK2300007</v>
      </c>
    </row>
    <row r="221">
      <c r="A221" s="34" t="s">
        <v>1074</v>
      </c>
      <c r="B221" s="84"/>
      <c r="C221" s="164" t="str">
        <f t="array" ref="C221">ifs(and(isblank($A221),isblank($B221)),"", not(iserror(vlookup($A221&amp;$B221,'5) Release_Track'!$F:$F&amp;'5) Release_Track'!$G:$G,1,0))),vlookup($A221&amp;$B221,{'5) Release_Track'!$F:$F&amp;'5) Release_Track'!$G:$G,'5) Release_Track'!$H:$H},2,0), or(and(not(isblank($B221)),$B221=$B220,$A221&lt;&gt;$A220),and(not(isblank($A221)),$A221=$A220,$B221&lt;&gt;$B220)),"ID LISTS UNALIGNED",and($A221&lt;&gt;"",countif('5) Release_Track'!$F:$F,$A221)=0),"NO ISRC MATCH in Release_Track",and($B221&lt;&gt;"",countif('5) Release_Track'!$G:$G,$B221)=0),"NO CATALOG ID MATCH in Release_Track",iserror(vlookup($A221&amp;$B221,'5) Release_Track'!$F:$F&amp;'5) Release_Track'!$G:$G,1,0)),"NO ISRC-CATALOG ID pair MATCH in Release_Track" )</f>
        <v>Os Melhores do Mundo</v>
      </c>
      <c r="D221" s="134"/>
      <c r="E221" s="195" t="s">
        <v>1288</v>
      </c>
      <c r="F221" s="93" t="s">
        <v>1305</v>
      </c>
      <c r="G221" s="196">
        <v>0.125</v>
      </c>
      <c r="H221" s="192">
        <f t="shared" si="1"/>
        <v>1</v>
      </c>
      <c r="I221" s="34" t="s">
        <v>1306</v>
      </c>
      <c r="J221" s="20"/>
      <c r="K221" s="20"/>
      <c r="L221" s="8" t="str">
        <f>"insert into ComposerContent VALUES ((select max(ComposerId) from Composers where Name=N'"&amp;SUBSTITUTE(trim(E221),"'","''")&amp;"' and EnterpriseId="&amp;EntId&amp;"), "&amp;G221*100&amp;", "&amp;if(ISBLANK(B221),"(select max(TrackId) from tracks where isrc='"&amp;A221&amp;"' and EnterpriseId="&amp;EntId&amp;")","(select max(TrackId) from Tracks where TrackVendorId='"&amp;SUBSTITUTE(B221,"'","''")&amp;"' and  EnterpriseId="&amp;EntId&amp;")")&amp;", null, 0, 0, "&amp;if(I221&lt;&gt;"Published (managed by a publisher)", "null", "(select PublisherId from Publishers where name=N'"&amp;SUBSTITUTE(trim(J221),"'","''")&amp;"' and EnterpriseId="&amp;EntId&amp;")")&amp;" , null, (select RightsId from MechanicalsRights where RightsName='"&amp;SUBSTITUTE(I221,"'","''")&amp;"'), null, null, (select RoleId from ContributorRoles where Name='"&amp;F221&amp;"'))"</f>
        <v>insert into ComposerContent VALUES ((select max(ComposerId) from Composers where Name=N'Thalis Henrique Silva Tenório' and EnterpriseId=647322), 12.5, (select max(TrackId) from tracks where isrc='BKTOK2300007' and EnterpriseId=647322), null, 0, 0, null , null, (select RightsId from MechanicalsRights where RightsName='Copyright control (self-published)'), null, null, (select RoleId from ContributorRoles where Name='Composer &amp; Lyricist'))</v>
      </c>
      <c r="M221" s="28" t="str">
        <f>VLOOKUP(A221,'9) Audio_Properties'!A:A,1,0)</f>
        <v>BKTOK2300007</v>
      </c>
    </row>
    <row r="222">
      <c r="A222" s="34" t="s">
        <v>1076</v>
      </c>
      <c r="B222" s="84"/>
      <c r="C222" s="164" t="str">
        <f t="array" ref="C222">ifs(and(isblank($A222),isblank($B222)),"", not(iserror(vlookup($A222&amp;$B222,'5) Release_Track'!$F:$F&amp;'5) Release_Track'!$G:$G,1,0))),vlookup($A222&amp;$B222,{'5) Release_Track'!$F:$F&amp;'5) Release_Track'!$G:$G,'5) Release_Track'!$H:$H},2,0), or(and(not(isblank($B222)),$B222=$B221,$A222&lt;&gt;$A221),and(not(isblank($A222)),$A222=$A221,$B222&lt;&gt;$B221)),"ID LISTS UNALIGNED",and($A222&lt;&gt;"",countif('5) Release_Track'!$F:$F,$A222)=0),"NO ISRC MATCH in Release_Track",and($B222&lt;&gt;"",countif('5) Release_Track'!$G:$G,$B222)=0),"NO CATALOG ID MATCH in Release_Track",iserror(vlookup($A222&amp;$B222,'5) Release_Track'!$F:$F&amp;'5) Release_Track'!$G:$G,1,0)),"NO ISRC-CATALOG ID pair MATCH in Release_Track" )</f>
        <v>Robozão</v>
      </c>
      <c r="D222" s="134" t="str">
        <f t="array" ref="D222">ifs(and(isblank($A222),isblank($B222)),"", not(iserror(vlookup($A222&amp;$B222,'5) Release_Track'!$F:$F&amp;'5) Release_Track'!$G:$G,1,0))),vlookup($A222&amp;$B222,{'5) Release_Track'!$F:$F&amp;'5) Release_Track'!$G:$G,'5) Release_Track'!$I:$I},2,0), or(and(not(isblank($B222)),$B222=$B221,$A222&lt;&gt;$A221),and(not(isblank($A222)),$A222=$A221,$B222&lt;&gt;$B221)),"ID LISTS UNALIGNED",and($A222&lt;&gt;"",countif('5) Release_Track'!$F:$F,$A222)=0),"NO ISRC MATCH in Release_Track",and($B222&lt;&gt;"",countif('5) Release_Track'!$G:$G,$B222)=0),"NO CATALOG ID MATCH in Release_Track",iserror(vlookup($A222&amp;$B222,'5) Release_Track'!$F:$F&amp;'5) Release_Track'!$G:$G,1,0)),"NO ISRC-CATALOG ID pair MATCH in Release_Track" )</f>
        <v/>
      </c>
      <c r="E222" s="197" t="s">
        <v>1286</v>
      </c>
      <c r="F222" s="93" t="s">
        <v>1305</v>
      </c>
      <c r="G222" s="196">
        <v>1.0</v>
      </c>
      <c r="H222" s="192">
        <f t="shared" si="1"/>
        <v>1</v>
      </c>
      <c r="I222" s="34" t="s">
        <v>1306</v>
      </c>
      <c r="J222" s="20"/>
      <c r="K222" s="20"/>
      <c r="L222" s="8" t="str">
        <f>"insert into ComposerContent VALUES ((select max(ComposerId) from Composers where Name=N'"&amp;SUBSTITUTE(trim(E222),"'","''")&amp;"' and EnterpriseId="&amp;EntId&amp;"), "&amp;G222*100&amp;", "&amp;if(ISBLANK(B222),"(select max(TrackId) from tracks where isrc='"&amp;A222&amp;"' and EnterpriseId="&amp;EntId&amp;")","(select max(TrackId) from Tracks where TrackVendorId='"&amp;SUBSTITUTE(B222,"'","''")&amp;"' and  EnterpriseId="&amp;EntId&amp;")")&amp;", null, 0, 0, "&amp;if(I222&lt;&gt;"Published (managed by a publisher)", "null", "(select PublisherId from Publishers where name=N'"&amp;SUBSTITUTE(trim(J222),"'","''")&amp;"' and EnterpriseId="&amp;EntId&amp;")")&amp;" , null, (select RightsId from MechanicalsRights where RightsName='"&amp;SUBSTITUTE(I222,"'","''")&amp;"'), null, null, (select RoleId from ContributorRoles where Name='"&amp;F222&amp;"'))"</f>
        <v>insert into ComposerContent VALUES ((select max(ComposerId) from Composers where Name=N'Plauto Poeckel' and EnterpriseId=647322), 100, (select max(TrackId) from tracks where isrc='BKTOK2300010' and EnterpriseId=647322), null, 0, 0, null , null, (select RightsId from MechanicalsRights where RightsName='Copyright control (self-published)'), null, null, (select RoleId from ContributorRoles where Name='Composer &amp; Lyricist'))</v>
      </c>
      <c r="M222" s="28" t="str">
        <f>VLOOKUP(A222,'9) Audio_Properties'!A:A,1,0)</f>
        <v>BKTOK2300010</v>
      </c>
    </row>
    <row r="223">
      <c r="A223" s="34" t="s">
        <v>1078</v>
      </c>
      <c r="B223" s="84"/>
      <c r="C223" s="164" t="str">
        <f t="array" ref="C223">ifs(and(isblank($A223),isblank($B223)),"", not(iserror(vlookup($A223&amp;$B223,'5) Release_Track'!$F:$F&amp;'5) Release_Track'!$G:$G,1,0))),vlookup($A223&amp;$B223,{'5) Release_Track'!$F:$F&amp;'5) Release_Track'!$G:$G,'5) Release_Track'!$H:$H},2,0), or(and(not(isblank($B223)),$B223=$B222,$A223&lt;&gt;$A222),and(not(isblank($A223)),$A223=$A222,$B223&lt;&gt;$B222)),"ID LISTS UNALIGNED",and($A223&lt;&gt;"",countif('5) Release_Track'!$F:$F,$A223)=0),"NO ISRC MATCH in Release_Track",and($B223&lt;&gt;"",countif('5) Release_Track'!$G:$G,$B223)=0),"NO CATALOG ID MATCH in Release_Track",iserror(vlookup($A223&amp;$B223,'5) Release_Track'!$F:$F&amp;'5) Release_Track'!$G:$G,1,0)),"NO ISRC-CATALOG ID pair MATCH in Release_Track" )</f>
        <v>Robozão</v>
      </c>
      <c r="D223" s="164" t="str">
        <f t="array" ref="D223">ifs(and(isblank($A223),isblank($B223)),"", not(iserror(vlookup($A223&amp;$B223,'5) Release_Track'!$F:$F&amp;'5) Release_Track'!$G:$G,1,0))),vlookup($A223&amp;$B223,{'5) Release_Track'!$F:$F&amp;'5) Release_Track'!$G:$G,'5) Release_Track'!$I:$I},2,0), or(and(not(isblank($B223)),$B223=$B222,$A223&lt;&gt;$A222),and(not(isblank($A223)),$A223=$A222,$B223&lt;&gt;$B222)),"ID LISTS UNALIGNED",and($A223&lt;&gt;"",countif('5) Release_Track'!$F:$F,$A223)=0),"NO ISRC MATCH in Release_Track",and($B223&lt;&gt;"",countif('5) Release_Track'!$G:$G,$B223)=0),"NO CATALOG ID MATCH in Release_Track",iserror(vlookup($A223&amp;$B223,'5) Release_Track'!$F:$F&amp;'5) Release_Track'!$G:$G,1,0)),"NO ISRC-CATALOG ID pair MATCH in Release_Track" )</f>
        <v>Speed Up</v>
      </c>
      <c r="E223" s="197" t="s">
        <v>1286</v>
      </c>
      <c r="F223" s="93" t="s">
        <v>1305</v>
      </c>
      <c r="G223" s="196">
        <v>1.0</v>
      </c>
      <c r="H223" s="192">
        <f t="shared" si="1"/>
        <v>1</v>
      </c>
      <c r="I223" s="34" t="s">
        <v>1306</v>
      </c>
      <c r="J223" s="20"/>
      <c r="K223" s="20"/>
      <c r="L223" s="8" t="str">
        <f>"insert into ComposerContent VALUES ((select max(ComposerId) from Composers where Name=N'"&amp;SUBSTITUTE(trim(E223),"'","''")&amp;"' and EnterpriseId="&amp;EntId&amp;"), "&amp;G223*100&amp;", "&amp;if(ISBLANK(B223),"(select max(TrackId) from tracks where isrc='"&amp;A223&amp;"' and EnterpriseId="&amp;EntId&amp;")","(select max(TrackId) from Tracks where TrackVendorId='"&amp;SUBSTITUTE(B223,"'","''")&amp;"' and  EnterpriseId="&amp;EntId&amp;")")&amp;", null, 0, 0, "&amp;if(I223&lt;&gt;"Published (managed by a publisher)", "null", "(select PublisherId from Publishers where name=N'"&amp;SUBSTITUTE(trim(J223),"'","''")&amp;"' and EnterpriseId="&amp;EntId&amp;")")&amp;" , null, (select RightsId from MechanicalsRights where RightsName='"&amp;SUBSTITUTE(I223,"'","''")&amp;"'), null, null, (select RoleId from ContributorRoles where Name='"&amp;F223&amp;"'))"</f>
        <v>insert into ComposerContent VALUES ((select max(ComposerId) from Composers where Name=N'Plauto Poeckel' and EnterpriseId=647322), 100, (select max(TrackId) from tracks where isrc='BKTOK2300011' and EnterpriseId=647322), null, 0, 0, null , null, (select RightsId from MechanicalsRights where RightsName='Copyright control (self-published)'), null, null, (select RoleId from ContributorRoles where Name='Composer &amp; Lyricist'))</v>
      </c>
      <c r="M223" s="28" t="str">
        <f>VLOOKUP(A223,'9) Audio_Properties'!A:A,1,0)</f>
        <v>BKTOK2300011</v>
      </c>
    </row>
    <row r="224">
      <c r="A224" s="34" t="s">
        <v>1080</v>
      </c>
      <c r="B224" s="84"/>
      <c r="C224" s="164" t="str">
        <f t="array" ref="C224">ifs(and(isblank($A224),isblank($B224)),"", not(iserror(vlookup($A224&amp;$B224,'5) Release_Track'!$F:$F&amp;'5) Release_Track'!$G:$G,1,0))),vlookup($A224&amp;$B224,{'5) Release_Track'!$F:$F&amp;'5) Release_Track'!$G:$G,'5) Release_Track'!$H:$H},2,0), or(and(not(isblank($B224)),$B224=$B223,$A224&lt;&gt;$A223),and(not(isblank($A224)),$A224=$A223,$B224&lt;&gt;$B223)),"ID LISTS UNALIGNED",and($A224&lt;&gt;"",countif('5) Release_Track'!$F:$F,$A224)=0),"NO ISRC MATCH in Release_Track",and($B224&lt;&gt;"",countif('5) Release_Track'!$G:$G,$B224)=0),"NO CATALOG ID MATCH in Release_Track",iserror(vlookup($A224&amp;$B224,'5) Release_Track'!$F:$F&amp;'5) Release_Track'!$G:$G,1,0)),"NO ISRC-CATALOG ID pair MATCH in Release_Track" )</f>
        <v>A Asa do Rei</v>
      </c>
      <c r="D224" s="134" t="str">
        <f t="array" ref="D224">ifs(and(isblank($A224),isblank($B224)),"", not(iserror(vlookup($A224&amp;$B224,'5) Release_Track'!$F:$F&amp;'5) Release_Track'!$G:$G,1,0))),vlookup($A224&amp;$B224,{'5) Release_Track'!$F:$F&amp;'5) Release_Track'!$G:$G,'5) Release_Track'!$I:$I},2,0), or(and(not(isblank($B224)),$B224=$B223,$A224&lt;&gt;$A223),and(not(isblank($A224)),$A224=$A223,$B224&lt;&gt;$B223)),"ID LISTS UNALIGNED",and($A224&lt;&gt;"",countif('5) Release_Track'!$F:$F,$A224)=0),"NO ISRC MATCH in Release_Track",and($B224&lt;&gt;"",countif('5) Release_Track'!$G:$G,$B224)=0),"NO CATALOG ID MATCH in Release_Track",iserror(vlookup($A224&amp;$B224,'5) Release_Track'!$F:$F&amp;'5) Release_Track'!$G:$G,1,0)),"NO ISRC-CATALOG ID pair MATCH in Release_Track" )</f>
        <v/>
      </c>
      <c r="E224" s="195" t="s">
        <v>1286</v>
      </c>
      <c r="F224" s="93" t="s">
        <v>1305</v>
      </c>
      <c r="G224" s="196">
        <v>0.5</v>
      </c>
      <c r="H224" s="192">
        <f t="shared" si="1"/>
        <v>0.5</v>
      </c>
      <c r="I224" s="34" t="s">
        <v>1306</v>
      </c>
      <c r="J224" s="20"/>
      <c r="K224" s="20"/>
      <c r="L224" s="8" t="str">
        <f>"insert into ComposerContent VALUES ((select max(ComposerId) from Composers where Name=N'"&amp;SUBSTITUTE(trim(E224),"'","''")&amp;"' and EnterpriseId="&amp;EntId&amp;"), "&amp;G224*100&amp;", "&amp;if(ISBLANK(B224),"(select max(TrackId) from tracks where isrc='"&amp;A224&amp;"' and EnterpriseId="&amp;EntId&amp;")","(select max(TrackId) from Tracks where TrackVendorId='"&amp;SUBSTITUTE(B224,"'","''")&amp;"' and  EnterpriseId="&amp;EntId&amp;")")&amp;", null, 0, 0, "&amp;if(I224&lt;&gt;"Published (managed by a publisher)", "null", "(select PublisherId from Publishers where name=N'"&amp;SUBSTITUTE(trim(J224),"'","''")&amp;"' and EnterpriseId="&amp;EntId&amp;")")&amp;" , null, (select RightsId from MechanicalsRights where RightsName='"&amp;SUBSTITUTE(I224,"'","''")&amp;"'), null, null, (select RoleId from ContributorRoles where Name='"&amp;F224&amp;"'))"</f>
        <v>insert into ComposerContent VALUES ((select max(ComposerId) from Composers where Name=N'Plauto Poeckel' and EnterpriseId=647322), 50, (select max(TrackId) from tracks where isrc='BKTOK2300015' and EnterpriseId=647322), null, 0, 0, null , null, (select RightsId from MechanicalsRights where RightsName='Copyright control (self-published)'), null, null, (select RoleId from ContributorRoles where Name='Composer &amp; Lyricist'))</v>
      </c>
      <c r="M224" s="28" t="str">
        <f>VLOOKUP(A224,'9) Audio_Properties'!A:A,1,0)</f>
        <v>BKTOK2300015</v>
      </c>
    </row>
    <row r="225">
      <c r="A225" s="34" t="s">
        <v>1080</v>
      </c>
      <c r="B225" s="84"/>
      <c r="C225" s="164" t="str">
        <f t="array" ref="C225">ifs(and(isblank($A225),isblank($B225)),"", not(iserror(vlookup($A225&amp;$B225,'5) Release_Track'!$F:$F&amp;'5) Release_Track'!$G:$G,1,0))),vlookup($A225&amp;$B225,{'5) Release_Track'!$F:$F&amp;'5) Release_Track'!$G:$G,'5) Release_Track'!$H:$H},2,0), or(and(not(isblank($B225)),$B225=$B224,$A225&lt;&gt;$A224),and(not(isblank($A225)),$A225=$A224,$B225&lt;&gt;$B224)),"ID LISTS UNALIGNED",and($A225&lt;&gt;"",countif('5) Release_Track'!$F:$F,$A225)=0),"NO ISRC MATCH in Release_Track",and($B225&lt;&gt;"",countif('5) Release_Track'!$G:$G,$B225)=0),"NO CATALOG ID MATCH in Release_Track",iserror(vlookup($A225&amp;$B225,'5) Release_Track'!$F:$F&amp;'5) Release_Track'!$G:$G,1,0)),"NO ISRC-CATALOG ID pair MATCH in Release_Track" )</f>
        <v>A Asa do Rei</v>
      </c>
      <c r="D225" s="134"/>
      <c r="E225" s="195" t="s">
        <v>1262</v>
      </c>
      <c r="F225" s="93" t="s">
        <v>1305</v>
      </c>
      <c r="G225" s="196">
        <v>0.5</v>
      </c>
      <c r="H225" s="192">
        <f t="shared" si="1"/>
        <v>1</v>
      </c>
      <c r="I225" s="34" t="s">
        <v>1306</v>
      </c>
      <c r="J225" s="20"/>
      <c r="K225" s="20"/>
      <c r="L225" s="8" t="str">
        <f>"insert into ComposerContent VALUES ((select max(ComposerId) from Composers where Name=N'"&amp;SUBSTITUTE(trim(E225),"'","''")&amp;"' and EnterpriseId="&amp;EntId&amp;"), "&amp;G225*100&amp;", "&amp;if(ISBLANK(B225),"(select max(TrackId) from tracks where isrc='"&amp;A225&amp;"' and EnterpriseId="&amp;EntId&amp;")","(select max(TrackId) from Tracks where TrackVendorId='"&amp;SUBSTITUTE(B225,"'","''")&amp;"' and  EnterpriseId="&amp;EntId&amp;")")&amp;", null, 0, 0, "&amp;if(I225&lt;&gt;"Published (managed by a publisher)", "null", "(select PublisherId from Publishers where name=N'"&amp;SUBSTITUTE(trim(J225),"'","''")&amp;"' and EnterpriseId="&amp;EntId&amp;")")&amp;" , null, (select RightsId from MechanicalsRights where RightsName='"&amp;SUBSTITUTE(I225,"'","''")&amp;"'), null, null, (select RoleId from ContributorRoles where Name='"&amp;F225&amp;"'))"</f>
        <v>insert into ComposerContent VALUES ((select max(ComposerId) from Composers where Name=N'Agnaldo Paulino de Jesus Júnior' and EnterpriseId=647322), 50, (select max(TrackId) from tracks where isrc='BKTOK2300015' and EnterpriseId=647322), null, 0, 0, null , null, (select RightsId from MechanicalsRights where RightsName='Copyright control (self-published)'), null, null, (select RoleId from ContributorRoles where Name='Composer &amp; Lyricist'))</v>
      </c>
      <c r="M225" s="28" t="str">
        <f>VLOOKUP(A225,'9) Audio_Properties'!A:A,1,0)</f>
        <v>BKTOK2300015</v>
      </c>
    </row>
    <row r="226">
      <c r="A226" s="34" t="s">
        <v>1082</v>
      </c>
      <c r="B226" s="84"/>
      <c r="C226" s="164" t="str">
        <f t="array" ref="C226">ifs(and(isblank($A226),isblank($B226)),"", not(iserror(vlookup($A226&amp;$B226,'5) Release_Track'!$F:$F&amp;'5) Release_Track'!$G:$G,1,0))),vlookup($A226&amp;$B226,{'5) Release_Track'!$F:$F&amp;'5) Release_Track'!$G:$G,'5) Release_Track'!$H:$H},2,0), or(and(not(isblank($B226)),$B226=$B224,$A226&lt;&gt;$A224),and(not(isblank($A226)),$A226=$A224,$B226&lt;&gt;$B224)),"ID LISTS UNALIGNED",and($A226&lt;&gt;"",countif('5) Release_Track'!$F:$F,$A226)=0),"NO ISRC MATCH in Release_Track",and($B226&lt;&gt;"",countif('5) Release_Track'!$G:$G,$B226)=0),"NO CATALOG ID MATCH in Release_Track",iserror(vlookup($A226&amp;$B226,'5) Release_Track'!$F:$F&amp;'5) Release_Track'!$G:$G,1,0)),"NO ISRC-CATALOG ID pair MATCH in Release_Track" )</f>
        <v>A Asa do Rei</v>
      </c>
      <c r="D226" s="164" t="str">
        <f t="array" ref="D226">ifs(and(isblank($A226),isblank($B226)),"", not(iserror(vlookup($A226&amp;$B226,'5) Release_Track'!$F:$F&amp;'5) Release_Track'!$G:$G,1,0))),vlookup($A226&amp;$B226,{'5) Release_Track'!$F:$F&amp;'5) Release_Track'!$G:$G,'5) Release_Track'!$I:$I},2,0), or(and(not(isblank($B226)),$B226=$B224,$A226&lt;&gt;$A224),and(not(isblank($A226)),$A226=$A224,$B226&lt;&gt;$B224)),"ID LISTS UNALIGNED",and($A226&lt;&gt;"",countif('5) Release_Track'!$F:$F,$A226)=0),"NO ISRC MATCH in Release_Track",and($B226&lt;&gt;"",countif('5) Release_Track'!$G:$G,$B226)=0),"NO CATALOG ID MATCH in Release_Track",iserror(vlookup($A226&amp;$B226,'5) Release_Track'!$F:$F&amp;'5) Release_Track'!$G:$G,1,0)),"NO ISRC-CATALOG ID pair MATCH in Release_Track" )</f>
        <v>Speed Up</v>
      </c>
      <c r="E226" s="195" t="s">
        <v>1286</v>
      </c>
      <c r="F226" s="93" t="s">
        <v>1305</v>
      </c>
      <c r="G226" s="196">
        <v>0.5</v>
      </c>
      <c r="H226" s="192">
        <f t="shared" si="1"/>
        <v>0.5</v>
      </c>
      <c r="I226" s="34" t="s">
        <v>1306</v>
      </c>
      <c r="J226" s="20"/>
      <c r="K226" s="20"/>
      <c r="L226" s="8" t="str">
        <f>"insert into ComposerContent VALUES ((select max(ComposerId) from Composers where Name=N'"&amp;SUBSTITUTE(trim(E226),"'","''")&amp;"' and EnterpriseId="&amp;EntId&amp;"), "&amp;G226*100&amp;", "&amp;if(ISBLANK(B226),"(select max(TrackId) from tracks where isrc='"&amp;A226&amp;"' and EnterpriseId="&amp;EntId&amp;")","(select max(TrackId) from Tracks where TrackVendorId='"&amp;SUBSTITUTE(B226,"'","''")&amp;"' and  EnterpriseId="&amp;EntId&amp;")")&amp;", null, 0, 0, "&amp;if(I226&lt;&gt;"Published (managed by a publisher)", "null", "(select PublisherId from Publishers where name=N'"&amp;SUBSTITUTE(trim(J226),"'","''")&amp;"' and EnterpriseId="&amp;EntId&amp;")")&amp;" , null, (select RightsId from MechanicalsRights where RightsName='"&amp;SUBSTITUTE(I226,"'","''")&amp;"'), null, null, (select RoleId from ContributorRoles where Name='"&amp;F226&amp;"'))"</f>
        <v>insert into ComposerContent VALUES ((select max(ComposerId) from Composers where Name=N'Plauto Poeckel' and EnterpriseId=647322), 50, (select max(TrackId) from tracks where isrc='BKTOK2300016' and EnterpriseId=647322), null, 0, 0, null , null, (select RightsId from MechanicalsRights where RightsName='Copyright control (self-published)'), null, null, (select RoleId from ContributorRoles where Name='Composer &amp; Lyricist'))</v>
      </c>
      <c r="M226" s="28" t="str">
        <f>VLOOKUP(A226,'9) Audio_Properties'!A:A,1,0)</f>
        <v>BKTOK2300016</v>
      </c>
    </row>
    <row r="227">
      <c r="A227" s="34" t="s">
        <v>1082</v>
      </c>
      <c r="B227" s="84"/>
      <c r="C227" s="164" t="str">
        <f t="array" ref="C227">ifs(and(isblank($A227),isblank($B227)),"", not(iserror(vlookup($A227&amp;$B227,'5) Release_Track'!$F:$F&amp;'5) Release_Track'!$G:$G,1,0))),vlookup($A227&amp;$B227,{'5) Release_Track'!$F:$F&amp;'5) Release_Track'!$G:$G,'5) Release_Track'!$H:$H},2,0), or(and(not(isblank($B227)),$B227=$B225,$A227&lt;&gt;$A225),and(not(isblank($A227)),$A227=$A225,$B227&lt;&gt;$B225)),"ID LISTS UNALIGNED",and($A227&lt;&gt;"",countif('5) Release_Track'!$F:$F,$A227)=0),"NO ISRC MATCH in Release_Track",and($B227&lt;&gt;"",countif('5) Release_Track'!$G:$G,$B227)=0),"NO CATALOG ID MATCH in Release_Track",iserror(vlookup($A227&amp;$B227,'5) Release_Track'!$F:$F&amp;'5) Release_Track'!$G:$G,1,0)),"NO ISRC-CATALOG ID pair MATCH in Release_Track" )</f>
        <v>A Asa do Rei</v>
      </c>
      <c r="D227" s="164" t="str">
        <f t="array" ref="D227">ifs(and(isblank($A227),isblank($B227)),"", not(iserror(vlookup($A227&amp;$B227,'5) Release_Track'!$F:$F&amp;'5) Release_Track'!$G:$G,1,0))),vlookup($A227&amp;$B227,{'5) Release_Track'!$F:$F&amp;'5) Release_Track'!$G:$G,'5) Release_Track'!$I:$I},2,0), or(and(not(isblank($B227)),$B227=$B225,$A227&lt;&gt;$A225),and(not(isblank($A227)),$A227=$A225,$B227&lt;&gt;$B225)),"ID LISTS UNALIGNED",and($A227&lt;&gt;"",countif('5) Release_Track'!$F:$F,$A227)=0),"NO ISRC MATCH in Release_Track",and($B227&lt;&gt;"",countif('5) Release_Track'!$G:$G,$B227)=0),"NO CATALOG ID MATCH in Release_Track",iserror(vlookup($A227&amp;$B227,'5) Release_Track'!$F:$F&amp;'5) Release_Track'!$G:$G,1,0)),"NO ISRC-CATALOG ID pair MATCH in Release_Track" )</f>
        <v>Speed Up</v>
      </c>
      <c r="E227" s="195" t="s">
        <v>1262</v>
      </c>
      <c r="F227" s="93" t="s">
        <v>1305</v>
      </c>
      <c r="G227" s="196">
        <v>0.5</v>
      </c>
      <c r="H227" s="192">
        <f t="shared" si="1"/>
        <v>1</v>
      </c>
      <c r="I227" s="34" t="s">
        <v>1306</v>
      </c>
      <c r="J227" s="20"/>
      <c r="K227" s="20"/>
      <c r="L227" s="8" t="str">
        <f>"insert into ComposerContent VALUES ((select max(ComposerId) from Composers where Name=N'"&amp;SUBSTITUTE(trim(E227),"'","''")&amp;"' and EnterpriseId="&amp;EntId&amp;"), "&amp;G227*100&amp;", "&amp;if(ISBLANK(B227),"(select max(TrackId) from tracks where isrc='"&amp;A227&amp;"' and EnterpriseId="&amp;EntId&amp;")","(select max(TrackId) from Tracks where TrackVendorId='"&amp;SUBSTITUTE(B227,"'","''")&amp;"' and  EnterpriseId="&amp;EntId&amp;")")&amp;", null, 0, 0, "&amp;if(I227&lt;&gt;"Published (managed by a publisher)", "null", "(select PublisherId from Publishers where name=N'"&amp;SUBSTITUTE(trim(J227),"'","''")&amp;"' and EnterpriseId="&amp;EntId&amp;")")&amp;" , null, (select RightsId from MechanicalsRights where RightsName='"&amp;SUBSTITUTE(I227,"'","''")&amp;"'), null, null, (select RoleId from ContributorRoles where Name='"&amp;F227&amp;"'))"</f>
        <v>insert into ComposerContent VALUES ((select max(ComposerId) from Composers where Name=N'Agnaldo Paulino de Jesus Júnior' and EnterpriseId=647322), 50, (select max(TrackId) from tracks where isrc='BKTOK2300016' and EnterpriseId=647322), null, 0, 0, null , null, (select RightsId from MechanicalsRights where RightsName='Copyright control (self-published)'), null, null, (select RoleId from ContributorRoles where Name='Composer &amp; Lyricist'))</v>
      </c>
      <c r="M227" s="28" t="str">
        <f>VLOOKUP(A227,'9) Audio_Properties'!A:A,1,0)</f>
        <v>BKTOK2300016</v>
      </c>
    </row>
    <row r="228">
      <c r="A228" s="34" t="s">
        <v>1084</v>
      </c>
      <c r="B228" s="84"/>
      <c r="C228" s="164" t="str">
        <f t="array" ref="C228">ifs(and(isblank($A228),isblank($B228)),"", not(iserror(vlookup($A228&amp;$B228,'5) Release_Track'!$F:$F&amp;'5) Release_Track'!$G:$G,1,0))),vlookup($A228&amp;$B228,{'5) Release_Track'!$F:$F&amp;'5) Release_Track'!$G:$G,'5) Release_Track'!$H:$H},2,0), or(and(not(isblank($B228)),$B228=$B225,$A228&lt;&gt;$A225),and(not(isblank($A228)),$A228=$A225,$B228&lt;&gt;$B225)),"ID LISTS UNALIGNED",and($A228&lt;&gt;"",countif('5) Release_Track'!$F:$F,$A228)=0),"NO ISRC MATCH in Release_Track",and($B228&lt;&gt;"",countif('5) Release_Track'!$G:$G,$B228)=0),"NO CATALOG ID MATCH in Release_Track",iserror(vlookup($A228&amp;$B228,'5) Release_Track'!$F:$F&amp;'5) Release_Track'!$G:$G,1,0)),"NO ISRC-CATALOG ID pair MATCH in Release_Track" )</f>
        <v>Rei de Munique</v>
      </c>
      <c r="D228" s="134" t="str">
        <f t="array" ref="D228">ifs(and(isblank($A228),isblank($B228)),"", not(iserror(vlookup($A228&amp;$B228,'5) Release_Track'!$F:$F&amp;'5) Release_Track'!$G:$G,1,0))),vlookup($A228&amp;$B228,{'5) Release_Track'!$F:$F&amp;'5) Release_Track'!$G:$G,'5) Release_Track'!$I:$I},2,0), or(and(not(isblank($B228)),$B228=$B225,$A228&lt;&gt;$A225),and(not(isblank($A228)),$A228=$A225,$B228&lt;&gt;$B225)),"ID LISTS UNALIGNED",and($A228&lt;&gt;"",countif('5) Release_Track'!$F:$F,$A228)=0),"NO ISRC MATCH in Release_Track",and($B228&lt;&gt;"",countif('5) Release_Track'!$G:$G,$B228)=0),"NO CATALOG ID MATCH in Release_Track",iserror(vlookup($A228&amp;$B228,'5) Release_Track'!$F:$F&amp;'5) Release_Track'!$G:$G,1,0)),"NO ISRC-CATALOG ID pair MATCH in Release_Track" )</f>
        <v/>
      </c>
      <c r="E228" s="197" t="s">
        <v>1286</v>
      </c>
      <c r="F228" s="93" t="s">
        <v>1305</v>
      </c>
      <c r="G228" s="196">
        <v>1.0</v>
      </c>
      <c r="H228" s="192">
        <f t="shared" si="1"/>
        <v>1</v>
      </c>
      <c r="I228" s="34" t="s">
        <v>1306</v>
      </c>
      <c r="J228" s="20"/>
      <c r="K228" s="20"/>
      <c r="L228" s="8" t="str">
        <f>"insert into ComposerContent VALUES ((select max(ComposerId) from Composers where Name=N'"&amp;SUBSTITUTE(trim(E228),"'","''")&amp;"' and EnterpriseId="&amp;EntId&amp;"), "&amp;G228*100&amp;", "&amp;if(ISBLANK(B228),"(select max(TrackId) from tracks where isrc='"&amp;A228&amp;"' and EnterpriseId="&amp;EntId&amp;")","(select max(TrackId) from Tracks where TrackVendorId='"&amp;SUBSTITUTE(B228,"'","''")&amp;"' and  EnterpriseId="&amp;EntId&amp;")")&amp;", null, 0, 0, "&amp;if(I228&lt;&gt;"Published (managed by a publisher)", "null", "(select PublisherId from Publishers where name=N'"&amp;SUBSTITUTE(trim(J228),"'","''")&amp;"' and EnterpriseId="&amp;EntId&amp;")")&amp;" , null, (select RightsId from MechanicalsRights where RightsName='"&amp;SUBSTITUTE(I228,"'","''")&amp;"'), null, null, (select RoleId from ContributorRoles where Name='"&amp;F228&amp;"'))"</f>
        <v>insert into ComposerContent VALUES ((select max(ComposerId) from Composers where Name=N'Plauto Poeckel' and EnterpriseId=647322), 100, (select max(TrackId) from tracks where isrc='BKTOK2300023' and EnterpriseId=647322), null, 0, 0, null , null, (select RightsId from MechanicalsRights where RightsName='Copyright control (self-published)'), null, null, (select RoleId from ContributorRoles where Name='Composer &amp; Lyricist'))</v>
      </c>
      <c r="M228" s="28" t="str">
        <f>VLOOKUP(A228,'9) Audio_Properties'!A:A,1,0)</f>
        <v>BKTOK2300023</v>
      </c>
    </row>
    <row r="229">
      <c r="A229" s="34" t="s">
        <v>1086</v>
      </c>
      <c r="B229" s="84"/>
      <c r="C229" s="164" t="str">
        <f t="array" ref="C229">ifs(and(isblank($A229),isblank($B229)),"", not(iserror(vlookup($A229&amp;$B229,'5) Release_Track'!$F:$F&amp;'5) Release_Track'!$G:$G,1,0))),vlookup($A229&amp;$B229,{'5) Release_Track'!$F:$F&amp;'5) Release_Track'!$G:$G,'5) Release_Track'!$H:$H},2,0), or(and(not(isblank($B229)),$B229=$B228,$A229&lt;&gt;$A228),and(not(isblank($A229)),$A229=$A228,$B229&lt;&gt;$B228)),"ID LISTS UNALIGNED",and($A229&lt;&gt;"",countif('5) Release_Track'!$F:$F,$A229)=0),"NO ISRC MATCH in Release_Track",and($B229&lt;&gt;"",countif('5) Release_Track'!$G:$G,$B229)=0),"NO CATALOG ID MATCH in Release_Track",iserror(vlookup($A229&amp;$B229,'5) Release_Track'!$F:$F&amp;'5) Release_Track'!$G:$G,1,0)),"NO ISRC-CATALOG ID pair MATCH in Release_Track" )</f>
        <v>Rei de Munique</v>
      </c>
      <c r="D229" s="164" t="str">
        <f t="array" ref="D229">ifs(and(isblank($A229),isblank($B229)),"", not(iserror(vlookup($A229&amp;$B229,'5) Release_Track'!$F:$F&amp;'5) Release_Track'!$G:$G,1,0))),vlookup($A229&amp;$B229,{'5) Release_Track'!$F:$F&amp;'5) Release_Track'!$G:$G,'5) Release_Track'!$I:$I},2,0), or(and(not(isblank($B229)),$B229=$B228,$A229&lt;&gt;$A228),and(not(isblank($A229)),$A229=$A228,$B229&lt;&gt;$B228)),"ID LISTS UNALIGNED",and($A229&lt;&gt;"",countif('5) Release_Track'!$F:$F,$A229)=0),"NO ISRC MATCH in Release_Track",and($B229&lt;&gt;"",countif('5) Release_Track'!$G:$G,$B229)=0),"NO CATALOG ID MATCH in Release_Track",iserror(vlookup($A229&amp;$B229,'5) Release_Track'!$F:$F&amp;'5) Release_Track'!$G:$G,1,0)),"NO ISRC-CATALOG ID pair MATCH in Release_Track" )</f>
        <v>Speed Up</v>
      </c>
      <c r="E229" s="197" t="s">
        <v>1286</v>
      </c>
      <c r="F229" s="93" t="s">
        <v>1305</v>
      </c>
      <c r="G229" s="196">
        <v>1.0</v>
      </c>
      <c r="H229" s="192">
        <f t="shared" si="1"/>
        <v>1</v>
      </c>
      <c r="I229" s="34" t="s">
        <v>1306</v>
      </c>
      <c r="J229" s="20"/>
      <c r="K229" s="20"/>
      <c r="L229" s="8" t="str">
        <f>"insert into ComposerContent VALUES ((select max(ComposerId) from Composers where Name=N'"&amp;SUBSTITUTE(trim(E229),"'","''")&amp;"' and EnterpriseId="&amp;EntId&amp;"), "&amp;G229*100&amp;", "&amp;if(ISBLANK(B229),"(select max(TrackId) from tracks where isrc='"&amp;A229&amp;"' and EnterpriseId="&amp;EntId&amp;")","(select max(TrackId) from Tracks where TrackVendorId='"&amp;SUBSTITUTE(B229,"'","''")&amp;"' and  EnterpriseId="&amp;EntId&amp;")")&amp;", null, 0, 0, "&amp;if(I229&lt;&gt;"Published (managed by a publisher)", "null", "(select PublisherId from Publishers where name=N'"&amp;SUBSTITUTE(trim(J229),"'","''")&amp;"' and EnterpriseId="&amp;EntId&amp;")")&amp;" , null, (select RightsId from MechanicalsRights where RightsName='"&amp;SUBSTITUTE(I229,"'","''")&amp;"'), null, null, (select RoleId from ContributorRoles where Name='"&amp;F229&amp;"'))"</f>
        <v>insert into ComposerContent VALUES ((select max(ComposerId) from Composers where Name=N'Plauto Poeckel' and EnterpriseId=647322), 100, (select max(TrackId) from tracks where isrc='BKTOK2300024' and EnterpriseId=647322), null, 0, 0, null , null, (select RightsId from MechanicalsRights where RightsName='Copyright control (self-published)'), null, null, (select RoleId from ContributorRoles where Name='Composer &amp; Lyricist'))</v>
      </c>
      <c r="M229" s="28" t="str">
        <f>VLOOKUP(A229,'9) Audio_Properties'!A:A,1,0)</f>
        <v>BKTOK2300024</v>
      </c>
    </row>
    <row r="230">
      <c r="A230" s="34" t="s">
        <v>1090</v>
      </c>
      <c r="B230" s="84"/>
      <c r="C230" s="164" t="str">
        <f t="array" ref="C230">ifs(and(isblank($A230),isblank($B230)),"", not(iserror(vlookup($A230&amp;$B230,'5) Release_Track'!$F:$F&amp;'5) Release_Track'!$G:$G,1,0))),vlookup($A230&amp;$B230,{'5) Release_Track'!$F:$F&amp;'5) Release_Track'!$G:$G,'5) Release_Track'!$H:$H},2,0),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Mundo Roxo</v>
      </c>
      <c r="D230" s="134" t="str">
        <f t="array" ref="D230">ifs(and(isblank($A230),isblank($B230)),"", not(iserror(vlookup($A230&amp;$B230,'5) Release_Track'!$F:$F&amp;'5) Release_Track'!$G:$G,1,0))),vlookup($A230&amp;$B230,{'5) Release_Track'!$F:$F&amp;'5) Release_Track'!$G:$G,'5) Release_Track'!$I:$I},2,0),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
      </c>
      <c r="E230" s="197" t="s">
        <v>1286</v>
      </c>
      <c r="F230" s="93" t="s">
        <v>1305</v>
      </c>
      <c r="G230" s="196">
        <v>1.0</v>
      </c>
      <c r="H230" s="192">
        <f t="shared" si="1"/>
        <v>1</v>
      </c>
      <c r="I230" s="34" t="s">
        <v>1306</v>
      </c>
      <c r="J230" s="20"/>
      <c r="K230" s="20"/>
      <c r="L230" s="8" t="str">
        <f>"insert into ComposerContent VALUES ((select max(ComposerId) from Composers where Name=N'"&amp;SUBSTITUTE(trim(E230),"'","''")&amp;"' and EnterpriseId="&amp;EntId&amp;"), "&amp;G230*100&amp;", "&amp;if(ISBLANK(B230),"(select max(TrackId) from tracks where isrc='"&amp;A230&amp;"' and EnterpriseId="&amp;EntId&amp;")","(select max(TrackId) from Tracks where TrackVendorId='"&amp;SUBSTITUTE(B230,"'","''")&amp;"' and  EnterpriseId="&amp;EntId&amp;")")&amp;", null, 0, 0, "&amp;if(I230&lt;&gt;"Published (managed by a publisher)", "null", "(select PublisherId from Publishers where name=N'"&amp;SUBSTITUTE(trim(J230),"'","''")&amp;"' and EnterpriseId="&amp;EntId&amp;")")&amp;" , null, (select RightsId from MechanicalsRights where RightsName='"&amp;SUBSTITUTE(I230,"'","''")&amp;"'), null, null, (select RoleId from ContributorRoles where Name='"&amp;F230&amp;"'))"</f>
        <v>insert into ComposerContent VALUES ((select max(ComposerId) from Composers where Name=N'Plauto Poeckel' and EnterpriseId=647322), 100, (select max(TrackId) from tracks where isrc='QZMZ92389301' and EnterpriseId=647322), null, 0, 0, null , null, (select RightsId from MechanicalsRights where RightsName='Copyright control (self-published)'), null, null, (select RoleId from ContributorRoles where Name='Composer &amp; Lyricist'))</v>
      </c>
      <c r="M230" s="28" t="str">
        <f>VLOOKUP(A230,'9) Audio_Properties'!A:A,1,0)</f>
        <v>QZMZ92389301</v>
      </c>
    </row>
    <row r="231">
      <c r="A231" s="34" t="s">
        <v>1092</v>
      </c>
      <c r="B231" s="84"/>
      <c r="C231" s="164" t="str">
        <f t="array" ref="C231">ifs(and(isblank($A231),isblank($B231)),"", not(iserror(vlookup($A231&amp;$B231,'5) Release_Track'!$F:$F&amp;'5) Release_Track'!$G:$G,1,0))),vlookup($A231&amp;$B231,{'5) Release_Track'!$F:$F&amp;'5) Release_Track'!$G:$G,'5) Release_Track'!$H:$H},2,0), or(and(not(isblank($B231)),$B231=$B230,$A231&lt;&gt;$A230),and(not(isblank($A231)),$A231=$A230,$B231&lt;&gt;$B230)),"ID LISTS UNALIGNED",and($A231&lt;&gt;"",countif('5) Release_Track'!$F:$F,$A231)=0),"NO ISRC MATCH in Release_Track",and($B231&lt;&gt;"",countif('5) Release_Track'!$G:$G,$B231)=0),"NO CATALOG ID MATCH in Release_Track",iserror(vlookup($A231&amp;$B231,'5) Release_Track'!$F:$F&amp;'5) Release_Track'!$G:$G,1,0)),"NO ISRC-CATALOG ID pair MATCH in Release_Track" )</f>
        <v>Mundo Roxo</v>
      </c>
      <c r="D231" s="164" t="str">
        <f t="array" ref="D231">ifs(and(isblank($A231),isblank($B231)),"", not(iserror(vlookup($A231&amp;$B231,'5) Release_Track'!$F:$F&amp;'5) Release_Track'!$G:$G,1,0))),vlookup($A231&amp;$B231,{'5) Release_Track'!$F:$F&amp;'5) Release_Track'!$G:$G,'5) Release_Track'!$I:$I},2,0), or(and(not(isblank($B231)),$B231=$B230,$A231&lt;&gt;$A230),and(not(isblank($A231)),$A231=$A230,$B231&lt;&gt;$B230)),"ID LISTS UNALIGNED",and($A231&lt;&gt;"",countif('5) Release_Track'!$F:$F,$A231)=0),"NO ISRC MATCH in Release_Track",and($B231&lt;&gt;"",countif('5) Release_Track'!$G:$G,$B231)=0),"NO CATALOG ID MATCH in Release_Track",iserror(vlookup($A231&amp;$B231,'5) Release_Track'!$F:$F&amp;'5) Release_Track'!$G:$G,1,0)),"NO ISRC-CATALOG ID pair MATCH in Release_Track" )</f>
        <v>Speed Up</v>
      </c>
      <c r="E231" s="197" t="s">
        <v>1286</v>
      </c>
      <c r="F231" s="93" t="s">
        <v>1305</v>
      </c>
      <c r="G231" s="196">
        <v>1.0</v>
      </c>
      <c r="H231" s="192">
        <f t="shared" si="1"/>
        <v>1</v>
      </c>
      <c r="I231" s="34" t="s">
        <v>1306</v>
      </c>
      <c r="J231" s="20"/>
      <c r="K231" s="20"/>
      <c r="L231" s="8" t="str">
        <f>"insert into ComposerContent VALUES ((select max(ComposerId) from Composers where Name=N'"&amp;SUBSTITUTE(trim(E231),"'","''")&amp;"' and EnterpriseId="&amp;EntId&amp;"), "&amp;G231*100&amp;", "&amp;if(ISBLANK(B231),"(select max(TrackId) from tracks where isrc='"&amp;A231&amp;"' and EnterpriseId="&amp;EntId&amp;")","(select max(TrackId) from Tracks where TrackVendorId='"&amp;SUBSTITUTE(B231,"'","''")&amp;"' and  EnterpriseId="&amp;EntId&amp;")")&amp;", null, 0, 0, "&amp;if(I231&lt;&gt;"Published (managed by a publisher)", "null", "(select PublisherId from Publishers where name=N'"&amp;SUBSTITUTE(trim(J231),"'","''")&amp;"' and EnterpriseId="&amp;EntId&amp;")")&amp;" , null, (select RightsId from MechanicalsRights where RightsName='"&amp;SUBSTITUTE(I231,"'","''")&amp;"'), null, null, (select RoleId from ContributorRoles where Name='"&amp;F231&amp;"'))"</f>
        <v>insert into ComposerContent VALUES ((select max(ComposerId) from Composers where Name=N'Plauto Poeckel' and EnterpriseId=647322), 100, (select max(TrackId) from tracks where isrc='QZMZ92389272' and EnterpriseId=647322), null, 0, 0, null , null, (select RightsId from MechanicalsRights where RightsName='Copyright control (self-published)'), null, null, (select RoleId from ContributorRoles where Name='Composer &amp; Lyricist'))</v>
      </c>
      <c r="M231" s="28" t="str">
        <f>VLOOKUP(A231,'9) Audio_Properties'!A:A,1,0)</f>
        <v>QZMZ92389272</v>
      </c>
    </row>
    <row r="232">
      <c r="A232" s="100" t="s">
        <v>1088</v>
      </c>
      <c r="B232" s="103"/>
      <c r="C232" s="50" t="str">
        <f t="array" ref="C232">ifs(and(isblank($A232),isblank($B232)),"", not(iserror(vlookup($A232&amp;$B232,'5) Release_Track'!$F:$F&amp;'5) Release_Track'!$G:$G,1,0))),vlookup($A232&amp;$B232,{'5) Release_Track'!$F:$F&amp;'5) Release_Track'!$G:$G,'5) Release_Track'!$H:$H},2,0), or(and(not(isblank($B232)),$B232=$B231,$A232&lt;&gt;$A231),and(not(isblank($A232)),$A232=$A231,$B232&lt;&gt;$B231)),"ID LISTS UNALIGNED",and($A232&lt;&gt;"",countif('5) Release_Track'!$F:$F,$A232)=0),"NO ISRC MATCH in Release_Track",and($B232&lt;&gt;"",countif('5) Release_Track'!$G:$G,$B232)=0),"NO CATALOG ID MATCH in Release_Track",iserror(vlookup($A232&amp;$B232,'5) Release_Track'!$F:$F&amp;'5) Release_Track'!$G:$G,1,0)),"NO ISRC-CATALOG ID pair MATCH in Release_Track" )</f>
        <v>Maldição</v>
      </c>
      <c r="D232" s="74" t="str">
        <f t="array" ref="D232">ifs(and(isblank($A232),isblank($B232)),"", not(iserror(vlookup($A232&amp;$B232,'5) Release_Track'!$F:$F&amp;'5) Release_Track'!$G:$G,1,0))),vlookup($A232&amp;$B232,{'5) Release_Track'!$F:$F&amp;'5) Release_Track'!$G:$G,'5) Release_Track'!$I:$I},2,0), or(and(not(isblank($B232)),$B232=$B231,$A232&lt;&gt;$A231),and(not(isblank($A232)),$A232=$A231,$B232&lt;&gt;$B231)),"ID LISTS UNALIGNED",and($A232&lt;&gt;"",countif('5) Release_Track'!$F:$F,$A232)=0),"NO ISRC MATCH in Release_Track",and($B232&lt;&gt;"",countif('5) Release_Track'!$G:$G,$B232)=0),"NO CATALOG ID MATCH in Release_Track",iserror(vlookup($A232&amp;$B232,'5) Release_Track'!$F:$F&amp;'5) Release_Track'!$G:$G,1,0)),"NO ISRC-CATALOG ID pair MATCH in Release_Track" )</f>
        <v/>
      </c>
      <c r="E232" s="202" t="s">
        <v>1286</v>
      </c>
      <c r="F232" s="199" t="s">
        <v>1305</v>
      </c>
      <c r="G232" s="200">
        <v>0.1428</v>
      </c>
      <c r="H232" s="192">
        <f t="shared" si="1"/>
        <v>0.1428</v>
      </c>
      <c r="I232" s="100" t="s">
        <v>1306</v>
      </c>
      <c r="J232" s="20"/>
      <c r="K232" s="20"/>
      <c r="L232" s="8" t="str">
        <f>"insert into ComposerContent VALUES ((select max(ComposerId) from Composers where Name=N'"&amp;SUBSTITUTE(trim(E232),"'","''")&amp;"' and EnterpriseId="&amp;EntId&amp;"), "&amp;G232*100&amp;", "&amp;if(ISBLANK(B232),"(select max(TrackId) from tracks where isrc='"&amp;A232&amp;"' and EnterpriseId="&amp;EntId&amp;")","(select max(TrackId) from Tracks where TrackVendorId='"&amp;SUBSTITUTE(B232,"'","''")&amp;"' and  EnterpriseId="&amp;EntId&amp;")")&amp;", null, 0, 0, "&amp;if(I232&lt;&gt;"Published (managed by a publisher)", "null", "(select PublisherId from Publishers where name=N'"&amp;SUBSTITUTE(trim(J232),"'","''")&amp;"' and EnterpriseId="&amp;EntId&amp;")")&amp;" , null, (select RightsId from MechanicalsRights where RightsName='"&amp;SUBSTITUTE(I232,"'","''")&amp;"'), null, null, (select RoleId from ContributorRoles where Name='"&amp;F232&amp;"'))"</f>
        <v>insert into ComposerContent VALUES ((select max(ComposerId) from Composers where Name=N'Plauto Poeckel'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2" s="28" t="str">
        <f>VLOOKUP(A232,'9) Audio_Properties'!A:A,1,0)</f>
        <v>BKTOK2300026</v>
      </c>
    </row>
    <row r="233">
      <c r="A233" s="100" t="s">
        <v>1088</v>
      </c>
      <c r="B233" s="103"/>
      <c r="C233" s="50" t="str">
        <f t="array" ref="C233">ifs(and(isblank($A233),isblank($B233)),"", not(iserror(vlookup($A233&amp;$B233,'5) Release_Track'!$F:$F&amp;'5) Release_Track'!$G:$G,1,0))),vlookup($A233&amp;$B233,{'5) Release_Track'!$F:$F&amp;'5) Release_Track'!$G:$G,'5) Release_Track'!$H:$H},2,0), or(and(not(isblank($B233)),$B233=$B232,$A233&lt;&gt;$A232),and(not(isblank($A233)),$A233=$A232,$B233&lt;&gt;$B232)),"ID LISTS UNALIGNED",and($A233&lt;&gt;"",countif('5) Release_Track'!$F:$F,$A233)=0),"NO ISRC MATCH in Release_Track",and($B233&lt;&gt;"",countif('5) Release_Track'!$G:$G,$B233)=0),"NO CATALOG ID MATCH in Release_Track",iserror(vlookup($A233&amp;$B233,'5) Release_Track'!$F:$F&amp;'5) Release_Track'!$G:$G,1,0)),"NO ISRC-CATALOG ID pair MATCH in Release_Track" )</f>
        <v>Maldição</v>
      </c>
      <c r="D233" s="74"/>
      <c r="E233" s="202" t="s">
        <v>1267</v>
      </c>
      <c r="F233" s="199" t="s">
        <v>1305</v>
      </c>
      <c r="G233" s="200">
        <v>0.1428</v>
      </c>
      <c r="H233" s="192">
        <f t="shared" si="1"/>
        <v>0.2856</v>
      </c>
      <c r="I233" s="100" t="s">
        <v>1306</v>
      </c>
      <c r="J233" s="20"/>
      <c r="K233" s="20"/>
      <c r="L233" s="8" t="str">
        <f>"insert into ComposerContent VALUES ((select max(ComposerId) from Composers where Name=N'"&amp;SUBSTITUTE(trim(E233),"'","''")&amp;"' and EnterpriseId="&amp;EntId&amp;"), "&amp;G233*100&amp;", "&amp;if(ISBLANK(B233),"(select max(TrackId) from tracks where isrc='"&amp;A233&amp;"' and EnterpriseId="&amp;EntId&amp;")","(select max(TrackId) from Tracks where TrackVendorId='"&amp;SUBSTITUTE(B233,"'","''")&amp;"' and  EnterpriseId="&amp;EntId&amp;")")&amp;", null, 0, 0, "&amp;if(I233&lt;&gt;"Published (managed by a publisher)", "null", "(select PublisherId from Publishers where name=N'"&amp;SUBSTITUTE(trim(J233),"'","''")&amp;"' and EnterpriseId="&amp;EntId&amp;")")&amp;" , null, (select RightsId from MechanicalsRights where RightsName='"&amp;SUBSTITUTE(I233,"'","''")&amp;"'), null, null, (select RoleId from ContributorRoles where Name='"&amp;F233&amp;"'))"</f>
        <v>insert into ComposerContent VALUES ((select max(ComposerId) from Composers where Name=N'Atilla Nascimento'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3" s="28" t="str">
        <f>VLOOKUP(A233,'9) Audio_Properties'!A:A,1,0)</f>
        <v>BKTOK2300026</v>
      </c>
    </row>
    <row r="234">
      <c r="A234" s="100" t="s">
        <v>1088</v>
      </c>
      <c r="B234" s="103"/>
      <c r="C234" s="50" t="str">
        <f t="array" ref="C234">ifs(and(isblank($A234),isblank($B234)),"", not(iserror(vlookup($A234&amp;$B234,'5) Release_Track'!$F:$F&amp;'5) Release_Track'!$G:$G,1,0))),vlookup($A234&amp;$B234,{'5) Release_Track'!$F:$F&amp;'5) Release_Track'!$G:$G,'5) Release_Track'!$H:$H},2,0), or(and(not(isblank($B234)),$B234=$B233,$A234&lt;&gt;$A233),and(not(isblank($A234)),$A234=$A233,$B234&lt;&gt;$B233)),"ID LISTS UNALIGNED",and($A234&lt;&gt;"",countif('5) Release_Track'!$F:$F,$A234)=0),"NO ISRC MATCH in Release_Track",and($B234&lt;&gt;"",countif('5) Release_Track'!$G:$G,$B234)=0),"NO CATALOG ID MATCH in Release_Track",iserror(vlookup($A234&amp;$B234,'5) Release_Track'!$F:$F&amp;'5) Release_Track'!$G:$G,1,0)),"NO ISRC-CATALOG ID pair MATCH in Release_Track" )</f>
        <v>Maldição</v>
      </c>
      <c r="D234" s="74"/>
      <c r="E234" s="202" t="s">
        <v>1289</v>
      </c>
      <c r="F234" s="199" t="s">
        <v>1305</v>
      </c>
      <c r="G234" s="200">
        <v>0.1428</v>
      </c>
      <c r="H234" s="192">
        <f t="shared" si="1"/>
        <v>0.4284</v>
      </c>
      <c r="I234" s="100" t="s">
        <v>1306</v>
      </c>
      <c r="J234" s="20"/>
      <c r="K234" s="20"/>
      <c r="L234" s="8" t="str">
        <f>"insert into ComposerContent VALUES ((select max(ComposerId) from Composers where Name=N'"&amp;SUBSTITUTE(trim(E234),"'","''")&amp;"' and EnterpriseId="&amp;EntId&amp;"), "&amp;G234*100&amp;", "&amp;if(ISBLANK(B234),"(select max(TrackId) from tracks where isrc='"&amp;A234&amp;"' and EnterpriseId="&amp;EntId&amp;")","(select max(TrackId) from Tracks where TrackVendorId='"&amp;SUBSTITUTE(B234,"'","''")&amp;"' and  EnterpriseId="&amp;EntId&amp;")")&amp;", null, 0, 0, "&amp;if(I234&lt;&gt;"Published (managed by a publisher)", "null", "(select PublisherId from Publishers where name=N'"&amp;SUBSTITUTE(trim(J234),"'","''")&amp;"' and EnterpriseId="&amp;EntId&amp;")")&amp;" , null, (select RightsId from MechanicalsRights where RightsName='"&amp;SUBSTITUTE(I234,"'","''")&amp;"'), null, null, (select RoleId from ContributorRoles where Name='"&amp;F234&amp;"'))"</f>
        <v>insert into ComposerContent VALUES ((select max(ComposerId) from Composers where Name=N'Thiago Santos Santana'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4" s="28" t="str">
        <f>VLOOKUP(A234,'9) Audio_Properties'!A:A,1,0)</f>
        <v>BKTOK2300026</v>
      </c>
    </row>
    <row r="235">
      <c r="A235" s="100" t="s">
        <v>1088</v>
      </c>
      <c r="B235" s="103"/>
      <c r="C235" s="50" t="str">
        <f t="array" ref="C235">ifs(and(isblank($A235),isblank($B235)),"", not(iserror(vlookup($A235&amp;$B235,'5) Release_Track'!$F:$F&amp;'5) Release_Track'!$G:$G,1,0))),vlookup($A235&amp;$B235,{'5) Release_Track'!$F:$F&amp;'5) Release_Track'!$G:$G,'5) Release_Track'!$H:$H},2,0), or(and(not(isblank($B235)),$B235=$B234,$A235&lt;&gt;$A234),and(not(isblank($A235)),$A235=$A234,$B235&lt;&gt;$B234)),"ID LISTS UNALIGNED",and($A235&lt;&gt;"",countif('5) Release_Track'!$F:$F,$A235)=0),"NO ISRC MATCH in Release_Track",and($B235&lt;&gt;"",countif('5) Release_Track'!$G:$G,$B235)=0),"NO CATALOG ID MATCH in Release_Track",iserror(vlookup($A235&amp;$B235,'5) Release_Track'!$F:$F&amp;'5) Release_Track'!$G:$G,1,0)),"NO ISRC-CATALOG ID pair MATCH in Release_Track" )</f>
        <v>Maldição</v>
      </c>
      <c r="D235" s="74"/>
      <c r="E235" s="202" t="s">
        <v>1282</v>
      </c>
      <c r="F235" s="199" t="s">
        <v>1305</v>
      </c>
      <c r="G235" s="200">
        <v>0.1428</v>
      </c>
      <c r="H235" s="192">
        <f t="shared" si="1"/>
        <v>0.5712</v>
      </c>
      <c r="I235" s="100" t="s">
        <v>1306</v>
      </c>
      <c r="J235" s="20"/>
      <c r="K235" s="20"/>
      <c r="L235" s="8" t="str">
        <f>"insert into ComposerContent VALUES ((select max(ComposerId) from Composers where Name=N'"&amp;SUBSTITUTE(trim(E235),"'","''")&amp;"' and EnterpriseId="&amp;EntId&amp;"), "&amp;G235*100&amp;", "&amp;if(ISBLANK(B235),"(select max(TrackId) from tracks where isrc='"&amp;A235&amp;"' and EnterpriseId="&amp;EntId&amp;")","(select max(TrackId) from Tracks where TrackVendorId='"&amp;SUBSTITUTE(B235,"'","''")&amp;"' and  EnterpriseId="&amp;EntId&amp;")")&amp;", null, 0, 0, "&amp;if(I235&lt;&gt;"Published (managed by a publisher)", "null", "(select PublisherId from Publishers where name=N'"&amp;SUBSTITUTE(trim(J235),"'","''")&amp;"' and EnterpriseId="&amp;EntId&amp;")")&amp;" , null, (select RightsId from MechanicalsRights where RightsName='"&amp;SUBSTITUTE(I235,"'","''")&amp;"'), null, null, (select RoleId from ContributorRoles where Name='"&amp;F235&amp;"'))"</f>
        <v>insert into ComposerContent VALUES ((select max(ComposerId) from Composers where Name=N'Mayara Abreu de Souza Rodrigues'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5" s="28" t="str">
        <f>VLOOKUP(A235,'9) Audio_Properties'!A:A,1,0)</f>
        <v>BKTOK2300026</v>
      </c>
    </row>
    <row r="236">
      <c r="A236" s="100" t="s">
        <v>1088</v>
      </c>
      <c r="B236" s="103"/>
      <c r="C236" s="50" t="str">
        <f t="array" ref="C236">ifs(and(isblank($A236),isblank($B236)),"", not(iserror(vlookup($A236&amp;$B236,'5) Release_Track'!$F:$F&amp;'5) Release_Track'!$G:$G,1,0))),vlookup($A236&amp;$B236,{'5) Release_Track'!$F:$F&amp;'5) Release_Track'!$G:$G,'5) Release_Track'!$H:$H},2,0), or(and(not(isblank($B236)),$B236=$B235,$A236&lt;&gt;$A235),and(not(isblank($A236)),$A236=$A235,$B236&lt;&gt;$B235)),"ID LISTS UNALIGNED",and($A236&lt;&gt;"",countif('5) Release_Track'!$F:$F,$A236)=0),"NO ISRC MATCH in Release_Track",and($B236&lt;&gt;"",countif('5) Release_Track'!$G:$G,$B236)=0),"NO CATALOG ID MATCH in Release_Track",iserror(vlookup($A236&amp;$B236,'5) Release_Track'!$F:$F&amp;'5) Release_Track'!$G:$G,1,0)),"NO ISRC-CATALOG ID pair MATCH in Release_Track" )</f>
        <v>Maldição</v>
      </c>
      <c r="D236" s="74"/>
      <c r="E236" s="202" t="s">
        <v>1288</v>
      </c>
      <c r="F236" s="199" t="s">
        <v>1305</v>
      </c>
      <c r="G236" s="200">
        <v>0.1428</v>
      </c>
      <c r="H236" s="192">
        <f t="shared" si="1"/>
        <v>0.714</v>
      </c>
      <c r="I236" s="100" t="s">
        <v>1306</v>
      </c>
      <c r="J236" s="20"/>
      <c r="K236" s="20"/>
      <c r="L236" s="8" t="str">
        <f>"insert into ComposerContent VALUES ((select max(ComposerId) from Composers where Name=N'"&amp;SUBSTITUTE(trim(E236),"'","''")&amp;"' and EnterpriseId="&amp;EntId&amp;"), "&amp;G236*100&amp;", "&amp;if(ISBLANK(B236),"(select max(TrackId) from tracks where isrc='"&amp;A236&amp;"' and EnterpriseId="&amp;EntId&amp;")","(select max(TrackId) from Tracks where TrackVendorId='"&amp;SUBSTITUTE(B236,"'","''")&amp;"' and  EnterpriseId="&amp;EntId&amp;")")&amp;", null, 0, 0, "&amp;if(I236&lt;&gt;"Published (managed by a publisher)", "null", "(select PublisherId from Publishers where name=N'"&amp;SUBSTITUTE(trim(J236),"'","''")&amp;"' and EnterpriseId="&amp;EntId&amp;")")&amp;" , null, (select RightsId from MechanicalsRights where RightsName='"&amp;SUBSTITUTE(I236,"'","''")&amp;"'), null, null, (select RoleId from ContributorRoles where Name='"&amp;F236&amp;"'))"</f>
        <v>insert into ComposerContent VALUES ((select max(ComposerId) from Composers where Name=N'Thalis Henrique Silva Tenório'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6" s="28" t="str">
        <f>VLOOKUP(A236,'9) Audio_Properties'!A:A,1,0)</f>
        <v>BKTOK2300026</v>
      </c>
    </row>
    <row r="237">
      <c r="A237" s="100" t="s">
        <v>1088</v>
      </c>
      <c r="B237" s="103"/>
      <c r="C237" s="50" t="str">
        <f t="array" ref="C237">ifs(and(isblank($A237),isblank($B237)),"", not(iserror(vlookup($A237&amp;$B237,'5) Release_Track'!$F:$F&amp;'5) Release_Track'!$G:$G,1,0))),vlookup($A237&amp;$B237,{'5) Release_Track'!$F:$F&amp;'5) Release_Track'!$G:$G,'5) Release_Track'!$H:$H},2,0), or(and(not(isblank($B237)),$B237=$B236,$A237&lt;&gt;$A236),and(not(isblank($A237)),$A237=$A236,$B237&lt;&gt;$B236)),"ID LISTS UNALIGNED",and($A237&lt;&gt;"",countif('5) Release_Track'!$F:$F,$A237)=0),"NO ISRC MATCH in Release_Track",and($B237&lt;&gt;"",countif('5) Release_Track'!$G:$G,$B237)=0),"NO CATALOG ID MATCH in Release_Track",iserror(vlookup($A237&amp;$B237,'5) Release_Track'!$F:$F&amp;'5) Release_Track'!$G:$G,1,0)),"NO ISRC-CATALOG ID pair MATCH in Release_Track" )</f>
        <v>Maldição</v>
      </c>
      <c r="D237" s="74"/>
      <c r="E237" s="202" t="s">
        <v>1279</v>
      </c>
      <c r="F237" s="199" t="s">
        <v>1305</v>
      </c>
      <c r="G237" s="200">
        <v>0.1428</v>
      </c>
      <c r="H237" s="192">
        <f t="shared" si="1"/>
        <v>0.8568</v>
      </c>
      <c r="I237" s="100" t="s">
        <v>1306</v>
      </c>
      <c r="J237" s="20"/>
      <c r="K237" s="20"/>
      <c r="L237" s="8" t="str">
        <f>"insert into ComposerContent VALUES ((select max(ComposerId) from Composers where Name=N'"&amp;SUBSTITUTE(trim(E237),"'","''")&amp;"' and EnterpriseId="&amp;EntId&amp;"), "&amp;G237*100&amp;", "&amp;if(ISBLANK(B237),"(select max(TrackId) from tracks where isrc='"&amp;A237&amp;"' and EnterpriseId="&amp;EntId&amp;")","(select max(TrackId) from Tracks where TrackVendorId='"&amp;SUBSTITUTE(B237,"'","''")&amp;"' and  EnterpriseId="&amp;EntId&amp;")")&amp;", null, 0, 0, "&amp;if(I237&lt;&gt;"Published (managed by a publisher)", "null", "(select PublisherId from Publishers where name=N'"&amp;SUBSTITUTE(trim(J237),"'","''")&amp;"' and EnterpriseId="&amp;EntId&amp;")")&amp;" , null, (select RightsId from MechanicalsRights where RightsName='"&amp;SUBSTITUTE(I237,"'","''")&amp;"'), null, null, (select RoleId from ContributorRoles where Name='"&amp;F237&amp;"'))"</f>
        <v>insert into ComposerContent VALUES ((select max(ComposerId) from Composers where Name=N'Lucas Gonçalves' and EnterpriseId=647322), 14.28, (select max(TrackId) from tracks where isrc='BKTOK2300026' and EnterpriseId=647322), null, 0, 0, null , null, (select RightsId from MechanicalsRights where RightsName='Copyright control (self-published)'), null, null, (select RoleId from ContributorRoles where Name='Composer &amp; Lyricist'))</v>
      </c>
      <c r="M237" s="28" t="str">
        <f>VLOOKUP(A237,'9) Audio_Properties'!A:A,1,0)</f>
        <v>BKTOK2300026</v>
      </c>
    </row>
    <row r="238">
      <c r="A238" s="100" t="s">
        <v>1088</v>
      </c>
      <c r="B238" s="103"/>
      <c r="C238" s="50" t="str">
        <f t="array" ref="C238">ifs(and(isblank($A238),isblank($B238)),"", not(iserror(vlookup($A238&amp;$B238,'5) Release_Track'!$F:$F&amp;'5) Release_Track'!$G:$G,1,0))),vlookup($A238&amp;$B238,{'5) Release_Track'!$F:$F&amp;'5) Release_Track'!$G:$G,'5) Release_Track'!$H:$H},2,0), or(and(not(isblank($B238)),$B238=$B237,$A238&lt;&gt;$A237),and(not(isblank($A238)),$A238=$A237,$B238&lt;&gt;$B237)),"ID LISTS UNALIGNED",and($A238&lt;&gt;"",countif('5) Release_Track'!$F:$F,$A238)=0),"NO ISRC MATCH in Release_Track",and($B238&lt;&gt;"",countif('5) Release_Track'!$G:$G,$B238)=0),"NO CATALOG ID MATCH in Release_Track",iserror(vlookup($A238&amp;$B238,'5) Release_Track'!$F:$F&amp;'5) Release_Track'!$G:$G,1,0)),"NO ISRC-CATALOG ID pair MATCH in Release_Track" )</f>
        <v>Maldição</v>
      </c>
      <c r="D238" s="74"/>
      <c r="E238" s="202" t="s">
        <v>1273</v>
      </c>
      <c r="F238" s="199" t="s">
        <v>1305</v>
      </c>
      <c r="G238" s="200">
        <v>0.1432</v>
      </c>
      <c r="H238" s="192">
        <f t="shared" si="1"/>
        <v>1</v>
      </c>
      <c r="I238" s="100" t="s">
        <v>1306</v>
      </c>
      <c r="J238" s="20"/>
      <c r="K238" s="20"/>
      <c r="L238" s="8" t="str">
        <f>"insert into ComposerContent VALUES ((select max(ComposerId) from Composers where Name=N'"&amp;SUBSTITUTE(trim(E238),"'","''")&amp;"' and EnterpriseId="&amp;EntId&amp;"), "&amp;G238*100&amp;", "&amp;if(ISBLANK(B238),"(select max(TrackId) from tracks where isrc='"&amp;A238&amp;"' and EnterpriseId="&amp;EntId&amp;")","(select max(TrackId) from Tracks where TrackVendorId='"&amp;SUBSTITUTE(B238,"'","''")&amp;"' and  EnterpriseId="&amp;EntId&amp;")")&amp;", null, 0, 0, "&amp;if(I238&lt;&gt;"Published (managed by a publisher)", "null", "(select PublisherId from Publishers where name=N'"&amp;SUBSTITUTE(trim(J238),"'","''")&amp;"' and EnterpriseId="&amp;EntId&amp;")")&amp;" , null, (select RightsId from MechanicalsRights where RightsName='"&amp;SUBSTITUTE(I238,"'","''")&amp;"'), null, null, (select RoleId from ContributorRoles where Name='"&amp;F238&amp;"'))"</f>
        <v>insert into ComposerContent VALUES ((select max(ComposerId) from Composers where Name=N'Franklin Silva Santana Junior' and EnterpriseId=647322), 14.32, (select max(TrackId) from tracks where isrc='BKTOK2300026' and EnterpriseId=647322), null, 0, 0, null , null, (select RightsId from MechanicalsRights where RightsName='Copyright control (self-published)'), null, null, (select RoleId from ContributorRoles where Name='Composer &amp; Lyricist'))</v>
      </c>
      <c r="M238" s="28" t="str">
        <f>VLOOKUP(A238,'9) Audio_Properties'!A:A,1,0)</f>
        <v>BKTOK2300026</v>
      </c>
    </row>
    <row r="239">
      <c r="A239" s="34" t="s">
        <v>1094</v>
      </c>
      <c r="B239" s="84"/>
      <c r="C239" s="164" t="str">
        <f t="array" ref="C239">ifs(and(isblank($A239),isblank($B239)),"", not(iserror(vlookup($A239&amp;$B239,'5) Release_Track'!$F:$F&amp;'5) Release_Track'!$G:$G,1,0))),vlookup($A239&amp;$B239,{'5) Release_Track'!$F:$F&amp;'5) Release_Track'!$G:$G,'5) Release_Track'!$H:$H},2,0), or(and(not(isblank($B239)),$B239=$B238,$A239&lt;&gt;$A238),and(not(isblank($A239)),$A239=$A238,$B239&lt;&gt;$B238)),"ID LISTS UNALIGNED",and($A239&lt;&gt;"",countif('5) Release_Track'!$F:$F,$A239)=0),"NO ISRC MATCH in Release_Track",and($B239&lt;&gt;"",countif('5) Release_Track'!$G:$G,$B239)=0),"NO CATALOG ID MATCH in Release_Track",iserror(vlookup($A239&amp;$B239,'5) Release_Track'!$F:$F&amp;'5) Release_Track'!$G:$G,1,0)),"NO ISRC-CATALOG ID pair MATCH in Release_Track" )</f>
        <v>Zumbi</v>
      </c>
      <c r="D239" s="134" t="str">
        <f t="array" ref="D239">ifs(and(isblank($A239),isblank($B239)),"", not(iserror(vlookup($A239&amp;$B239,'5) Release_Track'!$F:$F&amp;'5) Release_Track'!$G:$G,1,0))),vlookup($A239&amp;$B239,{'5) Release_Track'!$F:$F&amp;'5) Release_Track'!$G:$G,'5) Release_Track'!$I:$I},2,0), or(and(not(isblank($B239)),$B239=$B238,$A239&lt;&gt;$A238),and(not(isblank($A239)),$A239=$A238,$B239&lt;&gt;$B238)),"ID LISTS UNALIGNED",and($A239&lt;&gt;"",countif('5) Release_Track'!$F:$F,$A239)=0),"NO ISRC MATCH in Release_Track",and($B239&lt;&gt;"",countif('5) Release_Track'!$G:$G,$B239)=0),"NO CATALOG ID MATCH in Release_Track",iserror(vlookup($A239&amp;$B239,'5) Release_Track'!$F:$F&amp;'5) Release_Track'!$G:$G,1,0)),"NO ISRC-CATALOG ID pair MATCH in Release_Track" )</f>
        <v/>
      </c>
      <c r="E239" s="195" t="s">
        <v>1267</v>
      </c>
      <c r="F239" s="93" t="s">
        <v>1305</v>
      </c>
      <c r="G239" s="196">
        <v>0.5</v>
      </c>
      <c r="H239" s="192">
        <f t="shared" si="1"/>
        <v>0.5</v>
      </c>
      <c r="I239" s="34" t="s">
        <v>1306</v>
      </c>
      <c r="J239" s="20"/>
      <c r="K239" s="20"/>
      <c r="L239" s="8" t="str">
        <f>"insert into ComposerContent VALUES ((select max(ComposerId) from Composers where Name=N'"&amp;SUBSTITUTE(trim(E239),"'","''")&amp;"' and EnterpriseId="&amp;EntId&amp;"), "&amp;G239*100&amp;", "&amp;if(ISBLANK(B239),"(select max(TrackId) from tracks where isrc='"&amp;A239&amp;"' and EnterpriseId="&amp;EntId&amp;")","(select max(TrackId) from Tracks where TrackVendorId='"&amp;SUBSTITUTE(B239,"'","''")&amp;"' and  EnterpriseId="&amp;EntId&amp;")")&amp;", null, 0, 0, "&amp;if(I239&lt;&gt;"Published (managed by a publisher)", "null", "(select PublisherId from Publishers where name=N'"&amp;SUBSTITUTE(trim(J239),"'","''")&amp;"' and EnterpriseId="&amp;EntId&amp;")")&amp;" , null, (select RightsId from MechanicalsRights where RightsName='"&amp;SUBSTITUTE(I239,"'","''")&amp;"'), null, null, (select RoleId from ContributorRoles where Name='"&amp;F239&amp;"'))"</f>
        <v>insert into ComposerContent VALUES ((select max(ComposerId) from Composers where Name=N'Atilla Nascimento' and EnterpriseId=647322), 50, (select max(TrackId) from tracks where isrc='BKTOK2300032' and EnterpriseId=647322), null, 0, 0, null , null, (select RightsId from MechanicalsRights where RightsName='Copyright control (self-published)'), null, null, (select RoleId from ContributorRoles where Name='Composer &amp; Lyricist'))</v>
      </c>
      <c r="M239" s="28" t="str">
        <f>VLOOKUP(A239,'9) Audio_Properties'!A:A,1,0)</f>
        <v>BKTOK2300032</v>
      </c>
    </row>
    <row r="240">
      <c r="A240" s="34" t="s">
        <v>1094</v>
      </c>
      <c r="B240" s="84"/>
      <c r="C240" s="164" t="str">
        <f t="array" ref="C240">ifs(and(isblank($A240),isblank($B240)),"", not(iserror(vlookup($A240&amp;$B240,'5) Release_Track'!$F:$F&amp;'5) Release_Track'!$G:$G,1,0))),vlookup($A240&amp;$B240,{'5) Release_Track'!$F:$F&amp;'5) Release_Track'!$G:$G,'5) Release_Track'!$H:$H},2,0), or(and(not(isblank($B240)),$B240=$B239,$A240&lt;&gt;$A239),and(not(isblank($A240)),$A240=$A239,$B240&lt;&gt;$B239)),"ID LISTS UNALIGNED",and($A240&lt;&gt;"",countif('5) Release_Track'!$F:$F,$A240)=0),"NO ISRC MATCH in Release_Track",and($B240&lt;&gt;"",countif('5) Release_Track'!$G:$G,$B240)=0),"NO CATALOG ID MATCH in Release_Track",iserror(vlookup($A240&amp;$B240,'5) Release_Track'!$F:$F&amp;'5) Release_Track'!$G:$G,1,0)),"NO ISRC-CATALOG ID pair MATCH in Release_Track" )</f>
        <v>Zumbi</v>
      </c>
      <c r="D240" s="134"/>
      <c r="E240" s="195" t="s">
        <v>1286</v>
      </c>
      <c r="F240" s="93" t="s">
        <v>1305</v>
      </c>
      <c r="G240" s="196">
        <v>0.5</v>
      </c>
      <c r="H240" s="192">
        <f t="shared" si="1"/>
        <v>1</v>
      </c>
      <c r="I240" s="34" t="s">
        <v>1306</v>
      </c>
      <c r="J240" s="20"/>
      <c r="K240" s="20"/>
      <c r="L240" s="8" t="str">
        <f>"insert into ComposerContent VALUES ((select max(ComposerId) from Composers where Name=N'"&amp;SUBSTITUTE(trim(E240),"'","''")&amp;"' and EnterpriseId="&amp;EntId&amp;"), "&amp;G240*100&amp;", "&amp;if(ISBLANK(B240),"(select max(TrackId) from tracks where isrc='"&amp;A240&amp;"' and EnterpriseId="&amp;EntId&amp;")","(select max(TrackId) from Tracks where TrackVendorId='"&amp;SUBSTITUTE(B240,"'","''")&amp;"' and  EnterpriseId="&amp;EntId&amp;")")&amp;", null, 0, 0, "&amp;if(I240&lt;&gt;"Published (managed by a publisher)", "null", "(select PublisherId from Publishers where name=N'"&amp;SUBSTITUTE(trim(J240),"'","''")&amp;"' and EnterpriseId="&amp;EntId&amp;")")&amp;" , null, (select RightsId from MechanicalsRights where RightsName='"&amp;SUBSTITUTE(I240,"'","''")&amp;"'), null, null, (select RoleId from ContributorRoles where Name='"&amp;F240&amp;"'))"</f>
        <v>insert into ComposerContent VALUES ((select max(ComposerId) from Composers where Name=N'Plauto Poeckel' and EnterpriseId=647322), 50, (select max(TrackId) from tracks where isrc='BKTOK2300032' and EnterpriseId=647322), null, 0, 0, null , null, (select RightsId from MechanicalsRights where RightsName='Copyright control (self-published)'), null, null, (select RoleId from ContributorRoles where Name='Composer &amp; Lyricist'))</v>
      </c>
      <c r="M240" s="28" t="str">
        <f>VLOOKUP(A240,'9) Audio_Properties'!A:A,1,0)</f>
        <v>BKTOK2300032</v>
      </c>
    </row>
    <row r="241">
      <c r="A241" s="34" t="s">
        <v>1096</v>
      </c>
      <c r="B241" s="84"/>
      <c r="C241" s="164" t="str">
        <f t="array" ref="C241">ifs(and(isblank($A241),isblank($B241)),"", not(iserror(vlookup($A241&amp;$B241,'5) Release_Track'!$F:$F&amp;'5) Release_Track'!$G:$G,1,0))),vlookup($A241&amp;$B241,{'5) Release_Track'!$F:$F&amp;'5) Release_Track'!$G:$G,'5) Release_Track'!$H:$H},2,0), or(and(not(isblank($B241)),$B241=$B239,$A241&lt;&gt;$A239),and(not(isblank($A241)),$A241=$A239,$B241&lt;&gt;$B239)),"ID LISTS UNALIGNED",and($A241&lt;&gt;"",countif('5) Release_Track'!$F:$F,$A241)=0),"NO ISRC MATCH in Release_Track",and($B241&lt;&gt;"",countif('5) Release_Track'!$G:$G,$B241)=0),"NO CATALOG ID MATCH in Release_Track",iserror(vlookup($A241&amp;$B241,'5) Release_Track'!$F:$F&amp;'5) Release_Track'!$G:$G,1,0)),"NO ISRC-CATALOG ID pair MATCH in Release_Track" )</f>
        <v>Zumbi</v>
      </c>
      <c r="D241" s="164" t="str">
        <f t="array" ref="D241">ifs(and(isblank($A241),isblank($B241)),"", not(iserror(vlookup($A241&amp;$B241,'5) Release_Track'!$F:$F&amp;'5) Release_Track'!$G:$G,1,0))),vlookup($A241&amp;$B241,{'5) Release_Track'!$F:$F&amp;'5) Release_Track'!$G:$G,'5) Release_Track'!$I:$I},2,0), or(and(not(isblank($B241)),$B241=$B239,$A241&lt;&gt;$A239),and(not(isblank($A241)),$A241=$A239,$B241&lt;&gt;$B239)),"ID LISTS UNALIGNED",and($A241&lt;&gt;"",countif('5) Release_Track'!$F:$F,$A241)=0),"NO ISRC MATCH in Release_Track",and($B241&lt;&gt;"",countif('5) Release_Track'!$G:$G,$B241)=0),"NO CATALOG ID MATCH in Release_Track",iserror(vlookup($A241&amp;$B241,'5) Release_Track'!$F:$F&amp;'5) Release_Track'!$G:$G,1,0)),"NO ISRC-CATALOG ID pair MATCH in Release_Track" )</f>
        <v>Speed Up</v>
      </c>
      <c r="E241" s="195" t="s">
        <v>1286</v>
      </c>
      <c r="F241" s="93" t="s">
        <v>1305</v>
      </c>
      <c r="G241" s="196">
        <v>0.5</v>
      </c>
      <c r="H241" s="192">
        <f t="shared" si="1"/>
        <v>0.5</v>
      </c>
      <c r="I241" s="34" t="s">
        <v>1306</v>
      </c>
      <c r="J241" s="20"/>
      <c r="K241" s="20"/>
      <c r="L241" s="8" t="str">
        <f>"insert into ComposerContent VALUES ((select max(ComposerId) from Composers where Name=N'"&amp;SUBSTITUTE(trim(E241),"'","''")&amp;"' and EnterpriseId="&amp;EntId&amp;"), "&amp;G241*100&amp;", "&amp;if(ISBLANK(B241),"(select max(TrackId) from tracks where isrc='"&amp;A241&amp;"' and EnterpriseId="&amp;EntId&amp;")","(select max(TrackId) from Tracks where TrackVendorId='"&amp;SUBSTITUTE(B241,"'","''")&amp;"' and  EnterpriseId="&amp;EntId&amp;")")&amp;", null, 0, 0, "&amp;if(I241&lt;&gt;"Published (managed by a publisher)", "null", "(select PublisherId from Publishers where name=N'"&amp;SUBSTITUTE(trim(J241),"'","''")&amp;"' and EnterpriseId="&amp;EntId&amp;")")&amp;" , null, (select RightsId from MechanicalsRights where RightsName='"&amp;SUBSTITUTE(I241,"'","''")&amp;"'), null, null, (select RoleId from ContributorRoles where Name='"&amp;F241&amp;"'))"</f>
        <v>insert into ComposerContent VALUES ((select max(ComposerId) from Composers where Name=N'Plauto Poeckel' and EnterpriseId=647322), 50, (select max(TrackId) from tracks where isrc='BKTOK2300033' and EnterpriseId=647322), null, 0, 0, null , null, (select RightsId from MechanicalsRights where RightsName='Copyright control (self-published)'), null, null, (select RoleId from ContributorRoles where Name='Composer &amp; Lyricist'))</v>
      </c>
      <c r="M241" s="28" t="str">
        <f>VLOOKUP(A241,'9) Audio_Properties'!A:A,1,0)</f>
        <v>BKTOK2300033</v>
      </c>
    </row>
    <row r="242">
      <c r="A242" s="34" t="s">
        <v>1096</v>
      </c>
      <c r="B242" s="84"/>
      <c r="C242" s="164" t="str">
        <f t="array" ref="C242">ifs(and(isblank($A242),isblank($B242)),"", not(iserror(vlookup($A242&amp;$B242,'5) Release_Track'!$F:$F&amp;'5) Release_Track'!$G:$G,1,0))),vlookup($A242&amp;$B242,{'5) Release_Track'!$F:$F&amp;'5) Release_Track'!$G:$G,'5) Release_Track'!$H:$H},2,0), or(and(not(isblank($B242)),$B242=$B240,$A242&lt;&gt;$A240),and(not(isblank($A242)),$A242=$A240,$B242&lt;&gt;$B240)),"ID LISTS UNALIGNED",and($A242&lt;&gt;"",countif('5) Release_Track'!$F:$F,$A242)=0),"NO ISRC MATCH in Release_Track",and($B242&lt;&gt;"",countif('5) Release_Track'!$G:$G,$B242)=0),"NO CATALOG ID MATCH in Release_Track",iserror(vlookup($A242&amp;$B242,'5) Release_Track'!$F:$F&amp;'5) Release_Track'!$G:$G,1,0)),"NO ISRC-CATALOG ID pair MATCH in Release_Track" )</f>
        <v>Zumbi</v>
      </c>
      <c r="D242" s="164" t="str">
        <f t="array" ref="D242">ifs(and(isblank($A242),isblank($B242)),"", not(iserror(vlookup($A242&amp;$B242,'5) Release_Track'!$F:$F&amp;'5) Release_Track'!$G:$G,1,0))),vlookup($A242&amp;$B242,{'5) Release_Track'!$F:$F&amp;'5) Release_Track'!$G:$G,'5) Release_Track'!$I:$I},2,0), or(and(not(isblank($B242)),$B242=$B240,$A242&lt;&gt;$A240),and(not(isblank($A242)),$A242=$A240,$B242&lt;&gt;$B240)),"ID LISTS UNALIGNED",and($A242&lt;&gt;"",countif('5) Release_Track'!$F:$F,$A242)=0),"NO ISRC MATCH in Release_Track",and($B242&lt;&gt;"",countif('5) Release_Track'!$G:$G,$B242)=0),"NO CATALOG ID MATCH in Release_Track",iserror(vlookup($A242&amp;$B242,'5) Release_Track'!$F:$F&amp;'5) Release_Track'!$G:$G,1,0)),"NO ISRC-CATALOG ID pair MATCH in Release_Track" )</f>
        <v>Speed Up</v>
      </c>
      <c r="E242" s="195" t="s">
        <v>1267</v>
      </c>
      <c r="F242" s="93" t="s">
        <v>1305</v>
      </c>
      <c r="G242" s="196">
        <v>0.5</v>
      </c>
      <c r="H242" s="192">
        <f t="shared" si="1"/>
        <v>1</v>
      </c>
      <c r="I242" s="34" t="s">
        <v>1306</v>
      </c>
      <c r="J242" s="20"/>
      <c r="K242" s="20"/>
      <c r="L242" s="8" t="str">
        <f>"insert into ComposerContent VALUES ((select max(ComposerId) from Composers where Name=N'"&amp;SUBSTITUTE(trim(E242),"'","''")&amp;"' and EnterpriseId="&amp;EntId&amp;"), "&amp;G242*100&amp;", "&amp;if(ISBLANK(B242),"(select max(TrackId) from tracks where isrc='"&amp;A242&amp;"' and EnterpriseId="&amp;EntId&amp;")","(select max(TrackId) from Tracks where TrackVendorId='"&amp;SUBSTITUTE(B242,"'","''")&amp;"' and  EnterpriseId="&amp;EntId&amp;")")&amp;", null, 0, 0, "&amp;if(I242&lt;&gt;"Published (managed by a publisher)", "null", "(select PublisherId from Publishers where name=N'"&amp;SUBSTITUTE(trim(J242),"'","''")&amp;"' and EnterpriseId="&amp;EntId&amp;")")&amp;" , null, (select RightsId from MechanicalsRights where RightsName='"&amp;SUBSTITUTE(I242,"'","''")&amp;"'), null, null, (select RoleId from ContributorRoles where Name='"&amp;F242&amp;"'))"</f>
        <v>insert into ComposerContent VALUES ((select max(ComposerId) from Composers where Name=N'Atilla Nascimento' and EnterpriseId=647322), 50, (select max(TrackId) from tracks where isrc='BKTOK2300033' and EnterpriseId=647322), null, 0, 0, null , null, (select RightsId from MechanicalsRights where RightsName='Copyright control (self-published)'), null, null, (select RoleId from ContributorRoles where Name='Composer &amp; Lyricist'))</v>
      </c>
      <c r="M242" s="28" t="str">
        <f>VLOOKUP(A242,'9) Audio_Properties'!A:A,1,0)</f>
        <v>BKTOK2300033</v>
      </c>
    </row>
    <row r="243">
      <c r="A243" s="34" t="s">
        <v>1098</v>
      </c>
      <c r="B243" s="84"/>
      <c r="C243" s="164" t="str">
        <f t="array" ref="C243">ifs(and(isblank($A243),isblank($B243)),"", not(iserror(vlookup($A243&amp;$B243,'5) Release_Track'!$F:$F&amp;'5) Release_Track'!$G:$G,1,0))),vlookup($A243&amp;$B243,{'5) Release_Track'!$F:$F&amp;'5) Release_Track'!$G:$G,'5) Release_Track'!$H:$H},2,0), or(and(not(isblank($B243)),$B243=$B242,$A243&lt;&gt;$A242),and(not(isblank($A243)),$A243=$A242,$B243&lt;&gt;$B242)),"ID LISTS UNALIGNED",and($A243&lt;&gt;"",countif('5) Release_Track'!$F:$F,$A243)=0),"NO ISRC MATCH in Release_Track",and($B243&lt;&gt;"",countif('5) Release_Track'!$G:$G,$B243)=0),"NO CATALOG ID MATCH in Release_Track",iserror(vlookup($A243&amp;$B243,'5) Release_Track'!$F:$F&amp;'5) Release_Track'!$G:$G,1,0)),"NO ISRC-CATALOG ID pair MATCH in Release_Track" )</f>
        <v>A Asa Esquerda do Rei</v>
      </c>
      <c r="D243" s="134" t="str">
        <f t="array" ref="D243">ifs(and(isblank($A243),isblank($B243)),"", not(iserror(vlookup($A243&amp;$B243,'5) Release_Track'!$F:$F&amp;'5) Release_Track'!$G:$G,1,0))),vlookup($A243&amp;$B243,{'5) Release_Track'!$F:$F&amp;'5) Release_Track'!$G:$G,'5) Release_Track'!$I:$I},2,0), or(and(not(isblank($B243)),$B243=$B242,$A243&lt;&gt;$A242),and(not(isblank($A243)),$A243=$A242,$B243&lt;&gt;$B242)),"ID LISTS UNALIGNED",and($A243&lt;&gt;"",countif('5) Release_Track'!$F:$F,$A243)=0),"NO ISRC MATCH in Release_Track",and($B243&lt;&gt;"",countif('5) Release_Track'!$G:$G,$B243)=0),"NO CATALOG ID MATCH in Release_Track",iserror(vlookup($A243&amp;$B243,'5) Release_Track'!$F:$F&amp;'5) Release_Track'!$G:$G,1,0)),"NO ISRC-CATALOG ID pair MATCH in Release_Track" )</f>
        <v/>
      </c>
      <c r="E243" s="195" t="s">
        <v>1286</v>
      </c>
      <c r="F243" s="93" t="s">
        <v>1305</v>
      </c>
      <c r="G243" s="196">
        <v>0.5</v>
      </c>
      <c r="H243" s="192">
        <f t="shared" si="1"/>
        <v>0.5</v>
      </c>
      <c r="I243" s="34" t="s">
        <v>1306</v>
      </c>
      <c r="J243" s="20"/>
      <c r="K243" s="20"/>
      <c r="L243" s="8" t="str">
        <f>"insert into ComposerContent VALUES ((select max(ComposerId) from Composers where Name=N'"&amp;SUBSTITUTE(trim(E243),"'","''")&amp;"' and EnterpriseId="&amp;EntId&amp;"), "&amp;G243*100&amp;", "&amp;if(ISBLANK(B243),"(select max(TrackId) from tracks where isrc='"&amp;A243&amp;"' and EnterpriseId="&amp;EntId&amp;")","(select max(TrackId) from Tracks where TrackVendorId='"&amp;SUBSTITUTE(B243,"'","''")&amp;"' and  EnterpriseId="&amp;EntId&amp;")")&amp;", null, 0, 0, "&amp;if(I243&lt;&gt;"Published (managed by a publisher)", "null", "(select PublisherId from Publishers where name=N'"&amp;SUBSTITUTE(trim(J243),"'","''")&amp;"' and EnterpriseId="&amp;EntId&amp;")")&amp;" , null, (select RightsId from MechanicalsRights where RightsName='"&amp;SUBSTITUTE(I243,"'","''")&amp;"'), null, null, (select RoleId from ContributorRoles where Name='"&amp;F243&amp;"'))"</f>
        <v>insert into ComposerContent VALUES ((select max(ComposerId) from Composers where Name=N'Plauto Poeckel' and EnterpriseId=647322), 50, (select max(TrackId) from tracks where isrc='BKTOK2300035' and EnterpriseId=647322), null, 0, 0, null , null, (select RightsId from MechanicalsRights where RightsName='Copyright control (self-published)'), null, null, (select RoleId from ContributorRoles where Name='Composer &amp; Lyricist'))</v>
      </c>
      <c r="M243" s="28" t="str">
        <f>VLOOKUP(A243,'9) Audio_Properties'!A:A,1,0)</f>
        <v>BKTOK2300035</v>
      </c>
    </row>
    <row r="244">
      <c r="A244" s="34" t="s">
        <v>1098</v>
      </c>
      <c r="B244" s="84"/>
      <c r="C244" s="164" t="str">
        <f t="array" ref="C244">ifs(and(isblank($A244),isblank($B244)),"", not(iserror(vlookup($A244&amp;$B244,'5) Release_Track'!$F:$F&amp;'5) Release_Track'!$G:$G,1,0))),vlookup($A244&amp;$B244,{'5) Release_Track'!$F:$F&amp;'5) Release_Track'!$G:$G,'5) Release_Track'!$H:$H},2,0), or(and(not(isblank($B244)),$B244=$B243,$A244&lt;&gt;$A243),and(not(isblank($A244)),$A244=$A243,$B244&lt;&gt;$B243)),"ID LISTS UNALIGNED",and($A244&lt;&gt;"",countif('5) Release_Track'!$F:$F,$A244)=0),"NO ISRC MATCH in Release_Track",and($B244&lt;&gt;"",countif('5) Release_Track'!$G:$G,$B244)=0),"NO CATALOG ID MATCH in Release_Track",iserror(vlookup($A244&amp;$B244,'5) Release_Track'!$F:$F&amp;'5) Release_Track'!$G:$G,1,0)),"NO ISRC-CATALOG ID pair MATCH in Release_Track" )</f>
        <v>A Asa Esquerda do Rei</v>
      </c>
      <c r="D244" s="134"/>
      <c r="E244" s="195" t="s">
        <v>1289</v>
      </c>
      <c r="F244" s="93" t="s">
        <v>1305</v>
      </c>
      <c r="G244" s="196">
        <v>0.5</v>
      </c>
      <c r="H244" s="192">
        <f t="shared" si="1"/>
        <v>1</v>
      </c>
      <c r="I244" s="34" t="s">
        <v>1306</v>
      </c>
      <c r="J244" s="20"/>
      <c r="K244" s="20"/>
      <c r="L244" s="8" t="str">
        <f>"insert into ComposerContent VALUES ((select max(ComposerId) from Composers where Name=N'"&amp;SUBSTITUTE(trim(E244),"'","''")&amp;"' and EnterpriseId="&amp;EntId&amp;"), "&amp;G244*100&amp;", "&amp;if(ISBLANK(B244),"(select max(TrackId) from tracks where isrc='"&amp;A244&amp;"' and EnterpriseId="&amp;EntId&amp;")","(select max(TrackId) from Tracks where TrackVendorId='"&amp;SUBSTITUTE(B244,"'","''")&amp;"' and  EnterpriseId="&amp;EntId&amp;")")&amp;", null, 0, 0, "&amp;if(I244&lt;&gt;"Published (managed by a publisher)", "null", "(select PublisherId from Publishers where name=N'"&amp;SUBSTITUTE(trim(J244),"'","''")&amp;"' and EnterpriseId="&amp;EntId&amp;")")&amp;" , null, (select RightsId from MechanicalsRights where RightsName='"&amp;SUBSTITUTE(I244,"'","''")&amp;"'), null, null, (select RoleId from ContributorRoles where Name='"&amp;F244&amp;"'))"</f>
        <v>insert into ComposerContent VALUES ((select max(ComposerId) from Composers where Name=N'Thiago Santos Santana' and EnterpriseId=647322), 50, (select max(TrackId) from tracks where isrc='BKTOK2300035' and EnterpriseId=647322), null, 0, 0, null , null, (select RightsId from MechanicalsRights where RightsName='Copyright control (self-published)'), null, null, (select RoleId from ContributorRoles where Name='Composer &amp; Lyricist'))</v>
      </c>
      <c r="M244" s="28" t="str">
        <f>VLOOKUP(A244,'9) Audio_Properties'!A:A,1,0)</f>
        <v>BKTOK2300035</v>
      </c>
    </row>
    <row r="245">
      <c r="A245" s="34" t="s">
        <v>1100</v>
      </c>
      <c r="B245" s="84"/>
      <c r="C245" s="164" t="str">
        <f t="array" ref="C245">ifs(and(isblank($A245),isblank($B245)),"", not(iserror(vlookup($A245&amp;$B245,'5) Release_Track'!$F:$F&amp;'5) Release_Track'!$G:$G,1,0))),vlookup($A245&amp;$B245,{'5) Release_Track'!$F:$F&amp;'5) Release_Track'!$G:$G,'5) Release_Track'!$H:$H},2,0), or(and(not(isblank($B245)),$B245=$B243,$A245&lt;&gt;$A243),and(not(isblank($A245)),$A245=$A243,$B245&lt;&gt;$B243)),"ID LISTS UNALIGNED",and($A245&lt;&gt;"",countif('5) Release_Track'!$F:$F,$A245)=0),"NO ISRC MATCH in Release_Track",and($B245&lt;&gt;"",countif('5) Release_Track'!$G:$G,$B245)=0),"NO CATALOG ID MATCH in Release_Track",iserror(vlookup($A245&amp;$B245,'5) Release_Track'!$F:$F&amp;'5) Release_Track'!$G:$G,1,0)),"NO ISRC-CATALOG ID pair MATCH in Release_Track" )</f>
        <v>A Asa Esquerda do Rei</v>
      </c>
      <c r="D245" s="164" t="str">
        <f t="array" ref="D245">ifs(and(isblank($A245),isblank($B245)),"", not(iserror(vlookup($A245&amp;$B245,'5) Release_Track'!$F:$F&amp;'5) Release_Track'!$G:$G,1,0))),vlookup($A245&amp;$B245,{'5) Release_Track'!$F:$F&amp;'5) Release_Track'!$G:$G,'5) Release_Track'!$I:$I},2,0), or(and(not(isblank($B245)),$B245=$B243,$A245&lt;&gt;$A243),and(not(isblank($A245)),$A245=$A243,$B245&lt;&gt;$B243)),"ID LISTS UNALIGNED",and($A245&lt;&gt;"",countif('5) Release_Track'!$F:$F,$A245)=0),"NO ISRC MATCH in Release_Track",and($B245&lt;&gt;"",countif('5) Release_Track'!$G:$G,$B245)=0),"NO CATALOG ID MATCH in Release_Track",iserror(vlookup($A245&amp;$B245,'5) Release_Track'!$F:$F&amp;'5) Release_Track'!$G:$G,1,0)),"NO ISRC-CATALOG ID pair MATCH in Release_Track" )</f>
        <v>Speed Up</v>
      </c>
      <c r="E245" s="195" t="s">
        <v>1286</v>
      </c>
      <c r="F245" s="93" t="s">
        <v>1305</v>
      </c>
      <c r="G245" s="196">
        <v>0.5</v>
      </c>
      <c r="H245" s="192">
        <f t="shared" si="1"/>
        <v>0.5</v>
      </c>
      <c r="I245" s="34" t="s">
        <v>1306</v>
      </c>
      <c r="J245" s="20"/>
      <c r="K245" s="20"/>
      <c r="L245" s="8" t="str">
        <f>"insert into ComposerContent VALUES ((select max(ComposerId) from Composers where Name=N'"&amp;SUBSTITUTE(trim(E245),"'","''")&amp;"' and EnterpriseId="&amp;EntId&amp;"), "&amp;G245*100&amp;", "&amp;if(ISBLANK(B245),"(select max(TrackId) from tracks where isrc='"&amp;A245&amp;"' and EnterpriseId="&amp;EntId&amp;")","(select max(TrackId) from Tracks where TrackVendorId='"&amp;SUBSTITUTE(B245,"'","''")&amp;"' and  EnterpriseId="&amp;EntId&amp;")")&amp;", null, 0, 0, "&amp;if(I245&lt;&gt;"Published (managed by a publisher)", "null", "(select PublisherId from Publishers where name=N'"&amp;SUBSTITUTE(trim(J245),"'","''")&amp;"' and EnterpriseId="&amp;EntId&amp;")")&amp;" , null, (select RightsId from MechanicalsRights where RightsName='"&amp;SUBSTITUTE(I245,"'","''")&amp;"'), null, null, (select RoleId from ContributorRoles where Name='"&amp;F245&amp;"'))"</f>
        <v>insert into ComposerContent VALUES ((select max(ComposerId) from Composers where Name=N'Plauto Poeckel' and EnterpriseId=647322), 50, (select max(TrackId) from tracks where isrc='BKTOK2300036' and EnterpriseId=647322), null, 0, 0, null , null, (select RightsId from MechanicalsRights where RightsName='Copyright control (self-published)'), null, null, (select RoleId from ContributorRoles where Name='Composer &amp; Lyricist'))</v>
      </c>
      <c r="M245" s="28" t="str">
        <f>VLOOKUP(A245,'9) Audio_Properties'!A:A,1,0)</f>
        <v>BKTOK2300036</v>
      </c>
    </row>
    <row r="246">
      <c r="A246" s="34" t="s">
        <v>1100</v>
      </c>
      <c r="B246" s="84"/>
      <c r="C246" s="164" t="str">
        <f t="array" ref="C246">ifs(and(isblank($A246),isblank($B246)),"", not(iserror(vlookup($A246&amp;$B246,'5) Release_Track'!$F:$F&amp;'5) Release_Track'!$G:$G,1,0))),vlookup($A246&amp;$B246,{'5) Release_Track'!$F:$F&amp;'5) Release_Track'!$G:$G,'5) Release_Track'!$H:$H},2,0), or(and(not(isblank($B246)),$B246=$B244,$A246&lt;&gt;$A244),and(not(isblank($A246)),$A246=$A244,$B246&lt;&gt;$B244)),"ID LISTS UNALIGNED",and($A246&lt;&gt;"",countif('5) Release_Track'!$F:$F,$A246)=0),"NO ISRC MATCH in Release_Track",and($B246&lt;&gt;"",countif('5) Release_Track'!$G:$G,$B246)=0),"NO CATALOG ID MATCH in Release_Track",iserror(vlookup($A246&amp;$B246,'5) Release_Track'!$F:$F&amp;'5) Release_Track'!$G:$G,1,0)),"NO ISRC-CATALOG ID pair MATCH in Release_Track" )</f>
        <v>A Asa Esquerda do Rei</v>
      </c>
      <c r="D246" s="164" t="str">
        <f t="array" ref="D246">ifs(and(isblank($A246),isblank($B246)),"", not(iserror(vlookup($A246&amp;$B246,'5) Release_Track'!$F:$F&amp;'5) Release_Track'!$G:$G,1,0))),vlookup($A246&amp;$B246,{'5) Release_Track'!$F:$F&amp;'5) Release_Track'!$G:$G,'5) Release_Track'!$I:$I},2,0), or(and(not(isblank($B246)),$B246=$B244,$A246&lt;&gt;$A244),and(not(isblank($A246)),$A246=$A244,$B246&lt;&gt;$B244)),"ID LISTS UNALIGNED",and($A246&lt;&gt;"",countif('5) Release_Track'!$F:$F,$A246)=0),"NO ISRC MATCH in Release_Track",and($B246&lt;&gt;"",countif('5) Release_Track'!$G:$G,$B246)=0),"NO CATALOG ID MATCH in Release_Track",iserror(vlookup($A246&amp;$B246,'5) Release_Track'!$F:$F&amp;'5) Release_Track'!$G:$G,1,0)),"NO ISRC-CATALOG ID pair MATCH in Release_Track" )</f>
        <v>Speed Up</v>
      </c>
      <c r="E246" s="195" t="s">
        <v>1289</v>
      </c>
      <c r="F246" s="93" t="s">
        <v>1305</v>
      </c>
      <c r="G246" s="196">
        <v>0.5</v>
      </c>
      <c r="H246" s="192">
        <f t="shared" si="1"/>
        <v>1</v>
      </c>
      <c r="I246" s="34" t="s">
        <v>1306</v>
      </c>
      <c r="J246" s="20"/>
      <c r="K246" s="20"/>
      <c r="L246" s="8" t="str">
        <f>"insert into ComposerContent VALUES ((select max(ComposerId) from Composers where Name=N'"&amp;SUBSTITUTE(trim(E246),"'","''")&amp;"' and EnterpriseId="&amp;EntId&amp;"), "&amp;G246*100&amp;", "&amp;if(ISBLANK(B246),"(select max(TrackId) from tracks where isrc='"&amp;A246&amp;"' and EnterpriseId="&amp;EntId&amp;")","(select max(TrackId) from Tracks where TrackVendorId='"&amp;SUBSTITUTE(B246,"'","''")&amp;"' and  EnterpriseId="&amp;EntId&amp;")")&amp;", null, 0, 0, "&amp;if(I246&lt;&gt;"Published (managed by a publisher)", "null", "(select PublisherId from Publishers where name=N'"&amp;SUBSTITUTE(trim(J246),"'","''")&amp;"' and EnterpriseId="&amp;EntId&amp;")")&amp;" , null, (select RightsId from MechanicalsRights where RightsName='"&amp;SUBSTITUTE(I246,"'","''")&amp;"'), null, null, (select RoleId from ContributorRoles where Name='"&amp;F246&amp;"'))"</f>
        <v>insert into ComposerContent VALUES ((select max(ComposerId) from Composers where Name=N'Thiago Santos Santana' and EnterpriseId=647322), 50, (select max(TrackId) from tracks where isrc='BKTOK2300036' and EnterpriseId=647322), null, 0, 0, null , null, (select RightsId from MechanicalsRights where RightsName='Copyright control (self-published)'), null, null, (select RoleId from ContributorRoles where Name='Composer &amp; Lyricist'))</v>
      </c>
      <c r="M246" s="28" t="str">
        <f>VLOOKUP(A246,'9) Audio_Properties'!A:A,1,0)</f>
        <v>BKTOK2300036</v>
      </c>
    </row>
    <row r="247">
      <c r="A247" s="34" t="s">
        <v>1102</v>
      </c>
      <c r="B247" s="84"/>
      <c r="C247" s="164" t="str">
        <f t="array" ref="C247">ifs(and(isblank($A247),isblank($B247)),"", not(iserror(vlookup($A247&amp;$B247,'5) Release_Track'!$F:$F&amp;'5) Release_Track'!$G:$G,1,0))),vlookup($A247&amp;$B247,{'5) Release_Track'!$F:$F&amp;'5) Release_Track'!$G:$G,'5) Release_Track'!$H:$H},2,0), or(and(not(isblank($B247)),$B247=$B246,$A247&lt;&gt;$A246),and(not(isblank($A247)),$A247=$A246,$B247&lt;&gt;$B246)),"ID LISTS UNALIGNED",and($A247&lt;&gt;"",countif('5) Release_Track'!$F:$F,$A247)=0),"NO ISRC MATCH in Release_Track",and($B247&lt;&gt;"",countif('5) Release_Track'!$G:$G,$B247)=0),"NO CATALOG ID MATCH in Release_Track",iserror(vlookup($A247&amp;$B247,'5) Release_Track'!$F:$F&amp;'5) Release_Track'!$G:$G,1,0)),"NO ISRC-CATALOG ID pair MATCH in Release_Track" )</f>
        <v>Rei da Italia</v>
      </c>
      <c r="D247" s="134" t="str">
        <f t="array" ref="D247">ifs(and(isblank($A247),isblank($B247)),"", not(iserror(vlookup($A247&amp;$B247,'5) Release_Track'!$F:$F&amp;'5) Release_Track'!$G:$G,1,0))),vlookup($A247&amp;$B247,{'5) Release_Track'!$F:$F&amp;'5) Release_Track'!$G:$G,'5) Release_Track'!$I:$I},2,0), or(and(not(isblank($B247)),$B247=$B246,$A247&lt;&gt;$A246),and(not(isblank($A247)),$A247=$A246,$B247&lt;&gt;$B246)),"ID LISTS UNALIGNED",and($A247&lt;&gt;"",countif('5) Release_Track'!$F:$F,$A247)=0),"NO ISRC MATCH in Release_Track",and($B247&lt;&gt;"",countif('5) Release_Track'!$G:$G,$B247)=0),"NO CATALOG ID MATCH in Release_Track",iserror(vlookup($A247&amp;$B247,'5) Release_Track'!$F:$F&amp;'5) Release_Track'!$G:$G,1,0)),"NO ISRC-CATALOG ID pair MATCH in Release_Track" )</f>
        <v/>
      </c>
      <c r="E247" s="197" t="s">
        <v>1286</v>
      </c>
      <c r="F247" s="93" t="s">
        <v>1305</v>
      </c>
      <c r="G247" s="196">
        <v>1.0</v>
      </c>
      <c r="H247" s="192">
        <f t="shared" si="1"/>
        <v>1</v>
      </c>
      <c r="I247" s="34" t="s">
        <v>1306</v>
      </c>
      <c r="J247" s="20"/>
      <c r="K247" s="20"/>
      <c r="L247" s="8" t="str">
        <f>"insert into ComposerContent VALUES ((select max(ComposerId) from Composers where Name=N'"&amp;SUBSTITUTE(trim(E247),"'","''")&amp;"' and EnterpriseId="&amp;EntId&amp;"), "&amp;G247*100&amp;", "&amp;if(ISBLANK(B247),"(select max(TrackId) from tracks where isrc='"&amp;A247&amp;"' and EnterpriseId="&amp;EntId&amp;")","(select max(TrackId) from Tracks where TrackVendorId='"&amp;SUBSTITUTE(B247,"'","''")&amp;"' and  EnterpriseId="&amp;EntId&amp;")")&amp;", null, 0, 0, "&amp;if(I247&lt;&gt;"Published (managed by a publisher)", "null", "(select PublisherId from Publishers where name=N'"&amp;SUBSTITUTE(trim(J247),"'","''")&amp;"' and EnterpriseId="&amp;EntId&amp;")")&amp;" , null, (select RightsId from MechanicalsRights where RightsName='"&amp;SUBSTITUTE(I247,"'","''")&amp;"'), null, null, (select RoleId from ContributorRoles where Name='"&amp;F247&amp;"'))"</f>
        <v>insert into ComposerContent VALUES ((select max(ComposerId) from Composers where Name=N'Plauto Poeckel' and EnterpriseId=647322), 100, (select max(TrackId) from tracks where isrc='BKTOK2300046' and EnterpriseId=647322), null, 0, 0, null , null, (select RightsId from MechanicalsRights where RightsName='Copyright control (self-published)'), null, null, (select RoleId from ContributorRoles where Name='Composer &amp; Lyricist'))</v>
      </c>
      <c r="M247" s="28" t="str">
        <f>VLOOKUP(A247,'9) Audio_Properties'!A:A,1,0)</f>
        <v>BKTOK2300046</v>
      </c>
    </row>
    <row r="248">
      <c r="A248" s="34" t="s">
        <v>1104</v>
      </c>
      <c r="B248" s="84"/>
      <c r="C248" s="164" t="str">
        <f t="array" ref="C248">ifs(and(isblank($A248),isblank($B248)),"", not(iserror(vlookup($A248&amp;$B248,'5) Release_Track'!$F:$F&amp;'5) Release_Track'!$G:$G,1,0))),vlookup($A248&amp;$B248,{'5) Release_Track'!$F:$F&amp;'5) Release_Track'!$G:$G,'5) Release_Track'!$H:$H},2,0), or(and(not(isblank($B248)),$B248=$B247,$A248&lt;&gt;$A247),and(not(isblank($A248)),$A248=$A247,$B248&lt;&gt;$B247)),"ID LISTS UNALIGNED",and($A248&lt;&gt;"",countif('5) Release_Track'!$F:$F,$A248)=0),"NO ISRC MATCH in Release_Track",and($B248&lt;&gt;"",countif('5) Release_Track'!$G:$G,$B248)=0),"NO CATALOG ID MATCH in Release_Track",iserror(vlookup($A248&amp;$B248,'5) Release_Track'!$F:$F&amp;'5) Release_Track'!$G:$G,1,0)),"NO ISRC-CATALOG ID pair MATCH in Release_Track" )</f>
        <v>Rei Da Italia</v>
      </c>
      <c r="D248" s="164" t="str">
        <f t="array" ref="D248">ifs(and(isblank($A248),isblank($B248)),"", not(iserror(vlookup($A248&amp;$B248,'5) Release_Track'!$F:$F&amp;'5) Release_Track'!$G:$G,1,0))),vlookup($A248&amp;$B248,{'5) Release_Track'!$F:$F&amp;'5) Release_Track'!$G:$G,'5) Release_Track'!$I:$I},2,0), or(and(not(isblank($B248)),$B248=$B247,$A248&lt;&gt;$A247),and(not(isblank($A248)),$A248=$A247,$B248&lt;&gt;$B247)),"ID LISTS UNALIGNED",and($A248&lt;&gt;"",countif('5) Release_Track'!$F:$F,$A248)=0),"NO ISRC MATCH in Release_Track",and($B248&lt;&gt;"",countif('5) Release_Track'!$G:$G,$B248)=0),"NO CATALOG ID MATCH in Release_Track",iserror(vlookup($A248&amp;$B248,'5) Release_Track'!$F:$F&amp;'5) Release_Track'!$G:$G,1,0)),"NO ISRC-CATALOG ID pair MATCH in Release_Track" )</f>
        <v>Speed Up</v>
      </c>
      <c r="E248" s="197" t="s">
        <v>1286</v>
      </c>
      <c r="F248" s="93" t="s">
        <v>1305</v>
      </c>
      <c r="G248" s="196">
        <v>1.0</v>
      </c>
      <c r="H248" s="192">
        <f t="shared" si="1"/>
        <v>1</v>
      </c>
      <c r="I248" s="34" t="s">
        <v>1306</v>
      </c>
      <c r="J248" s="20"/>
      <c r="K248" s="20"/>
      <c r="L248" s="8" t="str">
        <f>"insert into ComposerContent VALUES ((select max(ComposerId) from Composers where Name=N'"&amp;SUBSTITUTE(trim(E248),"'","''")&amp;"' and EnterpriseId="&amp;EntId&amp;"), "&amp;G248*100&amp;", "&amp;if(ISBLANK(B248),"(select max(TrackId) from tracks where isrc='"&amp;A248&amp;"' and EnterpriseId="&amp;EntId&amp;")","(select max(TrackId) from Tracks where TrackVendorId='"&amp;SUBSTITUTE(B248,"'","''")&amp;"' and  EnterpriseId="&amp;EntId&amp;")")&amp;", null, 0, 0, "&amp;if(I248&lt;&gt;"Published (managed by a publisher)", "null", "(select PublisherId from Publishers where name=N'"&amp;SUBSTITUTE(trim(J248),"'","''")&amp;"' and EnterpriseId="&amp;EntId&amp;")")&amp;" , null, (select RightsId from MechanicalsRights where RightsName='"&amp;SUBSTITUTE(I248,"'","''")&amp;"'), null, null, (select RoleId from ContributorRoles where Name='"&amp;F248&amp;"'))"</f>
        <v>insert into ComposerContent VALUES ((select max(ComposerId) from Composers where Name=N'Plauto Poeckel' and EnterpriseId=647322), 100, (select max(TrackId) from tracks where isrc='BKTOK2300047' and EnterpriseId=647322), null, 0, 0, null , null, (select RightsId from MechanicalsRights where RightsName='Copyright control (self-published)'), null, null, (select RoleId from ContributorRoles where Name='Composer &amp; Lyricist'))</v>
      </c>
      <c r="M248" s="28" t="str">
        <f>VLOOKUP(A248,'9) Audio_Properties'!A:A,1,0)</f>
        <v>BKTOK2300047</v>
      </c>
    </row>
    <row r="249">
      <c r="A249" s="34" t="s">
        <v>1106</v>
      </c>
      <c r="B249" s="84"/>
      <c r="C249" s="164" t="str">
        <f t="array" ref="C249">ifs(and(isblank($A249),isblank($B249)),"", not(iserror(vlookup($A249&amp;$B249,'5) Release_Track'!$F:$F&amp;'5) Release_Track'!$G:$G,1,0))),vlookup($A249&amp;$B249,{'5) Release_Track'!$F:$F&amp;'5) Release_Track'!$G:$G,'5) Release_Track'!$H:$H},2,0), or(and(not(isblank($B249)),$B249=$B248,$A249&lt;&gt;$A248),and(not(isblank($A249)),$A249=$A248,$B249&lt;&gt;$B248)),"ID LISTS UNALIGNED",and($A249&lt;&gt;"",countif('5) Release_Track'!$F:$F,$A249)=0),"NO ISRC MATCH in Release_Track",and($B249&lt;&gt;"",countif('5) Release_Track'!$G:$G,$B249)=0),"NO CATALOG ID MATCH in Release_Track",iserror(vlookup($A249&amp;$B249,'5) Release_Track'!$F:$F&amp;'5) Release_Track'!$G:$G,1,0)),"NO ISRC-CATALOG ID pair MATCH in Release_Track" )</f>
        <v>Espadachim Lunar</v>
      </c>
      <c r="D249" s="134" t="str">
        <f t="array" ref="D249">ifs(and(isblank($A249),isblank($B249)),"", not(iserror(vlookup($A249&amp;$B249,'5) Release_Track'!$F:$F&amp;'5) Release_Track'!$G:$G,1,0))),vlookup($A249&amp;$B249,{'5) Release_Track'!$F:$F&amp;'5) Release_Track'!$G:$G,'5) Release_Track'!$I:$I},2,0), or(and(not(isblank($B249)),$B249=$B248,$A249&lt;&gt;$A248),and(not(isblank($A249)),$A249=$A248,$B249&lt;&gt;$B248)),"ID LISTS UNALIGNED",and($A249&lt;&gt;"",countif('5) Release_Track'!$F:$F,$A249)=0),"NO ISRC MATCH in Release_Track",and($B249&lt;&gt;"",countif('5) Release_Track'!$G:$G,$B249)=0),"NO CATALOG ID MATCH in Release_Track",iserror(vlookup($A249&amp;$B249,'5) Release_Track'!$F:$F&amp;'5) Release_Track'!$G:$G,1,0)),"NO ISRC-CATALOG ID pair MATCH in Release_Track" )</f>
        <v/>
      </c>
      <c r="E249" s="197" t="s">
        <v>1286</v>
      </c>
      <c r="F249" s="93" t="s">
        <v>1305</v>
      </c>
      <c r="G249" s="196">
        <v>1.0</v>
      </c>
      <c r="H249" s="192">
        <f t="shared" si="1"/>
        <v>1</v>
      </c>
      <c r="I249" s="34" t="s">
        <v>1306</v>
      </c>
      <c r="J249" s="20"/>
      <c r="K249" s="20"/>
      <c r="L249" s="8" t="str">
        <f>"insert into ComposerContent VALUES ((select max(ComposerId) from Composers where Name=N'"&amp;SUBSTITUTE(trim(E249),"'","''")&amp;"' and EnterpriseId="&amp;EntId&amp;"), "&amp;G249*100&amp;", "&amp;if(ISBLANK(B249),"(select max(TrackId) from tracks where isrc='"&amp;A249&amp;"' and EnterpriseId="&amp;EntId&amp;")","(select max(TrackId) from Tracks where TrackVendorId='"&amp;SUBSTITUTE(B249,"'","''")&amp;"' and  EnterpriseId="&amp;EntId&amp;")")&amp;", null, 0, 0, "&amp;if(I249&lt;&gt;"Published (managed by a publisher)", "null", "(select PublisherId from Publishers where name=N'"&amp;SUBSTITUTE(trim(J249),"'","''")&amp;"' and EnterpriseId="&amp;EntId&amp;")")&amp;" , null, (select RightsId from MechanicalsRights where RightsName='"&amp;SUBSTITUTE(I249,"'","''")&amp;"'), null, null, (select RoleId from ContributorRoles where Name='"&amp;F249&amp;"'))"</f>
        <v>insert into ComposerContent VALUES ((select max(ComposerId) from Composers where Name=N'Plauto Poeckel' and EnterpriseId=647322), 100, (select max(TrackId) from tracks where isrc='BKTOK2300055' and EnterpriseId=647322), null, 0, 0, null , null, (select RightsId from MechanicalsRights where RightsName='Copyright control (self-published)'), null, null, (select RoleId from ContributorRoles where Name='Composer &amp; Lyricist'))</v>
      </c>
      <c r="M249" s="28" t="str">
        <f>VLOOKUP(A249,'9) Audio_Properties'!A:A,1,0)</f>
        <v>BKTOK2300055</v>
      </c>
    </row>
    <row r="250">
      <c r="A250" s="34" t="s">
        <v>1108</v>
      </c>
      <c r="B250" s="84"/>
      <c r="C250" s="164" t="str">
        <f t="array" ref="C250">ifs(and(isblank($A250),isblank($B250)),"", not(iserror(vlookup($A250&amp;$B250,'5) Release_Track'!$F:$F&amp;'5) Release_Track'!$G:$G,1,0))),vlookup($A250&amp;$B250,{'5) Release_Track'!$F:$F&amp;'5) Release_Track'!$G:$G,'5) Release_Track'!$H:$H},2,0),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Espadachim Lunar</v>
      </c>
      <c r="D250" s="164" t="str">
        <f t="array" ref="D250">ifs(and(isblank($A250),isblank($B250)),"", not(iserror(vlookup($A250&amp;$B250,'5) Release_Track'!$F:$F&amp;'5) Release_Track'!$G:$G,1,0))),vlookup($A250&amp;$B250,{'5) Release_Track'!$F:$F&amp;'5) Release_Track'!$G:$G,'5) Release_Track'!$I:$I},2,0),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Speed Up</v>
      </c>
      <c r="E250" s="197" t="s">
        <v>1286</v>
      </c>
      <c r="F250" s="93" t="s">
        <v>1305</v>
      </c>
      <c r="G250" s="196">
        <v>1.0</v>
      </c>
      <c r="H250" s="192">
        <f t="shared" si="1"/>
        <v>1</v>
      </c>
      <c r="I250" s="34" t="s">
        <v>1306</v>
      </c>
      <c r="J250" s="20"/>
      <c r="K250" s="20"/>
      <c r="L250" s="8" t="str">
        <f>"insert into ComposerContent VALUES ((select max(ComposerId) from Composers where Name=N'"&amp;SUBSTITUTE(trim(E250),"'","''")&amp;"' and EnterpriseId="&amp;EntId&amp;"), "&amp;G250*100&amp;", "&amp;if(ISBLANK(B250),"(select max(TrackId) from tracks where isrc='"&amp;A250&amp;"' and EnterpriseId="&amp;EntId&amp;")","(select max(TrackId) from Tracks where TrackVendorId='"&amp;SUBSTITUTE(B250,"'","''")&amp;"' and  EnterpriseId="&amp;EntId&amp;")")&amp;", null, 0, 0, "&amp;if(I250&lt;&gt;"Published (managed by a publisher)", "null", "(select PublisherId from Publishers where name=N'"&amp;SUBSTITUTE(trim(J250),"'","''")&amp;"' and EnterpriseId="&amp;EntId&amp;")")&amp;" , null, (select RightsId from MechanicalsRights where RightsName='"&amp;SUBSTITUTE(I250,"'","''")&amp;"'), null, null, (select RoleId from ContributorRoles where Name='"&amp;F250&amp;"'))"</f>
        <v>insert into ComposerContent VALUES ((select max(ComposerId) from Composers where Name=N'Plauto Poeckel' and EnterpriseId=647322), 100, (select max(TrackId) from tracks where isrc='BKTOK2300056' and EnterpriseId=647322), null, 0, 0, null , null, (select RightsId from MechanicalsRights where RightsName='Copyright control (self-published)'), null, null, (select RoleId from ContributorRoles where Name='Composer &amp; Lyricist'))</v>
      </c>
      <c r="M250" s="28" t="str">
        <f>VLOOKUP(A250,'9) Audio_Properties'!A:A,1,0)</f>
        <v>BKTOK2300056</v>
      </c>
    </row>
    <row r="251">
      <c r="A251" s="34" t="s">
        <v>1110</v>
      </c>
      <c r="B251" s="84"/>
      <c r="C251" s="164" t="str">
        <f t="array" ref="C251">ifs(and(isblank($A251),isblank($B251)),"", not(iserror(vlookup($A251&amp;$B251,'5) Release_Track'!$F:$F&amp;'5) Release_Track'!$G:$G,1,0))),vlookup($A251&amp;$B251,{'5) Release_Track'!$F:$F&amp;'5) Release_Track'!$G:$G,'5) Release_Track'!$H:$H},2,0), or(and(not(isblank($B251)),$B251=#REF!,$A251&lt;&gt;#REF!),and(not(isblank($A251)),$A251=#REF!,$B251&lt;&gt;#REF!)),"ID LISTS UNALIGNED",and($A251&lt;&gt;"",countif('5) Release_Track'!$F:$F,$A251)=0),"NO ISRC MATCH in Release_Track",and($B251&lt;&gt;"",countif('5) Release_Track'!$G:$G,$B251)=0),"NO CATALOG ID MATCH in Release_Track",iserror(vlookup($A251&amp;$B251,'5) Release_Track'!$F:$F&amp;'5) Release_Track'!$G:$G,1,0)),"NO ISRC-CATALOG ID pair MATCH in Release_Track" )</f>
        <v>Deus da Velocidade</v>
      </c>
      <c r="D251" s="164" t="str">
        <f t="array" ref="D251">ifs(and(isblank($A251),isblank($B251)),"", not(iserror(vlookup($A251&amp;$B251,'5) Release_Track'!$F:$F&amp;'5) Release_Track'!$G:$G,1,0))),vlookup($A251&amp;$B251,{'5) Release_Track'!$F:$F&amp;'5) Release_Track'!$G:$G,'5) Release_Track'!$I:$I},2,0), or(and(not(isblank($B251)),$B251=#REF!,$A251&lt;&gt;#REF!),and(not(isblank($A251)),$A251=#REF!,$B251&lt;&gt;#REF!)),"ID LISTS UNALIGNED",and($A251&lt;&gt;"",countif('5) Release_Track'!$F:$F,$A251)=0),"NO ISRC MATCH in Release_Track",and($B251&lt;&gt;"",countif('5) Release_Track'!$G:$G,$B251)=0),"NO CATALOG ID MATCH in Release_Track",iserror(vlookup($A251&amp;$B251,'5) Release_Track'!$F:$F&amp;'5) Release_Track'!$G:$G,1,0)),"NO ISRC-CATALOG ID pair MATCH in Release_Track" )</f>
        <v>Speed Up</v>
      </c>
      <c r="E251" s="197" t="s">
        <v>1286</v>
      </c>
      <c r="F251" s="93" t="s">
        <v>1305</v>
      </c>
      <c r="G251" s="196">
        <v>1.0</v>
      </c>
      <c r="H251" s="192">
        <f t="shared" si="1"/>
        <v>1</v>
      </c>
      <c r="I251" s="34" t="s">
        <v>1306</v>
      </c>
      <c r="J251" s="20"/>
      <c r="K251" s="20"/>
      <c r="L251" s="8" t="str">
        <f>"insert into ComposerContent VALUES ((select max(ComposerId) from Composers where Name=N'"&amp;SUBSTITUTE(trim(E251),"'","''")&amp;"' and EnterpriseId="&amp;EntId&amp;"), "&amp;G251*100&amp;", "&amp;if(ISBLANK(B251),"(select max(TrackId) from tracks where isrc='"&amp;A251&amp;"' and EnterpriseId="&amp;EntId&amp;")","(select max(TrackId) from Tracks where TrackVendorId='"&amp;SUBSTITUTE(B251,"'","''")&amp;"' and  EnterpriseId="&amp;EntId&amp;")")&amp;", null, 0, 0, "&amp;if(I251&lt;&gt;"Published (managed by a publisher)", "null", "(select PublisherId from Publishers where name=N'"&amp;SUBSTITUTE(trim(J251),"'","''")&amp;"' and EnterpriseId="&amp;EntId&amp;")")&amp;" , null, (select RightsId from MechanicalsRights where RightsName='"&amp;SUBSTITUTE(I251,"'","''")&amp;"'), null, null, (select RoleId from ContributorRoles where Name='"&amp;F251&amp;"'))"</f>
        <v>insert into ComposerContent VALUES ((select max(ComposerId) from Composers where Name=N'Plauto Poeckel' and EnterpriseId=647322), 100, (select max(TrackId) from tracks where isrc='BKTOK2300065' and EnterpriseId=647322), null, 0, 0, null , null, (select RightsId from MechanicalsRights where RightsName='Copyright control (self-published)'), null, null, (select RoleId from ContributorRoles where Name='Composer &amp; Lyricist'))</v>
      </c>
      <c r="M251" s="28" t="str">
        <f>VLOOKUP(A251,'9) Audio_Properties'!A:A,1,0)</f>
        <v>BKTOK2300065</v>
      </c>
    </row>
    <row r="252">
      <c r="A252" s="34" t="s">
        <v>1243</v>
      </c>
      <c r="B252" s="84"/>
      <c r="C252" s="164" t="str">
        <f t="array" ref="C252">ifs(and(isblank($A252),isblank($B252)),"", not(iserror(vlookup($A252&amp;$B252,'5) Release_Track'!$F:$F&amp;'5) Release_Track'!$G:$G,1,0))),vlookup($A252&amp;$B252,{'5) Release_Track'!$F:$F&amp;'5) Release_Track'!$G:$G,'5) Release_Track'!$H:$H},2,0), or(and(not(isblank($B252)),$B252=$B251,$A252&lt;&gt;$A251),and(not(isblank($A252)),$A252=$A251,$B252&lt;&gt;$B251)),"ID LISTS UNALIGNED",and($A252&lt;&gt;"",countif('5) Release_Track'!$F:$F,$A252)=0),"NO ISRC MATCH in Release_Track",and($B252&lt;&gt;"",countif('5) Release_Track'!$G:$G,$B252)=0),"NO CATALOG ID MATCH in Release_Track",iserror(vlookup($A252&amp;$B252,'5) Release_Track'!$F:$F&amp;'5) Release_Track'!$G:$G,1,0)),"NO ISRC-CATALOG ID pair MATCH in Release_Track" )</f>
        <v>Príncipe do Drible</v>
      </c>
      <c r="D252" s="134" t="str">
        <f t="array" ref="D252">ifs(and(isblank($A252),isblank($B252)),"", not(iserror(vlookup($A252&amp;$B252,'5) Release_Track'!$F:$F&amp;'5) Release_Track'!$G:$G,1,0))),vlookup($A252&amp;$B252,{'5) Release_Track'!$F:$F&amp;'5) Release_Track'!$G:$G,'5) Release_Track'!$I:$I},2,0), or(and(not(isblank($B252)),$B252=$B251,$A252&lt;&gt;$A251),and(not(isblank($A252)),$A252=$A251,$B252&lt;&gt;$B251)),"ID LISTS UNALIGNED",and($A252&lt;&gt;"",countif('5) Release_Track'!$F:$F,$A252)=0),"NO ISRC MATCH in Release_Track",and($B252&lt;&gt;"",countif('5) Release_Track'!$G:$G,$B252)=0),"NO CATALOG ID MATCH in Release_Track",iserror(vlookup($A252&amp;$B252,'5) Release_Track'!$F:$F&amp;'5) Release_Track'!$G:$G,1,0)),"NO ISRC-CATALOG ID pair MATCH in Release_Track" )</f>
        <v/>
      </c>
      <c r="E252" s="197" t="s">
        <v>1286</v>
      </c>
      <c r="F252" s="93" t="s">
        <v>1305</v>
      </c>
      <c r="G252" s="196">
        <v>1.0</v>
      </c>
      <c r="H252" s="192">
        <f t="shared" si="1"/>
        <v>1</v>
      </c>
      <c r="I252" s="34" t="s">
        <v>1306</v>
      </c>
      <c r="J252" s="20"/>
      <c r="K252" s="20"/>
      <c r="L252" s="8" t="str">
        <f>"insert into ComposerContent VALUES ((select max(ComposerId) from Composers where Name=N'"&amp;SUBSTITUTE(trim(E252),"'","''")&amp;"' and EnterpriseId="&amp;EntId&amp;"), "&amp;G252*100&amp;", "&amp;if(ISBLANK(B252),"(select max(TrackId) from tracks where isrc='"&amp;A252&amp;"' and EnterpriseId="&amp;EntId&amp;")","(select max(TrackId) from Tracks where TrackVendorId='"&amp;SUBSTITUTE(B252,"'","''")&amp;"' and  EnterpriseId="&amp;EntId&amp;")")&amp;", null, 0, 0, "&amp;if(I252&lt;&gt;"Published (managed by a publisher)", "null", "(select PublisherId from Publishers where name=N'"&amp;SUBSTITUTE(trim(J252),"'","''")&amp;"' and EnterpriseId="&amp;EntId&amp;")")&amp;" , null, (select RightsId from MechanicalsRights where RightsName='"&amp;SUBSTITUTE(I252,"'","''")&amp;"'), null, null, (select RoleId from ContributorRoles where Name='"&amp;F252&amp;"'))"</f>
        <v>insert into ComposerContent VALUES ((select max(ComposerId) from Composers where Name=N'Plauto Poeckel' and EnterpriseId=647322), 100, (select max(TrackId) from tracks where isrc='BKTOK2300068' and EnterpriseId=647322), null, 0, 0, null , null, (select RightsId from MechanicalsRights where RightsName='Copyright control (self-published)'), null, null, (select RoleId from ContributorRoles where Name='Composer &amp; Lyricist'))</v>
      </c>
      <c r="M252" s="28" t="str">
        <f>VLOOKUP(A252,'9) Audio_Properties'!A:A,1,0)</f>
        <v>BKTOK2300068</v>
      </c>
    </row>
    <row r="253">
      <c r="A253" s="34" t="s">
        <v>1245</v>
      </c>
      <c r="B253" s="84"/>
      <c r="C253" s="164" t="str">
        <f t="array" ref="C253">ifs(and(isblank($A253),isblank($B253)),"", not(iserror(vlookup($A253&amp;$B253,'5) Release_Track'!$F:$F&amp;'5) Release_Track'!$G:$G,1,0))),vlookup($A253&amp;$B253,{'5) Release_Track'!$F:$F&amp;'5) Release_Track'!$G:$G,'5) Release_Track'!$H:$H},2,0), or(and(not(isblank($B253)),$B253=$B252,$A253&lt;&gt;$A252),and(not(isblank($A253)),$A253=$A252,$B253&lt;&gt;$B252)),"ID LISTS UNALIGNED",and($A253&lt;&gt;"",countif('5) Release_Track'!$F:$F,$A253)=0),"NO ISRC MATCH in Release_Track",and($B253&lt;&gt;"",countif('5) Release_Track'!$G:$G,$B253)=0),"NO CATALOG ID MATCH in Release_Track",iserror(vlookup($A253&amp;$B253,'5) Release_Track'!$F:$F&amp;'5) Release_Track'!$G:$G,1,0)),"NO ISRC-CATALOG ID pair MATCH in Release_Track" )</f>
        <v>Príncipe do Drible (Speed Up)</v>
      </c>
      <c r="D253" s="164" t="str">
        <f t="array" ref="D253">ifs(and(isblank($A253),isblank($B253)),"", not(iserror(vlookup($A253&amp;$B253,'5) Release_Track'!$F:$F&amp;'5) Release_Track'!$G:$G,1,0))),vlookup($A253&amp;$B253,{'5) Release_Track'!$F:$F&amp;'5) Release_Track'!$G:$G,'5) Release_Track'!$I:$I},2,0), or(and(not(isblank($B253)),$B253=$B252,$A253&lt;&gt;$A252),and(not(isblank($A253)),$A253=$A252,$B253&lt;&gt;$B252)),"ID LISTS UNALIGNED",and($A253&lt;&gt;"",countif('5) Release_Track'!$F:$F,$A253)=0),"NO ISRC MATCH in Release_Track",and($B253&lt;&gt;"",countif('5) Release_Track'!$G:$G,$B253)=0),"NO CATALOG ID MATCH in Release_Track",iserror(vlookup($A253&amp;$B253,'5) Release_Track'!$F:$F&amp;'5) Release_Track'!$G:$G,1,0)),"NO ISRC-CATALOG ID pair MATCH in Release_Track" )</f>
        <v>Speed Up</v>
      </c>
      <c r="E253" s="197" t="s">
        <v>1286</v>
      </c>
      <c r="F253" s="93" t="s">
        <v>1305</v>
      </c>
      <c r="G253" s="196">
        <v>1.0</v>
      </c>
      <c r="H253" s="192">
        <f t="shared" si="1"/>
        <v>1</v>
      </c>
      <c r="I253" s="34" t="s">
        <v>1306</v>
      </c>
      <c r="J253" s="20"/>
      <c r="K253" s="20"/>
      <c r="L253" s="8" t="str">
        <f>"insert into ComposerContent VALUES ((select max(ComposerId) from Composers where Name=N'"&amp;SUBSTITUTE(trim(E253),"'","''")&amp;"' and EnterpriseId="&amp;EntId&amp;"), "&amp;G253*100&amp;", "&amp;if(ISBLANK(B253),"(select max(TrackId) from tracks where isrc='"&amp;A253&amp;"' and EnterpriseId="&amp;EntId&amp;")","(select max(TrackId) from Tracks where TrackVendorId='"&amp;SUBSTITUTE(B253,"'","''")&amp;"' and  EnterpriseId="&amp;EntId&amp;")")&amp;", null, 0, 0, "&amp;if(I253&lt;&gt;"Published (managed by a publisher)", "null", "(select PublisherId from Publishers where name=N'"&amp;SUBSTITUTE(trim(J253),"'","''")&amp;"' and EnterpriseId="&amp;EntId&amp;")")&amp;" , null, (select RightsId from MechanicalsRights where RightsName='"&amp;SUBSTITUTE(I253,"'","''")&amp;"'), null, null, (select RoleId from ContributorRoles where Name='"&amp;F253&amp;"'))"</f>
        <v>insert into ComposerContent VALUES ((select max(ComposerId) from Composers where Name=N'Plauto Poeckel' and EnterpriseId=647322), 100, (select max(TrackId) from tracks where isrc='BKTOK2300069' and EnterpriseId=647322), null, 0, 0, null , null, (select RightsId from MechanicalsRights where RightsName='Copyright control (self-published)'), null, null, (select RoleId from ContributorRoles where Name='Composer &amp; Lyricist'))</v>
      </c>
      <c r="M253" s="28" t="str">
        <f>VLOOKUP(A253,'9) Audio_Properties'!A:A,1,0)</f>
        <v>BKTOK2300069</v>
      </c>
    </row>
    <row r="254">
      <c r="A254" s="34" t="s">
        <v>1112</v>
      </c>
      <c r="B254" s="84"/>
      <c r="C254" s="164" t="str">
        <f t="array" ref="C254">ifs(and(isblank($A254),isblank($B254)),"", not(iserror(vlookup($A254&amp;$B254,'5) Release_Track'!$F:$F&amp;'5) Release_Track'!$G:$G,1,0))),vlookup($A254&amp;$B254,{'5) Release_Track'!$F:$F&amp;'5) Release_Track'!$G:$G,'5) Release_Track'!$H:$H},2,0), or(and(not(isblank($B254)),$B254=$B253,$A254&lt;&gt;$A253),and(not(isblank($A254)),$A254=$A253,$B254&lt;&gt;$B253)),"ID LISTS UNALIGNED",and($A254&lt;&gt;"",countif('5) Release_Track'!$F:$F,$A254)=0),"NO ISRC MATCH in Release_Track",and($B254&lt;&gt;"",countif('5) Release_Track'!$G:$G,$B254)=0),"NO CATALOG ID MATCH in Release_Track",iserror(vlookup($A254&amp;$B254,'5) Release_Track'!$F:$F&amp;'5) Release_Track'!$G:$G,1,0)),"NO ISRC-CATALOG ID pair MATCH in Release_Track" )</f>
        <v>Nika</v>
      </c>
      <c r="D254" s="134" t="str">
        <f t="array" ref="D254">ifs(and(isblank($A254),isblank($B254)),"", not(iserror(vlookup($A254&amp;$B254,'5) Release_Track'!$F:$F&amp;'5) Release_Track'!$G:$G,1,0))),vlookup($A254&amp;$B254,{'5) Release_Track'!$F:$F&amp;'5) Release_Track'!$G:$G,'5) Release_Track'!$I:$I},2,0), or(and(not(isblank($B254)),$B254=$B253,$A254&lt;&gt;$A253),and(not(isblank($A254)),$A254=$A253,$B254&lt;&gt;$B253)),"ID LISTS UNALIGNED",and($A254&lt;&gt;"",countif('5) Release_Track'!$F:$F,$A254)=0),"NO ISRC MATCH in Release_Track",and($B254&lt;&gt;"",countif('5) Release_Track'!$G:$G,$B254)=0),"NO CATALOG ID MATCH in Release_Track",iserror(vlookup($A254&amp;$B254,'5) Release_Track'!$F:$F&amp;'5) Release_Track'!$G:$G,1,0)),"NO ISRC-CATALOG ID pair MATCH in Release_Track" )</f>
        <v/>
      </c>
      <c r="E254" s="195" t="s">
        <v>1267</v>
      </c>
      <c r="F254" s="93" t="s">
        <v>1305</v>
      </c>
      <c r="G254" s="196">
        <v>0.5</v>
      </c>
      <c r="H254" s="192">
        <f t="shared" si="1"/>
        <v>0.5</v>
      </c>
      <c r="I254" s="34" t="s">
        <v>1306</v>
      </c>
      <c r="J254" s="20"/>
      <c r="K254" s="20"/>
      <c r="L254" s="8" t="str">
        <f>"insert into ComposerContent VALUES ((select max(ComposerId) from Composers where Name=N'"&amp;SUBSTITUTE(trim(E254),"'","''")&amp;"' and EnterpriseId="&amp;EntId&amp;"), "&amp;G254*100&amp;", "&amp;if(ISBLANK(B254),"(select max(TrackId) from tracks where isrc='"&amp;A254&amp;"' and EnterpriseId="&amp;EntId&amp;")","(select max(TrackId) from Tracks where TrackVendorId='"&amp;SUBSTITUTE(B254,"'","''")&amp;"' and  EnterpriseId="&amp;EntId&amp;")")&amp;", null, 0, 0, "&amp;if(I254&lt;&gt;"Published (managed by a publisher)", "null", "(select PublisherId from Publishers where name=N'"&amp;SUBSTITUTE(trim(J254),"'","''")&amp;"' and EnterpriseId="&amp;EntId&amp;")")&amp;" , null, (select RightsId from MechanicalsRights where RightsName='"&amp;SUBSTITUTE(I254,"'","''")&amp;"'), null, null, (select RoleId from ContributorRoles where Name='"&amp;F254&amp;"'))"</f>
        <v>insert into ComposerContent VALUES ((select max(ComposerId) from Composers where Name=N'Atilla Nascimento' and EnterpriseId=647322), 50, (select max(TrackId) from tracks where isrc='BKTOK2300071' and EnterpriseId=647322), null, 0, 0, null , null, (select RightsId from MechanicalsRights where RightsName='Copyright control (self-published)'), null, null, (select RoleId from ContributorRoles where Name='Composer &amp; Lyricist'))</v>
      </c>
      <c r="M254" s="28" t="str">
        <f>VLOOKUP(A254,'9) Audio_Properties'!A:A,1,0)</f>
        <v>BKTOK2300071</v>
      </c>
    </row>
    <row r="255">
      <c r="A255" s="34" t="s">
        <v>1112</v>
      </c>
      <c r="B255" s="84"/>
      <c r="C255" s="164" t="str">
        <f t="array" ref="C255">ifs(and(isblank($A255),isblank($B255)),"", not(iserror(vlookup($A255&amp;$B255,'5) Release_Track'!$F:$F&amp;'5) Release_Track'!$G:$G,1,0))),vlookup($A255&amp;$B255,{'5) Release_Track'!$F:$F&amp;'5) Release_Track'!$G:$G,'5) Release_Track'!$H:$H},2,0), or(and(not(isblank($B255)),$B255=$B254,$A255&lt;&gt;$A254),and(not(isblank($A255)),$A255=$A254,$B255&lt;&gt;$B254)),"ID LISTS UNALIGNED",and($A255&lt;&gt;"",countif('5) Release_Track'!$F:$F,$A255)=0),"NO ISRC MATCH in Release_Track",and($B255&lt;&gt;"",countif('5) Release_Track'!$G:$G,$B255)=0),"NO CATALOG ID MATCH in Release_Track",iserror(vlookup($A255&amp;$B255,'5) Release_Track'!$F:$F&amp;'5) Release_Track'!$G:$G,1,0)),"NO ISRC-CATALOG ID pair MATCH in Release_Track" )</f>
        <v>Nika</v>
      </c>
      <c r="D255" s="134"/>
      <c r="E255" s="195" t="s">
        <v>1286</v>
      </c>
      <c r="F255" s="93" t="s">
        <v>1305</v>
      </c>
      <c r="G255" s="196">
        <v>0.5</v>
      </c>
      <c r="H255" s="192">
        <f t="shared" si="1"/>
        <v>1</v>
      </c>
      <c r="I255" s="34" t="s">
        <v>1306</v>
      </c>
      <c r="J255" s="20"/>
      <c r="K255" s="20"/>
      <c r="L255" s="8" t="str">
        <f>"insert into ComposerContent VALUES ((select max(ComposerId) from Composers where Name=N'"&amp;SUBSTITUTE(trim(E255),"'","''")&amp;"' and EnterpriseId="&amp;EntId&amp;"), "&amp;G255*100&amp;", "&amp;if(ISBLANK(B255),"(select max(TrackId) from tracks where isrc='"&amp;A255&amp;"' and EnterpriseId="&amp;EntId&amp;")","(select max(TrackId) from Tracks where TrackVendorId='"&amp;SUBSTITUTE(B255,"'","''")&amp;"' and  EnterpriseId="&amp;EntId&amp;")")&amp;", null, 0, 0, "&amp;if(I255&lt;&gt;"Published (managed by a publisher)", "null", "(select PublisherId from Publishers where name=N'"&amp;SUBSTITUTE(trim(J255),"'","''")&amp;"' and EnterpriseId="&amp;EntId&amp;")")&amp;" , null, (select RightsId from MechanicalsRights where RightsName='"&amp;SUBSTITUTE(I255,"'","''")&amp;"'), null, null, (select RoleId from ContributorRoles where Name='"&amp;F255&amp;"'))"</f>
        <v>insert into ComposerContent VALUES ((select max(ComposerId) from Composers where Name=N'Plauto Poeckel' and EnterpriseId=647322), 50, (select max(TrackId) from tracks where isrc='BKTOK2300071' and EnterpriseId=647322), null, 0, 0, null , null, (select RightsId from MechanicalsRights where RightsName='Copyright control (self-published)'), null, null, (select RoleId from ContributorRoles where Name='Composer &amp; Lyricist'))</v>
      </c>
      <c r="M255" s="28" t="str">
        <f>VLOOKUP(A255,'9) Audio_Properties'!A:A,1,0)</f>
        <v>BKTOK2300071</v>
      </c>
    </row>
    <row r="256">
      <c r="A256" s="34" t="s">
        <v>1114</v>
      </c>
      <c r="B256" s="84"/>
      <c r="C256" s="164" t="str">
        <f t="array" ref="C256">ifs(and(isblank($A256),isblank($B256)),"", not(iserror(vlookup($A256&amp;$B256,'5) Release_Track'!$F:$F&amp;'5) Release_Track'!$G:$G,1,0))),vlookup($A256&amp;$B256,{'5) Release_Track'!$F:$F&amp;'5) Release_Track'!$G:$G,'5) Release_Track'!$H:$H},2,0), or(and(not(isblank($B256)),$B256=$B254,$A256&lt;&gt;$A254),and(not(isblank($A256)),$A256=$A254,$B256&lt;&gt;$B254)),"ID LISTS UNALIGNED",and($A256&lt;&gt;"",countif('5) Release_Track'!$F:$F,$A256)=0),"NO ISRC MATCH in Release_Track",and($B256&lt;&gt;"",countif('5) Release_Track'!$G:$G,$B256)=0),"NO CATALOG ID MATCH in Release_Track",iserror(vlookup($A256&amp;$B256,'5) Release_Track'!$F:$F&amp;'5) Release_Track'!$G:$G,1,0)),"NO ISRC-CATALOG ID pair MATCH in Release_Track" )</f>
        <v>Nika (Speed Up)</v>
      </c>
      <c r="D256" s="164" t="str">
        <f t="array" ref="D256">ifs(and(isblank($A256),isblank($B256)),"", not(iserror(vlookup($A256&amp;$B256,'5) Release_Track'!$F:$F&amp;'5) Release_Track'!$G:$G,1,0))),vlookup($A256&amp;$B256,{'5) Release_Track'!$F:$F&amp;'5) Release_Track'!$G:$G,'5) Release_Track'!$I:$I},2,0), or(and(not(isblank($B256)),$B256=$B254,$A256&lt;&gt;$A254),and(not(isblank($A256)),$A256=$A254,$B256&lt;&gt;$B254)),"ID LISTS UNALIGNED",and($A256&lt;&gt;"",countif('5) Release_Track'!$F:$F,$A256)=0),"NO ISRC MATCH in Release_Track",and($B256&lt;&gt;"",countif('5) Release_Track'!$G:$G,$B256)=0),"NO CATALOG ID MATCH in Release_Track",iserror(vlookup($A256&amp;$B256,'5) Release_Track'!$F:$F&amp;'5) Release_Track'!$G:$G,1,0)),"NO ISRC-CATALOG ID pair MATCH in Release_Track" )</f>
        <v>Speed Up</v>
      </c>
      <c r="E256" s="195" t="s">
        <v>1267</v>
      </c>
      <c r="F256" s="93" t="s">
        <v>1305</v>
      </c>
      <c r="G256" s="196">
        <v>0.5</v>
      </c>
      <c r="H256" s="192">
        <f t="shared" si="1"/>
        <v>0.5</v>
      </c>
      <c r="I256" s="34" t="s">
        <v>1306</v>
      </c>
      <c r="J256" s="20"/>
      <c r="K256" s="20"/>
      <c r="L256" s="8" t="str">
        <f>"insert into ComposerContent VALUES ((select max(ComposerId) from Composers where Name=N'"&amp;SUBSTITUTE(trim(E256),"'","''")&amp;"' and EnterpriseId="&amp;EntId&amp;"), "&amp;G256*100&amp;", "&amp;if(ISBLANK(B256),"(select max(TrackId) from tracks where isrc='"&amp;A256&amp;"' and EnterpriseId="&amp;EntId&amp;")","(select max(TrackId) from Tracks where TrackVendorId='"&amp;SUBSTITUTE(B256,"'","''")&amp;"' and  EnterpriseId="&amp;EntId&amp;")")&amp;", null, 0, 0, "&amp;if(I256&lt;&gt;"Published (managed by a publisher)", "null", "(select PublisherId from Publishers where name=N'"&amp;SUBSTITUTE(trim(J256),"'","''")&amp;"' and EnterpriseId="&amp;EntId&amp;")")&amp;" , null, (select RightsId from MechanicalsRights where RightsName='"&amp;SUBSTITUTE(I256,"'","''")&amp;"'), null, null, (select RoleId from ContributorRoles where Name='"&amp;F256&amp;"'))"</f>
        <v>insert into ComposerContent VALUES ((select max(ComposerId) from Composers where Name=N'Atilla Nascimento' and EnterpriseId=647322), 50, (select max(TrackId) from tracks where isrc='BKTOK2300072' and EnterpriseId=647322), null, 0, 0, null , null, (select RightsId from MechanicalsRights where RightsName='Copyright control (self-published)'), null, null, (select RoleId from ContributorRoles where Name='Composer &amp; Lyricist'))</v>
      </c>
      <c r="M256" s="28" t="str">
        <f>VLOOKUP(A256,'9) Audio_Properties'!A:A,1,0)</f>
        <v>BKTOK2300072</v>
      </c>
    </row>
    <row r="257">
      <c r="A257" s="34" t="s">
        <v>1114</v>
      </c>
      <c r="B257" s="84"/>
      <c r="C257" s="164" t="str">
        <f t="array" ref="C257">ifs(and(isblank($A257),isblank($B257)),"", not(iserror(vlookup($A257&amp;$B257,'5) Release_Track'!$F:$F&amp;'5) Release_Track'!$G:$G,1,0))),vlookup($A257&amp;$B257,{'5) Release_Track'!$F:$F&amp;'5) Release_Track'!$G:$G,'5) Release_Track'!$H:$H},2,0), or(and(not(isblank($B257)),$B257=$B255,$A257&lt;&gt;$A255),and(not(isblank($A257)),$A257=$A255,$B257&lt;&gt;$B255)),"ID LISTS UNALIGNED",and($A257&lt;&gt;"",countif('5) Release_Track'!$F:$F,$A257)=0),"NO ISRC MATCH in Release_Track",and($B257&lt;&gt;"",countif('5) Release_Track'!$G:$G,$B257)=0),"NO CATALOG ID MATCH in Release_Track",iserror(vlookup($A257&amp;$B257,'5) Release_Track'!$F:$F&amp;'5) Release_Track'!$G:$G,1,0)),"NO ISRC-CATALOG ID pair MATCH in Release_Track" )</f>
        <v>Nika (Speed Up)</v>
      </c>
      <c r="D257" s="164" t="str">
        <f t="array" ref="D257">ifs(and(isblank($A257),isblank($B257)),"", not(iserror(vlookup($A257&amp;$B257,'5) Release_Track'!$F:$F&amp;'5) Release_Track'!$G:$G,1,0))),vlookup($A257&amp;$B257,{'5) Release_Track'!$F:$F&amp;'5) Release_Track'!$G:$G,'5) Release_Track'!$I:$I},2,0), or(and(not(isblank($B257)),$B257=$B255,$A257&lt;&gt;$A255),and(not(isblank($A257)),$A257=$A255,$B257&lt;&gt;$B255)),"ID LISTS UNALIGNED",and($A257&lt;&gt;"",countif('5) Release_Track'!$F:$F,$A257)=0),"NO ISRC MATCH in Release_Track",and($B257&lt;&gt;"",countif('5) Release_Track'!$G:$G,$B257)=0),"NO CATALOG ID MATCH in Release_Track",iserror(vlookup($A257&amp;$B257,'5) Release_Track'!$F:$F&amp;'5) Release_Track'!$G:$G,1,0)),"NO ISRC-CATALOG ID pair MATCH in Release_Track" )</f>
        <v>Speed Up</v>
      </c>
      <c r="E257" s="197" t="s">
        <v>1286</v>
      </c>
      <c r="F257" s="93" t="s">
        <v>1305</v>
      </c>
      <c r="G257" s="196">
        <v>0.5</v>
      </c>
      <c r="H257" s="192">
        <f t="shared" si="1"/>
        <v>1</v>
      </c>
      <c r="I257" s="34" t="s">
        <v>1306</v>
      </c>
      <c r="J257" s="20"/>
      <c r="K257" s="20"/>
      <c r="L257" s="8" t="str">
        <f>"insert into ComposerContent VALUES ((select max(ComposerId) from Composers where Name=N'"&amp;SUBSTITUTE(trim(E257),"'","''")&amp;"' and EnterpriseId="&amp;EntId&amp;"), "&amp;G257*100&amp;", "&amp;if(ISBLANK(B257),"(select max(TrackId) from tracks where isrc='"&amp;A257&amp;"' and EnterpriseId="&amp;EntId&amp;")","(select max(TrackId) from Tracks where TrackVendorId='"&amp;SUBSTITUTE(B257,"'","''")&amp;"' and  EnterpriseId="&amp;EntId&amp;")")&amp;", null, 0, 0, "&amp;if(I257&lt;&gt;"Published (managed by a publisher)", "null", "(select PublisherId from Publishers where name=N'"&amp;SUBSTITUTE(trim(J257),"'","''")&amp;"' and EnterpriseId="&amp;EntId&amp;")")&amp;" , null, (select RightsId from MechanicalsRights where RightsName='"&amp;SUBSTITUTE(I257,"'","''")&amp;"'), null, null, (select RoleId from ContributorRoles where Name='"&amp;F257&amp;"'))"</f>
        <v>insert into ComposerContent VALUES ((select max(ComposerId) from Composers where Name=N'Plauto Poeckel' and EnterpriseId=647322), 50, (select max(TrackId) from tracks where isrc='BKTOK2300072' and EnterpriseId=647322), null, 0, 0, null , null, (select RightsId from MechanicalsRights where RightsName='Copyright control (self-published)'), null, null, (select RoleId from ContributorRoles where Name='Composer &amp; Lyricist'))</v>
      </c>
      <c r="M257" s="28" t="str">
        <f>VLOOKUP(A257,'9) Audio_Properties'!A:A,1,0)</f>
        <v>BKTOK2300072</v>
      </c>
    </row>
    <row r="258">
      <c r="A258" s="34" t="s">
        <v>1117</v>
      </c>
      <c r="B258" s="84"/>
      <c r="C258" s="164" t="str">
        <f t="array" ref="C258">ifs(and(isblank($A258),isblank($B258)),"", not(iserror(vlookup($A258&amp;$B258,'5) Release_Track'!$F:$F&amp;'5) Release_Track'!$G:$G,1,0))),vlookup($A258&amp;$B258,{'5) Release_Track'!$F:$F&amp;'5) Release_Track'!$G:$G,'5) Release_Track'!$H:$H},2,0), or(and(not(isblank($B258)),$B258=$B257,$A258&lt;&gt;$A257),and(not(isblank($A258)),$A258=$A257,$B258&lt;&gt;$B257)),"ID LISTS UNALIGNED",and($A258&lt;&gt;"",countif('5) Release_Track'!$F:$F,$A258)=0),"NO ISRC MATCH in Release_Track",and($B258&lt;&gt;"",countif('5) Release_Track'!$G:$G,$B258)=0),"NO CATALOG ID MATCH in Release_Track",iserror(vlookup($A258&amp;$B258,'5) Release_Track'!$F:$F&amp;'5) Release_Track'!$G:$G,1,0)),"NO ISRC-CATALOG ID pair MATCH in Release_Track" )</f>
        <v>Deus da Itália</v>
      </c>
      <c r="D258" s="134" t="str">
        <f t="array" ref="D258">ifs(and(isblank($A258),isblank($B258)),"", not(iserror(vlookup($A258&amp;$B258,'5) Release_Track'!$F:$F&amp;'5) Release_Track'!$G:$G,1,0))),vlookup($A258&amp;$B258,{'5) Release_Track'!$F:$F&amp;'5) Release_Track'!$G:$G,'5) Release_Track'!$I:$I},2,0), or(and(not(isblank($B258)),$B258=$B257,$A258&lt;&gt;$A257),and(not(isblank($A258)),$A258=$A257,$B258&lt;&gt;$B257)),"ID LISTS UNALIGNED",and($A258&lt;&gt;"",countif('5) Release_Track'!$F:$F,$A258)=0),"NO ISRC MATCH in Release_Track",and($B258&lt;&gt;"",countif('5) Release_Track'!$G:$G,$B258)=0),"NO CATALOG ID MATCH in Release_Track",iserror(vlookup($A258&amp;$B258,'5) Release_Track'!$F:$F&amp;'5) Release_Track'!$G:$G,1,0)),"NO ISRC-CATALOG ID pair MATCH in Release_Track" )</f>
        <v/>
      </c>
      <c r="E258" s="195" t="s">
        <v>1286</v>
      </c>
      <c r="F258" s="93" t="s">
        <v>1305</v>
      </c>
      <c r="G258" s="196">
        <v>0.5</v>
      </c>
      <c r="H258" s="192">
        <f t="shared" si="1"/>
        <v>0.5</v>
      </c>
      <c r="I258" s="34" t="s">
        <v>1306</v>
      </c>
      <c r="J258" s="20"/>
      <c r="K258" s="20"/>
      <c r="L258" s="8" t="str">
        <f>"insert into ComposerContent VALUES ((select max(ComposerId) from Composers where Name=N'"&amp;SUBSTITUTE(trim(E258),"'","''")&amp;"' and EnterpriseId="&amp;EntId&amp;"), "&amp;G258*100&amp;", "&amp;if(ISBLANK(B258),"(select max(TrackId) from tracks where isrc='"&amp;A258&amp;"' and EnterpriseId="&amp;EntId&amp;")","(select max(TrackId) from Tracks where TrackVendorId='"&amp;SUBSTITUTE(B258,"'","''")&amp;"' and  EnterpriseId="&amp;EntId&amp;")")&amp;", null, 0, 0, "&amp;if(I258&lt;&gt;"Published (managed by a publisher)", "null", "(select PublisherId from Publishers where name=N'"&amp;SUBSTITUTE(trim(J258),"'","''")&amp;"' and EnterpriseId="&amp;EntId&amp;")")&amp;" , null, (select RightsId from MechanicalsRights where RightsName='"&amp;SUBSTITUTE(I258,"'","''")&amp;"'), null, null, (select RoleId from ContributorRoles where Name='"&amp;F258&amp;"'))"</f>
        <v>insert into ComposerContent VALUES ((select max(ComposerId) from Composers where Name=N'Plauto Poeckel' and EnterpriseId=647322), 50, (select max(TrackId) from tracks where isrc='BKTOK2300076' and EnterpriseId=647322), null, 0, 0, null , null, (select RightsId from MechanicalsRights where RightsName='Copyright control (self-published)'), null, null, (select RoleId from ContributorRoles where Name='Composer &amp; Lyricist'))</v>
      </c>
      <c r="M258" s="28" t="str">
        <f>VLOOKUP(A258,'9) Audio_Properties'!A:A,1,0)</f>
        <v>BKTOK2300076</v>
      </c>
    </row>
    <row r="259">
      <c r="A259" s="34" t="s">
        <v>1117</v>
      </c>
      <c r="B259" s="84"/>
      <c r="C259" s="164" t="str">
        <f t="array" ref="C259">ifs(and(isblank($A259),isblank($B259)),"", not(iserror(vlookup($A259&amp;$B259,'5) Release_Track'!$F:$F&amp;'5) Release_Track'!$G:$G,1,0))),vlookup($A259&amp;$B259,{'5) Release_Track'!$F:$F&amp;'5) Release_Track'!$G:$G,'5) Release_Track'!$H:$H},2,0), or(and(not(isblank($B259)),$B259=$B258,$A259&lt;&gt;$A258),and(not(isblank($A259)),$A259=$A258,$B259&lt;&gt;$B258)),"ID LISTS UNALIGNED",and($A259&lt;&gt;"",countif('5) Release_Track'!$F:$F,$A259)=0),"NO ISRC MATCH in Release_Track",and($B259&lt;&gt;"",countif('5) Release_Track'!$G:$G,$B259)=0),"NO CATALOG ID MATCH in Release_Track",iserror(vlookup($A259&amp;$B259,'5) Release_Track'!$F:$F&amp;'5) Release_Track'!$G:$G,1,0)),"NO ISRC-CATALOG ID pair MATCH in Release_Track" )</f>
        <v>Deus da Itália</v>
      </c>
      <c r="D259" s="134"/>
      <c r="E259" s="195" t="s">
        <v>1279</v>
      </c>
      <c r="F259" s="93" t="s">
        <v>1305</v>
      </c>
      <c r="G259" s="196">
        <v>0.5</v>
      </c>
      <c r="H259" s="192">
        <f t="shared" si="1"/>
        <v>1</v>
      </c>
      <c r="I259" s="34" t="s">
        <v>1306</v>
      </c>
      <c r="J259" s="20"/>
      <c r="K259" s="20"/>
      <c r="L259" s="8" t="str">
        <f>"insert into ComposerContent VALUES ((select max(ComposerId) from Composers where Name=N'"&amp;SUBSTITUTE(trim(E259),"'","''")&amp;"' and EnterpriseId="&amp;EntId&amp;"), "&amp;G259*100&amp;", "&amp;if(ISBLANK(B259),"(select max(TrackId) from tracks where isrc='"&amp;A259&amp;"' and EnterpriseId="&amp;EntId&amp;")","(select max(TrackId) from Tracks where TrackVendorId='"&amp;SUBSTITUTE(B259,"'","''")&amp;"' and  EnterpriseId="&amp;EntId&amp;")")&amp;", null, 0, 0, "&amp;if(I259&lt;&gt;"Published (managed by a publisher)", "null", "(select PublisherId from Publishers where name=N'"&amp;SUBSTITUTE(trim(J259),"'","''")&amp;"' and EnterpriseId="&amp;EntId&amp;")")&amp;" , null, (select RightsId from MechanicalsRights where RightsName='"&amp;SUBSTITUTE(I259,"'","''")&amp;"'), null, null, (select RoleId from ContributorRoles where Name='"&amp;F259&amp;"'))"</f>
        <v>insert into ComposerContent VALUES ((select max(ComposerId) from Composers where Name=N'Lucas Gonçalves' and EnterpriseId=647322), 50, (select max(TrackId) from tracks where isrc='BKTOK2300076' and EnterpriseId=647322), null, 0, 0, null , null, (select RightsId from MechanicalsRights where RightsName='Copyright control (self-published)'), null, null, (select RoleId from ContributorRoles where Name='Composer &amp; Lyricist'))</v>
      </c>
      <c r="M259" s="28" t="str">
        <f>VLOOKUP(A259,'9) Audio_Properties'!A:A,1,0)</f>
        <v>BKTOK2300076</v>
      </c>
    </row>
    <row r="260">
      <c r="A260" s="34" t="s">
        <v>1119</v>
      </c>
      <c r="B260" s="84"/>
      <c r="C260" s="164" t="str">
        <f t="array" ref="C260">ifs(and(isblank($A260),isblank($B260)),"", not(iserror(vlookup($A260&amp;$B260,'5) Release_Track'!$F:$F&amp;'5) Release_Track'!$G:$G,1,0))),vlookup($A260&amp;$B260,{'5) Release_Track'!$F:$F&amp;'5) Release_Track'!$G:$G,'5) Release_Track'!$H:$H},2,0), or(and(not(isblank($B260)),$B260=$B258,$A260&lt;&gt;$A258),and(not(isblank($A260)),$A260=$A258,$B260&lt;&gt;$B258)),"ID LISTS UNALIGNED",and($A260&lt;&gt;"",countif('5) Release_Track'!$F:$F,$A260)=0),"NO ISRC MATCH in Release_Track",and($B260&lt;&gt;"",countif('5) Release_Track'!$G:$G,$B260)=0),"NO CATALOG ID MATCH in Release_Track",iserror(vlookup($A260&amp;$B260,'5) Release_Track'!$F:$F&amp;'5) Release_Track'!$G:$G,1,0)),"NO ISRC-CATALOG ID pair MATCH in Release_Track" )</f>
        <v>Deus da Itália</v>
      </c>
      <c r="D260" s="164" t="str">
        <f t="array" ref="D260">ifs(and(isblank($A260),isblank($B260)),"", not(iserror(vlookup($A260&amp;$B260,'5) Release_Track'!$F:$F&amp;'5) Release_Track'!$G:$G,1,0))),vlookup($A260&amp;$B260,{'5) Release_Track'!$F:$F&amp;'5) Release_Track'!$G:$G,'5) Release_Track'!$I:$I},2,0), or(and(not(isblank($B260)),$B260=$B258,$A260&lt;&gt;$A258),and(not(isblank($A260)),$A260=$A258,$B260&lt;&gt;$B258)),"ID LISTS UNALIGNED",and($A260&lt;&gt;"",countif('5) Release_Track'!$F:$F,$A260)=0),"NO ISRC MATCH in Release_Track",and($B260&lt;&gt;"",countif('5) Release_Track'!$G:$G,$B260)=0),"NO CATALOG ID MATCH in Release_Track",iserror(vlookup($A260&amp;$B260,'5) Release_Track'!$F:$F&amp;'5) Release_Track'!$G:$G,1,0)),"NO ISRC-CATALOG ID pair MATCH in Release_Track" )</f>
        <v>Speed Up</v>
      </c>
      <c r="E260" s="195" t="s">
        <v>1286</v>
      </c>
      <c r="F260" s="93" t="s">
        <v>1305</v>
      </c>
      <c r="G260" s="196">
        <v>0.5</v>
      </c>
      <c r="H260" s="192">
        <f t="shared" si="1"/>
        <v>0.5</v>
      </c>
      <c r="I260" s="34" t="s">
        <v>1306</v>
      </c>
      <c r="J260" s="20"/>
      <c r="K260" s="20"/>
      <c r="L260" s="8" t="str">
        <f>"insert into ComposerContent VALUES ((select max(ComposerId) from Composers where Name=N'"&amp;SUBSTITUTE(trim(E260),"'","''")&amp;"' and EnterpriseId="&amp;EntId&amp;"), "&amp;G260*100&amp;", "&amp;if(ISBLANK(B260),"(select max(TrackId) from tracks where isrc='"&amp;A260&amp;"' and EnterpriseId="&amp;EntId&amp;")","(select max(TrackId) from Tracks where TrackVendorId='"&amp;SUBSTITUTE(B260,"'","''")&amp;"' and  EnterpriseId="&amp;EntId&amp;")")&amp;", null, 0, 0, "&amp;if(I260&lt;&gt;"Published (managed by a publisher)", "null", "(select PublisherId from Publishers where name=N'"&amp;SUBSTITUTE(trim(J260),"'","''")&amp;"' and EnterpriseId="&amp;EntId&amp;")")&amp;" , null, (select RightsId from MechanicalsRights where RightsName='"&amp;SUBSTITUTE(I260,"'","''")&amp;"'), null, null, (select RoleId from ContributorRoles where Name='"&amp;F260&amp;"'))"</f>
        <v>insert into ComposerContent VALUES ((select max(ComposerId) from Composers where Name=N'Plauto Poeckel' and EnterpriseId=647322), 50, (select max(TrackId) from tracks where isrc='BKTOK2300077' and EnterpriseId=647322), null, 0, 0, null , null, (select RightsId from MechanicalsRights where RightsName='Copyright control (self-published)'), null, null, (select RoleId from ContributorRoles where Name='Composer &amp; Lyricist'))</v>
      </c>
      <c r="M260" s="28" t="str">
        <f>VLOOKUP(A260,'9) Audio_Properties'!A:A,1,0)</f>
        <v>BKTOK2300077</v>
      </c>
    </row>
    <row r="261">
      <c r="A261" s="34" t="s">
        <v>1119</v>
      </c>
      <c r="B261" s="84"/>
      <c r="C261" s="164" t="str">
        <f t="array" ref="C261">ifs(and(isblank($A261),isblank($B261)),"", not(iserror(vlookup($A261&amp;$B261,'5) Release_Track'!$F:$F&amp;'5) Release_Track'!$G:$G,1,0))),vlookup($A261&amp;$B261,{'5) Release_Track'!$F:$F&amp;'5) Release_Track'!$G:$G,'5) Release_Track'!$H:$H},2,0), or(and(not(isblank($B261)),$B261=$B259,$A261&lt;&gt;$A259),and(not(isblank($A261)),$A261=$A259,$B261&lt;&gt;$B259)),"ID LISTS UNALIGNED",and($A261&lt;&gt;"",countif('5) Release_Track'!$F:$F,$A261)=0),"NO ISRC MATCH in Release_Track",and($B261&lt;&gt;"",countif('5) Release_Track'!$G:$G,$B261)=0),"NO CATALOG ID MATCH in Release_Track",iserror(vlookup($A261&amp;$B261,'5) Release_Track'!$F:$F&amp;'5) Release_Track'!$G:$G,1,0)),"NO ISRC-CATALOG ID pair MATCH in Release_Track" )</f>
        <v>Deus da Itália</v>
      </c>
      <c r="D261" s="164" t="str">
        <f t="array" ref="D261">ifs(and(isblank($A261),isblank($B261)),"", not(iserror(vlookup($A261&amp;$B261,'5) Release_Track'!$F:$F&amp;'5) Release_Track'!$G:$G,1,0))),vlookup($A261&amp;$B261,{'5) Release_Track'!$F:$F&amp;'5) Release_Track'!$G:$G,'5) Release_Track'!$I:$I},2,0), or(and(not(isblank($B261)),$B261=$B259,$A261&lt;&gt;$A259),and(not(isblank($A261)),$A261=$A259,$B261&lt;&gt;$B259)),"ID LISTS UNALIGNED",and($A261&lt;&gt;"",countif('5) Release_Track'!$F:$F,$A261)=0),"NO ISRC MATCH in Release_Track",and($B261&lt;&gt;"",countif('5) Release_Track'!$G:$G,$B261)=0),"NO CATALOG ID MATCH in Release_Track",iserror(vlookup($A261&amp;$B261,'5) Release_Track'!$F:$F&amp;'5) Release_Track'!$G:$G,1,0)),"NO ISRC-CATALOG ID pair MATCH in Release_Track" )</f>
        <v>Speed Up</v>
      </c>
      <c r="E261" s="195" t="s">
        <v>1279</v>
      </c>
      <c r="F261" s="93" t="s">
        <v>1305</v>
      </c>
      <c r="G261" s="196">
        <v>0.5</v>
      </c>
      <c r="H261" s="192">
        <f t="shared" si="1"/>
        <v>1</v>
      </c>
      <c r="I261" s="34" t="s">
        <v>1306</v>
      </c>
      <c r="J261" s="20"/>
      <c r="K261" s="20"/>
      <c r="L261" s="8" t="str">
        <f>"insert into ComposerContent VALUES ((select max(ComposerId) from Composers where Name=N'"&amp;SUBSTITUTE(trim(E261),"'","''")&amp;"' and EnterpriseId="&amp;EntId&amp;"), "&amp;G261*100&amp;", "&amp;if(ISBLANK(B261),"(select max(TrackId) from tracks where isrc='"&amp;A261&amp;"' and EnterpriseId="&amp;EntId&amp;")","(select max(TrackId) from Tracks where TrackVendorId='"&amp;SUBSTITUTE(B261,"'","''")&amp;"' and  EnterpriseId="&amp;EntId&amp;")")&amp;", null, 0, 0, "&amp;if(I261&lt;&gt;"Published (managed by a publisher)", "null", "(select PublisherId from Publishers where name=N'"&amp;SUBSTITUTE(trim(J261),"'","''")&amp;"' and EnterpriseId="&amp;EntId&amp;")")&amp;" , null, (select RightsId from MechanicalsRights where RightsName='"&amp;SUBSTITUTE(I261,"'","''")&amp;"'), null, null, (select RoleId from ContributorRoles where Name='"&amp;F261&amp;"'))"</f>
        <v>insert into ComposerContent VALUES ((select max(ComposerId) from Composers where Name=N'Lucas Gonçalves' and EnterpriseId=647322), 50, (select max(TrackId) from tracks where isrc='BKTOK2300077' and EnterpriseId=647322), null, 0, 0, null , null, (select RightsId from MechanicalsRights where RightsName='Copyright control (self-published)'), null, null, (select RoleId from ContributorRoles where Name='Composer &amp; Lyricist'))</v>
      </c>
      <c r="M261" s="28" t="str">
        <f>VLOOKUP(A261,'9) Audio_Properties'!A:A,1,0)</f>
        <v>BKTOK2300077</v>
      </c>
    </row>
    <row r="262">
      <c r="A262" s="34" t="s">
        <v>1121</v>
      </c>
      <c r="B262" s="84"/>
      <c r="C262" s="164" t="str">
        <f t="array" ref="C262">ifs(and(isblank($A262),isblank($B262)),"", not(iserror(vlookup($A262&amp;$B262,'5) Release_Track'!$F:$F&amp;'5) Release_Track'!$G:$G,1,0))),vlookup($A262&amp;$B262,{'5) Release_Track'!$F:$F&amp;'5) Release_Track'!$G:$G,'5) Release_Track'!$H:$H},2,0), or(and(not(isblank($B262)),$B262=$B261,$A262&lt;&gt;$A261),and(not(isblank($A262)),$A262=$A261,$B262&lt;&gt;$B261)),"ID LISTS UNALIGNED",and($A262&lt;&gt;"",countif('5) Release_Track'!$F:$F,$A262)=0),"NO ISRC MATCH in Release_Track",and($B262&lt;&gt;"",countif('5) Release_Track'!$G:$G,$B262)=0),"NO CATALOG ID MATCH in Release_Track",iserror(vlookup($A262&amp;$B262,'5) Release_Track'!$F:$F&amp;'5) Release_Track'!$G:$G,1,0)),"NO ISRC-CATALOG ID pair MATCH in Release_Track" )</f>
        <v>Entre Aranhas</v>
      </c>
      <c r="D262" s="134" t="str">
        <f t="array" ref="D262">ifs(and(isblank($A262),isblank($B262)),"", not(iserror(vlookup($A262&amp;$B262,'5) Release_Track'!$F:$F&amp;'5) Release_Track'!$G:$G,1,0))),vlookup($A262&amp;$B262,{'5) Release_Track'!$F:$F&amp;'5) Release_Track'!$G:$G,'5) Release_Track'!$I:$I},2,0), or(and(not(isblank($B262)),$B262=$B261,$A262&lt;&gt;$A261),and(not(isblank($A262)),$A262=$A261,$B262&lt;&gt;$B261)),"ID LISTS UNALIGNED",and($A262&lt;&gt;"",countif('5) Release_Track'!$F:$F,$A262)=0),"NO ISRC MATCH in Release_Track",and($B262&lt;&gt;"",countif('5) Release_Track'!$G:$G,$B262)=0),"NO CATALOG ID MATCH in Release_Track",iserror(vlookup($A262&amp;$B262,'5) Release_Track'!$F:$F&amp;'5) Release_Track'!$G:$G,1,0)),"NO ISRC-CATALOG ID pair MATCH in Release_Track" )</f>
        <v/>
      </c>
      <c r="E262" s="195" t="s">
        <v>1267</v>
      </c>
      <c r="F262" s="93" t="s">
        <v>1305</v>
      </c>
      <c r="G262" s="196">
        <v>0.5</v>
      </c>
      <c r="H262" s="192">
        <f t="shared" si="1"/>
        <v>0.5</v>
      </c>
      <c r="I262" s="34" t="s">
        <v>1306</v>
      </c>
      <c r="J262" s="20"/>
      <c r="K262" s="20"/>
      <c r="L262" s="8" t="str">
        <f>"insert into ComposerContent VALUES ((select max(ComposerId) from Composers where Name=N'"&amp;SUBSTITUTE(trim(E262),"'","''")&amp;"' and EnterpriseId="&amp;EntId&amp;"), "&amp;G262*100&amp;", "&amp;if(ISBLANK(B262),"(select max(TrackId) from tracks where isrc='"&amp;A262&amp;"' and EnterpriseId="&amp;EntId&amp;")","(select max(TrackId) from Tracks where TrackVendorId='"&amp;SUBSTITUTE(B262,"'","''")&amp;"' and  EnterpriseId="&amp;EntId&amp;")")&amp;", null, 0, 0, "&amp;if(I262&lt;&gt;"Published (managed by a publisher)", "null", "(select PublisherId from Publishers where name=N'"&amp;SUBSTITUTE(trim(J262),"'","''")&amp;"' and EnterpriseId="&amp;EntId&amp;")")&amp;" , null, (select RightsId from MechanicalsRights where RightsName='"&amp;SUBSTITUTE(I262,"'","''")&amp;"'), null, null, (select RoleId from ContributorRoles where Name='"&amp;F262&amp;"'))"</f>
        <v>insert into ComposerContent VALUES ((select max(ComposerId) from Composers where Name=N'Atilla Nascimento' and EnterpriseId=647322), 50, (select max(TrackId) from tracks where isrc='BKTOK2300081' and EnterpriseId=647322), null, 0, 0, null , null, (select RightsId from MechanicalsRights where RightsName='Copyright control (self-published)'), null, null, (select RoleId from ContributorRoles where Name='Composer &amp; Lyricist'))</v>
      </c>
      <c r="M262" s="28" t="str">
        <f>VLOOKUP(A262,'9) Audio_Properties'!A:A,1,0)</f>
        <v>BKTOK2300081</v>
      </c>
    </row>
    <row r="263">
      <c r="A263" s="34" t="s">
        <v>1121</v>
      </c>
      <c r="B263" s="84"/>
      <c r="C263" s="164" t="str">
        <f t="array" ref="C263">ifs(and(isblank($A263),isblank($B263)),"", not(iserror(vlookup($A263&amp;$B263,'5) Release_Track'!$F:$F&amp;'5) Release_Track'!$G:$G,1,0))),vlookup($A263&amp;$B263,{'5) Release_Track'!$F:$F&amp;'5) Release_Track'!$G:$G,'5) Release_Track'!$H:$H},2,0), or(and(not(isblank($B263)),$B263=$B262,$A263&lt;&gt;$A262),and(not(isblank($A263)),$A263=$A262,$B263&lt;&gt;$B262)),"ID LISTS UNALIGNED",and($A263&lt;&gt;"",countif('5) Release_Track'!$F:$F,$A263)=0),"NO ISRC MATCH in Release_Track",and($B263&lt;&gt;"",countif('5) Release_Track'!$G:$G,$B263)=0),"NO CATALOG ID MATCH in Release_Track",iserror(vlookup($A263&amp;$B263,'5) Release_Track'!$F:$F&amp;'5) Release_Track'!$G:$G,1,0)),"NO ISRC-CATALOG ID pair MATCH in Release_Track" )</f>
        <v>Entre Aranhas</v>
      </c>
      <c r="D263" s="134"/>
      <c r="E263" s="195" t="s">
        <v>1286</v>
      </c>
      <c r="F263" s="93" t="s">
        <v>1305</v>
      </c>
      <c r="G263" s="196">
        <v>0.5</v>
      </c>
      <c r="H263" s="192">
        <f t="shared" si="1"/>
        <v>1</v>
      </c>
      <c r="I263" s="34" t="s">
        <v>1306</v>
      </c>
      <c r="J263" s="20"/>
      <c r="K263" s="20"/>
      <c r="L263" s="8" t="str">
        <f>"insert into ComposerContent VALUES ((select max(ComposerId) from Composers where Name=N'"&amp;SUBSTITUTE(trim(E263),"'","''")&amp;"' and EnterpriseId="&amp;EntId&amp;"), "&amp;G263*100&amp;", "&amp;if(ISBLANK(B263),"(select max(TrackId) from tracks where isrc='"&amp;A263&amp;"' and EnterpriseId="&amp;EntId&amp;")","(select max(TrackId) from Tracks where TrackVendorId='"&amp;SUBSTITUTE(B263,"'","''")&amp;"' and  EnterpriseId="&amp;EntId&amp;")")&amp;", null, 0, 0, "&amp;if(I263&lt;&gt;"Published (managed by a publisher)", "null", "(select PublisherId from Publishers where name=N'"&amp;SUBSTITUTE(trim(J263),"'","''")&amp;"' and EnterpriseId="&amp;EntId&amp;")")&amp;" , null, (select RightsId from MechanicalsRights where RightsName='"&amp;SUBSTITUTE(I263,"'","''")&amp;"'), null, null, (select RoleId from ContributorRoles where Name='"&amp;F263&amp;"'))"</f>
        <v>insert into ComposerContent VALUES ((select max(ComposerId) from Composers where Name=N'Plauto Poeckel' and EnterpriseId=647322), 50, (select max(TrackId) from tracks where isrc='BKTOK2300081' and EnterpriseId=647322), null, 0, 0, null , null, (select RightsId from MechanicalsRights where RightsName='Copyright control (self-published)'), null, null, (select RoleId from ContributorRoles where Name='Composer &amp; Lyricist'))</v>
      </c>
      <c r="M263" s="28" t="str">
        <f>VLOOKUP(A263,'9) Audio_Properties'!A:A,1,0)</f>
        <v>BKTOK2300081</v>
      </c>
    </row>
    <row r="264">
      <c r="A264" s="34" t="s">
        <v>1123</v>
      </c>
      <c r="B264" s="84"/>
      <c r="C264" s="164" t="str">
        <f t="array" ref="C264">ifs(and(isblank($A264),isblank($B264)),"", not(iserror(vlookup($A264&amp;$B264,'5) Release_Track'!$F:$F&amp;'5) Release_Track'!$G:$G,1,0))),vlookup($A264&amp;$B264,{'5) Release_Track'!$F:$F&amp;'5) Release_Track'!$G:$G,'5) Release_Track'!$H:$H},2,0), or(and(not(isblank($B264)),$B264=$B262,$A264&lt;&gt;$A262),and(not(isblank($A264)),$A264=$A262,$B264&lt;&gt;$B262)),"ID LISTS UNALIGNED",and($A264&lt;&gt;"",countif('5) Release_Track'!$F:$F,$A264)=0),"NO ISRC MATCH in Release_Track",and($B264&lt;&gt;"",countif('5) Release_Track'!$G:$G,$B264)=0),"NO CATALOG ID MATCH in Release_Track",iserror(vlookup($A264&amp;$B264,'5) Release_Track'!$F:$F&amp;'5) Release_Track'!$G:$G,1,0)),"NO ISRC-CATALOG ID pair MATCH in Release_Track" )</f>
        <v>Entre Aranhas</v>
      </c>
      <c r="D264" s="164" t="str">
        <f t="array" ref="D264">ifs(and(isblank($A264),isblank($B264)),"", not(iserror(vlookup($A264&amp;$B264,'5) Release_Track'!$F:$F&amp;'5) Release_Track'!$G:$G,1,0))),vlookup($A264&amp;$B264,{'5) Release_Track'!$F:$F&amp;'5) Release_Track'!$G:$G,'5) Release_Track'!$I:$I},2,0), or(and(not(isblank($B264)),$B264=$B262,$A264&lt;&gt;$A262),and(not(isblank($A264)),$A264=$A262,$B264&lt;&gt;$B262)),"ID LISTS UNALIGNED",and($A264&lt;&gt;"",countif('5) Release_Track'!$F:$F,$A264)=0),"NO ISRC MATCH in Release_Track",and($B264&lt;&gt;"",countif('5) Release_Track'!$G:$G,$B264)=0),"NO CATALOG ID MATCH in Release_Track",iserror(vlookup($A264&amp;$B264,'5) Release_Track'!$F:$F&amp;'5) Release_Track'!$G:$G,1,0)),"NO ISRC-CATALOG ID pair MATCH in Release_Track" )</f>
        <v>Speed Up</v>
      </c>
      <c r="E264" s="195" t="s">
        <v>1286</v>
      </c>
      <c r="F264" s="93" t="s">
        <v>1305</v>
      </c>
      <c r="G264" s="196">
        <v>0.5</v>
      </c>
      <c r="H264" s="192">
        <f t="shared" si="1"/>
        <v>0.5</v>
      </c>
      <c r="I264" s="34" t="s">
        <v>1306</v>
      </c>
      <c r="J264" s="20"/>
      <c r="K264" s="20"/>
      <c r="L264" s="8" t="str">
        <f>"insert into ComposerContent VALUES ((select max(ComposerId) from Composers where Name=N'"&amp;SUBSTITUTE(trim(E264),"'","''")&amp;"' and EnterpriseId="&amp;EntId&amp;"), "&amp;G264*100&amp;", "&amp;if(ISBLANK(B264),"(select max(TrackId) from tracks where isrc='"&amp;A264&amp;"' and EnterpriseId="&amp;EntId&amp;")","(select max(TrackId) from Tracks where TrackVendorId='"&amp;SUBSTITUTE(B264,"'","''")&amp;"' and  EnterpriseId="&amp;EntId&amp;")")&amp;", null, 0, 0, "&amp;if(I264&lt;&gt;"Published (managed by a publisher)", "null", "(select PublisherId from Publishers where name=N'"&amp;SUBSTITUTE(trim(J264),"'","''")&amp;"' and EnterpriseId="&amp;EntId&amp;")")&amp;" , null, (select RightsId from MechanicalsRights where RightsName='"&amp;SUBSTITUTE(I264,"'","''")&amp;"'), null, null, (select RoleId from ContributorRoles where Name='"&amp;F264&amp;"'))"</f>
        <v>insert into ComposerContent VALUES ((select max(ComposerId) from Composers where Name=N'Plauto Poeckel' and EnterpriseId=647322), 50, (select max(TrackId) from tracks where isrc='BKTOK2300082' and EnterpriseId=647322), null, 0, 0, null , null, (select RightsId from MechanicalsRights where RightsName='Copyright control (self-published)'), null, null, (select RoleId from ContributorRoles where Name='Composer &amp; Lyricist'))</v>
      </c>
      <c r="M264" s="28" t="str">
        <f>VLOOKUP(A264,'9) Audio_Properties'!A:A,1,0)</f>
        <v>BKTOK2300082</v>
      </c>
    </row>
    <row r="265">
      <c r="A265" s="34" t="s">
        <v>1123</v>
      </c>
      <c r="B265" s="84"/>
      <c r="C265" s="164" t="str">
        <f t="array" ref="C265">ifs(and(isblank($A265),isblank($B265)),"", not(iserror(vlookup($A265&amp;$B265,'5) Release_Track'!$F:$F&amp;'5) Release_Track'!$G:$G,1,0))),vlookup($A265&amp;$B265,{'5) Release_Track'!$F:$F&amp;'5) Release_Track'!$G:$G,'5) Release_Track'!$H:$H},2,0), or(and(not(isblank($B265)),$B265=$B263,$A265&lt;&gt;$A263),and(not(isblank($A265)),$A265=$A263,$B265&lt;&gt;$B263)),"ID LISTS UNALIGNED",and($A265&lt;&gt;"",countif('5) Release_Track'!$F:$F,$A265)=0),"NO ISRC MATCH in Release_Track",and($B265&lt;&gt;"",countif('5) Release_Track'!$G:$G,$B265)=0),"NO CATALOG ID MATCH in Release_Track",iserror(vlookup($A265&amp;$B265,'5) Release_Track'!$F:$F&amp;'5) Release_Track'!$G:$G,1,0)),"NO ISRC-CATALOG ID pair MATCH in Release_Track" )</f>
        <v>Entre Aranhas</v>
      </c>
      <c r="D265" s="164" t="str">
        <f t="array" ref="D265">ifs(and(isblank($A265),isblank($B265)),"", not(iserror(vlookup($A265&amp;$B265,'5) Release_Track'!$F:$F&amp;'5) Release_Track'!$G:$G,1,0))),vlookup($A265&amp;$B265,{'5) Release_Track'!$F:$F&amp;'5) Release_Track'!$G:$G,'5) Release_Track'!$I:$I},2,0), or(and(not(isblank($B265)),$B265=$B263,$A265&lt;&gt;$A263),and(not(isblank($A265)),$A265=$A263,$B265&lt;&gt;$B263)),"ID LISTS UNALIGNED",and($A265&lt;&gt;"",countif('5) Release_Track'!$F:$F,$A265)=0),"NO ISRC MATCH in Release_Track",and($B265&lt;&gt;"",countif('5) Release_Track'!$G:$G,$B265)=0),"NO CATALOG ID MATCH in Release_Track",iserror(vlookup($A265&amp;$B265,'5) Release_Track'!$F:$F&amp;'5) Release_Track'!$G:$G,1,0)),"NO ISRC-CATALOG ID pair MATCH in Release_Track" )</f>
        <v>Speed Up</v>
      </c>
      <c r="E265" s="195" t="s">
        <v>1267</v>
      </c>
      <c r="F265" s="93" t="s">
        <v>1305</v>
      </c>
      <c r="G265" s="196">
        <v>0.5</v>
      </c>
      <c r="H265" s="192">
        <f t="shared" si="1"/>
        <v>1</v>
      </c>
      <c r="I265" s="34" t="s">
        <v>1306</v>
      </c>
      <c r="J265" s="20"/>
      <c r="K265" s="20"/>
      <c r="L265" s="8" t="str">
        <f>"insert into ComposerContent VALUES ((select max(ComposerId) from Composers where Name=N'"&amp;SUBSTITUTE(trim(E265),"'","''")&amp;"' and EnterpriseId="&amp;EntId&amp;"), "&amp;G265*100&amp;", "&amp;if(ISBLANK(B265),"(select max(TrackId) from tracks where isrc='"&amp;A265&amp;"' and EnterpriseId="&amp;EntId&amp;")","(select max(TrackId) from Tracks where TrackVendorId='"&amp;SUBSTITUTE(B265,"'","''")&amp;"' and  EnterpriseId="&amp;EntId&amp;")")&amp;", null, 0, 0, "&amp;if(I265&lt;&gt;"Published (managed by a publisher)", "null", "(select PublisherId from Publishers where name=N'"&amp;SUBSTITUTE(trim(J265),"'","''")&amp;"' and EnterpriseId="&amp;EntId&amp;")")&amp;" , null, (select RightsId from MechanicalsRights where RightsName='"&amp;SUBSTITUTE(I265,"'","''")&amp;"'), null, null, (select RoleId from ContributorRoles where Name='"&amp;F265&amp;"'))"</f>
        <v>insert into ComposerContent VALUES ((select max(ComposerId) from Composers where Name=N'Atilla Nascimento' and EnterpriseId=647322), 50, (select max(TrackId) from tracks where isrc='BKTOK2300082' and EnterpriseId=647322), null, 0, 0, null , null, (select RightsId from MechanicalsRights where RightsName='Copyright control (self-published)'), null, null, (select RoleId from ContributorRoles where Name='Composer &amp; Lyricist'))</v>
      </c>
      <c r="M265" s="28" t="str">
        <f>VLOOKUP(A265,'9) Audio_Properties'!A:A,1,0)</f>
        <v>BKTOK2300082</v>
      </c>
    </row>
    <row r="266">
      <c r="A266" s="34" t="s">
        <v>1125</v>
      </c>
      <c r="B266" s="84"/>
      <c r="C266" s="164" t="str">
        <f t="array" ref="C266">ifs(and(isblank($A266),isblank($B266)),"", not(iserror(vlookup($A266&amp;$B266,'5) Release_Track'!$F:$F&amp;'5) Release_Track'!$G:$G,1,0))),vlookup($A266&amp;$B266,{'5) Release_Track'!$F:$F&amp;'5) Release_Track'!$G:$G,'5) Release_Track'!$H:$H},2,0), or(and(not(isblank($B266)),$B266=$B264,$A266&lt;&gt;$A264),and(not(isblank($A266)),$A266=$A264,$B266&lt;&gt;$B264)),"ID LISTS UNALIGNED",and($A266&lt;&gt;"",countif('5) Release_Track'!$F:$F,$A266)=0),"NO ISRC MATCH in Release_Track",and($B266&lt;&gt;"",countif('5) Release_Track'!$G:$G,$B266)=0),"NO CATALOG ID MATCH in Release_Track",iserror(vlookup($A266&amp;$B266,'5) Release_Track'!$F:$F&amp;'5) Release_Track'!$G:$G,1,0)),"NO ISRC-CATALOG ID pair MATCH in Release_Track" )</f>
        <v>Carrasco dos Deuses</v>
      </c>
      <c r="D266" s="134" t="str">
        <f t="array" ref="D266">ifs(and(isblank($A266),isblank($B266)),"", not(iserror(vlookup($A266&amp;$B266,'5) Release_Track'!$F:$F&amp;'5) Release_Track'!$G:$G,1,0))),vlookup($A266&amp;$B266,{'5) Release_Track'!$F:$F&amp;'5) Release_Track'!$G:$G,'5) Release_Track'!$I:$I},2,0), or(and(not(isblank($B266)),$B266=$B264,$A266&lt;&gt;$A264),and(not(isblank($A266)),$A266=$A264,$B266&lt;&gt;$B264)),"ID LISTS UNALIGNED",and($A266&lt;&gt;"",countif('5) Release_Track'!$F:$F,$A266)=0),"NO ISRC MATCH in Release_Track",and($B266&lt;&gt;"",countif('5) Release_Track'!$G:$G,$B266)=0),"NO CATALOG ID MATCH in Release_Track",iserror(vlookup($A266&amp;$B266,'5) Release_Track'!$F:$F&amp;'5) Release_Track'!$G:$G,1,0)),"NO ISRC-CATALOG ID pair MATCH in Release_Track" )</f>
        <v/>
      </c>
      <c r="E266" s="197" t="s">
        <v>1286</v>
      </c>
      <c r="F266" s="93" t="s">
        <v>1305</v>
      </c>
      <c r="G266" s="196">
        <v>1.0</v>
      </c>
      <c r="H266" s="192">
        <f t="shared" si="1"/>
        <v>1</v>
      </c>
      <c r="I266" s="34" t="s">
        <v>1306</v>
      </c>
      <c r="J266" s="20"/>
      <c r="K266" s="20"/>
      <c r="L266" s="8" t="str">
        <f>"insert into ComposerContent VALUES ((select max(ComposerId) from Composers where Name=N'"&amp;SUBSTITUTE(trim(E266),"'","''")&amp;"' and EnterpriseId="&amp;EntId&amp;"), "&amp;G266*100&amp;", "&amp;if(ISBLANK(B266),"(select max(TrackId) from tracks where isrc='"&amp;A266&amp;"' and EnterpriseId="&amp;EntId&amp;")","(select max(TrackId) from Tracks where TrackVendorId='"&amp;SUBSTITUTE(B266,"'","''")&amp;"' and  EnterpriseId="&amp;EntId&amp;")")&amp;", null, 0, 0, "&amp;if(I266&lt;&gt;"Published (managed by a publisher)", "null", "(select PublisherId from Publishers where name=N'"&amp;SUBSTITUTE(trim(J266),"'","''")&amp;"' and EnterpriseId="&amp;EntId&amp;")")&amp;" , null, (select RightsId from MechanicalsRights where RightsName='"&amp;SUBSTITUTE(I266,"'","''")&amp;"'), null, null, (select RoleId from ContributorRoles where Name='"&amp;F266&amp;"'))"</f>
        <v>insert into ComposerContent VALUES ((select max(ComposerId) from Composers where Name=N'Plauto Poeckel' and EnterpriseId=647322), 100, (select max(TrackId) from tracks where isrc='BKTOK2300089' and EnterpriseId=647322), null, 0, 0, null , null, (select RightsId from MechanicalsRights where RightsName='Copyright control (self-published)'), null, null, (select RoleId from ContributorRoles where Name='Composer &amp; Lyricist'))</v>
      </c>
      <c r="M266" s="28" t="str">
        <f>VLOOKUP(A266,'9) Audio_Properties'!A:A,1,0)</f>
        <v>BKTOK2300089</v>
      </c>
    </row>
    <row r="267">
      <c r="A267" s="34" t="s">
        <v>1127</v>
      </c>
      <c r="B267" s="84"/>
      <c r="C267" s="164" t="str">
        <f t="array" ref="C267">ifs(and(isblank($A267),isblank($B267)),"", not(iserror(vlookup($A267&amp;$B267,'5) Release_Track'!$F:$F&amp;'5) Release_Track'!$G:$G,1,0))),vlookup($A267&amp;$B267,{'5) Release_Track'!$F:$F&amp;'5) Release_Track'!$G:$G,'5) Release_Track'!$H:$H},2,0), or(and(not(isblank($B267)),$B267=$B266,$A267&lt;&gt;$A266),and(not(isblank($A267)),$A267=$A266,$B267&lt;&gt;$B266)),"ID LISTS UNALIGNED",and($A267&lt;&gt;"",countif('5) Release_Track'!$F:$F,$A267)=0),"NO ISRC MATCH in Release_Track",and($B267&lt;&gt;"",countif('5) Release_Track'!$G:$G,$B267)=0),"NO CATALOG ID MATCH in Release_Track",iserror(vlookup($A267&amp;$B267,'5) Release_Track'!$F:$F&amp;'5) Release_Track'!$G:$G,1,0)),"NO ISRC-CATALOG ID pair MATCH in Release_Track" )</f>
        <v>Carrasco dos Deuses</v>
      </c>
      <c r="D267" s="164" t="str">
        <f t="array" ref="D267">ifs(and(isblank($A267),isblank($B267)),"", not(iserror(vlookup($A267&amp;$B267,'5) Release_Track'!$F:$F&amp;'5) Release_Track'!$G:$G,1,0))),vlookup($A267&amp;$B267,{'5) Release_Track'!$F:$F&amp;'5) Release_Track'!$G:$G,'5) Release_Track'!$I:$I},2,0), or(and(not(isblank($B267)),$B267=$B266,$A267&lt;&gt;$A266),and(not(isblank($A267)),$A267=$A266,$B267&lt;&gt;$B266)),"ID LISTS UNALIGNED",and($A267&lt;&gt;"",countif('5) Release_Track'!$F:$F,$A267)=0),"NO ISRC MATCH in Release_Track",and($B267&lt;&gt;"",countif('5) Release_Track'!$G:$G,$B267)=0),"NO CATALOG ID MATCH in Release_Track",iserror(vlookup($A267&amp;$B267,'5) Release_Track'!$F:$F&amp;'5) Release_Track'!$G:$G,1,0)),"NO ISRC-CATALOG ID pair MATCH in Release_Track" )</f>
        <v>Speed Up</v>
      </c>
      <c r="E267" s="197" t="s">
        <v>1286</v>
      </c>
      <c r="F267" s="93" t="s">
        <v>1305</v>
      </c>
      <c r="G267" s="196">
        <v>1.0</v>
      </c>
      <c r="H267" s="192">
        <f t="shared" si="1"/>
        <v>1</v>
      </c>
      <c r="I267" s="34" t="s">
        <v>1306</v>
      </c>
      <c r="J267" s="20"/>
      <c r="K267" s="20"/>
      <c r="L267" s="8" t="str">
        <f>"insert into ComposerContent VALUES ((select max(ComposerId) from Composers where Name=N'"&amp;SUBSTITUTE(trim(E267),"'","''")&amp;"' and EnterpriseId="&amp;EntId&amp;"), "&amp;G267*100&amp;", "&amp;if(ISBLANK(B267),"(select max(TrackId) from tracks where isrc='"&amp;A267&amp;"' and EnterpriseId="&amp;EntId&amp;")","(select max(TrackId) from Tracks where TrackVendorId='"&amp;SUBSTITUTE(B267,"'","''")&amp;"' and  EnterpriseId="&amp;EntId&amp;")")&amp;", null, 0, 0, "&amp;if(I267&lt;&gt;"Published (managed by a publisher)", "null", "(select PublisherId from Publishers where name=N'"&amp;SUBSTITUTE(trim(J267),"'","''")&amp;"' and EnterpriseId="&amp;EntId&amp;")")&amp;" , null, (select RightsId from MechanicalsRights where RightsName='"&amp;SUBSTITUTE(I267,"'","''")&amp;"'), null, null, (select RoleId from ContributorRoles where Name='"&amp;F267&amp;"'))"</f>
        <v>insert into ComposerContent VALUES ((select max(ComposerId) from Composers where Name=N'Plauto Poeckel' and EnterpriseId=647322), 100, (select max(TrackId) from tracks where isrc='BKTOK2300090' and EnterpriseId=647322), null, 0, 0, null , null, (select RightsId from MechanicalsRights where RightsName='Copyright control (self-published)'), null, null, (select RoleId from ContributorRoles where Name='Composer &amp; Lyricist'))</v>
      </c>
      <c r="M267" s="28" t="str">
        <f>VLOOKUP(A267,'9) Audio_Properties'!A:A,1,0)</f>
        <v>BKTOK2300090</v>
      </c>
    </row>
    <row r="268">
      <c r="A268" s="34" t="s">
        <v>1129</v>
      </c>
      <c r="B268" s="84"/>
      <c r="C268" s="164" t="str">
        <f t="array" ref="C268">ifs(and(isblank($A268),isblank($B268)),"", not(iserror(vlookup($A268&amp;$B268,'5) Release_Track'!$F:$F&amp;'5) Release_Track'!$G:$G,1,0))),vlookup($A268&amp;$B268,{'5) Release_Track'!$F:$F&amp;'5) Release_Track'!$G:$G,'5) Release_Track'!$H:$H},2,0), or(and(not(isblank($B268)),$B268=$B267,$A268&lt;&gt;$A267),and(not(isblank($A268)),$A268=$A267,$B268&lt;&gt;$B267)),"ID LISTS UNALIGNED",and($A268&lt;&gt;"",countif('5) Release_Track'!$F:$F,$A268)=0),"NO ISRC MATCH in Release_Track",and($B268&lt;&gt;"",countif('5) Release_Track'!$G:$G,$B268)=0),"NO CATALOG ID MATCH in Release_Track",iserror(vlookup($A268&amp;$B268,'5) Release_Track'!$F:$F&amp;'5) Release_Track'!$G:$G,1,0)),"NO ISRC-CATALOG ID pair MATCH in Release_Track" )</f>
        <v>Malvado Favorito</v>
      </c>
      <c r="D268" s="134" t="str">
        <f t="array" ref="D268">ifs(and(isblank($A268),isblank($B268)),"", not(iserror(vlookup($A268&amp;$B268,'5) Release_Track'!$F:$F&amp;'5) Release_Track'!$G:$G,1,0))),vlookup($A268&amp;$B268,{'5) Release_Track'!$F:$F&amp;'5) Release_Track'!$G:$G,'5) Release_Track'!$I:$I},2,0), or(and(not(isblank($B268)),$B268=$B267,$A268&lt;&gt;$A267),and(not(isblank($A268)),$A268=$A267,$B268&lt;&gt;$B267)),"ID LISTS UNALIGNED",and($A268&lt;&gt;"",countif('5) Release_Track'!$F:$F,$A268)=0),"NO ISRC MATCH in Release_Track",and($B268&lt;&gt;"",countif('5) Release_Track'!$G:$G,$B268)=0),"NO CATALOG ID MATCH in Release_Track",iserror(vlookup($A268&amp;$B268,'5) Release_Track'!$F:$F&amp;'5) Release_Track'!$G:$G,1,0)),"NO ISRC-CATALOG ID pair MATCH in Release_Track" )</f>
        <v/>
      </c>
      <c r="E268" s="197" t="s">
        <v>1286</v>
      </c>
      <c r="F268" s="93" t="s">
        <v>1305</v>
      </c>
      <c r="G268" s="196">
        <v>1.0</v>
      </c>
      <c r="H268" s="192">
        <f t="shared" si="1"/>
        <v>1</v>
      </c>
      <c r="I268" s="34" t="s">
        <v>1306</v>
      </c>
      <c r="J268" s="20"/>
      <c r="K268" s="20"/>
      <c r="L268" s="8" t="str">
        <f>"insert into ComposerContent VALUES ((select max(ComposerId) from Composers where Name=N'"&amp;SUBSTITUTE(trim(E268),"'","''")&amp;"' and EnterpriseId="&amp;EntId&amp;"), "&amp;G268*100&amp;", "&amp;if(ISBLANK(B268),"(select max(TrackId) from tracks where isrc='"&amp;A268&amp;"' and EnterpriseId="&amp;EntId&amp;")","(select max(TrackId) from Tracks where TrackVendorId='"&amp;SUBSTITUTE(B268,"'","''")&amp;"' and  EnterpriseId="&amp;EntId&amp;")")&amp;", null, 0, 0, "&amp;if(I268&lt;&gt;"Published (managed by a publisher)", "null", "(select PublisherId from Publishers where name=N'"&amp;SUBSTITUTE(trim(J268),"'","''")&amp;"' and EnterpriseId="&amp;EntId&amp;")")&amp;" , null, (select RightsId from MechanicalsRights where RightsName='"&amp;SUBSTITUTE(I268,"'","''")&amp;"'), null, null, (select RoleId from ContributorRoles where Name='"&amp;F268&amp;"'))"</f>
        <v>insert into ComposerContent VALUES ((select max(ComposerId) from Composers where Name=N'Plauto Poeckel' and EnterpriseId=647322), 100, (select max(TrackId) from tracks where isrc='BKTOK2300098' and EnterpriseId=647322), null, 0, 0, null , null, (select RightsId from MechanicalsRights where RightsName='Copyright control (self-published)'), null, null, (select RoleId from ContributorRoles where Name='Composer &amp; Lyricist'))</v>
      </c>
      <c r="M268" s="28" t="str">
        <f>VLOOKUP(A268,'9) Audio_Properties'!A:A,1,0)</f>
        <v>BKTOK2300098</v>
      </c>
    </row>
    <row r="269">
      <c r="A269" s="34" t="s">
        <v>1131</v>
      </c>
      <c r="B269" s="84"/>
      <c r="C269" s="164" t="str">
        <f t="array" ref="C269">ifs(and(isblank($A269),isblank($B269)),"", not(iserror(vlookup($A269&amp;$B269,'5) Release_Track'!$F:$F&amp;'5) Release_Track'!$G:$G,1,0))),vlookup($A269&amp;$B269,{'5) Release_Track'!$F:$F&amp;'5) Release_Track'!$G:$G,'5) Release_Track'!$H:$H},2,0), or(and(not(isblank($B269)),$B269=$B268,$A269&lt;&gt;$A268),and(not(isblank($A269)),$A269=$A268,$B269&lt;&gt;$B268)),"ID LISTS UNALIGNED",and($A269&lt;&gt;"",countif('5) Release_Track'!$F:$F,$A269)=0),"NO ISRC MATCH in Release_Track",and($B269&lt;&gt;"",countif('5) Release_Track'!$G:$G,$B269)=0),"NO CATALOG ID MATCH in Release_Track",iserror(vlookup($A269&amp;$B269,'5) Release_Track'!$F:$F&amp;'5) Release_Track'!$G:$G,1,0)),"NO ISRC-CATALOG ID pair MATCH in Release_Track" )</f>
        <v>Malvado Favorito</v>
      </c>
      <c r="D269" s="164" t="str">
        <f t="array" ref="D269">ifs(and(isblank($A269),isblank($B269)),"", not(iserror(vlookup($A269&amp;$B269,'5) Release_Track'!$F:$F&amp;'5) Release_Track'!$G:$G,1,0))),vlookup($A269&amp;$B269,{'5) Release_Track'!$F:$F&amp;'5) Release_Track'!$G:$G,'5) Release_Track'!$I:$I},2,0), or(and(not(isblank($B269)),$B269=$B268,$A269&lt;&gt;$A268),and(not(isblank($A269)),$A269=$A268,$B269&lt;&gt;$B268)),"ID LISTS UNALIGNED",and($A269&lt;&gt;"",countif('5) Release_Track'!$F:$F,$A269)=0),"NO ISRC MATCH in Release_Track",and($B269&lt;&gt;"",countif('5) Release_Track'!$G:$G,$B269)=0),"NO CATALOG ID MATCH in Release_Track",iserror(vlookup($A269&amp;$B269,'5) Release_Track'!$F:$F&amp;'5) Release_Track'!$G:$G,1,0)),"NO ISRC-CATALOG ID pair MATCH in Release_Track" )</f>
        <v>Speed Up</v>
      </c>
      <c r="E269" s="197" t="s">
        <v>1286</v>
      </c>
      <c r="F269" s="93" t="s">
        <v>1305</v>
      </c>
      <c r="G269" s="196">
        <v>1.0</v>
      </c>
      <c r="H269" s="192">
        <f t="shared" si="1"/>
        <v>1</v>
      </c>
      <c r="I269" s="34" t="s">
        <v>1306</v>
      </c>
      <c r="J269" s="20"/>
      <c r="K269" s="20"/>
      <c r="L269" s="8" t="str">
        <f>"insert into ComposerContent VALUES ((select max(ComposerId) from Composers where Name=N'"&amp;SUBSTITUTE(trim(E269),"'","''")&amp;"' and EnterpriseId="&amp;EntId&amp;"), "&amp;G269*100&amp;", "&amp;if(ISBLANK(B269),"(select max(TrackId) from tracks where isrc='"&amp;A269&amp;"' and EnterpriseId="&amp;EntId&amp;")","(select max(TrackId) from Tracks where TrackVendorId='"&amp;SUBSTITUTE(B269,"'","''")&amp;"' and  EnterpriseId="&amp;EntId&amp;")")&amp;", null, 0, 0, "&amp;if(I269&lt;&gt;"Published (managed by a publisher)", "null", "(select PublisherId from Publishers where name=N'"&amp;SUBSTITUTE(trim(J269),"'","''")&amp;"' and EnterpriseId="&amp;EntId&amp;")")&amp;" , null, (select RightsId from MechanicalsRights where RightsName='"&amp;SUBSTITUTE(I269,"'","''")&amp;"'), null, null, (select RoleId from ContributorRoles where Name='"&amp;F269&amp;"'))"</f>
        <v>insert into ComposerContent VALUES ((select max(ComposerId) from Composers where Name=N'Plauto Poeckel' and EnterpriseId=647322), 100, (select max(TrackId) from tracks where isrc='BKTOK2300099' and EnterpriseId=647322), null, 0, 0, null , null, (select RightsId from MechanicalsRights where RightsName='Copyright control (self-published)'), null, null, (select RoleId from ContributorRoles where Name='Composer &amp; Lyricist'))</v>
      </c>
      <c r="M269" s="28" t="str">
        <f>VLOOKUP(A269,'9) Audio_Properties'!A:A,1,0)</f>
        <v>BKTOK2300099</v>
      </c>
    </row>
    <row r="270">
      <c r="A270" s="34" t="s">
        <v>1133</v>
      </c>
      <c r="B270" s="84"/>
      <c r="C270" s="164" t="str">
        <f t="array" ref="C270">ifs(and(isblank($A270),isblank($B270)),"", not(iserror(vlookup($A270&amp;$B270,'5) Release_Track'!$F:$F&amp;'5) Release_Track'!$G:$G,1,0))),vlookup($A270&amp;$B270,{'5) Release_Track'!$F:$F&amp;'5) Release_Track'!$G:$G,'5) Release_Track'!$H:$H},2,0), or(and(not(isblank($B270)),$B270=$B269,$A270&lt;&gt;$A269),and(not(isblank($A270)),$A270=$A269,$B270&lt;&gt;$B269)),"ID LISTS UNALIGNED",and($A270&lt;&gt;"",countif('5) Release_Track'!$F:$F,$A270)=0),"NO ISRC MATCH in Release_Track",and($B270&lt;&gt;"",countif('5) Release_Track'!$G:$G,$B270)=0),"NO CATALOG ID MATCH in Release_Track",iserror(vlookup($A270&amp;$B270,'5) Release_Track'!$F:$F&amp;'5) Release_Track'!$G:$G,1,0)),"NO ISRC-CATALOG ID pair MATCH in Release_Track" )</f>
        <v>Imperador e o Egoísta</v>
      </c>
      <c r="D270" s="134" t="str">
        <f t="array" ref="D270">ifs(and(isblank($A270),isblank($B270)),"", not(iserror(vlookup($A270&amp;$B270,'5) Release_Track'!$F:$F&amp;'5) Release_Track'!$G:$G,1,0))),vlookup($A270&amp;$B270,{'5) Release_Track'!$F:$F&amp;'5) Release_Track'!$G:$G,'5) Release_Track'!$I:$I},2,0), or(and(not(isblank($B270)),$B270=$B269,$A270&lt;&gt;$A269),and(not(isblank($A270)),$A270=$A269,$B270&lt;&gt;$B269)),"ID LISTS UNALIGNED",and($A270&lt;&gt;"",countif('5) Release_Track'!$F:$F,$A270)=0),"NO ISRC MATCH in Release_Track",and($B270&lt;&gt;"",countif('5) Release_Track'!$G:$G,$B270)=0),"NO CATALOG ID MATCH in Release_Track",iserror(vlookup($A270&amp;$B270,'5) Release_Track'!$F:$F&amp;'5) Release_Track'!$G:$G,1,0)),"NO ISRC-CATALOG ID pair MATCH in Release_Track" )</f>
        <v/>
      </c>
      <c r="E270" s="195" t="s">
        <v>1286</v>
      </c>
      <c r="F270" s="93" t="s">
        <v>1305</v>
      </c>
      <c r="G270" s="196">
        <v>0.3333</v>
      </c>
      <c r="H270" s="192">
        <f t="shared" si="1"/>
        <v>0.3333</v>
      </c>
      <c r="I270" s="34" t="s">
        <v>1306</v>
      </c>
      <c r="J270" s="20"/>
      <c r="K270" s="20"/>
      <c r="L270" s="8" t="str">
        <f>"insert into ComposerContent VALUES ((select max(ComposerId) from Composers where Name=N'"&amp;SUBSTITUTE(trim(E270),"'","''")&amp;"' and EnterpriseId="&amp;EntId&amp;"), "&amp;G270*100&amp;", "&amp;if(ISBLANK(B270),"(select max(TrackId) from tracks where isrc='"&amp;A270&amp;"' and EnterpriseId="&amp;EntId&amp;")","(select max(TrackId) from Tracks where TrackVendorId='"&amp;SUBSTITUTE(B270,"'","''")&amp;"' and  EnterpriseId="&amp;EntId&amp;")")&amp;", null, 0, 0, "&amp;if(I270&lt;&gt;"Published (managed by a publisher)", "null", "(select PublisherId from Publishers where name=N'"&amp;SUBSTITUTE(trim(J270),"'","''")&amp;"' and EnterpriseId="&amp;EntId&amp;")")&amp;" , null, (select RightsId from MechanicalsRights where RightsName='"&amp;SUBSTITUTE(I270,"'","''")&amp;"'), null, null, (select RoleId from ContributorRoles where Name='"&amp;F270&amp;"'))"</f>
        <v>insert into ComposerContent VALUES ((select max(ComposerId) from Composers where Name=N'Plauto Poeckel' and EnterpriseId=647322), 33.33, (select max(TrackId) from tracks where isrc='BKTOK2300103' and EnterpriseId=647322), null, 0, 0, null , null, (select RightsId from MechanicalsRights where RightsName='Copyright control (self-published)'), null, null, (select RoleId from ContributorRoles where Name='Composer &amp; Lyricist'))</v>
      </c>
      <c r="M270" s="28" t="str">
        <f>VLOOKUP(A270,'9) Audio_Properties'!A:A,1,0)</f>
        <v>BKTOK2300103</v>
      </c>
    </row>
    <row r="271">
      <c r="A271" s="34" t="s">
        <v>1133</v>
      </c>
      <c r="B271" s="84"/>
      <c r="C271" s="164" t="str">
        <f t="array" ref="C271">ifs(and(isblank($A271),isblank($B271)),"", not(iserror(vlookup($A271&amp;$B271,'5) Release_Track'!$F:$F&amp;'5) Release_Track'!$G:$G,1,0))),vlookup($A271&amp;$B271,{'5) Release_Track'!$F:$F&amp;'5) Release_Track'!$G:$G,'5) Release_Track'!$H:$H},2,0), or(and(not(isblank($B271)),$B271=$B270,$A271&lt;&gt;$A270),and(not(isblank($A271)),$A271=$A270,$B271&lt;&gt;$B270)),"ID LISTS UNALIGNED",and($A271&lt;&gt;"",countif('5) Release_Track'!$F:$F,$A271)=0),"NO ISRC MATCH in Release_Track",and($B271&lt;&gt;"",countif('5) Release_Track'!$G:$G,$B271)=0),"NO CATALOG ID MATCH in Release_Track",iserror(vlookup($A271&amp;$B271,'5) Release_Track'!$F:$F&amp;'5) Release_Track'!$G:$G,1,0)),"NO ISRC-CATALOG ID pair MATCH in Release_Track" )</f>
        <v>Imperador e o Egoísta</v>
      </c>
      <c r="D271" s="134"/>
      <c r="E271" s="195" t="s">
        <v>1279</v>
      </c>
      <c r="F271" s="93" t="s">
        <v>1305</v>
      </c>
      <c r="G271" s="196">
        <v>0.3333</v>
      </c>
      <c r="H271" s="192">
        <f t="shared" si="1"/>
        <v>0.6666</v>
      </c>
      <c r="I271" s="34" t="s">
        <v>1306</v>
      </c>
      <c r="J271" s="20"/>
      <c r="K271" s="20"/>
      <c r="L271" s="8" t="str">
        <f>"insert into ComposerContent VALUES ((select max(ComposerId) from Composers where Name=N'"&amp;SUBSTITUTE(trim(E271),"'","''")&amp;"' and EnterpriseId="&amp;EntId&amp;"), "&amp;G271*100&amp;", "&amp;if(ISBLANK(B271),"(select max(TrackId) from tracks where isrc='"&amp;A271&amp;"' and EnterpriseId="&amp;EntId&amp;")","(select max(TrackId) from Tracks where TrackVendorId='"&amp;SUBSTITUTE(B271,"'","''")&amp;"' and  EnterpriseId="&amp;EntId&amp;")")&amp;", null, 0, 0, "&amp;if(I271&lt;&gt;"Published (managed by a publisher)", "null", "(select PublisherId from Publishers where name=N'"&amp;SUBSTITUTE(trim(J271),"'","''")&amp;"' and EnterpriseId="&amp;EntId&amp;")")&amp;" , null, (select RightsId from MechanicalsRights where RightsName='"&amp;SUBSTITUTE(I271,"'","''")&amp;"'), null, null, (select RoleId from ContributorRoles where Name='"&amp;F271&amp;"'))"</f>
        <v>insert into ComposerContent VALUES ((select max(ComposerId) from Composers where Name=N'Lucas Gonçalves' and EnterpriseId=647322), 33.33, (select max(TrackId) from tracks where isrc='BKTOK2300103' and EnterpriseId=647322), null, 0, 0, null , null, (select RightsId from MechanicalsRights where RightsName='Copyright control (self-published)'), null, null, (select RoleId from ContributorRoles where Name='Composer &amp; Lyricist'))</v>
      </c>
      <c r="M271" s="28" t="str">
        <f>VLOOKUP(A271,'9) Audio_Properties'!A:A,1,0)</f>
        <v>BKTOK2300103</v>
      </c>
    </row>
    <row r="272">
      <c r="A272" s="34" t="s">
        <v>1133</v>
      </c>
      <c r="B272" s="84"/>
      <c r="C272" s="164" t="str">
        <f t="array" ref="C272">ifs(and(isblank($A272),isblank($B272)),"", not(iserror(vlookup($A272&amp;$B272,'5) Release_Track'!$F:$F&amp;'5) Release_Track'!$G:$G,1,0))),vlookup($A272&amp;$B272,{'5) Release_Track'!$F:$F&amp;'5) Release_Track'!$G:$G,'5) Release_Track'!$H:$H},2,0), or(and(not(isblank($B272)),$B272=$B271,$A272&lt;&gt;$A271),and(not(isblank($A272)),$A272=$A271,$B272&lt;&gt;$B271)),"ID LISTS UNALIGNED",and($A272&lt;&gt;"",countif('5) Release_Track'!$F:$F,$A272)=0),"NO ISRC MATCH in Release_Track",and($B272&lt;&gt;"",countif('5) Release_Track'!$G:$G,$B272)=0),"NO CATALOG ID MATCH in Release_Track",iserror(vlookup($A272&amp;$B272,'5) Release_Track'!$F:$F&amp;'5) Release_Track'!$G:$G,1,0)),"NO ISRC-CATALOG ID pair MATCH in Release_Track" )</f>
        <v>Imperador e o Egoísta</v>
      </c>
      <c r="D272" s="134"/>
      <c r="E272" s="195" t="s">
        <v>1267</v>
      </c>
      <c r="F272" s="93" t="s">
        <v>1305</v>
      </c>
      <c r="G272" s="196">
        <v>0.3334</v>
      </c>
      <c r="H272" s="192">
        <f t="shared" si="1"/>
        <v>1</v>
      </c>
      <c r="I272" s="34" t="s">
        <v>1306</v>
      </c>
      <c r="J272" s="20"/>
      <c r="K272" s="20"/>
      <c r="L272" s="8" t="str">
        <f>"insert into ComposerContent VALUES ((select max(ComposerId) from Composers where Name=N'"&amp;SUBSTITUTE(trim(E272),"'","''")&amp;"' and EnterpriseId="&amp;EntId&amp;"), "&amp;G272*100&amp;", "&amp;if(ISBLANK(B272),"(select max(TrackId) from tracks where isrc='"&amp;A272&amp;"' and EnterpriseId="&amp;EntId&amp;")","(select max(TrackId) from Tracks where TrackVendorId='"&amp;SUBSTITUTE(B272,"'","''")&amp;"' and  EnterpriseId="&amp;EntId&amp;")")&amp;", null, 0, 0, "&amp;if(I272&lt;&gt;"Published (managed by a publisher)", "null", "(select PublisherId from Publishers where name=N'"&amp;SUBSTITUTE(trim(J272),"'","''")&amp;"' and EnterpriseId="&amp;EntId&amp;")")&amp;" , null, (select RightsId from MechanicalsRights where RightsName='"&amp;SUBSTITUTE(I272,"'","''")&amp;"'), null, null, (select RoleId from ContributorRoles where Name='"&amp;F272&amp;"'))"</f>
        <v>insert into ComposerContent VALUES ((select max(ComposerId) from Composers where Name=N'Atilla Nascimento' and EnterpriseId=647322), 33.34, (select max(TrackId) from tracks where isrc='BKTOK2300103' and EnterpriseId=647322), null, 0, 0, null , null, (select RightsId from MechanicalsRights where RightsName='Copyright control (self-published)'), null, null, (select RoleId from ContributorRoles where Name='Composer &amp; Lyricist'))</v>
      </c>
      <c r="M272" s="28" t="str">
        <f>VLOOKUP(A272,'9) Audio_Properties'!A:A,1,0)</f>
        <v>BKTOK2300103</v>
      </c>
    </row>
    <row r="273">
      <c r="A273" s="34" t="s">
        <v>1135</v>
      </c>
      <c r="B273" s="84"/>
      <c r="C273" s="164" t="str">
        <f t="array" ref="C273">ifs(and(isblank($A273),isblank($B273)),"", not(iserror(vlookup($A273&amp;$B273,'5) Release_Track'!$F:$F&amp;'5) Release_Track'!$G:$G,1,0))),vlookup($A273&amp;$B273,{'5) Release_Track'!$F:$F&amp;'5) Release_Track'!$G:$G,'5) Release_Track'!$H:$H},2,0), or(and(not(isblank($B273)),$B273=$B270,$A273&lt;&gt;$A270),and(not(isblank($A273)),$A273=$A270,$B273&lt;&gt;$B270)),"ID LISTS UNALIGNED",and($A273&lt;&gt;"",countif('5) Release_Track'!$F:$F,$A273)=0),"NO ISRC MATCH in Release_Track",and($B273&lt;&gt;"",countif('5) Release_Track'!$G:$G,$B273)=0),"NO CATALOG ID MATCH in Release_Track",iserror(vlookup($A273&amp;$B273,'5) Release_Track'!$F:$F&amp;'5) Release_Track'!$G:$G,1,0)),"NO ISRC-CATALOG ID pair MATCH in Release_Track" )</f>
        <v>Imperador e o Egoísta</v>
      </c>
      <c r="D273" s="164" t="str">
        <f t="array" ref="D273">ifs(and(isblank($A273),isblank($B273)),"", not(iserror(vlookup($A273&amp;$B273,'5) Release_Track'!$F:$F&amp;'5) Release_Track'!$G:$G,1,0))),vlookup($A273&amp;$B273,{'5) Release_Track'!$F:$F&amp;'5) Release_Track'!$G:$G,'5) Release_Track'!$I:$I},2,0), or(and(not(isblank($B273)),$B273=$B270,$A273&lt;&gt;$A270),and(not(isblank($A273)),$A273=$A270,$B273&lt;&gt;$B270)),"ID LISTS UNALIGNED",and($A273&lt;&gt;"",countif('5) Release_Track'!$F:$F,$A273)=0),"NO ISRC MATCH in Release_Track",and($B273&lt;&gt;"",countif('5) Release_Track'!$G:$G,$B273)=0),"NO CATALOG ID MATCH in Release_Track",iserror(vlookup($A273&amp;$B273,'5) Release_Track'!$F:$F&amp;'5) Release_Track'!$G:$G,1,0)),"NO ISRC-CATALOG ID pair MATCH in Release_Track" )</f>
        <v>Speed Up</v>
      </c>
      <c r="E273" s="195" t="s">
        <v>1286</v>
      </c>
      <c r="F273" s="93" t="s">
        <v>1305</v>
      </c>
      <c r="G273" s="196">
        <v>0.3333</v>
      </c>
      <c r="H273" s="192">
        <f t="shared" si="1"/>
        <v>0.3333</v>
      </c>
      <c r="I273" s="34" t="s">
        <v>1306</v>
      </c>
      <c r="J273" s="20"/>
      <c r="K273" s="20"/>
      <c r="L273" s="8" t="str">
        <f>"insert into ComposerContent VALUES ((select max(ComposerId) from Composers where Name=N'"&amp;SUBSTITUTE(trim(E273),"'","''")&amp;"' and EnterpriseId="&amp;EntId&amp;"), "&amp;G273*100&amp;", "&amp;if(ISBLANK(B273),"(select max(TrackId) from tracks where isrc='"&amp;A273&amp;"' and EnterpriseId="&amp;EntId&amp;")","(select max(TrackId) from Tracks where TrackVendorId='"&amp;SUBSTITUTE(B273,"'","''")&amp;"' and  EnterpriseId="&amp;EntId&amp;")")&amp;", null, 0, 0, "&amp;if(I273&lt;&gt;"Published (managed by a publisher)", "null", "(select PublisherId from Publishers where name=N'"&amp;SUBSTITUTE(trim(J273),"'","''")&amp;"' and EnterpriseId="&amp;EntId&amp;")")&amp;" , null, (select RightsId from MechanicalsRights where RightsName='"&amp;SUBSTITUTE(I273,"'","''")&amp;"'), null, null, (select RoleId from ContributorRoles where Name='"&amp;F273&amp;"'))"</f>
        <v>insert into ComposerContent VALUES ((select max(ComposerId) from Composers where Name=N'Plauto Poeckel' and EnterpriseId=647322), 33.33, (select max(TrackId) from tracks where isrc='BKTOK2300104' and EnterpriseId=647322), null, 0, 0, null , null, (select RightsId from MechanicalsRights where RightsName='Copyright control (self-published)'), null, null, (select RoleId from ContributorRoles where Name='Composer &amp; Lyricist'))</v>
      </c>
      <c r="M273" s="28" t="str">
        <f>VLOOKUP(A273,'9) Audio_Properties'!A:A,1,0)</f>
        <v>BKTOK2300104</v>
      </c>
    </row>
    <row r="274">
      <c r="A274" s="34" t="s">
        <v>1135</v>
      </c>
      <c r="B274" s="84"/>
      <c r="C274" s="164" t="str">
        <f t="array" ref="C274">ifs(and(isblank($A274),isblank($B274)),"", not(iserror(vlookup($A274&amp;$B274,'5) Release_Track'!$F:$F&amp;'5) Release_Track'!$G:$G,1,0))),vlookup($A274&amp;$B274,{'5) Release_Track'!$F:$F&amp;'5) Release_Track'!$G:$G,'5) Release_Track'!$H:$H},2,0), or(and(not(isblank($B274)),$B274=$B271,$A274&lt;&gt;$A271),and(not(isblank($A274)),$A274=$A271,$B274&lt;&gt;$B271)),"ID LISTS UNALIGNED",and($A274&lt;&gt;"",countif('5) Release_Track'!$F:$F,$A274)=0),"NO ISRC MATCH in Release_Track",and($B274&lt;&gt;"",countif('5) Release_Track'!$G:$G,$B274)=0),"NO CATALOG ID MATCH in Release_Track",iserror(vlookup($A274&amp;$B274,'5) Release_Track'!$F:$F&amp;'5) Release_Track'!$G:$G,1,0)),"NO ISRC-CATALOG ID pair MATCH in Release_Track" )</f>
        <v>Imperador e o Egoísta</v>
      </c>
      <c r="D274" s="164" t="str">
        <f t="array" ref="D274">ifs(and(isblank($A274),isblank($B274)),"", not(iserror(vlookup($A274&amp;$B274,'5) Release_Track'!$F:$F&amp;'5) Release_Track'!$G:$G,1,0))),vlookup($A274&amp;$B274,{'5) Release_Track'!$F:$F&amp;'5) Release_Track'!$G:$G,'5) Release_Track'!$I:$I},2,0), or(and(not(isblank($B274)),$B274=$B271,$A274&lt;&gt;$A271),and(not(isblank($A274)),$A274=$A271,$B274&lt;&gt;$B271)),"ID LISTS UNALIGNED",and($A274&lt;&gt;"",countif('5) Release_Track'!$F:$F,$A274)=0),"NO ISRC MATCH in Release_Track",and($B274&lt;&gt;"",countif('5) Release_Track'!$G:$G,$B274)=0),"NO CATALOG ID MATCH in Release_Track",iserror(vlookup($A274&amp;$B274,'5) Release_Track'!$F:$F&amp;'5) Release_Track'!$G:$G,1,0)),"NO ISRC-CATALOG ID pair MATCH in Release_Track" )</f>
        <v>Speed Up</v>
      </c>
      <c r="E274" s="195" t="s">
        <v>1279</v>
      </c>
      <c r="F274" s="93" t="s">
        <v>1305</v>
      </c>
      <c r="G274" s="196">
        <v>0.3333</v>
      </c>
      <c r="H274" s="192">
        <f t="shared" si="1"/>
        <v>0.6666</v>
      </c>
      <c r="I274" s="34" t="s">
        <v>1306</v>
      </c>
      <c r="J274" s="20"/>
      <c r="K274" s="20"/>
      <c r="L274" s="8" t="str">
        <f>"insert into ComposerContent VALUES ((select max(ComposerId) from Composers where Name=N'"&amp;SUBSTITUTE(trim(E274),"'","''")&amp;"' and EnterpriseId="&amp;EntId&amp;"), "&amp;G274*100&amp;", "&amp;if(ISBLANK(B274),"(select max(TrackId) from tracks where isrc='"&amp;A274&amp;"' and EnterpriseId="&amp;EntId&amp;")","(select max(TrackId) from Tracks where TrackVendorId='"&amp;SUBSTITUTE(B274,"'","''")&amp;"' and  EnterpriseId="&amp;EntId&amp;")")&amp;", null, 0, 0, "&amp;if(I274&lt;&gt;"Published (managed by a publisher)", "null", "(select PublisherId from Publishers where name=N'"&amp;SUBSTITUTE(trim(J274),"'","''")&amp;"' and EnterpriseId="&amp;EntId&amp;")")&amp;" , null, (select RightsId from MechanicalsRights where RightsName='"&amp;SUBSTITUTE(I274,"'","''")&amp;"'), null, null, (select RoleId from ContributorRoles where Name='"&amp;F274&amp;"'))"</f>
        <v>insert into ComposerContent VALUES ((select max(ComposerId) from Composers where Name=N'Lucas Gonçalves' and EnterpriseId=647322), 33.33, (select max(TrackId) from tracks where isrc='BKTOK2300104' and EnterpriseId=647322), null, 0, 0, null , null, (select RightsId from MechanicalsRights where RightsName='Copyright control (self-published)'), null, null, (select RoleId from ContributorRoles where Name='Composer &amp; Lyricist'))</v>
      </c>
      <c r="M274" s="28" t="str">
        <f>VLOOKUP(A274,'9) Audio_Properties'!A:A,1,0)</f>
        <v>BKTOK2300104</v>
      </c>
    </row>
    <row r="275">
      <c r="A275" s="34" t="s">
        <v>1135</v>
      </c>
      <c r="B275" s="84"/>
      <c r="C275" s="164" t="str">
        <f t="array" ref="C275">ifs(and(isblank($A275),isblank($B275)),"", not(iserror(vlookup($A275&amp;$B275,'5) Release_Track'!$F:$F&amp;'5) Release_Track'!$G:$G,1,0))),vlookup($A275&amp;$B275,{'5) Release_Track'!$F:$F&amp;'5) Release_Track'!$G:$G,'5) Release_Track'!$H:$H},2,0), or(and(not(isblank($B275)),$B275=$B272,$A275&lt;&gt;$A272),and(not(isblank($A275)),$A275=$A272,$B275&lt;&gt;$B272)),"ID LISTS UNALIGNED",and($A275&lt;&gt;"",countif('5) Release_Track'!$F:$F,$A275)=0),"NO ISRC MATCH in Release_Track",and($B275&lt;&gt;"",countif('5) Release_Track'!$G:$G,$B275)=0),"NO CATALOG ID MATCH in Release_Track",iserror(vlookup($A275&amp;$B275,'5) Release_Track'!$F:$F&amp;'5) Release_Track'!$G:$G,1,0)),"NO ISRC-CATALOG ID pair MATCH in Release_Track" )</f>
        <v>Imperador e o Egoísta</v>
      </c>
      <c r="D275" s="164" t="str">
        <f t="array" ref="D275">ifs(and(isblank($A275),isblank($B275)),"", not(iserror(vlookup($A275&amp;$B275,'5) Release_Track'!$F:$F&amp;'5) Release_Track'!$G:$G,1,0))),vlookup($A275&amp;$B275,{'5) Release_Track'!$F:$F&amp;'5) Release_Track'!$G:$G,'5) Release_Track'!$I:$I},2,0), or(and(not(isblank($B275)),$B275=$B272,$A275&lt;&gt;$A272),and(not(isblank($A275)),$A275=$A272,$B275&lt;&gt;$B272)),"ID LISTS UNALIGNED",and($A275&lt;&gt;"",countif('5) Release_Track'!$F:$F,$A275)=0),"NO ISRC MATCH in Release_Track",and($B275&lt;&gt;"",countif('5) Release_Track'!$G:$G,$B275)=0),"NO CATALOG ID MATCH in Release_Track",iserror(vlookup($A275&amp;$B275,'5) Release_Track'!$F:$F&amp;'5) Release_Track'!$G:$G,1,0)),"NO ISRC-CATALOG ID pair MATCH in Release_Track" )</f>
        <v>Speed Up</v>
      </c>
      <c r="E275" s="195" t="s">
        <v>1267</v>
      </c>
      <c r="F275" s="93" t="s">
        <v>1305</v>
      </c>
      <c r="G275" s="196">
        <v>0.3334</v>
      </c>
      <c r="H275" s="192">
        <f t="shared" si="1"/>
        <v>1</v>
      </c>
      <c r="I275" s="34" t="s">
        <v>1306</v>
      </c>
      <c r="J275" s="20"/>
      <c r="K275" s="20"/>
      <c r="L275" s="8" t="str">
        <f>"insert into ComposerContent VALUES ((select max(ComposerId) from Composers where Name=N'"&amp;SUBSTITUTE(trim(E275),"'","''")&amp;"' and EnterpriseId="&amp;EntId&amp;"), "&amp;G275*100&amp;", "&amp;if(ISBLANK(B275),"(select max(TrackId) from tracks where isrc='"&amp;A275&amp;"' and EnterpriseId="&amp;EntId&amp;")","(select max(TrackId) from Tracks where TrackVendorId='"&amp;SUBSTITUTE(B275,"'","''")&amp;"' and  EnterpriseId="&amp;EntId&amp;")")&amp;", null, 0, 0, "&amp;if(I275&lt;&gt;"Published (managed by a publisher)", "null", "(select PublisherId from Publishers where name=N'"&amp;SUBSTITUTE(trim(J275),"'","''")&amp;"' and EnterpriseId="&amp;EntId&amp;")")&amp;" , null, (select RightsId from MechanicalsRights where RightsName='"&amp;SUBSTITUTE(I275,"'","''")&amp;"'), null, null, (select RoleId from ContributorRoles where Name='"&amp;F275&amp;"'))"</f>
        <v>insert into ComposerContent VALUES ((select max(ComposerId) from Composers where Name=N'Atilla Nascimento' and EnterpriseId=647322), 33.34, (select max(TrackId) from tracks where isrc='BKTOK2300104' and EnterpriseId=647322), null, 0, 0, null , null, (select RightsId from MechanicalsRights where RightsName='Copyright control (self-published)'), null, null, (select RoleId from ContributorRoles where Name='Composer &amp; Lyricist'))</v>
      </c>
      <c r="M275" s="28" t="str">
        <f>VLOOKUP(A275,'9) Audio_Properties'!A:A,1,0)</f>
        <v>BKTOK2300104</v>
      </c>
    </row>
    <row r="276">
      <c r="A276" s="34" t="s">
        <v>1137</v>
      </c>
      <c r="B276" s="84"/>
      <c r="C276" s="164" t="str">
        <f t="array" ref="C276">ifs(and(isblank($A276),isblank($B276)),"", not(iserror(vlookup($A276&amp;$B276,'5) Release_Track'!$F:$F&amp;'5) Release_Track'!$G:$G,1,0))),vlookup($A276&amp;$B276,{'5) Release_Track'!$F:$F&amp;'5) Release_Track'!$G:$G,'5) Release_Track'!$H:$H},2,0), or(and(not(isblank($B276)),$B276=$B273,$A276&lt;&gt;$A273),and(not(isblank($A276)),$A276=$A273,$B276&lt;&gt;$B273)),"ID LISTS UNALIGNED",and($A276&lt;&gt;"",countif('5) Release_Track'!$F:$F,$A276)=0),"NO ISRC MATCH in Release_Track",and($B276&lt;&gt;"",countif('5) Release_Track'!$G:$G,$B276)=0),"NO CATALOG ID MATCH in Release_Track",iserror(vlookup($A276&amp;$B276,'5) Release_Track'!$F:$F&amp;'5) Release_Track'!$G:$G,1,0)),"NO ISRC-CATALOG ID pair MATCH in Release_Track" )</f>
        <v>Lágrimas de Dragão</v>
      </c>
      <c r="D276" s="134" t="str">
        <f t="array" ref="D276">ifs(and(isblank($A276),isblank($B276)),"", not(iserror(vlookup($A276&amp;$B276,'5) Release_Track'!$F:$F&amp;'5) Release_Track'!$G:$G,1,0))),vlookup($A276&amp;$B276,{'5) Release_Track'!$F:$F&amp;'5) Release_Track'!$G:$G,'5) Release_Track'!$I:$I},2,0), or(and(not(isblank($B276)),$B276=$B273,$A276&lt;&gt;$A273),and(not(isblank($A276)),$A276=$A273,$B276&lt;&gt;$B273)),"ID LISTS UNALIGNED",and($A276&lt;&gt;"",countif('5) Release_Track'!$F:$F,$A276)=0),"NO ISRC MATCH in Release_Track",and($B276&lt;&gt;"",countif('5) Release_Track'!$G:$G,$B276)=0),"NO CATALOG ID MATCH in Release_Track",iserror(vlookup($A276&amp;$B276,'5) Release_Track'!$F:$F&amp;'5) Release_Track'!$G:$G,1,0)),"NO ISRC-CATALOG ID pair MATCH in Release_Track" )</f>
        <v/>
      </c>
      <c r="E276" s="197" t="s">
        <v>1286</v>
      </c>
      <c r="F276" s="93" t="s">
        <v>1305</v>
      </c>
      <c r="G276" s="196">
        <v>1.0</v>
      </c>
      <c r="H276" s="192">
        <f t="shared" si="1"/>
        <v>1</v>
      </c>
      <c r="I276" s="34" t="s">
        <v>1306</v>
      </c>
      <c r="J276" s="20"/>
      <c r="K276" s="20"/>
      <c r="L276" s="8" t="str">
        <f>"insert into ComposerContent VALUES ((select max(ComposerId) from Composers where Name=N'"&amp;SUBSTITUTE(trim(E276),"'","''")&amp;"' and EnterpriseId="&amp;EntId&amp;"), "&amp;G276*100&amp;", "&amp;if(ISBLANK(B276),"(select max(TrackId) from tracks where isrc='"&amp;A276&amp;"' and EnterpriseId="&amp;EntId&amp;")","(select max(TrackId) from Tracks where TrackVendorId='"&amp;SUBSTITUTE(B276,"'","''")&amp;"' and  EnterpriseId="&amp;EntId&amp;")")&amp;", null, 0, 0, "&amp;if(I276&lt;&gt;"Published (managed by a publisher)", "null", "(select PublisherId from Publishers where name=N'"&amp;SUBSTITUTE(trim(J276),"'","''")&amp;"' and EnterpriseId="&amp;EntId&amp;")")&amp;" , null, (select RightsId from MechanicalsRights where RightsName='"&amp;SUBSTITUTE(I276,"'","''")&amp;"'), null, null, (select RoleId from ContributorRoles where Name='"&amp;F276&amp;"'))"</f>
        <v>insert into ComposerContent VALUES ((select max(ComposerId) from Composers where Name=N'Plauto Poeckel' and EnterpriseId=647322), 100, (select max(TrackId) from tracks where isrc='BKTOK2300105' and EnterpriseId=647322), null, 0, 0, null , null, (select RightsId from MechanicalsRights where RightsName='Copyright control (self-published)'), null, null, (select RoleId from ContributorRoles where Name='Composer &amp; Lyricist'))</v>
      </c>
      <c r="M276" s="28" t="str">
        <f>VLOOKUP(A276,'9) Audio_Properties'!A:A,1,0)</f>
        <v>BKTOK2300105</v>
      </c>
    </row>
    <row r="277">
      <c r="A277" s="34" t="s">
        <v>1139</v>
      </c>
      <c r="B277" s="84"/>
      <c r="C277" s="164" t="str">
        <f t="array" ref="C277">ifs(and(isblank($A277),isblank($B277)),"", not(iserror(vlookup($A277&amp;$B277,'5) Release_Track'!$F:$F&amp;'5) Release_Track'!$G:$G,1,0))),vlookup($A277&amp;$B277,{'5) Release_Track'!$F:$F&amp;'5) Release_Track'!$G:$G,'5) Release_Track'!$H:$H},2,0), or(and(not(isblank($B277)),$B277=$B276,$A277&lt;&gt;$A276),and(not(isblank($A277)),$A277=$A276,$B277&lt;&gt;$B276)),"ID LISTS UNALIGNED",and($A277&lt;&gt;"",countif('5) Release_Track'!$F:$F,$A277)=0),"NO ISRC MATCH in Release_Track",and($B277&lt;&gt;"",countif('5) Release_Track'!$G:$G,$B277)=0),"NO CATALOG ID MATCH in Release_Track",iserror(vlookup($A277&amp;$B277,'5) Release_Track'!$F:$F&amp;'5) Release_Track'!$G:$G,1,0)),"NO ISRC-CATALOG ID pair MATCH in Release_Track" )</f>
        <v>Lágrimas de Dragão</v>
      </c>
      <c r="D277" s="164" t="str">
        <f t="array" ref="D277">ifs(and(isblank($A277),isblank($B277)),"", not(iserror(vlookup($A277&amp;$B277,'5) Release_Track'!$F:$F&amp;'5) Release_Track'!$G:$G,1,0))),vlookup($A277&amp;$B277,{'5) Release_Track'!$F:$F&amp;'5) Release_Track'!$G:$G,'5) Release_Track'!$I:$I},2,0), or(and(not(isblank($B277)),$B277=$B276,$A277&lt;&gt;$A276),and(not(isblank($A277)),$A277=$A276,$B277&lt;&gt;$B276)),"ID LISTS UNALIGNED",and($A277&lt;&gt;"",countif('5) Release_Track'!$F:$F,$A277)=0),"NO ISRC MATCH in Release_Track",and($B277&lt;&gt;"",countif('5) Release_Track'!$G:$G,$B277)=0),"NO CATALOG ID MATCH in Release_Track",iserror(vlookup($A277&amp;$B277,'5) Release_Track'!$F:$F&amp;'5) Release_Track'!$G:$G,1,0)),"NO ISRC-CATALOG ID pair MATCH in Release_Track" )</f>
        <v>Speed Up</v>
      </c>
      <c r="E277" s="197" t="s">
        <v>1286</v>
      </c>
      <c r="F277" s="93" t="s">
        <v>1305</v>
      </c>
      <c r="G277" s="196">
        <v>1.0</v>
      </c>
      <c r="H277" s="192">
        <f t="shared" si="1"/>
        <v>1</v>
      </c>
      <c r="I277" s="34" t="s">
        <v>1306</v>
      </c>
      <c r="J277" s="20"/>
      <c r="K277" s="20"/>
      <c r="L277" s="8" t="str">
        <f>"insert into ComposerContent VALUES ((select max(ComposerId) from Composers where Name=N'"&amp;SUBSTITUTE(trim(E277),"'","''")&amp;"' and EnterpriseId="&amp;EntId&amp;"), "&amp;G277*100&amp;", "&amp;if(ISBLANK(B277),"(select max(TrackId) from tracks where isrc='"&amp;A277&amp;"' and EnterpriseId="&amp;EntId&amp;")","(select max(TrackId) from Tracks where TrackVendorId='"&amp;SUBSTITUTE(B277,"'","''")&amp;"' and  EnterpriseId="&amp;EntId&amp;")")&amp;", null, 0, 0, "&amp;if(I277&lt;&gt;"Published (managed by a publisher)", "null", "(select PublisherId from Publishers where name=N'"&amp;SUBSTITUTE(trim(J277),"'","''")&amp;"' and EnterpriseId="&amp;EntId&amp;")")&amp;" , null, (select RightsId from MechanicalsRights where RightsName='"&amp;SUBSTITUTE(I277,"'","''")&amp;"'), null, null, (select RoleId from ContributorRoles where Name='"&amp;F277&amp;"'))"</f>
        <v>insert into ComposerContent VALUES ((select max(ComposerId) from Composers where Name=N'Plauto Poeckel' and EnterpriseId=647322), 100, (select max(TrackId) from tracks where isrc='BKTOK2300106' and EnterpriseId=647322), null, 0, 0, null , null, (select RightsId from MechanicalsRights where RightsName='Copyright control (self-published)'), null, null, (select RoleId from ContributorRoles where Name='Composer &amp; Lyricist'))</v>
      </c>
      <c r="M277" s="28" t="str">
        <f>VLOOKUP(A277,'9) Audio_Properties'!A:A,1,0)</f>
        <v>BKTOK2300106</v>
      </c>
    </row>
    <row r="278">
      <c r="A278" s="34" t="s">
        <v>1141</v>
      </c>
      <c r="B278" s="84"/>
      <c r="C278" s="164" t="str">
        <f t="array" ref="C278">ifs(and(isblank($A278),isblank($B278)),"", not(iserror(vlookup($A278&amp;$B278,'5) Release_Track'!$F:$F&amp;'5) Release_Track'!$G:$G,1,0))),vlookup($A278&amp;$B278,{'5) Release_Track'!$F:$F&amp;'5) Release_Track'!$G:$G,'5) Release_Track'!$H:$H},2,0), or(and(not(isblank($B278)),$B278=$B277,$A278&lt;&gt;$A277),and(not(isblank($A278)),$A278=$A277,$B278&lt;&gt;$B277)),"ID LISTS UNALIGNED",and($A278&lt;&gt;"",countif('5) Release_Track'!$F:$F,$A278)=0),"NO ISRC MATCH in Release_Track",and($B278&lt;&gt;"",countif('5) Release_Track'!$G:$G,$B278)=0),"NO CATALOG ID MATCH in Release_Track",iserror(vlookup($A278&amp;$B278,'5) Release_Track'!$F:$F&amp;'5) Release_Track'!$G:$G,1,0)),"NO ISRC-CATALOG ID pair MATCH in Release_Track" )</f>
        <v>Yonkou do Sol</v>
      </c>
      <c r="D278" s="134" t="str">
        <f t="array" ref="D278">ifs(and(isblank($A278),isblank($B278)),"", not(iserror(vlookup($A278&amp;$B278,'5) Release_Track'!$F:$F&amp;'5) Release_Track'!$G:$G,1,0))),vlookup($A278&amp;$B278,{'5) Release_Track'!$F:$F&amp;'5) Release_Track'!$G:$G,'5) Release_Track'!$I:$I},2,0), or(and(not(isblank($B278)),$B278=$B277,$A278&lt;&gt;$A277),and(not(isblank($A278)),$A278=$A277,$B278&lt;&gt;$B277)),"ID LISTS UNALIGNED",and($A278&lt;&gt;"",countif('5) Release_Track'!$F:$F,$A278)=0),"NO ISRC MATCH in Release_Track",and($B278&lt;&gt;"",countif('5) Release_Track'!$G:$G,$B278)=0),"NO CATALOG ID MATCH in Release_Track",iserror(vlookup($A278&amp;$B278,'5) Release_Track'!$F:$F&amp;'5) Release_Track'!$G:$G,1,0)),"NO ISRC-CATALOG ID pair MATCH in Release_Track" )</f>
        <v/>
      </c>
      <c r="E278" s="197" t="s">
        <v>1286</v>
      </c>
      <c r="F278" s="93" t="s">
        <v>1305</v>
      </c>
      <c r="G278" s="196">
        <v>1.0</v>
      </c>
      <c r="H278" s="192">
        <f t="shared" si="1"/>
        <v>1</v>
      </c>
      <c r="I278" s="34" t="s">
        <v>1306</v>
      </c>
      <c r="J278" s="20"/>
      <c r="K278" s="20"/>
      <c r="L278" s="8" t="str">
        <f>"insert into ComposerContent VALUES ((select max(ComposerId) from Composers where Name=N'"&amp;SUBSTITUTE(trim(E278),"'","''")&amp;"' and EnterpriseId="&amp;EntId&amp;"), "&amp;G278*100&amp;", "&amp;if(ISBLANK(B278),"(select max(TrackId) from tracks where isrc='"&amp;A278&amp;"' and EnterpriseId="&amp;EntId&amp;")","(select max(TrackId) from Tracks where TrackVendorId='"&amp;SUBSTITUTE(B278,"'","''")&amp;"' and  EnterpriseId="&amp;EntId&amp;")")&amp;", null, 0, 0, "&amp;if(I278&lt;&gt;"Published (managed by a publisher)", "null", "(select PublisherId from Publishers where name=N'"&amp;SUBSTITUTE(trim(J278),"'","''")&amp;"' and EnterpriseId="&amp;EntId&amp;")")&amp;" , null, (select RightsId from MechanicalsRights where RightsName='"&amp;SUBSTITUTE(I278,"'","''")&amp;"'), null, null, (select RoleId from ContributorRoles where Name='"&amp;F278&amp;"'))"</f>
        <v>insert into ComposerContent VALUES ((select max(ComposerId) from Composers where Name=N'Plauto Poeckel' and EnterpriseId=647322), 100, (select max(TrackId) from tracks where isrc='BKTOK2300112' and EnterpriseId=647322), null, 0, 0, null , null, (select RightsId from MechanicalsRights where RightsName='Copyright control (self-published)'), null, null, (select RoleId from ContributorRoles where Name='Composer &amp; Lyricist'))</v>
      </c>
      <c r="M278" s="28" t="str">
        <f>VLOOKUP(A278,'9) Audio_Properties'!A:A,1,0)</f>
        <v>BKTOK2300112</v>
      </c>
    </row>
    <row r="279">
      <c r="A279" s="34" t="s">
        <v>1143</v>
      </c>
      <c r="B279" s="84"/>
      <c r="C279" s="164" t="str">
        <f t="array" ref="C279">ifs(and(isblank($A279),isblank($B279)),"", not(iserror(vlookup($A279&amp;$B279,'5) Release_Track'!$F:$F&amp;'5) Release_Track'!$G:$G,1,0))),vlookup($A279&amp;$B279,{'5) Release_Track'!$F:$F&amp;'5) Release_Track'!$G:$G,'5) Release_Track'!$H:$H},2,0), or(and(not(isblank($B279)),$B279=$B278,$A279&lt;&gt;$A278),and(not(isblank($A279)),$A279=$A278,$B279&lt;&gt;$B278)),"ID LISTS UNALIGNED",and($A279&lt;&gt;"",countif('5) Release_Track'!$F:$F,$A279)=0),"NO ISRC MATCH in Release_Track",and($B279&lt;&gt;"",countif('5) Release_Track'!$G:$G,$B279)=0),"NO CATALOG ID MATCH in Release_Track",iserror(vlookup($A279&amp;$B279,'5) Release_Track'!$F:$F&amp;'5) Release_Track'!$G:$G,1,0)),"NO ISRC-CATALOG ID pair MATCH in Release_Track" )</f>
        <v>Yonkou do Sol</v>
      </c>
      <c r="D279" s="164" t="str">
        <f t="array" ref="D279">ifs(and(isblank($A279),isblank($B279)),"", not(iserror(vlookup($A279&amp;$B279,'5) Release_Track'!$F:$F&amp;'5) Release_Track'!$G:$G,1,0))),vlookup($A279&amp;$B279,{'5) Release_Track'!$F:$F&amp;'5) Release_Track'!$G:$G,'5) Release_Track'!$I:$I},2,0), or(and(not(isblank($B279)),$B279=$B278,$A279&lt;&gt;$A278),and(not(isblank($A279)),$A279=$A278,$B279&lt;&gt;$B278)),"ID LISTS UNALIGNED",and($A279&lt;&gt;"",countif('5) Release_Track'!$F:$F,$A279)=0),"NO ISRC MATCH in Release_Track",and($B279&lt;&gt;"",countif('5) Release_Track'!$G:$G,$B279)=0),"NO CATALOG ID MATCH in Release_Track",iserror(vlookup($A279&amp;$B279,'5) Release_Track'!$F:$F&amp;'5) Release_Track'!$G:$G,1,0)),"NO ISRC-CATALOG ID pair MATCH in Release_Track" )</f>
        <v>Speed Up</v>
      </c>
      <c r="E279" s="197" t="s">
        <v>1286</v>
      </c>
      <c r="F279" s="93" t="s">
        <v>1305</v>
      </c>
      <c r="G279" s="196">
        <v>1.0</v>
      </c>
      <c r="H279" s="192">
        <f t="shared" si="1"/>
        <v>1</v>
      </c>
      <c r="I279" s="34" t="s">
        <v>1306</v>
      </c>
      <c r="J279" s="20"/>
      <c r="K279" s="20"/>
      <c r="L279" s="8" t="str">
        <f>"insert into ComposerContent VALUES ((select max(ComposerId) from Composers where Name=N'"&amp;SUBSTITUTE(trim(E279),"'","''")&amp;"' and EnterpriseId="&amp;EntId&amp;"), "&amp;G279*100&amp;", "&amp;if(ISBLANK(B279),"(select max(TrackId) from tracks where isrc='"&amp;A279&amp;"' and EnterpriseId="&amp;EntId&amp;")","(select max(TrackId) from Tracks where TrackVendorId='"&amp;SUBSTITUTE(B279,"'","''")&amp;"' and  EnterpriseId="&amp;EntId&amp;")")&amp;", null, 0, 0, "&amp;if(I279&lt;&gt;"Published (managed by a publisher)", "null", "(select PublisherId from Publishers where name=N'"&amp;SUBSTITUTE(trim(J279),"'","''")&amp;"' and EnterpriseId="&amp;EntId&amp;")")&amp;" , null, (select RightsId from MechanicalsRights where RightsName='"&amp;SUBSTITUTE(I279,"'","''")&amp;"'), null, null, (select RoleId from ContributorRoles where Name='"&amp;F279&amp;"'))"</f>
        <v>insert into ComposerContent VALUES ((select max(ComposerId) from Composers where Name=N'Plauto Poeckel' and EnterpriseId=647322), 100, (select max(TrackId) from tracks where isrc='BKTOK2300113' and EnterpriseId=647322), null, 0, 0, null , null, (select RightsId from MechanicalsRights where RightsName='Copyright control (self-published)'), null, null, (select RoleId from ContributorRoles where Name='Composer &amp; Lyricist'))</v>
      </c>
      <c r="M279" s="28" t="str">
        <f>VLOOKUP(A279,'9) Audio_Properties'!A:A,1,0)</f>
        <v>BKTOK2300113</v>
      </c>
    </row>
    <row r="280">
      <c r="A280" s="34" t="s">
        <v>1145</v>
      </c>
      <c r="B280" s="84"/>
      <c r="C280" s="164" t="str">
        <f t="array" ref="C280">ifs(and(isblank($A280),isblank($B280)),"", not(iserror(vlookup($A280&amp;$B280,'5) Release_Track'!$F:$F&amp;'5) Release_Track'!$G:$G,1,0))),vlookup($A280&amp;$B280,{'5) Release_Track'!$F:$F&amp;'5) Release_Track'!$G:$G,'5) Release_Track'!$H:$H},2,0), or(and(not(isblank($B280)),$B280=$B279,$A280&lt;&gt;$A279),and(not(isblank($A280)),$A280=$A279,$B280&lt;&gt;$B279)),"ID LISTS UNALIGNED",and($A280&lt;&gt;"",countif('5) Release_Track'!$F:$F,$A280)=0),"NO ISRC MATCH in Release_Track",and($B280&lt;&gt;"",countif('5) Release_Track'!$G:$G,$B280)=0),"NO CATALOG ID MATCH in Release_Track",iserror(vlookup($A280&amp;$B280,'5) Release_Track'!$F:$F&amp;'5) Release_Track'!$G:$G,1,0)),"NO ISRC-CATALOG ID pair MATCH in Release_Track" )</f>
        <v>O Melhor da Geração</v>
      </c>
      <c r="D280" s="134" t="str">
        <f t="array" ref="D280">ifs(and(isblank($A280),isblank($B280)),"", not(iserror(vlookup($A280&amp;$B280,'5) Release_Track'!$F:$F&amp;'5) Release_Track'!$G:$G,1,0))),vlookup($A280&amp;$B280,{'5) Release_Track'!$F:$F&amp;'5) Release_Track'!$G:$G,'5) Release_Track'!$I:$I},2,0), or(and(not(isblank($B280)),$B280=$B279,$A280&lt;&gt;$A279),and(not(isblank($A280)),$A280=$A279,$B280&lt;&gt;$B279)),"ID LISTS UNALIGNED",and($A280&lt;&gt;"",countif('5) Release_Track'!$F:$F,$A280)=0),"NO ISRC MATCH in Release_Track",and($B280&lt;&gt;"",countif('5) Release_Track'!$G:$G,$B280)=0),"NO CATALOG ID MATCH in Release_Track",iserror(vlookup($A280&amp;$B280,'5) Release_Track'!$F:$F&amp;'5) Release_Track'!$G:$G,1,0)),"NO ISRC-CATALOG ID pair MATCH in Release_Track" )</f>
        <v/>
      </c>
      <c r="E280" s="197" t="s">
        <v>1286</v>
      </c>
      <c r="F280" s="93" t="s">
        <v>1305</v>
      </c>
      <c r="G280" s="196">
        <v>1.0</v>
      </c>
      <c r="H280" s="192">
        <f t="shared" si="1"/>
        <v>1</v>
      </c>
      <c r="I280" s="34" t="s">
        <v>1306</v>
      </c>
      <c r="J280" s="20"/>
      <c r="K280" s="20"/>
      <c r="L280" s="8" t="str">
        <f>"insert into ComposerContent VALUES ((select max(ComposerId) from Composers where Name=N'"&amp;SUBSTITUTE(trim(E280),"'","''")&amp;"' and EnterpriseId="&amp;EntId&amp;"), "&amp;G280*100&amp;", "&amp;if(ISBLANK(B280),"(select max(TrackId) from tracks where isrc='"&amp;A280&amp;"' and EnterpriseId="&amp;EntId&amp;")","(select max(TrackId) from Tracks where TrackVendorId='"&amp;SUBSTITUTE(B280,"'","''")&amp;"' and  EnterpriseId="&amp;EntId&amp;")")&amp;", null, 0, 0, "&amp;if(I280&lt;&gt;"Published (managed by a publisher)", "null", "(select PublisherId from Publishers where name=N'"&amp;SUBSTITUTE(trim(J280),"'","''")&amp;"' and EnterpriseId="&amp;EntId&amp;")")&amp;" , null, (select RightsId from MechanicalsRights where RightsName='"&amp;SUBSTITUTE(I280,"'","''")&amp;"'), null, null, (select RoleId from ContributorRoles where Name='"&amp;F280&amp;"'))"</f>
        <v>insert into ComposerContent VALUES ((select max(ComposerId) from Composers where Name=N'Plauto Poeckel' and EnterpriseId=647322), 100, (select max(TrackId) from tracks where isrc='BKTOK2300117' and EnterpriseId=647322), null, 0, 0, null , null, (select RightsId from MechanicalsRights where RightsName='Copyright control (self-published)'), null, null, (select RoleId from ContributorRoles where Name='Composer &amp; Lyricist'))</v>
      </c>
      <c r="M280" s="28" t="str">
        <f>VLOOKUP(A280,'9) Audio_Properties'!A:A,1,0)</f>
        <v>BKTOK2300117</v>
      </c>
    </row>
    <row r="281">
      <c r="A281" s="34" t="s">
        <v>1147</v>
      </c>
      <c r="B281" s="84"/>
      <c r="C281" s="164" t="str">
        <f t="array" ref="C281">ifs(and(isblank($A281),isblank($B281)),"", not(iserror(vlookup($A281&amp;$B281,'5) Release_Track'!$F:$F&amp;'5) Release_Track'!$G:$G,1,0))),vlookup($A281&amp;$B281,{'5) Release_Track'!$F:$F&amp;'5) Release_Track'!$G:$G,'5) Release_Track'!$H:$H},2,0), or(and(not(isblank($B281)),$B281=$B280,$A281&lt;&gt;$A280),and(not(isblank($A281)),$A281=$A280,$B281&lt;&gt;$B280)),"ID LISTS UNALIGNED",and($A281&lt;&gt;"",countif('5) Release_Track'!$F:$F,$A281)=0),"NO ISRC MATCH in Release_Track",and($B281&lt;&gt;"",countif('5) Release_Track'!$G:$G,$B281)=0),"NO CATALOG ID MATCH in Release_Track",iserror(vlookup($A281&amp;$B281,'5) Release_Track'!$F:$F&amp;'5) Release_Track'!$G:$G,1,0)),"NO ISRC-CATALOG ID pair MATCH in Release_Track" )</f>
        <v>O Melhor da Geração</v>
      </c>
      <c r="D281" s="164" t="str">
        <f t="array" ref="D281">ifs(and(isblank($A281),isblank($B281)),"", not(iserror(vlookup($A281&amp;$B281,'5) Release_Track'!$F:$F&amp;'5) Release_Track'!$G:$G,1,0))),vlookup($A281&amp;$B281,{'5) Release_Track'!$F:$F&amp;'5) Release_Track'!$G:$G,'5) Release_Track'!$I:$I},2,0), or(and(not(isblank($B281)),$B281=$B280,$A281&lt;&gt;$A280),and(not(isblank($A281)),$A281=$A280,$B281&lt;&gt;$B280)),"ID LISTS UNALIGNED",and($A281&lt;&gt;"",countif('5) Release_Track'!$F:$F,$A281)=0),"NO ISRC MATCH in Release_Track",and($B281&lt;&gt;"",countif('5) Release_Track'!$G:$G,$B281)=0),"NO CATALOG ID MATCH in Release_Track",iserror(vlookup($A281&amp;$B281,'5) Release_Track'!$F:$F&amp;'5) Release_Track'!$G:$G,1,0)),"NO ISRC-CATALOG ID pair MATCH in Release_Track" )</f>
        <v>Speed Up</v>
      </c>
      <c r="E281" s="197" t="s">
        <v>1286</v>
      </c>
      <c r="F281" s="93" t="s">
        <v>1305</v>
      </c>
      <c r="G281" s="196">
        <v>1.0</v>
      </c>
      <c r="H281" s="192">
        <f t="shared" si="1"/>
        <v>1</v>
      </c>
      <c r="I281" s="34" t="s">
        <v>1306</v>
      </c>
      <c r="J281" s="20"/>
      <c r="K281" s="20"/>
      <c r="L281" s="8" t="str">
        <f>"insert into ComposerContent VALUES ((select max(ComposerId) from Composers where Name=N'"&amp;SUBSTITUTE(trim(E281),"'","''")&amp;"' and EnterpriseId="&amp;EntId&amp;"), "&amp;G281*100&amp;", "&amp;if(ISBLANK(B281),"(select max(TrackId) from tracks where isrc='"&amp;A281&amp;"' and EnterpriseId="&amp;EntId&amp;")","(select max(TrackId) from Tracks where TrackVendorId='"&amp;SUBSTITUTE(B281,"'","''")&amp;"' and  EnterpriseId="&amp;EntId&amp;")")&amp;", null, 0, 0, "&amp;if(I281&lt;&gt;"Published (managed by a publisher)", "null", "(select PublisherId from Publishers where name=N'"&amp;SUBSTITUTE(trim(J281),"'","''")&amp;"' and EnterpriseId="&amp;EntId&amp;")")&amp;" , null, (select RightsId from MechanicalsRights where RightsName='"&amp;SUBSTITUTE(I281,"'","''")&amp;"'), null, null, (select RoleId from ContributorRoles where Name='"&amp;F281&amp;"'))"</f>
        <v>insert into ComposerContent VALUES ((select max(ComposerId) from Composers where Name=N'Plauto Poeckel' and EnterpriseId=647322), 100, (select max(TrackId) from tracks where isrc='BKTOK2300118' and EnterpriseId=647322), null, 0, 0, null , null, (select RightsId from MechanicalsRights where RightsName='Copyright control (self-published)'), null, null, (select RoleId from ContributorRoles where Name='Composer &amp; Lyricist'))</v>
      </c>
      <c r="M281" s="28" t="str">
        <f>VLOOKUP(A281,'9) Audio_Properties'!A:A,1,0)</f>
        <v>BKTOK2300118</v>
      </c>
    </row>
    <row r="282">
      <c r="A282" s="34" t="s">
        <v>1149</v>
      </c>
      <c r="B282" s="84"/>
      <c r="C282" s="164" t="str">
        <f t="array" ref="C282">ifs(and(isblank($A282),isblank($B282)),"", not(iserror(vlookup($A282&amp;$B282,'5) Release_Track'!$F:$F&amp;'5) Release_Track'!$G:$G,1,0))),vlookup($A282&amp;$B282,{'5) Release_Track'!$F:$F&amp;'5) Release_Track'!$G:$G,'5) Release_Track'!$H:$H},2,0), or(and(not(isblank($B282)),$B282=$B281,$A282&lt;&gt;$A281),and(not(isblank($A282)),$A282=$A281,$B282&lt;&gt;$B281)),"ID LISTS UNALIGNED",and($A282&lt;&gt;"",countif('5) Release_Track'!$F:$F,$A282)=0),"NO ISRC MATCH in Release_Track",and($B282&lt;&gt;"",countif('5) Release_Track'!$G:$G,$B282)=0),"NO CATALOG ID MATCH in Release_Track",iserror(vlookup($A282&amp;$B282,'5) Release_Track'!$F:$F&amp;'5) Release_Track'!$G:$G,1,0)),"NO ISRC-CATALOG ID pair MATCH in Release_Track" )</f>
        <v>A Cara do Pirata</v>
      </c>
      <c r="D282" s="134" t="str">
        <f t="array" ref="D282">ifs(and(isblank($A282),isblank($B282)),"", not(iserror(vlookup($A282&amp;$B282,'5) Release_Track'!$F:$F&amp;'5) Release_Track'!$G:$G,1,0))),vlookup($A282&amp;$B282,{'5) Release_Track'!$F:$F&amp;'5) Release_Track'!$G:$G,'5) Release_Track'!$I:$I},2,0), or(and(not(isblank($B282)),$B282=$B281,$A282&lt;&gt;$A281),and(not(isblank($A282)),$A282=$A281,$B282&lt;&gt;$B281)),"ID LISTS UNALIGNED",and($A282&lt;&gt;"",countif('5) Release_Track'!$F:$F,$A282)=0),"NO ISRC MATCH in Release_Track",and($B282&lt;&gt;"",countif('5) Release_Track'!$G:$G,$B282)=0),"NO CATALOG ID MATCH in Release_Track",iserror(vlookup($A282&amp;$B282,'5) Release_Track'!$F:$F&amp;'5) Release_Track'!$G:$G,1,0)),"NO ISRC-CATALOG ID pair MATCH in Release_Track" )</f>
        <v/>
      </c>
      <c r="E282" s="197" t="s">
        <v>1286</v>
      </c>
      <c r="F282" s="93" t="s">
        <v>1305</v>
      </c>
      <c r="G282" s="196">
        <v>1.0</v>
      </c>
      <c r="H282" s="192">
        <f t="shared" si="1"/>
        <v>1</v>
      </c>
      <c r="I282" s="34" t="s">
        <v>1306</v>
      </c>
      <c r="J282" s="20"/>
      <c r="K282" s="20"/>
      <c r="L282" s="8" t="str">
        <f>"insert into ComposerContent VALUES ((select max(ComposerId) from Composers where Name=N'"&amp;SUBSTITUTE(trim(E282),"'","''")&amp;"' and EnterpriseId="&amp;EntId&amp;"), "&amp;G282*100&amp;", "&amp;if(ISBLANK(B282),"(select max(TrackId) from tracks where isrc='"&amp;A282&amp;"' and EnterpriseId="&amp;EntId&amp;")","(select max(TrackId) from Tracks where TrackVendorId='"&amp;SUBSTITUTE(B282,"'","''")&amp;"' and  EnterpriseId="&amp;EntId&amp;")")&amp;", null, 0, 0, "&amp;if(I282&lt;&gt;"Published (managed by a publisher)", "null", "(select PublisherId from Publishers where name=N'"&amp;SUBSTITUTE(trim(J282),"'","''")&amp;"' and EnterpriseId="&amp;EntId&amp;")")&amp;" , null, (select RightsId from MechanicalsRights where RightsName='"&amp;SUBSTITUTE(I282,"'","''")&amp;"'), null, null, (select RoleId from ContributorRoles where Name='"&amp;F282&amp;"'))"</f>
        <v>insert into ComposerContent VALUES ((select max(ComposerId) from Composers where Name=N'Plauto Poeckel' and EnterpriseId=647322), 100, (select max(TrackId) from tracks where isrc='BKTOK2300120' and EnterpriseId=647322), null, 0, 0, null , null, (select RightsId from MechanicalsRights where RightsName='Copyright control (self-published)'), null, null, (select RoleId from ContributorRoles where Name='Composer &amp; Lyricist'))</v>
      </c>
      <c r="M282" s="28" t="str">
        <f>VLOOKUP(A282,'9) Audio_Properties'!A:A,1,0)</f>
        <v>BKTOK2300120</v>
      </c>
    </row>
    <row r="283">
      <c r="A283" s="34" t="s">
        <v>1151</v>
      </c>
      <c r="B283" s="84"/>
      <c r="C283" s="164" t="str">
        <f t="array" ref="C283">ifs(and(isblank($A283),isblank($B283)),"", not(iserror(vlookup($A283&amp;$B283,'5) Release_Track'!$F:$F&amp;'5) Release_Track'!$G:$G,1,0))),vlookup($A283&amp;$B283,{'5) Release_Track'!$F:$F&amp;'5) Release_Track'!$G:$G,'5) Release_Track'!$H:$H},2,0), or(and(not(isblank($B283)),$B283=$B282,$A283&lt;&gt;$A282),and(not(isblank($A283)),$A283=$A282,$B283&lt;&gt;$B282)),"ID LISTS UNALIGNED",and($A283&lt;&gt;"",countif('5) Release_Track'!$F:$F,$A283)=0),"NO ISRC MATCH in Release_Track",and($B283&lt;&gt;"",countif('5) Release_Track'!$G:$G,$B283)=0),"NO CATALOG ID MATCH in Release_Track",iserror(vlookup($A283&amp;$B283,'5) Release_Track'!$F:$F&amp;'5) Release_Track'!$G:$G,1,0)),"NO ISRC-CATALOG ID pair MATCH in Release_Track" )</f>
        <v>A Cara do Pirata</v>
      </c>
      <c r="D283" s="164" t="str">
        <f t="array" ref="D283">ifs(and(isblank($A283),isblank($B283)),"", not(iserror(vlookup($A283&amp;$B283,'5) Release_Track'!$F:$F&amp;'5) Release_Track'!$G:$G,1,0))),vlookup($A283&amp;$B283,{'5) Release_Track'!$F:$F&amp;'5) Release_Track'!$G:$G,'5) Release_Track'!$I:$I},2,0), or(and(not(isblank($B283)),$B283=$B282,$A283&lt;&gt;$A282),and(not(isblank($A283)),$A283=$A282,$B283&lt;&gt;$B282)),"ID LISTS UNALIGNED",and($A283&lt;&gt;"",countif('5) Release_Track'!$F:$F,$A283)=0),"NO ISRC MATCH in Release_Track",and($B283&lt;&gt;"",countif('5) Release_Track'!$G:$G,$B283)=0),"NO CATALOG ID MATCH in Release_Track",iserror(vlookup($A283&amp;$B283,'5) Release_Track'!$F:$F&amp;'5) Release_Track'!$G:$G,1,0)),"NO ISRC-CATALOG ID pair MATCH in Release_Track" )</f>
        <v>Speed Up</v>
      </c>
      <c r="E283" s="197" t="s">
        <v>1286</v>
      </c>
      <c r="F283" s="93" t="s">
        <v>1305</v>
      </c>
      <c r="G283" s="196">
        <v>1.0</v>
      </c>
      <c r="H283" s="192">
        <f t="shared" si="1"/>
        <v>1</v>
      </c>
      <c r="I283" s="34" t="s">
        <v>1306</v>
      </c>
      <c r="J283" s="20"/>
      <c r="K283" s="20"/>
      <c r="L283" s="8" t="str">
        <f>"insert into ComposerContent VALUES ((select max(ComposerId) from Composers where Name=N'"&amp;SUBSTITUTE(trim(E283),"'","''")&amp;"' and EnterpriseId="&amp;EntId&amp;"), "&amp;G283*100&amp;", "&amp;if(ISBLANK(B283),"(select max(TrackId) from tracks where isrc='"&amp;A283&amp;"' and EnterpriseId="&amp;EntId&amp;")","(select max(TrackId) from Tracks where TrackVendorId='"&amp;SUBSTITUTE(B283,"'","''")&amp;"' and  EnterpriseId="&amp;EntId&amp;")")&amp;", null, 0, 0, "&amp;if(I283&lt;&gt;"Published (managed by a publisher)", "null", "(select PublisherId from Publishers where name=N'"&amp;SUBSTITUTE(trim(J283),"'","''")&amp;"' and EnterpriseId="&amp;EntId&amp;")")&amp;" , null, (select RightsId from MechanicalsRights where RightsName='"&amp;SUBSTITUTE(I283,"'","''")&amp;"'), null, null, (select RoleId from ContributorRoles where Name='"&amp;F283&amp;"'))"</f>
        <v>insert into ComposerContent VALUES ((select max(ComposerId) from Composers where Name=N'Plauto Poeckel' and EnterpriseId=647322), 100, (select max(TrackId) from tracks where isrc='BKTOK2300121' and EnterpriseId=647322), null, 0, 0, null , null, (select RightsId from MechanicalsRights where RightsName='Copyright control (self-published)'), null, null, (select RoleId from ContributorRoles where Name='Composer &amp; Lyricist'))</v>
      </c>
      <c r="M283" s="28" t="str">
        <f>VLOOKUP(A283,'9) Audio_Properties'!A:A,1,0)</f>
        <v>BKTOK2300121</v>
      </c>
    </row>
    <row r="284">
      <c r="A284" s="34" t="s">
        <v>1153</v>
      </c>
      <c r="B284" s="84"/>
      <c r="C284" s="164" t="str">
        <f t="array" ref="C284">ifs(and(isblank($A284),isblank($B284)),"", not(iserror(vlookup($A284&amp;$B284,'5) Release_Track'!$F:$F&amp;'5) Release_Track'!$G:$G,1,0))),vlookup($A284&amp;$B284,{'5) Release_Track'!$F:$F&amp;'5) Release_Track'!$G:$G,'5) Release_Track'!$H:$H},2,0), or(and(not(isblank($B284)),$B284=$B283,$A284&lt;&gt;$A283),and(not(isblank($A284)),$A284=$A283,$B284&lt;&gt;$B283)),"ID LISTS UNALIGNED",and($A284&lt;&gt;"",countif('5) Release_Track'!$F:$F,$A284)=0),"NO ISRC MATCH in Release_Track",and($B284&lt;&gt;"",countif('5) Release_Track'!$G:$G,$B284)=0),"NO CATALOG ID MATCH in Release_Track",iserror(vlookup($A284&amp;$B284,'5) Release_Track'!$F:$F&amp;'5) Release_Track'!$G:$G,1,0)),"NO ISRC-CATALOG ID pair MATCH in Release_Track" )</f>
        <v>Rei de Esparta</v>
      </c>
      <c r="D284" s="134" t="str">
        <f t="array" ref="D284">ifs(and(isblank($A284),isblank($B284)),"", not(iserror(vlookup($A284&amp;$B284,'5) Release_Track'!$F:$F&amp;'5) Release_Track'!$G:$G,1,0))),vlookup($A284&amp;$B284,{'5) Release_Track'!$F:$F&amp;'5) Release_Track'!$G:$G,'5) Release_Track'!$I:$I},2,0), or(and(not(isblank($B284)),$B284=$B283,$A284&lt;&gt;$A283),and(not(isblank($A284)),$A284=$A283,$B284&lt;&gt;$B283)),"ID LISTS UNALIGNED",and($A284&lt;&gt;"",countif('5) Release_Track'!$F:$F,$A284)=0),"NO ISRC MATCH in Release_Track",and($B284&lt;&gt;"",countif('5) Release_Track'!$G:$G,$B284)=0),"NO CATALOG ID MATCH in Release_Track",iserror(vlookup($A284&amp;$B284,'5) Release_Track'!$F:$F&amp;'5) Release_Track'!$G:$G,1,0)),"NO ISRC-CATALOG ID pair MATCH in Release_Track" )</f>
        <v/>
      </c>
      <c r="E284" s="197" t="s">
        <v>1286</v>
      </c>
      <c r="F284" s="93" t="s">
        <v>1305</v>
      </c>
      <c r="G284" s="196">
        <v>1.0</v>
      </c>
      <c r="H284" s="192">
        <f t="shared" si="1"/>
        <v>1</v>
      </c>
      <c r="I284" s="34" t="s">
        <v>1306</v>
      </c>
      <c r="J284" s="20"/>
      <c r="K284" s="20"/>
      <c r="L284" s="8" t="str">
        <f>"insert into ComposerContent VALUES ((select max(ComposerId) from Composers where Name=N'"&amp;SUBSTITUTE(trim(E284),"'","''")&amp;"' and EnterpriseId="&amp;EntId&amp;"), "&amp;G284*100&amp;", "&amp;if(ISBLANK(B284),"(select max(TrackId) from tracks where isrc='"&amp;A284&amp;"' and EnterpriseId="&amp;EntId&amp;")","(select max(TrackId) from Tracks where TrackVendorId='"&amp;SUBSTITUTE(B284,"'","''")&amp;"' and  EnterpriseId="&amp;EntId&amp;")")&amp;", null, 0, 0, "&amp;if(I284&lt;&gt;"Published (managed by a publisher)", "null", "(select PublisherId from Publishers where name=N'"&amp;SUBSTITUTE(trim(J284),"'","''")&amp;"' and EnterpriseId="&amp;EntId&amp;")")&amp;" , null, (select RightsId from MechanicalsRights where RightsName='"&amp;SUBSTITUTE(I284,"'","''")&amp;"'), null, null, (select RoleId from ContributorRoles where Name='"&amp;F284&amp;"'))"</f>
        <v>insert into ComposerContent VALUES ((select max(ComposerId) from Composers where Name=N'Plauto Poeckel' and EnterpriseId=647322), 100, (select max(TrackId) from tracks where isrc='BKTOK2300122' and EnterpriseId=647322), null, 0, 0, null , null, (select RightsId from MechanicalsRights where RightsName='Copyright control (self-published)'), null, null, (select RoleId from ContributorRoles where Name='Composer &amp; Lyricist'))</v>
      </c>
      <c r="M284" s="28" t="str">
        <f>VLOOKUP(A284,'9) Audio_Properties'!A:A,1,0)</f>
        <v>BKTOK2300122</v>
      </c>
    </row>
    <row r="285">
      <c r="A285" s="34" t="s">
        <v>1155</v>
      </c>
      <c r="B285" s="84"/>
      <c r="C285" s="164" t="str">
        <f t="array" ref="C285">ifs(and(isblank($A285),isblank($B285)),"", not(iserror(vlookup($A285&amp;$B285,'5) Release_Track'!$F:$F&amp;'5) Release_Track'!$G:$G,1,0))),vlookup($A285&amp;$B285,{'5) Release_Track'!$F:$F&amp;'5) Release_Track'!$G:$G,'5) Release_Track'!$H:$H},2,0), or(and(not(isblank($B285)),$B285=$B284,$A285&lt;&gt;$A284),and(not(isblank($A285)),$A285=$A284,$B285&lt;&gt;$B284)),"ID LISTS UNALIGNED",and($A285&lt;&gt;"",countif('5) Release_Track'!$F:$F,$A285)=0),"NO ISRC MATCH in Release_Track",and($B285&lt;&gt;"",countif('5) Release_Track'!$G:$G,$B285)=0),"NO CATALOG ID MATCH in Release_Track",iserror(vlookup($A285&amp;$B285,'5) Release_Track'!$F:$F&amp;'5) Release_Track'!$G:$G,1,0)),"NO ISRC-CATALOG ID pair MATCH in Release_Track" )</f>
        <v>Rei de Esparta</v>
      </c>
      <c r="D285" s="164" t="str">
        <f t="array" ref="D285">ifs(and(isblank($A285),isblank($B285)),"", not(iserror(vlookup($A285&amp;$B285,'5) Release_Track'!$F:$F&amp;'5) Release_Track'!$G:$G,1,0))),vlookup($A285&amp;$B285,{'5) Release_Track'!$F:$F&amp;'5) Release_Track'!$G:$G,'5) Release_Track'!$I:$I},2,0), or(and(not(isblank($B285)),$B285=$B284,$A285&lt;&gt;$A284),and(not(isblank($A285)),$A285=$A284,$B285&lt;&gt;$B284)),"ID LISTS UNALIGNED",and($A285&lt;&gt;"",countif('5) Release_Track'!$F:$F,$A285)=0),"NO ISRC MATCH in Release_Track",and($B285&lt;&gt;"",countif('5) Release_Track'!$G:$G,$B285)=0),"NO CATALOG ID MATCH in Release_Track",iserror(vlookup($A285&amp;$B285,'5) Release_Track'!$F:$F&amp;'5) Release_Track'!$G:$G,1,0)),"NO ISRC-CATALOG ID pair MATCH in Release_Track" )</f>
        <v>Speed Up</v>
      </c>
      <c r="E285" s="197" t="s">
        <v>1286</v>
      </c>
      <c r="F285" s="93" t="s">
        <v>1305</v>
      </c>
      <c r="G285" s="196">
        <v>1.0</v>
      </c>
      <c r="H285" s="192">
        <f t="shared" si="1"/>
        <v>1</v>
      </c>
      <c r="I285" s="34" t="s">
        <v>1306</v>
      </c>
      <c r="J285" s="20"/>
      <c r="K285" s="20"/>
      <c r="L285" s="8" t="str">
        <f>"insert into ComposerContent VALUES ((select max(ComposerId) from Composers where Name=N'"&amp;SUBSTITUTE(trim(E285),"'","''")&amp;"' and EnterpriseId="&amp;EntId&amp;"), "&amp;G285*100&amp;", "&amp;if(ISBLANK(B285),"(select max(TrackId) from tracks where isrc='"&amp;A285&amp;"' and EnterpriseId="&amp;EntId&amp;")","(select max(TrackId) from Tracks where TrackVendorId='"&amp;SUBSTITUTE(B285,"'","''")&amp;"' and  EnterpriseId="&amp;EntId&amp;")")&amp;", null, 0, 0, "&amp;if(I285&lt;&gt;"Published (managed by a publisher)", "null", "(select PublisherId from Publishers where name=N'"&amp;SUBSTITUTE(trim(J285),"'","''")&amp;"' and EnterpriseId="&amp;EntId&amp;")")&amp;" , null, (select RightsId from MechanicalsRights where RightsName='"&amp;SUBSTITUTE(I285,"'","''")&amp;"'), null, null, (select RoleId from ContributorRoles where Name='"&amp;F285&amp;"'))"</f>
        <v>insert into ComposerContent VALUES ((select max(ComposerId) from Composers where Name=N'Plauto Poeckel' and EnterpriseId=647322), 100, (select max(TrackId) from tracks where isrc='BKTOK2300123' and EnterpriseId=647322), null, 0, 0, null , null, (select RightsId from MechanicalsRights where RightsName='Copyright control (self-published)'), null, null, (select RoleId from ContributorRoles where Name='Composer &amp; Lyricist'))</v>
      </c>
      <c r="M285" s="28" t="str">
        <f>VLOOKUP(A285,'9) Audio_Properties'!A:A,1,0)</f>
        <v>BKTOK2300123</v>
      </c>
    </row>
    <row r="286">
      <c r="A286" s="34" t="s">
        <v>1157</v>
      </c>
      <c r="B286" s="84"/>
      <c r="C286" s="164" t="str">
        <f t="array" ref="C286">ifs(and(isblank($A286),isblank($B286)),"", not(iserror(vlookup($A286&amp;$B286,'5) Release_Track'!$F:$F&amp;'5) Release_Track'!$G:$G,1,0))),vlookup($A286&amp;$B286,{'5) Release_Track'!$F:$F&amp;'5) Release_Track'!$G:$G,'5) Release_Track'!$H:$H},2,0), or(and(not(isblank($B286)),$B286=$B285,$A286&lt;&gt;$A285),and(not(isblank($A286)),$A286=$A285,$B286&lt;&gt;$B285)),"ID LISTS UNALIGNED",and($A286&lt;&gt;"",countif('5) Release_Track'!$F:$F,$A286)=0),"NO ISRC MATCH in Release_Track",and($B286&lt;&gt;"",countif('5) Release_Track'!$G:$G,$B286)=0),"NO CATALOG ID MATCH in Release_Track",iserror(vlookup($A286&amp;$B286,'5) Release_Track'!$F:$F&amp;'5) Release_Track'!$G:$G,1,0)),"NO ISRC-CATALOG ID pair MATCH in Release_Track" )</f>
        <v>Visão de Cobra</v>
      </c>
      <c r="D286" s="134" t="str">
        <f t="array" ref="D286">ifs(and(isblank($A286),isblank($B286)),"", not(iserror(vlookup($A286&amp;$B286,'5) Release_Track'!$F:$F&amp;'5) Release_Track'!$G:$G,1,0))),vlookup($A286&amp;$B286,{'5) Release_Track'!$F:$F&amp;'5) Release_Track'!$G:$G,'5) Release_Track'!$I:$I},2,0), or(and(not(isblank($B286)),$B286=$B285,$A286&lt;&gt;$A285),and(not(isblank($A286)),$A286=$A285,$B286&lt;&gt;$B285)),"ID LISTS UNALIGNED",and($A286&lt;&gt;"",countif('5) Release_Track'!$F:$F,$A286)=0),"NO ISRC MATCH in Release_Track",and($B286&lt;&gt;"",countif('5) Release_Track'!$G:$G,$B286)=0),"NO CATALOG ID MATCH in Release_Track",iserror(vlookup($A286&amp;$B286,'5) Release_Track'!$F:$F&amp;'5) Release_Track'!$G:$G,1,0)),"NO ISRC-CATALOG ID pair MATCH in Release_Track" )</f>
        <v/>
      </c>
      <c r="E286" s="197" t="s">
        <v>1286</v>
      </c>
      <c r="F286" s="93" t="s">
        <v>1305</v>
      </c>
      <c r="G286" s="196">
        <v>1.0</v>
      </c>
      <c r="H286" s="192">
        <f t="shared" si="1"/>
        <v>1</v>
      </c>
      <c r="I286" s="34" t="s">
        <v>1306</v>
      </c>
      <c r="J286" s="20"/>
      <c r="K286" s="20"/>
      <c r="L286" s="8" t="str">
        <f>"insert into ComposerContent VALUES ((select max(ComposerId) from Composers where Name=N'"&amp;SUBSTITUTE(trim(E286),"'","''")&amp;"' and EnterpriseId="&amp;EntId&amp;"), "&amp;G286*100&amp;", "&amp;if(ISBLANK(B286),"(select max(TrackId) from tracks where isrc='"&amp;A286&amp;"' and EnterpriseId="&amp;EntId&amp;")","(select max(TrackId) from Tracks where TrackVendorId='"&amp;SUBSTITUTE(B286,"'","''")&amp;"' and  EnterpriseId="&amp;EntId&amp;")")&amp;", null, 0, 0, "&amp;if(I286&lt;&gt;"Published (managed by a publisher)", "null", "(select PublisherId from Publishers where name=N'"&amp;SUBSTITUTE(trim(J286),"'","''")&amp;"' and EnterpriseId="&amp;EntId&amp;")")&amp;" , null, (select RightsId from MechanicalsRights where RightsName='"&amp;SUBSTITUTE(I286,"'","''")&amp;"'), null, null, (select RoleId from ContributorRoles where Name='"&amp;F286&amp;"'))"</f>
        <v>insert into ComposerContent VALUES ((select max(ComposerId) from Composers where Name=N'Plauto Poeckel' and EnterpriseId=647322), 100, (select max(TrackId) from tracks where isrc='BKTOK2300129' and EnterpriseId=647322), null, 0, 0, null , null, (select RightsId from MechanicalsRights where RightsName='Copyright control (self-published)'), null, null, (select RoleId from ContributorRoles where Name='Composer &amp; Lyricist'))</v>
      </c>
      <c r="M286" s="28" t="str">
        <f>VLOOKUP(A286,'9) Audio_Properties'!A:A,1,0)</f>
        <v>BKTOK2300129</v>
      </c>
    </row>
    <row r="287">
      <c r="A287" s="34" t="s">
        <v>1159</v>
      </c>
      <c r="B287" s="84"/>
      <c r="C287" s="164" t="str">
        <f t="array" ref="C287">ifs(and(isblank($A287),isblank($B287)),"", not(iserror(vlookup($A287&amp;$B287,'5) Release_Track'!$F:$F&amp;'5) Release_Track'!$G:$G,1,0))),vlookup($A287&amp;$B287,{'5) Release_Track'!$F:$F&amp;'5) Release_Track'!$G:$G,'5) Release_Track'!$H:$H},2,0), or(and(not(isblank($B287)),$B287=$B286,$A287&lt;&gt;$A286),and(not(isblank($A287)),$A287=$A286,$B287&lt;&gt;$B286)),"ID LISTS UNALIGNED",and($A287&lt;&gt;"",countif('5) Release_Track'!$F:$F,$A287)=0),"NO ISRC MATCH in Release_Track",and($B287&lt;&gt;"",countif('5) Release_Track'!$G:$G,$B287)=0),"NO CATALOG ID MATCH in Release_Track",iserror(vlookup($A287&amp;$B287,'5) Release_Track'!$F:$F&amp;'5) Release_Track'!$G:$G,1,0)),"NO ISRC-CATALOG ID pair MATCH in Release_Track" )</f>
        <v>Visão de Cobra</v>
      </c>
      <c r="D287" s="164" t="str">
        <f t="array" ref="D287">ifs(and(isblank($A287),isblank($B287)),"", not(iserror(vlookup($A287&amp;$B287,'5) Release_Track'!$F:$F&amp;'5) Release_Track'!$G:$G,1,0))),vlookup($A287&amp;$B287,{'5) Release_Track'!$F:$F&amp;'5) Release_Track'!$G:$G,'5) Release_Track'!$I:$I},2,0), or(and(not(isblank($B287)),$B287=$B286,$A287&lt;&gt;$A286),and(not(isblank($A287)),$A287=$A286,$B287&lt;&gt;$B286)),"ID LISTS UNALIGNED",and($A287&lt;&gt;"",countif('5) Release_Track'!$F:$F,$A287)=0),"NO ISRC MATCH in Release_Track",and($B287&lt;&gt;"",countif('5) Release_Track'!$G:$G,$B287)=0),"NO CATALOG ID MATCH in Release_Track",iserror(vlookup($A287&amp;$B287,'5) Release_Track'!$F:$F&amp;'5) Release_Track'!$G:$G,1,0)),"NO ISRC-CATALOG ID pair MATCH in Release_Track" )</f>
        <v>Speed Up</v>
      </c>
      <c r="E287" s="197" t="s">
        <v>1286</v>
      </c>
      <c r="F287" s="93" t="s">
        <v>1305</v>
      </c>
      <c r="G287" s="196">
        <v>1.0</v>
      </c>
      <c r="H287" s="192">
        <f t="shared" si="1"/>
        <v>1</v>
      </c>
      <c r="I287" s="34" t="s">
        <v>1306</v>
      </c>
      <c r="J287" s="20"/>
      <c r="K287" s="20"/>
      <c r="L287" s="8" t="str">
        <f>"insert into ComposerContent VALUES ((select max(ComposerId) from Composers where Name=N'"&amp;SUBSTITUTE(trim(E287),"'","''")&amp;"' and EnterpriseId="&amp;EntId&amp;"), "&amp;G287*100&amp;", "&amp;if(ISBLANK(B287),"(select max(TrackId) from tracks where isrc='"&amp;A287&amp;"' and EnterpriseId="&amp;EntId&amp;")","(select max(TrackId) from Tracks where TrackVendorId='"&amp;SUBSTITUTE(B287,"'","''")&amp;"' and  EnterpriseId="&amp;EntId&amp;")")&amp;", null, 0, 0, "&amp;if(I287&lt;&gt;"Published (managed by a publisher)", "null", "(select PublisherId from Publishers where name=N'"&amp;SUBSTITUTE(trim(J287),"'","''")&amp;"' and EnterpriseId="&amp;EntId&amp;")")&amp;" , null, (select RightsId from MechanicalsRights where RightsName='"&amp;SUBSTITUTE(I287,"'","''")&amp;"'), null, null, (select RoleId from ContributorRoles where Name='"&amp;F287&amp;"'))"</f>
        <v>insert into ComposerContent VALUES ((select max(ComposerId) from Composers where Name=N'Plauto Poeckel' and EnterpriseId=647322), 100, (select max(TrackId) from tracks where isrc='BKTOK2300130' and EnterpriseId=647322), null, 0, 0, null , null, (select RightsId from MechanicalsRights where RightsName='Copyright control (self-published)'), null, null, (select RoleId from ContributorRoles where Name='Composer &amp; Lyricist'))</v>
      </c>
      <c r="M287" s="28" t="str">
        <f>VLOOKUP(A287,'9) Audio_Properties'!A:A,1,0)</f>
        <v>BKTOK2300130</v>
      </c>
    </row>
    <row r="288">
      <c r="A288" s="34" t="s">
        <v>1161</v>
      </c>
      <c r="B288" s="84"/>
      <c r="C288" s="164" t="str">
        <f t="array" ref="C288">ifs(and(isblank($A288),isblank($B288)),"", not(iserror(vlookup($A288&amp;$B288,'5) Release_Track'!$F:$F&amp;'5) Release_Track'!$G:$G,1,0))),vlookup($A288&amp;$B288,{'5) Release_Track'!$F:$F&amp;'5) Release_Track'!$G:$G,'5) Release_Track'!$H:$H},2,0), or(and(not(isblank($B288)),$B288=$B287,$A288&lt;&gt;$A287),and(not(isblank($A288)),$A288=$A287,$B288&lt;&gt;$B287)),"ID LISTS UNALIGNED",and($A288&lt;&gt;"",countif('5) Release_Track'!$F:$F,$A288)=0),"NO ISRC MATCH in Release_Track",and($B288&lt;&gt;"",countif('5) Release_Track'!$G:$G,$B288)=0),"NO CATALOG ID MATCH in Release_Track",iserror(vlookup($A288&amp;$B288,'5) Release_Track'!$F:$F&amp;'5) Release_Track'!$G:$G,1,0)),"NO ISRC-CATALOG ID pair MATCH in Release_Track" )</f>
        <v>Deus da Mentira</v>
      </c>
      <c r="D288" s="134" t="str">
        <f t="array" ref="D288">ifs(and(isblank($A288),isblank($B288)),"", not(iserror(vlookup($A288&amp;$B288,'5) Release_Track'!$F:$F&amp;'5) Release_Track'!$G:$G,1,0))),vlookup($A288&amp;$B288,{'5) Release_Track'!$F:$F&amp;'5) Release_Track'!$G:$G,'5) Release_Track'!$I:$I},2,0), or(and(not(isblank($B288)),$B288=$B287,$A288&lt;&gt;$A287),and(not(isblank($A288)),$A288=$A287,$B288&lt;&gt;$B287)),"ID LISTS UNALIGNED",and($A288&lt;&gt;"",countif('5) Release_Track'!$F:$F,$A288)=0),"NO ISRC MATCH in Release_Track",and($B288&lt;&gt;"",countif('5) Release_Track'!$G:$G,$B288)=0),"NO CATALOG ID MATCH in Release_Track",iserror(vlookup($A288&amp;$B288,'5) Release_Track'!$F:$F&amp;'5) Release_Track'!$G:$G,1,0)),"NO ISRC-CATALOG ID pair MATCH in Release_Track" )</f>
        <v/>
      </c>
      <c r="E288" s="197" t="s">
        <v>1267</v>
      </c>
      <c r="F288" s="93" t="s">
        <v>1305</v>
      </c>
      <c r="G288" s="196">
        <v>1.0</v>
      </c>
      <c r="H288" s="192">
        <f t="shared" si="1"/>
        <v>1</v>
      </c>
      <c r="I288" s="34" t="s">
        <v>1306</v>
      </c>
      <c r="J288" s="20"/>
      <c r="K288" s="20"/>
      <c r="L288" s="8" t="str">
        <f>"insert into ComposerContent VALUES ((select max(ComposerId) from Composers where Name=N'"&amp;SUBSTITUTE(trim(E288),"'","''")&amp;"' and EnterpriseId="&amp;EntId&amp;"), "&amp;G288*100&amp;", "&amp;if(ISBLANK(B288),"(select max(TrackId) from tracks where isrc='"&amp;A288&amp;"' and EnterpriseId="&amp;EntId&amp;")","(select max(TrackId) from Tracks where TrackVendorId='"&amp;SUBSTITUTE(B288,"'","''")&amp;"' and  EnterpriseId="&amp;EntId&amp;")")&amp;", null, 0, 0, "&amp;if(I288&lt;&gt;"Published (managed by a publisher)", "null", "(select PublisherId from Publishers where name=N'"&amp;SUBSTITUTE(trim(J288),"'","''")&amp;"' and EnterpriseId="&amp;EntId&amp;")")&amp;" , null, (select RightsId from MechanicalsRights where RightsName='"&amp;SUBSTITUTE(I288,"'","''")&amp;"'), null, null, (select RoleId from ContributorRoles where Name='"&amp;F288&amp;"'))"</f>
        <v>insert into ComposerContent VALUES ((select max(ComposerId) from Composers where Name=N'Atilla Nascimento' and EnterpriseId=647322), 100, (select max(TrackId) from tracks where isrc='BKTOK2300131' and EnterpriseId=647322), null, 0, 0, null , null, (select RightsId from MechanicalsRights where RightsName='Copyright control (self-published)'), null, null, (select RoleId from ContributorRoles where Name='Composer &amp; Lyricist'))</v>
      </c>
      <c r="M288" s="28" t="str">
        <f>VLOOKUP(A288,'9) Audio_Properties'!A:A,1,0)</f>
        <v>BKTOK2300131</v>
      </c>
    </row>
    <row r="289">
      <c r="A289" s="34" t="s">
        <v>1163</v>
      </c>
      <c r="B289" s="84"/>
      <c r="C289" s="164" t="str">
        <f t="array" ref="C289">ifs(and(isblank($A289),isblank($B289)),"", not(iserror(vlookup($A289&amp;$B289,'5) Release_Track'!$F:$F&amp;'5) Release_Track'!$G:$G,1,0))),vlookup($A289&amp;$B289,{'5) Release_Track'!$F:$F&amp;'5) Release_Track'!$G:$G,'5) Release_Track'!$H:$H},2,0), or(and(not(isblank($B289)),$B289=$B288,$A289&lt;&gt;$A288),and(not(isblank($A289)),$A289=$A288,$B289&lt;&gt;$B288)),"ID LISTS UNALIGNED",and($A289&lt;&gt;"",countif('5) Release_Track'!$F:$F,$A289)=0),"NO ISRC MATCH in Release_Track",and($B289&lt;&gt;"",countif('5) Release_Track'!$G:$G,$B289)=0),"NO CATALOG ID MATCH in Release_Track",iserror(vlookup($A289&amp;$B289,'5) Release_Track'!$F:$F&amp;'5) Release_Track'!$G:$G,1,0)),"NO ISRC-CATALOG ID pair MATCH in Release_Track" )</f>
        <v>Deus da Mentira</v>
      </c>
      <c r="D289" s="164" t="str">
        <f t="array" ref="D289">ifs(and(isblank($A289),isblank($B289)),"", not(iserror(vlookup($A289&amp;$B289,'5) Release_Track'!$F:$F&amp;'5) Release_Track'!$G:$G,1,0))),vlookup($A289&amp;$B289,{'5) Release_Track'!$F:$F&amp;'5) Release_Track'!$G:$G,'5) Release_Track'!$I:$I},2,0), or(and(not(isblank($B289)),$B289=$B288,$A289&lt;&gt;$A288),and(not(isblank($A289)),$A289=$A288,$B289&lt;&gt;$B288)),"ID LISTS UNALIGNED",and($A289&lt;&gt;"",countif('5) Release_Track'!$F:$F,$A289)=0),"NO ISRC MATCH in Release_Track",and($B289&lt;&gt;"",countif('5) Release_Track'!$G:$G,$B289)=0),"NO CATALOG ID MATCH in Release_Track",iserror(vlookup($A289&amp;$B289,'5) Release_Track'!$F:$F&amp;'5) Release_Track'!$G:$G,1,0)),"NO ISRC-CATALOG ID pair MATCH in Release_Track" )</f>
        <v>Speed Up</v>
      </c>
      <c r="E289" s="195" t="s">
        <v>1286</v>
      </c>
      <c r="F289" s="93" t="s">
        <v>1305</v>
      </c>
      <c r="G289" s="196">
        <v>0.5</v>
      </c>
      <c r="H289" s="192">
        <f t="shared" si="1"/>
        <v>0.5</v>
      </c>
      <c r="I289" s="34" t="s">
        <v>1306</v>
      </c>
      <c r="J289" s="20"/>
      <c r="K289" s="20"/>
      <c r="L289" s="8" t="str">
        <f>"insert into ComposerContent VALUES ((select max(ComposerId) from Composers where Name=N'"&amp;SUBSTITUTE(trim(E289),"'","''")&amp;"' and EnterpriseId="&amp;EntId&amp;"), "&amp;G289*100&amp;", "&amp;if(ISBLANK(B289),"(select max(TrackId) from tracks where isrc='"&amp;A289&amp;"' and EnterpriseId="&amp;EntId&amp;")","(select max(TrackId) from Tracks where TrackVendorId='"&amp;SUBSTITUTE(B289,"'","''")&amp;"' and  EnterpriseId="&amp;EntId&amp;")")&amp;", null, 0, 0, "&amp;if(I289&lt;&gt;"Published (managed by a publisher)", "null", "(select PublisherId from Publishers where name=N'"&amp;SUBSTITUTE(trim(J289),"'","''")&amp;"' and EnterpriseId="&amp;EntId&amp;")")&amp;" , null, (select RightsId from MechanicalsRights where RightsName='"&amp;SUBSTITUTE(I289,"'","''")&amp;"'), null, null, (select RoleId from ContributorRoles where Name='"&amp;F289&amp;"'))"</f>
        <v>insert into ComposerContent VALUES ((select max(ComposerId) from Composers where Name=N'Plauto Poeckel' and EnterpriseId=647322), 50, (select max(TrackId) from tracks where isrc='BKTOK2300132' and EnterpriseId=647322), null, 0, 0, null , null, (select RightsId from MechanicalsRights where RightsName='Copyright control (self-published)'), null, null, (select RoleId from ContributorRoles where Name='Composer &amp; Lyricist'))</v>
      </c>
      <c r="M289" s="28" t="str">
        <f>VLOOKUP(A289,'9) Audio_Properties'!A:A,1,0)</f>
        <v>BKTOK2300132</v>
      </c>
    </row>
    <row r="290">
      <c r="A290" s="34" t="s">
        <v>1163</v>
      </c>
      <c r="B290" s="84"/>
      <c r="C290" s="164" t="str">
        <f t="array" ref="C290">ifs(and(isblank($A290),isblank($B290)),"", not(iserror(vlookup($A290&amp;$B290,'5) Release_Track'!$F:$F&amp;'5) Release_Track'!$G:$G,1,0))),vlookup($A290&amp;$B290,{'5) Release_Track'!$F:$F&amp;'5) Release_Track'!$G:$G,'5) Release_Track'!$H:$H},2,0), or(and(not(isblank($B290)),$B290=$B289,$A290&lt;&gt;$A289),and(not(isblank($A290)),$A290=$A289,$B290&lt;&gt;$B289)),"ID LISTS UNALIGNED",and($A290&lt;&gt;"",countif('5) Release_Track'!$F:$F,$A290)=0),"NO ISRC MATCH in Release_Track",and($B290&lt;&gt;"",countif('5) Release_Track'!$G:$G,$B290)=0),"NO CATALOG ID MATCH in Release_Track",iserror(vlookup($A290&amp;$B290,'5) Release_Track'!$F:$F&amp;'5) Release_Track'!$G:$G,1,0)),"NO ISRC-CATALOG ID pair MATCH in Release_Track" )</f>
        <v>Deus da Mentira</v>
      </c>
      <c r="D290" s="164" t="str">
        <f t="array" ref="D290">ifs(and(isblank($A290),isblank($B290)),"", not(iserror(vlookup($A290&amp;$B290,'5) Release_Track'!$F:$F&amp;'5) Release_Track'!$G:$G,1,0))),vlookup($A290&amp;$B290,{'5) Release_Track'!$F:$F&amp;'5) Release_Track'!$G:$G,'5) Release_Track'!$I:$I},2,0), or(and(not(isblank($B290)),$B290=$B289,$A290&lt;&gt;$A289),and(not(isblank($A290)),$A290=$A289,$B290&lt;&gt;$B289)),"ID LISTS UNALIGNED",and($A290&lt;&gt;"",countif('5) Release_Track'!$F:$F,$A290)=0),"NO ISRC MATCH in Release_Track",and($B290&lt;&gt;"",countif('5) Release_Track'!$G:$G,$B290)=0),"NO CATALOG ID MATCH in Release_Track",iserror(vlookup($A290&amp;$B290,'5) Release_Track'!$F:$F&amp;'5) Release_Track'!$G:$G,1,0)),"NO ISRC-CATALOG ID pair MATCH in Release_Track" )</f>
        <v>Speed Up</v>
      </c>
      <c r="E290" s="195" t="s">
        <v>1267</v>
      </c>
      <c r="F290" s="93" t="s">
        <v>1305</v>
      </c>
      <c r="G290" s="196">
        <v>0.5</v>
      </c>
      <c r="H290" s="192">
        <f t="shared" si="1"/>
        <v>1</v>
      </c>
      <c r="I290" s="34" t="s">
        <v>1306</v>
      </c>
      <c r="J290" s="20"/>
      <c r="K290" s="20"/>
      <c r="L290" s="8" t="str">
        <f>"insert into ComposerContent VALUES ((select max(ComposerId) from Composers where Name=N'"&amp;SUBSTITUTE(trim(E290),"'","''")&amp;"' and EnterpriseId="&amp;EntId&amp;"), "&amp;G290*100&amp;", "&amp;if(ISBLANK(B290),"(select max(TrackId) from tracks where isrc='"&amp;A290&amp;"' and EnterpriseId="&amp;EntId&amp;")","(select max(TrackId) from Tracks where TrackVendorId='"&amp;SUBSTITUTE(B290,"'","''")&amp;"' and  EnterpriseId="&amp;EntId&amp;")")&amp;", null, 0, 0, "&amp;if(I290&lt;&gt;"Published (managed by a publisher)", "null", "(select PublisherId from Publishers where name=N'"&amp;SUBSTITUTE(trim(J290),"'","''")&amp;"' and EnterpriseId="&amp;EntId&amp;")")&amp;" , null, (select RightsId from MechanicalsRights where RightsName='"&amp;SUBSTITUTE(I290,"'","''")&amp;"'), null, null, (select RoleId from ContributorRoles where Name='"&amp;F290&amp;"'))"</f>
        <v>insert into ComposerContent VALUES ((select max(ComposerId) from Composers where Name=N'Atilla Nascimento' and EnterpriseId=647322), 50, (select max(TrackId) from tracks where isrc='BKTOK2300132' and EnterpriseId=647322), null, 0, 0, null , null, (select RightsId from MechanicalsRights where RightsName='Copyright control (self-published)'), null, null, (select RoleId from ContributorRoles where Name='Composer &amp; Lyricist'))</v>
      </c>
      <c r="M290" s="28" t="str">
        <f>VLOOKUP(A290,'9) Audio_Properties'!A:A,1,0)</f>
        <v>BKTOK2300132</v>
      </c>
    </row>
    <row r="291">
      <c r="A291" s="34" t="s">
        <v>1165</v>
      </c>
      <c r="B291" s="84"/>
      <c r="C291" s="164" t="str">
        <f t="array" ref="C291">ifs(and(isblank($A291),isblank($B291)),"", not(iserror(vlookup($A291&amp;$B291,'5) Release_Track'!$F:$F&amp;'5) Release_Track'!$G:$G,1,0))),vlookup($A291&amp;$B291,{'5) Release_Track'!$F:$F&amp;'5) Release_Track'!$G:$G,'5) Release_Track'!$H:$H},2,0), or(and(not(isblank($B291)),$B291=$B289,$A291&lt;&gt;$A289),and(not(isblank($A291)),$A291=$A289,$B291&lt;&gt;$B289)),"ID LISTS UNALIGNED",and($A291&lt;&gt;"",countif('5) Release_Track'!$F:$F,$A291)=0),"NO ISRC MATCH in Release_Track",and($B291&lt;&gt;"",countif('5) Release_Track'!$G:$G,$B291)=0),"NO CATALOG ID MATCH in Release_Track",iserror(vlookup($A291&amp;$B291,'5) Release_Track'!$F:$F&amp;'5) Release_Track'!$G:$G,1,0)),"NO ISRC-CATALOG ID pair MATCH in Release_Track" )</f>
        <v>Caramelo</v>
      </c>
      <c r="D291" s="134" t="str">
        <f t="array" ref="D291">ifs(and(isblank($A291),isblank($B291)),"", not(iserror(vlookup($A291&amp;$B291,'5) Release_Track'!$F:$F&amp;'5) Release_Track'!$G:$G,1,0))),vlookup($A291&amp;$B291,{'5) Release_Track'!$F:$F&amp;'5) Release_Track'!$G:$G,'5) Release_Track'!$I:$I},2,0), or(and(not(isblank($B291)),$B291=$B289,$A291&lt;&gt;$A289),and(not(isblank($A291)),$A291=$A289,$B291&lt;&gt;$B289)),"ID LISTS UNALIGNED",and($A291&lt;&gt;"",countif('5) Release_Track'!$F:$F,$A291)=0),"NO ISRC MATCH in Release_Track",and($B291&lt;&gt;"",countif('5) Release_Track'!$G:$G,$B291)=0),"NO CATALOG ID MATCH in Release_Track",iserror(vlookup($A291&amp;$B291,'5) Release_Track'!$F:$F&amp;'5) Release_Track'!$G:$G,1,0)),"NO ISRC-CATALOG ID pair MATCH in Release_Track" )</f>
        <v/>
      </c>
      <c r="E291" s="197" t="s">
        <v>1286</v>
      </c>
      <c r="F291" s="93" t="s">
        <v>1305</v>
      </c>
      <c r="G291" s="196">
        <v>1.0</v>
      </c>
      <c r="H291" s="192">
        <f t="shared" si="1"/>
        <v>1</v>
      </c>
      <c r="I291" s="34" t="s">
        <v>1306</v>
      </c>
      <c r="J291" s="20"/>
      <c r="K291" s="20"/>
      <c r="L291" s="8" t="str">
        <f>"insert into ComposerContent VALUES ((select max(ComposerId) from Composers where Name=N'"&amp;SUBSTITUTE(trim(E291),"'","''")&amp;"' and EnterpriseId="&amp;EntId&amp;"), "&amp;G291*100&amp;", "&amp;if(ISBLANK(B291),"(select max(TrackId) from tracks where isrc='"&amp;A291&amp;"' and EnterpriseId="&amp;EntId&amp;")","(select max(TrackId) from Tracks where TrackVendorId='"&amp;SUBSTITUTE(B291,"'","''")&amp;"' and  EnterpriseId="&amp;EntId&amp;")")&amp;", null, 0, 0, "&amp;if(I291&lt;&gt;"Published (managed by a publisher)", "null", "(select PublisherId from Publishers where name=N'"&amp;SUBSTITUTE(trim(J291),"'","''")&amp;"' and EnterpriseId="&amp;EntId&amp;")")&amp;" , null, (select RightsId from MechanicalsRights where RightsName='"&amp;SUBSTITUTE(I291,"'","''")&amp;"'), null, null, (select RoleId from ContributorRoles where Name='"&amp;F291&amp;"'))"</f>
        <v>insert into ComposerContent VALUES ((select max(ComposerId) from Composers where Name=N'Plauto Poeckel' and EnterpriseId=647322), 100, (select max(TrackId) from tracks where isrc='BKTOK2300136' and EnterpriseId=647322), null, 0, 0, null , null, (select RightsId from MechanicalsRights where RightsName='Copyright control (self-published)'), null, null, (select RoleId from ContributorRoles where Name='Composer &amp; Lyricist'))</v>
      </c>
      <c r="M291" s="28" t="str">
        <f>VLOOKUP(A291,'9) Audio_Properties'!A:A,1,0)</f>
        <v>BKTOK2300136</v>
      </c>
    </row>
    <row r="292">
      <c r="A292" s="34" t="s">
        <v>1167</v>
      </c>
      <c r="B292" s="84"/>
      <c r="C292" s="164" t="str">
        <f t="array" ref="C292">ifs(and(isblank($A292),isblank($B292)),"", not(iserror(vlookup($A292&amp;$B292,'5) Release_Track'!$F:$F&amp;'5) Release_Track'!$G:$G,1,0))),vlookup($A292&amp;$B292,{'5) Release_Track'!$F:$F&amp;'5) Release_Track'!$G:$G,'5) Release_Track'!$H:$H},2,0), or(and(not(isblank($B292)),$B292=$B291,$A292&lt;&gt;$A291),and(not(isblank($A292)),$A292=$A291,$B292&lt;&gt;$B291)),"ID LISTS UNALIGNED",and($A292&lt;&gt;"",countif('5) Release_Track'!$F:$F,$A292)=0),"NO ISRC MATCH in Release_Track",and($B292&lt;&gt;"",countif('5) Release_Track'!$G:$G,$B292)=0),"NO CATALOG ID MATCH in Release_Track",iserror(vlookup($A292&amp;$B292,'5) Release_Track'!$F:$F&amp;'5) Release_Track'!$G:$G,1,0)),"NO ISRC-CATALOG ID pair MATCH in Release_Track" )</f>
        <v>Caramelo</v>
      </c>
      <c r="D292" s="164" t="str">
        <f t="array" ref="D292">ifs(and(isblank($A292),isblank($B292)),"", not(iserror(vlookup($A292&amp;$B292,'5) Release_Track'!$F:$F&amp;'5) Release_Track'!$G:$G,1,0))),vlookup($A292&amp;$B292,{'5) Release_Track'!$F:$F&amp;'5) Release_Track'!$G:$G,'5) Release_Track'!$I:$I},2,0), or(and(not(isblank($B292)),$B292=$B291,$A292&lt;&gt;$A291),and(not(isblank($A292)),$A292=$A291,$B292&lt;&gt;$B291)),"ID LISTS UNALIGNED",and($A292&lt;&gt;"",countif('5) Release_Track'!$F:$F,$A292)=0),"NO ISRC MATCH in Release_Track",and($B292&lt;&gt;"",countif('5) Release_Track'!$G:$G,$B292)=0),"NO CATALOG ID MATCH in Release_Track",iserror(vlookup($A292&amp;$B292,'5) Release_Track'!$F:$F&amp;'5) Release_Track'!$G:$G,1,0)),"NO ISRC-CATALOG ID pair MATCH in Release_Track" )</f>
        <v>Speed Up</v>
      </c>
      <c r="E292" s="197" t="s">
        <v>1286</v>
      </c>
      <c r="F292" s="93" t="s">
        <v>1305</v>
      </c>
      <c r="G292" s="196">
        <v>1.0</v>
      </c>
      <c r="H292" s="192">
        <f t="shared" si="1"/>
        <v>1</v>
      </c>
      <c r="I292" s="34" t="s">
        <v>1306</v>
      </c>
      <c r="J292" s="20"/>
      <c r="K292" s="20"/>
      <c r="L292" s="8" t="str">
        <f>"insert into ComposerContent VALUES ((select max(ComposerId) from Composers where Name=N'"&amp;SUBSTITUTE(trim(E292),"'","''")&amp;"' and EnterpriseId="&amp;EntId&amp;"), "&amp;G292*100&amp;", "&amp;if(ISBLANK(B292),"(select max(TrackId) from tracks where isrc='"&amp;A292&amp;"' and EnterpriseId="&amp;EntId&amp;")","(select max(TrackId) from Tracks where TrackVendorId='"&amp;SUBSTITUTE(B292,"'","''")&amp;"' and  EnterpriseId="&amp;EntId&amp;")")&amp;", null, 0, 0, "&amp;if(I292&lt;&gt;"Published (managed by a publisher)", "null", "(select PublisherId from Publishers where name=N'"&amp;SUBSTITUTE(trim(J292),"'","''")&amp;"' and EnterpriseId="&amp;EntId&amp;")")&amp;" , null, (select RightsId from MechanicalsRights where RightsName='"&amp;SUBSTITUTE(I292,"'","''")&amp;"'), null, null, (select RoleId from ContributorRoles where Name='"&amp;F292&amp;"'))"</f>
        <v>insert into ComposerContent VALUES ((select max(ComposerId) from Composers where Name=N'Plauto Poeckel' and EnterpriseId=647322), 100, (select max(TrackId) from tracks where isrc='BKTOK2300137' and EnterpriseId=647322), null, 0, 0, null , null, (select RightsId from MechanicalsRights where RightsName='Copyright control (self-published)'), null, null, (select RoleId from ContributorRoles where Name='Composer &amp; Lyricist'))</v>
      </c>
      <c r="M292" s="28" t="str">
        <f>VLOOKUP(A292,'9) Audio_Properties'!A:A,1,0)</f>
        <v>BKTOK2300137</v>
      </c>
    </row>
    <row r="293">
      <c r="A293" s="34" t="s">
        <v>1169</v>
      </c>
      <c r="B293" s="84"/>
      <c r="C293" s="164" t="str">
        <f t="array" ref="C293">ifs(and(isblank($A293),isblank($B293)),"", not(iserror(vlookup($A293&amp;$B293,'5) Release_Track'!$F:$F&amp;'5) Release_Track'!$G:$G,1,0))),vlookup($A293&amp;$B293,{'5) Release_Track'!$F:$F&amp;'5) Release_Track'!$G:$G,'5) Release_Track'!$H:$H},2,0), or(and(not(isblank($B293)),$B293=$B292,$A293&lt;&gt;$A292),and(not(isblank($A293)),$A293=$A292,$B293&lt;&gt;$B292)),"ID LISTS UNALIGNED",and($A293&lt;&gt;"",countif('5) Release_Track'!$F:$F,$A293)=0),"NO ISRC MATCH in Release_Track",and($B293&lt;&gt;"",countif('5) Release_Track'!$G:$G,$B293)=0),"NO CATALOG ID MATCH in Release_Track",iserror(vlookup($A293&amp;$B293,'5) Release_Track'!$F:$F&amp;'5) Release_Track'!$G:$G,1,0)),"NO ISRC-CATALOG ID pair MATCH in Release_Track" )</f>
        <v>Matei Satoru Gojo</v>
      </c>
      <c r="D293" s="134" t="str">
        <f t="array" ref="D293">ifs(and(isblank($A293),isblank($B293)),"", not(iserror(vlookup($A293&amp;$B293,'5) Release_Track'!$F:$F&amp;'5) Release_Track'!$G:$G,1,0))),vlookup($A293&amp;$B293,{'5) Release_Track'!$F:$F&amp;'5) Release_Track'!$G:$G,'5) Release_Track'!$I:$I},2,0), or(and(not(isblank($B293)),$B293=$B292,$A293&lt;&gt;$A292),and(not(isblank($A293)),$A293=$A292,$B293&lt;&gt;$B292)),"ID LISTS UNALIGNED",and($A293&lt;&gt;"",countif('5) Release_Track'!$F:$F,$A293)=0),"NO ISRC MATCH in Release_Track",and($B293&lt;&gt;"",countif('5) Release_Track'!$G:$G,$B293)=0),"NO CATALOG ID MATCH in Release_Track",iserror(vlookup($A293&amp;$B293,'5) Release_Track'!$F:$F&amp;'5) Release_Track'!$G:$G,1,0)),"NO ISRC-CATALOG ID pair MATCH in Release_Track" )</f>
        <v/>
      </c>
      <c r="E293" s="197" t="s">
        <v>1286</v>
      </c>
      <c r="F293" s="93" t="s">
        <v>1305</v>
      </c>
      <c r="G293" s="196">
        <v>1.0</v>
      </c>
      <c r="H293" s="192">
        <f t="shared" si="1"/>
        <v>1</v>
      </c>
      <c r="I293" s="34" t="s">
        <v>1306</v>
      </c>
      <c r="J293" s="20"/>
      <c r="K293" s="20"/>
      <c r="L293" s="8" t="str">
        <f>"insert into ComposerContent VALUES ((select max(ComposerId) from Composers where Name=N'"&amp;SUBSTITUTE(trim(E293),"'","''")&amp;"' and EnterpriseId="&amp;EntId&amp;"), "&amp;G293*100&amp;", "&amp;if(ISBLANK(B293),"(select max(TrackId) from tracks where isrc='"&amp;A293&amp;"' and EnterpriseId="&amp;EntId&amp;")","(select max(TrackId) from Tracks where TrackVendorId='"&amp;SUBSTITUTE(B293,"'","''")&amp;"' and  EnterpriseId="&amp;EntId&amp;")")&amp;", null, 0, 0, "&amp;if(I293&lt;&gt;"Published (managed by a publisher)", "null", "(select PublisherId from Publishers where name=N'"&amp;SUBSTITUTE(trim(J293),"'","''")&amp;"' and EnterpriseId="&amp;EntId&amp;")")&amp;" , null, (select RightsId from MechanicalsRights where RightsName='"&amp;SUBSTITUTE(I293,"'","''")&amp;"'), null, null, (select RoleId from ContributorRoles where Name='"&amp;F293&amp;"'))"</f>
        <v>insert into ComposerContent VALUES ((select max(ComposerId) from Composers where Name=N'Plauto Poeckel' and EnterpriseId=647322), 100, (select max(TrackId) from tracks where isrc='BKTOK2300139' and EnterpriseId=647322), null, 0, 0, null , null, (select RightsId from MechanicalsRights where RightsName='Copyright control (self-published)'), null, null, (select RoleId from ContributorRoles where Name='Composer &amp; Lyricist'))</v>
      </c>
      <c r="M293" s="28" t="str">
        <f>VLOOKUP(A293,'9) Audio_Properties'!A:A,1,0)</f>
        <v>BKTOK2300139</v>
      </c>
    </row>
    <row r="294">
      <c r="A294" s="34" t="s">
        <v>1171</v>
      </c>
      <c r="B294" s="84"/>
      <c r="C294" s="164" t="str">
        <f t="array" ref="C294">ifs(and(isblank($A294),isblank($B294)),"", not(iserror(vlookup($A294&amp;$B294,'5) Release_Track'!$F:$F&amp;'5) Release_Track'!$G:$G,1,0))),vlookup($A294&amp;$B294,{'5) Release_Track'!$F:$F&amp;'5) Release_Track'!$G:$G,'5) Release_Track'!$H:$H},2,0), or(and(not(isblank($B294)),$B294=$B293,$A294&lt;&gt;$A293),and(not(isblank($A294)),$A294=$A293,$B294&lt;&gt;$B293)),"ID LISTS UNALIGNED",and($A294&lt;&gt;"",countif('5) Release_Track'!$F:$F,$A294)=0),"NO ISRC MATCH in Release_Track",and($B294&lt;&gt;"",countif('5) Release_Track'!$G:$G,$B294)=0),"NO CATALOG ID MATCH in Release_Track",iserror(vlookup($A294&amp;$B294,'5) Release_Track'!$F:$F&amp;'5) Release_Track'!$G:$G,1,0)),"NO ISRC-CATALOG ID pair MATCH in Release_Track" )</f>
        <v>Matei Satoru Gojo</v>
      </c>
      <c r="D294" s="164" t="str">
        <f t="array" ref="D294">ifs(and(isblank($A294),isblank($B294)),"", not(iserror(vlookup($A294&amp;$B294,'5) Release_Track'!$F:$F&amp;'5) Release_Track'!$G:$G,1,0))),vlookup($A294&amp;$B294,{'5) Release_Track'!$F:$F&amp;'5) Release_Track'!$G:$G,'5) Release_Track'!$I:$I},2,0), or(and(not(isblank($B294)),$B294=$B293,$A294&lt;&gt;$A293),and(not(isblank($A294)),$A294=$A293,$B294&lt;&gt;$B293)),"ID LISTS UNALIGNED",and($A294&lt;&gt;"",countif('5) Release_Track'!$F:$F,$A294)=0),"NO ISRC MATCH in Release_Track",and($B294&lt;&gt;"",countif('5) Release_Track'!$G:$G,$B294)=0),"NO CATALOG ID MATCH in Release_Track",iserror(vlookup($A294&amp;$B294,'5) Release_Track'!$F:$F&amp;'5) Release_Track'!$G:$G,1,0)),"NO ISRC-CATALOG ID pair MATCH in Release_Track" )</f>
        <v>Speed Up</v>
      </c>
      <c r="E294" s="197" t="s">
        <v>1286</v>
      </c>
      <c r="F294" s="93" t="s">
        <v>1305</v>
      </c>
      <c r="G294" s="196">
        <v>1.0</v>
      </c>
      <c r="H294" s="192">
        <f t="shared" si="1"/>
        <v>1</v>
      </c>
      <c r="I294" s="34" t="s">
        <v>1306</v>
      </c>
      <c r="J294" s="20"/>
      <c r="K294" s="20"/>
      <c r="L294" s="8" t="str">
        <f>"insert into ComposerContent VALUES ((select max(ComposerId) from Composers where Name=N'"&amp;SUBSTITUTE(trim(E294),"'","''")&amp;"' and EnterpriseId="&amp;EntId&amp;"), "&amp;G294*100&amp;", "&amp;if(ISBLANK(B294),"(select max(TrackId) from tracks where isrc='"&amp;A294&amp;"' and EnterpriseId="&amp;EntId&amp;")","(select max(TrackId) from Tracks where TrackVendorId='"&amp;SUBSTITUTE(B294,"'","''")&amp;"' and  EnterpriseId="&amp;EntId&amp;")")&amp;", null, 0, 0, "&amp;if(I294&lt;&gt;"Published (managed by a publisher)", "null", "(select PublisherId from Publishers where name=N'"&amp;SUBSTITUTE(trim(J294),"'","''")&amp;"' and EnterpriseId="&amp;EntId&amp;")")&amp;" , null, (select RightsId from MechanicalsRights where RightsName='"&amp;SUBSTITUTE(I294,"'","''")&amp;"'), null, null, (select RoleId from ContributorRoles where Name='"&amp;F294&amp;"'))"</f>
        <v>insert into ComposerContent VALUES ((select max(ComposerId) from Composers where Name=N'Plauto Poeckel' and EnterpriseId=647322), 100, (select max(TrackId) from tracks where isrc='BKTOK2300140' and EnterpriseId=647322), null, 0, 0, null , null, (select RightsId from MechanicalsRights where RightsName='Copyright control (self-published)'), null, null, (select RoleId from ContributorRoles where Name='Composer &amp; Lyricist'))</v>
      </c>
      <c r="M294" s="28" t="str">
        <f>VLOOKUP(A294,'9) Audio_Properties'!A:A,1,0)</f>
        <v>BKTOK2300140</v>
      </c>
    </row>
    <row r="295">
      <c r="A295" s="34" t="s">
        <v>1173</v>
      </c>
      <c r="B295" s="84"/>
      <c r="C295" s="164" t="str">
        <f t="array" ref="C295">ifs(and(isblank($A295),isblank($B295)),"", not(iserror(vlookup($A295&amp;$B295,'5) Release_Track'!$F:$F&amp;'5) Release_Track'!$G:$G,1,0))),vlookup($A295&amp;$B295,{'5) Release_Track'!$F:$F&amp;'5) Release_Track'!$G:$G,'5) Release_Track'!$H:$H},2,0), or(and(not(isblank($B295)),$B295=$B294,$A295&lt;&gt;$A294),and(not(isblank($A295)),$A295=$A294,$B295&lt;&gt;$B294)),"ID LISTS UNALIGNED",and($A295&lt;&gt;"",countif('5) Release_Track'!$F:$F,$A295)=0),"NO ISRC MATCH in Release_Track",and($B295&lt;&gt;"",countif('5) Release_Track'!$G:$G,$B295)=0),"NO CATALOG ID MATCH in Release_Track",iserror(vlookup($A295&amp;$B295,'5) Release_Track'!$F:$F&amp;'5) Release_Track'!$G:$G,1,0)),"NO ISRC-CATALOG ID pair MATCH in Release_Track" )</f>
        <v>Reinado Vazio</v>
      </c>
      <c r="D295" s="134" t="str">
        <f t="array" ref="D295">ifs(and(isblank($A295),isblank($B295)),"", not(iserror(vlookup($A295&amp;$B295,'5) Release_Track'!$F:$F&amp;'5) Release_Track'!$G:$G,1,0))),vlookup($A295&amp;$B295,{'5) Release_Track'!$F:$F&amp;'5) Release_Track'!$G:$G,'5) Release_Track'!$I:$I},2,0), or(and(not(isblank($B295)),$B295=$B294,$A295&lt;&gt;$A294),and(not(isblank($A295)),$A295=$A294,$B295&lt;&gt;$B294)),"ID LISTS UNALIGNED",and($A295&lt;&gt;"",countif('5) Release_Track'!$F:$F,$A295)=0),"NO ISRC MATCH in Release_Track",and($B295&lt;&gt;"",countif('5) Release_Track'!$G:$G,$B295)=0),"NO CATALOG ID MATCH in Release_Track",iserror(vlookup($A295&amp;$B295,'5) Release_Track'!$F:$F&amp;'5) Release_Track'!$G:$G,1,0)),"NO ISRC-CATALOG ID pair MATCH in Release_Track" )</f>
        <v/>
      </c>
      <c r="E295" s="195" t="s">
        <v>1286</v>
      </c>
      <c r="F295" s="93" t="s">
        <v>1305</v>
      </c>
      <c r="G295" s="196">
        <v>0.5</v>
      </c>
      <c r="H295" s="192">
        <f t="shared" si="1"/>
        <v>0.5</v>
      </c>
      <c r="I295" s="34" t="s">
        <v>1306</v>
      </c>
      <c r="J295" s="20"/>
      <c r="K295" s="20"/>
      <c r="L295" s="8" t="str">
        <f>"insert into ComposerContent VALUES ((select max(ComposerId) from Composers where Name=N'"&amp;SUBSTITUTE(trim(E295),"'","''")&amp;"' and EnterpriseId="&amp;EntId&amp;"), "&amp;G295*100&amp;", "&amp;if(ISBLANK(B295),"(select max(TrackId) from tracks where isrc='"&amp;A295&amp;"' and EnterpriseId="&amp;EntId&amp;")","(select max(TrackId) from Tracks where TrackVendorId='"&amp;SUBSTITUTE(B295,"'","''")&amp;"' and  EnterpriseId="&amp;EntId&amp;")")&amp;", null, 0, 0, "&amp;if(I295&lt;&gt;"Published (managed by a publisher)", "null", "(select PublisherId from Publishers where name=N'"&amp;SUBSTITUTE(trim(J295),"'","''")&amp;"' and EnterpriseId="&amp;EntId&amp;")")&amp;" , null, (select RightsId from MechanicalsRights where RightsName='"&amp;SUBSTITUTE(I295,"'","''")&amp;"'), null, null, (select RoleId from ContributorRoles where Name='"&amp;F295&amp;"'))"</f>
        <v>insert into ComposerContent VALUES ((select max(ComposerId) from Composers where Name=N'Plauto Poeckel' and EnterpriseId=647322), 50, (select max(TrackId) from tracks where isrc='BKTOK2300142' and EnterpriseId=647322), null, 0, 0, null , null, (select RightsId from MechanicalsRights where RightsName='Copyright control (self-published)'), null, null, (select RoleId from ContributorRoles where Name='Composer &amp; Lyricist'))</v>
      </c>
      <c r="M295" s="28" t="str">
        <f>VLOOKUP(A295,'9) Audio_Properties'!A:A,1,0)</f>
        <v>BKTOK2300142</v>
      </c>
    </row>
    <row r="296">
      <c r="A296" s="34" t="s">
        <v>1173</v>
      </c>
      <c r="B296" s="84"/>
      <c r="C296" s="164" t="str">
        <f t="array" ref="C296">ifs(and(isblank($A296),isblank($B296)),"", not(iserror(vlookup($A296&amp;$B296,'5) Release_Track'!$F:$F&amp;'5) Release_Track'!$G:$G,1,0))),vlookup($A296&amp;$B296,{'5) Release_Track'!$F:$F&amp;'5) Release_Track'!$G:$G,'5) Release_Track'!$H:$H},2,0), or(and(not(isblank($B296)),$B296=$B295,$A296&lt;&gt;$A295),and(not(isblank($A296)),$A296=$A295,$B296&lt;&gt;$B295)),"ID LISTS UNALIGNED",and($A296&lt;&gt;"",countif('5) Release_Track'!$F:$F,$A296)=0),"NO ISRC MATCH in Release_Track",and($B296&lt;&gt;"",countif('5) Release_Track'!$G:$G,$B296)=0),"NO CATALOG ID MATCH in Release_Track",iserror(vlookup($A296&amp;$B296,'5) Release_Track'!$F:$F&amp;'5) Release_Track'!$G:$G,1,0)),"NO ISRC-CATALOG ID pair MATCH in Release_Track" )</f>
        <v>Reinado Vazio</v>
      </c>
      <c r="D296" s="134"/>
      <c r="E296" s="195" t="s">
        <v>1279</v>
      </c>
      <c r="F296" s="93" t="s">
        <v>1305</v>
      </c>
      <c r="G296" s="196">
        <v>0.5</v>
      </c>
      <c r="H296" s="192">
        <f t="shared" si="1"/>
        <v>1</v>
      </c>
      <c r="I296" s="34" t="s">
        <v>1306</v>
      </c>
      <c r="J296" s="20"/>
      <c r="K296" s="20"/>
      <c r="L296" s="8" t="str">
        <f>"insert into ComposerContent VALUES ((select max(ComposerId) from Composers where Name=N'"&amp;SUBSTITUTE(trim(E296),"'","''")&amp;"' and EnterpriseId="&amp;EntId&amp;"), "&amp;G296*100&amp;", "&amp;if(ISBLANK(B296),"(select max(TrackId) from tracks where isrc='"&amp;A296&amp;"' and EnterpriseId="&amp;EntId&amp;")","(select max(TrackId) from Tracks where TrackVendorId='"&amp;SUBSTITUTE(B296,"'","''")&amp;"' and  EnterpriseId="&amp;EntId&amp;")")&amp;", null, 0, 0, "&amp;if(I296&lt;&gt;"Published (managed by a publisher)", "null", "(select PublisherId from Publishers where name=N'"&amp;SUBSTITUTE(trim(J296),"'","''")&amp;"' and EnterpriseId="&amp;EntId&amp;")")&amp;" , null, (select RightsId from MechanicalsRights where RightsName='"&amp;SUBSTITUTE(I296,"'","''")&amp;"'), null, null, (select RoleId from ContributorRoles where Name='"&amp;F296&amp;"'))"</f>
        <v>insert into ComposerContent VALUES ((select max(ComposerId) from Composers where Name=N'Lucas Gonçalves' and EnterpriseId=647322), 50, (select max(TrackId) from tracks where isrc='BKTOK2300142' and EnterpriseId=647322), null, 0, 0, null , null, (select RightsId from MechanicalsRights where RightsName='Copyright control (self-published)'), null, null, (select RoleId from ContributorRoles where Name='Composer &amp; Lyricist'))</v>
      </c>
      <c r="M296" s="28" t="str">
        <f>VLOOKUP(A296,'9) Audio_Properties'!A:A,1,0)</f>
        <v>BKTOK2300142</v>
      </c>
    </row>
    <row r="297">
      <c r="A297" s="34" t="s">
        <v>1175</v>
      </c>
      <c r="B297" s="84"/>
      <c r="C297" s="164" t="str">
        <f t="array" ref="C297">ifs(and(isblank($A297),isblank($B297)),"", not(iserror(vlookup($A297&amp;$B297,'5) Release_Track'!$F:$F&amp;'5) Release_Track'!$G:$G,1,0))),vlookup($A297&amp;$B297,{'5) Release_Track'!$F:$F&amp;'5) Release_Track'!$G:$G,'5) Release_Track'!$H:$H},2,0), or(and(not(isblank($B297)),$B297=$B295,$A297&lt;&gt;$A295),and(not(isblank($A297)),$A297=$A295,$B297&lt;&gt;$B295)),"ID LISTS UNALIGNED",and($A297&lt;&gt;"",countif('5) Release_Track'!$F:$F,$A297)=0),"NO ISRC MATCH in Release_Track",and($B297&lt;&gt;"",countif('5) Release_Track'!$G:$G,$B297)=0),"NO CATALOG ID MATCH in Release_Track",iserror(vlookup($A297&amp;$B297,'5) Release_Track'!$F:$F&amp;'5) Release_Track'!$G:$G,1,0)),"NO ISRC-CATALOG ID pair MATCH in Release_Track" )</f>
        <v>Reinado Vazio</v>
      </c>
      <c r="D297" s="164" t="str">
        <f t="array" ref="D297">ifs(and(isblank($A297),isblank($B297)),"", not(iserror(vlookup($A297&amp;$B297,'5) Release_Track'!$F:$F&amp;'5) Release_Track'!$G:$G,1,0))),vlookup($A297&amp;$B297,{'5) Release_Track'!$F:$F&amp;'5) Release_Track'!$G:$G,'5) Release_Track'!$I:$I},2,0), or(and(not(isblank($B297)),$B297=$B295,$A297&lt;&gt;$A295),and(not(isblank($A297)),$A297=$A295,$B297&lt;&gt;$B295)),"ID LISTS UNALIGNED",and($A297&lt;&gt;"",countif('5) Release_Track'!$F:$F,$A297)=0),"NO ISRC MATCH in Release_Track",and($B297&lt;&gt;"",countif('5) Release_Track'!$G:$G,$B297)=0),"NO CATALOG ID MATCH in Release_Track",iserror(vlookup($A297&amp;$B297,'5) Release_Track'!$F:$F&amp;'5) Release_Track'!$G:$G,1,0)),"NO ISRC-CATALOG ID pair MATCH in Release_Track" )</f>
        <v>Speed Up</v>
      </c>
      <c r="E297" s="195" t="s">
        <v>1286</v>
      </c>
      <c r="F297" s="93" t="s">
        <v>1305</v>
      </c>
      <c r="G297" s="196">
        <v>0.5</v>
      </c>
      <c r="H297" s="192">
        <f t="shared" si="1"/>
        <v>0.5</v>
      </c>
      <c r="I297" s="34" t="s">
        <v>1306</v>
      </c>
      <c r="J297" s="20"/>
      <c r="K297" s="20"/>
      <c r="L297" s="8" t="str">
        <f>"insert into ComposerContent VALUES ((select max(ComposerId) from Composers where Name=N'"&amp;SUBSTITUTE(trim(E297),"'","''")&amp;"' and EnterpriseId="&amp;EntId&amp;"), "&amp;G297*100&amp;", "&amp;if(ISBLANK(B297),"(select max(TrackId) from tracks where isrc='"&amp;A297&amp;"' and EnterpriseId="&amp;EntId&amp;")","(select max(TrackId) from Tracks where TrackVendorId='"&amp;SUBSTITUTE(B297,"'","''")&amp;"' and  EnterpriseId="&amp;EntId&amp;")")&amp;", null, 0, 0, "&amp;if(I297&lt;&gt;"Published (managed by a publisher)", "null", "(select PublisherId from Publishers where name=N'"&amp;SUBSTITUTE(trim(J297),"'","''")&amp;"' and EnterpriseId="&amp;EntId&amp;")")&amp;" , null, (select RightsId from MechanicalsRights where RightsName='"&amp;SUBSTITUTE(I297,"'","''")&amp;"'), null, null, (select RoleId from ContributorRoles where Name='"&amp;F297&amp;"'))"</f>
        <v>insert into ComposerContent VALUES ((select max(ComposerId) from Composers where Name=N'Plauto Poeckel' and EnterpriseId=647322), 50, (select max(TrackId) from tracks where isrc='BKTOK2300143' and EnterpriseId=647322), null, 0, 0, null , null, (select RightsId from MechanicalsRights where RightsName='Copyright control (self-published)'), null, null, (select RoleId from ContributorRoles where Name='Composer &amp; Lyricist'))</v>
      </c>
      <c r="M297" s="28" t="str">
        <f>VLOOKUP(A297,'9) Audio_Properties'!A:A,1,0)</f>
        <v>BKTOK2300143</v>
      </c>
    </row>
    <row r="298">
      <c r="A298" s="34" t="s">
        <v>1175</v>
      </c>
      <c r="B298" s="84"/>
      <c r="C298" s="164" t="str">
        <f t="array" ref="C298">ifs(and(isblank($A298),isblank($B298)),"", not(iserror(vlookup($A298&amp;$B298,'5) Release_Track'!$F:$F&amp;'5) Release_Track'!$G:$G,1,0))),vlookup($A298&amp;$B298,{'5) Release_Track'!$F:$F&amp;'5) Release_Track'!$G:$G,'5) Release_Track'!$H:$H},2,0), or(and(not(isblank($B298)),$B298=$B296,$A298&lt;&gt;$A296),and(not(isblank($A298)),$A298=$A296,$B298&lt;&gt;$B296)),"ID LISTS UNALIGNED",and($A298&lt;&gt;"",countif('5) Release_Track'!$F:$F,$A298)=0),"NO ISRC MATCH in Release_Track",and($B298&lt;&gt;"",countif('5) Release_Track'!$G:$G,$B298)=0),"NO CATALOG ID MATCH in Release_Track",iserror(vlookup($A298&amp;$B298,'5) Release_Track'!$F:$F&amp;'5) Release_Track'!$G:$G,1,0)),"NO ISRC-CATALOG ID pair MATCH in Release_Track" )</f>
        <v>Reinado Vazio</v>
      </c>
      <c r="D298" s="164" t="str">
        <f t="array" ref="D298">ifs(and(isblank($A298),isblank($B298)),"", not(iserror(vlookup($A298&amp;$B298,'5) Release_Track'!$F:$F&amp;'5) Release_Track'!$G:$G,1,0))),vlookup($A298&amp;$B298,{'5) Release_Track'!$F:$F&amp;'5) Release_Track'!$G:$G,'5) Release_Track'!$I:$I},2,0), or(and(not(isblank($B298)),$B298=$B296,$A298&lt;&gt;$A296),and(not(isblank($A298)),$A298=$A296,$B298&lt;&gt;$B296)),"ID LISTS UNALIGNED",and($A298&lt;&gt;"",countif('5) Release_Track'!$F:$F,$A298)=0),"NO ISRC MATCH in Release_Track",and($B298&lt;&gt;"",countif('5) Release_Track'!$G:$G,$B298)=0),"NO CATALOG ID MATCH in Release_Track",iserror(vlookup($A298&amp;$B298,'5) Release_Track'!$F:$F&amp;'5) Release_Track'!$G:$G,1,0)),"NO ISRC-CATALOG ID pair MATCH in Release_Track" )</f>
        <v>Speed Up</v>
      </c>
      <c r="E298" s="195" t="s">
        <v>1279</v>
      </c>
      <c r="F298" s="93" t="s">
        <v>1305</v>
      </c>
      <c r="G298" s="196">
        <v>0.5</v>
      </c>
      <c r="H298" s="192">
        <f t="shared" si="1"/>
        <v>1</v>
      </c>
      <c r="I298" s="34" t="s">
        <v>1306</v>
      </c>
      <c r="J298" s="20"/>
      <c r="K298" s="20"/>
      <c r="L298" s="8" t="str">
        <f>"insert into ComposerContent VALUES ((select max(ComposerId) from Composers where Name=N'"&amp;SUBSTITUTE(trim(E298),"'","''")&amp;"' and EnterpriseId="&amp;EntId&amp;"), "&amp;G298*100&amp;", "&amp;if(ISBLANK(B298),"(select max(TrackId) from tracks where isrc='"&amp;A298&amp;"' and EnterpriseId="&amp;EntId&amp;")","(select max(TrackId) from Tracks where TrackVendorId='"&amp;SUBSTITUTE(B298,"'","''")&amp;"' and  EnterpriseId="&amp;EntId&amp;")")&amp;", null, 0, 0, "&amp;if(I298&lt;&gt;"Published (managed by a publisher)", "null", "(select PublisherId from Publishers where name=N'"&amp;SUBSTITUTE(trim(J298),"'","''")&amp;"' and EnterpriseId="&amp;EntId&amp;")")&amp;" , null, (select RightsId from MechanicalsRights where RightsName='"&amp;SUBSTITUTE(I298,"'","''")&amp;"'), null, null, (select RoleId from ContributorRoles where Name='"&amp;F298&amp;"'))"</f>
        <v>insert into ComposerContent VALUES ((select max(ComposerId) from Composers where Name=N'Lucas Gonçalves' and EnterpriseId=647322), 50, (select max(TrackId) from tracks where isrc='BKTOK2300143' and EnterpriseId=647322), null, 0, 0, null , null, (select RightsId from MechanicalsRights where RightsName='Copyright control (self-published)'), null, null, (select RoleId from ContributorRoles where Name='Composer &amp; Lyricist'))</v>
      </c>
      <c r="M298" s="28" t="str">
        <f>VLOOKUP(A298,'9) Audio_Properties'!A:A,1,0)</f>
        <v>BKTOK2300143</v>
      </c>
    </row>
    <row r="299">
      <c r="A299" s="100" t="s">
        <v>1177</v>
      </c>
      <c r="B299" s="103"/>
      <c r="C299" s="50" t="str">
        <f t="array" ref="C299">ifs(and(isblank($A299),isblank($B299)),"", not(iserror(vlookup($A299&amp;$B299,'5) Release_Track'!$F:$F&amp;'5) Release_Track'!$G:$G,1,0))),vlookup($A299&amp;$B299,{'5) Release_Track'!$F:$F&amp;'5) Release_Track'!$G:$G,'5) Release_Track'!$H:$H},2,0), or(and(not(isblank($B299)),$B299=$B297,$A299&lt;&gt;$A297),and(not(isblank($A299)),$A299=$A297,$B299&lt;&gt;$B297)),"ID LISTS UNALIGNED",and($A299&lt;&gt;"",countif('5) Release_Track'!$F:$F,$A299)=0),"NO ISRC MATCH in Release_Track",and($B299&lt;&gt;"",countif('5) Release_Track'!$G:$G,$B299)=0),"NO CATALOG ID MATCH in Release_Track",iserror(vlookup($A299&amp;$B299,'5) Release_Track'!$F:$F&amp;'5) Release_Track'!$G:$G,1,0)),"NO ISRC-CATALOG ID pair MATCH in Release_Track" )</f>
        <v>General Divino</v>
      </c>
      <c r="D299" s="74" t="str">
        <f t="array" ref="D299">ifs(and(isblank($A299),isblank($B299)),"", not(iserror(vlookup($A299&amp;$B299,'5) Release_Track'!$F:$F&amp;'5) Release_Track'!$G:$G,1,0))),vlookup($A299&amp;$B299,{'5) Release_Track'!$F:$F&amp;'5) Release_Track'!$G:$G,'5) Release_Track'!$I:$I},2,0), or(and(not(isblank($B299)),$B299=$B297,$A299&lt;&gt;$A297),and(not(isblank($A299)),$A299=$A297,$B299&lt;&gt;$B297)),"ID LISTS UNALIGNED",and($A299&lt;&gt;"",countif('5) Release_Track'!$F:$F,$A299)=0),"NO ISRC MATCH in Release_Track",and($B299&lt;&gt;"",countif('5) Release_Track'!$G:$G,$B299)=0),"NO CATALOG ID MATCH in Release_Track",iserror(vlookup($A299&amp;$B299,'5) Release_Track'!$F:$F&amp;'5) Release_Track'!$G:$G,1,0)),"NO ISRC-CATALOG ID pair MATCH in Release_Track" )</f>
        <v/>
      </c>
      <c r="E299" s="202" t="s">
        <v>1286</v>
      </c>
      <c r="F299" s="199" t="s">
        <v>1305</v>
      </c>
      <c r="G299" s="200">
        <v>0.5</v>
      </c>
      <c r="H299" s="192">
        <f t="shared" si="1"/>
        <v>0.5</v>
      </c>
      <c r="I299" s="100" t="s">
        <v>1306</v>
      </c>
      <c r="J299" s="20"/>
      <c r="K299" s="20"/>
      <c r="L299" s="8" t="str">
        <f>"insert into ComposerContent VALUES ((select max(ComposerId) from Composers where Name=N'"&amp;SUBSTITUTE(trim(E299),"'","''")&amp;"' and EnterpriseId="&amp;EntId&amp;"), "&amp;G299*100&amp;", "&amp;if(ISBLANK(B299),"(select max(TrackId) from tracks where isrc='"&amp;A299&amp;"' and EnterpriseId="&amp;EntId&amp;")","(select max(TrackId) from Tracks where TrackVendorId='"&amp;SUBSTITUTE(B299,"'","''")&amp;"' and  EnterpriseId="&amp;EntId&amp;")")&amp;", null, 0, 0, "&amp;if(I299&lt;&gt;"Published (managed by a publisher)", "null", "(select PublisherId from Publishers where name=N'"&amp;SUBSTITUTE(trim(J299),"'","''")&amp;"' and EnterpriseId="&amp;EntId&amp;")")&amp;" , null, (select RightsId from MechanicalsRights where RightsName='"&amp;SUBSTITUTE(I299,"'","''")&amp;"'), null, null, (select RoleId from ContributorRoles where Name='"&amp;F299&amp;"'))"</f>
        <v>insert into ComposerContent VALUES ((select max(ComposerId) from Composers where Name=N'Plauto Poeckel' and EnterpriseId=647322), 50, (select max(TrackId) from tracks where isrc='BKTOK2300144' and EnterpriseId=647322), null, 0, 0, null , null, (select RightsId from MechanicalsRights where RightsName='Copyright control (self-published)'), null, null, (select RoleId from ContributorRoles where Name='Composer &amp; Lyricist'))</v>
      </c>
      <c r="M299" s="28" t="str">
        <f>VLOOKUP(A299,'9) Audio_Properties'!A:A,1,0)</f>
        <v>BKTOK2300144</v>
      </c>
    </row>
    <row r="300">
      <c r="A300" s="100" t="s">
        <v>1177</v>
      </c>
      <c r="B300" s="103"/>
      <c r="C300" s="50" t="str">
        <f t="array" ref="C300">ifs(and(isblank($A300),isblank($B300)),"", not(iserror(vlookup($A300&amp;$B300,'5) Release_Track'!$F:$F&amp;'5) Release_Track'!$G:$G,1,0))),vlookup($A300&amp;$B300,{'5) Release_Track'!$F:$F&amp;'5) Release_Track'!$G:$G,'5) Release_Track'!$H:$H},2,0), or(and(not(isblank($B300)),$B300=$B298,$A300&lt;&gt;$A298),and(not(isblank($A300)),$A300=$A298,$B300&lt;&gt;$B298)),"ID LISTS UNALIGNED",and($A300&lt;&gt;"",countif('5) Release_Track'!$F:$F,$A300)=0),"NO ISRC MATCH in Release_Track",and($B300&lt;&gt;"",countif('5) Release_Track'!$G:$G,$B300)=0),"NO CATALOG ID MATCH in Release_Track",iserror(vlookup($A300&amp;$B300,'5) Release_Track'!$F:$F&amp;'5) Release_Track'!$G:$G,1,0)),"NO ISRC-CATALOG ID pair MATCH in Release_Track" )</f>
        <v>General Divino</v>
      </c>
      <c r="D300" s="74"/>
      <c r="E300" s="202" t="s">
        <v>1267</v>
      </c>
      <c r="F300" s="199" t="s">
        <v>1305</v>
      </c>
      <c r="G300" s="200">
        <v>0.5</v>
      </c>
      <c r="H300" s="192">
        <f t="shared" si="1"/>
        <v>1</v>
      </c>
      <c r="I300" s="100" t="s">
        <v>1306</v>
      </c>
      <c r="J300" s="20"/>
      <c r="K300" s="20"/>
      <c r="L300" s="8" t="str">
        <f>"insert into ComposerContent VALUES ((select max(ComposerId) from Composers where Name=N'"&amp;SUBSTITUTE(trim(E300),"'","''")&amp;"' and EnterpriseId="&amp;EntId&amp;"), "&amp;G300*100&amp;", "&amp;if(ISBLANK(B300),"(select max(TrackId) from tracks where isrc='"&amp;A300&amp;"' and EnterpriseId="&amp;EntId&amp;")","(select max(TrackId) from Tracks where TrackVendorId='"&amp;SUBSTITUTE(B300,"'","''")&amp;"' and  EnterpriseId="&amp;EntId&amp;")")&amp;", null, 0, 0, "&amp;if(I300&lt;&gt;"Published (managed by a publisher)", "null", "(select PublisherId from Publishers where name=N'"&amp;SUBSTITUTE(trim(J300),"'","''")&amp;"' and EnterpriseId="&amp;EntId&amp;")")&amp;" , null, (select RightsId from MechanicalsRights where RightsName='"&amp;SUBSTITUTE(I300,"'","''")&amp;"'), null, null, (select RoleId from ContributorRoles where Name='"&amp;F300&amp;"'))"</f>
        <v>insert into ComposerContent VALUES ((select max(ComposerId) from Composers where Name=N'Atilla Nascimento' and EnterpriseId=647322), 50, (select max(TrackId) from tracks where isrc='BKTOK2300144' and EnterpriseId=647322), null, 0, 0, null , null, (select RightsId from MechanicalsRights where RightsName='Copyright control (self-published)'), null, null, (select RoleId from ContributorRoles where Name='Composer &amp; Lyricist'))</v>
      </c>
      <c r="M300" s="28" t="str">
        <f>VLOOKUP(A300,'9) Audio_Properties'!A:A,1,0)</f>
        <v>BKTOK2300144</v>
      </c>
    </row>
    <row r="301">
      <c r="A301" s="100" t="s">
        <v>1179</v>
      </c>
      <c r="B301" s="103"/>
      <c r="C301" s="50" t="str">
        <f t="array" ref="C301">ifs(and(isblank($A301),isblank($B301)),"", not(iserror(vlookup($A301&amp;$B301,'5) Release_Track'!$F:$F&amp;'5) Release_Track'!$G:$G,1,0))),vlookup($A301&amp;$B301,{'5) Release_Track'!$F:$F&amp;'5) Release_Track'!$G:$G,'5) Release_Track'!$H:$H},2,0), or(and(not(isblank($B301)),$B301=$B299,$A301&lt;&gt;$A299),and(not(isblank($A301)),$A301=$A299,$B301&lt;&gt;$B299)),"ID LISTS UNALIGNED",and($A301&lt;&gt;"",countif('5) Release_Track'!$F:$F,$A301)=0),"NO ISRC MATCH in Release_Track",and($B301&lt;&gt;"",countif('5) Release_Track'!$G:$G,$B301)=0),"NO CATALOG ID MATCH in Release_Track",iserror(vlookup($A301&amp;$B301,'5) Release_Track'!$F:$F&amp;'5) Release_Track'!$G:$G,1,0)),"NO ISRC-CATALOG ID pair MATCH in Release_Track" )</f>
        <v>General Divino</v>
      </c>
      <c r="D301" s="50" t="str">
        <f t="array" ref="D301">ifs(and(isblank($A301),isblank($B301)),"", not(iserror(vlookup($A301&amp;$B301,'5) Release_Track'!$F:$F&amp;'5) Release_Track'!$G:$G,1,0))),vlookup($A301&amp;$B301,{'5) Release_Track'!$F:$F&amp;'5) Release_Track'!$G:$G,'5) Release_Track'!$I:$I},2,0), or(and(not(isblank($B301)),$B301=$B299,$A301&lt;&gt;$A299),and(not(isblank($A301)),$A301=$A299,$B301&lt;&gt;$B299)),"ID LISTS UNALIGNED",and($A301&lt;&gt;"",countif('5) Release_Track'!$F:$F,$A301)=0),"NO ISRC MATCH in Release_Track",and($B301&lt;&gt;"",countif('5) Release_Track'!$G:$G,$B301)=0),"NO CATALOG ID MATCH in Release_Track",iserror(vlookup($A301&amp;$B301,'5) Release_Track'!$F:$F&amp;'5) Release_Track'!$G:$G,1,0)),"NO ISRC-CATALOG ID pair MATCH in Release_Track" )</f>
        <v>Speed Up</v>
      </c>
      <c r="E301" s="202" t="s">
        <v>1286</v>
      </c>
      <c r="F301" s="199" t="s">
        <v>1305</v>
      </c>
      <c r="G301" s="200">
        <v>0.5</v>
      </c>
      <c r="H301" s="192">
        <f t="shared" si="1"/>
        <v>0.5</v>
      </c>
      <c r="I301" s="100" t="s">
        <v>1306</v>
      </c>
      <c r="J301" s="20"/>
      <c r="K301" s="20"/>
      <c r="L301" s="8" t="str">
        <f>"insert into ComposerContent VALUES ((select max(ComposerId) from Composers where Name=N'"&amp;SUBSTITUTE(trim(E301),"'","''")&amp;"' and EnterpriseId="&amp;EntId&amp;"), "&amp;G301*100&amp;", "&amp;if(ISBLANK(B301),"(select max(TrackId) from tracks where isrc='"&amp;A301&amp;"' and EnterpriseId="&amp;EntId&amp;")","(select max(TrackId) from Tracks where TrackVendorId='"&amp;SUBSTITUTE(B301,"'","''")&amp;"' and  EnterpriseId="&amp;EntId&amp;")")&amp;", null, 0, 0, "&amp;if(I301&lt;&gt;"Published (managed by a publisher)", "null", "(select PublisherId from Publishers where name=N'"&amp;SUBSTITUTE(trim(J301),"'","''")&amp;"' and EnterpriseId="&amp;EntId&amp;")")&amp;" , null, (select RightsId from MechanicalsRights where RightsName='"&amp;SUBSTITUTE(I301,"'","''")&amp;"'), null, null, (select RoleId from ContributorRoles where Name='"&amp;F301&amp;"'))"</f>
        <v>insert into ComposerContent VALUES ((select max(ComposerId) from Composers where Name=N'Plauto Poeckel' and EnterpriseId=647322), 50, (select max(TrackId) from tracks where isrc='BKTOK2300145' and EnterpriseId=647322), null, 0, 0, null , null, (select RightsId from MechanicalsRights where RightsName='Copyright control (self-published)'), null, null, (select RoleId from ContributorRoles where Name='Composer &amp; Lyricist'))</v>
      </c>
      <c r="M301" s="28" t="str">
        <f>VLOOKUP(A301,'9) Audio_Properties'!A:A,1,0)</f>
        <v>BKTOK2300145</v>
      </c>
    </row>
    <row r="302">
      <c r="A302" s="100" t="s">
        <v>1179</v>
      </c>
      <c r="B302" s="103"/>
      <c r="C302" s="50" t="str">
        <f t="array" ref="C302">ifs(and(isblank($A302),isblank($B302)),"", not(iserror(vlookup($A302&amp;$B302,'5) Release_Track'!$F:$F&amp;'5) Release_Track'!$G:$G,1,0))),vlookup($A302&amp;$B302,{'5) Release_Track'!$F:$F&amp;'5) Release_Track'!$G:$G,'5) Release_Track'!$H:$H},2,0), or(and(not(isblank($B302)),$B302=$B300,$A302&lt;&gt;$A300),and(not(isblank($A302)),$A302=$A300,$B302&lt;&gt;$B300)),"ID LISTS UNALIGNED",and($A302&lt;&gt;"",countif('5) Release_Track'!$F:$F,$A302)=0),"NO ISRC MATCH in Release_Track",and($B302&lt;&gt;"",countif('5) Release_Track'!$G:$G,$B302)=0),"NO CATALOG ID MATCH in Release_Track",iserror(vlookup($A302&amp;$B302,'5) Release_Track'!$F:$F&amp;'5) Release_Track'!$G:$G,1,0)),"NO ISRC-CATALOG ID pair MATCH in Release_Track" )</f>
        <v>General Divino</v>
      </c>
      <c r="D302" s="50" t="str">
        <f t="array" ref="D302">ifs(and(isblank($A302),isblank($B302)),"", not(iserror(vlookup($A302&amp;$B302,'5) Release_Track'!$F:$F&amp;'5) Release_Track'!$G:$G,1,0))),vlookup($A302&amp;$B302,{'5) Release_Track'!$F:$F&amp;'5) Release_Track'!$G:$G,'5) Release_Track'!$I:$I},2,0), or(and(not(isblank($B302)),$B302=$B300,$A302&lt;&gt;$A300),and(not(isblank($A302)),$A302=$A300,$B302&lt;&gt;$B300)),"ID LISTS UNALIGNED",and($A302&lt;&gt;"",countif('5) Release_Track'!$F:$F,$A302)=0),"NO ISRC MATCH in Release_Track",and($B302&lt;&gt;"",countif('5) Release_Track'!$G:$G,$B302)=0),"NO CATALOG ID MATCH in Release_Track",iserror(vlookup($A302&amp;$B302,'5) Release_Track'!$F:$F&amp;'5) Release_Track'!$G:$G,1,0)),"NO ISRC-CATALOG ID pair MATCH in Release_Track" )</f>
        <v>Speed Up</v>
      </c>
      <c r="E302" s="202" t="s">
        <v>1267</v>
      </c>
      <c r="F302" s="199" t="s">
        <v>1305</v>
      </c>
      <c r="G302" s="200">
        <v>0.5</v>
      </c>
      <c r="H302" s="192">
        <f t="shared" si="1"/>
        <v>1</v>
      </c>
      <c r="I302" s="100" t="s">
        <v>1306</v>
      </c>
      <c r="J302" s="20"/>
      <c r="K302" s="20"/>
      <c r="L302" s="8" t="str">
        <f>"insert into ComposerContent VALUES ((select max(ComposerId) from Composers where Name=N'"&amp;SUBSTITUTE(trim(E302),"'","''")&amp;"' and EnterpriseId="&amp;EntId&amp;"), "&amp;G302*100&amp;", "&amp;if(ISBLANK(B302),"(select max(TrackId) from tracks where isrc='"&amp;A302&amp;"' and EnterpriseId="&amp;EntId&amp;")","(select max(TrackId) from Tracks where TrackVendorId='"&amp;SUBSTITUTE(B302,"'","''")&amp;"' and  EnterpriseId="&amp;EntId&amp;")")&amp;", null, 0, 0, "&amp;if(I302&lt;&gt;"Published (managed by a publisher)", "null", "(select PublisherId from Publishers where name=N'"&amp;SUBSTITUTE(trim(J302),"'","''")&amp;"' and EnterpriseId="&amp;EntId&amp;")")&amp;" , null, (select RightsId from MechanicalsRights where RightsName='"&amp;SUBSTITUTE(I302,"'","''")&amp;"'), null, null, (select RoleId from ContributorRoles where Name='"&amp;F302&amp;"'))"</f>
        <v>insert into ComposerContent VALUES ((select max(ComposerId) from Composers where Name=N'Atilla Nascimento' and EnterpriseId=647322), 50, (select max(TrackId) from tracks where isrc='BKTOK2300145' and EnterpriseId=647322), null, 0, 0, null , null, (select RightsId from MechanicalsRights where RightsName='Copyright control (self-published)'), null, null, (select RoleId from ContributorRoles where Name='Composer &amp; Lyricist'))</v>
      </c>
      <c r="M302" s="28" t="str">
        <f>VLOOKUP(A302,'9) Audio_Properties'!A:A,1,0)</f>
        <v>BKTOK2300145</v>
      </c>
    </row>
    <row r="303">
      <c r="A303" s="100" t="s">
        <v>1181</v>
      </c>
      <c r="B303" s="103"/>
      <c r="C303" s="50" t="str">
        <f t="array" ref="C303">ifs(and(isblank($A303),isblank($B303)),"", not(iserror(vlookup($A303&amp;$B303,'5) Release_Track'!$F:$F&amp;'5) Release_Track'!$G:$G,1,0))),vlookup($A303&amp;$B303,{'5) Release_Track'!$F:$F&amp;'5) Release_Track'!$G:$G,'5) Release_Track'!$H:$H},2,0), or(and(not(isblank($B303)),$B303=$B302,$A303&lt;&gt;$A302),and(not(isblank($A303)),$A303=$A302,$B303&lt;&gt;$B302)),"ID LISTS UNALIGNED",and($A303&lt;&gt;"",countif('5) Release_Track'!$F:$F,$A303)=0),"NO ISRC MATCH in Release_Track",and($B303&lt;&gt;"",countif('5) Release_Track'!$G:$G,$B303)=0),"NO CATALOG ID MATCH in Release_Track",iserror(vlookup($A303&amp;$B303,'5) Release_Track'!$F:$F&amp;'5) Release_Track'!$G:$G,1,0)),"NO ISRC-CATALOG ID pair MATCH in Release_Track" )</f>
        <v>Jogo de Reis</v>
      </c>
      <c r="D303" s="74" t="str">
        <f t="array" ref="D303">ifs(and(isblank($A303),isblank($B303)),"", not(iserror(vlookup($A303&amp;$B303,'5) Release_Track'!$F:$F&amp;'5) Release_Track'!$G:$G,1,0))),vlookup($A303&amp;$B303,{'5) Release_Track'!$F:$F&amp;'5) Release_Track'!$G:$G,'5) Release_Track'!$I:$I},2,0), or(and(not(isblank($B303)),$B303=$B302,$A303&lt;&gt;$A302),and(not(isblank($A303)),$A303=$A302,$B303&lt;&gt;$B302)),"ID LISTS UNALIGNED",and($A303&lt;&gt;"",countif('5) Release_Track'!$F:$F,$A303)=0),"NO ISRC MATCH in Release_Track",and($B303&lt;&gt;"",countif('5) Release_Track'!$G:$G,$B303)=0),"NO CATALOG ID MATCH in Release_Track",iserror(vlookup($A303&amp;$B303,'5) Release_Track'!$F:$F&amp;'5) Release_Track'!$G:$G,1,0)),"NO ISRC-CATALOG ID pair MATCH in Release_Track" )</f>
        <v/>
      </c>
      <c r="E303" s="202" t="s">
        <v>1286</v>
      </c>
      <c r="F303" s="199" t="s">
        <v>1305</v>
      </c>
      <c r="G303" s="200">
        <v>0.25</v>
      </c>
      <c r="H303" s="192">
        <f t="shared" si="1"/>
        <v>0.25</v>
      </c>
      <c r="I303" s="100" t="s">
        <v>1306</v>
      </c>
      <c r="J303" s="20"/>
      <c r="K303" s="20"/>
      <c r="L303" s="8" t="str">
        <f>"insert into ComposerContent VALUES ((select max(ComposerId) from Composers where Name=N'"&amp;SUBSTITUTE(trim(E303),"'","''")&amp;"' and EnterpriseId="&amp;EntId&amp;"), "&amp;G303*100&amp;", "&amp;if(ISBLANK(B303),"(select max(TrackId) from tracks where isrc='"&amp;A303&amp;"' and EnterpriseId="&amp;EntId&amp;")","(select max(TrackId) from Tracks where TrackVendorId='"&amp;SUBSTITUTE(B303,"'","''")&amp;"' and  EnterpriseId="&amp;EntId&amp;")")&amp;", null, 0, 0, "&amp;if(I303&lt;&gt;"Published (managed by a publisher)", "null", "(select PublisherId from Publishers where name=N'"&amp;SUBSTITUTE(trim(J303),"'","''")&amp;"' and EnterpriseId="&amp;EntId&amp;")")&amp;" , null, (select RightsId from MechanicalsRights where RightsName='"&amp;SUBSTITUTE(I303,"'","''")&amp;"'), null, null, (select RoleId from ContributorRoles where Name='"&amp;F303&amp;"'))"</f>
        <v>insert into ComposerContent VALUES ((select max(ComposerId) from Composers where Name=N'Plauto Poeckel' and EnterpriseId=647322), 25, (select max(TrackId) from tracks where isrc='BKTOK2300148' and EnterpriseId=647322), null, 0, 0, null , null, (select RightsId from MechanicalsRights where RightsName='Copyright control (self-published)'), null, null, (select RoleId from ContributorRoles where Name='Composer &amp; Lyricist'))</v>
      </c>
      <c r="M303" s="28" t="str">
        <f>VLOOKUP(A303,'9) Audio_Properties'!A:A,1,0)</f>
        <v>BKTOK2300148</v>
      </c>
    </row>
    <row r="304">
      <c r="A304" s="100" t="s">
        <v>1181</v>
      </c>
      <c r="B304" s="103"/>
      <c r="C304" s="50" t="str">
        <f t="array" ref="C304">ifs(and(isblank($A304),isblank($B304)),"", not(iserror(vlookup($A304&amp;$B304,'5) Release_Track'!$F:$F&amp;'5) Release_Track'!$G:$G,1,0))),vlookup($A304&amp;$B304,{'5) Release_Track'!$F:$F&amp;'5) Release_Track'!$G:$G,'5) Release_Track'!$H:$H},2,0), or(and(not(isblank($B304)),$B304=$B303,$A304&lt;&gt;$A303),and(not(isblank($A304)),$A304=$A303,$B304&lt;&gt;$B303)),"ID LISTS UNALIGNED",and($A304&lt;&gt;"",countif('5) Release_Track'!$F:$F,$A304)=0),"NO ISRC MATCH in Release_Track",and($B304&lt;&gt;"",countif('5) Release_Track'!$G:$G,$B304)=0),"NO CATALOG ID MATCH in Release_Track",iserror(vlookup($A304&amp;$B304,'5) Release_Track'!$F:$F&amp;'5) Release_Track'!$G:$G,1,0)),"NO ISRC-CATALOG ID pair MATCH in Release_Track" )</f>
        <v>Jogo de Reis</v>
      </c>
      <c r="D304" s="74"/>
      <c r="E304" s="202" t="s">
        <v>1279</v>
      </c>
      <c r="F304" s="199" t="s">
        <v>1305</v>
      </c>
      <c r="G304" s="200">
        <v>0.25</v>
      </c>
      <c r="H304" s="192">
        <f t="shared" si="1"/>
        <v>0.5</v>
      </c>
      <c r="I304" s="100" t="s">
        <v>1306</v>
      </c>
      <c r="J304" s="20"/>
      <c r="K304" s="20"/>
      <c r="L304" s="8" t="str">
        <f>"insert into ComposerContent VALUES ((select max(ComposerId) from Composers where Name=N'"&amp;SUBSTITUTE(trim(E304),"'","''")&amp;"' and EnterpriseId="&amp;EntId&amp;"), "&amp;G304*100&amp;", "&amp;if(ISBLANK(B304),"(select max(TrackId) from tracks where isrc='"&amp;A304&amp;"' and EnterpriseId="&amp;EntId&amp;")","(select max(TrackId) from Tracks where TrackVendorId='"&amp;SUBSTITUTE(B304,"'","''")&amp;"' and  EnterpriseId="&amp;EntId&amp;")")&amp;", null, 0, 0, "&amp;if(I304&lt;&gt;"Published (managed by a publisher)", "null", "(select PublisherId from Publishers where name=N'"&amp;SUBSTITUTE(trim(J304),"'","''")&amp;"' and EnterpriseId="&amp;EntId&amp;")")&amp;" , null, (select RightsId from MechanicalsRights where RightsName='"&amp;SUBSTITUTE(I304,"'","''")&amp;"'), null, null, (select RoleId from ContributorRoles where Name='"&amp;F304&amp;"'))"</f>
        <v>insert into ComposerContent VALUES ((select max(ComposerId) from Composers where Name=N'Lucas Gonçalves' and EnterpriseId=647322), 25, (select max(TrackId) from tracks where isrc='BKTOK2300148' and EnterpriseId=647322), null, 0, 0, null , null, (select RightsId from MechanicalsRights where RightsName='Copyright control (self-published)'), null, null, (select RoleId from ContributorRoles where Name='Composer &amp; Lyricist'))</v>
      </c>
      <c r="M304" s="28" t="str">
        <f>VLOOKUP(A304,'9) Audio_Properties'!A:A,1,0)</f>
        <v>BKTOK2300148</v>
      </c>
    </row>
    <row r="305">
      <c r="A305" s="100" t="s">
        <v>1181</v>
      </c>
      <c r="B305" s="103"/>
      <c r="C305" s="50" t="str">
        <f t="array" ref="C305">ifs(and(isblank($A305),isblank($B305)),"", not(iserror(vlookup($A305&amp;$B305,'5) Release_Track'!$F:$F&amp;'5) Release_Track'!$G:$G,1,0))),vlookup($A305&amp;$B305,{'5) Release_Track'!$F:$F&amp;'5) Release_Track'!$G:$G,'5) Release_Track'!$H:$H},2,0), or(and(not(isblank($B305)),$B305=$B304,$A305&lt;&gt;$A304),and(not(isblank($A305)),$A305=$A304,$B305&lt;&gt;$B304)),"ID LISTS UNALIGNED",and($A305&lt;&gt;"",countif('5) Release_Track'!$F:$F,$A305)=0),"NO ISRC MATCH in Release_Track",and($B305&lt;&gt;"",countif('5) Release_Track'!$G:$G,$B305)=0),"NO CATALOG ID MATCH in Release_Track",iserror(vlookup($A305&amp;$B305,'5) Release_Track'!$F:$F&amp;'5) Release_Track'!$G:$G,1,0)),"NO ISRC-CATALOG ID pair MATCH in Release_Track" )</f>
        <v>Jogo de Reis</v>
      </c>
      <c r="D305" s="74"/>
      <c r="E305" s="202" t="s">
        <v>1267</v>
      </c>
      <c r="F305" s="199" t="s">
        <v>1305</v>
      </c>
      <c r="G305" s="200">
        <v>0.25</v>
      </c>
      <c r="H305" s="192">
        <f t="shared" si="1"/>
        <v>0.75</v>
      </c>
      <c r="I305" s="100" t="s">
        <v>1306</v>
      </c>
      <c r="J305" s="20"/>
      <c r="K305" s="20"/>
      <c r="L305" s="8" t="str">
        <f>"insert into ComposerContent VALUES ((select max(ComposerId) from Composers where Name=N'"&amp;SUBSTITUTE(trim(E305),"'","''")&amp;"' and EnterpriseId="&amp;EntId&amp;"), "&amp;G305*100&amp;", "&amp;if(ISBLANK(B305),"(select max(TrackId) from tracks where isrc='"&amp;A305&amp;"' and EnterpriseId="&amp;EntId&amp;")","(select max(TrackId) from Tracks where TrackVendorId='"&amp;SUBSTITUTE(B305,"'","''")&amp;"' and  EnterpriseId="&amp;EntId&amp;")")&amp;", null, 0, 0, "&amp;if(I305&lt;&gt;"Published (managed by a publisher)", "null", "(select PublisherId from Publishers where name=N'"&amp;SUBSTITUTE(trim(J305),"'","''")&amp;"' and EnterpriseId="&amp;EntId&amp;")")&amp;" , null, (select RightsId from MechanicalsRights where RightsName='"&amp;SUBSTITUTE(I305,"'","''")&amp;"'), null, null, (select RoleId from ContributorRoles where Name='"&amp;F305&amp;"'))"</f>
        <v>insert into ComposerContent VALUES ((select max(ComposerId) from Composers where Name=N'Atilla Nascimento' and EnterpriseId=647322), 25, (select max(TrackId) from tracks where isrc='BKTOK2300148' and EnterpriseId=647322), null, 0, 0, null , null, (select RightsId from MechanicalsRights where RightsName='Copyright control (self-published)'), null, null, (select RoleId from ContributorRoles where Name='Composer &amp; Lyricist'))</v>
      </c>
      <c r="M305" s="28" t="str">
        <f>VLOOKUP(A305,'9) Audio_Properties'!A:A,1,0)</f>
        <v>BKTOK2300148</v>
      </c>
    </row>
    <row r="306">
      <c r="A306" s="100" t="s">
        <v>1181</v>
      </c>
      <c r="B306" s="103"/>
      <c r="C306" s="50" t="str">
        <f t="array" ref="C306">ifs(and(isblank($A306),isblank($B306)),"", not(iserror(vlookup($A306&amp;$B306,'5) Release_Track'!$F:$F&amp;'5) Release_Track'!$G:$G,1,0))),vlookup($A306&amp;$B306,{'5) Release_Track'!$F:$F&amp;'5) Release_Track'!$G:$G,'5) Release_Track'!$H:$H},2,0), or(and(not(isblank($B306)),$B306=$B305,$A306&lt;&gt;$A305),and(not(isblank($A306)),$A306=$A305,$B306&lt;&gt;$B305)),"ID LISTS UNALIGNED",and($A306&lt;&gt;"",countif('5) Release_Track'!$F:$F,$A306)=0),"NO ISRC MATCH in Release_Track",and($B306&lt;&gt;"",countif('5) Release_Track'!$G:$G,$B306)=0),"NO CATALOG ID MATCH in Release_Track",iserror(vlookup($A306&amp;$B306,'5) Release_Track'!$F:$F&amp;'5) Release_Track'!$G:$G,1,0)),"NO ISRC-CATALOG ID pair MATCH in Release_Track" )</f>
        <v>Jogo de Reis</v>
      </c>
      <c r="D306" s="74"/>
      <c r="E306" s="202" t="s">
        <v>1278</v>
      </c>
      <c r="F306" s="199" t="s">
        <v>1305</v>
      </c>
      <c r="G306" s="200">
        <v>0.25</v>
      </c>
      <c r="H306" s="192">
        <f t="shared" si="1"/>
        <v>1</v>
      </c>
      <c r="I306" s="100" t="s">
        <v>1306</v>
      </c>
      <c r="J306" s="20"/>
      <c r="K306" s="20"/>
      <c r="L306" s="8" t="str">
        <f>"insert into ComposerContent VALUES ((select max(ComposerId) from Composers where Name=N'"&amp;SUBSTITUTE(trim(E306),"'","''")&amp;"' and EnterpriseId="&amp;EntId&amp;"), "&amp;G306*100&amp;", "&amp;if(ISBLANK(B306),"(select max(TrackId) from tracks where isrc='"&amp;A306&amp;"' and EnterpriseId="&amp;EntId&amp;")","(select max(TrackId) from Tracks where TrackVendorId='"&amp;SUBSTITUTE(B306,"'","''")&amp;"' and  EnterpriseId="&amp;EntId&amp;")")&amp;", null, 0, 0, "&amp;if(I306&lt;&gt;"Published (managed by a publisher)", "null", "(select PublisherId from Publishers where name=N'"&amp;SUBSTITUTE(trim(J306),"'","''")&amp;"' and EnterpriseId="&amp;EntId&amp;")")&amp;" , null, (select RightsId from MechanicalsRights where RightsName='"&amp;SUBSTITUTE(I306,"'","''")&amp;"'), null, null, (select RoleId from ContributorRoles where Name='"&amp;F306&amp;"'))"</f>
        <v>insert into ComposerContent VALUES ((select max(ComposerId) from Composers where Name=N'João Vitor Rosário Santana' and EnterpriseId=647322), 25, (select max(TrackId) from tracks where isrc='BKTOK2300148' and EnterpriseId=647322), null, 0, 0, null , null, (select RightsId from MechanicalsRights where RightsName='Copyright control (self-published)'), null, null, (select RoleId from ContributorRoles where Name='Composer &amp; Lyricist'))</v>
      </c>
      <c r="M306" s="28" t="str">
        <f>VLOOKUP(A306,'9) Audio_Properties'!A:A,1,0)</f>
        <v>BKTOK2300148</v>
      </c>
    </row>
    <row r="307">
      <c r="A307" s="100" t="s">
        <v>1183</v>
      </c>
      <c r="B307" s="103"/>
      <c r="C307" s="50" t="str">
        <f t="array" ref="C307">ifs(and(isblank($A307),isblank($B307)),"", not(iserror(vlookup($A307&amp;$B307,'5) Release_Track'!$F:$F&amp;'5) Release_Track'!$G:$G,1,0))),vlookup($A307&amp;$B307,{'5) Release_Track'!$F:$F&amp;'5) Release_Track'!$G:$G,'5) Release_Track'!$H:$H},2,0), or(and(not(isblank($B307)),$B307=$B303,$A307&lt;&gt;$A303),and(not(isblank($A307)),$A307=$A303,$B307&lt;&gt;$B303)),"ID LISTS UNALIGNED",and($A307&lt;&gt;"",countif('5) Release_Track'!$F:$F,$A307)=0),"NO ISRC MATCH in Release_Track",and($B307&lt;&gt;"",countif('5) Release_Track'!$G:$G,$B307)=0),"NO CATALOG ID MATCH in Release_Track",iserror(vlookup($A307&amp;$B307,'5) Release_Track'!$F:$F&amp;'5) Release_Track'!$G:$G,1,0)),"NO ISRC-CATALOG ID pair MATCH in Release_Track" )</f>
        <v>Jogo de Reis</v>
      </c>
      <c r="D307" s="50" t="str">
        <f t="array" ref="D307">ifs(and(isblank($A307),isblank($B307)),"", not(iserror(vlookup($A307&amp;$B307,'5) Release_Track'!$F:$F&amp;'5) Release_Track'!$G:$G,1,0))),vlookup($A307&amp;$B307,{'5) Release_Track'!$F:$F&amp;'5) Release_Track'!$G:$G,'5) Release_Track'!$I:$I},2,0), or(and(not(isblank($B307)),$B307=$B303,$A307&lt;&gt;$A303),and(not(isblank($A307)),$A307=$A303,$B307&lt;&gt;$B303)),"ID LISTS UNALIGNED",and($A307&lt;&gt;"",countif('5) Release_Track'!$F:$F,$A307)=0),"NO ISRC MATCH in Release_Track",and($B307&lt;&gt;"",countif('5) Release_Track'!$G:$G,$B307)=0),"NO CATALOG ID MATCH in Release_Track",iserror(vlookup($A307&amp;$B307,'5) Release_Track'!$F:$F&amp;'5) Release_Track'!$G:$G,1,0)),"NO ISRC-CATALOG ID pair MATCH in Release_Track" )</f>
        <v>Speed Up</v>
      </c>
      <c r="E307" s="202" t="s">
        <v>1286</v>
      </c>
      <c r="F307" s="199" t="s">
        <v>1305</v>
      </c>
      <c r="G307" s="200">
        <v>0.25</v>
      </c>
      <c r="H307" s="192">
        <f t="shared" si="1"/>
        <v>0.25</v>
      </c>
      <c r="I307" s="100" t="s">
        <v>1306</v>
      </c>
      <c r="J307" s="20"/>
      <c r="K307" s="20"/>
      <c r="L307" s="8" t="str">
        <f>"insert into ComposerContent VALUES ((select max(ComposerId) from Composers where Name=N'"&amp;SUBSTITUTE(trim(E307),"'","''")&amp;"' and EnterpriseId="&amp;EntId&amp;"), "&amp;G307*100&amp;", "&amp;if(ISBLANK(B307),"(select max(TrackId) from tracks where isrc='"&amp;A307&amp;"' and EnterpriseId="&amp;EntId&amp;")","(select max(TrackId) from Tracks where TrackVendorId='"&amp;SUBSTITUTE(B307,"'","''")&amp;"' and  EnterpriseId="&amp;EntId&amp;")")&amp;", null, 0, 0, "&amp;if(I307&lt;&gt;"Published (managed by a publisher)", "null", "(select PublisherId from Publishers where name=N'"&amp;SUBSTITUTE(trim(J307),"'","''")&amp;"' and EnterpriseId="&amp;EntId&amp;")")&amp;" , null, (select RightsId from MechanicalsRights where RightsName='"&amp;SUBSTITUTE(I307,"'","''")&amp;"'), null, null, (select RoleId from ContributorRoles where Name='"&amp;F307&amp;"'))"</f>
        <v>insert into ComposerContent VALUES ((select max(ComposerId) from Composers where Name=N'Plauto Poeckel' and EnterpriseId=647322), 25, (select max(TrackId) from tracks where isrc='BKTOK2300149' and EnterpriseId=647322), null, 0, 0, null , null, (select RightsId from MechanicalsRights where RightsName='Copyright control (self-published)'), null, null, (select RoleId from ContributorRoles where Name='Composer &amp; Lyricist'))</v>
      </c>
      <c r="M307" s="28" t="str">
        <f>VLOOKUP(A307,'9) Audio_Properties'!A:A,1,0)</f>
        <v>BKTOK2300149</v>
      </c>
    </row>
    <row r="308">
      <c r="A308" s="100" t="s">
        <v>1183</v>
      </c>
      <c r="B308" s="103"/>
      <c r="C308" s="50" t="str">
        <f t="array" ref="C308">ifs(and(isblank($A308),isblank($B308)),"", not(iserror(vlookup($A308&amp;$B308,'5) Release_Track'!$F:$F&amp;'5) Release_Track'!$G:$G,1,0))),vlookup($A308&amp;$B308,{'5) Release_Track'!$F:$F&amp;'5) Release_Track'!$G:$G,'5) Release_Track'!$H:$H},2,0), or(and(not(isblank($B308)),$B308=$B304,$A308&lt;&gt;$A304),and(not(isblank($A308)),$A308=$A304,$B308&lt;&gt;$B304)),"ID LISTS UNALIGNED",and($A308&lt;&gt;"",countif('5) Release_Track'!$F:$F,$A308)=0),"NO ISRC MATCH in Release_Track",and($B308&lt;&gt;"",countif('5) Release_Track'!$G:$G,$B308)=0),"NO CATALOG ID MATCH in Release_Track",iserror(vlookup($A308&amp;$B308,'5) Release_Track'!$F:$F&amp;'5) Release_Track'!$G:$G,1,0)),"NO ISRC-CATALOG ID pair MATCH in Release_Track" )</f>
        <v>Jogo de Reis</v>
      </c>
      <c r="D308" s="50" t="str">
        <f t="array" ref="D308">ifs(and(isblank($A308),isblank($B308)),"", not(iserror(vlookup($A308&amp;$B308,'5) Release_Track'!$F:$F&amp;'5) Release_Track'!$G:$G,1,0))),vlookup($A308&amp;$B308,{'5) Release_Track'!$F:$F&amp;'5) Release_Track'!$G:$G,'5) Release_Track'!$I:$I},2,0), or(and(not(isblank($B308)),$B308=$B304,$A308&lt;&gt;$A304),and(not(isblank($A308)),$A308=$A304,$B308&lt;&gt;$B304)),"ID LISTS UNALIGNED",and($A308&lt;&gt;"",countif('5) Release_Track'!$F:$F,$A308)=0),"NO ISRC MATCH in Release_Track",and($B308&lt;&gt;"",countif('5) Release_Track'!$G:$G,$B308)=0),"NO CATALOG ID MATCH in Release_Track",iserror(vlookup($A308&amp;$B308,'5) Release_Track'!$F:$F&amp;'5) Release_Track'!$G:$G,1,0)),"NO ISRC-CATALOG ID pair MATCH in Release_Track" )</f>
        <v>Speed Up</v>
      </c>
      <c r="E308" s="202" t="s">
        <v>1279</v>
      </c>
      <c r="F308" s="199" t="s">
        <v>1305</v>
      </c>
      <c r="G308" s="200">
        <v>0.25</v>
      </c>
      <c r="H308" s="192">
        <f t="shared" si="1"/>
        <v>0.5</v>
      </c>
      <c r="I308" s="100" t="s">
        <v>1306</v>
      </c>
      <c r="J308" s="20"/>
      <c r="K308" s="20"/>
      <c r="L308" s="8" t="str">
        <f>"insert into ComposerContent VALUES ((select max(ComposerId) from Composers where Name=N'"&amp;SUBSTITUTE(trim(E308),"'","''")&amp;"' and EnterpriseId="&amp;EntId&amp;"), "&amp;G308*100&amp;", "&amp;if(ISBLANK(B308),"(select max(TrackId) from tracks where isrc='"&amp;A308&amp;"' and EnterpriseId="&amp;EntId&amp;")","(select max(TrackId) from Tracks where TrackVendorId='"&amp;SUBSTITUTE(B308,"'","''")&amp;"' and  EnterpriseId="&amp;EntId&amp;")")&amp;", null, 0, 0, "&amp;if(I308&lt;&gt;"Published (managed by a publisher)", "null", "(select PublisherId from Publishers where name=N'"&amp;SUBSTITUTE(trim(J308),"'","''")&amp;"' and EnterpriseId="&amp;EntId&amp;")")&amp;" , null, (select RightsId from MechanicalsRights where RightsName='"&amp;SUBSTITUTE(I308,"'","''")&amp;"'), null, null, (select RoleId from ContributorRoles where Name='"&amp;F308&amp;"'))"</f>
        <v>insert into ComposerContent VALUES ((select max(ComposerId) from Composers where Name=N'Lucas Gonçalves' and EnterpriseId=647322), 25, (select max(TrackId) from tracks where isrc='BKTOK2300149' and EnterpriseId=647322), null, 0, 0, null , null, (select RightsId from MechanicalsRights where RightsName='Copyright control (self-published)'), null, null, (select RoleId from ContributorRoles where Name='Composer &amp; Lyricist'))</v>
      </c>
      <c r="M308" s="28" t="str">
        <f>VLOOKUP(A308,'9) Audio_Properties'!A:A,1,0)</f>
        <v>BKTOK2300149</v>
      </c>
    </row>
    <row r="309">
      <c r="A309" s="100" t="s">
        <v>1183</v>
      </c>
      <c r="B309" s="103"/>
      <c r="C309" s="50" t="str">
        <f t="array" ref="C309">ifs(and(isblank($A309),isblank($B309)),"", not(iserror(vlookup($A309&amp;$B309,'5) Release_Track'!$F:$F&amp;'5) Release_Track'!$G:$G,1,0))),vlookup($A309&amp;$B309,{'5) Release_Track'!$F:$F&amp;'5) Release_Track'!$G:$G,'5) Release_Track'!$H:$H},2,0), or(and(not(isblank($B309)),$B309=$B305,$A309&lt;&gt;$A305),and(not(isblank($A309)),$A309=$A305,$B309&lt;&gt;$B305)),"ID LISTS UNALIGNED",and($A309&lt;&gt;"",countif('5) Release_Track'!$F:$F,$A309)=0),"NO ISRC MATCH in Release_Track",and($B309&lt;&gt;"",countif('5) Release_Track'!$G:$G,$B309)=0),"NO CATALOG ID MATCH in Release_Track",iserror(vlookup($A309&amp;$B309,'5) Release_Track'!$F:$F&amp;'5) Release_Track'!$G:$G,1,0)),"NO ISRC-CATALOG ID pair MATCH in Release_Track" )</f>
        <v>Jogo de Reis</v>
      </c>
      <c r="D309" s="50" t="str">
        <f t="array" ref="D309">ifs(and(isblank($A309),isblank($B309)),"", not(iserror(vlookup($A309&amp;$B309,'5) Release_Track'!$F:$F&amp;'5) Release_Track'!$G:$G,1,0))),vlookup($A309&amp;$B309,{'5) Release_Track'!$F:$F&amp;'5) Release_Track'!$G:$G,'5) Release_Track'!$I:$I},2,0), or(and(not(isblank($B309)),$B309=$B305,$A309&lt;&gt;$A305),and(not(isblank($A309)),$A309=$A305,$B309&lt;&gt;$B305)),"ID LISTS UNALIGNED",and($A309&lt;&gt;"",countif('5) Release_Track'!$F:$F,$A309)=0),"NO ISRC MATCH in Release_Track",and($B309&lt;&gt;"",countif('5) Release_Track'!$G:$G,$B309)=0),"NO CATALOG ID MATCH in Release_Track",iserror(vlookup($A309&amp;$B309,'5) Release_Track'!$F:$F&amp;'5) Release_Track'!$G:$G,1,0)),"NO ISRC-CATALOG ID pair MATCH in Release_Track" )</f>
        <v>Speed Up</v>
      </c>
      <c r="E309" s="202" t="s">
        <v>1267</v>
      </c>
      <c r="F309" s="199" t="s">
        <v>1305</v>
      </c>
      <c r="G309" s="200">
        <v>0.25</v>
      </c>
      <c r="H309" s="192">
        <f t="shared" si="1"/>
        <v>0.75</v>
      </c>
      <c r="I309" s="100" t="s">
        <v>1306</v>
      </c>
      <c r="J309" s="20"/>
      <c r="K309" s="20"/>
      <c r="L309" s="8" t="str">
        <f>"insert into ComposerContent VALUES ((select max(ComposerId) from Composers where Name=N'"&amp;SUBSTITUTE(trim(E309),"'","''")&amp;"' and EnterpriseId="&amp;EntId&amp;"), "&amp;G309*100&amp;", "&amp;if(ISBLANK(B309),"(select max(TrackId) from tracks where isrc='"&amp;A309&amp;"' and EnterpriseId="&amp;EntId&amp;")","(select max(TrackId) from Tracks where TrackVendorId='"&amp;SUBSTITUTE(B309,"'","''")&amp;"' and  EnterpriseId="&amp;EntId&amp;")")&amp;", null, 0, 0, "&amp;if(I309&lt;&gt;"Published (managed by a publisher)", "null", "(select PublisherId from Publishers where name=N'"&amp;SUBSTITUTE(trim(J309),"'","''")&amp;"' and EnterpriseId="&amp;EntId&amp;")")&amp;" , null, (select RightsId from MechanicalsRights where RightsName='"&amp;SUBSTITUTE(I309,"'","''")&amp;"'), null, null, (select RoleId from ContributorRoles where Name='"&amp;F309&amp;"'))"</f>
        <v>insert into ComposerContent VALUES ((select max(ComposerId) from Composers where Name=N'Atilla Nascimento' and EnterpriseId=647322), 25, (select max(TrackId) from tracks where isrc='BKTOK2300149' and EnterpriseId=647322), null, 0, 0, null , null, (select RightsId from MechanicalsRights where RightsName='Copyright control (self-published)'), null, null, (select RoleId from ContributorRoles where Name='Composer &amp; Lyricist'))</v>
      </c>
      <c r="M309" s="28" t="str">
        <f>VLOOKUP(A309,'9) Audio_Properties'!A:A,1,0)</f>
        <v>BKTOK2300149</v>
      </c>
    </row>
    <row r="310">
      <c r="A310" s="100" t="s">
        <v>1183</v>
      </c>
      <c r="B310" s="103"/>
      <c r="C310" s="50" t="str">
        <f t="array" ref="C310">ifs(and(isblank($A310),isblank($B310)),"", not(iserror(vlookup($A310&amp;$B310,'5) Release_Track'!$F:$F&amp;'5) Release_Track'!$G:$G,1,0))),vlookup($A310&amp;$B310,{'5) Release_Track'!$F:$F&amp;'5) Release_Track'!$G:$G,'5) Release_Track'!$H:$H},2,0), or(and(not(isblank($B310)),$B310=$B306,$A310&lt;&gt;$A306),and(not(isblank($A310)),$A310=$A306,$B310&lt;&gt;$B306)),"ID LISTS UNALIGNED",and($A310&lt;&gt;"",countif('5) Release_Track'!$F:$F,$A310)=0),"NO ISRC MATCH in Release_Track",and($B310&lt;&gt;"",countif('5) Release_Track'!$G:$G,$B310)=0),"NO CATALOG ID MATCH in Release_Track",iserror(vlookup($A310&amp;$B310,'5) Release_Track'!$F:$F&amp;'5) Release_Track'!$G:$G,1,0)),"NO ISRC-CATALOG ID pair MATCH in Release_Track" )</f>
        <v>Jogo de Reis</v>
      </c>
      <c r="D310" s="50" t="str">
        <f t="array" ref="D310">ifs(and(isblank($A310),isblank($B310)),"", not(iserror(vlookup($A310&amp;$B310,'5) Release_Track'!$F:$F&amp;'5) Release_Track'!$G:$G,1,0))),vlookup($A310&amp;$B310,{'5) Release_Track'!$F:$F&amp;'5) Release_Track'!$G:$G,'5) Release_Track'!$I:$I},2,0), or(and(not(isblank($B310)),$B310=$B306,$A310&lt;&gt;$A306),and(not(isblank($A310)),$A310=$A306,$B310&lt;&gt;$B306)),"ID LISTS UNALIGNED",and($A310&lt;&gt;"",countif('5) Release_Track'!$F:$F,$A310)=0),"NO ISRC MATCH in Release_Track",and($B310&lt;&gt;"",countif('5) Release_Track'!$G:$G,$B310)=0),"NO CATALOG ID MATCH in Release_Track",iserror(vlookup($A310&amp;$B310,'5) Release_Track'!$F:$F&amp;'5) Release_Track'!$G:$G,1,0)),"NO ISRC-CATALOG ID pair MATCH in Release_Track" )</f>
        <v>Speed Up</v>
      </c>
      <c r="E310" s="202" t="s">
        <v>1278</v>
      </c>
      <c r="F310" s="199" t="s">
        <v>1305</v>
      </c>
      <c r="G310" s="200">
        <v>0.25</v>
      </c>
      <c r="H310" s="192">
        <f t="shared" si="1"/>
        <v>1</v>
      </c>
      <c r="I310" s="100" t="s">
        <v>1306</v>
      </c>
      <c r="J310" s="20"/>
      <c r="K310" s="20"/>
      <c r="L310" s="8" t="str">
        <f>"insert into ComposerContent VALUES ((select max(ComposerId) from Composers where Name=N'"&amp;SUBSTITUTE(trim(E310),"'","''")&amp;"' and EnterpriseId="&amp;EntId&amp;"), "&amp;G310*100&amp;", "&amp;if(ISBLANK(B310),"(select max(TrackId) from tracks where isrc='"&amp;A310&amp;"' and EnterpriseId="&amp;EntId&amp;")","(select max(TrackId) from Tracks where TrackVendorId='"&amp;SUBSTITUTE(B310,"'","''")&amp;"' and  EnterpriseId="&amp;EntId&amp;")")&amp;", null, 0, 0, "&amp;if(I310&lt;&gt;"Published (managed by a publisher)", "null", "(select PublisherId from Publishers where name=N'"&amp;SUBSTITUTE(trim(J310),"'","''")&amp;"' and EnterpriseId="&amp;EntId&amp;")")&amp;" , null, (select RightsId from MechanicalsRights where RightsName='"&amp;SUBSTITUTE(I310,"'","''")&amp;"'), null, null, (select RoleId from ContributorRoles where Name='"&amp;F310&amp;"'))"</f>
        <v>insert into ComposerContent VALUES ((select max(ComposerId) from Composers where Name=N'João Vitor Rosário Santana' and EnterpriseId=647322), 25, (select max(TrackId) from tracks where isrc='BKTOK2300149' and EnterpriseId=647322), null, 0, 0, null , null, (select RightsId from MechanicalsRights where RightsName='Copyright control (self-published)'), null, null, (select RoleId from ContributorRoles where Name='Composer &amp; Lyricist'))</v>
      </c>
      <c r="M310" s="28" t="str">
        <f>VLOOKUP(A310,'9) Audio_Properties'!A:A,1,0)</f>
        <v>BKTOK2300149</v>
      </c>
    </row>
    <row r="311">
      <c r="A311" s="100" t="s">
        <v>1185</v>
      </c>
      <c r="B311" s="103"/>
      <c r="C311" s="50" t="str">
        <f t="array" ref="C311">ifs(and(isblank($A311),isblank($B311)),"", not(iserror(vlookup($A311&amp;$B311,'5) Release_Track'!$F:$F&amp;'5) Release_Track'!$G:$G,1,0))),vlookup($A311&amp;$B311,{'5) Release_Track'!$F:$F&amp;'5) Release_Track'!$G:$G,'5) Release_Track'!$H:$H},2,0), or(and(not(isblank($B311)),$B311=$B307,$A311&lt;&gt;$A307),and(not(isblank($A311)),$A311=$A307,$B311&lt;&gt;$B307)),"ID LISTS UNALIGNED",and($A311&lt;&gt;"",countif('5) Release_Track'!$F:$F,$A311)=0),"NO ISRC MATCH in Release_Track",and($B311&lt;&gt;"",countif('5) Release_Track'!$G:$G,$B311)=0),"NO CATALOG ID MATCH in Release_Track",iserror(vlookup($A311&amp;$B311,'5) Release_Track'!$F:$F&amp;'5) Release_Track'!$G:$G,1,0)),"NO ISRC-CATALOG ID pair MATCH in Release_Track" )</f>
        <v>Deus do Sol</v>
      </c>
      <c r="D311" s="74" t="str">
        <f t="array" ref="D311">ifs(and(isblank($A311),isblank($B311)),"", not(iserror(vlookup($A311&amp;$B311,'5) Release_Track'!$F:$F&amp;'5) Release_Track'!$G:$G,1,0))),vlookup($A311&amp;$B311,{'5) Release_Track'!$F:$F&amp;'5) Release_Track'!$G:$G,'5) Release_Track'!$I:$I},2,0), or(and(not(isblank($B311)),$B311=$B307,$A311&lt;&gt;$A307),and(not(isblank($A311)),$A311=$A307,$B311&lt;&gt;$B307)),"ID LISTS UNALIGNED",and($A311&lt;&gt;"",countif('5) Release_Track'!$F:$F,$A311)=0),"NO ISRC MATCH in Release_Track",and($B311&lt;&gt;"",countif('5) Release_Track'!$G:$G,$B311)=0),"NO CATALOG ID MATCH in Release_Track",iserror(vlookup($A311&amp;$B311,'5) Release_Track'!$F:$F&amp;'5) Release_Track'!$G:$G,1,0)),"NO ISRC-CATALOG ID pair MATCH in Release_Track" )</f>
        <v/>
      </c>
      <c r="E311" s="202" t="s">
        <v>1286</v>
      </c>
      <c r="F311" s="199" t="s">
        <v>1305</v>
      </c>
      <c r="G311" s="200">
        <v>0.5</v>
      </c>
      <c r="H311" s="192">
        <f t="shared" si="1"/>
        <v>0.5</v>
      </c>
      <c r="I311" s="100" t="s">
        <v>1306</v>
      </c>
      <c r="J311" s="20"/>
      <c r="K311" s="20"/>
      <c r="L311" s="8" t="str">
        <f>"insert into ComposerContent VALUES ((select max(ComposerId) from Composers where Name=N'"&amp;SUBSTITUTE(trim(E311),"'","''")&amp;"' and EnterpriseId="&amp;EntId&amp;"), "&amp;G311*100&amp;", "&amp;if(ISBLANK(B311),"(select max(TrackId) from tracks where isrc='"&amp;A311&amp;"' and EnterpriseId="&amp;EntId&amp;")","(select max(TrackId) from Tracks where TrackVendorId='"&amp;SUBSTITUTE(B311,"'","''")&amp;"' and  EnterpriseId="&amp;EntId&amp;")")&amp;", null, 0, 0, "&amp;if(I311&lt;&gt;"Published (managed by a publisher)", "null", "(select PublisherId from Publishers where name=N'"&amp;SUBSTITUTE(trim(J311),"'","''")&amp;"' and EnterpriseId="&amp;EntId&amp;")")&amp;" , null, (select RightsId from MechanicalsRights where RightsName='"&amp;SUBSTITUTE(I311,"'","''")&amp;"'), null, null, (select RoleId from ContributorRoles where Name='"&amp;F311&amp;"'))"</f>
        <v>insert into ComposerContent VALUES ((select max(ComposerId) from Composers where Name=N'Plauto Poeckel' and EnterpriseId=647322), 50, (select max(TrackId) from tracks where isrc='BKTOK2300150' and EnterpriseId=647322), null, 0, 0, null , null, (select RightsId from MechanicalsRights where RightsName='Copyright control (self-published)'), null, null, (select RoleId from ContributorRoles where Name='Composer &amp; Lyricist'))</v>
      </c>
      <c r="M311" s="28" t="str">
        <f>VLOOKUP(A311,'9) Audio_Properties'!A:A,1,0)</f>
        <v>BKTOK2300150</v>
      </c>
    </row>
    <row r="312">
      <c r="A312" s="100" t="s">
        <v>1185</v>
      </c>
      <c r="B312" s="103"/>
      <c r="C312" s="50" t="str">
        <f t="array" ref="C312">ifs(and(isblank($A312),isblank($B312)),"", not(iserror(vlookup($A312&amp;$B312,'5) Release_Track'!$F:$F&amp;'5) Release_Track'!$G:$G,1,0))),vlookup($A312&amp;$B312,{'5) Release_Track'!$F:$F&amp;'5) Release_Track'!$G:$G,'5) Release_Track'!$H:$H},2,0), or(and(not(isblank($B312)),$B312=$B308,$A312&lt;&gt;$A308),and(not(isblank($A312)),$A312=$A308,$B312&lt;&gt;$B308)),"ID LISTS UNALIGNED",and($A312&lt;&gt;"",countif('5) Release_Track'!$F:$F,$A312)=0),"NO ISRC MATCH in Release_Track",and($B312&lt;&gt;"",countif('5) Release_Track'!$G:$G,$B312)=0),"NO CATALOG ID MATCH in Release_Track",iserror(vlookup($A312&amp;$B312,'5) Release_Track'!$F:$F&amp;'5) Release_Track'!$G:$G,1,0)),"NO ISRC-CATALOG ID pair MATCH in Release_Track" )</f>
        <v>Deus do Sol</v>
      </c>
      <c r="D312" s="74"/>
      <c r="E312" s="202" t="s">
        <v>1278</v>
      </c>
      <c r="F312" s="199" t="s">
        <v>1305</v>
      </c>
      <c r="G312" s="200">
        <v>0.5</v>
      </c>
      <c r="H312" s="192">
        <f t="shared" si="1"/>
        <v>1</v>
      </c>
      <c r="I312" s="100" t="s">
        <v>1306</v>
      </c>
      <c r="J312" s="20"/>
      <c r="K312" s="20"/>
      <c r="L312" s="8" t="str">
        <f>"insert into ComposerContent VALUES ((select max(ComposerId) from Composers where Name=N'"&amp;SUBSTITUTE(trim(E312),"'","''")&amp;"' and EnterpriseId="&amp;EntId&amp;"), "&amp;G312*100&amp;", "&amp;if(ISBLANK(B312),"(select max(TrackId) from tracks where isrc='"&amp;A312&amp;"' and EnterpriseId="&amp;EntId&amp;")","(select max(TrackId) from Tracks where TrackVendorId='"&amp;SUBSTITUTE(B312,"'","''")&amp;"' and  EnterpriseId="&amp;EntId&amp;")")&amp;", null, 0, 0, "&amp;if(I312&lt;&gt;"Published (managed by a publisher)", "null", "(select PublisherId from Publishers where name=N'"&amp;SUBSTITUTE(trim(J312),"'","''")&amp;"' and EnterpriseId="&amp;EntId&amp;")")&amp;" , null, (select RightsId from MechanicalsRights where RightsName='"&amp;SUBSTITUTE(I312,"'","''")&amp;"'), null, null, (select RoleId from ContributorRoles where Name='"&amp;F312&amp;"'))"</f>
        <v>insert into ComposerContent VALUES ((select max(ComposerId) from Composers where Name=N'João Vitor Rosário Santana' and EnterpriseId=647322), 50, (select max(TrackId) from tracks where isrc='BKTOK2300150' and EnterpriseId=647322), null, 0, 0, null , null, (select RightsId from MechanicalsRights where RightsName='Copyright control (self-published)'), null, null, (select RoleId from ContributorRoles where Name='Composer &amp; Lyricist'))</v>
      </c>
      <c r="M312" s="28" t="str">
        <f>VLOOKUP(A312,'9) Audio_Properties'!A:A,1,0)</f>
        <v>BKTOK2300150</v>
      </c>
    </row>
    <row r="313">
      <c r="A313" s="100" t="s">
        <v>1187</v>
      </c>
      <c r="B313" s="103"/>
      <c r="C313" s="50" t="str">
        <f t="array" ref="C313">ifs(and(isblank($A313),isblank($B313)),"", not(iserror(vlookup($A313&amp;$B313,'5) Release_Track'!$F:$F&amp;'5) Release_Track'!$G:$G,1,0))),vlookup($A313&amp;$B313,{'5) Release_Track'!$F:$F&amp;'5) Release_Track'!$G:$G,'5) Release_Track'!$H:$H},2,0), or(and(not(isblank($B313)),$B313=$B311,$A313&lt;&gt;$A311),and(not(isblank($A313)),$A313=$A311,$B313&lt;&gt;$B311)),"ID LISTS UNALIGNED",and($A313&lt;&gt;"",countif('5) Release_Track'!$F:$F,$A313)=0),"NO ISRC MATCH in Release_Track",and($B313&lt;&gt;"",countif('5) Release_Track'!$G:$G,$B313)=0),"NO CATALOG ID MATCH in Release_Track",iserror(vlookup($A313&amp;$B313,'5) Release_Track'!$F:$F&amp;'5) Release_Track'!$G:$G,1,0)),"NO ISRC-CATALOG ID pair MATCH in Release_Track" )</f>
        <v>Deus do Sol</v>
      </c>
      <c r="D313" s="50" t="str">
        <f t="array" ref="D313">ifs(and(isblank($A313),isblank($B313)),"", not(iserror(vlookup($A313&amp;$B313,'5) Release_Track'!$F:$F&amp;'5) Release_Track'!$G:$G,1,0))),vlookup($A313&amp;$B313,{'5) Release_Track'!$F:$F&amp;'5) Release_Track'!$G:$G,'5) Release_Track'!$I:$I},2,0), or(and(not(isblank($B313)),$B313=$B311,$A313&lt;&gt;$A311),and(not(isblank($A313)),$A313=$A311,$B313&lt;&gt;$B311)),"ID LISTS UNALIGNED",and($A313&lt;&gt;"",countif('5) Release_Track'!$F:$F,$A313)=0),"NO ISRC MATCH in Release_Track",and($B313&lt;&gt;"",countif('5) Release_Track'!$G:$G,$B313)=0),"NO CATALOG ID MATCH in Release_Track",iserror(vlookup($A313&amp;$B313,'5) Release_Track'!$F:$F&amp;'5) Release_Track'!$G:$G,1,0)),"NO ISRC-CATALOG ID pair MATCH in Release_Track" )</f>
        <v>Speed Up</v>
      </c>
      <c r="E313" s="202" t="s">
        <v>1286</v>
      </c>
      <c r="F313" s="199" t="s">
        <v>1305</v>
      </c>
      <c r="G313" s="200">
        <v>0.5</v>
      </c>
      <c r="H313" s="192">
        <f t="shared" si="1"/>
        <v>0.5</v>
      </c>
      <c r="I313" s="100" t="s">
        <v>1306</v>
      </c>
      <c r="J313" s="20"/>
      <c r="K313" s="20"/>
      <c r="L313" s="8" t="str">
        <f>"insert into ComposerContent VALUES ((select max(ComposerId) from Composers where Name=N'"&amp;SUBSTITUTE(trim(E313),"'","''")&amp;"' and EnterpriseId="&amp;EntId&amp;"), "&amp;G313*100&amp;", "&amp;if(ISBLANK(B313),"(select max(TrackId) from tracks where isrc='"&amp;A313&amp;"' and EnterpriseId="&amp;EntId&amp;")","(select max(TrackId) from Tracks where TrackVendorId='"&amp;SUBSTITUTE(B313,"'","''")&amp;"' and  EnterpriseId="&amp;EntId&amp;")")&amp;", null, 0, 0, "&amp;if(I313&lt;&gt;"Published (managed by a publisher)", "null", "(select PublisherId from Publishers where name=N'"&amp;SUBSTITUTE(trim(J313),"'","''")&amp;"' and EnterpriseId="&amp;EntId&amp;")")&amp;" , null, (select RightsId from MechanicalsRights where RightsName='"&amp;SUBSTITUTE(I313,"'","''")&amp;"'), null, null, (select RoleId from ContributorRoles where Name='"&amp;F313&amp;"'))"</f>
        <v>insert into ComposerContent VALUES ((select max(ComposerId) from Composers where Name=N'Plauto Poeckel' and EnterpriseId=647322), 50, (select max(TrackId) from tracks where isrc='BKTOK2300151' and EnterpriseId=647322), null, 0, 0, null , null, (select RightsId from MechanicalsRights where RightsName='Copyright control (self-published)'), null, null, (select RoleId from ContributorRoles where Name='Composer &amp; Lyricist'))</v>
      </c>
      <c r="M313" s="28" t="str">
        <f>VLOOKUP(A313,'9) Audio_Properties'!A:A,1,0)</f>
        <v>BKTOK2300151</v>
      </c>
    </row>
    <row r="314">
      <c r="A314" s="100" t="s">
        <v>1187</v>
      </c>
      <c r="B314" s="103"/>
      <c r="C314" s="50" t="str">
        <f t="array" ref="C314">ifs(and(isblank($A314),isblank($B314)),"", not(iserror(vlookup($A314&amp;$B314,'5) Release_Track'!$F:$F&amp;'5) Release_Track'!$G:$G,1,0))),vlookup($A314&amp;$B314,{'5) Release_Track'!$F:$F&amp;'5) Release_Track'!$G:$G,'5) Release_Track'!$H:$H},2,0), or(and(not(isblank($B314)),$B314=$B312,$A314&lt;&gt;$A312),and(not(isblank($A314)),$A314=$A312,$B314&lt;&gt;$B312)),"ID LISTS UNALIGNED",and($A314&lt;&gt;"",countif('5) Release_Track'!$F:$F,$A314)=0),"NO ISRC MATCH in Release_Track",and($B314&lt;&gt;"",countif('5) Release_Track'!$G:$G,$B314)=0),"NO CATALOG ID MATCH in Release_Track",iserror(vlookup($A314&amp;$B314,'5) Release_Track'!$F:$F&amp;'5) Release_Track'!$G:$G,1,0)),"NO ISRC-CATALOG ID pair MATCH in Release_Track" )</f>
        <v>Deus do Sol</v>
      </c>
      <c r="D314" s="50" t="str">
        <f t="array" ref="D314">ifs(and(isblank($A314),isblank($B314)),"", not(iserror(vlookup($A314&amp;$B314,'5) Release_Track'!$F:$F&amp;'5) Release_Track'!$G:$G,1,0))),vlookup($A314&amp;$B314,{'5) Release_Track'!$F:$F&amp;'5) Release_Track'!$G:$G,'5) Release_Track'!$I:$I},2,0), or(and(not(isblank($B314)),$B314=$B312,$A314&lt;&gt;$A312),and(not(isblank($A314)),$A314=$A312,$B314&lt;&gt;$B312)),"ID LISTS UNALIGNED",and($A314&lt;&gt;"",countif('5) Release_Track'!$F:$F,$A314)=0),"NO ISRC MATCH in Release_Track",and($B314&lt;&gt;"",countif('5) Release_Track'!$G:$G,$B314)=0),"NO CATALOG ID MATCH in Release_Track",iserror(vlookup($A314&amp;$B314,'5) Release_Track'!$F:$F&amp;'5) Release_Track'!$G:$G,1,0)),"NO ISRC-CATALOG ID pair MATCH in Release_Track" )</f>
        <v>Speed Up</v>
      </c>
      <c r="E314" s="202" t="s">
        <v>1278</v>
      </c>
      <c r="F314" s="199" t="s">
        <v>1305</v>
      </c>
      <c r="G314" s="200">
        <v>0.5</v>
      </c>
      <c r="H314" s="192">
        <f t="shared" si="1"/>
        <v>1</v>
      </c>
      <c r="I314" s="100" t="s">
        <v>1306</v>
      </c>
      <c r="J314" s="20"/>
      <c r="K314" s="20"/>
      <c r="L314" s="8" t="str">
        <f>"insert into ComposerContent VALUES ((select max(ComposerId) from Composers where Name=N'"&amp;SUBSTITUTE(trim(E314),"'","''")&amp;"' and EnterpriseId="&amp;EntId&amp;"), "&amp;G314*100&amp;", "&amp;if(ISBLANK(B314),"(select max(TrackId) from tracks where isrc='"&amp;A314&amp;"' and EnterpriseId="&amp;EntId&amp;")","(select max(TrackId) from Tracks where TrackVendorId='"&amp;SUBSTITUTE(B314,"'","''")&amp;"' and  EnterpriseId="&amp;EntId&amp;")")&amp;", null, 0, 0, "&amp;if(I314&lt;&gt;"Published (managed by a publisher)", "null", "(select PublisherId from Publishers where name=N'"&amp;SUBSTITUTE(trim(J314),"'","''")&amp;"' and EnterpriseId="&amp;EntId&amp;")")&amp;" , null, (select RightsId from MechanicalsRights where RightsName='"&amp;SUBSTITUTE(I314,"'","''")&amp;"'), null, null, (select RoleId from ContributorRoles where Name='"&amp;F314&amp;"'))"</f>
        <v>insert into ComposerContent VALUES ((select max(ComposerId) from Composers where Name=N'João Vitor Rosário Santana' and EnterpriseId=647322), 50, (select max(TrackId) from tracks where isrc='BKTOK2300151' and EnterpriseId=647322), null, 0, 0, null , null, (select RightsId from MechanicalsRights where RightsName='Copyright control (self-published)'), null, null, (select RoleId from ContributorRoles where Name='Composer &amp; Lyricist'))</v>
      </c>
      <c r="M314" s="28" t="str">
        <f>VLOOKUP(A314,'9) Audio_Properties'!A:A,1,0)</f>
        <v>BKTOK2300151</v>
      </c>
    </row>
    <row r="315">
      <c r="A315" s="100" t="s">
        <v>1189</v>
      </c>
      <c r="B315" s="103"/>
      <c r="C315" s="50" t="str">
        <f t="array" ref="C315">ifs(and(isblank($A315),isblank($B315)),"", not(iserror(vlookup($A315&amp;$B315,'5) Release_Track'!$F:$F&amp;'5) Release_Track'!$G:$G,1,0))),vlookup($A315&amp;$B315,{'5) Release_Track'!$F:$F&amp;'5) Release_Track'!$G:$G,'5) Release_Track'!$H:$H},2,0), or(and(not(isblank($B315)),$B315=$B314,$A315&lt;&gt;$A314),and(not(isblank($A315)),$A315=$A314,$B315&lt;&gt;$B314)),"ID LISTS UNALIGNED",and($A315&lt;&gt;"",countif('5) Release_Track'!$F:$F,$A315)=0),"NO ISRC MATCH in Release_Track",and($B315&lt;&gt;"",countif('5) Release_Track'!$G:$G,$B315)=0),"NO CATALOG ID MATCH in Release_Track",iserror(vlookup($A315&amp;$B315,'5) Release_Track'!$F:$F&amp;'5) Release_Track'!$G:$G,1,0)),"NO ISRC-CATALOG ID pair MATCH in Release_Track" )</f>
        <v>Entre Maldições</v>
      </c>
      <c r="D315" s="74" t="str">
        <f t="array" ref="D315">ifs(and(isblank($A315),isblank($B315)),"", not(iserror(vlookup($A315&amp;$B315,'5) Release_Track'!$F:$F&amp;'5) Release_Track'!$G:$G,1,0))),vlookup($A315&amp;$B315,{'5) Release_Track'!$F:$F&amp;'5) Release_Track'!$G:$G,'5) Release_Track'!$I:$I},2,0), or(and(not(isblank($B315)),$B315=$B314,$A315&lt;&gt;$A314),and(not(isblank($A315)),$A315=$A314,$B315&lt;&gt;$B314)),"ID LISTS UNALIGNED",and($A315&lt;&gt;"",countif('5) Release_Track'!$F:$F,$A315)=0),"NO ISRC MATCH in Release_Track",and($B315&lt;&gt;"",countif('5) Release_Track'!$G:$G,$B315)=0),"NO CATALOG ID MATCH in Release_Track",iserror(vlookup($A315&amp;$B315,'5) Release_Track'!$F:$F&amp;'5) Release_Track'!$G:$G,1,0)),"NO ISRC-CATALOG ID pair MATCH in Release_Track" )</f>
        <v/>
      </c>
      <c r="E315" s="202" t="s">
        <v>1286</v>
      </c>
      <c r="F315" s="199" t="s">
        <v>1305</v>
      </c>
      <c r="G315" s="200">
        <v>0.3333</v>
      </c>
      <c r="H315" s="192">
        <f t="shared" si="1"/>
        <v>0.3333</v>
      </c>
      <c r="I315" s="100" t="s">
        <v>1306</v>
      </c>
      <c r="J315" s="20"/>
      <c r="K315" s="20"/>
      <c r="L315" s="8" t="str">
        <f>"insert into ComposerContent VALUES ((select max(ComposerId) from Composers where Name=N'"&amp;SUBSTITUTE(trim(E315),"'","''")&amp;"' and EnterpriseId="&amp;EntId&amp;"), "&amp;G315*100&amp;", "&amp;if(ISBLANK(B315),"(select max(TrackId) from tracks where isrc='"&amp;A315&amp;"' and EnterpriseId="&amp;EntId&amp;")","(select max(TrackId) from Tracks where TrackVendorId='"&amp;SUBSTITUTE(B315,"'","''")&amp;"' and  EnterpriseId="&amp;EntId&amp;")")&amp;", null, 0, 0, "&amp;if(I315&lt;&gt;"Published (managed by a publisher)", "null", "(select PublisherId from Publishers where name=N'"&amp;SUBSTITUTE(trim(J315),"'","''")&amp;"' and EnterpriseId="&amp;EntId&amp;")")&amp;" , null, (select RightsId from MechanicalsRights where RightsName='"&amp;SUBSTITUTE(I315,"'","''")&amp;"'), null, null, (select RoleId from ContributorRoles where Name='"&amp;F315&amp;"'))"</f>
        <v>insert into ComposerContent VALUES ((select max(ComposerId) from Composers where Name=N'Plauto Poeckel' and EnterpriseId=647322), 33.33, (select max(TrackId) from tracks where isrc='BKTOK2300154' and EnterpriseId=647322), null, 0, 0, null , null, (select RightsId from MechanicalsRights where RightsName='Copyright control (self-published)'), null, null, (select RoleId from ContributorRoles where Name='Composer &amp; Lyricist'))</v>
      </c>
      <c r="M315" s="28" t="str">
        <f>VLOOKUP(A315,'9) Audio_Properties'!A:A,1,0)</f>
        <v>BKTOK2300154</v>
      </c>
    </row>
    <row r="316">
      <c r="A316" s="100" t="s">
        <v>1189</v>
      </c>
      <c r="B316" s="103"/>
      <c r="C316" s="50" t="str">
        <f t="array" ref="C316">ifs(and(isblank($A316),isblank($B316)),"", not(iserror(vlookup($A316&amp;$B316,'5) Release_Track'!$F:$F&amp;'5) Release_Track'!$G:$G,1,0))),vlookup($A316&amp;$B316,{'5) Release_Track'!$F:$F&amp;'5) Release_Track'!$G:$G,'5) Release_Track'!$H:$H},2,0), or(and(not(isblank($B316)),$B316=$B315,$A316&lt;&gt;$A315),and(not(isblank($A316)),$A316=$A315,$B316&lt;&gt;$B315)),"ID LISTS UNALIGNED",and($A316&lt;&gt;"",countif('5) Release_Track'!$F:$F,$A316)=0),"NO ISRC MATCH in Release_Track",and($B316&lt;&gt;"",countif('5) Release_Track'!$G:$G,$B316)=0),"NO CATALOG ID MATCH in Release_Track",iserror(vlookup($A316&amp;$B316,'5) Release_Track'!$F:$F&amp;'5) Release_Track'!$G:$G,1,0)),"NO ISRC-CATALOG ID pair MATCH in Release_Track" )</f>
        <v>Entre Maldições</v>
      </c>
      <c r="D316" s="74"/>
      <c r="E316" s="202" t="s">
        <v>1267</v>
      </c>
      <c r="F316" s="199" t="s">
        <v>1305</v>
      </c>
      <c r="G316" s="200">
        <v>0.3333</v>
      </c>
      <c r="H316" s="192">
        <f t="shared" si="1"/>
        <v>0.6666</v>
      </c>
      <c r="I316" s="100" t="s">
        <v>1306</v>
      </c>
      <c r="J316" s="20"/>
      <c r="K316" s="20"/>
      <c r="L316" s="8" t="str">
        <f>"insert into ComposerContent VALUES ((select max(ComposerId) from Composers where Name=N'"&amp;SUBSTITUTE(trim(E316),"'","''")&amp;"' and EnterpriseId="&amp;EntId&amp;"), "&amp;G316*100&amp;", "&amp;if(ISBLANK(B316),"(select max(TrackId) from tracks where isrc='"&amp;A316&amp;"' and EnterpriseId="&amp;EntId&amp;")","(select max(TrackId) from Tracks where TrackVendorId='"&amp;SUBSTITUTE(B316,"'","''")&amp;"' and  EnterpriseId="&amp;EntId&amp;")")&amp;", null, 0, 0, "&amp;if(I316&lt;&gt;"Published (managed by a publisher)", "null", "(select PublisherId from Publishers where name=N'"&amp;SUBSTITUTE(trim(J316),"'","''")&amp;"' and EnterpriseId="&amp;EntId&amp;")")&amp;" , null, (select RightsId from MechanicalsRights where RightsName='"&amp;SUBSTITUTE(I316,"'","''")&amp;"'), null, null, (select RoleId from ContributorRoles where Name='"&amp;F316&amp;"'))"</f>
        <v>insert into ComposerContent VALUES ((select max(ComposerId) from Composers where Name=N'Atilla Nascimento' and EnterpriseId=647322), 33.33, (select max(TrackId) from tracks where isrc='BKTOK2300154' and EnterpriseId=647322), null, 0, 0, null , null, (select RightsId from MechanicalsRights where RightsName='Copyright control (self-published)'), null, null, (select RoleId from ContributorRoles where Name='Composer &amp; Lyricist'))</v>
      </c>
      <c r="M316" s="28" t="str">
        <f>VLOOKUP(A316,'9) Audio_Properties'!A:A,1,0)</f>
        <v>BKTOK2300154</v>
      </c>
    </row>
    <row r="317">
      <c r="A317" s="100" t="s">
        <v>1189</v>
      </c>
      <c r="B317" s="103"/>
      <c r="C317" s="50" t="str">
        <f t="array" ref="C317">ifs(and(isblank($A317),isblank($B317)),"", not(iserror(vlookup($A317&amp;$B317,'5) Release_Track'!$F:$F&amp;'5) Release_Track'!$G:$G,1,0))),vlookup($A317&amp;$B317,{'5) Release_Track'!$F:$F&amp;'5) Release_Track'!$G:$G,'5) Release_Track'!$H:$H},2,0), or(and(not(isblank($B317)),$B317=$B316,$A317&lt;&gt;$A316),and(not(isblank($A317)),$A317=$A316,$B317&lt;&gt;$B316)),"ID LISTS UNALIGNED",and($A317&lt;&gt;"",countif('5) Release_Track'!$F:$F,$A317)=0),"NO ISRC MATCH in Release_Track",and($B317&lt;&gt;"",countif('5) Release_Track'!$G:$G,$B317)=0),"NO CATALOG ID MATCH in Release_Track",iserror(vlookup($A317&amp;$B317,'5) Release_Track'!$F:$F&amp;'5) Release_Track'!$G:$G,1,0)),"NO ISRC-CATALOG ID pair MATCH in Release_Track" )</f>
        <v>Entre Maldições</v>
      </c>
      <c r="D317" s="74"/>
      <c r="E317" s="202" t="s">
        <v>1279</v>
      </c>
      <c r="F317" s="199" t="s">
        <v>1305</v>
      </c>
      <c r="G317" s="200">
        <v>0.3334</v>
      </c>
      <c r="H317" s="192">
        <f t="shared" si="1"/>
        <v>1</v>
      </c>
      <c r="I317" s="100" t="s">
        <v>1306</v>
      </c>
      <c r="J317" s="20"/>
      <c r="K317" s="20"/>
      <c r="L317" s="8" t="str">
        <f>"insert into ComposerContent VALUES ((select max(ComposerId) from Composers where Name=N'"&amp;SUBSTITUTE(trim(E317),"'","''")&amp;"' and EnterpriseId="&amp;EntId&amp;"), "&amp;G317*100&amp;", "&amp;if(ISBLANK(B317),"(select max(TrackId) from tracks where isrc='"&amp;A317&amp;"' and EnterpriseId="&amp;EntId&amp;")","(select max(TrackId) from Tracks where TrackVendorId='"&amp;SUBSTITUTE(B317,"'","''")&amp;"' and  EnterpriseId="&amp;EntId&amp;")")&amp;", null, 0, 0, "&amp;if(I317&lt;&gt;"Published (managed by a publisher)", "null", "(select PublisherId from Publishers where name=N'"&amp;SUBSTITUTE(trim(J317),"'","''")&amp;"' and EnterpriseId="&amp;EntId&amp;")")&amp;" , null, (select RightsId from MechanicalsRights where RightsName='"&amp;SUBSTITUTE(I317,"'","''")&amp;"'), null, null, (select RoleId from ContributorRoles where Name='"&amp;F317&amp;"'))"</f>
        <v>insert into ComposerContent VALUES ((select max(ComposerId) from Composers where Name=N'Lucas Gonçalves' and EnterpriseId=647322), 33.34, (select max(TrackId) from tracks where isrc='BKTOK2300154' and EnterpriseId=647322), null, 0, 0, null , null, (select RightsId from MechanicalsRights where RightsName='Copyright control (self-published)'), null, null, (select RoleId from ContributorRoles where Name='Composer &amp; Lyricist'))</v>
      </c>
      <c r="M317" s="28" t="str">
        <f>VLOOKUP(A317,'9) Audio_Properties'!A:A,1,0)</f>
        <v>BKTOK2300154</v>
      </c>
    </row>
    <row r="318">
      <c r="A318" s="100" t="s">
        <v>1191</v>
      </c>
      <c r="B318" s="103"/>
      <c r="C318" s="50" t="str">
        <f t="array" ref="C318">ifs(and(isblank($A318),isblank($B318)),"", not(iserror(vlookup($A318&amp;$B318,'5) Release_Track'!$F:$F&amp;'5) Release_Track'!$G:$G,1,0))),vlookup($A318&amp;$B318,{'5) Release_Track'!$F:$F&amp;'5) Release_Track'!$G:$G,'5) Release_Track'!$H:$H},2,0), or(and(not(isblank($B318)),$B318=$B315,$A318&lt;&gt;$A315),and(not(isblank($A318)),$A318=$A315,$B318&lt;&gt;$B315)),"ID LISTS UNALIGNED",and($A318&lt;&gt;"",countif('5) Release_Track'!$F:$F,$A318)=0),"NO ISRC MATCH in Release_Track",and($B318&lt;&gt;"",countif('5) Release_Track'!$G:$G,$B318)=0),"NO CATALOG ID MATCH in Release_Track",iserror(vlookup($A318&amp;$B318,'5) Release_Track'!$F:$F&amp;'5) Release_Track'!$G:$G,1,0)),"NO ISRC-CATALOG ID pair MATCH in Release_Track" )</f>
        <v>Entre Maldições</v>
      </c>
      <c r="D318" s="50" t="str">
        <f t="array" ref="D318">ifs(and(isblank($A318),isblank($B318)),"", not(iserror(vlookup($A318&amp;$B318,'5) Release_Track'!$F:$F&amp;'5) Release_Track'!$G:$G,1,0))),vlookup($A318&amp;$B318,{'5) Release_Track'!$F:$F&amp;'5) Release_Track'!$G:$G,'5) Release_Track'!$I:$I},2,0), or(and(not(isblank($B318)),$B318=$B315,$A318&lt;&gt;$A315),and(not(isblank($A318)),$A318=$A315,$B318&lt;&gt;$B315)),"ID LISTS UNALIGNED",and($A318&lt;&gt;"",countif('5) Release_Track'!$F:$F,$A318)=0),"NO ISRC MATCH in Release_Track",and($B318&lt;&gt;"",countif('5) Release_Track'!$G:$G,$B318)=0),"NO CATALOG ID MATCH in Release_Track",iserror(vlookup($A318&amp;$B318,'5) Release_Track'!$F:$F&amp;'5) Release_Track'!$G:$G,1,0)),"NO ISRC-CATALOG ID pair MATCH in Release_Track" )</f>
        <v>Speed Up</v>
      </c>
      <c r="E318" s="202" t="s">
        <v>1286</v>
      </c>
      <c r="F318" s="199" t="s">
        <v>1305</v>
      </c>
      <c r="G318" s="200">
        <v>0.3333</v>
      </c>
      <c r="H318" s="192">
        <f t="shared" si="1"/>
        <v>0.3333</v>
      </c>
      <c r="I318" s="100" t="s">
        <v>1306</v>
      </c>
      <c r="J318" s="20"/>
      <c r="K318" s="20"/>
      <c r="L318" s="8" t="str">
        <f>"insert into ComposerContent VALUES ((select max(ComposerId) from Composers where Name=N'"&amp;SUBSTITUTE(trim(E318),"'","''")&amp;"' and EnterpriseId="&amp;EntId&amp;"), "&amp;G318*100&amp;", "&amp;if(ISBLANK(B318),"(select max(TrackId) from tracks where isrc='"&amp;A318&amp;"' and EnterpriseId="&amp;EntId&amp;")","(select max(TrackId) from Tracks where TrackVendorId='"&amp;SUBSTITUTE(B318,"'","''")&amp;"' and  EnterpriseId="&amp;EntId&amp;")")&amp;", null, 0, 0, "&amp;if(I318&lt;&gt;"Published (managed by a publisher)", "null", "(select PublisherId from Publishers where name=N'"&amp;SUBSTITUTE(trim(J318),"'","''")&amp;"' and EnterpriseId="&amp;EntId&amp;")")&amp;" , null, (select RightsId from MechanicalsRights where RightsName='"&amp;SUBSTITUTE(I318,"'","''")&amp;"'), null, null, (select RoleId from ContributorRoles where Name='"&amp;F318&amp;"'))"</f>
        <v>insert into ComposerContent VALUES ((select max(ComposerId) from Composers where Name=N'Plauto Poeckel' and EnterpriseId=647322), 33.33, (select max(TrackId) from tracks where isrc='BKTOK2300155' and EnterpriseId=647322), null, 0, 0, null , null, (select RightsId from MechanicalsRights where RightsName='Copyright control (self-published)'), null, null, (select RoleId from ContributorRoles where Name='Composer &amp; Lyricist'))</v>
      </c>
      <c r="M318" s="28" t="str">
        <f>VLOOKUP(A318,'9) Audio_Properties'!A:A,1,0)</f>
        <v>BKTOK2300155</v>
      </c>
    </row>
    <row r="319">
      <c r="A319" s="100" t="s">
        <v>1191</v>
      </c>
      <c r="B319" s="103"/>
      <c r="C319" s="50" t="str">
        <f t="array" ref="C319">ifs(and(isblank($A319),isblank($B319)),"", not(iserror(vlookup($A319&amp;$B319,'5) Release_Track'!$F:$F&amp;'5) Release_Track'!$G:$G,1,0))),vlookup($A319&amp;$B319,{'5) Release_Track'!$F:$F&amp;'5) Release_Track'!$G:$G,'5) Release_Track'!$H:$H},2,0), or(and(not(isblank($B319)),$B319=$B316,$A319&lt;&gt;$A316),and(not(isblank($A319)),$A319=$A316,$B319&lt;&gt;$B316)),"ID LISTS UNALIGNED",and($A319&lt;&gt;"",countif('5) Release_Track'!$F:$F,$A319)=0),"NO ISRC MATCH in Release_Track",and($B319&lt;&gt;"",countif('5) Release_Track'!$G:$G,$B319)=0),"NO CATALOG ID MATCH in Release_Track",iserror(vlookup($A319&amp;$B319,'5) Release_Track'!$F:$F&amp;'5) Release_Track'!$G:$G,1,0)),"NO ISRC-CATALOG ID pair MATCH in Release_Track" )</f>
        <v>Entre Maldições</v>
      </c>
      <c r="D319" s="50" t="str">
        <f t="array" ref="D319">ifs(and(isblank($A319),isblank($B319)),"", not(iserror(vlookup($A319&amp;$B319,'5) Release_Track'!$F:$F&amp;'5) Release_Track'!$G:$G,1,0))),vlookup($A319&amp;$B319,{'5) Release_Track'!$F:$F&amp;'5) Release_Track'!$G:$G,'5) Release_Track'!$I:$I},2,0), or(and(not(isblank($B319)),$B319=$B316,$A319&lt;&gt;$A316),and(not(isblank($A319)),$A319=$A316,$B319&lt;&gt;$B316)),"ID LISTS UNALIGNED",and($A319&lt;&gt;"",countif('5) Release_Track'!$F:$F,$A319)=0),"NO ISRC MATCH in Release_Track",and($B319&lt;&gt;"",countif('5) Release_Track'!$G:$G,$B319)=0),"NO CATALOG ID MATCH in Release_Track",iserror(vlookup($A319&amp;$B319,'5) Release_Track'!$F:$F&amp;'5) Release_Track'!$G:$G,1,0)),"NO ISRC-CATALOG ID pair MATCH in Release_Track" )</f>
        <v>Speed Up</v>
      </c>
      <c r="E319" s="202" t="s">
        <v>1267</v>
      </c>
      <c r="F319" s="199" t="s">
        <v>1305</v>
      </c>
      <c r="G319" s="200">
        <v>0.3333</v>
      </c>
      <c r="H319" s="192">
        <f t="shared" si="1"/>
        <v>0.6666</v>
      </c>
      <c r="I319" s="100" t="s">
        <v>1306</v>
      </c>
      <c r="J319" s="20"/>
      <c r="K319" s="20"/>
      <c r="L319" s="8" t="str">
        <f>"insert into ComposerContent VALUES ((select max(ComposerId) from Composers where Name=N'"&amp;SUBSTITUTE(trim(E319),"'","''")&amp;"' and EnterpriseId="&amp;EntId&amp;"), "&amp;G319*100&amp;", "&amp;if(ISBLANK(B319),"(select max(TrackId) from tracks where isrc='"&amp;A319&amp;"' and EnterpriseId="&amp;EntId&amp;")","(select max(TrackId) from Tracks where TrackVendorId='"&amp;SUBSTITUTE(B319,"'","''")&amp;"' and  EnterpriseId="&amp;EntId&amp;")")&amp;", null, 0, 0, "&amp;if(I319&lt;&gt;"Published (managed by a publisher)", "null", "(select PublisherId from Publishers where name=N'"&amp;SUBSTITUTE(trim(J319),"'","''")&amp;"' and EnterpriseId="&amp;EntId&amp;")")&amp;" , null, (select RightsId from MechanicalsRights where RightsName='"&amp;SUBSTITUTE(I319,"'","''")&amp;"'), null, null, (select RoleId from ContributorRoles where Name='"&amp;F319&amp;"'))"</f>
        <v>insert into ComposerContent VALUES ((select max(ComposerId) from Composers where Name=N'Atilla Nascimento' and EnterpriseId=647322), 33.33, (select max(TrackId) from tracks where isrc='BKTOK2300155' and EnterpriseId=647322), null, 0, 0, null , null, (select RightsId from MechanicalsRights where RightsName='Copyright control (self-published)'), null, null, (select RoleId from ContributorRoles where Name='Composer &amp; Lyricist'))</v>
      </c>
      <c r="M319" s="28" t="str">
        <f>VLOOKUP(A319,'9) Audio_Properties'!A:A,1,0)</f>
        <v>BKTOK2300155</v>
      </c>
    </row>
    <row r="320">
      <c r="A320" s="100" t="s">
        <v>1191</v>
      </c>
      <c r="B320" s="103"/>
      <c r="C320" s="50" t="str">
        <f t="array" ref="C320">ifs(and(isblank($A320),isblank($B320)),"", not(iserror(vlookup($A320&amp;$B320,'5) Release_Track'!$F:$F&amp;'5) Release_Track'!$G:$G,1,0))),vlookup($A320&amp;$B320,{'5) Release_Track'!$F:$F&amp;'5) Release_Track'!$G:$G,'5) Release_Track'!$H:$H},2,0), or(and(not(isblank($B320)),$B320=$B317,$A320&lt;&gt;$A317),and(not(isblank($A320)),$A320=$A317,$B320&lt;&gt;$B317)),"ID LISTS UNALIGNED",and($A320&lt;&gt;"",countif('5) Release_Track'!$F:$F,$A320)=0),"NO ISRC MATCH in Release_Track",and($B320&lt;&gt;"",countif('5) Release_Track'!$G:$G,$B320)=0),"NO CATALOG ID MATCH in Release_Track",iserror(vlookup($A320&amp;$B320,'5) Release_Track'!$F:$F&amp;'5) Release_Track'!$G:$G,1,0)),"NO ISRC-CATALOG ID pair MATCH in Release_Track" )</f>
        <v>Entre Maldições</v>
      </c>
      <c r="D320" s="50" t="str">
        <f t="array" ref="D320">ifs(and(isblank($A320),isblank($B320)),"", not(iserror(vlookup($A320&amp;$B320,'5) Release_Track'!$F:$F&amp;'5) Release_Track'!$G:$G,1,0))),vlookup($A320&amp;$B320,{'5) Release_Track'!$F:$F&amp;'5) Release_Track'!$G:$G,'5) Release_Track'!$I:$I},2,0), or(and(not(isblank($B320)),$B320=$B317,$A320&lt;&gt;$A317),and(not(isblank($A320)),$A320=$A317,$B320&lt;&gt;$B317)),"ID LISTS UNALIGNED",and($A320&lt;&gt;"",countif('5) Release_Track'!$F:$F,$A320)=0),"NO ISRC MATCH in Release_Track",and($B320&lt;&gt;"",countif('5) Release_Track'!$G:$G,$B320)=0),"NO CATALOG ID MATCH in Release_Track",iserror(vlookup($A320&amp;$B320,'5) Release_Track'!$F:$F&amp;'5) Release_Track'!$G:$G,1,0)),"NO ISRC-CATALOG ID pair MATCH in Release_Track" )</f>
        <v>Speed Up</v>
      </c>
      <c r="E320" s="202" t="s">
        <v>1279</v>
      </c>
      <c r="F320" s="199" t="s">
        <v>1305</v>
      </c>
      <c r="G320" s="200">
        <v>0.3334</v>
      </c>
      <c r="H320" s="192">
        <f t="shared" si="1"/>
        <v>1</v>
      </c>
      <c r="I320" s="100" t="s">
        <v>1306</v>
      </c>
      <c r="J320" s="20"/>
      <c r="K320" s="20"/>
      <c r="L320" s="8" t="str">
        <f>"insert into ComposerContent VALUES ((select max(ComposerId) from Composers where Name=N'"&amp;SUBSTITUTE(trim(E320),"'","''")&amp;"' and EnterpriseId="&amp;EntId&amp;"), "&amp;G320*100&amp;", "&amp;if(ISBLANK(B320),"(select max(TrackId) from tracks where isrc='"&amp;A320&amp;"' and EnterpriseId="&amp;EntId&amp;")","(select max(TrackId) from Tracks where TrackVendorId='"&amp;SUBSTITUTE(B320,"'","''")&amp;"' and  EnterpriseId="&amp;EntId&amp;")")&amp;", null, 0, 0, "&amp;if(I320&lt;&gt;"Published (managed by a publisher)", "null", "(select PublisherId from Publishers where name=N'"&amp;SUBSTITUTE(trim(J320),"'","''")&amp;"' and EnterpriseId="&amp;EntId&amp;")")&amp;" , null, (select RightsId from MechanicalsRights where RightsName='"&amp;SUBSTITUTE(I320,"'","''")&amp;"'), null, null, (select RoleId from ContributorRoles where Name='"&amp;F320&amp;"'))"</f>
        <v>insert into ComposerContent VALUES ((select max(ComposerId) from Composers where Name=N'Lucas Gonçalves' and EnterpriseId=647322), 33.34, (select max(TrackId) from tracks where isrc='BKTOK2300155' and EnterpriseId=647322), null, 0, 0, null , null, (select RightsId from MechanicalsRights where RightsName='Copyright control (self-published)'), null, null, (select RoleId from ContributorRoles where Name='Composer &amp; Lyricist'))</v>
      </c>
      <c r="M320" s="28" t="str">
        <f>VLOOKUP(A320,'9) Audio_Properties'!A:A,1,0)</f>
        <v>BKTOK2300155</v>
      </c>
    </row>
    <row r="321">
      <c r="A321" s="100" t="s">
        <v>1193</v>
      </c>
      <c r="B321" s="103"/>
      <c r="C321" s="50" t="str">
        <f t="array" ref="C321">ifs(and(isblank($A321),isblank($B321)),"", not(iserror(vlookup($A321&amp;$B321,'5) Release_Track'!$F:$F&amp;'5) Release_Track'!$G:$G,1,0))),vlookup($A321&amp;$B321,{'5) Release_Track'!$F:$F&amp;'5) Release_Track'!$G:$G,'5) Release_Track'!$H:$H},2,0), or(and(not(isblank($B321)),$B321=$B318,$A321&lt;&gt;$A318),and(not(isblank($A321)),$A321=$A318,$B321&lt;&gt;$B318)),"ID LISTS UNALIGNED",and($A321&lt;&gt;"",countif('5) Release_Track'!$F:$F,$A321)=0),"NO ISRC MATCH in Release_Track",and($B321&lt;&gt;"",countif('5) Release_Track'!$G:$G,$B321)=0),"NO CATALOG ID MATCH in Release_Track",iserror(vlookup($A321&amp;$B321,'5) Release_Track'!$F:$F&amp;'5) Release_Track'!$G:$G,1,0)),"NO ISRC-CATALOG ID pair MATCH in Release_Track" )</f>
        <v>Jogo da Vida</v>
      </c>
      <c r="D321" s="74" t="str">
        <f t="array" ref="D321">ifs(and(isblank($A321),isblank($B321)),"", not(iserror(vlookup($A321&amp;$B321,'5) Release_Track'!$F:$F&amp;'5) Release_Track'!$G:$G,1,0))),vlookup($A321&amp;$B321,{'5) Release_Track'!$F:$F&amp;'5) Release_Track'!$G:$G,'5) Release_Track'!$I:$I},2,0), or(and(not(isblank($B321)),$B321=$B318,$A321&lt;&gt;$A318),and(not(isblank($A321)),$A321=$A318,$B321&lt;&gt;$B318)),"ID LISTS UNALIGNED",and($A321&lt;&gt;"",countif('5) Release_Track'!$F:$F,$A321)=0),"NO ISRC MATCH in Release_Track",and($B321&lt;&gt;"",countif('5) Release_Track'!$G:$G,$B321)=0),"NO CATALOG ID MATCH in Release_Track",iserror(vlookup($A321&amp;$B321,'5) Release_Track'!$F:$F&amp;'5) Release_Track'!$G:$G,1,0)),"NO ISRC-CATALOG ID pair MATCH in Release_Track" )</f>
        <v/>
      </c>
      <c r="E321" s="198" t="s">
        <v>1286</v>
      </c>
      <c r="F321" s="199" t="s">
        <v>1305</v>
      </c>
      <c r="G321" s="200">
        <v>1.0</v>
      </c>
      <c r="H321" s="192">
        <f t="shared" si="1"/>
        <v>1</v>
      </c>
      <c r="I321" s="100" t="s">
        <v>1306</v>
      </c>
      <c r="J321" s="20"/>
      <c r="K321" s="20"/>
      <c r="L321" s="8" t="str">
        <f>"insert into ComposerContent VALUES ((select max(ComposerId) from Composers where Name=N'"&amp;SUBSTITUTE(trim(E321),"'","''")&amp;"' and EnterpriseId="&amp;EntId&amp;"), "&amp;G321*100&amp;", "&amp;if(ISBLANK(B321),"(select max(TrackId) from tracks where isrc='"&amp;A321&amp;"' and EnterpriseId="&amp;EntId&amp;")","(select max(TrackId) from Tracks where TrackVendorId='"&amp;SUBSTITUTE(B321,"'","''")&amp;"' and  EnterpriseId="&amp;EntId&amp;")")&amp;", null, 0, 0, "&amp;if(I321&lt;&gt;"Published (managed by a publisher)", "null", "(select PublisherId from Publishers where name=N'"&amp;SUBSTITUTE(trim(J321),"'","''")&amp;"' and EnterpriseId="&amp;EntId&amp;")")&amp;" , null, (select RightsId from MechanicalsRights where RightsName='"&amp;SUBSTITUTE(I321,"'","''")&amp;"'), null, null, (select RoleId from ContributorRoles where Name='"&amp;F321&amp;"'))"</f>
        <v>insert into ComposerContent VALUES ((select max(ComposerId) from Composers where Name=N'Plauto Poeckel' and EnterpriseId=647322), 100, (select max(TrackId) from tracks where isrc='BKTOK2300157' and EnterpriseId=647322), null, 0, 0, null , null, (select RightsId from MechanicalsRights where RightsName='Copyright control (self-published)'), null, null, (select RoleId from ContributorRoles where Name='Composer &amp; Lyricist'))</v>
      </c>
      <c r="M321" s="28" t="str">
        <f>VLOOKUP(A321,'9) Audio_Properties'!A:A,1,0)</f>
        <v>BKTOK2300157</v>
      </c>
    </row>
    <row r="322">
      <c r="A322" s="100" t="s">
        <v>1195</v>
      </c>
      <c r="B322" s="103"/>
      <c r="C322" s="50" t="str">
        <f t="array" ref="C322">ifs(and(isblank($A322),isblank($B322)),"", not(iserror(vlookup($A322&amp;$B322,'5) Release_Track'!$F:$F&amp;'5) Release_Track'!$G:$G,1,0))),vlookup($A322&amp;$B322,{'5) Release_Track'!$F:$F&amp;'5) Release_Track'!$G:$G,'5) Release_Track'!$H:$H},2,0), or(and(not(isblank($B322)),$B322=$B321,$A322&lt;&gt;$A321),and(not(isblank($A322)),$A322=$A321,$B322&lt;&gt;$B321)),"ID LISTS UNALIGNED",and($A322&lt;&gt;"",countif('5) Release_Track'!$F:$F,$A322)=0),"NO ISRC MATCH in Release_Track",and($B322&lt;&gt;"",countif('5) Release_Track'!$G:$G,$B322)=0),"NO CATALOG ID MATCH in Release_Track",iserror(vlookup($A322&amp;$B322,'5) Release_Track'!$F:$F&amp;'5) Release_Track'!$G:$G,1,0)),"NO ISRC-CATALOG ID pair MATCH in Release_Track" )</f>
        <v>Matador de Reis</v>
      </c>
      <c r="D322" s="74" t="str">
        <f t="array" ref="D322">ifs(and(isblank($A322),isblank($B322)),"", not(iserror(vlookup($A322&amp;$B322,'5) Release_Track'!$F:$F&amp;'5) Release_Track'!$G:$G,1,0))),vlookup($A322&amp;$B322,{'5) Release_Track'!$F:$F&amp;'5) Release_Track'!$G:$G,'5) Release_Track'!$I:$I},2,0), or(and(not(isblank($B322)),$B322=$B321,$A322&lt;&gt;$A321),and(not(isblank($A322)),$A322=$A321,$B322&lt;&gt;$B321)),"ID LISTS UNALIGNED",and($A322&lt;&gt;"",countif('5) Release_Track'!$F:$F,$A322)=0),"NO ISRC MATCH in Release_Track",and($B322&lt;&gt;"",countif('5) Release_Track'!$G:$G,$B322)=0),"NO CATALOG ID MATCH in Release_Track",iserror(vlookup($A322&amp;$B322,'5) Release_Track'!$F:$F&amp;'5) Release_Track'!$G:$G,1,0)),"NO ISRC-CATALOG ID pair MATCH in Release_Track" )</f>
        <v/>
      </c>
      <c r="E322" s="198" t="s">
        <v>1286</v>
      </c>
      <c r="F322" s="199" t="s">
        <v>1305</v>
      </c>
      <c r="G322" s="200">
        <v>1.0</v>
      </c>
      <c r="H322" s="192">
        <f t="shared" si="1"/>
        <v>1</v>
      </c>
      <c r="I322" s="100" t="s">
        <v>1306</v>
      </c>
      <c r="J322" s="20"/>
      <c r="K322" s="20"/>
      <c r="L322" s="8" t="str">
        <f>"insert into ComposerContent VALUES ((select max(ComposerId) from Composers where Name=N'"&amp;SUBSTITUTE(trim(E322),"'","''")&amp;"' and EnterpriseId="&amp;EntId&amp;"), "&amp;G322*100&amp;", "&amp;if(ISBLANK(B322),"(select max(TrackId) from tracks where isrc='"&amp;A322&amp;"' and EnterpriseId="&amp;EntId&amp;")","(select max(TrackId) from Tracks where TrackVendorId='"&amp;SUBSTITUTE(B322,"'","''")&amp;"' and  EnterpriseId="&amp;EntId&amp;")")&amp;", null, 0, 0, "&amp;if(I322&lt;&gt;"Published (managed by a publisher)", "null", "(select PublisherId from Publishers where name=N'"&amp;SUBSTITUTE(trim(J322),"'","''")&amp;"' and EnterpriseId="&amp;EntId&amp;")")&amp;" , null, (select RightsId from MechanicalsRights where RightsName='"&amp;SUBSTITUTE(I322,"'","''")&amp;"'), null, null, (select RoleId from ContributorRoles where Name='"&amp;F322&amp;"'))"</f>
        <v>insert into ComposerContent VALUES ((select max(ComposerId) from Composers where Name=N'Plauto Poeckel' and EnterpriseId=647322), 100, (select max(TrackId) from tracks where isrc='BKTOK2300160' and EnterpriseId=647322), null, 0, 0, null , null, (select RightsId from MechanicalsRights where RightsName='Copyright control (self-published)'), null, null, (select RoleId from ContributorRoles where Name='Composer &amp; Lyricist'))</v>
      </c>
      <c r="M322" s="28" t="str">
        <f>VLOOKUP(A322,'9) Audio_Properties'!A:A,1,0)</f>
        <v>BKTOK2300160</v>
      </c>
    </row>
    <row r="323">
      <c r="A323" s="100" t="s">
        <v>1197</v>
      </c>
      <c r="B323" s="103"/>
      <c r="C323" s="50" t="str">
        <f t="array" ref="C323">ifs(and(isblank($A323),isblank($B323)),"", not(iserror(vlookup($A323&amp;$B323,'5) Release_Track'!$F:$F&amp;'5) Release_Track'!$G:$G,1,0))),vlookup($A323&amp;$B323,{'5) Release_Track'!$F:$F&amp;'5) Release_Track'!$G:$G,'5) Release_Track'!$H:$H},2,0), or(and(not(isblank($B323)),$B323=$B322,$A323&lt;&gt;$A322),and(not(isblank($A323)),$A323=$A322,$B323&lt;&gt;$B322)),"ID LISTS UNALIGNED",and($A323&lt;&gt;"",countif('5) Release_Track'!$F:$F,$A323)=0),"NO ISRC MATCH in Release_Track",and($B323&lt;&gt;"",countif('5) Release_Track'!$G:$G,$B323)=0),"NO CATALOG ID MATCH in Release_Track",iserror(vlookup($A323&amp;$B323,'5) Release_Track'!$F:$F&amp;'5) Release_Track'!$G:$G,1,0)),"NO ISRC-CATALOG ID pair MATCH in Release_Track" )</f>
        <v>Matador de Reis</v>
      </c>
      <c r="D323" s="50" t="str">
        <f t="array" ref="D323">ifs(and(isblank($A323),isblank($B323)),"", not(iserror(vlookup($A323&amp;$B323,'5) Release_Track'!$F:$F&amp;'5) Release_Track'!$G:$G,1,0))),vlookup($A323&amp;$B323,{'5) Release_Track'!$F:$F&amp;'5) Release_Track'!$G:$G,'5) Release_Track'!$I:$I},2,0), or(and(not(isblank($B323)),$B323=$B322,$A323&lt;&gt;$A322),and(not(isblank($A323)),$A323=$A322,$B323&lt;&gt;$B322)),"ID LISTS UNALIGNED",and($A323&lt;&gt;"",countif('5) Release_Track'!$F:$F,$A323)=0),"NO ISRC MATCH in Release_Track",and($B323&lt;&gt;"",countif('5) Release_Track'!$G:$G,$B323)=0),"NO CATALOG ID MATCH in Release_Track",iserror(vlookup($A323&amp;$B323,'5) Release_Track'!$F:$F&amp;'5) Release_Track'!$G:$G,1,0)),"NO ISRC-CATALOG ID pair MATCH in Release_Track" )</f>
        <v>Speed Up</v>
      </c>
      <c r="E323" s="198" t="s">
        <v>1286</v>
      </c>
      <c r="F323" s="199" t="s">
        <v>1305</v>
      </c>
      <c r="G323" s="200">
        <v>1.0</v>
      </c>
      <c r="H323" s="192">
        <f t="shared" si="1"/>
        <v>1</v>
      </c>
      <c r="I323" s="100" t="s">
        <v>1306</v>
      </c>
      <c r="J323" s="20"/>
      <c r="K323" s="20"/>
      <c r="L323" s="8" t="str">
        <f>"insert into ComposerContent VALUES ((select max(ComposerId) from Composers where Name=N'"&amp;SUBSTITUTE(trim(E323),"'","''")&amp;"' and EnterpriseId="&amp;EntId&amp;"), "&amp;G323*100&amp;", "&amp;if(ISBLANK(B323),"(select max(TrackId) from tracks where isrc='"&amp;A323&amp;"' and EnterpriseId="&amp;EntId&amp;")","(select max(TrackId) from Tracks where TrackVendorId='"&amp;SUBSTITUTE(B323,"'","''")&amp;"' and  EnterpriseId="&amp;EntId&amp;")")&amp;", null, 0, 0, "&amp;if(I323&lt;&gt;"Published (managed by a publisher)", "null", "(select PublisherId from Publishers where name=N'"&amp;SUBSTITUTE(trim(J323),"'","''")&amp;"' and EnterpriseId="&amp;EntId&amp;")")&amp;" , null, (select RightsId from MechanicalsRights where RightsName='"&amp;SUBSTITUTE(I323,"'","''")&amp;"'), null, null, (select RoleId from ContributorRoles where Name='"&amp;F323&amp;"'))"</f>
        <v>insert into ComposerContent VALUES ((select max(ComposerId) from Composers where Name=N'Plauto Poeckel' and EnterpriseId=647322), 100, (select max(TrackId) from tracks where isrc='BKTOK2300161' and EnterpriseId=647322), null, 0, 0, null , null, (select RightsId from MechanicalsRights where RightsName='Copyright control (self-published)'), null, null, (select RoleId from ContributorRoles where Name='Composer &amp; Lyricist'))</v>
      </c>
      <c r="M323" s="28" t="str">
        <f>VLOOKUP(A323,'9) Audio_Properties'!A:A,1,0)</f>
        <v>BKTOK2300161</v>
      </c>
    </row>
    <row r="324">
      <c r="A324" s="100" t="s">
        <v>1199</v>
      </c>
      <c r="B324" s="103"/>
      <c r="C324" s="50" t="str">
        <f t="array" ref="C324">ifs(and(isblank($A324),isblank($B324)),"", not(iserror(vlookup($A324&amp;$B324,'5) Release_Track'!$F:$F&amp;'5) Release_Track'!$G:$G,1,0))),vlookup($A324&amp;$B324,{'5) Release_Track'!$F:$F&amp;'5) Release_Track'!$G:$G,'5) Release_Track'!$H:$H},2,0), or(and(not(isblank($B324)),$B324=$B322,$A324&lt;&gt;$A322),and(not(isblank($A324)),$A324=$A322,$B324&lt;&gt;$B322)),"ID LISTS UNALIGNED",and($A324&lt;&gt;"",countif('5) Release_Track'!$F:$F,$A324)=0),"NO ISRC MATCH in Release_Track",and($B324&lt;&gt;"",countif('5) Release_Track'!$G:$G,$B324)=0),"NO CATALOG ID MATCH in Release_Track",iserror(vlookup($A324&amp;$B324,'5) Release_Track'!$F:$F&amp;'5) Release_Track'!$G:$G,1,0)),"NO ISRC-CATALOG ID pair MATCH in Release_Track" )</f>
        <v>Golden Boy</v>
      </c>
      <c r="D324" s="74" t="str">
        <f t="array" ref="D324">ifs(and(isblank($A324),isblank($B324)),"", not(iserror(vlookup($A324&amp;$B324,'5) Release_Track'!$F:$F&amp;'5) Release_Track'!$G:$G,1,0))),vlookup($A324&amp;$B324,{'5) Release_Track'!$F:$F&amp;'5) Release_Track'!$G:$G,'5) Release_Track'!$I:$I},2,0), or(and(not(isblank($B324)),$B324=$B322,$A324&lt;&gt;$A322),and(not(isblank($A324)),$A324=$A322,$B324&lt;&gt;$B322)),"ID LISTS UNALIGNED",and($A324&lt;&gt;"",countif('5) Release_Track'!$F:$F,$A324)=0),"NO ISRC MATCH in Release_Track",and($B324&lt;&gt;"",countif('5) Release_Track'!$G:$G,$B324)=0),"NO CATALOG ID MATCH in Release_Track",iserror(vlookup($A324&amp;$B324,'5) Release_Track'!$F:$F&amp;'5) Release_Track'!$G:$G,1,0)),"NO ISRC-CATALOG ID pair MATCH in Release_Track" )</f>
        <v/>
      </c>
      <c r="E324" s="202" t="s">
        <v>1286</v>
      </c>
      <c r="F324" s="199" t="s">
        <v>1305</v>
      </c>
      <c r="G324" s="200">
        <v>0.5</v>
      </c>
      <c r="H324" s="192">
        <f t="shared" si="1"/>
        <v>0.5</v>
      </c>
      <c r="I324" s="100" t="s">
        <v>1306</v>
      </c>
      <c r="J324" s="20"/>
      <c r="K324" s="20"/>
      <c r="L324" s="8" t="str">
        <f>"insert into ComposerContent VALUES ((select max(ComposerId) from Composers where Name=N'"&amp;SUBSTITUTE(trim(E324),"'","''")&amp;"' and EnterpriseId="&amp;EntId&amp;"), "&amp;G324*100&amp;", "&amp;if(ISBLANK(B324),"(select max(TrackId) from tracks where isrc='"&amp;A324&amp;"' and EnterpriseId="&amp;EntId&amp;")","(select max(TrackId) from Tracks where TrackVendorId='"&amp;SUBSTITUTE(B324,"'","''")&amp;"' and  EnterpriseId="&amp;EntId&amp;")")&amp;", null, 0, 0, "&amp;if(I324&lt;&gt;"Published (managed by a publisher)", "null", "(select PublisherId from Publishers where name=N'"&amp;SUBSTITUTE(trim(J324),"'","''")&amp;"' and EnterpriseId="&amp;EntId&amp;")")&amp;" , null, (select RightsId from MechanicalsRights where RightsName='"&amp;SUBSTITUTE(I324,"'","''")&amp;"'), null, null, (select RoleId from ContributorRoles where Name='"&amp;F324&amp;"'))"</f>
        <v>insert into ComposerContent VALUES ((select max(ComposerId) from Composers where Name=N'Plauto Poeckel' and EnterpriseId=647322), 50, (select max(TrackId) from tracks where isrc='BKTOK2300172' and EnterpriseId=647322), null, 0, 0, null , null, (select RightsId from MechanicalsRights where RightsName='Copyright control (self-published)'), null, null, (select RoleId from ContributorRoles where Name='Composer &amp; Lyricist'))</v>
      </c>
      <c r="M324" s="28" t="str">
        <f>VLOOKUP(A324,'9) Audio_Properties'!A:A,1,0)</f>
        <v>BKTOK2300172</v>
      </c>
    </row>
    <row r="325">
      <c r="A325" s="100" t="s">
        <v>1199</v>
      </c>
      <c r="B325" s="103"/>
      <c r="C325" s="50" t="str">
        <f t="array" ref="C325">ifs(and(isblank($A325),isblank($B325)),"", not(iserror(vlookup($A325&amp;$B325,'5) Release_Track'!$F:$F&amp;'5) Release_Track'!$G:$G,1,0))),vlookup($A325&amp;$B325,{'5) Release_Track'!$F:$F&amp;'5) Release_Track'!$G:$G,'5) Release_Track'!$H:$H},2,0), or(and(not(isblank($B325)),$B325=$B323,$A325&lt;&gt;$A323),and(not(isblank($A325)),$A325=$A323,$B325&lt;&gt;$B323)),"ID LISTS UNALIGNED",and($A325&lt;&gt;"",countif('5) Release_Track'!$F:$F,$A325)=0),"NO ISRC MATCH in Release_Track",and($B325&lt;&gt;"",countif('5) Release_Track'!$G:$G,$B325)=0),"NO CATALOG ID MATCH in Release_Track",iserror(vlookup($A325&amp;$B325,'5) Release_Track'!$F:$F&amp;'5) Release_Track'!$G:$G,1,0)),"NO ISRC-CATALOG ID pair MATCH in Release_Track" )</f>
        <v>Golden Boy</v>
      </c>
      <c r="D325" s="74"/>
      <c r="E325" s="198" t="s">
        <v>1278</v>
      </c>
      <c r="F325" s="199" t="s">
        <v>1305</v>
      </c>
      <c r="G325" s="200">
        <v>0.5</v>
      </c>
      <c r="H325" s="192">
        <f t="shared" si="1"/>
        <v>1</v>
      </c>
      <c r="I325" s="100" t="s">
        <v>1306</v>
      </c>
      <c r="J325" s="20"/>
      <c r="K325" s="20"/>
      <c r="L325" s="8" t="str">
        <f>"insert into ComposerContent VALUES ((select max(ComposerId) from Composers where Name=N'"&amp;SUBSTITUTE(trim(E325),"'","''")&amp;"' and EnterpriseId="&amp;EntId&amp;"), "&amp;G325*100&amp;", "&amp;if(ISBLANK(B325),"(select max(TrackId) from tracks where isrc='"&amp;A325&amp;"' and EnterpriseId="&amp;EntId&amp;")","(select max(TrackId) from Tracks where TrackVendorId='"&amp;SUBSTITUTE(B325,"'","''")&amp;"' and  EnterpriseId="&amp;EntId&amp;")")&amp;", null, 0, 0, "&amp;if(I325&lt;&gt;"Published (managed by a publisher)", "null", "(select PublisherId from Publishers where name=N'"&amp;SUBSTITUTE(trim(J325),"'","''")&amp;"' and EnterpriseId="&amp;EntId&amp;")")&amp;" , null, (select RightsId from MechanicalsRights where RightsName='"&amp;SUBSTITUTE(I325,"'","''")&amp;"'), null, null, (select RoleId from ContributorRoles where Name='"&amp;F325&amp;"'))"</f>
        <v>insert into ComposerContent VALUES ((select max(ComposerId) from Composers where Name=N'João Vitor Rosário Santana' and EnterpriseId=647322), 50, (select max(TrackId) from tracks where isrc='BKTOK2300172' and EnterpriseId=647322), null, 0, 0, null , null, (select RightsId from MechanicalsRights where RightsName='Copyright control (self-published)'), null, null, (select RoleId from ContributorRoles where Name='Composer &amp; Lyricist'))</v>
      </c>
      <c r="M325" s="28" t="str">
        <f>VLOOKUP(A325,'9) Audio_Properties'!A:A,1,0)</f>
        <v>BKTOK2300172</v>
      </c>
    </row>
    <row r="326">
      <c r="A326" s="100" t="s">
        <v>1201</v>
      </c>
      <c r="B326" s="103"/>
      <c r="C326" s="50" t="str">
        <f t="array" ref="C326">ifs(and(isblank($A326),isblank($B326)),"", not(iserror(vlookup($A326&amp;$B326,'5) Release_Track'!$F:$F&amp;'5) Release_Track'!$G:$G,1,0))),vlookup($A326&amp;$B326,{'5) Release_Track'!$F:$F&amp;'5) Release_Track'!$G:$G,'5) Release_Track'!$H:$H},2,0), or(and(not(isblank($B326)),$B326=$B324,$A326&lt;&gt;$A324),and(not(isblank($A326)),$A326=$A324,$B326&lt;&gt;$B324)),"ID LISTS UNALIGNED",and($A326&lt;&gt;"",countif('5) Release_Track'!$F:$F,$A326)=0),"NO ISRC MATCH in Release_Track",and($B326&lt;&gt;"",countif('5) Release_Track'!$G:$G,$B326)=0),"NO CATALOG ID MATCH in Release_Track",iserror(vlookup($A326&amp;$B326,'5) Release_Track'!$F:$F&amp;'5) Release_Track'!$G:$G,1,0)),"NO ISRC-CATALOG ID pair MATCH in Release_Track" )</f>
        <v>Golden Boy</v>
      </c>
      <c r="D326" s="50" t="str">
        <f t="array" ref="D326">ifs(and(isblank($A326),isblank($B326)),"", not(iserror(vlookup($A326&amp;$B326,'5) Release_Track'!$F:$F&amp;'5) Release_Track'!$G:$G,1,0))),vlookup($A326&amp;$B326,{'5) Release_Track'!$F:$F&amp;'5) Release_Track'!$G:$G,'5) Release_Track'!$I:$I},2,0), or(and(not(isblank($B326)),$B326=$B324,$A326&lt;&gt;$A324),and(not(isblank($A326)),$A326=$A324,$B326&lt;&gt;$B324)),"ID LISTS UNALIGNED",and($A326&lt;&gt;"",countif('5) Release_Track'!$F:$F,$A326)=0),"NO ISRC MATCH in Release_Track",and($B326&lt;&gt;"",countif('5) Release_Track'!$G:$G,$B326)=0),"NO CATALOG ID MATCH in Release_Track",iserror(vlookup($A326&amp;$B326,'5) Release_Track'!$F:$F&amp;'5) Release_Track'!$G:$G,1,0)),"NO ISRC-CATALOG ID pair MATCH in Release_Track" )</f>
        <v>Speed Up</v>
      </c>
      <c r="E326" s="202" t="s">
        <v>1286</v>
      </c>
      <c r="F326" s="199" t="s">
        <v>1305</v>
      </c>
      <c r="G326" s="200">
        <v>0.5</v>
      </c>
      <c r="H326" s="192">
        <f t="shared" si="1"/>
        <v>0.5</v>
      </c>
      <c r="I326" s="100" t="s">
        <v>1306</v>
      </c>
      <c r="J326" s="20"/>
      <c r="K326" s="20"/>
      <c r="L326" s="8" t="str">
        <f>"insert into ComposerContent VALUES ((select max(ComposerId) from Composers where Name=N'"&amp;SUBSTITUTE(trim(E326),"'","''")&amp;"' and EnterpriseId="&amp;EntId&amp;"), "&amp;G326*100&amp;", "&amp;if(ISBLANK(B326),"(select max(TrackId) from tracks where isrc='"&amp;A326&amp;"' and EnterpriseId="&amp;EntId&amp;")","(select max(TrackId) from Tracks where TrackVendorId='"&amp;SUBSTITUTE(B326,"'","''")&amp;"' and  EnterpriseId="&amp;EntId&amp;")")&amp;", null, 0, 0, "&amp;if(I326&lt;&gt;"Published (managed by a publisher)", "null", "(select PublisherId from Publishers where name=N'"&amp;SUBSTITUTE(trim(J326),"'","''")&amp;"' and EnterpriseId="&amp;EntId&amp;")")&amp;" , null, (select RightsId from MechanicalsRights where RightsName='"&amp;SUBSTITUTE(I326,"'","''")&amp;"'), null, null, (select RoleId from ContributorRoles where Name='"&amp;F326&amp;"'))"</f>
        <v>insert into ComposerContent VALUES ((select max(ComposerId) from Composers where Name=N'Plauto Poeckel' and EnterpriseId=647322), 50, (select max(TrackId) from tracks where isrc='BKTOK2300173' and EnterpriseId=647322), null, 0, 0, null , null, (select RightsId from MechanicalsRights where RightsName='Copyright control (self-published)'), null, null, (select RoleId from ContributorRoles where Name='Composer &amp; Lyricist'))</v>
      </c>
      <c r="M326" s="28" t="str">
        <f>VLOOKUP(A326,'9) Audio_Properties'!A:A,1,0)</f>
        <v>BKTOK2300173</v>
      </c>
    </row>
    <row r="327">
      <c r="A327" s="100" t="s">
        <v>1201</v>
      </c>
      <c r="B327" s="103"/>
      <c r="C327" s="50" t="str">
        <f t="array" ref="C327">ifs(and(isblank($A327),isblank($B327)),"", not(iserror(vlookup($A327&amp;$B327,'5) Release_Track'!$F:$F&amp;'5) Release_Track'!$G:$G,1,0))),vlookup($A327&amp;$B327,{'5) Release_Track'!$F:$F&amp;'5) Release_Track'!$G:$G,'5) Release_Track'!$H:$H},2,0), or(and(not(isblank($B327)),$B327=$B325,$A327&lt;&gt;$A325),and(not(isblank($A327)),$A327=$A325,$B327&lt;&gt;$B325)),"ID LISTS UNALIGNED",and($A327&lt;&gt;"",countif('5) Release_Track'!$F:$F,$A327)=0),"NO ISRC MATCH in Release_Track",and($B327&lt;&gt;"",countif('5) Release_Track'!$G:$G,$B327)=0),"NO CATALOG ID MATCH in Release_Track",iserror(vlookup($A327&amp;$B327,'5) Release_Track'!$F:$F&amp;'5) Release_Track'!$G:$G,1,0)),"NO ISRC-CATALOG ID pair MATCH in Release_Track" )</f>
        <v>Golden Boy</v>
      </c>
      <c r="D327" s="50" t="str">
        <f t="array" ref="D327">ifs(and(isblank($A327),isblank($B327)),"", not(iserror(vlookup($A327&amp;$B327,'5) Release_Track'!$F:$F&amp;'5) Release_Track'!$G:$G,1,0))),vlookup($A327&amp;$B327,{'5) Release_Track'!$F:$F&amp;'5) Release_Track'!$G:$G,'5) Release_Track'!$I:$I},2,0), or(and(not(isblank($B327)),$B327=$B325,$A327&lt;&gt;$A325),and(not(isblank($A327)),$A327=$A325,$B327&lt;&gt;$B325)),"ID LISTS UNALIGNED",and($A327&lt;&gt;"",countif('5) Release_Track'!$F:$F,$A327)=0),"NO ISRC MATCH in Release_Track",and($B327&lt;&gt;"",countif('5) Release_Track'!$G:$G,$B327)=0),"NO CATALOG ID MATCH in Release_Track",iserror(vlookup($A327&amp;$B327,'5) Release_Track'!$F:$F&amp;'5) Release_Track'!$G:$G,1,0)),"NO ISRC-CATALOG ID pair MATCH in Release_Track" )</f>
        <v>Speed Up</v>
      </c>
      <c r="E327" s="202" t="s">
        <v>1278</v>
      </c>
      <c r="F327" s="199" t="s">
        <v>1305</v>
      </c>
      <c r="G327" s="200">
        <v>0.5</v>
      </c>
      <c r="H327" s="192">
        <f t="shared" si="1"/>
        <v>1</v>
      </c>
      <c r="I327" s="100" t="s">
        <v>1306</v>
      </c>
      <c r="J327" s="20"/>
      <c r="K327" s="20"/>
      <c r="L327" s="8" t="str">
        <f>"insert into ComposerContent VALUES ((select max(ComposerId) from Composers where Name=N'"&amp;SUBSTITUTE(trim(E327),"'","''")&amp;"' and EnterpriseId="&amp;EntId&amp;"), "&amp;G327*100&amp;", "&amp;if(ISBLANK(B327),"(select max(TrackId) from tracks where isrc='"&amp;A327&amp;"' and EnterpriseId="&amp;EntId&amp;")","(select max(TrackId) from Tracks where TrackVendorId='"&amp;SUBSTITUTE(B327,"'","''")&amp;"' and  EnterpriseId="&amp;EntId&amp;")")&amp;", null, 0, 0, "&amp;if(I327&lt;&gt;"Published (managed by a publisher)", "null", "(select PublisherId from Publishers where name=N'"&amp;SUBSTITUTE(trim(J327),"'","''")&amp;"' and EnterpriseId="&amp;EntId&amp;")")&amp;" , null, (select RightsId from MechanicalsRights where RightsName='"&amp;SUBSTITUTE(I327,"'","''")&amp;"'), null, null, (select RoleId from ContributorRoles where Name='"&amp;F327&amp;"'))"</f>
        <v>insert into ComposerContent VALUES ((select max(ComposerId) from Composers where Name=N'João Vitor Rosário Santana' and EnterpriseId=647322), 50, (select max(TrackId) from tracks where isrc='BKTOK2300173' and EnterpriseId=647322), null, 0, 0, null , null, (select RightsId from MechanicalsRights where RightsName='Copyright control (self-published)'), null, null, (select RoleId from ContributorRoles where Name='Composer &amp; Lyricist'))</v>
      </c>
      <c r="M327" s="28" t="str">
        <f>VLOOKUP(A327,'9) Audio_Properties'!A:A,1,0)</f>
        <v>BKTOK2300173</v>
      </c>
    </row>
    <row r="328">
      <c r="A328" s="100" t="s">
        <v>1203</v>
      </c>
      <c r="B328" s="103"/>
      <c r="C328" s="50" t="str">
        <f t="array" ref="C328">ifs(and(isblank($A328),isblank($B328)),"", not(iserror(vlookup($A328&amp;$B328,'5) Release_Track'!$F:$F&amp;'5) Release_Track'!$G:$G,1,0))),vlookup($A328&amp;$B328,{'5) Release_Track'!$F:$F&amp;'5) Release_Track'!$G:$G,'5) Release_Track'!$H:$H},2,0), or(and(not(isblank($B328)),$B328=$B327,$A328&lt;&gt;$A327),and(not(isblank($A328)),$A328=$A327,$B328&lt;&gt;$B327)),"ID LISTS UNALIGNED",and($A328&lt;&gt;"",countif('5) Release_Track'!$F:$F,$A328)=0),"NO ISRC MATCH in Release_Track",and($B328&lt;&gt;"",countif('5) Release_Track'!$G:$G,$B328)=0),"NO CATALOG ID MATCH in Release_Track",iserror(vlookup($A328&amp;$B328,'5) Release_Track'!$F:$F&amp;'5) Release_Track'!$G:$G,1,0)),"NO ISRC-CATALOG ID pair MATCH in Release_Track" )</f>
        <v>Yonkou Celestial</v>
      </c>
      <c r="D328" s="74" t="str">
        <f t="array" ref="D328">ifs(and(isblank($A328),isblank($B328)),"", not(iserror(vlookup($A328&amp;$B328,'5) Release_Track'!$F:$F&amp;'5) Release_Track'!$G:$G,1,0))),vlookup($A328&amp;$B328,{'5) Release_Track'!$F:$F&amp;'5) Release_Track'!$G:$G,'5) Release_Track'!$I:$I},2,0), or(and(not(isblank($B328)),$B328=$B327,$A328&lt;&gt;$A327),and(not(isblank($A328)),$A328=$A327,$B328&lt;&gt;$B327)),"ID LISTS UNALIGNED",and($A328&lt;&gt;"",countif('5) Release_Track'!$F:$F,$A328)=0),"NO ISRC MATCH in Release_Track",and($B328&lt;&gt;"",countif('5) Release_Track'!$G:$G,$B328)=0),"NO CATALOG ID MATCH in Release_Track",iserror(vlookup($A328&amp;$B328,'5) Release_Track'!$F:$F&amp;'5) Release_Track'!$G:$G,1,0)),"NO ISRC-CATALOG ID pair MATCH in Release_Track" )</f>
        <v/>
      </c>
      <c r="E328" s="202" t="s">
        <v>1286</v>
      </c>
      <c r="F328" s="199" t="s">
        <v>1305</v>
      </c>
      <c r="G328" s="200">
        <v>0.5</v>
      </c>
      <c r="H328" s="192">
        <f t="shared" si="1"/>
        <v>0.5</v>
      </c>
      <c r="I328" s="100" t="s">
        <v>1306</v>
      </c>
      <c r="J328" s="20"/>
      <c r="K328" s="20"/>
      <c r="L328" s="8" t="str">
        <f>"insert into ComposerContent VALUES ((select max(ComposerId) from Composers where Name=N'"&amp;SUBSTITUTE(trim(E328),"'","''")&amp;"' and EnterpriseId="&amp;EntId&amp;"), "&amp;G328*100&amp;", "&amp;if(ISBLANK(B328),"(select max(TrackId) from tracks where isrc='"&amp;A328&amp;"' and EnterpriseId="&amp;EntId&amp;")","(select max(TrackId) from Tracks where TrackVendorId='"&amp;SUBSTITUTE(B328,"'","''")&amp;"' and  EnterpriseId="&amp;EntId&amp;")")&amp;", null, 0, 0, "&amp;if(I328&lt;&gt;"Published (managed by a publisher)", "null", "(select PublisherId from Publishers where name=N'"&amp;SUBSTITUTE(trim(J328),"'","''")&amp;"' and EnterpriseId="&amp;EntId&amp;")")&amp;" , null, (select RightsId from MechanicalsRights where RightsName='"&amp;SUBSTITUTE(I328,"'","''")&amp;"'), null, null, (select RoleId from ContributorRoles where Name='"&amp;F328&amp;"'))"</f>
        <v>insert into ComposerContent VALUES ((select max(ComposerId) from Composers where Name=N'Plauto Poeckel' and EnterpriseId=647322), 50, (select max(TrackId) from tracks where isrc='BKTOK2300176' and EnterpriseId=647322), null, 0, 0, null , null, (select RightsId from MechanicalsRights where RightsName='Copyright control (self-published)'), null, null, (select RoleId from ContributorRoles where Name='Composer &amp; Lyricist'))</v>
      </c>
      <c r="M328" s="28" t="str">
        <f>VLOOKUP(A328,'9) Audio_Properties'!A:A,1,0)</f>
        <v>BKTOK2300176</v>
      </c>
    </row>
    <row r="329">
      <c r="A329" s="100" t="s">
        <v>1203</v>
      </c>
      <c r="B329" s="103"/>
      <c r="C329" s="50" t="str">
        <f t="array" ref="C329">ifs(and(isblank($A329),isblank($B329)),"", not(iserror(vlookup($A329&amp;$B329,'5) Release_Track'!$F:$F&amp;'5) Release_Track'!$G:$G,1,0))),vlookup($A329&amp;$B329,{'5) Release_Track'!$F:$F&amp;'5) Release_Track'!$G:$G,'5) Release_Track'!$H:$H},2,0), or(and(not(isblank($B329)),$B329=$B328,$A329&lt;&gt;$A328),and(not(isblank($A329)),$A329=$A328,$B329&lt;&gt;$B328)),"ID LISTS UNALIGNED",and($A329&lt;&gt;"",countif('5) Release_Track'!$F:$F,$A329)=0),"NO ISRC MATCH in Release_Track",and($B329&lt;&gt;"",countif('5) Release_Track'!$G:$G,$B329)=0),"NO CATALOG ID MATCH in Release_Track",iserror(vlookup($A329&amp;$B329,'5) Release_Track'!$F:$F&amp;'5) Release_Track'!$G:$G,1,0)),"NO ISRC-CATALOG ID pair MATCH in Release_Track" )</f>
        <v>Yonkou Celestial</v>
      </c>
      <c r="D329" s="74"/>
      <c r="E329" s="202" t="s">
        <v>1279</v>
      </c>
      <c r="F329" s="199" t="s">
        <v>1305</v>
      </c>
      <c r="G329" s="200">
        <v>0.5</v>
      </c>
      <c r="H329" s="192">
        <f t="shared" si="1"/>
        <v>1</v>
      </c>
      <c r="I329" s="100" t="s">
        <v>1306</v>
      </c>
      <c r="J329" s="20"/>
      <c r="K329" s="20"/>
      <c r="L329" s="8" t="str">
        <f>"insert into ComposerContent VALUES ((select max(ComposerId) from Composers where Name=N'"&amp;SUBSTITUTE(trim(E329),"'","''")&amp;"' and EnterpriseId="&amp;EntId&amp;"), "&amp;G329*100&amp;", "&amp;if(ISBLANK(B329),"(select max(TrackId) from tracks where isrc='"&amp;A329&amp;"' and EnterpriseId="&amp;EntId&amp;")","(select max(TrackId) from Tracks where TrackVendorId='"&amp;SUBSTITUTE(B329,"'","''")&amp;"' and  EnterpriseId="&amp;EntId&amp;")")&amp;", null, 0, 0, "&amp;if(I329&lt;&gt;"Published (managed by a publisher)", "null", "(select PublisherId from Publishers where name=N'"&amp;SUBSTITUTE(trim(J329),"'","''")&amp;"' and EnterpriseId="&amp;EntId&amp;")")&amp;" , null, (select RightsId from MechanicalsRights where RightsName='"&amp;SUBSTITUTE(I329,"'","''")&amp;"'), null, null, (select RoleId from ContributorRoles where Name='"&amp;F329&amp;"'))"</f>
        <v>insert into ComposerContent VALUES ((select max(ComposerId) from Composers where Name=N'Lucas Gonçalves' and EnterpriseId=647322), 50, (select max(TrackId) from tracks where isrc='BKTOK2300176' and EnterpriseId=647322), null, 0, 0, null , null, (select RightsId from MechanicalsRights where RightsName='Copyright control (self-published)'), null, null, (select RoleId from ContributorRoles where Name='Composer &amp; Lyricist'))</v>
      </c>
      <c r="M329" s="28" t="str">
        <f>VLOOKUP(A329,'9) Audio_Properties'!A:A,1,0)</f>
        <v>BKTOK2300176</v>
      </c>
    </row>
    <row r="330">
      <c r="A330" s="100" t="s">
        <v>1205</v>
      </c>
      <c r="B330" s="103"/>
      <c r="C330" s="50" t="str">
        <f t="array" ref="C330">ifs(and(isblank($A330),isblank($B330)),"", not(iserror(vlookup($A330&amp;$B330,'5) Release_Track'!$F:$F&amp;'5) Release_Track'!$G:$G,1,0))),vlookup($A330&amp;$B330,{'5) Release_Track'!$F:$F&amp;'5) Release_Track'!$G:$G,'5) Release_Track'!$H:$H},2,0), or(and(not(isblank($B330)),$B330=$B328,$A330&lt;&gt;$A328),and(not(isblank($A330)),$A330=$A328,$B330&lt;&gt;$B328)),"ID LISTS UNALIGNED",and($A330&lt;&gt;"",countif('5) Release_Track'!$F:$F,$A330)=0),"NO ISRC MATCH in Release_Track",and($B330&lt;&gt;"",countif('5) Release_Track'!$G:$G,$B330)=0),"NO CATALOG ID MATCH in Release_Track",iserror(vlookup($A330&amp;$B330,'5) Release_Track'!$F:$F&amp;'5) Release_Track'!$G:$G,1,0)),"NO ISRC-CATALOG ID pair MATCH in Release_Track" )</f>
        <v>Yonkou Celestial</v>
      </c>
      <c r="D330" s="50" t="str">
        <f t="array" ref="D330">ifs(and(isblank($A330),isblank($B330)),"", not(iserror(vlookup($A330&amp;$B330,'5) Release_Track'!$F:$F&amp;'5) Release_Track'!$G:$G,1,0))),vlookup($A330&amp;$B330,{'5) Release_Track'!$F:$F&amp;'5) Release_Track'!$G:$G,'5) Release_Track'!$I:$I},2,0), or(and(not(isblank($B330)),$B330=$B328,$A330&lt;&gt;$A328),and(not(isblank($A330)),$A330=$A328,$B330&lt;&gt;$B328)),"ID LISTS UNALIGNED",and($A330&lt;&gt;"",countif('5) Release_Track'!$F:$F,$A330)=0),"NO ISRC MATCH in Release_Track",and($B330&lt;&gt;"",countif('5) Release_Track'!$G:$G,$B330)=0),"NO CATALOG ID MATCH in Release_Track",iserror(vlookup($A330&amp;$B330,'5) Release_Track'!$F:$F&amp;'5) Release_Track'!$G:$G,1,0)),"NO ISRC-CATALOG ID pair MATCH in Release_Track" )</f>
        <v>Speed Up</v>
      </c>
      <c r="E330" s="202" t="s">
        <v>1286</v>
      </c>
      <c r="F330" s="199" t="s">
        <v>1305</v>
      </c>
      <c r="G330" s="200">
        <v>0.5</v>
      </c>
      <c r="H330" s="192">
        <f t="shared" si="1"/>
        <v>0.5</v>
      </c>
      <c r="I330" s="100" t="s">
        <v>1306</v>
      </c>
      <c r="J330" s="20"/>
      <c r="K330" s="20"/>
      <c r="L330" s="8" t="str">
        <f>"insert into ComposerContent VALUES ((select max(ComposerId) from Composers where Name=N'"&amp;SUBSTITUTE(trim(E330),"'","''")&amp;"' and EnterpriseId="&amp;EntId&amp;"), "&amp;G330*100&amp;", "&amp;if(ISBLANK(B330),"(select max(TrackId) from tracks where isrc='"&amp;A330&amp;"' and EnterpriseId="&amp;EntId&amp;")","(select max(TrackId) from Tracks where TrackVendorId='"&amp;SUBSTITUTE(B330,"'","''")&amp;"' and  EnterpriseId="&amp;EntId&amp;")")&amp;", null, 0, 0, "&amp;if(I330&lt;&gt;"Published (managed by a publisher)", "null", "(select PublisherId from Publishers where name=N'"&amp;SUBSTITUTE(trim(J330),"'","''")&amp;"' and EnterpriseId="&amp;EntId&amp;")")&amp;" , null, (select RightsId from MechanicalsRights where RightsName='"&amp;SUBSTITUTE(I330,"'","''")&amp;"'), null, null, (select RoleId from ContributorRoles where Name='"&amp;F330&amp;"'))"</f>
        <v>insert into ComposerContent VALUES ((select max(ComposerId) from Composers where Name=N'Plauto Poeckel' and EnterpriseId=647322), 50, (select max(TrackId) from tracks where isrc='BKTOK2300177' and EnterpriseId=647322), null, 0, 0, null , null, (select RightsId from MechanicalsRights where RightsName='Copyright control (self-published)'), null, null, (select RoleId from ContributorRoles where Name='Composer &amp; Lyricist'))</v>
      </c>
      <c r="M330" s="28" t="str">
        <f>VLOOKUP(A330,'9) Audio_Properties'!A:A,1,0)</f>
        <v>BKTOK2300177</v>
      </c>
    </row>
    <row r="331">
      <c r="A331" s="100" t="s">
        <v>1205</v>
      </c>
      <c r="B331" s="103"/>
      <c r="C331" s="50" t="str">
        <f t="array" ref="C331">ifs(and(isblank($A331),isblank($B331)),"", not(iserror(vlookup($A331&amp;$B331,'5) Release_Track'!$F:$F&amp;'5) Release_Track'!$G:$G,1,0))),vlookup($A331&amp;$B331,{'5) Release_Track'!$F:$F&amp;'5) Release_Track'!$G:$G,'5) Release_Track'!$H:$H},2,0), or(and(not(isblank($B331)),$B331=$B329,$A331&lt;&gt;$A329),and(not(isblank($A331)),$A331=$A329,$B331&lt;&gt;$B329)),"ID LISTS UNALIGNED",and($A331&lt;&gt;"",countif('5) Release_Track'!$F:$F,$A331)=0),"NO ISRC MATCH in Release_Track",and($B331&lt;&gt;"",countif('5) Release_Track'!$G:$G,$B331)=0),"NO CATALOG ID MATCH in Release_Track",iserror(vlookup($A331&amp;$B331,'5) Release_Track'!$F:$F&amp;'5) Release_Track'!$G:$G,1,0)),"NO ISRC-CATALOG ID pair MATCH in Release_Track" )</f>
        <v>Yonkou Celestial</v>
      </c>
      <c r="D331" s="50" t="str">
        <f t="array" ref="D331">ifs(and(isblank($A331),isblank($B331)),"", not(iserror(vlookup($A331&amp;$B331,'5) Release_Track'!$F:$F&amp;'5) Release_Track'!$G:$G,1,0))),vlookup($A331&amp;$B331,{'5) Release_Track'!$F:$F&amp;'5) Release_Track'!$G:$G,'5) Release_Track'!$I:$I},2,0), or(and(not(isblank($B331)),$B331=$B329,$A331&lt;&gt;$A329),and(not(isblank($A331)),$A331=$A329,$B331&lt;&gt;$B329)),"ID LISTS UNALIGNED",and($A331&lt;&gt;"",countif('5) Release_Track'!$F:$F,$A331)=0),"NO ISRC MATCH in Release_Track",and($B331&lt;&gt;"",countif('5) Release_Track'!$G:$G,$B331)=0),"NO CATALOG ID MATCH in Release_Track",iserror(vlookup($A331&amp;$B331,'5) Release_Track'!$F:$F&amp;'5) Release_Track'!$G:$G,1,0)),"NO ISRC-CATALOG ID pair MATCH in Release_Track" )</f>
        <v>Speed Up</v>
      </c>
      <c r="E331" s="202" t="s">
        <v>1279</v>
      </c>
      <c r="F331" s="199" t="s">
        <v>1305</v>
      </c>
      <c r="G331" s="200">
        <v>0.5</v>
      </c>
      <c r="H331" s="192">
        <f t="shared" si="1"/>
        <v>1</v>
      </c>
      <c r="I331" s="100" t="s">
        <v>1306</v>
      </c>
      <c r="J331" s="20"/>
      <c r="K331" s="20"/>
      <c r="L331" s="8" t="str">
        <f>"insert into ComposerContent VALUES ((select max(ComposerId) from Composers where Name=N'"&amp;SUBSTITUTE(trim(E331),"'","''")&amp;"' and EnterpriseId="&amp;EntId&amp;"), "&amp;G331*100&amp;", "&amp;if(ISBLANK(B331),"(select max(TrackId) from tracks where isrc='"&amp;A331&amp;"' and EnterpriseId="&amp;EntId&amp;")","(select max(TrackId) from Tracks where TrackVendorId='"&amp;SUBSTITUTE(B331,"'","''")&amp;"' and  EnterpriseId="&amp;EntId&amp;")")&amp;", null, 0, 0, "&amp;if(I331&lt;&gt;"Published (managed by a publisher)", "null", "(select PublisherId from Publishers where name=N'"&amp;SUBSTITUTE(trim(J331),"'","''")&amp;"' and EnterpriseId="&amp;EntId&amp;")")&amp;" , null, (select RightsId from MechanicalsRights where RightsName='"&amp;SUBSTITUTE(I331,"'","''")&amp;"'), null, null, (select RoleId from ContributorRoles where Name='"&amp;F331&amp;"'))"</f>
        <v>insert into ComposerContent VALUES ((select max(ComposerId) from Composers where Name=N'Lucas Gonçalves' and EnterpriseId=647322), 50, (select max(TrackId) from tracks where isrc='BKTOK2300177' and EnterpriseId=647322), null, 0, 0, null , null, (select RightsId from MechanicalsRights where RightsName='Copyright control (self-published)'), null, null, (select RoleId from ContributorRoles where Name='Composer &amp; Lyricist'))</v>
      </c>
      <c r="M331" s="28" t="str">
        <f>VLOOKUP(A331,'9) Audio_Properties'!A:A,1,0)</f>
        <v>BKTOK2300177</v>
      </c>
    </row>
    <row r="332">
      <c r="A332" s="100" t="s">
        <v>1207</v>
      </c>
      <c r="B332" s="103"/>
      <c r="C332" s="50" t="str">
        <f t="array" ref="C332">ifs(and(isblank($A332),isblank($B332)),"", not(iserror(vlookup($A332&amp;$B332,'5) Release_Track'!$F:$F&amp;'5) Release_Track'!$G:$G,1,0))),vlookup($A332&amp;$B332,{'5) Release_Track'!$F:$F&amp;'5) Release_Track'!$G:$G,'5) Release_Track'!$H:$H},2,0), or(and(not(isblank($B332)),$B332=$B331,$A332&lt;&gt;$A331),and(not(isblank($A332)),$A332=$A331,$B332&lt;&gt;$B331)),"ID LISTS UNALIGNED",and($A332&lt;&gt;"",countif('5) Release_Track'!$F:$F,$A332)=0),"NO ISRC MATCH in Release_Track",and($B332&lt;&gt;"",countif('5) Release_Track'!$G:$G,$B332)=0),"NO CATALOG ID MATCH in Release_Track",iserror(vlookup($A332&amp;$B332,'5) Release_Track'!$F:$F&amp;'5) Release_Track'!$G:$G,1,0)),"NO ISRC-CATALOG ID pair MATCH in Release_Track" )</f>
        <v>O Iluminado</v>
      </c>
      <c r="D332" s="74" t="str">
        <f t="array" ref="D332">ifs(and(isblank($A332),isblank($B332)),"", not(iserror(vlookup($A332&amp;$B332,'5) Release_Track'!$F:$F&amp;'5) Release_Track'!$G:$G,1,0))),vlookup($A332&amp;$B332,{'5) Release_Track'!$F:$F&amp;'5) Release_Track'!$G:$G,'5) Release_Track'!$I:$I},2,0), or(and(not(isblank($B332)),$B332=$B331,$A332&lt;&gt;$A331),and(not(isblank($A332)),$A332=$A331,$B332&lt;&gt;$B331)),"ID LISTS UNALIGNED",and($A332&lt;&gt;"",countif('5) Release_Track'!$F:$F,$A332)=0),"NO ISRC MATCH in Release_Track",and($B332&lt;&gt;"",countif('5) Release_Track'!$G:$G,$B332)=0),"NO CATALOG ID MATCH in Release_Track",iserror(vlookup($A332&amp;$B332,'5) Release_Track'!$F:$F&amp;'5) Release_Track'!$G:$G,1,0)),"NO ISRC-CATALOG ID pair MATCH in Release_Track" )</f>
        <v/>
      </c>
      <c r="E332" s="198" t="s">
        <v>1286</v>
      </c>
      <c r="F332" s="199" t="s">
        <v>1305</v>
      </c>
      <c r="G332" s="200">
        <v>1.0</v>
      </c>
      <c r="H332" s="192">
        <f t="shared" si="1"/>
        <v>1</v>
      </c>
      <c r="I332" s="100" t="s">
        <v>1306</v>
      </c>
      <c r="J332" s="20"/>
      <c r="K332" s="20"/>
      <c r="L332" s="8" t="str">
        <f>"insert into ComposerContent VALUES ((select max(ComposerId) from Composers where Name=N'"&amp;SUBSTITUTE(trim(E332),"'","''")&amp;"' and EnterpriseId="&amp;EntId&amp;"), "&amp;G332*100&amp;", "&amp;if(ISBLANK(B332),"(select max(TrackId) from tracks where isrc='"&amp;A332&amp;"' and EnterpriseId="&amp;EntId&amp;")","(select max(TrackId) from Tracks where TrackVendorId='"&amp;SUBSTITUTE(B332,"'","''")&amp;"' and  EnterpriseId="&amp;EntId&amp;")")&amp;", null, 0, 0, "&amp;if(I332&lt;&gt;"Published (managed by a publisher)", "null", "(select PublisherId from Publishers where name=N'"&amp;SUBSTITUTE(trim(J332),"'","''")&amp;"' and EnterpriseId="&amp;EntId&amp;")")&amp;" , null, (select RightsId from MechanicalsRights where RightsName='"&amp;SUBSTITUTE(I332,"'","''")&amp;"'), null, null, (select RoleId from ContributorRoles where Name='"&amp;F332&amp;"'))"</f>
        <v>insert into ComposerContent VALUES ((select max(ComposerId) from Composers where Name=N'Plauto Poeckel' and EnterpriseId=647322), 100, (select max(TrackId) from tracks where isrc='BKTOK2300182' and EnterpriseId=647322), null, 0, 0, null , null, (select RightsId from MechanicalsRights where RightsName='Copyright control (self-published)'), null, null, (select RoleId from ContributorRoles where Name='Composer &amp; Lyricist'))</v>
      </c>
      <c r="M332" s="28" t="str">
        <f>VLOOKUP(A332,'9) Audio_Properties'!A:A,1,0)</f>
        <v>BKTOK2300182</v>
      </c>
    </row>
    <row r="333">
      <c r="A333" s="100" t="s">
        <v>1209</v>
      </c>
      <c r="B333" s="103"/>
      <c r="C333" s="50" t="str">
        <f t="array" ref="C333">ifs(and(isblank($A333),isblank($B333)),"", not(iserror(vlookup($A333&amp;$B333,'5) Release_Track'!$F:$F&amp;'5) Release_Track'!$G:$G,1,0))),vlookup($A333&amp;$B333,{'5) Release_Track'!$F:$F&amp;'5) Release_Track'!$G:$G,'5) Release_Track'!$H:$H},2,0), or(and(not(isblank($B333)),$B333=$B332,$A333&lt;&gt;$A332),and(not(isblank($A333)),$A333=$A332,$B333&lt;&gt;$B332)),"ID LISTS UNALIGNED",and($A333&lt;&gt;"",countif('5) Release_Track'!$F:$F,$A333)=0),"NO ISRC MATCH in Release_Track",and($B333&lt;&gt;"",countif('5) Release_Track'!$G:$G,$B333)=0),"NO CATALOG ID MATCH in Release_Track",iserror(vlookup($A333&amp;$B333,'5) Release_Track'!$F:$F&amp;'5) Release_Track'!$G:$G,1,0)),"NO ISRC-CATALOG ID pair MATCH in Release_Track" )</f>
        <v>O Iluminado</v>
      </c>
      <c r="D333" s="50" t="str">
        <f t="array" ref="D333">ifs(and(isblank($A333),isblank($B333)),"", not(iserror(vlookup($A333&amp;$B333,'5) Release_Track'!$F:$F&amp;'5) Release_Track'!$G:$G,1,0))),vlookup($A333&amp;$B333,{'5) Release_Track'!$F:$F&amp;'5) Release_Track'!$G:$G,'5) Release_Track'!$I:$I},2,0), or(and(not(isblank($B333)),$B333=$B332,$A333&lt;&gt;$A332),and(not(isblank($A333)),$A333=$A332,$B333&lt;&gt;$B332)),"ID LISTS UNALIGNED",and($A333&lt;&gt;"",countif('5) Release_Track'!$F:$F,$A333)=0),"NO ISRC MATCH in Release_Track",and($B333&lt;&gt;"",countif('5) Release_Track'!$G:$G,$B333)=0),"NO CATALOG ID MATCH in Release_Track",iserror(vlookup($A333&amp;$B333,'5) Release_Track'!$F:$F&amp;'5) Release_Track'!$G:$G,1,0)),"NO ISRC-CATALOG ID pair MATCH in Release_Track" )</f>
        <v>Speed Up</v>
      </c>
      <c r="E333" s="198" t="s">
        <v>1286</v>
      </c>
      <c r="F333" s="199" t="s">
        <v>1305</v>
      </c>
      <c r="G333" s="200">
        <v>1.0</v>
      </c>
      <c r="H333" s="192">
        <f t="shared" si="1"/>
        <v>1</v>
      </c>
      <c r="I333" s="100" t="s">
        <v>1306</v>
      </c>
      <c r="J333" s="20"/>
      <c r="K333" s="20"/>
      <c r="L333" s="8" t="str">
        <f>"insert into ComposerContent VALUES ((select max(ComposerId) from Composers where Name=N'"&amp;SUBSTITUTE(trim(E333),"'","''")&amp;"' and EnterpriseId="&amp;EntId&amp;"), "&amp;G333*100&amp;", "&amp;if(ISBLANK(B333),"(select max(TrackId) from tracks where isrc='"&amp;A333&amp;"' and EnterpriseId="&amp;EntId&amp;")","(select max(TrackId) from Tracks where TrackVendorId='"&amp;SUBSTITUTE(B333,"'","''")&amp;"' and  EnterpriseId="&amp;EntId&amp;")")&amp;", null, 0, 0, "&amp;if(I333&lt;&gt;"Published (managed by a publisher)", "null", "(select PublisherId from Publishers where name=N'"&amp;SUBSTITUTE(trim(J333),"'","''")&amp;"' and EnterpriseId="&amp;EntId&amp;")")&amp;" , null, (select RightsId from MechanicalsRights where RightsName='"&amp;SUBSTITUTE(I333,"'","''")&amp;"'), null, null, (select RoleId from ContributorRoles where Name='"&amp;F333&amp;"'))"</f>
        <v>insert into ComposerContent VALUES ((select max(ComposerId) from Composers where Name=N'Plauto Poeckel' and EnterpriseId=647322), 100, (select max(TrackId) from tracks where isrc='BKTOK2300183' and EnterpriseId=647322), null, 0, 0, null , null, (select RightsId from MechanicalsRights where RightsName='Copyright control (self-published)'), null, null, (select RoleId from ContributorRoles where Name='Composer &amp; Lyricist'))</v>
      </c>
      <c r="M333" s="28" t="str">
        <f>VLOOKUP(A333,'9) Audio_Properties'!A:A,1,0)</f>
        <v>BKTOK2300183</v>
      </c>
    </row>
    <row r="334">
      <c r="A334" s="100" t="s">
        <v>1211</v>
      </c>
      <c r="B334" s="103"/>
      <c r="C334" s="50" t="str">
        <f t="array" ref="C334">ifs(and(isblank($A334),isblank($B334)),"", not(iserror(vlookup($A334&amp;$B334,'5) Release_Track'!$F:$F&amp;'5) Release_Track'!$G:$G,1,0))),vlookup($A334&amp;$B334,{'5) Release_Track'!$F:$F&amp;'5) Release_Track'!$G:$G,'5) Release_Track'!$H:$H},2,0), or(and(not(isblank($B334)),$B334=$B333,$A334&lt;&gt;$A333),and(not(isblank($A334)),$A334=$A333,$B334&lt;&gt;$B333)),"ID LISTS UNALIGNED",and($A334&lt;&gt;"",countif('5) Release_Track'!$F:$F,$A334)=0),"NO ISRC MATCH in Release_Track",and($B334&lt;&gt;"",countif('5) Release_Track'!$G:$G,$B334)=0),"NO CATALOG ID MATCH in Release_Track",iserror(vlookup($A334&amp;$B334,'5) Release_Track'!$F:$F&amp;'5) Release_Track'!$G:$G,1,0)),"NO ISRC-CATALOG ID pair MATCH in Release_Track" )</f>
        <v>Filho da Luz</v>
      </c>
      <c r="D334" s="74" t="str">
        <f t="array" ref="D334">ifs(and(isblank($A334),isblank($B334)),"", not(iserror(vlookup($A334&amp;$B334,'5) Release_Track'!$F:$F&amp;'5) Release_Track'!$G:$G,1,0))),vlookup($A334&amp;$B334,{'5) Release_Track'!$F:$F&amp;'5) Release_Track'!$G:$G,'5) Release_Track'!$I:$I},2,0), or(and(not(isblank($B334)),$B334=$B333,$A334&lt;&gt;$A333),and(not(isblank($A334)),$A334=$A333,$B334&lt;&gt;$B333)),"ID LISTS UNALIGNED",and($A334&lt;&gt;"",countif('5) Release_Track'!$F:$F,$A334)=0),"NO ISRC MATCH in Release_Track",and($B334&lt;&gt;"",countif('5) Release_Track'!$G:$G,$B334)=0),"NO CATALOG ID MATCH in Release_Track",iserror(vlookup($A334&amp;$B334,'5) Release_Track'!$F:$F&amp;'5) Release_Track'!$G:$G,1,0)),"NO ISRC-CATALOG ID pair MATCH in Release_Track" )</f>
        <v/>
      </c>
      <c r="E334" s="202" t="s">
        <v>1286</v>
      </c>
      <c r="F334" s="199" t="s">
        <v>1305</v>
      </c>
      <c r="G334" s="200">
        <v>0.5</v>
      </c>
      <c r="H334" s="192">
        <f t="shared" si="1"/>
        <v>0.5</v>
      </c>
      <c r="I334" s="100" t="s">
        <v>1306</v>
      </c>
      <c r="J334" s="20"/>
      <c r="K334" s="20"/>
      <c r="L334" s="8" t="str">
        <f>"insert into ComposerContent VALUES ((select max(ComposerId) from Composers where Name=N'"&amp;SUBSTITUTE(trim(E334),"'","''")&amp;"' and EnterpriseId="&amp;EntId&amp;"), "&amp;G334*100&amp;", "&amp;if(ISBLANK(B334),"(select max(TrackId) from tracks where isrc='"&amp;A334&amp;"' and EnterpriseId="&amp;EntId&amp;")","(select max(TrackId) from Tracks where TrackVendorId='"&amp;SUBSTITUTE(B334,"'","''")&amp;"' and  EnterpriseId="&amp;EntId&amp;")")&amp;", null, 0, 0, "&amp;if(I334&lt;&gt;"Published (managed by a publisher)", "null", "(select PublisherId from Publishers where name=N'"&amp;SUBSTITUTE(trim(J334),"'","''")&amp;"' and EnterpriseId="&amp;EntId&amp;")")&amp;" , null, (select RightsId from MechanicalsRights where RightsName='"&amp;SUBSTITUTE(I334,"'","''")&amp;"'), null, null, (select RoleId from ContributorRoles where Name='"&amp;F334&amp;"'))"</f>
        <v>insert into ComposerContent VALUES ((select max(ComposerId) from Composers where Name=N'Plauto Poeckel' and EnterpriseId=647322), 50, (select max(TrackId) from tracks where isrc='US7VG2448942' and EnterpriseId=647322), null, 0, 0, null , null, (select RightsId from MechanicalsRights where RightsName='Copyright control (self-published)'), null, null, (select RoleId from ContributorRoles where Name='Composer &amp; Lyricist'))</v>
      </c>
      <c r="M334" s="28" t="str">
        <f>VLOOKUP(A334,'9) Audio_Properties'!A:A,1,0)</f>
        <v>US7VG2448942</v>
      </c>
    </row>
    <row r="335">
      <c r="A335" s="100" t="s">
        <v>1211</v>
      </c>
      <c r="B335" s="103"/>
      <c r="C335" s="50" t="str">
        <f t="array" ref="C335">ifs(and(isblank($A335),isblank($B335)),"", not(iserror(vlookup($A335&amp;$B335,'5) Release_Track'!$F:$F&amp;'5) Release_Track'!$G:$G,1,0))),vlookup($A335&amp;$B335,{'5) Release_Track'!$F:$F&amp;'5) Release_Track'!$G:$G,'5) Release_Track'!$H:$H},2,0), or(and(not(isblank($B335)),$B335=$B334,$A335&lt;&gt;$A334),and(not(isblank($A335)),$A335=$A334,$B335&lt;&gt;$B334)),"ID LISTS UNALIGNED",and($A335&lt;&gt;"",countif('5) Release_Track'!$F:$F,$A335)=0),"NO ISRC MATCH in Release_Track",and($B335&lt;&gt;"",countif('5) Release_Track'!$G:$G,$B335)=0),"NO CATALOG ID MATCH in Release_Track",iserror(vlookup($A335&amp;$B335,'5) Release_Track'!$F:$F&amp;'5) Release_Track'!$G:$G,1,0)),"NO ISRC-CATALOG ID pair MATCH in Release_Track" )</f>
        <v>Filho da Luz</v>
      </c>
      <c r="D335" s="74"/>
      <c r="E335" s="202" t="s">
        <v>1279</v>
      </c>
      <c r="F335" s="199" t="s">
        <v>1305</v>
      </c>
      <c r="G335" s="200">
        <v>0.5</v>
      </c>
      <c r="H335" s="192">
        <f t="shared" si="1"/>
        <v>1</v>
      </c>
      <c r="I335" s="100" t="s">
        <v>1306</v>
      </c>
      <c r="J335" s="20"/>
      <c r="K335" s="20"/>
      <c r="L335" s="8" t="str">
        <f>"insert into ComposerContent VALUES ((select max(ComposerId) from Composers where Name=N'"&amp;SUBSTITUTE(trim(E335),"'","''")&amp;"' and EnterpriseId="&amp;EntId&amp;"), "&amp;G335*100&amp;", "&amp;if(ISBLANK(B335),"(select max(TrackId) from tracks where isrc='"&amp;A335&amp;"' and EnterpriseId="&amp;EntId&amp;")","(select max(TrackId) from Tracks where TrackVendorId='"&amp;SUBSTITUTE(B335,"'","''")&amp;"' and  EnterpriseId="&amp;EntId&amp;")")&amp;", null, 0, 0, "&amp;if(I335&lt;&gt;"Published (managed by a publisher)", "null", "(select PublisherId from Publishers where name=N'"&amp;SUBSTITUTE(trim(J335),"'","''")&amp;"' and EnterpriseId="&amp;EntId&amp;")")&amp;" , null, (select RightsId from MechanicalsRights where RightsName='"&amp;SUBSTITUTE(I335,"'","''")&amp;"'), null, null, (select RoleId from ContributorRoles where Name='"&amp;F335&amp;"'))"</f>
        <v>insert into ComposerContent VALUES ((select max(ComposerId) from Composers where Name=N'Lucas Gonçalves' and EnterpriseId=647322), 50, (select max(TrackId) from tracks where isrc='US7VG2448942' and EnterpriseId=647322), null, 0, 0, null , null, (select RightsId from MechanicalsRights where RightsName='Copyright control (self-published)'), null, null, (select RoleId from ContributorRoles where Name='Composer &amp; Lyricist'))</v>
      </c>
      <c r="M335" s="28" t="str">
        <f>VLOOKUP(A335,'9) Audio_Properties'!A:A,1,0)</f>
        <v>US7VG2448942</v>
      </c>
    </row>
    <row r="336">
      <c r="A336" s="34" t="s">
        <v>1213</v>
      </c>
      <c r="B336" s="84"/>
      <c r="C336" s="164" t="str">
        <f t="array" ref="C336">ifs(and(isblank($A336),isblank($B336)),"", not(iserror(vlookup($A336&amp;$B336,'5) Release_Track'!$F:$F&amp;'5) Release_Track'!$G:$G,1,0))),vlookup($A336&amp;$B336,{'5) Release_Track'!$F:$F&amp;'5) Release_Track'!$G:$G,'5) Release_Track'!$H:$H},2,0), or(and(not(isblank($B336)),$B336=$B335,$A336&lt;&gt;$A335),and(not(isblank($A336)),$A336=$A335,$B336&lt;&gt;$B335)),"ID LISTS UNALIGNED",and($A336&lt;&gt;"",countif('5) Release_Track'!$F:$F,$A336)=0),"NO ISRC MATCH in Release_Track",and($B336&lt;&gt;"",countif('5) Release_Track'!$G:$G,$B336)=0),"NO CATALOG ID MATCH in Release_Track",iserror(vlookup($A336&amp;$B336,'5) Release_Track'!$F:$F&amp;'5) Release_Track'!$G:$G,1,0)),"NO ISRC-CATALOG ID pair MATCH in Release_Track" )</f>
        <v>Verdadeiro Imperador</v>
      </c>
      <c r="D336" s="134" t="str">
        <f t="array" ref="D336">ifs(and(isblank($A336),isblank($B336)),"", not(iserror(vlookup($A336&amp;$B336,'5) Release_Track'!$F:$F&amp;'5) Release_Track'!$G:$G,1,0))),vlookup($A336&amp;$B336,{'5) Release_Track'!$F:$F&amp;'5) Release_Track'!$G:$G,'5) Release_Track'!$I:$I},2,0), or(and(not(isblank($B336)),$B336=$B335,$A336&lt;&gt;$A335),and(not(isblank($A336)),$A336=$A335,$B336&lt;&gt;$B335)),"ID LISTS UNALIGNED",and($A336&lt;&gt;"",countif('5) Release_Track'!$F:$F,$A336)=0),"NO ISRC MATCH in Release_Track",and($B336&lt;&gt;"",countif('5) Release_Track'!$G:$G,$B336)=0),"NO CATALOG ID MATCH in Release_Track",iserror(vlookup($A336&amp;$B336,'5) Release_Track'!$F:$F&amp;'5) Release_Track'!$G:$G,1,0)),"NO ISRC-CATALOG ID pair MATCH in Release_Track" )</f>
        <v/>
      </c>
      <c r="E336" s="195" t="s">
        <v>1286</v>
      </c>
      <c r="F336" s="93" t="s">
        <v>1305</v>
      </c>
      <c r="G336" s="196">
        <v>0.5</v>
      </c>
      <c r="H336" s="192">
        <f t="shared" si="1"/>
        <v>0.5</v>
      </c>
      <c r="I336" s="34" t="s">
        <v>1306</v>
      </c>
      <c r="J336" s="20"/>
      <c r="K336" s="20"/>
      <c r="L336" s="8" t="str">
        <f>"insert into ComposerContent VALUES ((select max(ComposerId) from Composers where Name=N'"&amp;SUBSTITUTE(trim(E336),"'","''")&amp;"' and EnterpriseId="&amp;EntId&amp;"), "&amp;G336*100&amp;", "&amp;if(ISBLANK(B336),"(select max(TrackId) from tracks where isrc='"&amp;A336&amp;"' and EnterpriseId="&amp;EntId&amp;")","(select max(TrackId) from Tracks where TrackVendorId='"&amp;SUBSTITUTE(B336,"'","''")&amp;"' and  EnterpriseId="&amp;EntId&amp;")")&amp;", null, 0, 0, "&amp;if(I336&lt;&gt;"Published (managed by a publisher)", "null", "(select PublisherId from Publishers where name=N'"&amp;SUBSTITUTE(trim(J336),"'","''")&amp;"' and EnterpriseId="&amp;EntId&amp;")")&amp;" , null, (select RightsId from MechanicalsRights where RightsName='"&amp;SUBSTITUTE(I336,"'","''")&amp;"'), null, null, (select RoleId from ContributorRoles where Name='"&amp;F336&amp;"'))"</f>
        <v>insert into ComposerContent VALUES ((select max(ComposerId) from Composers where Name=N'Plauto Poeckel' and EnterpriseId=647322), 50, (select max(TrackId) from tracks where isrc='BKTOK2400006' and EnterpriseId=647322), null, 0, 0, null , null, (select RightsId from MechanicalsRights where RightsName='Copyright control (self-published)'), null, null, (select RoleId from ContributorRoles where Name='Composer &amp; Lyricist'))</v>
      </c>
      <c r="M336" s="28" t="str">
        <f>VLOOKUP(A336,'9) Audio_Properties'!A:A,1,0)</f>
        <v>BKTOK2400006</v>
      </c>
    </row>
    <row r="337">
      <c r="A337" s="34" t="s">
        <v>1213</v>
      </c>
      <c r="B337" s="84"/>
      <c r="C337" s="164" t="str">
        <f t="array" ref="C337">ifs(and(isblank($A337),isblank($B337)),"", not(iserror(vlookup($A337&amp;$B337,'5) Release_Track'!$F:$F&amp;'5) Release_Track'!$G:$G,1,0))),vlookup($A337&amp;$B337,{'5) Release_Track'!$F:$F&amp;'5) Release_Track'!$G:$G,'5) Release_Track'!$H:$H},2,0), or(and(not(isblank($B337)),$B337=$B336,$A337&lt;&gt;$A336),and(not(isblank($A337)),$A337=$A336,$B337&lt;&gt;$B336)),"ID LISTS UNALIGNED",and($A337&lt;&gt;"",countif('5) Release_Track'!$F:$F,$A337)=0),"NO ISRC MATCH in Release_Track",and($B337&lt;&gt;"",countif('5) Release_Track'!$G:$G,$B337)=0),"NO CATALOG ID MATCH in Release_Track",iserror(vlookup($A337&amp;$B337,'5) Release_Track'!$F:$F&amp;'5) Release_Track'!$G:$G,1,0)),"NO ISRC-CATALOG ID pair MATCH in Release_Track" )</f>
        <v>Verdadeiro Imperador</v>
      </c>
      <c r="D337" s="134"/>
      <c r="E337" s="195" t="s">
        <v>1279</v>
      </c>
      <c r="F337" s="93" t="s">
        <v>1305</v>
      </c>
      <c r="G337" s="196">
        <v>0.5</v>
      </c>
      <c r="H337" s="192">
        <f t="shared" si="1"/>
        <v>1</v>
      </c>
      <c r="I337" s="34" t="s">
        <v>1306</v>
      </c>
      <c r="J337" s="20"/>
      <c r="K337" s="20"/>
      <c r="L337" s="8" t="str">
        <f>"insert into ComposerContent VALUES ((select max(ComposerId) from Composers where Name=N'"&amp;SUBSTITUTE(trim(E337),"'","''")&amp;"' and EnterpriseId="&amp;EntId&amp;"), "&amp;G337*100&amp;", "&amp;if(ISBLANK(B337),"(select max(TrackId) from tracks where isrc='"&amp;A337&amp;"' and EnterpriseId="&amp;EntId&amp;")","(select max(TrackId) from Tracks where TrackVendorId='"&amp;SUBSTITUTE(B337,"'","''")&amp;"' and  EnterpriseId="&amp;EntId&amp;")")&amp;", null, 0, 0, "&amp;if(I337&lt;&gt;"Published (managed by a publisher)", "null", "(select PublisherId from Publishers where name=N'"&amp;SUBSTITUTE(trim(J337),"'","''")&amp;"' and EnterpriseId="&amp;EntId&amp;")")&amp;" , null, (select RightsId from MechanicalsRights where RightsName='"&amp;SUBSTITUTE(I337,"'","''")&amp;"'), null, null, (select RoleId from ContributorRoles where Name='"&amp;F337&amp;"'))"</f>
        <v>insert into ComposerContent VALUES ((select max(ComposerId) from Composers where Name=N'Lucas Gonçalves' and EnterpriseId=647322), 50, (select max(TrackId) from tracks where isrc='BKTOK2400006' and EnterpriseId=647322), null, 0, 0, null , null, (select RightsId from MechanicalsRights where RightsName='Copyright control (self-published)'), null, null, (select RoleId from ContributorRoles where Name='Composer &amp; Lyricist'))</v>
      </c>
      <c r="M337" s="28" t="str">
        <f>VLOOKUP(A337,'9) Audio_Properties'!A:A,1,0)</f>
        <v>BKTOK2400006</v>
      </c>
    </row>
    <row r="338">
      <c r="A338" s="34" t="s">
        <v>1215</v>
      </c>
      <c r="B338" s="84"/>
      <c r="C338" s="164" t="str">
        <f t="array" ref="C338">ifs(and(isblank($A338),isblank($B338)),"", not(iserror(vlookup($A338&amp;$B338,'5) Release_Track'!$F:$F&amp;'5) Release_Track'!$G:$G,1,0))),vlookup($A338&amp;$B338,{'5) Release_Track'!$F:$F&amp;'5) Release_Track'!$G:$G,'5) Release_Track'!$H:$H},2,0), or(and(not(isblank($B338)),$B338=$B336,$A338&lt;&gt;$A336),and(not(isblank($A338)),$A338=$A336,$B338&lt;&gt;$B336)),"ID LISTS UNALIGNED",and($A338&lt;&gt;"",countif('5) Release_Track'!$F:$F,$A338)=0),"NO ISRC MATCH in Release_Track",and($B338&lt;&gt;"",countif('5) Release_Track'!$G:$G,$B338)=0),"NO CATALOG ID MATCH in Release_Track",iserror(vlookup($A338&amp;$B338,'5) Release_Track'!$F:$F&amp;'5) Release_Track'!$G:$G,1,0)),"NO ISRC-CATALOG ID pair MATCH in Release_Track" )</f>
        <v>Trio Monstro</v>
      </c>
      <c r="D338" s="134" t="str">
        <f t="array" ref="D338">ifs(and(isblank($A338),isblank($B338)),"", not(iserror(vlookup($A338&amp;$B338,'5) Release_Track'!$F:$F&amp;'5) Release_Track'!$G:$G,1,0))),vlookup($A338&amp;$B338,{'5) Release_Track'!$F:$F&amp;'5) Release_Track'!$G:$G,'5) Release_Track'!$I:$I},2,0), or(and(not(isblank($B338)),$B338=$B336,$A338&lt;&gt;$A336),and(not(isblank($A338)),$A338=$A336,$B338&lt;&gt;$B336)),"ID LISTS UNALIGNED",and($A338&lt;&gt;"",countif('5) Release_Track'!$F:$F,$A338)=0),"NO ISRC MATCH in Release_Track",and($B338&lt;&gt;"",countif('5) Release_Track'!$G:$G,$B338)=0),"NO CATALOG ID MATCH in Release_Track",iserror(vlookup($A338&amp;$B338,'5) Release_Track'!$F:$F&amp;'5) Release_Track'!$G:$G,1,0)),"NO ISRC-CATALOG ID pair MATCH in Release_Track" )</f>
        <v/>
      </c>
      <c r="E338" s="195" t="s">
        <v>1286</v>
      </c>
      <c r="F338" s="93" t="s">
        <v>1305</v>
      </c>
      <c r="G338" s="196">
        <v>0.3333</v>
      </c>
      <c r="H338" s="192">
        <f t="shared" si="1"/>
        <v>0.3333</v>
      </c>
      <c r="I338" s="34" t="s">
        <v>1306</v>
      </c>
      <c r="J338" s="20"/>
      <c r="K338" s="20"/>
      <c r="L338" s="8" t="str">
        <f>"insert into ComposerContent VALUES ((select max(ComposerId) from Composers where Name=N'"&amp;SUBSTITUTE(trim(E338),"'","''")&amp;"' and EnterpriseId="&amp;EntId&amp;"), "&amp;G338*100&amp;", "&amp;if(ISBLANK(B338),"(select max(TrackId) from tracks where isrc='"&amp;A338&amp;"' and EnterpriseId="&amp;EntId&amp;")","(select max(TrackId) from Tracks where TrackVendorId='"&amp;SUBSTITUTE(B338,"'","''")&amp;"' and  EnterpriseId="&amp;EntId&amp;")")&amp;", null, 0, 0, "&amp;if(I338&lt;&gt;"Published (managed by a publisher)", "null", "(select PublisherId from Publishers where name=N'"&amp;SUBSTITUTE(trim(J338),"'","''")&amp;"' and EnterpriseId="&amp;EntId&amp;")")&amp;" , null, (select RightsId from MechanicalsRights where RightsName='"&amp;SUBSTITUTE(I338,"'","''")&amp;"'), null, null, (select RoleId from ContributorRoles where Name='"&amp;F338&amp;"'))"</f>
        <v>insert into ComposerContent VALUES ((select max(ComposerId) from Composers where Name=N'Plauto Poeckel' and EnterpriseId=647322), 33.33, (select max(TrackId) from tracks where isrc='BKTOK2400007' and EnterpriseId=647322), null, 0, 0, null , null, (select RightsId from MechanicalsRights where RightsName='Copyright control (self-published)'), null, null, (select RoleId from ContributorRoles where Name='Composer &amp; Lyricist'))</v>
      </c>
      <c r="M338" s="28" t="str">
        <f>VLOOKUP(A338,'9) Audio_Properties'!A:A,1,0)</f>
        <v>BKTOK2400007</v>
      </c>
    </row>
    <row r="339">
      <c r="A339" s="34" t="s">
        <v>1215</v>
      </c>
      <c r="B339" s="84"/>
      <c r="C339" s="164" t="str">
        <f t="array" ref="C339">ifs(and(isblank($A339),isblank($B339)),"", not(iserror(vlookup($A339&amp;$B339,'5) Release_Track'!$F:$F&amp;'5) Release_Track'!$G:$G,1,0))),vlookup($A339&amp;$B339,{'5) Release_Track'!$F:$F&amp;'5) Release_Track'!$G:$G,'5) Release_Track'!$H:$H},2,0), or(and(not(isblank($B339)),$B339=$B337,$A339&lt;&gt;$A337),and(not(isblank($A339)),$A339=$A337,$B339&lt;&gt;$B337)),"ID LISTS UNALIGNED",and($A339&lt;&gt;"",countif('5) Release_Track'!$F:$F,$A339)=0),"NO ISRC MATCH in Release_Track",and($B339&lt;&gt;"",countif('5) Release_Track'!$G:$G,$B339)=0),"NO CATALOG ID MATCH in Release_Track",iserror(vlookup($A339&amp;$B339,'5) Release_Track'!$F:$F&amp;'5) Release_Track'!$G:$G,1,0)),"NO ISRC-CATALOG ID pair MATCH in Release_Track" )</f>
        <v>Trio Monstro</v>
      </c>
      <c r="D339" s="134"/>
      <c r="E339" s="195" t="s">
        <v>1279</v>
      </c>
      <c r="F339" s="93" t="s">
        <v>1305</v>
      </c>
      <c r="G339" s="196">
        <v>0.3333</v>
      </c>
      <c r="H339" s="192">
        <f t="shared" si="1"/>
        <v>0.6666</v>
      </c>
      <c r="I339" s="34" t="s">
        <v>1306</v>
      </c>
      <c r="J339" s="20"/>
      <c r="K339" s="20"/>
      <c r="L339" s="8" t="str">
        <f>"insert into ComposerContent VALUES ((select max(ComposerId) from Composers where Name=N'"&amp;SUBSTITUTE(trim(E339),"'","''")&amp;"' and EnterpriseId="&amp;EntId&amp;"), "&amp;G339*100&amp;", "&amp;if(ISBLANK(B339),"(select max(TrackId) from tracks where isrc='"&amp;A339&amp;"' and EnterpriseId="&amp;EntId&amp;")","(select max(TrackId) from Tracks where TrackVendorId='"&amp;SUBSTITUTE(B339,"'","''")&amp;"' and  EnterpriseId="&amp;EntId&amp;")")&amp;", null, 0, 0, "&amp;if(I339&lt;&gt;"Published (managed by a publisher)", "null", "(select PublisherId from Publishers where name=N'"&amp;SUBSTITUTE(trim(J339),"'","''")&amp;"' and EnterpriseId="&amp;EntId&amp;")")&amp;" , null, (select RightsId from MechanicalsRights where RightsName='"&amp;SUBSTITUTE(I339,"'","''")&amp;"'), null, null, (select RoleId from ContributorRoles where Name='"&amp;F339&amp;"'))"</f>
        <v>insert into ComposerContent VALUES ((select max(ComposerId) from Composers where Name=N'Lucas Gonçalves' and EnterpriseId=647322), 33.33, (select max(TrackId) from tracks where isrc='BKTOK2400007' and EnterpriseId=647322), null, 0, 0, null , null, (select RightsId from MechanicalsRights where RightsName='Copyright control (self-published)'), null, null, (select RoleId from ContributorRoles where Name='Composer &amp; Lyricist'))</v>
      </c>
      <c r="M339" s="28" t="str">
        <f>VLOOKUP(A339,'9) Audio_Properties'!A:A,1,0)</f>
        <v>BKTOK2400007</v>
      </c>
    </row>
    <row r="340">
      <c r="A340" s="34" t="s">
        <v>1215</v>
      </c>
      <c r="B340" s="84"/>
      <c r="C340" s="164" t="str">
        <f t="array" ref="C340">ifs(and(isblank($A340),isblank($B340)),"", not(iserror(vlookup($A340&amp;$B340,'5) Release_Track'!$F:$F&amp;'5) Release_Track'!$G:$G,1,0))),vlookup($A340&amp;$B340,{'5) Release_Track'!$F:$F&amp;'5) Release_Track'!$G:$G,'5) Release_Track'!$H:$H},2,0), or(and(not(isblank($B340)),$B340=$B338,$A340&lt;&gt;$A338),and(not(isblank($A340)),$A340=$A338,$B340&lt;&gt;$B338)),"ID LISTS UNALIGNED",and($A340&lt;&gt;"",countif('5) Release_Track'!$F:$F,$A340)=0),"NO ISRC MATCH in Release_Track",and($B340&lt;&gt;"",countif('5) Release_Track'!$G:$G,$B340)=0),"NO CATALOG ID MATCH in Release_Track",iserror(vlookup($A340&amp;$B340,'5) Release_Track'!$F:$F&amp;'5) Release_Track'!$G:$G,1,0)),"NO ISRC-CATALOG ID pair MATCH in Release_Track" )</f>
        <v>Trio Monstro</v>
      </c>
      <c r="D340" s="134"/>
      <c r="E340" s="195" t="s">
        <v>1267</v>
      </c>
      <c r="F340" s="93" t="s">
        <v>1305</v>
      </c>
      <c r="G340" s="196">
        <v>0.3334</v>
      </c>
      <c r="H340" s="192">
        <f t="shared" si="1"/>
        <v>1</v>
      </c>
      <c r="I340" s="34" t="s">
        <v>1306</v>
      </c>
      <c r="J340" s="20"/>
      <c r="K340" s="20"/>
      <c r="L340" s="8" t="str">
        <f>"insert into ComposerContent VALUES ((select max(ComposerId) from Composers where Name=N'"&amp;SUBSTITUTE(trim(E340),"'","''")&amp;"' and EnterpriseId="&amp;EntId&amp;"), "&amp;G340*100&amp;", "&amp;if(ISBLANK(B340),"(select max(TrackId) from tracks where isrc='"&amp;A340&amp;"' and EnterpriseId="&amp;EntId&amp;")","(select max(TrackId) from Tracks where TrackVendorId='"&amp;SUBSTITUTE(B340,"'","''")&amp;"' and  EnterpriseId="&amp;EntId&amp;")")&amp;", null, 0, 0, "&amp;if(I340&lt;&gt;"Published (managed by a publisher)", "null", "(select PublisherId from Publishers where name=N'"&amp;SUBSTITUTE(trim(J340),"'","''")&amp;"' and EnterpriseId="&amp;EntId&amp;")")&amp;" , null, (select RightsId from MechanicalsRights where RightsName='"&amp;SUBSTITUTE(I340,"'","''")&amp;"'), null, null, (select RoleId from ContributorRoles where Name='"&amp;F340&amp;"'))"</f>
        <v>insert into ComposerContent VALUES ((select max(ComposerId) from Composers where Name=N'Atilla Nascimento' and EnterpriseId=647322), 33.34, (select max(TrackId) from tracks where isrc='BKTOK2400007' and EnterpriseId=647322), null, 0, 0, null , null, (select RightsId from MechanicalsRights where RightsName='Copyright control (self-published)'), null, null, (select RoleId from ContributorRoles where Name='Composer &amp; Lyricist'))</v>
      </c>
      <c r="M340" s="28" t="str">
        <f>VLOOKUP(A340,'9) Audio_Properties'!A:A,1,0)</f>
        <v>BKTOK2400007</v>
      </c>
    </row>
    <row r="341">
      <c r="A341" s="34" t="s">
        <v>1217</v>
      </c>
      <c r="B341" s="84"/>
      <c r="C341" s="164" t="str">
        <f t="array" ref="C341">ifs(and(isblank($A341),isblank($B341)),"", not(iserror(vlookup($A341&amp;$B341,'5) Release_Track'!$F:$F&amp;'5) Release_Track'!$G:$G,1,0))),vlookup($A341&amp;$B341,{'5) Release_Track'!$F:$F&amp;'5) Release_Track'!$G:$G,'5) Release_Track'!$H:$H},2,0), or(and(not(isblank($B341)),$B341=$B338,$A341&lt;&gt;$A338),and(not(isblank($A341)),$A341=$A338,$B341&lt;&gt;$B338)),"ID LISTS UNALIGNED",and($A341&lt;&gt;"",countif('5) Release_Track'!$F:$F,$A341)=0),"NO ISRC MATCH in Release_Track",and($B341&lt;&gt;"",countif('5) Release_Track'!$G:$G,$B341)=0),"NO CATALOG ID MATCH in Release_Track",iserror(vlookup($A341&amp;$B341,'5) Release_Track'!$F:$F&amp;'5) Release_Track'!$G:$G,1,0)),"NO ISRC-CATALOG ID pair MATCH in Release_Track" )</f>
        <v>Matei Satoru Gojo (De Novo)</v>
      </c>
      <c r="D341" s="134" t="str">
        <f t="array" ref="D341">ifs(and(isblank($A341),isblank($B341)),"", not(iserror(vlookup($A341&amp;$B341,'5) Release_Track'!$F:$F&amp;'5) Release_Track'!$G:$G,1,0))),vlookup($A341&amp;$B341,{'5) Release_Track'!$F:$F&amp;'5) Release_Track'!$G:$G,'5) Release_Track'!$I:$I},2,0), or(and(not(isblank($B341)),$B341=$B338,$A341&lt;&gt;$A338),and(not(isblank($A341)),$A341=$A338,$B341&lt;&gt;$B338)),"ID LISTS UNALIGNED",and($A341&lt;&gt;"",countif('5) Release_Track'!$F:$F,$A341)=0),"NO ISRC MATCH in Release_Track",and($B341&lt;&gt;"",countif('5) Release_Track'!$G:$G,$B341)=0),"NO CATALOG ID MATCH in Release_Track",iserror(vlookup($A341&amp;$B341,'5) Release_Track'!$F:$F&amp;'5) Release_Track'!$G:$G,1,0)),"NO ISRC-CATALOG ID pair MATCH in Release_Track" )</f>
        <v/>
      </c>
      <c r="E341" s="197" t="s">
        <v>1286</v>
      </c>
      <c r="F341" s="93" t="s">
        <v>1305</v>
      </c>
      <c r="G341" s="196">
        <v>1.0</v>
      </c>
      <c r="H341" s="192">
        <f t="shared" si="1"/>
        <v>1</v>
      </c>
      <c r="I341" s="34" t="s">
        <v>1306</v>
      </c>
      <c r="J341" s="20"/>
      <c r="K341" s="20"/>
      <c r="L341" s="8" t="str">
        <f>"insert into ComposerContent VALUES ((select max(ComposerId) from Composers where Name=N'"&amp;SUBSTITUTE(trim(E341),"'","''")&amp;"' and EnterpriseId="&amp;EntId&amp;"), "&amp;G341*100&amp;", "&amp;if(ISBLANK(B341),"(select max(TrackId) from tracks where isrc='"&amp;A341&amp;"' and EnterpriseId="&amp;EntId&amp;")","(select max(TrackId) from Tracks where TrackVendorId='"&amp;SUBSTITUTE(B341,"'","''")&amp;"' and  EnterpriseId="&amp;EntId&amp;")")&amp;", null, 0, 0, "&amp;if(I341&lt;&gt;"Published (managed by a publisher)", "null", "(select PublisherId from Publishers where name=N'"&amp;SUBSTITUTE(trim(J341),"'","''")&amp;"' and EnterpriseId="&amp;EntId&amp;")")&amp;" , null, (select RightsId from MechanicalsRights where RightsName='"&amp;SUBSTITUTE(I341,"'","''")&amp;"'), null, null, (select RoleId from ContributorRoles where Name='"&amp;F341&amp;"'))"</f>
        <v>insert into ComposerContent VALUES ((select max(ComposerId) from Composers where Name=N'Plauto Poeckel' and EnterpriseId=647322), 100, (select max(TrackId) from tracks where isrc='BKTOK2400008' and EnterpriseId=647322), null, 0, 0, null , null, (select RightsId from MechanicalsRights where RightsName='Copyright control (self-published)'), null, null, (select RoleId from ContributorRoles where Name='Composer &amp; Lyricist'))</v>
      </c>
      <c r="M341" s="28" t="str">
        <f>VLOOKUP(A341,'9) Audio_Properties'!A:A,1,0)</f>
        <v>BKTOK2400008</v>
      </c>
    </row>
    <row r="342">
      <c r="A342" s="34" t="s">
        <v>1219</v>
      </c>
      <c r="B342" s="84"/>
      <c r="C342" s="164" t="str">
        <f t="array" ref="C342">ifs(and(isblank($A342),isblank($B342)),"", not(iserror(vlookup($A342&amp;$B342,'5) Release_Track'!$F:$F&amp;'5) Release_Track'!$G:$G,1,0))),vlookup($A342&amp;$B342,{'5) Release_Track'!$F:$F&amp;'5) Release_Track'!$G:$G,'5) Release_Track'!$H:$H},2,0), or(and(not(isblank($B342)),$B342=$B341,$A342&lt;&gt;$A341),and(not(isblank($A342)),$A342=$A341,$B342&lt;&gt;$B341)),"ID LISTS UNALIGNED",and($A342&lt;&gt;"",countif('5) Release_Track'!$F:$F,$A342)=0),"NO ISRC MATCH in Release_Track",and($B342&lt;&gt;"",countif('5) Release_Track'!$G:$G,$B342)=0),"NO CATALOG ID MATCH in Release_Track",iserror(vlookup($A342&amp;$B342,'5) Release_Track'!$F:$F&amp;'5) Release_Track'!$G:$G,1,0)),"NO ISRC-CATALOG ID pair MATCH in Release_Track" )</f>
        <v>A Volta do Mais Forte</v>
      </c>
      <c r="D342" s="134" t="str">
        <f t="array" ref="D342">ifs(and(isblank($A342),isblank($B342)),"", not(iserror(vlookup($A342&amp;$B342,'5) Release_Track'!$F:$F&amp;'5) Release_Track'!$G:$G,1,0))),vlookup($A342&amp;$B342,{'5) Release_Track'!$F:$F&amp;'5) Release_Track'!$G:$G,'5) Release_Track'!$I:$I},2,0), or(and(not(isblank($B342)),$B342=$B341,$A342&lt;&gt;$A341),and(not(isblank($A342)),$A342=$A341,$B342&lt;&gt;$B341)),"ID LISTS UNALIGNED",and($A342&lt;&gt;"",countif('5) Release_Track'!$F:$F,$A342)=0),"NO ISRC MATCH in Release_Track",and($B342&lt;&gt;"",countif('5) Release_Track'!$G:$G,$B342)=0),"NO CATALOG ID MATCH in Release_Track",iserror(vlookup($A342&amp;$B342,'5) Release_Track'!$F:$F&amp;'5) Release_Track'!$G:$G,1,0)),"NO ISRC-CATALOG ID pair MATCH in Release_Track" )</f>
        <v/>
      </c>
      <c r="E342" s="195" t="s">
        <v>1286</v>
      </c>
      <c r="F342" s="93" t="s">
        <v>1305</v>
      </c>
      <c r="G342" s="196">
        <v>0.5</v>
      </c>
      <c r="H342" s="192">
        <f t="shared" si="1"/>
        <v>0.5</v>
      </c>
      <c r="I342" s="34" t="s">
        <v>1306</v>
      </c>
      <c r="J342" s="20"/>
      <c r="K342" s="20"/>
      <c r="L342" s="8" t="str">
        <f>"insert into ComposerContent VALUES ((select max(ComposerId) from Composers where Name=N'"&amp;SUBSTITUTE(trim(E342),"'","''")&amp;"' and EnterpriseId="&amp;EntId&amp;"), "&amp;G342*100&amp;", "&amp;if(ISBLANK(B342),"(select max(TrackId) from tracks where isrc='"&amp;A342&amp;"' and EnterpriseId="&amp;EntId&amp;")","(select max(TrackId) from Tracks where TrackVendorId='"&amp;SUBSTITUTE(B342,"'","''")&amp;"' and  EnterpriseId="&amp;EntId&amp;")")&amp;", null, 0, 0, "&amp;if(I342&lt;&gt;"Published (managed by a publisher)", "null", "(select PublisherId from Publishers where name=N'"&amp;SUBSTITUTE(trim(J342),"'","''")&amp;"' and EnterpriseId="&amp;EntId&amp;")")&amp;" , null, (select RightsId from MechanicalsRights where RightsName='"&amp;SUBSTITUTE(I342,"'","''")&amp;"'), null, null, (select RoleId from ContributorRoles where Name='"&amp;F342&amp;"'))"</f>
        <v>insert into ComposerContent VALUES ((select max(ComposerId) from Composers where Name=N'Plauto Poeckel' and EnterpriseId=647322), 50, (select max(TrackId) from tracks where isrc='BKTOK2400012' and EnterpriseId=647322), null, 0, 0, null , null, (select RightsId from MechanicalsRights where RightsName='Copyright control (self-published)'), null, null, (select RoleId from ContributorRoles where Name='Composer &amp; Lyricist'))</v>
      </c>
      <c r="M342" s="28" t="str">
        <f>VLOOKUP(A342,'9) Audio_Properties'!A:A,1,0)</f>
        <v>BKTOK2400012</v>
      </c>
    </row>
    <row r="343">
      <c r="A343" s="34" t="s">
        <v>1219</v>
      </c>
      <c r="B343" s="84"/>
      <c r="C343" s="164" t="str">
        <f t="array" ref="C343">ifs(and(isblank($A343),isblank($B343)),"", not(iserror(vlookup($A343&amp;$B343,'5) Release_Track'!$F:$F&amp;'5) Release_Track'!$G:$G,1,0))),vlookup($A343&amp;$B343,{'5) Release_Track'!$F:$F&amp;'5) Release_Track'!$G:$G,'5) Release_Track'!$H:$H},2,0), or(and(not(isblank($B343)),$B343=$B342,$A343&lt;&gt;$A342),and(not(isblank($A343)),$A343=$A342,$B343&lt;&gt;$B342)),"ID LISTS UNALIGNED",and($A343&lt;&gt;"",countif('5) Release_Track'!$F:$F,$A343)=0),"NO ISRC MATCH in Release_Track",and($B343&lt;&gt;"",countif('5) Release_Track'!$G:$G,$B343)=0),"NO CATALOG ID MATCH in Release_Track",iserror(vlookup($A343&amp;$B343,'5) Release_Track'!$F:$F&amp;'5) Release_Track'!$G:$G,1,0)),"NO ISRC-CATALOG ID pair MATCH in Release_Track" )</f>
        <v>A Volta do Mais Forte</v>
      </c>
      <c r="D343" s="134"/>
      <c r="E343" s="195" t="s">
        <v>131</v>
      </c>
      <c r="F343" s="93" t="s">
        <v>1305</v>
      </c>
      <c r="G343" s="196">
        <v>0.5</v>
      </c>
      <c r="H343" s="192">
        <f t="shared" si="1"/>
        <v>1</v>
      </c>
      <c r="I343" s="34" t="s">
        <v>1306</v>
      </c>
      <c r="J343" s="20"/>
      <c r="K343" s="20"/>
      <c r="L343" s="8" t="str">
        <f>"insert into ComposerContent VALUES ((select max(ComposerId) from Composers where Name=N'"&amp;SUBSTITUTE(trim(E343),"'","''")&amp;"' and EnterpriseId="&amp;EntId&amp;"), "&amp;G343*100&amp;", "&amp;if(ISBLANK(B343),"(select max(TrackId) from tracks where isrc='"&amp;A343&amp;"' and EnterpriseId="&amp;EntId&amp;")","(select max(TrackId) from Tracks where TrackVendorId='"&amp;SUBSTITUTE(B343,"'","''")&amp;"' and  EnterpriseId="&amp;EntId&amp;")")&amp;", null, 0, 0, "&amp;if(I343&lt;&gt;"Published (managed by a publisher)", "null", "(select PublisherId from Publishers where name=N'"&amp;SUBSTITUTE(trim(J343),"'","''")&amp;"' and EnterpriseId="&amp;EntId&amp;")")&amp;" , null, (select RightsId from MechanicalsRights where RightsName='"&amp;SUBSTITUTE(I343,"'","''")&amp;"'), null, null, (select RoleId from ContributorRoles where Name='"&amp;F343&amp;"'))"</f>
        <v>insert into ComposerContent VALUES ((select max(ComposerId) from Composers where Name=N'Pablo Matheus' and EnterpriseId=647322), 50, (select max(TrackId) from tracks where isrc='BKTOK2400012' and EnterpriseId=647322), null, 0, 0, null , null, (select RightsId from MechanicalsRights where RightsName='Copyright control (self-published)'), null, null, (select RoleId from ContributorRoles where Name='Composer &amp; Lyricist'))</v>
      </c>
      <c r="M343" s="28" t="str">
        <f>VLOOKUP(A343,'9) Audio_Properties'!A:A,1,0)</f>
        <v>BKTOK2400012</v>
      </c>
    </row>
    <row r="344">
      <c r="A344" s="100" t="s">
        <v>1221</v>
      </c>
      <c r="B344" s="103"/>
      <c r="C344" s="50" t="str">
        <f t="array" ref="C344">ifs(and(isblank($A344),isblank($B344)),"", not(iserror(vlookup($A344&amp;$B344,'5) Release_Track'!$F:$F&amp;'5) Release_Track'!$G:$G,1,0))),vlookup($A344&amp;$B344,{'5) Release_Track'!$F:$F&amp;'5) Release_Track'!$G:$G,'5) Release_Track'!$H:$H},2,0), or(and(not(isblank($B344)),$B344=$B342,$A344&lt;&gt;$A342),and(not(isblank($A344)),$A344=$A342,$B344&lt;&gt;$B342)),"ID LISTS UNALIGNED",and($A344&lt;&gt;"",countif('5) Release_Track'!$F:$F,$A344)=0),"NO ISRC MATCH in Release_Track",and($B344&lt;&gt;"",countif('5) Release_Track'!$G:$G,$B344)=0),"NO CATALOG ID MATCH in Release_Track",iserror(vlookup($A344&amp;$B344,'5) Release_Track'!$F:$F&amp;'5) Release_Track'!$G:$G,1,0)),"NO ISRC-CATALOG ID pair MATCH in Release_Track" )</f>
        <v>Matei o Sukuna</v>
      </c>
      <c r="D344" s="74" t="str">
        <f t="array" ref="D344">ifs(and(isblank($A344),isblank($B344)),"", not(iserror(vlookup($A344&amp;$B344,'5) Release_Track'!$F:$F&amp;'5) Release_Track'!$G:$G,1,0))),vlookup($A344&amp;$B344,{'5) Release_Track'!$F:$F&amp;'5) Release_Track'!$G:$G,'5) Release_Track'!$I:$I},2,0), or(and(not(isblank($B344)),$B344=$B342,$A344&lt;&gt;$A342),and(not(isblank($A344)),$A344=$A342,$B344&lt;&gt;$B342)),"ID LISTS UNALIGNED",and($A344&lt;&gt;"",countif('5) Release_Track'!$F:$F,$A344)=0),"NO ISRC MATCH in Release_Track",and($B344&lt;&gt;"",countif('5) Release_Track'!$G:$G,$B344)=0),"NO CATALOG ID MATCH in Release_Track",iserror(vlookup($A344&amp;$B344,'5) Release_Track'!$F:$F&amp;'5) Release_Track'!$G:$G,1,0)),"NO ISRC-CATALOG ID pair MATCH in Release_Track" )</f>
        <v/>
      </c>
      <c r="E344" s="198" t="s">
        <v>1286</v>
      </c>
      <c r="F344" s="199" t="s">
        <v>1305</v>
      </c>
      <c r="G344" s="200">
        <v>1.0</v>
      </c>
      <c r="H344" s="192">
        <f t="shared" si="1"/>
        <v>1</v>
      </c>
      <c r="I344" s="100" t="s">
        <v>1306</v>
      </c>
      <c r="J344" s="20"/>
      <c r="K344" s="20"/>
      <c r="L344" s="8" t="str">
        <f>"insert into ComposerContent VALUES ((select max(ComposerId) from Composers where Name=N'"&amp;SUBSTITUTE(trim(E344),"'","''")&amp;"' and EnterpriseId="&amp;EntId&amp;"), "&amp;G344*100&amp;", "&amp;if(ISBLANK(B344),"(select max(TrackId) from tracks where isrc='"&amp;A344&amp;"' and EnterpriseId="&amp;EntId&amp;")","(select max(TrackId) from Tracks where TrackVendorId='"&amp;SUBSTITUTE(B344,"'","''")&amp;"' and  EnterpriseId="&amp;EntId&amp;")")&amp;", null, 0, 0, "&amp;if(I344&lt;&gt;"Published (managed by a publisher)", "null", "(select PublisherId from Publishers where name=N'"&amp;SUBSTITUTE(trim(J344),"'","''")&amp;"' and EnterpriseId="&amp;EntId&amp;")")&amp;" , null, (select RightsId from MechanicalsRights where RightsName='"&amp;SUBSTITUTE(I344,"'","''")&amp;"'), null, null, (select RoleId from ContributorRoles where Name='"&amp;F344&amp;"'))"</f>
        <v>insert into ComposerContent VALUES ((select max(ComposerId) from Composers where Name=N'Plauto Poeckel' and EnterpriseId=647322), 100, (select max(TrackId) from tracks where isrc='BKTOK2400011' and EnterpriseId=647322), null, 0, 0, null , null, (select RightsId from MechanicalsRights where RightsName='Copyright control (self-published)'), null, null, (select RoleId from ContributorRoles where Name='Composer &amp; Lyricist'))</v>
      </c>
      <c r="M344" s="28" t="str">
        <f>VLOOKUP(A344,'9) Audio_Properties'!A:A,1,0)</f>
        <v>BKTOK2400011</v>
      </c>
    </row>
    <row r="345">
      <c r="A345" s="100" t="s">
        <v>1223</v>
      </c>
      <c r="B345" s="103"/>
      <c r="C345" s="50" t="str">
        <f t="array" ref="C345">ifs(and(isblank($A345),isblank($B345)),"", not(iserror(vlookup($A345&amp;$B345,'5) Release_Track'!$F:$F&amp;'5) Release_Track'!$G:$G,1,0))),vlookup($A345&amp;$B345,{'5) Release_Track'!$F:$F&amp;'5) Release_Track'!$G:$G,'5) Release_Track'!$H:$H},2,0), or(and(not(isblank($B345)),$B345=$B344,$A345&lt;&gt;$A344),and(not(isblank($A345)),$A345=$A344,$B345&lt;&gt;$B344)),"ID LISTS UNALIGNED",and($A345&lt;&gt;"",countif('5) Release_Track'!$F:$F,$A345)=0),"NO ISRC MATCH in Release_Track",and($B345&lt;&gt;"",countif('5) Release_Track'!$G:$G,$B345)=0),"NO CATALOG ID MATCH in Release_Track",iserror(vlookup($A345&amp;$B345,'5) Release_Track'!$F:$F&amp;'5) Release_Track'!$G:$G,1,0)),"NO ISRC-CATALOG ID pair MATCH in Release_Track" )</f>
        <v>Caminho Até o Topo</v>
      </c>
      <c r="D345" s="74" t="str">
        <f t="array" ref="D345">ifs(and(isblank($A345),isblank($B345)),"", not(iserror(vlookup($A345&amp;$B345,'5) Release_Track'!$F:$F&amp;'5) Release_Track'!$G:$G,1,0))),vlookup($A345&amp;$B345,{'5) Release_Track'!$F:$F&amp;'5) Release_Track'!$G:$G,'5) Release_Track'!$I:$I},2,0), or(and(not(isblank($B345)),$B345=$B344,$A345&lt;&gt;$A344),and(not(isblank($A345)),$A345=$A344,$B345&lt;&gt;$B344)),"ID LISTS UNALIGNED",and($A345&lt;&gt;"",countif('5) Release_Track'!$F:$F,$A345)=0),"NO ISRC MATCH in Release_Track",and($B345&lt;&gt;"",countif('5) Release_Track'!$G:$G,$B345)=0),"NO CATALOG ID MATCH in Release_Track",iserror(vlookup($A345&amp;$B345,'5) Release_Track'!$F:$F&amp;'5) Release_Track'!$G:$G,1,0)),"NO ISRC-CATALOG ID pair MATCH in Release_Track" )</f>
        <v/>
      </c>
      <c r="E345" s="202" t="s">
        <v>1286</v>
      </c>
      <c r="F345" s="199" t="s">
        <v>1305</v>
      </c>
      <c r="G345" s="200">
        <v>0.5</v>
      </c>
      <c r="H345" s="192">
        <f t="shared" si="1"/>
        <v>0.5</v>
      </c>
      <c r="I345" s="100" t="s">
        <v>1306</v>
      </c>
      <c r="J345" s="20"/>
      <c r="K345" s="20"/>
      <c r="L345" s="8" t="str">
        <f>"insert into ComposerContent VALUES ((select max(ComposerId) from Composers where Name=N'"&amp;SUBSTITUTE(trim(E345),"'","''")&amp;"' and EnterpriseId="&amp;EntId&amp;"), "&amp;G345*100&amp;", "&amp;if(ISBLANK(B345),"(select max(TrackId) from tracks where isrc='"&amp;A345&amp;"' and EnterpriseId="&amp;EntId&amp;")","(select max(TrackId) from Tracks where TrackVendorId='"&amp;SUBSTITUTE(B345,"'","''")&amp;"' and  EnterpriseId="&amp;EntId&amp;")")&amp;", null, 0, 0, "&amp;if(I345&lt;&gt;"Published (managed by a publisher)", "null", "(select PublisherId from Publishers where name=N'"&amp;SUBSTITUTE(trim(J345),"'","''")&amp;"' and EnterpriseId="&amp;EntId&amp;")")&amp;" , null, (select RightsId from MechanicalsRights where RightsName='"&amp;SUBSTITUTE(I345,"'","''")&amp;"'), null, null, (select RoleId from ContributorRoles where Name='"&amp;F345&amp;"'))"</f>
        <v>insert into ComposerContent VALUES ((select max(ComposerId) from Composers where Name=N'Plauto Poeckel' and EnterpriseId=647322), 50, (select max(TrackId) from tracks where isrc='BKTOK2400014' and EnterpriseId=647322), null, 0, 0, null , null, (select RightsId from MechanicalsRights where RightsName='Copyright control (self-published)'), null, null, (select RoleId from ContributorRoles where Name='Composer &amp; Lyricist'))</v>
      </c>
      <c r="M345" s="28" t="str">
        <f>VLOOKUP(A345,'9) Audio_Properties'!A:A,1,0)</f>
        <v>BKTOK2400014</v>
      </c>
    </row>
    <row r="346">
      <c r="A346" s="100" t="s">
        <v>1223</v>
      </c>
      <c r="B346" s="103"/>
      <c r="C346" s="50" t="str">
        <f t="array" ref="C346">ifs(and(isblank($A346),isblank($B346)),"", not(iserror(vlookup($A346&amp;$B346,'5) Release_Track'!$F:$F&amp;'5) Release_Track'!$G:$G,1,0))),vlookup($A346&amp;$B346,{'5) Release_Track'!$F:$F&amp;'5) Release_Track'!$G:$G,'5) Release_Track'!$H:$H},2,0), or(and(not(isblank($B346)),$B346=$B345,$A346&lt;&gt;$A345),and(not(isblank($A346)),$A346=$A345,$B346&lt;&gt;$B345)),"ID LISTS UNALIGNED",and($A346&lt;&gt;"",countif('5) Release_Track'!$F:$F,$A346)=0),"NO ISRC MATCH in Release_Track",and($B346&lt;&gt;"",countif('5) Release_Track'!$G:$G,$B346)=0),"NO CATALOG ID MATCH in Release_Track",iserror(vlookup($A346&amp;$B346,'5) Release_Track'!$F:$F&amp;'5) Release_Track'!$G:$G,1,0)),"NO ISRC-CATALOG ID pair MATCH in Release_Track" )</f>
        <v>Caminho Até o Topo</v>
      </c>
      <c r="D346" s="74"/>
      <c r="E346" s="202" t="s">
        <v>1278</v>
      </c>
      <c r="F346" s="199" t="s">
        <v>1305</v>
      </c>
      <c r="G346" s="200">
        <v>0.5</v>
      </c>
      <c r="H346" s="192">
        <f t="shared" si="1"/>
        <v>1</v>
      </c>
      <c r="I346" s="100" t="s">
        <v>1306</v>
      </c>
      <c r="J346" s="20"/>
      <c r="K346" s="20"/>
      <c r="L346" s="8" t="str">
        <f>"insert into ComposerContent VALUES ((select max(ComposerId) from Composers where Name=N'"&amp;SUBSTITUTE(trim(E346),"'","''")&amp;"' and EnterpriseId="&amp;EntId&amp;"), "&amp;G346*100&amp;", "&amp;if(ISBLANK(B346),"(select max(TrackId) from tracks where isrc='"&amp;A346&amp;"' and EnterpriseId="&amp;EntId&amp;")","(select max(TrackId) from Tracks where TrackVendorId='"&amp;SUBSTITUTE(B346,"'","''")&amp;"' and  EnterpriseId="&amp;EntId&amp;")")&amp;", null, 0, 0, "&amp;if(I346&lt;&gt;"Published (managed by a publisher)", "null", "(select PublisherId from Publishers where name=N'"&amp;SUBSTITUTE(trim(J346),"'","''")&amp;"' and EnterpriseId="&amp;EntId&amp;")")&amp;" , null, (select RightsId from MechanicalsRights where RightsName='"&amp;SUBSTITUTE(I346,"'","''")&amp;"'), null, null, (select RoleId from ContributorRoles where Name='"&amp;F346&amp;"'))"</f>
        <v>insert into ComposerContent VALUES ((select max(ComposerId) from Composers where Name=N'João Vitor Rosário Santana' and EnterpriseId=647322), 50, (select max(TrackId) from tracks where isrc='BKTOK2400014' and EnterpriseId=647322), null, 0, 0, null , null, (select RightsId from MechanicalsRights where RightsName='Copyright control (self-published)'), null, null, (select RoleId from ContributorRoles where Name='Composer &amp; Lyricist'))</v>
      </c>
      <c r="M346" s="28" t="str">
        <f>VLOOKUP(A346,'9) Audio_Properties'!A:A,1,0)</f>
        <v>BKTOK2400014</v>
      </c>
    </row>
    <row r="347">
      <c r="A347" s="100" t="s">
        <v>1225</v>
      </c>
      <c r="B347" s="103"/>
      <c r="C347" s="50" t="str">
        <f t="array" ref="C347">ifs(and(isblank($A347),isblank($B347)),"", not(iserror(vlookup($A347&amp;$B347,'5) Release_Track'!$F:$F&amp;'5) Release_Track'!$G:$G,1,0))),vlookup($A347&amp;$B347,{'5) Release_Track'!$F:$F&amp;'5) Release_Track'!$G:$G,'5) Release_Track'!$H:$H},2,0), or(and(not(isblank($B347)),$B347=$B346,$A347&lt;&gt;$A346),and(not(isblank($A347)),$A347=$A346,$B347&lt;&gt;$B346)),"ID LISTS UNALIGNED",and($A347&lt;&gt;"",countif('5) Release_Track'!$F:$F,$A347)=0),"NO ISRC MATCH in Release_Track",and($B347&lt;&gt;"",countif('5) Release_Track'!$G:$G,$B347)=0),"NO CATALOG ID MATCH in Release_Track",iserror(vlookup($A347&amp;$B347,'5) Release_Track'!$F:$F&amp;'5) Release_Track'!$G:$G,1,0)),"NO ISRC-CATALOG ID pair MATCH in Release_Track" )</f>
        <v>Kenjaku</v>
      </c>
      <c r="D347" s="74" t="str">
        <f t="array" ref="D347">ifs(and(isblank($A347),isblank($B347)),"", not(iserror(vlookup($A347&amp;$B347,'5) Release_Track'!$F:$F&amp;'5) Release_Track'!$G:$G,1,0))),vlookup($A347&amp;$B347,{'5) Release_Track'!$F:$F&amp;'5) Release_Track'!$G:$G,'5) Release_Track'!$I:$I},2,0), or(and(not(isblank($B347)),$B347=$B346,$A347&lt;&gt;$A346),and(not(isblank($A347)),$A347=$A346,$B347&lt;&gt;$B346)),"ID LISTS UNALIGNED",and($A347&lt;&gt;"",countif('5) Release_Track'!$F:$F,$A347)=0),"NO ISRC MATCH in Release_Track",and($B347&lt;&gt;"",countif('5) Release_Track'!$G:$G,$B347)=0),"NO CATALOG ID MATCH in Release_Track",iserror(vlookup($A347&amp;$B347,'5) Release_Track'!$F:$F&amp;'5) Release_Track'!$G:$G,1,0)),"NO ISRC-CATALOG ID pair MATCH in Release_Track" )</f>
        <v/>
      </c>
      <c r="E347" s="198" t="s">
        <v>1286</v>
      </c>
      <c r="F347" s="199" t="s">
        <v>1305</v>
      </c>
      <c r="G347" s="200">
        <v>1.0</v>
      </c>
      <c r="H347" s="192">
        <f t="shared" si="1"/>
        <v>1</v>
      </c>
      <c r="I347" s="100" t="s">
        <v>1306</v>
      </c>
      <c r="J347" s="20"/>
      <c r="K347" s="20"/>
      <c r="L347" s="8" t="str">
        <f>"insert into ComposerContent VALUES ((select max(ComposerId) from Composers where Name=N'"&amp;SUBSTITUTE(trim(E347),"'","''")&amp;"' and EnterpriseId="&amp;EntId&amp;"), "&amp;G347*100&amp;", "&amp;if(ISBLANK(B347),"(select max(TrackId) from tracks where isrc='"&amp;A347&amp;"' and EnterpriseId="&amp;EntId&amp;")","(select max(TrackId) from Tracks where TrackVendorId='"&amp;SUBSTITUTE(B347,"'","''")&amp;"' and  EnterpriseId="&amp;EntId&amp;")")&amp;", null, 0, 0, "&amp;if(I347&lt;&gt;"Published (managed by a publisher)", "null", "(select PublisherId from Publishers where name=N'"&amp;SUBSTITUTE(trim(J347),"'","''")&amp;"' and EnterpriseId="&amp;EntId&amp;")")&amp;" , null, (select RightsId from MechanicalsRights where RightsName='"&amp;SUBSTITUTE(I347,"'","''")&amp;"'), null, null, (select RoleId from ContributorRoles where Name='"&amp;F347&amp;"'))"</f>
        <v>insert into ComposerContent VALUES ((select max(ComposerId) from Composers where Name=N'Plauto Poeckel' and EnterpriseId=647322), 100, (select max(TrackId) from tracks where isrc='BKTOK2400018' and EnterpriseId=647322), null, 0, 0, null , null, (select RightsId from MechanicalsRights where RightsName='Copyright control (self-published)'), null, null, (select RoleId from ContributorRoles where Name='Composer &amp; Lyricist'))</v>
      </c>
      <c r="M347" s="28" t="str">
        <f>VLOOKUP(A347,'9) Audio_Properties'!A:A,1,0)</f>
        <v>BKTOK2400018</v>
      </c>
    </row>
    <row r="348">
      <c r="A348" s="100" t="s">
        <v>1227</v>
      </c>
      <c r="B348" s="103"/>
      <c r="C348" s="50" t="str">
        <f t="array" ref="C348">ifs(and(isblank($A348),isblank($B348)),"", not(iserror(vlookup($A348&amp;$B348,'5) Release_Track'!$F:$F&amp;'5) Release_Track'!$G:$G,1,0))),vlookup($A348&amp;$B348,{'5) Release_Track'!$F:$F&amp;'5) Release_Track'!$G:$G,'5) Release_Track'!$H:$H},2,0), or(and(not(isblank($B348)),$B348=$B347,$A348&lt;&gt;$A347),and(not(isblank($A348)),$A348=$A347,$B348&lt;&gt;$B347)),"ID LISTS UNALIGNED",and($A348&lt;&gt;"",countif('5) Release_Track'!$F:$F,$A348)=0),"NO ISRC MATCH in Release_Track",and($B348&lt;&gt;"",countif('5) Release_Track'!$G:$G,$B348)=0),"NO CATALOG ID MATCH in Release_Track",iserror(vlookup($A348&amp;$B348,'5) Release_Track'!$F:$F&amp;'5) Release_Track'!$G:$G,1,0)),"NO ISRC-CATALOG ID pair MATCH in Release_Track" )</f>
        <v>Entre Sombras</v>
      </c>
      <c r="D348" s="74" t="str">
        <f t="array" ref="D348">ifs(and(isblank($A348),isblank($B348)),"", not(iserror(vlookup($A348&amp;$B348,'5) Release_Track'!$F:$F&amp;'5) Release_Track'!$G:$G,1,0))),vlookup($A348&amp;$B348,{'5) Release_Track'!$F:$F&amp;'5) Release_Track'!$G:$G,'5) Release_Track'!$I:$I},2,0), or(and(not(isblank($B348)),$B348=$B347,$A348&lt;&gt;$A347),and(not(isblank($A348)),$A348=$A347,$B348&lt;&gt;$B347)),"ID LISTS UNALIGNED",and($A348&lt;&gt;"",countif('5) Release_Track'!$F:$F,$A348)=0),"NO ISRC MATCH in Release_Track",and($B348&lt;&gt;"",countif('5) Release_Track'!$G:$G,$B348)=0),"NO CATALOG ID MATCH in Release_Track",iserror(vlookup($A348&amp;$B348,'5) Release_Track'!$F:$F&amp;'5) Release_Track'!$G:$G,1,0)),"NO ISRC-CATALOG ID pair MATCH in Release_Track" )</f>
        <v/>
      </c>
      <c r="E348" s="202" t="s">
        <v>1286</v>
      </c>
      <c r="F348" s="199" t="s">
        <v>1305</v>
      </c>
      <c r="G348" s="200">
        <v>0.5</v>
      </c>
      <c r="H348" s="192">
        <f t="shared" si="1"/>
        <v>0.5</v>
      </c>
      <c r="I348" s="100" t="s">
        <v>1306</v>
      </c>
      <c r="J348" s="20"/>
      <c r="K348" s="20"/>
      <c r="L348" s="8" t="str">
        <f>"insert into ComposerContent VALUES ((select max(ComposerId) from Composers where Name=N'"&amp;SUBSTITUTE(trim(E348),"'","''")&amp;"' and EnterpriseId="&amp;EntId&amp;"), "&amp;G348*100&amp;", "&amp;if(ISBLANK(B348),"(select max(TrackId) from tracks where isrc='"&amp;A348&amp;"' and EnterpriseId="&amp;EntId&amp;")","(select max(TrackId) from Tracks where TrackVendorId='"&amp;SUBSTITUTE(B348,"'","''")&amp;"' and  EnterpriseId="&amp;EntId&amp;")")&amp;", null, 0, 0, "&amp;if(I348&lt;&gt;"Published (managed by a publisher)", "null", "(select PublisherId from Publishers where name=N'"&amp;SUBSTITUTE(trim(J348),"'","''")&amp;"' and EnterpriseId="&amp;EntId&amp;")")&amp;" , null, (select RightsId from MechanicalsRights where RightsName='"&amp;SUBSTITUTE(I348,"'","''")&amp;"'), null, null, (select RoleId from ContributorRoles where Name='"&amp;F348&amp;"'))"</f>
        <v>insert into ComposerContent VALUES ((select max(ComposerId) from Composers where Name=N'Plauto Poeckel' and EnterpriseId=647322), 50, (select max(TrackId) from tracks where isrc='BKTOK2400019' and EnterpriseId=647322), null, 0, 0, null , null, (select RightsId from MechanicalsRights where RightsName='Copyright control (self-published)'), null, null, (select RoleId from ContributorRoles where Name='Composer &amp; Lyricist'))</v>
      </c>
      <c r="M348" s="28" t="str">
        <f>VLOOKUP(A348,'9) Audio_Properties'!A:A,1,0)</f>
        <v>BKTOK2400019</v>
      </c>
    </row>
    <row r="349">
      <c r="A349" s="100" t="s">
        <v>1227</v>
      </c>
      <c r="B349" s="103"/>
      <c r="C349" s="50" t="str">
        <f t="array" ref="C349">ifs(and(isblank($A349),isblank($B349)),"", not(iserror(vlookup($A349&amp;$B349,'5) Release_Track'!$F:$F&amp;'5) Release_Track'!$G:$G,1,0))),vlookup($A349&amp;$B349,{'5) Release_Track'!$F:$F&amp;'5) Release_Track'!$G:$G,'5) Release_Track'!$H:$H},2,0), or(and(not(isblank($B349)),$B349=$B348,$A349&lt;&gt;$A348),and(not(isblank($A349)),$A349=$A348,$B349&lt;&gt;$B348)),"ID LISTS UNALIGNED",and($A349&lt;&gt;"",countif('5) Release_Track'!$F:$F,$A349)=0),"NO ISRC MATCH in Release_Track",and($B349&lt;&gt;"",countif('5) Release_Track'!$G:$G,$B349)=0),"NO CATALOG ID MATCH in Release_Track",iserror(vlookup($A349&amp;$B349,'5) Release_Track'!$F:$F&amp;'5) Release_Track'!$G:$G,1,0)),"NO ISRC-CATALOG ID pair MATCH in Release_Track" )</f>
        <v>Entre Sombras</v>
      </c>
      <c r="D349" s="74"/>
      <c r="E349" s="202" t="s">
        <v>1267</v>
      </c>
      <c r="F349" s="199" t="s">
        <v>1305</v>
      </c>
      <c r="G349" s="200">
        <v>0.5</v>
      </c>
      <c r="H349" s="192">
        <f t="shared" si="1"/>
        <v>1</v>
      </c>
      <c r="I349" s="100" t="s">
        <v>1306</v>
      </c>
      <c r="J349" s="20"/>
      <c r="K349" s="20"/>
      <c r="L349" s="8" t="str">
        <f>"insert into ComposerContent VALUES ((select max(ComposerId) from Composers where Name=N'"&amp;SUBSTITUTE(trim(E349),"'","''")&amp;"' and EnterpriseId="&amp;EntId&amp;"), "&amp;G349*100&amp;", "&amp;if(ISBLANK(B349),"(select max(TrackId) from tracks where isrc='"&amp;A349&amp;"' and EnterpriseId="&amp;EntId&amp;")","(select max(TrackId) from Tracks where TrackVendorId='"&amp;SUBSTITUTE(B349,"'","''")&amp;"' and  EnterpriseId="&amp;EntId&amp;")")&amp;", null, 0, 0, "&amp;if(I349&lt;&gt;"Published (managed by a publisher)", "null", "(select PublisherId from Publishers where name=N'"&amp;SUBSTITUTE(trim(J349),"'","''")&amp;"' and EnterpriseId="&amp;EntId&amp;")")&amp;" , null, (select RightsId from MechanicalsRights where RightsName='"&amp;SUBSTITUTE(I349,"'","''")&amp;"'), null, null, (select RoleId from ContributorRoles where Name='"&amp;F349&amp;"'))"</f>
        <v>insert into ComposerContent VALUES ((select max(ComposerId) from Composers where Name=N'Atilla Nascimento' and EnterpriseId=647322), 50, (select max(TrackId) from tracks where isrc='BKTOK2400019' and EnterpriseId=647322), null, 0, 0, null , null, (select RightsId from MechanicalsRights where RightsName='Copyright control (self-published)'), null, null, (select RoleId from ContributorRoles where Name='Composer &amp; Lyricist'))</v>
      </c>
      <c r="M349" s="28" t="str">
        <f>VLOOKUP(A349,'9) Audio_Properties'!A:A,1,0)</f>
        <v>BKTOK2400019</v>
      </c>
    </row>
    <row r="350">
      <c r="A350" s="100" t="s">
        <v>1229</v>
      </c>
      <c r="B350" s="103"/>
      <c r="C350" s="50" t="str">
        <f t="array" ref="C350">ifs(and(isblank($A350),isblank($B350)),"", not(iserror(vlookup($A350&amp;$B350,'5) Release_Track'!$F:$F&amp;'5) Release_Track'!$G:$G,1,0))),vlookup($A350&amp;$B350,{'5) Release_Track'!$F:$F&amp;'5) Release_Track'!$G:$G,'5) Release_Track'!$H:$H},2,0), or(and(not(isblank($B350)),$B350=$B349,$A350&lt;&gt;$A349),and(not(isblank($A350)),$A350=$A349,$B350&lt;&gt;$B349)),"ID LISTS UNALIGNED",and($A350&lt;&gt;"",countif('5) Release_Track'!$F:$F,$A350)=0),"NO ISRC MATCH in Release_Track",and($B350&lt;&gt;"",countif('5) Release_Track'!$G:$G,$B350)=0),"NO CATALOG ID MATCH in Release_Track",iserror(vlookup($A350&amp;$B350,'5) Release_Track'!$F:$F&amp;'5) Release_Track'!$G:$G,1,0)),"NO ISRC-CATALOG ID pair MATCH in Release_Track" )</f>
        <v>Uchihas</v>
      </c>
      <c r="D350" s="74" t="str">
        <f t="array" ref="D350">ifs(and(isblank($A350),isblank($B350)),"", not(iserror(vlookup($A350&amp;$B350,'5) Release_Track'!$F:$F&amp;'5) Release_Track'!$G:$G,1,0))),vlookup($A350&amp;$B350,{'5) Release_Track'!$F:$F&amp;'5) Release_Track'!$G:$G,'5) Release_Track'!$I:$I},2,0), or(and(not(isblank($B350)),$B350=$B349,$A350&lt;&gt;$A349),and(not(isblank($A350)),$A350=$A349,$B350&lt;&gt;$B349)),"ID LISTS UNALIGNED",and($A350&lt;&gt;"",countif('5) Release_Track'!$F:$F,$A350)=0),"NO ISRC MATCH in Release_Track",and($B350&lt;&gt;"",countif('5) Release_Track'!$G:$G,$B350)=0),"NO CATALOG ID MATCH in Release_Track",iserror(vlookup($A350&amp;$B350,'5) Release_Track'!$F:$F&amp;'5) Release_Track'!$G:$G,1,0)),"NO ISRC-CATALOG ID pair MATCH in Release_Track" )</f>
        <v/>
      </c>
      <c r="E350" s="202" t="s">
        <v>1286</v>
      </c>
      <c r="F350" s="199" t="s">
        <v>1305</v>
      </c>
      <c r="G350" s="200">
        <v>0.1428</v>
      </c>
      <c r="H350" s="192">
        <f t="shared" si="1"/>
        <v>0.1428</v>
      </c>
      <c r="I350" s="100" t="s">
        <v>1306</v>
      </c>
      <c r="J350" s="20"/>
      <c r="K350" s="20"/>
      <c r="L350" s="8" t="str">
        <f>"insert into ComposerContent VALUES ((select max(ComposerId) from Composers where Name=N'"&amp;SUBSTITUTE(trim(E350),"'","''")&amp;"' and EnterpriseId="&amp;EntId&amp;"), "&amp;G350*100&amp;", "&amp;if(ISBLANK(B350),"(select max(TrackId) from tracks where isrc='"&amp;A350&amp;"' and EnterpriseId="&amp;EntId&amp;")","(select max(TrackId) from Tracks where TrackVendorId='"&amp;SUBSTITUTE(B350,"'","''")&amp;"' and  EnterpriseId="&amp;EntId&amp;")")&amp;", null, 0, 0, "&amp;if(I350&lt;&gt;"Published (managed by a publisher)", "null", "(select PublisherId from Publishers where name=N'"&amp;SUBSTITUTE(trim(J350),"'","''")&amp;"' and EnterpriseId="&amp;EntId&amp;")")&amp;" , null, (select RightsId from MechanicalsRights where RightsName='"&amp;SUBSTITUTE(I350,"'","''")&amp;"'), null, null, (select RoleId from ContributorRoles where Name='"&amp;F350&amp;"'))"</f>
        <v>insert into ComposerContent VALUES ((select max(ComposerId) from Composers where Name=N'Plauto Poeckel'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0" s="28" t="str">
        <f>VLOOKUP(A350,'9) Audio_Properties'!A:A,1,0)</f>
        <v>BKTOK2400021</v>
      </c>
    </row>
    <row r="351">
      <c r="A351" s="100" t="s">
        <v>1229</v>
      </c>
      <c r="B351" s="103"/>
      <c r="C351" s="50" t="str">
        <f t="array" ref="C351">ifs(and(isblank($A351),isblank($B351)),"", not(iserror(vlookup($A351&amp;$B351,'5) Release_Track'!$F:$F&amp;'5) Release_Track'!$G:$G,1,0))),vlookup($A351&amp;$B351,{'5) Release_Track'!$F:$F&amp;'5) Release_Track'!$G:$G,'5) Release_Track'!$H:$H},2,0), or(and(not(isblank($B351)),$B351=$B350,$A351&lt;&gt;$A350),and(not(isblank($A351)),$A351=$A350,$B351&lt;&gt;$B350)),"ID LISTS UNALIGNED",and($A351&lt;&gt;"",countif('5) Release_Track'!$F:$F,$A351)=0),"NO ISRC MATCH in Release_Track",and($B351&lt;&gt;"",countif('5) Release_Track'!$G:$G,$B351)=0),"NO CATALOG ID MATCH in Release_Track",iserror(vlookup($A351&amp;$B351,'5) Release_Track'!$F:$F&amp;'5) Release_Track'!$G:$G,1,0)),"NO ISRC-CATALOG ID pair MATCH in Release_Track" )</f>
        <v>Uchihas</v>
      </c>
      <c r="D351" s="74"/>
      <c r="E351" s="202" t="s">
        <v>1267</v>
      </c>
      <c r="F351" s="199" t="s">
        <v>1305</v>
      </c>
      <c r="G351" s="200">
        <v>0.1428</v>
      </c>
      <c r="H351" s="192">
        <f t="shared" si="1"/>
        <v>0.2856</v>
      </c>
      <c r="I351" s="100" t="s">
        <v>1306</v>
      </c>
      <c r="J351" s="20"/>
      <c r="K351" s="20"/>
      <c r="L351" s="8" t="str">
        <f>"insert into ComposerContent VALUES ((select max(ComposerId) from Composers where Name=N'"&amp;SUBSTITUTE(trim(E351),"'","''")&amp;"' and EnterpriseId="&amp;EntId&amp;"), "&amp;G351*100&amp;", "&amp;if(ISBLANK(B351),"(select max(TrackId) from tracks where isrc='"&amp;A351&amp;"' and EnterpriseId="&amp;EntId&amp;")","(select max(TrackId) from Tracks where TrackVendorId='"&amp;SUBSTITUTE(B351,"'","''")&amp;"' and  EnterpriseId="&amp;EntId&amp;")")&amp;", null, 0, 0, "&amp;if(I351&lt;&gt;"Published (managed by a publisher)", "null", "(select PublisherId from Publishers where name=N'"&amp;SUBSTITUTE(trim(J351),"'","''")&amp;"' and EnterpriseId="&amp;EntId&amp;")")&amp;" , null, (select RightsId from MechanicalsRights where RightsName='"&amp;SUBSTITUTE(I351,"'","''")&amp;"'), null, null, (select RoleId from ContributorRoles where Name='"&amp;F351&amp;"'))"</f>
        <v>insert into ComposerContent VALUES ((select max(ComposerId) from Composers where Name=N'Atilla Nascimento'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1" s="28" t="str">
        <f>VLOOKUP(A351,'9) Audio_Properties'!A:A,1,0)</f>
        <v>BKTOK2400021</v>
      </c>
    </row>
    <row r="352">
      <c r="A352" s="100" t="s">
        <v>1229</v>
      </c>
      <c r="B352" s="103"/>
      <c r="C352" s="50" t="str">
        <f t="array" ref="C352">ifs(and(isblank($A352),isblank($B352)),"", not(iserror(vlookup($A352&amp;$B352,'5) Release_Track'!$F:$F&amp;'5) Release_Track'!$G:$G,1,0))),vlookup($A352&amp;$B352,{'5) Release_Track'!$F:$F&amp;'5) Release_Track'!$G:$G,'5) Release_Track'!$H:$H},2,0), or(and(not(isblank($B352)),$B352=$B351,$A352&lt;&gt;$A351),and(not(isblank($A352)),$A352=$A351,$B352&lt;&gt;$B351)),"ID LISTS UNALIGNED",and($A352&lt;&gt;"",countif('5) Release_Track'!$F:$F,$A352)=0),"NO ISRC MATCH in Release_Track",and($B352&lt;&gt;"",countif('5) Release_Track'!$G:$G,$B352)=0),"NO CATALOG ID MATCH in Release_Track",iserror(vlookup($A352&amp;$B352,'5) Release_Track'!$F:$F&amp;'5) Release_Track'!$G:$G,1,0)),"NO ISRC-CATALOG ID pair MATCH in Release_Track" )</f>
        <v>Uchihas</v>
      </c>
      <c r="D352" s="74"/>
      <c r="E352" s="202" t="s">
        <v>129</v>
      </c>
      <c r="F352" s="199" t="s">
        <v>1305</v>
      </c>
      <c r="G352" s="200">
        <v>0.1428</v>
      </c>
      <c r="H352" s="192">
        <f t="shared" si="1"/>
        <v>0.4284</v>
      </c>
      <c r="I352" s="100" t="s">
        <v>1306</v>
      </c>
      <c r="J352" s="20"/>
      <c r="K352" s="20"/>
      <c r="L352" s="8" t="str">
        <f>"insert into ComposerContent VALUES ((select max(ComposerId) from Composers where Name=N'"&amp;SUBSTITUTE(trim(E352),"'","''")&amp;"' and EnterpriseId="&amp;EntId&amp;"), "&amp;G352*100&amp;", "&amp;if(ISBLANK(B352),"(select max(TrackId) from tracks where isrc='"&amp;A352&amp;"' and EnterpriseId="&amp;EntId&amp;")","(select max(TrackId) from Tracks where TrackVendorId='"&amp;SUBSTITUTE(B352,"'","''")&amp;"' and  EnterpriseId="&amp;EntId&amp;")")&amp;", null, 0, 0, "&amp;if(I352&lt;&gt;"Published (managed by a publisher)", "null", "(select PublisherId from Publishers where name=N'"&amp;SUBSTITUTE(trim(J352),"'","''")&amp;"' and EnterpriseId="&amp;EntId&amp;")")&amp;" , null, (select RightsId from MechanicalsRights where RightsName='"&amp;SUBSTITUTE(I352,"'","''")&amp;"'), null, null, (select RoleId from ContributorRoles where Name='"&amp;F352&amp;"'))"</f>
        <v>insert into ComposerContent VALUES ((select max(ComposerId) from Composers where Name=N'Henrique Mendonça'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2" s="28" t="str">
        <f>VLOOKUP(A352,'9) Audio_Properties'!A:A,1,0)</f>
        <v>BKTOK2400021</v>
      </c>
    </row>
    <row r="353">
      <c r="A353" s="100" t="s">
        <v>1229</v>
      </c>
      <c r="B353" s="103"/>
      <c r="C353" s="50" t="str">
        <f t="array" ref="C353">ifs(and(isblank($A353),isblank($B353)),"", not(iserror(vlookup($A353&amp;$B353,'5) Release_Track'!$F:$F&amp;'5) Release_Track'!$G:$G,1,0))),vlookup($A353&amp;$B353,{'5) Release_Track'!$F:$F&amp;'5) Release_Track'!$G:$G,'5) Release_Track'!$H:$H},2,0), or(and(not(isblank($B353)),$B353=$B352,$A353&lt;&gt;$A352),and(not(isblank($A353)),$A353=$A352,$B353&lt;&gt;$B352)),"ID LISTS UNALIGNED",and($A353&lt;&gt;"",countif('5) Release_Track'!$F:$F,$A353)=0),"NO ISRC MATCH in Release_Track",and($B353&lt;&gt;"",countif('5) Release_Track'!$G:$G,$B353)=0),"NO CATALOG ID MATCH in Release_Track",iserror(vlookup($A353&amp;$B353,'5) Release_Track'!$F:$F&amp;'5) Release_Track'!$G:$G,1,0)),"NO ISRC-CATALOG ID pair MATCH in Release_Track" )</f>
        <v>Uchihas</v>
      </c>
      <c r="D353" s="74"/>
      <c r="E353" s="202" t="s">
        <v>1279</v>
      </c>
      <c r="F353" s="199" t="s">
        <v>1305</v>
      </c>
      <c r="G353" s="200">
        <v>0.1428</v>
      </c>
      <c r="H353" s="192">
        <f t="shared" si="1"/>
        <v>0.5712</v>
      </c>
      <c r="I353" s="100" t="s">
        <v>1306</v>
      </c>
      <c r="J353" s="20"/>
      <c r="K353" s="20"/>
      <c r="L353" s="8" t="str">
        <f>"insert into ComposerContent VALUES ((select max(ComposerId) from Composers where Name=N'"&amp;SUBSTITUTE(trim(E353),"'","''")&amp;"' and EnterpriseId="&amp;EntId&amp;"), "&amp;G353*100&amp;", "&amp;if(ISBLANK(B353),"(select max(TrackId) from tracks where isrc='"&amp;A353&amp;"' and EnterpriseId="&amp;EntId&amp;")","(select max(TrackId) from Tracks where TrackVendorId='"&amp;SUBSTITUTE(B353,"'","''")&amp;"' and  EnterpriseId="&amp;EntId&amp;")")&amp;", null, 0, 0, "&amp;if(I353&lt;&gt;"Published (managed by a publisher)", "null", "(select PublisherId from Publishers where name=N'"&amp;SUBSTITUTE(trim(J353),"'","''")&amp;"' and EnterpriseId="&amp;EntId&amp;")")&amp;" , null, (select RightsId from MechanicalsRights where RightsName='"&amp;SUBSTITUTE(I353,"'","''")&amp;"'), null, null, (select RoleId from ContributorRoles where Name='"&amp;F353&amp;"'))"</f>
        <v>insert into ComposerContent VALUES ((select max(ComposerId) from Composers where Name=N'Lucas Gonçalves'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3" s="28" t="str">
        <f>VLOOKUP(A353,'9) Audio_Properties'!A:A,1,0)</f>
        <v>BKTOK2400021</v>
      </c>
    </row>
    <row r="354">
      <c r="A354" s="100" t="s">
        <v>1229</v>
      </c>
      <c r="B354" s="103"/>
      <c r="C354" s="50" t="str">
        <f t="array" ref="C354">ifs(and(isblank($A354),isblank($B354)),"", not(iserror(vlookup($A354&amp;$B354,'5) Release_Track'!$F:$F&amp;'5) Release_Track'!$G:$G,1,0))),vlookup($A354&amp;$B354,{'5) Release_Track'!$F:$F&amp;'5) Release_Track'!$G:$G,'5) Release_Track'!$H:$H},2,0), or(and(not(isblank($B354)),$B354=$B353,$A354&lt;&gt;$A353),and(not(isblank($A354)),$A354=$A353,$B354&lt;&gt;$B353)),"ID LISTS UNALIGNED",and($A354&lt;&gt;"",countif('5) Release_Track'!$F:$F,$A354)=0),"NO ISRC MATCH in Release_Track",and($B354&lt;&gt;"",countif('5) Release_Track'!$G:$G,$B354)=0),"NO CATALOG ID MATCH in Release_Track",iserror(vlookup($A354&amp;$B354,'5) Release_Track'!$F:$F&amp;'5) Release_Track'!$G:$G,1,0)),"NO ISRC-CATALOG ID pair MATCH in Release_Track" )</f>
        <v>Uchihas</v>
      </c>
      <c r="D354" s="74"/>
      <c r="E354" s="202" t="s">
        <v>131</v>
      </c>
      <c r="F354" s="199" t="s">
        <v>1305</v>
      </c>
      <c r="G354" s="200">
        <v>0.1428</v>
      </c>
      <c r="H354" s="192">
        <f t="shared" si="1"/>
        <v>0.714</v>
      </c>
      <c r="I354" s="100" t="s">
        <v>1306</v>
      </c>
      <c r="J354" s="20"/>
      <c r="K354" s="20"/>
      <c r="L354" s="8" t="str">
        <f>"insert into ComposerContent VALUES ((select max(ComposerId) from Composers where Name=N'"&amp;SUBSTITUTE(trim(E354),"'","''")&amp;"' and EnterpriseId="&amp;EntId&amp;"), "&amp;G354*100&amp;", "&amp;if(ISBLANK(B354),"(select max(TrackId) from tracks where isrc='"&amp;A354&amp;"' and EnterpriseId="&amp;EntId&amp;")","(select max(TrackId) from Tracks where TrackVendorId='"&amp;SUBSTITUTE(B354,"'","''")&amp;"' and  EnterpriseId="&amp;EntId&amp;")")&amp;", null, 0, 0, "&amp;if(I354&lt;&gt;"Published (managed by a publisher)", "null", "(select PublisherId from Publishers where name=N'"&amp;SUBSTITUTE(trim(J354),"'","''")&amp;"' and EnterpriseId="&amp;EntId&amp;")")&amp;" , null, (select RightsId from MechanicalsRights where RightsName='"&amp;SUBSTITUTE(I354,"'","''")&amp;"'), null, null, (select RoleId from ContributorRoles where Name='"&amp;F354&amp;"'))"</f>
        <v>insert into ComposerContent VALUES ((select max(ComposerId) from Composers where Name=N'Pablo Matheus'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4" s="28" t="str">
        <f>VLOOKUP(A354,'9) Audio_Properties'!A:A,1,0)</f>
        <v>BKTOK2400021</v>
      </c>
    </row>
    <row r="355">
      <c r="A355" s="100" t="s">
        <v>1229</v>
      </c>
      <c r="B355" s="103"/>
      <c r="C355" s="50" t="str">
        <f t="array" ref="C355">ifs(and(isblank($A355),isblank($B355)),"", not(iserror(vlookup($A355&amp;$B355,'5) Release_Track'!$F:$F&amp;'5) Release_Track'!$G:$G,1,0))),vlookup($A355&amp;$B355,{'5) Release_Track'!$F:$F&amp;'5) Release_Track'!$G:$G,'5) Release_Track'!$H:$H},2,0), or(and(not(isblank($B355)),$B355=$B354,$A355&lt;&gt;$A354),and(not(isblank($A355)),$A355=$A354,$B355&lt;&gt;$B354)),"ID LISTS UNALIGNED",and($A355&lt;&gt;"",countif('5) Release_Track'!$F:$F,$A355)=0),"NO ISRC MATCH in Release_Track",and($B355&lt;&gt;"",countif('5) Release_Track'!$G:$G,$B355)=0),"NO CATALOG ID MATCH in Release_Track",iserror(vlookup($A355&amp;$B355,'5) Release_Track'!$F:$F&amp;'5) Release_Track'!$G:$G,1,0)),"NO ISRC-CATALOG ID pair MATCH in Release_Track" )</f>
        <v>Uchihas</v>
      </c>
      <c r="D355" s="74"/>
      <c r="E355" s="202" t="s">
        <v>1272</v>
      </c>
      <c r="F355" s="199" t="s">
        <v>1305</v>
      </c>
      <c r="G355" s="200">
        <v>0.1428</v>
      </c>
      <c r="H355" s="192">
        <f t="shared" si="1"/>
        <v>0.8568</v>
      </c>
      <c r="I355" s="100" t="s">
        <v>1306</v>
      </c>
      <c r="J355" s="20"/>
      <c r="K355" s="20"/>
      <c r="L355" s="8" t="str">
        <f>"insert into ComposerContent VALUES ((select max(ComposerId) from Composers where Name=N'"&amp;SUBSTITUTE(trim(E355),"'","''")&amp;"' and EnterpriseId="&amp;EntId&amp;"), "&amp;G355*100&amp;", "&amp;if(ISBLANK(B355),"(select max(TrackId) from tracks where isrc='"&amp;A355&amp;"' and EnterpriseId="&amp;EntId&amp;")","(select max(TrackId) from Tracks where TrackVendorId='"&amp;SUBSTITUTE(B355,"'","''")&amp;"' and  EnterpriseId="&amp;EntId&amp;")")&amp;", null, 0, 0, "&amp;if(I355&lt;&gt;"Published (managed by a publisher)", "null", "(select PublisherId from Publishers where name=N'"&amp;SUBSTITUTE(trim(J355),"'","''")&amp;"' and EnterpriseId="&amp;EntId&amp;")")&amp;" , null, (select RightsId from MechanicalsRights where RightsName='"&amp;SUBSTITUTE(I355,"'","''")&amp;"'), null, null, (select RoleId from ContributorRoles where Name='"&amp;F355&amp;"'))"</f>
        <v>insert into ComposerContent VALUES ((select max(ComposerId) from Composers where Name=N'FRANCISCO HERICK CARVALHO VIEIRA' and EnterpriseId=647322), 14.28, (select max(TrackId) from tracks where isrc='BKTOK2400021' and EnterpriseId=647322), null, 0, 0, null , null, (select RightsId from MechanicalsRights where RightsName='Copyright control (self-published)'), null, null, (select RoleId from ContributorRoles where Name='Composer &amp; Lyricist'))</v>
      </c>
      <c r="M355" s="28" t="str">
        <f>VLOOKUP(A355,'9) Audio_Properties'!A:A,1,0)</f>
        <v>BKTOK2400021</v>
      </c>
    </row>
    <row r="356">
      <c r="A356" s="100" t="s">
        <v>1229</v>
      </c>
      <c r="B356" s="103"/>
      <c r="C356" s="50" t="str">
        <f t="array" ref="C356">ifs(and(isblank($A356),isblank($B356)),"", not(iserror(vlookup($A356&amp;$B356,'5) Release_Track'!$F:$F&amp;'5) Release_Track'!$G:$G,1,0))),vlookup($A356&amp;$B356,{'5) Release_Track'!$F:$F&amp;'5) Release_Track'!$G:$G,'5) Release_Track'!$H:$H},2,0), or(and(not(isblank($B356)),$B356=$B355,$A356&lt;&gt;$A355),and(not(isblank($A356)),$A356=$A355,$B356&lt;&gt;$B355)),"ID LISTS UNALIGNED",and($A356&lt;&gt;"",countif('5) Release_Track'!$F:$F,$A356)=0),"NO ISRC MATCH in Release_Track",and($B356&lt;&gt;"",countif('5) Release_Track'!$G:$G,$B356)=0),"NO CATALOG ID MATCH in Release_Track",iserror(vlookup($A356&amp;$B356,'5) Release_Track'!$F:$F&amp;'5) Release_Track'!$G:$G,1,0)),"NO ISRC-CATALOG ID pair MATCH in Release_Track" )</f>
        <v>Uchihas</v>
      </c>
      <c r="D356" s="74"/>
      <c r="E356" s="202" t="s">
        <v>1278</v>
      </c>
      <c r="F356" s="199" t="s">
        <v>1305</v>
      </c>
      <c r="G356" s="200">
        <v>0.1432</v>
      </c>
      <c r="H356" s="192">
        <f t="shared" si="1"/>
        <v>1</v>
      </c>
      <c r="I356" s="100" t="s">
        <v>1306</v>
      </c>
      <c r="J356" s="20"/>
      <c r="K356" s="20"/>
      <c r="L356" s="8" t="str">
        <f>"insert into ComposerContent VALUES ((select max(ComposerId) from Composers where Name=N'"&amp;SUBSTITUTE(trim(E356),"'","''")&amp;"' and EnterpriseId="&amp;EntId&amp;"), "&amp;G356*100&amp;", "&amp;if(ISBLANK(B356),"(select max(TrackId) from tracks where isrc='"&amp;A356&amp;"' and EnterpriseId="&amp;EntId&amp;")","(select max(TrackId) from Tracks where TrackVendorId='"&amp;SUBSTITUTE(B356,"'","''")&amp;"' and  EnterpriseId="&amp;EntId&amp;")")&amp;", null, 0, 0, "&amp;if(I356&lt;&gt;"Published (managed by a publisher)", "null", "(select PublisherId from Publishers where name=N'"&amp;SUBSTITUTE(trim(J356),"'","''")&amp;"' and EnterpriseId="&amp;EntId&amp;")")&amp;" , null, (select RightsId from MechanicalsRights where RightsName='"&amp;SUBSTITUTE(I356,"'","''")&amp;"'), null, null, (select RoleId from ContributorRoles where Name='"&amp;F356&amp;"'))"</f>
        <v>insert into ComposerContent VALUES ((select max(ComposerId) from Composers where Name=N'João Vitor Rosário Santana' and EnterpriseId=647322), 14.32, (select max(TrackId) from tracks where isrc='BKTOK2400021' and EnterpriseId=647322), null, 0, 0, null , null, (select RightsId from MechanicalsRights where RightsName='Copyright control (self-published)'), null, null, (select RoleId from ContributorRoles where Name='Composer &amp; Lyricist'))</v>
      </c>
      <c r="M356" s="28" t="str">
        <f>VLOOKUP(A356,'9) Audio_Properties'!A:A,1,0)</f>
        <v>BKTOK2400021</v>
      </c>
    </row>
    <row r="357">
      <c r="A357" s="34" t="s">
        <v>1231</v>
      </c>
      <c r="B357" s="84"/>
      <c r="C357" s="164" t="str">
        <f t="array" ref="C357">ifs(and(isblank($A357),isblank($B357)),"", not(iserror(vlookup($A357&amp;$B357,'5) Release_Track'!$F:$F&amp;'5) Release_Track'!$G:$G,1,0))),vlookup($A357&amp;$B357,{'5) Release_Track'!$F:$F&amp;'5) Release_Track'!$G:$G,'5) Release_Track'!$H:$H},2,0), or(and(not(isblank($B357)),$B357=$B350,$A357&lt;&gt;$A350),and(not(isblank($A357)),$A357=$A350,$B357&lt;&gt;$B350)),"ID LISTS UNALIGNED",and($A357&lt;&gt;"",countif('5) Release_Track'!$F:$F,$A357)=0),"NO ISRC MATCH in Release_Track",and($B357&lt;&gt;"",countif('5) Release_Track'!$G:$G,$B357)=0),"NO CATALOG ID MATCH in Release_Track",iserror(vlookup($A357&amp;$B357,'5) Release_Track'!$F:$F&amp;'5) Release_Track'!$G:$G,1,0)),"NO ISRC-CATALOG ID pair MATCH in Release_Track" )</f>
        <v>Dragão de Paris</v>
      </c>
      <c r="D357" s="134" t="str">
        <f t="array" ref="D357">ifs(and(isblank($A357),isblank($B357)),"", not(iserror(vlookup($A357&amp;$B357,'5) Release_Track'!$F:$F&amp;'5) Release_Track'!$G:$G,1,0))),vlookup($A357&amp;$B357,{'5) Release_Track'!$F:$F&amp;'5) Release_Track'!$G:$G,'5) Release_Track'!$I:$I},2,0), or(and(not(isblank($B357)),$B357=$B350,$A357&lt;&gt;$A350),and(not(isblank($A357)),$A357=$A350,$B357&lt;&gt;$B350)),"ID LISTS UNALIGNED",and($A357&lt;&gt;"",countif('5) Release_Track'!$F:$F,$A357)=0),"NO ISRC MATCH in Release_Track",and($B357&lt;&gt;"",countif('5) Release_Track'!$G:$G,$B357)=0),"NO CATALOG ID MATCH in Release_Track",iserror(vlookup($A357&amp;$B357,'5) Release_Track'!$F:$F&amp;'5) Release_Track'!$G:$G,1,0)),"NO ISRC-CATALOG ID pair MATCH in Release_Track" )</f>
        <v/>
      </c>
      <c r="E357" s="197" t="s">
        <v>1286</v>
      </c>
      <c r="F357" s="93" t="s">
        <v>1305</v>
      </c>
      <c r="G357" s="196">
        <v>1.0</v>
      </c>
      <c r="H357" s="192">
        <f t="shared" si="1"/>
        <v>1</v>
      </c>
      <c r="I357" s="34" t="s">
        <v>1306</v>
      </c>
      <c r="J357" s="20"/>
      <c r="K357" s="20"/>
      <c r="L357" s="8" t="str">
        <f>"insert into ComposerContent VALUES ((select max(ComposerId) from Composers where Name=N'"&amp;SUBSTITUTE(trim(E357),"'","''")&amp;"' and EnterpriseId="&amp;EntId&amp;"), "&amp;G357*100&amp;", "&amp;if(ISBLANK(B357),"(select max(TrackId) from tracks where isrc='"&amp;A357&amp;"' and EnterpriseId="&amp;EntId&amp;")","(select max(TrackId) from Tracks where TrackVendorId='"&amp;SUBSTITUTE(B357,"'","''")&amp;"' and  EnterpriseId="&amp;EntId&amp;")")&amp;", null, 0, 0, "&amp;if(I357&lt;&gt;"Published (managed by a publisher)", "null", "(select PublisherId from Publishers where name=N'"&amp;SUBSTITUTE(trim(J357),"'","''")&amp;"' and EnterpriseId="&amp;EntId&amp;")")&amp;" , null, (select RightsId from MechanicalsRights where RightsName='"&amp;SUBSTITUTE(I357,"'","''")&amp;"'), null, null, (select RoleId from ContributorRoles where Name='"&amp;F357&amp;"'))"</f>
        <v>insert into ComposerContent VALUES ((select max(ComposerId) from Composers where Name=N'Plauto Poeckel' and EnterpriseId=647322), 100, (select max(TrackId) from tracks where isrc='BKTOK2400022' and EnterpriseId=647322), null, 0, 0, null , null, (select RightsId from MechanicalsRights where RightsName='Copyright control (self-published)'), null, null, (select RoleId from ContributorRoles where Name='Composer &amp; Lyricist'))</v>
      </c>
      <c r="M357" s="28" t="str">
        <f>VLOOKUP(A357,'9) Audio_Properties'!A:A,1,0)</f>
        <v>BKTOK2400022</v>
      </c>
    </row>
    <row r="358">
      <c r="A358" s="34" t="s">
        <v>1233</v>
      </c>
      <c r="B358" s="84"/>
      <c r="C358" s="164" t="str">
        <f t="array" ref="C358">ifs(and(isblank($A358),isblank($B358)),"", not(iserror(vlookup($A358&amp;$B358,'5) Release_Track'!$F:$F&amp;'5) Release_Track'!$G:$G,1,0))),vlookup($A358&amp;$B358,{'5) Release_Track'!$F:$F&amp;'5) Release_Track'!$G:$G,'5) Release_Track'!$H:$H},2,0), or(and(not(isblank($B358)),$B358=$B357,$A358&lt;&gt;$A357),and(not(isblank($A358)),$A358=$A357,$B358&lt;&gt;$B357)),"ID LISTS UNALIGNED",and($A358&lt;&gt;"",countif('5) Release_Track'!$F:$F,$A358)=0),"NO ISRC MATCH in Release_Track",and($B358&lt;&gt;"",countif('5) Release_Track'!$G:$G,$B358)=0),"NO CATALOG ID MATCH in Release_Track",iserror(vlookup($A358&amp;$B358,'5) Release_Track'!$F:$F&amp;'5) Release_Track'!$G:$G,1,0)),"NO ISRC-CATALOG ID pair MATCH in Release_Track" )</f>
        <v>Circo do Yonkou</v>
      </c>
      <c r="D358" s="134" t="str">
        <f t="array" ref="D358">ifs(and(isblank($A358),isblank($B358)),"", not(iserror(vlookup($A358&amp;$B358,'5) Release_Track'!$F:$F&amp;'5) Release_Track'!$G:$G,1,0))),vlookup($A358&amp;$B358,{'5) Release_Track'!$F:$F&amp;'5) Release_Track'!$G:$G,'5) Release_Track'!$I:$I},2,0), or(and(not(isblank($B358)),$B358=$B357,$A358&lt;&gt;$A357),and(not(isblank($A358)),$A358=$A357,$B358&lt;&gt;$B357)),"ID LISTS UNALIGNED",and($A358&lt;&gt;"",countif('5) Release_Track'!$F:$F,$A358)=0),"NO ISRC MATCH in Release_Track",and($B358&lt;&gt;"",countif('5) Release_Track'!$G:$G,$B358)=0),"NO CATALOG ID MATCH in Release_Track",iserror(vlookup($A358&amp;$B358,'5) Release_Track'!$F:$F&amp;'5) Release_Track'!$G:$G,1,0)),"NO ISRC-CATALOG ID pair MATCH in Release_Track" )</f>
        <v/>
      </c>
      <c r="E358" s="195" t="s">
        <v>1286</v>
      </c>
      <c r="F358" s="93" t="s">
        <v>1305</v>
      </c>
      <c r="G358" s="196">
        <v>0.5</v>
      </c>
      <c r="H358" s="192">
        <f t="shared" si="1"/>
        <v>0.5</v>
      </c>
      <c r="I358" s="34" t="s">
        <v>1306</v>
      </c>
      <c r="J358" s="20"/>
      <c r="K358" s="20"/>
      <c r="L358" s="8" t="str">
        <f>"insert into ComposerContent VALUES ((select max(ComposerId) from Composers where Name=N'"&amp;SUBSTITUTE(trim(E358),"'","''")&amp;"' and EnterpriseId="&amp;EntId&amp;"), "&amp;G358*100&amp;", "&amp;if(ISBLANK(B358),"(select max(TrackId) from tracks where isrc='"&amp;A358&amp;"' and EnterpriseId="&amp;EntId&amp;")","(select max(TrackId) from Tracks where TrackVendorId='"&amp;SUBSTITUTE(B358,"'","''")&amp;"' and  EnterpriseId="&amp;EntId&amp;")")&amp;", null, 0, 0, "&amp;if(I358&lt;&gt;"Published (managed by a publisher)", "null", "(select PublisherId from Publishers where name=N'"&amp;SUBSTITUTE(trim(J358),"'","''")&amp;"' and EnterpriseId="&amp;EntId&amp;")")&amp;" , null, (select RightsId from MechanicalsRights where RightsName='"&amp;SUBSTITUTE(I358,"'","''")&amp;"'), null, null, (select RoleId from ContributorRoles where Name='"&amp;F358&amp;"'))"</f>
        <v>insert into ComposerContent VALUES ((select max(ComposerId) from Composers where Name=N'Plauto Poeckel' and EnterpriseId=647322), 50, (select max(TrackId) from tracks where isrc='BKTOK2400025' and EnterpriseId=647322), null, 0, 0, null , null, (select RightsId from MechanicalsRights where RightsName='Copyright control (self-published)'), null, null, (select RoleId from ContributorRoles where Name='Composer &amp; Lyricist'))</v>
      </c>
      <c r="M358" s="28" t="str">
        <f>VLOOKUP(A358,'9) Audio_Properties'!A:A,1,0)</f>
        <v>BKTOK2400025</v>
      </c>
    </row>
    <row r="359">
      <c r="A359" s="34" t="s">
        <v>1233</v>
      </c>
      <c r="B359" s="84"/>
      <c r="C359" s="164" t="str">
        <f t="array" ref="C359">ifs(and(isblank($A359),isblank($B359)),"", not(iserror(vlookup($A359&amp;$B359,'5) Release_Track'!$F:$F&amp;'5) Release_Track'!$G:$G,1,0))),vlookup($A359&amp;$B359,{'5) Release_Track'!$F:$F&amp;'5) Release_Track'!$G:$G,'5) Release_Track'!$H:$H},2,0), or(and(not(isblank($B359)),$B359=$B358,$A359&lt;&gt;$A358),and(not(isblank($A359)),$A359=$A358,$B359&lt;&gt;$B358)),"ID LISTS UNALIGNED",and($A359&lt;&gt;"",countif('5) Release_Track'!$F:$F,$A359)=0),"NO ISRC MATCH in Release_Track",and($B359&lt;&gt;"",countif('5) Release_Track'!$G:$G,$B359)=0),"NO CATALOG ID MATCH in Release_Track",iserror(vlookup($A359&amp;$B359,'5) Release_Track'!$F:$F&amp;'5) Release_Track'!$G:$G,1,0)),"NO ISRC-CATALOG ID pair MATCH in Release_Track" )</f>
        <v>Circo do Yonkou</v>
      </c>
      <c r="D359" s="134"/>
      <c r="E359" s="195" t="s">
        <v>1287</v>
      </c>
      <c r="F359" s="93" t="s">
        <v>1305</v>
      </c>
      <c r="G359" s="196">
        <v>0.5</v>
      </c>
      <c r="H359" s="192">
        <f t="shared" si="1"/>
        <v>1</v>
      </c>
      <c r="I359" s="34" t="s">
        <v>1306</v>
      </c>
      <c r="J359" s="20"/>
      <c r="K359" s="20"/>
      <c r="L359" s="8" t="str">
        <f>"insert into ComposerContent VALUES ((select max(ComposerId) from Composers where Name=N'"&amp;SUBSTITUTE(trim(E359),"'","''")&amp;"' and EnterpriseId="&amp;EntId&amp;"), "&amp;G359*100&amp;", "&amp;if(ISBLANK(B359),"(select max(TrackId) from tracks where isrc='"&amp;A359&amp;"' and EnterpriseId="&amp;EntId&amp;")","(select max(TrackId) from Tracks where TrackVendorId='"&amp;SUBSTITUTE(B359,"'","''")&amp;"' and  EnterpriseId="&amp;EntId&amp;")")&amp;", null, 0, 0, "&amp;if(I359&lt;&gt;"Published (managed by a publisher)", "null", "(select PublisherId from Publishers where name=N'"&amp;SUBSTITUTE(trim(J359),"'","''")&amp;"' and EnterpriseId="&amp;EntId&amp;")")&amp;" , null, (select RightsId from MechanicalsRights where RightsName='"&amp;SUBSTITUTE(I359,"'","''")&amp;"'), null, null, (select RoleId from ContributorRoles where Name='"&amp;F359&amp;"'))"</f>
        <v>insert into ComposerContent VALUES ((select max(ComposerId) from Composers where Name=N'Ruan Lucas Gerônimo do Nascimento' and EnterpriseId=647322), 50, (select max(TrackId) from tracks where isrc='BKTOK2400025' and EnterpriseId=647322), null, 0, 0, null , null, (select RightsId from MechanicalsRights where RightsName='Copyright control (self-published)'), null, null, (select RoleId from ContributorRoles where Name='Composer &amp; Lyricist'))</v>
      </c>
      <c r="M359" s="28" t="str">
        <f>VLOOKUP(A359,'9) Audio_Properties'!A:A,1,0)</f>
        <v>BKTOK2400025</v>
      </c>
    </row>
    <row r="360">
      <c r="A360" s="34" t="s">
        <v>1235</v>
      </c>
      <c r="B360" s="84"/>
      <c r="C360" s="164" t="str">
        <f t="array" ref="C360">ifs(and(isblank($A360),isblank($B360)),"", not(iserror(vlookup($A360&amp;$B360,'5) Release_Track'!$F:$F&amp;'5) Release_Track'!$G:$G,1,0))),vlookup($A360&amp;$B360,{'5) Release_Track'!$F:$F&amp;'5) Release_Track'!$G:$G,'5) Release_Track'!$H:$H},2,0), or(and(not(isblank($B360)),$B360=$B358,$A360&lt;&gt;$A358),and(not(isblank($A360)),$A360=$A358,$B360&lt;&gt;$B358)),"ID LISTS UNALIGNED",and($A360&lt;&gt;"",countif('5) Release_Track'!$F:$F,$A360)=0),"NO ISRC MATCH in Release_Track",and($B360&lt;&gt;"",countif('5) Release_Track'!$G:$G,$B360)=0),"NO CATALOG ID MATCH in Release_Track",iserror(vlookup($A360&amp;$B360,'5) Release_Track'!$F:$F&amp;'5) Release_Track'!$G:$G,1,0)),"NO ISRC-CATALOG ID pair MATCH in Release_Track" )</f>
        <v>Rei Celestial</v>
      </c>
      <c r="D360" s="134" t="str">
        <f t="array" ref="D360">ifs(and(isblank($A360),isblank($B360)),"", not(iserror(vlookup($A360&amp;$B360,'5) Release_Track'!$F:$F&amp;'5) Release_Track'!$G:$G,1,0))),vlookup($A360&amp;$B360,{'5) Release_Track'!$F:$F&amp;'5) Release_Track'!$G:$G,'5) Release_Track'!$I:$I},2,0), or(and(not(isblank($B360)),$B360=$B358,$A360&lt;&gt;$A358),and(not(isblank($A360)),$A360=$A358,$B360&lt;&gt;$B358)),"ID LISTS UNALIGNED",and($A360&lt;&gt;"",countif('5) Release_Track'!$F:$F,$A360)=0),"NO ISRC MATCH in Release_Track",and($B360&lt;&gt;"",countif('5) Release_Track'!$G:$G,$B360)=0),"NO CATALOG ID MATCH in Release_Track",iserror(vlookup($A360&amp;$B360,'5) Release_Track'!$F:$F&amp;'5) Release_Track'!$G:$G,1,0)),"NO ISRC-CATALOG ID pair MATCH in Release_Track" )</f>
        <v/>
      </c>
      <c r="E360" s="195" t="s">
        <v>1286</v>
      </c>
      <c r="F360" s="93" t="s">
        <v>1305</v>
      </c>
      <c r="G360" s="196">
        <v>0.5</v>
      </c>
      <c r="H360" s="192">
        <f t="shared" si="1"/>
        <v>0.5</v>
      </c>
      <c r="I360" s="34" t="s">
        <v>1306</v>
      </c>
      <c r="J360" s="20"/>
      <c r="K360" s="20"/>
      <c r="L360" s="8" t="str">
        <f>"insert into ComposerContent VALUES ((select max(ComposerId) from Composers where Name=N'"&amp;SUBSTITUTE(trim(E360),"'","''")&amp;"' and EnterpriseId="&amp;EntId&amp;"), "&amp;G360*100&amp;", "&amp;if(ISBLANK(B360),"(select max(TrackId) from tracks where isrc='"&amp;A360&amp;"' and EnterpriseId="&amp;EntId&amp;")","(select max(TrackId) from Tracks where TrackVendorId='"&amp;SUBSTITUTE(B360,"'","''")&amp;"' and  EnterpriseId="&amp;EntId&amp;")")&amp;", null, 0, 0, "&amp;if(I360&lt;&gt;"Published (managed by a publisher)", "null", "(select PublisherId from Publishers where name=N'"&amp;SUBSTITUTE(trim(J360),"'","''")&amp;"' and EnterpriseId="&amp;EntId&amp;")")&amp;" , null, (select RightsId from MechanicalsRights where RightsName='"&amp;SUBSTITUTE(I360,"'","''")&amp;"'), null, null, (select RoleId from ContributorRoles where Name='"&amp;F360&amp;"'))"</f>
        <v>insert into ComposerContent VALUES ((select max(ComposerId) from Composers where Name=N'Plauto Poeckel' and EnterpriseId=647322), 50, (select max(TrackId) from tracks where isrc='BKTOK2400026' and EnterpriseId=647322), null, 0, 0, null , null, (select RightsId from MechanicalsRights where RightsName='Copyright control (self-published)'), null, null, (select RoleId from ContributorRoles where Name='Composer &amp; Lyricist'))</v>
      </c>
      <c r="M360" s="28" t="str">
        <f>VLOOKUP(A360,'9) Audio_Properties'!A:A,1,0)</f>
        <v>BKTOK2400026</v>
      </c>
    </row>
    <row r="361">
      <c r="A361" s="34" t="s">
        <v>1235</v>
      </c>
      <c r="B361" s="84"/>
      <c r="C361" s="164" t="str">
        <f t="array" ref="C361">ifs(and(isblank($A361),isblank($B361)),"", not(iserror(vlookup($A361&amp;$B361,'5) Release_Track'!$F:$F&amp;'5) Release_Track'!$G:$G,1,0))),vlookup($A361&amp;$B361,{'5) Release_Track'!$F:$F&amp;'5) Release_Track'!$G:$G,'5) Release_Track'!$H:$H},2,0), or(and(not(isblank($B361)),$B361=$B359,$A361&lt;&gt;$A359),and(not(isblank($A361)),$A361=$A359,$B361&lt;&gt;$B359)),"ID LISTS UNALIGNED",and($A361&lt;&gt;"",countif('5) Release_Track'!$F:$F,$A361)=0),"NO ISRC MATCH in Release_Track",and($B361&lt;&gt;"",countif('5) Release_Track'!$G:$G,$B361)=0),"NO CATALOG ID MATCH in Release_Track",iserror(vlookup($A361&amp;$B361,'5) Release_Track'!$F:$F&amp;'5) Release_Track'!$G:$G,1,0)),"NO ISRC-CATALOG ID pair MATCH in Release_Track" )</f>
        <v>Rei Celestial</v>
      </c>
      <c r="D361" s="134"/>
      <c r="E361" s="195" t="s">
        <v>1267</v>
      </c>
      <c r="F361" s="93" t="s">
        <v>1305</v>
      </c>
      <c r="G361" s="196">
        <v>0.5</v>
      </c>
      <c r="H361" s="192">
        <f t="shared" si="1"/>
        <v>1</v>
      </c>
      <c r="I361" s="34" t="s">
        <v>1306</v>
      </c>
      <c r="J361" s="20"/>
      <c r="K361" s="20"/>
      <c r="L361" s="8" t="str">
        <f>"insert into ComposerContent VALUES ((select max(ComposerId) from Composers where Name=N'"&amp;SUBSTITUTE(trim(E361),"'","''")&amp;"' and EnterpriseId="&amp;EntId&amp;"), "&amp;G361*100&amp;", "&amp;if(ISBLANK(B361),"(select max(TrackId) from tracks where isrc='"&amp;A361&amp;"' and EnterpriseId="&amp;EntId&amp;")","(select max(TrackId) from Tracks where TrackVendorId='"&amp;SUBSTITUTE(B361,"'","''")&amp;"' and  EnterpriseId="&amp;EntId&amp;")")&amp;", null, 0, 0, "&amp;if(I361&lt;&gt;"Published (managed by a publisher)", "null", "(select PublisherId from Publishers where name=N'"&amp;SUBSTITUTE(trim(J361),"'","''")&amp;"' and EnterpriseId="&amp;EntId&amp;")")&amp;" , null, (select RightsId from MechanicalsRights where RightsName='"&amp;SUBSTITUTE(I361,"'","''")&amp;"'), null, null, (select RoleId from ContributorRoles where Name='"&amp;F361&amp;"'))"</f>
        <v>insert into ComposerContent VALUES ((select max(ComposerId) from Composers where Name=N'Atilla Nascimento' and EnterpriseId=647322), 50, (select max(TrackId) from tracks where isrc='BKTOK2400026' and EnterpriseId=647322), null, 0, 0, null , null, (select RightsId from MechanicalsRights where RightsName='Copyright control (self-published)'), null, null, (select RoleId from ContributorRoles where Name='Composer &amp; Lyricist'))</v>
      </c>
      <c r="M361" s="28" t="str">
        <f>VLOOKUP(A361,'9) Audio_Properties'!A:A,1,0)</f>
        <v>BKTOK2400026</v>
      </c>
    </row>
    <row r="362">
      <c r="A362" s="34" t="s">
        <v>1237</v>
      </c>
      <c r="B362" s="84"/>
      <c r="C362" s="164" t="str">
        <f t="array" ref="C362">ifs(and(isblank($A362),isblank($B362)),"", not(iserror(vlookup($A362&amp;$B362,'5) Release_Track'!$F:$F&amp;'5) Release_Track'!$G:$G,1,0))),vlookup($A362&amp;$B362,{'5) Release_Track'!$F:$F&amp;'5) Release_Track'!$G:$G,'5) Release_Track'!$H:$H},2,0), or(and(not(isblank($B362)),$B362=$B361,$A362&lt;&gt;$A361),and(not(isblank($A362)),$A362=$A361,$B362&lt;&gt;$B361)),"ID LISTS UNALIGNED",and($A362&lt;&gt;"",countif('5) Release_Track'!$F:$F,$A362)=0),"NO ISRC MATCH in Release_Track",and($B362&lt;&gt;"",countif('5) Release_Track'!$G:$G,$B362)=0),"NO CATALOG ID MATCH in Release_Track",iserror(vlookup($A362&amp;$B362,'5) Release_Track'!$F:$F&amp;'5) Release_Track'!$G:$G,1,0)),"NO ISRC-CATALOG ID pair MATCH in Release_Track" )</f>
        <v>Guerra de Yonkou</v>
      </c>
      <c r="D362" s="134" t="str">
        <f t="array" ref="D362">ifs(and(isblank($A362),isblank($B362)),"", not(iserror(vlookup($A362&amp;$B362,'5) Release_Track'!$F:$F&amp;'5) Release_Track'!$G:$G,1,0))),vlookup($A362&amp;$B362,{'5) Release_Track'!$F:$F&amp;'5) Release_Track'!$G:$G,'5) Release_Track'!$I:$I},2,0), or(and(not(isblank($B362)),$B362=$B361,$A362&lt;&gt;$A361),and(not(isblank($A362)),$A362=$A361,$B362&lt;&gt;$B361)),"ID LISTS UNALIGNED",and($A362&lt;&gt;"",countif('5) Release_Track'!$F:$F,$A362)=0),"NO ISRC MATCH in Release_Track",and($B362&lt;&gt;"",countif('5) Release_Track'!$G:$G,$B362)=0),"NO CATALOG ID MATCH in Release_Track",iserror(vlookup($A362&amp;$B362,'5) Release_Track'!$F:$F&amp;'5) Release_Track'!$G:$G,1,0)),"NO ISRC-CATALOG ID pair MATCH in Release_Track" )</f>
        <v/>
      </c>
      <c r="E362" s="195" t="s">
        <v>1286</v>
      </c>
      <c r="F362" s="93" t="s">
        <v>1305</v>
      </c>
      <c r="G362" s="196">
        <v>0.5</v>
      </c>
      <c r="H362" s="192">
        <f t="shared" si="1"/>
        <v>0.5</v>
      </c>
      <c r="I362" s="34" t="s">
        <v>1306</v>
      </c>
      <c r="J362" s="20"/>
      <c r="K362" s="20"/>
      <c r="L362" s="8" t="str">
        <f>"insert into ComposerContent VALUES ((select max(ComposerId) from Composers where Name=N'"&amp;SUBSTITUTE(trim(E362),"'","''")&amp;"' and EnterpriseId="&amp;EntId&amp;"), "&amp;G362*100&amp;", "&amp;if(ISBLANK(B362),"(select max(TrackId) from tracks where isrc='"&amp;A362&amp;"' and EnterpriseId="&amp;EntId&amp;")","(select max(TrackId) from Tracks where TrackVendorId='"&amp;SUBSTITUTE(B362,"'","''")&amp;"' and  EnterpriseId="&amp;EntId&amp;")")&amp;", null, 0, 0, "&amp;if(I362&lt;&gt;"Published (managed by a publisher)", "null", "(select PublisherId from Publishers where name=N'"&amp;SUBSTITUTE(trim(J362),"'","''")&amp;"' and EnterpriseId="&amp;EntId&amp;")")&amp;" , null, (select RightsId from MechanicalsRights where RightsName='"&amp;SUBSTITUTE(I362,"'","''")&amp;"'), null, null, (select RoleId from ContributorRoles where Name='"&amp;F362&amp;"'))"</f>
        <v>insert into ComposerContent VALUES ((select max(ComposerId) from Composers where Name=N'Plauto Poeckel' and EnterpriseId=647322), 50, (select max(TrackId) from tracks where isrc='QZMZ92419412' and EnterpriseId=647322), null, 0, 0, null , null, (select RightsId from MechanicalsRights where RightsName='Copyright control (self-published)'), null, null, (select RoleId from ContributorRoles where Name='Composer &amp; Lyricist'))</v>
      </c>
      <c r="M362" s="28" t="str">
        <f>VLOOKUP(A362,'9) Audio_Properties'!A:A,1,0)</f>
        <v>QZMZ92419412</v>
      </c>
    </row>
    <row r="363">
      <c r="A363" s="34" t="s">
        <v>1237</v>
      </c>
      <c r="B363" s="84"/>
      <c r="C363" s="164" t="str">
        <f t="array" ref="C363">ifs(and(isblank($A363),isblank($B363)),"", not(iserror(vlookup($A363&amp;$B363,'5) Release_Track'!$F:$F&amp;'5) Release_Track'!$G:$G,1,0))),vlookup($A363&amp;$B363,{'5) Release_Track'!$F:$F&amp;'5) Release_Track'!$G:$G,'5) Release_Track'!$H:$H},2,0), or(and(not(isblank($B363)),$B363=$B362,$A363&lt;&gt;$A362),and(not(isblank($A363)),$A363=$A362,$B363&lt;&gt;$B362)),"ID LISTS UNALIGNED",and($A363&lt;&gt;"",countif('5) Release_Track'!$F:$F,$A363)=0),"NO ISRC MATCH in Release_Track",and($B363&lt;&gt;"",countif('5) Release_Track'!$G:$G,$B363)=0),"NO CATALOG ID MATCH in Release_Track",iserror(vlookup($A363&amp;$B363,'5) Release_Track'!$F:$F&amp;'5) Release_Track'!$G:$G,1,0)),"NO ISRC-CATALOG ID pair MATCH in Release_Track" )</f>
        <v>Guerra de Yonkou</v>
      </c>
      <c r="D363" s="134"/>
      <c r="E363" s="195" t="s">
        <v>1267</v>
      </c>
      <c r="F363" s="93" t="s">
        <v>1305</v>
      </c>
      <c r="G363" s="196">
        <v>0.5</v>
      </c>
      <c r="H363" s="192">
        <f t="shared" si="1"/>
        <v>1</v>
      </c>
      <c r="I363" s="34" t="s">
        <v>1306</v>
      </c>
      <c r="J363" s="20"/>
      <c r="K363" s="20"/>
      <c r="L363" s="8" t="str">
        <f>"insert into ComposerContent VALUES ((select max(ComposerId) from Composers where Name=N'"&amp;SUBSTITUTE(trim(E363),"'","''")&amp;"' and EnterpriseId="&amp;EntId&amp;"), "&amp;G363*100&amp;", "&amp;if(ISBLANK(B363),"(select max(TrackId) from tracks where isrc='"&amp;A363&amp;"' and EnterpriseId="&amp;EntId&amp;")","(select max(TrackId) from Tracks where TrackVendorId='"&amp;SUBSTITUTE(B363,"'","''")&amp;"' and  EnterpriseId="&amp;EntId&amp;")")&amp;", null, 0, 0, "&amp;if(I363&lt;&gt;"Published (managed by a publisher)", "null", "(select PublisherId from Publishers where name=N'"&amp;SUBSTITUTE(trim(J363),"'","''")&amp;"' and EnterpriseId="&amp;EntId&amp;")")&amp;" , null, (select RightsId from MechanicalsRights where RightsName='"&amp;SUBSTITUTE(I363,"'","''")&amp;"'), null, null, (select RoleId from ContributorRoles where Name='"&amp;F363&amp;"'))"</f>
        <v>insert into ComposerContent VALUES ((select max(ComposerId) from Composers where Name=N'Atilla Nascimento' and EnterpriseId=647322), 50, (select max(TrackId) from tracks where isrc='QZMZ92419412' and EnterpriseId=647322), null, 0, 0, null , null, (select RightsId from MechanicalsRights where RightsName='Copyright control (self-published)'), null, null, (select RoleId from ContributorRoles where Name='Composer &amp; Lyricist'))</v>
      </c>
      <c r="M363" s="28" t="str">
        <f>VLOOKUP(A363,'9) Audio_Properties'!A:A,1,0)</f>
        <v>QZMZ92419412</v>
      </c>
    </row>
    <row r="364">
      <c r="A364" s="34" t="s">
        <v>1239</v>
      </c>
      <c r="B364" s="84"/>
      <c r="C364" s="164" t="str">
        <f t="array" ref="C364">ifs(and(isblank($A364),isblank($B364)),"", not(iserror(vlookup($A364&amp;$B364,'5) Release_Track'!$F:$F&amp;'5) Release_Track'!$G:$G,1,0))),vlookup($A364&amp;$B364,{'5) Release_Track'!$F:$F&amp;'5) Release_Track'!$G:$G,'5) Release_Track'!$H:$H},2,0), or(and(not(isblank($B364)),$B364=$B362,$A364&lt;&gt;$A362),and(not(isblank($A364)),$A364=$A362,$B364&lt;&gt;$B362)),"ID LISTS UNALIGNED",and($A364&lt;&gt;"",countif('5) Release_Track'!$F:$F,$A364)=0),"NO ISRC MATCH in Release_Track",and($B364&lt;&gt;"",countif('5) Release_Track'!$G:$G,$B364)=0),"NO CATALOG ID MATCH in Release_Track",iserror(vlookup($A364&amp;$B364,'5) Release_Track'!$F:$F&amp;'5) Release_Track'!$G:$G,1,0)),"NO ISRC-CATALOG ID pair MATCH in Release_Track" )</f>
        <v>Bloodtrix</v>
      </c>
      <c r="D364" s="134" t="str">
        <f t="array" ref="D364">ifs(and(isblank($A364),isblank($B364)),"", not(iserror(vlookup($A364&amp;$B364,'5) Release_Track'!$F:$F&amp;'5) Release_Track'!$G:$G,1,0))),vlookup($A364&amp;$B364,{'5) Release_Track'!$F:$F&amp;'5) Release_Track'!$G:$G,'5) Release_Track'!$I:$I},2,0), or(and(not(isblank($B364)),$B364=$B362,$A364&lt;&gt;$A362),and(not(isblank($A364)),$A364=$A362,$B364&lt;&gt;$B362)),"ID LISTS UNALIGNED",and($A364&lt;&gt;"",countif('5) Release_Track'!$F:$F,$A364)=0),"NO ISRC MATCH in Release_Track",and($B364&lt;&gt;"",countif('5) Release_Track'!$G:$G,$B364)=0),"NO CATALOG ID MATCH in Release_Track",iserror(vlookup($A364&amp;$B364,'5) Release_Track'!$F:$F&amp;'5) Release_Track'!$G:$G,1,0)),"NO ISRC-CATALOG ID pair MATCH in Release_Track" )</f>
        <v/>
      </c>
      <c r="E364" s="197" t="s">
        <v>1286</v>
      </c>
      <c r="F364" s="93" t="s">
        <v>1305</v>
      </c>
      <c r="G364" s="196">
        <v>1.0</v>
      </c>
      <c r="H364" s="192">
        <f t="shared" si="1"/>
        <v>1</v>
      </c>
      <c r="I364" s="34" t="s">
        <v>1306</v>
      </c>
      <c r="J364" s="20"/>
      <c r="K364" s="20"/>
      <c r="L364" s="8" t="str">
        <f>"insert into ComposerContent VALUES ((select max(ComposerId) from Composers where Name=N'"&amp;SUBSTITUTE(trim(E364),"'","''")&amp;"' and EnterpriseId="&amp;EntId&amp;"), "&amp;G364*100&amp;", "&amp;if(ISBLANK(B364),"(select max(TrackId) from tracks where isrc='"&amp;A364&amp;"' and EnterpriseId="&amp;EntId&amp;")","(select max(TrackId) from Tracks where TrackVendorId='"&amp;SUBSTITUTE(B364,"'","''")&amp;"' and  EnterpriseId="&amp;EntId&amp;")")&amp;", null, 0, 0, "&amp;if(I364&lt;&gt;"Published (managed by a publisher)", "null", "(select PublisherId from Publishers where name=N'"&amp;SUBSTITUTE(trim(J364),"'","''")&amp;"' and EnterpriseId="&amp;EntId&amp;")")&amp;" , null, (select RightsId from MechanicalsRights where RightsName='"&amp;SUBSTITUTE(I364,"'","''")&amp;"'), null, null, (select RoleId from ContributorRoles where Name='"&amp;F364&amp;"'))"</f>
        <v>insert into ComposerContent VALUES ((select max(ComposerId) from Composers where Name=N'Plauto Poeckel' and EnterpriseId=647322), 100, (select max(TrackId) from tracks where isrc='QZMZ92448046' and EnterpriseId=647322), null, 0, 0, null , null, (select RightsId from MechanicalsRights where RightsName='Copyright control (self-published)'), null, null, (select RoleId from ContributorRoles where Name='Composer &amp; Lyricist'))</v>
      </c>
      <c r="M364" s="28" t="str">
        <f>VLOOKUP(A364,'9) Audio_Properties'!A:A,1,0)</f>
        <v>QZMZ92448046</v>
      </c>
    </row>
    <row r="365">
      <c r="A365" s="34" t="s">
        <v>1241</v>
      </c>
      <c r="B365" s="84"/>
      <c r="C365" s="164" t="str">
        <f t="array" ref="C365">ifs(and(isblank($A365),isblank($B365)),"", not(iserror(vlookup($A365&amp;$B365,'5) Release_Track'!$F:$F&amp;'5) Release_Track'!$G:$G,1,0))),vlookup($A365&amp;$B365,{'5) Release_Track'!$F:$F&amp;'5) Release_Track'!$G:$G,'5) Release_Track'!$H:$H},2,0), or(and(not(isblank($B365)),$B365=$B364,$A365&lt;&gt;$A364),and(not(isblank($A365)),$A365=$A364,$B365&lt;&gt;$B364)),"ID LISTS UNALIGNED",and($A365&lt;&gt;"",countif('5) Release_Track'!$F:$F,$A365)=0),"NO ISRC MATCH in Release_Track",and($B365&lt;&gt;"",countif('5) Release_Track'!$G:$G,$B365)=0),"NO CATALOG ID MATCH in Release_Track",iserror(vlookup($A365&amp;$B365,'5) Release_Track'!$F:$F&amp;'5) Release_Track'!$G:$G,1,0)),"NO ISRC-CATALOG ID pair MATCH in Release_Track" )</f>
        <v>Coração De Paris</v>
      </c>
      <c r="D365" s="134" t="str">
        <f t="array" ref="D365">ifs(and(isblank($A365),isblank($B365)),"", not(iserror(vlookup($A365&amp;$B365,'5) Release_Track'!$F:$F&amp;'5) Release_Track'!$G:$G,1,0))),vlookup($A365&amp;$B365,{'5) Release_Track'!$F:$F&amp;'5) Release_Track'!$G:$G,'5) Release_Track'!$I:$I},2,0), or(and(not(isblank($B365)),$B365=$B364,$A365&lt;&gt;$A364),and(not(isblank($A365)),$A365=$A364,$B365&lt;&gt;$B364)),"ID LISTS UNALIGNED",and($A365&lt;&gt;"",countif('5) Release_Track'!$F:$F,$A365)=0),"NO ISRC MATCH in Release_Track",and($B365&lt;&gt;"",countif('5) Release_Track'!$G:$G,$B365)=0),"NO CATALOG ID MATCH in Release_Track",iserror(vlookup($A365&amp;$B365,'5) Release_Track'!$F:$F&amp;'5) Release_Track'!$G:$G,1,0)),"NO ISRC-CATALOG ID pair MATCH in Release_Track" )</f>
        <v/>
      </c>
      <c r="E365" s="197" t="s">
        <v>1286</v>
      </c>
      <c r="F365" s="93" t="s">
        <v>1305</v>
      </c>
      <c r="G365" s="196">
        <v>1.0</v>
      </c>
      <c r="H365" s="192">
        <f t="shared" si="1"/>
        <v>1</v>
      </c>
      <c r="I365" s="34" t="s">
        <v>1306</v>
      </c>
      <c r="J365" s="20"/>
      <c r="K365" s="20"/>
      <c r="L365" s="8" t="str">
        <f>"insert into ComposerContent VALUES ((select max(ComposerId) from Composers where Name=N'"&amp;SUBSTITUTE(trim(E365),"'","''")&amp;"' and EnterpriseId="&amp;EntId&amp;"), "&amp;G365*100&amp;", "&amp;if(ISBLANK(B365),"(select max(TrackId) from tracks where isrc='"&amp;A365&amp;"' and EnterpriseId="&amp;EntId&amp;")","(select max(TrackId) from Tracks where TrackVendorId='"&amp;SUBSTITUTE(B365,"'","''")&amp;"' and  EnterpriseId="&amp;EntId&amp;")")&amp;", null, 0, 0, "&amp;if(I365&lt;&gt;"Published (managed by a publisher)", "null", "(select PublisherId from Publishers where name=N'"&amp;SUBSTITUTE(trim(J365),"'","''")&amp;"' and EnterpriseId="&amp;EntId&amp;")")&amp;" , null, (select RightsId from MechanicalsRights where RightsName='"&amp;SUBSTITUTE(I365,"'","''")&amp;"'), null, null, (select RoleId from ContributorRoles where Name='"&amp;F365&amp;"'))"</f>
        <v>insert into ComposerContent VALUES ((select max(ComposerId) from Composers where Name=N'Plauto Poeckel' and EnterpriseId=647322), 100, (select max(TrackId) from tracks where isrc='QZMZ92468967' and EnterpriseId=647322), null, 0, 0, null , null, (select RightsId from MechanicalsRights where RightsName='Copyright control (self-published)'), null, null, (select RoleId from ContributorRoles where Name='Composer &amp; Lyricist'))</v>
      </c>
      <c r="M365" s="28" t="str">
        <f>VLOOKUP(A365,'9) Audio_Properties'!A:A,1,0)</f>
        <v>QZMZ92468967</v>
      </c>
    </row>
    <row r="366">
      <c r="A366" s="8" t="s">
        <v>1020</v>
      </c>
      <c r="B366" s="116"/>
      <c r="C366" s="143" t="str">
        <f t="array" ref="C366">ifs(and(isblank($A366),isblank($B366)),"", not(iserror(vlookup($A366&amp;$B366,'5) Release_Track'!$F:$F&amp;'5) Release_Track'!$G:$G,1,0))),vlookup($A366&amp;$B366,{'5) Release_Track'!$F:$F&amp;'5) Release_Track'!$G:$G,'5) Release_Track'!$H:$H},2,0), or(and(not(isblank($B366)),$B366=$B365,$A366&lt;&gt;$A365),and(not(isblank($A366)),$A366=$A365,$B366&lt;&gt;$B365)),"ID LISTS UNALIGNED",and($A366&lt;&gt;"",countif('5) Release_Track'!$F:$F,$A366)=0),"NO ISRC MATCH in Release_Track",and($B366&lt;&gt;"",countif('5) Release_Track'!$G:$G,$B366)=0),"NO CATALOG ID MATCH in Release_Track",iserror(vlookup($A366&amp;$B366,'5) Release_Track'!$F:$F&amp;'5) Release_Track'!$G:$G,1,0)),"NO ISRC-CATALOG ID pair MATCH in Release_Track" )</f>
        <v>Rei de Tokyo</v>
      </c>
      <c r="D366" s="143" t="str">
        <f t="array" ref="D366">ifs(and(isblank($A366),isblank($B366)),"", not(iserror(vlookup($A366&amp;$B366,'5) Release_Track'!$F:$F&amp;'5) Release_Track'!$G:$G,1,0))),vlookup($A366&amp;$B366,{'5) Release_Track'!$F:$F&amp;'5) Release_Track'!$G:$G,'5) Release_Track'!$I:$I},2,0), or(and(not(isblank($B366)),$B366=$B365,$A366&lt;&gt;$A365),and(not(isblank($A366)),$A366=$A365,$B366&lt;&gt;$B365)),"ID LISTS UNALIGNED",and($A366&lt;&gt;"",countif('5) Release_Track'!$F:$F,$A366)=0),"NO ISRC MATCH in Release_Track",and($B366&lt;&gt;"",countif('5) Release_Track'!$G:$G,$B366)=0),"NO CATALOG ID MATCH in Release_Track",iserror(vlookup($A366&amp;$B366,'5) Release_Track'!$F:$F&amp;'5) Release_Track'!$G:$G,1,0)),"NO ISRC-CATALOG ID pair MATCH in Release_Track" )</f>
        <v/>
      </c>
      <c r="E366" s="195" t="s">
        <v>1286</v>
      </c>
      <c r="F366" s="93" t="s">
        <v>1305</v>
      </c>
      <c r="G366" s="196">
        <v>1.0</v>
      </c>
      <c r="H366" s="192">
        <f t="shared" si="1"/>
        <v>1</v>
      </c>
      <c r="I366" s="34" t="s">
        <v>1306</v>
      </c>
      <c r="J366" s="20"/>
      <c r="K366" s="20"/>
      <c r="L366" s="8" t="str">
        <f>"insert into ComposerContent VALUES ((select max(ComposerId) from Composers where Name=N'"&amp;SUBSTITUTE(trim(E366),"'","''")&amp;"' and EnterpriseId="&amp;EntId&amp;"), "&amp;G366*100&amp;", "&amp;if(ISBLANK(B366),"(select max(TrackId) from tracks where isrc='"&amp;A366&amp;"' and EnterpriseId="&amp;EntId&amp;")","(select max(TrackId) from Tracks where TrackVendorId='"&amp;SUBSTITUTE(B366,"'","''")&amp;"' and  EnterpriseId="&amp;EntId&amp;")")&amp;", null, 0, 0, "&amp;if(I366&lt;&gt;"Published (managed by a publisher)", "null", "(select PublisherId from Publishers where name=N'"&amp;SUBSTITUTE(trim(J366),"'","''")&amp;"' and EnterpriseId="&amp;EntId&amp;")")&amp;" , null, (select RightsId from MechanicalsRights where RightsName='"&amp;SUBSTITUTE(I366,"'","''")&amp;"'), null, null, (select RoleId from ContributorRoles where Name='"&amp;F366&amp;"'))"</f>
        <v>insert into ComposerContent VALUES ((select max(ComposerId) from Composers where Name=N'Plauto Poeckel' and EnterpriseId=647322), 100, (select max(TrackId) from tracks where isrc='QZW9N2232061' and EnterpriseId=647322), null, 0, 0, null , null, (select RightsId from MechanicalsRights where RightsName='Copyright control (self-published)'), null, null, (select RoleId from ContributorRoles where Name='Composer &amp; Lyricist'))</v>
      </c>
      <c r="M366" s="28" t="str">
        <f>VLOOKUP(A366,'9) Audio_Properties'!A:A,1,0)</f>
        <v>QZW9N2232061</v>
      </c>
    </row>
    <row r="367">
      <c r="A367" s="8" t="s">
        <v>1022</v>
      </c>
      <c r="B367" s="116"/>
      <c r="C367" s="143" t="str">
        <f t="array" ref="C367">ifs(and(isblank($A367),isblank($B367)),"", not(iserror(vlookup($A367&amp;$B367,'5) Release_Track'!$F:$F&amp;'5) Release_Track'!$G:$G,1,0))),vlookup($A367&amp;$B367,{'5) Release_Track'!$F:$F&amp;'5) Release_Track'!$G:$G,'5) Release_Track'!$H:$H},2,0), or(and(not(isblank($B367)),$B367=$B366,$A367&lt;&gt;$A366),and(not(isblank($A367)),$A367=$A366,$B367&lt;&gt;$B366)),"ID LISTS UNALIGNED",and($A367&lt;&gt;"",countif('5) Release_Track'!$F:$F,$A367)=0),"NO ISRC MATCH in Release_Track",and($B367&lt;&gt;"",countif('5) Release_Track'!$G:$G,$B367)=0),"NO CATALOG ID MATCH in Release_Track",iserror(vlookup($A367&amp;$B367,'5) Release_Track'!$F:$F&amp;'5) Release_Track'!$G:$G,1,0)),"NO ISRC-CATALOG ID pair MATCH in Release_Track" )</f>
        <v>Pilar da Água</v>
      </c>
      <c r="D367" s="143" t="str">
        <f t="array" ref="D367">ifs(and(isblank($A367),isblank($B367)),"", not(iserror(vlookup($A367&amp;$B367,'5) Release_Track'!$F:$F&amp;'5) Release_Track'!$G:$G,1,0))),vlookup($A367&amp;$B367,{'5) Release_Track'!$F:$F&amp;'5) Release_Track'!$G:$G,'5) Release_Track'!$I:$I},2,0), or(and(not(isblank($B367)),$B367=$B366,$A367&lt;&gt;$A366),and(not(isblank($A367)),$A367=$A366,$B367&lt;&gt;$B366)),"ID LISTS UNALIGNED",and($A367&lt;&gt;"",countif('5) Release_Track'!$F:$F,$A367)=0),"NO ISRC MATCH in Release_Track",and($B367&lt;&gt;"",countif('5) Release_Track'!$G:$G,$B367)=0),"NO CATALOG ID MATCH in Release_Track",iserror(vlookup($A367&amp;$B367,'5) Release_Track'!$F:$F&amp;'5) Release_Track'!$G:$G,1,0)),"NO ISRC-CATALOG ID pair MATCH in Release_Track" )</f>
        <v/>
      </c>
      <c r="E367" s="195" t="s">
        <v>1286</v>
      </c>
      <c r="F367" s="93" t="s">
        <v>1305</v>
      </c>
      <c r="G367" s="196">
        <v>1.0</v>
      </c>
      <c r="H367" s="192">
        <f t="shared" si="1"/>
        <v>1</v>
      </c>
      <c r="I367" s="34" t="s">
        <v>1306</v>
      </c>
      <c r="J367" s="20"/>
      <c r="K367" s="20"/>
      <c r="L367" s="8" t="str">
        <f>"insert into ComposerContent VALUES ((select max(ComposerId) from Composers where Name=N'"&amp;SUBSTITUTE(trim(E367),"'","''")&amp;"' and EnterpriseId="&amp;EntId&amp;"), "&amp;G367*100&amp;", "&amp;if(ISBLANK(B367),"(select max(TrackId) from tracks where isrc='"&amp;A367&amp;"' and EnterpriseId="&amp;EntId&amp;")","(select max(TrackId) from Tracks where TrackVendorId='"&amp;SUBSTITUTE(B367,"'","''")&amp;"' and  EnterpriseId="&amp;EntId&amp;")")&amp;", null, 0, 0, "&amp;if(I367&lt;&gt;"Published (managed by a publisher)", "null", "(select PublisherId from Publishers where name=N'"&amp;SUBSTITUTE(trim(J367),"'","''")&amp;"' and EnterpriseId="&amp;EntId&amp;")")&amp;" , null, (select RightsId from MechanicalsRights where RightsName='"&amp;SUBSTITUTE(I367,"'","''")&amp;"'), null, null, (select RoleId from ContributorRoles where Name='"&amp;F367&amp;"'))"</f>
        <v>insert into ComposerContent VALUES ((select max(ComposerId) from Composers where Name=N'Plauto Poeckel' and EnterpriseId=647322), 100, (select max(TrackId) from tracks where isrc='QZW9N2233804' and EnterpriseId=647322), null, 0, 0, null , null, (select RightsId from MechanicalsRights where RightsName='Copyright control (self-published)'), null, null, (select RoleId from ContributorRoles where Name='Composer &amp; Lyricist'))</v>
      </c>
      <c r="M367" s="28" t="str">
        <f>VLOOKUP(A367,'9) Audio_Properties'!A:A,1,0)</f>
        <v>QZW9N2233804</v>
      </c>
    </row>
    <row r="368">
      <c r="B368" s="116"/>
      <c r="C368" s="143" t="str">
        <f t="array" ref="C368">ifs(and(isblank($A368),isblank($B368)),"", not(iserror(vlookup($A368&amp;$B368,'5) Release_Track'!$F:$F&amp;'5) Release_Track'!$G:$G,1,0))),vlookup($A368&amp;$B368,{'5) Release_Track'!$F:$F&amp;'5) Release_Track'!$G:$G,'5) Release_Track'!$H:$H},2,0), or(and(not(isblank($B368)),$B368=$B367,$A368&lt;&gt;$A367),and(not(isblank($A368)),$A368=$A367,$B368&lt;&gt;$B367)),"ID LISTS UNALIGNED",and($A368&lt;&gt;"",countif('5) Release_Track'!$F:$F,$A368)=0),"NO ISRC MATCH in Release_Track",and($B368&lt;&gt;"",countif('5) Release_Track'!$G:$G,$B368)=0),"NO CATALOG ID MATCH in Release_Track",iserror(vlookup($A368&amp;$B368,'5) Release_Track'!$F:$F&amp;'5) Release_Track'!$G:$G,1,0)),"NO ISRC-CATALOG ID pair MATCH in Release_Track" )</f>
        <v/>
      </c>
      <c r="D368" s="143" t="str">
        <f t="array" ref="D368">ifs(and(isblank($A368),isblank($B368)),"", not(iserror(vlookup($A368&amp;$B368,'5) Release_Track'!$F:$F&amp;'5) Release_Track'!$G:$G,1,0))),vlookup($A368&amp;$B368,{'5) Release_Track'!$F:$F&amp;'5) Release_Track'!$G:$G,'5) Release_Track'!$I:$I},2,0), or(and(not(isblank($B368)),$B368=$B367,$A368&lt;&gt;$A367),and(not(isblank($A368)),$A368=$A367,$B368&lt;&gt;$B367)),"ID LISTS UNALIGNED",and($A368&lt;&gt;"",countif('5) Release_Track'!$F:$F,$A368)=0),"NO ISRC MATCH in Release_Track",and($B368&lt;&gt;"",countif('5) Release_Track'!$G:$G,$B368)=0),"NO CATALOG ID MATCH in Release_Track",iserror(vlookup($A368&amp;$B368,'5) Release_Track'!$F:$F&amp;'5) Release_Track'!$G:$G,1,0)),"NO ISRC-CATALOG ID pair MATCH in Release_Track" )</f>
        <v/>
      </c>
      <c r="E368" s="135"/>
      <c r="F368" s="20"/>
      <c r="G368" s="203"/>
      <c r="H368" s="143" t="str">
        <f t="shared" si="1"/>
        <v/>
      </c>
      <c r="I368" s="20"/>
      <c r="J368" s="20"/>
      <c r="K368" s="20"/>
    </row>
    <row r="369">
      <c r="B369" s="116"/>
      <c r="C369" s="143" t="str">
        <f t="array" ref="C369">ifs(and(isblank($A369),isblank($B369)),"", not(iserror(vlookup($A369&amp;$B369,'5) Release_Track'!$F:$F&amp;'5) Release_Track'!$G:$G,1,0))),vlookup($A369&amp;$B369,{'5) Release_Track'!$F:$F&amp;'5) Release_Track'!$G:$G,'5) Release_Track'!$H:$H},2,0), or(and(not(isblank($B369)),$B369=$B368,$A369&lt;&gt;$A368),and(not(isblank($A369)),$A369=$A368,$B369&lt;&gt;$B368)),"ID LISTS UNALIGNED",and($A369&lt;&gt;"",countif('5) Release_Track'!$F:$F,$A369)=0),"NO ISRC MATCH in Release_Track",and($B369&lt;&gt;"",countif('5) Release_Track'!$G:$G,$B369)=0),"NO CATALOG ID MATCH in Release_Track",iserror(vlookup($A369&amp;$B369,'5) Release_Track'!$F:$F&amp;'5) Release_Track'!$G:$G,1,0)),"NO ISRC-CATALOG ID pair MATCH in Release_Track" )</f>
        <v/>
      </c>
      <c r="D369" s="143" t="str">
        <f t="array" ref="D369">ifs(and(isblank($A369),isblank($B369)),"", not(iserror(vlookup($A369&amp;$B369,'5) Release_Track'!$F:$F&amp;'5) Release_Track'!$G:$G,1,0))),vlookup($A369&amp;$B369,{'5) Release_Track'!$F:$F&amp;'5) Release_Track'!$G:$G,'5) Release_Track'!$I:$I},2,0), or(and(not(isblank($B369)),$B369=$B368,$A369&lt;&gt;$A368),and(not(isblank($A369)),$A369=$A368,$B369&lt;&gt;$B368)),"ID LISTS UNALIGNED",and($A369&lt;&gt;"",countif('5) Release_Track'!$F:$F,$A369)=0),"NO ISRC MATCH in Release_Track",and($B369&lt;&gt;"",countif('5) Release_Track'!$G:$G,$B369)=0),"NO CATALOG ID MATCH in Release_Track",iserror(vlookup($A369&amp;$B369,'5) Release_Track'!$F:$F&amp;'5) Release_Track'!$G:$G,1,0)),"NO ISRC-CATALOG ID pair MATCH in Release_Track" )</f>
        <v/>
      </c>
      <c r="E369" s="135"/>
      <c r="F369" s="20"/>
      <c r="G369" s="203"/>
      <c r="H369" s="143" t="str">
        <f t="shared" si="1"/>
        <v/>
      </c>
      <c r="I369" s="20"/>
      <c r="J369" s="20"/>
      <c r="K369" s="20"/>
    </row>
    <row r="370">
      <c r="B370" s="116"/>
      <c r="C370" s="143" t="str">
        <f t="array" ref="C370">ifs(and(isblank($A370),isblank($B370)),"", not(iserror(vlookup($A370&amp;$B370,'5) Release_Track'!$F:$F&amp;'5) Release_Track'!$G:$G,1,0))),vlookup($A370&amp;$B370,{'5) Release_Track'!$F:$F&amp;'5) Release_Track'!$G:$G,'5) Release_Track'!$H:$H},2,0), or(and(not(isblank($B370)),$B370=$B369,$A370&lt;&gt;$A369),and(not(isblank($A370)),$A370=$A369,$B370&lt;&gt;$B369)),"ID LISTS UNALIGNED",and($A370&lt;&gt;"",countif('5) Release_Track'!$F:$F,$A370)=0),"NO ISRC MATCH in Release_Track",and($B370&lt;&gt;"",countif('5) Release_Track'!$G:$G,$B370)=0),"NO CATALOG ID MATCH in Release_Track",iserror(vlookup($A370&amp;$B370,'5) Release_Track'!$F:$F&amp;'5) Release_Track'!$G:$G,1,0)),"NO ISRC-CATALOG ID pair MATCH in Release_Track" )</f>
        <v/>
      </c>
      <c r="D370" s="143" t="str">
        <f t="array" ref="D370">ifs(and(isblank($A370),isblank($B370)),"", not(iserror(vlookup($A370&amp;$B370,'5) Release_Track'!$F:$F&amp;'5) Release_Track'!$G:$G,1,0))),vlookup($A370&amp;$B370,{'5) Release_Track'!$F:$F&amp;'5) Release_Track'!$G:$G,'5) Release_Track'!$I:$I},2,0), or(and(not(isblank($B370)),$B370=$B369,$A370&lt;&gt;$A369),and(not(isblank($A370)),$A370=$A369,$B370&lt;&gt;$B369)),"ID LISTS UNALIGNED",and($A370&lt;&gt;"",countif('5) Release_Track'!$F:$F,$A370)=0),"NO ISRC MATCH in Release_Track",and($B370&lt;&gt;"",countif('5) Release_Track'!$G:$G,$B370)=0),"NO CATALOG ID MATCH in Release_Track",iserror(vlookup($A370&amp;$B370,'5) Release_Track'!$F:$F&amp;'5) Release_Track'!$G:$G,1,0)),"NO ISRC-CATALOG ID pair MATCH in Release_Track" )</f>
        <v/>
      </c>
      <c r="E370" s="135"/>
      <c r="F370" s="20"/>
      <c r="G370" s="203"/>
      <c r="H370" s="143" t="str">
        <f t="shared" si="1"/>
        <v/>
      </c>
      <c r="I370" s="20"/>
      <c r="J370" s="20"/>
      <c r="K370" s="20"/>
    </row>
    <row r="371">
      <c r="B371" s="116"/>
      <c r="C371" s="143" t="str">
        <f t="array" ref="C371">ifs(and(isblank($A371),isblank($B371)),"", not(iserror(vlookup($A371&amp;$B371,'5) Release_Track'!$F:$F&amp;'5) Release_Track'!$G:$G,1,0))),vlookup($A371&amp;$B371,{'5) Release_Track'!$F:$F&amp;'5) Release_Track'!$G:$G,'5) Release_Track'!$H:$H},2,0), or(and(not(isblank($B371)),$B371=$B370,$A371&lt;&gt;$A370),and(not(isblank($A371)),$A371=$A370,$B371&lt;&gt;$B370)),"ID LISTS UNALIGNED",and($A371&lt;&gt;"",countif('5) Release_Track'!$F:$F,$A371)=0),"NO ISRC MATCH in Release_Track",and($B371&lt;&gt;"",countif('5) Release_Track'!$G:$G,$B371)=0),"NO CATALOG ID MATCH in Release_Track",iserror(vlookup($A371&amp;$B371,'5) Release_Track'!$F:$F&amp;'5) Release_Track'!$G:$G,1,0)),"NO ISRC-CATALOG ID pair MATCH in Release_Track" )</f>
        <v/>
      </c>
      <c r="D371" s="143" t="str">
        <f t="array" ref="D371">ifs(and(isblank($A371),isblank($B371)),"", not(iserror(vlookup($A371&amp;$B371,'5) Release_Track'!$F:$F&amp;'5) Release_Track'!$G:$G,1,0))),vlookup($A371&amp;$B371,{'5) Release_Track'!$F:$F&amp;'5) Release_Track'!$G:$G,'5) Release_Track'!$I:$I},2,0), or(and(not(isblank($B371)),$B371=$B370,$A371&lt;&gt;$A370),and(not(isblank($A371)),$A371=$A370,$B371&lt;&gt;$B370)),"ID LISTS UNALIGNED",and($A371&lt;&gt;"",countif('5) Release_Track'!$F:$F,$A371)=0),"NO ISRC MATCH in Release_Track",and($B371&lt;&gt;"",countif('5) Release_Track'!$G:$G,$B371)=0),"NO CATALOG ID MATCH in Release_Track",iserror(vlookup($A371&amp;$B371,'5) Release_Track'!$F:$F&amp;'5) Release_Track'!$G:$G,1,0)),"NO ISRC-CATALOG ID pair MATCH in Release_Track" )</f>
        <v/>
      </c>
      <c r="E371" s="135"/>
      <c r="F371" s="20"/>
      <c r="G371" s="203"/>
      <c r="H371" s="143" t="str">
        <f t="shared" si="1"/>
        <v/>
      </c>
      <c r="I371" s="20"/>
      <c r="J371" s="20"/>
      <c r="K371" s="20"/>
    </row>
    <row r="372">
      <c r="B372" s="116"/>
      <c r="C372" s="143" t="str">
        <f t="array" ref="C372">ifs(and(isblank($A372),isblank($B372)),"", not(iserror(vlookup($A372&amp;$B372,'5) Release_Track'!$F:$F&amp;'5) Release_Track'!$G:$G,1,0))),vlookup($A372&amp;$B372,{'5) Release_Track'!$F:$F&amp;'5) Release_Track'!$G:$G,'5) Release_Track'!$H:$H},2,0), or(and(not(isblank($B372)),$B372=$B371,$A372&lt;&gt;$A371),and(not(isblank($A372)),$A372=$A371,$B372&lt;&gt;$B371)),"ID LISTS UNALIGNED",and($A372&lt;&gt;"",countif('5) Release_Track'!$F:$F,$A372)=0),"NO ISRC MATCH in Release_Track",and($B372&lt;&gt;"",countif('5) Release_Track'!$G:$G,$B372)=0),"NO CATALOG ID MATCH in Release_Track",iserror(vlookup($A372&amp;$B372,'5) Release_Track'!$F:$F&amp;'5) Release_Track'!$G:$G,1,0)),"NO ISRC-CATALOG ID pair MATCH in Release_Track" )</f>
        <v/>
      </c>
      <c r="D372" s="143" t="str">
        <f t="array" ref="D372">ifs(and(isblank($A372),isblank($B372)),"", not(iserror(vlookup($A372&amp;$B372,'5) Release_Track'!$F:$F&amp;'5) Release_Track'!$G:$G,1,0))),vlookup($A372&amp;$B372,{'5) Release_Track'!$F:$F&amp;'5) Release_Track'!$G:$G,'5) Release_Track'!$I:$I},2,0), or(and(not(isblank($B372)),$B372=$B371,$A372&lt;&gt;$A371),and(not(isblank($A372)),$A372=$A371,$B372&lt;&gt;$B371)),"ID LISTS UNALIGNED",and($A372&lt;&gt;"",countif('5) Release_Track'!$F:$F,$A372)=0),"NO ISRC MATCH in Release_Track",and($B372&lt;&gt;"",countif('5) Release_Track'!$G:$G,$B372)=0),"NO CATALOG ID MATCH in Release_Track",iserror(vlookup($A372&amp;$B372,'5) Release_Track'!$F:$F&amp;'5) Release_Track'!$G:$G,1,0)),"NO ISRC-CATALOG ID pair MATCH in Release_Track" )</f>
        <v/>
      </c>
      <c r="E372" s="135"/>
      <c r="F372" s="20"/>
      <c r="G372" s="203"/>
      <c r="H372" s="143" t="str">
        <f t="shared" si="1"/>
        <v/>
      </c>
      <c r="I372" s="20"/>
      <c r="J372" s="20"/>
      <c r="K372" s="20"/>
    </row>
    <row r="373">
      <c r="B373" s="116"/>
      <c r="C373" s="143" t="str">
        <f t="array" ref="C373">ifs(and(isblank($A373),isblank($B373)),"", not(iserror(vlookup($A373&amp;$B373,'5) Release_Track'!$F:$F&amp;'5) Release_Track'!$G:$G,1,0))),vlookup($A373&amp;$B373,{'5) Release_Track'!$F:$F&amp;'5) Release_Track'!$G:$G,'5) Release_Track'!$H:$H},2,0), or(and(not(isblank($B373)),$B373=$B372,$A373&lt;&gt;$A372),and(not(isblank($A373)),$A373=$A372,$B373&lt;&gt;$B372)),"ID LISTS UNALIGNED",and($A373&lt;&gt;"",countif('5) Release_Track'!$F:$F,$A373)=0),"NO ISRC MATCH in Release_Track",and($B373&lt;&gt;"",countif('5) Release_Track'!$G:$G,$B373)=0),"NO CATALOG ID MATCH in Release_Track",iserror(vlookup($A373&amp;$B373,'5) Release_Track'!$F:$F&amp;'5) Release_Track'!$G:$G,1,0)),"NO ISRC-CATALOG ID pair MATCH in Release_Track" )</f>
        <v/>
      </c>
      <c r="D373" s="143" t="str">
        <f t="array" ref="D373">ifs(and(isblank($A373),isblank($B373)),"", not(iserror(vlookup($A373&amp;$B373,'5) Release_Track'!$F:$F&amp;'5) Release_Track'!$G:$G,1,0))),vlookup($A373&amp;$B373,{'5) Release_Track'!$F:$F&amp;'5) Release_Track'!$G:$G,'5) Release_Track'!$I:$I},2,0), or(and(not(isblank($B373)),$B373=$B372,$A373&lt;&gt;$A372),and(not(isblank($A373)),$A373=$A372,$B373&lt;&gt;$B372)),"ID LISTS UNALIGNED",and($A373&lt;&gt;"",countif('5) Release_Track'!$F:$F,$A373)=0),"NO ISRC MATCH in Release_Track",and($B373&lt;&gt;"",countif('5) Release_Track'!$G:$G,$B373)=0),"NO CATALOG ID MATCH in Release_Track",iserror(vlookup($A373&amp;$B373,'5) Release_Track'!$F:$F&amp;'5) Release_Track'!$G:$G,1,0)),"NO ISRC-CATALOG ID pair MATCH in Release_Track" )</f>
        <v/>
      </c>
      <c r="E373" s="135"/>
      <c r="F373" s="20"/>
      <c r="G373" s="203"/>
      <c r="H373" s="143" t="str">
        <f t="shared" si="1"/>
        <v/>
      </c>
      <c r="I373" s="20"/>
      <c r="J373" s="20"/>
      <c r="K373" s="20"/>
    </row>
    <row r="374">
      <c r="B374" s="116"/>
      <c r="C374" s="143" t="str">
        <f t="array" ref="C374">ifs(and(isblank($A374),isblank($B374)),"", not(iserror(vlookup($A374&amp;$B374,'5) Release_Track'!$F:$F&amp;'5) Release_Track'!$G:$G,1,0))),vlookup($A374&amp;$B374,{'5) Release_Track'!$F:$F&amp;'5) Release_Track'!$G:$G,'5) Release_Track'!$H:$H},2,0), or(and(not(isblank($B374)),$B374=$B373,$A374&lt;&gt;$A373),and(not(isblank($A374)),$A374=$A373,$B374&lt;&gt;$B373)),"ID LISTS UNALIGNED",and($A374&lt;&gt;"",countif('5) Release_Track'!$F:$F,$A374)=0),"NO ISRC MATCH in Release_Track",and($B374&lt;&gt;"",countif('5) Release_Track'!$G:$G,$B374)=0),"NO CATALOG ID MATCH in Release_Track",iserror(vlookup($A374&amp;$B374,'5) Release_Track'!$F:$F&amp;'5) Release_Track'!$G:$G,1,0)),"NO ISRC-CATALOG ID pair MATCH in Release_Track" )</f>
        <v/>
      </c>
      <c r="D374" s="143" t="str">
        <f t="array" ref="D374">ifs(and(isblank($A374),isblank($B374)),"", not(iserror(vlookup($A374&amp;$B374,'5) Release_Track'!$F:$F&amp;'5) Release_Track'!$G:$G,1,0))),vlookup($A374&amp;$B374,{'5) Release_Track'!$F:$F&amp;'5) Release_Track'!$G:$G,'5) Release_Track'!$I:$I},2,0), or(and(not(isblank($B374)),$B374=$B373,$A374&lt;&gt;$A373),and(not(isblank($A374)),$A374=$A373,$B374&lt;&gt;$B373)),"ID LISTS UNALIGNED",and($A374&lt;&gt;"",countif('5) Release_Track'!$F:$F,$A374)=0),"NO ISRC MATCH in Release_Track",and($B374&lt;&gt;"",countif('5) Release_Track'!$G:$G,$B374)=0),"NO CATALOG ID MATCH in Release_Track",iserror(vlookup($A374&amp;$B374,'5) Release_Track'!$F:$F&amp;'5) Release_Track'!$G:$G,1,0)),"NO ISRC-CATALOG ID pair MATCH in Release_Track" )</f>
        <v/>
      </c>
      <c r="E374" s="135"/>
      <c r="F374" s="20"/>
      <c r="G374" s="203"/>
      <c r="H374" s="143" t="str">
        <f t="shared" si="1"/>
        <v/>
      </c>
      <c r="I374" s="20"/>
      <c r="J374" s="20"/>
      <c r="K374" s="20"/>
    </row>
    <row r="375">
      <c r="B375" s="116"/>
      <c r="C375" s="143" t="str">
        <f t="array" ref="C375">ifs(and(isblank($A375),isblank($B375)),"", not(iserror(vlookup($A375&amp;$B375,'5) Release_Track'!$F:$F&amp;'5) Release_Track'!$G:$G,1,0))),vlookup($A375&amp;$B375,{'5) Release_Track'!$F:$F&amp;'5) Release_Track'!$G:$G,'5) Release_Track'!$H:$H},2,0), or(and(not(isblank($B375)),$B375=$B374,$A375&lt;&gt;$A374),and(not(isblank($A375)),$A375=$A374,$B375&lt;&gt;$B374)),"ID LISTS UNALIGNED",and($A375&lt;&gt;"",countif('5) Release_Track'!$F:$F,$A375)=0),"NO ISRC MATCH in Release_Track",and($B375&lt;&gt;"",countif('5) Release_Track'!$G:$G,$B375)=0),"NO CATALOG ID MATCH in Release_Track",iserror(vlookup($A375&amp;$B375,'5) Release_Track'!$F:$F&amp;'5) Release_Track'!$G:$G,1,0)),"NO ISRC-CATALOG ID pair MATCH in Release_Track" )</f>
        <v/>
      </c>
      <c r="D375" s="143" t="str">
        <f t="array" ref="D375">ifs(and(isblank($A375),isblank($B375)),"", not(iserror(vlookup($A375&amp;$B375,'5) Release_Track'!$F:$F&amp;'5) Release_Track'!$G:$G,1,0))),vlookup($A375&amp;$B375,{'5) Release_Track'!$F:$F&amp;'5) Release_Track'!$G:$G,'5) Release_Track'!$I:$I},2,0), or(and(not(isblank($B375)),$B375=$B374,$A375&lt;&gt;$A374),and(not(isblank($A375)),$A375=$A374,$B375&lt;&gt;$B374)),"ID LISTS UNALIGNED",and($A375&lt;&gt;"",countif('5) Release_Track'!$F:$F,$A375)=0),"NO ISRC MATCH in Release_Track",and($B375&lt;&gt;"",countif('5) Release_Track'!$G:$G,$B375)=0),"NO CATALOG ID MATCH in Release_Track",iserror(vlookup($A375&amp;$B375,'5) Release_Track'!$F:$F&amp;'5) Release_Track'!$G:$G,1,0)),"NO ISRC-CATALOG ID pair MATCH in Release_Track" )</f>
        <v/>
      </c>
      <c r="E375" s="135"/>
      <c r="F375" s="20"/>
      <c r="G375" s="203"/>
      <c r="H375" s="143" t="str">
        <f t="shared" si="1"/>
        <v/>
      </c>
      <c r="I375" s="20"/>
      <c r="J375" s="20"/>
      <c r="K375" s="20"/>
    </row>
    <row r="376">
      <c r="B376" s="116"/>
      <c r="C376" s="143" t="str">
        <f t="array" ref="C376">ifs(and(isblank($A376),isblank($B376)),"", not(iserror(vlookup($A376&amp;$B376,'5) Release_Track'!$F:$F&amp;'5) Release_Track'!$G:$G,1,0))),vlookup($A376&amp;$B376,{'5) Release_Track'!$F:$F&amp;'5) Release_Track'!$G:$G,'5) Release_Track'!$H:$H},2,0), or(and(not(isblank($B376)),$B376=$B375,$A376&lt;&gt;$A375),and(not(isblank($A376)),$A376=$A375,$B376&lt;&gt;$B375)),"ID LISTS UNALIGNED",and($A376&lt;&gt;"",countif('5) Release_Track'!$F:$F,$A376)=0),"NO ISRC MATCH in Release_Track",and($B376&lt;&gt;"",countif('5) Release_Track'!$G:$G,$B376)=0),"NO CATALOG ID MATCH in Release_Track",iserror(vlookup($A376&amp;$B376,'5) Release_Track'!$F:$F&amp;'5) Release_Track'!$G:$G,1,0)),"NO ISRC-CATALOG ID pair MATCH in Release_Track" )</f>
        <v/>
      </c>
      <c r="D376" s="143" t="str">
        <f t="array" ref="D376">ifs(and(isblank($A376),isblank($B376)),"", not(iserror(vlookup($A376&amp;$B376,'5) Release_Track'!$F:$F&amp;'5) Release_Track'!$G:$G,1,0))),vlookup($A376&amp;$B376,{'5) Release_Track'!$F:$F&amp;'5) Release_Track'!$G:$G,'5) Release_Track'!$I:$I},2,0), or(and(not(isblank($B376)),$B376=$B375,$A376&lt;&gt;$A375),and(not(isblank($A376)),$A376=$A375,$B376&lt;&gt;$B375)),"ID LISTS UNALIGNED",and($A376&lt;&gt;"",countif('5) Release_Track'!$F:$F,$A376)=0),"NO ISRC MATCH in Release_Track",and($B376&lt;&gt;"",countif('5) Release_Track'!$G:$G,$B376)=0),"NO CATALOG ID MATCH in Release_Track",iserror(vlookup($A376&amp;$B376,'5) Release_Track'!$F:$F&amp;'5) Release_Track'!$G:$G,1,0)),"NO ISRC-CATALOG ID pair MATCH in Release_Track" )</f>
        <v/>
      </c>
      <c r="E376" s="135"/>
      <c r="F376" s="20"/>
      <c r="G376" s="203"/>
      <c r="H376" s="143" t="str">
        <f t="shared" si="1"/>
        <v/>
      </c>
      <c r="I376" s="20"/>
      <c r="J376" s="20"/>
      <c r="K376" s="20"/>
    </row>
    <row r="377">
      <c r="B377" s="116"/>
      <c r="C377" s="143" t="str">
        <f t="array" ref="C377">ifs(and(isblank($A377),isblank($B377)),"", not(iserror(vlookup($A377&amp;$B377,'5) Release_Track'!$F:$F&amp;'5) Release_Track'!$G:$G,1,0))),vlookup($A377&amp;$B377,{'5) Release_Track'!$F:$F&amp;'5) Release_Track'!$G:$G,'5) Release_Track'!$H:$H},2,0), or(and(not(isblank($B377)),$B377=$B376,$A377&lt;&gt;$A376),and(not(isblank($A377)),$A377=$A376,$B377&lt;&gt;$B376)),"ID LISTS UNALIGNED",and($A377&lt;&gt;"",countif('5) Release_Track'!$F:$F,$A377)=0),"NO ISRC MATCH in Release_Track",and($B377&lt;&gt;"",countif('5) Release_Track'!$G:$G,$B377)=0),"NO CATALOG ID MATCH in Release_Track",iserror(vlookup($A377&amp;$B377,'5) Release_Track'!$F:$F&amp;'5) Release_Track'!$G:$G,1,0)),"NO ISRC-CATALOG ID pair MATCH in Release_Track" )</f>
        <v/>
      </c>
      <c r="D377" s="143" t="str">
        <f t="array" ref="D377">ifs(and(isblank($A377),isblank($B377)),"", not(iserror(vlookup($A377&amp;$B377,'5) Release_Track'!$F:$F&amp;'5) Release_Track'!$G:$G,1,0))),vlookup($A377&amp;$B377,{'5) Release_Track'!$F:$F&amp;'5) Release_Track'!$G:$G,'5) Release_Track'!$I:$I},2,0), or(and(not(isblank($B377)),$B377=$B376,$A377&lt;&gt;$A376),and(not(isblank($A377)),$A377=$A376,$B377&lt;&gt;$B376)),"ID LISTS UNALIGNED",and($A377&lt;&gt;"",countif('5) Release_Track'!$F:$F,$A377)=0),"NO ISRC MATCH in Release_Track",and($B377&lt;&gt;"",countif('5) Release_Track'!$G:$G,$B377)=0),"NO CATALOG ID MATCH in Release_Track",iserror(vlookup($A377&amp;$B377,'5) Release_Track'!$F:$F&amp;'5) Release_Track'!$G:$G,1,0)),"NO ISRC-CATALOG ID pair MATCH in Release_Track" )</f>
        <v/>
      </c>
      <c r="E377" s="135"/>
      <c r="F377" s="20"/>
      <c r="G377" s="203"/>
      <c r="H377" s="143" t="str">
        <f t="shared" si="1"/>
        <v/>
      </c>
      <c r="I377" s="20"/>
      <c r="J377" s="20"/>
      <c r="K377" s="20"/>
    </row>
    <row r="378">
      <c r="B378" s="116"/>
      <c r="C378" s="143" t="str">
        <f t="array" ref="C378">ifs(and(isblank($A378),isblank($B378)),"", not(iserror(vlookup($A378&amp;$B378,'5) Release_Track'!$F:$F&amp;'5) Release_Track'!$G:$G,1,0))),vlookup($A378&amp;$B378,{'5) Release_Track'!$F:$F&amp;'5) Release_Track'!$G:$G,'5) Release_Track'!$H:$H},2,0), or(and(not(isblank($B378)),$B378=$B377,$A378&lt;&gt;$A377),and(not(isblank($A378)),$A378=$A377,$B378&lt;&gt;$B377)),"ID LISTS UNALIGNED",and($A378&lt;&gt;"",countif('5) Release_Track'!$F:$F,$A378)=0),"NO ISRC MATCH in Release_Track",and($B378&lt;&gt;"",countif('5) Release_Track'!$G:$G,$B378)=0),"NO CATALOG ID MATCH in Release_Track",iserror(vlookup($A378&amp;$B378,'5) Release_Track'!$F:$F&amp;'5) Release_Track'!$G:$G,1,0)),"NO ISRC-CATALOG ID pair MATCH in Release_Track" )</f>
        <v/>
      </c>
      <c r="D378" s="143" t="str">
        <f t="array" ref="D378">ifs(and(isblank($A378),isblank($B378)),"", not(iserror(vlookup($A378&amp;$B378,'5) Release_Track'!$F:$F&amp;'5) Release_Track'!$G:$G,1,0))),vlookup($A378&amp;$B378,{'5) Release_Track'!$F:$F&amp;'5) Release_Track'!$G:$G,'5) Release_Track'!$I:$I},2,0), or(and(not(isblank($B378)),$B378=$B377,$A378&lt;&gt;$A377),and(not(isblank($A378)),$A378=$A377,$B378&lt;&gt;$B377)),"ID LISTS UNALIGNED",and($A378&lt;&gt;"",countif('5) Release_Track'!$F:$F,$A378)=0),"NO ISRC MATCH in Release_Track",and($B378&lt;&gt;"",countif('5) Release_Track'!$G:$G,$B378)=0),"NO CATALOG ID MATCH in Release_Track",iserror(vlookup($A378&amp;$B378,'5) Release_Track'!$F:$F&amp;'5) Release_Track'!$G:$G,1,0)),"NO ISRC-CATALOG ID pair MATCH in Release_Track" )</f>
        <v/>
      </c>
      <c r="E378" s="135"/>
      <c r="F378" s="20"/>
      <c r="G378" s="203"/>
      <c r="H378" s="143" t="str">
        <f t="shared" si="1"/>
        <v/>
      </c>
      <c r="I378" s="20"/>
      <c r="J378" s="20"/>
      <c r="K378" s="20"/>
    </row>
    <row r="379">
      <c r="B379" s="116"/>
      <c r="C379" s="143" t="str">
        <f t="array" ref="C379">ifs(and(isblank($A379),isblank($B379)),"", not(iserror(vlookup($A379&amp;$B379,'5) Release_Track'!$F:$F&amp;'5) Release_Track'!$G:$G,1,0))),vlookup($A379&amp;$B379,{'5) Release_Track'!$F:$F&amp;'5) Release_Track'!$G:$G,'5) Release_Track'!$H:$H},2,0), or(and(not(isblank($B379)),$B379=$B378,$A379&lt;&gt;$A378),and(not(isblank($A379)),$A379=$A378,$B379&lt;&gt;$B378)),"ID LISTS UNALIGNED",and($A379&lt;&gt;"",countif('5) Release_Track'!$F:$F,$A379)=0),"NO ISRC MATCH in Release_Track",and($B379&lt;&gt;"",countif('5) Release_Track'!$G:$G,$B379)=0),"NO CATALOG ID MATCH in Release_Track",iserror(vlookup($A379&amp;$B379,'5) Release_Track'!$F:$F&amp;'5) Release_Track'!$G:$G,1,0)),"NO ISRC-CATALOG ID pair MATCH in Release_Track" )</f>
        <v/>
      </c>
      <c r="D379" s="143" t="str">
        <f t="array" ref="D379">ifs(and(isblank($A379),isblank($B379)),"", not(iserror(vlookup($A379&amp;$B379,'5) Release_Track'!$F:$F&amp;'5) Release_Track'!$G:$G,1,0))),vlookup($A379&amp;$B379,{'5) Release_Track'!$F:$F&amp;'5) Release_Track'!$G:$G,'5) Release_Track'!$I:$I},2,0), or(and(not(isblank($B379)),$B379=$B378,$A379&lt;&gt;$A378),and(not(isblank($A379)),$A379=$A378,$B379&lt;&gt;$B378)),"ID LISTS UNALIGNED",and($A379&lt;&gt;"",countif('5) Release_Track'!$F:$F,$A379)=0),"NO ISRC MATCH in Release_Track",and($B379&lt;&gt;"",countif('5) Release_Track'!$G:$G,$B379)=0),"NO CATALOG ID MATCH in Release_Track",iserror(vlookup($A379&amp;$B379,'5) Release_Track'!$F:$F&amp;'5) Release_Track'!$G:$G,1,0)),"NO ISRC-CATALOG ID pair MATCH in Release_Track" )</f>
        <v/>
      </c>
      <c r="E379" s="135"/>
      <c r="F379" s="20"/>
      <c r="G379" s="203"/>
      <c r="H379" s="143" t="str">
        <f t="shared" si="1"/>
        <v/>
      </c>
      <c r="I379" s="20"/>
      <c r="J379" s="20"/>
      <c r="K379" s="20"/>
    </row>
    <row r="380">
      <c r="B380" s="116"/>
      <c r="C380" s="143" t="str">
        <f t="array" ref="C380">ifs(and(isblank($A380),isblank($B380)),"", not(iserror(vlookup($A380&amp;$B380,'5) Release_Track'!$F:$F&amp;'5) Release_Track'!$G:$G,1,0))),vlookup($A380&amp;$B380,{'5) Release_Track'!$F:$F&amp;'5) Release_Track'!$G:$G,'5) Release_Track'!$H:$H},2,0), or(and(not(isblank($B380)),$B380=$B379,$A380&lt;&gt;$A379),and(not(isblank($A380)),$A380=$A379,$B380&lt;&gt;$B379)),"ID LISTS UNALIGNED",and($A380&lt;&gt;"",countif('5) Release_Track'!$F:$F,$A380)=0),"NO ISRC MATCH in Release_Track",and($B380&lt;&gt;"",countif('5) Release_Track'!$G:$G,$B380)=0),"NO CATALOG ID MATCH in Release_Track",iserror(vlookup($A380&amp;$B380,'5) Release_Track'!$F:$F&amp;'5) Release_Track'!$G:$G,1,0)),"NO ISRC-CATALOG ID pair MATCH in Release_Track" )</f>
        <v/>
      </c>
      <c r="D380" s="143" t="str">
        <f t="array" ref="D380">ifs(and(isblank($A380),isblank($B380)),"", not(iserror(vlookup($A380&amp;$B380,'5) Release_Track'!$F:$F&amp;'5) Release_Track'!$G:$G,1,0))),vlookup($A380&amp;$B380,{'5) Release_Track'!$F:$F&amp;'5) Release_Track'!$G:$G,'5) Release_Track'!$I:$I},2,0), or(and(not(isblank($B380)),$B380=$B379,$A380&lt;&gt;$A379),and(not(isblank($A380)),$A380=$A379,$B380&lt;&gt;$B379)),"ID LISTS UNALIGNED",and($A380&lt;&gt;"",countif('5) Release_Track'!$F:$F,$A380)=0),"NO ISRC MATCH in Release_Track",and($B380&lt;&gt;"",countif('5) Release_Track'!$G:$G,$B380)=0),"NO CATALOG ID MATCH in Release_Track",iserror(vlookup($A380&amp;$B380,'5) Release_Track'!$F:$F&amp;'5) Release_Track'!$G:$G,1,0)),"NO ISRC-CATALOG ID pair MATCH in Release_Track" )</f>
        <v/>
      </c>
      <c r="E380" s="135"/>
      <c r="F380" s="20"/>
      <c r="G380" s="203"/>
      <c r="H380" s="143" t="str">
        <f t="shared" si="1"/>
        <v/>
      </c>
      <c r="I380" s="20"/>
      <c r="J380" s="20"/>
      <c r="K380" s="20"/>
    </row>
    <row r="381">
      <c r="B381" s="116"/>
      <c r="C381" s="143" t="str">
        <f t="array" ref="C381">ifs(and(isblank($A381),isblank($B381)),"", not(iserror(vlookup($A381&amp;$B381,'5) Release_Track'!$F:$F&amp;'5) Release_Track'!$G:$G,1,0))),vlookup($A381&amp;$B381,{'5) Release_Track'!$F:$F&amp;'5) Release_Track'!$G:$G,'5) Release_Track'!$H:$H},2,0), or(and(not(isblank($B381)),$B381=$B380,$A381&lt;&gt;$A380),and(not(isblank($A381)),$A381=$A380,$B381&lt;&gt;$B380)),"ID LISTS UNALIGNED",and($A381&lt;&gt;"",countif('5) Release_Track'!$F:$F,$A381)=0),"NO ISRC MATCH in Release_Track",and($B381&lt;&gt;"",countif('5) Release_Track'!$G:$G,$B381)=0),"NO CATALOG ID MATCH in Release_Track",iserror(vlookup($A381&amp;$B381,'5) Release_Track'!$F:$F&amp;'5) Release_Track'!$G:$G,1,0)),"NO ISRC-CATALOG ID pair MATCH in Release_Track" )</f>
        <v/>
      </c>
      <c r="D381" s="143" t="str">
        <f t="array" ref="D381">ifs(and(isblank($A381),isblank($B381)),"", not(iserror(vlookup($A381&amp;$B381,'5) Release_Track'!$F:$F&amp;'5) Release_Track'!$G:$G,1,0))),vlookup($A381&amp;$B381,{'5) Release_Track'!$F:$F&amp;'5) Release_Track'!$G:$G,'5) Release_Track'!$I:$I},2,0), or(and(not(isblank($B381)),$B381=$B380,$A381&lt;&gt;$A380),and(not(isblank($A381)),$A381=$A380,$B381&lt;&gt;$B380)),"ID LISTS UNALIGNED",and($A381&lt;&gt;"",countif('5) Release_Track'!$F:$F,$A381)=0),"NO ISRC MATCH in Release_Track",and($B381&lt;&gt;"",countif('5) Release_Track'!$G:$G,$B381)=0),"NO CATALOG ID MATCH in Release_Track",iserror(vlookup($A381&amp;$B381,'5) Release_Track'!$F:$F&amp;'5) Release_Track'!$G:$G,1,0)),"NO ISRC-CATALOG ID pair MATCH in Release_Track" )</f>
        <v/>
      </c>
      <c r="E381" s="135"/>
      <c r="F381" s="20"/>
      <c r="G381" s="203"/>
      <c r="H381" s="143" t="str">
        <f t="shared" si="1"/>
        <v/>
      </c>
      <c r="I381" s="20"/>
      <c r="J381" s="20"/>
      <c r="K381" s="20"/>
    </row>
    <row r="382">
      <c r="B382" s="116"/>
      <c r="C382" s="143" t="str">
        <f t="array" ref="C382">ifs(and(isblank($A382),isblank($B382)),"", not(iserror(vlookup($A382&amp;$B382,'5) Release_Track'!$F:$F&amp;'5) Release_Track'!$G:$G,1,0))),vlookup($A382&amp;$B382,{'5) Release_Track'!$F:$F&amp;'5) Release_Track'!$G:$G,'5) Release_Track'!$H:$H},2,0), or(and(not(isblank($B382)),$B382=$B381,$A382&lt;&gt;$A381),and(not(isblank($A382)),$A382=$A381,$B382&lt;&gt;$B381)),"ID LISTS UNALIGNED",and($A382&lt;&gt;"",countif('5) Release_Track'!$F:$F,$A382)=0),"NO ISRC MATCH in Release_Track",and($B382&lt;&gt;"",countif('5) Release_Track'!$G:$G,$B382)=0),"NO CATALOG ID MATCH in Release_Track",iserror(vlookup($A382&amp;$B382,'5) Release_Track'!$F:$F&amp;'5) Release_Track'!$G:$G,1,0)),"NO ISRC-CATALOG ID pair MATCH in Release_Track" )</f>
        <v/>
      </c>
      <c r="D382" s="143" t="str">
        <f t="array" ref="D382">ifs(and(isblank($A382),isblank($B382)),"", not(iserror(vlookup($A382&amp;$B382,'5) Release_Track'!$F:$F&amp;'5) Release_Track'!$G:$G,1,0))),vlookup($A382&amp;$B382,{'5) Release_Track'!$F:$F&amp;'5) Release_Track'!$G:$G,'5) Release_Track'!$I:$I},2,0), or(and(not(isblank($B382)),$B382=$B381,$A382&lt;&gt;$A381),and(not(isblank($A382)),$A382=$A381,$B382&lt;&gt;$B381)),"ID LISTS UNALIGNED",and($A382&lt;&gt;"",countif('5) Release_Track'!$F:$F,$A382)=0),"NO ISRC MATCH in Release_Track",and($B382&lt;&gt;"",countif('5) Release_Track'!$G:$G,$B382)=0),"NO CATALOG ID MATCH in Release_Track",iserror(vlookup($A382&amp;$B382,'5) Release_Track'!$F:$F&amp;'5) Release_Track'!$G:$G,1,0)),"NO ISRC-CATALOG ID pair MATCH in Release_Track" )</f>
        <v/>
      </c>
      <c r="E382" s="135"/>
      <c r="F382" s="20"/>
      <c r="G382" s="203"/>
      <c r="H382" s="143" t="str">
        <f t="shared" si="1"/>
        <v/>
      </c>
      <c r="I382" s="20"/>
      <c r="J382" s="20"/>
      <c r="K382" s="20"/>
    </row>
    <row r="383">
      <c r="B383" s="116"/>
      <c r="C383" s="143" t="str">
        <f t="array" ref="C383">ifs(and(isblank($A383),isblank($B383)),"", not(iserror(vlookup($A383&amp;$B383,'5) Release_Track'!$F:$F&amp;'5) Release_Track'!$G:$G,1,0))),vlookup($A383&amp;$B383,{'5) Release_Track'!$F:$F&amp;'5) Release_Track'!$G:$G,'5) Release_Track'!$H:$H},2,0), or(and(not(isblank($B383)),$B383=$B382,$A383&lt;&gt;$A382),and(not(isblank($A383)),$A383=$A382,$B383&lt;&gt;$B382)),"ID LISTS UNALIGNED",and($A383&lt;&gt;"",countif('5) Release_Track'!$F:$F,$A383)=0),"NO ISRC MATCH in Release_Track",and($B383&lt;&gt;"",countif('5) Release_Track'!$G:$G,$B383)=0),"NO CATALOG ID MATCH in Release_Track",iserror(vlookup($A383&amp;$B383,'5) Release_Track'!$F:$F&amp;'5) Release_Track'!$G:$G,1,0)),"NO ISRC-CATALOG ID pair MATCH in Release_Track" )</f>
        <v/>
      </c>
      <c r="D383" s="143" t="str">
        <f t="array" ref="D383">ifs(and(isblank($A383),isblank($B383)),"", not(iserror(vlookup($A383&amp;$B383,'5) Release_Track'!$F:$F&amp;'5) Release_Track'!$G:$G,1,0))),vlookup($A383&amp;$B383,{'5) Release_Track'!$F:$F&amp;'5) Release_Track'!$G:$G,'5) Release_Track'!$I:$I},2,0), or(and(not(isblank($B383)),$B383=$B382,$A383&lt;&gt;$A382),and(not(isblank($A383)),$A383=$A382,$B383&lt;&gt;$B382)),"ID LISTS UNALIGNED",and($A383&lt;&gt;"",countif('5) Release_Track'!$F:$F,$A383)=0),"NO ISRC MATCH in Release_Track",and($B383&lt;&gt;"",countif('5) Release_Track'!$G:$G,$B383)=0),"NO CATALOG ID MATCH in Release_Track",iserror(vlookup($A383&amp;$B383,'5) Release_Track'!$F:$F&amp;'5) Release_Track'!$G:$G,1,0)),"NO ISRC-CATALOG ID pair MATCH in Release_Track" )</f>
        <v/>
      </c>
      <c r="E383" s="135"/>
      <c r="F383" s="20"/>
      <c r="G383" s="203"/>
      <c r="H383" s="143" t="str">
        <f t="shared" si="1"/>
        <v/>
      </c>
      <c r="I383" s="20"/>
      <c r="J383" s="20"/>
      <c r="K383" s="20"/>
    </row>
    <row r="384">
      <c r="B384" s="116"/>
      <c r="C384" s="143" t="str">
        <f t="array" ref="C384">ifs(and(isblank($A384),isblank($B384)),"", not(iserror(vlookup($A384&amp;$B384,'5) Release_Track'!$F:$F&amp;'5) Release_Track'!$G:$G,1,0))),vlookup($A384&amp;$B384,{'5) Release_Track'!$F:$F&amp;'5) Release_Track'!$G:$G,'5) Release_Track'!$H:$H},2,0), or(and(not(isblank($B384)),$B384=$B383,$A384&lt;&gt;$A383),and(not(isblank($A384)),$A384=$A383,$B384&lt;&gt;$B383)),"ID LISTS UNALIGNED",and($A384&lt;&gt;"",countif('5) Release_Track'!$F:$F,$A384)=0),"NO ISRC MATCH in Release_Track",and($B384&lt;&gt;"",countif('5) Release_Track'!$G:$G,$B384)=0),"NO CATALOG ID MATCH in Release_Track",iserror(vlookup($A384&amp;$B384,'5) Release_Track'!$F:$F&amp;'5) Release_Track'!$G:$G,1,0)),"NO ISRC-CATALOG ID pair MATCH in Release_Track" )</f>
        <v/>
      </c>
      <c r="D384" s="143" t="str">
        <f t="array" ref="D384">ifs(and(isblank($A384),isblank($B384)),"", not(iserror(vlookup($A384&amp;$B384,'5) Release_Track'!$F:$F&amp;'5) Release_Track'!$G:$G,1,0))),vlookup($A384&amp;$B384,{'5) Release_Track'!$F:$F&amp;'5) Release_Track'!$G:$G,'5) Release_Track'!$I:$I},2,0), or(and(not(isblank($B384)),$B384=$B383,$A384&lt;&gt;$A383),and(not(isblank($A384)),$A384=$A383,$B384&lt;&gt;$B383)),"ID LISTS UNALIGNED",and($A384&lt;&gt;"",countif('5) Release_Track'!$F:$F,$A384)=0),"NO ISRC MATCH in Release_Track",and($B384&lt;&gt;"",countif('5) Release_Track'!$G:$G,$B384)=0),"NO CATALOG ID MATCH in Release_Track",iserror(vlookup($A384&amp;$B384,'5) Release_Track'!$F:$F&amp;'5) Release_Track'!$G:$G,1,0)),"NO ISRC-CATALOG ID pair MATCH in Release_Track" )</f>
        <v/>
      </c>
      <c r="E384" s="135"/>
      <c r="F384" s="20"/>
      <c r="G384" s="203"/>
      <c r="H384" s="143" t="str">
        <f t="shared" si="1"/>
        <v/>
      </c>
      <c r="I384" s="20"/>
      <c r="J384" s="20"/>
      <c r="K384" s="20"/>
    </row>
    <row r="385">
      <c r="B385" s="116"/>
      <c r="C385" s="143" t="str">
        <f t="array" ref="C385">ifs(and(isblank($A385),isblank($B385)),"", not(iserror(vlookup($A385&amp;$B385,'5) Release_Track'!$F:$F&amp;'5) Release_Track'!$G:$G,1,0))),vlookup($A385&amp;$B385,{'5) Release_Track'!$F:$F&amp;'5) Release_Track'!$G:$G,'5) Release_Track'!$H:$H},2,0), or(and(not(isblank($B385)),$B385=$B384,$A385&lt;&gt;$A384),and(not(isblank($A385)),$A385=$A384,$B385&lt;&gt;$B384)),"ID LISTS UNALIGNED",and($A385&lt;&gt;"",countif('5) Release_Track'!$F:$F,$A385)=0),"NO ISRC MATCH in Release_Track",and($B385&lt;&gt;"",countif('5) Release_Track'!$G:$G,$B385)=0),"NO CATALOG ID MATCH in Release_Track",iserror(vlookup($A385&amp;$B385,'5) Release_Track'!$F:$F&amp;'5) Release_Track'!$G:$G,1,0)),"NO ISRC-CATALOG ID pair MATCH in Release_Track" )</f>
        <v/>
      </c>
      <c r="D385" s="143" t="str">
        <f t="array" ref="D385">ifs(and(isblank($A385),isblank($B385)),"", not(iserror(vlookup($A385&amp;$B385,'5) Release_Track'!$F:$F&amp;'5) Release_Track'!$G:$G,1,0))),vlookup($A385&amp;$B385,{'5) Release_Track'!$F:$F&amp;'5) Release_Track'!$G:$G,'5) Release_Track'!$I:$I},2,0), or(and(not(isblank($B385)),$B385=$B384,$A385&lt;&gt;$A384),and(not(isblank($A385)),$A385=$A384,$B385&lt;&gt;$B384)),"ID LISTS UNALIGNED",and($A385&lt;&gt;"",countif('5) Release_Track'!$F:$F,$A385)=0),"NO ISRC MATCH in Release_Track",and($B385&lt;&gt;"",countif('5) Release_Track'!$G:$G,$B385)=0),"NO CATALOG ID MATCH in Release_Track",iserror(vlookup($A385&amp;$B385,'5) Release_Track'!$F:$F&amp;'5) Release_Track'!$G:$G,1,0)),"NO ISRC-CATALOG ID pair MATCH in Release_Track" )</f>
        <v/>
      </c>
      <c r="E385" s="135"/>
      <c r="F385" s="20"/>
      <c r="G385" s="203"/>
      <c r="H385" s="143" t="str">
        <f t="shared" si="1"/>
        <v/>
      </c>
      <c r="I385" s="20"/>
      <c r="J385" s="20"/>
      <c r="K385" s="20"/>
    </row>
    <row r="386">
      <c r="B386" s="116"/>
      <c r="C386" s="143" t="str">
        <f t="array" ref="C386">ifs(and(isblank($A386),isblank($B386)),"", not(iserror(vlookup($A386&amp;$B386,'5) Release_Track'!$F:$F&amp;'5) Release_Track'!$G:$G,1,0))),vlookup($A386&amp;$B386,{'5) Release_Track'!$F:$F&amp;'5) Release_Track'!$G:$G,'5) Release_Track'!$H:$H},2,0), or(and(not(isblank($B386)),$B386=$B385,$A386&lt;&gt;$A385),and(not(isblank($A386)),$A386=$A385,$B386&lt;&gt;$B385)),"ID LISTS UNALIGNED",and($A386&lt;&gt;"",countif('5) Release_Track'!$F:$F,$A386)=0),"NO ISRC MATCH in Release_Track",and($B386&lt;&gt;"",countif('5) Release_Track'!$G:$G,$B386)=0),"NO CATALOG ID MATCH in Release_Track",iserror(vlookup($A386&amp;$B386,'5) Release_Track'!$F:$F&amp;'5) Release_Track'!$G:$G,1,0)),"NO ISRC-CATALOG ID pair MATCH in Release_Track" )</f>
        <v/>
      </c>
      <c r="D386" s="143" t="str">
        <f t="array" ref="D386">ifs(and(isblank($A386),isblank($B386)),"", not(iserror(vlookup($A386&amp;$B386,'5) Release_Track'!$F:$F&amp;'5) Release_Track'!$G:$G,1,0))),vlookup($A386&amp;$B386,{'5) Release_Track'!$F:$F&amp;'5) Release_Track'!$G:$G,'5) Release_Track'!$I:$I},2,0), or(and(not(isblank($B386)),$B386=$B385,$A386&lt;&gt;$A385),and(not(isblank($A386)),$A386=$A385,$B386&lt;&gt;$B385)),"ID LISTS UNALIGNED",and($A386&lt;&gt;"",countif('5) Release_Track'!$F:$F,$A386)=0),"NO ISRC MATCH in Release_Track",and($B386&lt;&gt;"",countif('5) Release_Track'!$G:$G,$B386)=0),"NO CATALOG ID MATCH in Release_Track",iserror(vlookup($A386&amp;$B386,'5) Release_Track'!$F:$F&amp;'5) Release_Track'!$G:$G,1,0)),"NO ISRC-CATALOG ID pair MATCH in Release_Track" )</f>
        <v/>
      </c>
      <c r="E386" s="135"/>
      <c r="F386" s="20"/>
      <c r="G386" s="203"/>
      <c r="H386" s="143" t="str">
        <f t="shared" si="1"/>
        <v/>
      </c>
      <c r="I386" s="20"/>
      <c r="J386" s="20"/>
      <c r="K386" s="20"/>
    </row>
    <row r="387">
      <c r="B387" s="116"/>
      <c r="C387" s="143" t="str">
        <f t="array" ref="C387">ifs(and(isblank($A387),isblank($B387)),"", not(iserror(vlookup($A387&amp;$B387,'5) Release_Track'!$F:$F&amp;'5) Release_Track'!$G:$G,1,0))),vlookup($A387&amp;$B387,{'5) Release_Track'!$F:$F&amp;'5) Release_Track'!$G:$G,'5) Release_Track'!$H:$H},2,0), or(and(not(isblank($B387)),$B387=$B386,$A387&lt;&gt;$A386),and(not(isblank($A387)),$A387=$A386,$B387&lt;&gt;$B386)),"ID LISTS UNALIGNED",and($A387&lt;&gt;"",countif('5) Release_Track'!$F:$F,$A387)=0),"NO ISRC MATCH in Release_Track",and($B387&lt;&gt;"",countif('5) Release_Track'!$G:$G,$B387)=0),"NO CATALOG ID MATCH in Release_Track",iserror(vlookup($A387&amp;$B387,'5) Release_Track'!$F:$F&amp;'5) Release_Track'!$G:$G,1,0)),"NO ISRC-CATALOG ID pair MATCH in Release_Track" )</f>
        <v/>
      </c>
      <c r="D387" s="143" t="str">
        <f t="array" ref="D387">ifs(and(isblank($A387),isblank($B387)),"", not(iserror(vlookup($A387&amp;$B387,'5) Release_Track'!$F:$F&amp;'5) Release_Track'!$G:$G,1,0))),vlookup($A387&amp;$B387,{'5) Release_Track'!$F:$F&amp;'5) Release_Track'!$G:$G,'5) Release_Track'!$I:$I},2,0), or(and(not(isblank($B387)),$B387=$B386,$A387&lt;&gt;$A386),and(not(isblank($A387)),$A387=$A386,$B387&lt;&gt;$B386)),"ID LISTS UNALIGNED",and($A387&lt;&gt;"",countif('5) Release_Track'!$F:$F,$A387)=0),"NO ISRC MATCH in Release_Track",and($B387&lt;&gt;"",countif('5) Release_Track'!$G:$G,$B387)=0),"NO CATALOG ID MATCH in Release_Track",iserror(vlookup($A387&amp;$B387,'5) Release_Track'!$F:$F&amp;'5) Release_Track'!$G:$G,1,0)),"NO ISRC-CATALOG ID pair MATCH in Release_Track" )</f>
        <v/>
      </c>
      <c r="E387" s="135"/>
      <c r="F387" s="20"/>
      <c r="G387" s="203"/>
      <c r="H387" s="143" t="str">
        <f t="shared" si="1"/>
        <v/>
      </c>
      <c r="I387" s="20"/>
      <c r="J387" s="20"/>
      <c r="K387" s="20"/>
    </row>
    <row r="388">
      <c r="B388" s="116"/>
      <c r="C388" s="143" t="str">
        <f t="array" ref="C388">ifs(and(isblank($A388),isblank($B388)),"", not(iserror(vlookup($A388&amp;$B388,'5) Release_Track'!$F:$F&amp;'5) Release_Track'!$G:$G,1,0))),vlookup($A388&amp;$B388,{'5) Release_Track'!$F:$F&amp;'5) Release_Track'!$G:$G,'5) Release_Track'!$H:$H},2,0), or(and(not(isblank($B388)),$B388=$B387,$A388&lt;&gt;$A387),and(not(isblank($A388)),$A388=$A387,$B388&lt;&gt;$B387)),"ID LISTS UNALIGNED",and($A388&lt;&gt;"",countif('5) Release_Track'!$F:$F,$A388)=0),"NO ISRC MATCH in Release_Track",and($B388&lt;&gt;"",countif('5) Release_Track'!$G:$G,$B388)=0),"NO CATALOG ID MATCH in Release_Track",iserror(vlookup($A388&amp;$B388,'5) Release_Track'!$F:$F&amp;'5) Release_Track'!$G:$G,1,0)),"NO ISRC-CATALOG ID pair MATCH in Release_Track" )</f>
        <v/>
      </c>
      <c r="D388" s="143" t="str">
        <f t="array" ref="D388">ifs(and(isblank($A388),isblank($B388)),"", not(iserror(vlookup($A388&amp;$B388,'5) Release_Track'!$F:$F&amp;'5) Release_Track'!$G:$G,1,0))),vlookup($A388&amp;$B388,{'5) Release_Track'!$F:$F&amp;'5) Release_Track'!$G:$G,'5) Release_Track'!$I:$I},2,0), or(and(not(isblank($B388)),$B388=$B387,$A388&lt;&gt;$A387),and(not(isblank($A388)),$A388=$A387,$B388&lt;&gt;$B387)),"ID LISTS UNALIGNED",and($A388&lt;&gt;"",countif('5) Release_Track'!$F:$F,$A388)=0),"NO ISRC MATCH in Release_Track",and($B388&lt;&gt;"",countif('5) Release_Track'!$G:$G,$B388)=0),"NO CATALOG ID MATCH in Release_Track",iserror(vlookup($A388&amp;$B388,'5) Release_Track'!$F:$F&amp;'5) Release_Track'!$G:$G,1,0)),"NO ISRC-CATALOG ID pair MATCH in Release_Track" )</f>
        <v/>
      </c>
      <c r="E388" s="135"/>
      <c r="F388" s="20"/>
      <c r="G388" s="203"/>
      <c r="H388" s="143" t="str">
        <f t="shared" si="1"/>
        <v/>
      </c>
      <c r="I388" s="20"/>
      <c r="J388" s="20"/>
      <c r="K388" s="20"/>
    </row>
    <row r="389">
      <c r="B389" s="116"/>
      <c r="C389" s="143" t="str">
        <f t="array" ref="C389">ifs(and(isblank($A389),isblank($B389)),"", not(iserror(vlookup($A389&amp;$B389,'5) Release_Track'!$F:$F&amp;'5) Release_Track'!$G:$G,1,0))),vlookup($A389&amp;$B389,{'5) Release_Track'!$F:$F&amp;'5) Release_Track'!$G:$G,'5) Release_Track'!$H:$H},2,0), or(and(not(isblank($B389)),$B389=$B388,$A389&lt;&gt;$A388),and(not(isblank($A389)),$A389=$A388,$B389&lt;&gt;$B388)),"ID LISTS UNALIGNED",and($A389&lt;&gt;"",countif('5) Release_Track'!$F:$F,$A389)=0),"NO ISRC MATCH in Release_Track",and($B389&lt;&gt;"",countif('5) Release_Track'!$G:$G,$B389)=0),"NO CATALOG ID MATCH in Release_Track",iserror(vlookup($A389&amp;$B389,'5) Release_Track'!$F:$F&amp;'5) Release_Track'!$G:$G,1,0)),"NO ISRC-CATALOG ID pair MATCH in Release_Track" )</f>
        <v/>
      </c>
      <c r="D389" s="143" t="str">
        <f t="array" ref="D389">ifs(and(isblank($A389),isblank($B389)),"", not(iserror(vlookup($A389&amp;$B389,'5) Release_Track'!$F:$F&amp;'5) Release_Track'!$G:$G,1,0))),vlookup($A389&amp;$B389,{'5) Release_Track'!$F:$F&amp;'5) Release_Track'!$G:$G,'5) Release_Track'!$I:$I},2,0), or(and(not(isblank($B389)),$B389=$B388,$A389&lt;&gt;$A388),and(not(isblank($A389)),$A389=$A388,$B389&lt;&gt;$B388)),"ID LISTS UNALIGNED",and($A389&lt;&gt;"",countif('5) Release_Track'!$F:$F,$A389)=0),"NO ISRC MATCH in Release_Track",and($B389&lt;&gt;"",countif('5) Release_Track'!$G:$G,$B389)=0),"NO CATALOG ID MATCH in Release_Track",iserror(vlookup($A389&amp;$B389,'5) Release_Track'!$F:$F&amp;'5) Release_Track'!$G:$G,1,0)),"NO ISRC-CATALOG ID pair MATCH in Release_Track" )</f>
        <v/>
      </c>
      <c r="E389" s="135"/>
      <c r="F389" s="20"/>
      <c r="G389" s="203"/>
      <c r="H389" s="143" t="str">
        <f t="shared" si="1"/>
        <v/>
      </c>
      <c r="I389" s="20"/>
      <c r="J389" s="20"/>
      <c r="K389" s="20"/>
    </row>
    <row r="390">
      <c r="B390" s="116"/>
      <c r="C390" s="143" t="str">
        <f t="array" ref="C390">ifs(and(isblank($A390),isblank($B390)),"", not(iserror(vlookup($A390&amp;$B390,'5) Release_Track'!$F:$F&amp;'5) Release_Track'!$G:$G,1,0))),vlookup($A390&amp;$B390,{'5) Release_Track'!$F:$F&amp;'5) Release_Track'!$G:$G,'5) Release_Track'!$H:$H},2,0), or(and(not(isblank($B390)),$B390=$B389,$A390&lt;&gt;$A389),and(not(isblank($A390)),$A390=$A389,$B390&lt;&gt;$B389)),"ID LISTS UNALIGNED",and($A390&lt;&gt;"",countif('5) Release_Track'!$F:$F,$A390)=0),"NO ISRC MATCH in Release_Track",and($B390&lt;&gt;"",countif('5) Release_Track'!$G:$G,$B390)=0),"NO CATALOG ID MATCH in Release_Track",iserror(vlookup($A390&amp;$B390,'5) Release_Track'!$F:$F&amp;'5) Release_Track'!$G:$G,1,0)),"NO ISRC-CATALOG ID pair MATCH in Release_Track" )</f>
        <v/>
      </c>
      <c r="D390" s="143" t="str">
        <f t="array" ref="D390">ifs(and(isblank($A390),isblank($B390)),"", not(iserror(vlookup($A390&amp;$B390,'5) Release_Track'!$F:$F&amp;'5) Release_Track'!$G:$G,1,0))),vlookup($A390&amp;$B390,{'5) Release_Track'!$F:$F&amp;'5) Release_Track'!$G:$G,'5) Release_Track'!$I:$I},2,0), or(and(not(isblank($B390)),$B390=$B389,$A390&lt;&gt;$A389),and(not(isblank($A390)),$A390=$A389,$B390&lt;&gt;$B389)),"ID LISTS UNALIGNED",and($A390&lt;&gt;"",countif('5) Release_Track'!$F:$F,$A390)=0),"NO ISRC MATCH in Release_Track",and($B390&lt;&gt;"",countif('5) Release_Track'!$G:$G,$B390)=0),"NO CATALOG ID MATCH in Release_Track",iserror(vlookup($A390&amp;$B390,'5) Release_Track'!$F:$F&amp;'5) Release_Track'!$G:$G,1,0)),"NO ISRC-CATALOG ID pair MATCH in Release_Track" )</f>
        <v/>
      </c>
      <c r="E390" s="135"/>
      <c r="F390" s="20"/>
      <c r="G390" s="203"/>
      <c r="H390" s="143" t="str">
        <f t="shared" si="1"/>
        <v/>
      </c>
      <c r="I390" s="20"/>
      <c r="J390" s="20"/>
      <c r="K390" s="20"/>
    </row>
    <row r="391">
      <c r="B391" s="116"/>
      <c r="C391" s="143" t="str">
        <f t="array" ref="C391">ifs(and(isblank($A391),isblank($B391)),"", not(iserror(vlookup($A391&amp;$B391,'5) Release_Track'!$F:$F&amp;'5) Release_Track'!$G:$G,1,0))),vlookup($A391&amp;$B391,{'5) Release_Track'!$F:$F&amp;'5) Release_Track'!$G:$G,'5) Release_Track'!$H:$H},2,0), or(and(not(isblank($B391)),$B391=$B390,$A391&lt;&gt;$A390),and(not(isblank($A391)),$A391=$A390,$B391&lt;&gt;$B390)),"ID LISTS UNALIGNED",and($A391&lt;&gt;"",countif('5) Release_Track'!$F:$F,$A391)=0),"NO ISRC MATCH in Release_Track",and($B391&lt;&gt;"",countif('5) Release_Track'!$G:$G,$B391)=0),"NO CATALOG ID MATCH in Release_Track",iserror(vlookup($A391&amp;$B391,'5) Release_Track'!$F:$F&amp;'5) Release_Track'!$G:$G,1,0)),"NO ISRC-CATALOG ID pair MATCH in Release_Track" )</f>
        <v/>
      </c>
      <c r="D391" s="143" t="str">
        <f t="array" ref="D391">ifs(and(isblank($A391),isblank($B391)),"", not(iserror(vlookup($A391&amp;$B391,'5) Release_Track'!$F:$F&amp;'5) Release_Track'!$G:$G,1,0))),vlookup($A391&amp;$B391,{'5) Release_Track'!$F:$F&amp;'5) Release_Track'!$G:$G,'5) Release_Track'!$I:$I},2,0), or(and(not(isblank($B391)),$B391=$B390,$A391&lt;&gt;$A390),and(not(isblank($A391)),$A391=$A390,$B391&lt;&gt;$B390)),"ID LISTS UNALIGNED",and($A391&lt;&gt;"",countif('5) Release_Track'!$F:$F,$A391)=0),"NO ISRC MATCH in Release_Track",and($B391&lt;&gt;"",countif('5) Release_Track'!$G:$G,$B391)=0),"NO CATALOG ID MATCH in Release_Track",iserror(vlookup($A391&amp;$B391,'5) Release_Track'!$F:$F&amp;'5) Release_Track'!$G:$G,1,0)),"NO ISRC-CATALOG ID pair MATCH in Release_Track" )</f>
        <v/>
      </c>
      <c r="E391" s="135"/>
      <c r="F391" s="20"/>
      <c r="G391" s="203"/>
      <c r="H391" s="143" t="str">
        <f t="shared" si="1"/>
        <v/>
      </c>
      <c r="I391" s="20"/>
      <c r="J391" s="20"/>
      <c r="K391" s="20"/>
    </row>
    <row r="392">
      <c r="B392" s="116"/>
      <c r="C392" s="143" t="str">
        <f t="array" ref="C392">ifs(and(isblank($A392),isblank($B392)),"", not(iserror(vlookup($A392&amp;$B392,'5) Release_Track'!$F:$F&amp;'5) Release_Track'!$G:$G,1,0))),vlookup($A392&amp;$B392,{'5) Release_Track'!$F:$F&amp;'5) Release_Track'!$G:$G,'5) Release_Track'!$H:$H},2,0), or(and(not(isblank($B392)),$B392=$B391,$A392&lt;&gt;$A391),and(not(isblank($A392)),$A392=$A391,$B392&lt;&gt;$B391)),"ID LISTS UNALIGNED",and($A392&lt;&gt;"",countif('5) Release_Track'!$F:$F,$A392)=0),"NO ISRC MATCH in Release_Track",and($B392&lt;&gt;"",countif('5) Release_Track'!$G:$G,$B392)=0),"NO CATALOG ID MATCH in Release_Track",iserror(vlookup($A392&amp;$B392,'5) Release_Track'!$F:$F&amp;'5) Release_Track'!$G:$G,1,0)),"NO ISRC-CATALOG ID pair MATCH in Release_Track" )</f>
        <v/>
      </c>
      <c r="D392" s="143" t="str">
        <f t="array" ref="D392">ifs(and(isblank($A392),isblank($B392)),"", not(iserror(vlookup($A392&amp;$B392,'5) Release_Track'!$F:$F&amp;'5) Release_Track'!$G:$G,1,0))),vlookup($A392&amp;$B392,{'5) Release_Track'!$F:$F&amp;'5) Release_Track'!$G:$G,'5) Release_Track'!$I:$I},2,0), or(and(not(isblank($B392)),$B392=$B391,$A392&lt;&gt;$A391),and(not(isblank($A392)),$A392=$A391,$B392&lt;&gt;$B391)),"ID LISTS UNALIGNED",and($A392&lt;&gt;"",countif('5) Release_Track'!$F:$F,$A392)=0),"NO ISRC MATCH in Release_Track",and($B392&lt;&gt;"",countif('5) Release_Track'!$G:$G,$B392)=0),"NO CATALOG ID MATCH in Release_Track",iserror(vlookup($A392&amp;$B392,'5) Release_Track'!$F:$F&amp;'5) Release_Track'!$G:$G,1,0)),"NO ISRC-CATALOG ID pair MATCH in Release_Track" )</f>
        <v/>
      </c>
      <c r="E392" s="135"/>
      <c r="F392" s="20"/>
      <c r="G392" s="203"/>
      <c r="H392" s="143" t="str">
        <f t="shared" si="1"/>
        <v/>
      </c>
      <c r="I392" s="20"/>
      <c r="J392" s="20"/>
      <c r="K392" s="20"/>
    </row>
    <row r="393">
      <c r="B393" s="116"/>
      <c r="C393" s="143" t="str">
        <f t="array" ref="C393">ifs(and(isblank($A393),isblank($B393)),"", not(iserror(vlookup($A393&amp;$B393,'5) Release_Track'!$F:$F&amp;'5) Release_Track'!$G:$G,1,0))),vlookup($A393&amp;$B393,{'5) Release_Track'!$F:$F&amp;'5) Release_Track'!$G:$G,'5) Release_Track'!$H:$H},2,0), or(and(not(isblank($B393)),$B393=$B392,$A393&lt;&gt;$A392),and(not(isblank($A393)),$A393=$A392,$B393&lt;&gt;$B392)),"ID LISTS UNALIGNED",and($A393&lt;&gt;"",countif('5) Release_Track'!$F:$F,$A393)=0),"NO ISRC MATCH in Release_Track",and($B393&lt;&gt;"",countif('5) Release_Track'!$G:$G,$B393)=0),"NO CATALOG ID MATCH in Release_Track",iserror(vlookup($A393&amp;$B393,'5) Release_Track'!$F:$F&amp;'5) Release_Track'!$G:$G,1,0)),"NO ISRC-CATALOG ID pair MATCH in Release_Track" )</f>
        <v/>
      </c>
      <c r="D393" s="143" t="str">
        <f t="array" ref="D393">ifs(and(isblank($A393),isblank($B393)),"", not(iserror(vlookup($A393&amp;$B393,'5) Release_Track'!$F:$F&amp;'5) Release_Track'!$G:$G,1,0))),vlookup($A393&amp;$B393,{'5) Release_Track'!$F:$F&amp;'5) Release_Track'!$G:$G,'5) Release_Track'!$I:$I},2,0), or(and(not(isblank($B393)),$B393=$B392,$A393&lt;&gt;$A392),and(not(isblank($A393)),$A393=$A392,$B393&lt;&gt;$B392)),"ID LISTS UNALIGNED",and($A393&lt;&gt;"",countif('5) Release_Track'!$F:$F,$A393)=0),"NO ISRC MATCH in Release_Track",and($B393&lt;&gt;"",countif('5) Release_Track'!$G:$G,$B393)=0),"NO CATALOG ID MATCH in Release_Track",iserror(vlookup($A393&amp;$B393,'5) Release_Track'!$F:$F&amp;'5) Release_Track'!$G:$G,1,0)),"NO ISRC-CATALOG ID pair MATCH in Release_Track" )</f>
        <v/>
      </c>
      <c r="E393" s="135"/>
      <c r="F393" s="20"/>
      <c r="G393" s="203"/>
      <c r="H393" s="143" t="str">
        <f t="shared" si="1"/>
        <v/>
      </c>
      <c r="I393" s="20"/>
      <c r="J393" s="20"/>
      <c r="K393" s="20"/>
    </row>
    <row r="394">
      <c r="B394" s="116"/>
      <c r="C394" s="143" t="str">
        <f t="array" ref="C394">ifs(and(isblank($A394),isblank($B394)),"", not(iserror(vlookup($A394&amp;$B394,'5) Release_Track'!$F:$F&amp;'5) Release_Track'!$G:$G,1,0))),vlookup($A394&amp;$B394,{'5) Release_Track'!$F:$F&amp;'5) Release_Track'!$G:$G,'5) Release_Track'!$H:$H},2,0), or(and(not(isblank($B394)),$B394=$B393,$A394&lt;&gt;$A393),and(not(isblank($A394)),$A394=$A393,$B394&lt;&gt;$B393)),"ID LISTS UNALIGNED",and($A394&lt;&gt;"",countif('5) Release_Track'!$F:$F,$A394)=0),"NO ISRC MATCH in Release_Track",and($B394&lt;&gt;"",countif('5) Release_Track'!$G:$G,$B394)=0),"NO CATALOG ID MATCH in Release_Track",iserror(vlookup($A394&amp;$B394,'5) Release_Track'!$F:$F&amp;'5) Release_Track'!$G:$G,1,0)),"NO ISRC-CATALOG ID pair MATCH in Release_Track" )</f>
        <v/>
      </c>
      <c r="D394" s="143" t="str">
        <f t="array" ref="D394">ifs(and(isblank($A394),isblank($B394)),"", not(iserror(vlookup($A394&amp;$B394,'5) Release_Track'!$F:$F&amp;'5) Release_Track'!$G:$G,1,0))),vlookup($A394&amp;$B394,{'5) Release_Track'!$F:$F&amp;'5) Release_Track'!$G:$G,'5) Release_Track'!$I:$I},2,0), or(and(not(isblank($B394)),$B394=$B393,$A394&lt;&gt;$A393),and(not(isblank($A394)),$A394=$A393,$B394&lt;&gt;$B393)),"ID LISTS UNALIGNED",and($A394&lt;&gt;"",countif('5) Release_Track'!$F:$F,$A394)=0),"NO ISRC MATCH in Release_Track",and($B394&lt;&gt;"",countif('5) Release_Track'!$G:$G,$B394)=0),"NO CATALOG ID MATCH in Release_Track",iserror(vlookup($A394&amp;$B394,'5) Release_Track'!$F:$F&amp;'5) Release_Track'!$G:$G,1,0)),"NO ISRC-CATALOG ID pair MATCH in Release_Track" )</f>
        <v/>
      </c>
      <c r="E394" s="135"/>
      <c r="F394" s="20"/>
      <c r="G394" s="203"/>
      <c r="H394" s="143" t="str">
        <f t="shared" si="1"/>
        <v/>
      </c>
      <c r="I394" s="20"/>
      <c r="J394" s="20"/>
      <c r="K394" s="20"/>
    </row>
    <row r="395">
      <c r="B395" s="116"/>
      <c r="C395" s="143" t="str">
        <f t="array" ref="C395">ifs(and(isblank($A395),isblank($B395)),"", not(iserror(vlookup($A395&amp;$B395,'5) Release_Track'!$F:$F&amp;'5) Release_Track'!$G:$G,1,0))),vlookup($A395&amp;$B395,{'5) Release_Track'!$F:$F&amp;'5) Release_Track'!$G:$G,'5) Release_Track'!$H:$H},2,0), or(and(not(isblank($B395)),$B395=$B394,$A395&lt;&gt;$A394),and(not(isblank($A395)),$A395=$A394,$B395&lt;&gt;$B394)),"ID LISTS UNALIGNED",and($A395&lt;&gt;"",countif('5) Release_Track'!$F:$F,$A395)=0),"NO ISRC MATCH in Release_Track",and($B395&lt;&gt;"",countif('5) Release_Track'!$G:$G,$B395)=0),"NO CATALOG ID MATCH in Release_Track",iserror(vlookup($A395&amp;$B395,'5) Release_Track'!$F:$F&amp;'5) Release_Track'!$G:$G,1,0)),"NO ISRC-CATALOG ID pair MATCH in Release_Track" )</f>
        <v/>
      </c>
      <c r="D395" s="143" t="str">
        <f t="array" ref="D395">ifs(and(isblank($A395),isblank($B395)),"", not(iserror(vlookup($A395&amp;$B395,'5) Release_Track'!$F:$F&amp;'5) Release_Track'!$G:$G,1,0))),vlookup($A395&amp;$B395,{'5) Release_Track'!$F:$F&amp;'5) Release_Track'!$G:$G,'5) Release_Track'!$I:$I},2,0), or(and(not(isblank($B395)),$B395=$B394,$A395&lt;&gt;$A394),and(not(isblank($A395)),$A395=$A394,$B395&lt;&gt;$B394)),"ID LISTS UNALIGNED",and($A395&lt;&gt;"",countif('5) Release_Track'!$F:$F,$A395)=0),"NO ISRC MATCH in Release_Track",and($B395&lt;&gt;"",countif('5) Release_Track'!$G:$G,$B395)=0),"NO CATALOG ID MATCH in Release_Track",iserror(vlookup($A395&amp;$B395,'5) Release_Track'!$F:$F&amp;'5) Release_Track'!$G:$G,1,0)),"NO ISRC-CATALOG ID pair MATCH in Release_Track" )</f>
        <v/>
      </c>
      <c r="E395" s="135"/>
      <c r="F395" s="20"/>
      <c r="G395" s="203"/>
      <c r="H395" s="143" t="str">
        <f t="shared" si="1"/>
        <v/>
      </c>
      <c r="I395" s="20"/>
      <c r="J395" s="20"/>
      <c r="K395" s="20"/>
    </row>
    <row r="396">
      <c r="B396" s="116"/>
      <c r="C396" s="143" t="str">
        <f t="array" ref="C396">ifs(and(isblank($A396),isblank($B396)),"", not(iserror(vlookup($A396&amp;$B396,'5) Release_Track'!$F:$F&amp;'5) Release_Track'!$G:$G,1,0))),vlookup($A396&amp;$B396,{'5) Release_Track'!$F:$F&amp;'5) Release_Track'!$G:$G,'5) Release_Track'!$H:$H},2,0), or(and(not(isblank($B396)),$B396=$B395,$A396&lt;&gt;$A395),and(not(isblank($A396)),$A396=$A395,$B396&lt;&gt;$B395)),"ID LISTS UNALIGNED",and($A396&lt;&gt;"",countif('5) Release_Track'!$F:$F,$A396)=0),"NO ISRC MATCH in Release_Track",and($B396&lt;&gt;"",countif('5) Release_Track'!$G:$G,$B396)=0),"NO CATALOG ID MATCH in Release_Track",iserror(vlookup($A396&amp;$B396,'5) Release_Track'!$F:$F&amp;'5) Release_Track'!$G:$G,1,0)),"NO ISRC-CATALOG ID pair MATCH in Release_Track" )</f>
        <v/>
      </c>
      <c r="D396" s="143" t="str">
        <f t="array" ref="D396">ifs(and(isblank($A396),isblank($B396)),"", not(iserror(vlookup($A396&amp;$B396,'5) Release_Track'!$F:$F&amp;'5) Release_Track'!$G:$G,1,0))),vlookup($A396&amp;$B396,{'5) Release_Track'!$F:$F&amp;'5) Release_Track'!$G:$G,'5) Release_Track'!$I:$I},2,0), or(and(not(isblank($B396)),$B396=$B395,$A396&lt;&gt;$A395),and(not(isblank($A396)),$A396=$A395,$B396&lt;&gt;$B395)),"ID LISTS UNALIGNED",and($A396&lt;&gt;"",countif('5) Release_Track'!$F:$F,$A396)=0),"NO ISRC MATCH in Release_Track",and($B396&lt;&gt;"",countif('5) Release_Track'!$G:$G,$B396)=0),"NO CATALOG ID MATCH in Release_Track",iserror(vlookup($A396&amp;$B396,'5) Release_Track'!$F:$F&amp;'5) Release_Track'!$G:$G,1,0)),"NO ISRC-CATALOG ID pair MATCH in Release_Track" )</f>
        <v/>
      </c>
      <c r="E396" s="135"/>
      <c r="F396" s="20"/>
      <c r="G396" s="203"/>
      <c r="H396" s="143" t="str">
        <f t="shared" si="1"/>
        <v/>
      </c>
      <c r="I396" s="20"/>
      <c r="J396" s="20"/>
      <c r="K396" s="20"/>
    </row>
    <row r="397">
      <c r="B397" s="116"/>
      <c r="C397" s="143" t="str">
        <f t="array" ref="C397">ifs(and(isblank($A397),isblank($B397)),"", not(iserror(vlookup($A397&amp;$B397,'5) Release_Track'!$F:$F&amp;'5) Release_Track'!$G:$G,1,0))),vlookup($A397&amp;$B397,{'5) Release_Track'!$F:$F&amp;'5) Release_Track'!$G:$G,'5) Release_Track'!$H:$H},2,0), or(and(not(isblank($B397)),$B397=$B396,$A397&lt;&gt;$A396),and(not(isblank($A397)),$A397=$A396,$B397&lt;&gt;$B396)),"ID LISTS UNALIGNED",and($A397&lt;&gt;"",countif('5) Release_Track'!$F:$F,$A397)=0),"NO ISRC MATCH in Release_Track",and($B397&lt;&gt;"",countif('5) Release_Track'!$G:$G,$B397)=0),"NO CATALOG ID MATCH in Release_Track",iserror(vlookup($A397&amp;$B397,'5) Release_Track'!$F:$F&amp;'5) Release_Track'!$G:$G,1,0)),"NO ISRC-CATALOG ID pair MATCH in Release_Track" )</f>
        <v/>
      </c>
      <c r="D397" s="143" t="str">
        <f t="array" ref="D397">ifs(and(isblank($A397),isblank($B397)),"", not(iserror(vlookup($A397&amp;$B397,'5) Release_Track'!$F:$F&amp;'5) Release_Track'!$G:$G,1,0))),vlookup($A397&amp;$B397,{'5) Release_Track'!$F:$F&amp;'5) Release_Track'!$G:$G,'5) Release_Track'!$I:$I},2,0), or(and(not(isblank($B397)),$B397=$B396,$A397&lt;&gt;$A396),and(not(isblank($A397)),$A397=$A396,$B397&lt;&gt;$B396)),"ID LISTS UNALIGNED",and($A397&lt;&gt;"",countif('5) Release_Track'!$F:$F,$A397)=0),"NO ISRC MATCH in Release_Track",and($B397&lt;&gt;"",countif('5) Release_Track'!$G:$G,$B397)=0),"NO CATALOG ID MATCH in Release_Track",iserror(vlookup($A397&amp;$B397,'5) Release_Track'!$F:$F&amp;'5) Release_Track'!$G:$G,1,0)),"NO ISRC-CATALOG ID pair MATCH in Release_Track" )</f>
        <v/>
      </c>
      <c r="E397" s="135"/>
      <c r="F397" s="20"/>
      <c r="G397" s="203"/>
      <c r="H397" s="143" t="str">
        <f t="shared" si="1"/>
        <v/>
      </c>
      <c r="I397" s="20"/>
      <c r="J397" s="20"/>
      <c r="K397" s="20"/>
    </row>
    <row r="398">
      <c r="B398" s="116"/>
      <c r="C398" s="143" t="str">
        <f t="array" ref="C398">ifs(and(isblank($A398),isblank($B398)),"", not(iserror(vlookup($A398&amp;$B398,'5) Release_Track'!$F:$F&amp;'5) Release_Track'!$G:$G,1,0))),vlookup($A398&amp;$B398,{'5) Release_Track'!$F:$F&amp;'5) Release_Track'!$G:$G,'5) Release_Track'!$H:$H},2,0), or(and(not(isblank($B398)),$B398=$B397,$A398&lt;&gt;$A397),and(not(isblank($A398)),$A398=$A397,$B398&lt;&gt;$B397)),"ID LISTS UNALIGNED",and($A398&lt;&gt;"",countif('5) Release_Track'!$F:$F,$A398)=0),"NO ISRC MATCH in Release_Track",and($B398&lt;&gt;"",countif('5) Release_Track'!$G:$G,$B398)=0),"NO CATALOG ID MATCH in Release_Track",iserror(vlookup($A398&amp;$B398,'5) Release_Track'!$F:$F&amp;'5) Release_Track'!$G:$G,1,0)),"NO ISRC-CATALOG ID pair MATCH in Release_Track" )</f>
        <v/>
      </c>
      <c r="D398" s="143" t="str">
        <f t="array" ref="D398">ifs(and(isblank($A398),isblank($B398)),"", not(iserror(vlookup($A398&amp;$B398,'5) Release_Track'!$F:$F&amp;'5) Release_Track'!$G:$G,1,0))),vlookup($A398&amp;$B398,{'5) Release_Track'!$F:$F&amp;'5) Release_Track'!$G:$G,'5) Release_Track'!$I:$I},2,0), or(and(not(isblank($B398)),$B398=$B397,$A398&lt;&gt;$A397),and(not(isblank($A398)),$A398=$A397,$B398&lt;&gt;$B397)),"ID LISTS UNALIGNED",and($A398&lt;&gt;"",countif('5) Release_Track'!$F:$F,$A398)=0),"NO ISRC MATCH in Release_Track",and($B398&lt;&gt;"",countif('5) Release_Track'!$G:$G,$B398)=0),"NO CATALOG ID MATCH in Release_Track",iserror(vlookup($A398&amp;$B398,'5) Release_Track'!$F:$F&amp;'5) Release_Track'!$G:$G,1,0)),"NO ISRC-CATALOG ID pair MATCH in Release_Track" )</f>
        <v/>
      </c>
      <c r="E398" s="135"/>
      <c r="F398" s="20"/>
      <c r="G398" s="203"/>
      <c r="H398" s="143" t="str">
        <f t="shared" si="1"/>
        <v/>
      </c>
      <c r="I398" s="20"/>
      <c r="J398" s="20"/>
      <c r="K398" s="20"/>
    </row>
    <row r="399">
      <c r="B399" s="116"/>
      <c r="C399" s="143" t="str">
        <f t="array" ref="C399">ifs(and(isblank($A399),isblank($B399)),"", not(iserror(vlookup($A399&amp;$B399,'5) Release_Track'!$F:$F&amp;'5) Release_Track'!$G:$G,1,0))),vlookup($A399&amp;$B399,{'5) Release_Track'!$F:$F&amp;'5) Release_Track'!$G:$G,'5) Release_Track'!$H:$H},2,0), or(and(not(isblank($B399)),$B399=$B398,$A399&lt;&gt;$A398),and(not(isblank($A399)),$A399=$A398,$B399&lt;&gt;$B398)),"ID LISTS UNALIGNED",and($A399&lt;&gt;"",countif('5) Release_Track'!$F:$F,$A399)=0),"NO ISRC MATCH in Release_Track",and($B399&lt;&gt;"",countif('5) Release_Track'!$G:$G,$B399)=0),"NO CATALOG ID MATCH in Release_Track",iserror(vlookup($A399&amp;$B399,'5) Release_Track'!$F:$F&amp;'5) Release_Track'!$G:$G,1,0)),"NO ISRC-CATALOG ID pair MATCH in Release_Track" )</f>
        <v/>
      </c>
      <c r="D399" s="143" t="str">
        <f t="array" ref="D399">ifs(and(isblank($A399),isblank($B399)),"", not(iserror(vlookup($A399&amp;$B399,'5) Release_Track'!$F:$F&amp;'5) Release_Track'!$G:$G,1,0))),vlookup($A399&amp;$B399,{'5) Release_Track'!$F:$F&amp;'5) Release_Track'!$G:$G,'5) Release_Track'!$I:$I},2,0), or(and(not(isblank($B399)),$B399=$B398,$A399&lt;&gt;$A398),and(not(isblank($A399)),$A399=$A398,$B399&lt;&gt;$B398)),"ID LISTS UNALIGNED",and($A399&lt;&gt;"",countif('5) Release_Track'!$F:$F,$A399)=0),"NO ISRC MATCH in Release_Track",and($B399&lt;&gt;"",countif('5) Release_Track'!$G:$G,$B399)=0),"NO CATALOG ID MATCH in Release_Track",iserror(vlookup($A399&amp;$B399,'5) Release_Track'!$F:$F&amp;'5) Release_Track'!$G:$G,1,0)),"NO ISRC-CATALOG ID pair MATCH in Release_Track" )</f>
        <v/>
      </c>
      <c r="E399" s="135"/>
      <c r="F399" s="20"/>
      <c r="G399" s="203"/>
      <c r="H399" s="143" t="str">
        <f t="shared" si="1"/>
        <v/>
      </c>
      <c r="I399" s="20"/>
      <c r="J399" s="20"/>
      <c r="K399" s="20"/>
    </row>
    <row r="400">
      <c r="B400" s="116"/>
      <c r="C400" s="143" t="str">
        <f t="array" ref="C400">ifs(and(isblank($A400),isblank($B400)),"", not(iserror(vlookup($A400&amp;$B400,'5) Release_Track'!$F:$F&amp;'5) Release_Track'!$G:$G,1,0))),vlookup($A400&amp;$B400,{'5) Release_Track'!$F:$F&amp;'5) Release_Track'!$G:$G,'5) Release_Track'!$H:$H},2,0), or(and(not(isblank($B400)),$B400=$B399,$A400&lt;&gt;$A399),and(not(isblank($A400)),$A400=$A399,$B400&lt;&gt;$B399)),"ID LISTS UNALIGNED",and($A400&lt;&gt;"",countif('5) Release_Track'!$F:$F,$A400)=0),"NO ISRC MATCH in Release_Track",and($B400&lt;&gt;"",countif('5) Release_Track'!$G:$G,$B400)=0),"NO CATALOG ID MATCH in Release_Track",iserror(vlookup($A400&amp;$B400,'5) Release_Track'!$F:$F&amp;'5) Release_Track'!$G:$G,1,0)),"NO ISRC-CATALOG ID pair MATCH in Release_Track" )</f>
        <v/>
      </c>
      <c r="D400" s="143" t="str">
        <f t="array" ref="D400">ifs(and(isblank($A400),isblank($B400)),"", not(iserror(vlookup($A400&amp;$B400,'5) Release_Track'!$F:$F&amp;'5) Release_Track'!$G:$G,1,0))),vlookup($A400&amp;$B400,{'5) Release_Track'!$F:$F&amp;'5) Release_Track'!$G:$G,'5) Release_Track'!$I:$I},2,0), or(and(not(isblank($B400)),$B400=$B399,$A400&lt;&gt;$A399),and(not(isblank($A400)),$A400=$A399,$B400&lt;&gt;$B399)),"ID LISTS UNALIGNED",and($A400&lt;&gt;"",countif('5) Release_Track'!$F:$F,$A400)=0),"NO ISRC MATCH in Release_Track",and($B400&lt;&gt;"",countif('5) Release_Track'!$G:$G,$B400)=0),"NO CATALOG ID MATCH in Release_Track",iserror(vlookup($A400&amp;$B400,'5) Release_Track'!$F:$F&amp;'5) Release_Track'!$G:$G,1,0)),"NO ISRC-CATALOG ID pair MATCH in Release_Track" )</f>
        <v/>
      </c>
      <c r="E400" s="135"/>
      <c r="F400" s="20"/>
      <c r="G400" s="203"/>
      <c r="H400" s="143" t="str">
        <f t="shared" si="1"/>
        <v/>
      </c>
      <c r="I400" s="20"/>
      <c r="J400" s="20"/>
      <c r="K400" s="20"/>
    </row>
    <row r="401">
      <c r="B401" s="116"/>
      <c r="C401" s="143" t="str">
        <f t="array" ref="C401">ifs(and(isblank($A401),isblank($B401)),"", not(iserror(vlookup($A401&amp;$B401,'5) Release_Track'!$F:$F&amp;'5) Release_Track'!$G:$G,1,0))),vlookup($A401&amp;$B401,{'5) Release_Track'!$F:$F&amp;'5) Release_Track'!$G:$G,'5) Release_Track'!$H:$H},2,0), or(and(not(isblank($B401)),$B401=$B400,$A401&lt;&gt;$A400),and(not(isblank($A401)),$A401=$A400,$B401&lt;&gt;$B400)),"ID LISTS UNALIGNED",and($A401&lt;&gt;"",countif('5) Release_Track'!$F:$F,$A401)=0),"NO ISRC MATCH in Release_Track",and($B401&lt;&gt;"",countif('5) Release_Track'!$G:$G,$B401)=0),"NO CATALOG ID MATCH in Release_Track",iserror(vlookup($A401&amp;$B401,'5) Release_Track'!$F:$F&amp;'5) Release_Track'!$G:$G,1,0)),"NO ISRC-CATALOG ID pair MATCH in Release_Track" )</f>
        <v/>
      </c>
      <c r="D401" s="143" t="str">
        <f t="array" ref="D401">ifs(and(isblank($A401),isblank($B401)),"", not(iserror(vlookup($A401&amp;$B401,'5) Release_Track'!$F:$F&amp;'5) Release_Track'!$G:$G,1,0))),vlookup($A401&amp;$B401,{'5) Release_Track'!$F:$F&amp;'5) Release_Track'!$G:$G,'5) Release_Track'!$I:$I},2,0), or(and(not(isblank($B401)),$B401=$B400,$A401&lt;&gt;$A400),and(not(isblank($A401)),$A401=$A400,$B401&lt;&gt;$B400)),"ID LISTS UNALIGNED",and($A401&lt;&gt;"",countif('5) Release_Track'!$F:$F,$A401)=0),"NO ISRC MATCH in Release_Track",and($B401&lt;&gt;"",countif('5) Release_Track'!$G:$G,$B401)=0),"NO CATALOG ID MATCH in Release_Track",iserror(vlookup($A401&amp;$B401,'5) Release_Track'!$F:$F&amp;'5) Release_Track'!$G:$G,1,0)),"NO ISRC-CATALOG ID pair MATCH in Release_Track" )</f>
        <v/>
      </c>
      <c r="E401" s="135"/>
      <c r="F401" s="20"/>
      <c r="G401" s="203"/>
      <c r="H401" s="143" t="str">
        <f t="shared" si="1"/>
        <v/>
      </c>
      <c r="I401" s="20"/>
      <c r="J401" s="20"/>
      <c r="K401" s="20"/>
    </row>
    <row r="402">
      <c r="B402" s="116"/>
      <c r="C402" s="143" t="str">
        <f t="array" ref="C402">ifs(and(isblank($A402),isblank($B402)),"", not(iserror(vlookup($A402&amp;$B402,'5) Release_Track'!$F:$F&amp;'5) Release_Track'!$G:$G,1,0))),vlookup($A402&amp;$B402,{'5) Release_Track'!$F:$F&amp;'5) Release_Track'!$G:$G,'5) Release_Track'!$H:$H},2,0), or(and(not(isblank($B402)),$B402=$B401,$A402&lt;&gt;$A401),and(not(isblank($A402)),$A402=$A401,$B402&lt;&gt;$B401)),"ID LISTS UNALIGNED",and($A402&lt;&gt;"",countif('5) Release_Track'!$F:$F,$A402)=0),"NO ISRC MATCH in Release_Track",and($B402&lt;&gt;"",countif('5) Release_Track'!$G:$G,$B402)=0),"NO CATALOG ID MATCH in Release_Track",iserror(vlookup($A402&amp;$B402,'5) Release_Track'!$F:$F&amp;'5) Release_Track'!$G:$G,1,0)),"NO ISRC-CATALOG ID pair MATCH in Release_Track" )</f>
        <v/>
      </c>
      <c r="D402" s="143" t="str">
        <f t="array" ref="D402">ifs(and(isblank($A402),isblank($B402)),"", not(iserror(vlookup($A402&amp;$B402,'5) Release_Track'!$F:$F&amp;'5) Release_Track'!$G:$G,1,0))),vlookup($A402&amp;$B402,{'5) Release_Track'!$F:$F&amp;'5) Release_Track'!$G:$G,'5) Release_Track'!$I:$I},2,0), or(and(not(isblank($B402)),$B402=$B401,$A402&lt;&gt;$A401),and(not(isblank($A402)),$A402=$A401,$B402&lt;&gt;$B401)),"ID LISTS UNALIGNED",and($A402&lt;&gt;"",countif('5) Release_Track'!$F:$F,$A402)=0),"NO ISRC MATCH in Release_Track",and($B402&lt;&gt;"",countif('5) Release_Track'!$G:$G,$B402)=0),"NO CATALOG ID MATCH in Release_Track",iserror(vlookup($A402&amp;$B402,'5) Release_Track'!$F:$F&amp;'5) Release_Track'!$G:$G,1,0)),"NO ISRC-CATALOG ID pair MATCH in Release_Track" )</f>
        <v/>
      </c>
      <c r="E402" s="135"/>
      <c r="F402" s="20"/>
      <c r="G402" s="203"/>
      <c r="H402" s="143" t="str">
        <f t="shared" si="1"/>
        <v/>
      </c>
      <c r="I402" s="20"/>
      <c r="J402" s="20"/>
      <c r="K402" s="20"/>
    </row>
    <row r="403">
      <c r="B403" s="116"/>
      <c r="C403" s="143" t="str">
        <f t="array" ref="C403">ifs(and(isblank($A403),isblank($B403)),"", not(iserror(vlookup($A403&amp;$B403,'5) Release_Track'!$F:$F&amp;'5) Release_Track'!$G:$G,1,0))),vlookup($A403&amp;$B403,{'5) Release_Track'!$F:$F&amp;'5) Release_Track'!$G:$G,'5) Release_Track'!$H:$H},2,0), or(and(not(isblank($B403)),$B403=$B402,$A403&lt;&gt;$A402),and(not(isblank($A403)),$A403=$A402,$B403&lt;&gt;$B402)),"ID LISTS UNALIGNED",and($A403&lt;&gt;"",countif('5) Release_Track'!$F:$F,$A403)=0),"NO ISRC MATCH in Release_Track",and($B403&lt;&gt;"",countif('5) Release_Track'!$G:$G,$B403)=0),"NO CATALOG ID MATCH in Release_Track",iserror(vlookup($A403&amp;$B403,'5) Release_Track'!$F:$F&amp;'5) Release_Track'!$G:$G,1,0)),"NO ISRC-CATALOG ID pair MATCH in Release_Track" )</f>
        <v/>
      </c>
      <c r="D403" s="143" t="str">
        <f t="array" ref="D403">ifs(and(isblank($A403),isblank($B403)),"", not(iserror(vlookup($A403&amp;$B403,'5) Release_Track'!$F:$F&amp;'5) Release_Track'!$G:$G,1,0))),vlookup($A403&amp;$B403,{'5) Release_Track'!$F:$F&amp;'5) Release_Track'!$G:$G,'5) Release_Track'!$I:$I},2,0), or(and(not(isblank($B403)),$B403=$B402,$A403&lt;&gt;$A402),and(not(isblank($A403)),$A403=$A402,$B403&lt;&gt;$B402)),"ID LISTS UNALIGNED",and($A403&lt;&gt;"",countif('5) Release_Track'!$F:$F,$A403)=0),"NO ISRC MATCH in Release_Track",and($B403&lt;&gt;"",countif('5) Release_Track'!$G:$G,$B403)=0),"NO CATALOG ID MATCH in Release_Track",iserror(vlookup($A403&amp;$B403,'5) Release_Track'!$F:$F&amp;'5) Release_Track'!$G:$G,1,0)),"NO ISRC-CATALOG ID pair MATCH in Release_Track" )</f>
        <v/>
      </c>
      <c r="E403" s="135"/>
      <c r="F403" s="20"/>
      <c r="G403" s="203"/>
      <c r="H403" s="143" t="str">
        <f t="shared" si="1"/>
        <v/>
      </c>
      <c r="I403" s="20"/>
      <c r="J403" s="20"/>
      <c r="K403" s="20"/>
    </row>
    <row r="404">
      <c r="B404" s="116"/>
      <c r="C404" s="143" t="str">
        <f t="array" ref="C404">ifs(and(isblank($A404),isblank($B404)),"", not(iserror(vlookup($A404&amp;$B404,'5) Release_Track'!$F:$F&amp;'5) Release_Track'!$G:$G,1,0))),vlookup($A404&amp;$B404,{'5) Release_Track'!$F:$F&amp;'5) Release_Track'!$G:$G,'5) Release_Track'!$H:$H},2,0), or(and(not(isblank($B404)),$B404=$B403,$A404&lt;&gt;$A403),and(not(isblank($A404)),$A404=$A403,$B404&lt;&gt;$B403)),"ID LISTS UNALIGNED",and($A404&lt;&gt;"",countif('5) Release_Track'!$F:$F,$A404)=0),"NO ISRC MATCH in Release_Track",and($B404&lt;&gt;"",countif('5) Release_Track'!$G:$G,$B404)=0),"NO CATALOG ID MATCH in Release_Track",iserror(vlookup($A404&amp;$B404,'5) Release_Track'!$F:$F&amp;'5) Release_Track'!$G:$G,1,0)),"NO ISRC-CATALOG ID pair MATCH in Release_Track" )</f>
        <v/>
      </c>
      <c r="D404" s="143" t="str">
        <f t="array" ref="D404">ifs(and(isblank($A404),isblank($B404)),"", not(iserror(vlookup($A404&amp;$B404,'5) Release_Track'!$F:$F&amp;'5) Release_Track'!$G:$G,1,0))),vlookup($A404&amp;$B404,{'5) Release_Track'!$F:$F&amp;'5) Release_Track'!$G:$G,'5) Release_Track'!$I:$I},2,0), or(and(not(isblank($B404)),$B404=$B403,$A404&lt;&gt;$A403),and(not(isblank($A404)),$A404=$A403,$B404&lt;&gt;$B403)),"ID LISTS UNALIGNED",and($A404&lt;&gt;"",countif('5) Release_Track'!$F:$F,$A404)=0),"NO ISRC MATCH in Release_Track",and($B404&lt;&gt;"",countif('5) Release_Track'!$G:$G,$B404)=0),"NO CATALOG ID MATCH in Release_Track",iserror(vlookup($A404&amp;$B404,'5) Release_Track'!$F:$F&amp;'5) Release_Track'!$G:$G,1,0)),"NO ISRC-CATALOG ID pair MATCH in Release_Track" )</f>
        <v/>
      </c>
      <c r="E404" s="135"/>
      <c r="F404" s="20"/>
      <c r="G404" s="203"/>
      <c r="H404" s="143" t="str">
        <f t="shared" si="1"/>
        <v/>
      </c>
      <c r="I404" s="20"/>
      <c r="J404" s="20"/>
      <c r="K404" s="20"/>
    </row>
    <row r="405">
      <c r="B405" s="116"/>
      <c r="C405" s="143" t="str">
        <f t="array" ref="C405">ifs(and(isblank($A405),isblank($B405)),"", not(iserror(vlookup($A405&amp;$B405,'5) Release_Track'!$F:$F&amp;'5) Release_Track'!$G:$G,1,0))),vlookup($A405&amp;$B405,{'5) Release_Track'!$F:$F&amp;'5) Release_Track'!$G:$G,'5) Release_Track'!$H:$H},2,0), or(and(not(isblank($B405)),$B405=$B404,$A405&lt;&gt;$A404),and(not(isblank($A405)),$A405=$A404,$B405&lt;&gt;$B404)),"ID LISTS UNALIGNED",and($A405&lt;&gt;"",countif('5) Release_Track'!$F:$F,$A405)=0),"NO ISRC MATCH in Release_Track",and($B405&lt;&gt;"",countif('5) Release_Track'!$G:$G,$B405)=0),"NO CATALOG ID MATCH in Release_Track",iserror(vlookup($A405&amp;$B405,'5) Release_Track'!$F:$F&amp;'5) Release_Track'!$G:$G,1,0)),"NO ISRC-CATALOG ID pair MATCH in Release_Track" )</f>
        <v/>
      </c>
      <c r="D405" s="143" t="str">
        <f t="array" ref="D405">ifs(and(isblank($A405),isblank($B405)),"", not(iserror(vlookup($A405&amp;$B405,'5) Release_Track'!$F:$F&amp;'5) Release_Track'!$G:$G,1,0))),vlookup($A405&amp;$B405,{'5) Release_Track'!$F:$F&amp;'5) Release_Track'!$G:$G,'5) Release_Track'!$I:$I},2,0), or(and(not(isblank($B405)),$B405=$B404,$A405&lt;&gt;$A404),and(not(isblank($A405)),$A405=$A404,$B405&lt;&gt;$B404)),"ID LISTS UNALIGNED",and($A405&lt;&gt;"",countif('5) Release_Track'!$F:$F,$A405)=0),"NO ISRC MATCH in Release_Track",and($B405&lt;&gt;"",countif('5) Release_Track'!$G:$G,$B405)=0),"NO CATALOG ID MATCH in Release_Track",iserror(vlookup($A405&amp;$B405,'5) Release_Track'!$F:$F&amp;'5) Release_Track'!$G:$G,1,0)),"NO ISRC-CATALOG ID pair MATCH in Release_Track" )</f>
        <v/>
      </c>
      <c r="E405" s="135"/>
      <c r="F405" s="20"/>
      <c r="G405" s="203"/>
      <c r="H405" s="143" t="str">
        <f t="shared" si="1"/>
        <v/>
      </c>
      <c r="I405" s="20"/>
      <c r="J405" s="20"/>
      <c r="K405" s="20"/>
    </row>
    <row r="406">
      <c r="B406" s="116"/>
      <c r="C406" s="143" t="str">
        <f t="array" ref="C406">ifs(and(isblank($A406),isblank($B406)),"", not(iserror(vlookup($A406&amp;$B406,'5) Release_Track'!$F:$F&amp;'5) Release_Track'!$G:$G,1,0))),vlookup($A406&amp;$B406,{'5) Release_Track'!$F:$F&amp;'5) Release_Track'!$G:$G,'5) Release_Track'!$H:$H},2,0), or(and(not(isblank($B406)),$B406=$B405,$A406&lt;&gt;$A405),and(not(isblank($A406)),$A406=$A405,$B406&lt;&gt;$B405)),"ID LISTS UNALIGNED",and($A406&lt;&gt;"",countif('5) Release_Track'!$F:$F,$A406)=0),"NO ISRC MATCH in Release_Track",and($B406&lt;&gt;"",countif('5) Release_Track'!$G:$G,$B406)=0),"NO CATALOG ID MATCH in Release_Track",iserror(vlookup($A406&amp;$B406,'5) Release_Track'!$F:$F&amp;'5) Release_Track'!$G:$G,1,0)),"NO ISRC-CATALOG ID pair MATCH in Release_Track" )</f>
        <v/>
      </c>
      <c r="D406" s="143" t="str">
        <f t="array" ref="D406">ifs(and(isblank($A406),isblank($B406)),"", not(iserror(vlookup($A406&amp;$B406,'5) Release_Track'!$F:$F&amp;'5) Release_Track'!$G:$G,1,0))),vlookup($A406&amp;$B406,{'5) Release_Track'!$F:$F&amp;'5) Release_Track'!$G:$G,'5) Release_Track'!$I:$I},2,0), or(and(not(isblank($B406)),$B406=$B405,$A406&lt;&gt;$A405),and(not(isblank($A406)),$A406=$A405,$B406&lt;&gt;$B405)),"ID LISTS UNALIGNED",and($A406&lt;&gt;"",countif('5) Release_Track'!$F:$F,$A406)=0),"NO ISRC MATCH in Release_Track",and($B406&lt;&gt;"",countif('5) Release_Track'!$G:$G,$B406)=0),"NO CATALOG ID MATCH in Release_Track",iserror(vlookup($A406&amp;$B406,'5) Release_Track'!$F:$F&amp;'5) Release_Track'!$G:$G,1,0)),"NO ISRC-CATALOG ID pair MATCH in Release_Track" )</f>
        <v/>
      </c>
      <c r="E406" s="135"/>
      <c r="F406" s="20"/>
      <c r="G406" s="203"/>
      <c r="H406" s="143" t="str">
        <f t="shared" si="1"/>
        <v/>
      </c>
      <c r="I406" s="20"/>
      <c r="J406" s="20"/>
      <c r="K406" s="20"/>
    </row>
    <row r="407">
      <c r="B407" s="116"/>
      <c r="C407" s="143" t="str">
        <f t="array" ref="C407">ifs(and(isblank($A407),isblank($B407)),"", not(iserror(vlookup($A407&amp;$B407,'5) Release_Track'!$F:$F&amp;'5) Release_Track'!$G:$G,1,0))),vlookup($A407&amp;$B407,{'5) Release_Track'!$F:$F&amp;'5) Release_Track'!$G:$G,'5) Release_Track'!$H:$H},2,0), or(and(not(isblank($B407)),$B407=$B406,$A407&lt;&gt;$A406),and(not(isblank($A407)),$A407=$A406,$B407&lt;&gt;$B406)),"ID LISTS UNALIGNED",and($A407&lt;&gt;"",countif('5) Release_Track'!$F:$F,$A407)=0),"NO ISRC MATCH in Release_Track",and($B407&lt;&gt;"",countif('5) Release_Track'!$G:$G,$B407)=0),"NO CATALOG ID MATCH in Release_Track",iserror(vlookup($A407&amp;$B407,'5) Release_Track'!$F:$F&amp;'5) Release_Track'!$G:$G,1,0)),"NO ISRC-CATALOG ID pair MATCH in Release_Track" )</f>
        <v/>
      </c>
      <c r="D407" s="143" t="str">
        <f t="array" ref="D407">ifs(and(isblank($A407),isblank($B407)),"", not(iserror(vlookup($A407&amp;$B407,'5) Release_Track'!$F:$F&amp;'5) Release_Track'!$G:$G,1,0))),vlookup($A407&amp;$B407,{'5) Release_Track'!$F:$F&amp;'5) Release_Track'!$G:$G,'5) Release_Track'!$I:$I},2,0), or(and(not(isblank($B407)),$B407=$B406,$A407&lt;&gt;$A406),and(not(isblank($A407)),$A407=$A406,$B407&lt;&gt;$B406)),"ID LISTS UNALIGNED",and($A407&lt;&gt;"",countif('5) Release_Track'!$F:$F,$A407)=0),"NO ISRC MATCH in Release_Track",and($B407&lt;&gt;"",countif('5) Release_Track'!$G:$G,$B407)=0),"NO CATALOG ID MATCH in Release_Track",iserror(vlookup($A407&amp;$B407,'5) Release_Track'!$F:$F&amp;'5) Release_Track'!$G:$G,1,0)),"NO ISRC-CATALOG ID pair MATCH in Release_Track" )</f>
        <v/>
      </c>
      <c r="E407" s="135"/>
      <c r="F407" s="20"/>
      <c r="G407" s="203"/>
      <c r="H407" s="143" t="str">
        <f t="shared" si="1"/>
        <v/>
      </c>
      <c r="I407" s="20"/>
      <c r="J407" s="20"/>
      <c r="K407" s="20"/>
    </row>
    <row r="408">
      <c r="B408" s="116"/>
      <c r="C408" s="143" t="str">
        <f t="array" ref="C408">ifs(and(isblank($A408),isblank($B408)),"", not(iserror(vlookup($A408&amp;$B408,'5) Release_Track'!$F:$F&amp;'5) Release_Track'!$G:$G,1,0))),vlookup($A408&amp;$B408,{'5) Release_Track'!$F:$F&amp;'5) Release_Track'!$G:$G,'5) Release_Track'!$H:$H},2,0), or(and(not(isblank($B408)),$B408=$B407,$A408&lt;&gt;$A407),and(not(isblank($A408)),$A408=$A407,$B408&lt;&gt;$B407)),"ID LISTS UNALIGNED",and($A408&lt;&gt;"",countif('5) Release_Track'!$F:$F,$A408)=0),"NO ISRC MATCH in Release_Track",and($B408&lt;&gt;"",countif('5) Release_Track'!$G:$G,$B408)=0),"NO CATALOG ID MATCH in Release_Track",iserror(vlookup($A408&amp;$B408,'5) Release_Track'!$F:$F&amp;'5) Release_Track'!$G:$G,1,0)),"NO ISRC-CATALOG ID pair MATCH in Release_Track" )</f>
        <v/>
      </c>
      <c r="D408" s="143" t="str">
        <f t="array" ref="D408">ifs(and(isblank($A408),isblank($B408)),"", not(iserror(vlookup($A408&amp;$B408,'5) Release_Track'!$F:$F&amp;'5) Release_Track'!$G:$G,1,0))),vlookup($A408&amp;$B408,{'5) Release_Track'!$F:$F&amp;'5) Release_Track'!$G:$G,'5) Release_Track'!$I:$I},2,0), or(and(not(isblank($B408)),$B408=$B407,$A408&lt;&gt;$A407),and(not(isblank($A408)),$A408=$A407,$B408&lt;&gt;$B407)),"ID LISTS UNALIGNED",and($A408&lt;&gt;"",countif('5) Release_Track'!$F:$F,$A408)=0),"NO ISRC MATCH in Release_Track",and($B408&lt;&gt;"",countif('5) Release_Track'!$G:$G,$B408)=0),"NO CATALOG ID MATCH in Release_Track",iserror(vlookup($A408&amp;$B408,'5) Release_Track'!$F:$F&amp;'5) Release_Track'!$G:$G,1,0)),"NO ISRC-CATALOG ID pair MATCH in Release_Track" )</f>
        <v/>
      </c>
      <c r="E408" s="135"/>
      <c r="F408" s="20"/>
      <c r="G408" s="203"/>
      <c r="H408" s="143" t="str">
        <f t="shared" si="1"/>
        <v/>
      </c>
      <c r="I408" s="20"/>
      <c r="J408" s="20"/>
      <c r="K408" s="20"/>
    </row>
    <row r="409">
      <c r="B409" s="116"/>
      <c r="C409" s="143" t="str">
        <f t="array" ref="C409">ifs(and(isblank($A409),isblank($B409)),"", not(iserror(vlookup($A409&amp;$B409,'5) Release_Track'!$F:$F&amp;'5) Release_Track'!$G:$G,1,0))),vlookup($A409&amp;$B409,{'5) Release_Track'!$F:$F&amp;'5) Release_Track'!$G:$G,'5) Release_Track'!$H:$H},2,0), or(and(not(isblank($B409)),$B409=$B408,$A409&lt;&gt;$A408),and(not(isblank($A409)),$A409=$A408,$B409&lt;&gt;$B408)),"ID LISTS UNALIGNED",and($A409&lt;&gt;"",countif('5) Release_Track'!$F:$F,$A409)=0),"NO ISRC MATCH in Release_Track",and($B409&lt;&gt;"",countif('5) Release_Track'!$G:$G,$B409)=0),"NO CATALOG ID MATCH in Release_Track",iserror(vlookup($A409&amp;$B409,'5) Release_Track'!$F:$F&amp;'5) Release_Track'!$G:$G,1,0)),"NO ISRC-CATALOG ID pair MATCH in Release_Track" )</f>
        <v/>
      </c>
      <c r="D409" s="143" t="str">
        <f t="array" ref="D409">ifs(and(isblank($A409),isblank($B409)),"", not(iserror(vlookup($A409&amp;$B409,'5) Release_Track'!$F:$F&amp;'5) Release_Track'!$G:$G,1,0))),vlookup($A409&amp;$B409,{'5) Release_Track'!$F:$F&amp;'5) Release_Track'!$G:$G,'5) Release_Track'!$I:$I},2,0), or(and(not(isblank($B409)),$B409=$B408,$A409&lt;&gt;$A408),and(not(isblank($A409)),$A409=$A408,$B409&lt;&gt;$B408)),"ID LISTS UNALIGNED",and($A409&lt;&gt;"",countif('5) Release_Track'!$F:$F,$A409)=0),"NO ISRC MATCH in Release_Track",and($B409&lt;&gt;"",countif('5) Release_Track'!$G:$G,$B409)=0),"NO CATALOG ID MATCH in Release_Track",iserror(vlookup($A409&amp;$B409,'5) Release_Track'!$F:$F&amp;'5) Release_Track'!$G:$G,1,0)),"NO ISRC-CATALOG ID pair MATCH in Release_Track" )</f>
        <v/>
      </c>
      <c r="E409" s="135"/>
      <c r="F409" s="20"/>
      <c r="G409" s="203"/>
      <c r="H409" s="143" t="str">
        <f t="shared" si="1"/>
        <v/>
      </c>
      <c r="I409" s="20"/>
      <c r="J409" s="20"/>
      <c r="K409" s="20"/>
    </row>
    <row r="410">
      <c r="B410" s="116"/>
      <c r="C410" s="143" t="str">
        <f t="array" ref="C410">ifs(and(isblank($A410),isblank($B410)),"", not(iserror(vlookup($A410&amp;$B410,'5) Release_Track'!$F:$F&amp;'5) Release_Track'!$G:$G,1,0))),vlookup($A410&amp;$B410,{'5) Release_Track'!$F:$F&amp;'5) Release_Track'!$G:$G,'5) Release_Track'!$H:$H},2,0), or(and(not(isblank($B410)),$B410=$B409,$A410&lt;&gt;$A409),and(not(isblank($A410)),$A410=$A409,$B410&lt;&gt;$B409)),"ID LISTS UNALIGNED",and($A410&lt;&gt;"",countif('5) Release_Track'!$F:$F,$A410)=0),"NO ISRC MATCH in Release_Track",and($B410&lt;&gt;"",countif('5) Release_Track'!$G:$G,$B410)=0),"NO CATALOG ID MATCH in Release_Track",iserror(vlookup($A410&amp;$B410,'5) Release_Track'!$F:$F&amp;'5) Release_Track'!$G:$G,1,0)),"NO ISRC-CATALOG ID pair MATCH in Release_Track" )</f>
        <v/>
      </c>
      <c r="D410" s="143" t="str">
        <f t="array" ref="D410">ifs(and(isblank($A410),isblank($B410)),"", not(iserror(vlookup($A410&amp;$B410,'5) Release_Track'!$F:$F&amp;'5) Release_Track'!$G:$G,1,0))),vlookup($A410&amp;$B410,{'5) Release_Track'!$F:$F&amp;'5) Release_Track'!$G:$G,'5) Release_Track'!$I:$I},2,0), or(and(not(isblank($B410)),$B410=$B409,$A410&lt;&gt;$A409),and(not(isblank($A410)),$A410=$A409,$B410&lt;&gt;$B409)),"ID LISTS UNALIGNED",and($A410&lt;&gt;"",countif('5) Release_Track'!$F:$F,$A410)=0),"NO ISRC MATCH in Release_Track",and($B410&lt;&gt;"",countif('5) Release_Track'!$G:$G,$B410)=0),"NO CATALOG ID MATCH in Release_Track",iserror(vlookup($A410&amp;$B410,'5) Release_Track'!$F:$F&amp;'5) Release_Track'!$G:$G,1,0)),"NO ISRC-CATALOG ID pair MATCH in Release_Track" )</f>
        <v/>
      </c>
      <c r="E410" s="135"/>
      <c r="F410" s="20"/>
      <c r="G410" s="203"/>
      <c r="H410" s="143" t="str">
        <f t="shared" si="1"/>
        <v/>
      </c>
      <c r="I410" s="20"/>
      <c r="J410" s="20"/>
      <c r="K410" s="20"/>
    </row>
    <row r="411">
      <c r="B411" s="116"/>
      <c r="C411" s="143" t="str">
        <f t="array" ref="C411">ifs(and(isblank($A411),isblank($B411)),"", not(iserror(vlookup($A411&amp;$B411,'5) Release_Track'!$F:$F&amp;'5) Release_Track'!$G:$G,1,0))),vlookup($A411&amp;$B411,{'5) Release_Track'!$F:$F&amp;'5) Release_Track'!$G:$G,'5) Release_Track'!$H:$H},2,0), or(and(not(isblank($B411)),$B411=$B410,$A411&lt;&gt;$A410),and(not(isblank($A411)),$A411=$A410,$B411&lt;&gt;$B410)),"ID LISTS UNALIGNED",and($A411&lt;&gt;"",countif('5) Release_Track'!$F:$F,$A411)=0),"NO ISRC MATCH in Release_Track",and($B411&lt;&gt;"",countif('5) Release_Track'!$G:$G,$B411)=0),"NO CATALOG ID MATCH in Release_Track",iserror(vlookup($A411&amp;$B411,'5) Release_Track'!$F:$F&amp;'5) Release_Track'!$G:$G,1,0)),"NO ISRC-CATALOG ID pair MATCH in Release_Track" )</f>
        <v/>
      </c>
      <c r="D411" s="143" t="str">
        <f t="array" ref="D411">ifs(and(isblank($A411),isblank($B411)),"", not(iserror(vlookup($A411&amp;$B411,'5) Release_Track'!$F:$F&amp;'5) Release_Track'!$G:$G,1,0))),vlookup($A411&amp;$B411,{'5) Release_Track'!$F:$F&amp;'5) Release_Track'!$G:$G,'5) Release_Track'!$I:$I},2,0), or(and(not(isblank($B411)),$B411=$B410,$A411&lt;&gt;$A410),and(not(isblank($A411)),$A411=$A410,$B411&lt;&gt;$B410)),"ID LISTS UNALIGNED",and($A411&lt;&gt;"",countif('5) Release_Track'!$F:$F,$A411)=0),"NO ISRC MATCH in Release_Track",and($B411&lt;&gt;"",countif('5) Release_Track'!$G:$G,$B411)=0),"NO CATALOG ID MATCH in Release_Track",iserror(vlookup($A411&amp;$B411,'5) Release_Track'!$F:$F&amp;'5) Release_Track'!$G:$G,1,0)),"NO ISRC-CATALOG ID pair MATCH in Release_Track" )</f>
        <v/>
      </c>
      <c r="E411" s="135"/>
      <c r="F411" s="20"/>
      <c r="G411" s="203"/>
      <c r="H411" s="143" t="str">
        <f t="shared" si="1"/>
        <v/>
      </c>
      <c r="I411" s="20"/>
      <c r="J411" s="20"/>
      <c r="K411" s="20"/>
    </row>
    <row r="412">
      <c r="B412" s="116"/>
      <c r="C412" s="143" t="str">
        <f t="array" ref="C412">ifs(and(isblank($A412),isblank($B412)),"", not(iserror(vlookup($A412&amp;$B412,'5) Release_Track'!$F:$F&amp;'5) Release_Track'!$G:$G,1,0))),vlookup($A412&amp;$B412,{'5) Release_Track'!$F:$F&amp;'5) Release_Track'!$G:$G,'5) Release_Track'!$H:$H},2,0), or(and(not(isblank($B412)),$B412=$B411,$A412&lt;&gt;$A411),and(not(isblank($A412)),$A412=$A411,$B412&lt;&gt;$B411)),"ID LISTS UNALIGNED",and($A412&lt;&gt;"",countif('5) Release_Track'!$F:$F,$A412)=0),"NO ISRC MATCH in Release_Track",and($B412&lt;&gt;"",countif('5) Release_Track'!$G:$G,$B412)=0),"NO CATALOG ID MATCH in Release_Track",iserror(vlookup($A412&amp;$B412,'5) Release_Track'!$F:$F&amp;'5) Release_Track'!$G:$G,1,0)),"NO ISRC-CATALOG ID pair MATCH in Release_Track" )</f>
        <v/>
      </c>
      <c r="D412" s="143" t="str">
        <f t="array" ref="D412">ifs(and(isblank($A412),isblank($B412)),"", not(iserror(vlookup($A412&amp;$B412,'5) Release_Track'!$F:$F&amp;'5) Release_Track'!$G:$G,1,0))),vlookup($A412&amp;$B412,{'5) Release_Track'!$F:$F&amp;'5) Release_Track'!$G:$G,'5) Release_Track'!$I:$I},2,0), or(and(not(isblank($B412)),$B412=$B411,$A412&lt;&gt;$A411),and(not(isblank($A412)),$A412=$A411,$B412&lt;&gt;$B411)),"ID LISTS UNALIGNED",and($A412&lt;&gt;"",countif('5) Release_Track'!$F:$F,$A412)=0),"NO ISRC MATCH in Release_Track",and($B412&lt;&gt;"",countif('5) Release_Track'!$G:$G,$B412)=0),"NO CATALOG ID MATCH in Release_Track",iserror(vlookup($A412&amp;$B412,'5) Release_Track'!$F:$F&amp;'5) Release_Track'!$G:$G,1,0)),"NO ISRC-CATALOG ID pair MATCH in Release_Track" )</f>
        <v/>
      </c>
      <c r="E412" s="135"/>
      <c r="F412" s="20"/>
      <c r="G412" s="203"/>
      <c r="H412" s="143" t="str">
        <f t="shared" si="1"/>
        <v/>
      </c>
      <c r="I412" s="20"/>
      <c r="J412" s="20"/>
      <c r="K412" s="20"/>
    </row>
    <row r="413">
      <c r="B413" s="116"/>
      <c r="C413" s="143" t="str">
        <f t="array" ref="C413">ifs(and(isblank($A413),isblank($B413)),"", not(iserror(vlookup($A413&amp;$B413,'5) Release_Track'!$F:$F&amp;'5) Release_Track'!$G:$G,1,0))),vlookup($A413&amp;$B413,{'5) Release_Track'!$F:$F&amp;'5) Release_Track'!$G:$G,'5) Release_Track'!$H:$H},2,0), or(and(not(isblank($B413)),$B413=$B412,$A413&lt;&gt;$A412),and(not(isblank($A413)),$A413=$A412,$B413&lt;&gt;$B412)),"ID LISTS UNALIGNED",and($A413&lt;&gt;"",countif('5) Release_Track'!$F:$F,$A413)=0),"NO ISRC MATCH in Release_Track",and($B413&lt;&gt;"",countif('5) Release_Track'!$G:$G,$B413)=0),"NO CATALOG ID MATCH in Release_Track",iserror(vlookup($A413&amp;$B413,'5) Release_Track'!$F:$F&amp;'5) Release_Track'!$G:$G,1,0)),"NO ISRC-CATALOG ID pair MATCH in Release_Track" )</f>
        <v/>
      </c>
      <c r="D413" s="143" t="str">
        <f t="array" ref="D413">ifs(and(isblank($A413),isblank($B413)),"", not(iserror(vlookup($A413&amp;$B413,'5) Release_Track'!$F:$F&amp;'5) Release_Track'!$G:$G,1,0))),vlookup($A413&amp;$B413,{'5) Release_Track'!$F:$F&amp;'5) Release_Track'!$G:$G,'5) Release_Track'!$I:$I},2,0), or(and(not(isblank($B413)),$B413=$B412,$A413&lt;&gt;$A412),and(not(isblank($A413)),$A413=$A412,$B413&lt;&gt;$B412)),"ID LISTS UNALIGNED",and($A413&lt;&gt;"",countif('5) Release_Track'!$F:$F,$A413)=0),"NO ISRC MATCH in Release_Track",and($B413&lt;&gt;"",countif('5) Release_Track'!$G:$G,$B413)=0),"NO CATALOG ID MATCH in Release_Track",iserror(vlookup($A413&amp;$B413,'5) Release_Track'!$F:$F&amp;'5) Release_Track'!$G:$G,1,0)),"NO ISRC-CATALOG ID pair MATCH in Release_Track" )</f>
        <v/>
      </c>
      <c r="E413" s="135"/>
      <c r="F413" s="20"/>
      <c r="G413" s="203"/>
      <c r="H413" s="143" t="str">
        <f t="shared" si="1"/>
        <v/>
      </c>
      <c r="I413" s="20"/>
      <c r="J413" s="20"/>
      <c r="K413" s="20"/>
    </row>
    <row r="414">
      <c r="B414" s="116"/>
      <c r="C414" s="143" t="str">
        <f t="array" ref="C414">ifs(and(isblank($A414),isblank($B414)),"", not(iserror(vlookup($A414&amp;$B414,'5) Release_Track'!$F:$F&amp;'5) Release_Track'!$G:$G,1,0))),vlookup($A414&amp;$B414,{'5) Release_Track'!$F:$F&amp;'5) Release_Track'!$G:$G,'5) Release_Track'!$H:$H},2,0), or(and(not(isblank($B414)),$B414=$B413,$A414&lt;&gt;$A413),and(not(isblank($A414)),$A414=$A413,$B414&lt;&gt;$B413)),"ID LISTS UNALIGNED",and($A414&lt;&gt;"",countif('5) Release_Track'!$F:$F,$A414)=0),"NO ISRC MATCH in Release_Track",and($B414&lt;&gt;"",countif('5) Release_Track'!$G:$G,$B414)=0),"NO CATALOG ID MATCH in Release_Track",iserror(vlookup($A414&amp;$B414,'5) Release_Track'!$F:$F&amp;'5) Release_Track'!$G:$G,1,0)),"NO ISRC-CATALOG ID pair MATCH in Release_Track" )</f>
        <v/>
      </c>
      <c r="D414" s="143" t="str">
        <f t="array" ref="D414">ifs(and(isblank($A414),isblank($B414)),"", not(iserror(vlookup($A414&amp;$B414,'5) Release_Track'!$F:$F&amp;'5) Release_Track'!$G:$G,1,0))),vlookup($A414&amp;$B414,{'5) Release_Track'!$F:$F&amp;'5) Release_Track'!$G:$G,'5) Release_Track'!$I:$I},2,0), or(and(not(isblank($B414)),$B414=$B413,$A414&lt;&gt;$A413),and(not(isblank($A414)),$A414=$A413,$B414&lt;&gt;$B413)),"ID LISTS UNALIGNED",and($A414&lt;&gt;"",countif('5) Release_Track'!$F:$F,$A414)=0),"NO ISRC MATCH in Release_Track",and($B414&lt;&gt;"",countif('5) Release_Track'!$G:$G,$B414)=0),"NO CATALOG ID MATCH in Release_Track",iserror(vlookup($A414&amp;$B414,'5) Release_Track'!$F:$F&amp;'5) Release_Track'!$G:$G,1,0)),"NO ISRC-CATALOG ID pair MATCH in Release_Track" )</f>
        <v/>
      </c>
      <c r="E414" s="135"/>
      <c r="F414" s="20"/>
      <c r="G414" s="203"/>
      <c r="H414" s="143" t="str">
        <f t="shared" si="1"/>
        <v/>
      </c>
      <c r="I414" s="20"/>
      <c r="J414" s="20"/>
      <c r="K414" s="20"/>
    </row>
    <row r="415">
      <c r="B415" s="116"/>
      <c r="C415" s="143" t="str">
        <f t="array" ref="C415">ifs(and(isblank($A415),isblank($B415)),"", not(iserror(vlookup($A415&amp;$B415,'5) Release_Track'!$F:$F&amp;'5) Release_Track'!$G:$G,1,0))),vlookup($A415&amp;$B415,{'5) Release_Track'!$F:$F&amp;'5) Release_Track'!$G:$G,'5) Release_Track'!$H:$H},2,0), or(and(not(isblank($B415)),$B415=$B414,$A415&lt;&gt;$A414),and(not(isblank($A415)),$A415=$A414,$B415&lt;&gt;$B414)),"ID LISTS UNALIGNED",and($A415&lt;&gt;"",countif('5) Release_Track'!$F:$F,$A415)=0),"NO ISRC MATCH in Release_Track",and($B415&lt;&gt;"",countif('5) Release_Track'!$G:$G,$B415)=0),"NO CATALOG ID MATCH in Release_Track",iserror(vlookup($A415&amp;$B415,'5) Release_Track'!$F:$F&amp;'5) Release_Track'!$G:$G,1,0)),"NO ISRC-CATALOG ID pair MATCH in Release_Track" )</f>
        <v/>
      </c>
      <c r="D415" s="143" t="str">
        <f t="array" ref="D415">ifs(and(isblank($A415),isblank($B415)),"", not(iserror(vlookup($A415&amp;$B415,'5) Release_Track'!$F:$F&amp;'5) Release_Track'!$G:$G,1,0))),vlookup($A415&amp;$B415,{'5) Release_Track'!$F:$F&amp;'5) Release_Track'!$G:$G,'5) Release_Track'!$I:$I},2,0), or(and(not(isblank($B415)),$B415=$B414,$A415&lt;&gt;$A414),and(not(isblank($A415)),$A415=$A414,$B415&lt;&gt;$B414)),"ID LISTS UNALIGNED",and($A415&lt;&gt;"",countif('5) Release_Track'!$F:$F,$A415)=0),"NO ISRC MATCH in Release_Track",and($B415&lt;&gt;"",countif('5) Release_Track'!$G:$G,$B415)=0),"NO CATALOG ID MATCH in Release_Track",iserror(vlookup($A415&amp;$B415,'5) Release_Track'!$F:$F&amp;'5) Release_Track'!$G:$G,1,0)),"NO ISRC-CATALOG ID pair MATCH in Release_Track" )</f>
        <v/>
      </c>
      <c r="E415" s="135"/>
      <c r="F415" s="20"/>
      <c r="G415" s="203"/>
      <c r="H415" s="143" t="str">
        <f t="shared" si="1"/>
        <v/>
      </c>
      <c r="I415" s="20"/>
      <c r="J415" s="20"/>
      <c r="K415" s="20"/>
    </row>
    <row r="416">
      <c r="B416" s="116"/>
      <c r="C416" s="143" t="str">
        <f t="array" ref="C416">ifs(and(isblank($A416),isblank($B416)),"", not(iserror(vlookup($A416&amp;$B416,'5) Release_Track'!$F:$F&amp;'5) Release_Track'!$G:$G,1,0))),vlookup($A416&amp;$B416,{'5) Release_Track'!$F:$F&amp;'5) Release_Track'!$G:$G,'5) Release_Track'!$H:$H},2,0), or(and(not(isblank($B416)),$B416=$B415,$A416&lt;&gt;$A415),and(not(isblank($A416)),$A416=$A415,$B416&lt;&gt;$B415)),"ID LISTS UNALIGNED",and($A416&lt;&gt;"",countif('5) Release_Track'!$F:$F,$A416)=0),"NO ISRC MATCH in Release_Track",and($B416&lt;&gt;"",countif('5) Release_Track'!$G:$G,$B416)=0),"NO CATALOG ID MATCH in Release_Track",iserror(vlookup($A416&amp;$B416,'5) Release_Track'!$F:$F&amp;'5) Release_Track'!$G:$G,1,0)),"NO ISRC-CATALOG ID pair MATCH in Release_Track" )</f>
        <v/>
      </c>
      <c r="D416" s="143" t="str">
        <f t="array" ref="D416">ifs(and(isblank($A416),isblank($B416)),"", not(iserror(vlookup($A416&amp;$B416,'5) Release_Track'!$F:$F&amp;'5) Release_Track'!$G:$G,1,0))),vlookup($A416&amp;$B416,{'5) Release_Track'!$F:$F&amp;'5) Release_Track'!$G:$G,'5) Release_Track'!$I:$I},2,0), or(and(not(isblank($B416)),$B416=$B415,$A416&lt;&gt;$A415),and(not(isblank($A416)),$A416=$A415,$B416&lt;&gt;$B415)),"ID LISTS UNALIGNED",and($A416&lt;&gt;"",countif('5) Release_Track'!$F:$F,$A416)=0),"NO ISRC MATCH in Release_Track",and($B416&lt;&gt;"",countif('5) Release_Track'!$G:$G,$B416)=0),"NO CATALOG ID MATCH in Release_Track",iserror(vlookup($A416&amp;$B416,'5) Release_Track'!$F:$F&amp;'5) Release_Track'!$G:$G,1,0)),"NO ISRC-CATALOG ID pair MATCH in Release_Track" )</f>
        <v/>
      </c>
      <c r="E416" s="135"/>
      <c r="F416" s="20"/>
      <c r="G416" s="203"/>
      <c r="H416" s="143" t="str">
        <f t="shared" si="1"/>
        <v/>
      </c>
      <c r="I416" s="20"/>
      <c r="J416" s="20"/>
      <c r="K416" s="20"/>
    </row>
    <row r="417">
      <c r="B417" s="116"/>
      <c r="C417" s="143" t="str">
        <f t="array" ref="C417">ifs(and(isblank($A417),isblank($B417)),"", not(iserror(vlookup($A417&amp;$B417,'5) Release_Track'!$F:$F&amp;'5) Release_Track'!$G:$G,1,0))),vlookup($A417&amp;$B417,{'5) Release_Track'!$F:$F&amp;'5) Release_Track'!$G:$G,'5) Release_Track'!$H:$H},2,0), or(and(not(isblank($B417)),$B417=$B416,$A417&lt;&gt;$A416),and(not(isblank($A417)),$A417=$A416,$B417&lt;&gt;$B416)),"ID LISTS UNALIGNED",and($A417&lt;&gt;"",countif('5) Release_Track'!$F:$F,$A417)=0),"NO ISRC MATCH in Release_Track",and($B417&lt;&gt;"",countif('5) Release_Track'!$G:$G,$B417)=0),"NO CATALOG ID MATCH in Release_Track",iserror(vlookup($A417&amp;$B417,'5) Release_Track'!$F:$F&amp;'5) Release_Track'!$G:$G,1,0)),"NO ISRC-CATALOG ID pair MATCH in Release_Track" )</f>
        <v/>
      </c>
      <c r="D417" s="143" t="str">
        <f t="array" ref="D417">ifs(and(isblank($A417),isblank($B417)),"", not(iserror(vlookup($A417&amp;$B417,'5) Release_Track'!$F:$F&amp;'5) Release_Track'!$G:$G,1,0))),vlookup($A417&amp;$B417,{'5) Release_Track'!$F:$F&amp;'5) Release_Track'!$G:$G,'5) Release_Track'!$I:$I},2,0), or(and(not(isblank($B417)),$B417=$B416,$A417&lt;&gt;$A416),and(not(isblank($A417)),$A417=$A416,$B417&lt;&gt;$B416)),"ID LISTS UNALIGNED",and($A417&lt;&gt;"",countif('5) Release_Track'!$F:$F,$A417)=0),"NO ISRC MATCH in Release_Track",and($B417&lt;&gt;"",countif('5) Release_Track'!$G:$G,$B417)=0),"NO CATALOG ID MATCH in Release_Track",iserror(vlookup($A417&amp;$B417,'5) Release_Track'!$F:$F&amp;'5) Release_Track'!$G:$G,1,0)),"NO ISRC-CATALOG ID pair MATCH in Release_Track" )</f>
        <v/>
      </c>
      <c r="E417" s="135"/>
      <c r="F417" s="20"/>
      <c r="G417" s="203"/>
      <c r="H417" s="143" t="str">
        <f t="shared" si="1"/>
        <v/>
      </c>
      <c r="I417" s="20"/>
      <c r="J417" s="20"/>
      <c r="K417" s="20"/>
    </row>
    <row r="418">
      <c r="B418" s="116"/>
      <c r="C418" s="143" t="str">
        <f t="array" ref="C418">ifs(and(isblank($A418),isblank($B418)),"", not(iserror(vlookup($A418&amp;$B418,'5) Release_Track'!$F:$F&amp;'5) Release_Track'!$G:$G,1,0))),vlookup($A418&amp;$B418,{'5) Release_Track'!$F:$F&amp;'5) Release_Track'!$G:$G,'5) Release_Track'!$H:$H},2,0), or(and(not(isblank($B418)),$B418=$B417,$A418&lt;&gt;$A417),and(not(isblank($A418)),$A418=$A417,$B418&lt;&gt;$B417)),"ID LISTS UNALIGNED",and($A418&lt;&gt;"",countif('5) Release_Track'!$F:$F,$A418)=0),"NO ISRC MATCH in Release_Track",and($B418&lt;&gt;"",countif('5) Release_Track'!$G:$G,$B418)=0),"NO CATALOG ID MATCH in Release_Track",iserror(vlookup($A418&amp;$B418,'5) Release_Track'!$F:$F&amp;'5) Release_Track'!$G:$G,1,0)),"NO ISRC-CATALOG ID pair MATCH in Release_Track" )</f>
        <v/>
      </c>
      <c r="D418" s="143" t="str">
        <f t="array" ref="D418">ifs(and(isblank($A418),isblank($B418)),"", not(iserror(vlookup($A418&amp;$B418,'5) Release_Track'!$F:$F&amp;'5) Release_Track'!$G:$G,1,0))),vlookup($A418&amp;$B418,{'5) Release_Track'!$F:$F&amp;'5) Release_Track'!$G:$G,'5) Release_Track'!$I:$I},2,0), or(and(not(isblank($B418)),$B418=$B417,$A418&lt;&gt;$A417),and(not(isblank($A418)),$A418=$A417,$B418&lt;&gt;$B417)),"ID LISTS UNALIGNED",and($A418&lt;&gt;"",countif('5) Release_Track'!$F:$F,$A418)=0),"NO ISRC MATCH in Release_Track",and($B418&lt;&gt;"",countif('5) Release_Track'!$G:$G,$B418)=0),"NO CATALOG ID MATCH in Release_Track",iserror(vlookup($A418&amp;$B418,'5) Release_Track'!$F:$F&amp;'5) Release_Track'!$G:$G,1,0)),"NO ISRC-CATALOG ID pair MATCH in Release_Track" )</f>
        <v/>
      </c>
      <c r="E418" s="135"/>
      <c r="F418" s="20"/>
      <c r="G418" s="203"/>
      <c r="H418" s="143" t="str">
        <f t="shared" si="1"/>
        <v/>
      </c>
      <c r="I418" s="20"/>
      <c r="J418" s="20"/>
      <c r="K418" s="20"/>
    </row>
    <row r="419">
      <c r="B419" s="116"/>
      <c r="C419" s="143" t="str">
        <f t="array" ref="C419">ifs(and(isblank($A419),isblank($B419)),"", not(iserror(vlookup($A419&amp;$B419,'5) Release_Track'!$F:$F&amp;'5) Release_Track'!$G:$G,1,0))),vlookup($A419&amp;$B419,{'5) Release_Track'!$F:$F&amp;'5) Release_Track'!$G:$G,'5) Release_Track'!$H:$H},2,0), or(and(not(isblank($B419)),$B419=$B418,$A419&lt;&gt;$A418),and(not(isblank($A419)),$A419=$A418,$B419&lt;&gt;$B418)),"ID LISTS UNALIGNED",and($A419&lt;&gt;"",countif('5) Release_Track'!$F:$F,$A419)=0),"NO ISRC MATCH in Release_Track",and($B419&lt;&gt;"",countif('5) Release_Track'!$G:$G,$B419)=0),"NO CATALOG ID MATCH in Release_Track",iserror(vlookup($A419&amp;$B419,'5) Release_Track'!$F:$F&amp;'5) Release_Track'!$G:$G,1,0)),"NO ISRC-CATALOG ID pair MATCH in Release_Track" )</f>
        <v/>
      </c>
      <c r="D419" s="143" t="str">
        <f t="array" ref="D419">ifs(and(isblank($A419),isblank($B419)),"", not(iserror(vlookup($A419&amp;$B419,'5) Release_Track'!$F:$F&amp;'5) Release_Track'!$G:$G,1,0))),vlookup($A419&amp;$B419,{'5) Release_Track'!$F:$F&amp;'5) Release_Track'!$G:$G,'5) Release_Track'!$I:$I},2,0), or(and(not(isblank($B419)),$B419=$B418,$A419&lt;&gt;$A418),and(not(isblank($A419)),$A419=$A418,$B419&lt;&gt;$B418)),"ID LISTS UNALIGNED",and($A419&lt;&gt;"",countif('5) Release_Track'!$F:$F,$A419)=0),"NO ISRC MATCH in Release_Track",and($B419&lt;&gt;"",countif('5) Release_Track'!$G:$G,$B419)=0),"NO CATALOG ID MATCH in Release_Track",iserror(vlookup($A419&amp;$B419,'5) Release_Track'!$F:$F&amp;'5) Release_Track'!$G:$G,1,0)),"NO ISRC-CATALOG ID pair MATCH in Release_Track" )</f>
        <v/>
      </c>
      <c r="E419" s="135"/>
      <c r="F419" s="20"/>
      <c r="G419" s="203"/>
      <c r="H419" s="143" t="str">
        <f t="shared" si="1"/>
        <v/>
      </c>
      <c r="I419" s="20"/>
      <c r="J419" s="20"/>
      <c r="K419" s="20"/>
    </row>
    <row r="420">
      <c r="B420" s="116"/>
      <c r="C420" s="143" t="str">
        <f t="array" ref="C420">ifs(and(isblank($A420),isblank($B420)),"", not(iserror(vlookup($A420&amp;$B420,'5) Release_Track'!$F:$F&amp;'5) Release_Track'!$G:$G,1,0))),vlookup($A420&amp;$B420,{'5) Release_Track'!$F:$F&amp;'5) Release_Track'!$G:$G,'5) Release_Track'!$H:$H},2,0), or(and(not(isblank($B420)),$B420=$B419,$A420&lt;&gt;$A419),and(not(isblank($A420)),$A420=$A419,$B420&lt;&gt;$B419)),"ID LISTS UNALIGNED",and($A420&lt;&gt;"",countif('5) Release_Track'!$F:$F,$A420)=0),"NO ISRC MATCH in Release_Track",and($B420&lt;&gt;"",countif('5) Release_Track'!$G:$G,$B420)=0),"NO CATALOG ID MATCH in Release_Track",iserror(vlookup($A420&amp;$B420,'5) Release_Track'!$F:$F&amp;'5) Release_Track'!$G:$G,1,0)),"NO ISRC-CATALOG ID pair MATCH in Release_Track" )</f>
        <v/>
      </c>
      <c r="D420" s="143" t="str">
        <f t="array" ref="D420">ifs(and(isblank($A420),isblank($B420)),"", not(iserror(vlookup($A420&amp;$B420,'5) Release_Track'!$F:$F&amp;'5) Release_Track'!$G:$G,1,0))),vlookup($A420&amp;$B420,{'5) Release_Track'!$F:$F&amp;'5) Release_Track'!$G:$G,'5) Release_Track'!$I:$I},2,0), or(and(not(isblank($B420)),$B420=$B419,$A420&lt;&gt;$A419),and(not(isblank($A420)),$A420=$A419,$B420&lt;&gt;$B419)),"ID LISTS UNALIGNED",and($A420&lt;&gt;"",countif('5) Release_Track'!$F:$F,$A420)=0),"NO ISRC MATCH in Release_Track",and($B420&lt;&gt;"",countif('5) Release_Track'!$G:$G,$B420)=0),"NO CATALOG ID MATCH in Release_Track",iserror(vlookup($A420&amp;$B420,'5) Release_Track'!$F:$F&amp;'5) Release_Track'!$G:$G,1,0)),"NO ISRC-CATALOG ID pair MATCH in Release_Track" )</f>
        <v/>
      </c>
      <c r="E420" s="135"/>
      <c r="F420" s="20"/>
      <c r="G420" s="203"/>
      <c r="H420" s="143" t="str">
        <f t="shared" si="1"/>
        <v/>
      </c>
      <c r="I420" s="20"/>
      <c r="J420" s="20"/>
      <c r="K420" s="20"/>
    </row>
    <row r="421">
      <c r="B421" s="116"/>
      <c r="C421" s="143" t="str">
        <f t="array" ref="C421">ifs(and(isblank($A421),isblank($B421)),"", not(iserror(vlookup($A421&amp;$B421,'5) Release_Track'!$F:$F&amp;'5) Release_Track'!$G:$G,1,0))),vlookup($A421&amp;$B421,{'5) Release_Track'!$F:$F&amp;'5) Release_Track'!$G:$G,'5) Release_Track'!$H:$H},2,0), or(and(not(isblank($B421)),$B421=$B420,$A421&lt;&gt;$A420),and(not(isblank($A421)),$A421=$A420,$B421&lt;&gt;$B420)),"ID LISTS UNALIGNED",and($A421&lt;&gt;"",countif('5) Release_Track'!$F:$F,$A421)=0),"NO ISRC MATCH in Release_Track",and($B421&lt;&gt;"",countif('5) Release_Track'!$G:$G,$B421)=0),"NO CATALOG ID MATCH in Release_Track",iserror(vlookup($A421&amp;$B421,'5) Release_Track'!$F:$F&amp;'5) Release_Track'!$G:$G,1,0)),"NO ISRC-CATALOG ID pair MATCH in Release_Track" )</f>
        <v/>
      </c>
      <c r="D421" s="143" t="str">
        <f t="array" ref="D421">ifs(and(isblank($A421),isblank($B421)),"", not(iserror(vlookup($A421&amp;$B421,'5) Release_Track'!$F:$F&amp;'5) Release_Track'!$G:$G,1,0))),vlookup($A421&amp;$B421,{'5) Release_Track'!$F:$F&amp;'5) Release_Track'!$G:$G,'5) Release_Track'!$I:$I},2,0), or(and(not(isblank($B421)),$B421=$B420,$A421&lt;&gt;$A420),and(not(isblank($A421)),$A421=$A420,$B421&lt;&gt;$B420)),"ID LISTS UNALIGNED",and($A421&lt;&gt;"",countif('5) Release_Track'!$F:$F,$A421)=0),"NO ISRC MATCH in Release_Track",and($B421&lt;&gt;"",countif('5) Release_Track'!$G:$G,$B421)=0),"NO CATALOG ID MATCH in Release_Track",iserror(vlookup($A421&amp;$B421,'5) Release_Track'!$F:$F&amp;'5) Release_Track'!$G:$G,1,0)),"NO ISRC-CATALOG ID pair MATCH in Release_Track" )</f>
        <v/>
      </c>
      <c r="E421" s="135"/>
      <c r="F421" s="20"/>
      <c r="G421" s="203"/>
      <c r="H421" s="143" t="str">
        <f t="shared" si="1"/>
        <v/>
      </c>
      <c r="I421" s="20"/>
      <c r="J421" s="20"/>
      <c r="K421" s="20"/>
    </row>
    <row r="422">
      <c r="B422" s="116"/>
      <c r="C422" s="143" t="str">
        <f t="array" ref="C422">ifs(and(isblank($A422),isblank($B422)),"", not(iserror(vlookup($A422&amp;$B422,'5) Release_Track'!$F:$F&amp;'5) Release_Track'!$G:$G,1,0))),vlookup($A422&amp;$B422,{'5) Release_Track'!$F:$F&amp;'5) Release_Track'!$G:$G,'5) Release_Track'!$H:$H},2,0), or(and(not(isblank($B422)),$B422=$B421,$A422&lt;&gt;$A421),and(not(isblank($A422)),$A422=$A421,$B422&lt;&gt;$B421)),"ID LISTS UNALIGNED",and($A422&lt;&gt;"",countif('5) Release_Track'!$F:$F,$A422)=0),"NO ISRC MATCH in Release_Track",and($B422&lt;&gt;"",countif('5) Release_Track'!$G:$G,$B422)=0),"NO CATALOG ID MATCH in Release_Track",iserror(vlookup($A422&amp;$B422,'5) Release_Track'!$F:$F&amp;'5) Release_Track'!$G:$G,1,0)),"NO ISRC-CATALOG ID pair MATCH in Release_Track" )</f>
        <v/>
      </c>
      <c r="D422" s="143" t="str">
        <f t="array" ref="D422">ifs(and(isblank($A422),isblank($B422)),"", not(iserror(vlookup($A422&amp;$B422,'5) Release_Track'!$F:$F&amp;'5) Release_Track'!$G:$G,1,0))),vlookup($A422&amp;$B422,{'5) Release_Track'!$F:$F&amp;'5) Release_Track'!$G:$G,'5) Release_Track'!$I:$I},2,0), or(and(not(isblank($B422)),$B422=$B421,$A422&lt;&gt;$A421),and(not(isblank($A422)),$A422=$A421,$B422&lt;&gt;$B421)),"ID LISTS UNALIGNED",and($A422&lt;&gt;"",countif('5) Release_Track'!$F:$F,$A422)=0),"NO ISRC MATCH in Release_Track",and($B422&lt;&gt;"",countif('5) Release_Track'!$G:$G,$B422)=0),"NO CATALOG ID MATCH in Release_Track",iserror(vlookup($A422&amp;$B422,'5) Release_Track'!$F:$F&amp;'5) Release_Track'!$G:$G,1,0)),"NO ISRC-CATALOG ID pair MATCH in Release_Track" )</f>
        <v/>
      </c>
      <c r="E422" s="135"/>
      <c r="F422" s="20"/>
      <c r="G422" s="203"/>
      <c r="H422" s="143" t="str">
        <f t="shared" si="1"/>
        <v/>
      </c>
      <c r="I422" s="20"/>
      <c r="J422" s="20"/>
      <c r="K422" s="20"/>
    </row>
    <row r="423">
      <c r="B423" s="116"/>
      <c r="C423" s="143" t="str">
        <f t="array" ref="C423">ifs(and(isblank($A423),isblank($B423)),"", not(iserror(vlookup($A423&amp;$B423,'5) Release_Track'!$F:$F&amp;'5) Release_Track'!$G:$G,1,0))),vlookup($A423&amp;$B423,{'5) Release_Track'!$F:$F&amp;'5) Release_Track'!$G:$G,'5) Release_Track'!$H:$H},2,0), or(and(not(isblank($B423)),$B423=$B422,$A423&lt;&gt;$A422),and(not(isblank($A423)),$A423=$A422,$B423&lt;&gt;$B422)),"ID LISTS UNALIGNED",and($A423&lt;&gt;"",countif('5) Release_Track'!$F:$F,$A423)=0),"NO ISRC MATCH in Release_Track",and($B423&lt;&gt;"",countif('5) Release_Track'!$G:$G,$B423)=0),"NO CATALOG ID MATCH in Release_Track",iserror(vlookup($A423&amp;$B423,'5) Release_Track'!$F:$F&amp;'5) Release_Track'!$G:$G,1,0)),"NO ISRC-CATALOG ID pair MATCH in Release_Track" )</f>
        <v/>
      </c>
      <c r="D423" s="143" t="str">
        <f t="array" ref="D423">ifs(and(isblank($A423),isblank($B423)),"", not(iserror(vlookup($A423&amp;$B423,'5) Release_Track'!$F:$F&amp;'5) Release_Track'!$G:$G,1,0))),vlookup($A423&amp;$B423,{'5) Release_Track'!$F:$F&amp;'5) Release_Track'!$G:$G,'5) Release_Track'!$I:$I},2,0), or(and(not(isblank($B423)),$B423=$B422,$A423&lt;&gt;$A422),and(not(isblank($A423)),$A423=$A422,$B423&lt;&gt;$B422)),"ID LISTS UNALIGNED",and($A423&lt;&gt;"",countif('5) Release_Track'!$F:$F,$A423)=0),"NO ISRC MATCH in Release_Track",and($B423&lt;&gt;"",countif('5) Release_Track'!$G:$G,$B423)=0),"NO CATALOG ID MATCH in Release_Track",iserror(vlookup($A423&amp;$B423,'5) Release_Track'!$F:$F&amp;'5) Release_Track'!$G:$G,1,0)),"NO ISRC-CATALOG ID pair MATCH in Release_Track" )</f>
        <v/>
      </c>
      <c r="E423" s="135"/>
      <c r="F423" s="20"/>
      <c r="G423" s="203"/>
      <c r="H423" s="143" t="str">
        <f t="shared" si="1"/>
        <v/>
      </c>
      <c r="I423" s="20"/>
      <c r="J423" s="20"/>
      <c r="K423" s="20"/>
    </row>
    <row r="424">
      <c r="B424" s="116"/>
      <c r="C424" s="143" t="str">
        <f t="array" ref="C424">ifs(and(isblank($A424),isblank($B424)),"", not(iserror(vlookup($A424&amp;$B424,'5) Release_Track'!$F:$F&amp;'5) Release_Track'!$G:$G,1,0))),vlookup($A424&amp;$B424,{'5) Release_Track'!$F:$F&amp;'5) Release_Track'!$G:$G,'5) Release_Track'!$H:$H},2,0), or(and(not(isblank($B424)),$B424=$B423,$A424&lt;&gt;$A423),and(not(isblank($A424)),$A424=$A423,$B424&lt;&gt;$B423)),"ID LISTS UNALIGNED",and($A424&lt;&gt;"",countif('5) Release_Track'!$F:$F,$A424)=0),"NO ISRC MATCH in Release_Track",and($B424&lt;&gt;"",countif('5) Release_Track'!$G:$G,$B424)=0),"NO CATALOG ID MATCH in Release_Track",iserror(vlookup($A424&amp;$B424,'5) Release_Track'!$F:$F&amp;'5) Release_Track'!$G:$G,1,0)),"NO ISRC-CATALOG ID pair MATCH in Release_Track" )</f>
        <v/>
      </c>
      <c r="D424" s="143" t="str">
        <f t="array" ref="D424">ifs(and(isblank($A424),isblank($B424)),"", not(iserror(vlookup($A424&amp;$B424,'5) Release_Track'!$F:$F&amp;'5) Release_Track'!$G:$G,1,0))),vlookup($A424&amp;$B424,{'5) Release_Track'!$F:$F&amp;'5) Release_Track'!$G:$G,'5) Release_Track'!$I:$I},2,0), or(and(not(isblank($B424)),$B424=$B423,$A424&lt;&gt;$A423),and(not(isblank($A424)),$A424=$A423,$B424&lt;&gt;$B423)),"ID LISTS UNALIGNED",and($A424&lt;&gt;"",countif('5) Release_Track'!$F:$F,$A424)=0),"NO ISRC MATCH in Release_Track",and($B424&lt;&gt;"",countif('5) Release_Track'!$G:$G,$B424)=0),"NO CATALOG ID MATCH in Release_Track",iserror(vlookup($A424&amp;$B424,'5) Release_Track'!$F:$F&amp;'5) Release_Track'!$G:$G,1,0)),"NO ISRC-CATALOG ID pair MATCH in Release_Track" )</f>
        <v/>
      </c>
      <c r="E424" s="135"/>
      <c r="F424" s="20"/>
      <c r="G424" s="203"/>
      <c r="H424" s="143" t="str">
        <f t="shared" si="1"/>
        <v/>
      </c>
      <c r="I424" s="20"/>
      <c r="J424" s="20"/>
      <c r="K424" s="20"/>
    </row>
    <row r="425">
      <c r="B425" s="116"/>
      <c r="C425" s="143" t="str">
        <f t="array" ref="C425">ifs(and(isblank($A425),isblank($B425)),"", not(iserror(vlookup($A425&amp;$B425,'5) Release_Track'!$F:$F&amp;'5) Release_Track'!$G:$G,1,0))),vlookup($A425&amp;$B425,{'5) Release_Track'!$F:$F&amp;'5) Release_Track'!$G:$G,'5) Release_Track'!$H:$H},2,0), or(and(not(isblank($B425)),$B425=$B424,$A425&lt;&gt;$A424),and(not(isblank($A425)),$A425=$A424,$B425&lt;&gt;$B424)),"ID LISTS UNALIGNED",and($A425&lt;&gt;"",countif('5) Release_Track'!$F:$F,$A425)=0),"NO ISRC MATCH in Release_Track",and($B425&lt;&gt;"",countif('5) Release_Track'!$G:$G,$B425)=0),"NO CATALOG ID MATCH in Release_Track",iserror(vlookup($A425&amp;$B425,'5) Release_Track'!$F:$F&amp;'5) Release_Track'!$G:$G,1,0)),"NO ISRC-CATALOG ID pair MATCH in Release_Track" )</f>
        <v/>
      </c>
      <c r="D425" s="143" t="str">
        <f t="array" ref="D425">ifs(and(isblank($A425),isblank($B425)),"", not(iserror(vlookup($A425&amp;$B425,'5) Release_Track'!$F:$F&amp;'5) Release_Track'!$G:$G,1,0))),vlookup($A425&amp;$B425,{'5) Release_Track'!$F:$F&amp;'5) Release_Track'!$G:$G,'5) Release_Track'!$I:$I},2,0), or(and(not(isblank($B425)),$B425=$B424,$A425&lt;&gt;$A424),and(not(isblank($A425)),$A425=$A424,$B425&lt;&gt;$B424)),"ID LISTS UNALIGNED",and($A425&lt;&gt;"",countif('5) Release_Track'!$F:$F,$A425)=0),"NO ISRC MATCH in Release_Track",and($B425&lt;&gt;"",countif('5) Release_Track'!$G:$G,$B425)=0),"NO CATALOG ID MATCH in Release_Track",iserror(vlookup($A425&amp;$B425,'5) Release_Track'!$F:$F&amp;'5) Release_Track'!$G:$G,1,0)),"NO ISRC-CATALOG ID pair MATCH in Release_Track" )</f>
        <v/>
      </c>
      <c r="E425" s="135"/>
      <c r="F425" s="20"/>
      <c r="G425" s="203"/>
      <c r="H425" s="143" t="str">
        <f t="shared" si="1"/>
        <v/>
      </c>
      <c r="I425" s="20"/>
      <c r="J425" s="20"/>
      <c r="K425" s="20"/>
    </row>
    <row r="426">
      <c r="B426" s="116"/>
      <c r="C426" s="143" t="str">
        <f t="array" ref="C426">ifs(and(isblank($A426),isblank($B426)),"", not(iserror(vlookup($A426&amp;$B426,'5) Release_Track'!$F:$F&amp;'5) Release_Track'!$G:$G,1,0))),vlookup($A426&amp;$B426,{'5) Release_Track'!$F:$F&amp;'5) Release_Track'!$G:$G,'5) Release_Track'!$H:$H},2,0), or(and(not(isblank($B426)),$B426=$B425,$A426&lt;&gt;$A425),and(not(isblank($A426)),$A426=$A425,$B426&lt;&gt;$B425)),"ID LISTS UNALIGNED",and($A426&lt;&gt;"",countif('5) Release_Track'!$F:$F,$A426)=0),"NO ISRC MATCH in Release_Track",and($B426&lt;&gt;"",countif('5) Release_Track'!$G:$G,$B426)=0),"NO CATALOG ID MATCH in Release_Track",iserror(vlookup($A426&amp;$B426,'5) Release_Track'!$F:$F&amp;'5) Release_Track'!$G:$G,1,0)),"NO ISRC-CATALOG ID pair MATCH in Release_Track" )</f>
        <v/>
      </c>
      <c r="D426" s="143" t="str">
        <f t="array" ref="D426">ifs(and(isblank($A426),isblank($B426)),"", not(iserror(vlookup($A426&amp;$B426,'5) Release_Track'!$F:$F&amp;'5) Release_Track'!$G:$G,1,0))),vlookup($A426&amp;$B426,{'5) Release_Track'!$F:$F&amp;'5) Release_Track'!$G:$G,'5) Release_Track'!$I:$I},2,0), or(and(not(isblank($B426)),$B426=$B425,$A426&lt;&gt;$A425),and(not(isblank($A426)),$A426=$A425,$B426&lt;&gt;$B425)),"ID LISTS UNALIGNED",and($A426&lt;&gt;"",countif('5) Release_Track'!$F:$F,$A426)=0),"NO ISRC MATCH in Release_Track",and($B426&lt;&gt;"",countif('5) Release_Track'!$G:$G,$B426)=0),"NO CATALOG ID MATCH in Release_Track",iserror(vlookup($A426&amp;$B426,'5) Release_Track'!$F:$F&amp;'5) Release_Track'!$G:$G,1,0)),"NO ISRC-CATALOG ID pair MATCH in Release_Track" )</f>
        <v/>
      </c>
      <c r="E426" s="135"/>
      <c r="F426" s="20"/>
      <c r="G426" s="203"/>
      <c r="H426" s="143" t="str">
        <f t="shared" si="1"/>
        <v/>
      </c>
      <c r="I426" s="20"/>
      <c r="J426" s="20"/>
      <c r="K426" s="20"/>
    </row>
    <row r="427">
      <c r="B427" s="116"/>
      <c r="C427" s="143" t="str">
        <f t="array" ref="C427">ifs(and(isblank($A427),isblank($B427)),"", not(iserror(vlookup($A427&amp;$B427,'5) Release_Track'!$F:$F&amp;'5) Release_Track'!$G:$G,1,0))),vlookup($A427&amp;$B427,{'5) Release_Track'!$F:$F&amp;'5) Release_Track'!$G:$G,'5) Release_Track'!$H:$H},2,0), or(and(not(isblank($B427)),$B427=$B426,$A427&lt;&gt;$A426),and(not(isblank($A427)),$A427=$A426,$B427&lt;&gt;$B426)),"ID LISTS UNALIGNED",and($A427&lt;&gt;"",countif('5) Release_Track'!$F:$F,$A427)=0),"NO ISRC MATCH in Release_Track",and($B427&lt;&gt;"",countif('5) Release_Track'!$G:$G,$B427)=0),"NO CATALOG ID MATCH in Release_Track",iserror(vlookup($A427&amp;$B427,'5) Release_Track'!$F:$F&amp;'5) Release_Track'!$G:$G,1,0)),"NO ISRC-CATALOG ID pair MATCH in Release_Track" )</f>
        <v/>
      </c>
      <c r="D427" s="143" t="str">
        <f t="array" ref="D427">ifs(and(isblank($A427),isblank($B427)),"", not(iserror(vlookup($A427&amp;$B427,'5) Release_Track'!$F:$F&amp;'5) Release_Track'!$G:$G,1,0))),vlookup($A427&amp;$B427,{'5) Release_Track'!$F:$F&amp;'5) Release_Track'!$G:$G,'5) Release_Track'!$I:$I},2,0), or(and(not(isblank($B427)),$B427=$B426,$A427&lt;&gt;$A426),and(not(isblank($A427)),$A427=$A426,$B427&lt;&gt;$B426)),"ID LISTS UNALIGNED",and($A427&lt;&gt;"",countif('5) Release_Track'!$F:$F,$A427)=0),"NO ISRC MATCH in Release_Track",and($B427&lt;&gt;"",countif('5) Release_Track'!$G:$G,$B427)=0),"NO CATALOG ID MATCH in Release_Track",iserror(vlookup($A427&amp;$B427,'5) Release_Track'!$F:$F&amp;'5) Release_Track'!$G:$G,1,0)),"NO ISRC-CATALOG ID pair MATCH in Release_Track" )</f>
        <v/>
      </c>
      <c r="E427" s="135"/>
      <c r="F427" s="20"/>
      <c r="G427" s="203"/>
      <c r="H427" s="143" t="str">
        <f t="shared" si="1"/>
        <v/>
      </c>
      <c r="I427" s="20"/>
      <c r="J427" s="20"/>
      <c r="K427" s="20"/>
    </row>
    <row r="428">
      <c r="B428" s="116"/>
      <c r="C428" s="143" t="str">
        <f t="array" ref="C428">ifs(and(isblank($A428),isblank($B428)),"", not(iserror(vlookup($A428&amp;$B428,'5) Release_Track'!$F:$F&amp;'5) Release_Track'!$G:$G,1,0))),vlookup($A428&amp;$B428,{'5) Release_Track'!$F:$F&amp;'5) Release_Track'!$G:$G,'5) Release_Track'!$H:$H},2,0), or(and(not(isblank($B428)),$B428=$B427,$A428&lt;&gt;$A427),and(not(isblank($A428)),$A428=$A427,$B428&lt;&gt;$B427)),"ID LISTS UNALIGNED",and($A428&lt;&gt;"",countif('5) Release_Track'!$F:$F,$A428)=0),"NO ISRC MATCH in Release_Track",and($B428&lt;&gt;"",countif('5) Release_Track'!$G:$G,$B428)=0),"NO CATALOG ID MATCH in Release_Track",iserror(vlookup($A428&amp;$B428,'5) Release_Track'!$F:$F&amp;'5) Release_Track'!$G:$G,1,0)),"NO ISRC-CATALOG ID pair MATCH in Release_Track" )</f>
        <v/>
      </c>
      <c r="D428" s="143" t="str">
        <f t="array" ref="D428">ifs(and(isblank($A428),isblank($B428)),"", not(iserror(vlookup($A428&amp;$B428,'5) Release_Track'!$F:$F&amp;'5) Release_Track'!$G:$G,1,0))),vlookup($A428&amp;$B428,{'5) Release_Track'!$F:$F&amp;'5) Release_Track'!$G:$G,'5) Release_Track'!$I:$I},2,0), or(and(not(isblank($B428)),$B428=$B427,$A428&lt;&gt;$A427),and(not(isblank($A428)),$A428=$A427,$B428&lt;&gt;$B427)),"ID LISTS UNALIGNED",and($A428&lt;&gt;"",countif('5) Release_Track'!$F:$F,$A428)=0),"NO ISRC MATCH in Release_Track",and($B428&lt;&gt;"",countif('5) Release_Track'!$G:$G,$B428)=0),"NO CATALOG ID MATCH in Release_Track",iserror(vlookup($A428&amp;$B428,'5) Release_Track'!$F:$F&amp;'5) Release_Track'!$G:$G,1,0)),"NO ISRC-CATALOG ID pair MATCH in Release_Track" )</f>
        <v/>
      </c>
      <c r="E428" s="135"/>
      <c r="F428" s="20"/>
      <c r="G428" s="203"/>
      <c r="H428" s="143" t="str">
        <f t="shared" si="1"/>
        <v/>
      </c>
      <c r="I428" s="20"/>
      <c r="J428" s="20"/>
      <c r="K428" s="20"/>
    </row>
    <row r="429">
      <c r="B429" s="116"/>
      <c r="C429" s="143" t="str">
        <f t="array" ref="C429">ifs(and(isblank($A429),isblank($B429)),"", not(iserror(vlookup($A429&amp;$B429,'5) Release_Track'!$F:$F&amp;'5) Release_Track'!$G:$G,1,0))),vlookup($A429&amp;$B429,{'5) Release_Track'!$F:$F&amp;'5) Release_Track'!$G:$G,'5) Release_Track'!$H:$H},2,0), or(and(not(isblank($B429)),$B429=$B428,$A429&lt;&gt;$A428),and(not(isblank($A429)),$A429=$A428,$B429&lt;&gt;$B428)),"ID LISTS UNALIGNED",and($A429&lt;&gt;"",countif('5) Release_Track'!$F:$F,$A429)=0),"NO ISRC MATCH in Release_Track",and($B429&lt;&gt;"",countif('5) Release_Track'!$G:$G,$B429)=0),"NO CATALOG ID MATCH in Release_Track",iserror(vlookup($A429&amp;$B429,'5) Release_Track'!$F:$F&amp;'5) Release_Track'!$G:$G,1,0)),"NO ISRC-CATALOG ID pair MATCH in Release_Track" )</f>
        <v/>
      </c>
      <c r="D429" s="143" t="str">
        <f t="array" ref="D429">ifs(and(isblank($A429),isblank($B429)),"", not(iserror(vlookup($A429&amp;$B429,'5) Release_Track'!$F:$F&amp;'5) Release_Track'!$G:$G,1,0))),vlookup($A429&amp;$B429,{'5) Release_Track'!$F:$F&amp;'5) Release_Track'!$G:$G,'5) Release_Track'!$I:$I},2,0), or(and(not(isblank($B429)),$B429=$B428,$A429&lt;&gt;$A428),and(not(isblank($A429)),$A429=$A428,$B429&lt;&gt;$B428)),"ID LISTS UNALIGNED",and($A429&lt;&gt;"",countif('5) Release_Track'!$F:$F,$A429)=0),"NO ISRC MATCH in Release_Track",and($B429&lt;&gt;"",countif('5) Release_Track'!$G:$G,$B429)=0),"NO CATALOG ID MATCH in Release_Track",iserror(vlookup($A429&amp;$B429,'5) Release_Track'!$F:$F&amp;'5) Release_Track'!$G:$G,1,0)),"NO ISRC-CATALOG ID pair MATCH in Release_Track" )</f>
        <v/>
      </c>
      <c r="E429" s="135"/>
      <c r="F429" s="20"/>
      <c r="G429" s="203"/>
      <c r="H429" s="143" t="str">
        <f t="shared" si="1"/>
        <v/>
      </c>
      <c r="I429" s="20"/>
      <c r="J429" s="20"/>
      <c r="K429" s="20"/>
    </row>
    <row r="430">
      <c r="B430" s="116"/>
      <c r="C430" s="143" t="str">
        <f t="array" ref="C430">ifs(and(isblank($A430),isblank($B430)),"", not(iserror(vlookup($A430&amp;$B430,'5) Release_Track'!$F:$F&amp;'5) Release_Track'!$G:$G,1,0))),vlookup($A430&amp;$B430,{'5) Release_Track'!$F:$F&amp;'5) Release_Track'!$G:$G,'5) Release_Track'!$H:$H},2,0), or(and(not(isblank($B430)),$B430=$B429,$A430&lt;&gt;$A429),and(not(isblank($A430)),$A430=$A429,$B430&lt;&gt;$B429)),"ID LISTS UNALIGNED",and($A430&lt;&gt;"",countif('5) Release_Track'!$F:$F,$A430)=0),"NO ISRC MATCH in Release_Track",and($B430&lt;&gt;"",countif('5) Release_Track'!$G:$G,$B430)=0),"NO CATALOG ID MATCH in Release_Track",iserror(vlookup($A430&amp;$B430,'5) Release_Track'!$F:$F&amp;'5) Release_Track'!$G:$G,1,0)),"NO ISRC-CATALOG ID pair MATCH in Release_Track" )</f>
        <v/>
      </c>
      <c r="D430" s="143" t="str">
        <f t="array" ref="D430">ifs(and(isblank($A430),isblank($B430)),"", not(iserror(vlookup($A430&amp;$B430,'5) Release_Track'!$F:$F&amp;'5) Release_Track'!$G:$G,1,0))),vlookup($A430&amp;$B430,{'5) Release_Track'!$F:$F&amp;'5) Release_Track'!$G:$G,'5) Release_Track'!$I:$I},2,0), or(and(not(isblank($B430)),$B430=$B429,$A430&lt;&gt;$A429),and(not(isblank($A430)),$A430=$A429,$B430&lt;&gt;$B429)),"ID LISTS UNALIGNED",and($A430&lt;&gt;"",countif('5) Release_Track'!$F:$F,$A430)=0),"NO ISRC MATCH in Release_Track",and($B430&lt;&gt;"",countif('5) Release_Track'!$G:$G,$B430)=0),"NO CATALOG ID MATCH in Release_Track",iserror(vlookup($A430&amp;$B430,'5) Release_Track'!$F:$F&amp;'5) Release_Track'!$G:$G,1,0)),"NO ISRC-CATALOG ID pair MATCH in Release_Track" )</f>
        <v/>
      </c>
      <c r="E430" s="135"/>
      <c r="F430" s="20"/>
      <c r="G430" s="203"/>
      <c r="H430" s="143" t="str">
        <f t="shared" si="1"/>
        <v/>
      </c>
      <c r="I430" s="20"/>
      <c r="J430" s="20"/>
      <c r="K430" s="20"/>
    </row>
    <row r="431">
      <c r="B431" s="116"/>
      <c r="C431" s="143" t="str">
        <f t="array" ref="C431">ifs(and(isblank($A431),isblank($B431)),"", not(iserror(vlookup($A431&amp;$B431,'5) Release_Track'!$F:$F&amp;'5) Release_Track'!$G:$G,1,0))),vlookup($A431&amp;$B431,{'5) Release_Track'!$F:$F&amp;'5) Release_Track'!$G:$G,'5) Release_Track'!$H:$H},2,0), or(and(not(isblank($B431)),$B431=$B430,$A431&lt;&gt;$A430),and(not(isblank($A431)),$A431=$A430,$B431&lt;&gt;$B430)),"ID LISTS UNALIGNED",and($A431&lt;&gt;"",countif('5) Release_Track'!$F:$F,$A431)=0),"NO ISRC MATCH in Release_Track",and($B431&lt;&gt;"",countif('5) Release_Track'!$G:$G,$B431)=0),"NO CATALOG ID MATCH in Release_Track",iserror(vlookup($A431&amp;$B431,'5) Release_Track'!$F:$F&amp;'5) Release_Track'!$G:$G,1,0)),"NO ISRC-CATALOG ID pair MATCH in Release_Track" )</f>
        <v/>
      </c>
      <c r="D431" s="143" t="str">
        <f t="array" ref="D431">ifs(and(isblank($A431),isblank($B431)),"", not(iserror(vlookup($A431&amp;$B431,'5) Release_Track'!$F:$F&amp;'5) Release_Track'!$G:$G,1,0))),vlookup($A431&amp;$B431,{'5) Release_Track'!$F:$F&amp;'5) Release_Track'!$G:$G,'5) Release_Track'!$I:$I},2,0), or(and(not(isblank($B431)),$B431=$B430,$A431&lt;&gt;$A430),and(not(isblank($A431)),$A431=$A430,$B431&lt;&gt;$B430)),"ID LISTS UNALIGNED",and($A431&lt;&gt;"",countif('5) Release_Track'!$F:$F,$A431)=0),"NO ISRC MATCH in Release_Track",and($B431&lt;&gt;"",countif('5) Release_Track'!$G:$G,$B431)=0),"NO CATALOG ID MATCH in Release_Track",iserror(vlookup($A431&amp;$B431,'5) Release_Track'!$F:$F&amp;'5) Release_Track'!$G:$G,1,0)),"NO ISRC-CATALOG ID pair MATCH in Release_Track" )</f>
        <v/>
      </c>
      <c r="E431" s="135"/>
      <c r="F431" s="20"/>
      <c r="G431" s="203"/>
      <c r="H431" s="143" t="str">
        <f t="shared" si="1"/>
        <v/>
      </c>
      <c r="I431" s="20"/>
      <c r="J431" s="20"/>
      <c r="K431" s="20"/>
    </row>
    <row r="432">
      <c r="B432" s="116"/>
      <c r="C432" s="143" t="str">
        <f t="array" ref="C432">ifs(and(isblank($A432),isblank($B432)),"", not(iserror(vlookup($A432&amp;$B432,'5) Release_Track'!$F:$F&amp;'5) Release_Track'!$G:$G,1,0))),vlookup($A432&amp;$B432,{'5) Release_Track'!$F:$F&amp;'5) Release_Track'!$G:$G,'5) Release_Track'!$H:$H},2,0), or(and(not(isblank($B432)),$B432=$B431,$A432&lt;&gt;$A431),and(not(isblank($A432)),$A432=$A431,$B432&lt;&gt;$B431)),"ID LISTS UNALIGNED",and($A432&lt;&gt;"",countif('5) Release_Track'!$F:$F,$A432)=0),"NO ISRC MATCH in Release_Track",and($B432&lt;&gt;"",countif('5) Release_Track'!$G:$G,$B432)=0),"NO CATALOG ID MATCH in Release_Track",iserror(vlookup($A432&amp;$B432,'5) Release_Track'!$F:$F&amp;'5) Release_Track'!$G:$G,1,0)),"NO ISRC-CATALOG ID pair MATCH in Release_Track" )</f>
        <v/>
      </c>
      <c r="D432" s="143" t="str">
        <f t="array" ref="D432">ifs(and(isblank($A432),isblank($B432)),"", not(iserror(vlookup($A432&amp;$B432,'5) Release_Track'!$F:$F&amp;'5) Release_Track'!$G:$G,1,0))),vlookup($A432&amp;$B432,{'5) Release_Track'!$F:$F&amp;'5) Release_Track'!$G:$G,'5) Release_Track'!$I:$I},2,0), or(and(not(isblank($B432)),$B432=$B431,$A432&lt;&gt;$A431),and(not(isblank($A432)),$A432=$A431,$B432&lt;&gt;$B431)),"ID LISTS UNALIGNED",and($A432&lt;&gt;"",countif('5) Release_Track'!$F:$F,$A432)=0),"NO ISRC MATCH in Release_Track",and($B432&lt;&gt;"",countif('5) Release_Track'!$G:$G,$B432)=0),"NO CATALOG ID MATCH in Release_Track",iserror(vlookup($A432&amp;$B432,'5) Release_Track'!$F:$F&amp;'5) Release_Track'!$G:$G,1,0)),"NO ISRC-CATALOG ID pair MATCH in Release_Track" )</f>
        <v/>
      </c>
      <c r="E432" s="135"/>
      <c r="F432" s="20"/>
      <c r="G432" s="203"/>
      <c r="H432" s="143" t="str">
        <f t="shared" si="1"/>
        <v/>
      </c>
      <c r="I432" s="20"/>
      <c r="J432" s="20"/>
      <c r="K432" s="20"/>
    </row>
    <row r="433">
      <c r="B433" s="116"/>
      <c r="C433" s="143" t="str">
        <f t="array" ref="C433">ifs(and(isblank($A433),isblank($B433)),"", not(iserror(vlookup($A433&amp;$B433,'5) Release_Track'!$F:$F&amp;'5) Release_Track'!$G:$G,1,0))),vlookup($A433&amp;$B433,{'5) Release_Track'!$F:$F&amp;'5) Release_Track'!$G:$G,'5) Release_Track'!$H:$H},2,0), or(and(not(isblank($B433)),$B433=$B432,$A433&lt;&gt;$A432),and(not(isblank($A433)),$A433=$A432,$B433&lt;&gt;$B432)),"ID LISTS UNALIGNED",and($A433&lt;&gt;"",countif('5) Release_Track'!$F:$F,$A433)=0),"NO ISRC MATCH in Release_Track",and($B433&lt;&gt;"",countif('5) Release_Track'!$G:$G,$B433)=0),"NO CATALOG ID MATCH in Release_Track",iserror(vlookup($A433&amp;$B433,'5) Release_Track'!$F:$F&amp;'5) Release_Track'!$G:$G,1,0)),"NO ISRC-CATALOG ID pair MATCH in Release_Track" )</f>
        <v/>
      </c>
      <c r="D433" s="143" t="str">
        <f t="array" ref="D433">ifs(and(isblank($A433),isblank($B433)),"", not(iserror(vlookup($A433&amp;$B433,'5) Release_Track'!$F:$F&amp;'5) Release_Track'!$G:$G,1,0))),vlookup($A433&amp;$B433,{'5) Release_Track'!$F:$F&amp;'5) Release_Track'!$G:$G,'5) Release_Track'!$I:$I},2,0), or(and(not(isblank($B433)),$B433=$B432,$A433&lt;&gt;$A432),and(not(isblank($A433)),$A433=$A432,$B433&lt;&gt;$B432)),"ID LISTS UNALIGNED",and($A433&lt;&gt;"",countif('5) Release_Track'!$F:$F,$A433)=0),"NO ISRC MATCH in Release_Track",and($B433&lt;&gt;"",countif('5) Release_Track'!$G:$G,$B433)=0),"NO CATALOG ID MATCH in Release_Track",iserror(vlookup($A433&amp;$B433,'5) Release_Track'!$F:$F&amp;'5) Release_Track'!$G:$G,1,0)),"NO ISRC-CATALOG ID pair MATCH in Release_Track" )</f>
        <v/>
      </c>
      <c r="E433" s="135"/>
      <c r="F433" s="20"/>
      <c r="G433" s="203"/>
      <c r="H433" s="143" t="str">
        <f t="shared" si="1"/>
        <v/>
      </c>
      <c r="I433" s="20"/>
      <c r="J433" s="20"/>
      <c r="K433" s="20"/>
    </row>
    <row r="434">
      <c r="B434" s="116"/>
      <c r="C434" s="143" t="str">
        <f t="array" ref="C434">ifs(and(isblank($A434),isblank($B434)),"", not(iserror(vlookup($A434&amp;$B434,'5) Release_Track'!$F:$F&amp;'5) Release_Track'!$G:$G,1,0))),vlookup($A434&amp;$B434,{'5) Release_Track'!$F:$F&amp;'5) Release_Track'!$G:$G,'5) Release_Track'!$H:$H},2,0), or(and(not(isblank($B434)),$B434=$B433,$A434&lt;&gt;$A433),and(not(isblank($A434)),$A434=$A433,$B434&lt;&gt;$B433)),"ID LISTS UNALIGNED",and($A434&lt;&gt;"",countif('5) Release_Track'!$F:$F,$A434)=0),"NO ISRC MATCH in Release_Track",and($B434&lt;&gt;"",countif('5) Release_Track'!$G:$G,$B434)=0),"NO CATALOG ID MATCH in Release_Track",iserror(vlookup($A434&amp;$B434,'5) Release_Track'!$F:$F&amp;'5) Release_Track'!$G:$G,1,0)),"NO ISRC-CATALOG ID pair MATCH in Release_Track" )</f>
        <v/>
      </c>
      <c r="D434" s="143" t="str">
        <f t="array" ref="D434">ifs(and(isblank($A434),isblank($B434)),"", not(iserror(vlookup($A434&amp;$B434,'5) Release_Track'!$F:$F&amp;'5) Release_Track'!$G:$G,1,0))),vlookup($A434&amp;$B434,{'5) Release_Track'!$F:$F&amp;'5) Release_Track'!$G:$G,'5) Release_Track'!$I:$I},2,0), or(and(not(isblank($B434)),$B434=$B433,$A434&lt;&gt;$A433),and(not(isblank($A434)),$A434=$A433,$B434&lt;&gt;$B433)),"ID LISTS UNALIGNED",and($A434&lt;&gt;"",countif('5) Release_Track'!$F:$F,$A434)=0),"NO ISRC MATCH in Release_Track",and($B434&lt;&gt;"",countif('5) Release_Track'!$G:$G,$B434)=0),"NO CATALOG ID MATCH in Release_Track",iserror(vlookup($A434&amp;$B434,'5) Release_Track'!$F:$F&amp;'5) Release_Track'!$G:$G,1,0)),"NO ISRC-CATALOG ID pair MATCH in Release_Track" )</f>
        <v/>
      </c>
      <c r="E434" s="135"/>
      <c r="F434" s="20"/>
      <c r="G434" s="203"/>
      <c r="H434" s="143" t="str">
        <f t="shared" si="1"/>
        <v/>
      </c>
      <c r="I434" s="20"/>
      <c r="J434" s="20"/>
      <c r="K434" s="20"/>
    </row>
    <row r="435">
      <c r="B435" s="116"/>
      <c r="C435" s="143" t="str">
        <f t="array" ref="C435">ifs(and(isblank($A435),isblank($B435)),"", not(iserror(vlookup($A435&amp;$B435,'5) Release_Track'!$F:$F&amp;'5) Release_Track'!$G:$G,1,0))),vlookup($A435&amp;$B435,{'5) Release_Track'!$F:$F&amp;'5) Release_Track'!$G:$G,'5) Release_Track'!$H:$H},2,0), or(and(not(isblank($B435)),$B435=$B434,$A435&lt;&gt;$A434),and(not(isblank($A435)),$A435=$A434,$B435&lt;&gt;$B434)),"ID LISTS UNALIGNED",and($A435&lt;&gt;"",countif('5) Release_Track'!$F:$F,$A435)=0),"NO ISRC MATCH in Release_Track",and($B435&lt;&gt;"",countif('5) Release_Track'!$G:$G,$B435)=0),"NO CATALOG ID MATCH in Release_Track",iserror(vlookup($A435&amp;$B435,'5) Release_Track'!$F:$F&amp;'5) Release_Track'!$G:$G,1,0)),"NO ISRC-CATALOG ID pair MATCH in Release_Track" )</f>
        <v/>
      </c>
      <c r="D435" s="143" t="str">
        <f t="array" ref="D435">ifs(and(isblank($A435),isblank($B435)),"", not(iserror(vlookup($A435&amp;$B435,'5) Release_Track'!$F:$F&amp;'5) Release_Track'!$G:$G,1,0))),vlookup($A435&amp;$B435,{'5) Release_Track'!$F:$F&amp;'5) Release_Track'!$G:$G,'5) Release_Track'!$I:$I},2,0), or(and(not(isblank($B435)),$B435=$B434,$A435&lt;&gt;$A434),and(not(isblank($A435)),$A435=$A434,$B435&lt;&gt;$B434)),"ID LISTS UNALIGNED",and($A435&lt;&gt;"",countif('5) Release_Track'!$F:$F,$A435)=0),"NO ISRC MATCH in Release_Track",and($B435&lt;&gt;"",countif('5) Release_Track'!$G:$G,$B435)=0),"NO CATALOG ID MATCH in Release_Track",iserror(vlookup($A435&amp;$B435,'5) Release_Track'!$F:$F&amp;'5) Release_Track'!$G:$G,1,0)),"NO ISRC-CATALOG ID pair MATCH in Release_Track" )</f>
        <v/>
      </c>
      <c r="E435" s="135"/>
      <c r="F435" s="20"/>
      <c r="G435" s="203"/>
      <c r="H435" s="143" t="str">
        <f t="shared" si="1"/>
        <v/>
      </c>
      <c r="I435" s="20"/>
      <c r="J435" s="20"/>
      <c r="K435" s="20"/>
    </row>
    <row r="436">
      <c r="B436" s="116"/>
      <c r="C436" s="143" t="str">
        <f t="array" ref="C436">ifs(and(isblank($A436),isblank($B436)),"", not(iserror(vlookup($A436&amp;$B436,'5) Release_Track'!$F:$F&amp;'5) Release_Track'!$G:$G,1,0))),vlookup($A436&amp;$B436,{'5) Release_Track'!$F:$F&amp;'5) Release_Track'!$G:$G,'5) Release_Track'!$H:$H},2,0), or(and(not(isblank($B436)),$B436=$B435,$A436&lt;&gt;$A435),and(not(isblank($A436)),$A436=$A435,$B436&lt;&gt;$B435)),"ID LISTS UNALIGNED",and($A436&lt;&gt;"",countif('5) Release_Track'!$F:$F,$A436)=0),"NO ISRC MATCH in Release_Track",and($B436&lt;&gt;"",countif('5) Release_Track'!$G:$G,$B436)=0),"NO CATALOG ID MATCH in Release_Track",iserror(vlookup($A436&amp;$B436,'5) Release_Track'!$F:$F&amp;'5) Release_Track'!$G:$G,1,0)),"NO ISRC-CATALOG ID pair MATCH in Release_Track" )</f>
        <v/>
      </c>
      <c r="D436" s="143" t="str">
        <f t="array" ref="D436">ifs(and(isblank($A436),isblank($B436)),"", not(iserror(vlookup($A436&amp;$B436,'5) Release_Track'!$F:$F&amp;'5) Release_Track'!$G:$G,1,0))),vlookup($A436&amp;$B436,{'5) Release_Track'!$F:$F&amp;'5) Release_Track'!$G:$G,'5) Release_Track'!$I:$I},2,0), or(and(not(isblank($B436)),$B436=$B435,$A436&lt;&gt;$A435),and(not(isblank($A436)),$A436=$A435,$B436&lt;&gt;$B435)),"ID LISTS UNALIGNED",and($A436&lt;&gt;"",countif('5) Release_Track'!$F:$F,$A436)=0),"NO ISRC MATCH in Release_Track",and($B436&lt;&gt;"",countif('5) Release_Track'!$G:$G,$B436)=0),"NO CATALOG ID MATCH in Release_Track",iserror(vlookup($A436&amp;$B436,'5) Release_Track'!$F:$F&amp;'5) Release_Track'!$G:$G,1,0)),"NO ISRC-CATALOG ID pair MATCH in Release_Track" )</f>
        <v/>
      </c>
      <c r="E436" s="135"/>
      <c r="F436" s="20"/>
      <c r="G436" s="203"/>
      <c r="H436" s="143" t="str">
        <f t="shared" si="1"/>
        <v/>
      </c>
      <c r="I436" s="20"/>
      <c r="J436" s="20"/>
      <c r="K436" s="20"/>
    </row>
    <row r="437">
      <c r="B437" s="116"/>
      <c r="C437" s="143" t="str">
        <f t="array" ref="C437">ifs(and(isblank($A437),isblank($B437)),"", not(iserror(vlookup($A437&amp;$B437,'5) Release_Track'!$F:$F&amp;'5) Release_Track'!$G:$G,1,0))),vlookup($A437&amp;$B437,{'5) Release_Track'!$F:$F&amp;'5) Release_Track'!$G:$G,'5) Release_Track'!$H:$H},2,0), or(and(not(isblank($B437)),$B437=$B436,$A437&lt;&gt;$A436),and(not(isblank($A437)),$A437=$A436,$B437&lt;&gt;$B436)),"ID LISTS UNALIGNED",and($A437&lt;&gt;"",countif('5) Release_Track'!$F:$F,$A437)=0),"NO ISRC MATCH in Release_Track",and($B437&lt;&gt;"",countif('5) Release_Track'!$G:$G,$B437)=0),"NO CATALOG ID MATCH in Release_Track",iserror(vlookup($A437&amp;$B437,'5) Release_Track'!$F:$F&amp;'5) Release_Track'!$G:$G,1,0)),"NO ISRC-CATALOG ID pair MATCH in Release_Track" )</f>
        <v/>
      </c>
      <c r="D437" s="143" t="str">
        <f t="array" ref="D437">ifs(and(isblank($A437),isblank($B437)),"", not(iserror(vlookup($A437&amp;$B437,'5) Release_Track'!$F:$F&amp;'5) Release_Track'!$G:$G,1,0))),vlookup($A437&amp;$B437,{'5) Release_Track'!$F:$F&amp;'5) Release_Track'!$G:$G,'5) Release_Track'!$I:$I},2,0), or(and(not(isblank($B437)),$B437=$B436,$A437&lt;&gt;$A436),and(not(isblank($A437)),$A437=$A436,$B437&lt;&gt;$B436)),"ID LISTS UNALIGNED",and($A437&lt;&gt;"",countif('5) Release_Track'!$F:$F,$A437)=0),"NO ISRC MATCH in Release_Track",and($B437&lt;&gt;"",countif('5) Release_Track'!$G:$G,$B437)=0),"NO CATALOG ID MATCH in Release_Track",iserror(vlookup($A437&amp;$B437,'5) Release_Track'!$F:$F&amp;'5) Release_Track'!$G:$G,1,0)),"NO ISRC-CATALOG ID pair MATCH in Release_Track" )</f>
        <v/>
      </c>
      <c r="E437" s="135"/>
      <c r="F437" s="20"/>
      <c r="G437" s="203"/>
      <c r="H437" s="143" t="str">
        <f t="shared" si="1"/>
        <v/>
      </c>
      <c r="I437" s="20"/>
      <c r="J437" s="20"/>
      <c r="K437" s="20"/>
    </row>
    <row r="438">
      <c r="B438" s="116"/>
      <c r="C438" s="143" t="str">
        <f t="array" ref="C438">ifs(and(isblank($A438),isblank($B438)),"", not(iserror(vlookup($A438&amp;$B438,'5) Release_Track'!$F:$F&amp;'5) Release_Track'!$G:$G,1,0))),vlookup($A438&amp;$B438,{'5) Release_Track'!$F:$F&amp;'5) Release_Track'!$G:$G,'5) Release_Track'!$H:$H},2,0), or(and(not(isblank($B438)),$B438=$B437,$A438&lt;&gt;$A437),and(not(isblank($A438)),$A438=$A437,$B438&lt;&gt;$B437)),"ID LISTS UNALIGNED",and($A438&lt;&gt;"",countif('5) Release_Track'!$F:$F,$A438)=0),"NO ISRC MATCH in Release_Track",and($B438&lt;&gt;"",countif('5) Release_Track'!$G:$G,$B438)=0),"NO CATALOG ID MATCH in Release_Track",iserror(vlookup($A438&amp;$B438,'5) Release_Track'!$F:$F&amp;'5) Release_Track'!$G:$G,1,0)),"NO ISRC-CATALOG ID pair MATCH in Release_Track" )</f>
        <v/>
      </c>
      <c r="D438" s="143" t="str">
        <f t="array" ref="D438">ifs(and(isblank($A438),isblank($B438)),"", not(iserror(vlookup($A438&amp;$B438,'5) Release_Track'!$F:$F&amp;'5) Release_Track'!$G:$G,1,0))),vlookup($A438&amp;$B438,{'5) Release_Track'!$F:$F&amp;'5) Release_Track'!$G:$G,'5) Release_Track'!$I:$I},2,0), or(and(not(isblank($B438)),$B438=$B437,$A438&lt;&gt;$A437),and(not(isblank($A438)),$A438=$A437,$B438&lt;&gt;$B437)),"ID LISTS UNALIGNED",and($A438&lt;&gt;"",countif('5) Release_Track'!$F:$F,$A438)=0),"NO ISRC MATCH in Release_Track",and($B438&lt;&gt;"",countif('5) Release_Track'!$G:$G,$B438)=0),"NO CATALOG ID MATCH in Release_Track",iserror(vlookup($A438&amp;$B438,'5) Release_Track'!$F:$F&amp;'5) Release_Track'!$G:$G,1,0)),"NO ISRC-CATALOG ID pair MATCH in Release_Track" )</f>
        <v/>
      </c>
      <c r="E438" s="135"/>
      <c r="F438" s="20"/>
      <c r="G438" s="203"/>
      <c r="H438" s="143" t="str">
        <f t="shared" si="1"/>
        <v/>
      </c>
      <c r="I438" s="20"/>
      <c r="J438" s="20"/>
      <c r="K438" s="20"/>
    </row>
    <row r="439">
      <c r="B439" s="116"/>
      <c r="C439" s="143" t="str">
        <f t="array" ref="C439">ifs(and(isblank($A439),isblank($B439)),"", not(iserror(vlookup($A439&amp;$B439,'5) Release_Track'!$F:$F&amp;'5) Release_Track'!$G:$G,1,0))),vlookup($A439&amp;$B439,{'5) Release_Track'!$F:$F&amp;'5) Release_Track'!$G:$G,'5) Release_Track'!$H:$H},2,0), or(and(not(isblank($B439)),$B439=$B438,$A439&lt;&gt;$A438),and(not(isblank($A439)),$A439=$A438,$B439&lt;&gt;$B438)),"ID LISTS UNALIGNED",and($A439&lt;&gt;"",countif('5) Release_Track'!$F:$F,$A439)=0),"NO ISRC MATCH in Release_Track",and($B439&lt;&gt;"",countif('5) Release_Track'!$G:$G,$B439)=0),"NO CATALOG ID MATCH in Release_Track",iserror(vlookup($A439&amp;$B439,'5) Release_Track'!$F:$F&amp;'5) Release_Track'!$G:$G,1,0)),"NO ISRC-CATALOG ID pair MATCH in Release_Track" )</f>
        <v/>
      </c>
      <c r="D439" s="143" t="str">
        <f t="array" ref="D439">ifs(and(isblank($A439),isblank($B439)),"", not(iserror(vlookup($A439&amp;$B439,'5) Release_Track'!$F:$F&amp;'5) Release_Track'!$G:$G,1,0))),vlookup($A439&amp;$B439,{'5) Release_Track'!$F:$F&amp;'5) Release_Track'!$G:$G,'5) Release_Track'!$I:$I},2,0), or(and(not(isblank($B439)),$B439=$B438,$A439&lt;&gt;$A438),and(not(isblank($A439)),$A439=$A438,$B439&lt;&gt;$B438)),"ID LISTS UNALIGNED",and($A439&lt;&gt;"",countif('5) Release_Track'!$F:$F,$A439)=0),"NO ISRC MATCH in Release_Track",and($B439&lt;&gt;"",countif('5) Release_Track'!$G:$G,$B439)=0),"NO CATALOG ID MATCH in Release_Track",iserror(vlookup($A439&amp;$B439,'5) Release_Track'!$F:$F&amp;'5) Release_Track'!$G:$G,1,0)),"NO ISRC-CATALOG ID pair MATCH in Release_Track" )</f>
        <v/>
      </c>
      <c r="E439" s="135"/>
      <c r="F439" s="20"/>
      <c r="G439" s="203"/>
      <c r="H439" s="143" t="str">
        <f t="shared" si="1"/>
        <v/>
      </c>
      <c r="I439" s="20"/>
      <c r="J439" s="20"/>
      <c r="K439" s="20"/>
    </row>
    <row r="440">
      <c r="B440" s="116"/>
      <c r="C440" s="143" t="str">
        <f t="array" ref="C440">ifs(and(isblank($A440),isblank($B440)),"", not(iserror(vlookup($A440&amp;$B440,'5) Release_Track'!$F:$F&amp;'5) Release_Track'!$G:$G,1,0))),vlookup($A440&amp;$B440,{'5) Release_Track'!$F:$F&amp;'5) Release_Track'!$G:$G,'5) Release_Track'!$H:$H},2,0), or(and(not(isblank($B440)),$B440=$B439,$A440&lt;&gt;$A439),and(not(isblank($A440)),$A440=$A439,$B440&lt;&gt;$B439)),"ID LISTS UNALIGNED",and($A440&lt;&gt;"",countif('5) Release_Track'!$F:$F,$A440)=0),"NO ISRC MATCH in Release_Track",and($B440&lt;&gt;"",countif('5) Release_Track'!$G:$G,$B440)=0),"NO CATALOG ID MATCH in Release_Track",iserror(vlookup($A440&amp;$B440,'5) Release_Track'!$F:$F&amp;'5) Release_Track'!$G:$G,1,0)),"NO ISRC-CATALOG ID pair MATCH in Release_Track" )</f>
        <v/>
      </c>
      <c r="D440" s="143" t="str">
        <f t="array" ref="D440">ifs(and(isblank($A440),isblank($B440)),"", not(iserror(vlookup($A440&amp;$B440,'5) Release_Track'!$F:$F&amp;'5) Release_Track'!$G:$G,1,0))),vlookup($A440&amp;$B440,{'5) Release_Track'!$F:$F&amp;'5) Release_Track'!$G:$G,'5) Release_Track'!$I:$I},2,0), or(and(not(isblank($B440)),$B440=$B439,$A440&lt;&gt;$A439),and(not(isblank($A440)),$A440=$A439,$B440&lt;&gt;$B439)),"ID LISTS UNALIGNED",and($A440&lt;&gt;"",countif('5) Release_Track'!$F:$F,$A440)=0),"NO ISRC MATCH in Release_Track",and($B440&lt;&gt;"",countif('5) Release_Track'!$G:$G,$B440)=0),"NO CATALOG ID MATCH in Release_Track",iserror(vlookup($A440&amp;$B440,'5) Release_Track'!$F:$F&amp;'5) Release_Track'!$G:$G,1,0)),"NO ISRC-CATALOG ID pair MATCH in Release_Track" )</f>
        <v/>
      </c>
      <c r="E440" s="135"/>
      <c r="F440" s="20"/>
      <c r="G440" s="203"/>
      <c r="H440" s="143" t="str">
        <f t="shared" si="1"/>
        <v/>
      </c>
      <c r="I440" s="20"/>
      <c r="J440" s="20"/>
      <c r="K440" s="20"/>
    </row>
    <row r="441">
      <c r="B441" s="116"/>
      <c r="C441" s="143" t="str">
        <f t="array" ref="C441">ifs(and(isblank($A441),isblank($B441)),"", not(iserror(vlookup($A441&amp;$B441,'5) Release_Track'!$F:$F&amp;'5) Release_Track'!$G:$G,1,0))),vlookup($A441&amp;$B441,{'5) Release_Track'!$F:$F&amp;'5) Release_Track'!$G:$G,'5) Release_Track'!$H:$H},2,0), or(and(not(isblank($B441)),$B441=$B440,$A441&lt;&gt;$A440),and(not(isblank($A441)),$A441=$A440,$B441&lt;&gt;$B440)),"ID LISTS UNALIGNED",and($A441&lt;&gt;"",countif('5) Release_Track'!$F:$F,$A441)=0),"NO ISRC MATCH in Release_Track",and($B441&lt;&gt;"",countif('5) Release_Track'!$G:$G,$B441)=0),"NO CATALOG ID MATCH in Release_Track",iserror(vlookup($A441&amp;$B441,'5) Release_Track'!$F:$F&amp;'5) Release_Track'!$G:$G,1,0)),"NO ISRC-CATALOG ID pair MATCH in Release_Track" )</f>
        <v/>
      </c>
      <c r="D441" s="143" t="str">
        <f t="array" ref="D441">ifs(and(isblank($A441),isblank($B441)),"", not(iserror(vlookup($A441&amp;$B441,'5) Release_Track'!$F:$F&amp;'5) Release_Track'!$G:$G,1,0))),vlookup($A441&amp;$B441,{'5) Release_Track'!$F:$F&amp;'5) Release_Track'!$G:$G,'5) Release_Track'!$I:$I},2,0), or(and(not(isblank($B441)),$B441=$B440,$A441&lt;&gt;$A440),and(not(isblank($A441)),$A441=$A440,$B441&lt;&gt;$B440)),"ID LISTS UNALIGNED",and($A441&lt;&gt;"",countif('5) Release_Track'!$F:$F,$A441)=0),"NO ISRC MATCH in Release_Track",and($B441&lt;&gt;"",countif('5) Release_Track'!$G:$G,$B441)=0),"NO CATALOG ID MATCH in Release_Track",iserror(vlookup($A441&amp;$B441,'5) Release_Track'!$F:$F&amp;'5) Release_Track'!$G:$G,1,0)),"NO ISRC-CATALOG ID pair MATCH in Release_Track" )</f>
        <v/>
      </c>
      <c r="E441" s="135"/>
      <c r="F441" s="20"/>
      <c r="G441" s="203"/>
      <c r="H441" s="143" t="str">
        <f t="shared" si="1"/>
        <v/>
      </c>
      <c r="I441" s="20"/>
      <c r="J441" s="20"/>
      <c r="K441" s="20"/>
    </row>
    <row r="442">
      <c r="B442" s="116"/>
      <c r="C442" s="143" t="str">
        <f t="array" ref="C442">ifs(and(isblank($A442),isblank($B442)),"", not(iserror(vlookup($A442&amp;$B442,'5) Release_Track'!$F:$F&amp;'5) Release_Track'!$G:$G,1,0))),vlookup($A442&amp;$B442,{'5) Release_Track'!$F:$F&amp;'5) Release_Track'!$G:$G,'5) Release_Track'!$H:$H},2,0), or(and(not(isblank($B442)),$B442=$B441,$A442&lt;&gt;$A441),and(not(isblank($A442)),$A442=$A441,$B442&lt;&gt;$B441)),"ID LISTS UNALIGNED",and($A442&lt;&gt;"",countif('5) Release_Track'!$F:$F,$A442)=0),"NO ISRC MATCH in Release_Track",and($B442&lt;&gt;"",countif('5) Release_Track'!$G:$G,$B442)=0),"NO CATALOG ID MATCH in Release_Track",iserror(vlookup($A442&amp;$B442,'5) Release_Track'!$F:$F&amp;'5) Release_Track'!$G:$G,1,0)),"NO ISRC-CATALOG ID pair MATCH in Release_Track" )</f>
        <v/>
      </c>
      <c r="D442" s="143" t="str">
        <f t="array" ref="D442">ifs(and(isblank($A442),isblank($B442)),"", not(iserror(vlookup($A442&amp;$B442,'5) Release_Track'!$F:$F&amp;'5) Release_Track'!$G:$G,1,0))),vlookup($A442&amp;$B442,{'5) Release_Track'!$F:$F&amp;'5) Release_Track'!$G:$G,'5) Release_Track'!$I:$I},2,0), or(and(not(isblank($B442)),$B442=$B441,$A442&lt;&gt;$A441),and(not(isblank($A442)),$A442=$A441,$B442&lt;&gt;$B441)),"ID LISTS UNALIGNED",and($A442&lt;&gt;"",countif('5) Release_Track'!$F:$F,$A442)=0),"NO ISRC MATCH in Release_Track",and($B442&lt;&gt;"",countif('5) Release_Track'!$G:$G,$B442)=0),"NO CATALOG ID MATCH in Release_Track",iserror(vlookup($A442&amp;$B442,'5) Release_Track'!$F:$F&amp;'5) Release_Track'!$G:$G,1,0)),"NO ISRC-CATALOG ID pair MATCH in Release_Track" )</f>
        <v/>
      </c>
      <c r="E442" s="135"/>
      <c r="F442" s="20"/>
      <c r="G442" s="203"/>
      <c r="H442" s="143" t="str">
        <f t="shared" si="1"/>
        <v/>
      </c>
      <c r="I442" s="20"/>
      <c r="J442" s="20"/>
      <c r="K442" s="20"/>
    </row>
    <row r="443">
      <c r="B443" s="116"/>
      <c r="C443" s="143" t="str">
        <f t="array" ref="C443">ifs(and(isblank($A443),isblank($B443)),"", not(iserror(vlookup($A443&amp;$B443,'5) Release_Track'!$F:$F&amp;'5) Release_Track'!$G:$G,1,0))),vlookup($A443&amp;$B443,{'5) Release_Track'!$F:$F&amp;'5) Release_Track'!$G:$G,'5) Release_Track'!$H:$H},2,0), or(and(not(isblank($B443)),$B443=$B442,$A443&lt;&gt;$A442),and(not(isblank($A443)),$A443=$A442,$B443&lt;&gt;$B442)),"ID LISTS UNALIGNED",and($A443&lt;&gt;"",countif('5) Release_Track'!$F:$F,$A443)=0),"NO ISRC MATCH in Release_Track",and($B443&lt;&gt;"",countif('5) Release_Track'!$G:$G,$B443)=0),"NO CATALOG ID MATCH in Release_Track",iserror(vlookup($A443&amp;$B443,'5) Release_Track'!$F:$F&amp;'5) Release_Track'!$G:$G,1,0)),"NO ISRC-CATALOG ID pair MATCH in Release_Track" )</f>
        <v/>
      </c>
      <c r="D443" s="143" t="str">
        <f t="array" ref="D443">ifs(and(isblank($A443),isblank($B443)),"", not(iserror(vlookup($A443&amp;$B443,'5) Release_Track'!$F:$F&amp;'5) Release_Track'!$G:$G,1,0))),vlookup($A443&amp;$B443,{'5) Release_Track'!$F:$F&amp;'5) Release_Track'!$G:$G,'5) Release_Track'!$I:$I},2,0), or(and(not(isblank($B443)),$B443=$B442,$A443&lt;&gt;$A442),and(not(isblank($A443)),$A443=$A442,$B443&lt;&gt;$B442)),"ID LISTS UNALIGNED",and($A443&lt;&gt;"",countif('5) Release_Track'!$F:$F,$A443)=0),"NO ISRC MATCH in Release_Track",and($B443&lt;&gt;"",countif('5) Release_Track'!$G:$G,$B443)=0),"NO CATALOG ID MATCH in Release_Track",iserror(vlookup($A443&amp;$B443,'5) Release_Track'!$F:$F&amp;'5) Release_Track'!$G:$G,1,0)),"NO ISRC-CATALOG ID pair MATCH in Release_Track" )</f>
        <v/>
      </c>
      <c r="E443" s="135"/>
      <c r="F443" s="20"/>
      <c r="G443" s="203"/>
      <c r="H443" s="143" t="str">
        <f t="shared" si="1"/>
        <v/>
      </c>
      <c r="I443" s="20"/>
      <c r="J443" s="20"/>
      <c r="K443" s="20"/>
    </row>
    <row r="444">
      <c r="B444" s="116"/>
      <c r="C444" s="143" t="str">
        <f t="array" ref="C444">ifs(and(isblank($A444),isblank($B444)),"", not(iserror(vlookup($A444&amp;$B444,'5) Release_Track'!$F:$F&amp;'5) Release_Track'!$G:$G,1,0))),vlookup($A444&amp;$B444,{'5) Release_Track'!$F:$F&amp;'5) Release_Track'!$G:$G,'5) Release_Track'!$H:$H},2,0), or(and(not(isblank($B444)),$B444=$B443,$A444&lt;&gt;$A443),and(not(isblank($A444)),$A444=$A443,$B444&lt;&gt;$B443)),"ID LISTS UNALIGNED",and($A444&lt;&gt;"",countif('5) Release_Track'!$F:$F,$A444)=0),"NO ISRC MATCH in Release_Track",and($B444&lt;&gt;"",countif('5) Release_Track'!$G:$G,$B444)=0),"NO CATALOG ID MATCH in Release_Track",iserror(vlookup($A444&amp;$B444,'5) Release_Track'!$F:$F&amp;'5) Release_Track'!$G:$G,1,0)),"NO ISRC-CATALOG ID pair MATCH in Release_Track" )</f>
        <v/>
      </c>
      <c r="D444" s="143" t="str">
        <f t="array" ref="D444">ifs(and(isblank($A444),isblank($B444)),"", not(iserror(vlookup($A444&amp;$B444,'5) Release_Track'!$F:$F&amp;'5) Release_Track'!$G:$G,1,0))),vlookup($A444&amp;$B444,{'5) Release_Track'!$F:$F&amp;'5) Release_Track'!$G:$G,'5) Release_Track'!$I:$I},2,0), or(and(not(isblank($B444)),$B444=$B443,$A444&lt;&gt;$A443),and(not(isblank($A444)),$A444=$A443,$B444&lt;&gt;$B443)),"ID LISTS UNALIGNED",and($A444&lt;&gt;"",countif('5) Release_Track'!$F:$F,$A444)=0),"NO ISRC MATCH in Release_Track",and($B444&lt;&gt;"",countif('5) Release_Track'!$G:$G,$B444)=0),"NO CATALOG ID MATCH in Release_Track",iserror(vlookup($A444&amp;$B444,'5) Release_Track'!$F:$F&amp;'5) Release_Track'!$G:$G,1,0)),"NO ISRC-CATALOG ID pair MATCH in Release_Track" )</f>
        <v/>
      </c>
      <c r="E444" s="135"/>
      <c r="F444" s="20"/>
      <c r="G444" s="203"/>
      <c r="H444" s="143" t="str">
        <f t="shared" si="1"/>
        <v/>
      </c>
      <c r="I444" s="20"/>
      <c r="J444" s="20"/>
      <c r="K444" s="20"/>
    </row>
    <row r="445">
      <c r="B445" s="116"/>
      <c r="C445" s="143" t="str">
        <f t="array" ref="C445">ifs(and(isblank($A445),isblank($B445)),"", not(iserror(vlookup($A445&amp;$B445,'5) Release_Track'!$F:$F&amp;'5) Release_Track'!$G:$G,1,0))),vlookup($A445&amp;$B445,{'5) Release_Track'!$F:$F&amp;'5) Release_Track'!$G:$G,'5) Release_Track'!$H:$H},2,0), or(and(not(isblank($B445)),$B445=$B444,$A445&lt;&gt;$A444),and(not(isblank($A445)),$A445=$A444,$B445&lt;&gt;$B444)),"ID LISTS UNALIGNED",and($A445&lt;&gt;"",countif('5) Release_Track'!$F:$F,$A445)=0),"NO ISRC MATCH in Release_Track",and($B445&lt;&gt;"",countif('5) Release_Track'!$G:$G,$B445)=0),"NO CATALOG ID MATCH in Release_Track",iserror(vlookup($A445&amp;$B445,'5) Release_Track'!$F:$F&amp;'5) Release_Track'!$G:$G,1,0)),"NO ISRC-CATALOG ID pair MATCH in Release_Track" )</f>
        <v/>
      </c>
      <c r="D445" s="143" t="str">
        <f t="array" ref="D445">ifs(and(isblank($A445),isblank($B445)),"", not(iserror(vlookup($A445&amp;$B445,'5) Release_Track'!$F:$F&amp;'5) Release_Track'!$G:$G,1,0))),vlookup($A445&amp;$B445,{'5) Release_Track'!$F:$F&amp;'5) Release_Track'!$G:$G,'5) Release_Track'!$I:$I},2,0), or(and(not(isblank($B445)),$B445=$B444,$A445&lt;&gt;$A444),and(not(isblank($A445)),$A445=$A444,$B445&lt;&gt;$B444)),"ID LISTS UNALIGNED",and($A445&lt;&gt;"",countif('5) Release_Track'!$F:$F,$A445)=0),"NO ISRC MATCH in Release_Track",and($B445&lt;&gt;"",countif('5) Release_Track'!$G:$G,$B445)=0),"NO CATALOG ID MATCH in Release_Track",iserror(vlookup($A445&amp;$B445,'5) Release_Track'!$F:$F&amp;'5) Release_Track'!$G:$G,1,0)),"NO ISRC-CATALOG ID pair MATCH in Release_Track" )</f>
        <v/>
      </c>
      <c r="E445" s="135"/>
      <c r="F445" s="20"/>
      <c r="G445" s="203"/>
      <c r="H445" s="143" t="str">
        <f t="shared" si="1"/>
        <v/>
      </c>
      <c r="I445" s="20"/>
      <c r="J445" s="20"/>
      <c r="K445" s="20"/>
    </row>
    <row r="446">
      <c r="B446" s="116"/>
      <c r="C446" s="143" t="str">
        <f t="array" ref="C446">ifs(and(isblank($A446),isblank($B446)),"", not(iserror(vlookup($A446&amp;$B446,'5) Release_Track'!$F:$F&amp;'5) Release_Track'!$G:$G,1,0))),vlookup($A446&amp;$B446,{'5) Release_Track'!$F:$F&amp;'5) Release_Track'!$G:$G,'5) Release_Track'!$H:$H},2,0), or(and(not(isblank($B446)),$B446=$B445,$A446&lt;&gt;$A445),and(not(isblank($A446)),$A446=$A445,$B446&lt;&gt;$B445)),"ID LISTS UNALIGNED",and($A446&lt;&gt;"",countif('5) Release_Track'!$F:$F,$A446)=0),"NO ISRC MATCH in Release_Track",and($B446&lt;&gt;"",countif('5) Release_Track'!$G:$G,$B446)=0),"NO CATALOG ID MATCH in Release_Track",iserror(vlookup($A446&amp;$B446,'5) Release_Track'!$F:$F&amp;'5) Release_Track'!$G:$G,1,0)),"NO ISRC-CATALOG ID pair MATCH in Release_Track" )</f>
        <v/>
      </c>
      <c r="D446" s="143" t="str">
        <f t="array" ref="D446">ifs(and(isblank($A446),isblank($B446)),"", not(iserror(vlookup($A446&amp;$B446,'5) Release_Track'!$F:$F&amp;'5) Release_Track'!$G:$G,1,0))),vlookup($A446&amp;$B446,{'5) Release_Track'!$F:$F&amp;'5) Release_Track'!$G:$G,'5) Release_Track'!$I:$I},2,0), or(and(not(isblank($B446)),$B446=$B445,$A446&lt;&gt;$A445),and(not(isblank($A446)),$A446=$A445,$B446&lt;&gt;$B445)),"ID LISTS UNALIGNED",and($A446&lt;&gt;"",countif('5) Release_Track'!$F:$F,$A446)=0),"NO ISRC MATCH in Release_Track",and($B446&lt;&gt;"",countif('5) Release_Track'!$G:$G,$B446)=0),"NO CATALOG ID MATCH in Release_Track",iserror(vlookup($A446&amp;$B446,'5) Release_Track'!$F:$F&amp;'5) Release_Track'!$G:$G,1,0)),"NO ISRC-CATALOG ID pair MATCH in Release_Track" )</f>
        <v/>
      </c>
      <c r="E446" s="135"/>
      <c r="F446" s="20"/>
      <c r="G446" s="203"/>
      <c r="H446" s="143" t="str">
        <f t="shared" si="1"/>
        <v/>
      </c>
      <c r="I446" s="20"/>
      <c r="J446" s="20"/>
      <c r="K446" s="20"/>
    </row>
    <row r="447">
      <c r="B447" s="116"/>
      <c r="C447" s="143" t="str">
        <f t="array" ref="C447">ifs(and(isblank($A447),isblank($B447)),"", not(iserror(vlookup($A447&amp;$B447,'5) Release_Track'!$F:$F&amp;'5) Release_Track'!$G:$G,1,0))),vlookup($A447&amp;$B447,{'5) Release_Track'!$F:$F&amp;'5) Release_Track'!$G:$G,'5) Release_Track'!$H:$H},2,0), or(and(not(isblank($B447)),$B447=$B446,$A447&lt;&gt;$A446),and(not(isblank($A447)),$A447=$A446,$B447&lt;&gt;$B446)),"ID LISTS UNALIGNED",and($A447&lt;&gt;"",countif('5) Release_Track'!$F:$F,$A447)=0),"NO ISRC MATCH in Release_Track",and($B447&lt;&gt;"",countif('5) Release_Track'!$G:$G,$B447)=0),"NO CATALOG ID MATCH in Release_Track",iserror(vlookup($A447&amp;$B447,'5) Release_Track'!$F:$F&amp;'5) Release_Track'!$G:$G,1,0)),"NO ISRC-CATALOG ID pair MATCH in Release_Track" )</f>
        <v/>
      </c>
      <c r="D447" s="143" t="str">
        <f t="array" ref="D447">ifs(and(isblank($A447),isblank($B447)),"", not(iserror(vlookup($A447&amp;$B447,'5) Release_Track'!$F:$F&amp;'5) Release_Track'!$G:$G,1,0))),vlookup($A447&amp;$B447,{'5) Release_Track'!$F:$F&amp;'5) Release_Track'!$G:$G,'5) Release_Track'!$I:$I},2,0), or(and(not(isblank($B447)),$B447=$B446,$A447&lt;&gt;$A446),and(not(isblank($A447)),$A447=$A446,$B447&lt;&gt;$B446)),"ID LISTS UNALIGNED",and($A447&lt;&gt;"",countif('5) Release_Track'!$F:$F,$A447)=0),"NO ISRC MATCH in Release_Track",and($B447&lt;&gt;"",countif('5) Release_Track'!$G:$G,$B447)=0),"NO CATALOG ID MATCH in Release_Track",iserror(vlookup($A447&amp;$B447,'5) Release_Track'!$F:$F&amp;'5) Release_Track'!$G:$G,1,0)),"NO ISRC-CATALOG ID pair MATCH in Release_Track" )</f>
        <v/>
      </c>
      <c r="E447" s="135"/>
      <c r="F447" s="20"/>
      <c r="G447" s="203"/>
      <c r="H447" s="143" t="str">
        <f t="shared" si="1"/>
        <v/>
      </c>
      <c r="I447" s="20"/>
      <c r="J447" s="20"/>
      <c r="K447" s="20"/>
    </row>
    <row r="448">
      <c r="B448" s="116"/>
      <c r="C448" s="143" t="str">
        <f t="array" ref="C448">ifs(and(isblank($A448),isblank($B448)),"", not(iserror(vlookup($A448&amp;$B448,'5) Release_Track'!$F:$F&amp;'5) Release_Track'!$G:$G,1,0))),vlookup($A448&amp;$B448,{'5) Release_Track'!$F:$F&amp;'5) Release_Track'!$G:$G,'5) Release_Track'!$H:$H},2,0), or(and(not(isblank($B448)),$B448=$B447,$A448&lt;&gt;$A447),and(not(isblank($A448)),$A448=$A447,$B448&lt;&gt;$B447)),"ID LISTS UNALIGNED",and($A448&lt;&gt;"",countif('5) Release_Track'!$F:$F,$A448)=0),"NO ISRC MATCH in Release_Track",and($B448&lt;&gt;"",countif('5) Release_Track'!$G:$G,$B448)=0),"NO CATALOG ID MATCH in Release_Track",iserror(vlookup($A448&amp;$B448,'5) Release_Track'!$F:$F&amp;'5) Release_Track'!$G:$G,1,0)),"NO ISRC-CATALOG ID pair MATCH in Release_Track" )</f>
        <v/>
      </c>
      <c r="D448" s="143" t="str">
        <f t="array" ref="D448">ifs(and(isblank($A448),isblank($B448)),"", not(iserror(vlookup($A448&amp;$B448,'5) Release_Track'!$F:$F&amp;'5) Release_Track'!$G:$G,1,0))),vlookup($A448&amp;$B448,{'5) Release_Track'!$F:$F&amp;'5) Release_Track'!$G:$G,'5) Release_Track'!$I:$I},2,0), or(and(not(isblank($B448)),$B448=$B447,$A448&lt;&gt;$A447),and(not(isblank($A448)),$A448=$A447,$B448&lt;&gt;$B447)),"ID LISTS UNALIGNED",and($A448&lt;&gt;"",countif('5) Release_Track'!$F:$F,$A448)=0),"NO ISRC MATCH in Release_Track",and($B448&lt;&gt;"",countif('5) Release_Track'!$G:$G,$B448)=0),"NO CATALOG ID MATCH in Release_Track",iserror(vlookup($A448&amp;$B448,'5) Release_Track'!$F:$F&amp;'5) Release_Track'!$G:$G,1,0)),"NO ISRC-CATALOG ID pair MATCH in Release_Track" )</f>
        <v/>
      </c>
      <c r="E448" s="135"/>
      <c r="F448" s="20"/>
      <c r="G448" s="203"/>
      <c r="H448" s="143" t="str">
        <f t="shared" si="1"/>
        <v/>
      </c>
      <c r="I448" s="20"/>
      <c r="J448" s="20"/>
      <c r="K448" s="20"/>
    </row>
    <row r="449">
      <c r="B449" s="116"/>
      <c r="C449" s="143" t="str">
        <f t="array" ref="C449">ifs(and(isblank($A449),isblank($B449)),"", not(iserror(vlookup($A449&amp;$B449,'5) Release_Track'!$F:$F&amp;'5) Release_Track'!$G:$G,1,0))),vlookup($A449&amp;$B449,{'5) Release_Track'!$F:$F&amp;'5) Release_Track'!$G:$G,'5) Release_Track'!$H:$H},2,0), or(and(not(isblank($B449)),$B449=$B448,$A449&lt;&gt;$A448),and(not(isblank($A449)),$A449=$A448,$B449&lt;&gt;$B448)),"ID LISTS UNALIGNED",and($A449&lt;&gt;"",countif('5) Release_Track'!$F:$F,$A449)=0),"NO ISRC MATCH in Release_Track",and($B449&lt;&gt;"",countif('5) Release_Track'!$G:$G,$B449)=0),"NO CATALOG ID MATCH in Release_Track",iserror(vlookup($A449&amp;$B449,'5) Release_Track'!$F:$F&amp;'5) Release_Track'!$G:$G,1,0)),"NO ISRC-CATALOG ID pair MATCH in Release_Track" )</f>
        <v/>
      </c>
      <c r="D449" s="143" t="str">
        <f t="array" ref="D449">ifs(and(isblank($A449),isblank($B449)),"", not(iserror(vlookup($A449&amp;$B449,'5) Release_Track'!$F:$F&amp;'5) Release_Track'!$G:$G,1,0))),vlookup($A449&amp;$B449,{'5) Release_Track'!$F:$F&amp;'5) Release_Track'!$G:$G,'5) Release_Track'!$I:$I},2,0), or(and(not(isblank($B449)),$B449=$B448,$A449&lt;&gt;$A448),and(not(isblank($A449)),$A449=$A448,$B449&lt;&gt;$B448)),"ID LISTS UNALIGNED",and($A449&lt;&gt;"",countif('5) Release_Track'!$F:$F,$A449)=0),"NO ISRC MATCH in Release_Track",and($B449&lt;&gt;"",countif('5) Release_Track'!$G:$G,$B449)=0),"NO CATALOG ID MATCH in Release_Track",iserror(vlookup($A449&amp;$B449,'5) Release_Track'!$F:$F&amp;'5) Release_Track'!$G:$G,1,0)),"NO ISRC-CATALOG ID pair MATCH in Release_Track" )</f>
        <v/>
      </c>
      <c r="E449" s="135"/>
      <c r="F449" s="20"/>
      <c r="G449" s="203"/>
      <c r="H449" s="143" t="str">
        <f t="shared" si="1"/>
        <v/>
      </c>
      <c r="I449" s="20"/>
      <c r="J449" s="20"/>
      <c r="K449" s="20"/>
    </row>
    <row r="450">
      <c r="B450" s="116"/>
      <c r="C450" s="143" t="str">
        <f t="array" ref="C450">ifs(and(isblank($A450),isblank($B450)),"", not(iserror(vlookup($A450&amp;$B450,'5) Release_Track'!$F:$F&amp;'5) Release_Track'!$G:$G,1,0))),vlookup($A450&amp;$B450,{'5) Release_Track'!$F:$F&amp;'5) Release_Track'!$G:$G,'5) Release_Track'!$H:$H},2,0), or(and(not(isblank($B450)),$B450=$B449,$A450&lt;&gt;$A449),and(not(isblank($A450)),$A450=$A449,$B450&lt;&gt;$B449)),"ID LISTS UNALIGNED",and($A450&lt;&gt;"",countif('5) Release_Track'!$F:$F,$A450)=0),"NO ISRC MATCH in Release_Track",and($B450&lt;&gt;"",countif('5) Release_Track'!$G:$G,$B450)=0),"NO CATALOG ID MATCH in Release_Track",iserror(vlookup($A450&amp;$B450,'5) Release_Track'!$F:$F&amp;'5) Release_Track'!$G:$G,1,0)),"NO ISRC-CATALOG ID pair MATCH in Release_Track" )</f>
        <v/>
      </c>
      <c r="D450" s="143" t="str">
        <f t="array" ref="D450">ifs(and(isblank($A450),isblank($B450)),"", not(iserror(vlookup($A450&amp;$B450,'5) Release_Track'!$F:$F&amp;'5) Release_Track'!$G:$G,1,0))),vlookup($A450&amp;$B450,{'5) Release_Track'!$F:$F&amp;'5) Release_Track'!$G:$G,'5) Release_Track'!$I:$I},2,0), or(and(not(isblank($B450)),$B450=$B449,$A450&lt;&gt;$A449),and(not(isblank($A450)),$A450=$A449,$B450&lt;&gt;$B449)),"ID LISTS UNALIGNED",and($A450&lt;&gt;"",countif('5) Release_Track'!$F:$F,$A450)=0),"NO ISRC MATCH in Release_Track",and($B450&lt;&gt;"",countif('5) Release_Track'!$G:$G,$B450)=0),"NO CATALOG ID MATCH in Release_Track",iserror(vlookup($A450&amp;$B450,'5) Release_Track'!$F:$F&amp;'5) Release_Track'!$G:$G,1,0)),"NO ISRC-CATALOG ID pair MATCH in Release_Track" )</f>
        <v/>
      </c>
      <c r="E450" s="135"/>
      <c r="F450" s="20"/>
      <c r="G450" s="203"/>
      <c r="H450" s="143" t="str">
        <f t="shared" si="1"/>
        <v/>
      </c>
      <c r="I450" s="20"/>
      <c r="J450" s="20"/>
      <c r="K450" s="20"/>
    </row>
    <row r="451">
      <c r="B451" s="116"/>
      <c r="C451" s="143" t="str">
        <f t="array" ref="C451">ifs(and(isblank($A451),isblank($B451)),"", not(iserror(vlookup($A451&amp;$B451,'5) Release_Track'!$F:$F&amp;'5) Release_Track'!$G:$G,1,0))),vlookup($A451&amp;$B451,{'5) Release_Track'!$F:$F&amp;'5) Release_Track'!$G:$G,'5) Release_Track'!$H:$H},2,0), or(and(not(isblank($B451)),$B451=$B450,$A451&lt;&gt;$A450),and(not(isblank($A451)),$A451=$A450,$B451&lt;&gt;$B450)),"ID LISTS UNALIGNED",and($A451&lt;&gt;"",countif('5) Release_Track'!$F:$F,$A451)=0),"NO ISRC MATCH in Release_Track",and($B451&lt;&gt;"",countif('5) Release_Track'!$G:$G,$B451)=0),"NO CATALOG ID MATCH in Release_Track",iserror(vlookup($A451&amp;$B451,'5) Release_Track'!$F:$F&amp;'5) Release_Track'!$G:$G,1,0)),"NO ISRC-CATALOG ID pair MATCH in Release_Track" )</f>
        <v/>
      </c>
      <c r="D451" s="143" t="str">
        <f t="array" ref="D451">ifs(and(isblank($A451),isblank($B451)),"", not(iserror(vlookup($A451&amp;$B451,'5) Release_Track'!$F:$F&amp;'5) Release_Track'!$G:$G,1,0))),vlookup($A451&amp;$B451,{'5) Release_Track'!$F:$F&amp;'5) Release_Track'!$G:$G,'5) Release_Track'!$I:$I},2,0), or(and(not(isblank($B451)),$B451=$B450,$A451&lt;&gt;$A450),and(not(isblank($A451)),$A451=$A450,$B451&lt;&gt;$B450)),"ID LISTS UNALIGNED",and($A451&lt;&gt;"",countif('5) Release_Track'!$F:$F,$A451)=0),"NO ISRC MATCH in Release_Track",and($B451&lt;&gt;"",countif('5) Release_Track'!$G:$G,$B451)=0),"NO CATALOG ID MATCH in Release_Track",iserror(vlookup($A451&amp;$B451,'5) Release_Track'!$F:$F&amp;'5) Release_Track'!$G:$G,1,0)),"NO ISRC-CATALOG ID pair MATCH in Release_Track" )</f>
        <v/>
      </c>
      <c r="E451" s="135"/>
      <c r="F451" s="20"/>
      <c r="G451" s="203"/>
      <c r="H451" s="143" t="str">
        <f t="shared" si="1"/>
        <v/>
      </c>
      <c r="I451" s="20"/>
      <c r="J451" s="20"/>
      <c r="K451" s="20"/>
    </row>
    <row r="452">
      <c r="B452" s="116"/>
      <c r="C452" s="143" t="str">
        <f t="array" ref="C452">ifs(and(isblank($A452),isblank($B452)),"", not(iserror(vlookup($A452&amp;$B452,'5) Release_Track'!$F:$F&amp;'5) Release_Track'!$G:$G,1,0))),vlookup($A452&amp;$B452,{'5) Release_Track'!$F:$F&amp;'5) Release_Track'!$G:$G,'5) Release_Track'!$H:$H},2,0), or(and(not(isblank($B452)),$B452=$B451,$A452&lt;&gt;$A451),and(not(isblank($A452)),$A452=$A451,$B452&lt;&gt;$B451)),"ID LISTS UNALIGNED",and($A452&lt;&gt;"",countif('5) Release_Track'!$F:$F,$A452)=0),"NO ISRC MATCH in Release_Track",and($B452&lt;&gt;"",countif('5) Release_Track'!$G:$G,$B452)=0),"NO CATALOG ID MATCH in Release_Track",iserror(vlookup($A452&amp;$B452,'5) Release_Track'!$F:$F&amp;'5) Release_Track'!$G:$G,1,0)),"NO ISRC-CATALOG ID pair MATCH in Release_Track" )</f>
        <v/>
      </c>
      <c r="D452" s="143" t="str">
        <f t="array" ref="D452">ifs(and(isblank($A452),isblank($B452)),"", not(iserror(vlookup($A452&amp;$B452,'5) Release_Track'!$F:$F&amp;'5) Release_Track'!$G:$G,1,0))),vlookup($A452&amp;$B452,{'5) Release_Track'!$F:$F&amp;'5) Release_Track'!$G:$G,'5) Release_Track'!$I:$I},2,0), or(and(not(isblank($B452)),$B452=$B451,$A452&lt;&gt;$A451),and(not(isblank($A452)),$A452=$A451,$B452&lt;&gt;$B451)),"ID LISTS UNALIGNED",and($A452&lt;&gt;"",countif('5) Release_Track'!$F:$F,$A452)=0),"NO ISRC MATCH in Release_Track",and($B452&lt;&gt;"",countif('5) Release_Track'!$G:$G,$B452)=0),"NO CATALOG ID MATCH in Release_Track",iserror(vlookup($A452&amp;$B452,'5) Release_Track'!$F:$F&amp;'5) Release_Track'!$G:$G,1,0)),"NO ISRC-CATALOG ID pair MATCH in Release_Track" )</f>
        <v/>
      </c>
      <c r="E452" s="135"/>
      <c r="F452" s="20"/>
      <c r="G452" s="203"/>
      <c r="H452" s="143" t="str">
        <f t="shared" si="1"/>
        <v/>
      </c>
      <c r="I452" s="20"/>
      <c r="J452" s="20"/>
      <c r="K452" s="20"/>
    </row>
    <row r="453">
      <c r="B453" s="116"/>
      <c r="C453" s="143" t="str">
        <f t="array" ref="C453">ifs(and(isblank($A453),isblank($B453)),"", not(iserror(vlookup($A453&amp;$B453,'5) Release_Track'!$F:$F&amp;'5) Release_Track'!$G:$G,1,0))),vlookup($A453&amp;$B453,{'5) Release_Track'!$F:$F&amp;'5) Release_Track'!$G:$G,'5) Release_Track'!$H:$H},2,0), or(and(not(isblank($B453)),$B453=$B452,$A453&lt;&gt;$A452),and(not(isblank($A453)),$A453=$A452,$B453&lt;&gt;$B452)),"ID LISTS UNALIGNED",and($A453&lt;&gt;"",countif('5) Release_Track'!$F:$F,$A453)=0),"NO ISRC MATCH in Release_Track",and($B453&lt;&gt;"",countif('5) Release_Track'!$G:$G,$B453)=0),"NO CATALOG ID MATCH in Release_Track",iserror(vlookup($A453&amp;$B453,'5) Release_Track'!$F:$F&amp;'5) Release_Track'!$G:$G,1,0)),"NO ISRC-CATALOG ID pair MATCH in Release_Track" )</f>
        <v/>
      </c>
      <c r="D453" s="143" t="str">
        <f t="array" ref="D453">ifs(and(isblank($A453),isblank($B453)),"", not(iserror(vlookup($A453&amp;$B453,'5) Release_Track'!$F:$F&amp;'5) Release_Track'!$G:$G,1,0))),vlookup($A453&amp;$B453,{'5) Release_Track'!$F:$F&amp;'5) Release_Track'!$G:$G,'5) Release_Track'!$I:$I},2,0), or(and(not(isblank($B453)),$B453=$B452,$A453&lt;&gt;$A452),and(not(isblank($A453)),$A453=$A452,$B453&lt;&gt;$B452)),"ID LISTS UNALIGNED",and($A453&lt;&gt;"",countif('5) Release_Track'!$F:$F,$A453)=0),"NO ISRC MATCH in Release_Track",and($B453&lt;&gt;"",countif('5) Release_Track'!$G:$G,$B453)=0),"NO CATALOG ID MATCH in Release_Track",iserror(vlookup($A453&amp;$B453,'5) Release_Track'!$F:$F&amp;'5) Release_Track'!$G:$G,1,0)),"NO ISRC-CATALOG ID pair MATCH in Release_Track" )</f>
        <v/>
      </c>
      <c r="E453" s="135"/>
      <c r="F453" s="20"/>
      <c r="G453" s="203"/>
      <c r="H453" s="143" t="str">
        <f t="shared" si="1"/>
        <v/>
      </c>
      <c r="I453" s="20"/>
      <c r="J453" s="20"/>
      <c r="K453" s="20"/>
    </row>
    <row r="454">
      <c r="B454" s="116"/>
      <c r="C454" s="143" t="str">
        <f t="array" ref="C454">ifs(and(isblank($A454),isblank($B454)),"", not(iserror(vlookup($A454&amp;$B454,'5) Release_Track'!$F:$F&amp;'5) Release_Track'!$G:$G,1,0))),vlookup($A454&amp;$B454,{'5) Release_Track'!$F:$F&amp;'5) Release_Track'!$G:$G,'5) Release_Track'!$H:$H},2,0), or(and(not(isblank($B454)),$B454=$B453,$A454&lt;&gt;$A453),and(not(isblank($A454)),$A454=$A453,$B454&lt;&gt;$B453)),"ID LISTS UNALIGNED",and($A454&lt;&gt;"",countif('5) Release_Track'!$F:$F,$A454)=0),"NO ISRC MATCH in Release_Track",and($B454&lt;&gt;"",countif('5) Release_Track'!$G:$G,$B454)=0),"NO CATALOG ID MATCH in Release_Track",iserror(vlookup($A454&amp;$B454,'5) Release_Track'!$F:$F&amp;'5) Release_Track'!$G:$G,1,0)),"NO ISRC-CATALOG ID pair MATCH in Release_Track" )</f>
        <v/>
      </c>
      <c r="D454" s="143" t="str">
        <f t="array" ref="D454">ifs(and(isblank($A454),isblank($B454)),"", not(iserror(vlookup($A454&amp;$B454,'5) Release_Track'!$F:$F&amp;'5) Release_Track'!$G:$G,1,0))),vlookup($A454&amp;$B454,{'5) Release_Track'!$F:$F&amp;'5) Release_Track'!$G:$G,'5) Release_Track'!$I:$I},2,0), or(and(not(isblank($B454)),$B454=$B453,$A454&lt;&gt;$A453),and(not(isblank($A454)),$A454=$A453,$B454&lt;&gt;$B453)),"ID LISTS UNALIGNED",and($A454&lt;&gt;"",countif('5) Release_Track'!$F:$F,$A454)=0),"NO ISRC MATCH in Release_Track",and($B454&lt;&gt;"",countif('5) Release_Track'!$G:$G,$B454)=0),"NO CATALOG ID MATCH in Release_Track",iserror(vlookup($A454&amp;$B454,'5) Release_Track'!$F:$F&amp;'5) Release_Track'!$G:$G,1,0)),"NO ISRC-CATALOG ID pair MATCH in Release_Track" )</f>
        <v/>
      </c>
      <c r="E454" s="135"/>
      <c r="F454" s="20"/>
      <c r="G454" s="203"/>
      <c r="H454" s="143" t="str">
        <f t="shared" si="1"/>
        <v/>
      </c>
      <c r="I454" s="20"/>
      <c r="J454" s="20"/>
      <c r="K454" s="20"/>
    </row>
    <row r="455">
      <c r="B455" s="116"/>
      <c r="C455" s="143" t="str">
        <f t="array" ref="C455">ifs(and(isblank($A455),isblank($B455)),"", not(iserror(vlookup($A455&amp;$B455,'5) Release_Track'!$F:$F&amp;'5) Release_Track'!$G:$G,1,0))),vlookup($A455&amp;$B455,{'5) Release_Track'!$F:$F&amp;'5) Release_Track'!$G:$G,'5) Release_Track'!$H:$H},2,0), or(and(not(isblank($B455)),$B455=$B454,$A455&lt;&gt;$A454),and(not(isblank($A455)),$A455=$A454,$B455&lt;&gt;$B454)),"ID LISTS UNALIGNED",and($A455&lt;&gt;"",countif('5) Release_Track'!$F:$F,$A455)=0),"NO ISRC MATCH in Release_Track",and($B455&lt;&gt;"",countif('5) Release_Track'!$G:$G,$B455)=0),"NO CATALOG ID MATCH in Release_Track",iserror(vlookup($A455&amp;$B455,'5) Release_Track'!$F:$F&amp;'5) Release_Track'!$G:$G,1,0)),"NO ISRC-CATALOG ID pair MATCH in Release_Track" )</f>
        <v/>
      </c>
      <c r="D455" s="143" t="str">
        <f t="array" ref="D455">ifs(and(isblank($A455),isblank($B455)),"", not(iserror(vlookup($A455&amp;$B455,'5) Release_Track'!$F:$F&amp;'5) Release_Track'!$G:$G,1,0))),vlookup($A455&amp;$B455,{'5) Release_Track'!$F:$F&amp;'5) Release_Track'!$G:$G,'5) Release_Track'!$I:$I},2,0), or(and(not(isblank($B455)),$B455=$B454,$A455&lt;&gt;$A454),and(not(isblank($A455)),$A455=$A454,$B455&lt;&gt;$B454)),"ID LISTS UNALIGNED",and($A455&lt;&gt;"",countif('5) Release_Track'!$F:$F,$A455)=0),"NO ISRC MATCH in Release_Track",and($B455&lt;&gt;"",countif('5) Release_Track'!$G:$G,$B455)=0),"NO CATALOG ID MATCH in Release_Track",iserror(vlookup($A455&amp;$B455,'5) Release_Track'!$F:$F&amp;'5) Release_Track'!$G:$G,1,0)),"NO ISRC-CATALOG ID pair MATCH in Release_Track" )</f>
        <v/>
      </c>
      <c r="E455" s="135"/>
      <c r="F455" s="20"/>
      <c r="G455" s="203"/>
      <c r="H455" s="143" t="str">
        <f t="shared" si="1"/>
        <v/>
      </c>
      <c r="I455" s="20"/>
      <c r="J455" s="20"/>
      <c r="K455" s="20"/>
    </row>
    <row r="456">
      <c r="B456" s="116"/>
      <c r="C456" s="143" t="str">
        <f t="array" ref="C456">ifs(and(isblank($A456),isblank($B456)),"", not(iserror(vlookup($A456&amp;$B456,'5) Release_Track'!$F:$F&amp;'5) Release_Track'!$G:$G,1,0))),vlookup($A456&amp;$B456,{'5) Release_Track'!$F:$F&amp;'5) Release_Track'!$G:$G,'5) Release_Track'!$H:$H},2,0), or(and(not(isblank($B456)),$B456=$B455,$A456&lt;&gt;$A455),and(not(isblank($A456)),$A456=$A455,$B456&lt;&gt;$B455)),"ID LISTS UNALIGNED",and($A456&lt;&gt;"",countif('5) Release_Track'!$F:$F,$A456)=0),"NO ISRC MATCH in Release_Track",and($B456&lt;&gt;"",countif('5) Release_Track'!$G:$G,$B456)=0),"NO CATALOG ID MATCH in Release_Track",iserror(vlookup($A456&amp;$B456,'5) Release_Track'!$F:$F&amp;'5) Release_Track'!$G:$G,1,0)),"NO ISRC-CATALOG ID pair MATCH in Release_Track" )</f>
        <v/>
      </c>
      <c r="D456" s="143" t="str">
        <f t="array" ref="D456">ifs(and(isblank($A456),isblank($B456)),"", not(iserror(vlookup($A456&amp;$B456,'5) Release_Track'!$F:$F&amp;'5) Release_Track'!$G:$G,1,0))),vlookup($A456&amp;$B456,{'5) Release_Track'!$F:$F&amp;'5) Release_Track'!$G:$G,'5) Release_Track'!$I:$I},2,0), or(and(not(isblank($B456)),$B456=$B455,$A456&lt;&gt;$A455),and(not(isblank($A456)),$A456=$A455,$B456&lt;&gt;$B455)),"ID LISTS UNALIGNED",and($A456&lt;&gt;"",countif('5) Release_Track'!$F:$F,$A456)=0),"NO ISRC MATCH in Release_Track",and($B456&lt;&gt;"",countif('5) Release_Track'!$G:$G,$B456)=0),"NO CATALOG ID MATCH in Release_Track",iserror(vlookup($A456&amp;$B456,'5) Release_Track'!$F:$F&amp;'5) Release_Track'!$G:$G,1,0)),"NO ISRC-CATALOG ID pair MATCH in Release_Track" )</f>
        <v/>
      </c>
      <c r="E456" s="135"/>
      <c r="F456" s="20"/>
      <c r="G456" s="203"/>
      <c r="H456" s="143" t="str">
        <f t="shared" si="1"/>
        <v/>
      </c>
      <c r="I456" s="20"/>
      <c r="J456" s="20"/>
      <c r="K456" s="20"/>
    </row>
    <row r="457">
      <c r="B457" s="116"/>
      <c r="C457" s="143" t="str">
        <f t="array" ref="C457">ifs(and(isblank($A457),isblank($B457)),"", not(iserror(vlookup($A457&amp;$B457,'5) Release_Track'!$F:$F&amp;'5) Release_Track'!$G:$G,1,0))),vlookup($A457&amp;$B457,{'5) Release_Track'!$F:$F&amp;'5) Release_Track'!$G:$G,'5) Release_Track'!$H:$H},2,0), or(and(not(isblank($B457)),$B457=$B456,$A457&lt;&gt;$A456),and(not(isblank($A457)),$A457=$A456,$B457&lt;&gt;$B456)),"ID LISTS UNALIGNED",and($A457&lt;&gt;"",countif('5) Release_Track'!$F:$F,$A457)=0),"NO ISRC MATCH in Release_Track",and($B457&lt;&gt;"",countif('5) Release_Track'!$G:$G,$B457)=0),"NO CATALOG ID MATCH in Release_Track",iserror(vlookup($A457&amp;$B457,'5) Release_Track'!$F:$F&amp;'5) Release_Track'!$G:$G,1,0)),"NO ISRC-CATALOG ID pair MATCH in Release_Track" )</f>
        <v/>
      </c>
      <c r="D457" s="143" t="str">
        <f t="array" ref="D457">ifs(and(isblank($A457),isblank($B457)),"", not(iserror(vlookup($A457&amp;$B457,'5) Release_Track'!$F:$F&amp;'5) Release_Track'!$G:$G,1,0))),vlookup($A457&amp;$B457,{'5) Release_Track'!$F:$F&amp;'5) Release_Track'!$G:$G,'5) Release_Track'!$I:$I},2,0), or(and(not(isblank($B457)),$B457=$B456,$A457&lt;&gt;$A456),and(not(isblank($A457)),$A457=$A456,$B457&lt;&gt;$B456)),"ID LISTS UNALIGNED",and($A457&lt;&gt;"",countif('5) Release_Track'!$F:$F,$A457)=0),"NO ISRC MATCH in Release_Track",and($B457&lt;&gt;"",countif('5) Release_Track'!$G:$G,$B457)=0),"NO CATALOG ID MATCH in Release_Track",iserror(vlookup($A457&amp;$B457,'5) Release_Track'!$F:$F&amp;'5) Release_Track'!$G:$G,1,0)),"NO ISRC-CATALOG ID pair MATCH in Release_Track" )</f>
        <v/>
      </c>
      <c r="E457" s="135"/>
      <c r="F457" s="20"/>
      <c r="G457" s="203"/>
      <c r="H457" s="143" t="str">
        <f t="shared" si="1"/>
        <v/>
      </c>
      <c r="I457" s="20"/>
      <c r="J457" s="20"/>
      <c r="K457" s="20"/>
    </row>
    <row r="458">
      <c r="B458" s="116"/>
      <c r="C458" s="143" t="str">
        <f t="array" ref="C458">ifs(and(isblank($A458),isblank($B458)),"", not(iserror(vlookup($A458&amp;$B458,'5) Release_Track'!$F:$F&amp;'5) Release_Track'!$G:$G,1,0))),vlookup($A458&amp;$B458,{'5) Release_Track'!$F:$F&amp;'5) Release_Track'!$G:$G,'5) Release_Track'!$H:$H},2,0), or(and(not(isblank($B458)),$B458=$B457,$A458&lt;&gt;$A457),and(not(isblank($A458)),$A458=$A457,$B458&lt;&gt;$B457)),"ID LISTS UNALIGNED",and($A458&lt;&gt;"",countif('5) Release_Track'!$F:$F,$A458)=0),"NO ISRC MATCH in Release_Track",and($B458&lt;&gt;"",countif('5) Release_Track'!$G:$G,$B458)=0),"NO CATALOG ID MATCH in Release_Track",iserror(vlookup($A458&amp;$B458,'5) Release_Track'!$F:$F&amp;'5) Release_Track'!$G:$G,1,0)),"NO ISRC-CATALOG ID pair MATCH in Release_Track" )</f>
        <v/>
      </c>
      <c r="D458" s="143" t="str">
        <f t="array" ref="D458">ifs(and(isblank($A458),isblank($B458)),"", not(iserror(vlookup($A458&amp;$B458,'5) Release_Track'!$F:$F&amp;'5) Release_Track'!$G:$G,1,0))),vlookup($A458&amp;$B458,{'5) Release_Track'!$F:$F&amp;'5) Release_Track'!$G:$G,'5) Release_Track'!$I:$I},2,0), or(and(not(isblank($B458)),$B458=$B457,$A458&lt;&gt;$A457),and(not(isblank($A458)),$A458=$A457,$B458&lt;&gt;$B457)),"ID LISTS UNALIGNED",and($A458&lt;&gt;"",countif('5) Release_Track'!$F:$F,$A458)=0),"NO ISRC MATCH in Release_Track",and($B458&lt;&gt;"",countif('5) Release_Track'!$G:$G,$B458)=0),"NO CATALOG ID MATCH in Release_Track",iserror(vlookup($A458&amp;$B458,'5) Release_Track'!$F:$F&amp;'5) Release_Track'!$G:$G,1,0)),"NO ISRC-CATALOG ID pair MATCH in Release_Track" )</f>
        <v/>
      </c>
      <c r="E458" s="135"/>
      <c r="F458" s="20"/>
      <c r="G458" s="203"/>
      <c r="H458" s="143" t="str">
        <f t="shared" si="1"/>
        <v/>
      </c>
      <c r="I458" s="20"/>
      <c r="J458" s="20"/>
      <c r="K458" s="20"/>
    </row>
    <row r="459">
      <c r="B459" s="116"/>
      <c r="C459" s="143" t="str">
        <f t="array" ref="C459">ifs(and(isblank($A459),isblank($B459)),"", not(iserror(vlookup($A459&amp;$B459,'5) Release_Track'!$F:$F&amp;'5) Release_Track'!$G:$G,1,0))),vlookup($A459&amp;$B459,{'5) Release_Track'!$F:$F&amp;'5) Release_Track'!$G:$G,'5) Release_Track'!$H:$H},2,0), or(and(not(isblank($B459)),$B459=$B458,$A459&lt;&gt;$A458),and(not(isblank($A459)),$A459=$A458,$B459&lt;&gt;$B458)),"ID LISTS UNALIGNED",and($A459&lt;&gt;"",countif('5) Release_Track'!$F:$F,$A459)=0),"NO ISRC MATCH in Release_Track",and($B459&lt;&gt;"",countif('5) Release_Track'!$G:$G,$B459)=0),"NO CATALOG ID MATCH in Release_Track",iserror(vlookup($A459&amp;$B459,'5) Release_Track'!$F:$F&amp;'5) Release_Track'!$G:$G,1,0)),"NO ISRC-CATALOG ID pair MATCH in Release_Track" )</f>
        <v/>
      </c>
      <c r="D459" s="143" t="str">
        <f t="array" ref="D459">ifs(and(isblank($A459),isblank($B459)),"", not(iserror(vlookup($A459&amp;$B459,'5) Release_Track'!$F:$F&amp;'5) Release_Track'!$G:$G,1,0))),vlookup($A459&amp;$B459,{'5) Release_Track'!$F:$F&amp;'5) Release_Track'!$G:$G,'5) Release_Track'!$I:$I},2,0), or(and(not(isblank($B459)),$B459=$B458,$A459&lt;&gt;$A458),and(not(isblank($A459)),$A459=$A458,$B459&lt;&gt;$B458)),"ID LISTS UNALIGNED",and($A459&lt;&gt;"",countif('5) Release_Track'!$F:$F,$A459)=0),"NO ISRC MATCH in Release_Track",and($B459&lt;&gt;"",countif('5) Release_Track'!$G:$G,$B459)=0),"NO CATALOG ID MATCH in Release_Track",iserror(vlookup($A459&amp;$B459,'5) Release_Track'!$F:$F&amp;'5) Release_Track'!$G:$G,1,0)),"NO ISRC-CATALOG ID pair MATCH in Release_Track" )</f>
        <v/>
      </c>
      <c r="E459" s="135"/>
      <c r="F459" s="20"/>
      <c r="G459" s="203"/>
      <c r="H459" s="143" t="str">
        <f t="shared" si="1"/>
        <v/>
      </c>
      <c r="I459" s="20"/>
      <c r="J459" s="20"/>
      <c r="K459" s="20"/>
    </row>
    <row r="460">
      <c r="B460" s="116"/>
      <c r="C460" s="143" t="str">
        <f t="array" ref="C460">ifs(and(isblank($A460),isblank($B460)),"", not(iserror(vlookup($A460&amp;$B460,'5) Release_Track'!$F:$F&amp;'5) Release_Track'!$G:$G,1,0))),vlookup($A460&amp;$B460,{'5) Release_Track'!$F:$F&amp;'5) Release_Track'!$G:$G,'5) Release_Track'!$H:$H},2,0), or(and(not(isblank($B460)),$B460=$B459,$A460&lt;&gt;$A459),and(not(isblank($A460)),$A460=$A459,$B460&lt;&gt;$B459)),"ID LISTS UNALIGNED",and($A460&lt;&gt;"",countif('5) Release_Track'!$F:$F,$A460)=0),"NO ISRC MATCH in Release_Track",and($B460&lt;&gt;"",countif('5) Release_Track'!$G:$G,$B460)=0),"NO CATALOG ID MATCH in Release_Track",iserror(vlookup($A460&amp;$B460,'5) Release_Track'!$F:$F&amp;'5) Release_Track'!$G:$G,1,0)),"NO ISRC-CATALOG ID pair MATCH in Release_Track" )</f>
        <v/>
      </c>
      <c r="D460" s="143" t="str">
        <f t="array" ref="D460">ifs(and(isblank($A460),isblank($B460)),"", not(iserror(vlookup($A460&amp;$B460,'5) Release_Track'!$F:$F&amp;'5) Release_Track'!$G:$G,1,0))),vlookup($A460&amp;$B460,{'5) Release_Track'!$F:$F&amp;'5) Release_Track'!$G:$G,'5) Release_Track'!$I:$I},2,0), or(and(not(isblank($B460)),$B460=$B459,$A460&lt;&gt;$A459),and(not(isblank($A460)),$A460=$A459,$B460&lt;&gt;$B459)),"ID LISTS UNALIGNED",and($A460&lt;&gt;"",countif('5) Release_Track'!$F:$F,$A460)=0),"NO ISRC MATCH in Release_Track",and($B460&lt;&gt;"",countif('5) Release_Track'!$G:$G,$B460)=0),"NO CATALOG ID MATCH in Release_Track",iserror(vlookup($A460&amp;$B460,'5) Release_Track'!$F:$F&amp;'5) Release_Track'!$G:$G,1,0)),"NO ISRC-CATALOG ID pair MATCH in Release_Track" )</f>
        <v/>
      </c>
      <c r="E460" s="135"/>
      <c r="F460" s="20"/>
      <c r="G460" s="203"/>
      <c r="H460" s="143" t="str">
        <f t="shared" si="1"/>
        <v/>
      </c>
      <c r="I460" s="20"/>
      <c r="J460" s="20"/>
      <c r="K460" s="20"/>
    </row>
    <row r="461">
      <c r="B461" s="116"/>
      <c r="C461" s="143" t="str">
        <f t="array" ref="C461">ifs(and(isblank($A461),isblank($B461)),"", not(iserror(vlookup($A461&amp;$B461,'5) Release_Track'!$F:$F&amp;'5) Release_Track'!$G:$G,1,0))),vlookup($A461&amp;$B461,{'5) Release_Track'!$F:$F&amp;'5) Release_Track'!$G:$G,'5) Release_Track'!$H:$H},2,0), or(and(not(isblank($B461)),$B461=$B460,$A461&lt;&gt;$A460),and(not(isblank($A461)),$A461=$A460,$B461&lt;&gt;$B460)),"ID LISTS UNALIGNED",and($A461&lt;&gt;"",countif('5) Release_Track'!$F:$F,$A461)=0),"NO ISRC MATCH in Release_Track",and($B461&lt;&gt;"",countif('5) Release_Track'!$G:$G,$B461)=0),"NO CATALOG ID MATCH in Release_Track",iserror(vlookup($A461&amp;$B461,'5) Release_Track'!$F:$F&amp;'5) Release_Track'!$G:$G,1,0)),"NO ISRC-CATALOG ID pair MATCH in Release_Track" )</f>
        <v/>
      </c>
      <c r="D461" s="143" t="str">
        <f t="array" ref="D461">ifs(and(isblank($A461),isblank($B461)),"", not(iserror(vlookup($A461&amp;$B461,'5) Release_Track'!$F:$F&amp;'5) Release_Track'!$G:$G,1,0))),vlookup($A461&amp;$B461,{'5) Release_Track'!$F:$F&amp;'5) Release_Track'!$G:$G,'5) Release_Track'!$I:$I},2,0), or(and(not(isblank($B461)),$B461=$B460,$A461&lt;&gt;$A460),and(not(isblank($A461)),$A461=$A460,$B461&lt;&gt;$B460)),"ID LISTS UNALIGNED",and($A461&lt;&gt;"",countif('5) Release_Track'!$F:$F,$A461)=0),"NO ISRC MATCH in Release_Track",and($B461&lt;&gt;"",countif('5) Release_Track'!$G:$G,$B461)=0),"NO CATALOG ID MATCH in Release_Track",iserror(vlookup($A461&amp;$B461,'5) Release_Track'!$F:$F&amp;'5) Release_Track'!$G:$G,1,0)),"NO ISRC-CATALOG ID pair MATCH in Release_Track" )</f>
        <v/>
      </c>
      <c r="E461" s="135"/>
      <c r="F461" s="20"/>
      <c r="G461" s="203"/>
      <c r="H461" s="143" t="str">
        <f t="shared" si="1"/>
        <v/>
      </c>
      <c r="I461" s="20"/>
      <c r="J461" s="20"/>
      <c r="K461" s="20"/>
    </row>
    <row r="462">
      <c r="B462" s="116"/>
      <c r="C462" s="143" t="str">
        <f t="array" ref="C462">ifs(and(isblank($A462),isblank($B462)),"", not(iserror(vlookup($A462&amp;$B462,'5) Release_Track'!$F:$F&amp;'5) Release_Track'!$G:$G,1,0))),vlookup($A462&amp;$B462,{'5) Release_Track'!$F:$F&amp;'5) Release_Track'!$G:$G,'5) Release_Track'!$H:$H},2,0), or(and(not(isblank($B462)),$B462=$B461,$A462&lt;&gt;$A461),and(not(isblank($A462)),$A462=$A461,$B462&lt;&gt;$B461)),"ID LISTS UNALIGNED",and($A462&lt;&gt;"",countif('5) Release_Track'!$F:$F,$A462)=0),"NO ISRC MATCH in Release_Track",and($B462&lt;&gt;"",countif('5) Release_Track'!$G:$G,$B462)=0),"NO CATALOG ID MATCH in Release_Track",iserror(vlookup($A462&amp;$B462,'5) Release_Track'!$F:$F&amp;'5) Release_Track'!$G:$G,1,0)),"NO ISRC-CATALOG ID pair MATCH in Release_Track" )</f>
        <v/>
      </c>
      <c r="D462" s="143" t="str">
        <f t="array" ref="D462">ifs(and(isblank($A462),isblank($B462)),"", not(iserror(vlookup($A462&amp;$B462,'5) Release_Track'!$F:$F&amp;'5) Release_Track'!$G:$G,1,0))),vlookup($A462&amp;$B462,{'5) Release_Track'!$F:$F&amp;'5) Release_Track'!$G:$G,'5) Release_Track'!$I:$I},2,0), or(and(not(isblank($B462)),$B462=$B461,$A462&lt;&gt;$A461),and(not(isblank($A462)),$A462=$A461,$B462&lt;&gt;$B461)),"ID LISTS UNALIGNED",and($A462&lt;&gt;"",countif('5) Release_Track'!$F:$F,$A462)=0),"NO ISRC MATCH in Release_Track",and($B462&lt;&gt;"",countif('5) Release_Track'!$G:$G,$B462)=0),"NO CATALOG ID MATCH in Release_Track",iserror(vlookup($A462&amp;$B462,'5) Release_Track'!$F:$F&amp;'5) Release_Track'!$G:$G,1,0)),"NO ISRC-CATALOG ID pair MATCH in Release_Track" )</f>
        <v/>
      </c>
      <c r="E462" s="135"/>
      <c r="F462" s="20"/>
      <c r="G462" s="203"/>
      <c r="H462" s="143" t="str">
        <f t="shared" si="1"/>
        <v/>
      </c>
      <c r="I462" s="20"/>
      <c r="J462" s="20"/>
      <c r="K462" s="20"/>
    </row>
    <row r="463">
      <c r="B463" s="116"/>
      <c r="C463" s="143" t="str">
        <f t="array" ref="C463">ifs(and(isblank($A463),isblank($B463)),"", not(iserror(vlookup($A463&amp;$B463,'5) Release_Track'!$F:$F&amp;'5) Release_Track'!$G:$G,1,0))),vlookup($A463&amp;$B463,{'5) Release_Track'!$F:$F&amp;'5) Release_Track'!$G:$G,'5) Release_Track'!$H:$H},2,0), or(and(not(isblank($B463)),$B463=$B462,$A463&lt;&gt;$A462),and(not(isblank($A463)),$A463=$A462,$B463&lt;&gt;$B462)),"ID LISTS UNALIGNED",and($A463&lt;&gt;"",countif('5) Release_Track'!$F:$F,$A463)=0),"NO ISRC MATCH in Release_Track",and($B463&lt;&gt;"",countif('5) Release_Track'!$G:$G,$B463)=0),"NO CATALOG ID MATCH in Release_Track",iserror(vlookup($A463&amp;$B463,'5) Release_Track'!$F:$F&amp;'5) Release_Track'!$G:$G,1,0)),"NO ISRC-CATALOG ID pair MATCH in Release_Track" )</f>
        <v/>
      </c>
      <c r="D463" s="143" t="str">
        <f t="array" ref="D463">ifs(and(isblank($A463),isblank($B463)),"", not(iserror(vlookup($A463&amp;$B463,'5) Release_Track'!$F:$F&amp;'5) Release_Track'!$G:$G,1,0))),vlookup($A463&amp;$B463,{'5) Release_Track'!$F:$F&amp;'5) Release_Track'!$G:$G,'5) Release_Track'!$I:$I},2,0), or(and(not(isblank($B463)),$B463=$B462,$A463&lt;&gt;$A462),and(not(isblank($A463)),$A463=$A462,$B463&lt;&gt;$B462)),"ID LISTS UNALIGNED",and($A463&lt;&gt;"",countif('5) Release_Track'!$F:$F,$A463)=0),"NO ISRC MATCH in Release_Track",and($B463&lt;&gt;"",countif('5) Release_Track'!$G:$G,$B463)=0),"NO CATALOG ID MATCH in Release_Track",iserror(vlookup($A463&amp;$B463,'5) Release_Track'!$F:$F&amp;'5) Release_Track'!$G:$G,1,0)),"NO ISRC-CATALOG ID pair MATCH in Release_Track" )</f>
        <v/>
      </c>
      <c r="E463" s="135"/>
      <c r="F463" s="20"/>
      <c r="G463" s="203"/>
      <c r="H463" s="143" t="str">
        <f t="shared" si="1"/>
        <v/>
      </c>
      <c r="I463" s="20"/>
      <c r="J463" s="20"/>
      <c r="K463" s="20"/>
    </row>
    <row r="464">
      <c r="B464" s="116"/>
      <c r="C464" s="143" t="str">
        <f t="array" ref="C464">ifs(and(isblank($A464),isblank($B464)),"", not(iserror(vlookup($A464&amp;$B464,'5) Release_Track'!$F:$F&amp;'5) Release_Track'!$G:$G,1,0))),vlookup($A464&amp;$B464,{'5) Release_Track'!$F:$F&amp;'5) Release_Track'!$G:$G,'5) Release_Track'!$H:$H},2,0), or(and(not(isblank($B464)),$B464=$B463,$A464&lt;&gt;$A463),and(not(isblank($A464)),$A464=$A463,$B464&lt;&gt;$B463)),"ID LISTS UNALIGNED",and($A464&lt;&gt;"",countif('5) Release_Track'!$F:$F,$A464)=0),"NO ISRC MATCH in Release_Track",and($B464&lt;&gt;"",countif('5) Release_Track'!$G:$G,$B464)=0),"NO CATALOG ID MATCH in Release_Track",iserror(vlookup($A464&amp;$B464,'5) Release_Track'!$F:$F&amp;'5) Release_Track'!$G:$G,1,0)),"NO ISRC-CATALOG ID pair MATCH in Release_Track" )</f>
        <v/>
      </c>
      <c r="D464" s="143" t="str">
        <f t="array" ref="D464">ifs(and(isblank($A464),isblank($B464)),"", not(iserror(vlookup($A464&amp;$B464,'5) Release_Track'!$F:$F&amp;'5) Release_Track'!$G:$G,1,0))),vlookup($A464&amp;$B464,{'5) Release_Track'!$F:$F&amp;'5) Release_Track'!$G:$G,'5) Release_Track'!$I:$I},2,0), or(and(not(isblank($B464)),$B464=$B463,$A464&lt;&gt;$A463),and(not(isblank($A464)),$A464=$A463,$B464&lt;&gt;$B463)),"ID LISTS UNALIGNED",and($A464&lt;&gt;"",countif('5) Release_Track'!$F:$F,$A464)=0),"NO ISRC MATCH in Release_Track",and($B464&lt;&gt;"",countif('5) Release_Track'!$G:$G,$B464)=0),"NO CATALOG ID MATCH in Release_Track",iserror(vlookup($A464&amp;$B464,'5) Release_Track'!$F:$F&amp;'5) Release_Track'!$G:$G,1,0)),"NO ISRC-CATALOG ID pair MATCH in Release_Track" )</f>
        <v/>
      </c>
      <c r="E464" s="135"/>
      <c r="F464" s="20"/>
      <c r="G464" s="203"/>
      <c r="H464" s="143" t="str">
        <f t="shared" si="1"/>
        <v/>
      </c>
      <c r="I464" s="20"/>
      <c r="J464" s="20"/>
      <c r="K464" s="20"/>
    </row>
    <row r="465">
      <c r="B465" s="116"/>
      <c r="C465" s="143" t="str">
        <f t="array" ref="C465">ifs(and(isblank($A465),isblank($B465)),"", not(iserror(vlookup($A465&amp;$B465,'5) Release_Track'!$F:$F&amp;'5) Release_Track'!$G:$G,1,0))),vlookup($A465&amp;$B465,{'5) Release_Track'!$F:$F&amp;'5) Release_Track'!$G:$G,'5) Release_Track'!$H:$H},2,0), or(and(not(isblank($B465)),$B465=$B464,$A465&lt;&gt;$A464),and(not(isblank($A465)),$A465=$A464,$B465&lt;&gt;$B464)),"ID LISTS UNALIGNED",and($A465&lt;&gt;"",countif('5) Release_Track'!$F:$F,$A465)=0),"NO ISRC MATCH in Release_Track",and($B465&lt;&gt;"",countif('5) Release_Track'!$G:$G,$B465)=0),"NO CATALOG ID MATCH in Release_Track",iserror(vlookup($A465&amp;$B465,'5) Release_Track'!$F:$F&amp;'5) Release_Track'!$G:$G,1,0)),"NO ISRC-CATALOG ID pair MATCH in Release_Track" )</f>
        <v/>
      </c>
      <c r="D465" s="143" t="str">
        <f t="array" ref="D465">ifs(and(isblank($A465),isblank($B465)),"", not(iserror(vlookup($A465&amp;$B465,'5) Release_Track'!$F:$F&amp;'5) Release_Track'!$G:$G,1,0))),vlookup($A465&amp;$B465,{'5) Release_Track'!$F:$F&amp;'5) Release_Track'!$G:$G,'5) Release_Track'!$I:$I},2,0), or(and(not(isblank($B465)),$B465=$B464,$A465&lt;&gt;$A464),and(not(isblank($A465)),$A465=$A464,$B465&lt;&gt;$B464)),"ID LISTS UNALIGNED",and($A465&lt;&gt;"",countif('5) Release_Track'!$F:$F,$A465)=0),"NO ISRC MATCH in Release_Track",and($B465&lt;&gt;"",countif('5) Release_Track'!$G:$G,$B465)=0),"NO CATALOG ID MATCH in Release_Track",iserror(vlookup($A465&amp;$B465,'5) Release_Track'!$F:$F&amp;'5) Release_Track'!$G:$G,1,0)),"NO ISRC-CATALOG ID pair MATCH in Release_Track" )</f>
        <v/>
      </c>
      <c r="E465" s="135"/>
      <c r="F465" s="20"/>
      <c r="G465" s="203"/>
      <c r="H465" s="143" t="str">
        <f t="shared" si="1"/>
        <v/>
      </c>
      <c r="I465" s="20"/>
      <c r="J465" s="20"/>
      <c r="K465" s="20"/>
    </row>
    <row r="466">
      <c r="B466" s="116"/>
      <c r="C466" s="143" t="str">
        <f t="array" ref="C466">ifs(and(isblank($A466),isblank($B466)),"", not(iserror(vlookup($A466&amp;$B466,'5) Release_Track'!$F:$F&amp;'5) Release_Track'!$G:$G,1,0))),vlookup($A466&amp;$B466,{'5) Release_Track'!$F:$F&amp;'5) Release_Track'!$G:$G,'5) Release_Track'!$H:$H},2,0), or(and(not(isblank($B466)),$B466=$B465,$A466&lt;&gt;$A465),and(not(isblank($A466)),$A466=$A465,$B466&lt;&gt;$B465)),"ID LISTS UNALIGNED",and($A466&lt;&gt;"",countif('5) Release_Track'!$F:$F,$A466)=0),"NO ISRC MATCH in Release_Track",and($B466&lt;&gt;"",countif('5) Release_Track'!$G:$G,$B466)=0),"NO CATALOG ID MATCH in Release_Track",iserror(vlookup($A466&amp;$B466,'5) Release_Track'!$F:$F&amp;'5) Release_Track'!$G:$G,1,0)),"NO ISRC-CATALOG ID pair MATCH in Release_Track" )</f>
        <v/>
      </c>
      <c r="D466" s="143" t="str">
        <f t="array" ref="D466">ifs(and(isblank($A466),isblank($B466)),"", not(iserror(vlookup($A466&amp;$B466,'5) Release_Track'!$F:$F&amp;'5) Release_Track'!$G:$G,1,0))),vlookup($A466&amp;$B466,{'5) Release_Track'!$F:$F&amp;'5) Release_Track'!$G:$G,'5) Release_Track'!$I:$I},2,0), or(and(not(isblank($B466)),$B466=$B465,$A466&lt;&gt;$A465),and(not(isblank($A466)),$A466=$A465,$B466&lt;&gt;$B465)),"ID LISTS UNALIGNED",and($A466&lt;&gt;"",countif('5) Release_Track'!$F:$F,$A466)=0),"NO ISRC MATCH in Release_Track",and($B466&lt;&gt;"",countif('5) Release_Track'!$G:$G,$B466)=0),"NO CATALOG ID MATCH in Release_Track",iserror(vlookup($A466&amp;$B466,'5) Release_Track'!$F:$F&amp;'5) Release_Track'!$G:$G,1,0)),"NO ISRC-CATALOG ID pair MATCH in Release_Track" )</f>
        <v/>
      </c>
      <c r="E466" s="135"/>
      <c r="F466" s="20"/>
      <c r="G466" s="203"/>
      <c r="H466" s="143" t="str">
        <f t="shared" si="1"/>
        <v/>
      </c>
      <c r="I466" s="20"/>
      <c r="J466" s="20"/>
      <c r="K466" s="20"/>
    </row>
    <row r="467">
      <c r="B467" s="116"/>
      <c r="C467" s="143" t="str">
        <f t="array" ref="C467">ifs(and(isblank($A467),isblank($B467)),"", not(iserror(vlookup($A467&amp;$B467,'5) Release_Track'!$F:$F&amp;'5) Release_Track'!$G:$G,1,0))),vlookup($A467&amp;$B467,{'5) Release_Track'!$F:$F&amp;'5) Release_Track'!$G:$G,'5) Release_Track'!$H:$H},2,0), or(and(not(isblank($B467)),$B467=$B466,$A467&lt;&gt;$A466),and(not(isblank($A467)),$A467=$A466,$B467&lt;&gt;$B466)),"ID LISTS UNALIGNED",and($A467&lt;&gt;"",countif('5) Release_Track'!$F:$F,$A467)=0),"NO ISRC MATCH in Release_Track",and($B467&lt;&gt;"",countif('5) Release_Track'!$G:$G,$B467)=0),"NO CATALOG ID MATCH in Release_Track",iserror(vlookup($A467&amp;$B467,'5) Release_Track'!$F:$F&amp;'5) Release_Track'!$G:$G,1,0)),"NO ISRC-CATALOG ID pair MATCH in Release_Track" )</f>
        <v/>
      </c>
      <c r="D467" s="143" t="str">
        <f t="array" ref="D467">ifs(and(isblank($A467),isblank($B467)),"", not(iserror(vlookup($A467&amp;$B467,'5) Release_Track'!$F:$F&amp;'5) Release_Track'!$G:$G,1,0))),vlookup($A467&amp;$B467,{'5) Release_Track'!$F:$F&amp;'5) Release_Track'!$G:$G,'5) Release_Track'!$I:$I},2,0), or(and(not(isblank($B467)),$B467=$B466,$A467&lt;&gt;$A466),and(not(isblank($A467)),$A467=$A466,$B467&lt;&gt;$B466)),"ID LISTS UNALIGNED",and($A467&lt;&gt;"",countif('5) Release_Track'!$F:$F,$A467)=0),"NO ISRC MATCH in Release_Track",and($B467&lt;&gt;"",countif('5) Release_Track'!$G:$G,$B467)=0),"NO CATALOG ID MATCH in Release_Track",iserror(vlookup($A467&amp;$B467,'5) Release_Track'!$F:$F&amp;'5) Release_Track'!$G:$G,1,0)),"NO ISRC-CATALOG ID pair MATCH in Release_Track" )</f>
        <v/>
      </c>
      <c r="E467" s="135"/>
      <c r="F467" s="20"/>
      <c r="G467" s="203"/>
      <c r="H467" s="143" t="str">
        <f t="shared" si="1"/>
        <v/>
      </c>
      <c r="I467" s="20"/>
      <c r="J467" s="20"/>
      <c r="K467" s="20"/>
    </row>
    <row r="468">
      <c r="B468" s="116"/>
      <c r="C468" s="143" t="str">
        <f t="array" ref="C468">ifs(and(isblank($A468),isblank($B468)),"", not(iserror(vlookup($A468&amp;$B468,'5) Release_Track'!$F:$F&amp;'5) Release_Track'!$G:$G,1,0))),vlookup($A468&amp;$B468,{'5) Release_Track'!$F:$F&amp;'5) Release_Track'!$G:$G,'5) Release_Track'!$H:$H},2,0), or(and(not(isblank($B468)),$B468=$B467,$A468&lt;&gt;$A467),and(not(isblank($A468)),$A468=$A467,$B468&lt;&gt;$B467)),"ID LISTS UNALIGNED",and($A468&lt;&gt;"",countif('5) Release_Track'!$F:$F,$A468)=0),"NO ISRC MATCH in Release_Track",and($B468&lt;&gt;"",countif('5) Release_Track'!$G:$G,$B468)=0),"NO CATALOG ID MATCH in Release_Track",iserror(vlookup($A468&amp;$B468,'5) Release_Track'!$F:$F&amp;'5) Release_Track'!$G:$G,1,0)),"NO ISRC-CATALOG ID pair MATCH in Release_Track" )</f>
        <v/>
      </c>
      <c r="D468" s="143" t="str">
        <f t="array" ref="D468">ifs(and(isblank($A468),isblank($B468)),"", not(iserror(vlookup($A468&amp;$B468,'5) Release_Track'!$F:$F&amp;'5) Release_Track'!$G:$G,1,0))),vlookup($A468&amp;$B468,{'5) Release_Track'!$F:$F&amp;'5) Release_Track'!$G:$G,'5) Release_Track'!$I:$I},2,0), or(and(not(isblank($B468)),$B468=$B467,$A468&lt;&gt;$A467),and(not(isblank($A468)),$A468=$A467,$B468&lt;&gt;$B467)),"ID LISTS UNALIGNED",and($A468&lt;&gt;"",countif('5) Release_Track'!$F:$F,$A468)=0),"NO ISRC MATCH in Release_Track",and($B468&lt;&gt;"",countif('5) Release_Track'!$G:$G,$B468)=0),"NO CATALOG ID MATCH in Release_Track",iserror(vlookup($A468&amp;$B468,'5) Release_Track'!$F:$F&amp;'5) Release_Track'!$G:$G,1,0)),"NO ISRC-CATALOG ID pair MATCH in Release_Track" )</f>
        <v/>
      </c>
      <c r="E468" s="135"/>
      <c r="F468" s="20"/>
      <c r="G468" s="203"/>
      <c r="H468" s="143" t="str">
        <f t="shared" si="1"/>
        <v/>
      </c>
      <c r="I468" s="20"/>
      <c r="J468" s="20"/>
      <c r="K468" s="20"/>
    </row>
    <row r="469">
      <c r="B469" s="116"/>
      <c r="C469" s="143" t="str">
        <f t="array" ref="C469">ifs(and(isblank($A469),isblank($B469)),"", not(iserror(vlookup($A469&amp;$B469,'5) Release_Track'!$F:$F&amp;'5) Release_Track'!$G:$G,1,0))),vlookup($A469&amp;$B469,{'5) Release_Track'!$F:$F&amp;'5) Release_Track'!$G:$G,'5) Release_Track'!$H:$H},2,0), or(and(not(isblank($B469)),$B469=$B468,$A469&lt;&gt;$A468),and(not(isblank($A469)),$A469=$A468,$B469&lt;&gt;$B468)),"ID LISTS UNALIGNED",and($A469&lt;&gt;"",countif('5) Release_Track'!$F:$F,$A469)=0),"NO ISRC MATCH in Release_Track",and($B469&lt;&gt;"",countif('5) Release_Track'!$G:$G,$B469)=0),"NO CATALOG ID MATCH in Release_Track",iserror(vlookup($A469&amp;$B469,'5) Release_Track'!$F:$F&amp;'5) Release_Track'!$G:$G,1,0)),"NO ISRC-CATALOG ID pair MATCH in Release_Track" )</f>
        <v/>
      </c>
      <c r="D469" s="143" t="str">
        <f t="array" ref="D469">ifs(and(isblank($A469),isblank($B469)),"", not(iserror(vlookup($A469&amp;$B469,'5) Release_Track'!$F:$F&amp;'5) Release_Track'!$G:$G,1,0))),vlookup($A469&amp;$B469,{'5) Release_Track'!$F:$F&amp;'5) Release_Track'!$G:$G,'5) Release_Track'!$I:$I},2,0), or(and(not(isblank($B469)),$B469=$B468,$A469&lt;&gt;$A468),and(not(isblank($A469)),$A469=$A468,$B469&lt;&gt;$B468)),"ID LISTS UNALIGNED",and($A469&lt;&gt;"",countif('5) Release_Track'!$F:$F,$A469)=0),"NO ISRC MATCH in Release_Track",and($B469&lt;&gt;"",countif('5) Release_Track'!$G:$G,$B469)=0),"NO CATALOG ID MATCH in Release_Track",iserror(vlookup($A469&amp;$B469,'5) Release_Track'!$F:$F&amp;'5) Release_Track'!$G:$G,1,0)),"NO ISRC-CATALOG ID pair MATCH in Release_Track" )</f>
        <v/>
      </c>
      <c r="E469" s="135"/>
      <c r="F469" s="20"/>
      <c r="G469" s="203"/>
      <c r="H469" s="143" t="str">
        <f t="shared" si="1"/>
        <v/>
      </c>
      <c r="I469" s="20"/>
      <c r="J469" s="20"/>
      <c r="K469" s="20"/>
    </row>
    <row r="470">
      <c r="B470" s="116"/>
      <c r="C470" s="143" t="str">
        <f t="array" ref="C470">ifs(and(isblank($A470),isblank($B470)),"", not(iserror(vlookup($A470&amp;$B470,'5) Release_Track'!$F:$F&amp;'5) Release_Track'!$G:$G,1,0))),vlookup($A470&amp;$B470,{'5) Release_Track'!$F:$F&amp;'5) Release_Track'!$G:$G,'5) Release_Track'!$H:$H},2,0), or(and(not(isblank($B470)),$B470=$B469,$A470&lt;&gt;$A469),and(not(isblank($A470)),$A470=$A469,$B470&lt;&gt;$B469)),"ID LISTS UNALIGNED",and($A470&lt;&gt;"",countif('5) Release_Track'!$F:$F,$A470)=0),"NO ISRC MATCH in Release_Track",and($B470&lt;&gt;"",countif('5) Release_Track'!$G:$G,$B470)=0),"NO CATALOG ID MATCH in Release_Track",iserror(vlookup($A470&amp;$B470,'5) Release_Track'!$F:$F&amp;'5) Release_Track'!$G:$G,1,0)),"NO ISRC-CATALOG ID pair MATCH in Release_Track" )</f>
        <v/>
      </c>
      <c r="D470" s="143" t="str">
        <f t="array" ref="D470">ifs(and(isblank($A470),isblank($B470)),"", not(iserror(vlookup($A470&amp;$B470,'5) Release_Track'!$F:$F&amp;'5) Release_Track'!$G:$G,1,0))),vlookup($A470&amp;$B470,{'5) Release_Track'!$F:$F&amp;'5) Release_Track'!$G:$G,'5) Release_Track'!$I:$I},2,0), or(and(not(isblank($B470)),$B470=$B469,$A470&lt;&gt;$A469),and(not(isblank($A470)),$A470=$A469,$B470&lt;&gt;$B469)),"ID LISTS UNALIGNED",and($A470&lt;&gt;"",countif('5) Release_Track'!$F:$F,$A470)=0),"NO ISRC MATCH in Release_Track",and($B470&lt;&gt;"",countif('5) Release_Track'!$G:$G,$B470)=0),"NO CATALOG ID MATCH in Release_Track",iserror(vlookup($A470&amp;$B470,'5) Release_Track'!$F:$F&amp;'5) Release_Track'!$G:$G,1,0)),"NO ISRC-CATALOG ID pair MATCH in Release_Track" )</f>
        <v/>
      </c>
      <c r="E470" s="135"/>
      <c r="F470" s="20"/>
      <c r="G470" s="203"/>
      <c r="H470" s="143" t="str">
        <f t="shared" si="1"/>
        <v/>
      </c>
      <c r="I470" s="20"/>
      <c r="J470" s="20"/>
      <c r="K470" s="20"/>
    </row>
    <row r="471">
      <c r="B471" s="116"/>
      <c r="C471" s="143" t="str">
        <f t="array" ref="C471">ifs(and(isblank($A471),isblank($B471)),"", not(iserror(vlookup($A471&amp;$B471,'5) Release_Track'!$F:$F&amp;'5) Release_Track'!$G:$G,1,0))),vlookup($A471&amp;$B471,{'5) Release_Track'!$F:$F&amp;'5) Release_Track'!$G:$G,'5) Release_Track'!$H:$H},2,0), or(and(not(isblank($B471)),$B471=$B470,$A471&lt;&gt;$A470),and(not(isblank($A471)),$A471=$A470,$B471&lt;&gt;$B470)),"ID LISTS UNALIGNED",and($A471&lt;&gt;"",countif('5) Release_Track'!$F:$F,$A471)=0),"NO ISRC MATCH in Release_Track",and($B471&lt;&gt;"",countif('5) Release_Track'!$G:$G,$B471)=0),"NO CATALOG ID MATCH in Release_Track",iserror(vlookup($A471&amp;$B471,'5) Release_Track'!$F:$F&amp;'5) Release_Track'!$G:$G,1,0)),"NO ISRC-CATALOG ID pair MATCH in Release_Track" )</f>
        <v/>
      </c>
      <c r="D471" s="143" t="str">
        <f t="array" ref="D471">ifs(and(isblank($A471),isblank($B471)),"", not(iserror(vlookup($A471&amp;$B471,'5) Release_Track'!$F:$F&amp;'5) Release_Track'!$G:$G,1,0))),vlookup($A471&amp;$B471,{'5) Release_Track'!$F:$F&amp;'5) Release_Track'!$G:$G,'5) Release_Track'!$I:$I},2,0), or(and(not(isblank($B471)),$B471=$B470,$A471&lt;&gt;$A470),and(not(isblank($A471)),$A471=$A470,$B471&lt;&gt;$B470)),"ID LISTS UNALIGNED",and($A471&lt;&gt;"",countif('5) Release_Track'!$F:$F,$A471)=0),"NO ISRC MATCH in Release_Track",and($B471&lt;&gt;"",countif('5) Release_Track'!$G:$G,$B471)=0),"NO CATALOG ID MATCH in Release_Track",iserror(vlookup($A471&amp;$B471,'5) Release_Track'!$F:$F&amp;'5) Release_Track'!$G:$G,1,0)),"NO ISRC-CATALOG ID pair MATCH in Release_Track" )</f>
        <v/>
      </c>
      <c r="E471" s="135"/>
      <c r="F471" s="20"/>
      <c r="G471" s="203"/>
      <c r="H471" s="143" t="str">
        <f t="shared" si="1"/>
        <v/>
      </c>
      <c r="I471" s="20"/>
      <c r="J471" s="20"/>
      <c r="K471" s="20"/>
    </row>
    <row r="472">
      <c r="B472" s="116"/>
      <c r="C472" s="143" t="str">
        <f t="array" ref="C472">ifs(and(isblank($A472),isblank($B472)),"", not(iserror(vlookup($A472&amp;$B472,'5) Release_Track'!$F:$F&amp;'5) Release_Track'!$G:$G,1,0))),vlookup($A472&amp;$B472,{'5) Release_Track'!$F:$F&amp;'5) Release_Track'!$G:$G,'5) Release_Track'!$H:$H},2,0), or(and(not(isblank($B472)),$B472=$B471,$A472&lt;&gt;$A471),and(not(isblank($A472)),$A472=$A471,$B472&lt;&gt;$B471)),"ID LISTS UNALIGNED",and($A472&lt;&gt;"",countif('5) Release_Track'!$F:$F,$A472)=0),"NO ISRC MATCH in Release_Track",and($B472&lt;&gt;"",countif('5) Release_Track'!$G:$G,$B472)=0),"NO CATALOG ID MATCH in Release_Track",iserror(vlookup($A472&amp;$B472,'5) Release_Track'!$F:$F&amp;'5) Release_Track'!$G:$G,1,0)),"NO ISRC-CATALOG ID pair MATCH in Release_Track" )</f>
        <v/>
      </c>
      <c r="D472" s="143" t="str">
        <f t="array" ref="D472">ifs(and(isblank($A472),isblank($B472)),"", not(iserror(vlookup($A472&amp;$B472,'5) Release_Track'!$F:$F&amp;'5) Release_Track'!$G:$G,1,0))),vlookup($A472&amp;$B472,{'5) Release_Track'!$F:$F&amp;'5) Release_Track'!$G:$G,'5) Release_Track'!$I:$I},2,0), or(and(not(isblank($B472)),$B472=$B471,$A472&lt;&gt;$A471),and(not(isblank($A472)),$A472=$A471,$B472&lt;&gt;$B471)),"ID LISTS UNALIGNED",and($A472&lt;&gt;"",countif('5) Release_Track'!$F:$F,$A472)=0),"NO ISRC MATCH in Release_Track",and($B472&lt;&gt;"",countif('5) Release_Track'!$G:$G,$B472)=0),"NO CATALOG ID MATCH in Release_Track",iserror(vlookup($A472&amp;$B472,'5) Release_Track'!$F:$F&amp;'5) Release_Track'!$G:$G,1,0)),"NO ISRC-CATALOG ID pair MATCH in Release_Track" )</f>
        <v/>
      </c>
      <c r="E472" s="135"/>
      <c r="F472" s="20"/>
      <c r="G472" s="203"/>
      <c r="H472" s="143" t="str">
        <f t="shared" si="1"/>
        <v/>
      </c>
      <c r="I472" s="20"/>
      <c r="J472" s="20"/>
      <c r="K472" s="20"/>
    </row>
    <row r="473">
      <c r="B473" s="116"/>
      <c r="C473" s="143" t="str">
        <f t="array" ref="C473">ifs(and(isblank($A473),isblank($B473)),"", not(iserror(vlookup($A473&amp;$B473,'5) Release_Track'!$F:$F&amp;'5) Release_Track'!$G:$G,1,0))),vlookup($A473&amp;$B473,{'5) Release_Track'!$F:$F&amp;'5) Release_Track'!$G:$G,'5) Release_Track'!$H:$H},2,0), or(and(not(isblank($B473)),$B473=$B472,$A473&lt;&gt;$A472),and(not(isblank($A473)),$A473=$A472,$B473&lt;&gt;$B472)),"ID LISTS UNALIGNED",and($A473&lt;&gt;"",countif('5) Release_Track'!$F:$F,$A473)=0),"NO ISRC MATCH in Release_Track",and($B473&lt;&gt;"",countif('5) Release_Track'!$G:$G,$B473)=0),"NO CATALOG ID MATCH in Release_Track",iserror(vlookup($A473&amp;$B473,'5) Release_Track'!$F:$F&amp;'5) Release_Track'!$G:$G,1,0)),"NO ISRC-CATALOG ID pair MATCH in Release_Track" )</f>
        <v/>
      </c>
      <c r="D473" s="143" t="str">
        <f t="array" ref="D473">ifs(and(isblank($A473),isblank($B473)),"", not(iserror(vlookup($A473&amp;$B473,'5) Release_Track'!$F:$F&amp;'5) Release_Track'!$G:$G,1,0))),vlookup($A473&amp;$B473,{'5) Release_Track'!$F:$F&amp;'5) Release_Track'!$G:$G,'5) Release_Track'!$I:$I},2,0), or(and(not(isblank($B473)),$B473=$B472,$A473&lt;&gt;$A472),and(not(isblank($A473)),$A473=$A472,$B473&lt;&gt;$B472)),"ID LISTS UNALIGNED",and($A473&lt;&gt;"",countif('5) Release_Track'!$F:$F,$A473)=0),"NO ISRC MATCH in Release_Track",and($B473&lt;&gt;"",countif('5) Release_Track'!$G:$G,$B473)=0),"NO CATALOG ID MATCH in Release_Track",iserror(vlookup($A473&amp;$B473,'5) Release_Track'!$F:$F&amp;'5) Release_Track'!$G:$G,1,0)),"NO ISRC-CATALOG ID pair MATCH in Release_Track" )</f>
        <v/>
      </c>
      <c r="E473" s="135"/>
      <c r="F473" s="20"/>
      <c r="G473" s="203"/>
      <c r="H473" s="143" t="str">
        <f t="shared" si="1"/>
        <v/>
      </c>
      <c r="I473" s="20"/>
      <c r="J473" s="20"/>
      <c r="K473" s="20"/>
    </row>
    <row r="474">
      <c r="B474" s="116"/>
      <c r="C474" s="143" t="str">
        <f t="array" ref="C474">ifs(and(isblank($A474),isblank($B474)),"", not(iserror(vlookup($A474&amp;$B474,'5) Release_Track'!$F:$F&amp;'5) Release_Track'!$G:$G,1,0))),vlookup($A474&amp;$B474,{'5) Release_Track'!$F:$F&amp;'5) Release_Track'!$G:$G,'5) Release_Track'!$H:$H},2,0), or(and(not(isblank($B474)),$B474=$B473,$A474&lt;&gt;$A473),and(not(isblank($A474)),$A474=$A473,$B474&lt;&gt;$B473)),"ID LISTS UNALIGNED",and($A474&lt;&gt;"",countif('5) Release_Track'!$F:$F,$A474)=0),"NO ISRC MATCH in Release_Track",and($B474&lt;&gt;"",countif('5) Release_Track'!$G:$G,$B474)=0),"NO CATALOG ID MATCH in Release_Track",iserror(vlookup($A474&amp;$B474,'5) Release_Track'!$F:$F&amp;'5) Release_Track'!$G:$G,1,0)),"NO ISRC-CATALOG ID pair MATCH in Release_Track" )</f>
        <v/>
      </c>
      <c r="D474" s="143" t="str">
        <f t="array" ref="D474">ifs(and(isblank($A474),isblank($B474)),"", not(iserror(vlookup($A474&amp;$B474,'5) Release_Track'!$F:$F&amp;'5) Release_Track'!$G:$G,1,0))),vlookup($A474&amp;$B474,{'5) Release_Track'!$F:$F&amp;'5) Release_Track'!$G:$G,'5) Release_Track'!$I:$I},2,0), or(and(not(isblank($B474)),$B474=$B473,$A474&lt;&gt;$A473),and(not(isblank($A474)),$A474=$A473,$B474&lt;&gt;$B473)),"ID LISTS UNALIGNED",and($A474&lt;&gt;"",countif('5) Release_Track'!$F:$F,$A474)=0),"NO ISRC MATCH in Release_Track",and($B474&lt;&gt;"",countif('5) Release_Track'!$G:$G,$B474)=0),"NO CATALOG ID MATCH in Release_Track",iserror(vlookup($A474&amp;$B474,'5) Release_Track'!$F:$F&amp;'5) Release_Track'!$G:$G,1,0)),"NO ISRC-CATALOG ID pair MATCH in Release_Track" )</f>
        <v/>
      </c>
      <c r="E474" s="135"/>
      <c r="F474" s="20"/>
      <c r="G474" s="203"/>
      <c r="H474" s="143" t="str">
        <f t="shared" si="1"/>
        <v/>
      </c>
      <c r="I474" s="20"/>
      <c r="J474" s="20"/>
      <c r="K474" s="20"/>
    </row>
    <row r="475">
      <c r="B475" s="116"/>
      <c r="C475" s="143" t="str">
        <f t="array" ref="C475">ifs(and(isblank($A475),isblank($B475)),"", not(iserror(vlookup($A475&amp;$B475,'5) Release_Track'!$F:$F&amp;'5) Release_Track'!$G:$G,1,0))),vlookup($A475&amp;$B475,{'5) Release_Track'!$F:$F&amp;'5) Release_Track'!$G:$G,'5) Release_Track'!$H:$H},2,0), or(and(not(isblank($B475)),$B475=$B474,$A475&lt;&gt;$A474),and(not(isblank($A475)),$A475=$A474,$B475&lt;&gt;$B474)),"ID LISTS UNALIGNED",and($A475&lt;&gt;"",countif('5) Release_Track'!$F:$F,$A475)=0),"NO ISRC MATCH in Release_Track",and($B475&lt;&gt;"",countif('5) Release_Track'!$G:$G,$B475)=0),"NO CATALOG ID MATCH in Release_Track",iserror(vlookup($A475&amp;$B475,'5) Release_Track'!$F:$F&amp;'5) Release_Track'!$G:$G,1,0)),"NO ISRC-CATALOG ID pair MATCH in Release_Track" )</f>
        <v/>
      </c>
      <c r="D475" s="143" t="str">
        <f t="array" ref="D475">ifs(and(isblank($A475),isblank($B475)),"", not(iserror(vlookup($A475&amp;$B475,'5) Release_Track'!$F:$F&amp;'5) Release_Track'!$G:$G,1,0))),vlookup($A475&amp;$B475,{'5) Release_Track'!$F:$F&amp;'5) Release_Track'!$G:$G,'5) Release_Track'!$I:$I},2,0), or(and(not(isblank($B475)),$B475=$B474,$A475&lt;&gt;$A474),and(not(isblank($A475)),$A475=$A474,$B475&lt;&gt;$B474)),"ID LISTS UNALIGNED",and($A475&lt;&gt;"",countif('5) Release_Track'!$F:$F,$A475)=0),"NO ISRC MATCH in Release_Track",and($B475&lt;&gt;"",countif('5) Release_Track'!$G:$G,$B475)=0),"NO CATALOG ID MATCH in Release_Track",iserror(vlookup($A475&amp;$B475,'5) Release_Track'!$F:$F&amp;'5) Release_Track'!$G:$G,1,0)),"NO ISRC-CATALOG ID pair MATCH in Release_Track" )</f>
        <v/>
      </c>
      <c r="E475" s="135"/>
      <c r="F475" s="20"/>
      <c r="G475" s="203"/>
      <c r="H475" s="143" t="str">
        <f t="shared" si="1"/>
        <v/>
      </c>
      <c r="I475" s="20"/>
      <c r="J475" s="20"/>
      <c r="K475" s="20"/>
    </row>
    <row r="476">
      <c r="B476" s="116"/>
      <c r="C476" s="143" t="str">
        <f t="array" ref="C476">ifs(and(isblank($A476),isblank($B476)),"", not(iserror(vlookup($A476&amp;$B476,'5) Release_Track'!$F:$F&amp;'5) Release_Track'!$G:$G,1,0))),vlookup($A476&amp;$B476,{'5) Release_Track'!$F:$F&amp;'5) Release_Track'!$G:$G,'5) Release_Track'!$H:$H},2,0), or(and(not(isblank($B476)),$B476=$B475,$A476&lt;&gt;$A475),and(not(isblank($A476)),$A476=$A475,$B476&lt;&gt;$B475)),"ID LISTS UNALIGNED",and($A476&lt;&gt;"",countif('5) Release_Track'!$F:$F,$A476)=0),"NO ISRC MATCH in Release_Track",and($B476&lt;&gt;"",countif('5) Release_Track'!$G:$G,$B476)=0),"NO CATALOG ID MATCH in Release_Track",iserror(vlookup($A476&amp;$B476,'5) Release_Track'!$F:$F&amp;'5) Release_Track'!$G:$G,1,0)),"NO ISRC-CATALOG ID pair MATCH in Release_Track" )</f>
        <v/>
      </c>
      <c r="D476" s="143" t="str">
        <f t="array" ref="D476">ifs(and(isblank($A476),isblank($B476)),"", not(iserror(vlookup($A476&amp;$B476,'5) Release_Track'!$F:$F&amp;'5) Release_Track'!$G:$G,1,0))),vlookup($A476&amp;$B476,{'5) Release_Track'!$F:$F&amp;'5) Release_Track'!$G:$G,'5) Release_Track'!$I:$I},2,0), or(and(not(isblank($B476)),$B476=$B475,$A476&lt;&gt;$A475),and(not(isblank($A476)),$A476=$A475,$B476&lt;&gt;$B475)),"ID LISTS UNALIGNED",and($A476&lt;&gt;"",countif('5) Release_Track'!$F:$F,$A476)=0),"NO ISRC MATCH in Release_Track",and($B476&lt;&gt;"",countif('5) Release_Track'!$G:$G,$B476)=0),"NO CATALOG ID MATCH in Release_Track",iserror(vlookup($A476&amp;$B476,'5) Release_Track'!$F:$F&amp;'5) Release_Track'!$G:$G,1,0)),"NO ISRC-CATALOG ID pair MATCH in Release_Track" )</f>
        <v/>
      </c>
      <c r="E476" s="135"/>
      <c r="F476" s="20"/>
      <c r="G476" s="203"/>
      <c r="H476" s="143" t="str">
        <f t="shared" si="1"/>
        <v/>
      </c>
      <c r="I476" s="20"/>
      <c r="J476" s="20"/>
      <c r="K476" s="20"/>
    </row>
    <row r="477">
      <c r="B477" s="116"/>
      <c r="C477" s="143" t="str">
        <f t="array" ref="C477">ifs(and(isblank($A477),isblank($B477)),"", not(iserror(vlookup($A477&amp;$B477,'5) Release_Track'!$F:$F&amp;'5) Release_Track'!$G:$G,1,0))),vlookup($A477&amp;$B477,{'5) Release_Track'!$F:$F&amp;'5) Release_Track'!$G:$G,'5) Release_Track'!$H:$H},2,0), or(and(not(isblank($B477)),$B477=$B476,$A477&lt;&gt;$A476),and(not(isblank($A477)),$A477=$A476,$B477&lt;&gt;$B476)),"ID LISTS UNALIGNED",and($A477&lt;&gt;"",countif('5) Release_Track'!$F:$F,$A477)=0),"NO ISRC MATCH in Release_Track",and($B477&lt;&gt;"",countif('5) Release_Track'!$G:$G,$B477)=0),"NO CATALOG ID MATCH in Release_Track",iserror(vlookup($A477&amp;$B477,'5) Release_Track'!$F:$F&amp;'5) Release_Track'!$G:$G,1,0)),"NO ISRC-CATALOG ID pair MATCH in Release_Track" )</f>
        <v/>
      </c>
      <c r="D477" s="143" t="str">
        <f t="array" ref="D477">ifs(and(isblank($A477),isblank($B477)),"", not(iserror(vlookup($A477&amp;$B477,'5) Release_Track'!$F:$F&amp;'5) Release_Track'!$G:$G,1,0))),vlookup($A477&amp;$B477,{'5) Release_Track'!$F:$F&amp;'5) Release_Track'!$G:$G,'5) Release_Track'!$I:$I},2,0), or(and(not(isblank($B477)),$B477=$B476,$A477&lt;&gt;$A476),and(not(isblank($A477)),$A477=$A476,$B477&lt;&gt;$B476)),"ID LISTS UNALIGNED",and($A477&lt;&gt;"",countif('5) Release_Track'!$F:$F,$A477)=0),"NO ISRC MATCH in Release_Track",and($B477&lt;&gt;"",countif('5) Release_Track'!$G:$G,$B477)=0),"NO CATALOG ID MATCH in Release_Track",iserror(vlookup($A477&amp;$B477,'5) Release_Track'!$F:$F&amp;'5) Release_Track'!$G:$G,1,0)),"NO ISRC-CATALOG ID pair MATCH in Release_Track" )</f>
        <v/>
      </c>
      <c r="E477" s="135"/>
      <c r="F477" s="20"/>
      <c r="G477" s="203"/>
      <c r="H477" s="143" t="str">
        <f t="shared" si="1"/>
        <v/>
      </c>
      <c r="I477" s="20"/>
      <c r="J477" s="20"/>
      <c r="K477" s="20"/>
    </row>
    <row r="478">
      <c r="B478" s="116"/>
      <c r="C478" s="143" t="str">
        <f t="array" ref="C478">ifs(and(isblank($A478),isblank($B478)),"", not(iserror(vlookup($A478&amp;$B478,'5) Release_Track'!$F:$F&amp;'5) Release_Track'!$G:$G,1,0))),vlookup($A478&amp;$B478,{'5) Release_Track'!$F:$F&amp;'5) Release_Track'!$G:$G,'5) Release_Track'!$H:$H},2,0), or(and(not(isblank($B478)),$B478=$B477,$A478&lt;&gt;$A477),and(not(isblank($A478)),$A478=$A477,$B478&lt;&gt;$B477)),"ID LISTS UNALIGNED",and($A478&lt;&gt;"",countif('5) Release_Track'!$F:$F,$A478)=0),"NO ISRC MATCH in Release_Track",and($B478&lt;&gt;"",countif('5) Release_Track'!$G:$G,$B478)=0),"NO CATALOG ID MATCH in Release_Track",iserror(vlookup($A478&amp;$B478,'5) Release_Track'!$F:$F&amp;'5) Release_Track'!$G:$G,1,0)),"NO ISRC-CATALOG ID pair MATCH in Release_Track" )</f>
        <v/>
      </c>
      <c r="D478" s="143" t="str">
        <f t="array" ref="D478">ifs(and(isblank($A478),isblank($B478)),"", not(iserror(vlookup($A478&amp;$B478,'5) Release_Track'!$F:$F&amp;'5) Release_Track'!$G:$G,1,0))),vlookup($A478&amp;$B478,{'5) Release_Track'!$F:$F&amp;'5) Release_Track'!$G:$G,'5) Release_Track'!$I:$I},2,0), or(and(not(isblank($B478)),$B478=$B477,$A478&lt;&gt;$A477),and(not(isblank($A478)),$A478=$A477,$B478&lt;&gt;$B477)),"ID LISTS UNALIGNED",and($A478&lt;&gt;"",countif('5) Release_Track'!$F:$F,$A478)=0),"NO ISRC MATCH in Release_Track",and($B478&lt;&gt;"",countif('5) Release_Track'!$G:$G,$B478)=0),"NO CATALOG ID MATCH in Release_Track",iserror(vlookup($A478&amp;$B478,'5) Release_Track'!$F:$F&amp;'5) Release_Track'!$G:$G,1,0)),"NO ISRC-CATALOG ID pair MATCH in Release_Track" )</f>
        <v/>
      </c>
      <c r="E478" s="135"/>
      <c r="F478" s="20"/>
      <c r="G478" s="203"/>
      <c r="H478" s="143" t="str">
        <f t="shared" si="1"/>
        <v/>
      </c>
      <c r="I478" s="20"/>
      <c r="J478" s="20"/>
      <c r="K478" s="20"/>
    </row>
    <row r="479">
      <c r="B479" s="116"/>
      <c r="C479" s="143" t="str">
        <f t="array" ref="C479">ifs(and(isblank($A479),isblank($B479)),"", not(iserror(vlookup($A479&amp;$B479,'5) Release_Track'!$F:$F&amp;'5) Release_Track'!$G:$G,1,0))),vlookup($A479&amp;$B479,{'5) Release_Track'!$F:$F&amp;'5) Release_Track'!$G:$G,'5) Release_Track'!$H:$H},2,0), or(and(not(isblank($B479)),$B479=$B478,$A479&lt;&gt;$A478),and(not(isblank($A479)),$A479=$A478,$B479&lt;&gt;$B478)),"ID LISTS UNALIGNED",and($A479&lt;&gt;"",countif('5) Release_Track'!$F:$F,$A479)=0),"NO ISRC MATCH in Release_Track",and($B479&lt;&gt;"",countif('5) Release_Track'!$G:$G,$B479)=0),"NO CATALOG ID MATCH in Release_Track",iserror(vlookup($A479&amp;$B479,'5) Release_Track'!$F:$F&amp;'5) Release_Track'!$G:$G,1,0)),"NO ISRC-CATALOG ID pair MATCH in Release_Track" )</f>
        <v/>
      </c>
      <c r="D479" s="143" t="str">
        <f t="array" ref="D479">ifs(and(isblank($A479),isblank($B479)),"", not(iserror(vlookup($A479&amp;$B479,'5) Release_Track'!$F:$F&amp;'5) Release_Track'!$G:$G,1,0))),vlookup($A479&amp;$B479,{'5) Release_Track'!$F:$F&amp;'5) Release_Track'!$G:$G,'5) Release_Track'!$I:$I},2,0), or(and(not(isblank($B479)),$B479=$B478,$A479&lt;&gt;$A478),and(not(isblank($A479)),$A479=$A478,$B479&lt;&gt;$B478)),"ID LISTS UNALIGNED",and($A479&lt;&gt;"",countif('5) Release_Track'!$F:$F,$A479)=0),"NO ISRC MATCH in Release_Track",and($B479&lt;&gt;"",countif('5) Release_Track'!$G:$G,$B479)=0),"NO CATALOG ID MATCH in Release_Track",iserror(vlookup($A479&amp;$B479,'5) Release_Track'!$F:$F&amp;'5) Release_Track'!$G:$G,1,0)),"NO ISRC-CATALOG ID pair MATCH in Release_Track" )</f>
        <v/>
      </c>
      <c r="E479" s="135"/>
      <c r="F479" s="20"/>
      <c r="G479" s="203"/>
      <c r="H479" s="143" t="str">
        <f t="shared" si="1"/>
        <v/>
      </c>
      <c r="I479" s="20"/>
      <c r="J479" s="20"/>
      <c r="K479" s="20"/>
    </row>
    <row r="480">
      <c r="B480" s="116"/>
      <c r="C480" s="143" t="str">
        <f t="array" ref="C480">ifs(and(isblank($A480),isblank($B480)),"", not(iserror(vlookup($A480&amp;$B480,'5) Release_Track'!$F:$F&amp;'5) Release_Track'!$G:$G,1,0))),vlookup($A480&amp;$B480,{'5) Release_Track'!$F:$F&amp;'5) Release_Track'!$G:$G,'5) Release_Track'!$H:$H},2,0), or(and(not(isblank($B480)),$B480=$B479,$A480&lt;&gt;$A479),and(not(isblank($A480)),$A480=$A479,$B480&lt;&gt;$B479)),"ID LISTS UNALIGNED",and($A480&lt;&gt;"",countif('5) Release_Track'!$F:$F,$A480)=0),"NO ISRC MATCH in Release_Track",and($B480&lt;&gt;"",countif('5) Release_Track'!$G:$G,$B480)=0),"NO CATALOG ID MATCH in Release_Track",iserror(vlookup($A480&amp;$B480,'5) Release_Track'!$F:$F&amp;'5) Release_Track'!$G:$G,1,0)),"NO ISRC-CATALOG ID pair MATCH in Release_Track" )</f>
        <v/>
      </c>
      <c r="D480" s="143" t="str">
        <f t="array" ref="D480">ifs(and(isblank($A480),isblank($B480)),"", not(iserror(vlookup($A480&amp;$B480,'5) Release_Track'!$F:$F&amp;'5) Release_Track'!$G:$G,1,0))),vlookup($A480&amp;$B480,{'5) Release_Track'!$F:$F&amp;'5) Release_Track'!$G:$G,'5) Release_Track'!$I:$I},2,0), or(and(not(isblank($B480)),$B480=$B479,$A480&lt;&gt;$A479),and(not(isblank($A480)),$A480=$A479,$B480&lt;&gt;$B479)),"ID LISTS UNALIGNED",and($A480&lt;&gt;"",countif('5) Release_Track'!$F:$F,$A480)=0),"NO ISRC MATCH in Release_Track",and($B480&lt;&gt;"",countif('5) Release_Track'!$G:$G,$B480)=0),"NO CATALOG ID MATCH in Release_Track",iserror(vlookup($A480&amp;$B480,'5) Release_Track'!$F:$F&amp;'5) Release_Track'!$G:$G,1,0)),"NO ISRC-CATALOG ID pair MATCH in Release_Track" )</f>
        <v/>
      </c>
      <c r="E480" s="135"/>
      <c r="F480" s="20"/>
      <c r="G480" s="203"/>
      <c r="H480" s="143" t="str">
        <f t="shared" si="1"/>
        <v/>
      </c>
      <c r="I480" s="20"/>
      <c r="J480" s="20"/>
      <c r="K480" s="20"/>
    </row>
    <row r="481">
      <c r="B481" s="116"/>
      <c r="C481" s="143" t="str">
        <f t="array" ref="C481">ifs(and(isblank($A481),isblank($B481)),"", not(iserror(vlookup($A481&amp;$B481,'5) Release_Track'!$F:$F&amp;'5) Release_Track'!$G:$G,1,0))),vlookup($A481&amp;$B481,{'5) Release_Track'!$F:$F&amp;'5) Release_Track'!$G:$G,'5) Release_Track'!$H:$H},2,0), or(and(not(isblank($B481)),$B481=$B480,$A481&lt;&gt;$A480),and(not(isblank($A481)),$A481=$A480,$B481&lt;&gt;$B480)),"ID LISTS UNALIGNED",and($A481&lt;&gt;"",countif('5) Release_Track'!$F:$F,$A481)=0),"NO ISRC MATCH in Release_Track",and($B481&lt;&gt;"",countif('5) Release_Track'!$G:$G,$B481)=0),"NO CATALOG ID MATCH in Release_Track",iserror(vlookup($A481&amp;$B481,'5) Release_Track'!$F:$F&amp;'5) Release_Track'!$G:$G,1,0)),"NO ISRC-CATALOG ID pair MATCH in Release_Track" )</f>
        <v/>
      </c>
      <c r="D481" s="143" t="str">
        <f t="array" ref="D481">ifs(and(isblank($A481),isblank($B481)),"", not(iserror(vlookup($A481&amp;$B481,'5) Release_Track'!$F:$F&amp;'5) Release_Track'!$G:$G,1,0))),vlookup($A481&amp;$B481,{'5) Release_Track'!$F:$F&amp;'5) Release_Track'!$G:$G,'5) Release_Track'!$I:$I},2,0), or(and(not(isblank($B481)),$B481=$B480,$A481&lt;&gt;$A480),and(not(isblank($A481)),$A481=$A480,$B481&lt;&gt;$B480)),"ID LISTS UNALIGNED",and($A481&lt;&gt;"",countif('5) Release_Track'!$F:$F,$A481)=0),"NO ISRC MATCH in Release_Track",and($B481&lt;&gt;"",countif('5) Release_Track'!$G:$G,$B481)=0),"NO CATALOG ID MATCH in Release_Track",iserror(vlookup($A481&amp;$B481,'5) Release_Track'!$F:$F&amp;'5) Release_Track'!$G:$G,1,0)),"NO ISRC-CATALOG ID pair MATCH in Release_Track" )</f>
        <v/>
      </c>
      <c r="E481" s="135"/>
      <c r="F481" s="20"/>
      <c r="G481" s="203"/>
      <c r="H481" s="143" t="str">
        <f t="shared" si="1"/>
        <v/>
      </c>
      <c r="I481" s="20"/>
      <c r="J481" s="20"/>
      <c r="K481" s="20"/>
    </row>
    <row r="482">
      <c r="B482" s="116"/>
      <c r="C482" s="143" t="str">
        <f t="array" ref="C482">ifs(and(isblank($A482),isblank($B482)),"", not(iserror(vlookup($A482&amp;$B482,'5) Release_Track'!$F:$F&amp;'5) Release_Track'!$G:$G,1,0))),vlookup($A482&amp;$B482,{'5) Release_Track'!$F:$F&amp;'5) Release_Track'!$G:$G,'5) Release_Track'!$H:$H},2,0), or(and(not(isblank($B482)),$B482=$B481,$A482&lt;&gt;$A481),and(not(isblank($A482)),$A482=$A481,$B482&lt;&gt;$B481)),"ID LISTS UNALIGNED",and($A482&lt;&gt;"",countif('5) Release_Track'!$F:$F,$A482)=0),"NO ISRC MATCH in Release_Track",and($B482&lt;&gt;"",countif('5) Release_Track'!$G:$G,$B482)=0),"NO CATALOG ID MATCH in Release_Track",iserror(vlookup($A482&amp;$B482,'5) Release_Track'!$F:$F&amp;'5) Release_Track'!$G:$G,1,0)),"NO ISRC-CATALOG ID pair MATCH in Release_Track" )</f>
        <v/>
      </c>
      <c r="D482" s="143" t="str">
        <f t="array" ref="D482">ifs(and(isblank($A482),isblank($B482)),"", not(iserror(vlookup($A482&amp;$B482,'5) Release_Track'!$F:$F&amp;'5) Release_Track'!$G:$G,1,0))),vlookup($A482&amp;$B482,{'5) Release_Track'!$F:$F&amp;'5) Release_Track'!$G:$G,'5) Release_Track'!$I:$I},2,0), or(and(not(isblank($B482)),$B482=$B481,$A482&lt;&gt;$A481),and(not(isblank($A482)),$A482=$A481,$B482&lt;&gt;$B481)),"ID LISTS UNALIGNED",and($A482&lt;&gt;"",countif('5) Release_Track'!$F:$F,$A482)=0),"NO ISRC MATCH in Release_Track",and($B482&lt;&gt;"",countif('5) Release_Track'!$G:$G,$B482)=0),"NO CATALOG ID MATCH in Release_Track",iserror(vlookup($A482&amp;$B482,'5) Release_Track'!$F:$F&amp;'5) Release_Track'!$G:$G,1,0)),"NO ISRC-CATALOG ID pair MATCH in Release_Track" )</f>
        <v/>
      </c>
      <c r="E482" s="135"/>
      <c r="F482" s="20"/>
      <c r="G482" s="203"/>
      <c r="H482" s="143" t="str">
        <f t="shared" si="1"/>
        <v/>
      </c>
      <c r="I482" s="20"/>
      <c r="J482" s="20"/>
      <c r="K482" s="20"/>
    </row>
    <row r="483">
      <c r="B483" s="116"/>
      <c r="C483" s="143" t="str">
        <f t="array" ref="C483">ifs(and(isblank($A483),isblank($B483)),"", not(iserror(vlookup($A483&amp;$B483,'5) Release_Track'!$F:$F&amp;'5) Release_Track'!$G:$G,1,0))),vlookup($A483&amp;$B483,{'5) Release_Track'!$F:$F&amp;'5) Release_Track'!$G:$G,'5) Release_Track'!$H:$H},2,0), or(and(not(isblank($B483)),$B483=$B482,$A483&lt;&gt;$A482),and(not(isblank($A483)),$A483=$A482,$B483&lt;&gt;$B482)),"ID LISTS UNALIGNED",and($A483&lt;&gt;"",countif('5) Release_Track'!$F:$F,$A483)=0),"NO ISRC MATCH in Release_Track",and($B483&lt;&gt;"",countif('5) Release_Track'!$G:$G,$B483)=0),"NO CATALOG ID MATCH in Release_Track",iserror(vlookup($A483&amp;$B483,'5) Release_Track'!$F:$F&amp;'5) Release_Track'!$G:$G,1,0)),"NO ISRC-CATALOG ID pair MATCH in Release_Track" )</f>
        <v/>
      </c>
      <c r="D483" s="143" t="str">
        <f t="array" ref="D483">ifs(and(isblank($A483),isblank($B483)),"", not(iserror(vlookup($A483&amp;$B483,'5) Release_Track'!$F:$F&amp;'5) Release_Track'!$G:$G,1,0))),vlookup($A483&amp;$B483,{'5) Release_Track'!$F:$F&amp;'5) Release_Track'!$G:$G,'5) Release_Track'!$I:$I},2,0), or(and(not(isblank($B483)),$B483=$B482,$A483&lt;&gt;$A482),and(not(isblank($A483)),$A483=$A482,$B483&lt;&gt;$B482)),"ID LISTS UNALIGNED",and($A483&lt;&gt;"",countif('5) Release_Track'!$F:$F,$A483)=0),"NO ISRC MATCH in Release_Track",and($B483&lt;&gt;"",countif('5) Release_Track'!$G:$G,$B483)=0),"NO CATALOG ID MATCH in Release_Track",iserror(vlookup($A483&amp;$B483,'5) Release_Track'!$F:$F&amp;'5) Release_Track'!$G:$G,1,0)),"NO ISRC-CATALOG ID pair MATCH in Release_Track" )</f>
        <v/>
      </c>
      <c r="E483" s="135"/>
      <c r="F483" s="20"/>
      <c r="G483" s="203"/>
      <c r="H483" s="143" t="str">
        <f t="shared" si="1"/>
        <v/>
      </c>
      <c r="I483" s="20"/>
      <c r="J483" s="20"/>
      <c r="K483" s="20"/>
    </row>
    <row r="484">
      <c r="B484" s="116"/>
      <c r="C484" s="143" t="str">
        <f t="array" ref="C484">ifs(and(isblank($A484),isblank($B484)),"", not(iserror(vlookup($A484&amp;$B484,'5) Release_Track'!$F:$F&amp;'5) Release_Track'!$G:$G,1,0))),vlookup($A484&amp;$B484,{'5) Release_Track'!$F:$F&amp;'5) Release_Track'!$G:$G,'5) Release_Track'!$H:$H},2,0), or(and(not(isblank($B484)),$B484=$B483,$A484&lt;&gt;$A483),and(not(isblank($A484)),$A484=$A483,$B484&lt;&gt;$B483)),"ID LISTS UNALIGNED",and($A484&lt;&gt;"",countif('5) Release_Track'!$F:$F,$A484)=0),"NO ISRC MATCH in Release_Track",and($B484&lt;&gt;"",countif('5) Release_Track'!$G:$G,$B484)=0),"NO CATALOG ID MATCH in Release_Track",iserror(vlookup($A484&amp;$B484,'5) Release_Track'!$F:$F&amp;'5) Release_Track'!$G:$G,1,0)),"NO ISRC-CATALOG ID pair MATCH in Release_Track" )</f>
        <v/>
      </c>
      <c r="D484" s="143" t="str">
        <f t="array" ref="D484">ifs(and(isblank($A484),isblank($B484)),"", not(iserror(vlookup($A484&amp;$B484,'5) Release_Track'!$F:$F&amp;'5) Release_Track'!$G:$G,1,0))),vlookup($A484&amp;$B484,{'5) Release_Track'!$F:$F&amp;'5) Release_Track'!$G:$G,'5) Release_Track'!$I:$I},2,0), or(and(not(isblank($B484)),$B484=$B483,$A484&lt;&gt;$A483),and(not(isblank($A484)),$A484=$A483,$B484&lt;&gt;$B483)),"ID LISTS UNALIGNED",and($A484&lt;&gt;"",countif('5) Release_Track'!$F:$F,$A484)=0),"NO ISRC MATCH in Release_Track",and($B484&lt;&gt;"",countif('5) Release_Track'!$G:$G,$B484)=0),"NO CATALOG ID MATCH in Release_Track",iserror(vlookup($A484&amp;$B484,'5) Release_Track'!$F:$F&amp;'5) Release_Track'!$G:$G,1,0)),"NO ISRC-CATALOG ID pair MATCH in Release_Track" )</f>
        <v/>
      </c>
      <c r="E484" s="135"/>
      <c r="F484" s="20"/>
      <c r="G484" s="203"/>
      <c r="H484" s="143" t="str">
        <f t="shared" si="1"/>
        <v/>
      </c>
      <c r="I484" s="20"/>
      <c r="J484" s="20"/>
      <c r="K484" s="20"/>
    </row>
    <row r="485">
      <c r="B485" s="116"/>
      <c r="C485" s="143" t="str">
        <f t="array" ref="C485">ifs(and(isblank($A485),isblank($B485)),"", not(iserror(vlookup($A485&amp;$B485,'5) Release_Track'!$F:$F&amp;'5) Release_Track'!$G:$G,1,0))),vlookup($A485&amp;$B485,{'5) Release_Track'!$F:$F&amp;'5) Release_Track'!$G:$G,'5) Release_Track'!$H:$H},2,0), or(and(not(isblank($B485)),$B485=$B484,$A485&lt;&gt;$A484),and(not(isblank($A485)),$A485=$A484,$B485&lt;&gt;$B484)),"ID LISTS UNALIGNED",and($A485&lt;&gt;"",countif('5) Release_Track'!$F:$F,$A485)=0),"NO ISRC MATCH in Release_Track",and($B485&lt;&gt;"",countif('5) Release_Track'!$G:$G,$B485)=0),"NO CATALOG ID MATCH in Release_Track",iserror(vlookup($A485&amp;$B485,'5) Release_Track'!$F:$F&amp;'5) Release_Track'!$G:$G,1,0)),"NO ISRC-CATALOG ID pair MATCH in Release_Track" )</f>
        <v/>
      </c>
      <c r="D485" s="143" t="str">
        <f t="array" ref="D485">ifs(and(isblank($A485),isblank($B485)),"", not(iserror(vlookup($A485&amp;$B485,'5) Release_Track'!$F:$F&amp;'5) Release_Track'!$G:$G,1,0))),vlookup($A485&amp;$B485,{'5) Release_Track'!$F:$F&amp;'5) Release_Track'!$G:$G,'5) Release_Track'!$I:$I},2,0), or(and(not(isblank($B485)),$B485=$B484,$A485&lt;&gt;$A484),and(not(isblank($A485)),$A485=$A484,$B485&lt;&gt;$B484)),"ID LISTS UNALIGNED",and($A485&lt;&gt;"",countif('5) Release_Track'!$F:$F,$A485)=0),"NO ISRC MATCH in Release_Track",and($B485&lt;&gt;"",countif('5) Release_Track'!$G:$G,$B485)=0),"NO CATALOG ID MATCH in Release_Track",iserror(vlookup($A485&amp;$B485,'5) Release_Track'!$F:$F&amp;'5) Release_Track'!$G:$G,1,0)),"NO ISRC-CATALOG ID pair MATCH in Release_Track" )</f>
        <v/>
      </c>
      <c r="E485" s="135"/>
      <c r="F485" s="20"/>
      <c r="G485" s="203"/>
      <c r="H485" s="143" t="str">
        <f t="shared" si="1"/>
        <v/>
      </c>
      <c r="I485" s="20"/>
      <c r="J485" s="20"/>
      <c r="K485" s="20"/>
    </row>
    <row r="486">
      <c r="B486" s="116"/>
      <c r="C486" s="143" t="str">
        <f t="array" ref="C486">ifs(and(isblank($A486),isblank($B486)),"", not(iserror(vlookup($A486&amp;$B486,'5) Release_Track'!$F:$F&amp;'5) Release_Track'!$G:$G,1,0))),vlookup($A486&amp;$B486,{'5) Release_Track'!$F:$F&amp;'5) Release_Track'!$G:$G,'5) Release_Track'!$H:$H},2,0), or(and(not(isblank($B486)),$B486=$B485,$A486&lt;&gt;$A485),and(not(isblank($A486)),$A486=$A485,$B486&lt;&gt;$B485)),"ID LISTS UNALIGNED",and($A486&lt;&gt;"",countif('5) Release_Track'!$F:$F,$A486)=0),"NO ISRC MATCH in Release_Track",and($B486&lt;&gt;"",countif('5) Release_Track'!$G:$G,$B486)=0),"NO CATALOG ID MATCH in Release_Track",iserror(vlookup($A486&amp;$B486,'5) Release_Track'!$F:$F&amp;'5) Release_Track'!$G:$G,1,0)),"NO ISRC-CATALOG ID pair MATCH in Release_Track" )</f>
        <v/>
      </c>
      <c r="D486" s="143" t="str">
        <f t="array" ref="D486">ifs(and(isblank($A486),isblank($B486)),"", not(iserror(vlookup($A486&amp;$B486,'5) Release_Track'!$F:$F&amp;'5) Release_Track'!$G:$G,1,0))),vlookup($A486&amp;$B486,{'5) Release_Track'!$F:$F&amp;'5) Release_Track'!$G:$G,'5) Release_Track'!$I:$I},2,0), or(and(not(isblank($B486)),$B486=$B485,$A486&lt;&gt;$A485),and(not(isblank($A486)),$A486=$A485,$B486&lt;&gt;$B485)),"ID LISTS UNALIGNED",and($A486&lt;&gt;"",countif('5) Release_Track'!$F:$F,$A486)=0),"NO ISRC MATCH in Release_Track",and($B486&lt;&gt;"",countif('5) Release_Track'!$G:$G,$B486)=0),"NO CATALOG ID MATCH in Release_Track",iserror(vlookup($A486&amp;$B486,'5) Release_Track'!$F:$F&amp;'5) Release_Track'!$G:$G,1,0)),"NO ISRC-CATALOG ID pair MATCH in Release_Track" )</f>
        <v/>
      </c>
      <c r="E486" s="135"/>
      <c r="F486" s="20"/>
      <c r="G486" s="203"/>
      <c r="H486" s="143" t="str">
        <f t="shared" si="1"/>
        <v/>
      </c>
      <c r="I486" s="20"/>
      <c r="J486" s="20"/>
      <c r="K486" s="20"/>
    </row>
    <row r="487">
      <c r="B487" s="116"/>
      <c r="C487" s="143" t="str">
        <f t="array" ref="C487">ifs(and(isblank($A487),isblank($B487)),"", not(iserror(vlookup($A487&amp;$B487,'5) Release_Track'!$F:$F&amp;'5) Release_Track'!$G:$G,1,0))),vlookup($A487&amp;$B487,{'5) Release_Track'!$F:$F&amp;'5) Release_Track'!$G:$G,'5) Release_Track'!$H:$H},2,0), or(and(not(isblank($B487)),$B487=$B486,$A487&lt;&gt;$A486),and(not(isblank($A487)),$A487=$A486,$B487&lt;&gt;$B486)),"ID LISTS UNALIGNED",and($A487&lt;&gt;"",countif('5) Release_Track'!$F:$F,$A487)=0),"NO ISRC MATCH in Release_Track",and($B487&lt;&gt;"",countif('5) Release_Track'!$G:$G,$B487)=0),"NO CATALOG ID MATCH in Release_Track",iserror(vlookup($A487&amp;$B487,'5) Release_Track'!$F:$F&amp;'5) Release_Track'!$G:$G,1,0)),"NO ISRC-CATALOG ID pair MATCH in Release_Track" )</f>
        <v/>
      </c>
      <c r="D487" s="143" t="str">
        <f t="array" ref="D487">ifs(and(isblank($A487),isblank($B487)),"", not(iserror(vlookup($A487&amp;$B487,'5) Release_Track'!$F:$F&amp;'5) Release_Track'!$G:$G,1,0))),vlookup($A487&amp;$B487,{'5) Release_Track'!$F:$F&amp;'5) Release_Track'!$G:$G,'5) Release_Track'!$I:$I},2,0), or(and(not(isblank($B487)),$B487=$B486,$A487&lt;&gt;$A486),and(not(isblank($A487)),$A487=$A486,$B487&lt;&gt;$B486)),"ID LISTS UNALIGNED",and($A487&lt;&gt;"",countif('5) Release_Track'!$F:$F,$A487)=0),"NO ISRC MATCH in Release_Track",and($B487&lt;&gt;"",countif('5) Release_Track'!$G:$G,$B487)=0),"NO CATALOG ID MATCH in Release_Track",iserror(vlookup($A487&amp;$B487,'5) Release_Track'!$F:$F&amp;'5) Release_Track'!$G:$G,1,0)),"NO ISRC-CATALOG ID pair MATCH in Release_Track" )</f>
        <v/>
      </c>
      <c r="E487" s="135"/>
      <c r="F487" s="20"/>
      <c r="G487" s="203"/>
      <c r="H487" s="143" t="str">
        <f t="shared" si="1"/>
        <v/>
      </c>
      <c r="I487" s="20"/>
      <c r="J487" s="20"/>
      <c r="K487" s="20"/>
    </row>
    <row r="488">
      <c r="B488" s="116"/>
      <c r="C488" s="143" t="str">
        <f t="array" ref="C488">ifs(and(isblank($A488),isblank($B488)),"", not(iserror(vlookup($A488&amp;$B488,'5) Release_Track'!$F:$F&amp;'5) Release_Track'!$G:$G,1,0))),vlookup($A488&amp;$B488,{'5) Release_Track'!$F:$F&amp;'5) Release_Track'!$G:$G,'5) Release_Track'!$H:$H},2,0), or(and(not(isblank($B488)),$B488=$B487,$A488&lt;&gt;$A487),and(not(isblank($A488)),$A488=$A487,$B488&lt;&gt;$B487)),"ID LISTS UNALIGNED",and($A488&lt;&gt;"",countif('5) Release_Track'!$F:$F,$A488)=0),"NO ISRC MATCH in Release_Track",and($B488&lt;&gt;"",countif('5) Release_Track'!$G:$G,$B488)=0),"NO CATALOG ID MATCH in Release_Track",iserror(vlookup($A488&amp;$B488,'5) Release_Track'!$F:$F&amp;'5) Release_Track'!$G:$G,1,0)),"NO ISRC-CATALOG ID pair MATCH in Release_Track" )</f>
        <v/>
      </c>
      <c r="D488" s="143" t="str">
        <f t="array" ref="D488">ifs(and(isblank($A488),isblank($B488)),"", not(iserror(vlookup($A488&amp;$B488,'5) Release_Track'!$F:$F&amp;'5) Release_Track'!$G:$G,1,0))),vlookup($A488&amp;$B488,{'5) Release_Track'!$F:$F&amp;'5) Release_Track'!$G:$G,'5) Release_Track'!$I:$I},2,0), or(and(not(isblank($B488)),$B488=$B487,$A488&lt;&gt;$A487),and(not(isblank($A488)),$A488=$A487,$B488&lt;&gt;$B487)),"ID LISTS UNALIGNED",and($A488&lt;&gt;"",countif('5) Release_Track'!$F:$F,$A488)=0),"NO ISRC MATCH in Release_Track",and($B488&lt;&gt;"",countif('5) Release_Track'!$G:$G,$B488)=0),"NO CATALOG ID MATCH in Release_Track",iserror(vlookup($A488&amp;$B488,'5) Release_Track'!$F:$F&amp;'5) Release_Track'!$G:$G,1,0)),"NO ISRC-CATALOG ID pair MATCH in Release_Track" )</f>
        <v/>
      </c>
      <c r="E488" s="135"/>
      <c r="F488" s="20"/>
      <c r="G488" s="203"/>
      <c r="H488" s="143" t="str">
        <f t="shared" si="1"/>
        <v/>
      </c>
      <c r="I488" s="20"/>
      <c r="J488" s="20"/>
      <c r="K488" s="20"/>
    </row>
    <row r="489">
      <c r="B489" s="116"/>
      <c r="C489" s="143" t="str">
        <f t="array" ref="C489">ifs(and(isblank($A489),isblank($B489)),"", not(iserror(vlookup($A489&amp;$B489,'5) Release_Track'!$F:$F&amp;'5) Release_Track'!$G:$G,1,0))),vlookup($A489&amp;$B489,{'5) Release_Track'!$F:$F&amp;'5) Release_Track'!$G:$G,'5) Release_Track'!$H:$H},2,0), or(and(not(isblank($B489)),$B489=$B488,$A489&lt;&gt;$A488),and(not(isblank($A489)),$A489=$A488,$B489&lt;&gt;$B488)),"ID LISTS UNALIGNED",and($A489&lt;&gt;"",countif('5) Release_Track'!$F:$F,$A489)=0),"NO ISRC MATCH in Release_Track",and($B489&lt;&gt;"",countif('5) Release_Track'!$G:$G,$B489)=0),"NO CATALOG ID MATCH in Release_Track",iserror(vlookup($A489&amp;$B489,'5) Release_Track'!$F:$F&amp;'5) Release_Track'!$G:$G,1,0)),"NO ISRC-CATALOG ID pair MATCH in Release_Track" )</f>
        <v/>
      </c>
      <c r="D489" s="143" t="str">
        <f t="array" ref="D489">ifs(and(isblank($A489),isblank($B489)),"", not(iserror(vlookup($A489&amp;$B489,'5) Release_Track'!$F:$F&amp;'5) Release_Track'!$G:$G,1,0))),vlookup($A489&amp;$B489,{'5) Release_Track'!$F:$F&amp;'5) Release_Track'!$G:$G,'5) Release_Track'!$I:$I},2,0), or(and(not(isblank($B489)),$B489=$B488,$A489&lt;&gt;$A488),and(not(isblank($A489)),$A489=$A488,$B489&lt;&gt;$B488)),"ID LISTS UNALIGNED",and($A489&lt;&gt;"",countif('5) Release_Track'!$F:$F,$A489)=0),"NO ISRC MATCH in Release_Track",and($B489&lt;&gt;"",countif('5) Release_Track'!$G:$G,$B489)=0),"NO CATALOG ID MATCH in Release_Track",iserror(vlookup($A489&amp;$B489,'5) Release_Track'!$F:$F&amp;'5) Release_Track'!$G:$G,1,0)),"NO ISRC-CATALOG ID pair MATCH in Release_Track" )</f>
        <v/>
      </c>
      <c r="E489" s="135"/>
      <c r="F489" s="20"/>
      <c r="G489" s="203"/>
      <c r="H489" s="143" t="str">
        <f t="shared" si="1"/>
        <v/>
      </c>
      <c r="I489" s="20"/>
      <c r="J489" s="20"/>
      <c r="K489" s="20"/>
    </row>
    <row r="490">
      <c r="B490" s="116"/>
      <c r="C490" s="143" t="str">
        <f t="array" ref="C490">ifs(and(isblank($A490),isblank($B490)),"", not(iserror(vlookup($A490&amp;$B490,'5) Release_Track'!$F:$F&amp;'5) Release_Track'!$G:$G,1,0))),vlookup($A490&amp;$B490,{'5) Release_Track'!$F:$F&amp;'5) Release_Track'!$G:$G,'5) Release_Track'!$H:$H},2,0), or(and(not(isblank($B490)),$B490=$B489,$A490&lt;&gt;$A489),and(not(isblank($A490)),$A490=$A489,$B490&lt;&gt;$B489)),"ID LISTS UNALIGNED",and($A490&lt;&gt;"",countif('5) Release_Track'!$F:$F,$A490)=0),"NO ISRC MATCH in Release_Track",and($B490&lt;&gt;"",countif('5) Release_Track'!$G:$G,$B490)=0),"NO CATALOG ID MATCH in Release_Track",iserror(vlookup($A490&amp;$B490,'5) Release_Track'!$F:$F&amp;'5) Release_Track'!$G:$G,1,0)),"NO ISRC-CATALOG ID pair MATCH in Release_Track" )</f>
        <v/>
      </c>
      <c r="D490" s="143" t="str">
        <f t="array" ref="D490">ifs(and(isblank($A490),isblank($B490)),"", not(iserror(vlookup($A490&amp;$B490,'5) Release_Track'!$F:$F&amp;'5) Release_Track'!$G:$G,1,0))),vlookup($A490&amp;$B490,{'5) Release_Track'!$F:$F&amp;'5) Release_Track'!$G:$G,'5) Release_Track'!$I:$I},2,0), or(and(not(isblank($B490)),$B490=$B489,$A490&lt;&gt;$A489),and(not(isblank($A490)),$A490=$A489,$B490&lt;&gt;$B489)),"ID LISTS UNALIGNED",and($A490&lt;&gt;"",countif('5) Release_Track'!$F:$F,$A490)=0),"NO ISRC MATCH in Release_Track",and($B490&lt;&gt;"",countif('5) Release_Track'!$G:$G,$B490)=0),"NO CATALOG ID MATCH in Release_Track",iserror(vlookup($A490&amp;$B490,'5) Release_Track'!$F:$F&amp;'5) Release_Track'!$G:$G,1,0)),"NO ISRC-CATALOG ID pair MATCH in Release_Track" )</f>
        <v/>
      </c>
      <c r="E490" s="135"/>
      <c r="F490" s="20"/>
      <c r="G490" s="203"/>
      <c r="H490" s="143" t="str">
        <f t="shared" si="1"/>
        <v/>
      </c>
      <c r="I490" s="20"/>
      <c r="J490" s="20"/>
      <c r="K490" s="20"/>
    </row>
    <row r="491">
      <c r="B491" s="116"/>
      <c r="C491" s="143" t="str">
        <f t="array" ref="C491">ifs(and(isblank($A491),isblank($B491)),"", not(iserror(vlookup($A491&amp;$B491,'5) Release_Track'!$F:$F&amp;'5) Release_Track'!$G:$G,1,0))),vlookup($A491&amp;$B491,{'5) Release_Track'!$F:$F&amp;'5) Release_Track'!$G:$G,'5) Release_Track'!$H:$H},2,0), or(and(not(isblank($B491)),$B491=$B490,$A491&lt;&gt;$A490),and(not(isblank($A491)),$A491=$A490,$B491&lt;&gt;$B490)),"ID LISTS UNALIGNED",and($A491&lt;&gt;"",countif('5) Release_Track'!$F:$F,$A491)=0),"NO ISRC MATCH in Release_Track",and($B491&lt;&gt;"",countif('5) Release_Track'!$G:$G,$B491)=0),"NO CATALOG ID MATCH in Release_Track",iserror(vlookup($A491&amp;$B491,'5) Release_Track'!$F:$F&amp;'5) Release_Track'!$G:$G,1,0)),"NO ISRC-CATALOG ID pair MATCH in Release_Track" )</f>
        <v/>
      </c>
      <c r="D491" s="143" t="str">
        <f t="array" ref="D491">ifs(and(isblank($A491),isblank($B491)),"", not(iserror(vlookup($A491&amp;$B491,'5) Release_Track'!$F:$F&amp;'5) Release_Track'!$G:$G,1,0))),vlookup($A491&amp;$B491,{'5) Release_Track'!$F:$F&amp;'5) Release_Track'!$G:$G,'5) Release_Track'!$I:$I},2,0), or(and(not(isblank($B491)),$B491=$B490,$A491&lt;&gt;$A490),and(not(isblank($A491)),$A491=$A490,$B491&lt;&gt;$B490)),"ID LISTS UNALIGNED",and($A491&lt;&gt;"",countif('5) Release_Track'!$F:$F,$A491)=0),"NO ISRC MATCH in Release_Track",and($B491&lt;&gt;"",countif('5) Release_Track'!$G:$G,$B491)=0),"NO CATALOG ID MATCH in Release_Track",iserror(vlookup($A491&amp;$B491,'5) Release_Track'!$F:$F&amp;'5) Release_Track'!$G:$G,1,0)),"NO ISRC-CATALOG ID pair MATCH in Release_Track" )</f>
        <v/>
      </c>
      <c r="E491" s="135"/>
      <c r="F491" s="20"/>
      <c r="G491" s="203"/>
      <c r="H491" s="143" t="str">
        <f t="shared" si="1"/>
        <v/>
      </c>
      <c r="I491" s="20"/>
      <c r="J491" s="20"/>
      <c r="K491" s="20"/>
    </row>
    <row r="492">
      <c r="B492" s="116"/>
      <c r="C492" s="143" t="str">
        <f t="array" ref="C492">ifs(and(isblank($A492),isblank($B492)),"", not(iserror(vlookup($A492&amp;$B492,'5) Release_Track'!$F:$F&amp;'5) Release_Track'!$G:$G,1,0))),vlookup($A492&amp;$B492,{'5) Release_Track'!$F:$F&amp;'5) Release_Track'!$G:$G,'5) Release_Track'!$H:$H},2,0), or(and(not(isblank($B492)),$B492=$B491,$A492&lt;&gt;$A491),and(not(isblank($A492)),$A492=$A491,$B492&lt;&gt;$B491)),"ID LISTS UNALIGNED",and($A492&lt;&gt;"",countif('5) Release_Track'!$F:$F,$A492)=0),"NO ISRC MATCH in Release_Track",and($B492&lt;&gt;"",countif('5) Release_Track'!$G:$G,$B492)=0),"NO CATALOG ID MATCH in Release_Track",iserror(vlookup($A492&amp;$B492,'5) Release_Track'!$F:$F&amp;'5) Release_Track'!$G:$G,1,0)),"NO ISRC-CATALOG ID pair MATCH in Release_Track" )</f>
        <v/>
      </c>
      <c r="D492" s="143" t="str">
        <f t="array" ref="D492">ifs(and(isblank($A492),isblank($B492)),"", not(iserror(vlookup($A492&amp;$B492,'5) Release_Track'!$F:$F&amp;'5) Release_Track'!$G:$G,1,0))),vlookup($A492&amp;$B492,{'5) Release_Track'!$F:$F&amp;'5) Release_Track'!$G:$G,'5) Release_Track'!$I:$I},2,0), or(and(not(isblank($B492)),$B492=$B491,$A492&lt;&gt;$A491),and(not(isblank($A492)),$A492=$A491,$B492&lt;&gt;$B491)),"ID LISTS UNALIGNED",and($A492&lt;&gt;"",countif('5) Release_Track'!$F:$F,$A492)=0),"NO ISRC MATCH in Release_Track",and($B492&lt;&gt;"",countif('5) Release_Track'!$G:$G,$B492)=0),"NO CATALOG ID MATCH in Release_Track",iserror(vlookup($A492&amp;$B492,'5) Release_Track'!$F:$F&amp;'5) Release_Track'!$G:$G,1,0)),"NO ISRC-CATALOG ID pair MATCH in Release_Track" )</f>
        <v/>
      </c>
      <c r="E492" s="135"/>
      <c r="F492" s="20"/>
      <c r="G492" s="203"/>
      <c r="H492" s="143" t="str">
        <f t="shared" si="1"/>
        <v/>
      </c>
      <c r="I492" s="20"/>
      <c r="J492" s="20"/>
      <c r="K492" s="20"/>
    </row>
    <row r="493">
      <c r="B493" s="116"/>
      <c r="C493" s="143" t="str">
        <f t="array" ref="C493">ifs(and(isblank($A493),isblank($B493)),"", not(iserror(vlookup($A493&amp;$B493,'5) Release_Track'!$F:$F&amp;'5) Release_Track'!$G:$G,1,0))),vlookup($A493&amp;$B493,{'5) Release_Track'!$F:$F&amp;'5) Release_Track'!$G:$G,'5) Release_Track'!$H:$H},2,0), or(and(not(isblank($B493)),$B493=$B492,$A493&lt;&gt;$A492),and(not(isblank($A493)),$A493=$A492,$B493&lt;&gt;$B492)),"ID LISTS UNALIGNED",and($A493&lt;&gt;"",countif('5) Release_Track'!$F:$F,$A493)=0),"NO ISRC MATCH in Release_Track",and($B493&lt;&gt;"",countif('5) Release_Track'!$G:$G,$B493)=0),"NO CATALOG ID MATCH in Release_Track",iserror(vlookup($A493&amp;$B493,'5) Release_Track'!$F:$F&amp;'5) Release_Track'!$G:$G,1,0)),"NO ISRC-CATALOG ID pair MATCH in Release_Track" )</f>
        <v/>
      </c>
      <c r="D493" s="143" t="str">
        <f t="array" ref="D493">ifs(and(isblank($A493),isblank($B493)),"", not(iserror(vlookup($A493&amp;$B493,'5) Release_Track'!$F:$F&amp;'5) Release_Track'!$G:$G,1,0))),vlookup($A493&amp;$B493,{'5) Release_Track'!$F:$F&amp;'5) Release_Track'!$G:$G,'5) Release_Track'!$I:$I},2,0), or(and(not(isblank($B493)),$B493=$B492,$A493&lt;&gt;$A492),and(not(isblank($A493)),$A493=$A492,$B493&lt;&gt;$B492)),"ID LISTS UNALIGNED",and($A493&lt;&gt;"",countif('5) Release_Track'!$F:$F,$A493)=0),"NO ISRC MATCH in Release_Track",and($B493&lt;&gt;"",countif('5) Release_Track'!$G:$G,$B493)=0),"NO CATALOG ID MATCH in Release_Track",iserror(vlookup($A493&amp;$B493,'5) Release_Track'!$F:$F&amp;'5) Release_Track'!$G:$G,1,0)),"NO ISRC-CATALOG ID pair MATCH in Release_Track" )</f>
        <v/>
      </c>
      <c r="E493" s="135"/>
      <c r="F493" s="20"/>
      <c r="G493" s="203"/>
      <c r="H493" s="143" t="str">
        <f t="shared" si="1"/>
        <v/>
      </c>
      <c r="I493" s="20"/>
      <c r="J493" s="20"/>
      <c r="K493" s="20"/>
    </row>
    <row r="494">
      <c r="B494" s="116"/>
      <c r="C494" s="143" t="str">
        <f t="array" ref="C494">ifs(and(isblank($A494),isblank($B494)),"", not(iserror(vlookup($A494&amp;$B494,'5) Release_Track'!$F:$F&amp;'5) Release_Track'!$G:$G,1,0))),vlookup($A494&amp;$B494,{'5) Release_Track'!$F:$F&amp;'5) Release_Track'!$G:$G,'5) Release_Track'!$H:$H},2,0), or(and(not(isblank($B494)),$B494=$B493,$A494&lt;&gt;$A493),and(not(isblank($A494)),$A494=$A493,$B494&lt;&gt;$B493)),"ID LISTS UNALIGNED",and($A494&lt;&gt;"",countif('5) Release_Track'!$F:$F,$A494)=0),"NO ISRC MATCH in Release_Track",and($B494&lt;&gt;"",countif('5) Release_Track'!$G:$G,$B494)=0),"NO CATALOG ID MATCH in Release_Track",iserror(vlookup($A494&amp;$B494,'5) Release_Track'!$F:$F&amp;'5) Release_Track'!$G:$G,1,0)),"NO ISRC-CATALOG ID pair MATCH in Release_Track" )</f>
        <v/>
      </c>
      <c r="D494" s="143" t="str">
        <f t="array" ref="D494">ifs(and(isblank($A494),isblank($B494)),"", not(iserror(vlookup($A494&amp;$B494,'5) Release_Track'!$F:$F&amp;'5) Release_Track'!$G:$G,1,0))),vlookup($A494&amp;$B494,{'5) Release_Track'!$F:$F&amp;'5) Release_Track'!$G:$G,'5) Release_Track'!$I:$I},2,0), or(and(not(isblank($B494)),$B494=$B493,$A494&lt;&gt;$A493),and(not(isblank($A494)),$A494=$A493,$B494&lt;&gt;$B493)),"ID LISTS UNALIGNED",and($A494&lt;&gt;"",countif('5) Release_Track'!$F:$F,$A494)=0),"NO ISRC MATCH in Release_Track",and($B494&lt;&gt;"",countif('5) Release_Track'!$G:$G,$B494)=0),"NO CATALOG ID MATCH in Release_Track",iserror(vlookup($A494&amp;$B494,'5) Release_Track'!$F:$F&amp;'5) Release_Track'!$G:$G,1,0)),"NO ISRC-CATALOG ID pair MATCH in Release_Track" )</f>
        <v/>
      </c>
      <c r="E494" s="135"/>
      <c r="F494" s="20"/>
      <c r="G494" s="203"/>
      <c r="H494" s="143" t="str">
        <f t="shared" si="1"/>
        <v/>
      </c>
      <c r="I494" s="20"/>
      <c r="J494" s="20"/>
      <c r="K494" s="20"/>
    </row>
    <row r="495">
      <c r="B495" s="116"/>
      <c r="C495" s="143" t="str">
        <f t="array" ref="C495">ifs(and(isblank($A495),isblank($B495)),"", not(iserror(vlookup($A495&amp;$B495,'5) Release_Track'!$F:$F&amp;'5) Release_Track'!$G:$G,1,0))),vlookup($A495&amp;$B495,{'5) Release_Track'!$F:$F&amp;'5) Release_Track'!$G:$G,'5) Release_Track'!$H:$H},2,0), or(and(not(isblank($B495)),$B495=$B494,$A495&lt;&gt;$A494),and(not(isblank($A495)),$A495=$A494,$B495&lt;&gt;$B494)),"ID LISTS UNALIGNED",and($A495&lt;&gt;"",countif('5) Release_Track'!$F:$F,$A495)=0),"NO ISRC MATCH in Release_Track",and($B495&lt;&gt;"",countif('5) Release_Track'!$G:$G,$B495)=0),"NO CATALOG ID MATCH in Release_Track",iserror(vlookup($A495&amp;$B495,'5) Release_Track'!$F:$F&amp;'5) Release_Track'!$G:$G,1,0)),"NO ISRC-CATALOG ID pair MATCH in Release_Track" )</f>
        <v/>
      </c>
      <c r="D495" s="143" t="str">
        <f t="array" ref="D495">ifs(and(isblank($A495),isblank($B495)),"", not(iserror(vlookup($A495&amp;$B495,'5) Release_Track'!$F:$F&amp;'5) Release_Track'!$G:$G,1,0))),vlookup($A495&amp;$B495,{'5) Release_Track'!$F:$F&amp;'5) Release_Track'!$G:$G,'5) Release_Track'!$I:$I},2,0), or(and(not(isblank($B495)),$B495=$B494,$A495&lt;&gt;$A494),and(not(isblank($A495)),$A495=$A494,$B495&lt;&gt;$B494)),"ID LISTS UNALIGNED",and($A495&lt;&gt;"",countif('5) Release_Track'!$F:$F,$A495)=0),"NO ISRC MATCH in Release_Track",and($B495&lt;&gt;"",countif('5) Release_Track'!$G:$G,$B495)=0),"NO CATALOG ID MATCH in Release_Track",iserror(vlookup($A495&amp;$B495,'5) Release_Track'!$F:$F&amp;'5) Release_Track'!$G:$G,1,0)),"NO ISRC-CATALOG ID pair MATCH in Release_Track" )</f>
        <v/>
      </c>
      <c r="E495" s="135"/>
      <c r="F495" s="20"/>
      <c r="G495" s="203"/>
      <c r="H495" s="143" t="str">
        <f t="shared" si="1"/>
        <v/>
      </c>
      <c r="I495" s="20"/>
      <c r="J495" s="20"/>
      <c r="K495" s="20"/>
    </row>
    <row r="496">
      <c r="B496" s="116"/>
      <c r="C496" s="143" t="str">
        <f t="array" ref="C496">ifs(and(isblank($A496),isblank($B496)),"", not(iserror(vlookup($A496&amp;$B496,'5) Release_Track'!$F:$F&amp;'5) Release_Track'!$G:$G,1,0))),vlookup($A496&amp;$B496,{'5) Release_Track'!$F:$F&amp;'5) Release_Track'!$G:$G,'5) Release_Track'!$H:$H},2,0), or(and(not(isblank($B496)),$B496=$B495,$A496&lt;&gt;$A495),and(not(isblank($A496)),$A496=$A495,$B496&lt;&gt;$B495)),"ID LISTS UNALIGNED",and($A496&lt;&gt;"",countif('5) Release_Track'!$F:$F,$A496)=0),"NO ISRC MATCH in Release_Track",and($B496&lt;&gt;"",countif('5) Release_Track'!$G:$G,$B496)=0),"NO CATALOG ID MATCH in Release_Track",iserror(vlookup($A496&amp;$B496,'5) Release_Track'!$F:$F&amp;'5) Release_Track'!$G:$G,1,0)),"NO ISRC-CATALOG ID pair MATCH in Release_Track" )</f>
        <v/>
      </c>
      <c r="D496" s="143" t="str">
        <f t="array" ref="D496">ifs(and(isblank($A496),isblank($B496)),"", not(iserror(vlookup($A496&amp;$B496,'5) Release_Track'!$F:$F&amp;'5) Release_Track'!$G:$G,1,0))),vlookup($A496&amp;$B496,{'5) Release_Track'!$F:$F&amp;'5) Release_Track'!$G:$G,'5) Release_Track'!$I:$I},2,0), or(and(not(isblank($B496)),$B496=$B495,$A496&lt;&gt;$A495),and(not(isblank($A496)),$A496=$A495,$B496&lt;&gt;$B495)),"ID LISTS UNALIGNED",and($A496&lt;&gt;"",countif('5) Release_Track'!$F:$F,$A496)=0),"NO ISRC MATCH in Release_Track",and($B496&lt;&gt;"",countif('5) Release_Track'!$G:$G,$B496)=0),"NO CATALOG ID MATCH in Release_Track",iserror(vlookup($A496&amp;$B496,'5) Release_Track'!$F:$F&amp;'5) Release_Track'!$G:$G,1,0)),"NO ISRC-CATALOG ID pair MATCH in Release_Track" )</f>
        <v/>
      </c>
      <c r="E496" s="135"/>
      <c r="F496" s="20"/>
      <c r="G496" s="203"/>
      <c r="H496" s="143" t="str">
        <f t="shared" si="1"/>
        <v/>
      </c>
      <c r="I496" s="20"/>
      <c r="J496" s="20"/>
      <c r="K496" s="20"/>
    </row>
    <row r="497">
      <c r="B497" s="116"/>
      <c r="C497" s="143" t="str">
        <f t="array" ref="C497">ifs(and(isblank($A497),isblank($B497)),"", not(iserror(vlookup($A497&amp;$B497,'5) Release_Track'!$F:$F&amp;'5) Release_Track'!$G:$G,1,0))),vlookup($A497&amp;$B497,{'5) Release_Track'!$F:$F&amp;'5) Release_Track'!$G:$G,'5) Release_Track'!$H:$H},2,0), or(and(not(isblank($B497)),$B497=$B496,$A497&lt;&gt;$A496),and(not(isblank($A497)),$A497=$A496,$B497&lt;&gt;$B496)),"ID LISTS UNALIGNED",and($A497&lt;&gt;"",countif('5) Release_Track'!$F:$F,$A497)=0),"NO ISRC MATCH in Release_Track",and($B497&lt;&gt;"",countif('5) Release_Track'!$G:$G,$B497)=0),"NO CATALOG ID MATCH in Release_Track",iserror(vlookup($A497&amp;$B497,'5) Release_Track'!$F:$F&amp;'5) Release_Track'!$G:$G,1,0)),"NO ISRC-CATALOG ID pair MATCH in Release_Track" )</f>
        <v/>
      </c>
      <c r="D497" s="143" t="str">
        <f t="array" ref="D497">ifs(and(isblank($A497),isblank($B497)),"", not(iserror(vlookup($A497&amp;$B497,'5) Release_Track'!$F:$F&amp;'5) Release_Track'!$G:$G,1,0))),vlookup($A497&amp;$B497,{'5) Release_Track'!$F:$F&amp;'5) Release_Track'!$G:$G,'5) Release_Track'!$I:$I},2,0), or(and(not(isblank($B497)),$B497=$B496,$A497&lt;&gt;$A496),and(not(isblank($A497)),$A497=$A496,$B497&lt;&gt;$B496)),"ID LISTS UNALIGNED",and($A497&lt;&gt;"",countif('5) Release_Track'!$F:$F,$A497)=0),"NO ISRC MATCH in Release_Track",and($B497&lt;&gt;"",countif('5) Release_Track'!$G:$G,$B497)=0),"NO CATALOG ID MATCH in Release_Track",iserror(vlookup($A497&amp;$B497,'5) Release_Track'!$F:$F&amp;'5) Release_Track'!$G:$G,1,0)),"NO ISRC-CATALOG ID pair MATCH in Release_Track" )</f>
        <v/>
      </c>
      <c r="E497" s="135"/>
      <c r="F497" s="20"/>
      <c r="G497" s="203"/>
      <c r="H497" s="143" t="str">
        <f t="shared" si="1"/>
        <v/>
      </c>
      <c r="I497" s="20"/>
      <c r="J497" s="20"/>
      <c r="K497" s="20"/>
    </row>
    <row r="498">
      <c r="B498" s="116"/>
      <c r="C498" s="143" t="str">
        <f t="array" ref="C498">ifs(and(isblank($A498),isblank($B498)),"", not(iserror(vlookup($A498&amp;$B498,'5) Release_Track'!$F:$F&amp;'5) Release_Track'!$G:$G,1,0))),vlookup($A498&amp;$B498,{'5) Release_Track'!$F:$F&amp;'5) Release_Track'!$G:$G,'5) Release_Track'!$H:$H},2,0), or(and(not(isblank($B498)),$B498=$B497,$A498&lt;&gt;$A497),and(not(isblank($A498)),$A498=$A497,$B498&lt;&gt;$B497)),"ID LISTS UNALIGNED",and($A498&lt;&gt;"",countif('5) Release_Track'!$F:$F,$A498)=0),"NO ISRC MATCH in Release_Track",and($B498&lt;&gt;"",countif('5) Release_Track'!$G:$G,$B498)=0),"NO CATALOG ID MATCH in Release_Track",iserror(vlookup($A498&amp;$B498,'5) Release_Track'!$F:$F&amp;'5) Release_Track'!$G:$G,1,0)),"NO ISRC-CATALOG ID pair MATCH in Release_Track" )</f>
        <v/>
      </c>
      <c r="D498" s="143" t="str">
        <f t="array" ref="D498">ifs(and(isblank($A498),isblank($B498)),"", not(iserror(vlookup($A498&amp;$B498,'5) Release_Track'!$F:$F&amp;'5) Release_Track'!$G:$G,1,0))),vlookup($A498&amp;$B498,{'5) Release_Track'!$F:$F&amp;'5) Release_Track'!$G:$G,'5) Release_Track'!$I:$I},2,0), or(and(not(isblank($B498)),$B498=$B497,$A498&lt;&gt;$A497),and(not(isblank($A498)),$A498=$A497,$B498&lt;&gt;$B497)),"ID LISTS UNALIGNED",and($A498&lt;&gt;"",countif('5) Release_Track'!$F:$F,$A498)=0),"NO ISRC MATCH in Release_Track",and($B498&lt;&gt;"",countif('5) Release_Track'!$G:$G,$B498)=0),"NO CATALOG ID MATCH in Release_Track",iserror(vlookup($A498&amp;$B498,'5) Release_Track'!$F:$F&amp;'5) Release_Track'!$G:$G,1,0)),"NO ISRC-CATALOG ID pair MATCH in Release_Track" )</f>
        <v/>
      </c>
      <c r="E498" s="135"/>
      <c r="F498" s="20"/>
      <c r="G498" s="203"/>
      <c r="H498" s="143" t="str">
        <f t="shared" si="1"/>
        <v/>
      </c>
      <c r="I498" s="20"/>
      <c r="J498" s="20"/>
      <c r="K498" s="20"/>
    </row>
    <row r="499">
      <c r="B499" s="116"/>
      <c r="C499" s="143" t="str">
        <f t="array" ref="C499">ifs(and(isblank($A499),isblank($B499)),"", not(iserror(vlookup($A499&amp;$B499,'5) Release_Track'!$F:$F&amp;'5) Release_Track'!$G:$G,1,0))),vlookup($A499&amp;$B499,{'5) Release_Track'!$F:$F&amp;'5) Release_Track'!$G:$G,'5) Release_Track'!$H:$H},2,0), or(and(not(isblank($B499)),$B499=$B498,$A499&lt;&gt;$A498),and(not(isblank($A499)),$A499=$A498,$B499&lt;&gt;$B498)),"ID LISTS UNALIGNED",and($A499&lt;&gt;"",countif('5) Release_Track'!$F:$F,$A499)=0),"NO ISRC MATCH in Release_Track",and($B499&lt;&gt;"",countif('5) Release_Track'!$G:$G,$B499)=0),"NO CATALOG ID MATCH in Release_Track",iserror(vlookup($A499&amp;$B499,'5) Release_Track'!$F:$F&amp;'5) Release_Track'!$G:$G,1,0)),"NO ISRC-CATALOG ID pair MATCH in Release_Track" )</f>
        <v/>
      </c>
      <c r="D499" s="143" t="str">
        <f t="array" ref="D499">ifs(and(isblank($A499),isblank($B499)),"", not(iserror(vlookup($A499&amp;$B499,'5) Release_Track'!$F:$F&amp;'5) Release_Track'!$G:$G,1,0))),vlookup($A499&amp;$B499,{'5) Release_Track'!$F:$F&amp;'5) Release_Track'!$G:$G,'5) Release_Track'!$I:$I},2,0), or(and(not(isblank($B499)),$B499=$B498,$A499&lt;&gt;$A498),and(not(isblank($A499)),$A499=$A498,$B499&lt;&gt;$B498)),"ID LISTS UNALIGNED",and($A499&lt;&gt;"",countif('5) Release_Track'!$F:$F,$A499)=0),"NO ISRC MATCH in Release_Track",and($B499&lt;&gt;"",countif('5) Release_Track'!$G:$G,$B499)=0),"NO CATALOG ID MATCH in Release_Track",iserror(vlookup($A499&amp;$B499,'5) Release_Track'!$F:$F&amp;'5) Release_Track'!$G:$G,1,0)),"NO ISRC-CATALOG ID pair MATCH in Release_Track" )</f>
        <v/>
      </c>
      <c r="E499" s="135"/>
      <c r="F499" s="20"/>
      <c r="G499" s="203"/>
      <c r="H499" s="143" t="str">
        <f t="shared" si="1"/>
        <v/>
      </c>
      <c r="I499" s="20"/>
      <c r="J499" s="20"/>
      <c r="K499" s="20"/>
    </row>
    <row r="500">
      <c r="B500" s="116"/>
      <c r="C500" s="143" t="str">
        <f t="array" ref="C500">ifs(and(isblank($A500),isblank($B500)),"", not(iserror(vlookup($A500&amp;$B500,'5) Release_Track'!$F:$F&amp;'5) Release_Track'!$G:$G,1,0))),vlookup($A500&amp;$B500,{'5) Release_Track'!$F:$F&amp;'5) Release_Track'!$G:$G,'5) Release_Track'!$H:$H},2,0), or(and(not(isblank($B500)),$B500=$B499,$A500&lt;&gt;$A499),and(not(isblank($A500)),$A500=$A499,$B500&lt;&gt;$B499)),"ID LISTS UNALIGNED",and($A500&lt;&gt;"",countif('5) Release_Track'!$F:$F,$A500)=0),"NO ISRC MATCH in Release_Track",and($B500&lt;&gt;"",countif('5) Release_Track'!$G:$G,$B500)=0),"NO CATALOG ID MATCH in Release_Track",iserror(vlookup($A500&amp;$B500,'5) Release_Track'!$F:$F&amp;'5) Release_Track'!$G:$G,1,0)),"NO ISRC-CATALOG ID pair MATCH in Release_Track" )</f>
        <v/>
      </c>
      <c r="D500" s="143" t="str">
        <f t="array" ref="D500">ifs(and(isblank($A500),isblank($B500)),"", not(iserror(vlookup($A500&amp;$B500,'5) Release_Track'!$F:$F&amp;'5) Release_Track'!$G:$G,1,0))),vlookup($A500&amp;$B500,{'5) Release_Track'!$F:$F&amp;'5) Release_Track'!$G:$G,'5) Release_Track'!$I:$I},2,0), or(and(not(isblank($B500)),$B500=$B499,$A500&lt;&gt;$A499),and(not(isblank($A500)),$A500=$A499,$B500&lt;&gt;$B499)),"ID LISTS UNALIGNED",and($A500&lt;&gt;"",countif('5) Release_Track'!$F:$F,$A500)=0),"NO ISRC MATCH in Release_Track",and($B500&lt;&gt;"",countif('5) Release_Track'!$G:$G,$B500)=0),"NO CATALOG ID MATCH in Release_Track",iserror(vlookup($A500&amp;$B500,'5) Release_Track'!$F:$F&amp;'5) Release_Track'!$G:$G,1,0)),"NO ISRC-CATALOG ID pair MATCH in Release_Track" )</f>
        <v/>
      </c>
      <c r="E500" s="135"/>
      <c r="F500" s="20"/>
      <c r="G500" s="203"/>
      <c r="H500" s="143" t="str">
        <f t="shared" si="1"/>
        <v/>
      </c>
      <c r="I500" s="20"/>
      <c r="J500" s="20"/>
      <c r="K500" s="20"/>
    </row>
    <row r="501">
      <c r="B501" s="116"/>
      <c r="C501" s="143" t="str">
        <f t="array" ref="C501">ifs(and(isblank($A501),isblank($B501)),"", not(iserror(vlookup($A501&amp;$B501,'5) Release_Track'!$F:$F&amp;'5) Release_Track'!$G:$G,1,0))),vlookup($A501&amp;$B501,{'5) Release_Track'!$F:$F&amp;'5) Release_Track'!$G:$G,'5) Release_Track'!$H:$H},2,0), or(and(not(isblank($B501)),$B501=$B500,$A501&lt;&gt;$A500),and(not(isblank($A501)),$A501=$A500,$B501&lt;&gt;$B500)),"ID LISTS UNALIGNED",and($A501&lt;&gt;"",countif('5) Release_Track'!$F:$F,$A501)=0),"NO ISRC MATCH in Release_Track",and($B501&lt;&gt;"",countif('5) Release_Track'!$G:$G,$B501)=0),"NO CATALOG ID MATCH in Release_Track",iserror(vlookup($A501&amp;$B501,'5) Release_Track'!$F:$F&amp;'5) Release_Track'!$G:$G,1,0)),"NO ISRC-CATALOG ID pair MATCH in Release_Track" )</f>
        <v/>
      </c>
      <c r="D501" s="143" t="str">
        <f t="array" ref="D501">ifs(and(isblank($A501),isblank($B501)),"", not(iserror(vlookup($A501&amp;$B501,'5) Release_Track'!$F:$F&amp;'5) Release_Track'!$G:$G,1,0))),vlookup($A501&amp;$B501,{'5) Release_Track'!$F:$F&amp;'5) Release_Track'!$G:$G,'5) Release_Track'!$I:$I},2,0), or(and(not(isblank($B501)),$B501=$B500,$A501&lt;&gt;$A500),and(not(isblank($A501)),$A501=$A500,$B501&lt;&gt;$B500)),"ID LISTS UNALIGNED",and($A501&lt;&gt;"",countif('5) Release_Track'!$F:$F,$A501)=0),"NO ISRC MATCH in Release_Track",and($B501&lt;&gt;"",countif('5) Release_Track'!$G:$G,$B501)=0),"NO CATALOG ID MATCH in Release_Track",iserror(vlookup($A501&amp;$B501,'5) Release_Track'!$F:$F&amp;'5) Release_Track'!$G:$G,1,0)),"NO ISRC-CATALOG ID pair MATCH in Release_Track" )</f>
        <v/>
      </c>
      <c r="E501" s="135"/>
      <c r="F501" s="20"/>
      <c r="G501" s="203"/>
      <c r="H501" s="143" t="str">
        <f t="shared" si="1"/>
        <v/>
      </c>
      <c r="I501" s="20"/>
      <c r="J501" s="20"/>
      <c r="K501" s="20"/>
    </row>
    <row r="502">
      <c r="B502" s="116"/>
      <c r="C502" s="143" t="str">
        <f t="array" ref="C502">ifs(and(isblank($A502),isblank($B502)),"", not(iserror(vlookup($A502&amp;$B502,'5) Release_Track'!$F:$F&amp;'5) Release_Track'!$G:$G,1,0))),vlookup($A502&amp;$B502,{'5) Release_Track'!$F:$F&amp;'5) Release_Track'!$G:$G,'5) Release_Track'!$H:$H},2,0), or(and(not(isblank($B502)),$B502=$B501,$A502&lt;&gt;$A501),and(not(isblank($A502)),$A502=$A501,$B502&lt;&gt;$B501)),"ID LISTS UNALIGNED",and($A502&lt;&gt;"",countif('5) Release_Track'!$F:$F,$A502)=0),"NO ISRC MATCH in Release_Track",and($B502&lt;&gt;"",countif('5) Release_Track'!$G:$G,$B502)=0),"NO CATALOG ID MATCH in Release_Track",iserror(vlookup($A502&amp;$B502,'5) Release_Track'!$F:$F&amp;'5) Release_Track'!$G:$G,1,0)),"NO ISRC-CATALOG ID pair MATCH in Release_Track" )</f>
        <v/>
      </c>
      <c r="D502" s="143" t="str">
        <f t="array" ref="D502">ifs(and(isblank($A502),isblank($B502)),"", not(iserror(vlookup($A502&amp;$B502,'5) Release_Track'!$F:$F&amp;'5) Release_Track'!$G:$G,1,0))),vlookup($A502&amp;$B502,{'5) Release_Track'!$F:$F&amp;'5) Release_Track'!$G:$G,'5) Release_Track'!$I:$I},2,0), or(and(not(isblank($B502)),$B502=$B501,$A502&lt;&gt;$A501),and(not(isblank($A502)),$A502=$A501,$B502&lt;&gt;$B501)),"ID LISTS UNALIGNED",and($A502&lt;&gt;"",countif('5) Release_Track'!$F:$F,$A502)=0),"NO ISRC MATCH in Release_Track",and($B502&lt;&gt;"",countif('5) Release_Track'!$G:$G,$B502)=0),"NO CATALOG ID MATCH in Release_Track",iserror(vlookup($A502&amp;$B502,'5) Release_Track'!$F:$F&amp;'5) Release_Track'!$G:$G,1,0)),"NO ISRC-CATALOG ID pair MATCH in Release_Track" )</f>
        <v/>
      </c>
      <c r="E502" s="135"/>
      <c r="F502" s="20"/>
      <c r="G502" s="203"/>
      <c r="H502" s="143" t="str">
        <f t="shared" si="1"/>
        <v/>
      </c>
      <c r="I502" s="20"/>
      <c r="J502" s="20"/>
      <c r="K502" s="20"/>
    </row>
    <row r="503">
      <c r="B503" s="116"/>
      <c r="C503" s="143" t="str">
        <f t="array" ref="C503">ifs(and(isblank($A503),isblank($B503)),"", not(iserror(vlookup($A503&amp;$B503,'5) Release_Track'!$F:$F&amp;'5) Release_Track'!$G:$G,1,0))),vlookup($A503&amp;$B503,{'5) Release_Track'!$F:$F&amp;'5) Release_Track'!$G:$G,'5) Release_Track'!$H:$H},2,0), or(and(not(isblank($B503)),$B503=$B502,$A503&lt;&gt;$A502),and(not(isblank($A503)),$A503=$A502,$B503&lt;&gt;$B502)),"ID LISTS UNALIGNED",and($A503&lt;&gt;"",countif('5) Release_Track'!$F:$F,$A503)=0),"NO ISRC MATCH in Release_Track",and($B503&lt;&gt;"",countif('5) Release_Track'!$G:$G,$B503)=0),"NO CATALOG ID MATCH in Release_Track",iserror(vlookup($A503&amp;$B503,'5) Release_Track'!$F:$F&amp;'5) Release_Track'!$G:$G,1,0)),"NO ISRC-CATALOG ID pair MATCH in Release_Track" )</f>
        <v/>
      </c>
      <c r="D503" s="143" t="str">
        <f t="array" ref="D503">ifs(and(isblank($A503),isblank($B503)),"", not(iserror(vlookup($A503&amp;$B503,'5) Release_Track'!$F:$F&amp;'5) Release_Track'!$G:$G,1,0))),vlookup($A503&amp;$B503,{'5) Release_Track'!$F:$F&amp;'5) Release_Track'!$G:$G,'5) Release_Track'!$I:$I},2,0), or(and(not(isblank($B503)),$B503=$B502,$A503&lt;&gt;$A502),and(not(isblank($A503)),$A503=$A502,$B503&lt;&gt;$B502)),"ID LISTS UNALIGNED",and($A503&lt;&gt;"",countif('5) Release_Track'!$F:$F,$A503)=0),"NO ISRC MATCH in Release_Track",and($B503&lt;&gt;"",countif('5) Release_Track'!$G:$G,$B503)=0),"NO CATALOG ID MATCH in Release_Track",iserror(vlookup($A503&amp;$B503,'5) Release_Track'!$F:$F&amp;'5) Release_Track'!$G:$G,1,0)),"NO ISRC-CATALOG ID pair MATCH in Release_Track" )</f>
        <v/>
      </c>
      <c r="E503" s="135"/>
      <c r="F503" s="20"/>
      <c r="G503" s="203"/>
      <c r="H503" s="143" t="str">
        <f t="shared" si="1"/>
        <v/>
      </c>
      <c r="I503" s="20"/>
      <c r="J503" s="20"/>
      <c r="K503" s="20"/>
    </row>
    <row r="504">
      <c r="B504" s="116"/>
      <c r="C504" s="143" t="str">
        <f t="array" ref="C504">ifs(and(isblank($A504),isblank($B504)),"", not(iserror(vlookup($A504&amp;$B504,'5) Release_Track'!$F:$F&amp;'5) Release_Track'!$G:$G,1,0))),vlookup($A504&amp;$B504,{'5) Release_Track'!$F:$F&amp;'5) Release_Track'!$G:$G,'5) Release_Track'!$H:$H},2,0), or(and(not(isblank($B504)),$B504=$B503,$A504&lt;&gt;$A503),and(not(isblank($A504)),$A504=$A503,$B504&lt;&gt;$B503)),"ID LISTS UNALIGNED",and($A504&lt;&gt;"",countif('5) Release_Track'!$F:$F,$A504)=0),"NO ISRC MATCH in Release_Track",and($B504&lt;&gt;"",countif('5) Release_Track'!$G:$G,$B504)=0),"NO CATALOG ID MATCH in Release_Track",iserror(vlookup($A504&amp;$B504,'5) Release_Track'!$F:$F&amp;'5) Release_Track'!$G:$G,1,0)),"NO ISRC-CATALOG ID pair MATCH in Release_Track" )</f>
        <v/>
      </c>
      <c r="D504" s="143" t="str">
        <f t="array" ref="D504">ifs(and(isblank($A504),isblank($B504)),"", not(iserror(vlookup($A504&amp;$B504,'5) Release_Track'!$F:$F&amp;'5) Release_Track'!$G:$G,1,0))),vlookup($A504&amp;$B504,{'5) Release_Track'!$F:$F&amp;'5) Release_Track'!$G:$G,'5) Release_Track'!$I:$I},2,0), or(and(not(isblank($B504)),$B504=$B503,$A504&lt;&gt;$A503),and(not(isblank($A504)),$A504=$A503,$B504&lt;&gt;$B503)),"ID LISTS UNALIGNED",and($A504&lt;&gt;"",countif('5) Release_Track'!$F:$F,$A504)=0),"NO ISRC MATCH in Release_Track",and($B504&lt;&gt;"",countif('5) Release_Track'!$G:$G,$B504)=0),"NO CATALOG ID MATCH in Release_Track",iserror(vlookup($A504&amp;$B504,'5) Release_Track'!$F:$F&amp;'5) Release_Track'!$G:$G,1,0)),"NO ISRC-CATALOG ID pair MATCH in Release_Track" )</f>
        <v/>
      </c>
      <c r="E504" s="135"/>
      <c r="F504" s="20"/>
      <c r="G504" s="203"/>
      <c r="H504" s="143" t="str">
        <f t="shared" si="1"/>
        <v/>
      </c>
      <c r="I504" s="20"/>
      <c r="J504" s="20"/>
      <c r="K504" s="20"/>
    </row>
    <row r="505">
      <c r="B505" s="116"/>
      <c r="C505" s="143" t="str">
        <f t="array" ref="C505">ifs(and(isblank($A505),isblank($B505)),"", not(iserror(vlookup($A505&amp;$B505,'5) Release_Track'!$F:$F&amp;'5) Release_Track'!$G:$G,1,0))),vlookup($A505&amp;$B505,{'5) Release_Track'!$F:$F&amp;'5) Release_Track'!$G:$G,'5) Release_Track'!$H:$H},2,0), or(and(not(isblank($B505)),$B505=$B504,$A505&lt;&gt;$A504),and(not(isblank($A505)),$A505=$A504,$B505&lt;&gt;$B504)),"ID LISTS UNALIGNED",and($A505&lt;&gt;"",countif('5) Release_Track'!$F:$F,$A505)=0),"NO ISRC MATCH in Release_Track",and($B505&lt;&gt;"",countif('5) Release_Track'!$G:$G,$B505)=0),"NO CATALOG ID MATCH in Release_Track",iserror(vlookup($A505&amp;$B505,'5) Release_Track'!$F:$F&amp;'5) Release_Track'!$G:$G,1,0)),"NO ISRC-CATALOG ID pair MATCH in Release_Track" )</f>
        <v/>
      </c>
      <c r="D505" s="143" t="str">
        <f t="array" ref="D505">ifs(and(isblank($A505),isblank($B505)),"", not(iserror(vlookup($A505&amp;$B505,'5) Release_Track'!$F:$F&amp;'5) Release_Track'!$G:$G,1,0))),vlookup($A505&amp;$B505,{'5) Release_Track'!$F:$F&amp;'5) Release_Track'!$G:$G,'5) Release_Track'!$I:$I},2,0), or(and(not(isblank($B505)),$B505=$B504,$A505&lt;&gt;$A504),and(not(isblank($A505)),$A505=$A504,$B505&lt;&gt;$B504)),"ID LISTS UNALIGNED",and($A505&lt;&gt;"",countif('5) Release_Track'!$F:$F,$A505)=0),"NO ISRC MATCH in Release_Track",and($B505&lt;&gt;"",countif('5) Release_Track'!$G:$G,$B505)=0),"NO CATALOG ID MATCH in Release_Track",iserror(vlookup($A505&amp;$B505,'5) Release_Track'!$F:$F&amp;'5) Release_Track'!$G:$G,1,0)),"NO ISRC-CATALOG ID pair MATCH in Release_Track" )</f>
        <v/>
      </c>
      <c r="E505" s="135"/>
      <c r="F505" s="20"/>
      <c r="G505" s="203"/>
      <c r="H505" s="143" t="str">
        <f t="shared" si="1"/>
        <v/>
      </c>
      <c r="I505" s="20"/>
      <c r="J505" s="20"/>
      <c r="K505" s="20"/>
    </row>
    <row r="506">
      <c r="B506" s="116"/>
      <c r="C506" s="143" t="str">
        <f t="array" ref="C506">ifs(and(isblank($A506),isblank($B506)),"", not(iserror(vlookup($A506&amp;$B506,'5) Release_Track'!$F:$F&amp;'5) Release_Track'!$G:$G,1,0))),vlookup($A506&amp;$B506,{'5) Release_Track'!$F:$F&amp;'5) Release_Track'!$G:$G,'5) Release_Track'!$H:$H},2,0), or(and(not(isblank($B506)),$B506=$B505,$A506&lt;&gt;$A505),and(not(isblank($A506)),$A506=$A505,$B506&lt;&gt;$B505)),"ID LISTS UNALIGNED",and($A506&lt;&gt;"",countif('5) Release_Track'!$F:$F,$A506)=0),"NO ISRC MATCH in Release_Track",and($B506&lt;&gt;"",countif('5) Release_Track'!$G:$G,$B506)=0),"NO CATALOG ID MATCH in Release_Track",iserror(vlookup($A506&amp;$B506,'5) Release_Track'!$F:$F&amp;'5) Release_Track'!$G:$G,1,0)),"NO ISRC-CATALOG ID pair MATCH in Release_Track" )</f>
        <v/>
      </c>
      <c r="D506" s="143" t="str">
        <f t="array" ref="D506">ifs(and(isblank($A506),isblank($B506)),"", not(iserror(vlookup($A506&amp;$B506,'5) Release_Track'!$F:$F&amp;'5) Release_Track'!$G:$G,1,0))),vlookup($A506&amp;$B506,{'5) Release_Track'!$F:$F&amp;'5) Release_Track'!$G:$G,'5) Release_Track'!$I:$I},2,0), or(and(not(isblank($B506)),$B506=$B505,$A506&lt;&gt;$A505),and(not(isblank($A506)),$A506=$A505,$B506&lt;&gt;$B505)),"ID LISTS UNALIGNED",and($A506&lt;&gt;"",countif('5) Release_Track'!$F:$F,$A506)=0),"NO ISRC MATCH in Release_Track",and($B506&lt;&gt;"",countif('5) Release_Track'!$G:$G,$B506)=0),"NO CATALOG ID MATCH in Release_Track",iserror(vlookup($A506&amp;$B506,'5) Release_Track'!$F:$F&amp;'5) Release_Track'!$G:$G,1,0)),"NO ISRC-CATALOG ID pair MATCH in Release_Track" )</f>
        <v/>
      </c>
      <c r="E506" s="135"/>
      <c r="F506" s="20"/>
      <c r="G506" s="203"/>
      <c r="H506" s="143" t="str">
        <f t="shared" si="1"/>
        <v/>
      </c>
      <c r="I506" s="20"/>
      <c r="J506" s="20"/>
      <c r="K506" s="20"/>
    </row>
    <row r="507">
      <c r="B507" s="116"/>
      <c r="C507" s="143" t="str">
        <f t="array" ref="C507">ifs(and(isblank($A507),isblank($B507)),"", not(iserror(vlookup($A507&amp;$B507,'5) Release_Track'!$F:$F&amp;'5) Release_Track'!$G:$G,1,0))),vlookup($A507&amp;$B507,{'5) Release_Track'!$F:$F&amp;'5) Release_Track'!$G:$G,'5) Release_Track'!$H:$H},2,0), or(and(not(isblank($B507)),$B507=$B506,$A507&lt;&gt;$A506),and(not(isblank($A507)),$A507=$A506,$B507&lt;&gt;$B506)),"ID LISTS UNALIGNED",and($A507&lt;&gt;"",countif('5) Release_Track'!$F:$F,$A507)=0),"NO ISRC MATCH in Release_Track",and($B507&lt;&gt;"",countif('5) Release_Track'!$G:$G,$B507)=0),"NO CATALOG ID MATCH in Release_Track",iserror(vlookup($A507&amp;$B507,'5) Release_Track'!$F:$F&amp;'5) Release_Track'!$G:$G,1,0)),"NO ISRC-CATALOG ID pair MATCH in Release_Track" )</f>
        <v/>
      </c>
      <c r="D507" s="143" t="str">
        <f t="array" ref="D507">ifs(and(isblank($A507),isblank($B507)),"", not(iserror(vlookup($A507&amp;$B507,'5) Release_Track'!$F:$F&amp;'5) Release_Track'!$G:$G,1,0))),vlookup($A507&amp;$B507,{'5) Release_Track'!$F:$F&amp;'5) Release_Track'!$G:$G,'5) Release_Track'!$I:$I},2,0), or(and(not(isblank($B507)),$B507=$B506,$A507&lt;&gt;$A506),and(not(isblank($A507)),$A507=$A506,$B507&lt;&gt;$B506)),"ID LISTS UNALIGNED",and($A507&lt;&gt;"",countif('5) Release_Track'!$F:$F,$A507)=0),"NO ISRC MATCH in Release_Track",and($B507&lt;&gt;"",countif('5) Release_Track'!$G:$G,$B507)=0),"NO CATALOG ID MATCH in Release_Track",iserror(vlookup($A507&amp;$B507,'5) Release_Track'!$F:$F&amp;'5) Release_Track'!$G:$G,1,0)),"NO ISRC-CATALOG ID pair MATCH in Release_Track" )</f>
        <v/>
      </c>
      <c r="E507" s="135"/>
      <c r="F507" s="20"/>
      <c r="G507" s="203"/>
      <c r="H507" s="143" t="str">
        <f t="shared" si="1"/>
        <v/>
      </c>
      <c r="I507" s="20"/>
      <c r="J507" s="20"/>
      <c r="K507" s="20"/>
    </row>
    <row r="508">
      <c r="B508" s="116"/>
      <c r="C508" s="143" t="str">
        <f t="array" ref="C508">ifs(and(isblank($A508),isblank($B508)),"", not(iserror(vlookup($A508&amp;$B508,'5) Release_Track'!$F:$F&amp;'5) Release_Track'!$G:$G,1,0))),vlookup($A508&amp;$B508,{'5) Release_Track'!$F:$F&amp;'5) Release_Track'!$G:$G,'5) Release_Track'!$H:$H},2,0), or(and(not(isblank($B508)),$B508=$B507,$A508&lt;&gt;$A507),and(not(isblank($A508)),$A508=$A507,$B508&lt;&gt;$B507)),"ID LISTS UNALIGNED",and($A508&lt;&gt;"",countif('5) Release_Track'!$F:$F,$A508)=0),"NO ISRC MATCH in Release_Track",and($B508&lt;&gt;"",countif('5) Release_Track'!$G:$G,$B508)=0),"NO CATALOG ID MATCH in Release_Track",iserror(vlookup($A508&amp;$B508,'5) Release_Track'!$F:$F&amp;'5) Release_Track'!$G:$G,1,0)),"NO ISRC-CATALOG ID pair MATCH in Release_Track" )</f>
        <v/>
      </c>
      <c r="D508" s="143" t="str">
        <f t="array" ref="D508">ifs(and(isblank($A508),isblank($B508)),"", not(iserror(vlookup($A508&amp;$B508,'5) Release_Track'!$F:$F&amp;'5) Release_Track'!$G:$G,1,0))),vlookup($A508&amp;$B508,{'5) Release_Track'!$F:$F&amp;'5) Release_Track'!$G:$G,'5) Release_Track'!$I:$I},2,0), or(and(not(isblank($B508)),$B508=$B507,$A508&lt;&gt;$A507),and(not(isblank($A508)),$A508=$A507,$B508&lt;&gt;$B507)),"ID LISTS UNALIGNED",and($A508&lt;&gt;"",countif('5) Release_Track'!$F:$F,$A508)=0),"NO ISRC MATCH in Release_Track",and($B508&lt;&gt;"",countif('5) Release_Track'!$G:$G,$B508)=0),"NO CATALOG ID MATCH in Release_Track",iserror(vlookup($A508&amp;$B508,'5) Release_Track'!$F:$F&amp;'5) Release_Track'!$G:$G,1,0)),"NO ISRC-CATALOG ID pair MATCH in Release_Track" )</f>
        <v/>
      </c>
      <c r="E508" s="135"/>
      <c r="F508" s="20"/>
      <c r="G508" s="203"/>
      <c r="H508" s="143" t="str">
        <f t="shared" si="1"/>
        <v/>
      </c>
      <c r="I508" s="20"/>
      <c r="J508" s="20"/>
      <c r="K508" s="20"/>
    </row>
    <row r="509">
      <c r="B509" s="116"/>
      <c r="C509" s="143" t="str">
        <f t="array" ref="C509">ifs(and(isblank($A509),isblank($B509)),"", not(iserror(vlookup($A509&amp;$B509,'5) Release_Track'!$F:$F&amp;'5) Release_Track'!$G:$G,1,0))),vlookup($A509&amp;$B509,{'5) Release_Track'!$F:$F&amp;'5) Release_Track'!$G:$G,'5) Release_Track'!$H:$H},2,0), or(and(not(isblank($B509)),$B509=$B508,$A509&lt;&gt;$A508),and(not(isblank($A509)),$A509=$A508,$B509&lt;&gt;$B508)),"ID LISTS UNALIGNED",and($A509&lt;&gt;"",countif('5) Release_Track'!$F:$F,$A509)=0),"NO ISRC MATCH in Release_Track",and($B509&lt;&gt;"",countif('5) Release_Track'!$G:$G,$B509)=0),"NO CATALOG ID MATCH in Release_Track",iserror(vlookup($A509&amp;$B509,'5) Release_Track'!$F:$F&amp;'5) Release_Track'!$G:$G,1,0)),"NO ISRC-CATALOG ID pair MATCH in Release_Track" )</f>
        <v/>
      </c>
      <c r="D509" s="143" t="str">
        <f t="array" ref="D509">ifs(and(isblank($A509),isblank($B509)),"", not(iserror(vlookup($A509&amp;$B509,'5) Release_Track'!$F:$F&amp;'5) Release_Track'!$G:$G,1,0))),vlookup($A509&amp;$B509,{'5) Release_Track'!$F:$F&amp;'5) Release_Track'!$G:$G,'5) Release_Track'!$I:$I},2,0), or(and(not(isblank($B509)),$B509=$B508,$A509&lt;&gt;$A508),and(not(isblank($A509)),$A509=$A508,$B509&lt;&gt;$B508)),"ID LISTS UNALIGNED",and($A509&lt;&gt;"",countif('5) Release_Track'!$F:$F,$A509)=0),"NO ISRC MATCH in Release_Track",and($B509&lt;&gt;"",countif('5) Release_Track'!$G:$G,$B509)=0),"NO CATALOG ID MATCH in Release_Track",iserror(vlookup($A509&amp;$B509,'5) Release_Track'!$F:$F&amp;'5) Release_Track'!$G:$G,1,0)),"NO ISRC-CATALOG ID pair MATCH in Release_Track" )</f>
        <v/>
      </c>
      <c r="E509" s="135"/>
      <c r="F509" s="20"/>
      <c r="G509" s="203"/>
      <c r="H509" s="143" t="str">
        <f t="shared" si="1"/>
        <v/>
      </c>
      <c r="I509" s="20"/>
      <c r="J509" s="20"/>
      <c r="K509" s="20"/>
    </row>
    <row r="510">
      <c r="B510" s="116"/>
      <c r="C510" s="143" t="str">
        <f t="array" ref="C510">ifs(and(isblank($A510),isblank($B510)),"", not(iserror(vlookup($A510&amp;$B510,'5) Release_Track'!$F:$F&amp;'5) Release_Track'!$G:$G,1,0))),vlookup($A510&amp;$B510,{'5) Release_Track'!$F:$F&amp;'5) Release_Track'!$G:$G,'5) Release_Track'!$H:$H},2,0), or(and(not(isblank($B510)),$B510=$B509,$A510&lt;&gt;$A509),and(not(isblank($A510)),$A510=$A509,$B510&lt;&gt;$B509)),"ID LISTS UNALIGNED",and($A510&lt;&gt;"",countif('5) Release_Track'!$F:$F,$A510)=0),"NO ISRC MATCH in Release_Track",and($B510&lt;&gt;"",countif('5) Release_Track'!$G:$G,$B510)=0),"NO CATALOG ID MATCH in Release_Track",iserror(vlookup($A510&amp;$B510,'5) Release_Track'!$F:$F&amp;'5) Release_Track'!$G:$G,1,0)),"NO ISRC-CATALOG ID pair MATCH in Release_Track" )</f>
        <v/>
      </c>
      <c r="D510" s="143" t="str">
        <f t="array" ref="D510">ifs(and(isblank($A510),isblank($B510)),"", not(iserror(vlookup($A510&amp;$B510,'5) Release_Track'!$F:$F&amp;'5) Release_Track'!$G:$G,1,0))),vlookup($A510&amp;$B510,{'5) Release_Track'!$F:$F&amp;'5) Release_Track'!$G:$G,'5) Release_Track'!$I:$I},2,0), or(and(not(isblank($B510)),$B510=$B509,$A510&lt;&gt;$A509),and(not(isblank($A510)),$A510=$A509,$B510&lt;&gt;$B509)),"ID LISTS UNALIGNED",and($A510&lt;&gt;"",countif('5) Release_Track'!$F:$F,$A510)=0),"NO ISRC MATCH in Release_Track",and($B510&lt;&gt;"",countif('5) Release_Track'!$G:$G,$B510)=0),"NO CATALOG ID MATCH in Release_Track",iserror(vlookup($A510&amp;$B510,'5) Release_Track'!$F:$F&amp;'5) Release_Track'!$G:$G,1,0)),"NO ISRC-CATALOG ID pair MATCH in Release_Track" )</f>
        <v/>
      </c>
      <c r="E510" s="135"/>
      <c r="F510" s="20"/>
      <c r="G510" s="203"/>
      <c r="H510" s="143" t="str">
        <f t="shared" si="1"/>
        <v/>
      </c>
      <c r="I510" s="20"/>
      <c r="J510" s="20"/>
      <c r="K510" s="20"/>
    </row>
    <row r="511">
      <c r="B511" s="116"/>
      <c r="C511" s="143" t="str">
        <f t="array" ref="C511">ifs(and(isblank($A511),isblank($B511)),"", not(iserror(vlookup($A511&amp;$B511,'5) Release_Track'!$F:$F&amp;'5) Release_Track'!$G:$G,1,0))),vlookup($A511&amp;$B511,{'5) Release_Track'!$F:$F&amp;'5) Release_Track'!$G:$G,'5) Release_Track'!$H:$H},2,0), or(and(not(isblank($B511)),$B511=$B510,$A511&lt;&gt;$A510),and(not(isblank($A511)),$A511=$A510,$B511&lt;&gt;$B510)),"ID LISTS UNALIGNED",and($A511&lt;&gt;"",countif('5) Release_Track'!$F:$F,$A511)=0),"NO ISRC MATCH in Release_Track",and($B511&lt;&gt;"",countif('5) Release_Track'!$G:$G,$B511)=0),"NO CATALOG ID MATCH in Release_Track",iserror(vlookup($A511&amp;$B511,'5) Release_Track'!$F:$F&amp;'5) Release_Track'!$G:$G,1,0)),"NO ISRC-CATALOG ID pair MATCH in Release_Track" )</f>
        <v/>
      </c>
      <c r="D511" s="143" t="str">
        <f t="array" ref="D511">ifs(and(isblank($A511),isblank($B511)),"", not(iserror(vlookup($A511&amp;$B511,'5) Release_Track'!$F:$F&amp;'5) Release_Track'!$G:$G,1,0))),vlookup($A511&amp;$B511,{'5) Release_Track'!$F:$F&amp;'5) Release_Track'!$G:$G,'5) Release_Track'!$I:$I},2,0), or(and(not(isblank($B511)),$B511=$B510,$A511&lt;&gt;$A510),and(not(isblank($A511)),$A511=$A510,$B511&lt;&gt;$B510)),"ID LISTS UNALIGNED",and($A511&lt;&gt;"",countif('5) Release_Track'!$F:$F,$A511)=0),"NO ISRC MATCH in Release_Track",and($B511&lt;&gt;"",countif('5) Release_Track'!$G:$G,$B511)=0),"NO CATALOG ID MATCH in Release_Track",iserror(vlookup($A511&amp;$B511,'5) Release_Track'!$F:$F&amp;'5) Release_Track'!$G:$G,1,0)),"NO ISRC-CATALOG ID pair MATCH in Release_Track" )</f>
        <v/>
      </c>
      <c r="E511" s="135"/>
      <c r="F511" s="20"/>
      <c r="G511" s="203"/>
      <c r="H511" s="143" t="str">
        <f t="shared" si="1"/>
        <v/>
      </c>
      <c r="I511" s="20"/>
      <c r="J511" s="20"/>
      <c r="K511" s="20"/>
    </row>
    <row r="512">
      <c r="B512" s="116"/>
      <c r="C512" s="143" t="str">
        <f t="array" ref="C512">ifs(and(isblank($A512),isblank($B512)),"", not(iserror(vlookup($A512&amp;$B512,'5) Release_Track'!$F:$F&amp;'5) Release_Track'!$G:$G,1,0))),vlookup($A512&amp;$B512,{'5) Release_Track'!$F:$F&amp;'5) Release_Track'!$G:$G,'5) Release_Track'!$H:$H},2,0), or(and(not(isblank($B512)),$B512=$B511,$A512&lt;&gt;$A511),and(not(isblank($A512)),$A512=$A511,$B512&lt;&gt;$B511)),"ID LISTS UNALIGNED",and($A512&lt;&gt;"",countif('5) Release_Track'!$F:$F,$A512)=0),"NO ISRC MATCH in Release_Track",and($B512&lt;&gt;"",countif('5) Release_Track'!$G:$G,$B512)=0),"NO CATALOG ID MATCH in Release_Track",iserror(vlookup($A512&amp;$B512,'5) Release_Track'!$F:$F&amp;'5) Release_Track'!$G:$G,1,0)),"NO ISRC-CATALOG ID pair MATCH in Release_Track" )</f>
        <v/>
      </c>
      <c r="D512" s="143" t="str">
        <f t="array" ref="D512">ifs(and(isblank($A512),isblank($B512)),"", not(iserror(vlookup($A512&amp;$B512,'5) Release_Track'!$F:$F&amp;'5) Release_Track'!$G:$G,1,0))),vlookup($A512&amp;$B512,{'5) Release_Track'!$F:$F&amp;'5) Release_Track'!$G:$G,'5) Release_Track'!$I:$I},2,0), or(and(not(isblank($B512)),$B512=$B511,$A512&lt;&gt;$A511),and(not(isblank($A512)),$A512=$A511,$B512&lt;&gt;$B511)),"ID LISTS UNALIGNED",and($A512&lt;&gt;"",countif('5) Release_Track'!$F:$F,$A512)=0),"NO ISRC MATCH in Release_Track",and($B512&lt;&gt;"",countif('5) Release_Track'!$G:$G,$B512)=0),"NO CATALOG ID MATCH in Release_Track",iserror(vlookup($A512&amp;$B512,'5) Release_Track'!$F:$F&amp;'5) Release_Track'!$G:$G,1,0)),"NO ISRC-CATALOG ID pair MATCH in Release_Track" )</f>
        <v/>
      </c>
      <c r="E512" s="135"/>
      <c r="F512" s="20"/>
      <c r="G512" s="203"/>
      <c r="H512" s="143" t="str">
        <f t="shared" si="1"/>
        <v/>
      </c>
      <c r="I512" s="20"/>
      <c r="J512" s="20"/>
      <c r="K512" s="20"/>
    </row>
    <row r="513">
      <c r="B513" s="116"/>
      <c r="C513" s="143" t="str">
        <f t="array" ref="C513">ifs(and(isblank($A513),isblank($B513)),"", not(iserror(vlookup($A513&amp;$B513,'5) Release_Track'!$F:$F&amp;'5) Release_Track'!$G:$G,1,0))),vlookup($A513&amp;$B513,{'5) Release_Track'!$F:$F&amp;'5) Release_Track'!$G:$G,'5) Release_Track'!$H:$H},2,0), or(and(not(isblank($B513)),$B513=$B512,$A513&lt;&gt;$A512),and(not(isblank($A513)),$A513=$A512,$B513&lt;&gt;$B512)),"ID LISTS UNALIGNED",and($A513&lt;&gt;"",countif('5) Release_Track'!$F:$F,$A513)=0),"NO ISRC MATCH in Release_Track",and($B513&lt;&gt;"",countif('5) Release_Track'!$G:$G,$B513)=0),"NO CATALOG ID MATCH in Release_Track",iserror(vlookup($A513&amp;$B513,'5) Release_Track'!$F:$F&amp;'5) Release_Track'!$G:$G,1,0)),"NO ISRC-CATALOG ID pair MATCH in Release_Track" )</f>
        <v/>
      </c>
      <c r="D513" s="143" t="str">
        <f t="array" ref="D513">ifs(and(isblank($A513),isblank($B513)),"", not(iserror(vlookup($A513&amp;$B513,'5) Release_Track'!$F:$F&amp;'5) Release_Track'!$G:$G,1,0))),vlookup($A513&amp;$B513,{'5) Release_Track'!$F:$F&amp;'5) Release_Track'!$G:$G,'5) Release_Track'!$I:$I},2,0), or(and(not(isblank($B513)),$B513=$B512,$A513&lt;&gt;$A512),and(not(isblank($A513)),$A513=$A512,$B513&lt;&gt;$B512)),"ID LISTS UNALIGNED",and($A513&lt;&gt;"",countif('5) Release_Track'!$F:$F,$A513)=0),"NO ISRC MATCH in Release_Track",and($B513&lt;&gt;"",countif('5) Release_Track'!$G:$G,$B513)=0),"NO CATALOG ID MATCH in Release_Track",iserror(vlookup($A513&amp;$B513,'5) Release_Track'!$F:$F&amp;'5) Release_Track'!$G:$G,1,0)),"NO ISRC-CATALOG ID pair MATCH in Release_Track" )</f>
        <v/>
      </c>
      <c r="E513" s="135"/>
      <c r="F513" s="20"/>
      <c r="G513" s="203"/>
      <c r="H513" s="143" t="str">
        <f t="shared" si="1"/>
        <v/>
      </c>
      <c r="I513" s="20"/>
      <c r="J513" s="20"/>
      <c r="K513" s="20"/>
    </row>
    <row r="514">
      <c r="B514" s="116"/>
      <c r="C514" s="143" t="str">
        <f t="array" ref="C514">ifs(and(isblank($A514),isblank($B514)),"", not(iserror(vlookup($A514&amp;$B514,'5) Release_Track'!$F:$F&amp;'5) Release_Track'!$G:$G,1,0))),vlookup($A514&amp;$B514,{'5) Release_Track'!$F:$F&amp;'5) Release_Track'!$G:$G,'5) Release_Track'!$H:$H},2,0), or(and(not(isblank($B514)),$B514=$B513,$A514&lt;&gt;$A513),and(not(isblank($A514)),$A514=$A513,$B514&lt;&gt;$B513)),"ID LISTS UNALIGNED",and($A514&lt;&gt;"",countif('5) Release_Track'!$F:$F,$A514)=0),"NO ISRC MATCH in Release_Track",and($B514&lt;&gt;"",countif('5) Release_Track'!$G:$G,$B514)=0),"NO CATALOG ID MATCH in Release_Track",iserror(vlookup($A514&amp;$B514,'5) Release_Track'!$F:$F&amp;'5) Release_Track'!$G:$G,1,0)),"NO ISRC-CATALOG ID pair MATCH in Release_Track" )</f>
        <v/>
      </c>
      <c r="D514" s="143" t="str">
        <f t="array" ref="D514">ifs(and(isblank($A514),isblank($B514)),"", not(iserror(vlookup($A514&amp;$B514,'5) Release_Track'!$F:$F&amp;'5) Release_Track'!$G:$G,1,0))),vlookup($A514&amp;$B514,{'5) Release_Track'!$F:$F&amp;'5) Release_Track'!$G:$G,'5) Release_Track'!$I:$I},2,0), or(and(not(isblank($B514)),$B514=$B513,$A514&lt;&gt;$A513),and(not(isblank($A514)),$A514=$A513,$B514&lt;&gt;$B513)),"ID LISTS UNALIGNED",and($A514&lt;&gt;"",countif('5) Release_Track'!$F:$F,$A514)=0),"NO ISRC MATCH in Release_Track",and($B514&lt;&gt;"",countif('5) Release_Track'!$G:$G,$B514)=0),"NO CATALOG ID MATCH in Release_Track",iserror(vlookup($A514&amp;$B514,'5) Release_Track'!$F:$F&amp;'5) Release_Track'!$G:$G,1,0)),"NO ISRC-CATALOG ID pair MATCH in Release_Track" )</f>
        <v/>
      </c>
      <c r="E514" s="135"/>
      <c r="F514" s="20"/>
      <c r="G514" s="203"/>
      <c r="H514" s="143" t="str">
        <f t="shared" si="1"/>
        <v/>
      </c>
      <c r="I514" s="20"/>
      <c r="J514" s="20"/>
      <c r="K514" s="20"/>
    </row>
    <row r="515">
      <c r="B515" s="116"/>
      <c r="C515" s="143" t="str">
        <f t="array" ref="C515">ifs(and(isblank($A515),isblank($B515)),"", not(iserror(vlookup($A515&amp;$B515,'5) Release_Track'!$F:$F&amp;'5) Release_Track'!$G:$G,1,0))),vlookup($A515&amp;$B515,{'5) Release_Track'!$F:$F&amp;'5) Release_Track'!$G:$G,'5) Release_Track'!$H:$H},2,0), or(and(not(isblank($B515)),$B515=$B514,$A515&lt;&gt;$A514),and(not(isblank($A515)),$A515=$A514,$B515&lt;&gt;$B514)),"ID LISTS UNALIGNED",and($A515&lt;&gt;"",countif('5) Release_Track'!$F:$F,$A515)=0),"NO ISRC MATCH in Release_Track",and($B515&lt;&gt;"",countif('5) Release_Track'!$G:$G,$B515)=0),"NO CATALOG ID MATCH in Release_Track",iserror(vlookup($A515&amp;$B515,'5) Release_Track'!$F:$F&amp;'5) Release_Track'!$G:$G,1,0)),"NO ISRC-CATALOG ID pair MATCH in Release_Track" )</f>
        <v/>
      </c>
      <c r="D515" s="143" t="str">
        <f t="array" ref="D515">ifs(and(isblank($A515),isblank($B515)),"", not(iserror(vlookup($A515&amp;$B515,'5) Release_Track'!$F:$F&amp;'5) Release_Track'!$G:$G,1,0))),vlookup($A515&amp;$B515,{'5) Release_Track'!$F:$F&amp;'5) Release_Track'!$G:$G,'5) Release_Track'!$I:$I},2,0), or(and(not(isblank($B515)),$B515=$B514,$A515&lt;&gt;$A514),and(not(isblank($A515)),$A515=$A514,$B515&lt;&gt;$B514)),"ID LISTS UNALIGNED",and($A515&lt;&gt;"",countif('5) Release_Track'!$F:$F,$A515)=0),"NO ISRC MATCH in Release_Track",and($B515&lt;&gt;"",countif('5) Release_Track'!$G:$G,$B515)=0),"NO CATALOG ID MATCH in Release_Track",iserror(vlookup($A515&amp;$B515,'5) Release_Track'!$F:$F&amp;'5) Release_Track'!$G:$G,1,0)),"NO ISRC-CATALOG ID pair MATCH in Release_Track" )</f>
        <v/>
      </c>
      <c r="E515" s="135"/>
      <c r="F515" s="20"/>
      <c r="G515" s="203"/>
      <c r="H515" s="143" t="str">
        <f t="shared" si="1"/>
        <v/>
      </c>
      <c r="I515" s="20"/>
      <c r="J515" s="20"/>
      <c r="K515" s="20"/>
    </row>
    <row r="516">
      <c r="B516" s="116"/>
      <c r="C516" s="143" t="str">
        <f t="array" ref="C516">ifs(and(isblank($A516),isblank($B516)),"", not(iserror(vlookup($A516&amp;$B516,'5) Release_Track'!$F:$F&amp;'5) Release_Track'!$G:$G,1,0))),vlookup($A516&amp;$B516,{'5) Release_Track'!$F:$F&amp;'5) Release_Track'!$G:$G,'5) Release_Track'!$H:$H},2,0), or(and(not(isblank($B516)),$B516=$B515,$A516&lt;&gt;$A515),and(not(isblank($A516)),$A516=$A515,$B516&lt;&gt;$B515)),"ID LISTS UNALIGNED",and($A516&lt;&gt;"",countif('5) Release_Track'!$F:$F,$A516)=0),"NO ISRC MATCH in Release_Track",and($B516&lt;&gt;"",countif('5) Release_Track'!$G:$G,$B516)=0),"NO CATALOG ID MATCH in Release_Track",iserror(vlookup($A516&amp;$B516,'5) Release_Track'!$F:$F&amp;'5) Release_Track'!$G:$G,1,0)),"NO ISRC-CATALOG ID pair MATCH in Release_Track" )</f>
        <v/>
      </c>
      <c r="D516" s="143" t="str">
        <f t="array" ref="D516">ifs(and(isblank($A516),isblank($B516)),"", not(iserror(vlookup($A516&amp;$B516,'5) Release_Track'!$F:$F&amp;'5) Release_Track'!$G:$G,1,0))),vlookup($A516&amp;$B516,{'5) Release_Track'!$F:$F&amp;'5) Release_Track'!$G:$G,'5) Release_Track'!$I:$I},2,0), or(and(not(isblank($B516)),$B516=$B515,$A516&lt;&gt;$A515),and(not(isblank($A516)),$A516=$A515,$B516&lt;&gt;$B515)),"ID LISTS UNALIGNED",and($A516&lt;&gt;"",countif('5) Release_Track'!$F:$F,$A516)=0),"NO ISRC MATCH in Release_Track",and($B516&lt;&gt;"",countif('5) Release_Track'!$G:$G,$B516)=0),"NO CATALOG ID MATCH in Release_Track",iserror(vlookup($A516&amp;$B516,'5) Release_Track'!$F:$F&amp;'5) Release_Track'!$G:$G,1,0)),"NO ISRC-CATALOG ID pair MATCH in Release_Track" )</f>
        <v/>
      </c>
      <c r="E516" s="135"/>
      <c r="F516" s="20"/>
      <c r="G516" s="203"/>
      <c r="H516" s="143" t="str">
        <f t="shared" si="1"/>
        <v/>
      </c>
      <c r="I516" s="20"/>
      <c r="J516" s="20"/>
      <c r="K516" s="20"/>
    </row>
    <row r="517">
      <c r="B517" s="116"/>
      <c r="C517" s="143" t="str">
        <f t="array" ref="C517">ifs(and(isblank($A517),isblank($B517)),"", not(iserror(vlookup($A517&amp;$B517,'5) Release_Track'!$F:$F&amp;'5) Release_Track'!$G:$G,1,0))),vlookup($A517&amp;$B517,{'5) Release_Track'!$F:$F&amp;'5) Release_Track'!$G:$G,'5) Release_Track'!$H:$H},2,0), or(and(not(isblank($B517)),$B517=$B516,$A517&lt;&gt;$A516),and(not(isblank($A517)),$A517=$A516,$B517&lt;&gt;$B516)),"ID LISTS UNALIGNED",and($A517&lt;&gt;"",countif('5) Release_Track'!$F:$F,$A517)=0),"NO ISRC MATCH in Release_Track",and($B517&lt;&gt;"",countif('5) Release_Track'!$G:$G,$B517)=0),"NO CATALOG ID MATCH in Release_Track",iserror(vlookup($A517&amp;$B517,'5) Release_Track'!$F:$F&amp;'5) Release_Track'!$G:$G,1,0)),"NO ISRC-CATALOG ID pair MATCH in Release_Track" )</f>
        <v/>
      </c>
      <c r="D517" s="143" t="str">
        <f t="array" ref="D517">ifs(and(isblank($A517),isblank($B517)),"", not(iserror(vlookup($A517&amp;$B517,'5) Release_Track'!$F:$F&amp;'5) Release_Track'!$G:$G,1,0))),vlookup($A517&amp;$B517,{'5) Release_Track'!$F:$F&amp;'5) Release_Track'!$G:$G,'5) Release_Track'!$I:$I},2,0), or(and(not(isblank($B517)),$B517=$B516,$A517&lt;&gt;$A516),and(not(isblank($A517)),$A517=$A516,$B517&lt;&gt;$B516)),"ID LISTS UNALIGNED",and($A517&lt;&gt;"",countif('5) Release_Track'!$F:$F,$A517)=0),"NO ISRC MATCH in Release_Track",and($B517&lt;&gt;"",countif('5) Release_Track'!$G:$G,$B517)=0),"NO CATALOG ID MATCH in Release_Track",iserror(vlookup($A517&amp;$B517,'5) Release_Track'!$F:$F&amp;'5) Release_Track'!$G:$G,1,0)),"NO ISRC-CATALOG ID pair MATCH in Release_Track" )</f>
        <v/>
      </c>
      <c r="E517" s="135"/>
      <c r="F517" s="20"/>
      <c r="G517" s="203"/>
      <c r="H517" s="143" t="str">
        <f t="shared" si="1"/>
        <v/>
      </c>
      <c r="I517" s="20"/>
      <c r="J517" s="20"/>
      <c r="K517" s="20"/>
    </row>
    <row r="518">
      <c r="B518" s="116"/>
      <c r="C518" s="143" t="str">
        <f t="array" ref="C518">ifs(and(isblank($A518),isblank($B518)),"", not(iserror(vlookup($A518&amp;$B518,'5) Release_Track'!$F:$F&amp;'5) Release_Track'!$G:$G,1,0))),vlookup($A518&amp;$B518,{'5) Release_Track'!$F:$F&amp;'5) Release_Track'!$G:$G,'5) Release_Track'!$H:$H},2,0), or(and(not(isblank($B518)),$B518=$B517,$A518&lt;&gt;$A517),and(not(isblank($A518)),$A518=$A517,$B518&lt;&gt;$B517)),"ID LISTS UNALIGNED",and($A518&lt;&gt;"",countif('5) Release_Track'!$F:$F,$A518)=0),"NO ISRC MATCH in Release_Track",and($B518&lt;&gt;"",countif('5) Release_Track'!$G:$G,$B518)=0),"NO CATALOG ID MATCH in Release_Track",iserror(vlookup($A518&amp;$B518,'5) Release_Track'!$F:$F&amp;'5) Release_Track'!$G:$G,1,0)),"NO ISRC-CATALOG ID pair MATCH in Release_Track" )</f>
        <v/>
      </c>
      <c r="D518" s="143" t="str">
        <f t="array" ref="D518">ifs(and(isblank($A518),isblank($B518)),"", not(iserror(vlookup($A518&amp;$B518,'5) Release_Track'!$F:$F&amp;'5) Release_Track'!$G:$G,1,0))),vlookup($A518&amp;$B518,{'5) Release_Track'!$F:$F&amp;'5) Release_Track'!$G:$G,'5) Release_Track'!$I:$I},2,0), or(and(not(isblank($B518)),$B518=$B517,$A518&lt;&gt;$A517),and(not(isblank($A518)),$A518=$A517,$B518&lt;&gt;$B517)),"ID LISTS UNALIGNED",and($A518&lt;&gt;"",countif('5) Release_Track'!$F:$F,$A518)=0),"NO ISRC MATCH in Release_Track",and($B518&lt;&gt;"",countif('5) Release_Track'!$G:$G,$B518)=0),"NO CATALOG ID MATCH in Release_Track",iserror(vlookup($A518&amp;$B518,'5) Release_Track'!$F:$F&amp;'5) Release_Track'!$G:$G,1,0)),"NO ISRC-CATALOG ID pair MATCH in Release_Track" )</f>
        <v/>
      </c>
      <c r="E518" s="135"/>
      <c r="F518" s="20"/>
      <c r="G518" s="203"/>
      <c r="H518" s="143" t="str">
        <f t="shared" si="1"/>
        <v/>
      </c>
      <c r="I518" s="20"/>
      <c r="J518" s="20"/>
      <c r="K518" s="20"/>
    </row>
    <row r="519">
      <c r="B519" s="116"/>
      <c r="C519" s="143" t="str">
        <f t="array" ref="C519">ifs(and(isblank($A519),isblank($B519)),"", not(iserror(vlookup($A519&amp;$B519,'5) Release_Track'!$F:$F&amp;'5) Release_Track'!$G:$G,1,0))),vlookup($A519&amp;$B519,{'5) Release_Track'!$F:$F&amp;'5) Release_Track'!$G:$G,'5) Release_Track'!$H:$H},2,0), or(and(not(isblank($B519)),$B519=$B518,$A519&lt;&gt;$A518),and(not(isblank($A519)),$A519=$A518,$B519&lt;&gt;$B518)),"ID LISTS UNALIGNED",and($A519&lt;&gt;"",countif('5) Release_Track'!$F:$F,$A519)=0),"NO ISRC MATCH in Release_Track",and($B519&lt;&gt;"",countif('5) Release_Track'!$G:$G,$B519)=0),"NO CATALOG ID MATCH in Release_Track",iserror(vlookup($A519&amp;$B519,'5) Release_Track'!$F:$F&amp;'5) Release_Track'!$G:$G,1,0)),"NO ISRC-CATALOG ID pair MATCH in Release_Track" )</f>
        <v/>
      </c>
      <c r="D519" s="143" t="str">
        <f t="array" ref="D519">ifs(and(isblank($A519),isblank($B519)),"", not(iserror(vlookup($A519&amp;$B519,'5) Release_Track'!$F:$F&amp;'5) Release_Track'!$G:$G,1,0))),vlookup($A519&amp;$B519,{'5) Release_Track'!$F:$F&amp;'5) Release_Track'!$G:$G,'5) Release_Track'!$I:$I},2,0), or(and(not(isblank($B519)),$B519=$B518,$A519&lt;&gt;$A518),and(not(isblank($A519)),$A519=$A518,$B519&lt;&gt;$B518)),"ID LISTS UNALIGNED",and($A519&lt;&gt;"",countif('5) Release_Track'!$F:$F,$A519)=0),"NO ISRC MATCH in Release_Track",and($B519&lt;&gt;"",countif('5) Release_Track'!$G:$G,$B519)=0),"NO CATALOG ID MATCH in Release_Track",iserror(vlookup($A519&amp;$B519,'5) Release_Track'!$F:$F&amp;'5) Release_Track'!$G:$G,1,0)),"NO ISRC-CATALOG ID pair MATCH in Release_Track" )</f>
        <v/>
      </c>
      <c r="E519" s="135"/>
      <c r="F519" s="20"/>
      <c r="G519" s="203"/>
      <c r="H519" s="143" t="str">
        <f t="shared" si="1"/>
        <v/>
      </c>
      <c r="I519" s="20"/>
      <c r="J519" s="20"/>
      <c r="K519" s="20"/>
    </row>
    <row r="520">
      <c r="B520" s="116"/>
      <c r="C520" s="143" t="str">
        <f t="array" ref="C520">ifs(and(isblank($A520),isblank($B520)),"", not(iserror(vlookup($A520&amp;$B520,'5) Release_Track'!$F:$F&amp;'5) Release_Track'!$G:$G,1,0))),vlookup($A520&amp;$B520,{'5) Release_Track'!$F:$F&amp;'5) Release_Track'!$G:$G,'5) Release_Track'!$H:$H},2,0), or(and(not(isblank($B520)),$B520=$B519,$A520&lt;&gt;$A519),and(not(isblank($A520)),$A520=$A519,$B520&lt;&gt;$B519)),"ID LISTS UNALIGNED",and($A520&lt;&gt;"",countif('5) Release_Track'!$F:$F,$A520)=0),"NO ISRC MATCH in Release_Track",and($B520&lt;&gt;"",countif('5) Release_Track'!$G:$G,$B520)=0),"NO CATALOG ID MATCH in Release_Track",iserror(vlookup($A520&amp;$B520,'5) Release_Track'!$F:$F&amp;'5) Release_Track'!$G:$G,1,0)),"NO ISRC-CATALOG ID pair MATCH in Release_Track" )</f>
        <v/>
      </c>
      <c r="D520" s="143" t="str">
        <f t="array" ref="D520">ifs(and(isblank($A520),isblank($B520)),"", not(iserror(vlookup($A520&amp;$B520,'5) Release_Track'!$F:$F&amp;'5) Release_Track'!$G:$G,1,0))),vlookup($A520&amp;$B520,{'5) Release_Track'!$F:$F&amp;'5) Release_Track'!$G:$G,'5) Release_Track'!$I:$I},2,0), or(and(not(isblank($B520)),$B520=$B519,$A520&lt;&gt;$A519),and(not(isblank($A520)),$A520=$A519,$B520&lt;&gt;$B519)),"ID LISTS UNALIGNED",and($A520&lt;&gt;"",countif('5) Release_Track'!$F:$F,$A520)=0),"NO ISRC MATCH in Release_Track",and($B520&lt;&gt;"",countif('5) Release_Track'!$G:$G,$B520)=0),"NO CATALOG ID MATCH in Release_Track",iserror(vlookup($A520&amp;$B520,'5) Release_Track'!$F:$F&amp;'5) Release_Track'!$G:$G,1,0)),"NO ISRC-CATALOG ID pair MATCH in Release_Track" )</f>
        <v/>
      </c>
      <c r="E520" s="135"/>
      <c r="F520" s="20"/>
      <c r="G520" s="203"/>
      <c r="H520" s="143" t="str">
        <f t="shared" si="1"/>
        <v/>
      </c>
      <c r="I520" s="20"/>
      <c r="J520" s="20"/>
      <c r="K520" s="20"/>
    </row>
    <row r="521">
      <c r="B521" s="116"/>
      <c r="C521" s="143" t="str">
        <f t="array" ref="C521">ifs(and(isblank($A521),isblank($B521)),"", not(iserror(vlookup($A521&amp;$B521,'5) Release_Track'!$F:$F&amp;'5) Release_Track'!$G:$G,1,0))),vlookup($A521&amp;$B521,{'5) Release_Track'!$F:$F&amp;'5) Release_Track'!$G:$G,'5) Release_Track'!$H:$H},2,0), or(and(not(isblank($B521)),$B521=$B520,$A521&lt;&gt;$A520),and(not(isblank($A521)),$A521=$A520,$B521&lt;&gt;$B520)),"ID LISTS UNALIGNED",and($A521&lt;&gt;"",countif('5) Release_Track'!$F:$F,$A521)=0),"NO ISRC MATCH in Release_Track",and($B521&lt;&gt;"",countif('5) Release_Track'!$G:$G,$B521)=0),"NO CATALOG ID MATCH in Release_Track",iserror(vlookup($A521&amp;$B521,'5) Release_Track'!$F:$F&amp;'5) Release_Track'!$G:$G,1,0)),"NO ISRC-CATALOG ID pair MATCH in Release_Track" )</f>
        <v/>
      </c>
      <c r="D521" s="143" t="str">
        <f t="array" ref="D521">ifs(and(isblank($A521),isblank($B521)),"", not(iserror(vlookup($A521&amp;$B521,'5) Release_Track'!$F:$F&amp;'5) Release_Track'!$G:$G,1,0))),vlookup($A521&amp;$B521,{'5) Release_Track'!$F:$F&amp;'5) Release_Track'!$G:$G,'5) Release_Track'!$I:$I},2,0), or(and(not(isblank($B521)),$B521=$B520,$A521&lt;&gt;$A520),and(not(isblank($A521)),$A521=$A520,$B521&lt;&gt;$B520)),"ID LISTS UNALIGNED",and($A521&lt;&gt;"",countif('5) Release_Track'!$F:$F,$A521)=0),"NO ISRC MATCH in Release_Track",and($B521&lt;&gt;"",countif('5) Release_Track'!$G:$G,$B521)=0),"NO CATALOG ID MATCH in Release_Track",iserror(vlookup($A521&amp;$B521,'5) Release_Track'!$F:$F&amp;'5) Release_Track'!$G:$G,1,0)),"NO ISRC-CATALOG ID pair MATCH in Release_Track" )</f>
        <v/>
      </c>
      <c r="E521" s="135"/>
      <c r="F521" s="20"/>
      <c r="G521" s="203"/>
      <c r="H521" s="143" t="str">
        <f t="shared" si="1"/>
        <v/>
      </c>
      <c r="I521" s="20"/>
      <c r="J521" s="20"/>
      <c r="K521" s="20"/>
    </row>
    <row r="522">
      <c r="B522" s="116"/>
      <c r="C522" s="143" t="str">
        <f t="array" ref="C522">ifs(and(isblank($A522),isblank($B522)),"", not(iserror(vlookup($A522&amp;$B522,'5) Release_Track'!$F:$F&amp;'5) Release_Track'!$G:$G,1,0))),vlookup($A522&amp;$B522,{'5) Release_Track'!$F:$F&amp;'5) Release_Track'!$G:$G,'5) Release_Track'!$H:$H},2,0), or(and(not(isblank($B522)),$B522=$B521,$A522&lt;&gt;$A521),and(not(isblank($A522)),$A522=$A521,$B522&lt;&gt;$B521)),"ID LISTS UNALIGNED",and($A522&lt;&gt;"",countif('5) Release_Track'!$F:$F,$A522)=0),"NO ISRC MATCH in Release_Track",and($B522&lt;&gt;"",countif('5) Release_Track'!$G:$G,$B522)=0),"NO CATALOG ID MATCH in Release_Track",iserror(vlookup($A522&amp;$B522,'5) Release_Track'!$F:$F&amp;'5) Release_Track'!$G:$G,1,0)),"NO ISRC-CATALOG ID pair MATCH in Release_Track" )</f>
        <v/>
      </c>
      <c r="D522" s="143" t="str">
        <f t="array" ref="D522">ifs(and(isblank($A522),isblank($B522)),"", not(iserror(vlookup($A522&amp;$B522,'5) Release_Track'!$F:$F&amp;'5) Release_Track'!$G:$G,1,0))),vlookup($A522&amp;$B522,{'5) Release_Track'!$F:$F&amp;'5) Release_Track'!$G:$G,'5) Release_Track'!$I:$I},2,0), or(and(not(isblank($B522)),$B522=$B521,$A522&lt;&gt;$A521),and(not(isblank($A522)),$A522=$A521,$B522&lt;&gt;$B521)),"ID LISTS UNALIGNED",and($A522&lt;&gt;"",countif('5) Release_Track'!$F:$F,$A522)=0),"NO ISRC MATCH in Release_Track",and($B522&lt;&gt;"",countif('5) Release_Track'!$G:$G,$B522)=0),"NO CATALOG ID MATCH in Release_Track",iserror(vlookup($A522&amp;$B522,'5) Release_Track'!$F:$F&amp;'5) Release_Track'!$G:$G,1,0)),"NO ISRC-CATALOG ID pair MATCH in Release_Track" )</f>
        <v/>
      </c>
      <c r="E522" s="135"/>
      <c r="F522" s="20"/>
      <c r="G522" s="203"/>
      <c r="H522" s="143" t="str">
        <f t="shared" si="1"/>
        <v/>
      </c>
      <c r="I522" s="20"/>
      <c r="J522" s="20"/>
      <c r="K522" s="20"/>
    </row>
    <row r="523">
      <c r="B523" s="116"/>
      <c r="C523" s="143" t="str">
        <f t="array" ref="C523">ifs(and(isblank($A523),isblank($B523)),"", not(iserror(vlookup($A523&amp;$B523,'5) Release_Track'!$F:$F&amp;'5) Release_Track'!$G:$G,1,0))),vlookup($A523&amp;$B523,{'5) Release_Track'!$F:$F&amp;'5) Release_Track'!$G:$G,'5) Release_Track'!$H:$H},2,0), or(and(not(isblank($B523)),$B523=$B522,$A523&lt;&gt;$A522),and(not(isblank($A523)),$A523=$A522,$B523&lt;&gt;$B522)),"ID LISTS UNALIGNED",and($A523&lt;&gt;"",countif('5) Release_Track'!$F:$F,$A523)=0),"NO ISRC MATCH in Release_Track",and($B523&lt;&gt;"",countif('5) Release_Track'!$G:$G,$B523)=0),"NO CATALOG ID MATCH in Release_Track",iserror(vlookup($A523&amp;$B523,'5) Release_Track'!$F:$F&amp;'5) Release_Track'!$G:$G,1,0)),"NO ISRC-CATALOG ID pair MATCH in Release_Track" )</f>
        <v/>
      </c>
      <c r="D523" s="143" t="str">
        <f t="array" ref="D523">ifs(and(isblank($A523),isblank($B523)),"", not(iserror(vlookup($A523&amp;$B523,'5) Release_Track'!$F:$F&amp;'5) Release_Track'!$G:$G,1,0))),vlookup($A523&amp;$B523,{'5) Release_Track'!$F:$F&amp;'5) Release_Track'!$G:$G,'5) Release_Track'!$I:$I},2,0), or(and(not(isblank($B523)),$B523=$B522,$A523&lt;&gt;$A522),and(not(isblank($A523)),$A523=$A522,$B523&lt;&gt;$B522)),"ID LISTS UNALIGNED",and($A523&lt;&gt;"",countif('5) Release_Track'!$F:$F,$A523)=0),"NO ISRC MATCH in Release_Track",and($B523&lt;&gt;"",countif('5) Release_Track'!$G:$G,$B523)=0),"NO CATALOG ID MATCH in Release_Track",iserror(vlookup($A523&amp;$B523,'5) Release_Track'!$F:$F&amp;'5) Release_Track'!$G:$G,1,0)),"NO ISRC-CATALOG ID pair MATCH in Release_Track" )</f>
        <v/>
      </c>
      <c r="E523" s="135"/>
      <c r="F523" s="20"/>
      <c r="G523" s="203"/>
      <c r="H523" s="143" t="str">
        <f t="shared" si="1"/>
        <v/>
      </c>
      <c r="I523" s="20"/>
      <c r="J523" s="20"/>
      <c r="K523" s="20"/>
    </row>
    <row r="524">
      <c r="B524" s="116"/>
      <c r="C524" s="143" t="str">
        <f t="array" ref="C524">ifs(and(isblank($A524),isblank($B524)),"", not(iserror(vlookup($A524&amp;$B524,'5) Release_Track'!$F:$F&amp;'5) Release_Track'!$G:$G,1,0))),vlookup($A524&amp;$B524,{'5) Release_Track'!$F:$F&amp;'5) Release_Track'!$G:$G,'5) Release_Track'!$H:$H},2,0), or(and(not(isblank($B524)),$B524=$B523,$A524&lt;&gt;$A523),and(not(isblank($A524)),$A524=$A523,$B524&lt;&gt;$B523)),"ID LISTS UNALIGNED",and($A524&lt;&gt;"",countif('5) Release_Track'!$F:$F,$A524)=0),"NO ISRC MATCH in Release_Track",and($B524&lt;&gt;"",countif('5) Release_Track'!$G:$G,$B524)=0),"NO CATALOG ID MATCH in Release_Track",iserror(vlookup($A524&amp;$B524,'5) Release_Track'!$F:$F&amp;'5) Release_Track'!$G:$G,1,0)),"NO ISRC-CATALOG ID pair MATCH in Release_Track" )</f>
        <v/>
      </c>
      <c r="D524" s="143" t="str">
        <f t="array" ref="D524">ifs(and(isblank($A524),isblank($B524)),"", not(iserror(vlookup($A524&amp;$B524,'5) Release_Track'!$F:$F&amp;'5) Release_Track'!$G:$G,1,0))),vlookup($A524&amp;$B524,{'5) Release_Track'!$F:$F&amp;'5) Release_Track'!$G:$G,'5) Release_Track'!$I:$I},2,0), or(and(not(isblank($B524)),$B524=$B523,$A524&lt;&gt;$A523),and(not(isblank($A524)),$A524=$A523,$B524&lt;&gt;$B523)),"ID LISTS UNALIGNED",and($A524&lt;&gt;"",countif('5) Release_Track'!$F:$F,$A524)=0),"NO ISRC MATCH in Release_Track",and($B524&lt;&gt;"",countif('5) Release_Track'!$G:$G,$B524)=0),"NO CATALOG ID MATCH in Release_Track",iserror(vlookup($A524&amp;$B524,'5) Release_Track'!$F:$F&amp;'5) Release_Track'!$G:$G,1,0)),"NO ISRC-CATALOG ID pair MATCH in Release_Track" )</f>
        <v/>
      </c>
      <c r="E524" s="135"/>
      <c r="F524" s="20"/>
      <c r="G524" s="203"/>
      <c r="H524" s="143" t="str">
        <f t="shared" si="1"/>
        <v/>
      </c>
      <c r="I524" s="20"/>
      <c r="J524" s="20"/>
      <c r="K524" s="20"/>
    </row>
    <row r="525">
      <c r="B525" s="116"/>
      <c r="C525" s="143" t="str">
        <f t="array" ref="C525">ifs(and(isblank($A525),isblank($B525)),"", not(iserror(vlookup($A525&amp;$B525,'5) Release_Track'!$F:$F&amp;'5) Release_Track'!$G:$G,1,0))),vlookup($A525&amp;$B525,{'5) Release_Track'!$F:$F&amp;'5) Release_Track'!$G:$G,'5) Release_Track'!$H:$H},2,0), or(and(not(isblank($B525)),$B525=$B524,$A525&lt;&gt;$A524),and(not(isblank($A525)),$A525=$A524,$B525&lt;&gt;$B524)),"ID LISTS UNALIGNED",and($A525&lt;&gt;"",countif('5) Release_Track'!$F:$F,$A525)=0),"NO ISRC MATCH in Release_Track",and($B525&lt;&gt;"",countif('5) Release_Track'!$G:$G,$B525)=0),"NO CATALOG ID MATCH in Release_Track",iserror(vlookup($A525&amp;$B525,'5) Release_Track'!$F:$F&amp;'5) Release_Track'!$G:$G,1,0)),"NO ISRC-CATALOG ID pair MATCH in Release_Track" )</f>
        <v/>
      </c>
      <c r="D525" s="143" t="str">
        <f t="array" ref="D525">ifs(and(isblank($A525),isblank($B525)),"", not(iserror(vlookup($A525&amp;$B525,'5) Release_Track'!$F:$F&amp;'5) Release_Track'!$G:$G,1,0))),vlookup($A525&amp;$B525,{'5) Release_Track'!$F:$F&amp;'5) Release_Track'!$G:$G,'5) Release_Track'!$I:$I},2,0), or(and(not(isblank($B525)),$B525=$B524,$A525&lt;&gt;$A524),and(not(isblank($A525)),$A525=$A524,$B525&lt;&gt;$B524)),"ID LISTS UNALIGNED",and($A525&lt;&gt;"",countif('5) Release_Track'!$F:$F,$A525)=0),"NO ISRC MATCH in Release_Track",and($B525&lt;&gt;"",countif('5) Release_Track'!$G:$G,$B525)=0),"NO CATALOG ID MATCH in Release_Track",iserror(vlookup($A525&amp;$B525,'5) Release_Track'!$F:$F&amp;'5) Release_Track'!$G:$G,1,0)),"NO ISRC-CATALOG ID pair MATCH in Release_Track" )</f>
        <v/>
      </c>
      <c r="E525" s="135"/>
      <c r="F525" s="20"/>
      <c r="G525" s="203"/>
      <c r="H525" s="143" t="str">
        <f t="shared" si="1"/>
        <v/>
      </c>
      <c r="I525" s="20"/>
      <c r="J525" s="20"/>
      <c r="K525" s="20"/>
    </row>
    <row r="526">
      <c r="B526" s="116"/>
      <c r="C526" s="143" t="str">
        <f t="array" ref="C526">ifs(and(isblank($A526),isblank($B526)),"", not(iserror(vlookup($A526&amp;$B526,'5) Release_Track'!$F:$F&amp;'5) Release_Track'!$G:$G,1,0))),vlookup($A526&amp;$B526,{'5) Release_Track'!$F:$F&amp;'5) Release_Track'!$G:$G,'5) Release_Track'!$H:$H},2,0), or(and(not(isblank($B526)),$B526=$B525,$A526&lt;&gt;$A525),and(not(isblank($A526)),$A526=$A525,$B526&lt;&gt;$B525)),"ID LISTS UNALIGNED",and($A526&lt;&gt;"",countif('5) Release_Track'!$F:$F,$A526)=0),"NO ISRC MATCH in Release_Track",and($B526&lt;&gt;"",countif('5) Release_Track'!$G:$G,$B526)=0),"NO CATALOG ID MATCH in Release_Track",iserror(vlookup($A526&amp;$B526,'5) Release_Track'!$F:$F&amp;'5) Release_Track'!$G:$G,1,0)),"NO ISRC-CATALOG ID pair MATCH in Release_Track" )</f>
        <v/>
      </c>
      <c r="D526" s="143" t="str">
        <f t="array" ref="D526">ifs(and(isblank($A526),isblank($B526)),"", not(iserror(vlookup($A526&amp;$B526,'5) Release_Track'!$F:$F&amp;'5) Release_Track'!$G:$G,1,0))),vlookup($A526&amp;$B526,{'5) Release_Track'!$F:$F&amp;'5) Release_Track'!$G:$G,'5) Release_Track'!$I:$I},2,0), or(and(not(isblank($B526)),$B526=$B525,$A526&lt;&gt;$A525),and(not(isblank($A526)),$A526=$A525,$B526&lt;&gt;$B525)),"ID LISTS UNALIGNED",and($A526&lt;&gt;"",countif('5) Release_Track'!$F:$F,$A526)=0),"NO ISRC MATCH in Release_Track",and($B526&lt;&gt;"",countif('5) Release_Track'!$G:$G,$B526)=0),"NO CATALOG ID MATCH in Release_Track",iserror(vlookup($A526&amp;$B526,'5) Release_Track'!$F:$F&amp;'5) Release_Track'!$G:$G,1,0)),"NO ISRC-CATALOG ID pair MATCH in Release_Track" )</f>
        <v/>
      </c>
      <c r="E526" s="135"/>
      <c r="F526" s="20"/>
      <c r="G526" s="203"/>
      <c r="H526" s="143" t="str">
        <f t="shared" si="1"/>
        <v/>
      </c>
      <c r="I526" s="20"/>
      <c r="J526" s="20"/>
      <c r="K526" s="20"/>
    </row>
    <row r="527">
      <c r="B527" s="116"/>
      <c r="C527" s="143" t="str">
        <f t="array" ref="C527">ifs(and(isblank($A527),isblank($B527)),"", not(iserror(vlookup($A527&amp;$B527,'5) Release_Track'!$F:$F&amp;'5) Release_Track'!$G:$G,1,0))),vlookup($A527&amp;$B527,{'5) Release_Track'!$F:$F&amp;'5) Release_Track'!$G:$G,'5) Release_Track'!$H:$H},2,0), or(and(not(isblank($B527)),$B527=$B526,$A527&lt;&gt;$A526),and(not(isblank($A527)),$A527=$A526,$B527&lt;&gt;$B526)),"ID LISTS UNALIGNED",and($A527&lt;&gt;"",countif('5) Release_Track'!$F:$F,$A527)=0),"NO ISRC MATCH in Release_Track",and($B527&lt;&gt;"",countif('5) Release_Track'!$G:$G,$B527)=0),"NO CATALOG ID MATCH in Release_Track",iserror(vlookup($A527&amp;$B527,'5) Release_Track'!$F:$F&amp;'5) Release_Track'!$G:$G,1,0)),"NO ISRC-CATALOG ID pair MATCH in Release_Track" )</f>
        <v/>
      </c>
      <c r="D527" s="143" t="str">
        <f t="array" ref="D527">ifs(and(isblank($A527),isblank($B527)),"", not(iserror(vlookup($A527&amp;$B527,'5) Release_Track'!$F:$F&amp;'5) Release_Track'!$G:$G,1,0))),vlookup($A527&amp;$B527,{'5) Release_Track'!$F:$F&amp;'5) Release_Track'!$G:$G,'5) Release_Track'!$I:$I},2,0), or(and(not(isblank($B527)),$B527=$B526,$A527&lt;&gt;$A526),and(not(isblank($A527)),$A527=$A526,$B527&lt;&gt;$B526)),"ID LISTS UNALIGNED",and($A527&lt;&gt;"",countif('5) Release_Track'!$F:$F,$A527)=0),"NO ISRC MATCH in Release_Track",and($B527&lt;&gt;"",countif('5) Release_Track'!$G:$G,$B527)=0),"NO CATALOG ID MATCH in Release_Track",iserror(vlookup($A527&amp;$B527,'5) Release_Track'!$F:$F&amp;'5) Release_Track'!$G:$G,1,0)),"NO ISRC-CATALOG ID pair MATCH in Release_Track" )</f>
        <v/>
      </c>
      <c r="E527" s="135"/>
      <c r="F527" s="20"/>
      <c r="G527" s="203"/>
      <c r="H527" s="143" t="str">
        <f t="shared" si="1"/>
        <v/>
      </c>
      <c r="I527" s="20"/>
      <c r="J527" s="20"/>
      <c r="K527" s="20"/>
    </row>
    <row r="528">
      <c r="B528" s="116"/>
      <c r="C528" s="143" t="str">
        <f t="array" ref="C528">ifs(and(isblank($A528),isblank($B528)),"", not(iserror(vlookup($A528&amp;$B528,'5) Release_Track'!$F:$F&amp;'5) Release_Track'!$G:$G,1,0))),vlookup($A528&amp;$B528,{'5) Release_Track'!$F:$F&amp;'5) Release_Track'!$G:$G,'5) Release_Track'!$H:$H},2,0), or(and(not(isblank($B528)),$B528=$B527,$A528&lt;&gt;$A527),and(not(isblank($A528)),$A528=$A527,$B528&lt;&gt;$B527)),"ID LISTS UNALIGNED",and($A528&lt;&gt;"",countif('5) Release_Track'!$F:$F,$A528)=0),"NO ISRC MATCH in Release_Track",and($B528&lt;&gt;"",countif('5) Release_Track'!$G:$G,$B528)=0),"NO CATALOG ID MATCH in Release_Track",iserror(vlookup($A528&amp;$B528,'5) Release_Track'!$F:$F&amp;'5) Release_Track'!$G:$G,1,0)),"NO ISRC-CATALOG ID pair MATCH in Release_Track" )</f>
        <v/>
      </c>
      <c r="D528" s="143" t="str">
        <f t="array" ref="D528">ifs(and(isblank($A528),isblank($B528)),"", not(iserror(vlookup($A528&amp;$B528,'5) Release_Track'!$F:$F&amp;'5) Release_Track'!$G:$G,1,0))),vlookup($A528&amp;$B528,{'5) Release_Track'!$F:$F&amp;'5) Release_Track'!$G:$G,'5) Release_Track'!$I:$I},2,0), or(and(not(isblank($B528)),$B528=$B527,$A528&lt;&gt;$A527),and(not(isblank($A528)),$A528=$A527,$B528&lt;&gt;$B527)),"ID LISTS UNALIGNED",and($A528&lt;&gt;"",countif('5) Release_Track'!$F:$F,$A528)=0),"NO ISRC MATCH in Release_Track",and($B528&lt;&gt;"",countif('5) Release_Track'!$G:$G,$B528)=0),"NO CATALOG ID MATCH in Release_Track",iserror(vlookup($A528&amp;$B528,'5) Release_Track'!$F:$F&amp;'5) Release_Track'!$G:$G,1,0)),"NO ISRC-CATALOG ID pair MATCH in Release_Track" )</f>
        <v/>
      </c>
      <c r="E528" s="135"/>
      <c r="F528" s="20"/>
      <c r="G528" s="203"/>
      <c r="H528" s="143" t="str">
        <f t="shared" si="1"/>
        <v/>
      </c>
      <c r="I528" s="20"/>
      <c r="J528" s="20"/>
      <c r="K528" s="20"/>
    </row>
    <row r="529">
      <c r="B529" s="116"/>
      <c r="C529" s="143" t="str">
        <f t="array" ref="C529">ifs(and(isblank($A529),isblank($B529)),"", not(iserror(vlookup($A529&amp;$B529,'5) Release_Track'!$F:$F&amp;'5) Release_Track'!$G:$G,1,0))),vlookup($A529&amp;$B529,{'5) Release_Track'!$F:$F&amp;'5) Release_Track'!$G:$G,'5) Release_Track'!$H:$H},2,0), or(and(not(isblank($B529)),$B529=$B528,$A529&lt;&gt;$A528),and(not(isblank($A529)),$A529=$A528,$B529&lt;&gt;$B528)),"ID LISTS UNALIGNED",and($A529&lt;&gt;"",countif('5) Release_Track'!$F:$F,$A529)=0),"NO ISRC MATCH in Release_Track",and($B529&lt;&gt;"",countif('5) Release_Track'!$G:$G,$B529)=0),"NO CATALOG ID MATCH in Release_Track",iserror(vlookup($A529&amp;$B529,'5) Release_Track'!$F:$F&amp;'5) Release_Track'!$G:$G,1,0)),"NO ISRC-CATALOG ID pair MATCH in Release_Track" )</f>
        <v/>
      </c>
      <c r="D529" s="143" t="str">
        <f t="array" ref="D529">ifs(and(isblank($A529),isblank($B529)),"", not(iserror(vlookup($A529&amp;$B529,'5) Release_Track'!$F:$F&amp;'5) Release_Track'!$G:$G,1,0))),vlookup($A529&amp;$B529,{'5) Release_Track'!$F:$F&amp;'5) Release_Track'!$G:$G,'5) Release_Track'!$I:$I},2,0), or(and(not(isblank($B529)),$B529=$B528,$A529&lt;&gt;$A528),and(not(isblank($A529)),$A529=$A528,$B529&lt;&gt;$B528)),"ID LISTS UNALIGNED",and($A529&lt;&gt;"",countif('5) Release_Track'!$F:$F,$A529)=0),"NO ISRC MATCH in Release_Track",and($B529&lt;&gt;"",countif('5) Release_Track'!$G:$G,$B529)=0),"NO CATALOG ID MATCH in Release_Track",iserror(vlookup($A529&amp;$B529,'5) Release_Track'!$F:$F&amp;'5) Release_Track'!$G:$G,1,0)),"NO ISRC-CATALOG ID pair MATCH in Release_Track" )</f>
        <v/>
      </c>
      <c r="E529" s="135"/>
      <c r="F529" s="20"/>
      <c r="G529" s="203"/>
      <c r="H529" s="143" t="str">
        <f t="shared" si="1"/>
        <v/>
      </c>
      <c r="I529" s="20"/>
      <c r="J529" s="20"/>
      <c r="K529" s="20"/>
    </row>
    <row r="530">
      <c r="B530" s="116"/>
      <c r="C530" s="143" t="str">
        <f t="array" ref="C530">ifs(and(isblank($A530),isblank($B530)),"", not(iserror(vlookup($A530&amp;$B530,'5) Release_Track'!$F:$F&amp;'5) Release_Track'!$G:$G,1,0))),vlookup($A530&amp;$B530,{'5) Release_Track'!$F:$F&amp;'5) Release_Track'!$G:$G,'5) Release_Track'!$H:$H},2,0), or(and(not(isblank($B530)),$B530=$B529,$A530&lt;&gt;$A529),and(not(isblank($A530)),$A530=$A529,$B530&lt;&gt;$B529)),"ID LISTS UNALIGNED",and($A530&lt;&gt;"",countif('5) Release_Track'!$F:$F,$A530)=0),"NO ISRC MATCH in Release_Track",and($B530&lt;&gt;"",countif('5) Release_Track'!$G:$G,$B530)=0),"NO CATALOG ID MATCH in Release_Track",iserror(vlookup($A530&amp;$B530,'5) Release_Track'!$F:$F&amp;'5) Release_Track'!$G:$G,1,0)),"NO ISRC-CATALOG ID pair MATCH in Release_Track" )</f>
        <v/>
      </c>
      <c r="D530" s="143" t="str">
        <f t="array" ref="D530">ifs(and(isblank($A530),isblank($B530)),"", not(iserror(vlookup($A530&amp;$B530,'5) Release_Track'!$F:$F&amp;'5) Release_Track'!$G:$G,1,0))),vlookup($A530&amp;$B530,{'5) Release_Track'!$F:$F&amp;'5) Release_Track'!$G:$G,'5) Release_Track'!$I:$I},2,0), or(and(not(isblank($B530)),$B530=$B529,$A530&lt;&gt;$A529),and(not(isblank($A530)),$A530=$A529,$B530&lt;&gt;$B529)),"ID LISTS UNALIGNED",and($A530&lt;&gt;"",countif('5) Release_Track'!$F:$F,$A530)=0),"NO ISRC MATCH in Release_Track",and($B530&lt;&gt;"",countif('5) Release_Track'!$G:$G,$B530)=0),"NO CATALOG ID MATCH in Release_Track",iserror(vlookup($A530&amp;$B530,'5) Release_Track'!$F:$F&amp;'5) Release_Track'!$G:$G,1,0)),"NO ISRC-CATALOG ID pair MATCH in Release_Track" )</f>
        <v/>
      </c>
      <c r="E530" s="135"/>
      <c r="F530" s="20"/>
      <c r="G530" s="203"/>
      <c r="H530" s="143" t="str">
        <f t="shared" si="1"/>
        <v/>
      </c>
      <c r="I530" s="20"/>
      <c r="J530" s="20"/>
      <c r="K530" s="20"/>
    </row>
    <row r="531">
      <c r="B531" s="116"/>
      <c r="C531" s="143" t="str">
        <f t="array" ref="C531">ifs(and(isblank($A531),isblank($B531)),"", not(iserror(vlookup($A531&amp;$B531,'5) Release_Track'!$F:$F&amp;'5) Release_Track'!$G:$G,1,0))),vlookup($A531&amp;$B531,{'5) Release_Track'!$F:$F&amp;'5) Release_Track'!$G:$G,'5) Release_Track'!$H:$H},2,0), or(and(not(isblank($B531)),$B531=$B530,$A531&lt;&gt;$A530),and(not(isblank($A531)),$A531=$A530,$B531&lt;&gt;$B530)),"ID LISTS UNALIGNED",and($A531&lt;&gt;"",countif('5) Release_Track'!$F:$F,$A531)=0),"NO ISRC MATCH in Release_Track",and($B531&lt;&gt;"",countif('5) Release_Track'!$G:$G,$B531)=0),"NO CATALOG ID MATCH in Release_Track",iserror(vlookup($A531&amp;$B531,'5) Release_Track'!$F:$F&amp;'5) Release_Track'!$G:$G,1,0)),"NO ISRC-CATALOG ID pair MATCH in Release_Track" )</f>
        <v/>
      </c>
      <c r="D531" s="143" t="str">
        <f t="array" ref="D531">ifs(and(isblank($A531),isblank($B531)),"", not(iserror(vlookup($A531&amp;$B531,'5) Release_Track'!$F:$F&amp;'5) Release_Track'!$G:$G,1,0))),vlookup($A531&amp;$B531,{'5) Release_Track'!$F:$F&amp;'5) Release_Track'!$G:$G,'5) Release_Track'!$I:$I},2,0), or(and(not(isblank($B531)),$B531=$B530,$A531&lt;&gt;$A530),and(not(isblank($A531)),$A531=$A530,$B531&lt;&gt;$B530)),"ID LISTS UNALIGNED",and($A531&lt;&gt;"",countif('5) Release_Track'!$F:$F,$A531)=0),"NO ISRC MATCH in Release_Track",and($B531&lt;&gt;"",countif('5) Release_Track'!$G:$G,$B531)=0),"NO CATALOG ID MATCH in Release_Track",iserror(vlookup($A531&amp;$B531,'5) Release_Track'!$F:$F&amp;'5) Release_Track'!$G:$G,1,0)),"NO ISRC-CATALOG ID pair MATCH in Release_Track" )</f>
        <v/>
      </c>
      <c r="E531" s="135"/>
      <c r="F531" s="20"/>
      <c r="G531" s="203"/>
      <c r="H531" s="143" t="str">
        <f t="shared" si="1"/>
        <v/>
      </c>
      <c r="I531" s="20"/>
      <c r="J531" s="20"/>
      <c r="K531" s="20"/>
    </row>
    <row r="532">
      <c r="B532" s="116"/>
      <c r="C532" s="143" t="str">
        <f t="array" ref="C532">ifs(and(isblank($A532),isblank($B532)),"", not(iserror(vlookup($A532&amp;$B532,'5) Release_Track'!$F:$F&amp;'5) Release_Track'!$G:$G,1,0))),vlookup($A532&amp;$B532,{'5) Release_Track'!$F:$F&amp;'5) Release_Track'!$G:$G,'5) Release_Track'!$H:$H},2,0), or(and(not(isblank($B532)),$B532=$B531,$A532&lt;&gt;$A531),and(not(isblank($A532)),$A532=$A531,$B532&lt;&gt;$B531)),"ID LISTS UNALIGNED",and($A532&lt;&gt;"",countif('5) Release_Track'!$F:$F,$A532)=0),"NO ISRC MATCH in Release_Track",and($B532&lt;&gt;"",countif('5) Release_Track'!$G:$G,$B532)=0),"NO CATALOG ID MATCH in Release_Track",iserror(vlookup($A532&amp;$B532,'5) Release_Track'!$F:$F&amp;'5) Release_Track'!$G:$G,1,0)),"NO ISRC-CATALOG ID pair MATCH in Release_Track" )</f>
        <v/>
      </c>
      <c r="D532" s="143" t="str">
        <f t="array" ref="D532">ifs(and(isblank($A532),isblank($B532)),"", not(iserror(vlookup($A532&amp;$B532,'5) Release_Track'!$F:$F&amp;'5) Release_Track'!$G:$G,1,0))),vlookup($A532&amp;$B532,{'5) Release_Track'!$F:$F&amp;'5) Release_Track'!$G:$G,'5) Release_Track'!$I:$I},2,0), or(and(not(isblank($B532)),$B532=$B531,$A532&lt;&gt;$A531),and(not(isblank($A532)),$A532=$A531,$B532&lt;&gt;$B531)),"ID LISTS UNALIGNED",and($A532&lt;&gt;"",countif('5) Release_Track'!$F:$F,$A532)=0),"NO ISRC MATCH in Release_Track",and($B532&lt;&gt;"",countif('5) Release_Track'!$G:$G,$B532)=0),"NO CATALOG ID MATCH in Release_Track",iserror(vlookup($A532&amp;$B532,'5) Release_Track'!$F:$F&amp;'5) Release_Track'!$G:$G,1,0)),"NO ISRC-CATALOG ID pair MATCH in Release_Track" )</f>
        <v/>
      </c>
      <c r="E532" s="135"/>
      <c r="F532" s="20"/>
      <c r="G532" s="203"/>
      <c r="H532" s="143" t="str">
        <f t="shared" si="1"/>
        <v/>
      </c>
      <c r="I532" s="20"/>
      <c r="J532" s="20"/>
      <c r="K532" s="20"/>
    </row>
    <row r="533">
      <c r="B533" s="116"/>
      <c r="C533" s="143" t="str">
        <f t="array" ref="C533">ifs(and(isblank($A533),isblank($B533)),"", not(iserror(vlookup($A533&amp;$B533,'5) Release_Track'!$F:$F&amp;'5) Release_Track'!$G:$G,1,0))),vlookup($A533&amp;$B533,{'5) Release_Track'!$F:$F&amp;'5) Release_Track'!$G:$G,'5) Release_Track'!$H:$H},2,0), or(and(not(isblank($B533)),$B533=$B532,$A533&lt;&gt;$A532),and(not(isblank($A533)),$A533=$A532,$B533&lt;&gt;$B532)),"ID LISTS UNALIGNED",and($A533&lt;&gt;"",countif('5) Release_Track'!$F:$F,$A533)=0),"NO ISRC MATCH in Release_Track",and($B533&lt;&gt;"",countif('5) Release_Track'!$G:$G,$B533)=0),"NO CATALOG ID MATCH in Release_Track",iserror(vlookup($A533&amp;$B533,'5) Release_Track'!$F:$F&amp;'5) Release_Track'!$G:$G,1,0)),"NO ISRC-CATALOG ID pair MATCH in Release_Track" )</f>
        <v/>
      </c>
      <c r="D533" s="143" t="str">
        <f t="array" ref="D533">ifs(and(isblank($A533),isblank($B533)),"", not(iserror(vlookup($A533&amp;$B533,'5) Release_Track'!$F:$F&amp;'5) Release_Track'!$G:$G,1,0))),vlookup($A533&amp;$B533,{'5) Release_Track'!$F:$F&amp;'5) Release_Track'!$G:$G,'5) Release_Track'!$I:$I},2,0), or(and(not(isblank($B533)),$B533=$B532,$A533&lt;&gt;$A532),and(not(isblank($A533)),$A533=$A532,$B533&lt;&gt;$B532)),"ID LISTS UNALIGNED",and($A533&lt;&gt;"",countif('5) Release_Track'!$F:$F,$A533)=0),"NO ISRC MATCH in Release_Track",and($B533&lt;&gt;"",countif('5) Release_Track'!$G:$G,$B533)=0),"NO CATALOG ID MATCH in Release_Track",iserror(vlookup($A533&amp;$B533,'5) Release_Track'!$F:$F&amp;'5) Release_Track'!$G:$G,1,0)),"NO ISRC-CATALOG ID pair MATCH in Release_Track" )</f>
        <v/>
      </c>
      <c r="E533" s="135"/>
      <c r="F533" s="20"/>
      <c r="G533" s="203"/>
      <c r="H533" s="143" t="str">
        <f t="shared" si="1"/>
        <v/>
      </c>
      <c r="I533" s="20"/>
      <c r="J533" s="20"/>
      <c r="K533" s="20"/>
    </row>
    <row r="534">
      <c r="B534" s="116"/>
      <c r="C534" s="143" t="str">
        <f t="array" ref="C534">ifs(and(isblank($A534),isblank($B534)),"", not(iserror(vlookup($A534&amp;$B534,'5) Release_Track'!$F:$F&amp;'5) Release_Track'!$G:$G,1,0))),vlookup($A534&amp;$B534,{'5) Release_Track'!$F:$F&amp;'5) Release_Track'!$G:$G,'5) Release_Track'!$H:$H},2,0), or(and(not(isblank($B534)),$B534=$B533,$A534&lt;&gt;$A533),and(not(isblank($A534)),$A534=$A533,$B534&lt;&gt;$B533)),"ID LISTS UNALIGNED",and($A534&lt;&gt;"",countif('5) Release_Track'!$F:$F,$A534)=0),"NO ISRC MATCH in Release_Track",and($B534&lt;&gt;"",countif('5) Release_Track'!$G:$G,$B534)=0),"NO CATALOG ID MATCH in Release_Track",iserror(vlookup($A534&amp;$B534,'5) Release_Track'!$F:$F&amp;'5) Release_Track'!$G:$G,1,0)),"NO ISRC-CATALOG ID pair MATCH in Release_Track" )</f>
        <v/>
      </c>
      <c r="D534" s="143" t="str">
        <f t="array" ref="D534">ifs(and(isblank($A534),isblank($B534)),"", not(iserror(vlookup($A534&amp;$B534,'5) Release_Track'!$F:$F&amp;'5) Release_Track'!$G:$G,1,0))),vlookup($A534&amp;$B534,{'5) Release_Track'!$F:$F&amp;'5) Release_Track'!$G:$G,'5) Release_Track'!$I:$I},2,0), or(and(not(isblank($B534)),$B534=$B533,$A534&lt;&gt;$A533),and(not(isblank($A534)),$A534=$A533,$B534&lt;&gt;$B533)),"ID LISTS UNALIGNED",and($A534&lt;&gt;"",countif('5) Release_Track'!$F:$F,$A534)=0),"NO ISRC MATCH in Release_Track",and($B534&lt;&gt;"",countif('5) Release_Track'!$G:$G,$B534)=0),"NO CATALOG ID MATCH in Release_Track",iserror(vlookup($A534&amp;$B534,'5) Release_Track'!$F:$F&amp;'5) Release_Track'!$G:$G,1,0)),"NO ISRC-CATALOG ID pair MATCH in Release_Track" )</f>
        <v/>
      </c>
      <c r="E534" s="135"/>
      <c r="F534" s="20"/>
      <c r="G534" s="203"/>
      <c r="H534" s="143" t="str">
        <f t="shared" si="1"/>
        <v/>
      </c>
      <c r="I534" s="20"/>
      <c r="J534" s="20"/>
      <c r="K534" s="20"/>
    </row>
    <row r="535">
      <c r="B535" s="116"/>
      <c r="C535" s="143" t="str">
        <f t="array" ref="C535">ifs(and(isblank($A535),isblank($B535)),"", not(iserror(vlookup($A535&amp;$B535,'5) Release_Track'!$F:$F&amp;'5) Release_Track'!$G:$G,1,0))),vlookup($A535&amp;$B535,{'5) Release_Track'!$F:$F&amp;'5) Release_Track'!$G:$G,'5) Release_Track'!$H:$H},2,0), or(and(not(isblank($B535)),$B535=$B534,$A535&lt;&gt;$A534),and(not(isblank($A535)),$A535=$A534,$B535&lt;&gt;$B534)),"ID LISTS UNALIGNED",and($A535&lt;&gt;"",countif('5) Release_Track'!$F:$F,$A535)=0),"NO ISRC MATCH in Release_Track",and($B535&lt;&gt;"",countif('5) Release_Track'!$G:$G,$B535)=0),"NO CATALOG ID MATCH in Release_Track",iserror(vlookup($A535&amp;$B535,'5) Release_Track'!$F:$F&amp;'5) Release_Track'!$G:$G,1,0)),"NO ISRC-CATALOG ID pair MATCH in Release_Track" )</f>
        <v/>
      </c>
      <c r="D535" s="143" t="str">
        <f t="array" ref="D535">ifs(and(isblank($A535),isblank($B535)),"", not(iserror(vlookup($A535&amp;$B535,'5) Release_Track'!$F:$F&amp;'5) Release_Track'!$G:$G,1,0))),vlookup($A535&amp;$B535,{'5) Release_Track'!$F:$F&amp;'5) Release_Track'!$G:$G,'5) Release_Track'!$I:$I},2,0), or(and(not(isblank($B535)),$B535=$B534,$A535&lt;&gt;$A534),and(not(isblank($A535)),$A535=$A534,$B535&lt;&gt;$B534)),"ID LISTS UNALIGNED",and($A535&lt;&gt;"",countif('5) Release_Track'!$F:$F,$A535)=0),"NO ISRC MATCH in Release_Track",and($B535&lt;&gt;"",countif('5) Release_Track'!$G:$G,$B535)=0),"NO CATALOG ID MATCH in Release_Track",iserror(vlookup($A535&amp;$B535,'5) Release_Track'!$F:$F&amp;'5) Release_Track'!$G:$G,1,0)),"NO ISRC-CATALOG ID pair MATCH in Release_Track" )</f>
        <v/>
      </c>
      <c r="E535" s="135"/>
      <c r="F535" s="20"/>
      <c r="G535" s="203"/>
      <c r="H535" s="143" t="str">
        <f t="shared" si="1"/>
        <v/>
      </c>
      <c r="I535" s="20"/>
      <c r="J535" s="20"/>
      <c r="K535" s="20"/>
    </row>
    <row r="536">
      <c r="B536" s="116"/>
      <c r="C536" s="143" t="str">
        <f t="array" ref="C536">ifs(and(isblank($A536),isblank($B536)),"", not(iserror(vlookup($A536&amp;$B536,'5) Release_Track'!$F:$F&amp;'5) Release_Track'!$G:$G,1,0))),vlookup($A536&amp;$B536,{'5) Release_Track'!$F:$F&amp;'5) Release_Track'!$G:$G,'5) Release_Track'!$H:$H},2,0), or(and(not(isblank($B536)),$B536=$B535,$A536&lt;&gt;$A535),and(not(isblank($A536)),$A536=$A535,$B536&lt;&gt;$B535)),"ID LISTS UNALIGNED",and($A536&lt;&gt;"",countif('5) Release_Track'!$F:$F,$A536)=0),"NO ISRC MATCH in Release_Track",and($B536&lt;&gt;"",countif('5) Release_Track'!$G:$G,$B536)=0),"NO CATALOG ID MATCH in Release_Track",iserror(vlookup($A536&amp;$B536,'5) Release_Track'!$F:$F&amp;'5) Release_Track'!$G:$G,1,0)),"NO ISRC-CATALOG ID pair MATCH in Release_Track" )</f>
        <v/>
      </c>
      <c r="D536" s="143" t="str">
        <f t="array" ref="D536">ifs(and(isblank($A536),isblank($B536)),"", not(iserror(vlookup($A536&amp;$B536,'5) Release_Track'!$F:$F&amp;'5) Release_Track'!$G:$G,1,0))),vlookup($A536&amp;$B536,{'5) Release_Track'!$F:$F&amp;'5) Release_Track'!$G:$G,'5) Release_Track'!$I:$I},2,0), or(and(not(isblank($B536)),$B536=$B535,$A536&lt;&gt;$A535),and(not(isblank($A536)),$A536=$A535,$B536&lt;&gt;$B535)),"ID LISTS UNALIGNED",and($A536&lt;&gt;"",countif('5) Release_Track'!$F:$F,$A536)=0),"NO ISRC MATCH in Release_Track",and($B536&lt;&gt;"",countif('5) Release_Track'!$G:$G,$B536)=0),"NO CATALOG ID MATCH in Release_Track",iserror(vlookup($A536&amp;$B536,'5) Release_Track'!$F:$F&amp;'5) Release_Track'!$G:$G,1,0)),"NO ISRC-CATALOG ID pair MATCH in Release_Track" )</f>
        <v/>
      </c>
      <c r="E536" s="135"/>
      <c r="F536" s="20"/>
      <c r="G536" s="203"/>
      <c r="H536" s="143" t="str">
        <f t="shared" si="1"/>
        <v/>
      </c>
      <c r="I536" s="20"/>
      <c r="J536" s="20"/>
      <c r="K536" s="20"/>
    </row>
    <row r="537">
      <c r="B537" s="116"/>
      <c r="C537" s="143" t="str">
        <f t="array" ref="C537">ifs(and(isblank($A537),isblank($B537)),"", not(iserror(vlookup($A537&amp;$B537,'5) Release_Track'!$F:$F&amp;'5) Release_Track'!$G:$G,1,0))),vlookup($A537&amp;$B537,{'5) Release_Track'!$F:$F&amp;'5) Release_Track'!$G:$G,'5) Release_Track'!$H:$H},2,0), or(and(not(isblank($B537)),$B537=$B536,$A537&lt;&gt;$A536),and(not(isblank($A537)),$A537=$A536,$B537&lt;&gt;$B536)),"ID LISTS UNALIGNED",and($A537&lt;&gt;"",countif('5) Release_Track'!$F:$F,$A537)=0),"NO ISRC MATCH in Release_Track",and($B537&lt;&gt;"",countif('5) Release_Track'!$G:$G,$B537)=0),"NO CATALOG ID MATCH in Release_Track",iserror(vlookup($A537&amp;$B537,'5) Release_Track'!$F:$F&amp;'5) Release_Track'!$G:$G,1,0)),"NO ISRC-CATALOG ID pair MATCH in Release_Track" )</f>
        <v/>
      </c>
      <c r="D537" s="143" t="str">
        <f t="array" ref="D537">ifs(and(isblank($A537),isblank($B537)),"", not(iserror(vlookup($A537&amp;$B537,'5) Release_Track'!$F:$F&amp;'5) Release_Track'!$G:$G,1,0))),vlookup($A537&amp;$B537,{'5) Release_Track'!$F:$F&amp;'5) Release_Track'!$G:$G,'5) Release_Track'!$I:$I},2,0), or(and(not(isblank($B537)),$B537=$B536,$A537&lt;&gt;$A536),and(not(isblank($A537)),$A537=$A536,$B537&lt;&gt;$B536)),"ID LISTS UNALIGNED",and($A537&lt;&gt;"",countif('5) Release_Track'!$F:$F,$A537)=0),"NO ISRC MATCH in Release_Track",and($B537&lt;&gt;"",countif('5) Release_Track'!$G:$G,$B537)=0),"NO CATALOG ID MATCH in Release_Track",iserror(vlookup($A537&amp;$B537,'5) Release_Track'!$F:$F&amp;'5) Release_Track'!$G:$G,1,0)),"NO ISRC-CATALOG ID pair MATCH in Release_Track" )</f>
        <v/>
      </c>
      <c r="E537" s="135"/>
      <c r="F537" s="20"/>
      <c r="G537" s="203"/>
      <c r="H537" s="143" t="str">
        <f t="shared" si="1"/>
        <v/>
      </c>
      <c r="I537" s="20"/>
      <c r="J537" s="20"/>
      <c r="K537" s="20"/>
    </row>
    <row r="538">
      <c r="B538" s="116"/>
      <c r="C538" s="143" t="str">
        <f t="array" ref="C538">ifs(and(isblank($A538),isblank($B538)),"", not(iserror(vlookup($A538&amp;$B538,'5) Release_Track'!$F:$F&amp;'5) Release_Track'!$G:$G,1,0))),vlookup($A538&amp;$B538,{'5) Release_Track'!$F:$F&amp;'5) Release_Track'!$G:$G,'5) Release_Track'!$H:$H},2,0), or(and(not(isblank($B538)),$B538=$B537,$A538&lt;&gt;$A537),and(not(isblank($A538)),$A538=$A537,$B538&lt;&gt;$B537)),"ID LISTS UNALIGNED",and($A538&lt;&gt;"",countif('5) Release_Track'!$F:$F,$A538)=0),"NO ISRC MATCH in Release_Track",and($B538&lt;&gt;"",countif('5) Release_Track'!$G:$G,$B538)=0),"NO CATALOG ID MATCH in Release_Track",iserror(vlookup($A538&amp;$B538,'5) Release_Track'!$F:$F&amp;'5) Release_Track'!$G:$G,1,0)),"NO ISRC-CATALOG ID pair MATCH in Release_Track" )</f>
        <v/>
      </c>
      <c r="D538" s="143" t="str">
        <f t="array" ref="D538">ifs(and(isblank($A538),isblank($B538)),"", not(iserror(vlookup($A538&amp;$B538,'5) Release_Track'!$F:$F&amp;'5) Release_Track'!$G:$G,1,0))),vlookup($A538&amp;$B538,{'5) Release_Track'!$F:$F&amp;'5) Release_Track'!$G:$G,'5) Release_Track'!$I:$I},2,0), or(and(not(isblank($B538)),$B538=$B537,$A538&lt;&gt;$A537),and(not(isblank($A538)),$A538=$A537,$B538&lt;&gt;$B537)),"ID LISTS UNALIGNED",and($A538&lt;&gt;"",countif('5) Release_Track'!$F:$F,$A538)=0),"NO ISRC MATCH in Release_Track",and($B538&lt;&gt;"",countif('5) Release_Track'!$G:$G,$B538)=0),"NO CATALOG ID MATCH in Release_Track",iserror(vlookup($A538&amp;$B538,'5) Release_Track'!$F:$F&amp;'5) Release_Track'!$G:$G,1,0)),"NO ISRC-CATALOG ID pair MATCH in Release_Track" )</f>
        <v/>
      </c>
      <c r="E538" s="135"/>
      <c r="F538" s="20"/>
      <c r="G538" s="203"/>
      <c r="H538" s="143" t="str">
        <f t="shared" si="1"/>
        <v/>
      </c>
      <c r="I538" s="20"/>
      <c r="J538" s="20"/>
      <c r="K538" s="20"/>
    </row>
    <row r="539">
      <c r="B539" s="116"/>
      <c r="C539" s="143" t="str">
        <f t="array" ref="C539">ifs(and(isblank($A539),isblank($B539)),"", not(iserror(vlookup($A539&amp;$B539,'5) Release_Track'!$F:$F&amp;'5) Release_Track'!$G:$G,1,0))),vlookup($A539&amp;$B539,{'5) Release_Track'!$F:$F&amp;'5) Release_Track'!$G:$G,'5) Release_Track'!$H:$H},2,0), or(and(not(isblank($B539)),$B539=$B538,$A539&lt;&gt;$A538),and(not(isblank($A539)),$A539=$A538,$B539&lt;&gt;$B538)),"ID LISTS UNALIGNED",and($A539&lt;&gt;"",countif('5) Release_Track'!$F:$F,$A539)=0),"NO ISRC MATCH in Release_Track",and($B539&lt;&gt;"",countif('5) Release_Track'!$G:$G,$B539)=0),"NO CATALOG ID MATCH in Release_Track",iserror(vlookup($A539&amp;$B539,'5) Release_Track'!$F:$F&amp;'5) Release_Track'!$G:$G,1,0)),"NO ISRC-CATALOG ID pair MATCH in Release_Track" )</f>
        <v/>
      </c>
      <c r="D539" s="143" t="str">
        <f t="array" ref="D539">ifs(and(isblank($A539),isblank($B539)),"", not(iserror(vlookup($A539&amp;$B539,'5) Release_Track'!$F:$F&amp;'5) Release_Track'!$G:$G,1,0))),vlookup($A539&amp;$B539,{'5) Release_Track'!$F:$F&amp;'5) Release_Track'!$G:$G,'5) Release_Track'!$I:$I},2,0), or(and(not(isblank($B539)),$B539=$B538,$A539&lt;&gt;$A538),and(not(isblank($A539)),$A539=$A538,$B539&lt;&gt;$B538)),"ID LISTS UNALIGNED",and($A539&lt;&gt;"",countif('5) Release_Track'!$F:$F,$A539)=0),"NO ISRC MATCH in Release_Track",and($B539&lt;&gt;"",countif('5) Release_Track'!$G:$G,$B539)=0),"NO CATALOG ID MATCH in Release_Track",iserror(vlookup($A539&amp;$B539,'5) Release_Track'!$F:$F&amp;'5) Release_Track'!$G:$G,1,0)),"NO ISRC-CATALOG ID pair MATCH in Release_Track" )</f>
        <v/>
      </c>
      <c r="E539" s="135"/>
      <c r="F539" s="20"/>
      <c r="G539" s="203"/>
      <c r="H539" s="143" t="str">
        <f t="shared" si="1"/>
        <v/>
      </c>
      <c r="I539" s="20"/>
      <c r="J539" s="20"/>
      <c r="K539" s="20"/>
    </row>
    <row r="540">
      <c r="B540" s="116"/>
      <c r="C540" s="143" t="str">
        <f t="array" ref="C540">ifs(and(isblank($A540),isblank($B540)),"", not(iserror(vlookup($A540&amp;$B540,'5) Release_Track'!$F:$F&amp;'5) Release_Track'!$G:$G,1,0))),vlookup($A540&amp;$B540,{'5) Release_Track'!$F:$F&amp;'5) Release_Track'!$G:$G,'5) Release_Track'!$H:$H},2,0), or(and(not(isblank($B540)),$B540=$B539,$A540&lt;&gt;$A539),and(not(isblank($A540)),$A540=$A539,$B540&lt;&gt;$B539)),"ID LISTS UNALIGNED",and($A540&lt;&gt;"",countif('5) Release_Track'!$F:$F,$A540)=0),"NO ISRC MATCH in Release_Track",and($B540&lt;&gt;"",countif('5) Release_Track'!$G:$G,$B540)=0),"NO CATALOG ID MATCH in Release_Track",iserror(vlookup($A540&amp;$B540,'5) Release_Track'!$F:$F&amp;'5) Release_Track'!$G:$G,1,0)),"NO ISRC-CATALOG ID pair MATCH in Release_Track" )</f>
        <v/>
      </c>
      <c r="D540" s="143" t="str">
        <f t="array" ref="D540">ifs(and(isblank($A540),isblank($B540)),"", not(iserror(vlookup($A540&amp;$B540,'5) Release_Track'!$F:$F&amp;'5) Release_Track'!$G:$G,1,0))),vlookup($A540&amp;$B540,{'5) Release_Track'!$F:$F&amp;'5) Release_Track'!$G:$G,'5) Release_Track'!$I:$I},2,0), or(and(not(isblank($B540)),$B540=$B539,$A540&lt;&gt;$A539),and(not(isblank($A540)),$A540=$A539,$B540&lt;&gt;$B539)),"ID LISTS UNALIGNED",and($A540&lt;&gt;"",countif('5) Release_Track'!$F:$F,$A540)=0),"NO ISRC MATCH in Release_Track",and($B540&lt;&gt;"",countif('5) Release_Track'!$G:$G,$B540)=0),"NO CATALOG ID MATCH in Release_Track",iserror(vlookup($A540&amp;$B540,'5) Release_Track'!$F:$F&amp;'5) Release_Track'!$G:$G,1,0)),"NO ISRC-CATALOG ID pair MATCH in Release_Track" )</f>
        <v/>
      </c>
      <c r="E540" s="135"/>
      <c r="F540" s="20"/>
      <c r="G540" s="203"/>
      <c r="H540" s="143" t="str">
        <f t="shared" si="1"/>
        <v/>
      </c>
      <c r="I540" s="20"/>
      <c r="J540" s="20"/>
      <c r="K540" s="20"/>
    </row>
    <row r="541">
      <c r="B541" s="116"/>
      <c r="C541" s="143" t="str">
        <f t="array" ref="C541">ifs(and(isblank($A541),isblank($B541)),"", not(iserror(vlookup($A541&amp;$B541,'5) Release_Track'!$F:$F&amp;'5) Release_Track'!$G:$G,1,0))),vlookup($A541&amp;$B541,{'5) Release_Track'!$F:$F&amp;'5) Release_Track'!$G:$G,'5) Release_Track'!$H:$H},2,0), or(and(not(isblank($B541)),$B541=$B540,$A541&lt;&gt;$A540),and(not(isblank($A541)),$A541=$A540,$B541&lt;&gt;$B540)),"ID LISTS UNALIGNED",and($A541&lt;&gt;"",countif('5) Release_Track'!$F:$F,$A541)=0),"NO ISRC MATCH in Release_Track",and($B541&lt;&gt;"",countif('5) Release_Track'!$G:$G,$B541)=0),"NO CATALOG ID MATCH in Release_Track",iserror(vlookup($A541&amp;$B541,'5) Release_Track'!$F:$F&amp;'5) Release_Track'!$G:$G,1,0)),"NO ISRC-CATALOG ID pair MATCH in Release_Track" )</f>
        <v/>
      </c>
      <c r="D541" s="143" t="str">
        <f t="array" ref="D541">ifs(and(isblank($A541),isblank($B541)),"", not(iserror(vlookup($A541&amp;$B541,'5) Release_Track'!$F:$F&amp;'5) Release_Track'!$G:$G,1,0))),vlookup($A541&amp;$B541,{'5) Release_Track'!$F:$F&amp;'5) Release_Track'!$G:$G,'5) Release_Track'!$I:$I},2,0), or(and(not(isblank($B541)),$B541=$B540,$A541&lt;&gt;$A540),and(not(isblank($A541)),$A541=$A540,$B541&lt;&gt;$B540)),"ID LISTS UNALIGNED",and($A541&lt;&gt;"",countif('5) Release_Track'!$F:$F,$A541)=0),"NO ISRC MATCH in Release_Track",and($B541&lt;&gt;"",countif('5) Release_Track'!$G:$G,$B541)=0),"NO CATALOG ID MATCH in Release_Track",iserror(vlookup($A541&amp;$B541,'5) Release_Track'!$F:$F&amp;'5) Release_Track'!$G:$G,1,0)),"NO ISRC-CATALOG ID pair MATCH in Release_Track" )</f>
        <v/>
      </c>
      <c r="E541" s="135"/>
      <c r="F541" s="20"/>
      <c r="G541" s="203"/>
      <c r="H541" s="143" t="str">
        <f t="shared" si="1"/>
        <v/>
      </c>
      <c r="I541" s="20"/>
      <c r="J541" s="20"/>
      <c r="K541" s="20"/>
    </row>
    <row r="542">
      <c r="B542" s="116"/>
      <c r="C542" s="143" t="str">
        <f t="array" ref="C542">ifs(and(isblank($A542),isblank($B542)),"", not(iserror(vlookup($A542&amp;$B542,'5) Release_Track'!$F:$F&amp;'5) Release_Track'!$G:$G,1,0))),vlookup($A542&amp;$B542,{'5) Release_Track'!$F:$F&amp;'5) Release_Track'!$G:$G,'5) Release_Track'!$H:$H},2,0), or(and(not(isblank($B542)),$B542=$B541,$A542&lt;&gt;$A541),and(not(isblank($A542)),$A542=$A541,$B542&lt;&gt;$B541)),"ID LISTS UNALIGNED",and($A542&lt;&gt;"",countif('5) Release_Track'!$F:$F,$A542)=0),"NO ISRC MATCH in Release_Track",and($B542&lt;&gt;"",countif('5) Release_Track'!$G:$G,$B542)=0),"NO CATALOG ID MATCH in Release_Track",iserror(vlookup($A542&amp;$B542,'5) Release_Track'!$F:$F&amp;'5) Release_Track'!$G:$G,1,0)),"NO ISRC-CATALOG ID pair MATCH in Release_Track" )</f>
        <v/>
      </c>
      <c r="D542" s="143" t="str">
        <f t="array" ref="D542">ifs(and(isblank($A542),isblank($B542)),"", not(iserror(vlookup($A542&amp;$B542,'5) Release_Track'!$F:$F&amp;'5) Release_Track'!$G:$G,1,0))),vlookup($A542&amp;$B542,{'5) Release_Track'!$F:$F&amp;'5) Release_Track'!$G:$G,'5) Release_Track'!$I:$I},2,0), or(and(not(isblank($B542)),$B542=$B541,$A542&lt;&gt;$A541),and(not(isblank($A542)),$A542=$A541,$B542&lt;&gt;$B541)),"ID LISTS UNALIGNED",and($A542&lt;&gt;"",countif('5) Release_Track'!$F:$F,$A542)=0),"NO ISRC MATCH in Release_Track",and($B542&lt;&gt;"",countif('5) Release_Track'!$G:$G,$B542)=0),"NO CATALOG ID MATCH in Release_Track",iserror(vlookup($A542&amp;$B542,'5) Release_Track'!$F:$F&amp;'5) Release_Track'!$G:$G,1,0)),"NO ISRC-CATALOG ID pair MATCH in Release_Track" )</f>
        <v/>
      </c>
      <c r="E542" s="135"/>
      <c r="F542" s="20"/>
      <c r="G542" s="203"/>
      <c r="H542" s="143" t="str">
        <f t="shared" si="1"/>
        <v/>
      </c>
      <c r="I542" s="20"/>
      <c r="J542" s="20"/>
      <c r="K542" s="20"/>
    </row>
    <row r="543">
      <c r="B543" s="116"/>
      <c r="C543" s="143" t="str">
        <f t="array" ref="C543">ifs(and(isblank($A543),isblank($B543)),"", not(iserror(vlookup($A543&amp;$B543,'5) Release_Track'!$F:$F&amp;'5) Release_Track'!$G:$G,1,0))),vlookup($A543&amp;$B543,{'5) Release_Track'!$F:$F&amp;'5) Release_Track'!$G:$G,'5) Release_Track'!$H:$H},2,0), or(and(not(isblank($B543)),$B543=$B542,$A543&lt;&gt;$A542),and(not(isblank($A543)),$A543=$A542,$B543&lt;&gt;$B542)),"ID LISTS UNALIGNED",and($A543&lt;&gt;"",countif('5) Release_Track'!$F:$F,$A543)=0),"NO ISRC MATCH in Release_Track",and($B543&lt;&gt;"",countif('5) Release_Track'!$G:$G,$B543)=0),"NO CATALOG ID MATCH in Release_Track",iserror(vlookup($A543&amp;$B543,'5) Release_Track'!$F:$F&amp;'5) Release_Track'!$G:$G,1,0)),"NO ISRC-CATALOG ID pair MATCH in Release_Track" )</f>
        <v/>
      </c>
      <c r="D543" s="143" t="str">
        <f t="array" ref="D543">ifs(and(isblank($A543),isblank($B543)),"", not(iserror(vlookup($A543&amp;$B543,'5) Release_Track'!$F:$F&amp;'5) Release_Track'!$G:$G,1,0))),vlookup($A543&amp;$B543,{'5) Release_Track'!$F:$F&amp;'5) Release_Track'!$G:$G,'5) Release_Track'!$I:$I},2,0), or(and(not(isblank($B543)),$B543=$B542,$A543&lt;&gt;$A542),and(not(isblank($A543)),$A543=$A542,$B543&lt;&gt;$B542)),"ID LISTS UNALIGNED",and($A543&lt;&gt;"",countif('5) Release_Track'!$F:$F,$A543)=0),"NO ISRC MATCH in Release_Track",and($B543&lt;&gt;"",countif('5) Release_Track'!$G:$G,$B543)=0),"NO CATALOG ID MATCH in Release_Track",iserror(vlookup($A543&amp;$B543,'5) Release_Track'!$F:$F&amp;'5) Release_Track'!$G:$G,1,0)),"NO ISRC-CATALOG ID pair MATCH in Release_Track" )</f>
        <v/>
      </c>
      <c r="E543" s="135"/>
      <c r="F543" s="20"/>
      <c r="G543" s="203"/>
      <c r="H543" s="143" t="str">
        <f t="shared" si="1"/>
        <v/>
      </c>
      <c r="I543" s="20"/>
      <c r="J543" s="20"/>
      <c r="K543" s="20"/>
    </row>
    <row r="544">
      <c r="B544" s="116"/>
      <c r="C544" s="143" t="str">
        <f t="array" ref="C544">ifs(and(isblank($A544),isblank($B544)),"", not(iserror(vlookup($A544&amp;$B544,'5) Release_Track'!$F:$F&amp;'5) Release_Track'!$G:$G,1,0))),vlookup($A544&amp;$B544,{'5) Release_Track'!$F:$F&amp;'5) Release_Track'!$G:$G,'5) Release_Track'!$H:$H},2,0), or(and(not(isblank($B544)),$B544=$B543,$A544&lt;&gt;$A543),and(not(isblank($A544)),$A544=$A543,$B544&lt;&gt;$B543)),"ID LISTS UNALIGNED",and($A544&lt;&gt;"",countif('5) Release_Track'!$F:$F,$A544)=0),"NO ISRC MATCH in Release_Track",and($B544&lt;&gt;"",countif('5) Release_Track'!$G:$G,$B544)=0),"NO CATALOG ID MATCH in Release_Track",iserror(vlookup($A544&amp;$B544,'5) Release_Track'!$F:$F&amp;'5) Release_Track'!$G:$G,1,0)),"NO ISRC-CATALOG ID pair MATCH in Release_Track" )</f>
        <v/>
      </c>
      <c r="D544" s="143" t="str">
        <f t="array" ref="D544">ifs(and(isblank($A544),isblank($B544)),"", not(iserror(vlookup($A544&amp;$B544,'5) Release_Track'!$F:$F&amp;'5) Release_Track'!$G:$G,1,0))),vlookup($A544&amp;$B544,{'5) Release_Track'!$F:$F&amp;'5) Release_Track'!$G:$G,'5) Release_Track'!$I:$I},2,0), or(and(not(isblank($B544)),$B544=$B543,$A544&lt;&gt;$A543),and(not(isblank($A544)),$A544=$A543,$B544&lt;&gt;$B543)),"ID LISTS UNALIGNED",and($A544&lt;&gt;"",countif('5) Release_Track'!$F:$F,$A544)=0),"NO ISRC MATCH in Release_Track",and($B544&lt;&gt;"",countif('5) Release_Track'!$G:$G,$B544)=0),"NO CATALOG ID MATCH in Release_Track",iserror(vlookup($A544&amp;$B544,'5) Release_Track'!$F:$F&amp;'5) Release_Track'!$G:$G,1,0)),"NO ISRC-CATALOG ID pair MATCH in Release_Track" )</f>
        <v/>
      </c>
      <c r="E544" s="135"/>
      <c r="F544" s="20"/>
      <c r="G544" s="203"/>
      <c r="H544" s="143" t="str">
        <f t="shared" si="1"/>
        <v/>
      </c>
      <c r="I544" s="20"/>
      <c r="J544" s="20"/>
      <c r="K544" s="20"/>
    </row>
    <row r="545">
      <c r="B545" s="116"/>
      <c r="C545" s="143" t="str">
        <f t="array" ref="C545">ifs(and(isblank($A545),isblank($B545)),"", not(iserror(vlookup($A545&amp;$B545,'5) Release_Track'!$F:$F&amp;'5) Release_Track'!$G:$G,1,0))),vlookup($A545&amp;$B545,{'5) Release_Track'!$F:$F&amp;'5) Release_Track'!$G:$G,'5) Release_Track'!$H:$H},2,0), or(and(not(isblank($B545)),$B545=$B544,$A545&lt;&gt;$A544),and(not(isblank($A545)),$A545=$A544,$B545&lt;&gt;$B544)),"ID LISTS UNALIGNED",and($A545&lt;&gt;"",countif('5) Release_Track'!$F:$F,$A545)=0),"NO ISRC MATCH in Release_Track",and($B545&lt;&gt;"",countif('5) Release_Track'!$G:$G,$B545)=0),"NO CATALOG ID MATCH in Release_Track",iserror(vlookup($A545&amp;$B545,'5) Release_Track'!$F:$F&amp;'5) Release_Track'!$G:$G,1,0)),"NO ISRC-CATALOG ID pair MATCH in Release_Track" )</f>
        <v/>
      </c>
      <c r="D545" s="143" t="str">
        <f t="array" ref="D545">ifs(and(isblank($A545),isblank($B545)),"", not(iserror(vlookup($A545&amp;$B545,'5) Release_Track'!$F:$F&amp;'5) Release_Track'!$G:$G,1,0))),vlookup($A545&amp;$B545,{'5) Release_Track'!$F:$F&amp;'5) Release_Track'!$G:$G,'5) Release_Track'!$I:$I},2,0), or(and(not(isblank($B545)),$B545=$B544,$A545&lt;&gt;$A544),and(not(isblank($A545)),$A545=$A544,$B545&lt;&gt;$B544)),"ID LISTS UNALIGNED",and($A545&lt;&gt;"",countif('5) Release_Track'!$F:$F,$A545)=0),"NO ISRC MATCH in Release_Track",and($B545&lt;&gt;"",countif('5) Release_Track'!$G:$G,$B545)=0),"NO CATALOG ID MATCH in Release_Track",iserror(vlookup($A545&amp;$B545,'5) Release_Track'!$F:$F&amp;'5) Release_Track'!$G:$G,1,0)),"NO ISRC-CATALOG ID pair MATCH in Release_Track" )</f>
        <v/>
      </c>
      <c r="E545" s="135"/>
      <c r="F545" s="20"/>
      <c r="G545" s="203"/>
      <c r="H545" s="143" t="str">
        <f t="shared" si="1"/>
        <v/>
      </c>
      <c r="I545" s="20"/>
      <c r="J545" s="20"/>
      <c r="K545" s="20"/>
    </row>
    <row r="546">
      <c r="B546" s="116"/>
      <c r="C546" s="143" t="str">
        <f t="array" ref="C546">ifs(and(isblank($A546),isblank($B546)),"", not(iserror(vlookup($A546&amp;$B546,'5) Release_Track'!$F:$F&amp;'5) Release_Track'!$G:$G,1,0))),vlookup($A546&amp;$B546,{'5) Release_Track'!$F:$F&amp;'5) Release_Track'!$G:$G,'5) Release_Track'!$H:$H},2,0), or(and(not(isblank($B546)),$B546=$B545,$A546&lt;&gt;$A545),and(not(isblank($A546)),$A546=$A545,$B546&lt;&gt;$B545)),"ID LISTS UNALIGNED",and($A546&lt;&gt;"",countif('5) Release_Track'!$F:$F,$A546)=0),"NO ISRC MATCH in Release_Track",and($B546&lt;&gt;"",countif('5) Release_Track'!$G:$G,$B546)=0),"NO CATALOG ID MATCH in Release_Track",iserror(vlookup($A546&amp;$B546,'5) Release_Track'!$F:$F&amp;'5) Release_Track'!$G:$G,1,0)),"NO ISRC-CATALOG ID pair MATCH in Release_Track" )</f>
        <v/>
      </c>
      <c r="D546" s="143" t="str">
        <f t="array" ref="D546">ifs(and(isblank($A546),isblank($B546)),"", not(iserror(vlookup($A546&amp;$B546,'5) Release_Track'!$F:$F&amp;'5) Release_Track'!$G:$G,1,0))),vlookup($A546&amp;$B546,{'5) Release_Track'!$F:$F&amp;'5) Release_Track'!$G:$G,'5) Release_Track'!$I:$I},2,0), or(and(not(isblank($B546)),$B546=$B545,$A546&lt;&gt;$A545),and(not(isblank($A546)),$A546=$A545,$B546&lt;&gt;$B545)),"ID LISTS UNALIGNED",and($A546&lt;&gt;"",countif('5) Release_Track'!$F:$F,$A546)=0),"NO ISRC MATCH in Release_Track",and($B546&lt;&gt;"",countif('5) Release_Track'!$G:$G,$B546)=0),"NO CATALOG ID MATCH in Release_Track",iserror(vlookup($A546&amp;$B546,'5) Release_Track'!$F:$F&amp;'5) Release_Track'!$G:$G,1,0)),"NO ISRC-CATALOG ID pair MATCH in Release_Track" )</f>
        <v/>
      </c>
      <c r="E546" s="135"/>
      <c r="F546" s="20"/>
      <c r="G546" s="203"/>
      <c r="H546" s="143" t="str">
        <f t="shared" si="1"/>
        <v/>
      </c>
      <c r="I546" s="20"/>
      <c r="J546" s="20"/>
      <c r="K546" s="20"/>
    </row>
    <row r="547">
      <c r="B547" s="116"/>
      <c r="C547" s="143" t="str">
        <f t="array" ref="C547">ifs(and(isblank($A547),isblank($B547)),"", not(iserror(vlookup($A547&amp;$B547,'5) Release_Track'!$F:$F&amp;'5) Release_Track'!$G:$G,1,0))),vlookup($A547&amp;$B547,{'5) Release_Track'!$F:$F&amp;'5) Release_Track'!$G:$G,'5) Release_Track'!$H:$H},2,0), or(and(not(isblank($B547)),$B547=$B546,$A547&lt;&gt;$A546),and(not(isblank($A547)),$A547=$A546,$B547&lt;&gt;$B546)),"ID LISTS UNALIGNED",and($A547&lt;&gt;"",countif('5) Release_Track'!$F:$F,$A547)=0),"NO ISRC MATCH in Release_Track",and($B547&lt;&gt;"",countif('5) Release_Track'!$G:$G,$B547)=0),"NO CATALOG ID MATCH in Release_Track",iserror(vlookup($A547&amp;$B547,'5) Release_Track'!$F:$F&amp;'5) Release_Track'!$G:$G,1,0)),"NO ISRC-CATALOG ID pair MATCH in Release_Track" )</f>
        <v/>
      </c>
      <c r="D547" s="143" t="str">
        <f t="array" ref="D547">ifs(and(isblank($A547),isblank($B547)),"", not(iserror(vlookup($A547&amp;$B547,'5) Release_Track'!$F:$F&amp;'5) Release_Track'!$G:$G,1,0))),vlookup($A547&amp;$B547,{'5) Release_Track'!$F:$F&amp;'5) Release_Track'!$G:$G,'5) Release_Track'!$I:$I},2,0), or(and(not(isblank($B547)),$B547=$B546,$A547&lt;&gt;$A546),and(not(isblank($A547)),$A547=$A546,$B547&lt;&gt;$B546)),"ID LISTS UNALIGNED",and($A547&lt;&gt;"",countif('5) Release_Track'!$F:$F,$A547)=0),"NO ISRC MATCH in Release_Track",and($B547&lt;&gt;"",countif('5) Release_Track'!$G:$G,$B547)=0),"NO CATALOG ID MATCH in Release_Track",iserror(vlookup($A547&amp;$B547,'5) Release_Track'!$F:$F&amp;'5) Release_Track'!$G:$G,1,0)),"NO ISRC-CATALOG ID pair MATCH in Release_Track" )</f>
        <v/>
      </c>
      <c r="E547" s="135"/>
      <c r="F547" s="20"/>
      <c r="G547" s="203"/>
      <c r="H547" s="143" t="str">
        <f t="shared" si="1"/>
        <v/>
      </c>
      <c r="I547" s="20"/>
      <c r="J547" s="20"/>
      <c r="K547" s="20"/>
    </row>
    <row r="548">
      <c r="B548" s="116"/>
      <c r="C548" s="143" t="str">
        <f t="array" ref="C548">ifs(and(isblank($A548),isblank($B548)),"", not(iserror(vlookup($A548&amp;$B548,'5) Release_Track'!$F:$F&amp;'5) Release_Track'!$G:$G,1,0))),vlookup($A548&amp;$B548,{'5) Release_Track'!$F:$F&amp;'5) Release_Track'!$G:$G,'5) Release_Track'!$H:$H},2,0), or(and(not(isblank($B548)),$B548=$B547,$A548&lt;&gt;$A547),and(not(isblank($A548)),$A548=$A547,$B548&lt;&gt;$B547)),"ID LISTS UNALIGNED",and($A548&lt;&gt;"",countif('5) Release_Track'!$F:$F,$A548)=0),"NO ISRC MATCH in Release_Track",and($B548&lt;&gt;"",countif('5) Release_Track'!$G:$G,$B548)=0),"NO CATALOG ID MATCH in Release_Track",iserror(vlookup($A548&amp;$B548,'5) Release_Track'!$F:$F&amp;'5) Release_Track'!$G:$G,1,0)),"NO ISRC-CATALOG ID pair MATCH in Release_Track" )</f>
        <v/>
      </c>
      <c r="D548" s="143" t="str">
        <f t="array" ref="D548">ifs(and(isblank($A548),isblank($B548)),"", not(iserror(vlookup($A548&amp;$B548,'5) Release_Track'!$F:$F&amp;'5) Release_Track'!$G:$G,1,0))),vlookup($A548&amp;$B548,{'5) Release_Track'!$F:$F&amp;'5) Release_Track'!$G:$G,'5) Release_Track'!$I:$I},2,0), or(and(not(isblank($B548)),$B548=$B547,$A548&lt;&gt;$A547),and(not(isblank($A548)),$A548=$A547,$B548&lt;&gt;$B547)),"ID LISTS UNALIGNED",and($A548&lt;&gt;"",countif('5) Release_Track'!$F:$F,$A548)=0),"NO ISRC MATCH in Release_Track",and($B548&lt;&gt;"",countif('5) Release_Track'!$G:$G,$B548)=0),"NO CATALOG ID MATCH in Release_Track",iserror(vlookup($A548&amp;$B548,'5) Release_Track'!$F:$F&amp;'5) Release_Track'!$G:$G,1,0)),"NO ISRC-CATALOG ID pair MATCH in Release_Track" )</f>
        <v/>
      </c>
      <c r="E548" s="135"/>
      <c r="F548" s="20"/>
      <c r="G548" s="203"/>
      <c r="H548" s="143" t="str">
        <f t="shared" si="1"/>
        <v/>
      </c>
      <c r="I548" s="20"/>
      <c r="J548" s="20"/>
      <c r="K548" s="20"/>
    </row>
    <row r="549">
      <c r="B549" s="116"/>
      <c r="C549" s="143" t="str">
        <f t="array" ref="C549">ifs(and(isblank($A549),isblank($B549)),"", not(iserror(vlookup($A549&amp;$B549,'5) Release_Track'!$F:$F&amp;'5) Release_Track'!$G:$G,1,0))),vlookup($A549&amp;$B549,{'5) Release_Track'!$F:$F&amp;'5) Release_Track'!$G:$G,'5) Release_Track'!$H:$H},2,0), or(and(not(isblank($B549)),$B549=$B548,$A549&lt;&gt;$A548),and(not(isblank($A549)),$A549=$A548,$B549&lt;&gt;$B548)),"ID LISTS UNALIGNED",and($A549&lt;&gt;"",countif('5) Release_Track'!$F:$F,$A549)=0),"NO ISRC MATCH in Release_Track",and($B549&lt;&gt;"",countif('5) Release_Track'!$G:$G,$B549)=0),"NO CATALOG ID MATCH in Release_Track",iserror(vlookup($A549&amp;$B549,'5) Release_Track'!$F:$F&amp;'5) Release_Track'!$G:$G,1,0)),"NO ISRC-CATALOG ID pair MATCH in Release_Track" )</f>
        <v/>
      </c>
      <c r="D549" s="143" t="str">
        <f t="array" ref="D549">ifs(and(isblank($A549),isblank($B549)),"", not(iserror(vlookup($A549&amp;$B549,'5) Release_Track'!$F:$F&amp;'5) Release_Track'!$G:$G,1,0))),vlookup($A549&amp;$B549,{'5) Release_Track'!$F:$F&amp;'5) Release_Track'!$G:$G,'5) Release_Track'!$I:$I},2,0), or(and(not(isblank($B549)),$B549=$B548,$A549&lt;&gt;$A548),and(not(isblank($A549)),$A549=$A548,$B549&lt;&gt;$B548)),"ID LISTS UNALIGNED",and($A549&lt;&gt;"",countif('5) Release_Track'!$F:$F,$A549)=0),"NO ISRC MATCH in Release_Track",and($B549&lt;&gt;"",countif('5) Release_Track'!$G:$G,$B549)=0),"NO CATALOG ID MATCH in Release_Track",iserror(vlookup($A549&amp;$B549,'5) Release_Track'!$F:$F&amp;'5) Release_Track'!$G:$G,1,0)),"NO ISRC-CATALOG ID pair MATCH in Release_Track" )</f>
        <v/>
      </c>
      <c r="E549" s="135"/>
      <c r="F549" s="20"/>
      <c r="G549" s="203"/>
      <c r="H549" s="143" t="str">
        <f t="shared" si="1"/>
        <v/>
      </c>
      <c r="I549" s="20"/>
      <c r="J549" s="20"/>
      <c r="K549" s="20"/>
    </row>
    <row r="550">
      <c r="B550" s="116"/>
      <c r="C550" s="143" t="str">
        <f t="array" ref="C550">ifs(and(isblank($A550),isblank($B550)),"", not(iserror(vlookup($A550&amp;$B550,'5) Release_Track'!$F:$F&amp;'5) Release_Track'!$G:$G,1,0))),vlookup($A550&amp;$B550,{'5) Release_Track'!$F:$F&amp;'5) Release_Track'!$G:$G,'5) Release_Track'!$H:$H},2,0), or(and(not(isblank($B550)),$B550=$B549,$A550&lt;&gt;$A549),and(not(isblank($A550)),$A550=$A549,$B550&lt;&gt;$B549)),"ID LISTS UNALIGNED",and($A550&lt;&gt;"",countif('5) Release_Track'!$F:$F,$A550)=0),"NO ISRC MATCH in Release_Track",and($B550&lt;&gt;"",countif('5) Release_Track'!$G:$G,$B550)=0),"NO CATALOG ID MATCH in Release_Track",iserror(vlookup($A550&amp;$B550,'5) Release_Track'!$F:$F&amp;'5) Release_Track'!$G:$G,1,0)),"NO ISRC-CATALOG ID pair MATCH in Release_Track" )</f>
        <v/>
      </c>
      <c r="D550" s="143" t="str">
        <f t="array" ref="D550">ifs(and(isblank($A550),isblank($B550)),"", not(iserror(vlookup($A550&amp;$B550,'5) Release_Track'!$F:$F&amp;'5) Release_Track'!$G:$G,1,0))),vlookup($A550&amp;$B550,{'5) Release_Track'!$F:$F&amp;'5) Release_Track'!$G:$G,'5) Release_Track'!$I:$I},2,0), or(and(not(isblank($B550)),$B550=$B549,$A550&lt;&gt;$A549),and(not(isblank($A550)),$A550=$A549,$B550&lt;&gt;$B549)),"ID LISTS UNALIGNED",and($A550&lt;&gt;"",countif('5) Release_Track'!$F:$F,$A550)=0),"NO ISRC MATCH in Release_Track",and($B550&lt;&gt;"",countif('5) Release_Track'!$G:$G,$B550)=0),"NO CATALOG ID MATCH in Release_Track",iserror(vlookup($A550&amp;$B550,'5) Release_Track'!$F:$F&amp;'5) Release_Track'!$G:$G,1,0)),"NO ISRC-CATALOG ID pair MATCH in Release_Track" )</f>
        <v/>
      </c>
      <c r="E550" s="135"/>
      <c r="F550" s="20"/>
      <c r="G550" s="203"/>
      <c r="H550" s="143" t="str">
        <f t="shared" si="1"/>
        <v/>
      </c>
      <c r="I550" s="20"/>
      <c r="J550" s="20"/>
      <c r="K550" s="20"/>
    </row>
    <row r="551">
      <c r="B551" s="116"/>
      <c r="C551" s="143" t="str">
        <f t="array" ref="C551">ifs(and(isblank($A551),isblank($B551)),"", not(iserror(vlookup($A551&amp;$B551,'5) Release_Track'!$F:$F&amp;'5) Release_Track'!$G:$G,1,0))),vlookup($A551&amp;$B551,{'5) Release_Track'!$F:$F&amp;'5) Release_Track'!$G:$G,'5) Release_Track'!$H:$H},2,0), or(and(not(isblank($B551)),$B551=$B550,$A551&lt;&gt;$A550),and(not(isblank($A551)),$A551=$A550,$B551&lt;&gt;$B550)),"ID LISTS UNALIGNED",and($A551&lt;&gt;"",countif('5) Release_Track'!$F:$F,$A551)=0),"NO ISRC MATCH in Release_Track",and($B551&lt;&gt;"",countif('5) Release_Track'!$G:$G,$B551)=0),"NO CATALOG ID MATCH in Release_Track",iserror(vlookup($A551&amp;$B551,'5) Release_Track'!$F:$F&amp;'5) Release_Track'!$G:$G,1,0)),"NO ISRC-CATALOG ID pair MATCH in Release_Track" )</f>
        <v/>
      </c>
      <c r="D551" s="143" t="str">
        <f t="array" ref="D551">ifs(and(isblank($A551),isblank($B551)),"", not(iserror(vlookup($A551&amp;$B551,'5) Release_Track'!$F:$F&amp;'5) Release_Track'!$G:$G,1,0))),vlookup($A551&amp;$B551,{'5) Release_Track'!$F:$F&amp;'5) Release_Track'!$G:$G,'5) Release_Track'!$I:$I},2,0), or(and(not(isblank($B551)),$B551=$B550,$A551&lt;&gt;$A550),and(not(isblank($A551)),$A551=$A550,$B551&lt;&gt;$B550)),"ID LISTS UNALIGNED",and($A551&lt;&gt;"",countif('5) Release_Track'!$F:$F,$A551)=0),"NO ISRC MATCH in Release_Track",and($B551&lt;&gt;"",countif('5) Release_Track'!$G:$G,$B551)=0),"NO CATALOG ID MATCH in Release_Track",iserror(vlookup($A551&amp;$B551,'5) Release_Track'!$F:$F&amp;'5) Release_Track'!$G:$G,1,0)),"NO ISRC-CATALOG ID pair MATCH in Release_Track" )</f>
        <v/>
      </c>
      <c r="E551" s="135"/>
      <c r="F551" s="20"/>
      <c r="G551" s="203"/>
      <c r="H551" s="143" t="str">
        <f t="shared" si="1"/>
        <v/>
      </c>
      <c r="I551" s="20"/>
      <c r="J551" s="20"/>
      <c r="K551" s="20"/>
    </row>
    <row r="552">
      <c r="B552" s="116"/>
      <c r="C552" s="143" t="str">
        <f t="array" ref="C552">ifs(and(isblank($A552),isblank($B552)),"", not(iserror(vlookup($A552&amp;$B552,'5) Release_Track'!$F:$F&amp;'5) Release_Track'!$G:$G,1,0))),vlookup($A552&amp;$B552,{'5) Release_Track'!$F:$F&amp;'5) Release_Track'!$G:$G,'5) Release_Track'!$H:$H},2,0), or(and(not(isblank($B552)),$B552=$B551,$A552&lt;&gt;$A551),and(not(isblank($A552)),$A552=$A551,$B552&lt;&gt;$B551)),"ID LISTS UNALIGNED",and($A552&lt;&gt;"",countif('5) Release_Track'!$F:$F,$A552)=0),"NO ISRC MATCH in Release_Track",and($B552&lt;&gt;"",countif('5) Release_Track'!$G:$G,$B552)=0),"NO CATALOG ID MATCH in Release_Track",iserror(vlookup($A552&amp;$B552,'5) Release_Track'!$F:$F&amp;'5) Release_Track'!$G:$G,1,0)),"NO ISRC-CATALOG ID pair MATCH in Release_Track" )</f>
        <v/>
      </c>
      <c r="D552" s="143" t="str">
        <f t="array" ref="D552">ifs(and(isblank($A552),isblank($B552)),"", not(iserror(vlookup($A552&amp;$B552,'5) Release_Track'!$F:$F&amp;'5) Release_Track'!$G:$G,1,0))),vlookup($A552&amp;$B552,{'5) Release_Track'!$F:$F&amp;'5) Release_Track'!$G:$G,'5) Release_Track'!$I:$I},2,0), or(and(not(isblank($B552)),$B552=$B551,$A552&lt;&gt;$A551),and(not(isblank($A552)),$A552=$A551,$B552&lt;&gt;$B551)),"ID LISTS UNALIGNED",and($A552&lt;&gt;"",countif('5) Release_Track'!$F:$F,$A552)=0),"NO ISRC MATCH in Release_Track",and($B552&lt;&gt;"",countif('5) Release_Track'!$G:$G,$B552)=0),"NO CATALOG ID MATCH in Release_Track",iserror(vlookup($A552&amp;$B552,'5) Release_Track'!$F:$F&amp;'5) Release_Track'!$G:$G,1,0)),"NO ISRC-CATALOG ID pair MATCH in Release_Track" )</f>
        <v/>
      </c>
      <c r="E552" s="135"/>
      <c r="F552" s="20"/>
      <c r="G552" s="203"/>
      <c r="H552" s="143" t="str">
        <f t="shared" si="1"/>
        <v/>
      </c>
      <c r="I552" s="20"/>
      <c r="J552" s="20"/>
      <c r="K552" s="20"/>
    </row>
    <row r="553">
      <c r="B553" s="116"/>
      <c r="C553" s="143" t="str">
        <f t="array" ref="C553">ifs(and(isblank($A553),isblank($B553)),"", not(iserror(vlookup($A553&amp;$B553,'5) Release_Track'!$F:$F&amp;'5) Release_Track'!$G:$G,1,0))),vlookup($A553&amp;$B553,{'5) Release_Track'!$F:$F&amp;'5) Release_Track'!$G:$G,'5) Release_Track'!$H:$H},2,0), or(and(not(isblank($B553)),$B553=$B552,$A553&lt;&gt;$A552),and(not(isblank($A553)),$A553=$A552,$B553&lt;&gt;$B552)),"ID LISTS UNALIGNED",and($A553&lt;&gt;"",countif('5) Release_Track'!$F:$F,$A553)=0),"NO ISRC MATCH in Release_Track",and($B553&lt;&gt;"",countif('5) Release_Track'!$G:$G,$B553)=0),"NO CATALOG ID MATCH in Release_Track",iserror(vlookup($A553&amp;$B553,'5) Release_Track'!$F:$F&amp;'5) Release_Track'!$G:$G,1,0)),"NO ISRC-CATALOG ID pair MATCH in Release_Track" )</f>
        <v/>
      </c>
      <c r="D553" s="143" t="str">
        <f t="array" ref="D553">ifs(and(isblank($A553),isblank($B553)),"", not(iserror(vlookup($A553&amp;$B553,'5) Release_Track'!$F:$F&amp;'5) Release_Track'!$G:$G,1,0))),vlookup($A553&amp;$B553,{'5) Release_Track'!$F:$F&amp;'5) Release_Track'!$G:$G,'5) Release_Track'!$I:$I},2,0), or(and(not(isblank($B553)),$B553=$B552,$A553&lt;&gt;$A552),and(not(isblank($A553)),$A553=$A552,$B553&lt;&gt;$B552)),"ID LISTS UNALIGNED",and($A553&lt;&gt;"",countif('5) Release_Track'!$F:$F,$A553)=0),"NO ISRC MATCH in Release_Track",and($B553&lt;&gt;"",countif('5) Release_Track'!$G:$G,$B553)=0),"NO CATALOG ID MATCH in Release_Track",iserror(vlookup($A553&amp;$B553,'5) Release_Track'!$F:$F&amp;'5) Release_Track'!$G:$G,1,0)),"NO ISRC-CATALOG ID pair MATCH in Release_Track" )</f>
        <v/>
      </c>
      <c r="E553" s="135"/>
      <c r="F553" s="20"/>
      <c r="G553" s="203"/>
      <c r="H553" s="143" t="str">
        <f t="shared" si="1"/>
        <v/>
      </c>
      <c r="I553" s="20"/>
      <c r="J553" s="20"/>
      <c r="K553" s="20"/>
    </row>
    <row r="554">
      <c r="B554" s="116"/>
      <c r="C554" s="143" t="str">
        <f t="array" ref="C554">ifs(and(isblank($A554),isblank($B554)),"", not(iserror(vlookup($A554&amp;$B554,'5) Release_Track'!$F:$F&amp;'5) Release_Track'!$G:$G,1,0))),vlookup($A554&amp;$B554,{'5) Release_Track'!$F:$F&amp;'5) Release_Track'!$G:$G,'5) Release_Track'!$H:$H},2,0), or(and(not(isblank($B554)),$B554=$B553,$A554&lt;&gt;$A553),and(not(isblank($A554)),$A554=$A553,$B554&lt;&gt;$B553)),"ID LISTS UNALIGNED",and($A554&lt;&gt;"",countif('5) Release_Track'!$F:$F,$A554)=0),"NO ISRC MATCH in Release_Track",and($B554&lt;&gt;"",countif('5) Release_Track'!$G:$G,$B554)=0),"NO CATALOG ID MATCH in Release_Track",iserror(vlookup($A554&amp;$B554,'5) Release_Track'!$F:$F&amp;'5) Release_Track'!$G:$G,1,0)),"NO ISRC-CATALOG ID pair MATCH in Release_Track" )</f>
        <v/>
      </c>
      <c r="D554" s="143" t="str">
        <f t="array" ref="D554">ifs(and(isblank($A554),isblank($B554)),"", not(iserror(vlookup($A554&amp;$B554,'5) Release_Track'!$F:$F&amp;'5) Release_Track'!$G:$G,1,0))),vlookup($A554&amp;$B554,{'5) Release_Track'!$F:$F&amp;'5) Release_Track'!$G:$G,'5) Release_Track'!$I:$I},2,0), or(and(not(isblank($B554)),$B554=$B553,$A554&lt;&gt;$A553),and(not(isblank($A554)),$A554=$A553,$B554&lt;&gt;$B553)),"ID LISTS UNALIGNED",and($A554&lt;&gt;"",countif('5) Release_Track'!$F:$F,$A554)=0),"NO ISRC MATCH in Release_Track",and($B554&lt;&gt;"",countif('5) Release_Track'!$G:$G,$B554)=0),"NO CATALOG ID MATCH in Release_Track",iserror(vlookup($A554&amp;$B554,'5) Release_Track'!$F:$F&amp;'5) Release_Track'!$G:$G,1,0)),"NO ISRC-CATALOG ID pair MATCH in Release_Track" )</f>
        <v/>
      </c>
      <c r="E554" s="135"/>
      <c r="F554" s="20"/>
      <c r="G554" s="203"/>
      <c r="H554" s="143" t="str">
        <f t="shared" si="1"/>
        <v/>
      </c>
      <c r="I554" s="20"/>
      <c r="J554" s="20"/>
      <c r="K554" s="20"/>
    </row>
    <row r="555">
      <c r="B555" s="116"/>
      <c r="C555" s="143" t="str">
        <f t="array" ref="C555">ifs(and(isblank($A555),isblank($B555)),"", not(iserror(vlookup($A555&amp;$B555,'5) Release_Track'!$F:$F&amp;'5) Release_Track'!$G:$G,1,0))),vlookup($A555&amp;$B555,{'5) Release_Track'!$F:$F&amp;'5) Release_Track'!$G:$G,'5) Release_Track'!$H:$H},2,0), or(and(not(isblank($B555)),$B555=$B554,$A555&lt;&gt;$A554),and(not(isblank($A555)),$A555=$A554,$B555&lt;&gt;$B554)),"ID LISTS UNALIGNED",and($A555&lt;&gt;"",countif('5) Release_Track'!$F:$F,$A555)=0),"NO ISRC MATCH in Release_Track",and($B555&lt;&gt;"",countif('5) Release_Track'!$G:$G,$B555)=0),"NO CATALOG ID MATCH in Release_Track",iserror(vlookup($A555&amp;$B555,'5) Release_Track'!$F:$F&amp;'5) Release_Track'!$G:$G,1,0)),"NO ISRC-CATALOG ID pair MATCH in Release_Track" )</f>
        <v/>
      </c>
      <c r="D555" s="143" t="str">
        <f t="array" ref="D555">ifs(and(isblank($A555),isblank($B555)),"", not(iserror(vlookup($A555&amp;$B555,'5) Release_Track'!$F:$F&amp;'5) Release_Track'!$G:$G,1,0))),vlookup($A555&amp;$B555,{'5) Release_Track'!$F:$F&amp;'5) Release_Track'!$G:$G,'5) Release_Track'!$I:$I},2,0), or(and(not(isblank($B555)),$B555=$B554,$A555&lt;&gt;$A554),and(not(isblank($A555)),$A555=$A554,$B555&lt;&gt;$B554)),"ID LISTS UNALIGNED",and($A555&lt;&gt;"",countif('5) Release_Track'!$F:$F,$A555)=0),"NO ISRC MATCH in Release_Track",and($B555&lt;&gt;"",countif('5) Release_Track'!$G:$G,$B555)=0),"NO CATALOG ID MATCH in Release_Track",iserror(vlookup($A555&amp;$B555,'5) Release_Track'!$F:$F&amp;'5) Release_Track'!$G:$G,1,0)),"NO ISRC-CATALOG ID pair MATCH in Release_Track" )</f>
        <v/>
      </c>
      <c r="E555" s="135"/>
      <c r="F555" s="20"/>
      <c r="G555" s="203"/>
      <c r="H555" s="143" t="str">
        <f t="shared" si="1"/>
        <v/>
      </c>
      <c r="I555" s="20"/>
      <c r="J555" s="20"/>
      <c r="K555" s="20"/>
    </row>
    <row r="556">
      <c r="B556" s="116"/>
      <c r="C556" s="143" t="str">
        <f t="array" ref="C556">ifs(and(isblank($A556),isblank($B556)),"", not(iserror(vlookup($A556&amp;$B556,'5) Release_Track'!$F:$F&amp;'5) Release_Track'!$G:$G,1,0))),vlookup($A556&amp;$B556,{'5) Release_Track'!$F:$F&amp;'5) Release_Track'!$G:$G,'5) Release_Track'!$H:$H},2,0), or(and(not(isblank($B556)),$B556=$B555,$A556&lt;&gt;$A555),and(not(isblank($A556)),$A556=$A555,$B556&lt;&gt;$B555)),"ID LISTS UNALIGNED",and($A556&lt;&gt;"",countif('5) Release_Track'!$F:$F,$A556)=0),"NO ISRC MATCH in Release_Track",and($B556&lt;&gt;"",countif('5) Release_Track'!$G:$G,$B556)=0),"NO CATALOG ID MATCH in Release_Track",iserror(vlookup($A556&amp;$B556,'5) Release_Track'!$F:$F&amp;'5) Release_Track'!$G:$G,1,0)),"NO ISRC-CATALOG ID pair MATCH in Release_Track" )</f>
        <v/>
      </c>
      <c r="D556" s="143" t="str">
        <f t="array" ref="D556">ifs(and(isblank($A556),isblank($B556)),"", not(iserror(vlookup($A556&amp;$B556,'5) Release_Track'!$F:$F&amp;'5) Release_Track'!$G:$G,1,0))),vlookup($A556&amp;$B556,{'5) Release_Track'!$F:$F&amp;'5) Release_Track'!$G:$G,'5) Release_Track'!$I:$I},2,0), or(and(not(isblank($B556)),$B556=$B555,$A556&lt;&gt;$A555),and(not(isblank($A556)),$A556=$A555,$B556&lt;&gt;$B555)),"ID LISTS UNALIGNED",and($A556&lt;&gt;"",countif('5) Release_Track'!$F:$F,$A556)=0),"NO ISRC MATCH in Release_Track",and($B556&lt;&gt;"",countif('5) Release_Track'!$G:$G,$B556)=0),"NO CATALOG ID MATCH in Release_Track",iserror(vlookup($A556&amp;$B556,'5) Release_Track'!$F:$F&amp;'5) Release_Track'!$G:$G,1,0)),"NO ISRC-CATALOG ID pair MATCH in Release_Track" )</f>
        <v/>
      </c>
      <c r="E556" s="135"/>
      <c r="F556" s="20"/>
      <c r="G556" s="203"/>
      <c r="H556" s="143" t="str">
        <f t="shared" si="1"/>
        <v/>
      </c>
      <c r="I556" s="20"/>
      <c r="J556" s="20"/>
      <c r="K556" s="20"/>
    </row>
    <row r="557">
      <c r="B557" s="116"/>
      <c r="C557" s="143" t="str">
        <f t="array" ref="C557">ifs(and(isblank($A557),isblank($B557)),"", not(iserror(vlookup($A557&amp;$B557,'5) Release_Track'!$F:$F&amp;'5) Release_Track'!$G:$G,1,0))),vlookup($A557&amp;$B557,{'5) Release_Track'!$F:$F&amp;'5) Release_Track'!$G:$G,'5) Release_Track'!$H:$H},2,0), or(and(not(isblank($B557)),$B557=$B556,$A557&lt;&gt;$A556),and(not(isblank($A557)),$A557=$A556,$B557&lt;&gt;$B556)),"ID LISTS UNALIGNED",and($A557&lt;&gt;"",countif('5) Release_Track'!$F:$F,$A557)=0),"NO ISRC MATCH in Release_Track",and($B557&lt;&gt;"",countif('5) Release_Track'!$G:$G,$B557)=0),"NO CATALOG ID MATCH in Release_Track",iserror(vlookup($A557&amp;$B557,'5) Release_Track'!$F:$F&amp;'5) Release_Track'!$G:$G,1,0)),"NO ISRC-CATALOG ID pair MATCH in Release_Track" )</f>
        <v/>
      </c>
      <c r="D557" s="143" t="str">
        <f t="array" ref="D557">ifs(and(isblank($A557),isblank($B557)),"", not(iserror(vlookup($A557&amp;$B557,'5) Release_Track'!$F:$F&amp;'5) Release_Track'!$G:$G,1,0))),vlookup($A557&amp;$B557,{'5) Release_Track'!$F:$F&amp;'5) Release_Track'!$G:$G,'5) Release_Track'!$I:$I},2,0), or(and(not(isblank($B557)),$B557=$B556,$A557&lt;&gt;$A556),and(not(isblank($A557)),$A557=$A556,$B557&lt;&gt;$B556)),"ID LISTS UNALIGNED",and($A557&lt;&gt;"",countif('5) Release_Track'!$F:$F,$A557)=0),"NO ISRC MATCH in Release_Track",and($B557&lt;&gt;"",countif('5) Release_Track'!$G:$G,$B557)=0),"NO CATALOG ID MATCH in Release_Track",iserror(vlookup($A557&amp;$B557,'5) Release_Track'!$F:$F&amp;'5) Release_Track'!$G:$G,1,0)),"NO ISRC-CATALOG ID pair MATCH in Release_Track" )</f>
        <v/>
      </c>
      <c r="E557" s="135"/>
      <c r="F557" s="20"/>
      <c r="G557" s="203"/>
      <c r="H557" s="143" t="str">
        <f t="shared" si="1"/>
        <v/>
      </c>
      <c r="I557" s="20"/>
      <c r="J557" s="20"/>
      <c r="K557" s="20"/>
    </row>
    <row r="558">
      <c r="B558" s="116"/>
      <c r="C558" s="143" t="str">
        <f t="array" ref="C558">ifs(and(isblank($A558),isblank($B558)),"", not(iserror(vlookup($A558&amp;$B558,'5) Release_Track'!$F:$F&amp;'5) Release_Track'!$G:$G,1,0))),vlookup($A558&amp;$B558,{'5) Release_Track'!$F:$F&amp;'5) Release_Track'!$G:$G,'5) Release_Track'!$H:$H},2,0), or(and(not(isblank($B558)),$B558=$B557,$A558&lt;&gt;$A557),and(not(isblank($A558)),$A558=$A557,$B558&lt;&gt;$B557)),"ID LISTS UNALIGNED",and($A558&lt;&gt;"",countif('5) Release_Track'!$F:$F,$A558)=0),"NO ISRC MATCH in Release_Track",and($B558&lt;&gt;"",countif('5) Release_Track'!$G:$G,$B558)=0),"NO CATALOG ID MATCH in Release_Track",iserror(vlookup($A558&amp;$B558,'5) Release_Track'!$F:$F&amp;'5) Release_Track'!$G:$G,1,0)),"NO ISRC-CATALOG ID pair MATCH in Release_Track" )</f>
        <v/>
      </c>
      <c r="D558" s="143" t="str">
        <f t="array" ref="D558">ifs(and(isblank($A558),isblank($B558)),"", not(iserror(vlookup($A558&amp;$B558,'5) Release_Track'!$F:$F&amp;'5) Release_Track'!$G:$G,1,0))),vlookup($A558&amp;$B558,{'5) Release_Track'!$F:$F&amp;'5) Release_Track'!$G:$G,'5) Release_Track'!$I:$I},2,0), or(and(not(isblank($B558)),$B558=$B557,$A558&lt;&gt;$A557),and(not(isblank($A558)),$A558=$A557,$B558&lt;&gt;$B557)),"ID LISTS UNALIGNED",and($A558&lt;&gt;"",countif('5) Release_Track'!$F:$F,$A558)=0),"NO ISRC MATCH in Release_Track",and($B558&lt;&gt;"",countif('5) Release_Track'!$G:$G,$B558)=0),"NO CATALOG ID MATCH in Release_Track",iserror(vlookup($A558&amp;$B558,'5) Release_Track'!$F:$F&amp;'5) Release_Track'!$G:$G,1,0)),"NO ISRC-CATALOG ID pair MATCH in Release_Track" )</f>
        <v/>
      </c>
      <c r="E558" s="135"/>
      <c r="F558" s="20"/>
      <c r="G558" s="203"/>
      <c r="H558" s="143" t="str">
        <f t="shared" si="1"/>
        <v/>
      </c>
      <c r="I558" s="20"/>
      <c r="J558" s="20"/>
      <c r="K558" s="20"/>
    </row>
    <row r="559">
      <c r="B559" s="116"/>
      <c r="C559" s="143" t="str">
        <f t="array" ref="C559">ifs(and(isblank($A559),isblank($B559)),"", not(iserror(vlookup($A559&amp;$B559,'5) Release_Track'!$F:$F&amp;'5) Release_Track'!$G:$G,1,0))),vlookup($A559&amp;$B559,{'5) Release_Track'!$F:$F&amp;'5) Release_Track'!$G:$G,'5) Release_Track'!$H:$H},2,0), or(and(not(isblank($B559)),$B559=$B558,$A559&lt;&gt;$A558),and(not(isblank($A559)),$A559=$A558,$B559&lt;&gt;$B558)),"ID LISTS UNALIGNED",and($A559&lt;&gt;"",countif('5) Release_Track'!$F:$F,$A559)=0),"NO ISRC MATCH in Release_Track",and($B559&lt;&gt;"",countif('5) Release_Track'!$G:$G,$B559)=0),"NO CATALOG ID MATCH in Release_Track",iserror(vlookup($A559&amp;$B559,'5) Release_Track'!$F:$F&amp;'5) Release_Track'!$G:$G,1,0)),"NO ISRC-CATALOG ID pair MATCH in Release_Track" )</f>
        <v/>
      </c>
      <c r="D559" s="143" t="str">
        <f t="array" ref="D559">ifs(and(isblank($A559),isblank($B559)),"", not(iserror(vlookup($A559&amp;$B559,'5) Release_Track'!$F:$F&amp;'5) Release_Track'!$G:$G,1,0))),vlookup($A559&amp;$B559,{'5) Release_Track'!$F:$F&amp;'5) Release_Track'!$G:$G,'5) Release_Track'!$I:$I},2,0), or(and(not(isblank($B559)),$B559=$B558,$A559&lt;&gt;$A558),and(not(isblank($A559)),$A559=$A558,$B559&lt;&gt;$B558)),"ID LISTS UNALIGNED",and($A559&lt;&gt;"",countif('5) Release_Track'!$F:$F,$A559)=0),"NO ISRC MATCH in Release_Track",and($B559&lt;&gt;"",countif('5) Release_Track'!$G:$G,$B559)=0),"NO CATALOG ID MATCH in Release_Track",iserror(vlookup($A559&amp;$B559,'5) Release_Track'!$F:$F&amp;'5) Release_Track'!$G:$G,1,0)),"NO ISRC-CATALOG ID pair MATCH in Release_Track" )</f>
        <v/>
      </c>
      <c r="E559" s="135"/>
      <c r="F559" s="20"/>
      <c r="G559" s="203"/>
      <c r="H559" s="143" t="str">
        <f t="shared" si="1"/>
        <v/>
      </c>
      <c r="I559" s="20"/>
      <c r="J559" s="20"/>
      <c r="K559" s="20"/>
    </row>
    <row r="560">
      <c r="B560" s="116"/>
      <c r="C560" s="143" t="str">
        <f t="array" ref="C560">ifs(and(isblank($A560),isblank($B560)),"", not(iserror(vlookup($A560&amp;$B560,'5) Release_Track'!$F:$F&amp;'5) Release_Track'!$G:$G,1,0))),vlookup($A560&amp;$B560,{'5) Release_Track'!$F:$F&amp;'5) Release_Track'!$G:$G,'5) Release_Track'!$H:$H},2,0), or(and(not(isblank($B560)),$B560=$B559,$A560&lt;&gt;$A559),and(not(isblank($A560)),$A560=$A559,$B560&lt;&gt;$B559)),"ID LISTS UNALIGNED",and($A560&lt;&gt;"",countif('5) Release_Track'!$F:$F,$A560)=0),"NO ISRC MATCH in Release_Track",and($B560&lt;&gt;"",countif('5) Release_Track'!$G:$G,$B560)=0),"NO CATALOG ID MATCH in Release_Track",iserror(vlookup($A560&amp;$B560,'5) Release_Track'!$F:$F&amp;'5) Release_Track'!$G:$G,1,0)),"NO ISRC-CATALOG ID pair MATCH in Release_Track" )</f>
        <v/>
      </c>
      <c r="D560" s="143" t="str">
        <f t="array" ref="D560">ifs(and(isblank($A560),isblank($B560)),"", not(iserror(vlookup($A560&amp;$B560,'5) Release_Track'!$F:$F&amp;'5) Release_Track'!$G:$G,1,0))),vlookup($A560&amp;$B560,{'5) Release_Track'!$F:$F&amp;'5) Release_Track'!$G:$G,'5) Release_Track'!$I:$I},2,0), or(and(not(isblank($B560)),$B560=$B559,$A560&lt;&gt;$A559),and(not(isblank($A560)),$A560=$A559,$B560&lt;&gt;$B559)),"ID LISTS UNALIGNED",and($A560&lt;&gt;"",countif('5) Release_Track'!$F:$F,$A560)=0),"NO ISRC MATCH in Release_Track",and($B560&lt;&gt;"",countif('5) Release_Track'!$G:$G,$B560)=0),"NO CATALOG ID MATCH in Release_Track",iserror(vlookup($A560&amp;$B560,'5) Release_Track'!$F:$F&amp;'5) Release_Track'!$G:$G,1,0)),"NO ISRC-CATALOG ID pair MATCH in Release_Track" )</f>
        <v/>
      </c>
      <c r="E560" s="135"/>
      <c r="F560" s="20"/>
      <c r="G560" s="203"/>
      <c r="H560" s="143" t="str">
        <f t="shared" si="1"/>
        <v/>
      </c>
      <c r="I560" s="20"/>
      <c r="J560" s="20"/>
      <c r="K560" s="20"/>
    </row>
    <row r="561">
      <c r="B561" s="116"/>
      <c r="C561" s="143" t="str">
        <f t="array" ref="C561">ifs(and(isblank($A561),isblank($B561)),"", not(iserror(vlookup($A561&amp;$B561,'5) Release_Track'!$F:$F&amp;'5) Release_Track'!$G:$G,1,0))),vlookup($A561&amp;$B561,{'5) Release_Track'!$F:$F&amp;'5) Release_Track'!$G:$G,'5) Release_Track'!$H:$H},2,0), or(and(not(isblank($B561)),$B561=$B560,$A561&lt;&gt;$A560),and(not(isblank($A561)),$A561=$A560,$B561&lt;&gt;$B560)),"ID LISTS UNALIGNED",and($A561&lt;&gt;"",countif('5) Release_Track'!$F:$F,$A561)=0),"NO ISRC MATCH in Release_Track",and($B561&lt;&gt;"",countif('5) Release_Track'!$G:$G,$B561)=0),"NO CATALOG ID MATCH in Release_Track",iserror(vlookup($A561&amp;$B561,'5) Release_Track'!$F:$F&amp;'5) Release_Track'!$G:$G,1,0)),"NO ISRC-CATALOG ID pair MATCH in Release_Track" )</f>
        <v/>
      </c>
      <c r="D561" s="143" t="str">
        <f t="array" ref="D561">ifs(and(isblank($A561),isblank($B561)),"", not(iserror(vlookup($A561&amp;$B561,'5) Release_Track'!$F:$F&amp;'5) Release_Track'!$G:$G,1,0))),vlookup($A561&amp;$B561,{'5) Release_Track'!$F:$F&amp;'5) Release_Track'!$G:$G,'5) Release_Track'!$I:$I},2,0), or(and(not(isblank($B561)),$B561=$B560,$A561&lt;&gt;$A560),and(not(isblank($A561)),$A561=$A560,$B561&lt;&gt;$B560)),"ID LISTS UNALIGNED",and($A561&lt;&gt;"",countif('5) Release_Track'!$F:$F,$A561)=0),"NO ISRC MATCH in Release_Track",and($B561&lt;&gt;"",countif('5) Release_Track'!$G:$G,$B561)=0),"NO CATALOG ID MATCH in Release_Track",iserror(vlookup($A561&amp;$B561,'5) Release_Track'!$F:$F&amp;'5) Release_Track'!$G:$G,1,0)),"NO ISRC-CATALOG ID pair MATCH in Release_Track" )</f>
        <v/>
      </c>
      <c r="E561" s="135"/>
      <c r="F561" s="20"/>
      <c r="G561" s="203"/>
      <c r="H561" s="143" t="str">
        <f t="shared" si="1"/>
        <v/>
      </c>
      <c r="I561" s="20"/>
      <c r="J561" s="20"/>
      <c r="K561" s="20"/>
    </row>
    <row r="562">
      <c r="B562" s="116"/>
      <c r="C562" s="143" t="str">
        <f t="array" ref="C562">ifs(and(isblank($A562),isblank($B562)),"", not(iserror(vlookup($A562&amp;$B562,'5) Release_Track'!$F:$F&amp;'5) Release_Track'!$G:$G,1,0))),vlookup($A562&amp;$B562,{'5) Release_Track'!$F:$F&amp;'5) Release_Track'!$G:$G,'5) Release_Track'!$H:$H},2,0), or(and(not(isblank($B562)),$B562=$B561,$A562&lt;&gt;$A561),and(not(isblank($A562)),$A562=$A561,$B562&lt;&gt;$B561)),"ID LISTS UNALIGNED",and($A562&lt;&gt;"",countif('5) Release_Track'!$F:$F,$A562)=0),"NO ISRC MATCH in Release_Track",and($B562&lt;&gt;"",countif('5) Release_Track'!$G:$G,$B562)=0),"NO CATALOG ID MATCH in Release_Track",iserror(vlookup($A562&amp;$B562,'5) Release_Track'!$F:$F&amp;'5) Release_Track'!$G:$G,1,0)),"NO ISRC-CATALOG ID pair MATCH in Release_Track" )</f>
        <v/>
      </c>
      <c r="D562" s="143" t="str">
        <f t="array" ref="D562">ifs(and(isblank($A562),isblank($B562)),"", not(iserror(vlookup($A562&amp;$B562,'5) Release_Track'!$F:$F&amp;'5) Release_Track'!$G:$G,1,0))),vlookup($A562&amp;$B562,{'5) Release_Track'!$F:$F&amp;'5) Release_Track'!$G:$G,'5) Release_Track'!$I:$I},2,0), or(and(not(isblank($B562)),$B562=$B561,$A562&lt;&gt;$A561),and(not(isblank($A562)),$A562=$A561,$B562&lt;&gt;$B561)),"ID LISTS UNALIGNED",and($A562&lt;&gt;"",countif('5) Release_Track'!$F:$F,$A562)=0),"NO ISRC MATCH in Release_Track",and($B562&lt;&gt;"",countif('5) Release_Track'!$G:$G,$B562)=0),"NO CATALOG ID MATCH in Release_Track",iserror(vlookup($A562&amp;$B562,'5) Release_Track'!$F:$F&amp;'5) Release_Track'!$G:$G,1,0)),"NO ISRC-CATALOG ID pair MATCH in Release_Track" )</f>
        <v/>
      </c>
      <c r="E562" s="135"/>
      <c r="F562" s="20"/>
      <c r="G562" s="203"/>
      <c r="H562" s="143" t="str">
        <f t="shared" si="1"/>
        <v/>
      </c>
      <c r="I562" s="20"/>
      <c r="J562" s="20"/>
      <c r="K562" s="20"/>
    </row>
    <row r="563">
      <c r="B563" s="116"/>
      <c r="C563" s="143" t="str">
        <f t="array" ref="C563">ifs(and(isblank($A563),isblank($B563)),"", not(iserror(vlookup($A563&amp;$B563,'5) Release_Track'!$F:$F&amp;'5) Release_Track'!$G:$G,1,0))),vlookup($A563&amp;$B563,{'5) Release_Track'!$F:$F&amp;'5) Release_Track'!$G:$G,'5) Release_Track'!$H:$H},2,0), or(and(not(isblank($B563)),$B563=$B562,$A563&lt;&gt;$A562),and(not(isblank($A563)),$A563=$A562,$B563&lt;&gt;$B562)),"ID LISTS UNALIGNED",and($A563&lt;&gt;"",countif('5) Release_Track'!$F:$F,$A563)=0),"NO ISRC MATCH in Release_Track",and($B563&lt;&gt;"",countif('5) Release_Track'!$G:$G,$B563)=0),"NO CATALOG ID MATCH in Release_Track",iserror(vlookup($A563&amp;$B563,'5) Release_Track'!$F:$F&amp;'5) Release_Track'!$G:$G,1,0)),"NO ISRC-CATALOG ID pair MATCH in Release_Track" )</f>
        <v/>
      </c>
      <c r="D563" s="143" t="str">
        <f t="array" ref="D563">ifs(and(isblank($A563),isblank($B563)),"", not(iserror(vlookup($A563&amp;$B563,'5) Release_Track'!$F:$F&amp;'5) Release_Track'!$G:$G,1,0))),vlookup($A563&amp;$B563,{'5) Release_Track'!$F:$F&amp;'5) Release_Track'!$G:$G,'5) Release_Track'!$I:$I},2,0), or(and(not(isblank($B563)),$B563=$B562,$A563&lt;&gt;$A562),and(not(isblank($A563)),$A563=$A562,$B563&lt;&gt;$B562)),"ID LISTS UNALIGNED",and($A563&lt;&gt;"",countif('5) Release_Track'!$F:$F,$A563)=0),"NO ISRC MATCH in Release_Track",and($B563&lt;&gt;"",countif('5) Release_Track'!$G:$G,$B563)=0),"NO CATALOG ID MATCH in Release_Track",iserror(vlookup($A563&amp;$B563,'5) Release_Track'!$F:$F&amp;'5) Release_Track'!$G:$G,1,0)),"NO ISRC-CATALOG ID pair MATCH in Release_Track" )</f>
        <v/>
      </c>
      <c r="E563" s="135"/>
      <c r="F563" s="20"/>
      <c r="G563" s="203"/>
      <c r="H563" s="143" t="str">
        <f t="shared" si="1"/>
        <v/>
      </c>
      <c r="I563" s="20"/>
      <c r="J563" s="20"/>
      <c r="K563" s="20"/>
    </row>
    <row r="564">
      <c r="B564" s="116"/>
      <c r="C564" s="143" t="str">
        <f t="array" ref="C564">ifs(and(isblank($A564),isblank($B564)),"", not(iserror(vlookup($A564&amp;$B564,'5) Release_Track'!$F:$F&amp;'5) Release_Track'!$G:$G,1,0))),vlookup($A564&amp;$B564,{'5) Release_Track'!$F:$F&amp;'5) Release_Track'!$G:$G,'5) Release_Track'!$H:$H},2,0), or(and(not(isblank($B564)),$B564=$B563,$A564&lt;&gt;$A563),and(not(isblank($A564)),$A564=$A563,$B564&lt;&gt;$B563)),"ID LISTS UNALIGNED",and($A564&lt;&gt;"",countif('5) Release_Track'!$F:$F,$A564)=0),"NO ISRC MATCH in Release_Track",and($B564&lt;&gt;"",countif('5) Release_Track'!$G:$G,$B564)=0),"NO CATALOG ID MATCH in Release_Track",iserror(vlookup($A564&amp;$B564,'5) Release_Track'!$F:$F&amp;'5) Release_Track'!$G:$G,1,0)),"NO ISRC-CATALOG ID pair MATCH in Release_Track" )</f>
        <v/>
      </c>
      <c r="D564" s="143" t="str">
        <f t="array" ref="D564">ifs(and(isblank($A564),isblank($B564)),"", not(iserror(vlookup($A564&amp;$B564,'5) Release_Track'!$F:$F&amp;'5) Release_Track'!$G:$G,1,0))),vlookup($A564&amp;$B564,{'5) Release_Track'!$F:$F&amp;'5) Release_Track'!$G:$G,'5) Release_Track'!$I:$I},2,0), or(and(not(isblank($B564)),$B564=$B563,$A564&lt;&gt;$A563),and(not(isblank($A564)),$A564=$A563,$B564&lt;&gt;$B563)),"ID LISTS UNALIGNED",and($A564&lt;&gt;"",countif('5) Release_Track'!$F:$F,$A564)=0),"NO ISRC MATCH in Release_Track",and($B564&lt;&gt;"",countif('5) Release_Track'!$G:$G,$B564)=0),"NO CATALOG ID MATCH in Release_Track",iserror(vlookup($A564&amp;$B564,'5) Release_Track'!$F:$F&amp;'5) Release_Track'!$G:$G,1,0)),"NO ISRC-CATALOG ID pair MATCH in Release_Track" )</f>
        <v/>
      </c>
      <c r="E564" s="135"/>
      <c r="F564" s="20"/>
      <c r="G564" s="203"/>
      <c r="H564" s="143" t="str">
        <f t="shared" si="1"/>
        <v/>
      </c>
      <c r="I564" s="20"/>
      <c r="J564" s="20"/>
      <c r="K564" s="20"/>
    </row>
    <row r="565">
      <c r="B565" s="116"/>
      <c r="C565" s="143" t="str">
        <f t="array" ref="C565">ifs(and(isblank($A565),isblank($B565)),"", not(iserror(vlookup($A565&amp;$B565,'5) Release_Track'!$F:$F&amp;'5) Release_Track'!$G:$G,1,0))),vlookup($A565&amp;$B565,{'5) Release_Track'!$F:$F&amp;'5) Release_Track'!$G:$G,'5) Release_Track'!$H:$H},2,0), or(and(not(isblank($B565)),$B565=$B564,$A565&lt;&gt;$A564),and(not(isblank($A565)),$A565=$A564,$B565&lt;&gt;$B564)),"ID LISTS UNALIGNED",and($A565&lt;&gt;"",countif('5) Release_Track'!$F:$F,$A565)=0),"NO ISRC MATCH in Release_Track",and($B565&lt;&gt;"",countif('5) Release_Track'!$G:$G,$B565)=0),"NO CATALOG ID MATCH in Release_Track",iserror(vlookup($A565&amp;$B565,'5) Release_Track'!$F:$F&amp;'5) Release_Track'!$G:$G,1,0)),"NO ISRC-CATALOG ID pair MATCH in Release_Track" )</f>
        <v/>
      </c>
      <c r="D565" s="143" t="str">
        <f t="array" ref="D565">ifs(and(isblank($A565),isblank($B565)),"", not(iserror(vlookup($A565&amp;$B565,'5) Release_Track'!$F:$F&amp;'5) Release_Track'!$G:$G,1,0))),vlookup($A565&amp;$B565,{'5) Release_Track'!$F:$F&amp;'5) Release_Track'!$G:$G,'5) Release_Track'!$I:$I},2,0), or(and(not(isblank($B565)),$B565=$B564,$A565&lt;&gt;$A564),and(not(isblank($A565)),$A565=$A564,$B565&lt;&gt;$B564)),"ID LISTS UNALIGNED",and($A565&lt;&gt;"",countif('5) Release_Track'!$F:$F,$A565)=0),"NO ISRC MATCH in Release_Track",and($B565&lt;&gt;"",countif('5) Release_Track'!$G:$G,$B565)=0),"NO CATALOG ID MATCH in Release_Track",iserror(vlookup($A565&amp;$B565,'5) Release_Track'!$F:$F&amp;'5) Release_Track'!$G:$G,1,0)),"NO ISRC-CATALOG ID pair MATCH in Release_Track" )</f>
        <v/>
      </c>
      <c r="E565" s="135"/>
      <c r="F565" s="20"/>
      <c r="G565" s="203"/>
      <c r="H565" s="143" t="str">
        <f t="shared" si="1"/>
        <v/>
      </c>
      <c r="I565" s="20"/>
      <c r="J565" s="20"/>
      <c r="K565" s="20"/>
    </row>
    <row r="566">
      <c r="B566" s="116"/>
      <c r="C566" s="143" t="str">
        <f t="array" ref="C566">ifs(and(isblank($A566),isblank($B566)),"", not(iserror(vlookup($A566&amp;$B566,'5) Release_Track'!$F:$F&amp;'5) Release_Track'!$G:$G,1,0))),vlookup($A566&amp;$B566,{'5) Release_Track'!$F:$F&amp;'5) Release_Track'!$G:$G,'5) Release_Track'!$H:$H},2,0), or(and(not(isblank($B566)),$B566=$B565,$A566&lt;&gt;$A565),and(not(isblank($A566)),$A566=$A565,$B566&lt;&gt;$B565)),"ID LISTS UNALIGNED",and($A566&lt;&gt;"",countif('5) Release_Track'!$F:$F,$A566)=0),"NO ISRC MATCH in Release_Track",and($B566&lt;&gt;"",countif('5) Release_Track'!$G:$G,$B566)=0),"NO CATALOG ID MATCH in Release_Track",iserror(vlookup($A566&amp;$B566,'5) Release_Track'!$F:$F&amp;'5) Release_Track'!$G:$G,1,0)),"NO ISRC-CATALOG ID pair MATCH in Release_Track" )</f>
        <v/>
      </c>
      <c r="D566" s="143" t="str">
        <f t="array" ref="D566">ifs(and(isblank($A566),isblank($B566)),"", not(iserror(vlookup($A566&amp;$B566,'5) Release_Track'!$F:$F&amp;'5) Release_Track'!$G:$G,1,0))),vlookup($A566&amp;$B566,{'5) Release_Track'!$F:$F&amp;'5) Release_Track'!$G:$G,'5) Release_Track'!$I:$I},2,0), or(and(not(isblank($B566)),$B566=$B565,$A566&lt;&gt;$A565),and(not(isblank($A566)),$A566=$A565,$B566&lt;&gt;$B565)),"ID LISTS UNALIGNED",and($A566&lt;&gt;"",countif('5) Release_Track'!$F:$F,$A566)=0),"NO ISRC MATCH in Release_Track",and($B566&lt;&gt;"",countif('5) Release_Track'!$G:$G,$B566)=0),"NO CATALOG ID MATCH in Release_Track",iserror(vlookup($A566&amp;$B566,'5) Release_Track'!$F:$F&amp;'5) Release_Track'!$G:$G,1,0)),"NO ISRC-CATALOG ID pair MATCH in Release_Track" )</f>
        <v/>
      </c>
      <c r="E566" s="135"/>
      <c r="F566" s="20"/>
      <c r="G566" s="203"/>
      <c r="H566" s="143" t="str">
        <f t="shared" si="1"/>
        <v/>
      </c>
      <c r="I566" s="20"/>
      <c r="J566" s="20"/>
      <c r="K566" s="20"/>
    </row>
    <row r="567">
      <c r="B567" s="116"/>
      <c r="C567" s="143" t="str">
        <f t="array" ref="C567">ifs(and(isblank($A567),isblank($B567)),"", not(iserror(vlookup($A567&amp;$B567,'5) Release_Track'!$F:$F&amp;'5) Release_Track'!$G:$G,1,0))),vlookup($A567&amp;$B567,{'5) Release_Track'!$F:$F&amp;'5) Release_Track'!$G:$G,'5) Release_Track'!$H:$H},2,0), or(and(not(isblank($B567)),$B567=$B566,$A567&lt;&gt;$A566),and(not(isblank($A567)),$A567=$A566,$B567&lt;&gt;$B566)),"ID LISTS UNALIGNED",and($A567&lt;&gt;"",countif('5) Release_Track'!$F:$F,$A567)=0),"NO ISRC MATCH in Release_Track",and($B567&lt;&gt;"",countif('5) Release_Track'!$G:$G,$B567)=0),"NO CATALOG ID MATCH in Release_Track",iserror(vlookup($A567&amp;$B567,'5) Release_Track'!$F:$F&amp;'5) Release_Track'!$G:$G,1,0)),"NO ISRC-CATALOG ID pair MATCH in Release_Track" )</f>
        <v/>
      </c>
      <c r="D567" s="143" t="str">
        <f t="array" ref="D567">ifs(and(isblank($A567),isblank($B567)),"", not(iserror(vlookup($A567&amp;$B567,'5) Release_Track'!$F:$F&amp;'5) Release_Track'!$G:$G,1,0))),vlookup($A567&amp;$B567,{'5) Release_Track'!$F:$F&amp;'5) Release_Track'!$G:$G,'5) Release_Track'!$I:$I},2,0), or(and(not(isblank($B567)),$B567=$B566,$A567&lt;&gt;$A566),and(not(isblank($A567)),$A567=$A566,$B567&lt;&gt;$B566)),"ID LISTS UNALIGNED",and($A567&lt;&gt;"",countif('5) Release_Track'!$F:$F,$A567)=0),"NO ISRC MATCH in Release_Track",and($B567&lt;&gt;"",countif('5) Release_Track'!$G:$G,$B567)=0),"NO CATALOG ID MATCH in Release_Track",iserror(vlookup($A567&amp;$B567,'5) Release_Track'!$F:$F&amp;'5) Release_Track'!$G:$G,1,0)),"NO ISRC-CATALOG ID pair MATCH in Release_Track" )</f>
        <v/>
      </c>
      <c r="E567" s="135"/>
      <c r="F567" s="20"/>
      <c r="G567" s="203"/>
      <c r="H567" s="143" t="str">
        <f t="shared" si="1"/>
        <v/>
      </c>
      <c r="I567" s="20"/>
      <c r="J567" s="20"/>
      <c r="K567" s="20"/>
    </row>
    <row r="568">
      <c r="B568" s="116"/>
      <c r="C568" s="143" t="str">
        <f t="array" ref="C568">ifs(and(isblank($A568),isblank($B568)),"", not(iserror(vlookup($A568&amp;$B568,'5) Release_Track'!$F:$F&amp;'5) Release_Track'!$G:$G,1,0))),vlookup($A568&amp;$B568,{'5) Release_Track'!$F:$F&amp;'5) Release_Track'!$G:$G,'5) Release_Track'!$H:$H},2,0), or(and(not(isblank($B568)),$B568=$B567,$A568&lt;&gt;$A567),and(not(isblank($A568)),$A568=$A567,$B568&lt;&gt;$B567)),"ID LISTS UNALIGNED",and($A568&lt;&gt;"",countif('5) Release_Track'!$F:$F,$A568)=0),"NO ISRC MATCH in Release_Track",and($B568&lt;&gt;"",countif('5) Release_Track'!$G:$G,$B568)=0),"NO CATALOG ID MATCH in Release_Track",iserror(vlookup($A568&amp;$B568,'5) Release_Track'!$F:$F&amp;'5) Release_Track'!$G:$G,1,0)),"NO ISRC-CATALOG ID pair MATCH in Release_Track" )</f>
        <v/>
      </c>
      <c r="D568" s="143" t="str">
        <f t="array" ref="D568">ifs(and(isblank($A568),isblank($B568)),"", not(iserror(vlookup($A568&amp;$B568,'5) Release_Track'!$F:$F&amp;'5) Release_Track'!$G:$G,1,0))),vlookup($A568&amp;$B568,{'5) Release_Track'!$F:$F&amp;'5) Release_Track'!$G:$G,'5) Release_Track'!$I:$I},2,0), or(and(not(isblank($B568)),$B568=$B567,$A568&lt;&gt;$A567),and(not(isblank($A568)),$A568=$A567,$B568&lt;&gt;$B567)),"ID LISTS UNALIGNED",and($A568&lt;&gt;"",countif('5) Release_Track'!$F:$F,$A568)=0),"NO ISRC MATCH in Release_Track",and($B568&lt;&gt;"",countif('5) Release_Track'!$G:$G,$B568)=0),"NO CATALOG ID MATCH in Release_Track",iserror(vlookup($A568&amp;$B568,'5) Release_Track'!$F:$F&amp;'5) Release_Track'!$G:$G,1,0)),"NO ISRC-CATALOG ID pair MATCH in Release_Track" )</f>
        <v/>
      </c>
      <c r="E568" s="135"/>
      <c r="F568" s="20"/>
      <c r="G568" s="203"/>
      <c r="H568" s="143" t="str">
        <f t="shared" si="1"/>
        <v/>
      </c>
      <c r="I568" s="20"/>
      <c r="J568" s="20"/>
      <c r="K568" s="20"/>
    </row>
    <row r="569">
      <c r="B569" s="116"/>
      <c r="C569" s="143" t="str">
        <f t="array" ref="C569">ifs(and(isblank($A569),isblank($B569)),"", not(iserror(vlookup($A569&amp;$B569,'5) Release_Track'!$F:$F&amp;'5) Release_Track'!$G:$G,1,0))),vlookup($A569&amp;$B569,{'5) Release_Track'!$F:$F&amp;'5) Release_Track'!$G:$G,'5) Release_Track'!$H:$H},2,0), or(and(not(isblank($B569)),$B569=$B568,$A569&lt;&gt;$A568),and(not(isblank($A569)),$A569=$A568,$B569&lt;&gt;$B568)),"ID LISTS UNALIGNED",and($A569&lt;&gt;"",countif('5) Release_Track'!$F:$F,$A569)=0),"NO ISRC MATCH in Release_Track",and($B569&lt;&gt;"",countif('5) Release_Track'!$G:$G,$B569)=0),"NO CATALOG ID MATCH in Release_Track",iserror(vlookup($A569&amp;$B569,'5) Release_Track'!$F:$F&amp;'5) Release_Track'!$G:$G,1,0)),"NO ISRC-CATALOG ID pair MATCH in Release_Track" )</f>
        <v/>
      </c>
      <c r="D569" s="143" t="str">
        <f t="array" ref="D569">ifs(and(isblank($A569),isblank($B569)),"", not(iserror(vlookup($A569&amp;$B569,'5) Release_Track'!$F:$F&amp;'5) Release_Track'!$G:$G,1,0))),vlookup($A569&amp;$B569,{'5) Release_Track'!$F:$F&amp;'5) Release_Track'!$G:$G,'5) Release_Track'!$I:$I},2,0), or(and(not(isblank($B569)),$B569=$B568,$A569&lt;&gt;$A568),and(not(isblank($A569)),$A569=$A568,$B569&lt;&gt;$B568)),"ID LISTS UNALIGNED",and($A569&lt;&gt;"",countif('5) Release_Track'!$F:$F,$A569)=0),"NO ISRC MATCH in Release_Track",and($B569&lt;&gt;"",countif('5) Release_Track'!$G:$G,$B569)=0),"NO CATALOG ID MATCH in Release_Track",iserror(vlookup($A569&amp;$B569,'5) Release_Track'!$F:$F&amp;'5) Release_Track'!$G:$G,1,0)),"NO ISRC-CATALOG ID pair MATCH in Release_Track" )</f>
        <v/>
      </c>
      <c r="E569" s="135"/>
      <c r="F569" s="20"/>
      <c r="G569" s="203"/>
      <c r="H569" s="143" t="str">
        <f t="shared" si="1"/>
        <v/>
      </c>
      <c r="I569" s="20"/>
      <c r="J569" s="20"/>
      <c r="K569" s="20"/>
    </row>
    <row r="570">
      <c r="B570" s="116"/>
      <c r="C570" s="143" t="str">
        <f t="array" ref="C570">ifs(and(isblank($A570),isblank($B570)),"", not(iserror(vlookup($A570&amp;$B570,'5) Release_Track'!$F:$F&amp;'5) Release_Track'!$G:$G,1,0))),vlookup($A570&amp;$B570,{'5) Release_Track'!$F:$F&amp;'5) Release_Track'!$G:$G,'5) Release_Track'!$H:$H},2,0), or(and(not(isblank($B570)),$B570=$B569,$A570&lt;&gt;$A569),and(not(isblank($A570)),$A570=$A569,$B570&lt;&gt;$B569)),"ID LISTS UNALIGNED",and($A570&lt;&gt;"",countif('5) Release_Track'!$F:$F,$A570)=0),"NO ISRC MATCH in Release_Track",and($B570&lt;&gt;"",countif('5) Release_Track'!$G:$G,$B570)=0),"NO CATALOG ID MATCH in Release_Track",iserror(vlookup($A570&amp;$B570,'5) Release_Track'!$F:$F&amp;'5) Release_Track'!$G:$G,1,0)),"NO ISRC-CATALOG ID pair MATCH in Release_Track" )</f>
        <v/>
      </c>
      <c r="D570" s="143" t="str">
        <f t="array" ref="D570">ifs(and(isblank($A570),isblank($B570)),"", not(iserror(vlookup($A570&amp;$B570,'5) Release_Track'!$F:$F&amp;'5) Release_Track'!$G:$G,1,0))),vlookup($A570&amp;$B570,{'5) Release_Track'!$F:$F&amp;'5) Release_Track'!$G:$G,'5) Release_Track'!$I:$I},2,0), or(and(not(isblank($B570)),$B570=$B569,$A570&lt;&gt;$A569),and(not(isblank($A570)),$A570=$A569,$B570&lt;&gt;$B569)),"ID LISTS UNALIGNED",and($A570&lt;&gt;"",countif('5) Release_Track'!$F:$F,$A570)=0),"NO ISRC MATCH in Release_Track",and($B570&lt;&gt;"",countif('5) Release_Track'!$G:$G,$B570)=0),"NO CATALOG ID MATCH in Release_Track",iserror(vlookup($A570&amp;$B570,'5) Release_Track'!$F:$F&amp;'5) Release_Track'!$G:$G,1,0)),"NO ISRC-CATALOG ID pair MATCH in Release_Track" )</f>
        <v/>
      </c>
      <c r="E570" s="135"/>
      <c r="F570" s="20"/>
      <c r="G570" s="203"/>
      <c r="H570" s="143" t="str">
        <f t="shared" si="1"/>
        <v/>
      </c>
      <c r="I570" s="20"/>
      <c r="J570" s="20"/>
      <c r="K570" s="20"/>
    </row>
    <row r="571">
      <c r="B571" s="116"/>
      <c r="C571" s="143" t="str">
        <f t="array" ref="C571">ifs(and(isblank($A571),isblank($B571)),"", not(iserror(vlookup($A571&amp;$B571,'5) Release_Track'!$F:$F&amp;'5) Release_Track'!$G:$G,1,0))),vlookup($A571&amp;$B571,{'5) Release_Track'!$F:$F&amp;'5) Release_Track'!$G:$G,'5) Release_Track'!$H:$H},2,0), or(and(not(isblank($B571)),$B571=$B570,$A571&lt;&gt;$A570),and(not(isblank($A571)),$A571=$A570,$B571&lt;&gt;$B570)),"ID LISTS UNALIGNED",and($A571&lt;&gt;"",countif('5) Release_Track'!$F:$F,$A571)=0),"NO ISRC MATCH in Release_Track",and($B571&lt;&gt;"",countif('5) Release_Track'!$G:$G,$B571)=0),"NO CATALOG ID MATCH in Release_Track",iserror(vlookup($A571&amp;$B571,'5) Release_Track'!$F:$F&amp;'5) Release_Track'!$G:$G,1,0)),"NO ISRC-CATALOG ID pair MATCH in Release_Track" )</f>
        <v/>
      </c>
      <c r="D571" s="143" t="str">
        <f t="array" ref="D571">ifs(and(isblank($A571),isblank($B571)),"", not(iserror(vlookup($A571&amp;$B571,'5) Release_Track'!$F:$F&amp;'5) Release_Track'!$G:$G,1,0))),vlookup($A571&amp;$B571,{'5) Release_Track'!$F:$F&amp;'5) Release_Track'!$G:$G,'5) Release_Track'!$I:$I},2,0), or(and(not(isblank($B571)),$B571=$B570,$A571&lt;&gt;$A570),and(not(isblank($A571)),$A571=$A570,$B571&lt;&gt;$B570)),"ID LISTS UNALIGNED",and($A571&lt;&gt;"",countif('5) Release_Track'!$F:$F,$A571)=0),"NO ISRC MATCH in Release_Track",and($B571&lt;&gt;"",countif('5) Release_Track'!$G:$G,$B571)=0),"NO CATALOG ID MATCH in Release_Track",iserror(vlookup($A571&amp;$B571,'5) Release_Track'!$F:$F&amp;'5) Release_Track'!$G:$G,1,0)),"NO ISRC-CATALOG ID pair MATCH in Release_Track" )</f>
        <v/>
      </c>
      <c r="E571" s="135"/>
      <c r="F571" s="20"/>
      <c r="G571" s="203"/>
      <c r="H571" s="143" t="str">
        <f t="shared" si="1"/>
        <v/>
      </c>
      <c r="I571" s="20"/>
      <c r="J571" s="20"/>
      <c r="K571" s="20"/>
    </row>
    <row r="572">
      <c r="B572" s="116"/>
      <c r="C572" s="143" t="str">
        <f t="array" ref="C572">ifs(and(isblank($A572),isblank($B572)),"", not(iserror(vlookup($A572&amp;$B572,'5) Release_Track'!$F:$F&amp;'5) Release_Track'!$G:$G,1,0))),vlookup($A572&amp;$B572,{'5) Release_Track'!$F:$F&amp;'5) Release_Track'!$G:$G,'5) Release_Track'!$H:$H},2,0), or(and(not(isblank($B572)),$B572=$B571,$A572&lt;&gt;$A571),and(not(isblank($A572)),$A572=$A571,$B572&lt;&gt;$B571)),"ID LISTS UNALIGNED",and($A572&lt;&gt;"",countif('5) Release_Track'!$F:$F,$A572)=0),"NO ISRC MATCH in Release_Track",and($B572&lt;&gt;"",countif('5) Release_Track'!$G:$G,$B572)=0),"NO CATALOG ID MATCH in Release_Track",iserror(vlookup($A572&amp;$B572,'5) Release_Track'!$F:$F&amp;'5) Release_Track'!$G:$G,1,0)),"NO ISRC-CATALOG ID pair MATCH in Release_Track" )</f>
        <v/>
      </c>
      <c r="D572" s="143" t="str">
        <f t="array" ref="D572">ifs(and(isblank($A572),isblank($B572)),"", not(iserror(vlookup($A572&amp;$B572,'5) Release_Track'!$F:$F&amp;'5) Release_Track'!$G:$G,1,0))),vlookup($A572&amp;$B572,{'5) Release_Track'!$F:$F&amp;'5) Release_Track'!$G:$G,'5) Release_Track'!$I:$I},2,0), or(and(not(isblank($B572)),$B572=$B571,$A572&lt;&gt;$A571),and(not(isblank($A572)),$A572=$A571,$B572&lt;&gt;$B571)),"ID LISTS UNALIGNED",and($A572&lt;&gt;"",countif('5) Release_Track'!$F:$F,$A572)=0),"NO ISRC MATCH in Release_Track",and($B572&lt;&gt;"",countif('5) Release_Track'!$G:$G,$B572)=0),"NO CATALOG ID MATCH in Release_Track",iserror(vlookup($A572&amp;$B572,'5) Release_Track'!$F:$F&amp;'5) Release_Track'!$G:$G,1,0)),"NO ISRC-CATALOG ID pair MATCH in Release_Track" )</f>
        <v/>
      </c>
      <c r="E572" s="135"/>
      <c r="F572" s="20"/>
      <c r="G572" s="203"/>
      <c r="H572" s="143" t="str">
        <f t="shared" si="1"/>
        <v/>
      </c>
      <c r="I572" s="20"/>
      <c r="J572" s="20"/>
      <c r="K572" s="20"/>
    </row>
    <row r="573">
      <c r="B573" s="116"/>
      <c r="C573" s="143" t="str">
        <f t="array" ref="C573">ifs(and(isblank($A573),isblank($B573)),"", not(iserror(vlookup($A573&amp;$B573,'5) Release_Track'!$F:$F&amp;'5) Release_Track'!$G:$G,1,0))),vlookup($A573&amp;$B573,{'5) Release_Track'!$F:$F&amp;'5) Release_Track'!$G:$G,'5) Release_Track'!$H:$H},2,0), or(and(not(isblank($B573)),$B573=$B572,$A573&lt;&gt;$A572),and(not(isblank($A573)),$A573=$A572,$B573&lt;&gt;$B572)),"ID LISTS UNALIGNED",and($A573&lt;&gt;"",countif('5) Release_Track'!$F:$F,$A573)=0),"NO ISRC MATCH in Release_Track",and($B573&lt;&gt;"",countif('5) Release_Track'!$G:$G,$B573)=0),"NO CATALOG ID MATCH in Release_Track",iserror(vlookup($A573&amp;$B573,'5) Release_Track'!$F:$F&amp;'5) Release_Track'!$G:$G,1,0)),"NO ISRC-CATALOG ID pair MATCH in Release_Track" )</f>
        <v/>
      </c>
      <c r="D573" s="143" t="str">
        <f t="array" ref="D573">ifs(and(isblank($A573),isblank($B573)),"", not(iserror(vlookup($A573&amp;$B573,'5) Release_Track'!$F:$F&amp;'5) Release_Track'!$G:$G,1,0))),vlookup($A573&amp;$B573,{'5) Release_Track'!$F:$F&amp;'5) Release_Track'!$G:$G,'5) Release_Track'!$I:$I},2,0), or(and(not(isblank($B573)),$B573=$B572,$A573&lt;&gt;$A572),and(not(isblank($A573)),$A573=$A572,$B573&lt;&gt;$B572)),"ID LISTS UNALIGNED",and($A573&lt;&gt;"",countif('5) Release_Track'!$F:$F,$A573)=0),"NO ISRC MATCH in Release_Track",and($B573&lt;&gt;"",countif('5) Release_Track'!$G:$G,$B573)=0),"NO CATALOG ID MATCH in Release_Track",iserror(vlookup($A573&amp;$B573,'5) Release_Track'!$F:$F&amp;'5) Release_Track'!$G:$G,1,0)),"NO ISRC-CATALOG ID pair MATCH in Release_Track" )</f>
        <v/>
      </c>
      <c r="E573" s="135"/>
      <c r="F573" s="20"/>
      <c r="G573" s="203"/>
      <c r="H573" s="143" t="str">
        <f t="shared" si="1"/>
        <v/>
      </c>
      <c r="I573" s="20"/>
      <c r="J573" s="20"/>
      <c r="K573" s="20"/>
    </row>
    <row r="574">
      <c r="B574" s="116"/>
      <c r="C574" s="143" t="str">
        <f t="array" ref="C574">ifs(and(isblank($A574),isblank($B574)),"", not(iserror(vlookup($A574&amp;$B574,'5) Release_Track'!$F:$F&amp;'5) Release_Track'!$G:$G,1,0))),vlookup($A574&amp;$B574,{'5) Release_Track'!$F:$F&amp;'5) Release_Track'!$G:$G,'5) Release_Track'!$H:$H},2,0), or(and(not(isblank($B574)),$B574=$B573,$A574&lt;&gt;$A573),and(not(isblank($A574)),$A574=$A573,$B574&lt;&gt;$B573)),"ID LISTS UNALIGNED",and($A574&lt;&gt;"",countif('5) Release_Track'!$F:$F,$A574)=0),"NO ISRC MATCH in Release_Track",and($B574&lt;&gt;"",countif('5) Release_Track'!$G:$G,$B574)=0),"NO CATALOG ID MATCH in Release_Track",iserror(vlookup($A574&amp;$B574,'5) Release_Track'!$F:$F&amp;'5) Release_Track'!$G:$G,1,0)),"NO ISRC-CATALOG ID pair MATCH in Release_Track" )</f>
        <v/>
      </c>
      <c r="D574" s="143" t="str">
        <f t="array" ref="D574">ifs(and(isblank($A574),isblank($B574)),"", not(iserror(vlookup($A574&amp;$B574,'5) Release_Track'!$F:$F&amp;'5) Release_Track'!$G:$G,1,0))),vlookup($A574&amp;$B574,{'5) Release_Track'!$F:$F&amp;'5) Release_Track'!$G:$G,'5) Release_Track'!$I:$I},2,0), or(and(not(isblank($B574)),$B574=$B573,$A574&lt;&gt;$A573),and(not(isblank($A574)),$A574=$A573,$B574&lt;&gt;$B573)),"ID LISTS UNALIGNED",and($A574&lt;&gt;"",countif('5) Release_Track'!$F:$F,$A574)=0),"NO ISRC MATCH in Release_Track",and($B574&lt;&gt;"",countif('5) Release_Track'!$G:$G,$B574)=0),"NO CATALOG ID MATCH in Release_Track",iserror(vlookup($A574&amp;$B574,'5) Release_Track'!$F:$F&amp;'5) Release_Track'!$G:$G,1,0)),"NO ISRC-CATALOG ID pair MATCH in Release_Track" )</f>
        <v/>
      </c>
      <c r="E574" s="135"/>
      <c r="F574" s="20"/>
      <c r="G574" s="203"/>
      <c r="H574" s="143" t="str">
        <f t="shared" si="1"/>
        <v/>
      </c>
      <c r="I574" s="20"/>
      <c r="J574" s="20"/>
      <c r="K574" s="20"/>
    </row>
    <row r="575">
      <c r="B575" s="116"/>
      <c r="C575" s="143" t="str">
        <f t="array" ref="C575">ifs(and(isblank($A575),isblank($B575)),"", not(iserror(vlookup($A575&amp;$B575,'5) Release_Track'!$F:$F&amp;'5) Release_Track'!$G:$G,1,0))),vlookup($A575&amp;$B575,{'5) Release_Track'!$F:$F&amp;'5) Release_Track'!$G:$G,'5) Release_Track'!$H:$H},2,0), or(and(not(isblank($B575)),$B575=$B574,$A575&lt;&gt;$A574),and(not(isblank($A575)),$A575=$A574,$B575&lt;&gt;$B574)),"ID LISTS UNALIGNED",and($A575&lt;&gt;"",countif('5) Release_Track'!$F:$F,$A575)=0),"NO ISRC MATCH in Release_Track",and($B575&lt;&gt;"",countif('5) Release_Track'!$G:$G,$B575)=0),"NO CATALOG ID MATCH in Release_Track",iserror(vlookup($A575&amp;$B575,'5) Release_Track'!$F:$F&amp;'5) Release_Track'!$G:$G,1,0)),"NO ISRC-CATALOG ID pair MATCH in Release_Track" )</f>
        <v/>
      </c>
      <c r="D575" s="143" t="str">
        <f t="array" ref="D575">ifs(and(isblank($A575),isblank($B575)),"", not(iserror(vlookup($A575&amp;$B575,'5) Release_Track'!$F:$F&amp;'5) Release_Track'!$G:$G,1,0))),vlookup($A575&amp;$B575,{'5) Release_Track'!$F:$F&amp;'5) Release_Track'!$G:$G,'5) Release_Track'!$I:$I},2,0), or(and(not(isblank($B575)),$B575=$B574,$A575&lt;&gt;$A574),and(not(isblank($A575)),$A575=$A574,$B575&lt;&gt;$B574)),"ID LISTS UNALIGNED",and($A575&lt;&gt;"",countif('5) Release_Track'!$F:$F,$A575)=0),"NO ISRC MATCH in Release_Track",and($B575&lt;&gt;"",countif('5) Release_Track'!$G:$G,$B575)=0),"NO CATALOG ID MATCH in Release_Track",iserror(vlookup($A575&amp;$B575,'5) Release_Track'!$F:$F&amp;'5) Release_Track'!$G:$G,1,0)),"NO ISRC-CATALOG ID pair MATCH in Release_Track" )</f>
        <v/>
      </c>
      <c r="E575" s="135"/>
      <c r="F575" s="20"/>
      <c r="G575" s="203"/>
      <c r="H575" s="143" t="str">
        <f t="shared" si="1"/>
        <v/>
      </c>
      <c r="I575" s="20"/>
      <c r="J575" s="20"/>
      <c r="K575" s="20"/>
    </row>
    <row r="576">
      <c r="B576" s="116"/>
      <c r="C576" s="143" t="str">
        <f t="array" ref="C576">ifs(and(isblank($A576),isblank($B576)),"", not(iserror(vlookup($A576&amp;$B576,'5) Release_Track'!$F:$F&amp;'5) Release_Track'!$G:$G,1,0))),vlookup($A576&amp;$B576,{'5) Release_Track'!$F:$F&amp;'5) Release_Track'!$G:$G,'5) Release_Track'!$H:$H},2,0), or(and(not(isblank($B576)),$B576=$B575,$A576&lt;&gt;$A575),and(not(isblank($A576)),$A576=$A575,$B576&lt;&gt;$B575)),"ID LISTS UNALIGNED",and($A576&lt;&gt;"",countif('5) Release_Track'!$F:$F,$A576)=0),"NO ISRC MATCH in Release_Track",and($B576&lt;&gt;"",countif('5) Release_Track'!$G:$G,$B576)=0),"NO CATALOG ID MATCH in Release_Track",iserror(vlookup($A576&amp;$B576,'5) Release_Track'!$F:$F&amp;'5) Release_Track'!$G:$G,1,0)),"NO ISRC-CATALOG ID pair MATCH in Release_Track" )</f>
        <v/>
      </c>
      <c r="D576" s="143" t="str">
        <f t="array" ref="D576">ifs(and(isblank($A576),isblank($B576)),"", not(iserror(vlookup($A576&amp;$B576,'5) Release_Track'!$F:$F&amp;'5) Release_Track'!$G:$G,1,0))),vlookup($A576&amp;$B576,{'5) Release_Track'!$F:$F&amp;'5) Release_Track'!$G:$G,'5) Release_Track'!$I:$I},2,0), or(and(not(isblank($B576)),$B576=$B575,$A576&lt;&gt;$A575),and(not(isblank($A576)),$A576=$A575,$B576&lt;&gt;$B575)),"ID LISTS UNALIGNED",and($A576&lt;&gt;"",countif('5) Release_Track'!$F:$F,$A576)=0),"NO ISRC MATCH in Release_Track",and($B576&lt;&gt;"",countif('5) Release_Track'!$G:$G,$B576)=0),"NO CATALOG ID MATCH in Release_Track",iserror(vlookup($A576&amp;$B576,'5) Release_Track'!$F:$F&amp;'5) Release_Track'!$G:$G,1,0)),"NO ISRC-CATALOG ID pair MATCH in Release_Track" )</f>
        <v/>
      </c>
      <c r="E576" s="135"/>
      <c r="F576" s="20"/>
      <c r="G576" s="203"/>
      <c r="H576" s="143" t="str">
        <f t="shared" si="1"/>
        <v/>
      </c>
      <c r="I576" s="20"/>
      <c r="J576" s="20"/>
      <c r="K576" s="20"/>
    </row>
    <row r="577">
      <c r="B577" s="116"/>
      <c r="C577" s="143" t="str">
        <f t="array" ref="C577">ifs(and(isblank($A577),isblank($B577)),"", not(iserror(vlookup($A577&amp;$B577,'5) Release_Track'!$F:$F&amp;'5) Release_Track'!$G:$G,1,0))),vlookup($A577&amp;$B577,{'5) Release_Track'!$F:$F&amp;'5) Release_Track'!$G:$G,'5) Release_Track'!$H:$H},2,0), or(and(not(isblank($B577)),$B577=$B576,$A577&lt;&gt;$A576),and(not(isblank($A577)),$A577=$A576,$B577&lt;&gt;$B576)),"ID LISTS UNALIGNED",and($A577&lt;&gt;"",countif('5) Release_Track'!$F:$F,$A577)=0),"NO ISRC MATCH in Release_Track",and($B577&lt;&gt;"",countif('5) Release_Track'!$G:$G,$B577)=0),"NO CATALOG ID MATCH in Release_Track",iserror(vlookup($A577&amp;$B577,'5) Release_Track'!$F:$F&amp;'5) Release_Track'!$G:$G,1,0)),"NO ISRC-CATALOG ID pair MATCH in Release_Track" )</f>
        <v/>
      </c>
      <c r="D577" s="143" t="str">
        <f t="array" ref="D577">ifs(and(isblank($A577),isblank($B577)),"", not(iserror(vlookup($A577&amp;$B577,'5) Release_Track'!$F:$F&amp;'5) Release_Track'!$G:$G,1,0))),vlookup($A577&amp;$B577,{'5) Release_Track'!$F:$F&amp;'5) Release_Track'!$G:$G,'5) Release_Track'!$I:$I},2,0), or(and(not(isblank($B577)),$B577=$B576,$A577&lt;&gt;$A576),and(not(isblank($A577)),$A577=$A576,$B577&lt;&gt;$B576)),"ID LISTS UNALIGNED",and($A577&lt;&gt;"",countif('5) Release_Track'!$F:$F,$A577)=0),"NO ISRC MATCH in Release_Track",and($B577&lt;&gt;"",countif('5) Release_Track'!$G:$G,$B577)=0),"NO CATALOG ID MATCH in Release_Track",iserror(vlookup($A577&amp;$B577,'5) Release_Track'!$F:$F&amp;'5) Release_Track'!$G:$G,1,0)),"NO ISRC-CATALOG ID pair MATCH in Release_Track" )</f>
        <v/>
      </c>
      <c r="E577" s="135"/>
      <c r="F577" s="20"/>
      <c r="G577" s="203"/>
      <c r="H577" s="143" t="str">
        <f t="shared" si="1"/>
        <v/>
      </c>
      <c r="I577" s="20"/>
      <c r="J577" s="20"/>
      <c r="K577" s="20"/>
    </row>
    <row r="578">
      <c r="B578" s="116"/>
      <c r="C578" s="143" t="str">
        <f t="array" ref="C578">ifs(and(isblank($A578),isblank($B578)),"", not(iserror(vlookup($A578&amp;$B578,'5) Release_Track'!$F:$F&amp;'5) Release_Track'!$G:$G,1,0))),vlookup($A578&amp;$B578,{'5) Release_Track'!$F:$F&amp;'5) Release_Track'!$G:$G,'5) Release_Track'!$H:$H},2,0), or(and(not(isblank($B578)),$B578=$B577,$A578&lt;&gt;$A577),and(not(isblank($A578)),$A578=$A577,$B578&lt;&gt;$B577)),"ID LISTS UNALIGNED",and($A578&lt;&gt;"",countif('5) Release_Track'!$F:$F,$A578)=0),"NO ISRC MATCH in Release_Track",and($B578&lt;&gt;"",countif('5) Release_Track'!$G:$G,$B578)=0),"NO CATALOG ID MATCH in Release_Track",iserror(vlookup($A578&amp;$B578,'5) Release_Track'!$F:$F&amp;'5) Release_Track'!$G:$G,1,0)),"NO ISRC-CATALOG ID pair MATCH in Release_Track" )</f>
        <v/>
      </c>
      <c r="D578" s="143" t="str">
        <f t="array" ref="D578">ifs(and(isblank($A578),isblank($B578)),"", not(iserror(vlookup($A578&amp;$B578,'5) Release_Track'!$F:$F&amp;'5) Release_Track'!$G:$G,1,0))),vlookup($A578&amp;$B578,{'5) Release_Track'!$F:$F&amp;'5) Release_Track'!$G:$G,'5) Release_Track'!$I:$I},2,0), or(and(not(isblank($B578)),$B578=$B577,$A578&lt;&gt;$A577),and(not(isblank($A578)),$A578=$A577,$B578&lt;&gt;$B577)),"ID LISTS UNALIGNED",and($A578&lt;&gt;"",countif('5) Release_Track'!$F:$F,$A578)=0),"NO ISRC MATCH in Release_Track",and($B578&lt;&gt;"",countif('5) Release_Track'!$G:$G,$B578)=0),"NO CATALOG ID MATCH in Release_Track",iserror(vlookup($A578&amp;$B578,'5) Release_Track'!$F:$F&amp;'5) Release_Track'!$G:$G,1,0)),"NO ISRC-CATALOG ID pair MATCH in Release_Track" )</f>
        <v/>
      </c>
      <c r="E578" s="135"/>
      <c r="F578" s="20"/>
      <c r="G578" s="203"/>
      <c r="H578" s="143" t="str">
        <f t="shared" si="1"/>
        <v/>
      </c>
      <c r="I578" s="20"/>
      <c r="J578" s="20"/>
      <c r="K578" s="20"/>
    </row>
    <row r="579">
      <c r="B579" s="116"/>
      <c r="C579" s="143" t="str">
        <f t="array" ref="C579">ifs(and(isblank($A579),isblank($B579)),"", not(iserror(vlookup($A579&amp;$B579,'5) Release_Track'!$F:$F&amp;'5) Release_Track'!$G:$G,1,0))),vlookup($A579&amp;$B579,{'5) Release_Track'!$F:$F&amp;'5) Release_Track'!$G:$G,'5) Release_Track'!$H:$H},2,0), or(and(not(isblank($B579)),$B579=$B578,$A579&lt;&gt;$A578),and(not(isblank($A579)),$A579=$A578,$B579&lt;&gt;$B578)),"ID LISTS UNALIGNED",and($A579&lt;&gt;"",countif('5) Release_Track'!$F:$F,$A579)=0),"NO ISRC MATCH in Release_Track",and($B579&lt;&gt;"",countif('5) Release_Track'!$G:$G,$B579)=0),"NO CATALOG ID MATCH in Release_Track",iserror(vlookup($A579&amp;$B579,'5) Release_Track'!$F:$F&amp;'5) Release_Track'!$G:$G,1,0)),"NO ISRC-CATALOG ID pair MATCH in Release_Track" )</f>
        <v/>
      </c>
      <c r="D579" s="143" t="str">
        <f t="array" ref="D579">ifs(and(isblank($A579),isblank($B579)),"", not(iserror(vlookup($A579&amp;$B579,'5) Release_Track'!$F:$F&amp;'5) Release_Track'!$G:$G,1,0))),vlookup($A579&amp;$B579,{'5) Release_Track'!$F:$F&amp;'5) Release_Track'!$G:$G,'5) Release_Track'!$I:$I},2,0), or(and(not(isblank($B579)),$B579=$B578,$A579&lt;&gt;$A578),and(not(isblank($A579)),$A579=$A578,$B579&lt;&gt;$B578)),"ID LISTS UNALIGNED",and($A579&lt;&gt;"",countif('5) Release_Track'!$F:$F,$A579)=0),"NO ISRC MATCH in Release_Track",and($B579&lt;&gt;"",countif('5) Release_Track'!$G:$G,$B579)=0),"NO CATALOG ID MATCH in Release_Track",iserror(vlookup($A579&amp;$B579,'5) Release_Track'!$F:$F&amp;'5) Release_Track'!$G:$G,1,0)),"NO ISRC-CATALOG ID pair MATCH in Release_Track" )</f>
        <v/>
      </c>
      <c r="E579" s="135"/>
      <c r="F579" s="20"/>
      <c r="G579" s="203"/>
      <c r="H579" s="143" t="str">
        <f t="shared" si="1"/>
        <v/>
      </c>
      <c r="I579" s="20"/>
      <c r="J579" s="20"/>
      <c r="K579" s="20"/>
    </row>
    <row r="580">
      <c r="B580" s="116"/>
      <c r="C580" s="143" t="str">
        <f t="array" ref="C580">ifs(and(isblank($A580),isblank($B580)),"", not(iserror(vlookup($A580&amp;$B580,'5) Release_Track'!$F:$F&amp;'5) Release_Track'!$G:$G,1,0))),vlookup($A580&amp;$B580,{'5) Release_Track'!$F:$F&amp;'5) Release_Track'!$G:$G,'5) Release_Track'!$H:$H},2,0), or(and(not(isblank($B580)),$B580=$B579,$A580&lt;&gt;$A579),and(not(isblank($A580)),$A580=$A579,$B580&lt;&gt;$B579)),"ID LISTS UNALIGNED",and($A580&lt;&gt;"",countif('5) Release_Track'!$F:$F,$A580)=0),"NO ISRC MATCH in Release_Track",and($B580&lt;&gt;"",countif('5) Release_Track'!$G:$G,$B580)=0),"NO CATALOG ID MATCH in Release_Track",iserror(vlookup($A580&amp;$B580,'5) Release_Track'!$F:$F&amp;'5) Release_Track'!$G:$G,1,0)),"NO ISRC-CATALOG ID pair MATCH in Release_Track" )</f>
        <v/>
      </c>
      <c r="D580" s="143" t="str">
        <f t="array" ref="D580">ifs(and(isblank($A580),isblank($B580)),"", not(iserror(vlookup($A580&amp;$B580,'5) Release_Track'!$F:$F&amp;'5) Release_Track'!$G:$G,1,0))),vlookup($A580&amp;$B580,{'5) Release_Track'!$F:$F&amp;'5) Release_Track'!$G:$G,'5) Release_Track'!$I:$I},2,0), or(and(not(isblank($B580)),$B580=$B579,$A580&lt;&gt;$A579),and(not(isblank($A580)),$A580=$A579,$B580&lt;&gt;$B579)),"ID LISTS UNALIGNED",and($A580&lt;&gt;"",countif('5) Release_Track'!$F:$F,$A580)=0),"NO ISRC MATCH in Release_Track",and($B580&lt;&gt;"",countif('5) Release_Track'!$G:$G,$B580)=0),"NO CATALOG ID MATCH in Release_Track",iserror(vlookup($A580&amp;$B580,'5) Release_Track'!$F:$F&amp;'5) Release_Track'!$G:$G,1,0)),"NO ISRC-CATALOG ID pair MATCH in Release_Track" )</f>
        <v/>
      </c>
      <c r="E580" s="135"/>
      <c r="F580" s="20"/>
      <c r="G580" s="203"/>
      <c r="H580" s="143" t="str">
        <f t="shared" si="1"/>
        <v/>
      </c>
      <c r="I580" s="20"/>
      <c r="J580" s="20"/>
      <c r="K580" s="20"/>
    </row>
    <row r="581">
      <c r="B581" s="116"/>
      <c r="C581" s="143" t="str">
        <f t="array" ref="C581">ifs(and(isblank($A581),isblank($B581)),"", not(iserror(vlookup($A581&amp;$B581,'5) Release_Track'!$F:$F&amp;'5) Release_Track'!$G:$G,1,0))),vlookup($A581&amp;$B581,{'5) Release_Track'!$F:$F&amp;'5) Release_Track'!$G:$G,'5) Release_Track'!$H:$H},2,0), or(and(not(isblank($B581)),$B581=$B580,$A581&lt;&gt;$A580),and(not(isblank($A581)),$A581=$A580,$B581&lt;&gt;$B580)),"ID LISTS UNALIGNED",and($A581&lt;&gt;"",countif('5) Release_Track'!$F:$F,$A581)=0),"NO ISRC MATCH in Release_Track",and($B581&lt;&gt;"",countif('5) Release_Track'!$G:$G,$B581)=0),"NO CATALOG ID MATCH in Release_Track",iserror(vlookup($A581&amp;$B581,'5) Release_Track'!$F:$F&amp;'5) Release_Track'!$G:$G,1,0)),"NO ISRC-CATALOG ID pair MATCH in Release_Track" )</f>
        <v/>
      </c>
      <c r="D581" s="143" t="str">
        <f t="array" ref="D581">ifs(and(isblank($A581),isblank($B581)),"", not(iserror(vlookup($A581&amp;$B581,'5) Release_Track'!$F:$F&amp;'5) Release_Track'!$G:$G,1,0))),vlookup($A581&amp;$B581,{'5) Release_Track'!$F:$F&amp;'5) Release_Track'!$G:$G,'5) Release_Track'!$I:$I},2,0), or(and(not(isblank($B581)),$B581=$B580,$A581&lt;&gt;$A580),and(not(isblank($A581)),$A581=$A580,$B581&lt;&gt;$B580)),"ID LISTS UNALIGNED",and($A581&lt;&gt;"",countif('5) Release_Track'!$F:$F,$A581)=0),"NO ISRC MATCH in Release_Track",and($B581&lt;&gt;"",countif('5) Release_Track'!$G:$G,$B581)=0),"NO CATALOG ID MATCH in Release_Track",iserror(vlookup($A581&amp;$B581,'5) Release_Track'!$F:$F&amp;'5) Release_Track'!$G:$G,1,0)),"NO ISRC-CATALOG ID pair MATCH in Release_Track" )</f>
        <v/>
      </c>
      <c r="E581" s="135"/>
      <c r="F581" s="20"/>
      <c r="G581" s="203"/>
      <c r="H581" s="143" t="str">
        <f t="shared" si="1"/>
        <v/>
      </c>
      <c r="I581" s="20"/>
      <c r="J581" s="20"/>
      <c r="K581" s="20"/>
    </row>
    <row r="582">
      <c r="B582" s="116"/>
      <c r="C582" s="143" t="str">
        <f t="array" ref="C582">ifs(and(isblank($A582),isblank($B582)),"", not(iserror(vlookup($A582&amp;$B582,'5) Release_Track'!$F:$F&amp;'5) Release_Track'!$G:$G,1,0))),vlookup($A582&amp;$B582,{'5) Release_Track'!$F:$F&amp;'5) Release_Track'!$G:$G,'5) Release_Track'!$H:$H},2,0), or(and(not(isblank($B582)),$B582=$B581,$A582&lt;&gt;$A581),and(not(isblank($A582)),$A582=$A581,$B582&lt;&gt;$B581)),"ID LISTS UNALIGNED",and($A582&lt;&gt;"",countif('5) Release_Track'!$F:$F,$A582)=0),"NO ISRC MATCH in Release_Track",and($B582&lt;&gt;"",countif('5) Release_Track'!$G:$G,$B582)=0),"NO CATALOG ID MATCH in Release_Track",iserror(vlookup($A582&amp;$B582,'5) Release_Track'!$F:$F&amp;'5) Release_Track'!$G:$G,1,0)),"NO ISRC-CATALOG ID pair MATCH in Release_Track" )</f>
        <v/>
      </c>
      <c r="D582" s="143" t="str">
        <f t="array" ref="D582">ifs(and(isblank($A582),isblank($B582)),"", not(iserror(vlookup($A582&amp;$B582,'5) Release_Track'!$F:$F&amp;'5) Release_Track'!$G:$G,1,0))),vlookup($A582&amp;$B582,{'5) Release_Track'!$F:$F&amp;'5) Release_Track'!$G:$G,'5) Release_Track'!$I:$I},2,0), or(and(not(isblank($B582)),$B582=$B581,$A582&lt;&gt;$A581),and(not(isblank($A582)),$A582=$A581,$B582&lt;&gt;$B581)),"ID LISTS UNALIGNED",and($A582&lt;&gt;"",countif('5) Release_Track'!$F:$F,$A582)=0),"NO ISRC MATCH in Release_Track",and($B582&lt;&gt;"",countif('5) Release_Track'!$G:$G,$B582)=0),"NO CATALOG ID MATCH in Release_Track",iserror(vlookup($A582&amp;$B582,'5) Release_Track'!$F:$F&amp;'5) Release_Track'!$G:$G,1,0)),"NO ISRC-CATALOG ID pair MATCH in Release_Track" )</f>
        <v/>
      </c>
      <c r="E582" s="135"/>
      <c r="F582" s="20"/>
      <c r="G582" s="203"/>
      <c r="H582" s="143" t="str">
        <f t="shared" si="1"/>
        <v/>
      </c>
      <c r="I582" s="20"/>
      <c r="J582" s="20"/>
      <c r="K582" s="20"/>
    </row>
    <row r="583">
      <c r="B583" s="116"/>
      <c r="C583" s="143" t="str">
        <f t="array" ref="C583">ifs(and(isblank($A583),isblank($B583)),"", not(iserror(vlookup($A583&amp;$B583,'5) Release_Track'!$F:$F&amp;'5) Release_Track'!$G:$G,1,0))),vlookup($A583&amp;$B583,{'5) Release_Track'!$F:$F&amp;'5) Release_Track'!$G:$G,'5) Release_Track'!$H:$H},2,0), or(and(not(isblank($B583)),$B583=$B582,$A583&lt;&gt;$A582),and(not(isblank($A583)),$A583=$A582,$B583&lt;&gt;$B582)),"ID LISTS UNALIGNED",and($A583&lt;&gt;"",countif('5) Release_Track'!$F:$F,$A583)=0),"NO ISRC MATCH in Release_Track",and($B583&lt;&gt;"",countif('5) Release_Track'!$G:$G,$B583)=0),"NO CATALOG ID MATCH in Release_Track",iserror(vlookup($A583&amp;$B583,'5) Release_Track'!$F:$F&amp;'5) Release_Track'!$G:$G,1,0)),"NO ISRC-CATALOG ID pair MATCH in Release_Track" )</f>
        <v/>
      </c>
      <c r="D583" s="143" t="str">
        <f t="array" ref="D583">ifs(and(isblank($A583),isblank($B583)),"", not(iserror(vlookup($A583&amp;$B583,'5) Release_Track'!$F:$F&amp;'5) Release_Track'!$G:$G,1,0))),vlookup($A583&amp;$B583,{'5) Release_Track'!$F:$F&amp;'5) Release_Track'!$G:$G,'5) Release_Track'!$I:$I},2,0), or(and(not(isblank($B583)),$B583=$B582,$A583&lt;&gt;$A582),and(not(isblank($A583)),$A583=$A582,$B583&lt;&gt;$B582)),"ID LISTS UNALIGNED",and($A583&lt;&gt;"",countif('5) Release_Track'!$F:$F,$A583)=0),"NO ISRC MATCH in Release_Track",and($B583&lt;&gt;"",countif('5) Release_Track'!$G:$G,$B583)=0),"NO CATALOG ID MATCH in Release_Track",iserror(vlookup($A583&amp;$B583,'5) Release_Track'!$F:$F&amp;'5) Release_Track'!$G:$G,1,0)),"NO ISRC-CATALOG ID pair MATCH in Release_Track" )</f>
        <v/>
      </c>
      <c r="E583" s="135"/>
      <c r="F583" s="20"/>
      <c r="G583" s="203"/>
      <c r="H583" s="143" t="str">
        <f t="shared" si="1"/>
        <v/>
      </c>
      <c r="I583" s="20"/>
      <c r="J583" s="20"/>
      <c r="K583" s="20"/>
    </row>
    <row r="584">
      <c r="B584" s="116"/>
      <c r="C584" s="143" t="str">
        <f t="array" ref="C584">ifs(and(isblank($A584),isblank($B584)),"", not(iserror(vlookup($A584&amp;$B584,'5) Release_Track'!$F:$F&amp;'5) Release_Track'!$G:$G,1,0))),vlookup($A584&amp;$B584,{'5) Release_Track'!$F:$F&amp;'5) Release_Track'!$G:$G,'5) Release_Track'!$H:$H},2,0), or(and(not(isblank($B584)),$B584=$B583,$A584&lt;&gt;$A583),and(not(isblank($A584)),$A584=$A583,$B584&lt;&gt;$B583)),"ID LISTS UNALIGNED",and($A584&lt;&gt;"",countif('5) Release_Track'!$F:$F,$A584)=0),"NO ISRC MATCH in Release_Track",and($B584&lt;&gt;"",countif('5) Release_Track'!$G:$G,$B584)=0),"NO CATALOG ID MATCH in Release_Track",iserror(vlookup($A584&amp;$B584,'5) Release_Track'!$F:$F&amp;'5) Release_Track'!$G:$G,1,0)),"NO ISRC-CATALOG ID pair MATCH in Release_Track" )</f>
        <v/>
      </c>
      <c r="D584" s="143" t="str">
        <f t="array" ref="D584">ifs(and(isblank($A584),isblank($B584)),"", not(iserror(vlookup($A584&amp;$B584,'5) Release_Track'!$F:$F&amp;'5) Release_Track'!$G:$G,1,0))),vlookup($A584&amp;$B584,{'5) Release_Track'!$F:$F&amp;'5) Release_Track'!$G:$G,'5) Release_Track'!$I:$I},2,0), or(and(not(isblank($B584)),$B584=$B583,$A584&lt;&gt;$A583),and(not(isblank($A584)),$A584=$A583,$B584&lt;&gt;$B583)),"ID LISTS UNALIGNED",and($A584&lt;&gt;"",countif('5) Release_Track'!$F:$F,$A584)=0),"NO ISRC MATCH in Release_Track",and($B584&lt;&gt;"",countif('5) Release_Track'!$G:$G,$B584)=0),"NO CATALOG ID MATCH in Release_Track",iserror(vlookup($A584&amp;$B584,'5) Release_Track'!$F:$F&amp;'5) Release_Track'!$G:$G,1,0)),"NO ISRC-CATALOG ID pair MATCH in Release_Track" )</f>
        <v/>
      </c>
      <c r="E584" s="135"/>
      <c r="F584" s="20"/>
      <c r="G584" s="203"/>
      <c r="H584" s="143" t="str">
        <f t="shared" si="1"/>
        <v/>
      </c>
      <c r="I584" s="20"/>
      <c r="J584" s="20"/>
      <c r="K584" s="20"/>
    </row>
    <row r="585">
      <c r="B585" s="116"/>
      <c r="C585" s="143" t="str">
        <f t="array" ref="C585">ifs(and(isblank($A585),isblank($B585)),"", not(iserror(vlookup($A585&amp;$B585,'5) Release_Track'!$F:$F&amp;'5) Release_Track'!$G:$G,1,0))),vlookup($A585&amp;$B585,{'5) Release_Track'!$F:$F&amp;'5) Release_Track'!$G:$G,'5) Release_Track'!$H:$H},2,0), or(and(not(isblank($B585)),$B585=$B584,$A585&lt;&gt;$A584),and(not(isblank($A585)),$A585=$A584,$B585&lt;&gt;$B584)),"ID LISTS UNALIGNED",and($A585&lt;&gt;"",countif('5) Release_Track'!$F:$F,$A585)=0),"NO ISRC MATCH in Release_Track",and($B585&lt;&gt;"",countif('5) Release_Track'!$G:$G,$B585)=0),"NO CATALOG ID MATCH in Release_Track",iserror(vlookup($A585&amp;$B585,'5) Release_Track'!$F:$F&amp;'5) Release_Track'!$G:$G,1,0)),"NO ISRC-CATALOG ID pair MATCH in Release_Track" )</f>
        <v/>
      </c>
      <c r="D585" s="143" t="str">
        <f t="array" ref="D585">ifs(and(isblank($A585),isblank($B585)),"", not(iserror(vlookup($A585&amp;$B585,'5) Release_Track'!$F:$F&amp;'5) Release_Track'!$G:$G,1,0))),vlookup($A585&amp;$B585,{'5) Release_Track'!$F:$F&amp;'5) Release_Track'!$G:$G,'5) Release_Track'!$I:$I},2,0), or(and(not(isblank($B585)),$B585=$B584,$A585&lt;&gt;$A584),and(not(isblank($A585)),$A585=$A584,$B585&lt;&gt;$B584)),"ID LISTS UNALIGNED",and($A585&lt;&gt;"",countif('5) Release_Track'!$F:$F,$A585)=0),"NO ISRC MATCH in Release_Track",and($B585&lt;&gt;"",countif('5) Release_Track'!$G:$G,$B585)=0),"NO CATALOG ID MATCH in Release_Track",iserror(vlookup($A585&amp;$B585,'5) Release_Track'!$F:$F&amp;'5) Release_Track'!$G:$G,1,0)),"NO ISRC-CATALOG ID pair MATCH in Release_Track" )</f>
        <v/>
      </c>
      <c r="E585" s="135"/>
      <c r="F585" s="20"/>
      <c r="G585" s="203"/>
      <c r="H585" s="143" t="str">
        <f t="shared" si="1"/>
        <v/>
      </c>
      <c r="I585" s="20"/>
      <c r="J585" s="20"/>
      <c r="K585" s="20"/>
    </row>
    <row r="586">
      <c r="B586" s="116"/>
      <c r="C586" s="143" t="str">
        <f t="array" ref="C586">ifs(and(isblank($A586),isblank($B586)),"", not(iserror(vlookup($A586&amp;$B586,'5) Release_Track'!$F:$F&amp;'5) Release_Track'!$G:$G,1,0))),vlookup($A586&amp;$B586,{'5) Release_Track'!$F:$F&amp;'5) Release_Track'!$G:$G,'5) Release_Track'!$H:$H},2,0), or(and(not(isblank($B586)),$B586=$B585,$A586&lt;&gt;$A585),and(not(isblank($A586)),$A586=$A585,$B586&lt;&gt;$B585)),"ID LISTS UNALIGNED",and($A586&lt;&gt;"",countif('5) Release_Track'!$F:$F,$A586)=0),"NO ISRC MATCH in Release_Track",and($B586&lt;&gt;"",countif('5) Release_Track'!$G:$G,$B586)=0),"NO CATALOG ID MATCH in Release_Track",iserror(vlookup($A586&amp;$B586,'5) Release_Track'!$F:$F&amp;'5) Release_Track'!$G:$G,1,0)),"NO ISRC-CATALOG ID pair MATCH in Release_Track" )</f>
        <v/>
      </c>
      <c r="D586" s="143" t="str">
        <f t="array" ref="D586">ifs(and(isblank($A586),isblank($B586)),"", not(iserror(vlookup($A586&amp;$B586,'5) Release_Track'!$F:$F&amp;'5) Release_Track'!$G:$G,1,0))),vlookup($A586&amp;$B586,{'5) Release_Track'!$F:$F&amp;'5) Release_Track'!$G:$G,'5) Release_Track'!$I:$I},2,0), or(and(not(isblank($B586)),$B586=$B585,$A586&lt;&gt;$A585),and(not(isblank($A586)),$A586=$A585,$B586&lt;&gt;$B585)),"ID LISTS UNALIGNED",and($A586&lt;&gt;"",countif('5) Release_Track'!$F:$F,$A586)=0),"NO ISRC MATCH in Release_Track",and($B586&lt;&gt;"",countif('5) Release_Track'!$G:$G,$B586)=0),"NO CATALOG ID MATCH in Release_Track",iserror(vlookup($A586&amp;$B586,'5) Release_Track'!$F:$F&amp;'5) Release_Track'!$G:$G,1,0)),"NO ISRC-CATALOG ID pair MATCH in Release_Track" )</f>
        <v/>
      </c>
      <c r="E586" s="135"/>
      <c r="F586" s="20"/>
      <c r="G586" s="203"/>
      <c r="H586" s="143" t="str">
        <f t="shared" si="1"/>
        <v/>
      </c>
      <c r="I586" s="20"/>
      <c r="J586" s="20"/>
      <c r="K586" s="20"/>
    </row>
    <row r="587">
      <c r="B587" s="116"/>
      <c r="C587" s="143" t="str">
        <f t="array" ref="C587">ifs(and(isblank($A587),isblank($B587)),"", not(iserror(vlookup($A587&amp;$B587,'5) Release_Track'!$F:$F&amp;'5) Release_Track'!$G:$G,1,0))),vlookup($A587&amp;$B587,{'5) Release_Track'!$F:$F&amp;'5) Release_Track'!$G:$G,'5) Release_Track'!$H:$H},2,0), or(and(not(isblank($B587)),$B587=$B586,$A587&lt;&gt;$A586),and(not(isblank($A587)),$A587=$A586,$B587&lt;&gt;$B586)),"ID LISTS UNALIGNED",and($A587&lt;&gt;"",countif('5) Release_Track'!$F:$F,$A587)=0),"NO ISRC MATCH in Release_Track",and($B587&lt;&gt;"",countif('5) Release_Track'!$G:$G,$B587)=0),"NO CATALOG ID MATCH in Release_Track",iserror(vlookup($A587&amp;$B587,'5) Release_Track'!$F:$F&amp;'5) Release_Track'!$G:$G,1,0)),"NO ISRC-CATALOG ID pair MATCH in Release_Track" )</f>
        <v/>
      </c>
      <c r="D587" s="143" t="str">
        <f t="array" ref="D587">ifs(and(isblank($A587),isblank($B587)),"", not(iserror(vlookup($A587&amp;$B587,'5) Release_Track'!$F:$F&amp;'5) Release_Track'!$G:$G,1,0))),vlookup($A587&amp;$B587,{'5) Release_Track'!$F:$F&amp;'5) Release_Track'!$G:$G,'5) Release_Track'!$I:$I},2,0), or(and(not(isblank($B587)),$B587=$B586,$A587&lt;&gt;$A586),and(not(isblank($A587)),$A587=$A586,$B587&lt;&gt;$B586)),"ID LISTS UNALIGNED",and($A587&lt;&gt;"",countif('5) Release_Track'!$F:$F,$A587)=0),"NO ISRC MATCH in Release_Track",and($B587&lt;&gt;"",countif('5) Release_Track'!$G:$G,$B587)=0),"NO CATALOG ID MATCH in Release_Track",iserror(vlookup($A587&amp;$B587,'5) Release_Track'!$F:$F&amp;'5) Release_Track'!$G:$G,1,0)),"NO ISRC-CATALOG ID pair MATCH in Release_Track" )</f>
        <v/>
      </c>
      <c r="E587" s="135"/>
      <c r="F587" s="20"/>
      <c r="G587" s="203"/>
      <c r="H587" s="143" t="str">
        <f t="shared" si="1"/>
        <v/>
      </c>
      <c r="I587" s="20"/>
      <c r="J587" s="20"/>
      <c r="K587" s="20"/>
    </row>
    <row r="588">
      <c r="B588" s="116"/>
      <c r="C588" s="143" t="str">
        <f t="array" ref="C588">ifs(and(isblank($A588),isblank($B588)),"", not(iserror(vlookup($A588&amp;$B588,'5) Release_Track'!$F:$F&amp;'5) Release_Track'!$G:$G,1,0))),vlookup($A588&amp;$B588,{'5) Release_Track'!$F:$F&amp;'5) Release_Track'!$G:$G,'5) Release_Track'!$H:$H},2,0), or(and(not(isblank($B588)),$B588=$B587,$A588&lt;&gt;$A587),and(not(isblank($A588)),$A588=$A587,$B588&lt;&gt;$B587)),"ID LISTS UNALIGNED",and($A588&lt;&gt;"",countif('5) Release_Track'!$F:$F,$A588)=0),"NO ISRC MATCH in Release_Track",and($B588&lt;&gt;"",countif('5) Release_Track'!$G:$G,$B588)=0),"NO CATALOG ID MATCH in Release_Track",iserror(vlookup($A588&amp;$B588,'5) Release_Track'!$F:$F&amp;'5) Release_Track'!$G:$G,1,0)),"NO ISRC-CATALOG ID pair MATCH in Release_Track" )</f>
        <v/>
      </c>
      <c r="D588" s="143" t="str">
        <f t="array" ref="D588">ifs(and(isblank($A588),isblank($B588)),"", not(iserror(vlookup($A588&amp;$B588,'5) Release_Track'!$F:$F&amp;'5) Release_Track'!$G:$G,1,0))),vlookup($A588&amp;$B588,{'5) Release_Track'!$F:$F&amp;'5) Release_Track'!$G:$G,'5) Release_Track'!$I:$I},2,0), or(and(not(isblank($B588)),$B588=$B587,$A588&lt;&gt;$A587),and(not(isblank($A588)),$A588=$A587,$B588&lt;&gt;$B587)),"ID LISTS UNALIGNED",and($A588&lt;&gt;"",countif('5) Release_Track'!$F:$F,$A588)=0),"NO ISRC MATCH in Release_Track",and($B588&lt;&gt;"",countif('5) Release_Track'!$G:$G,$B588)=0),"NO CATALOG ID MATCH in Release_Track",iserror(vlookup($A588&amp;$B588,'5) Release_Track'!$F:$F&amp;'5) Release_Track'!$G:$G,1,0)),"NO ISRC-CATALOG ID pair MATCH in Release_Track" )</f>
        <v/>
      </c>
      <c r="E588" s="135"/>
      <c r="F588" s="20"/>
      <c r="G588" s="203"/>
      <c r="H588" s="143" t="str">
        <f t="shared" si="1"/>
        <v/>
      </c>
      <c r="I588" s="20"/>
      <c r="J588" s="20"/>
      <c r="K588" s="20"/>
    </row>
    <row r="589">
      <c r="B589" s="116"/>
      <c r="C589" s="143" t="str">
        <f t="array" ref="C589">ifs(and(isblank($A589),isblank($B589)),"", not(iserror(vlookup($A589&amp;$B589,'5) Release_Track'!$F:$F&amp;'5) Release_Track'!$G:$G,1,0))),vlookup($A589&amp;$B589,{'5) Release_Track'!$F:$F&amp;'5) Release_Track'!$G:$G,'5) Release_Track'!$H:$H},2,0), or(and(not(isblank($B589)),$B589=$B588,$A589&lt;&gt;$A588),and(not(isblank($A589)),$A589=$A588,$B589&lt;&gt;$B588)),"ID LISTS UNALIGNED",and($A589&lt;&gt;"",countif('5) Release_Track'!$F:$F,$A589)=0),"NO ISRC MATCH in Release_Track",and($B589&lt;&gt;"",countif('5) Release_Track'!$G:$G,$B589)=0),"NO CATALOG ID MATCH in Release_Track",iserror(vlookup($A589&amp;$B589,'5) Release_Track'!$F:$F&amp;'5) Release_Track'!$G:$G,1,0)),"NO ISRC-CATALOG ID pair MATCH in Release_Track" )</f>
        <v/>
      </c>
      <c r="D589" s="143" t="str">
        <f t="array" ref="D589">ifs(and(isblank($A589),isblank($B589)),"", not(iserror(vlookup($A589&amp;$B589,'5) Release_Track'!$F:$F&amp;'5) Release_Track'!$G:$G,1,0))),vlookup($A589&amp;$B589,{'5) Release_Track'!$F:$F&amp;'5) Release_Track'!$G:$G,'5) Release_Track'!$I:$I},2,0), or(and(not(isblank($B589)),$B589=$B588,$A589&lt;&gt;$A588),and(not(isblank($A589)),$A589=$A588,$B589&lt;&gt;$B588)),"ID LISTS UNALIGNED",and($A589&lt;&gt;"",countif('5) Release_Track'!$F:$F,$A589)=0),"NO ISRC MATCH in Release_Track",and($B589&lt;&gt;"",countif('5) Release_Track'!$G:$G,$B589)=0),"NO CATALOG ID MATCH in Release_Track",iserror(vlookup($A589&amp;$B589,'5) Release_Track'!$F:$F&amp;'5) Release_Track'!$G:$G,1,0)),"NO ISRC-CATALOG ID pair MATCH in Release_Track" )</f>
        <v/>
      </c>
      <c r="E589" s="135"/>
      <c r="F589" s="20"/>
      <c r="G589" s="203"/>
      <c r="H589" s="143" t="str">
        <f t="shared" si="1"/>
        <v/>
      </c>
      <c r="I589" s="20"/>
      <c r="J589" s="20"/>
      <c r="K589" s="20"/>
    </row>
    <row r="590">
      <c r="B590" s="116"/>
      <c r="C590" s="143" t="str">
        <f t="array" ref="C590">ifs(and(isblank($A590),isblank($B590)),"", not(iserror(vlookup($A590&amp;$B590,'5) Release_Track'!$F:$F&amp;'5) Release_Track'!$G:$G,1,0))),vlookup($A590&amp;$B590,{'5) Release_Track'!$F:$F&amp;'5) Release_Track'!$G:$G,'5) Release_Track'!$H:$H},2,0), or(and(not(isblank($B590)),$B590=$B589,$A590&lt;&gt;$A589),and(not(isblank($A590)),$A590=$A589,$B590&lt;&gt;$B589)),"ID LISTS UNALIGNED",and($A590&lt;&gt;"",countif('5) Release_Track'!$F:$F,$A590)=0),"NO ISRC MATCH in Release_Track",and($B590&lt;&gt;"",countif('5) Release_Track'!$G:$G,$B590)=0),"NO CATALOG ID MATCH in Release_Track",iserror(vlookup($A590&amp;$B590,'5) Release_Track'!$F:$F&amp;'5) Release_Track'!$G:$G,1,0)),"NO ISRC-CATALOG ID pair MATCH in Release_Track" )</f>
        <v/>
      </c>
      <c r="D590" s="143" t="str">
        <f t="array" ref="D590">ifs(and(isblank($A590),isblank($B590)),"", not(iserror(vlookup($A590&amp;$B590,'5) Release_Track'!$F:$F&amp;'5) Release_Track'!$G:$G,1,0))),vlookup($A590&amp;$B590,{'5) Release_Track'!$F:$F&amp;'5) Release_Track'!$G:$G,'5) Release_Track'!$I:$I},2,0), or(and(not(isblank($B590)),$B590=$B589,$A590&lt;&gt;$A589),and(not(isblank($A590)),$A590=$A589,$B590&lt;&gt;$B589)),"ID LISTS UNALIGNED",and($A590&lt;&gt;"",countif('5) Release_Track'!$F:$F,$A590)=0),"NO ISRC MATCH in Release_Track",and($B590&lt;&gt;"",countif('5) Release_Track'!$G:$G,$B590)=0),"NO CATALOG ID MATCH in Release_Track",iserror(vlookup($A590&amp;$B590,'5) Release_Track'!$F:$F&amp;'5) Release_Track'!$G:$G,1,0)),"NO ISRC-CATALOG ID pair MATCH in Release_Track" )</f>
        <v/>
      </c>
      <c r="E590" s="135"/>
      <c r="F590" s="20"/>
      <c r="G590" s="203"/>
      <c r="H590" s="143" t="str">
        <f t="shared" si="1"/>
        <v/>
      </c>
      <c r="I590" s="20"/>
      <c r="J590" s="20"/>
      <c r="K590" s="20"/>
    </row>
    <row r="591">
      <c r="B591" s="116"/>
      <c r="C591" s="143" t="str">
        <f t="array" ref="C591">ifs(and(isblank($A591),isblank($B591)),"", not(iserror(vlookup($A591&amp;$B591,'5) Release_Track'!$F:$F&amp;'5) Release_Track'!$G:$G,1,0))),vlookup($A591&amp;$B591,{'5) Release_Track'!$F:$F&amp;'5) Release_Track'!$G:$G,'5) Release_Track'!$H:$H},2,0), or(and(not(isblank($B591)),$B591=$B590,$A591&lt;&gt;$A590),and(not(isblank($A591)),$A591=$A590,$B591&lt;&gt;$B590)),"ID LISTS UNALIGNED",and($A591&lt;&gt;"",countif('5) Release_Track'!$F:$F,$A591)=0),"NO ISRC MATCH in Release_Track",and($B591&lt;&gt;"",countif('5) Release_Track'!$G:$G,$B591)=0),"NO CATALOG ID MATCH in Release_Track",iserror(vlookup($A591&amp;$B591,'5) Release_Track'!$F:$F&amp;'5) Release_Track'!$G:$G,1,0)),"NO ISRC-CATALOG ID pair MATCH in Release_Track" )</f>
        <v/>
      </c>
      <c r="D591" s="143" t="str">
        <f t="array" ref="D591">ifs(and(isblank($A591),isblank($B591)),"", not(iserror(vlookup($A591&amp;$B591,'5) Release_Track'!$F:$F&amp;'5) Release_Track'!$G:$G,1,0))),vlookup($A591&amp;$B591,{'5) Release_Track'!$F:$F&amp;'5) Release_Track'!$G:$G,'5) Release_Track'!$I:$I},2,0), or(and(not(isblank($B591)),$B591=$B590,$A591&lt;&gt;$A590),and(not(isblank($A591)),$A591=$A590,$B591&lt;&gt;$B590)),"ID LISTS UNALIGNED",and($A591&lt;&gt;"",countif('5) Release_Track'!$F:$F,$A591)=0),"NO ISRC MATCH in Release_Track",and($B591&lt;&gt;"",countif('5) Release_Track'!$G:$G,$B591)=0),"NO CATALOG ID MATCH in Release_Track",iserror(vlookup($A591&amp;$B591,'5) Release_Track'!$F:$F&amp;'5) Release_Track'!$G:$G,1,0)),"NO ISRC-CATALOG ID pair MATCH in Release_Track" )</f>
        <v/>
      </c>
      <c r="E591" s="135"/>
      <c r="F591" s="20"/>
      <c r="G591" s="203"/>
      <c r="H591" s="143" t="str">
        <f t="shared" si="1"/>
        <v/>
      </c>
      <c r="I591" s="20"/>
      <c r="J591" s="20"/>
      <c r="K591" s="20"/>
    </row>
    <row r="592">
      <c r="B592" s="116"/>
      <c r="C592" s="143" t="str">
        <f t="array" ref="C592">ifs(and(isblank($A592),isblank($B592)),"", not(iserror(vlookup($A592&amp;$B592,'5) Release_Track'!$F:$F&amp;'5) Release_Track'!$G:$G,1,0))),vlookup($A592&amp;$B592,{'5) Release_Track'!$F:$F&amp;'5) Release_Track'!$G:$G,'5) Release_Track'!$H:$H},2,0), or(and(not(isblank($B592)),$B592=$B591,$A592&lt;&gt;$A591),and(not(isblank($A592)),$A592=$A591,$B592&lt;&gt;$B591)),"ID LISTS UNALIGNED",and($A592&lt;&gt;"",countif('5) Release_Track'!$F:$F,$A592)=0),"NO ISRC MATCH in Release_Track",and($B592&lt;&gt;"",countif('5) Release_Track'!$G:$G,$B592)=0),"NO CATALOG ID MATCH in Release_Track",iserror(vlookup($A592&amp;$B592,'5) Release_Track'!$F:$F&amp;'5) Release_Track'!$G:$G,1,0)),"NO ISRC-CATALOG ID pair MATCH in Release_Track" )</f>
        <v/>
      </c>
      <c r="D592" s="143" t="str">
        <f t="array" ref="D592">ifs(and(isblank($A592),isblank($B592)),"", not(iserror(vlookup($A592&amp;$B592,'5) Release_Track'!$F:$F&amp;'5) Release_Track'!$G:$G,1,0))),vlookup($A592&amp;$B592,{'5) Release_Track'!$F:$F&amp;'5) Release_Track'!$G:$G,'5) Release_Track'!$I:$I},2,0), or(and(not(isblank($B592)),$B592=$B591,$A592&lt;&gt;$A591),and(not(isblank($A592)),$A592=$A591,$B592&lt;&gt;$B591)),"ID LISTS UNALIGNED",and($A592&lt;&gt;"",countif('5) Release_Track'!$F:$F,$A592)=0),"NO ISRC MATCH in Release_Track",and($B592&lt;&gt;"",countif('5) Release_Track'!$G:$G,$B592)=0),"NO CATALOG ID MATCH in Release_Track",iserror(vlookup($A592&amp;$B592,'5) Release_Track'!$F:$F&amp;'5) Release_Track'!$G:$G,1,0)),"NO ISRC-CATALOG ID pair MATCH in Release_Track" )</f>
        <v/>
      </c>
      <c r="E592" s="135"/>
      <c r="F592" s="20"/>
      <c r="G592" s="203"/>
      <c r="H592" s="143" t="str">
        <f t="shared" si="1"/>
        <v/>
      </c>
      <c r="I592" s="20"/>
      <c r="J592" s="20"/>
      <c r="K592" s="20"/>
    </row>
    <row r="593">
      <c r="B593" s="116"/>
      <c r="C593" s="143" t="str">
        <f t="array" ref="C593">ifs(and(isblank($A593),isblank($B593)),"", not(iserror(vlookup($A593&amp;$B593,'5) Release_Track'!$F:$F&amp;'5) Release_Track'!$G:$G,1,0))),vlookup($A593&amp;$B593,{'5) Release_Track'!$F:$F&amp;'5) Release_Track'!$G:$G,'5) Release_Track'!$H:$H},2,0), or(and(not(isblank($B593)),$B593=$B592,$A593&lt;&gt;$A592),and(not(isblank($A593)),$A593=$A592,$B593&lt;&gt;$B592)),"ID LISTS UNALIGNED",and($A593&lt;&gt;"",countif('5) Release_Track'!$F:$F,$A593)=0),"NO ISRC MATCH in Release_Track",and($B593&lt;&gt;"",countif('5) Release_Track'!$G:$G,$B593)=0),"NO CATALOG ID MATCH in Release_Track",iserror(vlookup($A593&amp;$B593,'5) Release_Track'!$F:$F&amp;'5) Release_Track'!$G:$G,1,0)),"NO ISRC-CATALOG ID pair MATCH in Release_Track" )</f>
        <v/>
      </c>
      <c r="D593" s="143" t="str">
        <f t="array" ref="D593">ifs(and(isblank($A593),isblank($B593)),"", not(iserror(vlookup($A593&amp;$B593,'5) Release_Track'!$F:$F&amp;'5) Release_Track'!$G:$G,1,0))),vlookup($A593&amp;$B593,{'5) Release_Track'!$F:$F&amp;'5) Release_Track'!$G:$G,'5) Release_Track'!$I:$I},2,0), or(and(not(isblank($B593)),$B593=$B592,$A593&lt;&gt;$A592),and(not(isblank($A593)),$A593=$A592,$B593&lt;&gt;$B592)),"ID LISTS UNALIGNED",and($A593&lt;&gt;"",countif('5) Release_Track'!$F:$F,$A593)=0),"NO ISRC MATCH in Release_Track",and($B593&lt;&gt;"",countif('5) Release_Track'!$G:$G,$B593)=0),"NO CATALOG ID MATCH in Release_Track",iserror(vlookup($A593&amp;$B593,'5) Release_Track'!$F:$F&amp;'5) Release_Track'!$G:$G,1,0)),"NO ISRC-CATALOG ID pair MATCH in Release_Track" )</f>
        <v/>
      </c>
      <c r="E593" s="135"/>
      <c r="F593" s="20"/>
      <c r="G593" s="203"/>
      <c r="H593" s="143" t="str">
        <f t="shared" si="1"/>
        <v/>
      </c>
      <c r="I593" s="20"/>
      <c r="J593" s="20"/>
      <c r="K593" s="20"/>
    </row>
    <row r="594">
      <c r="B594" s="116"/>
      <c r="C594" s="143" t="str">
        <f t="array" ref="C594">ifs(and(isblank($A594),isblank($B594)),"", not(iserror(vlookup($A594&amp;$B594,'5) Release_Track'!$F:$F&amp;'5) Release_Track'!$G:$G,1,0))),vlookup($A594&amp;$B594,{'5) Release_Track'!$F:$F&amp;'5) Release_Track'!$G:$G,'5) Release_Track'!$H:$H},2,0), or(and(not(isblank($B594)),$B594=$B593,$A594&lt;&gt;$A593),and(not(isblank($A594)),$A594=$A593,$B594&lt;&gt;$B593)),"ID LISTS UNALIGNED",and($A594&lt;&gt;"",countif('5) Release_Track'!$F:$F,$A594)=0),"NO ISRC MATCH in Release_Track",and($B594&lt;&gt;"",countif('5) Release_Track'!$G:$G,$B594)=0),"NO CATALOG ID MATCH in Release_Track",iserror(vlookup($A594&amp;$B594,'5) Release_Track'!$F:$F&amp;'5) Release_Track'!$G:$G,1,0)),"NO ISRC-CATALOG ID pair MATCH in Release_Track" )</f>
        <v/>
      </c>
      <c r="D594" s="143" t="str">
        <f t="array" ref="D594">ifs(and(isblank($A594),isblank($B594)),"", not(iserror(vlookup($A594&amp;$B594,'5) Release_Track'!$F:$F&amp;'5) Release_Track'!$G:$G,1,0))),vlookup($A594&amp;$B594,{'5) Release_Track'!$F:$F&amp;'5) Release_Track'!$G:$G,'5) Release_Track'!$I:$I},2,0), or(and(not(isblank($B594)),$B594=$B593,$A594&lt;&gt;$A593),and(not(isblank($A594)),$A594=$A593,$B594&lt;&gt;$B593)),"ID LISTS UNALIGNED",and($A594&lt;&gt;"",countif('5) Release_Track'!$F:$F,$A594)=0),"NO ISRC MATCH in Release_Track",and($B594&lt;&gt;"",countif('5) Release_Track'!$G:$G,$B594)=0),"NO CATALOG ID MATCH in Release_Track",iserror(vlookup($A594&amp;$B594,'5) Release_Track'!$F:$F&amp;'5) Release_Track'!$G:$G,1,0)),"NO ISRC-CATALOG ID pair MATCH in Release_Track" )</f>
        <v/>
      </c>
      <c r="E594" s="135"/>
      <c r="F594" s="20"/>
      <c r="G594" s="203"/>
      <c r="H594" s="143" t="str">
        <f t="shared" si="1"/>
        <v/>
      </c>
      <c r="I594" s="20"/>
      <c r="J594" s="20"/>
      <c r="K594" s="20"/>
    </row>
    <row r="595">
      <c r="B595" s="116"/>
      <c r="C595" s="143" t="str">
        <f t="array" ref="C595">ifs(and(isblank($A595),isblank($B595)),"", not(iserror(vlookup($A595&amp;$B595,'5) Release_Track'!$F:$F&amp;'5) Release_Track'!$G:$G,1,0))),vlookup($A595&amp;$B595,{'5) Release_Track'!$F:$F&amp;'5) Release_Track'!$G:$G,'5) Release_Track'!$H:$H},2,0), or(and(not(isblank($B595)),$B595=$B594,$A595&lt;&gt;$A594),and(not(isblank($A595)),$A595=$A594,$B595&lt;&gt;$B594)),"ID LISTS UNALIGNED",and($A595&lt;&gt;"",countif('5) Release_Track'!$F:$F,$A595)=0),"NO ISRC MATCH in Release_Track",and($B595&lt;&gt;"",countif('5) Release_Track'!$G:$G,$B595)=0),"NO CATALOG ID MATCH in Release_Track",iserror(vlookup($A595&amp;$B595,'5) Release_Track'!$F:$F&amp;'5) Release_Track'!$G:$G,1,0)),"NO ISRC-CATALOG ID pair MATCH in Release_Track" )</f>
        <v/>
      </c>
      <c r="D595" s="143" t="str">
        <f t="array" ref="D595">ifs(and(isblank($A595),isblank($B595)),"", not(iserror(vlookup($A595&amp;$B595,'5) Release_Track'!$F:$F&amp;'5) Release_Track'!$G:$G,1,0))),vlookup($A595&amp;$B595,{'5) Release_Track'!$F:$F&amp;'5) Release_Track'!$G:$G,'5) Release_Track'!$I:$I},2,0), or(and(not(isblank($B595)),$B595=$B594,$A595&lt;&gt;$A594),and(not(isblank($A595)),$A595=$A594,$B595&lt;&gt;$B594)),"ID LISTS UNALIGNED",and($A595&lt;&gt;"",countif('5) Release_Track'!$F:$F,$A595)=0),"NO ISRC MATCH in Release_Track",and($B595&lt;&gt;"",countif('5) Release_Track'!$G:$G,$B595)=0),"NO CATALOG ID MATCH in Release_Track",iserror(vlookup($A595&amp;$B595,'5) Release_Track'!$F:$F&amp;'5) Release_Track'!$G:$G,1,0)),"NO ISRC-CATALOG ID pair MATCH in Release_Track" )</f>
        <v/>
      </c>
      <c r="E595" s="135"/>
      <c r="F595" s="20"/>
      <c r="G595" s="203"/>
      <c r="H595" s="143" t="str">
        <f t="shared" si="1"/>
        <v/>
      </c>
      <c r="I595" s="20"/>
      <c r="J595" s="20"/>
      <c r="K595" s="20"/>
    </row>
    <row r="596">
      <c r="B596" s="116"/>
      <c r="C596" s="143" t="str">
        <f t="array" ref="C596">ifs(and(isblank($A596),isblank($B596)),"", not(iserror(vlookup($A596&amp;$B596,'5) Release_Track'!$F:$F&amp;'5) Release_Track'!$G:$G,1,0))),vlookup($A596&amp;$B596,{'5) Release_Track'!$F:$F&amp;'5) Release_Track'!$G:$G,'5) Release_Track'!$H:$H},2,0), or(and(not(isblank($B596)),$B596=$B595,$A596&lt;&gt;$A595),and(not(isblank($A596)),$A596=$A595,$B596&lt;&gt;$B595)),"ID LISTS UNALIGNED",and($A596&lt;&gt;"",countif('5) Release_Track'!$F:$F,$A596)=0),"NO ISRC MATCH in Release_Track",and($B596&lt;&gt;"",countif('5) Release_Track'!$G:$G,$B596)=0),"NO CATALOG ID MATCH in Release_Track",iserror(vlookup($A596&amp;$B596,'5) Release_Track'!$F:$F&amp;'5) Release_Track'!$G:$G,1,0)),"NO ISRC-CATALOG ID pair MATCH in Release_Track" )</f>
        <v/>
      </c>
      <c r="D596" s="143" t="str">
        <f t="array" ref="D596">ifs(and(isblank($A596),isblank($B596)),"", not(iserror(vlookup($A596&amp;$B596,'5) Release_Track'!$F:$F&amp;'5) Release_Track'!$G:$G,1,0))),vlookup($A596&amp;$B596,{'5) Release_Track'!$F:$F&amp;'5) Release_Track'!$G:$G,'5) Release_Track'!$I:$I},2,0), or(and(not(isblank($B596)),$B596=$B595,$A596&lt;&gt;$A595),and(not(isblank($A596)),$A596=$A595,$B596&lt;&gt;$B595)),"ID LISTS UNALIGNED",and($A596&lt;&gt;"",countif('5) Release_Track'!$F:$F,$A596)=0),"NO ISRC MATCH in Release_Track",and($B596&lt;&gt;"",countif('5) Release_Track'!$G:$G,$B596)=0),"NO CATALOG ID MATCH in Release_Track",iserror(vlookup($A596&amp;$B596,'5) Release_Track'!$F:$F&amp;'5) Release_Track'!$G:$G,1,0)),"NO ISRC-CATALOG ID pair MATCH in Release_Track" )</f>
        <v/>
      </c>
      <c r="E596" s="135"/>
      <c r="F596" s="20"/>
      <c r="G596" s="203"/>
      <c r="H596" s="143" t="str">
        <f t="shared" si="1"/>
        <v/>
      </c>
      <c r="I596" s="20"/>
      <c r="J596" s="20"/>
      <c r="K596" s="20"/>
    </row>
    <row r="597">
      <c r="B597" s="116"/>
      <c r="C597" s="143" t="str">
        <f t="array" ref="C597">ifs(and(isblank($A597),isblank($B597)),"", not(iserror(vlookup($A597&amp;$B597,'5) Release_Track'!$F:$F&amp;'5) Release_Track'!$G:$G,1,0))),vlookup($A597&amp;$B597,{'5) Release_Track'!$F:$F&amp;'5) Release_Track'!$G:$G,'5) Release_Track'!$H:$H},2,0), or(and(not(isblank($B597)),$B597=$B596,$A597&lt;&gt;$A596),and(not(isblank($A597)),$A597=$A596,$B597&lt;&gt;$B596)),"ID LISTS UNALIGNED",and($A597&lt;&gt;"",countif('5) Release_Track'!$F:$F,$A597)=0),"NO ISRC MATCH in Release_Track",and($B597&lt;&gt;"",countif('5) Release_Track'!$G:$G,$B597)=0),"NO CATALOG ID MATCH in Release_Track",iserror(vlookup($A597&amp;$B597,'5) Release_Track'!$F:$F&amp;'5) Release_Track'!$G:$G,1,0)),"NO ISRC-CATALOG ID pair MATCH in Release_Track" )</f>
        <v/>
      </c>
      <c r="D597" s="143" t="str">
        <f t="array" ref="D597">ifs(and(isblank($A597),isblank($B597)),"", not(iserror(vlookup($A597&amp;$B597,'5) Release_Track'!$F:$F&amp;'5) Release_Track'!$G:$G,1,0))),vlookup($A597&amp;$B597,{'5) Release_Track'!$F:$F&amp;'5) Release_Track'!$G:$G,'5) Release_Track'!$I:$I},2,0), or(and(not(isblank($B597)),$B597=$B596,$A597&lt;&gt;$A596),and(not(isblank($A597)),$A597=$A596,$B597&lt;&gt;$B596)),"ID LISTS UNALIGNED",and($A597&lt;&gt;"",countif('5) Release_Track'!$F:$F,$A597)=0),"NO ISRC MATCH in Release_Track",and($B597&lt;&gt;"",countif('5) Release_Track'!$G:$G,$B597)=0),"NO CATALOG ID MATCH in Release_Track",iserror(vlookup($A597&amp;$B597,'5) Release_Track'!$F:$F&amp;'5) Release_Track'!$G:$G,1,0)),"NO ISRC-CATALOG ID pair MATCH in Release_Track" )</f>
        <v/>
      </c>
      <c r="E597" s="135"/>
      <c r="F597" s="20"/>
      <c r="G597" s="203"/>
      <c r="H597" s="143" t="str">
        <f t="shared" si="1"/>
        <v/>
      </c>
      <c r="I597" s="20"/>
      <c r="J597" s="20"/>
      <c r="K597" s="20"/>
    </row>
    <row r="598">
      <c r="B598" s="116"/>
      <c r="C598" s="143" t="str">
        <f t="array" ref="C598">ifs(and(isblank($A598),isblank($B598)),"", not(iserror(vlookup($A598&amp;$B598,'5) Release_Track'!$F:$F&amp;'5) Release_Track'!$G:$G,1,0))),vlookup($A598&amp;$B598,{'5) Release_Track'!$F:$F&amp;'5) Release_Track'!$G:$G,'5) Release_Track'!$H:$H},2,0), or(and(not(isblank($B598)),$B598=$B597,$A598&lt;&gt;$A597),and(not(isblank($A598)),$A598=$A597,$B598&lt;&gt;$B597)),"ID LISTS UNALIGNED",and($A598&lt;&gt;"",countif('5) Release_Track'!$F:$F,$A598)=0),"NO ISRC MATCH in Release_Track",and($B598&lt;&gt;"",countif('5) Release_Track'!$G:$G,$B598)=0),"NO CATALOG ID MATCH in Release_Track",iserror(vlookup($A598&amp;$B598,'5) Release_Track'!$F:$F&amp;'5) Release_Track'!$G:$G,1,0)),"NO ISRC-CATALOG ID pair MATCH in Release_Track" )</f>
        <v/>
      </c>
      <c r="D598" s="143" t="str">
        <f t="array" ref="D598">ifs(and(isblank($A598),isblank($B598)),"", not(iserror(vlookup($A598&amp;$B598,'5) Release_Track'!$F:$F&amp;'5) Release_Track'!$G:$G,1,0))),vlookup($A598&amp;$B598,{'5) Release_Track'!$F:$F&amp;'5) Release_Track'!$G:$G,'5) Release_Track'!$I:$I},2,0), or(and(not(isblank($B598)),$B598=$B597,$A598&lt;&gt;$A597),and(not(isblank($A598)),$A598=$A597,$B598&lt;&gt;$B597)),"ID LISTS UNALIGNED",and($A598&lt;&gt;"",countif('5) Release_Track'!$F:$F,$A598)=0),"NO ISRC MATCH in Release_Track",and($B598&lt;&gt;"",countif('5) Release_Track'!$G:$G,$B598)=0),"NO CATALOG ID MATCH in Release_Track",iserror(vlookup($A598&amp;$B598,'5) Release_Track'!$F:$F&amp;'5) Release_Track'!$G:$G,1,0)),"NO ISRC-CATALOG ID pair MATCH in Release_Track" )</f>
        <v/>
      </c>
      <c r="E598" s="135"/>
      <c r="F598" s="20"/>
      <c r="G598" s="203"/>
      <c r="H598" s="143" t="str">
        <f t="shared" si="1"/>
        <v/>
      </c>
      <c r="I598" s="20"/>
      <c r="J598" s="20"/>
      <c r="K598" s="20"/>
    </row>
    <row r="599">
      <c r="B599" s="116"/>
      <c r="C599" s="143" t="str">
        <f t="array" ref="C599">ifs(and(isblank($A599),isblank($B599)),"", not(iserror(vlookup($A599&amp;$B599,'5) Release_Track'!$F:$F&amp;'5) Release_Track'!$G:$G,1,0))),vlookup($A599&amp;$B599,{'5) Release_Track'!$F:$F&amp;'5) Release_Track'!$G:$G,'5) Release_Track'!$H:$H},2,0), or(and(not(isblank($B599)),$B599=$B598,$A599&lt;&gt;$A598),and(not(isblank($A599)),$A599=$A598,$B599&lt;&gt;$B598)),"ID LISTS UNALIGNED",and($A599&lt;&gt;"",countif('5) Release_Track'!$F:$F,$A599)=0),"NO ISRC MATCH in Release_Track",and($B599&lt;&gt;"",countif('5) Release_Track'!$G:$G,$B599)=0),"NO CATALOG ID MATCH in Release_Track",iserror(vlookup($A599&amp;$B599,'5) Release_Track'!$F:$F&amp;'5) Release_Track'!$G:$G,1,0)),"NO ISRC-CATALOG ID pair MATCH in Release_Track" )</f>
        <v/>
      </c>
      <c r="D599" s="143" t="str">
        <f t="array" ref="D599">ifs(and(isblank($A599),isblank($B599)),"", not(iserror(vlookup($A599&amp;$B599,'5) Release_Track'!$F:$F&amp;'5) Release_Track'!$G:$G,1,0))),vlookup($A599&amp;$B599,{'5) Release_Track'!$F:$F&amp;'5) Release_Track'!$G:$G,'5) Release_Track'!$I:$I},2,0), or(and(not(isblank($B599)),$B599=$B598,$A599&lt;&gt;$A598),and(not(isblank($A599)),$A599=$A598,$B599&lt;&gt;$B598)),"ID LISTS UNALIGNED",and($A599&lt;&gt;"",countif('5) Release_Track'!$F:$F,$A599)=0),"NO ISRC MATCH in Release_Track",and($B599&lt;&gt;"",countif('5) Release_Track'!$G:$G,$B599)=0),"NO CATALOG ID MATCH in Release_Track",iserror(vlookup($A599&amp;$B599,'5) Release_Track'!$F:$F&amp;'5) Release_Track'!$G:$G,1,0)),"NO ISRC-CATALOG ID pair MATCH in Release_Track" )</f>
        <v/>
      </c>
      <c r="E599" s="135"/>
      <c r="F599" s="20"/>
      <c r="G599" s="203"/>
      <c r="H599" s="143" t="str">
        <f t="shared" si="1"/>
        <v/>
      </c>
      <c r="I599" s="20"/>
      <c r="J599" s="20"/>
      <c r="K599" s="20"/>
    </row>
    <row r="600">
      <c r="B600" s="116"/>
      <c r="C600" s="143" t="str">
        <f t="array" ref="C600">ifs(and(isblank($A600),isblank($B600)),"", not(iserror(vlookup($A600&amp;$B600,'5) Release_Track'!$F:$F&amp;'5) Release_Track'!$G:$G,1,0))),vlookup($A600&amp;$B600,{'5) Release_Track'!$F:$F&amp;'5) Release_Track'!$G:$G,'5) Release_Track'!$H:$H},2,0), or(and(not(isblank($B600)),$B600=$B599,$A600&lt;&gt;$A599),and(not(isblank($A600)),$A600=$A599,$B600&lt;&gt;$B599)),"ID LISTS UNALIGNED",and($A600&lt;&gt;"",countif('5) Release_Track'!$F:$F,$A600)=0),"NO ISRC MATCH in Release_Track",and($B600&lt;&gt;"",countif('5) Release_Track'!$G:$G,$B600)=0),"NO CATALOG ID MATCH in Release_Track",iserror(vlookup($A600&amp;$B600,'5) Release_Track'!$F:$F&amp;'5) Release_Track'!$G:$G,1,0)),"NO ISRC-CATALOG ID pair MATCH in Release_Track" )</f>
        <v/>
      </c>
      <c r="D600" s="143" t="str">
        <f t="array" ref="D600">ifs(and(isblank($A600),isblank($B600)),"", not(iserror(vlookup($A600&amp;$B600,'5) Release_Track'!$F:$F&amp;'5) Release_Track'!$G:$G,1,0))),vlookup($A600&amp;$B600,{'5) Release_Track'!$F:$F&amp;'5) Release_Track'!$G:$G,'5) Release_Track'!$I:$I},2,0), or(and(not(isblank($B600)),$B600=$B599,$A600&lt;&gt;$A599),and(not(isblank($A600)),$A600=$A599,$B600&lt;&gt;$B599)),"ID LISTS UNALIGNED",and($A600&lt;&gt;"",countif('5) Release_Track'!$F:$F,$A600)=0),"NO ISRC MATCH in Release_Track",and($B600&lt;&gt;"",countif('5) Release_Track'!$G:$G,$B600)=0),"NO CATALOG ID MATCH in Release_Track",iserror(vlookup($A600&amp;$B600,'5) Release_Track'!$F:$F&amp;'5) Release_Track'!$G:$G,1,0)),"NO ISRC-CATALOG ID pair MATCH in Release_Track" )</f>
        <v/>
      </c>
      <c r="E600" s="135"/>
      <c r="F600" s="20"/>
      <c r="G600" s="203"/>
      <c r="H600" s="143" t="str">
        <f t="shared" si="1"/>
        <v/>
      </c>
      <c r="I600" s="20"/>
      <c r="J600" s="20"/>
      <c r="K600" s="20"/>
    </row>
    <row r="601">
      <c r="B601" s="116"/>
      <c r="C601" s="143" t="str">
        <f t="array" ref="C601">ifs(and(isblank($A601),isblank($B601)),"", not(iserror(vlookup($A601&amp;$B601,'5) Release_Track'!$F:$F&amp;'5) Release_Track'!$G:$G,1,0))),vlookup($A601&amp;$B601,{'5) Release_Track'!$F:$F&amp;'5) Release_Track'!$G:$G,'5) Release_Track'!$H:$H},2,0), or(and(not(isblank($B601)),$B601=$B600,$A601&lt;&gt;$A600),and(not(isblank($A601)),$A601=$A600,$B601&lt;&gt;$B600)),"ID LISTS UNALIGNED",and($A601&lt;&gt;"",countif('5) Release_Track'!$F:$F,$A601)=0),"NO ISRC MATCH in Release_Track",and($B601&lt;&gt;"",countif('5) Release_Track'!$G:$G,$B601)=0),"NO CATALOG ID MATCH in Release_Track",iserror(vlookup($A601&amp;$B601,'5) Release_Track'!$F:$F&amp;'5) Release_Track'!$G:$G,1,0)),"NO ISRC-CATALOG ID pair MATCH in Release_Track" )</f>
        <v/>
      </c>
      <c r="D601" s="143" t="str">
        <f t="array" ref="D601">ifs(and(isblank($A601),isblank($B601)),"", not(iserror(vlookup($A601&amp;$B601,'5) Release_Track'!$F:$F&amp;'5) Release_Track'!$G:$G,1,0))),vlookup($A601&amp;$B601,{'5) Release_Track'!$F:$F&amp;'5) Release_Track'!$G:$G,'5) Release_Track'!$I:$I},2,0), or(and(not(isblank($B601)),$B601=$B600,$A601&lt;&gt;$A600),and(not(isblank($A601)),$A601=$A600,$B601&lt;&gt;$B600)),"ID LISTS UNALIGNED",and($A601&lt;&gt;"",countif('5) Release_Track'!$F:$F,$A601)=0),"NO ISRC MATCH in Release_Track",and($B601&lt;&gt;"",countif('5) Release_Track'!$G:$G,$B601)=0),"NO CATALOG ID MATCH in Release_Track",iserror(vlookup($A601&amp;$B601,'5) Release_Track'!$F:$F&amp;'5) Release_Track'!$G:$G,1,0)),"NO ISRC-CATALOG ID pair MATCH in Release_Track" )</f>
        <v/>
      </c>
      <c r="E601" s="135"/>
      <c r="F601" s="20"/>
      <c r="G601" s="203"/>
      <c r="H601" s="143" t="str">
        <f t="shared" si="1"/>
        <v/>
      </c>
      <c r="I601" s="20"/>
      <c r="J601" s="20"/>
      <c r="K601" s="20"/>
    </row>
    <row r="602">
      <c r="B602" s="116"/>
      <c r="C602" s="143" t="str">
        <f t="array" ref="C602">ifs(and(isblank($A602),isblank($B602)),"", not(iserror(vlookup($A602&amp;$B602,'5) Release_Track'!$F:$F&amp;'5) Release_Track'!$G:$G,1,0))),vlookup($A602&amp;$B602,{'5) Release_Track'!$F:$F&amp;'5) Release_Track'!$G:$G,'5) Release_Track'!$H:$H},2,0), or(and(not(isblank($B602)),$B602=$B601,$A602&lt;&gt;$A601),and(not(isblank($A602)),$A602=$A601,$B602&lt;&gt;$B601)),"ID LISTS UNALIGNED",and($A602&lt;&gt;"",countif('5) Release_Track'!$F:$F,$A602)=0),"NO ISRC MATCH in Release_Track",and($B602&lt;&gt;"",countif('5) Release_Track'!$G:$G,$B602)=0),"NO CATALOG ID MATCH in Release_Track",iserror(vlookup($A602&amp;$B602,'5) Release_Track'!$F:$F&amp;'5) Release_Track'!$G:$G,1,0)),"NO ISRC-CATALOG ID pair MATCH in Release_Track" )</f>
        <v/>
      </c>
      <c r="D602" s="143" t="str">
        <f t="array" ref="D602">ifs(and(isblank($A602),isblank($B602)),"", not(iserror(vlookup($A602&amp;$B602,'5) Release_Track'!$F:$F&amp;'5) Release_Track'!$G:$G,1,0))),vlookup($A602&amp;$B602,{'5) Release_Track'!$F:$F&amp;'5) Release_Track'!$G:$G,'5) Release_Track'!$I:$I},2,0), or(and(not(isblank($B602)),$B602=$B601,$A602&lt;&gt;$A601),and(not(isblank($A602)),$A602=$A601,$B602&lt;&gt;$B601)),"ID LISTS UNALIGNED",and($A602&lt;&gt;"",countif('5) Release_Track'!$F:$F,$A602)=0),"NO ISRC MATCH in Release_Track",and($B602&lt;&gt;"",countif('5) Release_Track'!$G:$G,$B602)=0),"NO CATALOG ID MATCH in Release_Track",iserror(vlookup($A602&amp;$B602,'5) Release_Track'!$F:$F&amp;'5) Release_Track'!$G:$G,1,0)),"NO ISRC-CATALOG ID pair MATCH in Release_Track" )</f>
        <v/>
      </c>
      <c r="E602" s="135"/>
      <c r="F602" s="20"/>
      <c r="G602" s="203"/>
      <c r="H602" s="143" t="str">
        <f t="shared" si="1"/>
        <v/>
      </c>
      <c r="I602" s="20"/>
      <c r="J602" s="20"/>
      <c r="K602" s="20"/>
    </row>
    <row r="603">
      <c r="B603" s="116"/>
      <c r="C603" s="143" t="str">
        <f t="array" ref="C603">ifs(and(isblank($A603),isblank($B603)),"", not(iserror(vlookup($A603&amp;$B603,'5) Release_Track'!$F:$F&amp;'5) Release_Track'!$G:$G,1,0))),vlookup($A603&amp;$B603,{'5) Release_Track'!$F:$F&amp;'5) Release_Track'!$G:$G,'5) Release_Track'!$H:$H},2,0), or(and(not(isblank($B603)),$B603=$B602,$A603&lt;&gt;$A602),and(not(isblank($A603)),$A603=$A602,$B603&lt;&gt;$B602)),"ID LISTS UNALIGNED",and($A603&lt;&gt;"",countif('5) Release_Track'!$F:$F,$A603)=0),"NO ISRC MATCH in Release_Track",and($B603&lt;&gt;"",countif('5) Release_Track'!$G:$G,$B603)=0),"NO CATALOG ID MATCH in Release_Track",iserror(vlookup($A603&amp;$B603,'5) Release_Track'!$F:$F&amp;'5) Release_Track'!$G:$G,1,0)),"NO ISRC-CATALOG ID pair MATCH in Release_Track" )</f>
        <v/>
      </c>
      <c r="D603" s="143" t="str">
        <f t="array" ref="D603">ifs(and(isblank($A603),isblank($B603)),"", not(iserror(vlookup($A603&amp;$B603,'5) Release_Track'!$F:$F&amp;'5) Release_Track'!$G:$G,1,0))),vlookup($A603&amp;$B603,{'5) Release_Track'!$F:$F&amp;'5) Release_Track'!$G:$G,'5) Release_Track'!$I:$I},2,0), or(and(not(isblank($B603)),$B603=$B602,$A603&lt;&gt;$A602),and(not(isblank($A603)),$A603=$A602,$B603&lt;&gt;$B602)),"ID LISTS UNALIGNED",and($A603&lt;&gt;"",countif('5) Release_Track'!$F:$F,$A603)=0),"NO ISRC MATCH in Release_Track",and($B603&lt;&gt;"",countif('5) Release_Track'!$G:$G,$B603)=0),"NO CATALOG ID MATCH in Release_Track",iserror(vlookup($A603&amp;$B603,'5) Release_Track'!$F:$F&amp;'5) Release_Track'!$G:$G,1,0)),"NO ISRC-CATALOG ID pair MATCH in Release_Track" )</f>
        <v/>
      </c>
      <c r="E603" s="135"/>
      <c r="F603" s="20"/>
      <c r="G603" s="203"/>
      <c r="H603" s="143" t="str">
        <f t="shared" si="1"/>
        <v/>
      </c>
      <c r="I603" s="20"/>
      <c r="J603" s="20"/>
      <c r="K603" s="20"/>
    </row>
    <row r="604">
      <c r="B604" s="116"/>
      <c r="C604" s="143" t="str">
        <f t="array" ref="C604">ifs(and(isblank($A604),isblank($B604)),"", not(iserror(vlookup($A604&amp;$B604,'5) Release_Track'!$F:$F&amp;'5) Release_Track'!$G:$G,1,0))),vlookup($A604&amp;$B604,{'5) Release_Track'!$F:$F&amp;'5) Release_Track'!$G:$G,'5) Release_Track'!$H:$H},2,0), or(and(not(isblank($B604)),$B604=$B603,$A604&lt;&gt;$A603),and(not(isblank($A604)),$A604=$A603,$B604&lt;&gt;$B603)),"ID LISTS UNALIGNED",and($A604&lt;&gt;"",countif('5) Release_Track'!$F:$F,$A604)=0),"NO ISRC MATCH in Release_Track",and($B604&lt;&gt;"",countif('5) Release_Track'!$G:$G,$B604)=0),"NO CATALOG ID MATCH in Release_Track",iserror(vlookup($A604&amp;$B604,'5) Release_Track'!$F:$F&amp;'5) Release_Track'!$G:$G,1,0)),"NO ISRC-CATALOG ID pair MATCH in Release_Track" )</f>
        <v/>
      </c>
      <c r="D604" s="143" t="str">
        <f t="array" ref="D604">ifs(and(isblank($A604),isblank($B604)),"", not(iserror(vlookup($A604&amp;$B604,'5) Release_Track'!$F:$F&amp;'5) Release_Track'!$G:$G,1,0))),vlookup($A604&amp;$B604,{'5) Release_Track'!$F:$F&amp;'5) Release_Track'!$G:$G,'5) Release_Track'!$I:$I},2,0), or(and(not(isblank($B604)),$B604=$B603,$A604&lt;&gt;$A603),and(not(isblank($A604)),$A604=$A603,$B604&lt;&gt;$B603)),"ID LISTS UNALIGNED",and($A604&lt;&gt;"",countif('5) Release_Track'!$F:$F,$A604)=0),"NO ISRC MATCH in Release_Track",and($B604&lt;&gt;"",countif('5) Release_Track'!$G:$G,$B604)=0),"NO CATALOG ID MATCH in Release_Track",iserror(vlookup($A604&amp;$B604,'5) Release_Track'!$F:$F&amp;'5) Release_Track'!$G:$G,1,0)),"NO ISRC-CATALOG ID pair MATCH in Release_Track" )</f>
        <v/>
      </c>
      <c r="E604" s="135"/>
      <c r="F604" s="20"/>
      <c r="G604" s="203"/>
      <c r="H604" s="143" t="str">
        <f t="shared" si="1"/>
        <v/>
      </c>
      <c r="I604" s="20"/>
      <c r="J604" s="20"/>
      <c r="K604" s="20"/>
    </row>
    <row r="605">
      <c r="B605" s="116"/>
      <c r="C605" s="143" t="str">
        <f t="array" ref="C605">ifs(and(isblank($A605),isblank($B605)),"", not(iserror(vlookup($A605&amp;$B605,'5) Release_Track'!$F:$F&amp;'5) Release_Track'!$G:$G,1,0))),vlookup($A605&amp;$B605,{'5) Release_Track'!$F:$F&amp;'5) Release_Track'!$G:$G,'5) Release_Track'!$H:$H},2,0), or(and(not(isblank($B605)),$B605=$B604,$A605&lt;&gt;$A604),and(not(isblank($A605)),$A605=$A604,$B605&lt;&gt;$B604)),"ID LISTS UNALIGNED",and($A605&lt;&gt;"",countif('5) Release_Track'!$F:$F,$A605)=0),"NO ISRC MATCH in Release_Track",and($B605&lt;&gt;"",countif('5) Release_Track'!$G:$G,$B605)=0),"NO CATALOG ID MATCH in Release_Track",iserror(vlookup($A605&amp;$B605,'5) Release_Track'!$F:$F&amp;'5) Release_Track'!$G:$G,1,0)),"NO ISRC-CATALOG ID pair MATCH in Release_Track" )</f>
        <v/>
      </c>
      <c r="D605" s="143" t="str">
        <f t="array" ref="D605">ifs(and(isblank($A605),isblank($B605)),"", not(iserror(vlookup($A605&amp;$B605,'5) Release_Track'!$F:$F&amp;'5) Release_Track'!$G:$G,1,0))),vlookup($A605&amp;$B605,{'5) Release_Track'!$F:$F&amp;'5) Release_Track'!$G:$G,'5) Release_Track'!$I:$I},2,0), or(and(not(isblank($B605)),$B605=$B604,$A605&lt;&gt;$A604),and(not(isblank($A605)),$A605=$A604,$B605&lt;&gt;$B604)),"ID LISTS UNALIGNED",and($A605&lt;&gt;"",countif('5) Release_Track'!$F:$F,$A605)=0),"NO ISRC MATCH in Release_Track",and($B605&lt;&gt;"",countif('5) Release_Track'!$G:$G,$B605)=0),"NO CATALOG ID MATCH in Release_Track",iserror(vlookup($A605&amp;$B605,'5) Release_Track'!$F:$F&amp;'5) Release_Track'!$G:$G,1,0)),"NO ISRC-CATALOG ID pair MATCH in Release_Track" )</f>
        <v/>
      </c>
      <c r="E605" s="135"/>
      <c r="F605" s="20"/>
      <c r="G605" s="203"/>
      <c r="H605" s="143" t="str">
        <f t="shared" si="1"/>
        <v/>
      </c>
      <c r="I605" s="20"/>
      <c r="J605" s="20"/>
      <c r="K605" s="20"/>
    </row>
    <row r="606">
      <c r="B606" s="116"/>
      <c r="C606" s="143" t="str">
        <f t="array" ref="C606">ifs(and(isblank($A606),isblank($B606)),"", not(iserror(vlookup($A606&amp;$B606,'5) Release_Track'!$F:$F&amp;'5) Release_Track'!$G:$G,1,0))),vlookup($A606&amp;$B606,{'5) Release_Track'!$F:$F&amp;'5) Release_Track'!$G:$G,'5) Release_Track'!$H:$H},2,0), or(and(not(isblank($B606)),$B606=$B605,$A606&lt;&gt;$A605),and(not(isblank($A606)),$A606=$A605,$B606&lt;&gt;$B605)),"ID LISTS UNALIGNED",and($A606&lt;&gt;"",countif('5) Release_Track'!$F:$F,$A606)=0),"NO ISRC MATCH in Release_Track",and($B606&lt;&gt;"",countif('5) Release_Track'!$G:$G,$B606)=0),"NO CATALOG ID MATCH in Release_Track",iserror(vlookup($A606&amp;$B606,'5) Release_Track'!$F:$F&amp;'5) Release_Track'!$G:$G,1,0)),"NO ISRC-CATALOG ID pair MATCH in Release_Track" )</f>
        <v/>
      </c>
      <c r="D606" s="143" t="str">
        <f t="array" ref="D606">ifs(and(isblank($A606),isblank($B606)),"", not(iserror(vlookup($A606&amp;$B606,'5) Release_Track'!$F:$F&amp;'5) Release_Track'!$G:$G,1,0))),vlookup($A606&amp;$B606,{'5) Release_Track'!$F:$F&amp;'5) Release_Track'!$G:$G,'5) Release_Track'!$I:$I},2,0), or(and(not(isblank($B606)),$B606=$B605,$A606&lt;&gt;$A605),and(not(isblank($A606)),$A606=$A605,$B606&lt;&gt;$B605)),"ID LISTS UNALIGNED",and($A606&lt;&gt;"",countif('5) Release_Track'!$F:$F,$A606)=0),"NO ISRC MATCH in Release_Track",and($B606&lt;&gt;"",countif('5) Release_Track'!$G:$G,$B606)=0),"NO CATALOG ID MATCH in Release_Track",iserror(vlookup($A606&amp;$B606,'5) Release_Track'!$F:$F&amp;'5) Release_Track'!$G:$G,1,0)),"NO ISRC-CATALOG ID pair MATCH in Release_Track" )</f>
        <v/>
      </c>
      <c r="E606" s="135"/>
      <c r="F606" s="20"/>
      <c r="G606" s="203"/>
      <c r="H606" s="143" t="str">
        <f t="shared" si="1"/>
        <v/>
      </c>
      <c r="I606" s="20"/>
      <c r="J606" s="20"/>
      <c r="K606" s="20"/>
    </row>
    <row r="607">
      <c r="B607" s="116"/>
      <c r="C607" s="143" t="str">
        <f t="array" ref="C607">ifs(and(isblank($A607),isblank($B607)),"", not(iserror(vlookup($A607&amp;$B607,'5) Release_Track'!$F:$F&amp;'5) Release_Track'!$G:$G,1,0))),vlookup($A607&amp;$B607,{'5) Release_Track'!$F:$F&amp;'5) Release_Track'!$G:$G,'5) Release_Track'!$H:$H},2,0), or(and(not(isblank($B607)),$B607=$B606,$A607&lt;&gt;$A606),and(not(isblank($A607)),$A607=$A606,$B607&lt;&gt;$B606)),"ID LISTS UNALIGNED",and($A607&lt;&gt;"",countif('5) Release_Track'!$F:$F,$A607)=0),"NO ISRC MATCH in Release_Track",and($B607&lt;&gt;"",countif('5) Release_Track'!$G:$G,$B607)=0),"NO CATALOG ID MATCH in Release_Track",iserror(vlookup($A607&amp;$B607,'5) Release_Track'!$F:$F&amp;'5) Release_Track'!$G:$G,1,0)),"NO ISRC-CATALOG ID pair MATCH in Release_Track" )</f>
        <v/>
      </c>
      <c r="D607" s="143" t="str">
        <f t="array" ref="D607">ifs(and(isblank($A607),isblank($B607)),"", not(iserror(vlookup($A607&amp;$B607,'5) Release_Track'!$F:$F&amp;'5) Release_Track'!$G:$G,1,0))),vlookup($A607&amp;$B607,{'5) Release_Track'!$F:$F&amp;'5) Release_Track'!$G:$G,'5) Release_Track'!$I:$I},2,0), or(and(not(isblank($B607)),$B607=$B606,$A607&lt;&gt;$A606),and(not(isblank($A607)),$A607=$A606,$B607&lt;&gt;$B606)),"ID LISTS UNALIGNED",and($A607&lt;&gt;"",countif('5) Release_Track'!$F:$F,$A607)=0),"NO ISRC MATCH in Release_Track",and($B607&lt;&gt;"",countif('5) Release_Track'!$G:$G,$B607)=0),"NO CATALOG ID MATCH in Release_Track",iserror(vlookup($A607&amp;$B607,'5) Release_Track'!$F:$F&amp;'5) Release_Track'!$G:$G,1,0)),"NO ISRC-CATALOG ID pair MATCH in Release_Track" )</f>
        <v/>
      </c>
      <c r="E607" s="135"/>
      <c r="F607" s="20"/>
      <c r="G607" s="203"/>
      <c r="H607" s="143" t="str">
        <f t="shared" si="1"/>
        <v/>
      </c>
      <c r="I607" s="20"/>
      <c r="J607" s="20"/>
      <c r="K607" s="20"/>
    </row>
    <row r="608">
      <c r="B608" s="116"/>
      <c r="C608" s="143" t="str">
        <f t="array" ref="C608">ifs(and(isblank($A608),isblank($B608)),"", not(iserror(vlookup($A608&amp;$B608,'5) Release_Track'!$F:$F&amp;'5) Release_Track'!$G:$G,1,0))),vlookup($A608&amp;$B608,{'5) Release_Track'!$F:$F&amp;'5) Release_Track'!$G:$G,'5) Release_Track'!$H:$H},2,0), or(and(not(isblank($B608)),$B608=$B607,$A608&lt;&gt;$A607),and(not(isblank($A608)),$A608=$A607,$B608&lt;&gt;$B607)),"ID LISTS UNALIGNED",and($A608&lt;&gt;"",countif('5) Release_Track'!$F:$F,$A608)=0),"NO ISRC MATCH in Release_Track",and($B608&lt;&gt;"",countif('5) Release_Track'!$G:$G,$B608)=0),"NO CATALOG ID MATCH in Release_Track",iserror(vlookup($A608&amp;$B608,'5) Release_Track'!$F:$F&amp;'5) Release_Track'!$G:$G,1,0)),"NO ISRC-CATALOG ID pair MATCH in Release_Track" )</f>
        <v/>
      </c>
      <c r="D608" s="143" t="str">
        <f t="array" ref="D608">ifs(and(isblank($A608),isblank($B608)),"", not(iserror(vlookup($A608&amp;$B608,'5) Release_Track'!$F:$F&amp;'5) Release_Track'!$G:$G,1,0))),vlookup($A608&amp;$B608,{'5) Release_Track'!$F:$F&amp;'5) Release_Track'!$G:$G,'5) Release_Track'!$I:$I},2,0), or(and(not(isblank($B608)),$B608=$B607,$A608&lt;&gt;$A607),and(not(isblank($A608)),$A608=$A607,$B608&lt;&gt;$B607)),"ID LISTS UNALIGNED",and($A608&lt;&gt;"",countif('5) Release_Track'!$F:$F,$A608)=0),"NO ISRC MATCH in Release_Track",and($B608&lt;&gt;"",countif('5) Release_Track'!$G:$G,$B608)=0),"NO CATALOG ID MATCH in Release_Track",iserror(vlookup($A608&amp;$B608,'5) Release_Track'!$F:$F&amp;'5) Release_Track'!$G:$G,1,0)),"NO ISRC-CATALOG ID pair MATCH in Release_Track" )</f>
        <v/>
      </c>
      <c r="E608" s="135"/>
      <c r="F608" s="20"/>
      <c r="G608" s="203"/>
      <c r="H608" s="143" t="str">
        <f t="shared" si="1"/>
        <v/>
      </c>
      <c r="I608" s="20"/>
      <c r="J608" s="20"/>
      <c r="K608" s="20"/>
    </row>
    <row r="609">
      <c r="B609" s="116"/>
      <c r="C609" s="143" t="str">
        <f t="array" ref="C609">ifs(and(isblank($A609),isblank($B609)),"", not(iserror(vlookup($A609&amp;$B609,'5) Release_Track'!$F:$F&amp;'5) Release_Track'!$G:$G,1,0))),vlookup($A609&amp;$B609,{'5) Release_Track'!$F:$F&amp;'5) Release_Track'!$G:$G,'5) Release_Track'!$H:$H},2,0), or(and(not(isblank($B609)),$B609=$B608,$A609&lt;&gt;$A608),and(not(isblank($A609)),$A609=$A608,$B609&lt;&gt;$B608)),"ID LISTS UNALIGNED",and($A609&lt;&gt;"",countif('5) Release_Track'!$F:$F,$A609)=0),"NO ISRC MATCH in Release_Track",and($B609&lt;&gt;"",countif('5) Release_Track'!$G:$G,$B609)=0),"NO CATALOG ID MATCH in Release_Track",iserror(vlookup($A609&amp;$B609,'5) Release_Track'!$F:$F&amp;'5) Release_Track'!$G:$G,1,0)),"NO ISRC-CATALOG ID pair MATCH in Release_Track" )</f>
        <v/>
      </c>
      <c r="D609" s="143" t="str">
        <f t="array" ref="D609">ifs(and(isblank($A609),isblank($B609)),"", not(iserror(vlookup($A609&amp;$B609,'5) Release_Track'!$F:$F&amp;'5) Release_Track'!$G:$G,1,0))),vlookup($A609&amp;$B609,{'5) Release_Track'!$F:$F&amp;'5) Release_Track'!$G:$G,'5) Release_Track'!$I:$I},2,0), or(and(not(isblank($B609)),$B609=$B608,$A609&lt;&gt;$A608),and(not(isblank($A609)),$A609=$A608,$B609&lt;&gt;$B608)),"ID LISTS UNALIGNED",and($A609&lt;&gt;"",countif('5) Release_Track'!$F:$F,$A609)=0),"NO ISRC MATCH in Release_Track",and($B609&lt;&gt;"",countif('5) Release_Track'!$G:$G,$B609)=0),"NO CATALOG ID MATCH in Release_Track",iserror(vlookup($A609&amp;$B609,'5) Release_Track'!$F:$F&amp;'5) Release_Track'!$G:$G,1,0)),"NO ISRC-CATALOG ID pair MATCH in Release_Track" )</f>
        <v/>
      </c>
      <c r="E609" s="135"/>
      <c r="F609" s="20"/>
      <c r="G609" s="203"/>
      <c r="H609" s="143" t="str">
        <f t="shared" si="1"/>
        <v/>
      </c>
      <c r="I609" s="20"/>
      <c r="J609" s="20"/>
      <c r="K609" s="20"/>
    </row>
    <row r="610">
      <c r="B610" s="116"/>
      <c r="C610" s="143" t="str">
        <f t="array" ref="C610">ifs(and(isblank($A610),isblank($B610)),"", not(iserror(vlookup($A610&amp;$B610,'5) Release_Track'!$F:$F&amp;'5) Release_Track'!$G:$G,1,0))),vlookup($A610&amp;$B610,{'5) Release_Track'!$F:$F&amp;'5) Release_Track'!$G:$G,'5) Release_Track'!$H:$H},2,0), or(and(not(isblank($B610)),$B610=$B609,$A610&lt;&gt;$A609),and(not(isblank($A610)),$A610=$A609,$B610&lt;&gt;$B609)),"ID LISTS UNALIGNED",and($A610&lt;&gt;"",countif('5) Release_Track'!$F:$F,$A610)=0),"NO ISRC MATCH in Release_Track",and($B610&lt;&gt;"",countif('5) Release_Track'!$G:$G,$B610)=0),"NO CATALOG ID MATCH in Release_Track",iserror(vlookup($A610&amp;$B610,'5) Release_Track'!$F:$F&amp;'5) Release_Track'!$G:$G,1,0)),"NO ISRC-CATALOG ID pair MATCH in Release_Track" )</f>
        <v/>
      </c>
      <c r="D610" s="143" t="str">
        <f t="array" ref="D610">ifs(and(isblank($A610),isblank($B610)),"", not(iserror(vlookup($A610&amp;$B610,'5) Release_Track'!$F:$F&amp;'5) Release_Track'!$G:$G,1,0))),vlookup($A610&amp;$B610,{'5) Release_Track'!$F:$F&amp;'5) Release_Track'!$G:$G,'5) Release_Track'!$I:$I},2,0), or(and(not(isblank($B610)),$B610=$B609,$A610&lt;&gt;$A609),and(not(isblank($A610)),$A610=$A609,$B610&lt;&gt;$B609)),"ID LISTS UNALIGNED",and($A610&lt;&gt;"",countif('5) Release_Track'!$F:$F,$A610)=0),"NO ISRC MATCH in Release_Track",and($B610&lt;&gt;"",countif('5) Release_Track'!$G:$G,$B610)=0),"NO CATALOG ID MATCH in Release_Track",iserror(vlookup($A610&amp;$B610,'5) Release_Track'!$F:$F&amp;'5) Release_Track'!$G:$G,1,0)),"NO ISRC-CATALOG ID pair MATCH in Release_Track" )</f>
        <v/>
      </c>
      <c r="E610" s="135"/>
      <c r="F610" s="20"/>
      <c r="G610" s="203"/>
      <c r="H610" s="143" t="str">
        <f t="shared" si="1"/>
        <v/>
      </c>
      <c r="I610" s="20"/>
      <c r="J610" s="20"/>
      <c r="K610" s="20"/>
    </row>
    <row r="611">
      <c r="B611" s="116"/>
      <c r="C611" s="143" t="str">
        <f t="array" ref="C611">ifs(and(isblank($A611),isblank($B611)),"", not(iserror(vlookup($A611&amp;$B611,'5) Release_Track'!$F:$F&amp;'5) Release_Track'!$G:$G,1,0))),vlookup($A611&amp;$B611,{'5) Release_Track'!$F:$F&amp;'5) Release_Track'!$G:$G,'5) Release_Track'!$H:$H},2,0), or(and(not(isblank($B611)),$B611=$B610,$A611&lt;&gt;$A610),and(not(isblank($A611)),$A611=$A610,$B611&lt;&gt;$B610)),"ID LISTS UNALIGNED",and($A611&lt;&gt;"",countif('5) Release_Track'!$F:$F,$A611)=0),"NO ISRC MATCH in Release_Track",and($B611&lt;&gt;"",countif('5) Release_Track'!$G:$G,$B611)=0),"NO CATALOG ID MATCH in Release_Track",iserror(vlookup($A611&amp;$B611,'5) Release_Track'!$F:$F&amp;'5) Release_Track'!$G:$G,1,0)),"NO ISRC-CATALOG ID pair MATCH in Release_Track" )</f>
        <v/>
      </c>
      <c r="D611" s="143" t="str">
        <f t="array" ref="D611">ifs(and(isblank($A611),isblank($B611)),"", not(iserror(vlookup($A611&amp;$B611,'5) Release_Track'!$F:$F&amp;'5) Release_Track'!$G:$G,1,0))),vlookup($A611&amp;$B611,{'5) Release_Track'!$F:$F&amp;'5) Release_Track'!$G:$G,'5) Release_Track'!$I:$I},2,0), or(and(not(isblank($B611)),$B611=$B610,$A611&lt;&gt;$A610),and(not(isblank($A611)),$A611=$A610,$B611&lt;&gt;$B610)),"ID LISTS UNALIGNED",and($A611&lt;&gt;"",countif('5) Release_Track'!$F:$F,$A611)=0),"NO ISRC MATCH in Release_Track",and($B611&lt;&gt;"",countif('5) Release_Track'!$G:$G,$B611)=0),"NO CATALOG ID MATCH in Release_Track",iserror(vlookup($A611&amp;$B611,'5) Release_Track'!$F:$F&amp;'5) Release_Track'!$G:$G,1,0)),"NO ISRC-CATALOG ID pair MATCH in Release_Track" )</f>
        <v/>
      </c>
      <c r="E611" s="135"/>
      <c r="F611" s="20"/>
      <c r="G611" s="203"/>
      <c r="H611" s="143" t="str">
        <f t="shared" si="1"/>
        <v/>
      </c>
      <c r="I611" s="20"/>
      <c r="J611" s="20"/>
      <c r="K611" s="20"/>
    </row>
    <row r="612">
      <c r="B612" s="116"/>
      <c r="C612" s="143" t="str">
        <f t="array" ref="C612">ifs(and(isblank($A612),isblank($B612)),"", not(iserror(vlookup($A612&amp;$B612,'5) Release_Track'!$F:$F&amp;'5) Release_Track'!$G:$G,1,0))),vlookup($A612&amp;$B612,{'5) Release_Track'!$F:$F&amp;'5) Release_Track'!$G:$G,'5) Release_Track'!$H:$H},2,0), or(and(not(isblank($B612)),$B612=$B611,$A612&lt;&gt;$A611),and(not(isblank($A612)),$A612=$A611,$B612&lt;&gt;$B611)),"ID LISTS UNALIGNED",and($A612&lt;&gt;"",countif('5) Release_Track'!$F:$F,$A612)=0),"NO ISRC MATCH in Release_Track",and($B612&lt;&gt;"",countif('5) Release_Track'!$G:$G,$B612)=0),"NO CATALOG ID MATCH in Release_Track",iserror(vlookup($A612&amp;$B612,'5) Release_Track'!$F:$F&amp;'5) Release_Track'!$G:$G,1,0)),"NO ISRC-CATALOG ID pair MATCH in Release_Track" )</f>
        <v/>
      </c>
      <c r="D612" s="143" t="str">
        <f t="array" ref="D612">ifs(and(isblank($A612),isblank($B612)),"", not(iserror(vlookup($A612&amp;$B612,'5) Release_Track'!$F:$F&amp;'5) Release_Track'!$G:$G,1,0))),vlookup($A612&amp;$B612,{'5) Release_Track'!$F:$F&amp;'5) Release_Track'!$G:$G,'5) Release_Track'!$I:$I},2,0), or(and(not(isblank($B612)),$B612=$B611,$A612&lt;&gt;$A611),and(not(isblank($A612)),$A612=$A611,$B612&lt;&gt;$B611)),"ID LISTS UNALIGNED",and($A612&lt;&gt;"",countif('5) Release_Track'!$F:$F,$A612)=0),"NO ISRC MATCH in Release_Track",and($B612&lt;&gt;"",countif('5) Release_Track'!$G:$G,$B612)=0),"NO CATALOG ID MATCH in Release_Track",iserror(vlookup($A612&amp;$B612,'5) Release_Track'!$F:$F&amp;'5) Release_Track'!$G:$G,1,0)),"NO ISRC-CATALOG ID pair MATCH in Release_Track" )</f>
        <v/>
      </c>
      <c r="E612" s="135"/>
      <c r="F612" s="20"/>
      <c r="G612" s="203"/>
      <c r="H612" s="143" t="str">
        <f t="shared" si="1"/>
        <v/>
      </c>
      <c r="I612" s="20"/>
      <c r="J612" s="20"/>
      <c r="K612" s="20"/>
    </row>
    <row r="613">
      <c r="B613" s="116"/>
      <c r="C613" s="143" t="str">
        <f t="array" ref="C613">ifs(and(isblank($A613),isblank($B613)),"", not(iserror(vlookup($A613&amp;$B613,'5) Release_Track'!$F:$F&amp;'5) Release_Track'!$G:$G,1,0))),vlookup($A613&amp;$B613,{'5) Release_Track'!$F:$F&amp;'5) Release_Track'!$G:$G,'5) Release_Track'!$H:$H},2,0), or(and(not(isblank($B613)),$B613=$B612,$A613&lt;&gt;$A612),and(not(isblank($A613)),$A613=$A612,$B613&lt;&gt;$B612)),"ID LISTS UNALIGNED",and($A613&lt;&gt;"",countif('5) Release_Track'!$F:$F,$A613)=0),"NO ISRC MATCH in Release_Track",and($B613&lt;&gt;"",countif('5) Release_Track'!$G:$G,$B613)=0),"NO CATALOG ID MATCH in Release_Track",iserror(vlookup($A613&amp;$B613,'5) Release_Track'!$F:$F&amp;'5) Release_Track'!$G:$G,1,0)),"NO ISRC-CATALOG ID pair MATCH in Release_Track" )</f>
        <v/>
      </c>
      <c r="D613" s="143" t="str">
        <f t="array" ref="D613">ifs(and(isblank($A613),isblank($B613)),"", not(iserror(vlookup($A613&amp;$B613,'5) Release_Track'!$F:$F&amp;'5) Release_Track'!$G:$G,1,0))),vlookup($A613&amp;$B613,{'5) Release_Track'!$F:$F&amp;'5) Release_Track'!$G:$G,'5) Release_Track'!$I:$I},2,0), or(and(not(isblank($B613)),$B613=$B612,$A613&lt;&gt;$A612),and(not(isblank($A613)),$A613=$A612,$B613&lt;&gt;$B612)),"ID LISTS UNALIGNED",and($A613&lt;&gt;"",countif('5) Release_Track'!$F:$F,$A613)=0),"NO ISRC MATCH in Release_Track",and($B613&lt;&gt;"",countif('5) Release_Track'!$G:$G,$B613)=0),"NO CATALOG ID MATCH in Release_Track",iserror(vlookup($A613&amp;$B613,'5) Release_Track'!$F:$F&amp;'5) Release_Track'!$G:$G,1,0)),"NO ISRC-CATALOG ID pair MATCH in Release_Track" )</f>
        <v/>
      </c>
      <c r="E613" s="135"/>
      <c r="F613" s="20"/>
      <c r="G613" s="203"/>
      <c r="H613" s="143" t="str">
        <f t="shared" si="1"/>
        <v/>
      </c>
      <c r="I613" s="20"/>
      <c r="J613" s="20"/>
      <c r="K613" s="20"/>
    </row>
    <row r="614">
      <c r="B614" s="116"/>
      <c r="C614" s="143" t="str">
        <f t="array" ref="C614">ifs(and(isblank($A614),isblank($B614)),"", not(iserror(vlookup($A614&amp;$B614,'5) Release_Track'!$F:$F&amp;'5) Release_Track'!$G:$G,1,0))),vlookup($A614&amp;$B614,{'5) Release_Track'!$F:$F&amp;'5) Release_Track'!$G:$G,'5) Release_Track'!$H:$H},2,0), or(and(not(isblank($B614)),$B614=$B613,$A614&lt;&gt;$A613),and(not(isblank($A614)),$A614=$A613,$B614&lt;&gt;$B613)),"ID LISTS UNALIGNED",and($A614&lt;&gt;"",countif('5) Release_Track'!$F:$F,$A614)=0),"NO ISRC MATCH in Release_Track",and($B614&lt;&gt;"",countif('5) Release_Track'!$G:$G,$B614)=0),"NO CATALOG ID MATCH in Release_Track",iserror(vlookup($A614&amp;$B614,'5) Release_Track'!$F:$F&amp;'5) Release_Track'!$G:$G,1,0)),"NO ISRC-CATALOG ID pair MATCH in Release_Track" )</f>
        <v/>
      </c>
      <c r="D614" s="143" t="str">
        <f t="array" ref="D614">ifs(and(isblank($A614),isblank($B614)),"", not(iserror(vlookup($A614&amp;$B614,'5) Release_Track'!$F:$F&amp;'5) Release_Track'!$G:$G,1,0))),vlookup($A614&amp;$B614,{'5) Release_Track'!$F:$F&amp;'5) Release_Track'!$G:$G,'5) Release_Track'!$I:$I},2,0), or(and(not(isblank($B614)),$B614=$B613,$A614&lt;&gt;$A613),and(not(isblank($A614)),$A614=$A613,$B614&lt;&gt;$B613)),"ID LISTS UNALIGNED",and($A614&lt;&gt;"",countif('5) Release_Track'!$F:$F,$A614)=0),"NO ISRC MATCH in Release_Track",and($B614&lt;&gt;"",countif('5) Release_Track'!$G:$G,$B614)=0),"NO CATALOG ID MATCH in Release_Track",iserror(vlookup($A614&amp;$B614,'5) Release_Track'!$F:$F&amp;'5) Release_Track'!$G:$G,1,0)),"NO ISRC-CATALOG ID pair MATCH in Release_Track" )</f>
        <v/>
      </c>
      <c r="E614" s="135"/>
      <c r="F614" s="20"/>
      <c r="G614" s="203"/>
      <c r="H614" s="143" t="str">
        <f t="shared" si="1"/>
        <v/>
      </c>
      <c r="I614" s="20"/>
      <c r="J614" s="20"/>
      <c r="K614" s="20"/>
    </row>
    <row r="615">
      <c r="B615" s="116"/>
      <c r="C615" s="143" t="str">
        <f t="array" ref="C615">ifs(and(isblank($A615),isblank($B615)),"", not(iserror(vlookup($A615&amp;$B615,'5) Release_Track'!$F:$F&amp;'5) Release_Track'!$G:$G,1,0))),vlookup($A615&amp;$B615,{'5) Release_Track'!$F:$F&amp;'5) Release_Track'!$G:$G,'5) Release_Track'!$H:$H},2,0), or(and(not(isblank($B615)),$B615=$B614,$A615&lt;&gt;$A614),and(not(isblank($A615)),$A615=$A614,$B615&lt;&gt;$B614)),"ID LISTS UNALIGNED",and($A615&lt;&gt;"",countif('5) Release_Track'!$F:$F,$A615)=0),"NO ISRC MATCH in Release_Track",and($B615&lt;&gt;"",countif('5) Release_Track'!$G:$G,$B615)=0),"NO CATALOG ID MATCH in Release_Track",iserror(vlookup($A615&amp;$B615,'5) Release_Track'!$F:$F&amp;'5) Release_Track'!$G:$G,1,0)),"NO ISRC-CATALOG ID pair MATCH in Release_Track" )</f>
        <v/>
      </c>
      <c r="D615" s="143" t="str">
        <f t="array" ref="D615">ifs(and(isblank($A615),isblank($B615)),"", not(iserror(vlookup($A615&amp;$B615,'5) Release_Track'!$F:$F&amp;'5) Release_Track'!$G:$G,1,0))),vlookup($A615&amp;$B615,{'5) Release_Track'!$F:$F&amp;'5) Release_Track'!$G:$G,'5) Release_Track'!$I:$I},2,0), or(and(not(isblank($B615)),$B615=$B614,$A615&lt;&gt;$A614),and(not(isblank($A615)),$A615=$A614,$B615&lt;&gt;$B614)),"ID LISTS UNALIGNED",and($A615&lt;&gt;"",countif('5) Release_Track'!$F:$F,$A615)=0),"NO ISRC MATCH in Release_Track",and($B615&lt;&gt;"",countif('5) Release_Track'!$G:$G,$B615)=0),"NO CATALOG ID MATCH in Release_Track",iserror(vlookup($A615&amp;$B615,'5) Release_Track'!$F:$F&amp;'5) Release_Track'!$G:$G,1,0)),"NO ISRC-CATALOG ID pair MATCH in Release_Track" )</f>
        <v/>
      </c>
      <c r="E615" s="135"/>
      <c r="F615" s="20"/>
      <c r="G615" s="203"/>
      <c r="H615" s="143" t="str">
        <f t="shared" si="1"/>
        <v/>
      </c>
      <c r="I615" s="20"/>
      <c r="J615" s="20"/>
      <c r="K615" s="20"/>
    </row>
    <row r="616">
      <c r="B616" s="116"/>
      <c r="C616" s="143" t="str">
        <f t="array" ref="C616">ifs(and(isblank($A616),isblank($B616)),"", not(iserror(vlookup($A616&amp;$B616,'5) Release_Track'!$F:$F&amp;'5) Release_Track'!$G:$G,1,0))),vlookup($A616&amp;$B616,{'5) Release_Track'!$F:$F&amp;'5) Release_Track'!$G:$G,'5) Release_Track'!$H:$H},2,0), or(and(not(isblank($B616)),$B616=$B615,$A616&lt;&gt;$A615),and(not(isblank($A616)),$A616=$A615,$B616&lt;&gt;$B615)),"ID LISTS UNALIGNED",and($A616&lt;&gt;"",countif('5) Release_Track'!$F:$F,$A616)=0),"NO ISRC MATCH in Release_Track",and($B616&lt;&gt;"",countif('5) Release_Track'!$G:$G,$B616)=0),"NO CATALOG ID MATCH in Release_Track",iserror(vlookup($A616&amp;$B616,'5) Release_Track'!$F:$F&amp;'5) Release_Track'!$G:$G,1,0)),"NO ISRC-CATALOG ID pair MATCH in Release_Track" )</f>
        <v/>
      </c>
      <c r="D616" s="143" t="str">
        <f t="array" ref="D616">ifs(and(isblank($A616),isblank($B616)),"", not(iserror(vlookup($A616&amp;$B616,'5) Release_Track'!$F:$F&amp;'5) Release_Track'!$G:$G,1,0))),vlookup($A616&amp;$B616,{'5) Release_Track'!$F:$F&amp;'5) Release_Track'!$G:$G,'5) Release_Track'!$I:$I},2,0), or(and(not(isblank($B616)),$B616=$B615,$A616&lt;&gt;$A615),and(not(isblank($A616)),$A616=$A615,$B616&lt;&gt;$B615)),"ID LISTS UNALIGNED",and($A616&lt;&gt;"",countif('5) Release_Track'!$F:$F,$A616)=0),"NO ISRC MATCH in Release_Track",and($B616&lt;&gt;"",countif('5) Release_Track'!$G:$G,$B616)=0),"NO CATALOG ID MATCH in Release_Track",iserror(vlookup($A616&amp;$B616,'5) Release_Track'!$F:$F&amp;'5) Release_Track'!$G:$G,1,0)),"NO ISRC-CATALOG ID pair MATCH in Release_Track" )</f>
        <v/>
      </c>
      <c r="E616" s="135"/>
      <c r="F616" s="20"/>
      <c r="G616" s="203"/>
      <c r="H616" s="143" t="str">
        <f t="shared" si="1"/>
        <v/>
      </c>
      <c r="I616" s="20"/>
      <c r="J616" s="20"/>
      <c r="K616" s="20"/>
    </row>
    <row r="617">
      <c r="B617" s="116"/>
      <c r="C617" s="143" t="str">
        <f t="array" ref="C617">ifs(and(isblank($A617),isblank($B617)),"", not(iserror(vlookup($A617&amp;$B617,'5) Release_Track'!$F:$F&amp;'5) Release_Track'!$G:$G,1,0))),vlookup($A617&amp;$B617,{'5) Release_Track'!$F:$F&amp;'5) Release_Track'!$G:$G,'5) Release_Track'!$H:$H},2,0), or(and(not(isblank($B617)),$B617=$B616,$A617&lt;&gt;$A616),and(not(isblank($A617)),$A617=$A616,$B617&lt;&gt;$B616)),"ID LISTS UNALIGNED",and($A617&lt;&gt;"",countif('5) Release_Track'!$F:$F,$A617)=0),"NO ISRC MATCH in Release_Track",and($B617&lt;&gt;"",countif('5) Release_Track'!$G:$G,$B617)=0),"NO CATALOG ID MATCH in Release_Track",iserror(vlookup($A617&amp;$B617,'5) Release_Track'!$F:$F&amp;'5) Release_Track'!$G:$G,1,0)),"NO ISRC-CATALOG ID pair MATCH in Release_Track" )</f>
        <v/>
      </c>
      <c r="D617" s="143" t="str">
        <f t="array" ref="D617">ifs(and(isblank($A617),isblank($B617)),"", not(iserror(vlookup($A617&amp;$B617,'5) Release_Track'!$F:$F&amp;'5) Release_Track'!$G:$G,1,0))),vlookup($A617&amp;$B617,{'5) Release_Track'!$F:$F&amp;'5) Release_Track'!$G:$G,'5) Release_Track'!$I:$I},2,0), or(and(not(isblank($B617)),$B617=$B616,$A617&lt;&gt;$A616),and(not(isblank($A617)),$A617=$A616,$B617&lt;&gt;$B616)),"ID LISTS UNALIGNED",and($A617&lt;&gt;"",countif('5) Release_Track'!$F:$F,$A617)=0),"NO ISRC MATCH in Release_Track",and($B617&lt;&gt;"",countif('5) Release_Track'!$G:$G,$B617)=0),"NO CATALOG ID MATCH in Release_Track",iserror(vlookup($A617&amp;$B617,'5) Release_Track'!$F:$F&amp;'5) Release_Track'!$G:$G,1,0)),"NO ISRC-CATALOG ID pair MATCH in Release_Track" )</f>
        <v/>
      </c>
      <c r="E617" s="135"/>
      <c r="F617" s="20"/>
      <c r="G617" s="203"/>
      <c r="H617" s="143" t="str">
        <f t="shared" si="1"/>
        <v/>
      </c>
      <c r="I617" s="20"/>
      <c r="J617" s="20"/>
      <c r="K617" s="20"/>
    </row>
    <row r="618">
      <c r="B618" s="116"/>
      <c r="C618" s="143" t="str">
        <f t="array" ref="C618">ifs(and(isblank($A618),isblank($B618)),"", not(iserror(vlookup($A618&amp;$B618,'5) Release_Track'!$F:$F&amp;'5) Release_Track'!$G:$G,1,0))),vlookup($A618&amp;$B618,{'5) Release_Track'!$F:$F&amp;'5) Release_Track'!$G:$G,'5) Release_Track'!$H:$H},2,0), or(and(not(isblank($B618)),$B618=$B617,$A618&lt;&gt;$A617),and(not(isblank($A618)),$A618=$A617,$B618&lt;&gt;$B617)),"ID LISTS UNALIGNED",and($A618&lt;&gt;"",countif('5) Release_Track'!$F:$F,$A618)=0),"NO ISRC MATCH in Release_Track",and($B618&lt;&gt;"",countif('5) Release_Track'!$G:$G,$B618)=0),"NO CATALOG ID MATCH in Release_Track",iserror(vlookup($A618&amp;$B618,'5) Release_Track'!$F:$F&amp;'5) Release_Track'!$G:$G,1,0)),"NO ISRC-CATALOG ID pair MATCH in Release_Track" )</f>
        <v/>
      </c>
      <c r="D618" s="143" t="str">
        <f t="array" ref="D618">ifs(and(isblank($A618),isblank($B618)),"", not(iserror(vlookup($A618&amp;$B618,'5) Release_Track'!$F:$F&amp;'5) Release_Track'!$G:$G,1,0))),vlookup($A618&amp;$B618,{'5) Release_Track'!$F:$F&amp;'5) Release_Track'!$G:$G,'5) Release_Track'!$I:$I},2,0), or(and(not(isblank($B618)),$B618=$B617,$A618&lt;&gt;$A617),and(not(isblank($A618)),$A618=$A617,$B618&lt;&gt;$B617)),"ID LISTS UNALIGNED",and($A618&lt;&gt;"",countif('5) Release_Track'!$F:$F,$A618)=0),"NO ISRC MATCH in Release_Track",and($B618&lt;&gt;"",countif('5) Release_Track'!$G:$G,$B618)=0),"NO CATALOG ID MATCH in Release_Track",iserror(vlookup($A618&amp;$B618,'5) Release_Track'!$F:$F&amp;'5) Release_Track'!$G:$G,1,0)),"NO ISRC-CATALOG ID pair MATCH in Release_Track" )</f>
        <v/>
      </c>
      <c r="E618" s="135"/>
      <c r="F618" s="20"/>
      <c r="G618" s="203"/>
      <c r="H618" s="143" t="str">
        <f t="shared" si="1"/>
        <v/>
      </c>
      <c r="I618" s="20"/>
      <c r="J618" s="20"/>
      <c r="K618" s="20"/>
    </row>
    <row r="619">
      <c r="B619" s="116"/>
      <c r="C619" s="143" t="str">
        <f t="array" ref="C619">ifs(and(isblank($A619),isblank($B619)),"", not(iserror(vlookup($A619&amp;$B619,'5) Release_Track'!$F:$F&amp;'5) Release_Track'!$G:$G,1,0))),vlookup($A619&amp;$B619,{'5) Release_Track'!$F:$F&amp;'5) Release_Track'!$G:$G,'5) Release_Track'!$H:$H},2,0), or(and(not(isblank($B619)),$B619=$B618,$A619&lt;&gt;$A618),and(not(isblank($A619)),$A619=$A618,$B619&lt;&gt;$B618)),"ID LISTS UNALIGNED",and($A619&lt;&gt;"",countif('5) Release_Track'!$F:$F,$A619)=0),"NO ISRC MATCH in Release_Track",and($B619&lt;&gt;"",countif('5) Release_Track'!$G:$G,$B619)=0),"NO CATALOG ID MATCH in Release_Track",iserror(vlookup($A619&amp;$B619,'5) Release_Track'!$F:$F&amp;'5) Release_Track'!$G:$G,1,0)),"NO ISRC-CATALOG ID pair MATCH in Release_Track" )</f>
        <v/>
      </c>
      <c r="D619" s="143" t="str">
        <f t="array" ref="D619">ifs(and(isblank($A619),isblank($B619)),"", not(iserror(vlookup($A619&amp;$B619,'5) Release_Track'!$F:$F&amp;'5) Release_Track'!$G:$G,1,0))),vlookup($A619&amp;$B619,{'5) Release_Track'!$F:$F&amp;'5) Release_Track'!$G:$G,'5) Release_Track'!$I:$I},2,0), or(and(not(isblank($B619)),$B619=$B618,$A619&lt;&gt;$A618),and(not(isblank($A619)),$A619=$A618,$B619&lt;&gt;$B618)),"ID LISTS UNALIGNED",and($A619&lt;&gt;"",countif('5) Release_Track'!$F:$F,$A619)=0),"NO ISRC MATCH in Release_Track",and($B619&lt;&gt;"",countif('5) Release_Track'!$G:$G,$B619)=0),"NO CATALOG ID MATCH in Release_Track",iserror(vlookup($A619&amp;$B619,'5) Release_Track'!$F:$F&amp;'5) Release_Track'!$G:$G,1,0)),"NO ISRC-CATALOG ID pair MATCH in Release_Track" )</f>
        <v/>
      </c>
      <c r="E619" s="135"/>
      <c r="F619" s="20"/>
      <c r="G619" s="203"/>
      <c r="H619" s="143" t="str">
        <f t="shared" si="1"/>
        <v/>
      </c>
      <c r="I619" s="20"/>
      <c r="J619" s="20"/>
      <c r="K619" s="20"/>
    </row>
    <row r="620">
      <c r="B620" s="116"/>
      <c r="C620" s="143" t="str">
        <f t="array" ref="C620">ifs(and(isblank($A620),isblank($B620)),"", not(iserror(vlookup($A620&amp;$B620,'5) Release_Track'!$F:$F&amp;'5) Release_Track'!$G:$G,1,0))),vlookup($A620&amp;$B620,{'5) Release_Track'!$F:$F&amp;'5) Release_Track'!$G:$G,'5) Release_Track'!$H:$H},2,0), or(and(not(isblank($B620)),$B620=$B619,$A620&lt;&gt;$A619),and(not(isblank($A620)),$A620=$A619,$B620&lt;&gt;$B619)),"ID LISTS UNALIGNED",and($A620&lt;&gt;"",countif('5) Release_Track'!$F:$F,$A620)=0),"NO ISRC MATCH in Release_Track",and($B620&lt;&gt;"",countif('5) Release_Track'!$G:$G,$B620)=0),"NO CATALOG ID MATCH in Release_Track",iserror(vlookup($A620&amp;$B620,'5) Release_Track'!$F:$F&amp;'5) Release_Track'!$G:$G,1,0)),"NO ISRC-CATALOG ID pair MATCH in Release_Track" )</f>
        <v/>
      </c>
      <c r="D620" s="143" t="str">
        <f t="array" ref="D620">ifs(and(isblank($A620),isblank($B620)),"", not(iserror(vlookup($A620&amp;$B620,'5) Release_Track'!$F:$F&amp;'5) Release_Track'!$G:$G,1,0))),vlookup($A620&amp;$B620,{'5) Release_Track'!$F:$F&amp;'5) Release_Track'!$G:$G,'5) Release_Track'!$I:$I},2,0), or(and(not(isblank($B620)),$B620=$B619,$A620&lt;&gt;$A619),and(not(isblank($A620)),$A620=$A619,$B620&lt;&gt;$B619)),"ID LISTS UNALIGNED",and($A620&lt;&gt;"",countif('5) Release_Track'!$F:$F,$A620)=0),"NO ISRC MATCH in Release_Track",and($B620&lt;&gt;"",countif('5) Release_Track'!$G:$G,$B620)=0),"NO CATALOG ID MATCH in Release_Track",iserror(vlookup($A620&amp;$B620,'5) Release_Track'!$F:$F&amp;'5) Release_Track'!$G:$G,1,0)),"NO ISRC-CATALOG ID pair MATCH in Release_Track" )</f>
        <v/>
      </c>
      <c r="E620" s="135"/>
      <c r="F620" s="20"/>
      <c r="G620" s="203"/>
      <c r="H620" s="143" t="str">
        <f t="shared" si="1"/>
        <v/>
      </c>
      <c r="I620" s="20"/>
      <c r="J620" s="20"/>
      <c r="K620" s="20"/>
    </row>
    <row r="621">
      <c r="B621" s="116"/>
      <c r="C621" s="143" t="str">
        <f t="array" ref="C621">ifs(and(isblank($A621),isblank($B621)),"", not(iserror(vlookup($A621&amp;$B621,'5) Release_Track'!$F:$F&amp;'5) Release_Track'!$G:$G,1,0))),vlookup($A621&amp;$B621,{'5) Release_Track'!$F:$F&amp;'5) Release_Track'!$G:$G,'5) Release_Track'!$H:$H},2,0), or(and(not(isblank($B621)),$B621=$B620,$A621&lt;&gt;$A620),and(not(isblank($A621)),$A621=$A620,$B621&lt;&gt;$B620)),"ID LISTS UNALIGNED",and($A621&lt;&gt;"",countif('5) Release_Track'!$F:$F,$A621)=0),"NO ISRC MATCH in Release_Track",and($B621&lt;&gt;"",countif('5) Release_Track'!$G:$G,$B621)=0),"NO CATALOG ID MATCH in Release_Track",iserror(vlookup($A621&amp;$B621,'5) Release_Track'!$F:$F&amp;'5) Release_Track'!$G:$G,1,0)),"NO ISRC-CATALOG ID pair MATCH in Release_Track" )</f>
        <v/>
      </c>
      <c r="D621" s="143" t="str">
        <f t="array" ref="D621">ifs(and(isblank($A621),isblank($B621)),"", not(iserror(vlookup($A621&amp;$B621,'5) Release_Track'!$F:$F&amp;'5) Release_Track'!$G:$G,1,0))),vlookup($A621&amp;$B621,{'5) Release_Track'!$F:$F&amp;'5) Release_Track'!$G:$G,'5) Release_Track'!$I:$I},2,0), or(and(not(isblank($B621)),$B621=$B620,$A621&lt;&gt;$A620),and(not(isblank($A621)),$A621=$A620,$B621&lt;&gt;$B620)),"ID LISTS UNALIGNED",and($A621&lt;&gt;"",countif('5) Release_Track'!$F:$F,$A621)=0),"NO ISRC MATCH in Release_Track",and($B621&lt;&gt;"",countif('5) Release_Track'!$G:$G,$B621)=0),"NO CATALOG ID MATCH in Release_Track",iserror(vlookup($A621&amp;$B621,'5) Release_Track'!$F:$F&amp;'5) Release_Track'!$G:$G,1,0)),"NO ISRC-CATALOG ID pair MATCH in Release_Track" )</f>
        <v/>
      </c>
      <c r="E621" s="135"/>
      <c r="F621" s="20"/>
      <c r="G621" s="203"/>
      <c r="H621" s="143" t="str">
        <f t="shared" si="1"/>
        <v/>
      </c>
      <c r="I621" s="20"/>
      <c r="J621" s="20"/>
      <c r="K621" s="20"/>
    </row>
    <row r="622">
      <c r="B622" s="116"/>
      <c r="C622" s="143" t="str">
        <f t="array" ref="C622">ifs(and(isblank($A622),isblank($B622)),"", not(iserror(vlookup($A622&amp;$B622,'5) Release_Track'!$F:$F&amp;'5) Release_Track'!$G:$G,1,0))),vlookup($A622&amp;$B622,{'5) Release_Track'!$F:$F&amp;'5) Release_Track'!$G:$G,'5) Release_Track'!$H:$H},2,0), or(and(not(isblank($B622)),$B622=$B621,$A622&lt;&gt;$A621),and(not(isblank($A622)),$A622=$A621,$B622&lt;&gt;$B621)),"ID LISTS UNALIGNED",and($A622&lt;&gt;"",countif('5) Release_Track'!$F:$F,$A622)=0),"NO ISRC MATCH in Release_Track",and($B622&lt;&gt;"",countif('5) Release_Track'!$G:$G,$B622)=0),"NO CATALOG ID MATCH in Release_Track",iserror(vlookup($A622&amp;$B622,'5) Release_Track'!$F:$F&amp;'5) Release_Track'!$G:$G,1,0)),"NO ISRC-CATALOG ID pair MATCH in Release_Track" )</f>
        <v/>
      </c>
      <c r="D622" s="143" t="str">
        <f t="array" ref="D622">ifs(and(isblank($A622),isblank($B622)),"", not(iserror(vlookup($A622&amp;$B622,'5) Release_Track'!$F:$F&amp;'5) Release_Track'!$G:$G,1,0))),vlookup($A622&amp;$B622,{'5) Release_Track'!$F:$F&amp;'5) Release_Track'!$G:$G,'5) Release_Track'!$I:$I},2,0), or(and(not(isblank($B622)),$B622=$B621,$A622&lt;&gt;$A621),and(not(isblank($A622)),$A622=$A621,$B622&lt;&gt;$B621)),"ID LISTS UNALIGNED",and($A622&lt;&gt;"",countif('5) Release_Track'!$F:$F,$A622)=0),"NO ISRC MATCH in Release_Track",and($B622&lt;&gt;"",countif('5) Release_Track'!$G:$G,$B622)=0),"NO CATALOG ID MATCH in Release_Track",iserror(vlookup($A622&amp;$B622,'5) Release_Track'!$F:$F&amp;'5) Release_Track'!$G:$G,1,0)),"NO ISRC-CATALOG ID pair MATCH in Release_Track" )</f>
        <v/>
      </c>
      <c r="E622" s="135"/>
      <c r="F622" s="20"/>
      <c r="G622" s="203"/>
      <c r="H622" s="143" t="str">
        <f t="shared" si="1"/>
        <v/>
      </c>
      <c r="I622" s="20"/>
      <c r="J622" s="20"/>
      <c r="K622" s="20"/>
    </row>
    <row r="623">
      <c r="B623" s="116"/>
      <c r="C623" s="143" t="str">
        <f t="array" ref="C623">ifs(and(isblank($A623),isblank($B623)),"", not(iserror(vlookup($A623&amp;$B623,'5) Release_Track'!$F:$F&amp;'5) Release_Track'!$G:$G,1,0))),vlookup($A623&amp;$B623,{'5) Release_Track'!$F:$F&amp;'5) Release_Track'!$G:$G,'5) Release_Track'!$H:$H},2,0), or(and(not(isblank($B623)),$B623=$B622,$A623&lt;&gt;$A622),and(not(isblank($A623)),$A623=$A622,$B623&lt;&gt;$B622)),"ID LISTS UNALIGNED",and($A623&lt;&gt;"",countif('5) Release_Track'!$F:$F,$A623)=0),"NO ISRC MATCH in Release_Track",and($B623&lt;&gt;"",countif('5) Release_Track'!$G:$G,$B623)=0),"NO CATALOG ID MATCH in Release_Track",iserror(vlookup($A623&amp;$B623,'5) Release_Track'!$F:$F&amp;'5) Release_Track'!$G:$G,1,0)),"NO ISRC-CATALOG ID pair MATCH in Release_Track" )</f>
        <v/>
      </c>
      <c r="D623" s="143" t="str">
        <f t="array" ref="D623">ifs(and(isblank($A623),isblank($B623)),"", not(iserror(vlookup($A623&amp;$B623,'5) Release_Track'!$F:$F&amp;'5) Release_Track'!$G:$G,1,0))),vlookup($A623&amp;$B623,{'5) Release_Track'!$F:$F&amp;'5) Release_Track'!$G:$G,'5) Release_Track'!$I:$I},2,0), or(and(not(isblank($B623)),$B623=$B622,$A623&lt;&gt;$A622),and(not(isblank($A623)),$A623=$A622,$B623&lt;&gt;$B622)),"ID LISTS UNALIGNED",and($A623&lt;&gt;"",countif('5) Release_Track'!$F:$F,$A623)=0),"NO ISRC MATCH in Release_Track",and($B623&lt;&gt;"",countif('5) Release_Track'!$G:$G,$B623)=0),"NO CATALOG ID MATCH in Release_Track",iserror(vlookup($A623&amp;$B623,'5) Release_Track'!$F:$F&amp;'5) Release_Track'!$G:$G,1,0)),"NO ISRC-CATALOG ID pair MATCH in Release_Track" )</f>
        <v/>
      </c>
      <c r="E623" s="135"/>
      <c r="F623" s="20"/>
      <c r="G623" s="203"/>
      <c r="H623" s="143" t="str">
        <f t="shared" si="1"/>
        <v/>
      </c>
      <c r="I623" s="20"/>
      <c r="J623" s="20"/>
      <c r="K623" s="20"/>
    </row>
    <row r="624">
      <c r="B624" s="116"/>
      <c r="C624" s="143" t="str">
        <f t="array" ref="C624">ifs(and(isblank($A624),isblank($B624)),"", not(iserror(vlookup($A624&amp;$B624,'5) Release_Track'!$F:$F&amp;'5) Release_Track'!$G:$G,1,0))),vlookup($A624&amp;$B624,{'5) Release_Track'!$F:$F&amp;'5) Release_Track'!$G:$G,'5) Release_Track'!$H:$H},2,0), or(and(not(isblank($B624)),$B624=$B623,$A624&lt;&gt;$A623),and(not(isblank($A624)),$A624=$A623,$B624&lt;&gt;$B623)),"ID LISTS UNALIGNED",and($A624&lt;&gt;"",countif('5) Release_Track'!$F:$F,$A624)=0),"NO ISRC MATCH in Release_Track",and($B624&lt;&gt;"",countif('5) Release_Track'!$G:$G,$B624)=0),"NO CATALOG ID MATCH in Release_Track",iserror(vlookup($A624&amp;$B624,'5) Release_Track'!$F:$F&amp;'5) Release_Track'!$G:$G,1,0)),"NO ISRC-CATALOG ID pair MATCH in Release_Track" )</f>
        <v/>
      </c>
      <c r="D624" s="143" t="str">
        <f t="array" ref="D624">ifs(and(isblank($A624),isblank($B624)),"", not(iserror(vlookup($A624&amp;$B624,'5) Release_Track'!$F:$F&amp;'5) Release_Track'!$G:$G,1,0))),vlookup($A624&amp;$B624,{'5) Release_Track'!$F:$F&amp;'5) Release_Track'!$G:$G,'5) Release_Track'!$I:$I},2,0), or(and(not(isblank($B624)),$B624=$B623,$A624&lt;&gt;$A623),and(not(isblank($A624)),$A624=$A623,$B624&lt;&gt;$B623)),"ID LISTS UNALIGNED",and($A624&lt;&gt;"",countif('5) Release_Track'!$F:$F,$A624)=0),"NO ISRC MATCH in Release_Track",and($B624&lt;&gt;"",countif('5) Release_Track'!$G:$G,$B624)=0),"NO CATALOG ID MATCH in Release_Track",iserror(vlookup($A624&amp;$B624,'5) Release_Track'!$F:$F&amp;'5) Release_Track'!$G:$G,1,0)),"NO ISRC-CATALOG ID pair MATCH in Release_Track" )</f>
        <v/>
      </c>
      <c r="E624" s="135"/>
      <c r="F624" s="20"/>
      <c r="G624" s="203"/>
      <c r="H624" s="143" t="str">
        <f t="shared" si="1"/>
        <v/>
      </c>
      <c r="I624" s="20"/>
      <c r="J624" s="20"/>
      <c r="K624" s="20"/>
    </row>
    <row r="625">
      <c r="B625" s="116"/>
      <c r="C625" s="143" t="str">
        <f t="array" ref="C625">ifs(and(isblank($A625),isblank($B625)),"", not(iserror(vlookup($A625&amp;$B625,'5) Release_Track'!$F:$F&amp;'5) Release_Track'!$G:$G,1,0))),vlookup($A625&amp;$B625,{'5) Release_Track'!$F:$F&amp;'5) Release_Track'!$G:$G,'5) Release_Track'!$H:$H},2,0), or(and(not(isblank($B625)),$B625=$B624,$A625&lt;&gt;$A624),and(not(isblank($A625)),$A625=$A624,$B625&lt;&gt;$B624)),"ID LISTS UNALIGNED",and($A625&lt;&gt;"",countif('5) Release_Track'!$F:$F,$A625)=0),"NO ISRC MATCH in Release_Track",and($B625&lt;&gt;"",countif('5) Release_Track'!$G:$G,$B625)=0),"NO CATALOG ID MATCH in Release_Track",iserror(vlookup($A625&amp;$B625,'5) Release_Track'!$F:$F&amp;'5) Release_Track'!$G:$G,1,0)),"NO ISRC-CATALOG ID pair MATCH in Release_Track" )</f>
        <v/>
      </c>
      <c r="D625" s="143" t="str">
        <f t="array" ref="D625">ifs(and(isblank($A625),isblank($B625)),"", not(iserror(vlookup($A625&amp;$B625,'5) Release_Track'!$F:$F&amp;'5) Release_Track'!$G:$G,1,0))),vlookup($A625&amp;$B625,{'5) Release_Track'!$F:$F&amp;'5) Release_Track'!$G:$G,'5) Release_Track'!$I:$I},2,0), or(and(not(isblank($B625)),$B625=$B624,$A625&lt;&gt;$A624),and(not(isblank($A625)),$A625=$A624,$B625&lt;&gt;$B624)),"ID LISTS UNALIGNED",and($A625&lt;&gt;"",countif('5) Release_Track'!$F:$F,$A625)=0),"NO ISRC MATCH in Release_Track",and($B625&lt;&gt;"",countif('5) Release_Track'!$G:$G,$B625)=0),"NO CATALOG ID MATCH in Release_Track",iserror(vlookup($A625&amp;$B625,'5) Release_Track'!$F:$F&amp;'5) Release_Track'!$G:$G,1,0)),"NO ISRC-CATALOG ID pair MATCH in Release_Track" )</f>
        <v/>
      </c>
      <c r="E625" s="135"/>
      <c r="F625" s="20"/>
      <c r="G625" s="203"/>
      <c r="H625" s="143" t="str">
        <f t="shared" si="1"/>
        <v/>
      </c>
      <c r="I625" s="20"/>
      <c r="J625" s="20"/>
      <c r="K625" s="20"/>
    </row>
    <row r="626">
      <c r="B626" s="116"/>
      <c r="C626" s="143" t="str">
        <f t="array" ref="C626">ifs(and(isblank($A626),isblank($B626)),"", not(iserror(vlookup($A626&amp;$B626,'5) Release_Track'!$F:$F&amp;'5) Release_Track'!$G:$G,1,0))),vlookup($A626&amp;$B626,{'5) Release_Track'!$F:$F&amp;'5) Release_Track'!$G:$G,'5) Release_Track'!$H:$H},2,0), or(and(not(isblank($B626)),$B626=$B625,$A626&lt;&gt;$A625),and(not(isblank($A626)),$A626=$A625,$B626&lt;&gt;$B625)),"ID LISTS UNALIGNED",and($A626&lt;&gt;"",countif('5) Release_Track'!$F:$F,$A626)=0),"NO ISRC MATCH in Release_Track",and($B626&lt;&gt;"",countif('5) Release_Track'!$G:$G,$B626)=0),"NO CATALOG ID MATCH in Release_Track",iserror(vlookup($A626&amp;$B626,'5) Release_Track'!$F:$F&amp;'5) Release_Track'!$G:$G,1,0)),"NO ISRC-CATALOG ID pair MATCH in Release_Track" )</f>
        <v/>
      </c>
      <c r="D626" s="143" t="str">
        <f t="array" ref="D626">ifs(and(isblank($A626),isblank($B626)),"", not(iserror(vlookup($A626&amp;$B626,'5) Release_Track'!$F:$F&amp;'5) Release_Track'!$G:$G,1,0))),vlookup($A626&amp;$B626,{'5) Release_Track'!$F:$F&amp;'5) Release_Track'!$G:$G,'5) Release_Track'!$I:$I},2,0), or(and(not(isblank($B626)),$B626=$B625,$A626&lt;&gt;$A625),and(not(isblank($A626)),$A626=$A625,$B626&lt;&gt;$B625)),"ID LISTS UNALIGNED",and($A626&lt;&gt;"",countif('5) Release_Track'!$F:$F,$A626)=0),"NO ISRC MATCH in Release_Track",and($B626&lt;&gt;"",countif('5) Release_Track'!$G:$G,$B626)=0),"NO CATALOG ID MATCH in Release_Track",iserror(vlookup($A626&amp;$B626,'5) Release_Track'!$F:$F&amp;'5) Release_Track'!$G:$G,1,0)),"NO ISRC-CATALOG ID pair MATCH in Release_Track" )</f>
        <v/>
      </c>
      <c r="E626" s="135"/>
      <c r="F626" s="20"/>
      <c r="G626" s="203"/>
      <c r="H626" s="143" t="str">
        <f t="shared" si="1"/>
        <v/>
      </c>
      <c r="I626" s="20"/>
      <c r="J626" s="20"/>
      <c r="K626" s="20"/>
    </row>
    <row r="627">
      <c r="B627" s="116"/>
      <c r="C627" s="143" t="str">
        <f t="array" ref="C627">ifs(and(isblank($A627),isblank($B627)),"", not(iserror(vlookup($A627&amp;$B627,'5) Release_Track'!$F:$F&amp;'5) Release_Track'!$G:$G,1,0))),vlookup($A627&amp;$B627,{'5) Release_Track'!$F:$F&amp;'5) Release_Track'!$G:$G,'5) Release_Track'!$H:$H},2,0), or(and(not(isblank($B627)),$B627=$B626,$A627&lt;&gt;$A626),and(not(isblank($A627)),$A627=$A626,$B627&lt;&gt;$B626)),"ID LISTS UNALIGNED",and($A627&lt;&gt;"",countif('5) Release_Track'!$F:$F,$A627)=0),"NO ISRC MATCH in Release_Track",and($B627&lt;&gt;"",countif('5) Release_Track'!$G:$G,$B627)=0),"NO CATALOG ID MATCH in Release_Track",iserror(vlookup($A627&amp;$B627,'5) Release_Track'!$F:$F&amp;'5) Release_Track'!$G:$G,1,0)),"NO ISRC-CATALOG ID pair MATCH in Release_Track" )</f>
        <v/>
      </c>
      <c r="D627" s="143" t="str">
        <f t="array" ref="D627">ifs(and(isblank($A627),isblank($B627)),"", not(iserror(vlookup($A627&amp;$B627,'5) Release_Track'!$F:$F&amp;'5) Release_Track'!$G:$G,1,0))),vlookup($A627&amp;$B627,{'5) Release_Track'!$F:$F&amp;'5) Release_Track'!$G:$G,'5) Release_Track'!$I:$I},2,0), or(and(not(isblank($B627)),$B627=$B626,$A627&lt;&gt;$A626),and(not(isblank($A627)),$A627=$A626,$B627&lt;&gt;$B626)),"ID LISTS UNALIGNED",and($A627&lt;&gt;"",countif('5) Release_Track'!$F:$F,$A627)=0),"NO ISRC MATCH in Release_Track",and($B627&lt;&gt;"",countif('5) Release_Track'!$G:$G,$B627)=0),"NO CATALOG ID MATCH in Release_Track",iserror(vlookup($A627&amp;$B627,'5) Release_Track'!$F:$F&amp;'5) Release_Track'!$G:$G,1,0)),"NO ISRC-CATALOG ID pair MATCH in Release_Track" )</f>
        <v/>
      </c>
      <c r="E627" s="135"/>
      <c r="F627" s="20"/>
      <c r="G627" s="203"/>
      <c r="H627" s="143" t="str">
        <f t="shared" si="1"/>
        <v/>
      </c>
      <c r="I627" s="20"/>
      <c r="J627" s="20"/>
      <c r="K627" s="20"/>
    </row>
    <row r="628">
      <c r="B628" s="116"/>
      <c r="C628" s="143" t="str">
        <f t="array" ref="C628">ifs(and(isblank($A628),isblank($B628)),"", not(iserror(vlookup($A628&amp;$B628,'5) Release_Track'!$F:$F&amp;'5) Release_Track'!$G:$G,1,0))),vlookup($A628&amp;$B628,{'5) Release_Track'!$F:$F&amp;'5) Release_Track'!$G:$G,'5) Release_Track'!$H:$H},2,0), or(and(not(isblank($B628)),$B628=$B627,$A628&lt;&gt;$A627),and(not(isblank($A628)),$A628=$A627,$B628&lt;&gt;$B627)),"ID LISTS UNALIGNED",and($A628&lt;&gt;"",countif('5) Release_Track'!$F:$F,$A628)=0),"NO ISRC MATCH in Release_Track",and($B628&lt;&gt;"",countif('5) Release_Track'!$G:$G,$B628)=0),"NO CATALOG ID MATCH in Release_Track",iserror(vlookup($A628&amp;$B628,'5) Release_Track'!$F:$F&amp;'5) Release_Track'!$G:$G,1,0)),"NO ISRC-CATALOG ID pair MATCH in Release_Track" )</f>
        <v/>
      </c>
      <c r="D628" s="143" t="str">
        <f t="array" ref="D628">ifs(and(isblank($A628),isblank($B628)),"", not(iserror(vlookup($A628&amp;$B628,'5) Release_Track'!$F:$F&amp;'5) Release_Track'!$G:$G,1,0))),vlookup($A628&amp;$B628,{'5) Release_Track'!$F:$F&amp;'5) Release_Track'!$G:$G,'5) Release_Track'!$I:$I},2,0), or(and(not(isblank($B628)),$B628=$B627,$A628&lt;&gt;$A627),and(not(isblank($A628)),$A628=$A627,$B628&lt;&gt;$B627)),"ID LISTS UNALIGNED",and($A628&lt;&gt;"",countif('5) Release_Track'!$F:$F,$A628)=0),"NO ISRC MATCH in Release_Track",and($B628&lt;&gt;"",countif('5) Release_Track'!$G:$G,$B628)=0),"NO CATALOG ID MATCH in Release_Track",iserror(vlookup($A628&amp;$B628,'5) Release_Track'!$F:$F&amp;'5) Release_Track'!$G:$G,1,0)),"NO ISRC-CATALOG ID pair MATCH in Release_Track" )</f>
        <v/>
      </c>
      <c r="E628" s="135"/>
      <c r="F628" s="20"/>
      <c r="G628" s="203"/>
      <c r="H628" s="143" t="str">
        <f t="shared" si="1"/>
        <v/>
      </c>
      <c r="I628" s="20"/>
      <c r="J628" s="20"/>
      <c r="K628" s="20"/>
    </row>
    <row r="629">
      <c r="B629" s="116"/>
      <c r="C629" s="143" t="str">
        <f t="array" ref="C629">ifs(and(isblank($A629),isblank($B629)),"", not(iserror(vlookup($A629&amp;$B629,'5) Release_Track'!$F:$F&amp;'5) Release_Track'!$G:$G,1,0))),vlookup($A629&amp;$B629,{'5) Release_Track'!$F:$F&amp;'5) Release_Track'!$G:$G,'5) Release_Track'!$H:$H},2,0), or(and(not(isblank($B629)),$B629=$B628,$A629&lt;&gt;$A628),and(not(isblank($A629)),$A629=$A628,$B629&lt;&gt;$B628)),"ID LISTS UNALIGNED",and($A629&lt;&gt;"",countif('5) Release_Track'!$F:$F,$A629)=0),"NO ISRC MATCH in Release_Track",and($B629&lt;&gt;"",countif('5) Release_Track'!$G:$G,$B629)=0),"NO CATALOG ID MATCH in Release_Track",iserror(vlookup($A629&amp;$B629,'5) Release_Track'!$F:$F&amp;'5) Release_Track'!$G:$G,1,0)),"NO ISRC-CATALOG ID pair MATCH in Release_Track" )</f>
        <v/>
      </c>
      <c r="D629" s="143" t="str">
        <f t="array" ref="D629">ifs(and(isblank($A629),isblank($B629)),"", not(iserror(vlookup($A629&amp;$B629,'5) Release_Track'!$F:$F&amp;'5) Release_Track'!$G:$G,1,0))),vlookup($A629&amp;$B629,{'5) Release_Track'!$F:$F&amp;'5) Release_Track'!$G:$G,'5) Release_Track'!$I:$I},2,0), or(and(not(isblank($B629)),$B629=$B628,$A629&lt;&gt;$A628),and(not(isblank($A629)),$A629=$A628,$B629&lt;&gt;$B628)),"ID LISTS UNALIGNED",and($A629&lt;&gt;"",countif('5) Release_Track'!$F:$F,$A629)=0),"NO ISRC MATCH in Release_Track",and($B629&lt;&gt;"",countif('5) Release_Track'!$G:$G,$B629)=0),"NO CATALOG ID MATCH in Release_Track",iserror(vlookup($A629&amp;$B629,'5) Release_Track'!$F:$F&amp;'5) Release_Track'!$G:$G,1,0)),"NO ISRC-CATALOG ID pair MATCH in Release_Track" )</f>
        <v/>
      </c>
      <c r="E629" s="135"/>
      <c r="F629" s="20"/>
      <c r="G629" s="203"/>
      <c r="H629" s="143" t="str">
        <f t="shared" si="1"/>
        <v/>
      </c>
      <c r="I629" s="20"/>
      <c r="J629" s="20"/>
      <c r="K629" s="20"/>
    </row>
    <row r="630">
      <c r="B630" s="116"/>
      <c r="C630" s="143" t="str">
        <f t="array" ref="C630">ifs(and(isblank($A630),isblank($B630)),"", not(iserror(vlookup($A630&amp;$B630,'5) Release_Track'!$F:$F&amp;'5) Release_Track'!$G:$G,1,0))),vlookup($A630&amp;$B630,{'5) Release_Track'!$F:$F&amp;'5) Release_Track'!$G:$G,'5) Release_Track'!$H:$H},2,0), or(and(not(isblank($B630)),$B630=$B629,$A630&lt;&gt;$A629),and(not(isblank($A630)),$A630=$A629,$B630&lt;&gt;$B629)),"ID LISTS UNALIGNED",and($A630&lt;&gt;"",countif('5) Release_Track'!$F:$F,$A630)=0),"NO ISRC MATCH in Release_Track",and($B630&lt;&gt;"",countif('5) Release_Track'!$G:$G,$B630)=0),"NO CATALOG ID MATCH in Release_Track",iserror(vlookup($A630&amp;$B630,'5) Release_Track'!$F:$F&amp;'5) Release_Track'!$G:$G,1,0)),"NO ISRC-CATALOG ID pair MATCH in Release_Track" )</f>
        <v/>
      </c>
      <c r="D630" s="143" t="str">
        <f t="array" ref="D630">ifs(and(isblank($A630),isblank($B630)),"", not(iserror(vlookup($A630&amp;$B630,'5) Release_Track'!$F:$F&amp;'5) Release_Track'!$G:$G,1,0))),vlookup($A630&amp;$B630,{'5) Release_Track'!$F:$F&amp;'5) Release_Track'!$G:$G,'5) Release_Track'!$I:$I},2,0), or(and(not(isblank($B630)),$B630=$B629,$A630&lt;&gt;$A629),and(not(isblank($A630)),$A630=$A629,$B630&lt;&gt;$B629)),"ID LISTS UNALIGNED",and($A630&lt;&gt;"",countif('5) Release_Track'!$F:$F,$A630)=0),"NO ISRC MATCH in Release_Track",and($B630&lt;&gt;"",countif('5) Release_Track'!$G:$G,$B630)=0),"NO CATALOG ID MATCH in Release_Track",iserror(vlookup($A630&amp;$B630,'5) Release_Track'!$F:$F&amp;'5) Release_Track'!$G:$G,1,0)),"NO ISRC-CATALOG ID pair MATCH in Release_Track" )</f>
        <v/>
      </c>
      <c r="E630" s="135"/>
      <c r="F630" s="20"/>
      <c r="G630" s="203"/>
      <c r="H630" s="143" t="str">
        <f t="shared" si="1"/>
        <v/>
      </c>
      <c r="I630" s="20"/>
      <c r="J630" s="20"/>
      <c r="K630" s="20"/>
    </row>
    <row r="631">
      <c r="B631" s="116"/>
      <c r="C631" s="143" t="str">
        <f t="array" ref="C631">ifs(and(isblank($A631),isblank($B631)),"", not(iserror(vlookup($A631&amp;$B631,'5) Release_Track'!$F:$F&amp;'5) Release_Track'!$G:$G,1,0))),vlookup($A631&amp;$B631,{'5) Release_Track'!$F:$F&amp;'5) Release_Track'!$G:$G,'5) Release_Track'!$H:$H},2,0), or(and(not(isblank($B631)),$B631=$B630,$A631&lt;&gt;$A630),and(not(isblank($A631)),$A631=$A630,$B631&lt;&gt;$B630)),"ID LISTS UNALIGNED",and($A631&lt;&gt;"",countif('5) Release_Track'!$F:$F,$A631)=0),"NO ISRC MATCH in Release_Track",and($B631&lt;&gt;"",countif('5) Release_Track'!$G:$G,$B631)=0),"NO CATALOG ID MATCH in Release_Track",iserror(vlookup($A631&amp;$B631,'5) Release_Track'!$F:$F&amp;'5) Release_Track'!$G:$G,1,0)),"NO ISRC-CATALOG ID pair MATCH in Release_Track" )</f>
        <v/>
      </c>
      <c r="D631" s="143" t="str">
        <f t="array" ref="D631">ifs(and(isblank($A631),isblank($B631)),"", not(iserror(vlookup($A631&amp;$B631,'5) Release_Track'!$F:$F&amp;'5) Release_Track'!$G:$G,1,0))),vlookup($A631&amp;$B631,{'5) Release_Track'!$F:$F&amp;'5) Release_Track'!$G:$G,'5) Release_Track'!$I:$I},2,0), or(and(not(isblank($B631)),$B631=$B630,$A631&lt;&gt;$A630),and(not(isblank($A631)),$A631=$A630,$B631&lt;&gt;$B630)),"ID LISTS UNALIGNED",and($A631&lt;&gt;"",countif('5) Release_Track'!$F:$F,$A631)=0),"NO ISRC MATCH in Release_Track",and($B631&lt;&gt;"",countif('5) Release_Track'!$G:$G,$B631)=0),"NO CATALOG ID MATCH in Release_Track",iserror(vlookup($A631&amp;$B631,'5) Release_Track'!$F:$F&amp;'5) Release_Track'!$G:$G,1,0)),"NO ISRC-CATALOG ID pair MATCH in Release_Track" )</f>
        <v/>
      </c>
      <c r="E631" s="135"/>
      <c r="F631" s="20"/>
      <c r="G631" s="203"/>
      <c r="H631" s="143" t="str">
        <f t="shared" si="1"/>
        <v/>
      </c>
      <c r="I631" s="20"/>
      <c r="J631" s="20"/>
      <c r="K631" s="20"/>
    </row>
    <row r="632">
      <c r="B632" s="116"/>
      <c r="C632" s="143" t="str">
        <f t="array" ref="C632">ifs(and(isblank($A632),isblank($B632)),"", not(iserror(vlookup($A632&amp;$B632,'5) Release_Track'!$F:$F&amp;'5) Release_Track'!$G:$G,1,0))),vlookup($A632&amp;$B632,{'5) Release_Track'!$F:$F&amp;'5) Release_Track'!$G:$G,'5) Release_Track'!$H:$H},2,0), or(and(not(isblank($B632)),$B632=$B631,$A632&lt;&gt;$A631),and(not(isblank($A632)),$A632=$A631,$B632&lt;&gt;$B631)),"ID LISTS UNALIGNED",and($A632&lt;&gt;"",countif('5) Release_Track'!$F:$F,$A632)=0),"NO ISRC MATCH in Release_Track",and($B632&lt;&gt;"",countif('5) Release_Track'!$G:$G,$B632)=0),"NO CATALOG ID MATCH in Release_Track",iserror(vlookup($A632&amp;$B632,'5) Release_Track'!$F:$F&amp;'5) Release_Track'!$G:$G,1,0)),"NO ISRC-CATALOG ID pair MATCH in Release_Track" )</f>
        <v/>
      </c>
      <c r="D632" s="143" t="str">
        <f t="array" ref="D632">ifs(and(isblank($A632),isblank($B632)),"", not(iserror(vlookup($A632&amp;$B632,'5) Release_Track'!$F:$F&amp;'5) Release_Track'!$G:$G,1,0))),vlookup($A632&amp;$B632,{'5) Release_Track'!$F:$F&amp;'5) Release_Track'!$G:$G,'5) Release_Track'!$I:$I},2,0), or(and(not(isblank($B632)),$B632=$B631,$A632&lt;&gt;$A631),and(not(isblank($A632)),$A632=$A631,$B632&lt;&gt;$B631)),"ID LISTS UNALIGNED",and($A632&lt;&gt;"",countif('5) Release_Track'!$F:$F,$A632)=0),"NO ISRC MATCH in Release_Track",and($B632&lt;&gt;"",countif('5) Release_Track'!$G:$G,$B632)=0),"NO CATALOG ID MATCH in Release_Track",iserror(vlookup($A632&amp;$B632,'5) Release_Track'!$F:$F&amp;'5) Release_Track'!$G:$G,1,0)),"NO ISRC-CATALOG ID pair MATCH in Release_Track" )</f>
        <v/>
      </c>
      <c r="E632" s="135"/>
      <c r="F632" s="20"/>
      <c r="G632" s="203"/>
      <c r="H632" s="143" t="str">
        <f t="shared" si="1"/>
        <v/>
      </c>
      <c r="I632" s="20"/>
      <c r="J632" s="20"/>
      <c r="K632" s="20"/>
    </row>
    <row r="633">
      <c r="B633" s="116"/>
      <c r="C633" s="143" t="str">
        <f t="array" ref="C633">ifs(and(isblank($A633),isblank($B633)),"", not(iserror(vlookup($A633&amp;$B633,'5) Release_Track'!$F:$F&amp;'5) Release_Track'!$G:$G,1,0))),vlookup($A633&amp;$B633,{'5) Release_Track'!$F:$F&amp;'5) Release_Track'!$G:$G,'5) Release_Track'!$H:$H},2,0), or(and(not(isblank($B633)),$B633=$B632,$A633&lt;&gt;$A632),and(not(isblank($A633)),$A633=$A632,$B633&lt;&gt;$B632)),"ID LISTS UNALIGNED",and($A633&lt;&gt;"",countif('5) Release_Track'!$F:$F,$A633)=0),"NO ISRC MATCH in Release_Track",and($B633&lt;&gt;"",countif('5) Release_Track'!$G:$G,$B633)=0),"NO CATALOG ID MATCH in Release_Track",iserror(vlookup($A633&amp;$B633,'5) Release_Track'!$F:$F&amp;'5) Release_Track'!$G:$G,1,0)),"NO ISRC-CATALOG ID pair MATCH in Release_Track" )</f>
        <v/>
      </c>
      <c r="D633" s="143" t="str">
        <f t="array" ref="D633">ifs(and(isblank($A633),isblank($B633)),"", not(iserror(vlookup($A633&amp;$B633,'5) Release_Track'!$F:$F&amp;'5) Release_Track'!$G:$G,1,0))),vlookup($A633&amp;$B633,{'5) Release_Track'!$F:$F&amp;'5) Release_Track'!$G:$G,'5) Release_Track'!$I:$I},2,0), or(and(not(isblank($B633)),$B633=$B632,$A633&lt;&gt;$A632),and(not(isblank($A633)),$A633=$A632,$B633&lt;&gt;$B632)),"ID LISTS UNALIGNED",and($A633&lt;&gt;"",countif('5) Release_Track'!$F:$F,$A633)=0),"NO ISRC MATCH in Release_Track",and($B633&lt;&gt;"",countif('5) Release_Track'!$G:$G,$B633)=0),"NO CATALOG ID MATCH in Release_Track",iserror(vlookup($A633&amp;$B633,'5) Release_Track'!$F:$F&amp;'5) Release_Track'!$G:$G,1,0)),"NO ISRC-CATALOG ID pair MATCH in Release_Track" )</f>
        <v/>
      </c>
      <c r="E633" s="135"/>
      <c r="F633" s="20"/>
      <c r="G633" s="203"/>
      <c r="H633" s="143" t="str">
        <f t="shared" si="1"/>
        <v/>
      </c>
      <c r="I633" s="20"/>
      <c r="J633" s="20"/>
      <c r="K633" s="20"/>
    </row>
    <row r="634">
      <c r="B634" s="116"/>
      <c r="C634" s="143" t="str">
        <f t="array" ref="C634">ifs(and(isblank($A634),isblank($B634)),"", not(iserror(vlookup($A634&amp;$B634,'5) Release_Track'!$F:$F&amp;'5) Release_Track'!$G:$G,1,0))),vlookup($A634&amp;$B634,{'5) Release_Track'!$F:$F&amp;'5) Release_Track'!$G:$G,'5) Release_Track'!$H:$H},2,0), or(and(not(isblank($B634)),$B634=$B633,$A634&lt;&gt;$A633),and(not(isblank($A634)),$A634=$A633,$B634&lt;&gt;$B633)),"ID LISTS UNALIGNED",and($A634&lt;&gt;"",countif('5) Release_Track'!$F:$F,$A634)=0),"NO ISRC MATCH in Release_Track",and($B634&lt;&gt;"",countif('5) Release_Track'!$G:$G,$B634)=0),"NO CATALOG ID MATCH in Release_Track",iserror(vlookup($A634&amp;$B634,'5) Release_Track'!$F:$F&amp;'5) Release_Track'!$G:$G,1,0)),"NO ISRC-CATALOG ID pair MATCH in Release_Track" )</f>
        <v/>
      </c>
      <c r="D634" s="143" t="str">
        <f t="array" ref="D634">ifs(and(isblank($A634),isblank($B634)),"", not(iserror(vlookup($A634&amp;$B634,'5) Release_Track'!$F:$F&amp;'5) Release_Track'!$G:$G,1,0))),vlookup($A634&amp;$B634,{'5) Release_Track'!$F:$F&amp;'5) Release_Track'!$G:$G,'5) Release_Track'!$I:$I},2,0), or(and(not(isblank($B634)),$B634=$B633,$A634&lt;&gt;$A633),and(not(isblank($A634)),$A634=$A633,$B634&lt;&gt;$B633)),"ID LISTS UNALIGNED",and($A634&lt;&gt;"",countif('5) Release_Track'!$F:$F,$A634)=0),"NO ISRC MATCH in Release_Track",and($B634&lt;&gt;"",countif('5) Release_Track'!$G:$G,$B634)=0),"NO CATALOG ID MATCH in Release_Track",iserror(vlookup($A634&amp;$B634,'5) Release_Track'!$F:$F&amp;'5) Release_Track'!$G:$G,1,0)),"NO ISRC-CATALOG ID pair MATCH in Release_Track" )</f>
        <v/>
      </c>
      <c r="E634" s="135"/>
      <c r="F634" s="20"/>
      <c r="G634" s="203"/>
      <c r="H634" s="143" t="str">
        <f t="shared" si="1"/>
        <v/>
      </c>
      <c r="I634" s="20"/>
      <c r="J634" s="20"/>
      <c r="K634" s="20"/>
    </row>
    <row r="635">
      <c r="B635" s="116"/>
      <c r="C635" s="143" t="str">
        <f t="array" ref="C635">ifs(and(isblank($A635),isblank($B635)),"", not(iserror(vlookup($A635&amp;$B635,'5) Release_Track'!$F:$F&amp;'5) Release_Track'!$G:$G,1,0))),vlookup($A635&amp;$B635,{'5) Release_Track'!$F:$F&amp;'5) Release_Track'!$G:$G,'5) Release_Track'!$H:$H},2,0), or(and(not(isblank($B635)),$B635=$B634,$A635&lt;&gt;$A634),and(not(isblank($A635)),$A635=$A634,$B635&lt;&gt;$B634)),"ID LISTS UNALIGNED",and($A635&lt;&gt;"",countif('5) Release_Track'!$F:$F,$A635)=0),"NO ISRC MATCH in Release_Track",and($B635&lt;&gt;"",countif('5) Release_Track'!$G:$G,$B635)=0),"NO CATALOG ID MATCH in Release_Track",iserror(vlookup($A635&amp;$B635,'5) Release_Track'!$F:$F&amp;'5) Release_Track'!$G:$G,1,0)),"NO ISRC-CATALOG ID pair MATCH in Release_Track" )</f>
        <v/>
      </c>
      <c r="D635" s="143" t="str">
        <f t="array" ref="D635">ifs(and(isblank($A635),isblank($B635)),"", not(iserror(vlookup($A635&amp;$B635,'5) Release_Track'!$F:$F&amp;'5) Release_Track'!$G:$G,1,0))),vlookup($A635&amp;$B635,{'5) Release_Track'!$F:$F&amp;'5) Release_Track'!$G:$G,'5) Release_Track'!$I:$I},2,0), or(and(not(isblank($B635)),$B635=$B634,$A635&lt;&gt;$A634),and(not(isblank($A635)),$A635=$A634,$B635&lt;&gt;$B634)),"ID LISTS UNALIGNED",and($A635&lt;&gt;"",countif('5) Release_Track'!$F:$F,$A635)=0),"NO ISRC MATCH in Release_Track",and($B635&lt;&gt;"",countif('5) Release_Track'!$G:$G,$B635)=0),"NO CATALOG ID MATCH in Release_Track",iserror(vlookup($A635&amp;$B635,'5) Release_Track'!$F:$F&amp;'5) Release_Track'!$G:$G,1,0)),"NO ISRC-CATALOG ID pair MATCH in Release_Track" )</f>
        <v/>
      </c>
      <c r="E635" s="135"/>
      <c r="F635" s="20"/>
      <c r="G635" s="203"/>
      <c r="H635" s="143" t="str">
        <f t="shared" si="1"/>
        <v/>
      </c>
      <c r="I635" s="20"/>
      <c r="J635" s="20"/>
      <c r="K635" s="20"/>
    </row>
    <row r="636">
      <c r="B636" s="116"/>
      <c r="C636" s="143" t="str">
        <f t="array" ref="C636">ifs(and(isblank($A636),isblank($B636)),"", not(iserror(vlookup($A636&amp;$B636,'5) Release_Track'!$F:$F&amp;'5) Release_Track'!$G:$G,1,0))),vlookup($A636&amp;$B636,{'5) Release_Track'!$F:$F&amp;'5) Release_Track'!$G:$G,'5) Release_Track'!$H:$H},2,0), or(and(not(isblank($B636)),$B636=$B635,$A636&lt;&gt;$A635),and(not(isblank($A636)),$A636=$A635,$B636&lt;&gt;$B635)),"ID LISTS UNALIGNED",and($A636&lt;&gt;"",countif('5) Release_Track'!$F:$F,$A636)=0),"NO ISRC MATCH in Release_Track",and($B636&lt;&gt;"",countif('5) Release_Track'!$G:$G,$B636)=0),"NO CATALOG ID MATCH in Release_Track",iserror(vlookup($A636&amp;$B636,'5) Release_Track'!$F:$F&amp;'5) Release_Track'!$G:$G,1,0)),"NO ISRC-CATALOG ID pair MATCH in Release_Track" )</f>
        <v/>
      </c>
      <c r="D636" s="143" t="str">
        <f t="array" ref="D636">ifs(and(isblank($A636),isblank($B636)),"", not(iserror(vlookup($A636&amp;$B636,'5) Release_Track'!$F:$F&amp;'5) Release_Track'!$G:$G,1,0))),vlookup($A636&amp;$B636,{'5) Release_Track'!$F:$F&amp;'5) Release_Track'!$G:$G,'5) Release_Track'!$I:$I},2,0), or(and(not(isblank($B636)),$B636=$B635,$A636&lt;&gt;$A635),and(not(isblank($A636)),$A636=$A635,$B636&lt;&gt;$B635)),"ID LISTS UNALIGNED",and($A636&lt;&gt;"",countif('5) Release_Track'!$F:$F,$A636)=0),"NO ISRC MATCH in Release_Track",and($B636&lt;&gt;"",countif('5) Release_Track'!$G:$G,$B636)=0),"NO CATALOG ID MATCH in Release_Track",iserror(vlookup($A636&amp;$B636,'5) Release_Track'!$F:$F&amp;'5) Release_Track'!$G:$G,1,0)),"NO ISRC-CATALOG ID pair MATCH in Release_Track" )</f>
        <v/>
      </c>
      <c r="E636" s="135"/>
      <c r="F636" s="20"/>
      <c r="G636" s="203"/>
      <c r="H636" s="143" t="str">
        <f t="shared" si="1"/>
        <v/>
      </c>
      <c r="I636" s="20"/>
      <c r="J636" s="20"/>
      <c r="K636" s="20"/>
    </row>
    <row r="637">
      <c r="B637" s="116"/>
      <c r="C637" s="143" t="str">
        <f t="array" ref="C637">ifs(and(isblank($A637),isblank($B637)),"", not(iserror(vlookup($A637&amp;$B637,'5) Release_Track'!$F:$F&amp;'5) Release_Track'!$G:$G,1,0))),vlookup($A637&amp;$B637,{'5) Release_Track'!$F:$F&amp;'5) Release_Track'!$G:$G,'5) Release_Track'!$H:$H},2,0), or(and(not(isblank($B637)),$B637=$B636,$A637&lt;&gt;$A636),and(not(isblank($A637)),$A637=$A636,$B637&lt;&gt;$B636)),"ID LISTS UNALIGNED",and($A637&lt;&gt;"",countif('5) Release_Track'!$F:$F,$A637)=0),"NO ISRC MATCH in Release_Track",and($B637&lt;&gt;"",countif('5) Release_Track'!$G:$G,$B637)=0),"NO CATALOG ID MATCH in Release_Track",iserror(vlookup($A637&amp;$B637,'5) Release_Track'!$F:$F&amp;'5) Release_Track'!$G:$G,1,0)),"NO ISRC-CATALOG ID pair MATCH in Release_Track" )</f>
        <v/>
      </c>
      <c r="D637" s="143" t="str">
        <f t="array" ref="D637">ifs(and(isblank($A637),isblank($B637)),"", not(iserror(vlookup($A637&amp;$B637,'5) Release_Track'!$F:$F&amp;'5) Release_Track'!$G:$G,1,0))),vlookup($A637&amp;$B637,{'5) Release_Track'!$F:$F&amp;'5) Release_Track'!$G:$G,'5) Release_Track'!$I:$I},2,0), or(and(not(isblank($B637)),$B637=$B636,$A637&lt;&gt;$A636),and(not(isblank($A637)),$A637=$A636,$B637&lt;&gt;$B636)),"ID LISTS UNALIGNED",and($A637&lt;&gt;"",countif('5) Release_Track'!$F:$F,$A637)=0),"NO ISRC MATCH in Release_Track",and($B637&lt;&gt;"",countif('5) Release_Track'!$G:$G,$B637)=0),"NO CATALOG ID MATCH in Release_Track",iserror(vlookup($A637&amp;$B637,'5) Release_Track'!$F:$F&amp;'5) Release_Track'!$G:$G,1,0)),"NO ISRC-CATALOG ID pair MATCH in Release_Track" )</f>
        <v/>
      </c>
      <c r="E637" s="135"/>
      <c r="F637" s="20"/>
      <c r="G637" s="203"/>
      <c r="H637" s="143" t="str">
        <f t="shared" si="1"/>
        <v/>
      </c>
      <c r="I637" s="20"/>
      <c r="J637" s="20"/>
      <c r="K637" s="20"/>
    </row>
    <row r="638">
      <c r="B638" s="116"/>
      <c r="C638" s="143" t="str">
        <f t="array" ref="C638">ifs(and(isblank($A638),isblank($B638)),"", not(iserror(vlookup($A638&amp;$B638,'5) Release_Track'!$F:$F&amp;'5) Release_Track'!$G:$G,1,0))),vlookup($A638&amp;$B638,{'5) Release_Track'!$F:$F&amp;'5) Release_Track'!$G:$G,'5) Release_Track'!$H:$H},2,0), or(and(not(isblank($B638)),$B638=$B637,$A638&lt;&gt;$A637),and(not(isblank($A638)),$A638=$A637,$B638&lt;&gt;$B637)),"ID LISTS UNALIGNED",and($A638&lt;&gt;"",countif('5) Release_Track'!$F:$F,$A638)=0),"NO ISRC MATCH in Release_Track",and($B638&lt;&gt;"",countif('5) Release_Track'!$G:$G,$B638)=0),"NO CATALOG ID MATCH in Release_Track",iserror(vlookup($A638&amp;$B638,'5) Release_Track'!$F:$F&amp;'5) Release_Track'!$G:$G,1,0)),"NO ISRC-CATALOG ID pair MATCH in Release_Track" )</f>
        <v/>
      </c>
      <c r="D638" s="143" t="str">
        <f t="array" ref="D638">ifs(and(isblank($A638),isblank($B638)),"", not(iserror(vlookup($A638&amp;$B638,'5) Release_Track'!$F:$F&amp;'5) Release_Track'!$G:$G,1,0))),vlookup($A638&amp;$B638,{'5) Release_Track'!$F:$F&amp;'5) Release_Track'!$G:$G,'5) Release_Track'!$I:$I},2,0), or(and(not(isblank($B638)),$B638=$B637,$A638&lt;&gt;$A637),and(not(isblank($A638)),$A638=$A637,$B638&lt;&gt;$B637)),"ID LISTS UNALIGNED",and($A638&lt;&gt;"",countif('5) Release_Track'!$F:$F,$A638)=0),"NO ISRC MATCH in Release_Track",and($B638&lt;&gt;"",countif('5) Release_Track'!$G:$G,$B638)=0),"NO CATALOG ID MATCH in Release_Track",iserror(vlookup($A638&amp;$B638,'5) Release_Track'!$F:$F&amp;'5) Release_Track'!$G:$G,1,0)),"NO ISRC-CATALOG ID pair MATCH in Release_Track" )</f>
        <v/>
      </c>
      <c r="E638" s="135"/>
      <c r="F638" s="20"/>
      <c r="G638" s="203"/>
      <c r="H638" s="143" t="str">
        <f t="shared" si="1"/>
        <v/>
      </c>
      <c r="I638" s="20"/>
      <c r="J638" s="20"/>
      <c r="K638" s="20"/>
    </row>
    <row r="639">
      <c r="B639" s="116"/>
      <c r="C639" s="143" t="str">
        <f t="array" ref="C639">ifs(and(isblank($A639),isblank($B639)),"", not(iserror(vlookup($A639&amp;$B639,'5) Release_Track'!$F:$F&amp;'5) Release_Track'!$G:$G,1,0))),vlookup($A639&amp;$B639,{'5) Release_Track'!$F:$F&amp;'5) Release_Track'!$G:$G,'5) Release_Track'!$H:$H},2,0), or(and(not(isblank($B639)),$B639=$B638,$A639&lt;&gt;$A638),and(not(isblank($A639)),$A639=$A638,$B639&lt;&gt;$B638)),"ID LISTS UNALIGNED",and($A639&lt;&gt;"",countif('5) Release_Track'!$F:$F,$A639)=0),"NO ISRC MATCH in Release_Track",and($B639&lt;&gt;"",countif('5) Release_Track'!$G:$G,$B639)=0),"NO CATALOG ID MATCH in Release_Track",iserror(vlookup($A639&amp;$B639,'5) Release_Track'!$F:$F&amp;'5) Release_Track'!$G:$G,1,0)),"NO ISRC-CATALOG ID pair MATCH in Release_Track" )</f>
        <v/>
      </c>
      <c r="D639" s="143" t="str">
        <f t="array" ref="D639">ifs(and(isblank($A639),isblank($B639)),"", not(iserror(vlookup($A639&amp;$B639,'5) Release_Track'!$F:$F&amp;'5) Release_Track'!$G:$G,1,0))),vlookup($A639&amp;$B639,{'5) Release_Track'!$F:$F&amp;'5) Release_Track'!$G:$G,'5) Release_Track'!$I:$I},2,0), or(and(not(isblank($B639)),$B639=$B638,$A639&lt;&gt;$A638),and(not(isblank($A639)),$A639=$A638,$B639&lt;&gt;$B638)),"ID LISTS UNALIGNED",and($A639&lt;&gt;"",countif('5) Release_Track'!$F:$F,$A639)=0),"NO ISRC MATCH in Release_Track",and($B639&lt;&gt;"",countif('5) Release_Track'!$G:$G,$B639)=0),"NO CATALOG ID MATCH in Release_Track",iserror(vlookup($A639&amp;$B639,'5) Release_Track'!$F:$F&amp;'5) Release_Track'!$G:$G,1,0)),"NO ISRC-CATALOG ID pair MATCH in Release_Track" )</f>
        <v/>
      </c>
      <c r="E639" s="135"/>
      <c r="F639" s="20"/>
      <c r="G639" s="203"/>
      <c r="H639" s="143" t="str">
        <f t="shared" si="1"/>
        <v/>
      </c>
      <c r="I639" s="20"/>
      <c r="J639" s="20"/>
      <c r="K639" s="20"/>
    </row>
    <row r="640">
      <c r="B640" s="116"/>
      <c r="C640" s="143" t="str">
        <f t="array" ref="C640">ifs(and(isblank($A640),isblank($B640)),"", not(iserror(vlookup($A640&amp;$B640,'5) Release_Track'!$F:$F&amp;'5) Release_Track'!$G:$G,1,0))),vlookup($A640&amp;$B640,{'5) Release_Track'!$F:$F&amp;'5) Release_Track'!$G:$G,'5) Release_Track'!$H:$H},2,0), or(and(not(isblank($B640)),$B640=$B639,$A640&lt;&gt;$A639),and(not(isblank($A640)),$A640=$A639,$B640&lt;&gt;$B639)),"ID LISTS UNALIGNED",and($A640&lt;&gt;"",countif('5) Release_Track'!$F:$F,$A640)=0),"NO ISRC MATCH in Release_Track",and($B640&lt;&gt;"",countif('5) Release_Track'!$G:$G,$B640)=0),"NO CATALOG ID MATCH in Release_Track",iserror(vlookup($A640&amp;$B640,'5) Release_Track'!$F:$F&amp;'5) Release_Track'!$G:$G,1,0)),"NO ISRC-CATALOG ID pair MATCH in Release_Track" )</f>
        <v/>
      </c>
      <c r="D640" s="143" t="str">
        <f t="array" ref="D640">ifs(and(isblank($A640),isblank($B640)),"", not(iserror(vlookup($A640&amp;$B640,'5) Release_Track'!$F:$F&amp;'5) Release_Track'!$G:$G,1,0))),vlookup($A640&amp;$B640,{'5) Release_Track'!$F:$F&amp;'5) Release_Track'!$G:$G,'5) Release_Track'!$I:$I},2,0), or(and(not(isblank($B640)),$B640=$B639,$A640&lt;&gt;$A639),and(not(isblank($A640)),$A640=$A639,$B640&lt;&gt;$B639)),"ID LISTS UNALIGNED",and($A640&lt;&gt;"",countif('5) Release_Track'!$F:$F,$A640)=0),"NO ISRC MATCH in Release_Track",and($B640&lt;&gt;"",countif('5) Release_Track'!$G:$G,$B640)=0),"NO CATALOG ID MATCH in Release_Track",iserror(vlookup($A640&amp;$B640,'5) Release_Track'!$F:$F&amp;'5) Release_Track'!$G:$G,1,0)),"NO ISRC-CATALOG ID pair MATCH in Release_Track" )</f>
        <v/>
      </c>
      <c r="E640" s="135"/>
      <c r="F640" s="20"/>
      <c r="G640" s="203"/>
      <c r="H640" s="143" t="str">
        <f t="shared" si="1"/>
        <v/>
      </c>
      <c r="I640" s="20"/>
      <c r="J640" s="20"/>
      <c r="K640" s="20"/>
    </row>
    <row r="641">
      <c r="B641" s="116"/>
      <c r="C641" s="143" t="str">
        <f t="array" ref="C641">ifs(and(isblank($A641),isblank($B641)),"", not(iserror(vlookup($A641&amp;$B641,'5) Release_Track'!$F:$F&amp;'5) Release_Track'!$G:$G,1,0))),vlookup($A641&amp;$B641,{'5) Release_Track'!$F:$F&amp;'5) Release_Track'!$G:$G,'5) Release_Track'!$H:$H},2,0), or(and(not(isblank($B641)),$B641=$B640,$A641&lt;&gt;$A640),and(not(isblank($A641)),$A641=$A640,$B641&lt;&gt;$B640)),"ID LISTS UNALIGNED",and($A641&lt;&gt;"",countif('5) Release_Track'!$F:$F,$A641)=0),"NO ISRC MATCH in Release_Track",and($B641&lt;&gt;"",countif('5) Release_Track'!$G:$G,$B641)=0),"NO CATALOG ID MATCH in Release_Track",iserror(vlookup($A641&amp;$B641,'5) Release_Track'!$F:$F&amp;'5) Release_Track'!$G:$G,1,0)),"NO ISRC-CATALOG ID pair MATCH in Release_Track" )</f>
        <v/>
      </c>
      <c r="D641" s="143" t="str">
        <f t="array" ref="D641">ifs(and(isblank($A641),isblank($B641)),"", not(iserror(vlookup($A641&amp;$B641,'5) Release_Track'!$F:$F&amp;'5) Release_Track'!$G:$G,1,0))),vlookup($A641&amp;$B641,{'5) Release_Track'!$F:$F&amp;'5) Release_Track'!$G:$G,'5) Release_Track'!$I:$I},2,0), or(and(not(isblank($B641)),$B641=$B640,$A641&lt;&gt;$A640),and(not(isblank($A641)),$A641=$A640,$B641&lt;&gt;$B640)),"ID LISTS UNALIGNED",and($A641&lt;&gt;"",countif('5) Release_Track'!$F:$F,$A641)=0),"NO ISRC MATCH in Release_Track",and($B641&lt;&gt;"",countif('5) Release_Track'!$G:$G,$B641)=0),"NO CATALOG ID MATCH in Release_Track",iserror(vlookup($A641&amp;$B641,'5) Release_Track'!$F:$F&amp;'5) Release_Track'!$G:$G,1,0)),"NO ISRC-CATALOG ID pair MATCH in Release_Track" )</f>
        <v/>
      </c>
      <c r="E641" s="135"/>
      <c r="F641" s="20"/>
      <c r="G641" s="203"/>
      <c r="H641" s="143" t="str">
        <f t="shared" si="1"/>
        <v/>
      </c>
      <c r="I641" s="20"/>
      <c r="J641" s="20"/>
      <c r="K641" s="20"/>
    </row>
    <row r="642">
      <c r="B642" s="116"/>
      <c r="C642" s="143" t="str">
        <f t="array" ref="C642">ifs(and(isblank($A642),isblank($B642)),"", not(iserror(vlookup($A642&amp;$B642,'5) Release_Track'!$F:$F&amp;'5) Release_Track'!$G:$G,1,0))),vlookup($A642&amp;$B642,{'5) Release_Track'!$F:$F&amp;'5) Release_Track'!$G:$G,'5) Release_Track'!$H:$H},2,0), or(and(not(isblank($B642)),$B642=$B641,$A642&lt;&gt;$A641),and(not(isblank($A642)),$A642=$A641,$B642&lt;&gt;$B641)),"ID LISTS UNALIGNED",and($A642&lt;&gt;"",countif('5) Release_Track'!$F:$F,$A642)=0),"NO ISRC MATCH in Release_Track",and($B642&lt;&gt;"",countif('5) Release_Track'!$G:$G,$B642)=0),"NO CATALOG ID MATCH in Release_Track",iserror(vlookup($A642&amp;$B642,'5) Release_Track'!$F:$F&amp;'5) Release_Track'!$G:$G,1,0)),"NO ISRC-CATALOG ID pair MATCH in Release_Track" )</f>
        <v/>
      </c>
      <c r="D642" s="143" t="str">
        <f t="array" ref="D642">ifs(and(isblank($A642),isblank($B642)),"", not(iserror(vlookup($A642&amp;$B642,'5) Release_Track'!$F:$F&amp;'5) Release_Track'!$G:$G,1,0))),vlookup($A642&amp;$B642,{'5) Release_Track'!$F:$F&amp;'5) Release_Track'!$G:$G,'5) Release_Track'!$I:$I},2,0), or(and(not(isblank($B642)),$B642=$B641,$A642&lt;&gt;$A641),and(not(isblank($A642)),$A642=$A641,$B642&lt;&gt;$B641)),"ID LISTS UNALIGNED",and($A642&lt;&gt;"",countif('5) Release_Track'!$F:$F,$A642)=0),"NO ISRC MATCH in Release_Track",and($B642&lt;&gt;"",countif('5) Release_Track'!$G:$G,$B642)=0),"NO CATALOG ID MATCH in Release_Track",iserror(vlookup($A642&amp;$B642,'5) Release_Track'!$F:$F&amp;'5) Release_Track'!$G:$G,1,0)),"NO ISRC-CATALOG ID pair MATCH in Release_Track" )</f>
        <v/>
      </c>
      <c r="E642" s="135"/>
      <c r="F642" s="20"/>
      <c r="G642" s="203"/>
      <c r="H642" s="143" t="str">
        <f t="shared" si="1"/>
        <v/>
      </c>
      <c r="I642" s="20"/>
      <c r="J642" s="20"/>
      <c r="K642" s="20"/>
    </row>
    <row r="643">
      <c r="B643" s="116"/>
      <c r="C643" s="143" t="str">
        <f t="array" ref="C643">ifs(and(isblank($A643),isblank($B643)),"", not(iserror(vlookup($A643&amp;$B643,'5) Release_Track'!$F:$F&amp;'5) Release_Track'!$G:$G,1,0))),vlookup($A643&amp;$B643,{'5) Release_Track'!$F:$F&amp;'5) Release_Track'!$G:$G,'5) Release_Track'!$H:$H},2,0), or(and(not(isblank($B643)),$B643=$B642,$A643&lt;&gt;$A642),and(not(isblank($A643)),$A643=$A642,$B643&lt;&gt;$B642)),"ID LISTS UNALIGNED",and($A643&lt;&gt;"",countif('5) Release_Track'!$F:$F,$A643)=0),"NO ISRC MATCH in Release_Track",and($B643&lt;&gt;"",countif('5) Release_Track'!$G:$G,$B643)=0),"NO CATALOG ID MATCH in Release_Track",iserror(vlookup($A643&amp;$B643,'5) Release_Track'!$F:$F&amp;'5) Release_Track'!$G:$G,1,0)),"NO ISRC-CATALOG ID pair MATCH in Release_Track" )</f>
        <v/>
      </c>
      <c r="D643" s="143" t="str">
        <f t="array" ref="D643">ifs(and(isblank($A643),isblank($B643)),"", not(iserror(vlookup($A643&amp;$B643,'5) Release_Track'!$F:$F&amp;'5) Release_Track'!$G:$G,1,0))),vlookup($A643&amp;$B643,{'5) Release_Track'!$F:$F&amp;'5) Release_Track'!$G:$G,'5) Release_Track'!$I:$I},2,0), or(and(not(isblank($B643)),$B643=$B642,$A643&lt;&gt;$A642),and(not(isblank($A643)),$A643=$A642,$B643&lt;&gt;$B642)),"ID LISTS UNALIGNED",and($A643&lt;&gt;"",countif('5) Release_Track'!$F:$F,$A643)=0),"NO ISRC MATCH in Release_Track",and($B643&lt;&gt;"",countif('5) Release_Track'!$G:$G,$B643)=0),"NO CATALOG ID MATCH in Release_Track",iserror(vlookup($A643&amp;$B643,'5) Release_Track'!$F:$F&amp;'5) Release_Track'!$G:$G,1,0)),"NO ISRC-CATALOG ID pair MATCH in Release_Track" )</f>
        <v/>
      </c>
      <c r="E643" s="135"/>
      <c r="F643" s="20"/>
      <c r="G643" s="203"/>
      <c r="H643" s="143" t="str">
        <f t="shared" si="1"/>
        <v/>
      </c>
      <c r="I643" s="20"/>
      <c r="J643" s="20"/>
      <c r="K643" s="20"/>
    </row>
    <row r="644">
      <c r="B644" s="116"/>
      <c r="C644" s="143" t="str">
        <f t="array" ref="C644">ifs(and(isblank($A644),isblank($B644)),"", not(iserror(vlookup($A644&amp;$B644,'5) Release_Track'!$F:$F&amp;'5) Release_Track'!$G:$G,1,0))),vlookup($A644&amp;$B644,{'5) Release_Track'!$F:$F&amp;'5) Release_Track'!$G:$G,'5) Release_Track'!$H:$H},2,0), or(and(not(isblank($B644)),$B644=$B643,$A644&lt;&gt;$A643),and(not(isblank($A644)),$A644=$A643,$B644&lt;&gt;$B643)),"ID LISTS UNALIGNED",and($A644&lt;&gt;"",countif('5) Release_Track'!$F:$F,$A644)=0),"NO ISRC MATCH in Release_Track",and($B644&lt;&gt;"",countif('5) Release_Track'!$G:$G,$B644)=0),"NO CATALOG ID MATCH in Release_Track",iserror(vlookup($A644&amp;$B644,'5) Release_Track'!$F:$F&amp;'5) Release_Track'!$G:$G,1,0)),"NO ISRC-CATALOG ID pair MATCH in Release_Track" )</f>
        <v/>
      </c>
      <c r="D644" s="143" t="str">
        <f t="array" ref="D644">ifs(and(isblank($A644),isblank($B644)),"", not(iserror(vlookup($A644&amp;$B644,'5) Release_Track'!$F:$F&amp;'5) Release_Track'!$G:$G,1,0))),vlookup($A644&amp;$B644,{'5) Release_Track'!$F:$F&amp;'5) Release_Track'!$G:$G,'5) Release_Track'!$I:$I},2,0), or(and(not(isblank($B644)),$B644=$B643,$A644&lt;&gt;$A643),and(not(isblank($A644)),$A644=$A643,$B644&lt;&gt;$B643)),"ID LISTS UNALIGNED",and($A644&lt;&gt;"",countif('5) Release_Track'!$F:$F,$A644)=0),"NO ISRC MATCH in Release_Track",and($B644&lt;&gt;"",countif('5) Release_Track'!$G:$G,$B644)=0),"NO CATALOG ID MATCH in Release_Track",iserror(vlookup($A644&amp;$B644,'5) Release_Track'!$F:$F&amp;'5) Release_Track'!$G:$G,1,0)),"NO ISRC-CATALOG ID pair MATCH in Release_Track" )</f>
        <v/>
      </c>
      <c r="E644" s="135"/>
      <c r="F644" s="20"/>
      <c r="G644" s="203"/>
      <c r="H644" s="143" t="str">
        <f t="shared" si="1"/>
        <v/>
      </c>
      <c r="I644" s="20"/>
      <c r="J644" s="20"/>
      <c r="K644" s="20"/>
    </row>
    <row r="645">
      <c r="B645" s="116"/>
      <c r="C645" s="143" t="str">
        <f t="array" ref="C645">ifs(and(isblank($A645),isblank($B645)),"", not(iserror(vlookup($A645&amp;$B645,'5) Release_Track'!$F:$F&amp;'5) Release_Track'!$G:$G,1,0))),vlookup($A645&amp;$B645,{'5) Release_Track'!$F:$F&amp;'5) Release_Track'!$G:$G,'5) Release_Track'!$H:$H},2,0), or(and(not(isblank($B645)),$B645=$B644,$A645&lt;&gt;$A644),and(not(isblank($A645)),$A645=$A644,$B645&lt;&gt;$B644)),"ID LISTS UNALIGNED",and($A645&lt;&gt;"",countif('5) Release_Track'!$F:$F,$A645)=0),"NO ISRC MATCH in Release_Track",and($B645&lt;&gt;"",countif('5) Release_Track'!$G:$G,$B645)=0),"NO CATALOG ID MATCH in Release_Track",iserror(vlookup($A645&amp;$B645,'5) Release_Track'!$F:$F&amp;'5) Release_Track'!$G:$G,1,0)),"NO ISRC-CATALOG ID pair MATCH in Release_Track" )</f>
        <v/>
      </c>
      <c r="D645" s="143" t="str">
        <f t="array" ref="D645">ifs(and(isblank($A645),isblank($B645)),"", not(iserror(vlookup($A645&amp;$B645,'5) Release_Track'!$F:$F&amp;'5) Release_Track'!$G:$G,1,0))),vlookup($A645&amp;$B645,{'5) Release_Track'!$F:$F&amp;'5) Release_Track'!$G:$G,'5) Release_Track'!$I:$I},2,0), or(and(not(isblank($B645)),$B645=$B644,$A645&lt;&gt;$A644),and(not(isblank($A645)),$A645=$A644,$B645&lt;&gt;$B644)),"ID LISTS UNALIGNED",and($A645&lt;&gt;"",countif('5) Release_Track'!$F:$F,$A645)=0),"NO ISRC MATCH in Release_Track",and($B645&lt;&gt;"",countif('5) Release_Track'!$G:$G,$B645)=0),"NO CATALOG ID MATCH in Release_Track",iserror(vlookup($A645&amp;$B645,'5) Release_Track'!$F:$F&amp;'5) Release_Track'!$G:$G,1,0)),"NO ISRC-CATALOG ID pair MATCH in Release_Track" )</f>
        <v/>
      </c>
      <c r="E645" s="135"/>
      <c r="F645" s="20"/>
      <c r="G645" s="203"/>
      <c r="H645" s="143" t="str">
        <f t="shared" si="1"/>
        <v/>
      </c>
      <c r="I645" s="20"/>
      <c r="J645" s="20"/>
      <c r="K645" s="20"/>
    </row>
    <row r="646">
      <c r="B646" s="116"/>
      <c r="C646" s="143" t="str">
        <f t="array" ref="C646">ifs(and(isblank($A646),isblank($B646)),"", not(iserror(vlookup($A646&amp;$B646,'5) Release_Track'!$F:$F&amp;'5) Release_Track'!$G:$G,1,0))),vlookup($A646&amp;$B646,{'5) Release_Track'!$F:$F&amp;'5) Release_Track'!$G:$G,'5) Release_Track'!$H:$H},2,0), or(and(not(isblank($B646)),$B646=$B645,$A646&lt;&gt;$A645),and(not(isblank($A646)),$A646=$A645,$B646&lt;&gt;$B645)),"ID LISTS UNALIGNED",and($A646&lt;&gt;"",countif('5) Release_Track'!$F:$F,$A646)=0),"NO ISRC MATCH in Release_Track",and($B646&lt;&gt;"",countif('5) Release_Track'!$G:$G,$B646)=0),"NO CATALOG ID MATCH in Release_Track",iserror(vlookup($A646&amp;$B646,'5) Release_Track'!$F:$F&amp;'5) Release_Track'!$G:$G,1,0)),"NO ISRC-CATALOG ID pair MATCH in Release_Track" )</f>
        <v/>
      </c>
      <c r="D646" s="143" t="str">
        <f t="array" ref="D646">ifs(and(isblank($A646),isblank($B646)),"", not(iserror(vlookup($A646&amp;$B646,'5) Release_Track'!$F:$F&amp;'5) Release_Track'!$G:$G,1,0))),vlookup($A646&amp;$B646,{'5) Release_Track'!$F:$F&amp;'5) Release_Track'!$G:$G,'5) Release_Track'!$I:$I},2,0), or(and(not(isblank($B646)),$B646=$B645,$A646&lt;&gt;$A645),and(not(isblank($A646)),$A646=$A645,$B646&lt;&gt;$B645)),"ID LISTS UNALIGNED",and($A646&lt;&gt;"",countif('5) Release_Track'!$F:$F,$A646)=0),"NO ISRC MATCH in Release_Track",and($B646&lt;&gt;"",countif('5) Release_Track'!$G:$G,$B646)=0),"NO CATALOG ID MATCH in Release_Track",iserror(vlookup($A646&amp;$B646,'5) Release_Track'!$F:$F&amp;'5) Release_Track'!$G:$G,1,0)),"NO ISRC-CATALOG ID pair MATCH in Release_Track" )</f>
        <v/>
      </c>
      <c r="E646" s="135"/>
      <c r="F646" s="20"/>
      <c r="G646" s="203"/>
      <c r="H646" s="143" t="str">
        <f t="shared" si="1"/>
        <v/>
      </c>
      <c r="I646" s="20"/>
      <c r="J646" s="20"/>
      <c r="K646" s="20"/>
    </row>
    <row r="647">
      <c r="B647" s="116"/>
      <c r="C647" s="143" t="str">
        <f t="array" ref="C647">ifs(and(isblank($A647),isblank($B647)),"", not(iserror(vlookup($A647&amp;$B647,'5) Release_Track'!$F:$F&amp;'5) Release_Track'!$G:$G,1,0))),vlookup($A647&amp;$B647,{'5) Release_Track'!$F:$F&amp;'5) Release_Track'!$G:$G,'5) Release_Track'!$H:$H},2,0), or(and(not(isblank($B647)),$B647=$B646,$A647&lt;&gt;$A646),and(not(isblank($A647)),$A647=$A646,$B647&lt;&gt;$B646)),"ID LISTS UNALIGNED",and($A647&lt;&gt;"",countif('5) Release_Track'!$F:$F,$A647)=0),"NO ISRC MATCH in Release_Track",and($B647&lt;&gt;"",countif('5) Release_Track'!$G:$G,$B647)=0),"NO CATALOG ID MATCH in Release_Track",iserror(vlookup($A647&amp;$B647,'5) Release_Track'!$F:$F&amp;'5) Release_Track'!$G:$G,1,0)),"NO ISRC-CATALOG ID pair MATCH in Release_Track" )</f>
        <v/>
      </c>
      <c r="D647" s="143" t="str">
        <f t="array" ref="D647">ifs(and(isblank($A647),isblank($B647)),"", not(iserror(vlookup($A647&amp;$B647,'5) Release_Track'!$F:$F&amp;'5) Release_Track'!$G:$G,1,0))),vlookup($A647&amp;$B647,{'5) Release_Track'!$F:$F&amp;'5) Release_Track'!$G:$G,'5) Release_Track'!$I:$I},2,0), or(and(not(isblank($B647)),$B647=$B646,$A647&lt;&gt;$A646),and(not(isblank($A647)),$A647=$A646,$B647&lt;&gt;$B646)),"ID LISTS UNALIGNED",and($A647&lt;&gt;"",countif('5) Release_Track'!$F:$F,$A647)=0),"NO ISRC MATCH in Release_Track",and($B647&lt;&gt;"",countif('5) Release_Track'!$G:$G,$B647)=0),"NO CATALOG ID MATCH in Release_Track",iserror(vlookup($A647&amp;$B647,'5) Release_Track'!$F:$F&amp;'5) Release_Track'!$G:$G,1,0)),"NO ISRC-CATALOG ID pair MATCH in Release_Track" )</f>
        <v/>
      </c>
      <c r="E647" s="135"/>
      <c r="F647" s="20"/>
      <c r="G647" s="203"/>
      <c r="H647" s="143" t="str">
        <f t="shared" si="1"/>
        <v/>
      </c>
      <c r="I647" s="20"/>
      <c r="J647" s="20"/>
      <c r="K647" s="20"/>
    </row>
    <row r="648">
      <c r="B648" s="116"/>
      <c r="C648" s="143" t="str">
        <f t="array" ref="C648">ifs(and(isblank($A648),isblank($B648)),"", not(iserror(vlookup($A648&amp;$B648,'5) Release_Track'!$F:$F&amp;'5) Release_Track'!$G:$G,1,0))),vlookup($A648&amp;$B648,{'5) Release_Track'!$F:$F&amp;'5) Release_Track'!$G:$G,'5) Release_Track'!$H:$H},2,0), or(and(not(isblank($B648)),$B648=$B647,$A648&lt;&gt;$A647),and(not(isblank($A648)),$A648=$A647,$B648&lt;&gt;$B647)),"ID LISTS UNALIGNED",and($A648&lt;&gt;"",countif('5) Release_Track'!$F:$F,$A648)=0),"NO ISRC MATCH in Release_Track",and($B648&lt;&gt;"",countif('5) Release_Track'!$G:$G,$B648)=0),"NO CATALOG ID MATCH in Release_Track",iserror(vlookup($A648&amp;$B648,'5) Release_Track'!$F:$F&amp;'5) Release_Track'!$G:$G,1,0)),"NO ISRC-CATALOG ID pair MATCH in Release_Track" )</f>
        <v/>
      </c>
      <c r="D648" s="143" t="str">
        <f t="array" ref="D648">ifs(and(isblank($A648),isblank($B648)),"", not(iserror(vlookup($A648&amp;$B648,'5) Release_Track'!$F:$F&amp;'5) Release_Track'!$G:$G,1,0))),vlookup($A648&amp;$B648,{'5) Release_Track'!$F:$F&amp;'5) Release_Track'!$G:$G,'5) Release_Track'!$I:$I},2,0), or(and(not(isblank($B648)),$B648=$B647,$A648&lt;&gt;$A647),and(not(isblank($A648)),$A648=$A647,$B648&lt;&gt;$B647)),"ID LISTS UNALIGNED",and($A648&lt;&gt;"",countif('5) Release_Track'!$F:$F,$A648)=0),"NO ISRC MATCH in Release_Track",and($B648&lt;&gt;"",countif('5) Release_Track'!$G:$G,$B648)=0),"NO CATALOG ID MATCH in Release_Track",iserror(vlookup($A648&amp;$B648,'5) Release_Track'!$F:$F&amp;'5) Release_Track'!$G:$G,1,0)),"NO ISRC-CATALOG ID pair MATCH in Release_Track" )</f>
        <v/>
      </c>
      <c r="E648" s="135"/>
      <c r="F648" s="20"/>
      <c r="G648" s="203"/>
      <c r="H648" s="143" t="str">
        <f t="shared" si="1"/>
        <v/>
      </c>
      <c r="I648" s="20"/>
      <c r="J648" s="20"/>
      <c r="K648" s="20"/>
    </row>
    <row r="649">
      <c r="B649" s="116"/>
      <c r="C649" s="143" t="str">
        <f t="array" ref="C649">ifs(and(isblank($A649),isblank($B649)),"", not(iserror(vlookup($A649&amp;$B649,'5) Release_Track'!$F:$F&amp;'5) Release_Track'!$G:$G,1,0))),vlookup($A649&amp;$B649,{'5) Release_Track'!$F:$F&amp;'5) Release_Track'!$G:$G,'5) Release_Track'!$H:$H},2,0), or(and(not(isblank($B649)),$B649=$B648,$A649&lt;&gt;$A648),and(not(isblank($A649)),$A649=$A648,$B649&lt;&gt;$B648)),"ID LISTS UNALIGNED",and($A649&lt;&gt;"",countif('5) Release_Track'!$F:$F,$A649)=0),"NO ISRC MATCH in Release_Track",and($B649&lt;&gt;"",countif('5) Release_Track'!$G:$G,$B649)=0),"NO CATALOG ID MATCH in Release_Track",iserror(vlookup($A649&amp;$B649,'5) Release_Track'!$F:$F&amp;'5) Release_Track'!$G:$G,1,0)),"NO ISRC-CATALOG ID pair MATCH in Release_Track" )</f>
        <v/>
      </c>
      <c r="D649" s="143" t="str">
        <f t="array" ref="D649">ifs(and(isblank($A649),isblank($B649)),"", not(iserror(vlookup($A649&amp;$B649,'5) Release_Track'!$F:$F&amp;'5) Release_Track'!$G:$G,1,0))),vlookup($A649&amp;$B649,{'5) Release_Track'!$F:$F&amp;'5) Release_Track'!$G:$G,'5) Release_Track'!$I:$I},2,0), or(and(not(isblank($B649)),$B649=$B648,$A649&lt;&gt;$A648),and(not(isblank($A649)),$A649=$A648,$B649&lt;&gt;$B648)),"ID LISTS UNALIGNED",and($A649&lt;&gt;"",countif('5) Release_Track'!$F:$F,$A649)=0),"NO ISRC MATCH in Release_Track",and($B649&lt;&gt;"",countif('5) Release_Track'!$G:$G,$B649)=0),"NO CATALOG ID MATCH in Release_Track",iserror(vlookup($A649&amp;$B649,'5) Release_Track'!$F:$F&amp;'5) Release_Track'!$G:$G,1,0)),"NO ISRC-CATALOG ID pair MATCH in Release_Track" )</f>
        <v/>
      </c>
      <c r="E649" s="135"/>
      <c r="F649" s="20"/>
      <c r="G649" s="203"/>
      <c r="H649" s="143" t="str">
        <f t="shared" si="1"/>
        <v/>
      </c>
      <c r="I649" s="20"/>
      <c r="J649" s="20"/>
      <c r="K649" s="20"/>
    </row>
    <row r="650">
      <c r="B650" s="116"/>
      <c r="C650" s="143" t="str">
        <f t="array" ref="C650">ifs(and(isblank($A650),isblank($B650)),"", not(iserror(vlookup($A650&amp;$B650,'5) Release_Track'!$F:$F&amp;'5) Release_Track'!$G:$G,1,0))),vlookup($A650&amp;$B650,{'5) Release_Track'!$F:$F&amp;'5) Release_Track'!$G:$G,'5) Release_Track'!$H:$H},2,0), or(and(not(isblank($B650)),$B650=$B649,$A650&lt;&gt;$A649),and(not(isblank($A650)),$A650=$A649,$B650&lt;&gt;$B649)),"ID LISTS UNALIGNED",and($A650&lt;&gt;"",countif('5) Release_Track'!$F:$F,$A650)=0),"NO ISRC MATCH in Release_Track",and($B650&lt;&gt;"",countif('5) Release_Track'!$G:$G,$B650)=0),"NO CATALOG ID MATCH in Release_Track",iserror(vlookup($A650&amp;$B650,'5) Release_Track'!$F:$F&amp;'5) Release_Track'!$G:$G,1,0)),"NO ISRC-CATALOG ID pair MATCH in Release_Track" )</f>
        <v/>
      </c>
      <c r="D650" s="143" t="str">
        <f t="array" ref="D650">ifs(and(isblank($A650),isblank($B650)),"", not(iserror(vlookup($A650&amp;$B650,'5) Release_Track'!$F:$F&amp;'5) Release_Track'!$G:$G,1,0))),vlookup($A650&amp;$B650,{'5) Release_Track'!$F:$F&amp;'5) Release_Track'!$G:$G,'5) Release_Track'!$I:$I},2,0), or(and(not(isblank($B650)),$B650=$B649,$A650&lt;&gt;$A649),and(not(isblank($A650)),$A650=$A649,$B650&lt;&gt;$B649)),"ID LISTS UNALIGNED",and($A650&lt;&gt;"",countif('5) Release_Track'!$F:$F,$A650)=0),"NO ISRC MATCH in Release_Track",and($B650&lt;&gt;"",countif('5) Release_Track'!$G:$G,$B650)=0),"NO CATALOG ID MATCH in Release_Track",iserror(vlookup($A650&amp;$B650,'5) Release_Track'!$F:$F&amp;'5) Release_Track'!$G:$G,1,0)),"NO ISRC-CATALOG ID pair MATCH in Release_Track" )</f>
        <v/>
      </c>
      <c r="E650" s="135"/>
      <c r="F650" s="20"/>
      <c r="G650" s="203"/>
      <c r="H650" s="143" t="str">
        <f t="shared" si="1"/>
        <v/>
      </c>
      <c r="I650" s="20"/>
      <c r="J650" s="20"/>
      <c r="K650" s="20"/>
    </row>
    <row r="651">
      <c r="B651" s="116"/>
      <c r="C651" s="143" t="str">
        <f t="array" ref="C651">ifs(and(isblank($A651),isblank($B651)),"", not(iserror(vlookup($A651&amp;$B651,'5) Release_Track'!$F:$F&amp;'5) Release_Track'!$G:$G,1,0))),vlookup($A651&amp;$B651,{'5) Release_Track'!$F:$F&amp;'5) Release_Track'!$G:$G,'5) Release_Track'!$H:$H},2,0), or(and(not(isblank($B651)),$B651=$B650,$A651&lt;&gt;$A650),and(not(isblank($A651)),$A651=$A650,$B651&lt;&gt;$B650)),"ID LISTS UNALIGNED",and($A651&lt;&gt;"",countif('5) Release_Track'!$F:$F,$A651)=0),"NO ISRC MATCH in Release_Track",and($B651&lt;&gt;"",countif('5) Release_Track'!$G:$G,$B651)=0),"NO CATALOG ID MATCH in Release_Track",iserror(vlookup($A651&amp;$B651,'5) Release_Track'!$F:$F&amp;'5) Release_Track'!$G:$G,1,0)),"NO ISRC-CATALOG ID pair MATCH in Release_Track" )</f>
        <v/>
      </c>
      <c r="D651" s="143" t="str">
        <f t="array" ref="D651">ifs(and(isblank($A651),isblank($B651)),"", not(iserror(vlookup($A651&amp;$B651,'5) Release_Track'!$F:$F&amp;'5) Release_Track'!$G:$G,1,0))),vlookup($A651&amp;$B651,{'5) Release_Track'!$F:$F&amp;'5) Release_Track'!$G:$G,'5) Release_Track'!$I:$I},2,0), or(and(not(isblank($B651)),$B651=$B650,$A651&lt;&gt;$A650),and(not(isblank($A651)),$A651=$A650,$B651&lt;&gt;$B650)),"ID LISTS UNALIGNED",and($A651&lt;&gt;"",countif('5) Release_Track'!$F:$F,$A651)=0),"NO ISRC MATCH in Release_Track",and($B651&lt;&gt;"",countif('5) Release_Track'!$G:$G,$B651)=0),"NO CATALOG ID MATCH in Release_Track",iserror(vlookup($A651&amp;$B651,'5) Release_Track'!$F:$F&amp;'5) Release_Track'!$G:$G,1,0)),"NO ISRC-CATALOG ID pair MATCH in Release_Track" )</f>
        <v/>
      </c>
      <c r="E651" s="135"/>
      <c r="F651" s="20"/>
      <c r="G651" s="203"/>
      <c r="H651" s="143" t="str">
        <f t="shared" si="1"/>
        <v/>
      </c>
      <c r="I651" s="20"/>
      <c r="J651" s="20"/>
      <c r="K651" s="20"/>
    </row>
    <row r="652">
      <c r="B652" s="116"/>
      <c r="C652" s="143" t="str">
        <f t="array" ref="C652">ifs(and(isblank($A652),isblank($B652)),"", not(iserror(vlookup($A652&amp;$B652,'5) Release_Track'!$F:$F&amp;'5) Release_Track'!$G:$G,1,0))),vlookup($A652&amp;$B652,{'5) Release_Track'!$F:$F&amp;'5) Release_Track'!$G:$G,'5) Release_Track'!$H:$H},2,0), or(and(not(isblank($B652)),$B652=$B651,$A652&lt;&gt;$A651),and(not(isblank($A652)),$A652=$A651,$B652&lt;&gt;$B651)),"ID LISTS UNALIGNED",and($A652&lt;&gt;"",countif('5) Release_Track'!$F:$F,$A652)=0),"NO ISRC MATCH in Release_Track",and($B652&lt;&gt;"",countif('5) Release_Track'!$G:$G,$B652)=0),"NO CATALOG ID MATCH in Release_Track",iserror(vlookup($A652&amp;$B652,'5) Release_Track'!$F:$F&amp;'5) Release_Track'!$G:$G,1,0)),"NO ISRC-CATALOG ID pair MATCH in Release_Track" )</f>
        <v/>
      </c>
      <c r="D652" s="143" t="str">
        <f t="array" ref="D652">ifs(and(isblank($A652),isblank($B652)),"", not(iserror(vlookup($A652&amp;$B652,'5) Release_Track'!$F:$F&amp;'5) Release_Track'!$G:$G,1,0))),vlookup($A652&amp;$B652,{'5) Release_Track'!$F:$F&amp;'5) Release_Track'!$G:$G,'5) Release_Track'!$I:$I},2,0), or(and(not(isblank($B652)),$B652=$B651,$A652&lt;&gt;$A651),and(not(isblank($A652)),$A652=$A651,$B652&lt;&gt;$B651)),"ID LISTS UNALIGNED",and($A652&lt;&gt;"",countif('5) Release_Track'!$F:$F,$A652)=0),"NO ISRC MATCH in Release_Track",and($B652&lt;&gt;"",countif('5) Release_Track'!$G:$G,$B652)=0),"NO CATALOG ID MATCH in Release_Track",iserror(vlookup($A652&amp;$B652,'5) Release_Track'!$F:$F&amp;'5) Release_Track'!$G:$G,1,0)),"NO ISRC-CATALOG ID pair MATCH in Release_Track" )</f>
        <v/>
      </c>
      <c r="E652" s="135"/>
      <c r="F652" s="20"/>
      <c r="G652" s="203"/>
      <c r="H652" s="143" t="str">
        <f t="shared" si="1"/>
        <v/>
      </c>
      <c r="I652" s="20"/>
      <c r="J652" s="20"/>
      <c r="K652" s="20"/>
    </row>
    <row r="653">
      <c r="B653" s="116"/>
      <c r="C653" s="143" t="str">
        <f t="array" ref="C653">ifs(and(isblank($A653),isblank($B653)),"", not(iserror(vlookup($A653&amp;$B653,'5) Release_Track'!$F:$F&amp;'5) Release_Track'!$G:$G,1,0))),vlookup($A653&amp;$B653,{'5) Release_Track'!$F:$F&amp;'5) Release_Track'!$G:$G,'5) Release_Track'!$H:$H},2,0), or(and(not(isblank($B653)),$B653=$B652,$A653&lt;&gt;$A652),and(not(isblank($A653)),$A653=$A652,$B653&lt;&gt;$B652)),"ID LISTS UNALIGNED",and($A653&lt;&gt;"",countif('5) Release_Track'!$F:$F,$A653)=0),"NO ISRC MATCH in Release_Track",and($B653&lt;&gt;"",countif('5) Release_Track'!$G:$G,$B653)=0),"NO CATALOG ID MATCH in Release_Track",iserror(vlookup($A653&amp;$B653,'5) Release_Track'!$F:$F&amp;'5) Release_Track'!$G:$G,1,0)),"NO ISRC-CATALOG ID pair MATCH in Release_Track" )</f>
        <v/>
      </c>
      <c r="D653" s="143" t="str">
        <f t="array" ref="D653">ifs(and(isblank($A653),isblank($B653)),"", not(iserror(vlookup($A653&amp;$B653,'5) Release_Track'!$F:$F&amp;'5) Release_Track'!$G:$G,1,0))),vlookup($A653&amp;$B653,{'5) Release_Track'!$F:$F&amp;'5) Release_Track'!$G:$G,'5) Release_Track'!$I:$I},2,0), or(and(not(isblank($B653)),$B653=$B652,$A653&lt;&gt;$A652),and(not(isblank($A653)),$A653=$A652,$B653&lt;&gt;$B652)),"ID LISTS UNALIGNED",and($A653&lt;&gt;"",countif('5) Release_Track'!$F:$F,$A653)=0),"NO ISRC MATCH in Release_Track",and($B653&lt;&gt;"",countif('5) Release_Track'!$G:$G,$B653)=0),"NO CATALOG ID MATCH in Release_Track",iserror(vlookup($A653&amp;$B653,'5) Release_Track'!$F:$F&amp;'5) Release_Track'!$G:$G,1,0)),"NO ISRC-CATALOG ID pair MATCH in Release_Track" )</f>
        <v/>
      </c>
      <c r="E653" s="135"/>
      <c r="F653" s="20"/>
      <c r="G653" s="203"/>
      <c r="H653" s="143" t="str">
        <f t="shared" si="1"/>
        <v/>
      </c>
      <c r="I653" s="20"/>
      <c r="J653" s="20"/>
      <c r="K653" s="20"/>
    </row>
    <row r="654">
      <c r="B654" s="116"/>
      <c r="C654" s="143" t="str">
        <f t="array" ref="C654">ifs(and(isblank($A654),isblank($B654)),"", not(iserror(vlookup($A654&amp;$B654,'5) Release_Track'!$F:$F&amp;'5) Release_Track'!$G:$G,1,0))),vlookup($A654&amp;$B654,{'5) Release_Track'!$F:$F&amp;'5) Release_Track'!$G:$G,'5) Release_Track'!$H:$H},2,0), or(and(not(isblank($B654)),$B654=$B653,$A654&lt;&gt;$A653),and(not(isblank($A654)),$A654=$A653,$B654&lt;&gt;$B653)),"ID LISTS UNALIGNED",and($A654&lt;&gt;"",countif('5) Release_Track'!$F:$F,$A654)=0),"NO ISRC MATCH in Release_Track",and($B654&lt;&gt;"",countif('5) Release_Track'!$G:$G,$B654)=0),"NO CATALOG ID MATCH in Release_Track",iserror(vlookup($A654&amp;$B654,'5) Release_Track'!$F:$F&amp;'5) Release_Track'!$G:$G,1,0)),"NO ISRC-CATALOG ID pair MATCH in Release_Track" )</f>
        <v/>
      </c>
      <c r="D654" s="143" t="str">
        <f t="array" ref="D654">ifs(and(isblank($A654),isblank($B654)),"", not(iserror(vlookup($A654&amp;$B654,'5) Release_Track'!$F:$F&amp;'5) Release_Track'!$G:$G,1,0))),vlookup($A654&amp;$B654,{'5) Release_Track'!$F:$F&amp;'5) Release_Track'!$G:$G,'5) Release_Track'!$I:$I},2,0), or(and(not(isblank($B654)),$B654=$B653,$A654&lt;&gt;$A653),and(not(isblank($A654)),$A654=$A653,$B654&lt;&gt;$B653)),"ID LISTS UNALIGNED",and($A654&lt;&gt;"",countif('5) Release_Track'!$F:$F,$A654)=0),"NO ISRC MATCH in Release_Track",and($B654&lt;&gt;"",countif('5) Release_Track'!$G:$G,$B654)=0),"NO CATALOG ID MATCH in Release_Track",iserror(vlookup($A654&amp;$B654,'5) Release_Track'!$F:$F&amp;'5) Release_Track'!$G:$G,1,0)),"NO ISRC-CATALOG ID pair MATCH in Release_Track" )</f>
        <v/>
      </c>
      <c r="E654" s="135"/>
      <c r="F654" s="20"/>
      <c r="G654" s="203"/>
      <c r="H654" s="143" t="str">
        <f t="shared" si="1"/>
        <v/>
      </c>
      <c r="I654" s="20"/>
      <c r="J654" s="20"/>
      <c r="K654" s="20"/>
    </row>
    <row r="655">
      <c r="B655" s="116"/>
      <c r="C655" s="143" t="str">
        <f t="array" ref="C655">ifs(and(isblank($A655),isblank($B655)),"", not(iserror(vlookup($A655&amp;$B655,'5) Release_Track'!$F:$F&amp;'5) Release_Track'!$G:$G,1,0))),vlookup($A655&amp;$B655,{'5) Release_Track'!$F:$F&amp;'5) Release_Track'!$G:$G,'5) Release_Track'!$H:$H},2,0), or(and(not(isblank($B655)),$B655=$B654,$A655&lt;&gt;$A654),and(not(isblank($A655)),$A655=$A654,$B655&lt;&gt;$B654)),"ID LISTS UNALIGNED",and($A655&lt;&gt;"",countif('5) Release_Track'!$F:$F,$A655)=0),"NO ISRC MATCH in Release_Track",and($B655&lt;&gt;"",countif('5) Release_Track'!$G:$G,$B655)=0),"NO CATALOG ID MATCH in Release_Track",iserror(vlookup($A655&amp;$B655,'5) Release_Track'!$F:$F&amp;'5) Release_Track'!$G:$G,1,0)),"NO ISRC-CATALOG ID pair MATCH in Release_Track" )</f>
        <v/>
      </c>
      <c r="D655" s="143" t="str">
        <f t="array" ref="D655">ifs(and(isblank($A655),isblank($B655)),"", not(iserror(vlookup($A655&amp;$B655,'5) Release_Track'!$F:$F&amp;'5) Release_Track'!$G:$G,1,0))),vlookup($A655&amp;$B655,{'5) Release_Track'!$F:$F&amp;'5) Release_Track'!$G:$G,'5) Release_Track'!$I:$I},2,0), or(and(not(isblank($B655)),$B655=$B654,$A655&lt;&gt;$A654),and(not(isblank($A655)),$A655=$A654,$B655&lt;&gt;$B654)),"ID LISTS UNALIGNED",and($A655&lt;&gt;"",countif('5) Release_Track'!$F:$F,$A655)=0),"NO ISRC MATCH in Release_Track",and($B655&lt;&gt;"",countif('5) Release_Track'!$G:$G,$B655)=0),"NO CATALOG ID MATCH in Release_Track",iserror(vlookup($A655&amp;$B655,'5) Release_Track'!$F:$F&amp;'5) Release_Track'!$G:$G,1,0)),"NO ISRC-CATALOG ID pair MATCH in Release_Track" )</f>
        <v/>
      </c>
      <c r="E655" s="135"/>
      <c r="F655" s="20"/>
      <c r="G655" s="203"/>
      <c r="H655" s="143" t="str">
        <f t="shared" si="1"/>
        <v/>
      </c>
      <c r="I655" s="20"/>
      <c r="J655" s="20"/>
      <c r="K655" s="20"/>
    </row>
    <row r="656">
      <c r="B656" s="116"/>
      <c r="C656" s="143" t="str">
        <f t="array" ref="C656">ifs(and(isblank($A656),isblank($B656)),"", not(iserror(vlookup($A656&amp;$B656,'5) Release_Track'!$F:$F&amp;'5) Release_Track'!$G:$G,1,0))),vlookup($A656&amp;$B656,{'5) Release_Track'!$F:$F&amp;'5) Release_Track'!$G:$G,'5) Release_Track'!$H:$H},2,0), or(and(not(isblank($B656)),$B656=$B655,$A656&lt;&gt;$A655),and(not(isblank($A656)),$A656=$A655,$B656&lt;&gt;$B655)),"ID LISTS UNALIGNED",and($A656&lt;&gt;"",countif('5) Release_Track'!$F:$F,$A656)=0),"NO ISRC MATCH in Release_Track",and($B656&lt;&gt;"",countif('5) Release_Track'!$G:$G,$B656)=0),"NO CATALOG ID MATCH in Release_Track",iserror(vlookup($A656&amp;$B656,'5) Release_Track'!$F:$F&amp;'5) Release_Track'!$G:$G,1,0)),"NO ISRC-CATALOG ID pair MATCH in Release_Track" )</f>
        <v/>
      </c>
      <c r="D656" s="143" t="str">
        <f t="array" ref="D656">ifs(and(isblank($A656),isblank($B656)),"", not(iserror(vlookup($A656&amp;$B656,'5) Release_Track'!$F:$F&amp;'5) Release_Track'!$G:$G,1,0))),vlookup($A656&amp;$B656,{'5) Release_Track'!$F:$F&amp;'5) Release_Track'!$G:$G,'5) Release_Track'!$I:$I},2,0), or(and(not(isblank($B656)),$B656=$B655,$A656&lt;&gt;$A655),and(not(isblank($A656)),$A656=$A655,$B656&lt;&gt;$B655)),"ID LISTS UNALIGNED",and($A656&lt;&gt;"",countif('5) Release_Track'!$F:$F,$A656)=0),"NO ISRC MATCH in Release_Track",and($B656&lt;&gt;"",countif('5) Release_Track'!$G:$G,$B656)=0),"NO CATALOG ID MATCH in Release_Track",iserror(vlookup($A656&amp;$B656,'5) Release_Track'!$F:$F&amp;'5) Release_Track'!$G:$G,1,0)),"NO ISRC-CATALOG ID pair MATCH in Release_Track" )</f>
        <v/>
      </c>
      <c r="E656" s="135"/>
      <c r="F656" s="20"/>
      <c r="G656" s="203"/>
      <c r="H656" s="143" t="str">
        <f t="shared" si="1"/>
        <v/>
      </c>
      <c r="I656" s="20"/>
      <c r="J656" s="20"/>
      <c r="K656" s="20"/>
    </row>
    <row r="657">
      <c r="B657" s="116"/>
      <c r="C657" s="143" t="str">
        <f t="array" ref="C657">ifs(and(isblank($A657),isblank($B657)),"", not(iserror(vlookup($A657&amp;$B657,'5) Release_Track'!$F:$F&amp;'5) Release_Track'!$G:$G,1,0))),vlookup($A657&amp;$B657,{'5) Release_Track'!$F:$F&amp;'5) Release_Track'!$G:$G,'5) Release_Track'!$H:$H},2,0), or(and(not(isblank($B657)),$B657=$B656,$A657&lt;&gt;$A656),and(not(isblank($A657)),$A657=$A656,$B657&lt;&gt;$B656)),"ID LISTS UNALIGNED",and($A657&lt;&gt;"",countif('5) Release_Track'!$F:$F,$A657)=0),"NO ISRC MATCH in Release_Track",and($B657&lt;&gt;"",countif('5) Release_Track'!$G:$G,$B657)=0),"NO CATALOG ID MATCH in Release_Track",iserror(vlookup($A657&amp;$B657,'5) Release_Track'!$F:$F&amp;'5) Release_Track'!$G:$G,1,0)),"NO ISRC-CATALOG ID pair MATCH in Release_Track" )</f>
        <v/>
      </c>
      <c r="D657" s="143" t="str">
        <f t="array" ref="D657">ifs(and(isblank($A657),isblank($B657)),"", not(iserror(vlookup($A657&amp;$B657,'5) Release_Track'!$F:$F&amp;'5) Release_Track'!$G:$G,1,0))),vlookup($A657&amp;$B657,{'5) Release_Track'!$F:$F&amp;'5) Release_Track'!$G:$G,'5) Release_Track'!$I:$I},2,0), or(and(not(isblank($B657)),$B657=$B656,$A657&lt;&gt;$A656),and(not(isblank($A657)),$A657=$A656,$B657&lt;&gt;$B656)),"ID LISTS UNALIGNED",and($A657&lt;&gt;"",countif('5) Release_Track'!$F:$F,$A657)=0),"NO ISRC MATCH in Release_Track",and($B657&lt;&gt;"",countif('5) Release_Track'!$G:$G,$B657)=0),"NO CATALOG ID MATCH in Release_Track",iserror(vlookup($A657&amp;$B657,'5) Release_Track'!$F:$F&amp;'5) Release_Track'!$G:$G,1,0)),"NO ISRC-CATALOG ID pair MATCH in Release_Track" )</f>
        <v/>
      </c>
      <c r="E657" s="135"/>
      <c r="F657" s="20"/>
      <c r="G657" s="203"/>
      <c r="H657" s="143" t="str">
        <f t="shared" si="1"/>
        <v/>
      </c>
      <c r="I657" s="20"/>
      <c r="J657" s="20"/>
      <c r="K657" s="20"/>
    </row>
    <row r="658">
      <c r="B658" s="116"/>
      <c r="C658" s="143" t="str">
        <f t="array" ref="C658">ifs(and(isblank($A658),isblank($B658)),"", not(iserror(vlookup($A658&amp;$B658,'5) Release_Track'!$F:$F&amp;'5) Release_Track'!$G:$G,1,0))),vlookup($A658&amp;$B658,{'5) Release_Track'!$F:$F&amp;'5) Release_Track'!$G:$G,'5) Release_Track'!$H:$H},2,0), or(and(not(isblank($B658)),$B658=$B657,$A658&lt;&gt;$A657),and(not(isblank($A658)),$A658=$A657,$B658&lt;&gt;$B657)),"ID LISTS UNALIGNED",and($A658&lt;&gt;"",countif('5) Release_Track'!$F:$F,$A658)=0),"NO ISRC MATCH in Release_Track",and($B658&lt;&gt;"",countif('5) Release_Track'!$G:$G,$B658)=0),"NO CATALOG ID MATCH in Release_Track",iserror(vlookup($A658&amp;$B658,'5) Release_Track'!$F:$F&amp;'5) Release_Track'!$G:$G,1,0)),"NO ISRC-CATALOG ID pair MATCH in Release_Track" )</f>
        <v/>
      </c>
      <c r="D658" s="143" t="str">
        <f t="array" ref="D658">ifs(and(isblank($A658),isblank($B658)),"", not(iserror(vlookup($A658&amp;$B658,'5) Release_Track'!$F:$F&amp;'5) Release_Track'!$G:$G,1,0))),vlookup($A658&amp;$B658,{'5) Release_Track'!$F:$F&amp;'5) Release_Track'!$G:$G,'5) Release_Track'!$I:$I},2,0), or(and(not(isblank($B658)),$B658=$B657,$A658&lt;&gt;$A657),and(not(isblank($A658)),$A658=$A657,$B658&lt;&gt;$B657)),"ID LISTS UNALIGNED",and($A658&lt;&gt;"",countif('5) Release_Track'!$F:$F,$A658)=0),"NO ISRC MATCH in Release_Track",and($B658&lt;&gt;"",countif('5) Release_Track'!$G:$G,$B658)=0),"NO CATALOG ID MATCH in Release_Track",iserror(vlookup($A658&amp;$B658,'5) Release_Track'!$F:$F&amp;'5) Release_Track'!$G:$G,1,0)),"NO ISRC-CATALOG ID pair MATCH in Release_Track" )</f>
        <v/>
      </c>
      <c r="E658" s="135"/>
      <c r="F658" s="20"/>
      <c r="G658" s="203"/>
      <c r="H658" s="143" t="str">
        <f t="shared" si="1"/>
        <v/>
      </c>
      <c r="I658" s="20"/>
      <c r="J658" s="20"/>
      <c r="K658" s="20"/>
    </row>
    <row r="659">
      <c r="B659" s="116"/>
      <c r="C659" s="143" t="str">
        <f t="array" ref="C659">ifs(and(isblank($A659),isblank($B659)),"", not(iserror(vlookup($A659&amp;$B659,'5) Release_Track'!$F:$F&amp;'5) Release_Track'!$G:$G,1,0))),vlookup($A659&amp;$B659,{'5) Release_Track'!$F:$F&amp;'5) Release_Track'!$G:$G,'5) Release_Track'!$H:$H},2,0), or(and(not(isblank($B659)),$B659=$B658,$A659&lt;&gt;$A658),and(not(isblank($A659)),$A659=$A658,$B659&lt;&gt;$B658)),"ID LISTS UNALIGNED",and($A659&lt;&gt;"",countif('5) Release_Track'!$F:$F,$A659)=0),"NO ISRC MATCH in Release_Track",and($B659&lt;&gt;"",countif('5) Release_Track'!$G:$G,$B659)=0),"NO CATALOG ID MATCH in Release_Track",iserror(vlookup($A659&amp;$B659,'5) Release_Track'!$F:$F&amp;'5) Release_Track'!$G:$G,1,0)),"NO ISRC-CATALOG ID pair MATCH in Release_Track" )</f>
        <v/>
      </c>
      <c r="D659" s="143" t="str">
        <f t="array" ref="D659">ifs(and(isblank($A659),isblank($B659)),"", not(iserror(vlookup($A659&amp;$B659,'5) Release_Track'!$F:$F&amp;'5) Release_Track'!$G:$G,1,0))),vlookup($A659&amp;$B659,{'5) Release_Track'!$F:$F&amp;'5) Release_Track'!$G:$G,'5) Release_Track'!$I:$I},2,0), or(and(not(isblank($B659)),$B659=$B658,$A659&lt;&gt;$A658),and(not(isblank($A659)),$A659=$A658,$B659&lt;&gt;$B658)),"ID LISTS UNALIGNED",and($A659&lt;&gt;"",countif('5) Release_Track'!$F:$F,$A659)=0),"NO ISRC MATCH in Release_Track",and($B659&lt;&gt;"",countif('5) Release_Track'!$G:$G,$B659)=0),"NO CATALOG ID MATCH in Release_Track",iserror(vlookup($A659&amp;$B659,'5) Release_Track'!$F:$F&amp;'5) Release_Track'!$G:$G,1,0)),"NO ISRC-CATALOG ID pair MATCH in Release_Track" )</f>
        <v/>
      </c>
      <c r="E659" s="135"/>
      <c r="F659" s="20"/>
      <c r="G659" s="203"/>
      <c r="H659" s="143" t="str">
        <f t="shared" si="1"/>
        <v/>
      </c>
      <c r="I659" s="20"/>
      <c r="J659" s="20"/>
      <c r="K659" s="20"/>
    </row>
    <row r="660">
      <c r="B660" s="116"/>
      <c r="C660" s="143" t="str">
        <f t="array" ref="C660">ifs(and(isblank($A660),isblank($B660)),"", not(iserror(vlookup($A660&amp;$B660,'5) Release_Track'!$F:$F&amp;'5) Release_Track'!$G:$G,1,0))),vlookup($A660&amp;$B660,{'5) Release_Track'!$F:$F&amp;'5) Release_Track'!$G:$G,'5) Release_Track'!$H:$H},2,0), or(and(not(isblank($B660)),$B660=$B659,$A660&lt;&gt;$A659),and(not(isblank($A660)),$A660=$A659,$B660&lt;&gt;$B659)),"ID LISTS UNALIGNED",and($A660&lt;&gt;"",countif('5) Release_Track'!$F:$F,$A660)=0),"NO ISRC MATCH in Release_Track",and($B660&lt;&gt;"",countif('5) Release_Track'!$G:$G,$B660)=0),"NO CATALOG ID MATCH in Release_Track",iserror(vlookup($A660&amp;$B660,'5) Release_Track'!$F:$F&amp;'5) Release_Track'!$G:$G,1,0)),"NO ISRC-CATALOG ID pair MATCH in Release_Track" )</f>
        <v/>
      </c>
      <c r="D660" s="143" t="str">
        <f t="array" ref="D660">ifs(and(isblank($A660),isblank($B660)),"", not(iserror(vlookup($A660&amp;$B660,'5) Release_Track'!$F:$F&amp;'5) Release_Track'!$G:$G,1,0))),vlookup($A660&amp;$B660,{'5) Release_Track'!$F:$F&amp;'5) Release_Track'!$G:$G,'5) Release_Track'!$I:$I},2,0), or(and(not(isblank($B660)),$B660=$B659,$A660&lt;&gt;$A659),and(not(isblank($A660)),$A660=$A659,$B660&lt;&gt;$B659)),"ID LISTS UNALIGNED",and($A660&lt;&gt;"",countif('5) Release_Track'!$F:$F,$A660)=0),"NO ISRC MATCH in Release_Track",and($B660&lt;&gt;"",countif('5) Release_Track'!$G:$G,$B660)=0),"NO CATALOG ID MATCH in Release_Track",iserror(vlookup($A660&amp;$B660,'5) Release_Track'!$F:$F&amp;'5) Release_Track'!$G:$G,1,0)),"NO ISRC-CATALOG ID pair MATCH in Release_Track" )</f>
        <v/>
      </c>
      <c r="E660" s="135"/>
      <c r="F660" s="20"/>
      <c r="G660" s="203"/>
      <c r="H660" s="143" t="str">
        <f t="shared" si="1"/>
        <v/>
      </c>
      <c r="I660" s="20"/>
      <c r="J660" s="20"/>
      <c r="K660" s="20"/>
    </row>
    <row r="661">
      <c r="B661" s="116"/>
      <c r="C661" s="143" t="str">
        <f t="array" ref="C661">ifs(and(isblank($A661),isblank($B661)),"", not(iserror(vlookup($A661&amp;$B661,'5) Release_Track'!$F:$F&amp;'5) Release_Track'!$G:$G,1,0))),vlookup($A661&amp;$B661,{'5) Release_Track'!$F:$F&amp;'5) Release_Track'!$G:$G,'5) Release_Track'!$H:$H},2,0), or(and(not(isblank($B661)),$B661=$B660,$A661&lt;&gt;$A660),and(not(isblank($A661)),$A661=$A660,$B661&lt;&gt;$B660)),"ID LISTS UNALIGNED",and($A661&lt;&gt;"",countif('5) Release_Track'!$F:$F,$A661)=0),"NO ISRC MATCH in Release_Track",and($B661&lt;&gt;"",countif('5) Release_Track'!$G:$G,$B661)=0),"NO CATALOG ID MATCH in Release_Track",iserror(vlookup($A661&amp;$B661,'5) Release_Track'!$F:$F&amp;'5) Release_Track'!$G:$G,1,0)),"NO ISRC-CATALOG ID pair MATCH in Release_Track" )</f>
        <v/>
      </c>
      <c r="D661" s="143" t="str">
        <f t="array" ref="D661">ifs(and(isblank($A661),isblank($B661)),"", not(iserror(vlookup($A661&amp;$B661,'5) Release_Track'!$F:$F&amp;'5) Release_Track'!$G:$G,1,0))),vlookup($A661&amp;$B661,{'5) Release_Track'!$F:$F&amp;'5) Release_Track'!$G:$G,'5) Release_Track'!$I:$I},2,0), or(and(not(isblank($B661)),$B661=$B660,$A661&lt;&gt;$A660),and(not(isblank($A661)),$A661=$A660,$B661&lt;&gt;$B660)),"ID LISTS UNALIGNED",and($A661&lt;&gt;"",countif('5) Release_Track'!$F:$F,$A661)=0),"NO ISRC MATCH in Release_Track",and($B661&lt;&gt;"",countif('5) Release_Track'!$G:$G,$B661)=0),"NO CATALOG ID MATCH in Release_Track",iserror(vlookup($A661&amp;$B661,'5) Release_Track'!$F:$F&amp;'5) Release_Track'!$G:$G,1,0)),"NO ISRC-CATALOG ID pair MATCH in Release_Track" )</f>
        <v/>
      </c>
      <c r="E661" s="135"/>
      <c r="F661" s="20"/>
      <c r="G661" s="203"/>
      <c r="H661" s="143" t="str">
        <f t="shared" si="1"/>
        <v/>
      </c>
      <c r="I661" s="20"/>
      <c r="J661" s="20"/>
      <c r="K661" s="20"/>
    </row>
    <row r="662">
      <c r="B662" s="116"/>
      <c r="C662" s="143" t="str">
        <f t="array" ref="C662">ifs(and(isblank($A662),isblank($B662)),"", not(iserror(vlookup($A662&amp;$B662,'5) Release_Track'!$F:$F&amp;'5) Release_Track'!$G:$G,1,0))),vlookup($A662&amp;$B662,{'5) Release_Track'!$F:$F&amp;'5) Release_Track'!$G:$G,'5) Release_Track'!$H:$H},2,0), or(and(not(isblank($B662)),$B662=$B661,$A662&lt;&gt;$A661),and(not(isblank($A662)),$A662=$A661,$B662&lt;&gt;$B661)),"ID LISTS UNALIGNED",and($A662&lt;&gt;"",countif('5) Release_Track'!$F:$F,$A662)=0),"NO ISRC MATCH in Release_Track",and($B662&lt;&gt;"",countif('5) Release_Track'!$G:$G,$B662)=0),"NO CATALOG ID MATCH in Release_Track",iserror(vlookup($A662&amp;$B662,'5) Release_Track'!$F:$F&amp;'5) Release_Track'!$G:$G,1,0)),"NO ISRC-CATALOG ID pair MATCH in Release_Track" )</f>
        <v/>
      </c>
      <c r="D662" s="143" t="str">
        <f t="array" ref="D662">ifs(and(isblank($A662),isblank($B662)),"", not(iserror(vlookup($A662&amp;$B662,'5) Release_Track'!$F:$F&amp;'5) Release_Track'!$G:$G,1,0))),vlookup($A662&amp;$B662,{'5) Release_Track'!$F:$F&amp;'5) Release_Track'!$G:$G,'5) Release_Track'!$I:$I},2,0), or(and(not(isblank($B662)),$B662=$B661,$A662&lt;&gt;$A661),and(not(isblank($A662)),$A662=$A661,$B662&lt;&gt;$B661)),"ID LISTS UNALIGNED",and($A662&lt;&gt;"",countif('5) Release_Track'!$F:$F,$A662)=0),"NO ISRC MATCH in Release_Track",and($B662&lt;&gt;"",countif('5) Release_Track'!$G:$G,$B662)=0),"NO CATALOG ID MATCH in Release_Track",iserror(vlookup($A662&amp;$B662,'5) Release_Track'!$F:$F&amp;'5) Release_Track'!$G:$G,1,0)),"NO ISRC-CATALOG ID pair MATCH in Release_Track" )</f>
        <v/>
      </c>
      <c r="E662" s="135"/>
      <c r="F662" s="20"/>
      <c r="G662" s="203"/>
      <c r="H662" s="143" t="str">
        <f t="shared" si="1"/>
        <v/>
      </c>
      <c r="I662" s="20"/>
      <c r="J662" s="20"/>
      <c r="K662" s="20"/>
    </row>
    <row r="663">
      <c r="B663" s="116"/>
      <c r="C663" s="143" t="str">
        <f t="array" ref="C663">ifs(and(isblank($A663),isblank($B663)),"", not(iserror(vlookup($A663&amp;$B663,'5) Release_Track'!$F:$F&amp;'5) Release_Track'!$G:$G,1,0))),vlookup($A663&amp;$B663,{'5) Release_Track'!$F:$F&amp;'5) Release_Track'!$G:$G,'5) Release_Track'!$H:$H},2,0), or(and(not(isblank($B663)),$B663=$B662,$A663&lt;&gt;$A662),and(not(isblank($A663)),$A663=$A662,$B663&lt;&gt;$B662)),"ID LISTS UNALIGNED",and($A663&lt;&gt;"",countif('5) Release_Track'!$F:$F,$A663)=0),"NO ISRC MATCH in Release_Track",and($B663&lt;&gt;"",countif('5) Release_Track'!$G:$G,$B663)=0),"NO CATALOG ID MATCH in Release_Track",iserror(vlookup($A663&amp;$B663,'5) Release_Track'!$F:$F&amp;'5) Release_Track'!$G:$G,1,0)),"NO ISRC-CATALOG ID pair MATCH in Release_Track" )</f>
        <v/>
      </c>
      <c r="D663" s="143" t="str">
        <f t="array" ref="D663">ifs(and(isblank($A663),isblank($B663)),"", not(iserror(vlookup($A663&amp;$B663,'5) Release_Track'!$F:$F&amp;'5) Release_Track'!$G:$G,1,0))),vlookup($A663&amp;$B663,{'5) Release_Track'!$F:$F&amp;'5) Release_Track'!$G:$G,'5) Release_Track'!$I:$I},2,0), or(and(not(isblank($B663)),$B663=$B662,$A663&lt;&gt;$A662),and(not(isblank($A663)),$A663=$A662,$B663&lt;&gt;$B662)),"ID LISTS UNALIGNED",and($A663&lt;&gt;"",countif('5) Release_Track'!$F:$F,$A663)=0),"NO ISRC MATCH in Release_Track",and($B663&lt;&gt;"",countif('5) Release_Track'!$G:$G,$B663)=0),"NO CATALOG ID MATCH in Release_Track",iserror(vlookup($A663&amp;$B663,'5) Release_Track'!$F:$F&amp;'5) Release_Track'!$G:$G,1,0)),"NO ISRC-CATALOG ID pair MATCH in Release_Track" )</f>
        <v/>
      </c>
      <c r="E663" s="135"/>
      <c r="F663" s="20"/>
      <c r="G663" s="203"/>
      <c r="H663" s="143" t="str">
        <f t="shared" si="1"/>
        <v/>
      </c>
      <c r="I663" s="20"/>
      <c r="J663" s="20"/>
      <c r="K663" s="20"/>
    </row>
    <row r="664">
      <c r="B664" s="116"/>
      <c r="C664" s="143" t="str">
        <f t="array" ref="C664">ifs(and(isblank($A664),isblank($B664)),"", not(iserror(vlookup($A664&amp;$B664,'5) Release_Track'!$F:$F&amp;'5) Release_Track'!$G:$G,1,0))),vlookup($A664&amp;$B664,{'5) Release_Track'!$F:$F&amp;'5) Release_Track'!$G:$G,'5) Release_Track'!$H:$H},2,0), or(and(not(isblank($B664)),$B664=$B663,$A664&lt;&gt;$A663),and(not(isblank($A664)),$A664=$A663,$B664&lt;&gt;$B663)),"ID LISTS UNALIGNED",and($A664&lt;&gt;"",countif('5) Release_Track'!$F:$F,$A664)=0),"NO ISRC MATCH in Release_Track",and($B664&lt;&gt;"",countif('5) Release_Track'!$G:$G,$B664)=0),"NO CATALOG ID MATCH in Release_Track",iserror(vlookup($A664&amp;$B664,'5) Release_Track'!$F:$F&amp;'5) Release_Track'!$G:$G,1,0)),"NO ISRC-CATALOG ID pair MATCH in Release_Track" )</f>
        <v/>
      </c>
      <c r="D664" s="143" t="str">
        <f t="array" ref="D664">ifs(and(isblank($A664),isblank($B664)),"", not(iserror(vlookup($A664&amp;$B664,'5) Release_Track'!$F:$F&amp;'5) Release_Track'!$G:$G,1,0))),vlookup($A664&amp;$B664,{'5) Release_Track'!$F:$F&amp;'5) Release_Track'!$G:$G,'5) Release_Track'!$I:$I},2,0), or(and(not(isblank($B664)),$B664=$B663,$A664&lt;&gt;$A663),and(not(isblank($A664)),$A664=$A663,$B664&lt;&gt;$B663)),"ID LISTS UNALIGNED",and($A664&lt;&gt;"",countif('5) Release_Track'!$F:$F,$A664)=0),"NO ISRC MATCH in Release_Track",and($B664&lt;&gt;"",countif('5) Release_Track'!$G:$G,$B664)=0),"NO CATALOG ID MATCH in Release_Track",iserror(vlookup($A664&amp;$B664,'5) Release_Track'!$F:$F&amp;'5) Release_Track'!$G:$G,1,0)),"NO ISRC-CATALOG ID pair MATCH in Release_Track" )</f>
        <v/>
      </c>
      <c r="E664" s="135"/>
      <c r="F664" s="20"/>
      <c r="G664" s="203"/>
      <c r="H664" s="143" t="str">
        <f t="shared" si="1"/>
        <v/>
      </c>
      <c r="I664" s="20"/>
      <c r="J664" s="20"/>
      <c r="K664" s="20"/>
    </row>
    <row r="665">
      <c r="B665" s="116"/>
      <c r="C665" s="143" t="str">
        <f t="array" ref="C665">ifs(and(isblank($A665),isblank($B665)),"", not(iserror(vlookup($A665&amp;$B665,'5) Release_Track'!$F:$F&amp;'5) Release_Track'!$G:$G,1,0))),vlookup($A665&amp;$B665,{'5) Release_Track'!$F:$F&amp;'5) Release_Track'!$G:$G,'5) Release_Track'!$H:$H},2,0), or(and(not(isblank($B665)),$B665=$B664,$A665&lt;&gt;$A664),and(not(isblank($A665)),$A665=$A664,$B665&lt;&gt;$B664)),"ID LISTS UNALIGNED",and($A665&lt;&gt;"",countif('5) Release_Track'!$F:$F,$A665)=0),"NO ISRC MATCH in Release_Track",and($B665&lt;&gt;"",countif('5) Release_Track'!$G:$G,$B665)=0),"NO CATALOG ID MATCH in Release_Track",iserror(vlookup($A665&amp;$B665,'5) Release_Track'!$F:$F&amp;'5) Release_Track'!$G:$G,1,0)),"NO ISRC-CATALOG ID pair MATCH in Release_Track" )</f>
        <v/>
      </c>
      <c r="D665" s="143" t="str">
        <f t="array" ref="D665">ifs(and(isblank($A665),isblank($B665)),"", not(iserror(vlookup($A665&amp;$B665,'5) Release_Track'!$F:$F&amp;'5) Release_Track'!$G:$G,1,0))),vlookup($A665&amp;$B665,{'5) Release_Track'!$F:$F&amp;'5) Release_Track'!$G:$G,'5) Release_Track'!$I:$I},2,0), or(and(not(isblank($B665)),$B665=$B664,$A665&lt;&gt;$A664),and(not(isblank($A665)),$A665=$A664,$B665&lt;&gt;$B664)),"ID LISTS UNALIGNED",and($A665&lt;&gt;"",countif('5) Release_Track'!$F:$F,$A665)=0),"NO ISRC MATCH in Release_Track",and($B665&lt;&gt;"",countif('5) Release_Track'!$G:$G,$B665)=0),"NO CATALOG ID MATCH in Release_Track",iserror(vlookup($A665&amp;$B665,'5) Release_Track'!$F:$F&amp;'5) Release_Track'!$G:$G,1,0)),"NO ISRC-CATALOG ID pair MATCH in Release_Track" )</f>
        <v/>
      </c>
      <c r="E665" s="135"/>
      <c r="F665" s="20"/>
      <c r="G665" s="203"/>
      <c r="H665" s="143" t="str">
        <f t="shared" si="1"/>
        <v/>
      </c>
      <c r="I665" s="20"/>
      <c r="J665" s="20"/>
      <c r="K665" s="20"/>
    </row>
    <row r="666">
      <c r="B666" s="116"/>
      <c r="C666" s="143" t="str">
        <f t="array" ref="C666">ifs(and(isblank($A666),isblank($B666)),"", not(iserror(vlookup($A666&amp;$B666,'5) Release_Track'!$F:$F&amp;'5) Release_Track'!$G:$G,1,0))),vlookup($A666&amp;$B666,{'5) Release_Track'!$F:$F&amp;'5) Release_Track'!$G:$G,'5) Release_Track'!$H:$H},2,0), or(and(not(isblank($B666)),$B666=$B665,$A666&lt;&gt;$A665),and(not(isblank($A666)),$A666=$A665,$B666&lt;&gt;$B665)),"ID LISTS UNALIGNED",and($A666&lt;&gt;"",countif('5) Release_Track'!$F:$F,$A666)=0),"NO ISRC MATCH in Release_Track",and($B666&lt;&gt;"",countif('5) Release_Track'!$G:$G,$B666)=0),"NO CATALOG ID MATCH in Release_Track",iserror(vlookup($A666&amp;$B666,'5) Release_Track'!$F:$F&amp;'5) Release_Track'!$G:$G,1,0)),"NO ISRC-CATALOG ID pair MATCH in Release_Track" )</f>
        <v/>
      </c>
      <c r="D666" s="143" t="str">
        <f t="array" ref="D666">ifs(and(isblank($A666),isblank($B666)),"", not(iserror(vlookup($A666&amp;$B666,'5) Release_Track'!$F:$F&amp;'5) Release_Track'!$G:$G,1,0))),vlookup($A666&amp;$B666,{'5) Release_Track'!$F:$F&amp;'5) Release_Track'!$G:$G,'5) Release_Track'!$I:$I},2,0), or(and(not(isblank($B666)),$B666=$B665,$A666&lt;&gt;$A665),and(not(isblank($A666)),$A666=$A665,$B666&lt;&gt;$B665)),"ID LISTS UNALIGNED",and($A666&lt;&gt;"",countif('5) Release_Track'!$F:$F,$A666)=0),"NO ISRC MATCH in Release_Track",and($B666&lt;&gt;"",countif('5) Release_Track'!$G:$G,$B666)=0),"NO CATALOG ID MATCH in Release_Track",iserror(vlookup($A666&amp;$B666,'5) Release_Track'!$F:$F&amp;'5) Release_Track'!$G:$G,1,0)),"NO ISRC-CATALOG ID pair MATCH in Release_Track" )</f>
        <v/>
      </c>
      <c r="E666" s="135"/>
      <c r="F666" s="20"/>
      <c r="G666" s="203"/>
      <c r="H666" s="143" t="str">
        <f t="shared" si="1"/>
        <v/>
      </c>
      <c r="I666" s="20"/>
      <c r="J666" s="20"/>
      <c r="K666" s="20"/>
    </row>
    <row r="667">
      <c r="B667" s="116"/>
      <c r="C667" s="143" t="str">
        <f t="array" ref="C667">ifs(and(isblank($A667),isblank($B667)),"", not(iserror(vlookup($A667&amp;$B667,'5) Release_Track'!$F:$F&amp;'5) Release_Track'!$G:$G,1,0))),vlookup($A667&amp;$B667,{'5) Release_Track'!$F:$F&amp;'5) Release_Track'!$G:$G,'5) Release_Track'!$H:$H},2,0), or(and(not(isblank($B667)),$B667=$B666,$A667&lt;&gt;$A666),and(not(isblank($A667)),$A667=$A666,$B667&lt;&gt;$B666)),"ID LISTS UNALIGNED",and($A667&lt;&gt;"",countif('5) Release_Track'!$F:$F,$A667)=0),"NO ISRC MATCH in Release_Track",and($B667&lt;&gt;"",countif('5) Release_Track'!$G:$G,$B667)=0),"NO CATALOG ID MATCH in Release_Track",iserror(vlookup($A667&amp;$B667,'5) Release_Track'!$F:$F&amp;'5) Release_Track'!$G:$G,1,0)),"NO ISRC-CATALOG ID pair MATCH in Release_Track" )</f>
        <v/>
      </c>
      <c r="D667" s="143" t="str">
        <f t="array" ref="D667">ifs(and(isblank($A667),isblank($B667)),"", not(iserror(vlookup($A667&amp;$B667,'5) Release_Track'!$F:$F&amp;'5) Release_Track'!$G:$G,1,0))),vlookup($A667&amp;$B667,{'5) Release_Track'!$F:$F&amp;'5) Release_Track'!$G:$G,'5) Release_Track'!$I:$I},2,0), or(and(not(isblank($B667)),$B667=$B666,$A667&lt;&gt;$A666),and(not(isblank($A667)),$A667=$A666,$B667&lt;&gt;$B666)),"ID LISTS UNALIGNED",and($A667&lt;&gt;"",countif('5) Release_Track'!$F:$F,$A667)=0),"NO ISRC MATCH in Release_Track",and($B667&lt;&gt;"",countif('5) Release_Track'!$G:$G,$B667)=0),"NO CATALOG ID MATCH in Release_Track",iserror(vlookup($A667&amp;$B667,'5) Release_Track'!$F:$F&amp;'5) Release_Track'!$G:$G,1,0)),"NO ISRC-CATALOG ID pair MATCH in Release_Track" )</f>
        <v/>
      </c>
      <c r="E667" s="135"/>
      <c r="F667" s="20"/>
      <c r="G667" s="203"/>
      <c r="H667" s="143" t="str">
        <f t="shared" si="1"/>
        <v/>
      </c>
      <c r="I667" s="20"/>
      <c r="J667" s="20"/>
      <c r="K667" s="20"/>
    </row>
    <row r="668">
      <c r="B668" s="116"/>
      <c r="C668" s="143" t="str">
        <f t="array" ref="C668">ifs(and(isblank($A668),isblank($B668)),"", not(iserror(vlookup($A668&amp;$B668,'5) Release_Track'!$F:$F&amp;'5) Release_Track'!$G:$G,1,0))),vlookup($A668&amp;$B668,{'5) Release_Track'!$F:$F&amp;'5) Release_Track'!$G:$G,'5) Release_Track'!$H:$H},2,0), or(and(not(isblank($B668)),$B668=$B667,$A668&lt;&gt;$A667),and(not(isblank($A668)),$A668=$A667,$B668&lt;&gt;$B667)),"ID LISTS UNALIGNED",and($A668&lt;&gt;"",countif('5) Release_Track'!$F:$F,$A668)=0),"NO ISRC MATCH in Release_Track",and($B668&lt;&gt;"",countif('5) Release_Track'!$G:$G,$B668)=0),"NO CATALOG ID MATCH in Release_Track",iserror(vlookup($A668&amp;$B668,'5) Release_Track'!$F:$F&amp;'5) Release_Track'!$G:$G,1,0)),"NO ISRC-CATALOG ID pair MATCH in Release_Track" )</f>
        <v/>
      </c>
      <c r="D668" s="143" t="str">
        <f t="array" ref="D668">ifs(and(isblank($A668),isblank($B668)),"", not(iserror(vlookup($A668&amp;$B668,'5) Release_Track'!$F:$F&amp;'5) Release_Track'!$G:$G,1,0))),vlookup($A668&amp;$B668,{'5) Release_Track'!$F:$F&amp;'5) Release_Track'!$G:$G,'5) Release_Track'!$I:$I},2,0), or(and(not(isblank($B668)),$B668=$B667,$A668&lt;&gt;$A667),and(not(isblank($A668)),$A668=$A667,$B668&lt;&gt;$B667)),"ID LISTS UNALIGNED",and($A668&lt;&gt;"",countif('5) Release_Track'!$F:$F,$A668)=0),"NO ISRC MATCH in Release_Track",and($B668&lt;&gt;"",countif('5) Release_Track'!$G:$G,$B668)=0),"NO CATALOG ID MATCH in Release_Track",iserror(vlookup($A668&amp;$B668,'5) Release_Track'!$F:$F&amp;'5) Release_Track'!$G:$G,1,0)),"NO ISRC-CATALOG ID pair MATCH in Release_Track" )</f>
        <v/>
      </c>
      <c r="E668" s="135"/>
      <c r="F668" s="20"/>
      <c r="G668" s="203"/>
      <c r="H668" s="143" t="str">
        <f t="shared" si="1"/>
        <v/>
      </c>
      <c r="I668" s="20"/>
      <c r="J668" s="20"/>
      <c r="K668" s="20"/>
    </row>
    <row r="669">
      <c r="B669" s="116"/>
      <c r="C669" s="143" t="str">
        <f t="array" ref="C669">ifs(and(isblank($A669),isblank($B669)),"", not(iserror(vlookup($A669&amp;$B669,'5) Release_Track'!$F:$F&amp;'5) Release_Track'!$G:$G,1,0))),vlookup($A669&amp;$B669,{'5) Release_Track'!$F:$F&amp;'5) Release_Track'!$G:$G,'5) Release_Track'!$H:$H},2,0), or(and(not(isblank($B669)),$B669=$B668,$A669&lt;&gt;$A668),and(not(isblank($A669)),$A669=$A668,$B669&lt;&gt;$B668)),"ID LISTS UNALIGNED",and($A669&lt;&gt;"",countif('5) Release_Track'!$F:$F,$A669)=0),"NO ISRC MATCH in Release_Track",and($B669&lt;&gt;"",countif('5) Release_Track'!$G:$G,$B669)=0),"NO CATALOG ID MATCH in Release_Track",iserror(vlookup($A669&amp;$B669,'5) Release_Track'!$F:$F&amp;'5) Release_Track'!$G:$G,1,0)),"NO ISRC-CATALOG ID pair MATCH in Release_Track" )</f>
        <v/>
      </c>
      <c r="D669" s="143" t="str">
        <f t="array" ref="D669">ifs(and(isblank($A669),isblank($B669)),"", not(iserror(vlookup($A669&amp;$B669,'5) Release_Track'!$F:$F&amp;'5) Release_Track'!$G:$G,1,0))),vlookup($A669&amp;$B669,{'5) Release_Track'!$F:$F&amp;'5) Release_Track'!$G:$G,'5) Release_Track'!$I:$I},2,0), or(and(not(isblank($B669)),$B669=$B668,$A669&lt;&gt;$A668),and(not(isblank($A669)),$A669=$A668,$B669&lt;&gt;$B668)),"ID LISTS UNALIGNED",and($A669&lt;&gt;"",countif('5) Release_Track'!$F:$F,$A669)=0),"NO ISRC MATCH in Release_Track",and($B669&lt;&gt;"",countif('5) Release_Track'!$G:$G,$B669)=0),"NO CATALOG ID MATCH in Release_Track",iserror(vlookup($A669&amp;$B669,'5) Release_Track'!$F:$F&amp;'5) Release_Track'!$G:$G,1,0)),"NO ISRC-CATALOG ID pair MATCH in Release_Track" )</f>
        <v/>
      </c>
      <c r="E669" s="135"/>
      <c r="F669" s="20"/>
      <c r="G669" s="203"/>
      <c r="H669" s="143" t="str">
        <f t="shared" si="1"/>
        <v/>
      </c>
      <c r="I669" s="20"/>
      <c r="J669" s="20"/>
      <c r="K669" s="20"/>
    </row>
    <row r="670">
      <c r="B670" s="116"/>
      <c r="C670" s="143" t="str">
        <f t="array" ref="C670">ifs(and(isblank($A670),isblank($B670)),"", not(iserror(vlookup($A670&amp;$B670,'5) Release_Track'!$F:$F&amp;'5) Release_Track'!$G:$G,1,0))),vlookup($A670&amp;$B670,{'5) Release_Track'!$F:$F&amp;'5) Release_Track'!$G:$G,'5) Release_Track'!$H:$H},2,0), or(and(not(isblank($B670)),$B670=$B669,$A670&lt;&gt;$A669),and(not(isblank($A670)),$A670=$A669,$B670&lt;&gt;$B669)),"ID LISTS UNALIGNED",and($A670&lt;&gt;"",countif('5) Release_Track'!$F:$F,$A670)=0),"NO ISRC MATCH in Release_Track",and($B670&lt;&gt;"",countif('5) Release_Track'!$G:$G,$B670)=0),"NO CATALOG ID MATCH in Release_Track",iserror(vlookup($A670&amp;$B670,'5) Release_Track'!$F:$F&amp;'5) Release_Track'!$G:$G,1,0)),"NO ISRC-CATALOG ID pair MATCH in Release_Track" )</f>
        <v/>
      </c>
      <c r="D670" s="143" t="str">
        <f t="array" ref="D670">ifs(and(isblank($A670),isblank($B670)),"", not(iserror(vlookup($A670&amp;$B670,'5) Release_Track'!$F:$F&amp;'5) Release_Track'!$G:$G,1,0))),vlookup($A670&amp;$B670,{'5) Release_Track'!$F:$F&amp;'5) Release_Track'!$G:$G,'5) Release_Track'!$I:$I},2,0), or(and(not(isblank($B670)),$B670=$B669,$A670&lt;&gt;$A669),and(not(isblank($A670)),$A670=$A669,$B670&lt;&gt;$B669)),"ID LISTS UNALIGNED",and($A670&lt;&gt;"",countif('5) Release_Track'!$F:$F,$A670)=0),"NO ISRC MATCH in Release_Track",and($B670&lt;&gt;"",countif('5) Release_Track'!$G:$G,$B670)=0),"NO CATALOG ID MATCH in Release_Track",iserror(vlookup($A670&amp;$B670,'5) Release_Track'!$F:$F&amp;'5) Release_Track'!$G:$G,1,0)),"NO ISRC-CATALOG ID pair MATCH in Release_Track" )</f>
        <v/>
      </c>
      <c r="E670" s="135"/>
      <c r="F670" s="20"/>
      <c r="G670" s="203"/>
      <c r="H670" s="143" t="str">
        <f t="shared" si="1"/>
        <v/>
      </c>
      <c r="I670" s="20"/>
      <c r="J670" s="20"/>
      <c r="K670" s="20"/>
    </row>
    <row r="671">
      <c r="B671" s="116"/>
      <c r="C671" s="143" t="str">
        <f t="array" ref="C671">ifs(and(isblank($A671),isblank($B671)),"", not(iserror(vlookup($A671&amp;$B671,'5) Release_Track'!$F:$F&amp;'5) Release_Track'!$G:$G,1,0))),vlookup($A671&amp;$B671,{'5) Release_Track'!$F:$F&amp;'5) Release_Track'!$G:$G,'5) Release_Track'!$H:$H},2,0), or(and(not(isblank($B671)),$B671=$B670,$A671&lt;&gt;$A670),and(not(isblank($A671)),$A671=$A670,$B671&lt;&gt;$B670)),"ID LISTS UNALIGNED",and($A671&lt;&gt;"",countif('5) Release_Track'!$F:$F,$A671)=0),"NO ISRC MATCH in Release_Track",and($B671&lt;&gt;"",countif('5) Release_Track'!$G:$G,$B671)=0),"NO CATALOG ID MATCH in Release_Track",iserror(vlookup($A671&amp;$B671,'5) Release_Track'!$F:$F&amp;'5) Release_Track'!$G:$G,1,0)),"NO ISRC-CATALOG ID pair MATCH in Release_Track" )</f>
        <v/>
      </c>
      <c r="D671" s="143" t="str">
        <f t="array" ref="D671">ifs(and(isblank($A671),isblank($B671)),"", not(iserror(vlookup($A671&amp;$B671,'5) Release_Track'!$F:$F&amp;'5) Release_Track'!$G:$G,1,0))),vlookup($A671&amp;$B671,{'5) Release_Track'!$F:$F&amp;'5) Release_Track'!$G:$G,'5) Release_Track'!$I:$I},2,0), or(and(not(isblank($B671)),$B671=$B670,$A671&lt;&gt;$A670),and(not(isblank($A671)),$A671=$A670,$B671&lt;&gt;$B670)),"ID LISTS UNALIGNED",and($A671&lt;&gt;"",countif('5) Release_Track'!$F:$F,$A671)=0),"NO ISRC MATCH in Release_Track",and($B671&lt;&gt;"",countif('5) Release_Track'!$G:$G,$B671)=0),"NO CATALOG ID MATCH in Release_Track",iserror(vlookup($A671&amp;$B671,'5) Release_Track'!$F:$F&amp;'5) Release_Track'!$G:$G,1,0)),"NO ISRC-CATALOG ID pair MATCH in Release_Track" )</f>
        <v/>
      </c>
      <c r="E671" s="135"/>
      <c r="F671" s="20"/>
      <c r="G671" s="203"/>
      <c r="H671" s="143" t="str">
        <f t="shared" si="1"/>
        <v/>
      </c>
      <c r="I671" s="20"/>
      <c r="J671" s="20"/>
      <c r="K671" s="20"/>
    </row>
    <row r="672">
      <c r="B672" s="116"/>
      <c r="C672" s="143" t="str">
        <f t="array" ref="C672">ifs(and(isblank($A672),isblank($B672)),"", not(iserror(vlookup($A672&amp;$B672,'5) Release_Track'!$F:$F&amp;'5) Release_Track'!$G:$G,1,0))),vlookup($A672&amp;$B672,{'5) Release_Track'!$F:$F&amp;'5) Release_Track'!$G:$G,'5) Release_Track'!$H:$H},2,0), or(and(not(isblank($B672)),$B672=$B671,$A672&lt;&gt;$A671),and(not(isblank($A672)),$A672=$A671,$B672&lt;&gt;$B671)),"ID LISTS UNALIGNED",and($A672&lt;&gt;"",countif('5) Release_Track'!$F:$F,$A672)=0),"NO ISRC MATCH in Release_Track",and($B672&lt;&gt;"",countif('5) Release_Track'!$G:$G,$B672)=0),"NO CATALOG ID MATCH in Release_Track",iserror(vlookup($A672&amp;$B672,'5) Release_Track'!$F:$F&amp;'5) Release_Track'!$G:$G,1,0)),"NO ISRC-CATALOG ID pair MATCH in Release_Track" )</f>
        <v/>
      </c>
      <c r="D672" s="143" t="str">
        <f t="array" ref="D672">ifs(and(isblank($A672),isblank($B672)),"", not(iserror(vlookup($A672&amp;$B672,'5) Release_Track'!$F:$F&amp;'5) Release_Track'!$G:$G,1,0))),vlookup($A672&amp;$B672,{'5) Release_Track'!$F:$F&amp;'5) Release_Track'!$G:$G,'5) Release_Track'!$I:$I},2,0), or(and(not(isblank($B672)),$B672=$B671,$A672&lt;&gt;$A671),and(not(isblank($A672)),$A672=$A671,$B672&lt;&gt;$B671)),"ID LISTS UNALIGNED",and($A672&lt;&gt;"",countif('5) Release_Track'!$F:$F,$A672)=0),"NO ISRC MATCH in Release_Track",and($B672&lt;&gt;"",countif('5) Release_Track'!$G:$G,$B672)=0),"NO CATALOG ID MATCH in Release_Track",iserror(vlookup($A672&amp;$B672,'5) Release_Track'!$F:$F&amp;'5) Release_Track'!$G:$G,1,0)),"NO ISRC-CATALOG ID pair MATCH in Release_Track" )</f>
        <v/>
      </c>
      <c r="E672" s="135"/>
      <c r="F672" s="20"/>
      <c r="G672" s="203"/>
      <c r="H672" s="143" t="str">
        <f t="shared" si="1"/>
        <v/>
      </c>
      <c r="I672" s="20"/>
      <c r="J672" s="20"/>
      <c r="K672" s="20"/>
    </row>
    <row r="673">
      <c r="B673" s="116"/>
      <c r="C673" s="143" t="str">
        <f t="array" ref="C673">ifs(and(isblank($A673),isblank($B673)),"", not(iserror(vlookup($A673&amp;$B673,'5) Release_Track'!$F:$F&amp;'5) Release_Track'!$G:$G,1,0))),vlookup($A673&amp;$B673,{'5) Release_Track'!$F:$F&amp;'5) Release_Track'!$G:$G,'5) Release_Track'!$H:$H},2,0), or(and(not(isblank($B673)),$B673=$B672,$A673&lt;&gt;$A672),and(not(isblank($A673)),$A673=$A672,$B673&lt;&gt;$B672)),"ID LISTS UNALIGNED",and($A673&lt;&gt;"",countif('5) Release_Track'!$F:$F,$A673)=0),"NO ISRC MATCH in Release_Track",and($B673&lt;&gt;"",countif('5) Release_Track'!$G:$G,$B673)=0),"NO CATALOG ID MATCH in Release_Track",iserror(vlookup($A673&amp;$B673,'5) Release_Track'!$F:$F&amp;'5) Release_Track'!$G:$G,1,0)),"NO ISRC-CATALOG ID pair MATCH in Release_Track" )</f>
        <v/>
      </c>
      <c r="D673" s="143" t="str">
        <f t="array" ref="D673">ifs(and(isblank($A673),isblank($B673)),"", not(iserror(vlookup($A673&amp;$B673,'5) Release_Track'!$F:$F&amp;'5) Release_Track'!$G:$G,1,0))),vlookup($A673&amp;$B673,{'5) Release_Track'!$F:$F&amp;'5) Release_Track'!$G:$G,'5) Release_Track'!$I:$I},2,0), or(and(not(isblank($B673)),$B673=$B672,$A673&lt;&gt;$A672),and(not(isblank($A673)),$A673=$A672,$B673&lt;&gt;$B672)),"ID LISTS UNALIGNED",and($A673&lt;&gt;"",countif('5) Release_Track'!$F:$F,$A673)=0),"NO ISRC MATCH in Release_Track",and($B673&lt;&gt;"",countif('5) Release_Track'!$G:$G,$B673)=0),"NO CATALOG ID MATCH in Release_Track",iserror(vlookup($A673&amp;$B673,'5) Release_Track'!$F:$F&amp;'5) Release_Track'!$G:$G,1,0)),"NO ISRC-CATALOG ID pair MATCH in Release_Track" )</f>
        <v/>
      </c>
      <c r="E673" s="135"/>
      <c r="F673" s="20"/>
      <c r="G673" s="203"/>
      <c r="H673" s="143" t="str">
        <f t="shared" si="1"/>
        <v/>
      </c>
      <c r="I673" s="20"/>
      <c r="J673" s="20"/>
      <c r="K673" s="20"/>
    </row>
    <row r="674">
      <c r="B674" s="116"/>
      <c r="C674" s="143" t="str">
        <f t="array" ref="C674">ifs(and(isblank($A674),isblank($B674)),"", not(iserror(vlookup($A674&amp;$B674,'5) Release_Track'!$F:$F&amp;'5) Release_Track'!$G:$G,1,0))),vlookup($A674&amp;$B674,{'5) Release_Track'!$F:$F&amp;'5) Release_Track'!$G:$G,'5) Release_Track'!$H:$H},2,0), or(and(not(isblank($B674)),$B674=$B673,$A674&lt;&gt;$A673),and(not(isblank($A674)),$A674=$A673,$B674&lt;&gt;$B673)),"ID LISTS UNALIGNED",and($A674&lt;&gt;"",countif('5) Release_Track'!$F:$F,$A674)=0),"NO ISRC MATCH in Release_Track",and($B674&lt;&gt;"",countif('5) Release_Track'!$G:$G,$B674)=0),"NO CATALOG ID MATCH in Release_Track",iserror(vlookup($A674&amp;$B674,'5) Release_Track'!$F:$F&amp;'5) Release_Track'!$G:$G,1,0)),"NO ISRC-CATALOG ID pair MATCH in Release_Track" )</f>
        <v/>
      </c>
      <c r="D674" s="143" t="str">
        <f t="array" ref="D674">ifs(and(isblank($A674),isblank($B674)),"", not(iserror(vlookup($A674&amp;$B674,'5) Release_Track'!$F:$F&amp;'5) Release_Track'!$G:$G,1,0))),vlookup($A674&amp;$B674,{'5) Release_Track'!$F:$F&amp;'5) Release_Track'!$G:$G,'5) Release_Track'!$I:$I},2,0), or(and(not(isblank($B674)),$B674=$B673,$A674&lt;&gt;$A673),and(not(isblank($A674)),$A674=$A673,$B674&lt;&gt;$B673)),"ID LISTS UNALIGNED",and($A674&lt;&gt;"",countif('5) Release_Track'!$F:$F,$A674)=0),"NO ISRC MATCH in Release_Track",and($B674&lt;&gt;"",countif('5) Release_Track'!$G:$G,$B674)=0),"NO CATALOG ID MATCH in Release_Track",iserror(vlookup($A674&amp;$B674,'5) Release_Track'!$F:$F&amp;'5) Release_Track'!$G:$G,1,0)),"NO ISRC-CATALOG ID pair MATCH in Release_Track" )</f>
        <v/>
      </c>
      <c r="E674" s="135"/>
      <c r="F674" s="20"/>
      <c r="G674" s="203"/>
      <c r="H674" s="143" t="str">
        <f t="shared" si="1"/>
        <v/>
      </c>
      <c r="I674" s="20"/>
      <c r="J674" s="20"/>
      <c r="K674" s="20"/>
    </row>
    <row r="675">
      <c r="B675" s="116"/>
      <c r="C675" s="143" t="str">
        <f t="array" ref="C675">ifs(and(isblank($A675),isblank($B675)),"", not(iserror(vlookup($A675&amp;$B675,'5) Release_Track'!$F:$F&amp;'5) Release_Track'!$G:$G,1,0))),vlookup($A675&amp;$B675,{'5) Release_Track'!$F:$F&amp;'5) Release_Track'!$G:$G,'5) Release_Track'!$H:$H},2,0), or(and(not(isblank($B675)),$B675=$B674,$A675&lt;&gt;$A674),and(not(isblank($A675)),$A675=$A674,$B675&lt;&gt;$B674)),"ID LISTS UNALIGNED",and($A675&lt;&gt;"",countif('5) Release_Track'!$F:$F,$A675)=0),"NO ISRC MATCH in Release_Track",and($B675&lt;&gt;"",countif('5) Release_Track'!$G:$G,$B675)=0),"NO CATALOG ID MATCH in Release_Track",iserror(vlookup($A675&amp;$B675,'5) Release_Track'!$F:$F&amp;'5) Release_Track'!$G:$G,1,0)),"NO ISRC-CATALOG ID pair MATCH in Release_Track" )</f>
        <v/>
      </c>
      <c r="D675" s="143" t="str">
        <f t="array" ref="D675">ifs(and(isblank($A675),isblank($B675)),"", not(iserror(vlookup($A675&amp;$B675,'5) Release_Track'!$F:$F&amp;'5) Release_Track'!$G:$G,1,0))),vlookup($A675&amp;$B675,{'5) Release_Track'!$F:$F&amp;'5) Release_Track'!$G:$G,'5) Release_Track'!$I:$I},2,0), or(and(not(isblank($B675)),$B675=$B674,$A675&lt;&gt;$A674),and(not(isblank($A675)),$A675=$A674,$B675&lt;&gt;$B674)),"ID LISTS UNALIGNED",and($A675&lt;&gt;"",countif('5) Release_Track'!$F:$F,$A675)=0),"NO ISRC MATCH in Release_Track",and($B675&lt;&gt;"",countif('5) Release_Track'!$G:$G,$B675)=0),"NO CATALOG ID MATCH in Release_Track",iserror(vlookup($A675&amp;$B675,'5) Release_Track'!$F:$F&amp;'5) Release_Track'!$G:$G,1,0)),"NO ISRC-CATALOG ID pair MATCH in Release_Track" )</f>
        <v/>
      </c>
      <c r="E675" s="135"/>
      <c r="F675" s="20"/>
      <c r="G675" s="203"/>
      <c r="H675" s="143" t="str">
        <f t="shared" si="1"/>
        <v/>
      </c>
      <c r="I675" s="20"/>
      <c r="J675" s="20"/>
      <c r="K675" s="20"/>
    </row>
    <row r="676">
      <c r="B676" s="116"/>
      <c r="C676" s="143" t="str">
        <f t="array" ref="C676">ifs(and(isblank($A676),isblank($B676)),"", not(iserror(vlookup($A676&amp;$B676,'5) Release_Track'!$F:$F&amp;'5) Release_Track'!$G:$G,1,0))),vlookup($A676&amp;$B676,{'5) Release_Track'!$F:$F&amp;'5) Release_Track'!$G:$G,'5) Release_Track'!$H:$H},2,0), or(and(not(isblank($B676)),$B676=$B675,$A676&lt;&gt;$A675),and(not(isblank($A676)),$A676=$A675,$B676&lt;&gt;$B675)),"ID LISTS UNALIGNED",and($A676&lt;&gt;"",countif('5) Release_Track'!$F:$F,$A676)=0),"NO ISRC MATCH in Release_Track",and($B676&lt;&gt;"",countif('5) Release_Track'!$G:$G,$B676)=0),"NO CATALOG ID MATCH in Release_Track",iserror(vlookup($A676&amp;$B676,'5) Release_Track'!$F:$F&amp;'5) Release_Track'!$G:$G,1,0)),"NO ISRC-CATALOG ID pair MATCH in Release_Track" )</f>
        <v/>
      </c>
      <c r="D676" s="143" t="str">
        <f t="array" ref="D676">ifs(and(isblank($A676),isblank($B676)),"", not(iserror(vlookup($A676&amp;$B676,'5) Release_Track'!$F:$F&amp;'5) Release_Track'!$G:$G,1,0))),vlookup($A676&amp;$B676,{'5) Release_Track'!$F:$F&amp;'5) Release_Track'!$G:$G,'5) Release_Track'!$I:$I},2,0), or(and(not(isblank($B676)),$B676=$B675,$A676&lt;&gt;$A675),and(not(isblank($A676)),$A676=$A675,$B676&lt;&gt;$B675)),"ID LISTS UNALIGNED",and($A676&lt;&gt;"",countif('5) Release_Track'!$F:$F,$A676)=0),"NO ISRC MATCH in Release_Track",and($B676&lt;&gt;"",countif('5) Release_Track'!$G:$G,$B676)=0),"NO CATALOG ID MATCH in Release_Track",iserror(vlookup($A676&amp;$B676,'5) Release_Track'!$F:$F&amp;'5) Release_Track'!$G:$G,1,0)),"NO ISRC-CATALOG ID pair MATCH in Release_Track" )</f>
        <v/>
      </c>
      <c r="E676" s="135"/>
      <c r="F676" s="20"/>
      <c r="G676" s="203"/>
      <c r="H676" s="143" t="str">
        <f t="shared" si="1"/>
        <v/>
      </c>
      <c r="I676" s="20"/>
      <c r="J676" s="20"/>
      <c r="K676" s="20"/>
    </row>
    <row r="677">
      <c r="B677" s="116"/>
      <c r="C677" s="143" t="str">
        <f t="array" ref="C677">ifs(and(isblank($A677),isblank($B677)),"", not(iserror(vlookup($A677&amp;$B677,'5) Release_Track'!$F:$F&amp;'5) Release_Track'!$G:$G,1,0))),vlookup($A677&amp;$B677,{'5) Release_Track'!$F:$F&amp;'5) Release_Track'!$G:$G,'5) Release_Track'!$H:$H},2,0), or(and(not(isblank($B677)),$B677=$B676,$A677&lt;&gt;$A676),and(not(isblank($A677)),$A677=$A676,$B677&lt;&gt;$B676)),"ID LISTS UNALIGNED",and($A677&lt;&gt;"",countif('5) Release_Track'!$F:$F,$A677)=0),"NO ISRC MATCH in Release_Track",and($B677&lt;&gt;"",countif('5) Release_Track'!$G:$G,$B677)=0),"NO CATALOG ID MATCH in Release_Track",iserror(vlookup($A677&amp;$B677,'5) Release_Track'!$F:$F&amp;'5) Release_Track'!$G:$G,1,0)),"NO ISRC-CATALOG ID pair MATCH in Release_Track" )</f>
        <v/>
      </c>
      <c r="D677" s="143" t="str">
        <f t="array" ref="D677">ifs(and(isblank($A677),isblank($B677)),"", not(iserror(vlookup($A677&amp;$B677,'5) Release_Track'!$F:$F&amp;'5) Release_Track'!$G:$G,1,0))),vlookup($A677&amp;$B677,{'5) Release_Track'!$F:$F&amp;'5) Release_Track'!$G:$G,'5) Release_Track'!$I:$I},2,0), or(and(not(isblank($B677)),$B677=$B676,$A677&lt;&gt;$A676),and(not(isblank($A677)),$A677=$A676,$B677&lt;&gt;$B676)),"ID LISTS UNALIGNED",and($A677&lt;&gt;"",countif('5) Release_Track'!$F:$F,$A677)=0),"NO ISRC MATCH in Release_Track",and($B677&lt;&gt;"",countif('5) Release_Track'!$G:$G,$B677)=0),"NO CATALOG ID MATCH in Release_Track",iserror(vlookup($A677&amp;$B677,'5) Release_Track'!$F:$F&amp;'5) Release_Track'!$G:$G,1,0)),"NO ISRC-CATALOG ID pair MATCH in Release_Track" )</f>
        <v/>
      </c>
      <c r="E677" s="135"/>
      <c r="F677" s="20"/>
      <c r="G677" s="203"/>
      <c r="H677" s="143" t="str">
        <f t="shared" si="1"/>
        <v/>
      </c>
      <c r="I677" s="20"/>
      <c r="J677" s="20"/>
      <c r="K677" s="20"/>
    </row>
    <row r="678">
      <c r="B678" s="116"/>
      <c r="C678" s="143" t="str">
        <f t="array" ref="C678">ifs(and(isblank($A678),isblank($B678)),"", not(iserror(vlookup($A678&amp;$B678,'5) Release_Track'!$F:$F&amp;'5) Release_Track'!$G:$G,1,0))),vlookup($A678&amp;$B678,{'5) Release_Track'!$F:$F&amp;'5) Release_Track'!$G:$G,'5) Release_Track'!$H:$H},2,0), or(and(not(isblank($B678)),$B678=$B677,$A678&lt;&gt;$A677),and(not(isblank($A678)),$A678=$A677,$B678&lt;&gt;$B677)),"ID LISTS UNALIGNED",and($A678&lt;&gt;"",countif('5) Release_Track'!$F:$F,$A678)=0),"NO ISRC MATCH in Release_Track",and($B678&lt;&gt;"",countif('5) Release_Track'!$G:$G,$B678)=0),"NO CATALOG ID MATCH in Release_Track",iserror(vlookup($A678&amp;$B678,'5) Release_Track'!$F:$F&amp;'5) Release_Track'!$G:$G,1,0)),"NO ISRC-CATALOG ID pair MATCH in Release_Track" )</f>
        <v/>
      </c>
      <c r="D678" s="143" t="str">
        <f t="array" ref="D678">ifs(and(isblank($A678),isblank($B678)),"", not(iserror(vlookup($A678&amp;$B678,'5) Release_Track'!$F:$F&amp;'5) Release_Track'!$G:$G,1,0))),vlookup($A678&amp;$B678,{'5) Release_Track'!$F:$F&amp;'5) Release_Track'!$G:$G,'5) Release_Track'!$I:$I},2,0), or(and(not(isblank($B678)),$B678=$B677,$A678&lt;&gt;$A677),and(not(isblank($A678)),$A678=$A677,$B678&lt;&gt;$B677)),"ID LISTS UNALIGNED",and($A678&lt;&gt;"",countif('5) Release_Track'!$F:$F,$A678)=0),"NO ISRC MATCH in Release_Track",and($B678&lt;&gt;"",countif('5) Release_Track'!$G:$G,$B678)=0),"NO CATALOG ID MATCH in Release_Track",iserror(vlookup($A678&amp;$B678,'5) Release_Track'!$F:$F&amp;'5) Release_Track'!$G:$G,1,0)),"NO ISRC-CATALOG ID pair MATCH in Release_Track" )</f>
        <v/>
      </c>
      <c r="E678" s="135"/>
      <c r="F678" s="20"/>
      <c r="G678" s="203"/>
      <c r="H678" s="143" t="str">
        <f t="shared" si="1"/>
        <v/>
      </c>
      <c r="I678" s="20"/>
      <c r="J678" s="20"/>
      <c r="K678" s="20"/>
    </row>
    <row r="679">
      <c r="B679" s="116"/>
      <c r="C679" s="143" t="str">
        <f t="array" ref="C679">ifs(and(isblank($A679),isblank($B679)),"", not(iserror(vlookup($A679&amp;$B679,'5) Release_Track'!$F:$F&amp;'5) Release_Track'!$G:$G,1,0))),vlookup($A679&amp;$B679,{'5) Release_Track'!$F:$F&amp;'5) Release_Track'!$G:$G,'5) Release_Track'!$H:$H},2,0), or(and(not(isblank($B679)),$B679=$B678,$A679&lt;&gt;$A678),and(not(isblank($A679)),$A679=$A678,$B679&lt;&gt;$B678)),"ID LISTS UNALIGNED",and($A679&lt;&gt;"",countif('5) Release_Track'!$F:$F,$A679)=0),"NO ISRC MATCH in Release_Track",and($B679&lt;&gt;"",countif('5) Release_Track'!$G:$G,$B679)=0),"NO CATALOG ID MATCH in Release_Track",iserror(vlookup($A679&amp;$B679,'5) Release_Track'!$F:$F&amp;'5) Release_Track'!$G:$G,1,0)),"NO ISRC-CATALOG ID pair MATCH in Release_Track" )</f>
        <v/>
      </c>
      <c r="D679" s="143" t="str">
        <f t="array" ref="D679">ifs(and(isblank($A679),isblank($B679)),"", not(iserror(vlookup($A679&amp;$B679,'5) Release_Track'!$F:$F&amp;'5) Release_Track'!$G:$G,1,0))),vlookup($A679&amp;$B679,{'5) Release_Track'!$F:$F&amp;'5) Release_Track'!$G:$G,'5) Release_Track'!$I:$I},2,0), or(and(not(isblank($B679)),$B679=$B678,$A679&lt;&gt;$A678),and(not(isblank($A679)),$A679=$A678,$B679&lt;&gt;$B678)),"ID LISTS UNALIGNED",and($A679&lt;&gt;"",countif('5) Release_Track'!$F:$F,$A679)=0),"NO ISRC MATCH in Release_Track",and($B679&lt;&gt;"",countif('5) Release_Track'!$G:$G,$B679)=0),"NO CATALOG ID MATCH in Release_Track",iserror(vlookup($A679&amp;$B679,'5) Release_Track'!$F:$F&amp;'5) Release_Track'!$G:$G,1,0)),"NO ISRC-CATALOG ID pair MATCH in Release_Track" )</f>
        <v/>
      </c>
      <c r="E679" s="135"/>
      <c r="F679" s="20"/>
      <c r="G679" s="203"/>
      <c r="H679" s="143" t="str">
        <f t="shared" si="1"/>
        <v/>
      </c>
      <c r="I679" s="20"/>
      <c r="J679" s="20"/>
      <c r="K679" s="20"/>
    </row>
    <row r="680">
      <c r="B680" s="116"/>
      <c r="C680" s="143" t="str">
        <f t="array" ref="C680">ifs(and(isblank($A680),isblank($B680)),"", not(iserror(vlookup($A680&amp;$B680,'5) Release_Track'!$F:$F&amp;'5) Release_Track'!$G:$G,1,0))),vlookup($A680&amp;$B680,{'5) Release_Track'!$F:$F&amp;'5) Release_Track'!$G:$G,'5) Release_Track'!$H:$H},2,0), or(and(not(isblank($B680)),$B680=$B679,$A680&lt;&gt;$A679),and(not(isblank($A680)),$A680=$A679,$B680&lt;&gt;$B679)),"ID LISTS UNALIGNED",and($A680&lt;&gt;"",countif('5) Release_Track'!$F:$F,$A680)=0),"NO ISRC MATCH in Release_Track",and($B680&lt;&gt;"",countif('5) Release_Track'!$G:$G,$B680)=0),"NO CATALOG ID MATCH in Release_Track",iserror(vlookup($A680&amp;$B680,'5) Release_Track'!$F:$F&amp;'5) Release_Track'!$G:$G,1,0)),"NO ISRC-CATALOG ID pair MATCH in Release_Track" )</f>
        <v/>
      </c>
      <c r="D680" s="143" t="str">
        <f t="array" ref="D680">ifs(and(isblank($A680),isblank($B680)),"", not(iserror(vlookup($A680&amp;$B680,'5) Release_Track'!$F:$F&amp;'5) Release_Track'!$G:$G,1,0))),vlookup($A680&amp;$B680,{'5) Release_Track'!$F:$F&amp;'5) Release_Track'!$G:$G,'5) Release_Track'!$I:$I},2,0), or(and(not(isblank($B680)),$B680=$B679,$A680&lt;&gt;$A679),and(not(isblank($A680)),$A680=$A679,$B680&lt;&gt;$B679)),"ID LISTS UNALIGNED",and($A680&lt;&gt;"",countif('5) Release_Track'!$F:$F,$A680)=0),"NO ISRC MATCH in Release_Track",and($B680&lt;&gt;"",countif('5) Release_Track'!$G:$G,$B680)=0),"NO CATALOG ID MATCH in Release_Track",iserror(vlookup($A680&amp;$B680,'5) Release_Track'!$F:$F&amp;'5) Release_Track'!$G:$G,1,0)),"NO ISRC-CATALOG ID pair MATCH in Release_Track" )</f>
        <v/>
      </c>
      <c r="E680" s="135"/>
      <c r="F680" s="20"/>
      <c r="G680" s="203"/>
      <c r="H680" s="143" t="str">
        <f t="shared" si="1"/>
        <v/>
      </c>
      <c r="I680" s="20"/>
      <c r="J680" s="20"/>
      <c r="K680" s="20"/>
    </row>
    <row r="681">
      <c r="B681" s="116"/>
      <c r="C681" s="143" t="str">
        <f t="array" ref="C681">ifs(and(isblank($A681),isblank($B681)),"", not(iserror(vlookup($A681&amp;$B681,'5) Release_Track'!$F:$F&amp;'5) Release_Track'!$G:$G,1,0))),vlookup($A681&amp;$B681,{'5) Release_Track'!$F:$F&amp;'5) Release_Track'!$G:$G,'5) Release_Track'!$H:$H},2,0), or(and(not(isblank($B681)),$B681=$B680,$A681&lt;&gt;$A680),and(not(isblank($A681)),$A681=$A680,$B681&lt;&gt;$B680)),"ID LISTS UNALIGNED",and($A681&lt;&gt;"",countif('5) Release_Track'!$F:$F,$A681)=0),"NO ISRC MATCH in Release_Track",and($B681&lt;&gt;"",countif('5) Release_Track'!$G:$G,$B681)=0),"NO CATALOG ID MATCH in Release_Track",iserror(vlookup($A681&amp;$B681,'5) Release_Track'!$F:$F&amp;'5) Release_Track'!$G:$G,1,0)),"NO ISRC-CATALOG ID pair MATCH in Release_Track" )</f>
        <v/>
      </c>
      <c r="D681" s="143" t="str">
        <f t="array" ref="D681">ifs(and(isblank($A681),isblank($B681)),"", not(iserror(vlookup($A681&amp;$B681,'5) Release_Track'!$F:$F&amp;'5) Release_Track'!$G:$G,1,0))),vlookup($A681&amp;$B681,{'5) Release_Track'!$F:$F&amp;'5) Release_Track'!$G:$G,'5) Release_Track'!$I:$I},2,0), or(and(not(isblank($B681)),$B681=$B680,$A681&lt;&gt;$A680),and(not(isblank($A681)),$A681=$A680,$B681&lt;&gt;$B680)),"ID LISTS UNALIGNED",and($A681&lt;&gt;"",countif('5) Release_Track'!$F:$F,$A681)=0),"NO ISRC MATCH in Release_Track",and($B681&lt;&gt;"",countif('5) Release_Track'!$G:$G,$B681)=0),"NO CATALOG ID MATCH in Release_Track",iserror(vlookup($A681&amp;$B681,'5) Release_Track'!$F:$F&amp;'5) Release_Track'!$G:$G,1,0)),"NO ISRC-CATALOG ID pair MATCH in Release_Track" )</f>
        <v/>
      </c>
      <c r="E681" s="135"/>
      <c r="F681" s="20"/>
      <c r="G681" s="203"/>
      <c r="H681" s="143" t="str">
        <f t="shared" si="1"/>
        <v/>
      </c>
      <c r="I681" s="20"/>
      <c r="J681" s="20"/>
      <c r="K681" s="20"/>
    </row>
    <row r="682">
      <c r="B682" s="116"/>
      <c r="C682" s="143" t="str">
        <f t="array" ref="C682">ifs(and(isblank($A682),isblank($B682)),"", not(iserror(vlookup($A682&amp;$B682,'5) Release_Track'!$F:$F&amp;'5) Release_Track'!$G:$G,1,0))),vlookup($A682&amp;$B682,{'5) Release_Track'!$F:$F&amp;'5) Release_Track'!$G:$G,'5) Release_Track'!$H:$H},2,0), or(and(not(isblank($B682)),$B682=$B681,$A682&lt;&gt;$A681),and(not(isblank($A682)),$A682=$A681,$B682&lt;&gt;$B681)),"ID LISTS UNALIGNED",and($A682&lt;&gt;"",countif('5) Release_Track'!$F:$F,$A682)=0),"NO ISRC MATCH in Release_Track",and($B682&lt;&gt;"",countif('5) Release_Track'!$G:$G,$B682)=0),"NO CATALOG ID MATCH in Release_Track",iserror(vlookup($A682&amp;$B682,'5) Release_Track'!$F:$F&amp;'5) Release_Track'!$G:$G,1,0)),"NO ISRC-CATALOG ID pair MATCH in Release_Track" )</f>
        <v/>
      </c>
      <c r="D682" s="143" t="str">
        <f t="array" ref="D682">ifs(and(isblank($A682),isblank($B682)),"", not(iserror(vlookup($A682&amp;$B682,'5) Release_Track'!$F:$F&amp;'5) Release_Track'!$G:$G,1,0))),vlookup($A682&amp;$B682,{'5) Release_Track'!$F:$F&amp;'5) Release_Track'!$G:$G,'5) Release_Track'!$I:$I},2,0), or(and(not(isblank($B682)),$B682=$B681,$A682&lt;&gt;$A681),and(not(isblank($A682)),$A682=$A681,$B682&lt;&gt;$B681)),"ID LISTS UNALIGNED",and($A682&lt;&gt;"",countif('5) Release_Track'!$F:$F,$A682)=0),"NO ISRC MATCH in Release_Track",and($B682&lt;&gt;"",countif('5) Release_Track'!$G:$G,$B682)=0),"NO CATALOG ID MATCH in Release_Track",iserror(vlookup($A682&amp;$B682,'5) Release_Track'!$F:$F&amp;'5) Release_Track'!$G:$G,1,0)),"NO ISRC-CATALOG ID pair MATCH in Release_Track" )</f>
        <v/>
      </c>
      <c r="E682" s="135"/>
      <c r="F682" s="20"/>
      <c r="G682" s="203"/>
      <c r="H682" s="143" t="str">
        <f t="shared" si="1"/>
        <v/>
      </c>
      <c r="I682" s="20"/>
      <c r="J682" s="20"/>
      <c r="K682" s="20"/>
    </row>
    <row r="683">
      <c r="B683" s="116"/>
      <c r="C683" s="143" t="str">
        <f t="array" ref="C683">ifs(and(isblank($A683),isblank($B683)),"", not(iserror(vlookup($A683&amp;$B683,'5) Release_Track'!$F:$F&amp;'5) Release_Track'!$G:$G,1,0))),vlookup($A683&amp;$B683,{'5) Release_Track'!$F:$F&amp;'5) Release_Track'!$G:$G,'5) Release_Track'!$H:$H},2,0), or(and(not(isblank($B683)),$B683=$B682,$A683&lt;&gt;$A682),and(not(isblank($A683)),$A683=$A682,$B683&lt;&gt;$B682)),"ID LISTS UNALIGNED",and($A683&lt;&gt;"",countif('5) Release_Track'!$F:$F,$A683)=0),"NO ISRC MATCH in Release_Track",and($B683&lt;&gt;"",countif('5) Release_Track'!$G:$G,$B683)=0),"NO CATALOG ID MATCH in Release_Track",iserror(vlookup($A683&amp;$B683,'5) Release_Track'!$F:$F&amp;'5) Release_Track'!$G:$G,1,0)),"NO ISRC-CATALOG ID pair MATCH in Release_Track" )</f>
        <v/>
      </c>
      <c r="D683" s="143" t="str">
        <f t="array" ref="D683">ifs(and(isblank($A683),isblank($B683)),"", not(iserror(vlookup($A683&amp;$B683,'5) Release_Track'!$F:$F&amp;'5) Release_Track'!$G:$G,1,0))),vlookup($A683&amp;$B683,{'5) Release_Track'!$F:$F&amp;'5) Release_Track'!$G:$G,'5) Release_Track'!$I:$I},2,0), or(and(not(isblank($B683)),$B683=$B682,$A683&lt;&gt;$A682),and(not(isblank($A683)),$A683=$A682,$B683&lt;&gt;$B682)),"ID LISTS UNALIGNED",and($A683&lt;&gt;"",countif('5) Release_Track'!$F:$F,$A683)=0),"NO ISRC MATCH in Release_Track",and($B683&lt;&gt;"",countif('5) Release_Track'!$G:$G,$B683)=0),"NO CATALOG ID MATCH in Release_Track",iserror(vlookup($A683&amp;$B683,'5) Release_Track'!$F:$F&amp;'5) Release_Track'!$G:$G,1,0)),"NO ISRC-CATALOG ID pair MATCH in Release_Track" )</f>
        <v/>
      </c>
      <c r="E683" s="135"/>
      <c r="F683" s="20"/>
      <c r="G683" s="203"/>
      <c r="H683" s="143" t="str">
        <f t="shared" si="1"/>
        <v/>
      </c>
      <c r="I683" s="20"/>
      <c r="J683" s="20"/>
      <c r="K683" s="20"/>
    </row>
    <row r="684">
      <c r="B684" s="116"/>
      <c r="C684" s="143" t="str">
        <f t="array" ref="C684">ifs(and(isblank($A684),isblank($B684)),"", not(iserror(vlookup($A684&amp;$B684,'5) Release_Track'!$F:$F&amp;'5) Release_Track'!$G:$G,1,0))),vlookup($A684&amp;$B684,{'5) Release_Track'!$F:$F&amp;'5) Release_Track'!$G:$G,'5) Release_Track'!$H:$H},2,0), or(and(not(isblank($B684)),$B684=$B683,$A684&lt;&gt;$A683),and(not(isblank($A684)),$A684=$A683,$B684&lt;&gt;$B683)),"ID LISTS UNALIGNED",and($A684&lt;&gt;"",countif('5) Release_Track'!$F:$F,$A684)=0),"NO ISRC MATCH in Release_Track",and($B684&lt;&gt;"",countif('5) Release_Track'!$G:$G,$B684)=0),"NO CATALOG ID MATCH in Release_Track",iserror(vlookup($A684&amp;$B684,'5) Release_Track'!$F:$F&amp;'5) Release_Track'!$G:$G,1,0)),"NO ISRC-CATALOG ID pair MATCH in Release_Track" )</f>
        <v/>
      </c>
      <c r="D684" s="143" t="str">
        <f t="array" ref="D684">ifs(and(isblank($A684),isblank($B684)),"", not(iserror(vlookup($A684&amp;$B684,'5) Release_Track'!$F:$F&amp;'5) Release_Track'!$G:$G,1,0))),vlookup($A684&amp;$B684,{'5) Release_Track'!$F:$F&amp;'5) Release_Track'!$G:$G,'5) Release_Track'!$I:$I},2,0), or(and(not(isblank($B684)),$B684=$B683,$A684&lt;&gt;$A683),and(not(isblank($A684)),$A684=$A683,$B684&lt;&gt;$B683)),"ID LISTS UNALIGNED",and($A684&lt;&gt;"",countif('5) Release_Track'!$F:$F,$A684)=0),"NO ISRC MATCH in Release_Track",and($B684&lt;&gt;"",countif('5) Release_Track'!$G:$G,$B684)=0),"NO CATALOG ID MATCH in Release_Track",iserror(vlookup($A684&amp;$B684,'5) Release_Track'!$F:$F&amp;'5) Release_Track'!$G:$G,1,0)),"NO ISRC-CATALOG ID pair MATCH in Release_Track" )</f>
        <v/>
      </c>
      <c r="E684" s="135"/>
      <c r="F684" s="20"/>
      <c r="G684" s="203"/>
      <c r="H684" s="143" t="str">
        <f t="shared" si="1"/>
        <v/>
      </c>
      <c r="I684" s="20"/>
      <c r="J684" s="20"/>
      <c r="K684" s="20"/>
    </row>
    <row r="685">
      <c r="B685" s="116"/>
      <c r="C685" s="143" t="str">
        <f t="array" ref="C685">ifs(and(isblank($A685),isblank($B685)),"", not(iserror(vlookup($A685&amp;$B685,'5) Release_Track'!$F:$F&amp;'5) Release_Track'!$G:$G,1,0))),vlookup($A685&amp;$B685,{'5) Release_Track'!$F:$F&amp;'5) Release_Track'!$G:$G,'5) Release_Track'!$H:$H},2,0), or(and(not(isblank($B685)),$B685=$B684,$A685&lt;&gt;$A684),and(not(isblank($A685)),$A685=$A684,$B685&lt;&gt;$B684)),"ID LISTS UNALIGNED",and($A685&lt;&gt;"",countif('5) Release_Track'!$F:$F,$A685)=0),"NO ISRC MATCH in Release_Track",and($B685&lt;&gt;"",countif('5) Release_Track'!$G:$G,$B685)=0),"NO CATALOG ID MATCH in Release_Track",iserror(vlookup($A685&amp;$B685,'5) Release_Track'!$F:$F&amp;'5) Release_Track'!$G:$G,1,0)),"NO ISRC-CATALOG ID pair MATCH in Release_Track" )</f>
        <v/>
      </c>
      <c r="D685" s="143" t="str">
        <f t="array" ref="D685">ifs(and(isblank($A685),isblank($B685)),"", not(iserror(vlookup($A685&amp;$B685,'5) Release_Track'!$F:$F&amp;'5) Release_Track'!$G:$G,1,0))),vlookup($A685&amp;$B685,{'5) Release_Track'!$F:$F&amp;'5) Release_Track'!$G:$G,'5) Release_Track'!$I:$I},2,0), or(and(not(isblank($B685)),$B685=$B684,$A685&lt;&gt;$A684),and(not(isblank($A685)),$A685=$A684,$B685&lt;&gt;$B684)),"ID LISTS UNALIGNED",and($A685&lt;&gt;"",countif('5) Release_Track'!$F:$F,$A685)=0),"NO ISRC MATCH in Release_Track",and($B685&lt;&gt;"",countif('5) Release_Track'!$G:$G,$B685)=0),"NO CATALOG ID MATCH in Release_Track",iserror(vlookup($A685&amp;$B685,'5) Release_Track'!$F:$F&amp;'5) Release_Track'!$G:$G,1,0)),"NO ISRC-CATALOG ID pair MATCH in Release_Track" )</f>
        <v/>
      </c>
      <c r="E685" s="135"/>
      <c r="F685" s="20"/>
      <c r="G685" s="203"/>
      <c r="H685" s="143" t="str">
        <f t="shared" si="1"/>
        <v/>
      </c>
      <c r="I685" s="20"/>
      <c r="J685" s="20"/>
      <c r="K685" s="20"/>
    </row>
    <row r="686">
      <c r="B686" s="116"/>
      <c r="C686" s="143" t="str">
        <f t="array" ref="C686">ifs(and(isblank($A686),isblank($B686)),"", not(iserror(vlookup($A686&amp;$B686,'5) Release_Track'!$F:$F&amp;'5) Release_Track'!$G:$G,1,0))),vlookup($A686&amp;$B686,{'5) Release_Track'!$F:$F&amp;'5) Release_Track'!$G:$G,'5) Release_Track'!$H:$H},2,0), or(and(not(isblank($B686)),$B686=$B685,$A686&lt;&gt;$A685),and(not(isblank($A686)),$A686=$A685,$B686&lt;&gt;$B685)),"ID LISTS UNALIGNED",and($A686&lt;&gt;"",countif('5) Release_Track'!$F:$F,$A686)=0),"NO ISRC MATCH in Release_Track",and($B686&lt;&gt;"",countif('5) Release_Track'!$G:$G,$B686)=0),"NO CATALOG ID MATCH in Release_Track",iserror(vlookup($A686&amp;$B686,'5) Release_Track'!$F:$F&amp;'5) Release_Track'!$G:$G,1,0)),"NO ISRC-CATALOG ID pair MATCH in Release_Track" )</f>
        <v/>
      </c>
      <c r="D686" s="143" t="str">
        <f t="array" ref="D686">ifs(and(isblank($A686),isblank($B686)),"", not(iserror(vlookup($A686&amp;$B686,'5) Release_Track'!$F:$F&amp;'5) Release_Track'!$G:$G,1,0))),vlookup($A686&amp;$B686,{'5) Release_Track'!$F:$F&amp;'5) Release_Track'!$G:$G,'5) Release_Track'!$I:$I},2,0), or(and(not(isblank($B686)),$B686=$B685,$A686&lt;&gt;$A685),and(not(isblank($A686)),$A686=$A685,$B686&lt;&gt;$B685)),"ID LISTS UNALIGNED",and($A686&lt;&gt;"",countif('5) Release_Track'!$F:$F,$A686)=0),"NO ISRC MATCH in Release_Track",and($B686&lt;&gt;"",countif('5) Release_Track'!$G:$G,$B686)=0),"NO CATALOG ID MATCH in Release_Track",iserror(vlookup($A686&amp;$B686,'5) Release_Track'!$F:$F&amp;'5) Release_Track'!$G:$G,1,0)),"NO ISRC-CATALOG ID pair MATCH in Release_Track" )</f>
        <v/>
      </c>
      <c r="E686" s="135"/>
      <c r="F686" s="20"/>
      <c r="G686" s="203"/>
      <c r="H686" s="143" t="str">
        <f t="shared" si="1"/>
        <v/>
      </c>
      <c r="I686" s="20"/>
      <c r="J686" s="20"/>
      <c r="K686" s="20"/>
    </row>
    <row r="687">
      <c r="B687" s="116"/>
      <c r="C687" s="143" t="str">
        <f t="array" ref="C687">ifs(and(isblank($A687),isblank($B687)),"", not(iserror(vlookup($A687&amp;$B687,'5) Release_Track'!$F:$F&amp;'5) Release_Track'!$G:$G,1,0))),vlookup($A687&amp;$B687,{'5) Release_Track'!$F:$F&amp;'5) Release_Track'!$G:$G,'5) Release_Track'!$H:$H},2,0), or(and(not(isblank($B687)),$B687=$B686,$A687&lt;&gt;$A686),and(not(isblank($A687)),$A687=$A686,$B687&lt;&gt;$B686)),"ID LISTS UNALIGNED",and($A687&lt;&gt;"",countif('5) Release_Track'!$F:$F,$A687)=0),"NO ISRC MATCH in Release_Track",and($B687&lt;&gt;"",countif('5) Release_Track'!$G:$G,$B687)=0),"NO CATALOG ID MATCH in Release_Track",iserror(vlookup($A687&amp;$B687,'5) Release_Track'!$F:$F&amp;'5) Release_Track'!$G:$G,1,0)),"NO ISRC-CATALOG ID pair MATCH in Release_Track" )</f>
        <v/>
      </c>
      <c r="D687" s="143" t="str">
        <f t="array" ref="D687">ifs(and(isblank($A687),isblank($B687)),"", not(iserror(vlookup($A687&amp;$B687,'5) Release_Track'!$F:$F&amp;'5) Release_Track'!$G:$G,1,0))),vlookup($A687&amp;$B687,{'5) Release_Track'!$F:$F&amp;'5) Release_Track'!$G:$G,'5) Release_Track'!$I:$I},2,0), or(and(not(isblank($B687)),$B687=$B686,$A687&lt;&gt;$A686),and(not(isblank($A687)),$A687=$A686,$B687&lt;&gt;$B686)),"ID LISTS UNALIGNED",and($A687&lt;&gt;"",countif('5) Release_Track'!$F:$F,$A687)=0),"NO ISRC MATCH in Release_Track",and($B687&lt;&gt;"",countif('5) Release_Track'!$G:$G,$B687)=0),"NO CATALOG ID MATCH in Release_Track",iserror(vlookup($A687&amp;$B687,'5) Release_Track'!$F:$F&amp;'5) Release_Track'!$G:$G,1,0)),"NO ISRC-CATALOG ID pair MATCH in Release_Track" )</f>
        <v/>
      </c>
      <c r="E687" s="135"/>
      <c r="F687" s="20"/>
      <c r="G687" s="203"/>
      <c r="H687" s="143" t="str">
        <f t="shared" si="1"/>
        <v/>
      </c>
      <c r="I687" s="20"/>
      <c r="J687" s="20"/>
      <c r="K687" s="20"/>
    </row>
    <row r="688">
      <c r="B688" s="116"/>
      <c r="C688" s="143" t="str">
        <f t="array" ref="C688">ifs(and(isblank($A688),isblank($B688)),"", not(iserror(vlookup($A688&amp;$B688,'5) Release_Track'!$F:$F&amp;'5) Release_Track'!$G:$G,1,0))),vlookup($A688&amp;$B688,{'5) Release_Track'!$F:$F&amp;'5) Release_Track'!$G:$G,'5) Release_Track'!$H:$H},2,0), or(and(not(isblank($B688)),$B688=$B687,$A688&lt;&gt;$A687),and(not(isblank($A688)),$A688=$A687,$B688&lt;&gt;$B687)),"ID LISTS UNALIGNED",and($A688&lt;&gt;"",countif('5) Release_Track'!$F:$F,$A688)=0),"NO ISRC MATCH in Release_Track",and($B688&lt;&gt;"",countif('5) Release_Track'!$G:$G,$B688)=0),"NO CATALOG ID MATCH in Release_Track",iserror(vlookup($A688&amp;$B688,'5) Release_Track'!$F:$F&amp;'5) Release_Track'!$G:$G,1,0)),"NO ISRC-CATALOG ID pair MATCH in Release_Track" )</f>
        <v/>
      </c>
      <c r="D688" s="143" t="str">
        <f t="array" ref="D688">ifs(and(isblank($A688),isblank($B688)),"", not(iserror(vlookup($A688&amp;$B688,'5) Release_Track'!$F:$F&amp;'5) Release_Track'!$G:$G,1,0))),vlookup($A688&amp;$B688,{'5) Release_Track'!$F:$F&amp;'5) Release_Track'!$G:$G,'5) Release_Track'!$I:$I},2,0), or(and(not(isblank($B688)),$B688=$B687,$A688&lt;&gt;$A687),and(not(isblank($A688)),$A688=$A687,$B688&lt;&gt;$B687)),"ID LISTS UNALIGNED",and($A688&lt;&gt;"",countif('5) Release_Track'!$F:$F,$A688)=0),"NO ISRC MATCH in Release_Track",and($B688&lt;&gt;"",countif('5) Release_Track'!$G:$G,$B688)=0),"NO CATALOG ID MATCH in Release_Track",iserror(vlookup($A688&amp;$B688,'5) Release_Track'!$F:$F&amp;'5) Release_Track'!$G:$G,1,0)),"NO ISRC-CATALOG ID pair MATCH in Release_Track" )</f>
        <v/>
      </c>
      <c r="E688" s="135"/>
      <c r="F688" s="20"/>
      <c r="G688" s="203"/>
      <c r="H688" s="143" t="str">
        <f t="shared" si="1"/>
        <v/>
      </c>
      <c r="I688" s="20"/>
      <c r="J688" s="20"/>
      <c r="K688" s="20"/>
    </row>
    <row r="689">
      <c r="B689" s="116"/>
      <c r="C689" s="143" t="str">
        <f t="array" ref="C689">ifs(and(isblank($A689),isblank($B689)),"", not(iserror(vlookup($A689&amp;$B689,'5) Release_Track'!$F:$F&amp;'5) Release_Track'!$G:$G,1,0))),vlookup($A689&amp;$B689,{'5) Release_Track'!$F:$F&amp;'5) Release_Track'!$G:$G,'5) Release_Track'!$H:$H},2,0), or(and(not(isblank($B689)),$B689=$B688,$A689&lt;&gt;$A688),and(not(isblank($A689)),$A689=$A688,$B689&lt;&gt;$B688)),"ID LISTS UNALIGNED",and($A689&lt;&gt;"",countif('5) Release_Track'!$F:$F,$A689)=0),"NO ISRC MATCH in Release_Track",and($B689&lt;&gt;"",countif('5) Release_Track'!$G:$G,$B689)=0),"NO CATALOG ID MATCH in Release_Track",iserror(vlookup($A689&amp;$B689,'5) Release_Track'!$F:$F&amp;'5) Release_Track'!$G:$G,1,0)),"NO ISRC-CATALOG ID pair MATCH in Release_Track" )</f>
        <v/>
      </c>
      <c r="D689" s="143" t="str">
        <f t="array" ref="D689">ifs(and(isblank($A689),isblank($B689)),"", not(iserror(vlookup($A689&amp;$B689,'5) Release_Track'!$F:$F&amp;'5) Release_Track'!$G:$G,1,0))),vlookup($A689&amp;$B689,{'5) Release_Track'!$F:$F&amp;'5) Release_Track'!$G:$G,'5) Release_Track'!$I:$I},2,0), or(and(not(isblank($B689)),$B689=$B688,$A689&lt;&gt;$A688),and(not(isblank($A689)),$A689=$A688,$B689&lt;&gt;$B688)),"ID LISTS UNALIGNED",and($A689&lt;&gt;"",countif('5) Release_Track'!$F:$F,$A689)=0),"NO ISRC MATCH in Release_Track",and($B689&lt;&gt;"",countif('5) Release_Track'!$G:$G,$B689)=0),"NO CATALOG ID MATCH in Release_Track",iserror(vlookup($A689&amp;$B689,'5) Release_Track'!$F:$F&amp;'5) Release_Track'!$G:$G,1,0)),"NO ISRC-CATALOG ID pair MATCH in Release_Track" )</f>
        <v/>
      </c>
      <c r="E689" s="135"/>
      <c r="F689" s="20"/>
      <c r="G689" s="203"/>
      <c r="H689" s="143" t="str">
        <f t="shared" si="1"/>
        <v/>
      </c>
      <c r="I689" s="20"/>
      <c r="J689" s="20"/>
      <c r="K689" s="20"/>
    </row>
    <row r="690">
      <c r="B690" s="116"/>
      <c r="C690" s="143" t="str">
        <f t="array" ref="C690">ifs(and(isblank($A690),isblank($B690)),"", not(iserror(vlookup($A690&amp;$B690,'5) Release_Track'!$F:$F&amp;'5) Release_Track'!$G:$G,1,0))),vlookup($A690&amp;$B690,{'5) Release_Track'!$F:$F&amp;'5) Release_Track'!$G:$G,'5) Release_Track'!$H:$H},2,0), or(and(not(isblank($B690)),$B690=$B689,$A690&lt;&gt;$A689),and(not(isblank($A690)),$A690=$A689,$B690&lt;&gt;$B689)),"ID LISTS UNALIGNED",and($A690&lt;&gt;"",countif('5) Release_Track'!$F:$F,$A690)=0),"NO ISRC MATCH in Release_Track",and($B690&lt;&gt;"",countif('5) Release_Track'!$G:$G,$B690)=0),"NO CATALOG ID MATCH in Release_Track",iserror(vlookup($A690&amp;$B690,'5) Release_Track'!$F:$F&amp;'5) Release_Track'!$G:$G,1,0)),"NO ISRC-CATALOG ID pair MATCH in Release_Track" )</f>
        <v/>
      </c>
      <c r="D690" s="143" t="str">
        <f t="array" ref="D690">ifs(and(isblank($A690),isblank($B690)),"", not(iserror(vlookup($A690&amp;$B690,'5) Release_Track'!$F:$F&amp;'5) Release_Track'!$G:$G,1,0))),vlookup($A690&amp;$B690,{'5) Release_Track'!$F:$F&amp;'5) Release_Track'!$G:$G,'5) Release_Track'!$I:$I},2,0), or(and(not(isblank($B690)),$B690=$B689,$A690&lt;&gt;$A689),and(not(isblank($A690)),$A690=$A689,$B690&lt;&gt;$B689)),"ID LISTS UNALIGNED",and($A690&lt;&gt;"",countif('5) Release_Track'!$F:$F,$A690)=0),"NO ISRC MATCH in Release_Track",and($B690&lt;&gt;"",countif('5) Release_Track'!$G:$G,$B690)=0),"NO CATALOG ID MATCH in Release_Track",iserror(vlookup($A690&amp;$B690,'5) Release_Track'!$F:$F&amp;'5) Release_Track'!$G:$G,1,0)),"NO ISRC-CATALOG ID pair MATCH in Release_Track" )</f>
        <v/>
      </c>
      <c r="E690" s="135"/>
      <c r="F690" s="20"/>
      <c r="G690" s="203"/>
      <c r="H690" s="143" t="str">
        <f t="shared" si="1"/>
        <v/>
      </c>
      <c r="I690" s="20"/>
      <c r="J690" s="20"/>
      <c r="K690" s="20"/>
    </row>
    <row r="691">
      <c r="B691" s="116"/>
      <c r="C691" s="143" t="str">
        <f t="array" ref="C691">ifs(and(isblank($A691),isblank($B691)),"", not(iserror(vlookup($A691&amp;$B691,'5) Release_Track'!$F:$F&amp;'5) Release_Track'!$G:$G,1,0))),vlookup($A691&amp;$B691,{'5) Release_Track'!$F:$F&amp;'5) Release_Track'!$G:$G,'5) Release_Track'!$H:$H},2,0), or(and(not(isblank($B691)),$B691=$B690,$A691&lt;&gt;$A690),and(not(isblank($A691)),$A691=$A690,$B691&lt;&gt;$B690)),"ID LISTS UNALIGNED",and($A691&lt;&gt;"",countif('5) Release_Track'!$F:$F,$A691)=0),"NO ISRC MATCH in Release_Track",and($B691&lt;&gt;"",countif('5) Release_Track'!$G:$G,$B691)=0),"NO CATALOG ID MATCH in Release_Track",iserror(vlookup($A691&amp;$B691,'5) Release_Track'!$F:$F&amp;'5) Release_Track'!$G:$G,1,0)),"NO ISRC-CATALOG ID pair MATCH in Release_Track" )</f>
        <v/>
      </c>
      <c r="D691" s="143" t="str">
        <f t="array" ref="D691">ifs(and(isblank($A691),isblank($B691)),"", not(iserror(vlookup($A691&amp;$B691,'5) Release_Track'!$F:$F&amp;'5) Release_Track'!$G:$G,1,0))),vlookup($A691&amp;$B691,{'5) Release_Track'!$F:$F&amp;'5) Release_Track'!$G:$G,'5) Release_Track'!$I:$I},2,0), or(and(not(isblank($B691)),$B691=$B690,$A691&lt;&gt;$A690),and(not(isblank($A691)),$A691=$A690,$B691&lt;&gt;$B690)),"ID LISTS UNALIGNED",and($A691&lt;&gt;"",countif('5) Release_Track'!$F:$F,$A691)=0),"NO ISRC MATCH in Release_Track",and($B691&lt;&gt;"",countif('5) Release_Track'!$G:$G,$B691)=0),"NO CATALOG ID MATCH in Release_Track",iserror(vlookup($A691&amp;$B691,'5) Release_Track'!$F:$F&amp;'5) Release_Track'!$G:$G,1,0)),"NO ISRC-CATALOG ID pair MATCH in Release_Track" )</f>
        <v/>
      </c>
      <c r="E691" s="135"/>
      <c r="F691" s="20"/>
      <c r="G691" s="203"/>
      <c r="H691" s="143" t="str">
        <f t="shared" si="1"/>
        <v/>
      </c>
      <c r="I691" s="20"/>
      <c r="J691" s="20"/>
      <c r="K691" s="20"/>
    </row>
    <row r="692">
      <c r="B692" s="116"/>
      <c r="C692" s="143" t="str">
        <f t="array" ref="C692">ifs(and(isblank($A692),isblank($B692)),"", not(iserror(vlookup($A692&amp;$B692,'5) Release_Track'!$F:$F&amp;'5) Release_Track'!$G:$G,1,0))),vlookup($A692&amp;$B692,{'5) Release_Track'!$F:$F&amp;'5) Release_Track'!$G:$G,'5) Release_Track'!$H:$H},2,0), or(and(not(isblank($B692)),$B692=$B691,$A692&lt;&gt;$A691),and(not(isblank($A692)),$A692=$A691,$B692&lt;&gt;$B691)),"ID LISTS UNALIGNED",and($A692&lt;&gt;"",countif('5) Release_Track'!$F:$F,$A692)=0),"NO ISRC MATCH in Release_Track",and($B692&lt;&gt;"",countif('5) Release_Track'!$G:$G,$B692)=0),"NO CATALOG ID MATCH in Release_Track",iserror(vlookup($A692&amp;$B692,'5) Release_Track'!$F:$F&amp;'5) Release_Track'!$G:$G,1,0)),"NO ISRC-CATALOG ID pair MATCH in Release_Track" )</f>
        <v/>
      </c>
      <c r="D692" s="143" t="str">
        <f t="array" ref="D692">ifs(and(isblank($A692),isblank($B692)),"", not(iserror(vlookup($A692&amp;$B692,'5) Release_Track'!$F:$F&amp;'5) Release_Track'!$G:$G,1,0))),vlookup($A692&amp;$B692,{'5) Release_Track'!$F:$F&amp;'5) Release_Track'!$G:$G,'5) Release_Track'!$I:$I},2,0), or(and(not(isblank($B692)),$B692=$B691,$A692&lt;&gt;$A691),and(not(isblank($A692)),$A692=$A691,$B692&lt;&gt;$B691)),"ID LISTS UNALIGNED",and($A692&lt;&gt;"",countif('5) Release_Track'!$F:$F,$A692)=0),"NO ISRC MATCH in Release_Track",and($B692&lt;&gt;"",countif('5) Release_Track'!$G:$G,$B692)=0),"NO CATALOG ID MATCH in Release_Track",iserror(vlookup($A692&amp;$B692,'5) Release_Track'!$F:$F&amp;'5) Release_Track'!$G:$G,1,0)),"NO ISRC-CATALOG ID pair MATCH in Release_Track" )</f>
        <v/>
      </c>
      <c r="E692" s="135"/>
      <c r="F692" s="20"/>
      <c r="G692" s="203"/>
      <c r="H692" s="143" t="str">
        <f t="shared" si="1"/>
        <v/>
      </c>
      <c r="I692" s="20"/>
      <c r="J692" s="20"/>
      <c r="K692" s="20"/>
    </row>
    <row r="693">
      <c r="B693" s="116"/>
      <c r="C693" s="143" t="str">
        <f t="array" ref="C693">ifs(and(isblank($A693),isblank($B693)),"", not(iserror(vlookup($A693&amp;$B693,'5) Release_Track'!$F:$F&amp;'5) Release_Track'!$G:$G,1,0))),vlookup($A693&amp;$B693,{'5) Release_Track'!$F:$F&amp;'5) Release_Track'!$G:$G,'5) Release_Track'!$H:$H},2,0), or(and(not(isblank($B693)),$B693=$B692,$A693&lt;&gt;$A692),and(not(isblank($A693)),$A693=$A692,$B693&lt;&gt;$B692)),"ID LISTS UNALIGNED",and($A693&lt;&gt;"",countif('5) Release_Track'!$F:$F,$A693)=0),"NO ISRC MATCH in Release_Track",and($B693&lt;&gt;"",countif('5) Release_Track'!$G:$G,$B693)=0),"NO CATALOG ID MATCH in Release_Track",iserror(vlookup($A693&amp;$B693,'5) Release_Track'!$F:$F&amp;'5) Release_Track'!$G:$G,1,0)),"NO ISRC-CATALOG ID pair MATCH in Release_Track" )</f>
        <v/>
      </c>
      <c r="D693" s="143" t="str">
        <f t="array" ref="D693">ifs(and(isblank($A693),isblank($B693)),"", not(iserror(vlookup($A693&amp;$B693,'5) Release_Track'!$F:$F&amp;'5) Release_Track'!$G:$G,1,0))),vlookup($A693&amp;$B693,{'5) Release_Track'!$F:$F&amp;'5) Release_Track'!$G:$G,'5) Release_Track'!$I:$I},2,0), or(and(not(isblank($B693)),$B693=$B692,$A693&lt;&gt;$A692),and(not(isblank($A693)),$A693=$A692,$B693&lt;&gt;$B692)),"ID LISTS UNALIGNED",and($A693&lt;&gt;"",countif('5) Release_Track'!$F:$F,$A693)=0),"NO ISRC MATCH in Release_Track",and($B693&lt;&gt;"",countif('5) Release_Track'!$G:$G,$B693)=0),"NO CATALOG ID MATCH in Release_Track",iserror(vlookup($A693&amp;$B693,'5) Release_Track'!$F:$F&amp;'5) Release_Track'!$G:$G,1,0)),"NO ISRC-CATALOG ID pair MATCH in Release_Track" )</f>
        <v/>
      </c>
      <c r="E693" s="135"/>
      <c r="F693" s="20"/>
      <c r="G693" s="203"/>
      <c r="H693" s="143" t="str">
        <f t="shared" si="1"/>
        <v/>
      </c>
      <c r="I693" s="20"/>
      <c r="J693" s="20"/>
      <c r="K693" s="20"/>
    </row>
    <row r="694">
      <c r="B694" s="116"/>
      <c r="C694" s="143" t="str">
        <f t="array" ref="C694">ifs(and(isblank($A694),isblank($B694)),"", not(iserror(vlookup($A694&amp;$B694,'5) Release_Track'!$F:$F&amp;'5) Release_Track'!$G:$G,1,0))),vlookup($A694&amp;$B694,{'5) Release_Track'!$F:$F&amp;'5) Release_Track'!$G:$G,'5) Release_Track'!$H:$H},2,0), or(and(not(isblank($B694)),$B694=$B693,$A694&lt;&gt;$A693),and(not(isblank($A694)),$A694=$A693,$B694&lt;&gt;$B693)),"ID LISTS UNALIGNED",and($A694&lt;&gt;"",countif('5) Release_Track'!$F:$F,$A694)=0),"NO ISRC MATCH in Release_Track",and($B694&lt;&gt;"",countif('5) Release_Track'!$G:$G,$B694)=0),"NO CATALOG ID MATCH in Release_Track",iserror(vlookup($A694&amp;$B694,'5) Release_Track'!$F:$F&amp;'5) Release_Track'!$G:$G,1,0)),"NO ISRC-CATALOG ID pair MATCH in Release_Track" )</f>
        <v/>
      </c>
      <c r="D694" s="143" t="str">
        <f t="array" ref="D694">ifs(and(isblank($A694),isblank($B694)),"", not(iserror(vlookup($A694&amp;$B694,'5) Release_Track'!$F:$F&amp;'5) Release_Track'!$G:$G,1,0))),vlookup($A694&amp;$B694,{'5) Release_Track'!$F:$F&amp;'5) Release_Track'!$G:$G,'5) Release_Track'!$I:$I},2,0), or(and(not(isblank($B694)),$B694=$B693,$A694&lt;&gt;$A693),and(not(isblank($A694)),$A694=$A693,$B694&lt;&gt;$B693)),"ID LISTS UNALIGNED",and($A694&lt;&gt;"",countif('5) Release_Track'!$F:$F,$A694)=0),"NO ISRC MATCH in Release_Track",and($B694&lt;&gt;"",countif('5) Release_Track'!$G:$G,$B694)=0),"NO CATALOG ID MATCH in Release_Track",iserror(vlookup($A694&amp;$B694,'5) Release_Track'!$F:$F&amp;'5) Release_Track'!$G:$G,1,0)),"NO ISRC-CATALOG ID pair MATCH in Release_Track" )</f>
        <v/>
      </c>
      <c r="E694" s="135"/>
      <c r="F694" s="20"/>
      <c r="G694" s="203"/>
      <c r="H694" s="143" t="str">
        <f t="shared" si="1"/>
        <v/>
      </c>
      <c r="I694" s="20"/>
      <c r="J694" s="20"/>
      <c r="K694" s="20"/>
    </row>
    <row r="695">
      <c r="B695" s="116"/>
      <c r="C695" s="143" t="str">
        <f t="array" ref="C695">ifs(and(isblank($A695),isblank($B695)),"", not(iserror(vlookup($A695&amp;$B695,'5) Release_Track'!$F:$F&amp;'5) Release_Track'!$G:$G,1,0))),vlookup($A695&amp;$B695,{'5) Release_Track'!$F:$F&amp;'5) Release_Track'!$G:$G,'5) Release_Track'!$H:$H},2,0), or(and(not(isblank($B695)),$B695=$B694,$A695&lt;&gt;$A694),and(not(isblank($A695)),$A695=$A694,$B695&lt;&gt;$B694)),"ID LISTS UNALIGNED",and($A695&lt;&gt;"",countif('5) Release_Track'!$F:$F,$A695)=0),"NO ISRC MATCH in Release_Track",and($B695&lt;&gt;"",countif('5) Release_Track'!$G:$G,$B695)=0),"NO CATALOG ID MATCH in Release_Track",iserror(vlookup($A695&amp;$B695,'5) Release_Track'!$F:$F&amp;'5) Release_Track'!$G:$G,1,0)),"NO ISRC-CATALOG ID pair MATCH in Release_Track" )</f>
        <v/>
      </c>
      <c r="D695" s="143" t="str">
        <f t="array" ref="D695">ifs(and(isblank($A695),isblank($B695)),"", not(iserror(vlookup($A695&amp;$B695,'5) Release_Track'!$F:$F&amp;'5) Release_Track'!$G:$G,1,0))),vlookup($A695&amp;$B695,{'5) Release_Track'!$F:$F&amp;'5) Release_Track'!$G:$G,'5) Release_Track'!$I:$I},2,0), or(and(not(isblank($B695)),$B695=$B694,$A695&lt;&gt;$A694),and(not(isblank($A695)),$A695=$A694,$B695&lt;&gt;$B694)),"ID LISTS UNALIGNED",and($A695&lt;&gt;"",countif('5) Release_Track'!$F:$F,$A695)=0),"NO ISRC MATCH in Release_Track",and($B695&lt;&gt;"",countif('5) Release_Track'!$G:$G,$B695)=0),"NO CATALOG ID MATCH in Release_Track",iserror(vlookup($A695&amp;$B695,'5) Release_Track'!$F:$F&amp;'5) Release_Track'!$G:$G,1,0)),"NO ISRC-CATALOG ID pair MATCH in Release_Track" )</f>
        <v/>
      </c>
      <c r="E695" s="135"/>
      <c r="F695" s="20"/>
      <c r="G695" s="203"/>
      <c r="H695" s="143" t="str">
        <f t="shared" si="1"/>
        <v/>
      </c>
      <c r="I695" s="20"/>
      <c r="J695" s="20"/>
      <c r="K695" s="20"/>
    </row>
    <row r="696">
      <c r="B696" s="116"/>
      <c r="C696" s="143" t="str">
        <f t="array" ref="C696">ifs(and(isblank($A696),isblank($B696)),"", not(iserror(vlookup($A696&amp;$B696,'5) Release_Track'!$F:$F&amp;'5) Release_Track'!$G:$G,1,0))),vlookup($A696&amp;$B696,{'5) Release_Track'!$F:$F&amp;'5) Release_Track'!$G:$G,'5) Release_Track'!$H:$H},2,0), or(and(not(isblank($B696)),$B696=$B695,$A696&lt;&gt;$A695),and(not(isblank($A696)),$A696=$A695,$B696&lt;&gt;$B695)),"ID LISTS UNALIGNED",and($A696&lt;&gt;"",countif('5) Release_Track'!$F:$F,$A696)=0),"NO ISRC MATCH in Release_Track",and($B696&lt;&gt;"",countif('5) Release_Track'!$G:$G,$B696)=0),"NO CATALOG ID MATCH in Release_Track",iserror(vlookup($A696&amp;$B696,'5) Release_Track'!$F:$F&amp;'5) Release_Track'!$G:$G,1,0)),"NO ISRC-CATALOG ID pair MATCH in Release_Track" )</f>
        <v/>
      </c>
      <c r="D696" s="143" t="str">
        <f t="array" ref="D696">ifs(and(isblank($A696),isblank($B696)),"", not(iserror(vlookup($A696&amp;$B696,'5) Release_Track'!$F:$F&amp;'5) Release_Track'!$G:$G,1,0))),vlookup($A696&amp;$B696,{'5) Release_Track'!$F:$F&amp;'5) Release_Track'!$G:$G,'5) Release_Track'!$I:$I},2,0), or(and(not(isblank($B696)),$B696=$B695,$A696&lt;&gt;$A695),and(not(isblank($A696)),$A696=$A695,$B696&lt;&gt;$B695)),"ID LISTS UNALIGNED",and($A696&lt;&gt;"",countif('5) Release_Track'!$F:$F,$A696)=0),"NO ISRC MATCH in Release_Track",and($B696&lt;&gt;"",countif('5) Release_Track'!$G:$G,$B696)=0),"NO CATALOG ID MATCH in Release_Track",iserror(vlookup($A696&amp;$B696,'5) Release_Track'!$F:$F&amp;'5) Release_Track'!$G:$G,1,0)),"NO ISRC-CATALOG ID pair MATCH in Release_Track" )</f>
        <v/>
      </c>
      <c r="E696" s="135"/>
      <c r="F696" s="20"/>
      <c r="G696" s="203"/>
      <c r="H696" s="143" t="str">
        <f t="shared" si="1"/>
        <v/>
      </c>
      <c r="I696" s="20"/>
      <c r="J696" s="20"/>
      <c r="K696" s="20"/>
    </row>
    <row r="697">
      <c r="B697" s="116"/>
      <c r="C697" s="143" t="str">
        <f t="array" ref="C697">ifs(and(isblank($A697),isblank($B697)),"", not(iserror(vlookup($A697&amp;$B697,'5) Release_Track'!$F:$F&amp;'5) Release_Track'!$G:$G,1,0))),vlookup($A697&amp;$B697,{'5) Release_Track'!$F:$F&amp;'5) Release_Track'!$G:$G,'5) Release_Track'!$H:$H},2,0), or(and(not(isblank($B697)),$B697=$B696,$A697&lt;&gt;$A696),and(not(isblank($A697)),$A697=$A696,$B697&lt;&gt;$B696)),"ID LISTS UNALIGNED",and($A697&lt;&gt;"",countif('5) Release_Track'!$F:$F,$A697)=0),"NO ISRC MATCH in Release_Track",and($B697&lt;&gt;"",countif('5) Release_Track'!$G:$G,$B697)=0),"NO CATALOG ID MATCH in Release_Track",iserror(vlookup($A697&amp;$B697,'5) Release_Track'!$F:$F&amp;'5) Release_Track'!$G:$G,1,0)),"NO ISRC-CATALOG ID pair MATCH in Release_Track" )</f>
        <v/>
      </c>
      <c r="D697" s="143" t="str">
        <f t="array" ref="D697">ifs(and(isblank($A697),isblank($B697)),"", not(iserror(vlookup($A697&amp;$B697,'5) Release_Track'!$F:$F&amp;'5) Release_Track'!$G:$G,1,0))),vlookup($A697&amp;$B697,{'5) Release_Track'!$F:$F&amp;'5) Release_Track'!$G:$G,'5) Release_Track'!$I:$I},2,0), or(and(not(isblank($B697)),$B697=$B696,$A697&lt;&gt;$A696),and(not(isblank($A697)),$A697=$A696,$B697&lt;&gt;$B696)),"ID LISTS UNALIGNED",and($A697&lt;&gt;"",countif('5) Release_Track'!$F:$F,$A697)=0),"NO ISRC MATCH in Release_Track",and($B697&lt;&gt;"",countif('5) Release_Track'!$G:$G,$B697)=0),"NO CATALOG ID MATCH in Release_Track",iserror(vlookup($A697&amp;$B697,'5) Release_Track'!$F:$F&amp;'5) Release_Track'!$G:$G,1,0)),"NO ISRC-CATALOG ID pair MATCH in Release_Track" )</f>
        <v/>
      </c>
      <c r="E697" s="135"/>
      <c r="F697" s="20"/>
      <c r="G697" s="203"/>
      <c r="H697" s="143" t="str">
        <f t="shared" si="1"/>
        <v/>
      </c>
      <c r="I697" s="20"/>
      <c r="J697" s="20"/>
      <c r="K697" s="20"/>
    </row>
    <row r="698">
      <c r="B698" s="116"/>
      <c r="C698" s="143" t="str">
        <f t="array" ref="C698">ifs(and(isblank($A698),isblank($B698)),"", not(iserror(vlookup($A698&amp;$B698,'5) Release_Track'!$F:$F&amp;'5) Release_Track'!$G:$G,1,0))),vlookup($A698&amp;$B698,{'5) Release_Track'!$F:$F&amp;'5) Release_Track'!$G:$G,'5) Release_Track'!$H:$H},2,0), or(and(not(isblank($B698)),$B698=$B697,$A698&lt;&gt;$A697),and(not(isblank($A698)),$A698=$A697,$B698&lt;&gt;$B697)),"ID LISTS UNALIGNED",and($A698&lt;&gt;"",countif('5) Release_Track'!$F:$F,$A698)=0),"NO ISRC MATCH in Release_Track",and($B698&lt;&gt;"",countif('5) Release_Track'!$G:$G,$B698)=0),"NO CATALOG ID MATCH in Release_Track",iserror(vlookup($A698&amp;$B698,'5) Release_Track'!$F:$F&amp;'5) Release_Track'!$G:$G,1,0)),"NO ISRC-CATALOG ID pair MATCH in Release_Track" )</f>
        <v/>
      </c>
      <c r="D698" s="143" t="str">
        <f t="array" ref="D698">ifs(and(isblank($A698),isblank($B698)),"", not(iserror(vlookup($A698&amp;$B698,'5) Release_Track'!$F:$F&amp;'5) Release_Track'!$G:$G,1,0))),vlookup($A698&amp;$B698,{'5) Release_Track'!$F:$F&amp;'5) Release_Track'!$G:$G,'5) Release_Track'!$I:$I},2,0), or(and(not(isblank($B698)),$B698=$B697,$A698&lt;&gt;$A697),and(not(isblank($A698)),$A698=$A697,$B698&lt;&gt;$B697)),"ID LISTS UNALIGNED",and($A698&lt;&gt;"",countif('5) Release_Track'!$F:$F,$A698)=0),"NO ISRC MATCH in Release_Track",and($B698&lt;&gt;"",countif('5) Release_Track'!$G:$G,$B698)=0),"NO CATALOG ID MATCH in Release_Track",iserror(vlookup($A698&amp;$B698,'5) Release_Track'!$F:$F&amp;'5) Release_Track'!$G:$G,1,0)),"NO ISRC-CATALOG ID pair MATCH in Release_Track" )</f>
        <v/>
      </c>
      <c r="E698" s="135"/>
      <c r="F698" s="20"/>
      <c r="G698" s="203"/>
      <c r="H698" s="143" t="str">
        <f t="shared" si="1"/>
        <v/>
      </c>
      <c r="I698" s="20"/>
      <c r="J698" s="20"/>
      <c r="K698" s="20"/>
    </row>
    <row r="699">
      <c r="B699" s="116"/>
      <c r="C699" s="143" t="str">
        <f t="array" ref="C699">ifs(and(isblank($A699),isblank($B699)),"", not(iserror(vlookup($A699&amp;$B699,'5) Release_Track'!$F:$F&amp;'5) Release_Track'!$G:$G,1,0))),vlookup($A699&amp;$B699,{'5) Release_Track'!$F:$F&amp;'5) Release_Track'!$G:$G,'5) Release_Track'!$H:$H},2,0), or(and(not(isblank($B699)),$B699=$B698,$A699&lt;&gt;$A698),and(not(isblank($A699)),$A699=$A698,$B699&lt;&gt;$B698)),"ID LISTS UNALIGNED",and($A699&lt;&gt;"",countif('5) Release_Track'!$F:$F,$A699)=0),"NO ISRC MATCH in Release_Track",and($B699&lt;&gt;"",countif('5) Release_Track'!$G:$G,$B699)=0),"NO CATALOG ID MATCH in Release_Track",iserror(vlookup($A699&amp;$B699,'5) Release_Track'!$F:$F&amp;'5) Release_Track'!$G:$G,1,0)),"NO ISRC-CATALOG ID pair MATCH in Release_Track" )</f>
        <v/>
      </c>
      <c r="D699" s="143" t="str">
        <f t="array" ref="D699">ifs(and(isblank($A699),isblank($B699)),"", not(iserror(vlookup($A699&amp;$B699,'5) Release_Track'!$F:$F&amp;'5) Release_Track'!$G:$G,1,0))),vlookup($A699&amp;$B699,{'5) Release_Track'!$F:$F&amp;'5) Release_Track'!$G:$G,'5) Release_Track'!$I:$I},2,0), or(and(not(isblank($B699)),$B699=$B698,$A699&lt;&gt;$A698),and(not(isblank($A699)),$A699=$A698,$B699&lt;&gt;$B698)),"ID LISTS UNALIGNED",and($A699&lt;&gt;"",countif('5) Release_Track'!$F:$F,$A699)=0),"NO ISRC MATCH in Release_Track",and($B699&lt;&gt;"",countif('5) Release_Track'!$G:$G,$B699)=0),"NO CATALOG ID MATCH in Release_Track",iserror(vlookup($A699&amp;$B699,'5) Release_Track'!$F:$F&amp;'5) Release_Track'!$G:$G,1,0)),"NO ISRC-CATALOG ID pair MATCH in Release_Track" )</f>
        <v/>
      </c>
      <c r="E699" s="135"/>
      <c r="F699" s="20"/>
      <c r="G699" s="203"/>
      <c r="H699" s="143" t="str">
        <f t="shared" si="1"/>
        <v/>
      </c>
      <c r="I699" s="20"/>
      <c r="J699" s="20"/>
      <c r="K699" s="20"/>
    </row>
    <row r="700">
      <c r="B700" s="116"/>
      <c r="C700" s="143" t="str">
        <f t="array" ref="C700">ifs(and(isblank($A700),isblank($B700)),"", not(iserror(vlookup($A700&amp;$B700,'5) Release_Track'!$F:$F&amp;'5) Release_Track'!$G:$G,1,0))),vlookup($A700&amp;$B700,{'5) Release_Track'!$F:$F&amp;'5) Release_Track'!$G:$G,'5) Release_Track'!$H:$H},2,0), or(and(not(isblank($B700)),$B700=$B699,$A700&lt;&gt;$A699),and(not(isblank($A700)),$A700=$A699,$B700&lt;&gt;$B699)),"ID LISTS UNALIGNED",and($A700&lt;&gt;"",countif('5) Release_Track'!$F:$F,$A700)=0),"NO ISRC MATCH in Release_Track",and($B700&lt;&gt;"",countif('5) Release_Track'!$G:$G,$B700)=0),"NO CATALOG ID MATCH in Release_Track",iserror(vlookup($A700&amp;$B700,'5) Release_Track'!$F:$F&amp;'5) Release_Track'!$G:$G,1,0)),"NO ISRC-CATALOG ID pair MATCH in Release_Track" )</f>
        <v/>
      </c>
      <c r="D700" s="143" t="str">
        <f t="array" ref="D700">ifs(and(isblank($A700),isblank($B700)),"", not(iserror(vlookup($A700&amp;$B700,'5) Release_Track'!$F:$F&amp;'5) Release_Track'!$G:$G,1,0))),vlookup($A700&amp;$B700,{'5) Release_Track'!$F:$F&amp;'5) Release_Track'!$G:$G,'5) Release_Track'!$I:$I},2,0), or(and(not(isblank($B700)),$B700=$B699,$A700&lt;&gt;$A699),and(not(isblank($A700)),$A700=$A699,$B700&lt;&gt;$B699)),"ID LISTS UNALIGNED",and($A700&lt;&gt;"",countif('5) Release_Track'!$F:$F,$A700)=0),"NO ISRC MATCH in Release_Track",and($B700&lt;&gt;"",countif('5) Release_Track'!$G:$G,$B700)=0),"NO CATALOG ID MATCH in Release_Track",iserror(vlookup($A700&amp;$B700,'5) Release_Track'!$F:$F&amp;'5) Release_Track'!$G:$G,1,0)),"NO ISRC-CATALOG ID pair MATCH in Release_Track" )</f>
        <v/>
      </c>
      <c r="E700" s="135"/>
      <c r="F700" s="20"/>
      <c r="G700" s="203"/>
      <c r="H700" s="143" t="str">
        <f t="shared" si="1"/>
        <v/>
      </c>
      <c r="I700" s="20"/>
      <c r="J700" s="20"/>
      <c r="K700" s="20"/>
    </row>
    <row r="701">
      <c r="B701" s="116"/>
      <c r="C701" s="143" t="str">
        <f t="array" ref="C701">ifs(and(isblank($A701),isblank($B701)),"", not(iserror(vlookup($A701&amp;$B701,'5) Release_Track'!$F:$F&amp;'5) Release_Track'!$G:$G,1,0))),vlookup($A701&amp;$B701,{'5) Release_Track'!$F:$F&amp;'5) Release_Track'!$G:$G,'5) Release_Track'!$H:$H},2,0), or(and(not(isblank($B701)),$B701=$B700,$A701&lt;&gt;$A700),and(not(isblank($A701)),$A701=$A700,$B701&lt;&gt;$B700)),"ID LISTS UNALIGNED",and($A701&lt;&gt;"",countif('5) Release_Track'!$F:$F,$A701)=0),"NO ISRC MATCH in Release_Track",and($B701&lt;&gt;"",countif('5) Release_Track'!$G:$G,$B701)=0),"NO CATALOG ID MATCH in Release_Track",iserror(vlookup($A701&amp;$B701,'5) Release_Track'!$F:$F&amp;'5) Release_Track'!$G:$G,1,0)),"NO ISRC-CATALOG ID pair MATCH in Release_Track" )</f>
        <v/>
      </c>
      <c r="D701" s="143" t="str">
        <f t="array" ref="D701">ifs(and(isblank($A701),isblank($B701)),"", not(iserror(vlookup($A701&amp;$B701,'5) Release_Track'!$F:$F&amp;'5) Release_Track'!$G:$G,1,0))),vlookup($A701&amp;$B701,{'5) Release_Track'!$F:$F&amp;'5) Release_Track'!$G:$G,'5) Release_Track'!$I:$I},2,0), or(and(not(isblank($B701)),$B701=$B700,$A701&lt;&gt;$A700),and(not(isblank($A701)),$A701=$A700,$B701&lt;&gt;$B700)),"ID LISTS UNALIGNED",and($A701&lt;&gt;"",countif('5) Release_Track'!$F:$F,$A701)=0),"NO ISRC MATCH in Release_Track",and($B701&lt;&gt;"",countif('5) Release_Track'!$G:$G,$B701)=0),"NO CATALOG ID MATCH in Release_Track",iserror(vlookup($A701&amp;$B701,'5) Release_Track'!$F:$F&amp;'5) Release_Track'!$G:$G,1,0)),"NO ISRC-CATALOG ID pair MATCH in Release_Track" )</f>
        <v/>
      </c>
      <c r="E701" s="135"/>
      <c r="F701" s="20"/>
      <c r="G701" s="203"/>
      <c r="H701" s="143" t="str">
        <f t="shared" si="1"/>
        <v/>
      </c>
      <c r="I701" s="20"/>
      <c r="J701" s="20"/>
      <c r="K701" s="20"/>
    </row>
    <row r="702">
      <c r="B702" s="116"/>
      <c r="C702" s="143" t="str">
        <f t="array" ref="C702">ifs(and(isblank($A702),isblank($B702)),"", not(iserror(vlookup($A702&amp;$B702,'5) Release_Track'!$F:$F&amp;'5) Release_Track'!$G:$G,1,0))),vlookup($A702&amp;$B702,{'5) Release_Track'!$F:$F&amp;'5) Release_Track'!$G:$G,'5) Release_Track'!$H:$H},2,0), or(and(not(isblank($B702)),$B702=$B701,$A702&lt;&gt;$A701),and(not(isblank($A702)),$A702=$A701,$B702&lt;&gt;$B701)),"ID LISTS UNALIGNED",and($A702&lt;&gt;"",countif('5) Release_Track'!$F:$F,$A702)=0),"NO ISRC MATCH in Release_Track",and($B702&lt;&gt;"",countif('5) Release_Track'!$G:$G,$B702)=0),"NO CATALOG ID MATCH in Release_Track",iserror(vlookup($A702&amp;$B702,'5) Release_Track'!$F:$F&amp;'5) Release_Track'!$G:$G,1,0)),"NO ISRC-CATALOG ID pair MATCH in Release_Track" )</f>
        <v/>
      </c>
      <c r="D702" s="143" t="str">
        <f t="array" ref="D702">ifs(and(isblank($A702),isblank($B702)),"", not(iserror(vlookup($A702&amp;$B702,'5) Release_Track'!$F:$F&amp;'5) Release_Track'!$G:$G,1,0))),vlookup($A702&amp;$B702,{'5) Release_Track'!$F:$F&amp;'5) Release_Track'!$G:$G,'5) Release_Track'!$I:$I},2,0), or(and(not(isblank($B702)),$B702=$B701,$A702&lt;&gt;$A701),and(not(isblank($A702)),$A702=$A701,$B702&lt;&gt;$B701)),"ID LISTS UNALIGNED",and($A702&lt;&gt;"",countif('5) Release_Track'!$F:$F,$A702)=0),"NO ISRC MATCH in Release_Track",and($B702&lt;&gt;"",countif('5) Release_Track'!$G:$G,$B702)=0),"NO CATALOG ID MATCH in Release_Track",iserror(vlookup($A702&amp;$B702,'5) Release_Track'!$F:$F&amp;'5) Release_Track'!$G:$G,1,0)),"NO ISRC-CATALOG ID pair MATCH in Release_Track" )</f>
        <v/>
      </c>
      <c r="E702" s="135"/>
      <c r="F702" s="20"/>
      <c r="G702" s="203"/>
      <c r="H702" s="143" t="str">
        <f t="shared" si="1"/>
        <v/>
      </c>
      <c r="I702" s="20"/>
      <c r="J702" s="20"/>
      <c r="K702" s="20"/>
    </row>
    <row r="703">
      <c r="B703" s="116"/>
      <c r="C703" s="143" t="str">
        <f t="array" ref="C703">ifs(and(isblank($A703),isblank($B703)),"", not(iserror(vlookup($A703&amp;$B703,'5) Release_Track'!$F:$F&amp;'5) Release_Track'!$G:$G,1,0))),vlookup($A703&amp;$B703,{'5) Release_Track'!$F:$F&amp;'5) Release_Track'!$G:$G,'5) Release_Track'!$H:$H},2,0), or(and(not(isblank($B703)),$B703=$B702,$A703&lt;&gt;$A702),and(not(isblank($A703)),$A703=$A702,$B703&lt;&gt;$B702)),"ID LISTS UNALIGNED",and($A703&lt;&gt;"",countif('5) Release_Track'!$F:$F,$A703)=0),"NO ISRC MATCH in Release_Track",and($B703&lt;&gt;"",countif('5) Release_Track'!$G:$G,$B703)=0),"NO CATALOG ID MATCH in Release_Track",iserror(vlookup($A703&amp;$B703,'5) Release_Track'!$F:$F&amp;'5) Release_Track'!$G:$G,1,0)),"NO ISRC-CATALOG ID pair MATCH in Release_Track" )</f>
        <v/>
      </c>
      <c r="D703" s="143" t="str">
        <f t="array" ref="D703">ifs(and(isblank($A703),isblank($B703)),"", not(iserror(vlookup($A703&amp;$B703,'5) Release_Track'!$F:$F&amp;'5) Release_Track'!$G:$G,1,0))),vlookup($A703&amp;$B703,{'5) Release_Track'!$F:$F&amp;'5) Release_Track'!$G:$G,'5) Release_Track'!$I:$I},2,0), or(and(not(isblank($B703)),$B703=$B702,$A703&lt;&gt;$A702),and(not(isblank($A703)),$A703=$A702,$B703&lt;&gt;$B702)),"ID LISTS UNALIGNED",and($A703&lt;&gt;"",countif('5) Release_Track'!$F:$F,$A703)=0),"NO ISRC MATCH in Release_Track",and($B703&lt;&gt;"",countif('5) Release_Track'!$G:$G,$B703)=0),"NO CATALOG ID MATCH in Release_Track",iserror(vlookup($A703&amp;$B703,'5) Release_Track'!$F:$F&amp;'5) Release_Track'!$G:$G,1,0)),"NO ISRC-CATALOG ID pair MATCH in Release_Track" )</f>
        <v/>
      </c>
      <c r="E703" s="135"/>
      <c r="F703" s="20"/>
      <c r="G703" s="203"/>
      <c r="H703" s="143" t="str">
        <f t="shared" si="1"/>
        <v/>
      </c>
      <c r="I703" s="20"/>
      <c r="J703" s="20"/>
      <c r="K703" s="20"/>
    </row>
    <row r="704">
      <c r="B704" s="116"/>
      <c r="C704" s="143" t="str">
        <f t="array" ref="C704">ifs(and(isblank($A704),isblank($B704)),"", not(iserror(vlookup($A704&amp;$B704,'5) Release_Track'!$F:$F&amp;'5) Release_Track'!$G:$G,1,0))),vlookup($A704&amp;$B704,{'5) Release_Track'!$F:$F&amp;'5) Release_Track'!$G:$G,'5) Release_Track'!$H:$H},2,0), or(and(not(isblank($B704)),$B704=$B703,$A704&lt;&gt;$A703),and(not(isblank($A704)),$A704=$A703,$B704&lt;&gt;$B703)),"ID LISTS UNALIGNED",and($A704&lt;&gt;"",countif('5) Release_Track'!$F:$F,$A704)=0),"NO ISRC MATCH in Release_Track",and($B704&lt;&gt;"",countif('5) Release_Track'!$G:$G,$B704)=0),"NO CATALOG ID MATCH in Release_Track",iserror(vlookup($A704&amp;$B704,'5) Release_Track'!$F:$F&amp;'5) Release_Track'!$G:$G,1,0)),"NO ISRC-CATALOG ID pair MATCH in Release_Track" )</f>
        <v/>
      </c>
      <c r="D704" s="143" t="str">
        <f t="array" ref="D704">ifs(and(isblank($A704),isblank($B704)),"", not(iserror(vlookup($A704&amp;$B704,'5) Release_Track'!$F:$F&amp;'5) Release_Track'!$G:$G,1,0))),vlookup($A704&amp;$B704,{'5) Release_Track'!$F:$F&amp;'5) Release_Track'!$G:$G,'5) Release_Track'!$I:$I},2,0), or(and(not(isblank($B704)),$B704=$B703,$A704&lt;&gt;$A703),and(not(isblank($A704)),$A704=$A703,$B704&lt;&gt;$B703)),"ID LISTS UNALIGNED",and($A704&lt;&gt;"",countif('5) Release_Track'!$F:$F,$A704)=0),"NO ISRC MATCH in Release_Track",and($B704&lt;&gt;"",countif('5) Release_Track'!$G:$G,$B704)=0),"NO CATALOG ID MATCH in Release_Track",iserror(vlookup($A704&amp;$B704,'5) Release_Track'!$F:$F&amp;'5) Release_Track'!$G:$G,1,0)),"NO ISRC-CATALOG ID pair MATCH in Release_Track" )</f>
        <v/>
      </c>
      <c r="E704" s="135"/>
      <c r="F704" s="20"/>
      <c r="G704" s="203"/>
      <c r="H704" s="143" t="str">
        <f t="shared" si="1"/>
        <v/>
      </c>
      <c r="I704" s="20"/>
      <c r="J704" s="20"/>
      <c r="K704" s="20"/>
    </row>
    <row r="705">
      <c r="B705" s="116"/>
      <c r="C705" s="143" t="str">
        <f t="array" ref="C705">ifs(and(isblank($A705),isblank($B705)),"", not(iserror(vlookup($A705&amp;$B705,'5) Release_Track'!$F:$F&amp;'5) Release_Track'!$G:$G,1,0))),vlookup($A705&amp;$B705,{'5) Release_Track'!$F:$F&amp;'5) Release_Track'!$G:$G,'5) Release_Track'!$H:$H},2,0), or(and(not(isblank($B705)),$B705=$B704,$A705&lt;&gt;$A704),and(not(isblank($A705)),$A705=$A704,$B705&lt;&gt;$B704)),"ID LISTS UNALIGNED",and($A705&lt;&gt;"",countif('5) Release_Track'!$F:$F,$A705)=0),"NO ISRC MATCH in Release_Track",and($B705&lt;&gt;"",countif('5) Release_Track'!$G:$G,$B705)=0),"NO CATALOG ID MATCH in Release_Track",iserror(vlookup($A705&amp;$B705,'5) Release_Track'!$F:$F&amp;'5) Release_Track'!$G:$G,1,0)),"NO ISRC-CATALOG ID pair MATCH in Release_Track" )</f>
        <v/>
      </c>
      <c r="D705" s="143" t="str">
        <f t="array" ref="D705">ifs(and(isblank($A705),isblank($B705)),"", not(iserror(vlookup($A705&amp;$B705,'5) Release_Track'!$F:$F&amp;'5) Release_Track'!$G:$G,1,0))),vlookup($A705&amp;$B705,{'5) Release_Track'!$F:$F&amp;'5) Release_Track'!$G:$G,'5) Release_Track'!$I:$I},2,0), or(and(not(isblank($B705)),$B705=$B704,$A705&lt;&gt;$A704),and(not(isblank($A705)),$A705=$A704,$B705&lt;&gt;$B704)),"ID LISTS UNALIGNED",and($A705&lt;&gt;"",countif('5) Release_Track'!$F:$F,$A705)=0),"NO ISRC MATCH in Release_Track",and($B705&lt;&gt;"",countif('5) Release_Track'!$G:$G,$B705)=0),"NO CATALOG ID MATCH in Release_Track",iserror(vlookup($A705&amp;$B705,'5) Release_Track'!$F:$F&amp;'5) Release_Track'!$G:$G,1,0)),"NO ISRC-CATALOG ID pair MATCH in Release_Track" )</f>
        <v/>
      </c>
      <c r="E705" s="135"/>
      <c r="F705" s="20"/>
      <c r="G705" s="203"/>
      <c r="H705" s="143" t="str">
        <f t="shared" si="1"/>
        <v/>
      </c>
      <c r="I705" s="20"/>
      <c r="J705" s="20"/>
      <c r="K705" s="20"/>
    </row>
    <row r="706">
      <c r="B706" s="116"/>
      <c r="C706" s="143" t="str">
        <f t="array" ref="C706">ifs(and(isblank($A706),isblank($B706)),"", not(iserror(vlookup($A706&amp;$B706,'5) Release_Track'!$F:$F&amp;'5) Release_Track'!$G:$G,1,0))),vlookup($A706&amp;$B706,{'5) Release_Track'!$F:$F&amp;'5) Release_Track'!$G:$G,'5) Release_Track'!$H:$H},2,0), or(and(not(isblank($B706)),$B706=$B705,$A706&lt;&gt;$A705),and(not(isblank($A706)),$A706=$A705,$B706&lt;&gt;$B705)),"ID LISTS UNALIGNED",and($A706&lt;&gt;"",countif('5) Release_Track'!$F:$F,$A706)=0),"NO ISRC MATCH in Release_Track",and($B706&lt;&gt;"",countif('5) Release_Track'!$G:$G,$B706)=0),"NO CATALOG ID MATCH in Release_Track",iserror(vlookup($A706&amp;$B706,'5) Release_Track'!$F:$F&amp;'5) Release_Track'!$G:$G,1,0)),"NO ISRC-CATALOG ID pair MATCH in Release_Track" )</f>
        <v/>
      </c>
      <c r="D706" s="143" t="str">
        <f t="array" ref="D706">ifs(and(isblank($A706),isblank($B706)),"", not(iserror(vlookup($A706&amp;$B706,'5) Release_Track'!$F:$F&amp;'5) Release_Track'!$G:$G,1,0))),vlookup($A706&amp;$B706,{'5) Release_Track'!$F:$F&amp;'5) Release_Track'!$G:$G,'5) Release_Track'!$I:$I},2,0), or(and(not(isblank($B706)),$B706=$B705,$A706&lt;&gt;$A705),and(not(isblank($A706)),$A706=$A705,$B706&lt;&gt;$B705)),"ID LISTS UNALIGNED",and($A706&lt;&gt;"",countif('5) Release_Track'!$F:$F,$A706)=0),"NO ISRC MATCH in Release_Track",and($B706&lt;&gt;"",countif('5) Release_Track'!$G:$G,$B706)=0),"NO CATALOG ID MATCH in Release_Track",iserror(vlookup($A706&amp;$B706,'5) Release_Track'!$F:$F&amp;'5) Release_Track'!$G:$G,1,0)),"NO ISRC-CATALOG ID pair MATCH in Release_Track" )</f>
        <v/>
      </c>
      <c r="E706" s="135"/>
      <c r="F706" s="20"/>
      <c r="G706" s="203"/>
      <c r="H706" s="143" t="str">
        <f t="shared" si="1"/>
        <v/>
      </c>
      <c r="I706" s="20"/>
      <c r="J706" s="20"/>
      <c r="K706" s="20"/>
    </row>
    <row r="707">
      <c r="B707" s="116"/>
      <c r="C707" s="143" t="str">
        <f t="array" ref="C707">ifs(and(isblank($A707),isblank($B707)),"", not(iserror(vlookup($A707&amp;$B707,'5) Release_Track'!$F:$F&amp;'5) Release_Track'!$G:$G,1,0))),vlookup($A707&amp;$B707,{'5) Release_Track'!$F:$F&amp;'5) Release_Track'!$G:$G,'5) Release_Track'!$H:$H},2,0), or(and(not(isblank($B707)),$B707=$B706,$A707&lt;&gt;$A706),and(not(isblank($A707)),$A707=$A706,$B707&lt;&gt;$B706)),"ID LISTS UNALIGNED",and($A707&lt;&gt;"",countif('5) Release_Track'!$F:$F,$A707)=0),"NO ISRC MATCH in Release_Track",and($B707&lt;&gt;"",countif('5) Release_Track'!$G:$G,$B707)=0),"NO CATALOG ID MATCH in Release_Track",iserror(vlookup($A707&amp;$B707,'5) Release_Track'!$F:$F&amp;'5) Release_Track'!$G:$G,1,0)),"NO ISRC-CATALOG ID pair MATCH in Release_Track" )</f>
        <v/>
      </c>
      <c r="D707" s="143" t="str">
        <f t="array" ref="D707">ifs(and(isblank($A707),isblank($B707)),"", not(iserror(vlookup($A707&amp;$B707,'5) Release_Track'!$F:$F&amp;'5) Release_Track'!$G:$G,1,0))),vlookup($A707&amp;$B707,{'5) Release_Track'!$F:$F&amp;'5) Release_Track'!$G:$G,'5) Release_Track'!$I:$I},2,0), or(and(not(isblank($B707)),$B707=$B706,$A707&lt;&gt;$A706),and(not(isblank($A707)),$A707=$A706,$B707&lt;&gt;$B706)),"ID LISTS UNALIGNED",and($A707&lt;&gt;"",countif('5) Release_Track'!$F:$F,$A707)=0),"NO ISRC MATCH in Release_Track",and($B707&lt;&gt;"",countif('5) Release_Track'!$G:$G,$B707)=0),"NO CATALOG ID MATCH in Release_Track",iserror(vlookup($A707&amp;$B707,'5) Release_Track'!$F:$F&amp;'5) Release_Track'!$G:$G,1,0)),"NO ISRC-CATALOG ID pair MATCH in Release_Track" )</f>
        <v/>
      </c>
      <c r="E707" s="135"/>
      <c r="F707" s="20"/>
      <c r="G707" s="203"/>
      <c r="H707" s="143" t="str">
        <f t="shared" si="1"/>
        <v/>
      </c>
      <c r="I707" s="20"/>
      <c r="J707" s="20"/>
      <c r="K707" s="20"/>
    </row>
    <row r="708">
      <c r="B708" s="116"/>
      <c r="C708" s="143" t="str">
        <f t="array" ref="C708">ifs(and(isblank($A708),isblank($B708)),"", not(iserror(vlookup($A708&amp;$B708,'5) Release_Track'!$F:$F&amp;'5) Release_Track'!$G:$G,1,0))),vlookup($A708&amp;$B708,{'5) Release_Track'!$F:$F&amp;'5) Release_Track'!$G:$G,'5) Release_Track'!$H:$H},2,0), or(and(not(isblank($B708)),$B708=$B707,$A708&lt;&gt;$A707),and(not(isblank($A708)),$A708=$A707,$B708&lt;&gt;$B707)),"ID LISTS UNALIGNED",and($A708&lt;&gt;"",countif('5) Release_Track'!$F:$F,$A708)=0),"NO ISRC MATCH in Release_Track",and($B708&lt;&gt;"",countif('5) Release_Track'!$G:$G,$B708)=0),"NO CATALOG ID MATCH in Release_Track",iserror(vlookup($A708&amp;$B708,'5) Release_Track'!$F:$F&amp;'5) Release_Track'!$G:$G,1,0)),"NO ISRC-CATALOG ID pair MATCH in Release_Track" )</f>
        <v/>
      </c>
      <c r="D708" s="143" t="str">
        <f t="array" ref="D708">ifs(and(isblank($A708),isblank($B708)),"", not(iserror(vlookup($A708&amp;$B708,'5) Release_Track'!$F:$F&amp;'5) Release_Track'!$G:$G,1,0))),vlookup($A708&amp;$B708,{'5) Release_Track'!$F:$F&amp;'5) Release_Track'!$G:$G,'5) Release_Track'!$I:$I},2,0), or(and(not(isblank($B708)),$B708=$B707,$A708&lt;&gt;$A707),and(not(isblank($A708)),$A708=$A707,$B708&lt;&gt;$B707)),"ID LISTS UNALIGNED",and($A708&lt;&gt;"",countif('5) Release_Track'!$F:$F,$A708)=0),"NO ISRC MATCH in Release_Track",and($B708&lt;&gt;"",countif('5) Release_Track'!$G:$G,$B708)=0),"NO CATALOG ID MATCH in Release_Track",iserror(vlookup($A708&amp;$B708,'5) Release_Track'!$F:$F&amp;'5) Release_Track'!$G:$G,1,0)),"NO ISRC-CATALOG ID pair MATCH in Release_Track" )</f>
        <v/>
      </c>
      <c r="E708" s="135"/>
      <c r="F708" s="20"/>
      <c r="G708" s="203"/>
      <c r="H708" s="143" t="str">
        <f t="shared" si="1"/>
        <v/>
      </c>
      <c r="I708" s="20"/>
      <c r="J708" s="20"/>
      <c r="K708" s="20"/>
    </row>
    <row r="709">
      <c r="B709" s="116"/>
      <c r="C709" s="143" t="str">
        <f t="array" ref="C709">ifs(and(isblank($A709),isblank($B709)),"", not(iserror(vlookup($A709&amp;$B709,'5) Release_Track'!$F:$F&amp;'5) Release_Track'!$G:$G,1,0))),vlookup($A709&amp;$B709,{'5) Release_Track'!$F:$F&amp;'5) Release_Track'!$G:$G,'5) Release_Track'!$H:$H},2,0), or(and(not(isblank($B709)),$B709=$B708,$A709&lt;&gt;$A708),and(not(isblank($A709)),$A709=$A708,$B709&lt;&gt;$B708)),"ID LISTS UNALIGNED",and($A709&lt;&gt;"",countif('5) Release_Track'!$F:$F,$A709)=0),"NO ISRC MATCH in Release_Track",and($B709&lt;&gt;"",countif('5) Release_Track'!$G:$G,$B709)=0),"NO CATALOG ID MATCH in Release_Track",iserror(vlookup($A709&amp;$B709,'5) Release_Track'!$F:$F&amp;'5) Release_Track'!$G:$G,1,0)),"NO ISRC-CATALOG ID pair MATCH in Release_Track" )</f>
        <v/>
      </c>
      <c r="D709" s="143" t="str">
        <f t="array" ref="D709">ifs(and(isblank($A709),isblank($B709)),"", not(iserror(vlookup($A709&amp;$B709,'5) Release_Track'!$F:$F&amp;'5) Release_Track'!$G:$G,1,0))),vlookup($A709&amp;$B709,{'5) Release_Track'!$F:$F&amp;'5) Release_Track'!$G:$G,'5) Release_Track'!$I:$I},2,0), or(and(not(isblank($B709)),$B709=$B708,$A709&lt;&gt;$A708),and(not(isblank($A709)),$A709=$A708,$B709&lt;&gt;$B708)),"ID LISTS UNALIGNED",and($A709&lt;&gt;"",countif('5) Release_Track'!$F:$F,$A709)=0),"NO ISRC MATCH in Release_Track",and($B709&lt;&gt;"",countif('5) Release_Track'!$G:$G,$B709)=0),"NO CATALOG ID MATCH in Release_Track",iserror(vlookup($A709&amp;$B709,'5) Release_Track'!$F:$F&amp;'5) Release_Track'!$G:$G,1,0)),"NO ISRC-CATALOG ID pair MATCH in Release_Track" )</f>
        <v/>
      </c>
      <c r="E709" s="135"/>
      <c r="F709" s="20"/>
      <c r="G709" s="203"/>
      <c r="H709" s="143" t="str">
        <f t="shared" si="1"/>
        <v/>
      </c>
      <c r="I709" s="20"/>
      <c r="J709" s="20"/>
      <c r="K709" s="20"/>
    </row>
    <row r="710">
      <c r="B710" s="116"/>
      <c r="C710" s="143" t="str">
        <f t="array" ref="C710">ifs(and(isblank($A710),isblank($B710)),"", not(iserror(vlookup($A710&amp;$B710,'5) Release_Track'!$F:$F&amp;'5) Release_Track'!$G:$G,1,0))),vlookup($A710&amp;$B710,{'5) Release_Track'!$F:$F&amp;'5) Release_Track'!$G:$G,'5) Release_Track'!$H:$H},2,0), or(and(not(isblank($B710)),$B710=$B709,$A710&lt;&gt;$A709),and(not(isblank($A710)),$A710=$A709,$B710&lt;&gt;$B709)),"ID LISTS UNALIGNED",and($A710&lt;&gt;"",countif('5) Release_Track'!$F:$F,$A710)=0),"NO ISRC MATCH in Release_Track",and($B710&lt;&gt;"",countif('5) Release_Track'!$G:$G,$B710)=0),"NO CATALOG ID MATCH in Release_Track",iserror(vlookup($A710&amp;$B710,'5) Release_Track'!$F:$F&amp;'5) Release_Track'!$G:$G,1,0)),"NO ISRC-CATALOG ID pair MATCH in Release_Track" )</f>
        <v/>
      </c>
      <c r="D710" s="143" t="str">
        <f t="array" ref="D710">ifs(and(isblank($A710),isblank($B710)),"", not(iserror(vlookup($A710&amp;$B710,'5) Release_Track'!$F:$F&amp;'5) Release_Track'!$G:$G,1,0))),vlookup($A710&amp;$B710,{'5) Release_Track'!$F:$F&amp;'5) Release_Track'!$G:$G,'5) Release_Track'!$I:$I},2,0), or(and(not(isblank($B710)),$B710=$B709,$A710&lt;&gt;$A709),and(not(isblank($A710)),$A710=$A709,$B710&lt;&gt;$B709)),"ID LISTS UNALIGNED",and($A710&lt;&gt;"",countif('5) Release_Track'!$F:$F,$A710)=0),"NO ISRC MATCH in Release_Track",and($B710&lt;&gt;"",countif('5) Release_Track'!$G:$G,$B710)=0),"NO CATALOG ID MATCH in Release_Track",iserror(vlookup($A710&amp;$B710,'5) Release_Track'!$F:$F&amp;'5) Release_Track'!$G:$G,1,0)),"NO ISRC-CATALOG ID pair MATCH in Release_Track" )</f>
        <v/>
      </c>
      <c r="E710" s="135"/>
      <c r="F710" s="20"/>
      <c r="G710" s="203"/>
      <c r="H710" s="143" t="str">
        <f t="shared" si="1"/>
        <v/>
      </c>
      <c r="I710" s="20"/>
      <c r="J710" s="20"/>
      <c r="K710" s="20"/>
    </row>
    <row r="711">
      <c r="B711" s="116"/>
      <c r="C711" s="143" t="str">
        <f t="array" ref="C711">ifs(and(isblank($A711),isblank($B711)),"", not(iserror(vlookup($A711&amp;$B711,'5) Release_Track'!$F:$F&amp;'5) Release_Track'!$G:$G,1,0))),vlookup($A711&amp;$B711,{'5) Release_Track'!$F:$F&amp;'5) Release_Track'!$G:$G,'5) Release_Track'!$H:$H},2,0), or(and(not(isblank($B711)),$B711=$B710,$A711&lt;&gt;$A710),and(not(isblank($A711)),$A711=$A710,$B711&lt;&gt;$B710)),"ID LISTS UNALIGNED",and($A711&lt;&gt;"",countif('5) Release_Track'!$F:$F,$A711)=0),"NO ISRC MATCH in Release_Track",and($B711&lt;&gt;"",countif('5) Release_Track'!$G:$G,$B711)=0),"NO CATALOG ID MATCH in Release_Track",iserror(vlookup($A711&amp;$B711,'5) Release_Track'!$F:$F&amp;'5) Release_Track'!$G:$G,1,0)),"NO ISRC-CATALOG ID pair MATCH in Release_Track" )</f>
        <v/>
      </c>
      <c r="D711" s="143" t="str">
        <f t="array" ref="D711">ifs(and(isblank($A711),isblank($B711)),"", not(iserror(vlookup($A711&amp;$B711,'5) Release_Track'!$F:$F&amp;'5) Release_Track'!$G:$G,1,0))),vlookup($A711&amp;$B711,{'5) Release_Track'!$F:$F&amp;'5) Release_Track'!$G:$G,'5) Release_Track'!$I:$I},2,0), or(and(not(isblank($B711)),$B711=$B710,$A711&lt;&gt;$A710),and(not(isblank($A711)),$A711=$A710,$B711&lt;&gt;$B710)),"ID LISTS UNALIGNED",and($A711&lt;&gt;"",countif('5) Release_Track'!$F:$F,$A711)=0),"NO ISRC MATCH in Release_Track",and($B711&lt;&gt;"",countif('5) Release_Track'!$G:$G,$B711)=0),"NO CATALOG ID MATCH in Release_Track",iserror(vlookup($A711&amp;$B711,'5) Release_Track'!$F:$F&amp;'5) Release_Track'!$G:$G,1,0)),"NO ISRC-CATALOG ID pair MATCH in Release_Track" )</f>
        <v/>
      </c>
      <c r="E711" s="135"/>
      <c r="F711" s="20"/>
      <c r="G711" s="203"/>
      <c r="H711" s="143" t="str">
        <f t="shared" si="1"/>
        <v/>
      </c>
      <c r="I711" s="20"/>
      <c r="J711" s="20"/>
      <c r="K711" s="20"/>
    </row>
    <row r="712">
      <c r="B712" s="116"/>
      <c r="C712" s="143" t="str">
        <f t="array" ref="C712">ifs(and(isblank($A712),isblank($B712)),"", not(iserror(vlookup($A712&amp;$B712,'5) Release_Track'!$F:$F&amp;'5) Release_Track'!$G:$G,1,0))),vlookup($A712&amp;$B712,{'5) Release_Track'!$F:$F&amp;'5) Release_Track'!$G:$G,'5) Release_Track'!$H:$H},2,0), or(and(not(isblank($B712)),$B712=$B711,$A712&lt;&gt;$A711),and(not(isblank($A712)),$A712=$A711,$B712&lt;&gt;$B711)),"ID LISTS UNALIGNED",and($A712&lt;&gt;"",countif('5) Release_Track'!$F:$F,$A712)=0),"NO ISRC MATCH in Release_Track",and($B712&lt;&gt;"",countif('5) Release_Track'!$G:$G,$B712)=0),"NO CATALOG ID MATCH in Release_Track",iserror(vlookup($A712&amp;$B712,'5) Release_Track'!$F:$F&amp;'5) Release_Track'!$G:$G,1,0)),"NO ISRC-CATALOG ID pair MATCH in Release_Track" )</f>
        <v/>
      </c>
      <c r="D712" s="143" t="str">
        <f t="array" ref="D712">ifs(and(isblank($A712),isblank($B712)),"", not(iserror(vlookup($A712&amp;$B712,'5) Release_Track'!$F:$F&amp;'5) Release_Track'!$G:$G,1,0))),vlookup($A712&amp;$B712,{'5) Release_Track'!$F:$F&amp;'5) Release_Track'!$G:$G,'5) Release_Track'!$I:$I},2,0), or(and(not(isblank($B712)),$B712=$B711,$A712&lt;&gt;$A711),and(not(isblank($A712)),$A712=$A711,$B712&lt;&gt;$B711)),"ID LISTS UNALIGNED",and($A712&lt;&gt;"",countif('5) Release_Track'!$F:$F,$A712)=0),"NO ISRC MATCH in Release_Track",and($B712&lt;&gt;"",countif('5) Release_Track'!$G:$G,$B712)=0),"NO CATALOG ID MATCH in Release_Track",iserror(vlookup($A712&amp;$B712,'5) Release_Track'!$F:$F&amp;'5) Release_Track'!$G:$G,1,0)),"NO ISRC-CATALOG ID pair MATCH in Release_Track" )</f>
        <v/>
      </c>
      <c r="E712" s="135"/>
      <c r="F712" s="20"/>
      <c r="G712" s="203"/>
      <c r="H712" s="143" t="str">
        <f t="shared" si="1"/>
        <v/>
      </c>
      <c r="I712" s="20"/>
      <c r="J712" s="20"/>
      <c r="K712" s="20"/>
    </row>
    <row r="713">
      <c r="B713" s="116"/>
      <c r="C713" s="143" t="str">
        <f t="array" ref="C713">ifs(and(isblank($A713),isblank($B713)),"", not(iserror(vlookup($A713&amp;$B713,'5) Release_Track'!$F:$F&amp;'5) Release_Track'!$G:$G,1,0))),vlookup($A713&amp;$B713,{'5) Release_Track'!$F:$F&amp;'5) Release_Track'!$G:$G,'5) Release_Track'!$H:$H},2,0), or(and(not(isblank($B713)),$B713=$B712,$A713&lt;&gt;$A712),and(not(isblank($A713)),$A713=$A712,$B713&lt;&gt;$B712)),"ID LISTS UNALIGNED",and($A713&lt;&gt;"",countif('5) Release_Track'!$F:$F,$A713)=0),"NO ISRC MATCH in Release_Track",and($B713&lt;&gt;"",countif('5) Release_Track'!$G:$G,$B713)=0),"NO CATALOG ID MATCH in Release_Track",iserror(vlookup($A713&amp;$B713,'5) Release_Track'!$F:$F&amp;'5) Release_Track'!$G:$G,1,0)),"NO ISRC-CATALOG ID pair MATCH in Release_Track" )</f>
        <v/>
      </c>
      <c r="D713" s="143" t="str">
        <f t="array" ref="D713">ifs(and(isblank($A713),isblank($B713)),"", not(iserror(vlookup($A713&amp;$B713,'5) Release_Track'!$F:$F&amp;'5) Release_Track'!$G:$G,1,0))),vlookup($A713&amp;$B713,{'5) Release_Track'!$F:$F&amp;'5) Release_Track'!$G:$G,'5) Release_Track'!$I:$I},2,0), or(and(not(isblank($B713)),$B713=$B712,$A713&lt;&gt;$A712),and(not(isblank($A713)),$A713=$A712,$B713&lt;&gt;$B712)),"ID LISTS UNALIGNED",and($A713&lt;&gt;"",countif('5) Release_Track'!$F:$F,$A713)=0),"NO ISRC MATCH in Release_Track",and($B713&lt;&gt;"",countif('5) Release_Track'!$G:$G,$B713)=0),"NO CATALOG ID MATCH in Release_Track",iserror(vlookup($A713&amp;$B713,'5) Release_Track'!$F:$F&amp;'5) Release_Track'!$G:$G,1,0)),"NO ISRC-CATALOG ID pair MATCH in Release_Track" )</f>
        <v/>
      </c>
      <c r="E713" s="135"/>
      <c r="F713" s="20"/>
      <c r="G713" s="203"/>
      <c r="H713" s="143" t="str">
        <f t="shared" si="1"/>
        <v/>
      </c>
      <c r="I713" s="20"/>
      <c r="J713" s="20"/>
      <c r="K713" s="20"/>
    </row>
    <row r="714">
      <c r="B714" s="116"/>
      <c r="C714" s="143" t="str">
        <f t="array" ref="C714">ifs(and(isblank($A714),isblank($B714)),"", not(iserror(vlookup($A714&amp;$B714,'5) Release_Track'!$F:$F&amp;'5) Release_Track'!$G:$G,1,0))),vlookup($A714&amp;$B714,{'5) Release_Track'!$F:$F&amp;'5) Release_Track'!$G:$G,'5) Release_Track'!$H:$H},2,0), or(and(not(isblank($B714)),$B714=$B713,$A714&lt;&gt;$A713),and(not(isblank($A714)),$A714=$A713,$B714&lt;&gt;$B713)),"ID LISTS UNALIGNED",and($A714&lt;&gt;"",countif('5) Release_Track'!$F:$F,$A714)=0),"NO ISRC MATCH in Release_Track",and($B714&lt;&gt;"",countif('5) Release_Track'!$G:$G,$B714)=0),"NO CATALOG ID MATCH in Release_Track",iserror(vlookup($A714&amp;$B714,'5) Release_Track'!$F:$F&amp;'5) Release_Track'!$G:$G,1,0)),"NO ISRC-CATALOG ID pair MATCH in Release_Track" )</f>
        <v/>
      </c>
      <c r="D714" s="143" t="str">
        <f t="array" ref="D714">ifs(and(isblank($A714),isblank($B714)),"", not(iserror(vlookup($A714&amp;$B714,'5) Release_Track'!$F:$F&amp;'5) Release_Track'!$G:$G,1,0))),vlookup($A714&amp;$B714,{'5) Release_Track'!$F:$F&amp;'5) Release_Track'!$G:$G,'5) Release_Track'!$I:$I},2,0), or(and(not(isblank($B714)),$B714=$B713,$A714&lt;&gt;$A713),and(not(isblank($A714)),$A714=$A713,$B714&lt;&gt;$B713)),"ID LISTS UNALIGNED",and($A714&lt;&gt;"",countif('5) Release_Track'!$F:$F,$A714)=0),"NO ISRC MATCH in Release_Track",and($B714&lt;&gt;"",countif('5) Release_Track'!$G:$G,$B714)=0),"NO CATALOG ID MATCH in Release_Track",iserror(vlookup($A714&amp;$B714,'5) Release_Track'!$F:$F&amp;'5) Release_Track'!$G:$G,1,0)),"NO ISRC-CATALOG ID pair MATCH in Release_Track" )</f>
        <v/>
      </c>
      <c r="E714" s="135"/>
      <c r="F714" s="20"/>
      <c r="G714" s="203"/>
      <c r="H714" s="143" t="str">
        <f t="shared" si="1"/>
        <v/>
      </c>
      <c r="I714" s="20"/>
      <c r="J714" s="20"/>
      <c r="K714" s="20"/>
    </row>
    <row r="715">
      <c r="B715" s="116"/>
      <c r="C715" s="143" t="str">
        <f t="array" ref="C715">ifs(and(isblank($A715),isblank($B715)),"", not(iserror(vlookup($A715&amp;$B715,'5) Release_Track'!$F:$F&amp;'5) Release_Track'!$G:$G,1,0))),vlookup($A715&amp;$B715,{'5) Release_Track'!$F:$F&amp;'5) Release_Track'!$G:$G,'5) Release_Track'!$H:$H},2,0), or(and(not(isblank($B715)),$B715=$B714,$A715&lt;&gt;$A714),and(not(isblank($A715)),$A715=$A714,$B715&lt;&gt;$B714)),"ID LISTS UNALIGNED",and($A715&lt;&gt;"",countif('5) Release_Track'!$F:$F,$A715)=0),"NO ISRC MATCH in Release_Track",and($B715&lt;&gt;"",countif('5) Release_Track'!$G:$G,$B715)=0),"NO CATALOG ID MATCH in Release_Track",iserror(vlookup($A715&amp;$B715,'5) Release_Track'!$F:$F&amp;'5) Release_Track'!$G:$G,1,0)),"NO ISRC-CATALOG ID pair MATCH in Release_Track" )</f>
        <v/>
      </c>
      <c r="D715" s="143" t="str">
        <f t="array" ref="D715">ifs(and(isblank($A715),isblank($B715)),"", not(iserror(vlookup($A715&amp;$B715,'5) Release_Track'!$F:$F&amp;'5) Release_Track'!$G:$G,1,0))),vlookup($A715&amp;$B715,{'5) Release_Track'!$F:$F&amp;'5) Release_Track'!$G:$G,'5) Release_Track'!$I:$I},2,0), or(and(not(isblank($B715)),$B715=$B714,$A715&lt;&gt;$A714),and(not(isblank($A715)),$A715=$A714,$B715&lt;&gt;$B714)),"ID LISTS UNALIGNED",and($A715&lt;&gt;"",countif('5) Release_Track'!$F:$F,$A715)=0),"NO ISRC MATCH in Release_Track",and($B715&lt;&gt;"",countif('5) Release_Track'!$G:$G,$B715)=0),"NO CATALOG ID MATCH in Release_Track",iserror(vlookup($A715&amp;$B715,'5) Release_Track'!$F:$F&amp;'5) Release_Track'!$G:$G,1,0)),"NO ISRC-CATALOG ID pair MATCH in Release_Track" )</f>
        <v/>
      </c>
      <c r="E715" s="135"/>
      <c r="F715" s="20"/>
      <c r="G715" s="203"/>
      <c r="H715" s="143" t="str">
        <f t="shared" si="1"/>
        <v/>
      </c>
      <c r="I715" s="20"/>
      <c r="J715" s="20"/>
      <c r="K715" s="20"/>
    </row>
    <row r="716">
      <c r="B716" s="116"/>
      <c r="C716" s="143" t="str">
        <f t="array" ref="C716">ifs(and(isblank($A716),isblank($B716)),"", not(iserror(vlookup($A716&amp;$B716,'5) Release_Track'!$F:$F&amp;'5) Release_Track'!$G:$G,1,0))),vlookup($A716&amp;$B716,{'5) Release_Track'!$F:$F&amp;'5) Release_Track'!$G:$G,'5) Release_Track'!$H:$H},2,0), or(and(not(isblank($B716)),$B716=$B715,$A716&lt;&gt;$A715),and(not(isblank($A716)),$A716=$A715,$B716&lt;&gt;$B715)),"ID LISTS UNALIGNED",and($A716&lt;&gt;"",countif('5) Release_Track'!$F:$F,$A716)=0),"NO ISRC MATCH in Release_Track",and($B716&lt;&gt;"",countif('5) Release_Track'!$G:$G,$B716)=0),"NO CATALOG ID MATCH in Release_Track",iserror(vlookup($A716&amp;$B716,'5) Release_Track'!$F:$F&amp;'5) Release_Track'!$G:$G,1,0)),"NO ISRC-CATALOG ID pair MATCH in Release_Track" )</f>
        <v/>
      </c>
      <c r="D716" s="143" t="str">
        <f t="array" ref="D716">ifs(and(isblank($A716),isblank($B716)),"", not(iserror(vlookup($A716&amp;$B716,'5) Release_Track'!$F:$F&amp;'5) Release_Track'!$G:$G,1,0))),vlookup($A716&amp;$B716,{'5) Release_Track'!$F:$F&amp;'5) Release_Track'!$G:$G,'5) Release_Track'!$I:$I},2,0), or(and(not(isblank($B716)),$B716=$B715,$A716&lt;&gt;$A715),and(not(isblank($A716)),$A716=$A715,$B716&lt;&gt;$B715)),"ID LISTS UNALIGNED",and($A716&lt;&gt;"",countif('5) Release_Track'!$F:$F,$A716)=0),"NO ISRC MATCH in Release_Track",and($B716&lt;&gt;"",countif('5) Release_Track'!$G:$G,$B716)=0),"NO CATALOG ID MATCH in Release_Track",iserror(vlookup($A716&amp;$B716,'5) Release_Track'!$F:$F&amp;'5) Release_Track'!$G:$G,1,0)),"NO ISRC-CATALOG ID pair MATCH in Release_Track" )</f>
        <v/>
      </c>
      <c r="E716" s="135"/>
      <c r="F716" s="20"/>
      <c r="G716" s="203"/>
      <c r="H716" s="143" t="str">
        <f t="shared" si="1"/>
        <v/>
      </c>
      <c r="I716" s="20"/>
      <c r="J716" s="20"/>
      <c r="K716" s="20"/>
    </row>
    <row r="717">
      <c r="B717" s="116"/>
      <c r="C717" s="143" t="str">
        <f t="array" ref="C717">ifs(and(isblank($A717),isblank($B717)),"", not(iserror(vlookup($A717&amp;$B717,'5) Release_Track'!$F:$F&amp;'5) Release_Track'!$G:$G,1,0))),vlookup($A717&amp;$B717,{'5) Release_Track'!$F:$F&amp;'5) Release_Track'!$G:$G,'5) Release_Track'!$H:$H},2,0), or(and(not(isblank($B717)),$B717=$B716,$A717&lt;&gt;$A716),and(not(isblank($A717)),$A717=$A716,$B717&lt;&gt;$B716)),"ID LISTS UNALIGNED",and($A717&lt;&gt;"",countif('5) Release_Track'!$F:$F,$A717)=0),"NO ISRC MATCH in Release_Track",and($B717&lt;&gt;"",countif('5) Release_Track'!$G:$G,$B717)=0),"NO CATALOG ID MATCH in Release_Track",iserror(vlookup($A717&amp;$B717,'5) Release_Track'!$F:$F&amp;'5) Release_Track'!$G:$G,1,0)),"NO ISRC-CATALOG ID pair MATCH in Release_Track" )</f>
        <v/>
      </c>
      <c r="D717" s="143" t="str">
        <f t="array" ref="D717">ifs(and(isblank($A717),isblank($B717)),"", not(iserror(vlookup($A717&amp;$B717,'5) Release_Track'!$F:$F&amp;'5) Release_Track'!$G:$G,1,0))),vlookup($A717&amp;$B717,{'5) Release_Track'!$F:$F&amp;'5) Release_Track'!$G:$G,'5) Release_Track'!$I:$I},2,0), or(and(not(isblank($B717)),$B717=$B716,$A717&lt;&gt;$A716),and(not(isblank($A717)),$A717=$A716,$B717&lt;&gt;$B716)),"ID LISTS UNALIGNED",and($A717&lt;&gt;"",countif('5) Release_Track'!$F:$F,$A717)=0),"NO ISRC MATCH in Release_Track",and($B717&lt;&gt;"",countif('5) Release_Track'!$G:$G,$B717)=0),"NO CATALOG ID MATCH in Release_Track",iserror(vlookup($A717&amp;$B717,'5) Release_Track'!$F:$F&amp;'5) Release_Track'!$G:$G,1,0)),"NO ISRC-CATALOG ID pair MATCH in Release_Track" )</f>
        <v/>
      </c>
      <c r="E717" s="135"/>
      <c r="F717" s="20"/>
      <c r="G717" s="203"/>
      <c r="H717" s="143" t="str">
        <f t="shared" si="1"/>
        <v/>
      </c>
      <c r="I717" s="20"/>
      <c r="J717" s="20"/>
      <c r="K717" s="20"/>
    </row>
    <row r="718">
      <c r="B718" s="116"/>
      <c r="C718" s="143" t="str">
        <f t="array" ref="C718">ifs(and(isblank($A718),isblank($B718)),"", not(iserror(vlookup($A718&amp;$B718,'5) Release_Track'!$F:$F&amp;'5) Release_Track'!$G:$G,1,0))),vlookup($A718&amp;$B718,{'5) Release_Track'!$F:$F&amp;'5) Release_Track'!$G:$G,'5) Release_Track'!$H:$H},2,0), or(and(not(isblank($B718)),$B718=$B717,$A718&lt;&gt;$A717),and(not(isblank($A718)),$A718=$A717,$B718&lt;&gt;$B717)),"ID LISTS UNALIGNED",and($A718&lt;&gt;"",countif('5) Release_Track'!$F:$F,$A718)=0),"NO ISRC MATCH in Release_Track",and($B718&lt;&gt;"",countif('5) Release_Track'!$G:$G,$B718)=0),"NO CATALOG ID MATCH in Release_Track",iserror(vlookup($A718&amp;$B718,'5) Release_Track'!$F:$F&amp;'5) Release_Track'!$G:$G,1,0)),"NO ISRC-CATALOG ID pair MATCH in Release_Track" )</f>
        <v/>
      </c>
      <c r="D718" s="143" t="str">
        <f t="array" ref="D718">ifs(and(isblank($A718),isblank($B718)),"", not(iserror(vlookup($A718&amp;$B718,'5) Release_Track'!$F:$F&amp;'5) Release_Track'!$G:$G,1,0))),vlookup($A718&amp;$B718,{'5) Release_Track'!$F:$F&amp;'5) Release_Track'!$G:$G,'5) Release_Track'!$I:$I},2,0), or(and(not(isblank($B718)),$B718=$B717,$A718&lt;&gt;$A717),and(not(isblank($A718)),$A718=$A717,$B718&lt;&gt;$B717)),"ID LISTS UNALIGNED",and($A718&lt;&gt;"",countif('5) Release_Track'!$F:$F,$A718)=0),"NO ISRC MATCH in Release_Track",and($B718&lt;&gt;"",countif('5) Release_Track'!$G:$G,$B718)=0),"NO CATALOG ID MATCH in Release_Track",iserror(vlookup($A718&amp;$B718,'5) Release_Track'!$F:$F&amp;'5) Release_Track'!$G:$G,1,0)),"NO ISRC-CATALOG ID pair MATCH in Release_Track" )</f>
        <v/>
      </c>
      <c r="E718" s="135"/>
      <c r="F718" s="20"/>
      <c r="G718" s="203"/>
      <c r="H718" s="143" t="str">
        <f t="shared" si="1"/>
        <v/>
      </c>
      <c r="I718" s="20"/>
      <c r="J718" s="20"/>
      <c r="K718" s="20"/>
    </row>
    <row r="719">
      <c r="B719" s="116"/>
      <c r="C719" s="143" t="str">
        <f t="array" ref="C719">ifs(and(isblank($A719),isblank($B719)),"", not(iserror(vlookup($A719&amp;$B719,'5) Release_Track'!$F:$F&amp;'5) Release_Track'!$G:$G,1,0))),vlookup($A719&amp;$B719,{'5) Release_Track'!$F:$F&amp;'5) Release_Track'!$G:$G,'5) Release_Track'!$H:$H},2,0), or(and(not(isblank($B719)),$B719=$B718,$A719&lt;&gt;$A718),and(not(isblank($A719)),$A719=$A718,$B719&lt;&gt;$B718)),"ID LISTS UNALIGNED",and($A719&lt;&gt;"",countif('5) Release_Track'!$F:$F,$A719)=0),"NO ISRC MATCH in Release_Track",and($B719&lt;&gt;"",countif('5) Release_Track'!$G:$G,$B719)=0),"NO CATALOG ID MATCH in Release_Track",iserror(vlookup($A719&amp;$B719,'5) Release_Track'!$F:$F&amp;'5) Release_Track'!$G:$G,1,0)),"NO ISRC-CATALOG ID pair MATCH in Release_Track" )</f>
        <v/>
      </c>
      <c r="D719" s="143" t="str">
        <f t="array" ref="D719">ifs(and(isblank($A719),isblank($B719)),"", not(iserror(vlookup($A719&amp;$B719,'5) Release_Track'!$F:$F&amp;'5) Release_Track'!$G:$G,1,0))),vlookup($A719&amp;$B719,{'5) Release_Track'!$F:$F&amp;'5) Release_Track'!$G:$G,'5) Release_Track'!$I:$I},2,0), or(and(not(isblank($B719)),$B719=$B718,$A719&lt;&gt;$A718),and(not(isblank($A719)),$A719=$A718,$B719&lt;&gt;$B718)),"ID LISTS UNALIGNED",and($A719&lt;&gt;"",countif('5) Release_Track'!$F:$F,$A719)=0),"NO ISRC MATCH in Release_Track",and($B719&lt;&gt;"",countif('5) Release_Track'!$G:$G,$B719)=0),"NO CATALOG ID MATCH in Release_Track",iserror(vlookup($A719&amp;$B719,'5) Release_Track'!$F:$F&amp;'5) Release_Track'!$G:$G,1,0)),"NO ISRC-CATALOG ID pair MATCH in Release_Track" )</f>
        <v/>
      </c>
      <c r="E719" s="135"/>
      <c r="F719" s="20"/>
      <c r="G719" s="203"/>
      <c r="H719" s="143" t="str">
        <f t="shared" si="1"/>
        <v/>
      </c>
      <c r="I719" s="20"/>
      <c r="J719" s="20"/>
      <c r="K719" s="20"/>
    </row>
    <row r="720">
      <c r="B720" s="116"/>
      <c r="C720" s="143" t="str">
        <f t="array" ref="C720">ifs(and(isblank($A720),isblank($B720)),"", not(iserror(vlookup($A720&amp;$B720,'5) Release_Track'!$F:$F&amp;'5) Release_Track'!$G:$G,1,0))),vlookup($A720&amp;$B720,{'5) Release_Track'!$F:$F&amp;'5) Release_Track'!$G:$G,'5) Release_Track'!$H:$H},2,0), or(and(not(isblank($B720)),$B720=$B719,$A720&lt;&gt;$A719),and(not(isblank($A720)),$A720=$A719,$B720&lt;&gt;$B719)),"ID LISTS UNALIGNED",and($A720&lt;&gt;"",countif('5) Release_Track'!$F:$F,$A720)=0),"NO ISRC MATCH in Release_Track",and($B720&lt;&gt;"",countif('5) Release_Track'!$G:$G,$B720)=0),"NO CATALOG ID MATCH in Release_Track",iserror(vlookup($A720&amp;$B720,'5) Release_Track'!$F:$F&amp;'5) Release_Track'!$G:$G,1,0)),"NO ISRC-CATALOG ID pair MATCH in Release_Track" )</f>
        <v/>
      </c>
      <c r="D720" s="143" t="str">
        <f t="array" ref="D720">ifs(and(isblank($A720),isblank($B720)),"", not(iserror(vlookup($A720&amp;$B720,'5) Release_Track'!$F:$F&amp;'5) Release_Track'!$G:$G,1,0))),vlookup($A720&amp;$B720,{'5) Release_Track'!$F:$F&amp;'5) Release_Track'!$G:$G,'5) Release_Track'!$I:$I},2,0), or(and(not(isblank($B720)),$B720=$B719,$A720&lt;&gt;$A719),and(not(isblank($A720)),$A720=$A719,$B720&lt;&gt;$B719)),"ID LISTS UNALIGNED",and($A720&lt;&gt;"",countif('5) Release_Track'!$F:$F,$A720)=0),"NO ISRC MATCH in Release_Track",and($B720&lt;&gt;"",countif('5) Release_Track'!$G:$G,$B720)=0),"NO CATALOG ID MATCH in Release_Track",iserror(vlookup($A720&amp;$B720,'5) Release_Track'!$F:$F&amp;'5) Release_Track'!$G:$G,1,0)),"NO ISRC-CATALOG ID pair MATCH in Release_Track" )</f>
        <v/>
      </c>
      <c r="E720" s="135"/>
      <c r="F720" s="20"/>
      <c r="G720" s="203"/>
      <c r="H720" s="143" t="str">
        <f t="shared" si="1"/>
        <v/>
      </c>
      <c r="I720" s="20"/>
      <c r="J720" s="20"/>
      <c r="K720" s="20"/>
    </row>
    <row r="721">
      <c r="B721" s="116"/>
      <c r="C721" s="143" t="str">
        <f t="array" ref="C721">ifs(and(isblank($A721),isblank($B721)),"", not(iserror(vlookup($A721&amp;$B721,'5) Release_Track'!$F:$F&amp;'5) Release_Track'!$G:$G,1,0))),vlookup($A721&amp;$B721,{'5) Release_Track'!$F:$F&amp;'5) Release_Track'!$G:$G,'5) Release_Track'!$H:$H},2,0), or(and(not(isblank($B721)),$B721=$B720,$A721&lt;&gt;$A720),and(not(isblank($A721)),$A721=$A720,$B721&lt;&gt;$B720)),"ID LISTS UNALIGNED",and($A721&lt;&gt;"",countif('5) Release_Track'!$F:$F,$A721)=0),"NO ISRC MATCH in Release_Track",and($B721&lt;&gt;"",countif('5) Release_Track'!$G:$G,$B721)=0),"NO CATALOG ID MATCH in Release_Track",iserror(vlookup($A721&amp;$B721,'5) Release_Track'!$F:$F&amp;'5) Release_Track'!$G:$G,1,0)),"NO ISRC-CATALOG ID pair MATCH in Release_Track" )</f>
        <v/>
      </c>
      <c r="D721" s="143" t="str">
        <f t="array" ref="D721">ifs(and(isblank($A721),isblank($B721)),"", not(iserror(vlookup($A721&amp;$B721,'5) Release_Track'!$F:$F&amp;'5) Release_Track'!$G:$G,1,0))),vlookup($A721&amp;$B721,{'5) Release_Track'!$F:$F&amp;'5) Release_Track'!$G:$G,'5) Release_Track'!$I:$I},2,0), or(and(not(isblank($B721)),$B721=$B720,$A721&lt;&gt;$A720),and(not(isblank($A721)),$A721=$A720,$B721&lt;&gt;$B720)),"ID LISTS UNALIGNED",and($A721&lt;&gt;"",countif('5) Release_Track'!$F:$F,$A721)=0),"NO ISRC MATCH in Release_Track",and($B721&lt;&gt;"",countif('5) Release_Track'!$G:$G,$B721)=0),"NO CATALOG ID MATCH in Release_Track",iserror(vlookup($A721&amp;$B721,'5) Release_Track'!$F:$F&amp;'5) Release_Track'!$G:$G,1,0)),"NO ISRC-CATALOG ID pair MATCH in Release_Track" )</f>
        <v/>
      </c>
      <c r="E721" s="135"/>
      <c r="F721" s="20"/>
      <c r="G721" s="203"/>
      <c r="H721" s="143" t="str">
        <f t="shared" si="1"/>
        <v/>
      </c>
      <c r="I721" s="20"/>
      <c r="J721" s="20"/>
      <c r="K721" s="20"/>
    </row>
    <row r="722">
      <c r="B722" s="116"/>
      <c r="C722" s="143" t="str">
        <f t="array" ref="C722">ifs(and(isblank($A722),isblank($B722)),"", not(iserror(vlookup($A722&amp;$B722,'5) Release_Track'!$F:$F&amp;'5) Release_Track'!$G:$G,1,0))),vlookup($A722&amp;$B722,{'5) Release_Track'!$F:$F&amp;'5) Release_Track'!$G:$G,'5) Release_Track'!$H:$H},2,0), or(and(not(isblank($B722)),$B722=$B721,$A722&lt;&gt;$A721),and(not(isblank($A722)),$A722=$A721,$B722&lt;&gt;$B721)),"ID LISTS UNALIGNED",and($A722&lt;&gt;"",countif('5) Release_Track'!$F:$F,$A722)=0),"NO ISRC MATCH in Release_Track",and($B722&lt;&gt;"",countif('5) Release_Track'!$G:$G,$B722)=0),"NO CATALOG ID MATCH in Release_Track",iserror(vlookup($A722&amp;$B722,'5) Release_Track'!$F:$F&amp;'5) Release_Track'!$G:$G,1,0)),"NO ISRC-CATALOG ID pair MATCH in Release_Track" )</f>
        <v/>
      </c>
      <c r="D722" s="143" t="str">
        <f t="array" ref="D722">ifs(and(isblank($A722),isblank($B722)),"", not(iserror(vlookup($A722&amp;$B722,'5) Release_Track'!$F:$F&amp;'5) Release_Track'!$G:$G,1,0))),vlookup($A722&amp;$B722,{'5) Release_Track'!$F:$F&amp;'5) Release_Track'!$G:$G,'5) Release_Track'!$I:$I},2,0), or(and(not(isblank($B722)),$B722=$B721,$A722&lt;&gt;$A721),and(not(isblank($A722)),$A722=$A721,$B722&lt;&gt;$B721)),"ID LISTS UNALIGNED",and($A722&lt;&gt;"",countif('5) Release_Track'!$F:$F,$A722)=0),"NO ISRC MATCH in Release_Track",and($B722&lt;&gt;"",countif('5) Release_Track'!$G:$G,$B722)=0),"NO CATALOG ID MATCH in Release_Track",iserror(vlookup($A722&amp;$B722,'5) Release_Track'!$F:$F&amp;'5) Release_Track'!$G:$G,1,0)),"NO ISRC-CATALOG ID pair MATCH in Release_Track" )</f>
        <v/>
      </c>
      <c r="E722" s="135"/>
      <c r="F722" s="20"/>
      <c r="G722" s="203"/>
      <c r="H722" s="143" t="str">
        <f t="shared" si="1"/>
        <v/>
      </c>
      <c r="I722" s="20"/>
      <c r="J722" s="20"/>
      <c r="K722" s="20"/>
    </row>
    <row r="723">
      <c r="B723" s="116"/>
      <c r="C723" s="143" t="str">
        <f t="array" ref="C723">ifs(and(isblank($A723),isblank($B723)),"", not(iserror(vlookup($A723&amp;$B723,'5) Release_Track'!$F:$F&amp;'5) Release_Track'!$G:$G,1,0))),vlookup($A723&amp;$B723,{'5) Release_Track'!$F:$F&amp;'5) Release_Track'!$G:$G,'5) Release_Track'!$H:$H},2,0), or(and(not(isblank($B723)),$B723=$B722,$A723&lt;&gt;$A722),and(not(isblank($A723)),$A723=$A722,$B723&lt;&gt;$B722)),"ID LISTS UNALIGNED",and($A723&lt;&gt;"",countif('5) Release_Track'!$F:$F,$A723)=0),"NO ISRC MATCH in Release_Track",and($B723&lt;&gt;"",countif('5) Release_Track'!$G:$G,$B723)=0),"NO CATALOG ID MATCH in Release_Track",iserror(vlookup($A723&amp;$B723,'5) Release_Track'!$F:$F&amp;'5) Release_Track'!$G:$G,1,0)),"NO ISRC-CATALOG ID pair MATCH in Release_Track" )</f>
        <v/>
      </c>
      <c r="D723" s="143" t="str">
        <f t="array" ref="D723">ifs(and(isblank($A723),isblank($B723)),"", not(iserror(vlookup($A723&amp;$B723,'5) Release_Track'!$F:$F&amp;'5) Release_Track'!$G:$G,1,0))),vlookup($A723&amp;$B723,{'5) Release_Track'!$F:$F&amp;'5) Release_Track'!$G:$G,'5) Release_Track'!$I:$I},2,0), or(and(not(isblank($B723)),$B723=$B722,$A723&lt;&gt;$A722),and(not(isblank($A723)),$A723=$A722,$B723&lt;&gt;$B722)),"ID LISTS UNALIGNED",and($A723&lt;&gt;"",countif('5) Release_Track'!$F:$F,$A723)=0),"NO ISRC MATCH in Release_Track",and($B723&lt;&gt;"",countif('5) Release_Track'!$G:$G,$B723)=0),"NO CATALOG ID MATCH in Release_Track",iserror(vlookup($A723&amp;$B723,'5) Release_Track'!$F:$F&amp;'5) Release_Track'!$G:$G,1,0)),"NO ISRC-CATALOG ID pair MATCH in Release_Track" )</f>
        <v/>
      </c>
      <c r="E723" s="135"/>
      <c r="F723" s="20"/>
      <c r="G723" s="203"/>
      <c r="H723" s="143" t="str">
        <f t="shared" si="1"/>
        <v/>
      </c>
      <c r="I723" s="20"/>
      <c r="J723" s="20"/>
      <c r="K723" s="20"/>
    </row>
    <row r="724">
      <c r="B724" s="116"/>
      <c r="C724" s="143" t="str">
        <f t="array" ref="C724">ifs(and(isblank($A724),isblank($B724)),"", not(iserror(vlookup($A724&amp;$B724,'5) Release_Track'!$F:$F&amp;'5) Release_Track'!$G:$G,1,0))),vlookup($A724&amp;$B724,{'5) Release_Track'!$F:$F&amp;'5) Release_Track'!$G:$G,'5) Release_Track'!$H:$H},2,0), or(and(not(isblank($B724)),$B724=$B723,$A724&lt;&gt;$A723),and(not(isblank($A724)),$A724=$A723,$B724&lt;&gt;$B723)),"ID LISTS UNALIGNED",and($A724&lt;&gt;"",countif('5) Release_Track'!$F:$F,$A724)=0),"NO ISRC MATCH in Release_Track",and($B724&lt;&gt;"",countif('5) Release_Track'!$G:$G,$B724)=0),"NO CATALOG ID MATCH in Release_Track",iserror(vlookup($A724&amp;$B724,'5) Release_Track'!$F:$F&amp;'5) Release_Track'!$G:$G,1,0)),"NO ISRC-CATALOG ID pair MATCH in Release_Track" )</f>
        <v/>
      </c>
      <c r="D724" s="143" t="str">
        <f t="array" ref="D724">ifs(and(isblank($A724),isblank($B724)),"", not(iserror(vlookup($A724&amp;$B724,'5) Release_Track'!$F:$F&amp;'5) Release_Track'!$G:$G,1,0))),vlookup($A724&amp;$B724,{'5) Release_Track'!$F:$F&amp;'5) Release_Track'!$G:$G,'5) Release_Track'!$I:$I},2,0), or(and(not(isblank($B724)),$B724=$B723,$A724&lt;&gt;$A723),and(not(isblank($A724)),$A724=$A723,$B724&lt;&gt;$B723)),"ID LISTS UNALIGNED",and($A724&lt;&gt;"",countif('5) Release_Track'!$F:$F,$A724)=0),"NO ISRC MATCH in Release_Track",and($B724&lt;&gt;"",countif('5) Release_Track'!$G:$G,$B724)=0),"NO CATALOG ID MATCH in Release_Track",iserror(vlookup($A724&amp;$B724,'5) Release_Track'!$F:$F&amp;'5) Release_Track'!$G:$G,1,0)),"NO ISRC-CATALOG ID pair MATCH in Release_Track" )</f>
        <v/>
      </c>
      <c r="E724" s="135"/>
      <c r="F724" s="20"/>
      <c r="G724" s="203"/>
      <c r="H724" s="143" t="str">
        <f t="shared" si="1"/>
        <v/>
      </c>
      <c r="I724" s="20"/>
      <c r="J724" s="20"/>
      <c r="K724" s="20"/>
    </row>
    <row r="725">
      <c r="B725" s="116"/>
      <c r="C725" s="143" t="str">
        <f t="array" ref="C725">ifs(and(isblank($A725),isblank($B725)),"", not(iserror(vlookup($A725&amp;$B725,'5) Release_Track'!$F:$F&amp;'5) Release_Track'!$G:$G,1,0))),vlookup($A725&amp;$B725,{'5) Release_Track'!$F:$F&amp;'5) Release_Track'!$G:$G,'5) Release_Track'!$H:$H},2,0), or(and(not(isblank($B725)),$B725=$B724,$A725&lt;&gt;$A724),and(not(isblank($A725)),$A725=$A724,$B725&lt;&gt;$B724)),"ID LISTS UNALIGNED",and($A725&lt;&gt;"",countif('5) Release_Track'!$F:$F,$A725)=0),"NO ISRC MATCH in Release_Track",and($B725&lt;&gt;"",countif('5) Release_Track'!$G:$G,$B725)=0),"NO CATALOG ID MATCH in Release_Track",iserror(vlookup($A725&amp;$B725,'5) Release_Track'!$F:$F&amp;'5) Release_Track'!$G:$G,1,0)),"NO ISRC-CATALOG ID pair MATCH in Release_Track" )</f>
        <v/>
      </c>
      <c r="D725" s="143" t="str">
        <f t="array" ref="D725">ifs(and(isblank($A725),isblank($B725)),"", not(iserror(vlookup($A725&amp;$B725,'5) Release_Track'!$F:$F&amp;'5) Release_Track'!$G:$G,1,0))),vlookup($A725&amp;$B725,{'5) Release_Track'!$F:$F&amp;'5) Release_Track'!$G:$G,'5) Release_Track'!$I:$I},2,0), or(and(not(isblank($B725)),$B725=$B724,$A725&lt;&gt;$A724),and(not(isblank($A725)),$A725=$A724,$B725&lt;&gt;$B724)),"ID LISTS UNALIGNED",and($A725&lt;&gt;"",countif('5) Release_Track'!$F:$F,$A725)=0),"NO ISRC MATCH in Release_Track",and($B725&lt;&gt;"",countif('5) Release_Track'!$G:$G,$B725)=0),"NO CATALOG ID MATCH in Release_Track",iserror(vlookup($A725&amp;$B725,'5) Release_Track'!$F:$F&amp;'5) Release_Track'!$G:$G,1,0)),"NO ISRC-CATALOG ID pair MATCH in Release_Track" )</f>
        <v/>
      </c>
      <c r="E725" s="135"/>
      <c r="F725" s="20"/>
      <c r="G725" s="203"/>
      <c r="H725" s="143" t="str">
        <f t="shared" si="1"/>
        <v/>
      </c>
      <c r="I725" s="20"/>
      <c r="J725" s="20"/>
      <c r="K725" s="20"/>
    </row>
    <row r="726">
      <c r="B726" s="116"/>
      <c r="C726" s="143" t="str">
        <f t="array" ref="C726">ifs(and(isblank($A726),isblank($B726)),"", not(iserror(vlookup($A726&amp;$B726,'5) Release_Track'!$F:$F&amp;'5) Release_Track'!$G:$G,1,0))),vlookup($A726&amp;$B726,{'5) Release_Track'!$F:$F&amp;'5) Release_Track'!$G:$G,'5) Release_Track'!$H:$H},2,0), or(and(not(isblank($B726)),$B726=$B725,$A726&lt;&gt;$A725),and(not(isblank($A726)),$A726=$A725,$B726&lt;&gt;$B725)),"ID LISTS UNALIGNED",and($A726&lt;&gt;"",countif('5) Release_Track'!$F:$F,$A726)=0),"NO ISRC MATCH in Release_Track",and($B726&lt;&gt;"",countif('5) Release_Track'!$G:$G,$B726)=0),"NO CATALOG ID MATCH in Release_Track",iserror(vlookup($A726&amp;$B726,'5) Release_Track'!$F:$F&amp;'5) Release_Track'!$G:$G,1,0)),"NO ISRC-CATALOG ID pair MATCH in Release_Track" )</f>
        <v/>
      </c>
      <c r="D726" s="143" t="str">
        <f t="array" ref="D726">ifs(and(isblank($A726),isblank($B726)),"", not(iserror(vlookup($A726&amp;$B726,'5) Release_Track'!$F:$F&amp;'5) Release_Track'!$G:$G,1,0))),vlookup($A726&amp;$B726,{'5) Release_Track'!$F:$F&amp;'5) Release_Track'!$G:$G,'5) Release_Track'!$I:$I},2,0), or(and(not(isblank($B726)),$B726=$B725,$A726&lt;&gt;$A725),and(not(isblank($A726)),$A726=$A725,$B726&lt;&gt;$B725)),"ID LISTS UNALIGNED",and($A726&lt;&gt;"",countif('5) Release_Track'!$F:$F,$A726)=0),"NO ISRC MATCH in Release_Track",and($B726&lt;&gt;"",countif('5) Release_Track'!$G:$G,$B726)=0),"NO CATALOG ID MATCH in Release_Track",iserror(vlookup($A726&amp;$B726,'5) Release_Track'!$F:$F&amp;'5) Release_Track'!$G:$G,1,0)),"NO ISRC-CATALOG ID pair MATCH in Release_Track" )</f>
        <v/>
      </c>
      <c r="E726" s="135"/>
      <c r="F726" s="20"/>
      <c r="G726" s="203"/>
      <c r="H726" s="143" t="str">
        <f t="shared" si="1"/>
        <v/>
      </c>
      <c r="I726" s="20"/>
      <c r="J726" s="20"/>
      <c r="K726" s="20"/>
    </row>
    <row r="727">
      <c r="B727" s="116"/>
      <c r="C727" s="143" t="str">
        <f t="array" ref="C727">ifs(and(isblank($A727),isblank($B727)),"", not(iserror(vlookup($A727&amp;$B727,'5) Release_Track'!$F:$F&amp;'5) Release_Track'!$G:$G,1,0))),vlookup($A727&amp;$B727,{'5) Release_Track'!$F:$F&amp;'5) Release_Track'!$G:$G,'5) Release_Track'!$H:$H},2,0), or(and(not(isblank($B727)),$B727=$B726,$A727&lt;&gt;$A726),and(not(isblank($A727)),$A727=$A726,$B727&lt;&gt;$B726)),"ID LISTS UNALIGNED",and($A727&lt;&gt;"",countif('5) Release_Track'!$F:$F,$A727)=0),"NO ISRC MATCH in Release_Track",and($B727&lt;&gt;"",countif('5) Release_Track'!$G:$G,$B727)=0),"NO CATALOG ID MATCH in Release_Track",iserror(vlookup($A727&amp;$B727,'5) Release_Track'!$F:$F&amp;'5) Release_Track'!$G:$G,1,0)),"NO ISRC-CATALOG ID pair MATCH in Release_Track" )</f>
        <v/>
      </c>
      <c r="D727" s="143" t="str">
        <f t="array" ref="D727">ifs(and(isblank($A727),isblank($B727)),"", not(iserror(vlookup($A727&amp;$B727,'5) Release_Track'!$F:$F&amp;'5) Release_Track'!$G:$G,1,0))),vlookup($A727&amp;$B727,{'5) Release_Track'!$F:$F&amp;'5) Release_Track'!$G:$G,'5) Release_Track'!$I:$I},2,0), or(and(not(isblank($B727)),$B727=$B726,$A727&lt;&gt;$A726),and(not(isblank($A727)),$A727=$A726,$B727&lt;&gt;$B726)),"ID LISTS UNALIGNED",and($A727&lt;&gt;"",countif('5) Release_Track'!$F:$F,$A727)=0),"NO ISRC MATCH in Release_Track",and($B727&lt;&gt;"",countif('5) Release_Track'!$G:$G,$B727)=0),"NO CATALOG ID MATCH in Release_Track",iserror(vlookup($A727&amp;$B727,'5) Release_Track'!$F:$F&amp;'5) Release_Track'!$G:$G,1,0)),"NO ISRC-CATALOG ID pair MATCH in Release_Track" )</f>
        <v/>
      </c>
      <c r="E727" s="135"/>
      <c r="F727" s="20"/>
      <c r="G727" s="203"/>
      <c r="H727" s="143" t="str">
        <f t="shared" si="1"/>
        <v/>
      </c>
      <c r="I727" s="20"/>
      <c r="J727" s="20"/>
      <c r="K727" s="20"/>
    </row>
    <row r="728">
      <c r="B728" s="116"/>
      <c r="C728" s="143" t="str">
        <f t="array" ref="C728">ifs(and(isblank($A728),isblank($B728)),"", not(iserror(vlookup($A728&amp;$B728,'5) Release_Track'!$F:$F&amp;'5) Release_Track'!$G:$G,1,0))),vlookup($A728&amp;$B728,{'5) Release_Track'!$F:$F&amp;'5) Release_Track'!$G:$G,'5) Release_Track'!$H:$H},2,0), or(and(not(isblank($B728)),$B728=$B727,$A728&lt;&gt;$A727),and(not(isblank($A728)),$A728=$A727,$B728&lt;&gt;$B727)),"ID LISTS UNALIGNED",and($A728&lt;&gt;"",countif('5) Release_Track'!$F:$F,$A728)=0),"NO ISRC MATCH in Release_Track",and($B728&lt;&gt;"",countif('5) Release_Track'!$G:$G,$B728)=0),"NO CATALOG ID MATCH in Release_Track",iserror(vlookup($A728&amp;$B728,'5) Release_Track'!$F:$F&amp;'5) Release_Track'!$G:$G,1,0)),"NO ISRC-CATALOG ID pair MATCH in Release_Track" )</f>
        <v/>
      </c>
      <c r="D728" s="143" t="str">
        <f t="array" ref="D728">ifs(and(isblank($A728),isblank($B728)),"", not(iserror(vlookup($A728&amp;$B728,'5) Release_Track'!$F:$F&amp;'5) Release_Track'!$G:$G,1,0))),vlookup($A728&amp;$B728,{'5) Release_Track'!$F:$F&amp;'5) Release_Track'!$G:$G,'5) Release_Track'!$I:$I},2,0), or(and(not(isblank($B728)),$B728=$B727,$A728&lt;&gt;$A727),and(not(isblank($A728)),$A728=$A727,$B728&lt;&gt;$B727)),"ID LISTS UNALIGNED",and($A728&lt;&gt;"",countif('5) Release_Track'!$F:$F,$A728)=0),"NO ISRC MATCH in Release_Track",and($B728&lt;&gt;"",countif('5) Release_Track'!$G:$G,$B728)=0),"NO CATALOG ID MATCH in Release_Track",iserror(vlookup($A728&amp;$B728,'5) Release_Track'!$F:$F&amp;'5) Release_Track'!$G:$G,1,0)),"NO ISRC-CATALOG ID pair MATCH in Release_Track" )</f>
        <v/>
      </c>
      <c r="E728" s="135"/>
      <c r="F728" s="20"/>
      <c r="G728" s="203"/>
      <c r="H728" s="143" t="str">
        <f t="shared" si="1"/>
        <v/>
      </c>
      <c r="I728" s="20"/>
      <c r="J728" s="20"/>
      <c r="K728" s="20"/>
    </row>
    <row r="729">
      <c r="B729" s="116"/>
      <c r="C729" s="143" t="str">
        <f t="array" ref="C729">ifs(and(isblank($A729),isblank($B729)),"", not(iserror(vlookup($A729&amp;$B729,'5) Release_Track'!$F:$F&amp;'5) Release_Track'!$G:$G,1,0))),vlookup($A729&amp;$B729,{'5) Release_Track'!$F:$F&amp;'5) Release_Track'!$G:$G,'5) Release_Track'!$H:$H},2,0), or(and(not(isblank($B729)),$B729=$B728,$A729&lt;&gt;$A728),and(not(isblank($A729)),$A729=$A728,$B729&lt;&gt;$B728)),"ID LISTS UNALIGNED",and($A729&lt;&gt;"",countif('5) Release_Track'!$F:$F,$A729)=0),"NO ISRC MATCH in Release_Track",and($B729&lt;&gt;"",countif('5) Release_Track'!$G:$G,$B729)=0),"NO CATALOG ID MATCH in Release_Track",iserror(vlookup($A729&amp;$B729,'5) Release_Track'!$F:$F&amp;'5) Release_Track'!$G:$G,1,0)),"NO ISRC-CATALOG ID pair MATCH in Release_Track" )</f>
        <v/>
      </c>
      <c r="D729" s="143" t="str">
        <f t="array" ref="D729">ifs(and(isblank($A729),isblank($B729)),"", not(iserror(vlookup($A729&amp;$B729,'5) Release_Track'!$F:$F&amp;'5) Release_Track'!$G:$G,1,0))),vlookup($A729&amp;$B729,{'5) Release_Track'!$F:$F&amp;'5) Release_Track'!$G:$G,'5) Release_Track'!$I:$I},2,0), or(and(not(isblank($B729)),$B729=$B728,$A729&lt;&gt;$A728),and(not(isblank($A729)),$A729=$A728,$B729&lt;&gt;$B728)),"ID LISTS UNALIGNED",and($A729&lt;&gt;"",countif('5) Release_Track'!$F:$F,$A729)=0),"NO ISRC MATCH in Release_Track",and($B729&lt;&gt;"",countif('5) Release_Track'!$G:$G,$B729)=0),"NO CATALOG ID MATCH in Release_Track",iserror(vlookup($A729&amp;$B729,'5) Release_Track'!$F:$F&amp;'5) Release_Track'!$G:$G,1,0)),"NO ISRC-CATALOG ID pair MATCH in Release_Track" )</f>
        <v/>
      </c>
      <c r="E729" s="135"/>
      <c r="F729" s="20"/>
      <c r="G729" s="203"/>
      <c r="H729" s="143" t="str">
        <f t="shared" si="1"/>
        <v/>
      </c>
      <c r="I729" s="20"/>
      <c r="J729" s="20"/>
      <c r="K729" s="20"/>
    </row>
    <row r="730">
      <c r="B730" s="116"/>
      <c r="C730" s="143" t="str">
        <f t="array" ref="C730">ifs(and(isblank($A730),isblank($B730)),"", not(iserror(vlookup($A730&amp;$B730,'5) Release_Track'!$F:$F&amp;'5) Release_Track'!$G:$G,1,0))),vlookup($A730&amp;$B730,{'5) Release_Track'!$F:$F&amp;'5) Release_Track'!$G:$G,'5) Release_Track'!$H:$H},2,0), or(and(not(isblank($B730)),$B730=$B729,$A730&lt;&gt;$A729),and(not(isblank($A730)),$A730=$A729,$B730&lt;&gt;$B729)),"ID LISTS UNALIGNED",and($A730&lt;&gt;"",countif('5) Release_Track'!$F:$F,$A730)=0),"NO ISRC MATCH in Release_Track",and($B730&lt;&gt;"",countif('5) Release_Track'!$G:$G,$B730)=0),"NO CATALOG ID MATCH in Release_Track",iserror(vlookup($A730&amp;$B730,'5) Release_Track'!$F:$F&amp;'5) Release_Track'!$G:$G,1,0)),"NO ISRC-CATALOG ID pair MATCH in Release_Track" )</f>
        <v/>
      </c>
      <c r="D730" s="143" t="str">
        <f t="array" ref="D730">ifs(and(isblank($A730),isblank($B730)),"", not(iserror(vlookup($A730&amp;$B730,'5) Release_Track'!$F:$F&amp;'5) Release_Track'!$G:$G,1,0))),vlookup($A730&amp;$B730,{'5) Release_Track'!$F:$F&amp;'5) Release_Track'!$G:$G,'5) Release_Track'!$I:$I},2,0), or(and(not(isblank($B730)),$B730=$B729,$A730&lt;&gt;$A729),and(not(isblank($A730)),$A730=$A729,$B730&lt;&gt;$B729)),"ID LISTS UNALIGNED",and($A730&lt;&gt;"",countif('5) Release_Track'!$F:$F,$A730)=0),"NO ISRC MATCH in Release_Track",and($B730&lt;&gt;"",countif('5) Release_Track'!$G:$G,$B730)=0),"NO CATALOG ID MATCH in Release_Track",iserror(vlookup($A730&amp;$B730,'5) Release_Track'!$F:$F&amp;'5) Release_Track'!$G:$G,1,0)),"NO ISRC-CATALOG ID pair MATCH in Release_Track" )</f>
        <v/>
      </c>
      <c r="E730" s="135"/>
      <c r="F730" s="20"/>
      <c r="G730" s="203"/>
      <c r="H730" s="143" t="str">
        <f t="shared" si="1"/>
        <v/>
      </c>
      <c r="I730" s="20"/>
      <c r="J730" s="20"/>
      <c r="K730" s="20"/>
    </row>
    <row r="731">
      <c r="B731" s="116"/>
      <c r="C731" s="143" t="str">
        <f t="array" ref="C731">ifs(and(isblank($A731),isblank($B731)),"", not(iserror(vlookup($A731&amp;$B731,'5) Release_Track'!$F:$F&amp;'5) Release_Track'!$G:$G,1,0))),vlookup($A731&amp;$B731,{'5) Release_Track'!$F:$F&amp;'5) Release_Track'!$G:$G,'5) Release_Track'!$H:$H},2,0), or(and(not(isblank($B731)),$B731=$B730,$A731&lt;&gt;$A730),and(not(isblank($A731)),$A731=$A730,$B731&lt;&gt;$B730)),"ID LISTS UNALIGNED",and($A731&lt;&gt;"",countif('5) Release_Track'!$F:$F,$A731)=0),"NO ISRC MATCH in Release_Track",and($B731&lt;&gt;"",countif('5) Release_Track'!$G:$G,$B731)=0),"NO CATALOG ID MATCH in Release_Track",iserror(vlookup($A731&amp;$B731,'5) Release_Track'!$F:$F&amp;'5) Release_Track'!$G:$G,1,0)),"NO ISRC-CATALOG ID pair MATCH in Release_Track" )</f>
        <v/>
      </c>
      <c r="D731" s="143" t="str">
        <f t="array" ref="D731">ifs(and(isblank($A731),isblank($B731)),"", not(iserror(vlookup($A731&amp;$B731,'5) Release_Track'!$F:$F&amp;'5) Release_Track'!$G:$G,1,0))),vlookup($A731&amp;$B731,{'5) Release_Track'!$F:$F&amp;'5) Release_Track'!$G:$G,'5) Release_Track'!$I:$I},2,0), or(and(not(isblank($B731)),$B731=$B730,$A731&lt;&gt;$A730),and(not(isblank($A731)),$A731=$A730,$B731&lt;&gt;$B730)),"ID LISTS UNALIGNED",and($A731&lt;&gt;"",countif('5) Release_Track'!$F:$F,$A731)=0),"NO ISRC MATCH in Release_Track",and($B731&lt;&gt;"",countif('5) Release_Track'!$G:$G,$B731)=0),"NO CATALOG ID MATCH in Release_Track",iserror(vlookup($A731&amp;$B731,'5) Release_Track'!$F:$F&amp;'5) Release_Track'!$G:$G,1,0)),"NO ISRC-CATALOG ID pair MATCH in Release_Track" )</f>
        <v/>
      </c>
      <c r="E731" s="135"/>
      <c r="F731" s="20"/>
      <c r="G731" s="203"/>
      <c r="H731" s="143" t="str">
        <f t="shared" si="1"/>
        <v/>
      </c>
      <c r="I731" s="20"/>
      <c r="J731" s="20"/>
      <c r="K731" s="20"/>
    </row>
    <row r="732">
      <c r="B732" s="116"/>
      <c r="C732" s="143" t="str">
        <f t="array" ref="C732">ifs(and(isblank($A732),isblank($B732)),"", not(iserror(vlookup($A732&amp;$B732,'5) Release_Track'!$F:$F&amp;'5) Release_Track'!$G:$G,1,0))),vlookup($A732&amp;$B732,{'5) Release_Track'!$F:$F&amp;'5) Release_Track'!$G:$G,'5) Release_Track'!$H:$H},2,0), or(and(not(isblank($B732)),$B732=$B731,$A732&lt;&gt;$A731),and(not(isblank($A732)),$A732=$A731,$B732&lt;&gt;$B731)),"ID LISTS UNALIGNED",and($A732&lt;&gt;"",countif('5) Release_Track'!$F:$F,$A732)=0),"NO ISRC MATCH in Release_Track",and($B732&lt;&gt;"",countif('5) Release_Track'!$G:$G,$B732)=0),"NO CATALOG ID MATCH in Release_Track",iserror(vlookup($A732&amp;$B732,'5) Release_Track'!$F:$F&amp;'5) Release_Track'!$G:$G,1,0)),"NO ISRC-CATALOG ID pair MATCH in Release_Track" )</f>
        <v/>
      </c>
      <c r="D732" s="143" t="str">
        <f t="array" ref="D732">ifs(and(isblank($A732),isblank($B732)),"", not(iserror(vlookup($A732&amp;$B732,'5) Release_Track'!$F:$F&amp;'5) Release_Track'!$G:$G,1,0))),vlookup($A732&amp;$B732,{'5) Release_Track'!$F:$F&amp;'5) Release_Track'!$G:$G,'5) Release_Track'!$I:$I},2,0), or(and(not(isblank($B732)),$B732=$B731,$A732&lt;&gt;$A731),and(not(isblank($A732)),$A732=$A731,$B732&lt;&gt;$B731)),"ID LISTS UNALIGNED",and($A732&lt;&gt;"",countif('5) Release_Track'!$F:$F,$A732)=0),"NO ISRC MATCH in Release_Track",and($B732&lt;&gt;"",countif('5) Release_Track'!$G:$G,$B732)=0),"NO CATALOG ID MATCH in Release_Track",iserror(vlookup($A732&amp;$B732,'5) Release_Track'!$F:$F&amp;'5) Release_Track'!$G:$G,1,0)),"NO ISRC-CATALOG ID pair MATCH in Release_Track" )</f>
        <v/>
      </c>
      <c r="E732" s="135"/>
      <c r="F732" s="20"/>
      <c r="G732" s="203"/>
      <c r="H732" s="143" t="str">
        <f t="shared" si="1"/>
        <v/>
      </c>
      <c r="I732" s="20"/>
      <c r="J732" s="20"/>
      <c r="K732" s="20"/>
    </row>
    <row r="733">
      <c r="B733" s="116"/>
      <c r="C733" s="143" t="str">
        <f t="array" ref="C733">ifs(and(isblank($A733),isblank($B733)),"", not(iserror(vlookup($A733&amp;$B733,'5) Release_Track'!$F:$F&amp;'5) Release_Track'!$G:$G,1,0))),vlookup($A733&amp;$B733,{'5) Release_Track'!$F:$F&amp;'5) Release_Track'!$G:$G,'5) Release_Track'!$H:$H},2,0), or(and(not(isblank($B733)),$B733=$B732,$A733&lt;&gt;$A732),and(not(isblank($A733)),$A733=$A732,$B733&lt;&gt;$B732)),"ID LISTS UNALIGNED",and($A733&lt;&gt;"",countif('5) Release_Track'!$F:$F,$A733)=0),"NO ISRC MATCH in Release_Track",and($B733&lt;&gt;"",countif('5) Release_Track'!$G:$G,$B733)=0),"NO CATALOG ID MATCH in Release_Track",iserror(vlookup($A733&amp;$B733,'5) Release_Track'!$F:$F&amp;'5) Release_Track'!$G:$G,1,0)),"NO ISRC-CATALOG ID pair MATCH in Release_Track" )</f>
        <v/>
      </c>
      <c r="D733" s="143" t="str">
        <f t="array" ref="D733">ifs(and(isblank($A733),isblank($B733)),"", not(iserror(vlookup($A733&amp;$B733,'5) Release_Track'!$F:$F&amp;'5) Release_Track'!$G:$G,1,0))),vlookup($A733&amp;$B733,{'5) Release_Track'!$F:$F&amp;'5) Release_Track'!$G:$G,'5) Release_Track'!$I:$I},2,0), or(and(not(isblank($B733)),$B733=$B732,$A733&lt;&gt;$A732),and(not(isblank($A733)),$A733=$A732,$B733&lt;&gt;$B732)),"ID LISTS UNALIGNED",and($A733&lt;&gt;"",countif('5) Release_Track'!$F:$F,$A733)=0),"NO ISRC MATCH in Release_Track",and($B733&lt;&gt;"",countif('5) Release_Track'!$G:$G,$B733)=0),"NO CATALOG ID MATCH in Release_Track",iserror(vlookup($A733&amp;$B733,'5) Release_Track'!$F:$F&amp;'5) Release_Track'!$G:$G,1,0)),"NO ISRC-CATALOG ID pair MATCH in Release_Track" )</f>
        <v/>
      </c>
      <c r="E733" s="135"/>
      <c r="F733" s="20"/>
      <c r="G733" s="203"/>
      <c r="H733" s="143" t="str">
        <f t="shared" si="1"/>
        <v/>
      </c>
      <c r="I733" s="20"/>
      <c r="J733" s="20"/>
      <c r="K733" s="20"/>
    </row>
    <row r="734">
      <c r="B734" s="116"/>
      <c r="C734" s="143" t="str">
        <f t="array" ref="C734">ifs(and(isblank($A734),isblank($B734)),"", not(iserror(vlookup($A734&amp;$B734,'5) Release_Track'!$F:$F&amp;'5) Release_Track'!$G:$G,1,0))),vlookup($A734&amp;$B734,{'5) Release_Track'!$F:$F&amp;'5) Release_Track'!$G:$G,'5) Release_Track'!$H:$H},2,0), or(and(not(isblank($B734)),$B734=$B733,$A734&lt;&gt;$A733),and(not(isblank($A734)),$A734=$A733,$B734&lt;&gt;$B733)),"ID LISTS UNALIGNED",and($A734&lt;&gt;"",countif('5) Release_Track'!$F:$F,$A734)=0),"NO ISRC MATCH in Release_Track",and($B734&lt;&gt;"",countif('5) Release_Track'!$G:$G,$B734)=0),"NO CATALOG ID MATCH in Release_Track",iserror(vlookup($A734&amp;$B734,'5) Release_Track'!$F:$F&amp;'5) Release_Track'!$G:$G,1,0)),"NO ISRC-CATALOG ID pair MATCH in Release_Track" )</f>
        <v/>
      </c>
      <c r="D734" s="143" t="str">
        <f t="array" ref="D734">ifs(and(isblank($A734),isblank($B734)),"", not(iserror(vlookup($A734&amp;$B734,'5) Release_Track'!$F:$F&amp;'5) Release_Track'!$G:$G,1,0))),vlookup($A734&amp;$B734,{'5) Release_Track'!$F:$F&amp;'5) Release_Track'!$G:$G,'5) Release_Track'!$I:$I},2,0), or(and(not(isblank($B734)),$B734=$B733,$A734&lt;&gt;$A733),and(not(isblank($A734)),$A734=$A733,$B734&lt;&gt;$B733)),"ID LISTS UNALIGNED",and($A734&lt;&gt;"",countif('5) Release_Track'!$F:$F,$A734)=0),"NO ISRC MATCH in Release_Track",and($B734&lt;&gt;"",countif('5) Release_Track'!$G:$G,$B734)=0),"NO CATALOG ID MATCH in Release_Track",iserror(vlookup($A734&amp;$B734,'5) Release_Track'!$F:$F&amp;'5) Release_Track'!$G:$G,1,0)),"NO ISRC-CATALOG ID pair MATCH in Release_Track" )</f>
        <v/>
      </c>
      <c r="E734" s="135"/>
      <c r="F734" s="20"/>
      <c r="G734" s="203"/>
      <c r="H734" s="143" t="str">
        <f t="shared" si="1"/>
        <v/>
      </c>
      <c r="I734" s="20"/>
      <c r="J734" s="20"/>
      <c r="K734" s="20"/>
    </row>
    <row r="735">
      <c r="B735" s="116"/>
      <c r="C735" s="143" t="str">
        <f t="array" ref="C735">ifs(and(isblank($A735),isblank($B735)),"", not(iserror(vlookup($A735&amp;$B735,'5) Release_Track'!$F:$F&amp;'5) Release_Track'!$G:$G,1,0))),vlookup($A735&amp;$B735,{'5) Release_Track'!$F:$F&amp;'5) Release_Track'!$G:$G,'5) Release_Track'!$H:$H},2,0), or(and(not(isblank($B735)),$B735=$B734,$A735&lt;&gt;$A734),and(not(isblank($A735)),$A735=$A734,$B735&lt;&gt;$B734)),"ID LISTS UNALIGNED",and($A735&lt;&gt;"",countif('5) Release_Track'!$F:$F,$A735)=0),"NO ISRC MATCH in Release_Track",and($B735&lt;&gt;"",countif('5) Release_Track'!$G:$G,$B735)=0),"NO CATALOG ID MATCH in Release_Track",iserror(vlookup($A735&amp;$B735,'5) Release_Track'!$F:$F&amp;'5) Release_Track'!$G:$G,1,0)),"NO ISRC-CATALOG ID pair MATCH in Release_Track" )</f>
        <v/>
      </c>
      <c r="D735" s="143" t="str">
        <f t="array" ref="D735">ifs(and(isblank($A735),isblank($B735)),"", not(iserror(vlookup($A735&amp;$B735,'5) Release_Track'!$F:$F&amp;'5) Release_Track'!$G:$G,1,0))),vlookup($A735&amp;$B735,{'5) Release_Track'!$F:$F&amp;'5) Release_Track'!$G:$G,'5) Release_Track'!$I:$I},2,0), or(and(not(isblank($B735)),$B735=$B734,$A735&lt;&gt;$A734),and(not(isblank($A735)),$A735=$A734,$B735&lt;&gt;$B734)),"ID LISTS UNALIGNED",and($A735&lt;&gt;"",countif('5) Release_Track'!$F:$F,$A735)=0),"NO ISRC MATCH in Release_Track",and($B735&lt;&gt;"",countif('5) Release_Track'!$G:$G,$B735)=0),"NO CATALOG ID MATCH in Release_Track",iserror(vlookup($A735&amp;$B735,'5) Release_Track'!$F:$F&amp;'5) Release_Track'!$G:$G,1,0)),"NO ISRC-CATALOG ID pair MATCH in Release_Track" )</f>
        <v/>
      </c>
      <c r="E735" s="135"/>
      <c r="F735" s="20"/>
      <c r="G735" s="203"/>
      <c r="H735" s="143" t="str">
        <f t="shared" si="1"/>
        <v/>
      </c>
      <c r="I735" s="20"/>
      <c r="J735" s="20"/>
      <c r="K735" s="20"/>
    </row>
    <row r="736">
      <c r="B736" s="116"/>
      <c r="C736" s="143" t="str">
        <f t="array" ref="C736">ifs(and(isblank($A736),isblank($B736)),"", not(iserror(vlookup($A736&amp;$B736,'5) Release_Track'!$F:$F&amp;'5) Release_Track'!$G:$G,1,0))),vlookup($A736&amp;$B736,{'5) Release_Track'!$F:$F&amp;'5) Release_Track'!$G:$G,'5) Release_Track'!$H:$H},2,0), or(and(not(isblank($B736)),$B736=$B735,$A736&lt;&gt;$A735),and(not(isblank($A736)),$A736=$A735,$B736&lt;&gt;$B735)),"ID LISTS UNALIGNED",and($A736&lt;&gt;"",countif('5) Release_Track'!$F:$F,$A736)=0),"NO ISRC MATCH in Release_Track",and($B736&lt;&gt;"",countif('5) Release_Track'!$G:$G,$B736)=0),"NO CATALOG ID MATCH in Release_Track",iserror(vlookup($A736&amp;$B736,'5) Release_Track'!$F:$F&amp;'5) Release_Track'!$G:$G,1,0)),"NO ISRC-CATALOG ID pair MATCH in Release_Track" )</f>
        <v/>
      </c>
      <c r="D736" s="143" t="str">
        <f t="array" ref="D736">ifs(and(isblank($A736),isblank($B736)),"", not(iserror(vlookup($A736&amp;$B736,'5) Release_Track'!$F:$F&amp;'5) Release_Track'!$G:$G,1,0))),vlookup($A736&amp;$B736,{'5) Release_Track'!$F:$F&amp;'5) Release_Track'!$G:$G,'5) Release_Track'!$I:$I},2,0), or(and(not(isblank($B736)),$B736=$B735,$A736&lt;&gt;$A735),and(not(isblank($A736)),$A736=$A735,$B736&lt;&gt;$B735)),"ID LISTS UNALIGNED",and($A736&lt;&gt;"",countif('5) Release_Track'!$F:$F,$A736)=0),"NO ISRC MATCH in Release_Track",and($B736&lt;&gt;"",countif('5) Release_Track'!$G:$G,$B736)=0),"NO CATALOG ID MATCH in Release_Track",iserror(vlookup($A736&amp;$B736,'5) Release_Track'!$F:$F&amp;'5) Release_Track'!$G:$G,1,0)),"NO ISRC-CATALOG ID pair MATCH in Release_Track" )</f>
        <v/>
      </c>
      <c r="E736" s="135"/>
      <c r="F736" s="20"/>
      <c r="G736" s="203"/>
      <c r="H736" s="143" t="str">
        <f t="shared" si="1"/>
        <v/>
      </c>
      <c r="I736" s="20"/>
      <c r="J736" s="20"/>
      <c r="K736" s="20"/>
    </row>
    <row r="737">
      <c r="B737" s="116"/>
      <c r="C737" s="143" t="str">
        <f t="array" ref="C737">ifs(and(isblank($A737),isblank($B737)),"", not(iserror(vlookup($A737&amp;$B737,'5) Release_Track'!$F:$F&amp;'5) Release_Track'!$G:$G,1,0))),vlookup($A737&amp;$B737,{'5) Release_Track'!$F:$F&amp;'5) Release_Track'!$G:$G,'5) Release_Track'!$H:$H},2,0), or(and(not(isblank($B737)),$B737=$B736,$A737&lt;&gt;$A736),and(not(isblank($A737)),$A737=$A736,$B737&lt;&gt;$B736)),"ID LISTS UNALIGNED",and($A737&lt;&gt;"",countif('5) Release_Track'!$F:$F,$A737)=0),"NO ISRC MATCH in Release_Track",and($B737&lt;&gt;"",countif('5) Release_Track'!$G:$G,$B737)=0),"NO CATALOG ID MATCH in Release_Track",iserror(vlookup($A737&amp;$B737,'5) Release_Track'!$F:$F&amp;'5) Release_Track'!$G:$G,1,0)),"NO ISRC-CATALOG ID pair MATCH in Release_Track" )</f>
        <v/>
      </c>
      <c r="D737" s="143" t="str">
        <f t="array" ref="D737">ifs(and(isblank($A737),isblank($B737)),"", not(iserror(vlookup($A737&amp;$B737,'5) Release_Track'!$F:$F&amp;'5) Release_Track'!$G:$G,1,0))),vlookup($A737&amp;$B737,{'5) Release_Track'!$F:$F&amp;'5) Release_Track'!$G:$G,'5) Release_Track'!$I:$I},2,0), or(and(not(isblank($B737)),$B737=$B736,$A737&lt;&gt;$A736),and(not(isblank($A737)),$A737=$A736,$B737&lt;&gt;$B736)),"ID LISTS UNALIGNED",and($A737&lt;&gt;"",countif('5) Release_Track'!$F:$F,$A737)=0),"NO ISRC MATCH in Release_Track",and($B737&lt;&gt;"",countif('5) Release_Track'!$G:$G,$B737)=0),"NO CATALOG ID MATCH in Release_Track",iserror(vlookup($A737&amp;$B737,'5) Release_Track'!$F:$F&amp;'5) Release_Track'!$G:$G,1,0)),"NO ISRC-CATALOG ID pair MATCH in Release_Track" )</f>
        <v/>
      </c>
      <c r="E737" s="135"/>
      <c r="F737" s="20"/>
      <c r="G737" s="203"/>
      <c r="H737" s="143" t="str">
        <f t="shared" si="1"/>
        <v/>
      </c>
      <c r="I737" s="20"/>
      <c r="J737" s="20"/>
      <c r="K737" s="20"/>
    </row>
    <row r="738">
      <c r="B738" s="116"/>
      <c r="C738" s="143" t="str">
        <f t="array" ref="C738">ifs(and(isblank($A738),isblank($B738)),"", not(iserror(vlookup($A738&amp;$B738,'5) Release_Track'!$F:$F&amp;'5) Release_Track'!$G:$G,1,0))),vlookup($A738&amp;$B738,{'5) Release_Track'!$F:$F&amp;'5) Release_Track'!$G:$G,'5) Release_Track'!$H:$H},2,0), or(and(not(isblank($B738)),$B738=$B737,$A738&lt;&gt;$A737),and(not(isblank($A738)),$A738=$A737,$B738&lt;&gt;$B737)),"ID LISTS UNALIGNED",and($A738&lt;&gt;"",countif('5) Release_Track'!$F:$F,$A738)=0),"NO ISRC MATCH in Release_Track",and($B738&lt;&gt;"",countif('5) Release_Track'!$G:$G,$B738)=0),"NO CATALOG ID MATCH in Release_Track",iserror(vlookup($A738&amp;$B738,'5) Release_Track'!$F:$F&amp;'5) Release_Track'!$G:$G,1,0)),"NO ISRC-CATALOG ID pair MATCH in Release_Track" )</f>
        <v/>
      </c>
      <c r="D738" s="143" t="str">
        <f t="array" ref="D738">ifs(and(isblank($A738),isblank($B738)),"", not(iserror(vlookup($A738&amp;$B738,'5) Release_Track'!$F:$F&amp;'5) Release_Track'!$G:$G,1,0))),vlookup($A738&amp;$B738,{'5) Release_Track'!$F:$F&amp;'5) Release_Track'!$G:$G,'5) Release_Track'!$I:$I},2,0), or(and(not(isblank($B738)),$B738=$B737,$A738&lt;&gt;$A737),and(not(isblank($A738)),$A738=$A737,$B738&lt;&gt;$B737)),"ID LISTS UNALIGNED",and($A738&lt;&gt;"",countif('5) Release_Track'!$F:$F,$A738)=0),"NO ISRC MATCH in Release_Track",and($B738&lt;&gt;"",countif('5) Release_Track'!$G:$G,$B738)=0),"NO CATALOG ID MATCH in Release_Track",iserror(vlookup($A738&amp;$B738,'5) Release_Track'!$F:$F&amp;'5) Release_Track'!$G:$G,1,0)),"NO ISRC-CATALOG ID pair MATCH in Release_Track" )</f>
        <v/>
      </c>
      <c r="E738" s="135"/>
      <c r="F738" s="20"/>
      <c r="G738" s="203"/>
      <c r="H738" s="143" t="str">
        <f t="shared" si="1"/>
        <v/>
      </c>
      <c r="I738" s="20"/>
      <c r="J738" s="20"/>
      <c r="K738" s="20"/>
    </row>
    <row r="739">
      <c r="B739" s="116"/>
      <c r="C739" s="143" t="str">
        <f t="array" ref="C739">ifs(and(isblank($A739),isblank($B739)),"", not(iserror(vlookup($A739&amp;$B739,'5) Release_Track'!$F:$F&amp;'5) Release_Track'!$G:$G,1,0))),vlookup($A739&amp;$B739,{'5) Release_Track'!$F:$F&amp;'5) Release_Track'!$G:$G,'5) Release_Track'!$H:$H},2,0), or(and(not(isblank($B739)),$B739=$B738,$A739&lt;&gt;$A738),and(not(isblank($A739)),$A739=$A738,$B739&lt;&gt;$B738)),"ID LISTS UNALIGNED",and($A739&lt;&gt;"",countif('5) Release_Track'!$F:$F,$A739)=0),"NO ISRC MATCH in Release_Track",and($B739&lt;&gt;"",countif('5) Release_Track'!$G:$G,$B739)=0),"NO CATALOG ID MATCH in Release_Track",iserror(vlookup($A739&amp;$B739,'5) Release_Track'!$F:$F&amp;'5) Release_Track'!$G:$G,1,0)),"NO ISRC-CATALOG ID pair MATCH in Release_Track" )</f>
        <v/>
      </c>
      <c r="D739" s="143" t="str">
        <f t="array" ref="D739">ifs(and(isblank($A739),isblank($B739)),"", not(iserror(vlookup($A739&amp;$B739,'5) Release_Track'!$F:$F&amp;'5) Release_Track'!$G:$G,1,0))),vlookup($A739&amp;$B739,{'5) Release_Track'!$F:$F&amp;'5) Release_Track'!$G:$G,'5) Release_Track'!$I:$I},2,0), or(and(not(isblank($B739)),$B739=$B738,$A739&lt;&gt;$A738),and(not(isblank($A739)),$A739=$A738,$B739&lt;&gt;$B738)),"ID LISTS UNALIGNED",and($A739&lt;&gt;"",countif('5) Release_Track'!$F:$F,$A739)=0),"NO ISRC MATCH in Release_Track",and($B739&lt;&gt;"",countif('5) Release_Track'!$G:$G,$B739)=0),"NO CATALOG ID MATCH in Release_Track",iserror(vlookup($A739&amp;$B739,'5) Release_Track'!$F:$F&amp;'5) Release_Track'!$G:$G,1,0)),"NO ISRC-CATALOG ID pair MATCH in Release_Track" )</f>
        <v/>
      </c>
      <c r="E739" s="135"/>
      <c r="F739" s="20"/>
      <c r="G739" s="203"/>
      <c r="H739" s="143" t="str">
        <f t="shared" si="1"/>
        <v/>
      </c>
      <c r="I739" s="20"/>
      <c r="J739" s="20"/>
      <c r="K739" s="20"/>
    </row>
    <row r="740">
      <c r="B740" s="116"/>
      <c r="C740" s="143" t="str">
        <f t="array" ref="C740">ifs(and(isblank($A740),isblank($B740)),"", not(iserror(vlookup($A740&amp;$B740,'5) Release_Track'!$F:$F&amp;'5) Release_Track'!$G:$G,1,0))),vlookup($A740&amp;$B740,{'5) Release_Track'!$F:$F&amp;'5) Release_Track'!$G:$G,'5) Release_Track'!$H:$H},2,0), or(and(not(isblank($B740)),$B740=$B739,$A740&lt;&gt;$A739),and(not(isblank($A740)),$A740=$A739,$B740&lt;&gt;$B739)),"ID LISTS UNALIGNED",and($A740&lt;&gt;"",countif('5) Release_Track'!$F:$F,$A740)=0),"NO ISRC MATCH in Release_Track",and($B740&lt;&gt;"",countif('5) Release_Track'!$G:$G,$B740)=0),"NO CATALOG ID MATCH in Release_Track",iserror(vlookup($A740&amp;$B740,'5) Release_Track'!$F:$F&amp;'5) Release_Track'!$G:$G,1,0)),"NO ISRC-CATALOG ID pair MATCH in Release_Track" )</f>
        <v/>
      </c>
      <c r="D740" s="143" t="str">
        <f t="array" ref="D740">ifs(and(isblank($A740),isblank($B740)),"", not(iserror(vlookup($A740&amp;$B740,'5) Release_Track'!$F:$F&amp;'5) Release_Track'!$G:$G,1,0))),vlookup($A740&amp;$B740,{'5) Release_Track'!$F:$F&amp;'5) Release_Track'!$G:$G,'5) Release_Track'!$I:$I},2,0), or(and(not(isblank($B740)),$B740=$B739,$A740&lt;&gt;$A739),and(not(isblank($A740)),$A740=$A739,$B740&lt;&gt;$B739)),"ID LISTS UNALIGNED",and($A740&lt;&gt;"",countif('5) Release_Track'!$F:$F,$A740)=0),"NO ISRC MATCH in Release_Track",and($B740&lt;&gt;"",countif('5) Release_Track'!$G:$G,$B740)=0),"NO CATALOG ID MATCH in Release_Track",iserror(vlookup($A740&amp;$B740,'5) Release_Track'!$F:$F&amp;'5) Release_Track'!$G:$G,1,0)),"NO ISRC-CATALOG ID pair MATCH in Release_Track" )</f>
        <v/>
      </c>
      <c r="E740" s="135"/>
      <c r="F740" s="20"/>
      <c r="G740" s="203"/>
      <c r="H740" s="143" t="str">
        <f t="shared" si="1"/>
        <v/>
      </c>
      <c r="I740" s="20"/>
      <c r="J740" s="20"/>
      <c r="K740" s="20"/>
    </row>
    <row r="741">
      <c r="B741" s="116"/>
      <c r="C741" s="143" t="str">
        <f t="array" ref="C741">ifs(and(isblank($A741),isblank($B741)),"", not(iserror(vlookup($A741&amp;$B741,'5) Release_Track'!$F:$F&amp;'5) Release_Track'!$G:$G,1,0))),vlookup($A741&amp;$B741,{'5) Release_Track'!$F:$F&amp;'5) Release_Track'!$G:$G,'5) Release_Track'!$H:$H},2,0), or(and(not(isblank($B741)),$B741=$B740,$A741&lt;&gt;$A740),and(not(isblank($A741)),$A741=$A740,$B741&lt;&gt;$B740)),"ID LISTS UNALIGNED",and($A741&lt;&gt;"",countif('5) Release_Track'!$F:$F,$A741)=0),"NO ISRC MATCH in Release_Track",and($B741&lt;&gt;"",countif('5) Release_Track'!$G:$G,$B741)=0),"NO CATALOG ID MATCH in Release_Track",iserror(vlookup($A741&amp;$B741,'5) Release_Track'!$F:$F&amp;'5) Release_Track'!$G:$G,1,0)),"NO ISRC-CATALOG ID pair MATCH in Release_Track" )</f>
        <v/>
      </c>
      <c r="D741" s="143" t="str">
        <f t="array" ref="D741">ifs(and(isblank($A741),isblank($B741)),"", not(iserror(vlookup($A741&amp;$B741,'5) Release_Track'!$F:$F&amp;'5) Release_Track'!$G:$G,1,0))),vlookup($A741&amp;$B741,{'5) Release_Track'!$F:$F&amp;'5) Release_Track'!$G:$G,'5) Release_Track'!$I:$I},2,0), or(and(not(isblank($B741)),$B741=$B740,$A741&lt;&gt;$A740),and(not(isblank($A741)),$A741=$A740,$B741&lt;&gt;$B740)),"ID LISTS UNALIGNED",and($A741&lt;&gt;"",countif('5) Release_Track'!$F:$F,$A741)=0),"NO ISRC MATCH in Release_Track",and($B741&lt;&gt;"",countif('5) Release_Track'!$G:$G,$B741)=0),"NO CATALOG ID MATCH in Release_Track",iserror(vlookup($A741&amp;$B741,'5) Release_Track'!$F:$F&amp;'5) Release_Track'!$G:$G,1,0)),"NO ISRC-CATALOG ID pair MATCH in Release_Track" )</f>
        <v/>
      </c>
      <c r="E741" s="135"/>
      <c r="F741" s="20"/>
      <c r="G741" s="203"/>
      <c r="H741" s="143" t="str">
        <f t="shared" si="1"/>
        <v/>
      </c>
      <c r="I741" s="20"/>
      <c r="J741" s="20"/>
      <c r="K741" s="20"/>
    </row>
    <row r="742">
      <c r="B742" s="116"/>
      <c r="C742" s="143" t="str">
        <f t="array" ref="C742">ifs(and(isblank($A742),isblank($B742)),"", not(iserror(vlookup($A742&amp;$B742,'5) Release_Track'!$F:$F&amp;'5) Release_Track'!$G:$G,1,0))),vlookup($A742&amp;$B742,{'5) Release_Track'!$F:$F&amp;'5) Release_Track'!$G:$G,'5) Release_Track'!$H:$H},2,0), or(and(not(isblank($B742)),$B742=$B741,$A742&lt;&gt;$A741),and(not(isblank($A742)),$A742=$A741,$B742&lt;&gt;$B741)),"ID LISTS UNALIGNED",and($A742&lt;&gt;"",countif('5) Release_Track'!$F:$F,$A742)=0),"NO ISRC MATCH in Release_Track",and($B742&lt;&gt;"",countif('5) Release_Track'!$G:$G,$B742)=0),"NO CATALOG ID MATCH in Release_Track",iserror(vlookup($A742&amp;$B742,'5) Release_Track'!$F:$F&amp;'5) Release_Track'!$G:$G,1,0)),"NO ISRC-CATALOG ID pair MATCH in Release_Track" )</f>
        <v/>
      </c>
      <c r="D742" s="143" t="str">
        <f t="array" ref="D742">ifs(and(isblank($A742),isblank($B742)),"", not(iserror(vlookup($A742&amp;$B742,'5) Release_Track'!$F:$F&amp;'5) Release_Track'!$G:$G,1,0))),vlookup($A742&amp;$B742,{'5) Release_Track'!$F:$F&amp;'5) Release_Track'!$G:$G,'5) Release_Track'!$I:$I},2,0), or(and(not(isblank($B742)),$B742=$B741,$A742&lt;&gt;$A741),and(not(isblank($A742)),$A742=$A741,$B742&lt;&gt;$B741)),"ID LISTS UNALIGNED",and($A742&lt;&gt;"",countif('5) Release_Track'!$F:$F,$A742)=0),"NO ISRC MATCH in Release_Track",and($B742&lt;&gt;"",countif('5) Release_Track'!$G:$G,$B742)=0),"NO CATALOG ID MATCH in Release_Track",iserror(vlookup($A742&amp;$B742,'5) Release_Track'!$F:$F&amp;'5) Release_Track'!$G:$G,1,0)),"NO ISRC-CATALOG ID pair MATCH in Release_Track" )</f>
        <v/>
      </c>
      <c r="E742" s="135"/>
      <c r="F742" s="20"/>
      <c r="G742" s="203"/>
      <c r="H742" s="143" t="str">
        <f t="shared" si="1"/>
        <v/>
      </c>
      <c r="I742" s="20"/>
      <c r="J742" s="20"/>
      <c r="K742" s="20"/>
    </row>
    <row r="743">
      <c r="B743" s="116"/>
      <c r="C743" s="143" t="str">
        <f t="array" ref="C743">ifs(and(isblank($A743),isblank($B743)),"", not(iserror(vlookup($A743&amp;$B743,'5) Release_Track'!$F:$F&amp;'5) Release_Track'!$G:$G,1,0))),vlookup($A743&amp;$B743,{'5) Release_Track'!$F:$F&amp;'5) Release_Track'!$G:$G,'5) Release_Track'!$H:$H},2,0), or(and(not(isblank($B743)),$B743=$B742,$A743&lt;&gt;$A742),and(not(isblank($A743)),$A743=$A742,$B743&lt;&gt;$B742)),"ID LISTS UNALIGNED",and($A743&lt;&gt;"",countif('5) Release_Track'!$F:$F,$A743)=0),"NO ISRC MATCH in Release_Track",and($B743&lt;&gt;"",countif('5) Release_Track'!$G:$G,$B743)=0),"NO CATALOG ID MATCH in Release_Track",iserror(vlookup($A743&amp;$B743,'5) Release_Track'!$F:$F&amp;'5) Release_Track'!$G:$G,1,0)),"NO ISRC-CATALOG ID pair MATCH in Release_Track" )</f>
        <v/>
      </c>
      <c r="D743" s="143" t="str">
        <f t="array" ref="D743">ifs(and(isblank($A743),isblank($B743)),"", not(iserror(vlookup($A743&amp;$B743,'5) Release_Track'!$F:$F&amp;'5) Release_Track'!$G:$G,1,0))),vlookup($A743&amp;$B743,{'5) Release_Track'!$F:$F&amp;'5) Release_Track'!$G:$G,'5) Release_Track'!$I:$I},2,0), or(and(not(isblank($B743)),$B743=$B742,$A743&lt;&gt;$A742),and(not(isblank($A743)),$A743=$A742,$B743&lt;&gt;$B742)),"ID LISTS UNALIGNED",and($A743&lt;&gt;"",countif('5) Release_Track'!$F:$F,$A743)=0),"NO ISRC MATCH in Release_Track",and($B743&lt;&gt;"",countif('5) Release_Track'!$G:$G,$B743)=0),"NO CATALOG ID MATCH in Release_Track",iserror(vlookup($A743&amp;$B743,'5) Release_Track'!$F:$F&amp;'5) Release_Track'!$G:$G,1,0)),"NO ISRC-CATALOG ID pair MATCH in Release_Track" )</f>
        <v/>
      </c>
      <c r="E743" s="135"/>
      <c r="F743" s="20"/>
      <c r="G743" s="203"/>
      <c r="H743" s="143" t="str">
        <f t="shared" si="1"/>
        <v/>
      </c>
      <c r="I743" s="20"/>
      <c r="J743" s="20"/>
      <c r="K743" s="20"/>
    </row>
    <row r="744">
      <c r="B744" s="116"/>
      <c r="C744" s="143" t="str">
        <f t="array" ref="C744">ifs(and(isblank($A744),isblank($B744)),"", not(iserror(vlookup($A744&amp;$B744,'5) Release_Track'!$F:$F&amp;'5) Release_Track'!$G:$G,1,0))),vlookup($A744&amp;$B744,{'5) Release_Track'!$F:$F&amp;'5) Release_Track'!$G:$G,'5) Release_Track'!$H:$H},2,0), or(and(not(isblank($B744)),$B744=$B743,$A744&lt;&gt;$A743),and(not(isblank($A744)),$A744=$A743,$B744&lt;&gt;$B743)),"ID LISTS UNALIGNED",and($A744&lt;&gt;"",countif('5) Release_Track'!$F:$F,$A744)=0),"NO ISRC MATCH in Release_Track",and($B744&lt;&gt;"",countif('5) Release_Track'!$G:$G,$B744)=0),"NO CATALOG ID MATCH in Release_Track",iserror(vlookup($A744&amp;$B744,'5) Release_Track'!$F:$F&amp;'5) Release_Track'!$G:$G,1,0)),"NO ISRC-CATALOG ID pair MATCH in Release_Track" )</f>
        <v/>
      </c>
      <c r="D744" s="143" t="str">
        <f t="array" ref="D744">ifs(and(isblank($A744),isblank($B744)),"", not(iserror(vlookup($A744&amp;$B744,'5) Release_Track'!$F:$F&amp;'5) Release_Track'!$G:$G,1,0))),vlookup($A744&amp;$B744,{'5) Release_Track'!$F:$F&amp;'5) Release_Track'!$G:$G,'5) Release_Track'!$I:$I},2,0), or(and(not(isblank($B744)),$B744=$B743,$A744&lt;&gt;$A743),and(not(isblank($A744)),$A744=$A743,$B744&lt;&gt;$B743)),"ID LISTS UNALIGNED",and($A744&lt;&gt;"",countif('5) Release_Track'!$F:$F,$A744)=0),"NO ISRC MATCH in Release_Track",and($B744&lt;&gt;"",countif('5) Release_Track'!$G:$G,$B744)=0),"NO CATALOG ID MATCH in Release_Track",iserror(vlookup($A744&amp;$B744,'5) Release_Track'!$F:$F&amp;'5) Release_Track'!$G:$G,1,0)),"NO ISRC-CATALOG ID pair MATCH in Release_Track" )</f>
        <v/>
      </c>
      <c r="E744" s="135"/>
      <c r="F744" s="20"/>
      <c r="G744" s="203"/>
      <c r="H744" s="143" t="str">
        <f t="shared" si="1"/>
        <v/>
      </c>
      <c r="I744" s="20"/>
      <c r="J744" s="20"/>
      <c r="K744" s="20"/>
    </row>
    <row r="745">
      <c r="B745" s="116"/>
      <c r="C745" s="143" t="str">
        <f t="array" ref="C745">ifs(and(isblank($A745),isblank($B745)),"", not(iserror(vlookup($A745&amp;$B745,'5) Release_Track'!$F:$F&amp;'5) Release_Track'!$G:$G,1,0))),vlookup($A745&amp;$B745,{'5) Release_Track'!$F:$F&amp;'5) Release_Track'!$G:$G,'5) Release_Track'!$H:$H},2,0), or(and(not(isblank($B745)),$B745=$B744,$A745&lt;&gt;$A744),and(not(isblank($A745)),$A745=$A744,$B745&lt;&gt;$B744)),"ID LISTS UNALIGNED",and($A745&lt;&gt;"",countif('5) Release_Track'!$F:$F,$A745)=0),"NO ISRC MATCH in Release_Track",and($B745&lt;&gt;"",countif('5) Release_Track'!$G:$G,$B745)=0),"NO CATALOG ID MATCH in Release_Track",iserror(vlookup($A745&amp;$B745,'5) Release_Track'!$F:$F&amp;'5) Release_Track'!$G:$G,1,0)),"NO ISRC-CATALOG ID pair MATCH in Release_Track" )</f>
        <v/>
      </c>
      <c r="D745" s="143" t="str">
        <f t="array" ref="D745">ifs(and(isblank($A745),isblank($B745)),"", not(iserror(vlookup($A745&amp;$B745,'5) Release_Track'!$F:$F&amp;'5) Release_Track'!$G:$G,1,0))),vlookup($A745&amp;$B745,{'5) Release_Track'!$F:$F&amp;'5) Release_Track'!$G:$G,'5) Release_Track'!$I:$I},2,0), or(and(not(isblank($B745)),$B745=$B744,$A745&lt;&gt;$A744),and(not(isblank($A745)),$A745=$A744,$B745&lt;&gt;$B744)),"ID LISTS UNALIGNED",and($A745&lt;&gt;"",countif('5) Release_Track'!$F:$F,$A745)=0),"NO ISRC MATCH in Release_Track",and($B745&lt;&gt;"",countif('5) Release_Track'!$G:$G,$B745)=0),"NO CATALOG ID MATCH in Release_Track",iserror(vlookup($A745&amp;$B745,'5) Release_Track'!$F:$F&amp;'5) Release_Track'!$G:$G,1,0)),"NO ISRC-CATALOG ID pair MATCH in Release_Track" )</f>
        <v/>
      </c>
      <c r="E745" s="135"/>
      <c r="F745" s="20"/>
      <c r="G745" s="203"/>
      <c r="H745" s="143" t="str">
        <f t="shared" si="1"/>
        <v/>
      </c>
      <c r="I745" s="20"/>
      <c r="J745" s="20"/>
      <c r="K745" s="20"/>
    </row>
    <row r="746">
      <c r="B746" s="116"/>
      <c r="C746" s="143" t="str">
        <f t="array" ref="C746">ifs(and(isblank($A746),isblank($B746)),"", not(iserror(vlookup($A746&amp;$B746,'5) Release_Track'!$F:$F&amp;'5) Release_Track'!$G:$G,1,0))),vlookup($A746&amp;$B746,{'5) Release_Track'!$F:$F&amp;'5) Release_Track'!$G:$G,'5) Release_Track'!$H:$H},2,0), or(and(not(isblank($B746)),$B746=$B745,$A746&lt;&gt;$A745),and(not(isblank($A746)),$A746=$A745,$B746&lt;&gt;$B745)),"ID LISTS UNALIGNED",and($A746&lt;&gt;"",countif('5) Release_Track'!$F:$F,$A746)=0),"NO ISRC MATCH in Release_Track",and($B746&lt;&gt;"",countif('5) Release_Track'!$G:$G,$B746)=0),"NO CATALOG ID MATCH in Release_Track",iserror(vlookup($A746&amp;$B746,'5) Release_Track'!$F:$F&amp;'5) Release_Track'!$G:$G,1,0)),"NO ISRC-CATALOG ID pair MATCH in Release_Track" )</f>
        <v/>
      </c>
      <c r="D746" s="143" t="str">
        <f t="array" ref="D746">ifs(and(isblank($A746),isblank($B746)),"", not(iserror(vlookup($A746&amp;$B746,'5) Release_Track'!$F:$F&amp;'5) Release_Track'!$G:$G,1,0))),vlookup($A746&amp;$B746,{'5) Release_Track'!$F:$F&amp;'5) Release_Track'!$G:$G,'5) Release_Track'!$I:$I},2,0), or(and(not(isblank($B746)),$B746=$B745,$A746&lt;&gt;$A745),and(not(isblank($A746)),$A746=$A745,$B746&lt;&gt;$B745)),"ID LISTS UNALIGNED",and($A746&lt;&gt;"",countif('5) Release_Track'!$F:$F,$A746)=0),"NO ISRC MATCH in Release_Track",and($B746&lt;&gt;"",countif('5) Release_Track'!$G:$G,$B746)=0),"NO CATALOG ID MATCH in Release_Track",iserror(vlookup($A746&amp;$B746,'5) Release_Track'!$F:$F&amp;'5) Release_Track'!$G:$G,1,0)),"NO ISRC-CATALOG ID pair MATCH in Release_Track" )</f>
        <v/>
      </c>
      <c r="E746" s="135"/>
      <c r="F746" s="20"/>
      <c r="G746" s="203"/>
      <c r="H746" s="143" t="str">
        <f t="shared" si="1"/>
        <v/>
      </c>
      <c r="I746" s="20"/>
      <c r="J746" s="20"/>
      <c r="K746" s="20"/>
    </row>
    <row r="747">
      <c r="B747" s="116"/>
      <c r="C747" s="143" t="str">
        <f t="array" ref="C747">ifs(and(isblank($A747),isblank($B747)),"", not(iserror(vlookup($A747&amp;$B747,'5) Release_Track'!$F:$F&amp;'5) Release_Track'!$G:$G,1,0))),vlookup($A747&amp;$B747,{'5) Release_Track'!$F:$F&amp;'5) Release_Track'!$G:$G,'5) Release_Track'!$H:$H},2,0), or(and(not(isblank($B747)),$B747=$B746,$A747&lt;&gt;$A746),and(not(isblank($A747)),$A747=$A746,$B747&lt;&gt;$B746)),"ID LISTS UNALIGNED",and($A747&lt;&gt;"",countif('5) Release_Track'!$F:$F,$A747)=0),"NO ISRC MATCH in Release_Track",and($B747&lt;&gt;"",countif('5) Release_Track'!$G:$G,$B747)=0),"NO CATALOG ID MATCH in Release_Track",iserror(vlookup($A747&amp;$B747,'5) Release_Track'!$F:$F&amp;'5) Release_Track'!$G:$G,1,0)),"NO ISRC-CATALOG ID pair MATCH in Release_Track" )</f>
        <v/>
      </c>
      <c r="D747" s="143" t="str">
        <f t="array" ref="D747">ifs(and(isblank($A747),isblank($B747)),"", not(iserror(vlookup($A747&amp;$B747,'5) Release_Track'!$F:$F&amp;'5) Release_Track'!$G:$G,1,0))),vlookup($A747&amp;$B747,{'5) Release_Track'!$F:$F&amp;'5) Release_Track'!$G:$G,'5) Release_Track'!$I:$I},2,0), or(and(not(isblank($B747)),$B747=$B746,$A747&lt;&gt;$A746),and(not(isblank($A747)),$A747=$A746,$B747&lt;&gt;$B746)),"ID LISTS UNALIGNED",and($A747&lt;&gt;"",countif('5) Release_Track'!$F:$F,$A747)=0),"NO ISRC MATCH in Release_Track",and($B747&lt;&gt;"",countif('5) Release_Track'!$G:$G,$B747)=0),"NO CATALOG ID MATCH in Release_Track",iserror(vlookup($A747&amp;$B747,'5) Release_Track'!$F:$F&amp;'5) Release_Track'!$G:$G,1,0)),"NO ISRC-CATALOG ID pair MATCH in Release_Track" )</f>
        <v/>
      </c>
      <c r="E747" s="135"/>
      <c r="F747" s="20"/>
      <c r="G747" s="203"/>
      <c r="H747" s="143" t="str">
        <f t="shared" si="1"/>
        <v/>
      </c>
      <c r="I747" s="20"/>
      <c r="J747" s="20"/>
      <c r="K747" s="20"/>
    </row>
    <row r="748">
      <c r="B748" s="116"/>
      <c r="C748" s="143" t="str">
        <f t="array" ref="C748">ifs(and(isblank($A748),isblank($B748)),"", not(iserror(vlookup($A748&amp;$B748,'5) Release_Track'!$F:$F&amp;'5) Release_Track'!$G:$G,1,0))),vlookup($A748&amp;$B748,{'5) Release_Track'!$F:$F&amp;'5) Release_Track'!$G:$G,'5) Release_Track'!$H:$H},2,0), or(and(not(isblank($B748)),$B748=$B747,$A748&lt;&gt;$A747),and(not(isblank($A748)),$A748=$A747,$B748&lt;&gt;$B747)),"ID LISTS UNALIGNED",and($A748&lt;&gt;"",countif('5) Release_Track'!$F:$F,$A748)=0),"NO ISRC MATCH in Release_Track",and($B748&lt;&gt;"",countif('5) Release_Track'!$G:$G,$B748)=0),"NO CATALOG ID MATCH in Release_Track",iserror(vlookup($A748&amp;$B748,'5) Release_Track'!$F:$F&amp;'5) Release_Track'!$G:$G,1,0)),"NO ISRC-CATALOG ID pair MATCH in Release_Track" )</f>
        <v/>
      </c>
      <c r="D748" s="143" t="str">
        <f t="array" ref="D748">ifs(and(isblank($A748),isblank($B748)),"", not(iserror(vlookup($A748&amp;$B748,'5) Release_Track'!$F:$F&amp;'5) Release_Track'!$G:$G,1,0))),vlookup($A748&amp;$B748,{'5) Release_Track'!$F:$F&amp;'5) Release_Track'!$G:$G,'5) Release_Track'!$I:$I},2,0), or(and(not(isblank($B748)),$B748=$B747,$A748&lt;&gt;$A747),and(not(isblank($A748)),$A748=$A747,$B748&lt;&gt;$B747)),"ID LISTS UNALIGNED",and($A748&lt;&gt;"",countif('5) Release_Track'!$F:$F,$A748)=0),"NO ISRC MATCH in Release_Track",and($B748&lt;&gt;"",countif('5) Release_Track'!$G:$G,$B748)=0),"NO CATALOG ID MATCH in Release_Track",iserror(vlookup($A748&amp;$B748,'5) Release_Track'!$F:$F&amp;'5) Release_Track'!$G:$G,1,0)),"NO ISRC-CATALOG ID pair MATCH in Release_Track" )</f>
        <v/>
      </c>
      <c r="E748" s="135"/>
      <c r="F748" s="20"/>
      <c r="G748" s="203"/>
      <c r="H748" s="143" t="str">
        <f t="shared" si="1"/>
        <v/>
      </c>
      <c r="I748" s="20"/>
      <c r="J748" s="20"/>
      <c r="K748" s="20"/>
    </row>
    <row r="749">
      <c r="B749" s="116"/>
      <c r="C749" s="143" t="str">
        <f t="array" ref="C749">ifs(and(isblank($A749),isblank($B749)),"", not(iserror(vlookup($A749&amp;$B749,'5) Release_Track'!$F:$F&amp;'5) Release_Track'!$G:$G,1,0))),vlookup($A749&amp;$B749,{'5) Release_Track'!$F:$F&amp;'5) Release_Track'!$G:$G,'5) Release_Track'!$H:$H},2,0), or(and(not(isblank($B749)),$B749=$B748,$A749&lt;&gt;$A748),and(not(isblank($A749)),$A749=$A748,$B749&lt;&gt;$B748)),"ID LISTS UNALIGNED",and($A749&lt;&gt;"",countif('5) Release_Track'!$F:$F,$A749)=0),"NO ISRC MATCH in Release_Track",and($B749&lt;&gt;"",countif('5) Release_Track'!$G:$G,$B749)=0),"NO CATALOG ID MATCH in Release_Track",iserror(vlookup($A749&amp;$B749,'5) Release_Track'!$F:$F&amp;'5) Release_Track'!$G:$G,1,0)),"NO ISRC-CATALOG ID pair MATCH in Release_Track" )</f>
        <v/>
      </c>
      <c r="D749" s="143" t="str">
        <f t="array" ref="D749">ifs(and(isblank($A749),isblank($B749)),"", not(iserror(vlookup($A749&amp;$B749,'5) Release_Track'!$F:$F&amp;'5) Release_Track'!$G:$G,1,0))),vlookup($A749&amp;$B749,{'5) Release_Track'!$F:$F&amp;'5) Release_Track'!$G:$G,'5) Release_Track'!$I:$I},2,0), or(and(not(isblank($B749)),$B749=$B748,$A749&lt;&gt;$A748),and(not(isblank($A749)),$A749=$A748,$B749&lt;&gt;$B748)),"ID LISTS UNALIGNED",and($A749&lt;&gt;"",countif('5) Release_Track'!$F:$F,$A749)=0),"NO ISRC MATCH in Release_Track",and($B749&lt;&gt;"",countif('5) Release_Track'!$G:$G,$B749)=0),"NO CATALOG ID MATCH in Release_Track",iserror(vlookup($A749&amp;$B749,'5) Release_Track'!$F:$F&amp;'5) Release_Track'!$G:$G,1,0)),"NO ISRC-CATALOG ID pair MATCH in Release_Track" )</f>
        <v/>
      </c>
      <c r="E749" s="135"/>
      <c r="F749" s="20"/>
      <c r="G749" s="203"/>
      <c r="H749" s="143" t="str">
        <f t="shared" si="1"/>
        <v/>
      </c>
      <c r="I749" s="20"/>
      <c r="J749" s="20"/>
      <c r="K749" s="20"/>
    </row>
    <row r="750">
      <c r="B750" s="116"/>
      <c r="C750" s="143" t="str">
        <f t="array" ref="C750">ifs(and(isblank($A750),isblank($B750)),"", not(iserror(vlookup($A750&amp;$B750,'5) Release_Track'!$F:$F&amp;'5) Release_Track'!$G:$G,1,0))),vlookup($A750&amp;$B750,{'5) Release_Track'!$F:$F&amp;'5) Release_Track'!$G:$G,'5) Release_Track'!$H:$H},2,0), or(and(not(isblank($B750)),$B750=$B749,$A750&lt;&gt;$A749),and(not(isblank($A750)),$A750=$A749,$B750&lt;&gt;$B749)),"ID LISTS UNALIGNED",and($A750&lt;&gt;"",countif('5) Release_Track'!$F:$F,$A750)=0),"NO ISRC MATCH in Release_Track",and($B750&lt;&gt;"",countif('5) Release_Track'!$G:$G,$B750)=0),"NO CATALOG ID MATCH in Release_Track",iserror(vlookup($A750&amp;$B750,'5) Release_Track'!$F:$F&amp;'5) Release_Track'!$G:$G,1,0)),"NO ISRC-CATALOG ID pair MATCH in Release_Track" )</f>
        <v/>
      </c>
      <c r="D750" s="143" t="str">
        <f t="array" ref="D750">ifs(and(isblank($A750),isblank($B750)),"", not(iserror(vlookup($A750&amp;$B750,'5) Release_Track'!$F:$F&amp;'5) Release_Track'!$G:$G,1,0))),vlookup($A750&amp;$B750,{'5) Release_Track'!$F:$F&amp;'5) Release_Track'!$G:$G,'5) Release_Track'!$I:$I},2,0), or(and(not(isblank($B750)),$B750=$B749,$A750&lt;&gt;$A749),and(not(isblank($A750)),$A750=$A749,$B750&lt;&gt;$B749)),"ID LISTS UNALIGNED",and($A750&lt;&gt;"",countif('5) Release_Track'!$F:$F,$A750)=0),"NO ISRC MATCH in Release_Track",and($B750&lt;&gt;"",countif('5) Release_Track'!$G:$G,$B750)=0),"NO CATALOG ID MATCH in Release_Track",iserror(vlookup($A750&amp;$B750,'5) Release_Track'!$F:$F&amp;'5) Release_Track'!$G:$G,1,0)),"NO ISRC-CATALOG ID pair MATCH in Release_Track" )</f>
        <v/>
      </c>
      <c r="E750" s="135"/>
      <c r="F750" s="20"/>
      <c r="G750" s="203"/>
      <c r="H750" s="143" t="str">
        <f t="shared" si="1"/>
        <v/>
      </c>
      <c r="I750" s="20"/>
      <c r="J750" s="20"/>
      <c r="K750" s="20"/>
    </row>
    <row r="751">
      <c r="B751" s="116"/>
      <c r="C751" s="143" t="str">
        <f t="array" ref="C751">ifs(and(isblank($A751),isblank($B751)),"", not(iserror(vlookup($A751&amp;$B751,'5) Release_Track'!$F:$F&amp;'5) Release_Track'!$G:$G,1,0))),vlookup($A751&amp;$B751,{'5) Release_Track'!$F:$F&amp;'5) Release_Track'!$G:$G,'5) Release_Track'!$H:$H},2,0), or(and(not(isblank($B751)),$B751=$B750,$A751&lt;&gt;$A750),and(not(isblank($A751)),$A751=$A750,$B751&lt;&gt;$B750)),"ID LISTS UNALIGNED",and($A751&lt;&gt;"",countif('5) Release_Track'!$F:$F,$A751)=0),"NO ISRC MATCH in Release_Track",and($B751&lt;&gt;"",countif('5) Release_Track'!$G:$G,$B751)=0),"NO CATALOG ID MATCH in Release_Track",iserror(vlookup($A751&amp;$B751,'5) Release_Track'!$F:$F&amp;'5) Release_Track'!$G:$G,1,0)),"NO ISRC-CATALOG ID pair MATCH in Release_Track" )</f>
        <v/>
      </c>
      <c r="D751" s="143" t="str">
        <f t="array" ref="D751">ifs(and(isblank($A751),isblank($B751)),"", not(iserror(vlookup($A751&amp;$B751,'5) Release_Track'!$F:$F&amp;'5) Release_Track'!$G:$G,1,0))),vlookup($A751&amp;$B751,{'5) Release_Track'!$F:$F&amp;'5) Release_Track'!$G:$G,'5) Release_Track'!$I:$I},2,0), or(and(not(isblank($B751)),$B751=$B750,$A751&lt;&gt;$A750),and(not(isblank($A751)),$A751=$A750,$B751&lt;&gt;$B750)),"ID LISTS UNALIGNED",and($A751&lt;&gt;"",countif('5) Release_Track'!$F:$F,$A751)=0),"NO ISRC MATCH in Release_Track",and($B751&lt;&gt;"",countif('5) Release_Track'!$G:$G,$B751)=0),"NO CATALOG ID MATCH in Release_Track",iserror(vlookup($A751&amp;$B751,'5) Release_Track'!$F:$F&amp;'5) Release_Track'!$G:$G,1,0)),"NO ISRC-CATALOG ID pair MATCH in Release_Track" )</f>
        <v/>
      </c>
      <c r="E751" s="135"/>
      <c r="F751" s="20"/>
      <c r="G751" s="203"/>
      <c r="H751" s="143" t="str">
        <f t="shared" si="1"/>
        <v/>
      </c>
      <c r="I751" s="20"/>
      <c r="J751" s="20"/>
      <c r="K751" s="20"/>
    </row>
    <row r="752">
      <c r="B752" s="116"/>
      <c r="C752" s="143" t="str">
        <f t="array" ref="C752">ifs(and(isblank($A752),isblank($B752)),"", not(iserror(vlookup($A752&amp;$B752,'5) Release_Track'!$F:$F&amp;'5) Release_Track'!$G:$G,1,0))),vlookup($A752&amp;$B752,{'5) Release_Track'!$F:$F&amp;'5) Release_Track'!$G:$G,'5) Release_Track'!$H:$H},2,0), or(and(not(isblank($B752)),$B752=$B751,$A752&lt;&gt;$A751),and(not(isblank($A752)),$A752=$A751,$B752&lt;&gt;$B751)),"ID LISTS UNALIGNED",and($A752&lt;&gt;"",countif('5) Release_Track'!$F:$F,$A752)=0),"NO ISRC MATCH in Release_Track",and($B752&lt;&gt;"",countif('5) Release_Track'!$G:$G,$B752)=0),"NO CATALOG ID MATCH in Release_Track",iserror(vlookup($A752&amp;$B752,'5) Release_Track'!$F:$F&amp;'5) Release_Track'!$G:$G,1,0)),"NO ISRC-CATALOG ID pair MATCH in Release_Track" )</f>
        <v/>
      </c>
      <c r="D752" s="143" t="str">
        <f t="array" ref="D752">ifs(and(isblank($A752),isblank($B752)),"", not(iserror(vlookup($A752&amp;$B752,'5) Release_Track'!$F:$F&amp;'5) Release_Track'!$G:$G,1,0))),vlookup($A752&amp;$B752,{'5) Release_Track'!$F:$F&amp;'5) Release_Track'!$G:$G,'5) Release_Track'!$I:$I},2,0), or(and(not(isblank($B752)),$B752=$B751,$A752&lt;&gt;$A751),and(not(isblank($A752)),$A752=$A751,$B752&lt;&gt;$B751)),"ID LISTS UNALIGNED",and($A752&lt;&gt;"",countif('5) Release_Track'!$F:$F,$A752)=0),"NO ISRC MATCH in Release_Track",and($B752&lt;&gt;"",countif('5) Release_Track'!$G:$G,$B752)=0),"NO CATALOG ID MATCH in Release_Track",iserror(vlookup($A752&amp;$B752,'5) Release_Track'!$F:$F&amp;'5) Release_Track'!$G:$G,1,0)),"NO ISRC-CATALOG ID pair MATCH in Release_Track" )</f>
        <v/>
      </c>
      <c r="E752" s="135"/>
      <c r="F752" s="20"/>
      <c r="G752" s="203"/>
      <c r="H752" s="143" t="str">
        <f t="shared" si="1"/>
        <v/>
      </c>
      <c r="I752" s="20"/>
      <c r="J752" s="20"/>
      <c r="K752" s="20"/>
    </row>
    <row r="753">
      <c r="B753" s="116"/>
      <c r="C753" s="143" t="str">
        <f t="array" ref="C753">ifs(and(isblank($A753),isblank($B753)),"", not(iserror(vlookup($A753&amp;$B753,'5) Release_Track'!$F:$F&amp;'5) Release_Track'!$G:$G,1,0))),vlookup($A753&amp;$B753,{'5) Release_Track'!$F:$F&amp;'5) Release_Track'!$G:$G,'5) Release_Track'!$H:$H},2,0), or(and(not(isblank($B753)),$B753=$B752,$A753&lt;&gt;$A752),and(not(isblank($A753)),$A753=$A752,$B753&lt;&gt;$B752)),"ID LISTS UNALIGNED",and($A753&lt;&gt;"",countif('5) Release_Track'!$F:$F,$A753)=0),"NO ISRC MATCH in Release_Track",and($B753&lt;&gt;"",countif('5) Release_Track'!$G:$G,$B753)=0),"NO CATALOG ID MATCH in Release_Track",iserror(vlookup($A753&amp;$B753,'5) Release_Track'!$F:$F&amp;'5) Release_Track'!$G:$G,1,0)),"NO ISRC-CATALOG ID pair MATCH in Release_Track" )</f>
        <v/>
      </c>
      <c r="D753" s="143" t="str">
        <f t="array" ref="D753">ifs(and(isblank($A753),isblank($B753)),"", not(iserror(vlookup($A753&amp;$B753,'5) Release_Track'!$F:$F&amp;'5) Release_Track'!$G:$G,1,0))),vlookup($A753&amp;$B753,{'5) Release_Track'!$F:$F&amp;'5) Release_Track'!$G:$G,'5) Release_Track'!$I:$I},2,0), or(and(not(isblank($B753)),$B753=$B752,$A753&lt;&gt;$A752),and(not(isblank($A753)),$A753=$A752,$B753&lt;&gt;$B752)),"ID LISTS UNALIGNED",and($A753&lt;&gt;"",countif('5) Release_Track'!$F:$F,$A753)=0),"NO ISRC MATCH in Release_Track",and($B753&lt;&gt;"",countif('5) Release_Track'!$G:$G,$B753)=0),"NO CATALOG ID MATCH in Release_Track",iserror(vlookup($A753&amp;$B753,'5) Release_Track'!$F:$F&amp;'5) Release_Track'!$G:$G,1,0)),"NO ISRC-CATALOG ID pair MATCH in Release_Track" )</f>
        <v/>
      </c>
      <c r="E753" s="135"/>
      <c r="F753" s="20"/>
      <c r="G753" s="203"/>
      <c r="H753" s="143" t="str">
        <f t="shared" si="1"/>
        <v/>
      </c>
      <c r="I753" s="20"/>
      <c r="J753" s="20"/>
      <c r="K753" s="20"/>
    </row>
    <row r="754">
      <c r="B754" s="116"/>
      <c r="C754" s="143" t="str">
        <f t="array" ref="C754">ifs(and(isblank($A754),isblank($B754)),"", not(iserror(vlookup($A754&amp;$B754,'5) Release_Track'!$F:$F&amp;'5) Release_Track'!$G:$G,1,0))),vlookup($A754&amp;$B754,{'5) Release_Track'!$F:$F&amp;'5) Release_Track'!$G:$G,'5) Release_Track'!$H:$H},2,0), or(and(not(isblank($B754)),$B754=$B753,$A754&lt;&gt;$A753),and(not(isblank($A754)),$A754=$A753,$B754&lt;&gt;$B753)),"ID LISTS UNALIGNED",and($A754&lt;&gt;"",countif('5) Release_Track'!$F:$F,$A754)=0),"NO ISRC MATCH in Release_Track",and($B754&lt;&gt;"",countif('5) Release_Track'!$G:$G,$B754)=0),"NO CATALOG ID MATCH in Release_Track",iserror(vlookup($A754&amp;$B754,'5) Release_Track'!$F:$F&amp;'5) Release_Track'!$G:$G,1,0)),"NO ISRC-CATALOG ID pair MATCH in Release_Track" )</f>
        <v/>
      </c>
      <c r="D754" s="143" t="str">
        <f t="array" ref="D754">ifs(and(isblank($A754),isblank($B754)),"", not(iserror(vlookup($A754&amp;$B754,'5) Release_Track'!$F:$F&amp;'5) Release_Track'!$G:$G,1,0))),vlookup($A754&amp;$B754,{'5) Release_Track'!$F:$F&amp;'5) Release_Track'!$G:$G,'5) Release_Track'!$I:$I},2,0), or(and(not(isblank($B754)),$B754=$B753,$A754&lt;&gt;$A753),and(not(isblank($A754)),$A754=$A753,$B754&lt;&gt;$B753)),"ID LISTS UNALIGNED",and($A754&lt;&gt;"",countif('5) Release_Track'!$F:$F,$A754)=0),"NO ISRC MATCH in Release_Track",and($B754&lt;&gt;"",countif('5) Release_Track'!$G:$G,$B754)=0),"NO CATALOG ID MATCH in Release_Track",iserror(vlookup($A754&amp;$B754,'5) Release_Track'!$F:$F&amp;'5) Release_Track'!$G:$G,1,0)),"NO ISRC-CATALOG ID pair MATCH in Release_Track" )</f>
        <v/>
      </c>
      <c r="E754" s="135"/>
      <c r="F754" s="20"/>
      <c r="G754" s="203"/>
      <c r="H754" s="143" t="str">
        <f t="shared" si="1"/>
        <v/>
      </c>
      <c r="I754" s="20"/>
      <c r="J754" s="20"/>
      <c r="K754" s="20"/>
    </row>
    <row r="755">
      <c r="B755" s="116"/>
      <c r="C755" s="143" t="str">
        <f t="array" ref="C755">ifs(and(isblank($A755),isblank($B755)),"", not(iserror(vlookup($A755&amp;$B755,'5) Release_Track'!$F:$F&amp;'5) Release_Track'!$G:$G,1,0))),vlookup($A755&amp;$B755,{'5) Release_Track'!$F:$F&amp;'5) Release_Track'!$G:$G,'5) Release_Track'!$H:$H},2,0), or(and(not(isblank($B755)),$B755=$B754,$A755&lt;&gt;$A754),and(not(isblank($A755)),$A755=$A754,$B755&lt;&gt;$B754)),"ID LISTS UNALIGNED",and($A755&lt;&gt;"",countif('5) Release_Track'!$F:$F,$A755)=0),"NO ISRC MATCH in Release_Track",and($B755&lt;&gt;"",countif('5) Release_Track'!$G:$G,$B755)=0),"NO CATALOG ID MATCH in Release_Track",iserror(vlookup($A755&amp;$B755,'5) Release_Track'!$F:$F&amp;'5) Release_Track'!$G:$G,1,0)),"NO ISRC-CATALOG ID pair MATCH in Release_Track" )</f>
        <v/>
      </c>
      <c r="D755" s="143" t="str">
        <f t="array" ref="D755">ifs(and(isblank($A755),isblank($B755)),"", not(iserror(vlookup($A755&amp;$B755,'5) Release_Track'!$F:$F&amp;'5) Release_Track'!$G:$G,1,0))),vlookup($A755&amp;$B755,{'5) Release_Track'!$F:$F&amp;'5) Release_Track'!$G:$G,'5) Release_Track'!$I:$I},2,0), or(and(not(isblank($B755)),$B755=$B754,$A755&lt;&gt;$A754),and(not(isblank($A755)),$A755=$A754,$B755&lt;&gt;$B754)),"ID LISTS UNALIGNED",and($A755&lt;&gt;"",countif('5) Release_Track'!$F:$F,$A755)=0),"NO ISRC MATCH in Release_Track",and($B755&lt;&gt;"",countif('5) Release_Track'!$G:$G,$B755)=0),"NO CATALOG ID MATCH in Release_Track",iserror(vlookup($A755&amp;$B755,'5) Release_Track'!$F:$F&amp;'5) Release_Track'!$G:$G,1,0)),"NO ISRC-CATALOG ID pair MATCH in Release_Track" )</f>
        <v/>
      </c>
      <c r="E755" s="135"/>
      <c r="F755" s="20"/>
      <c r="G755" s="203"/>
      <c r="H755" s="143" t="str">
        <f t="shared" si="1"/>
        <v/>
      </c>
      <c r="I755" s="20"/>
      <c r="J755" s="20"/>
      <c r="K755" s="20"/>
    </row>
    <row r="756">
      <c r="B756" s="116"/>
      <c r="C756" s="143" t="str">
        <f t="array" ref="C756">ifs(and(isblank($A756),isblank($B756)),"", not(iserror(vlookup($A756&amp;$B756,'5) Release_Track'!$F:$F&amp;'5) Release_Track'!$G:$G,1,0))),vlookup($A756&amp;$B756,{'5) Release_Track'!$F:$F&amp;'5) Release_Track'!$G:$G,'5) Release_Track'!$H:$H},2,0), or(and(not(isblank($B756)),$B756=$B755,$A756&lt;&gt;$A755),and(not(isblank($A756)),$A756=$A755,$B756&lt;&gt;$B755)),"ID LISTS UNALIGNED",and($A756&lt;&gt;"",countif('5) Release_Track'!$F:$F,$A756)=0),"NO ISRC MATCH in Release_Track",and($B756&lt;&gt;"",countif('5) Release_Track'!$G:$G,$B756)=0),"NO CATALOG ID MATCH in Release_Track",iserror(vlookup($A756&amp;$B756,'5) Release_Track'!$F:$F&amp;'5) Release_Track'!$G:$G,1,0)),"NO ISRC-CATALOG ID pair MATCH in Release_Track" )</f>
        <v/>
      </c>
      <c r="D756" s="143" t="str">
        <f t="array" ref="D756">ifs(and(isblank($A756),isblank($B756)),"", not(iserror(vlookup($A756&amp;$B756,'5) Release_Track'!$F:$F&amp;'5) Release_Track'!$G:$G,1,0))),vlookup($A756&amp;$B756,{'5) Release_Track'!$F:$F&amp;'5) Release_Track'!$G:$G,'5) Release_Track'!$I:$I},2,0), or(and(not(isblank($B756)),$B756=$B755,$A756&lt;&gt;$A755),and(not(isblank($A756)),$A756=$A755,$B756&lt;&gt;$B755)),"ID LISTS UNALIGNED",and($A756&lt;&gt;"",countif('5) Release_Track'!$F:$F,$A756)=0),"NO ISRC MATCH in Release_Track",and($B756&lt;&gt;"",countif('5) Release_Track'!$G:$G,$B756)=0),"NO CATALOG ID MATCH in Release_Track",iserror(vlookup($A756&amp;$B756,'5) Release_Track'!$F:$F&amp;'5) Release_Track'!$G:$G,1,0)),"NO ISRC-CATALOG ID pair MATCH in Release_Track" )</f>
        <v/>
      </c>
      <c r="E756" s="135"/>
      <c r="F756" s="20"/>
      <c r="G756" s="203"/>
      <c r="H756" s="143" t="str">
        <f t="shared" si="1"/>
        <v/>
      </c>
      <c r="I756" s="20"/>
      <c r="J756" s="20"/>
      <c r="K756" s="20"/>
    </row>
    <row r="757">
      <c r="B757" s="116"/>
      <c r="C757" s="143" t="str">
        <f t="array" ref="C757">ifs(and(isblank($A757),isblank($B757)),"", not(iserror(vlookup($A757&amp;$B757,'5) Release_Track'!$F:$F&amp;'5) Release_Track'!$G:$G,1,0))),vlookup($A757&amp;$B757,{'5) Release_Track'!$F:$F&amp;'5) Release_Track'!$G:$G,'5) Release_Track'!$H:$H},2,0), or(and(not(isblank($B757)),$B757=$B756,$A757&lt;&gt;$A756),and(not(isblank($A757)),$A757=$A756,$B757&lt;&gt;$B756)),"ID LISTS UNALIGNED",and($A757&lt;&gt;"",countif('5) Release_Track'!$F:$F,$A757)=0),"NO ISRC MATCH in Release_Track",and($B757&lt;&gt;"",countif('5) Release_Track'!$G:$G,$B757)=0),"NO CATALOG ID MATCH in Release_Track",iserror(vlookup($A757&amp;$B757,'5) Release_Track'!$F:$F&amp;'5) Release_Track'!$G:$G,1,0)),"NO ISRC-CATALOG ID pair MATCH in Release_Track" )</f>
        <v/>
      </c>
      <c r="D757" s="143" t="str">
        <f t="array" ref="D757">ifs(and(isblank($A757),isblank($B757)),"", not(iserror(vlookup($A757&amp;$B757,'5) Release_Track'!$F:$F&amp;'5) Release_Track'!$G:$G,1,0))),vlookup($A757&amp;$B757,{'5) Release_Track'!$F:$F&amp;'5) Release_Track'!$G:$G,'5) Release_Track'!$I:$I},2,0), or(and(not(isblank($B757)),$B757=$B756,$A757&lt;&gt;$A756),and(not(isblank($A757)),$A757=$A756,$B757&lt;&gt;$B756)),"ID LISTS UNALIGNED",and($A757&lt;&gt;"",countif('5) Release_Track'!$F:$F,$A757)=0),"NO ISRC MATCH in Release_Track",and($B757&lt;&gt;"",countif('5) Release_Track'!$G:$G,$B757)=0),"NO CATALOG ID MATCH in Release_Track",iserror(vlookup($A757&amp;$B757,'5) Release_Track'!$F:$F&amp;'5) Release_Track'!$G:$G,1,0)),"NO ISRC-CATALOG ID pair MATCH in Release_Track" )</f>
        <v/>
      </c>
      <c r="E757" s="135"/>
      <c r="F757" s="20"/>
      <c r="G757" s="203"/>
      <c r="H757" s="143" t="str">
        <f t="shared" si="1"/>
        <v/>
      </c>
      <c r="I757" s="20"/>
      <c r="J757" s="20"/>
      <c r="K757" s="20"/>
    </row>
    <row r="758">
      <c r="B758" s="116"/>
      <c r="C758" s="143" t="str">
        <f t="array" ref="C758">ifs(and(isblank($A758),isblank($B758)),"", not(iserror(vlookup($A758&amp;$B758,'5) Release_Track'!$F:$F&amp;'5) Release_Track'!$G:$G,1,0))),vlookup($A758&amp;$B758,{'5) Release_Track'!$F:$F&amp;'5) Release_Track'!$G:$G,'5) Release_Track'!$H:$H},2,0), or(and(not(isblank($B758)),$B758=$B757,$A758&lt;&gt;$A757),and(not(isblank($A758)),$A758=$A757,$B758&lt;&gt;$B757)),"ID LISTS UNALIGNED",and($A758&lt;&gt;"",countif('5) Release_Track'!$F:$F,$A758)=0),"NO ISRC MATCH in Release_Track",and($B758&lt;&gt;"",countif('5) Release_Track'!$G:$G,$B758)=0),"NO CATALOG ID MATCH in Release_Track",iserror(vlookup($A758&amp;$B758,'5) Release_Track'!$F:$F&amp;'5) Release_Track'!$G:$G,1,0)),"NO ISRC-CATALOG ID pair MATCH in Release_Track" )</f>
        <v/>
      </c>
      <c r="D758" s="143" t="str">
        <f t="array" ref="D758">ifs(and(isblank($A758),isblank($B758)),"", not(iserror(vlookup($A758&amp;$B758,'5) Release_Track'!$F:$F&amp;'5) Release_Track'!$G:$G,1,0))),vlookup($A758&amp;$B758,{'5) Release_Track'!$F:$F&amp;'5) Release_Track'!$G:$G,'5) Release_Track'!$I:$I},2,0), or(and(not(isblank($B758)),$B758=$B757,$A758&lt;&gt;$A757),and(not(isblank($A758)),$A758=$A757,$B758&lt;&gt;$B757)),"ID LISTS UNALIGNED",and($A758&lt;&gt;"",countif('5) Release_Track'!$F:$F,$A758)=0),"NO ISRC MATCH in Release_Track",and($B758&lt;&gt;"",countif('5) Release_Track'!$G:$G,$B758)=0),"NO CATALOG ID MATCH in Release_Track",iserror(vlookup($A758&amp;$B758,'5) Release_Track'!$F:$F&amp;'5) Release_Track'!$G:$G,1,0)),"NO ISRC-CATALOG ID pair MATCH in Release_Track" )</f>
        <v/>
      </c>
      <c r="E758" s="135"/>
      <c r="F758" s="20"/>
      <c r="G758" s="203"/>
      <c r="H758" s="143" t="str">
        <f t="shared" si="1"/>
        <v/>
      </c>
      <c r="I758" s="20"/>
      <c r="J758" s="20"/>
      <c r="K758" s="20"/>
    </row>
    <row r="759">
      <c r="B759" s="116"/>
      <c r="C759" s="143" t="str">
        <f t="array" ref="C759">ifs(and(isblank($A759),isblank($B759)),"", not(iserror(vlookup($A759&amp;$B759,'5) Release_Track'!$F:$F&amp;'5) Release_Track'!$G:$G,1,0))),vlookup($A759&amp;$B759,{'5) Release_Track'!$F:$F&amp;'5) Release_Track'!$G:$G,'5) Release_Track'!$H:$H},2,0), or(and(not(isblank($B759)),$B759=$B758,$A759&lt;&gt;$A758),and(not(isblank($A759)),$A759=$A758,$B759&lt;&gt;$B758)),"ID LISTS UNALIGNED",and($A759&lt;&gt;"",countif('5) Release_Track'!$F:$F,$A759)=0),"NO ISRC MATCH in Release_Track",and($B759&lt;&gt;"",countif('5) Release_Track'!$G:$G,$B759)=0),"NO CATALOG ID MATCH in Release_Track",iserror(vlookup($A759&amp;$B759,'5) Release_Track'!$F:$F&amp;'5) Release_Track'!$G:$G,1,0)),"NO ISRC-CATALOG ID pair MATCH in Release_Track" )</f>
        <v/>
      </c>
      <c r="D759" s="143" t="str">
        <f t="array" ref="D759">ifs(and(isblank($A759),isblank($B759)),"", not(iserror(vlookup($A759&amp;$B759,'5) Release_Track'!$F:$F&amp;'5) Release_Track'!$G:$G,1,0))),vlookup($A759&amp;$B759,{'5) Release_Track'!$F:$F&amp;'5) Release_Track'!$G:$G,'5) Release_Track'!$I:$I},2,0), or(and(not(isblank($B759)),$B759=$B758,$A759&lt;&gt;$A758),and(not(isblank($A759)),$A759=$A758,$B759&lt;&gt;$B758)),"ID LISTS UNALIGNED",and($A759&lt;&gt;"",countif('5) Release_Track'!$F:$F,$A759)=0),"NO ISRC MATCH in Release_Track",and($B759&lt;&gt;"",countif('5) Release_Track'!$G:$G,$B759)=0),"NO CATALOG ID MATCH in Release_Track",iserror(vlookup($A759&amp;$B759,'5) Release_Track'!$F:$F&amp;'5) Release_Track'!$G:$G,1,0)),"NO ISRC-CATALOG ID pair MATCH in Release_Track" )</f>
        <v/>
      </c>
      <c r="E759" s="135"/>
      <c r="F759" s="20"/>
      <c r="G759" s="203"/>
      <c r="H759" s="143" t="str">
        <f t="shared" si="1"/>
        <v/>
      </c>
      <c r="I759" s="20"/>
      <c r="J759" s="20"/>
      <c r="K759" s="20"/>
    </row>
    <row r="760">
      <c r="B760" s="116"/>
      <c r="C760" s="143" t="str">
        <f t="array" ref="C760">ifs(and(isblank($A760),isblank($B760)),"", not(iserror(vlookup($A760&amp;$B760,'5) Release_Track'!$F:$F&amp;'5) Release_Track'!$G:$G,1,0))),vlookup($A760&amp;$B760,{'5) Release_Track'!$F:$F&amp;'5) Release_Track'!$G:$G,'5) Release_Track'!$H:$H},2,0), or(and(not(isblank($B760)),$B760=$B759,$A760&lt;&gt;$A759),and(not(isblank($A760)),$A760=$A759,$B760&lt;&gt;$B759)),"ID LISTS UNALIGNED",and($A760&lt;&gt;"",countif('5) Release_Track'!$F:$F,$A760)=0),"NO ISRC MATCH in Release_Track",and($B760&lt;&gt;"",countif('5) Release_Track'!$G:$G,$B760)=0),"NO CATALOG ID MATCH in Release_Track",iserror(vlookup($A760&amp;$B760,'5) Release_Track'!$F:$F&amp;'5) Release_Track'!$G:$G,1,0)),"NO ISRC-CATALOG ID pair MATCH in Release_Track" )</f>
        <v/>
      </c>
      <c r="D760" s="143" t="str">
        <f t="array" ref="D760">ifs(and(isblank($A760),isblank($B760)),"", not(iserror(vlookup($A760&amp;$B760,'5) Release_Track'!$F:$F&amp;'5) Release_Track'!$G:$G,1,0))),vlookup($A760&amp;$B760,{'5) Release_Track'!$F:$F&amp;'5) Release_Track'!$G:$G,'5) Release_Track'!$I:$I},2,0), or(and(not(isblank($B760)),$B760=$B759,$A760&lt;&gt;$A759),and(not(isblank($A760)),$A760=$A759,$B760&lt;&gt;$B759)),"ID LISTS UNALIGNED",and($A760&lt;&gt;"",countif('5) Release_Track'!$F:$F,$A760)=0),"NO ISRC MATCH in Release_Track",and($B760&lt;&gt;"",countif('5) Release_Track'!$G:$G,$B760)=0),"NO CATALOG ID MATCH in Release_Track",iserror(vlookup($A760&amp;$B760,'5) Release_Track'!$F:$F&amp;'5) Release_Track'!$G:$G,1,0)),"NO ISRC-CATALOG ID pair MATCH in Release_Track" )</f>
        <v/>
      </c>
      <c r="E760" s="135"/>
      <c r="F760" s="20"/>
      <c r="G760" s="203"/>
      <c r="H760" s="143" t="str">
        <f t="shared" si="1"/>
        <v/>
      </c>
      <c r="I760" s="20"/>
      <c r="J760" s="20"/>
      <c r="K760" s="20"/>
    </row>
    <row r="761">
      <c r="B761" s="116"/>
      <c r="C761" s="143" t="str">
        <f t="array" ref="C761">ifs(and(isblank($A761),isblank($B761)),"", not(iserror(vlookup($A761&amp;$B761,'5) Release_Track'!$F:$F&amp;'5) Release_Track'!$G:$G,1,0))),vlookup($A761&amp;$B761,{'5) Release_Track'!$F:$F&amp;'5) Release_Track'!$G:$G,'5) Release_Track'!$H:$H},2,0), or(and(not(isblank($B761)),$B761=$B760,$A761&lt;&gt;$A760),and(not(isblank($A761)),$A761=$A760,$B761&lt;&gt;$B760)),"ID LISTS UNALIGNED",and($A761&lt;&gt;"",countif('5) Release_Track'!$F:$F,$A761)=0),"NO ISRC MATCH in Release_Track",and($B761&lt;&gt;"",countif('5) Release_Track'!$G:$G,$B761)=0),"NO CATALOG ID MATCH in Release_Track",iserror(vlookup($A761&amp;$B761,'5) Release_Track'!$F:$F&amp;'5) Release_Track'!$G:$G,1,0)),"NO ISRC-CATALOG ID pair MATCH in Release_Track" )</f>
        <v/>
      </c>
      <c r="D761" s="143" t="str">
        <f t="array" ref="D761">ifs(and(isblank($A761),isblank($B761)),"", not(iserror(vlookup($A761&amp;$B761,'5) Release_Track'!$F:$F&amp;'5) Release_Track'!$G:$G,1,0))),vlookup($A761&amp;$B761,{'5) Release_Track'!$F:$F&amp;'5) Release_Track'!$G:$G,'5) Release_Track'!$I:$I},2,0), or(and(not(isblank($B761)),$B761=$B760,$A761&lt;&gt;$A760),and(not(isblank($A761)),$A761=$A760,$B761&lt;&gt;$B760)),"ID LISTS UNALIGNED",and($A761&lt;&gt;"",countif('5) Release_Track'!$F:$F,$A761)=0),"NO ISRC MATCH in Release_Track",and($B761&lt;&gt;"",countif('5) Release_Track'!$G:$G,$B761)=0),"NO CATALOG ID MATCH in Release_Track",iserror(vlookup($A761&amp;$B761,'5) Release_Track'!$F:$F&amp;'5) Release_Track'!$G:$G,1,0)),"NO ISRC-CATALOG ID pair MATCH in Release_Track" )</f>
        <v/>
      </c>
      <c r="E761" s="135"/>
      <c r="F761" s="20"/>
      <c r="G761" s="203"/>
      <c r="H761" s="143" t="str">
        <f t="shared" si="1"/>
        <v/>
      </c>
      <c r="I761" s="20"/>
      <c r="J761" s="20"/>
      <c r="K761" s="20"/>
    </row>
    <row r="762">
      <c r="B762" s="116"/>
      <c r="C762" s="143" t="str">
        <f t="array" ref="C762">ifs(and(isblank($A762),isblank($B762)),"", not(iserror(vlookup($A762&amp;$B762,'5) Release_Track'!$F:$F&amp;'5) Release_Track'!$G:$G,1,0))),vlookup($A762&amp;$B762,{'5) Release_Track'!$F:$F&amp;'5) Release_Track'!$G:$G,'5) Release_Track'!$H:$H},2,0), or(and(not(isblank($B762)),$B762=$B761,$A762&lt;&gt;$A761),and(not(isblank($A762)),$A762=$A761,$B762&lt;&gt;$B761)),"ID LISTS UNALIGNED",and($A762&lt;&gt;"",countif('5) Release_Track'!$F:$F,$A762)=0),"NO ISRC MATCH in Release_Track",and($B762&lt;&gt;"",countif('5) Release_Track'!$G:$G,$B762)=0),"NO CATALOG ID MATCH in Release_Track",iserror(vlookup($A762&amp;$B762,'5) Release_Track'!$F:$F&amp;'5) Release_Track'!$G:$G,1,0)),"NO ISRC-CATALOG ID pair MATCH in Release_Track" )</f>
        <v/>
      </c>
      <c r="D762" s="143" t="str">
        <f t="array" ref="D762">ifs(and(isblank($A762),isblank($B762)),"", not(iserror(vlookup($A762&amp;$B762,'5) Release_Track'!$F:$F&amp;'5) Release_Track'!$G:$G,1,0))),vlookup($A762&amp;$B762,{'5) Release_Track'!$F:$F&amp;'5) Release_Track'!$G:$G,'5) Release_Track'!$I:$I},2,0), or(and(not(isblank($B762)),$B762=$B761,$A762&lt;&gt;$A761),and(not(isblank($A762)),$A762=$A761,$B762&lt;&gt;$B761)),"ID LISTS UNALIGNED",and($A762&lt;&gt;"",countif('5) Release_Track'!$F:$F,$A762)=0),"NO ISRC MATCH in Release_Track",and($B762&lt;&gt;"",countif('5) Release_Track'!$G:$G,$B762)=0),"NO CATALOG ID MATCH in Release_Track",iserror(vlookup($A762&amp;$B762,'5) Release_Track'!$F:$F&amp;'5) Release_Track'!$G:$G,1,0)),"NO ISRC-CATALOG ID pair MATCH in Release_Track" )</f>
        <v/>
      </c>
      <c r="E762" s="135"/>
      <c r="F762" s="20"/>
      <c r="G762" s="203"/>
      <c r="H762" s="143" t="str">
        <f t="shared" si="1"/>
        <v/>
      </c>
      <c r="I762" s="20"/>
      <c r="J762" s="20"/>
      <c r="K762" s="20"/>
    </row>
    <row r="763">
      <c r="B763" s="116"/>
      <c r="C763" s="143" t="str">
        <f t="array" ref="C763">ifs(and(isblank($A763),isblank($B763)),"", not(iserror(vlookup($A763&amp;$B763,'5) Release_Track'!$F:$F&amp;'5) Release_Track'!$G:$G,1,0))),vlookup($A763&amp;$B763,{'5) Release_Track'!$F:$F&amp;'5) Release_Track'!$G:$G,'5) Release_Track'!$H:$H},2,0), or(and(not(isblank($B763)),$B763=$B762,$A763&lt;&gt;$A762),and(not(isblank($A763)),$A763=$A762,$B763&lt;&gt;$B762)),"ID LISTS UNALIGNED",and($A763&lt;&gt;"",countif('5) Release_Track'!$F:$F,$A763)=0),"NO ISRC MATCH in Release_Track",and($B763&lt;&gt;"",countif('5) Release_Track'!$G:$G,$B763)=0),"NO CATALOG ID MATCH in Release_Track",iserror(vlookup($A763&amp;$B763,'5) Release_Track'!$F:$F&amp;'5) Release_Track'!$G:$G,1,0)),"NO ISRC-CATALOG ID pair MATCH in Release_Track" )</f>
        <v/>
      </c>
      <c r="D763" s="143" t="str">
        <f t="array" ref="D763">ifs(and(isblank($A763),isblank($B763)),"", not(iserror(vlookup($A763&amp;$B763,'5) Release_Track'!$F:$F&amp;'5) Release_Track'!$G:$G,1,0))),vlookup($A763&amp;$B763,{'5) Release_Track'!$F:$F&amp;'5) Release_Track'!$G:$G,'5) Release_Track'!$I:$I},2,0), or(and(not(isblank($B763)),$B763=$B762,$A763&lt;&gt;$A762),and(not(isblank($A763)),$A763=$A762,$B763&lt;&gt;$B762)),"ID LISTS UNALIGNED",and($A763&lt;&gt;"",countif('5) Release_Track'!$F:$F,$A763)=0),"NO ISRC MATCH in Release_Track",and($B763&lt;&gt;"",countif('5) Release_Track'!$G:$G,$B763)=0),"NO CATALOG ID MATCH in Release_Track",iserror(vlookup($A763&amp;$B763,'5) Release_Track'!$F:$F&amp;'5) Release_Track'!$G:$G,1,0)),"NO ISRC-CATALOG ID pair MATCH in Release_Track" )</f>
        <v/>
      </c>
      <c r="E763" s="135"/>
      <c r="F763" s="20"/>
      <c r="G763" s="203"/>
      <c r="H763" s="143" t="str">
        <f t="shared" si="1"/>
        <v/>
      </c>
      <c r="I763" s="20"/>
      <c r="J763" s="20"/>
      <c r="K763" s="20"/>
    </row>
    <row r="764">
      <c r="B764" s="116"/>
      <c r="C764" s="143" t="str">
        <f t="array" ref="C764">ifs(and(isblank($A764),isblank($B764)),"", not(iserror(vlookup($A764&amp;$B764,'5) Release_Track'!$F:$F&amp;'5) Release_Track'!$G:$G,1,0))),vlookup($A764&amp;$B764,{'5) Release_Track'!$F:$F&amp;'5) Release_Track'!$G:$G,'5) Release_Track'!$H:$H},2,0), or(and(not(isblank($B764)),$B764=$B763,$A764&lt;&gt;$A763),and(not(isblank($A764)),$A764=$A763,$B764&lt;&gt;$B763)),"ID LISTS UNALIGNED",and($A764&lt;&gt;"",countif('5) Release_Track'!$F:$F,$A764)=0),"NO ISRC MATCH in Release_Track",and($B764&lt;&gt;"",countif('5) Release_Track'!$G:$G,$B764)=0),"NO CATALOG ID MATCH in Release_Track",iserror(vlookup($A764&amp;$B764,'5) Release_Track'!$F:$F&amp;'5) Release_Track'!$G:$G,1,0)),"NO ISRC-CATALOG ID pair MATCH in Release_Track" )</f>
        <v/>
      </c>
      <c r="D764" s="143" t="str">
        <f t="array" ref="D764">ifs(and(isblank($A764),isblank($B764)),"", not(iserror(vlookup($A764&amp;$B764,'5) Release_Track'!$F:$F&amp;'5) Release_Track'!$G:$G,1,0))),vlookup($A764&amp;$B764,{'5) Release_Track'!$F:$F&amp;'5) Release_Track'!$G:$G,'5) Release_Track'!$I:$I},2,0), or(and(not(isblank($B764)),$B764=$B763,$A764&lt;&gt;$A763),and(not(isblank($A764)),$A764=$A763,$B764&lt;&gt;$B763)),"ID LISTS UNALIGNED",and($A764&lt;&gt;"",countif('5) Release_Track'!$F:$F,$A764)=0),"NO ISRC MATCH in Release_Track",and($B764&lt;&gt;"",countif('5) Release_Track'!$G:$G,$B764)=0),"NO CATALOG ID MATCH in Release_Track",iserror(vlookup($A764&amp;$B764,'5) Release_Track'!$F:$F&amp;'5) Release_Track'!$G:$G,1,0)),"NO ISRC-CATALOG ID pair MATCH in Release_Track" )</f>
        <v/>
      </c>
      <c r="E764" s="135"/>
      <c r="F764" s="20"/>
      <c r="G764" s="203"/>
      <c r="H764" s="143" t="str">
        <f t="shared" si="1"/>
        <v/>
      </c>
      <c r="I764" s="20"/>
      <c r="J764" s="20"/>
      <c r="K764" s="20"/>
    </row>
    <row r="765">
      <c r="B765" s="116"/>
      <c r="C765" s="143" t="str">
        <f t="array" ref="C765">ifs(and(isblank($A765),isblank($B765)),"", not(iserror(vlookup($A765&amp;$B765,'5) Release_Track'!$F:$F&amp;'5) Release_Track'!$G:$G,1,0))),vlookup($A765&amp;$B765,{'5) Release_Track'!$F:$F&amp;'5) Release_Track'!$G:$G,'5) Release_Track'!$H:$H},2,0), or(and(not(isblank($B765)),$B765=$B764,$A765&lt;&gt;$A764),and(not(isblank($A765)),$A765=$A764,$B765&lt;&gt;$B764)),"ID LISTS UNALIGNED",and($A765&lt;&gt;"",countif('5) Release_Track'!$F:$F,$A765)=0),"NO ISRC MATCH in Release_Track",and($B765&lt;&gt;"",countif('5) Release_Track'!$G:$G,$B765)=0),"NO CATALOG ID MATCH in Release_Track",iserror(vlookup($A765&amp;$B765,'5) Release_Track'!$F:$F&amp;'5) Release_Track'!$G:$G,1,0)),"NO ISRC-CATALOG ID pair MATCH in Release_Track" )</f>
        <v/>
      </c>
      <c r="D765" s="143" t="str">
        <f t="array" ref="D765">ifs(and(isblank($A765),isblank($B765)),"", not(iserror(vlookup($A765&amp;$B765,'5) Release_Track'!$F:$F&amp;'5) Release_Track'!$G:$G,1,0))),vlookup($A765&amp;$B765,{'5) Release_Track'!$F:$F&amp;'5) Release_Track'!$G:$G,'5) Release_Track'!$I:$I},2,0), or(and(not(isblank($B765)),$B765=$B764,$A765&lt;&gt;$A764),and(not(isblank($A765)),$A765=$A764,$B765&lt;&gt;$B764)),"ID LISTS UNALIGNED",and($A765&lt;&gt;"",countif('5) Release_Track'!$F:$F,$A765)=0),"NO ISRC MATCH in Release_Track",and($B765&lt;&gt;"",countif('5) Release_Track'!$G:$G,$B765)=0),"NO CATALOG ID MATCH in Release_Track",iserror(vlookup($A765&amp;$B765,'5) Release_Track'!$F:$F&amp;'5) Release_Track'!$G:$G,1,0)),"NO ISRC-CATALOG ID pair MATCH in Release_Track" )</f>
        <v/>
      </c>
      <c r="E765" s="135"/>
      <c r="F765" s="20"/>
      <c r="G765" s="203"/>
      <c r="H765" s="143" t="str">
        <f t="shared" si="1"/>
        <v/>
      </c>
      <c r="I765" s="20"/>
      <c r="J765" s="20"/>
      <c r="K765" s="20"/>
    </row>
    <row r="766">
      <c r="B766" s="116"/>
      <c r="C766" s="143" t="str">
        <f t="array" ref="C766">ifs(and(isblank($A766),isblank($B766)),"", not(iserror(vlookup($A766&amp;$B766,'5) Release_Track'!$F:$F&amp;'5) Release_Track'!$G:$G,1,0))),vlookup($A766&amp;$B766,{'5) Release_Track'!$F:$F&amp;'5) Release_Track'!$G:$G,'5) Release_Track'!$H:$H},2,0), or(and(not(isblank($B766)),$B766=$B765,$A766&lt;&gt;$A765),and(not(isblank($A766)),$A766=$A765,$B766&lt;&gt;$B765)),"ID LISTS UNALIGNED",and($A766&lt;&gt;"",countif('5) Release_Track'!$F:$F,$A766)=0),"NO ISRC MATCH in Release_Track",and($B766&lt;&gt;"",countif('5) Release_Track'!$G:$G,$B766)=0),"NO CATALOG ID MATCH in Release_Track",iserror(vlookup($A766&amp;$B766,'5) Release_Track'!$F:$F&amp;'5) Release_Track'!$G:$G,1,0)),"NO ISRC-CATALOG ID pair MATCH in Release_Track" )</f>
        <v/>
      </c>
      <c r="D766" s="143" t="str">
        <f t="array" ref="D766">ifs(and(isblank($A766),isblank($B766)),"", not(iserror(vlookup($A766&amp;$B766,'5) Release_Track'!$F:$F&amp;'5) Release_Track'!$G:$G,1,0))),vlookup($A766&amp;$B766,{'5) Release_Track'!$F:$F&amp;'5) Release_Track'!$G:$G,'5) Release_Track'!$I:$I},2,0), or(and(not(isblank($B766)),$B766=$B765,$A766&lt;&gt;$A765),and(not(isblank($A766)),$A766=$A765,$B766&lt;&gt;$B765)),"ID LISTS UNALIGNED",and($A766&lt;&gt;"",countif('5) Release_Track'!$F:$F,$A766)=0),"NO ISRC MATCH in Release_Track",and($B766&lt;&gt;"",countif('5) Release_Track'!$G:$G,$B766)=0),"NO CATALOG ID MATCH in Release_Track",iserror(vlookup($A766&amp;$B766,'5) Release_Track'!$F:$F&amp;'5) Release_Track'!$G:$G,1,0)),"NO ISRC-CATALOG ID pair MATCH in Release_Track" )</f>
        <v/>
      </c>
      <c r="E766" s="135"/>
      <c r="F766" s="20"/>
      <c r="G766" s="203"/>
      <c r="H766" s="143" t="str">
        <f t="shared" si="1"/>
        <v/>
      </c>
      <c r="I766" s="20"/>
      <c r="J766" s="20"/>
      <c r="K766" s="20"/>
    </row>
    <row r="767">
      <c r="B767" s="116"/>
      <c r="C767" s="143" t="str">
        <f t="array" ref="C767">ifs(and(isblank($A767),isblank($B767)),"", not(iserror(vlookup($A767&amp;$B767,'5) Release_Track'!$F:$F&amp;'5) Release_Track'!$G:$G,1,0))),vlookup($A767&amp;$B767,{'5) Release_Track'!$F:$F&amp;'5) Release_Track'!$G:$G,'5) Release_Track'!$H:$H},2,0), or(and(not(isblank($B767)),$B767=$B766,$A767&lt;&gt;$A766),and(not(isblank($A767)),$A767=$A766,$B767&lt;&gt;$B766)),"ID LISTS UNALIGNED",and($A767&lt;&gt;"",countif('5) Release_Track'!$F:$F,$A767)=0),"NO ISRC MATCH in Release_Track",and($B767&lt;&gt;"",countif('5) Release_Track'!$G:$G,$B767)=0),"NO CATALOG ID MATCH in Release_Track",iserror(vlookup($A767&amp;$B767,'5) Release_Track'!$F:$F&amp;'5) Release_Track'!$G:$G,1,0)),"NO ISRC-CATALOG ID pair MATCH in Release_Track" )</f>
        <v/>
      </c>
      <c r="D767" s="143" t="str">
        <f t="array" ref="D767">ifs(and(isblank($A767),isblank($B767)),"", not(iserror(vlookup($A767&amp;$B767,'5) Release_Track'!$F:$F&amp;'5) Release_Track'!$G:$G,1,0))),vlookup($A767&amp;$B767,{'5) Release_Track'!$F:$F&amp;'5) Release_Track'!$G:$G,'5) Release_Track'!$I:$I},2,0), or(and(not(isblank($B767)),$B767=$B766,$A767&lt;&gt;$A766),and(not(isblank($A767)),$A767=$A766,$B767&lt;&gt;$B766)),"ID LISTS UNALIGNED",and($A767&lt;&gt;"",countif('5) Release_Track'!$F:$F,$A767)=0),"NO ISRC MATCH in Release_Track",and($B767&lt;&gt;"",countif('5) Release_Track'!$G:$G,$B767)=0),"NO CATALOG ID MATCH in Release_Track",iserror(vlookup($A767&amp;$B767,'5) Release_Track'!$F:$F&amp;'5) Release_Track'!$G:$G,1,0)),"NO ISRC-CATALOG ID pair MATCH in Release_Track" )</f>
        <v/>
      </c>
      <c r="E767" s="135"/>
      <c r="F767" s="20"/>
      <c r="G767" s="203"/>
      <c r="H767" s="143" t="str">
        <f t="shared" si="1"/>
        <v/>
      </c>
      <c r="I767" s="20"/>
      <c r="J767" s="20"/>
      <c r="K767" s="20"/>
    </row>
    <row r="768">
      <c r="B768" s="116"/>
      <c r="C768" s="143" t="str">
        <f t="array" ref="C768">ifs(and(isblank($A768),isblank($B768)),"", not(iserror(vlookup($A768&amp;$B768,'5) Release_Track'!$F:$F&amp;'5) Release_Track'!$G:$G,1,0))),vlookup($A768&amp;$B768,{'5) Release_Track'!$F:$F&amp;'5) Release_Track'!$G:$G,'5) Release_Track'!$H:$H},2,0), or(and(not(isblank($B768)),$B768=$B767,$A768&lt;&gt;$A767),and(not(isblank($A768)),$A768=$A767,$B768&lt;&gt;$B767)),"ID LISTS UNALIGNED",and($A768&lt;&gt;"",countif('5) Release_Track'!$F:$F,$A768)=0),"NO ISRC MATCH in Release_Track",and($B768&lt;&gt;"",countif('5) Release_Track'!$G:$G,$B768)=0),"NO CATALOG ID MATCH in Release_Track",iserror(vlookup($A768&amp;$B768,'5) Release_Track'!$F:$F&amp;'5) Release_Track'!$G:$G,1,0)),"NO ISRC-CATALOG ID pair MATCH in Release_Track" )</f>
        <v/>
      </c>
      <c r="D768" s="143" t="str">
        <f t="array" ref="D768">ifs(and(isblank($A768),isblank($B768)),"", not(iserror(vlookup($A768&amp;$B768,'5) Release_Track'!$F:$F&amp;'5) Release_Track'!$G:$G,1,0))),vlookup($A768&amp;$B768,{'5) Release_Track'!$F:$F&amp;'5) Release_Track'!$G:$G,'5) Release_Track'!$I:$I},2,0), or(and(not(isblank($B768)),$B768=$B767,$A768&lt;&gt;$A767),and(not(isblank($A768)),$A768=$A767,$B768&lt;&gt;$B767)),"ID LISTS UNALIGNED",and($A768&lt;&gt;"",countif('5) Release_Track'!$F:$F,$A768)=0),"NO ISRC MATCH in Release_Track",and($B768&lt;&gt;"",countif('5) Release_Track'!$G:$G,$B768)=0),"NO CATALOG ID MATCH in Release_Track",iserror(vlookup($A768&amp;$B768,'5) Release_Track'!$F:$F&amp;'5) Release_Track'!$G:$G,1,0)),"NO ISRC-CATALOG ID pair MATCH in Release_Track" )</f>
        <v/>
      </c>
      <c r="E768" s="135"/>
      <c r="F768" s="20"/>
      <c r="G768" s="203"/>
      <c r="H768" s="143" t="str">
        <f t="shared" si="1"/>
        <v/>
      </c>
      <c r="I768" s="20"/>
      <c r="J768" s="20"/>
      <c r="K768" s="20"/>
    </row>
    <row r="769">
      <c r="B769" s="116"/>
      <c r="C769" s="143" t="str">
        <f t="array" ref="C769">ifs(and(isblank($A769),isblank($B769)),"", not(iserror(vlookup($A769&amp;$B769,'5) Release_Track'!$F:$F&amp;'5) Release_Track'!$G:$G,1,0))),vlookup($A769&amp;$B769,{'5) Release_Track'!$F:$F&amp;'5) Release_Track'!$G:$G,'5) Release_Track'!$H:$H},2,0), or(and(not(isblank($B769)),$B769=$B768,$A769&lt;&gt;$A768),and(not(isblank($A769)),$A769=$A768,$B769&lt;&gt;$B768)),"ID LISTS UNALIGNED",and($A769&lt;&gt;"",countif('5) Release_Track'!$F:$F,$A769)=0),"NO ISRC MATCH in Release_Track",and($B769&lt;&gt;"",countif('5) Release_Track'!$G:$G,$B769)=0),"NO CATALOG ID MATCH in Release_Track",iserror(vlookup($A769&amp;$B769,'5) Release_Track'!$F:$F&amp;'5) Release_Track'!$G:$G,1,0)),"NO ISRC-CATALOG ID pair MATCH in Release_Track" )</f>
        <v/>
      </c>
      <c r="D769" s="143" t="str">
        <f t="array" ref="D769">ifs(and(isblank($A769),isblank($B769)),"", not(iserror(vlookup($A769&amp;$B769,'5) Release_Track'!$F:$F&amp;'5) Release_Track'!$G:$G,1,0))),vlookup($A769&amp;$B769,{'5) Release_Track'!$F:$F&amp;'5) Release_Track'!$G:$G,'5) Release_Track'!$I:$I},2,0), or(and(not(isblank($B769)),$B769=$B768,$A769&lt;&gt;$A768),and(not(isblank($A769)),$A769=$A768,$B769&lt;&gt;$B768)),"ID LISTS UNALIGNED",and($A769&lt;&gt;"",countif('5) Release_Track'!$F:$F,$A769)=0),"NO ISRC MATCH in Release_Track",and($B769&lt;&gt;"",countif('5) Release_Track'!$G:$G,$B769)=0),"NO CATALOG ID MATCH in Release_Track",iserror(vlookup($A769&amp;$B769,'5) Release_Track'!$F:$F&amp;'5) Release_Track'!$G:$G,1,0)),"NO ISRC-CATALOG ID pair MATCH in Release_Track" )</f>
        <v/>
      </c>
      <c r="E769" s="135"/>
      <c r="F769" s="20"/>
      <c r="G769" s="203"/>
      <c r="H769" s="143" t="str">
        <f t="shared" si="1"/>
        <v/>
      </c>
      <c r="I769" s="20"/>
      <c r="J769" s="20"/>
      <c r="K769" s="20"/>
    </row>
    <row r="770">
      <c r="B770" s="116"/>
      <c r="C770" s="143" t="str">
        <f t="array" ref="C770">ifs(and(isblank($A770),isblank($B770)),"", not(iserror(vlookup($A770&amp;$B770,'5) Release_Track'!$F:$F&amp;'5) Release_Track'!$G:$G,1,0))),vlookup($A770&amp;$B770,{'5) Release_Track'!$F:$F&amp;'5) Release_Track'!$G:$G,'5) Release_Track'!$H:$H},2,0), or(and(not(isblank($B770)),$B770=$B769,$A770&lt;&gt;$A769),and(not(isblank($A770)),$A770=$A769,$B770&lt;&gt;$B769)),"ID LISTS UNALIGNED",and($A770&lt;&gt;"",countif('5) Release_Track'!$F:$F,$A770)=0),"NO ISRC MATCH in Release_Track",and($B770&lt;&gt;"",countif('5) Release_Track'!$G:$G,$B770)=0),"NO CATALOG ID MATCH in Release_Track",iserror(vlookup($A770&amp;$B770,'5) Release_Track'!$F:$F&amp;'5) Release_Track'!$G:$G,1,0)),"NO ISRC-CATALOG ID pair MATCH in Release_Track" )</f>
        <v/>
      </c>
      <c r="D770" s="143" t="str">
        <f t="array" ref="D770">ifs(and(isblank($A770),isblank($B770)),"", not(iserror(vlookup($A770&amp;$B770,'5) Release_Track'!$F:$F&amp;'5) Release_Track'!$G:$G,1,0))),vlookup($A770&amp;$B770,{'5) Release_Track'!$F:$F&amp;'5) Release_Track'!$G:$G,'5) Release_Track'!$I:$I},2,0), or(and(not(isblank($B770)),$B770=$B769,$A770&lt;&gt;$A769),and(not(isblank($A770)),$A770=$A769,$B770&lt;&gt;$B769)),"ID LISTS UNALIGNED",and($A770&lt;&gt;"",countif('5) Release_Track'!$F:$F,$A770)=0),"NO ISRC MATCH in Release_Track",and($B770&lt;&gt;"",countif('5) Release_Track'!$G:$G,$B770)=0),"NO CATALOG ID MATCH in Release_Track",iserror(vlookup($A770&amp;$B770,'5) Release_Track'!$F:$F&amp;'5) Release_Track'!$G:$G,1,0)),"NO ISRC-CATALOG ID pair MATCH in Release_Track" )</f>
        <v/>
      </c>
      <c r="E770" s="135"/>
      <c r="F770" s="20"/>
      <c r="G770" s="203"/>
      <c r="H770" s="143" t="str">
        <f t="shared" si="1"/>
        <v/>
      </c>
      <c r="I770" s="20"/>
      <c r="J770" s="20"/>
      <c r="K770" s="20"/>
    </row>
    <row r="771">
      <c r="B771" s="116"/>
      <c r="C771" s="143" t="str">
        <f t="array" ref="C771">ifs(and(isblank($A771),isblank($B771)),"", not(iserror(vlookup($A771&amp;$B771,'5) Release_Track'!$F:$F&amp;'5) Release_Track'!$G:$G,1,0))),vlookup($A771&amp;$B771,{'5) Release_Track'!$F:$F&amp;'5) Release_Track'!$G:$G,'5) Release_Track'!$H:$H},2,0), or(and(not(isblank($B771)),$B771=$B770,$A771&lt;&gt;$A770),and(not(isblank($A771)),$A771=$A770,$B771&lt;&gt;$B770)),"ID LISTS UNALIGNED",and($A771&lt;&gt;"",countif('5) Release_Track'!$F:$F,$A771)=0),"NO ISRC MATCH in Release_Track",and($B771&lt;&gt;"",countif('5) Release_Track'!$G:$G,$B771)=0),"NO CATALOG ID MATCH in Release_Track",iserror(vlookup($A771&amp;$B771,'5) Release_Track'!$F:$F&amp;'5) Release_Track'!$G:$G,1,0)),"NO ISRC-CATALOG ID pair MATCH in Release_Track" )</f>
        <v/>
      </c>
      <c r="D771" s="143" t="str">
        <f t="array" ref="D771">ifs(and(isblank($A771),isblank($B771)),"", not(iserror(vlookup($A771&amp;$B771,'5) Release_Track'!$F:$F&amp;'5) Release_Track'!$G:$G,1,0))),vlookup($A771&amp;$B771,{'5) Release_Track'!$F:$F&amp;'5) Release_Track'!$G:$G,'5) Release_Track'!$I:$I},2,0), or(and(not(isblank($B771)),$B771=$B770,$A771&lt;&gt;$A770),and(not(isblank($A771)),$A771=$A770,$B771&lt;&gt;$B770)),"ID LISTS UNALIGNED",and($A771&lt;&gt;"",countif('5) Release_Track'!$F:$F,$A771)=0),"NO ISRC MATCH in Release_Track",and($B771&lt;&gt;"",countif('5) Release_Track'!$G:$G,$B771)=0),"NO CATALOG ID MATCH in Release_Track",iserror(vlookup($A771&amp;$B771,'5) Release_Track'!$F:$F&amp;'5) Release_Track'!$G:$G,1,0)),"NO ISRC-CATALOG ID pair MATCH in Release_Track" )</f>
        <v/>
      </c>
      <c r="E771" s="135"/>
      <c r="F771" s="20"/>
      <c r="G771" s="203"/>
      <c r="H771" s="143" t="str">
        <f t="shared" si="1"/>
        <v/>
      </c>
      <c r="I771" s="20"/>
      <c r="J771" s="20"/>
      <c r="K771" s="20"/>
    </row>
    <row r="772">
      <c r="B772" s="116"/>
      <c r="C772" s="143" t="str">
        <f t="array" ref="C772">ifs(and(isblank($A772),isblank($B772)),"", not(iserror(vlookup($A772&amp;$B772,'5) Release_Track'!$F:$F&amp;'5) Release_Track'!$G:$G,1,0))),vlookup($A772&amp;$B772,{'5) Release_Track'!$F:$F&amp;'5) Release_Track'!$G:$G,'5) Release_Track'!$H:$H},2,0), or(and(not(isblank($B772)),$B772=$B771,$A772&lt;&gt;$A771),and(not(isblank($A772)),$A772=$A771,$B772&lt;&gt;$B771)),"ID LISTS UNALIGNED",and($A772&lt;&gt;"",countif('5) Release_Track'!$F:$F,$A772)=0),"NO ISRC MATCH in Release_Track",and($B772&lt;&gt;"",countif('5) Release_Track'!$G:$G,$B772)=0),"NO CATALOG ID MATCH in Release_Track",iserror(vlookup($A772&amp;$B772,'5) Release_Track'!$F:$F&amp;'5) Release_Track'!$G:$G,1,0)),"NO ISRC-CATALOG ID pair MATCH in Release_Track" )</f>
        <v/>
      </c>
      <c r="D772" s="143" t="str">
        <f t="array" ref="D772">ifs(and(isblank($A772),isblank($B772)),"", not(iserror(vlookup($A772&amp;$B772,'5) Release_Track'!$F:$F&amp;'5) Release_Track'!$G:$G,1,0))),vlookup($A772&amp;$B772,{'5) Release_Track'!$F:$F&amp;'5) Release_Track'!$G:$G,'5) Release_Track'!$I:$I},2,0), or(and(not(isblank($B772)),$B772=$B771,$A772&lt;&gt;$A771),and(not(isblank($A772)),$A772=$A771,$B772&lt;&gt;$B771)),"ID LISTS UNALIGNED",and($A772&lt;&gt;"",countif('5) Release_Track'!$F:$F,$A772)=0),"NO ISRC MATCH in Release_Track",and($B772&lt;&gt;"",countif('5) Release_Track'!$G:$G,$B772)=0),"NO CATALOG ID MATCH in Release_Track",iserror(vlookup($A772&amp;$B772,'5) Release_Track'!$F:$F&amp;'5) Release_Track'!$G:$G,1,0)),"NO ISRC-CATALOG ID pair MATCH in Release_Track" )</f>
        <v/>
      </c>
      <c r="E772" s="135"/>
      <c r="F772" s="20"/>
      <c r="G772" s="203"/>
      <c r="H772" s="143" t="str">
        <f t="shared" si="1"/>
        <v/>
      </c>
      <c r="I772" s="20"/>
      <c r="J772" s="20"/>
      <c r="K772" s="20"/>
    </row>
    <row r="773">
      <c r="B773" s="116"/>
      <c r="C773" s="143" t="str">
        <f t="array" ref="C773">ifs(and(isblank($A773),isblank($B773)),"", not(iserror(vlookup($A773&amp;$B773,'5) Release_Track'!$F:$F&amp;'5) Release_Track'!$G:$G,1,0))),vlookup($A773&amp;$B773,{'5) Release_Track'!$F:$F&amp;'5) Release_Track'!$G:$G,'5) Release_Track'!$H:$H},2,0), or(and(not(isblank($B773)),$B773=$B772,$A773&lt;&gt;$A772),and(not(isblank($A773)),$A773=$A772,$B773&lt;&gt;$B772)),"ID LISTS UNALIGNED",and($A773&lt;&gt;"",countif('5) Release_Track'!$F:$F,$A773)=0),"NO ISRC MATCH in Release_Track",and($B773&lt;&gt;"",countif('5) Release_Track'!$G:$G,$B773)=0),"NO CATALOG ID MATCH in Release_Track",iserror(vlookup($A773&amp;$B773,'5) Release_Track'!$F:$F&amp;'5) Release_Track'!$G:$G,1,0)),"NO ISRC-CATALOG ID pair MATCH in Release_Track" )</f>
        <v/>
      </c>
      <c r="D773" s="143" t="str">
        <f t="array" ref="D773">ifs(and(isblank($A773),isblank($B773)),"", not(iserror(vlookup($A773&amp;$B773,'5) Release_Track'!$F:$F&amp;'5) Release_Track'!$G:$G,1,0))),vlookup($A773&amp;$B773,{'5) Release_Track'!$F:$F&amp;'5) Release_Track'!$G:$G,'5) Release_Track'!$I:$I},2,0), or(and(not(isblank($B773)),$B773=$B772,$A773&lt;&gt;$A772),and(not(isblank($A773)),$A773=$A772,$B773&lt;&gt;$B772)),"ID LISTS UNALIGNED",and($A773&lt;&gt;"",countif('5) Release_Track'!$F:$F,$A773)=0),"NO ISRC MATCH in Release_Track",and($B773&lt;&gt;"",countif('5) Release_Track'!$G:$G,$B773)=0),"NO CATALOG ID MATCH in Release_Track",iserror(vlookup($A773&amp;$B773,'5) Release_Track'!$F:$F&amp;'5) Release_Track'!$G:$G,1,0)),"NO ISRC-CATALOG ID pair MATCH in Release_Track" )</f>
        <v/>
      </c>
      <c r="E773" s="135"/>
      <c r="F773" s="20"/>
      <c r="G773" s="203"/>
      <c r="H773" s="143" t="str">
        <f t="shared" si="1"/>
        <v/>
      </c>
      <c r="I773" s="20"/>
      <c r="J773" s="20"/>
      <c r="K773" s="20"/>
    </row>
    <row r="774">
      <c r="B774" s="116"/>
      <c r="C774" s="143" t="str">
        <f t="array" ref="C774">ifs(and(isblank($A774),isblank($B774)),"", not(iserror(vlookup($A774&amp;$B774,'5) Release_Track'!$F:$F&amp;'5) Release_Track'!$G:$G,1,0))),vlookup($A774&amp;$B774,{'5) Release_Track'!$F:$F&amp;'5) Release_Track'!$G:$G,'5) Release_Track'!$H:$H},2,0), or(and(not(isblank($B774)),$B774=$B773,$A774&lt;&gt;$A773),and(not(isblank($A774)),$A774=$A773,$B774&lt;&gt;$B773)),"ID LISTS UNALIGNED",and($A774&lt;&gt;"",countif('5) Release_Track'!$F:$F,$A774)=0),"NO ISRC MATCH in Release_Track",and($B774&lt;&gt;"",countif('5) Release_Track'!$G:$G,$B774)=0),"NO CATALOG ID MATCH in Release_Track",iserror(vlookup($A774&amp;$B774,'5) Release_Track'!$F:$F&amp;'5) Release_Track'!$G:$G,1,0)),"NO ISRC-CATALOG ID pair MATCH in Release_Track" )</f>
        <v/>
      </c>
      <c r="D774" s="143" t="str">
        <f t="array" ref="D774">ifs(and(isblank($A774),isblank($B774)),"", not(iserror(vlookup($A774&amp;$B774,'5) Release_Track'!$F:$F&amp;'5) Release_Track'!$G:$G,1,0))),vlookup($A774&amp;$B774,{'5) Release_Track'!$F:$F&amp;'5) Release_Track'!$G:$G,'5) Release_Track'!$I:$I},2,0), or(and(not(isblank($B774)),$B774=$B773,$A774&lt;&gt;$A773),and(not(isblank($A774)),$A774=$A773,$B774&lt;&gt;$B773)),"ID LISTS UNALIGNED",and($A774&lt;&gt;"",countif('5) Release_Track'!$F:$F,$A774)=0),"NO ISRC MATCH in Release_Track",and($B774&lt;&gt;"",countif('5) Release_Track'!$G:$G,$B774)=0),"NO CATALOG ID MATCH in Release_Track",iserror(vlookup($A774&amp;$B774,'5) Release_Track'!$F:$F&amp;'5) Release_Track'!$G:$G,1,0)),"NO ISRC-CATALOG ID pair MATCH in Release_Track" )</f>
        <v/>
      </c>
      <c r="E774" s="135"/>
      <c r="F774" s="20"/>
      <c r="G774" s="203"/>
      <c r="H774" s="143" t="str">
        <f t="shared" si="1"/>
        <v/>
      </c>
      <c r="I774" s="20"/>
      <c r="J774" s="20"/>
      <c r="K774" s="20"/>
    </row>
    <row r="775">
      <c r="B775" s="116"/>
      <c r="C775" s="143" t="str">
        <f t="array" ref="C775">ifs(and(isblank($A775),isblank($B775)),"", not(iserror(vlookup($A775&amp;$B775,'5) Release_Track'!$F:$F&amp;'5) Release_Track'!$G:$G,1,0))),vlookup($A775&amp;$B775,{'5) Release_Track'!$F:$F&amp;'5) Release_Track'!$G:$G,'5) Release_Track'!$H:$H},2,0), or(and(not(isblank($B775)),$B775=$B774,$A775&lt;&gt;$A774),and(not(isblank($A775)),$A775=$A774,$B775&lt;&gt;$B774)),"ID LISTS UNALIGNED",and($A775&lt;&gt;"",countif('5) Release_Track'!$F:$F,$A775)=0),"NO ISRC MATCH in Release_Track",and($B775&lt;&gt;"",countif('5) Release_Track'!$G:$G,$B775)=0),"NO CATALOG ID MATCH in Release_Track",iserror(vlookup($A775&amp;$B775,'5) Release_Track'!$F:$F&amp;'5) Release_Track'!$G:$G,1,0)),"NO ISRC-CATALOG ID pair MATCH in Release_Track" )</f>
        <v/>
      </c>
      <c r="D775" s="143" t="str">
        <f t="array" ref="D775">ifs(and(isblank($A775),isblank($B775)),"", not(iserror(vlookup($A775&amp;$B775,'5) Release_Track'!$F:$F&amp;'5) Release_Track'!$G:$G,1,0))),vlookup($A775&amp;$B775,{'5) Release_Track'!$F:$F&amp;'5) Release_Track'!$G:$G,'5) Release_Track'!$I:$I},2,0), or(and(not(isblank($B775)),$B775=$B774,$A775&lt;&gt;$A774),and(not(isblank($A775)),$A775=$A774,$B775&lt;&gt;$B774)),"ID LISTS UNALIGNED",and($A775&lt;&gt;"",countif('5) Release_Track'!$F:$F,$A775)=0),"NO ISRC MATCH in Release_Track",and($B775&lt;&gt;"",countif('5) Release_Track'!$G:$G,$B775)=0),"NO CATALOG ID MATCH in Release_Track",iserror(vlookup($A775&amp;$B775,'5) Release_Track'!$F:$F&amp;'5) Release_Track'!$G:$G,1,0)),"NO ISRC-CATALOG ID pair MATCH in Release_Track" )</f>
        <v/>
      </c>
      <c r="E775" s="135"/>
      <c r="F775" s="20"/>
      <c r="G775" s="203"/>
      <c r="H775" s="143" t="str">
        <f t="shared" si="1"/>
        <v/>
      </c>
      <c r="I775" s="20"/>
      <c r="J775" s="20"/>
      <c r="K775" s="20"/>
    </row>
    <row r="776">
      <c r="B776" s="116"/>
      <c r="C776" s="143" t="str">
        <f t="array" ref="C776">ifs(and(isblank($A776),isblank($B776)),"", not(iserror(vlookup($A776&amp;$B776,'5) Release_Track'!$F:$F&amp;'5) Release_Track'!$G:$G,1,0))),vlookup($A776&amp;$B776,{'5) Release_Track'!$F:$F&amp;'5) Release_Track'!$G:$G,'5) Release_Track'!$H:$H},2,0), or(and(not(isblank($B776)),$B776=$B775,$A776&lt;&gt;$A775),and(not(isblank($A776)),$A776=$A775,$B776&lt;&gt;$B775)),"ID LISTS UNALIGNED",and($A776&lt;&gt;"",countif('5) Release_Track'!$F:$F,$A776)=0),"NO ISRC MATCH in Release_Track",and($B776&lt;&gt;"",countif('5) Release_Track'!$G:$G,$B776)=0),"NO CATALOG ID MATCH in Release_Track",iserror(vlookup($A776&amp;$B776,'5) Release_Track'!$F:$F&amp;'5) Release_Track'!$G:$G,1,0)),"NO ISRC-CATALOG ID pair MATCH in Release_Track" )</f>
        <v/>
      </c>
      <c r="D776" s="143" t="str">
        <f t="array" ref="D776">ifs(and(isblank($A776),isblank($B776)),"", not(iserror(vlookup($A776&amp;$B776,'5) Release_Track'!$F:$F&amp;'5) Release_Track'!$G:$G,1,0))),vlookup($A776&amp;$B776,{'5) Release_Track'!$F:$F&amp;'5) Release_Track'!$G:$G,'5) Release_Track'!$I:$I},2,0), or(and(not(isblank($B776)),$B776=$B775,$A776&lt;&gt;$A775),and(not(isblank($A776)),$A776=$A775,$B776&lt;&gt;$B775)),"ID LISTS UNALIGNED",and($A776&lt;&gt;"",countif('5) Release_Track'!$F:$F,$A776)=0),"NO ISRC MATCH in Release_Track",and($B776&lt;&gt;"",countif('5) Release_Track'!$G:$G,$B776)=0),"NO CATALOG ID MATCH in Release_Track",iserror(vlookup($A776&amp;$B776,'5) Release_Track'!$F:$F&amp;'5) Release_Track'!$G:$G,1,0)),"NO ISRC-CATALOG ID pair MATCH in Release_Track" )</f>
        <v/>
      </c>
      <c r="E776" s="135"/>
      <c r="F776" s="20"/>
      <c r="G776" s="203"/>
      <c r="H776" s="143" t="str">
        <f t="shared" si="1"/>
        <v/>
      </c>
      <c r="I776" s="20"/>
      <c r="J776" s="20"/>
      <c r="K776" s="20"/>
    </row>
    <row r="777">
      <c r="B777" s="116"/>
      <c r="C777" s="143" t="str">
        <f t="array" ref="C777">ifs(and(isblank($A777),isblank($B777)),"", not(iserror(vlookup($A777&amp;$B777,'5) Release_Track'!$F:$F&amp;'5) Release_Track'!$G:$G,1,0))),vlookup($A777&amp;$B777,{'5) Release_Track'!$F:$F&amp;'5) Release_Track'!$G:$G,'5) Release_Track'!$H:$H},2,0), or(and(not(isblank($B777)),$B777=$B776,$A777&lt;&gt;$A776),and(not(isblank($A777)),$A777=$A776,$B777&lt;&gt;$B776)),"ID LISTS UNALIGNED",and($A777&lt;&gt;"",countif('5) Release_Track'!$F:$F,$A777)=0),"NO ISRC MATCH in Release_Track",and($B777&lt;&gt;"",countif('5) Release_Track'!$G:$G,$B777)=0),"NO CATALOG ID MATCH in Release_Track",iserror(vlookup($A777&amp;$B777,'5) Release_Track'!$F:$F&amp;'5) Release_Track'!$G:$G,1,0)),"NO ISRC-CATALOG ID pair MATCH in Release_Track" )</f>
        <v/>
      </c>
      <c r="D777" s="143" t="str">
        <f t="array" ref="D777">ifs(and(isblank($A777),isblank($B777)),"", not(iserror(vlookup($A777&amp;$B777,'5) Release_Track'!$F:$F&amp;'5) Release_Track'!$G:$G,1,0))),vlookup($A777&amp;$B777,{'5) Release_Track'!$F:$F&amp;'5) Release_Track'!$G:$G,'5) Release_Track'!$I:$I},2,0), or(and(not(isblank($B777)),$B777=$B776,$A777&lt;&gt;$A776),and(not(isblank($A777)),$A777=$A776,$B777&lt;&gt;$B776)),"ID LISTS UNALIGNED",and($A777&lt;&gt;"",countif('5) Release_Track'!$F:$F,$A777)=0),"NO ISRC MATCH in Release_Track",and($B777&lt;&gt;"",countif('5) Release_Track'!$G:$G,$B777)=0),"NO CATALOG ID MATCH in Release_Track",iserror(vlookup($A777&amp;$B777,'5) Release_Track'!$F:$F&amp;'5) Release_Track'!$G:$G,1,0)),"NO ISRC-CATALOG ID pair MATCH in Release_Track" )</f>
        <v/>
      </c>
      <c r="E777" s="135"/>
      <c r="F777" s="20"/>
      <c r="G777" s="203"/>
      <c r="H777" s="143" t="str">
        <f t="shared" si="1"/>
        <v/>
      </c>
      <c r="I777" s="20"/>
      <c r="J777" s="20"/>
      <c r="K777" s="20"/>
    </row>
    <row r="778">
      <c r="B778" s="116"/>
      <c r="C778" s="143" t="str">
        <f t="array" ref="C778">ifs(and(isblank($A778),isblank($B778)),"", not(iserror(vlookup($A778&amp;$B778,'5) Release_Track'!$F:$F&amp;'5) Release_Track'!$G:$G,1,0))),vlookup($A778&amp;$B778,{'5) Release_Track'!$F:$F&amp;'5) Release_Track'!$G:$G,'5) Release_Track'!$H:$H},2,0), or(and(not(isblank($B778)),$B778=$B777,$A778&lt;&gt;$A777),and(not(isblank($A778)),$A778=$A777,$B778&lt;&gt;$B777)),"ID LISTS UNALIGNED",and($A778&lt;&gt;"",countif('5) Release_Track'!$F:$F,$A778)=0),"NO ISRC MATCH in Release_Track",and($B778&lt;&gt;"",countif('5) Release_Track'!$G:$G,$B778)=0),"NO CATALOG ID MATCH in Release_Track",iserror(vlookup($A778&amp;$B778,'5) Release_Track'!$F:$F&amp;'5) Release_Track'!$G:$G,1,0)),"NO ISRC-CATALOG ID pair MATCH in Release_Track" )</f>
        <v/>
      </c>
      <c r="D778" s="143" t="str">
        <f t="array" ref="D778">ifs(and(isblank($A778),isblank($B778)),"", not(iserror(vlookup($A778&amp;$B778,'5) Release_Track'!$F:$F&amp;'5) Release_Track'!$G:$G,1,0))),vlookup($A778&amp;$B778,{'5) Release_Track'!$F:$F&amp;'5) Release_Track'!$G:$G,'5) Release_Track'!$I:$I},2,0), or(and(not(isblank($B778)),$B778=$B777,$A778&lt;&gt;$A777),and(not(isblank($A778)),$A778=$A777,$B778&lt;&gt;$B777)),"ID LISTS UNALIGNED",and($A778&lt;&gt;"",countif('5) Release_Track'!$F:$F,$A778)=0),"NO ISRC MATCH in Release_Track",and($B778&lt;&gt;"",countif('5) Release_Track'!$G:$G,$B778)=0),"NO CATALOG ID MATCH in Release_Track",iserror(vlookup($A778&amp;$B778,'5) Release_Track'!$F:$F&amp;'5) Release_Track'!$G:$G,1,0)),"NO ISRC-CATALOG ID pair MATCH in Release_Track" )</f>
        <v/>
      </c>
      <c r="E778" s="135"/>
      <c r="F778" s="20"/>
      <c r="G778" s="203"/>
      <c r="H778" s="143" t="str">
        <f t="shared" si="1"/>
        <v/>
      </c>
      <c r="I778" s="20"/>
      <c r="J778" s="20"/>
      <c r="K778" s="20"/>
    </row>
    <row r="779">
      <c r="B779" s="116"/>
      <c r="C779" s="143" t="str">
        <f t="array" ref="C779">ifs(and(isblank($A779),isblank($B779)),"", not(iserror(vlookup($A779&amp;$B779,'5) Release_Track'!$F:$F&amp;'5) Release_Track'!$G:$G,1,0))),vlookup($A779&amp;$B779,{'5) Release_Track'!$F:$F&amp;'5) Release_Track'!$G:$G,'5) Release_Track'!$H:$H},2,0), or(and(not(isblank($B779)),$B779=$B778,$A779&lt;&gt;$A778),and(not(isblank($A779)),$A779=$A778,$B779&lt;&gt;$B778)),"ID LISTS UNALIGNED",and($A779&lt;&gt;"",countif('5) Release_Track'!$F:$F,$A779)=0),"NO ISRC MATCH in Release_Track",and($B779&lt;&gt;"",countif('5) Release_Track'!$G:$G,$B779)=0),"NO CATALOG ID MATCH in Release_Track",iserror(vlookup($A779&amp;$B779,'5) Release_Track'!$F:$F&amp;'5) Release_Track'!$G:$G,1,0)),"NO ISRC-CATALOG ID pair MATCH in Release_Track" )</f>
        <v/>
      </c>
      <c r="D779" s="143" t="str">
        <f t="array" ref="D779">ifs(and(isblank($A779),isblank($B779)),"", not(iserror(vlookup($A779&amp;$B779,'5) Release_Track'!$F:$F&amp;'5) Release_Track'!$G:$G,1,0))),vlookup($A779&amp;$B779,{'5) Release_Track'!$F:$F&amp;'5) Release_Track'!$G:$G,'5) Release_Track'!$I:$I},2,0), or(and(not(isblank($B779)),$B779=$B778,$A779&lt;&gt;$A778),and(not(isblank($A779)),$A779=$A778,$B779&lt;&gt;$B778)),"ID LISTS UNALIGNED",and($A779&lt;&gt;"",countif('5) Release_Track'!$F:$F,$A779)=0),"NO ISRC MATCH in Release_Track",and($B779&lt;&gt;"",countif('5) Release_Track'!$G:$G,$B779)=0),"NO CATALOG ID MATCH in Release_Track",iserror(vlookup($A779&amp;$B779,'5) Release_Track'!$F:$F&amp;'5) Release_Track'!$G:$G,1,0)),"NO ISRC-CATALOG ID pair MATCH in Release_Track" )</f>
        <v/>
      </c>
      <c r="E779" s="135"/>
      <c r="F779" s="20"/>
      <c r="G779" s="203"/>
      <c r="H779" s="143" t="str">
        <f t="shared" si="1"/>
        <v/>
      </c>
      <c r="I779" s="20"/>
      <c r="J779" s="20"/>
      <c r="K779" s="20"/>
    </row>
    <row r="780">
      <c r="B780" s="116"/>
      <c r="C780" s="143" t="str">
        <f t="array" ref="C780">ifs(and(isblank($A780),isblank($B780)),"", not(iserror(vlookup($A780&amp;$B780,'5) Release_Track'!$F:$F&amp;'5) Release_Track'!$G:$G,1,0))),vlookup($A780&amp;$B780,{'5) Release_Track'!$F:$F&amp;'5) Release_Track'!$G:$G,'5) Release_Track'!$H:$H},2,0), or(and(not(isblank($B780)),$B780=$B779,$A780&lt;&gt;$A779),and(not(isblank($A780)),$A780=$A779,$B780&lt;&gt;$B779)),"ID LISTS UNALIGNED",and($A780&lt;&gt;"",countif('5) Release_Track'!$F:$F,$A780)=0),"NO ISRC MATCH in Release_Track",and($B780&lt;&gt;"",countif('5) Release_Track'!$G:$G,$B780)=0),"NO CATALOG ID MATCH in Release_Track",iserror(vlookup($A780&amp;$B780,'5) Release_Track'!$F:$F&amp;'5) Release_Track'!$G:$G,1,0)),"NO ISRC-CATALOG ID pair MATCH in Release_Track" )</f>
        <v/>
      </c>
      <c r="D780" s="143" t="str">
        <f t="array" ref="D780">ifs(and(isblank($A780),isblank($B780)),"", not(iserror(vlookup($A780&amp;$B780,'5) Release_Track'!$F:$F&amp;'5) Release_Track'!$G:$G,1,0))),vlookup($A780&amp;$B780,{'5) Release_Track'!$F:$F&amp;'5) Release_Track'!$G:$G,'5) Release_Track'!$I:$I},2,0), or(and(not(isblank($B780)),$B780=$B779,$A780&lt;&gt;$A779),and(not(isblank($A780)),$A780=$A779,$B780&lt;&gt;$B779)),"ID LISTS UNALIGNED",and($A780&lt;&gt;"",countif('5) Release_Track'!$F:$F,$A780)=0),"NO ISRC MATCH in Release_Track",and($B780&lt;&gt;"",countif('5) Release_Track'!$G:$G,$B780)=0),"NO CATALOG ID MATCH in Release_Track",iserror(vlookup($A780&amp;$B780,'5) Release_Track'!$F:$F&amp;'5) Release_Track'!$G:$G,1,0)),"NO ISRC-CATALOG ID pair MATCH in Release_Track" )</f>
        <v/>
      </c>
      <c r="E780" s="135"/>
      <c r="F780" s="20"/>
      <c r="G780" s="203"/>
      <c r="H780" s="143" t="str">
        <f t="shared" si="1"/>
        <v/>
      </c>
      <c r="I780" s="20"/>
      <c r="J780" s="20"/>
      <c r="K780" s="20"/>
    </row>
    <row r="781">
      <c r="B781" s="116"/>
      <c r="C781" s="143" t="str">
        <f t="array" ref="C781">ifs(and(isblank($A781),isblank($B781)),"", not(iserror(vlookup($A781&amp;$B781,'5) Release_Track'!$F:$F&amp;'5) Release_Track'!$G:$G,1,0))),vlookup($A781&amp;$B781,{'5) Release_Track'!$F:$F&amp;'5) Release_Track'!$G:$G,'5) Release_Track'!$H:$H},2,0), or(and(not(isblank($B781)),$B781=$B780,$A781&lt;&gt;$A780),and(not(isblank($A781)),$A781=$A780,$B781&lt;&gt;$B780)),"ID LISTS UNALIGNED",and($A781&lt;&gt;"",countif('5) Release_Track'!$F:$F,$A781)=0),"NO ISRC MATCH in Release_Track",and($B781&lt;&gt;"",countif('5) Release_Track'!$G:$G,$B781)=0),"NO CATALOG ID MATCH in Release_Track",iserror(vlookup($A781&amp;$B781,'5) Release_Track'!$F:$F&amp;'5) Release_Track'!$G:$G,1,0)),"NO ISRC-CATALOG ID pair MATCH in Release_Track" )</f>
        <v/>
      </c>
      <c r="D781" s="143" t="str">
        <f t="array" ref="D781">ifs(and(isblank($A781),isblank($B781)),"", not(iserror(vlookup($A781&amp;$B781,'5) Release_Track'!$F:$F&amp;'5) Release_Track'!$G:$G,1,0))),vlookup($A781&amp;$B781,{'5) Release_Track'!$F:$F&amp;'5) Release_Track'!$G:$G,'5) Release_Track'!$I:$I},2,0), or(and(not(isblank($B781)),$B781=$B780,$A781&lt;&gt;$A780),and(not(isblank($A781)),$A781=$A780,$B781&lt;&gt;$B780)),"ID LISTS UNALIGNED",and($A781&lt;&gt;"",countif('5) Release_Track'!$F:$F,$A781)=0),"NO ISRC MATCH in Release_Track",and($B781&lt;&gt;"",countif('5) Release_Track'!$G:$G,$B781)=0),"NO CATALOG ID MATCH in Release_Track",iserror(vlookup($A781&amp;$B781,'5) Release_Track'!$F:$F&amp;'5) Release_Track'!$G:$G,1,0)),"NO ISRC-CATALOG ID pair MATCH in Release_Track" )</f>
        <v/>
      </c>
      <c r="E781" s="135"/>
      <c r="F781" s="20"/>
      <c r="G781" s="203"/>
      <c r="H781" s="143" t="str">
        <f t="shared" si="1"/>
        <v/>
      </c>
      <c r="I781" s="20"/>
      <c r="J781" s="20"/>
      <c r="K781" s="20"/>
    </row>
    <row r="782">
      <c r="B782" s="116"/>
      <c r="C782" s="143" t="str">
        <f t="array" ref="C782">ifs(and(isblank($A782),isblank($B782)),"", not(iserror(vlookup($A782&amp;$B782,'5) Release_Track'!$F:$F&amp;'5) Release_Track'!$G:$G,1,0))),vlookup($A782&amp;$B782,{'5) Release_Track'!$F:$F&amp;'5) Release_Track'!$G:$G,'5) Release_Track'!$H:$H},2,0), or(and(not(isblank($B782)),$B782=$B781,$A782&lt;&gt;$A781),and(not(isblank($A782)),$A782=$A781,$B782&lt;&gt;$B781)),"ID LISTS UNALIGNED",and($A782&lt;&gt;"",countif('5) Release_Track'!$F:$F,$A782)=0),"NO ISRC MATCH in Release_Track",and($B782&lt;&gt;"",countif('5) Release_Track'!$G:$G,$B782)=0),"NO CATALOG ID MATCH in Release_Track",iserror(vlookup($A782&amp;$B782,'5) Release_Track'!$F:$F&amp;'5) Release_Track'!$G:$G,1,0)),"NO ISRC-CATALOG ID pair MATCH in Release_Track" )</f>
        <v/>
      </c>
      <c r="D782" s="143" t="str">
        <f t="array" ref="D782">ifs(and(isblank($A782),isblank($B782)),"", not(iserror(vlookup($A782&amp;$B782,'5) Release_Track'!$F:$F&amp;'5) Release_Track'!$G:$G,1,0))),vlookup($A782&amp;$B782,{'5) Release_Track'!$F:$F&amp;'5) Release_Track'!$G:$G,'5) Release_Track'!$I:$I},2,0), or(and(not(isblank($B782)),$B782=$B781,$A782&lt;&gt;$A781),and(not(isblank($A782)),$A782=$A781,$B782&lt;&gt;$B781)),"ID LISTS UNALIGNED",and($A782&lt;&gt;"",countif('5) Release_Track'!$F:$F,$A782)=0),"NO ISRC MATCH in Release_Track",and($B782&lt;&gt;"",countif('5) Release_Track'!$G:$G,$B782)=0),"NO CATALOG ID MATCH in Release_Track",iserror(vlookup($A782&amp;$B782,'5) Release_Track'!$F:$F&amp;'5) Release_Track'!$G:$G,1,0)),"NO ISRC-CATALOG ID pair MATCH in Release_Track" )</f>
        <v/>
      </c>
      <c r="E782" s="135"/>
      <c r="F782" s="20"/>
      <c r="G782" s="203"/>
      <c r="H782" s="143" t="str">
        <f t="shared" si="1"/>
        <v/>
      </c>
      <c r="I782" s="20"/>
      <c r="J782" s="20"/>
      <c r="K782" s="20"/>
    </row>
    <row r="783">
      <c r="B783" s="116"/>
      <c r="C783" s="143" t="str">
        <f t="array" ref="C783">ifs(and(isblank($A783),isblank($B783)),"", not(iserror(vlookup($A783&amp;$B783,'5) Release_Track'!$F:$F&amp;'5) Release_Track'!$G:$G,1,0))),vlookup($A783&amp;$B783,{'5) Release_Track'!$F:$F&amp;'5) Release_Track'!$G:$G,'5) Release_Track'!$H:$H},2,0), or(and(not(isblank($B783)),$B783=$B782,$A783&lt;&gt;$A782),and(not(isblank($A783)),$A783=$A782,$B783&lt;&gt;$B782)),"ID LISTS UNALIGNED",and($A783&lt;&gt;"",countif('5) Release_Track'!$F:$F,$A783)=0),"NO ISRC MATCH in Release_Track",and($B783&lt;&gt;"",countif('5) Release_Track'!$G:$G,$B783)=0),"NO CATALOG ID MATCH in Release_Track",iserror(vlookup($A783&amp;$B783,'5) Release_Track'!$F:$F&amp;'5) Release_Track'!$G:$G,1,0)),"NO ISRC-CATALOG ID pair MATCH in Release_Track" )</f>
        <v/>
      </c>
      <c r="D783" s="143" t="str">
        <f t="array" ref="D783">ifs(and(isblank($A783),isblank($B783)),"", not(iserror(vlookup($A783&amp;$B783,'5) Release_Track'!$F:$F&amp;'5) Release_Track'!$G:$G,1,0))),vlookup($A783&amp;$B783,{'5) Release_Track'!$F:$F&amp;'5) Release_Track'!$G:$G,'5) Release_Track'!$I:$I},2,0), or(and(not(isblank($B783)),$B783=$B782,$A783&lt;&gt;$A782),and(not(isblank($A783)),$A783=$A782,$B783&lt;&gt;$B782)),"ID LISTS UNALIGNED",and($A783&lt;&gt;"",countif('5) Release_Track'!$F:$F,$A783)=0),"NO ISRC MATCH in Release_Track",and($B783&lt;&gt;"",countif('5) Release_Track'!$G:$G,$B783)=0),"NO CATALOG ID MATCH in Release_Track",iserror(vlookup($A783&amp;$B783,'5) Release_Track'!$F:$F&amp;'5) Release_Track'!$G:$G,1,0)),"NO ISRC-CATALOG ID pair MATCH in Release_Track" )</f>
        <v/>
      </c>
      <c r="E783" s="135"/>
      <c r="F783" s="20"/>
      <c r="G783" s="203"/>
      <c r="H783" s="143" t="str">
        <f t="shared" si="1"/>
        <v/>
      </c>
      <c r="I783" s="20"/>
      <c r="J783" s="20"/>
      <c r="K783" s="20"/>
    </row>
    <row r="784">
      <c r="B784" s="116"/>
      <c r="C784" s="143" t="str">
        <f t="array" ref="C784">ifs(and(isblank($A784),isblank($B784)),"", not(iserror(vlookup($A784&amp;$B784,'5) Release_Track'!$F:$F&amp;'5) Release_Track'!$G:$G,1,0))),vlookup($A784&amp;$B784,{'5) Release_Track'!$F:$F&amp;'5) Release_Track'!$G:$G,'5) Release_Track'!$H:$H},2,0), or(and(not(isblank($B784)),$B784=$B783,$A784&lt;&gt;$A783),and(not(isblank($A784)),$A784=$A783,$B784&lt;&gt;$B783)),"ID LISTS UNALIGNED",and($A784&lt;&gt;"",countif('5) Release_Track'!$F:$F,$A784)=0),"NO ISRC MATCH in Release_Track",and($B784&lt;&gt;"",countif('5) Release_Track'!$G:$G,$B784)=0),"NO CATALOG ID MATCH in Release_Track",iserror(vlookup($A784&amp;$B784,'5) Release_Track'!$F:$F&amp;'5) Release_Track'!$G:$G,1,0)),"NO ISRC-CATALOG ID pair MATCH in Release_Track" )</f>
        <v/>
      </c>
      <c r="D784" s="143" t="str">
        <f t="array" ref="D784">ifs(and(isblank($A784),isblank($B784)),"", not(iserror(vlookup($A784&amp;$B784,'5) Release_Track'!$F:$F&amp;'5) Release_Track'!$G:$G,1,0))),vlookup($A784&amp;$B784,{'5) Release_Track'!$F:$F&amp;'5) Release_Track'!$G:$G,'5) Release_Track'!$I:$I},2,0), or(and(not(isblank($B784)),$B784=$B783,$A784&lt;&gt;$A783),and(not(isblank($A784)),$A784=$A783,$B784&lt;&gt;$B783)),"ID LISTS UNALIGNED",and($A784&lt;&gt;"",countif('5) Release_Track'!$F:$F,$A784)=0),"NO ISRC MATCH in Release_Track",and($B784&lt;&gt;"",countif('5) Release_Track'!$G:$G,$B784)=0),"NO CATALOG ID MATCH in Release_Track",iserror(vlookup($A784&amp;$B784,'5) Release_Track'!$F:$F&amp;'5) Release_Track'!$G:$G,1,0)),"NO ISRC-CATALOG ID pair MATCH in Release_Track" )</f>
        <v/>
      </c>
      <c r="E784" s="135"/>
      <c r="F784" s="20"/>
      <c r="G784" s="203"/>
      <c r="H784" s="143" t="str">
        <f t="shared" si="1"/>
        <v/>
      </c>
      <c r="I784" s="20"/>
      <c r="J784" s="20"/>
      <c r="K784" s="20"/>
    </row>
    <row r="785">
      <c r="B785" s="116"/>
      <c r="C785" s="143" t="str">
        <f t="array" ref="C785">ifs(and(isblank($A785),isblank($B785)),"", not(iserror(vlookup($A785&amp;$B785,'5) Release_Track'!$F:$F&amp;'5) Release_Track'!$G:$G,1,0))),vlookup($A785&amp;$B785,{'5) Release_Track'!$F:$F&amp;'5) Release_Track'!$G:$G,'5) Release_Track'!$H:$H},2,0), or(and(not(isblank($B785)),$B785=$B784,$A785&lt;&gt;$A784),and(not(isblank($A785)),$A785=$A784,$B785&lt;&gt;$B784)),"ID LISTS UNALIGNED",and($A785&lt;&gt;"",countif('5) Release_Track'!$F:$F,$A785)=0),"NO ISRC MATCH in Release_Track",and($B785&lt;&gt;"",countif('5) Release_Track'!$G:$G,$B785)=0),"NO CATALOG ID MATCH in Release_Track",iserror(vlookup($A785&amp;$B785,'5) Release_Track'!$F:$F&amp;'5) Release_Track'!$G:$G,1,0)),"NO ISRC-CATALOG ID pair MATCH in Release_Track" )</f>
        <v/>
      </c>
      <c r="D785" s="143" t="str">
        <f t="array" ref="D785">ifs(and(isblank($A785),isblank($B785)),"", not(iserror(vlookup($A785&amp;$B785,'5) Release_Track'!$F:$F&amp;'5) Release_Track'!$G:$G,1,0))),vlookup($A785&amp;$B785,{'5) Release_Track'!$F:$F&amp;'5) Release_Track'!$G:$G,'5) Release_Track'!$I:$I},2,0), or(and(not(isblank($B785)),$B785=$B784,$A785&lt;&gt;$A784),and(not(isblank($A785)),$A785=$A784,$B785&lt;&gt;$B784)),"ID LISTS UNALIGNED",and($A785&lt;&gt;"",countif('5) Release_Track'!$F:$F,$A785)=0),"NO ISRC MATCH in Release_Track",and($B785&lt;&gt;"",countif('5) Release_Track'!$G:$G,$B785)=0),"NO CATALOG ID MATCH in Release_Track",iserror(vlookup($A785&amp;$B785,'5) Release_Track'!$F:$F&amp;'5) Release_Track'!$G:$G,1,0)),"NO ISRC-CATALOG ID pair MATCH in Release_Track" )</f>
        <v/>
      </c>
      <c r="E785" s="135"/>
      <c r="F785" s="20"/>
      <c r="G785" s="203"/>
      <c r="H785" s="143" t="str">
        <f t="shared" si="1"/>
        <v/>
      </c>
      <c r="I785" s="20"/>
      <c r="J785" s="20"/>
      <c r="K785" s="20"/>
    </row>
    <row r="786">
      <c r="B786" s="116"/>
      <c r="C786" s="143" t="str">
        <f t="array" ref="C786">ifs(and(isblank($A786),isblank($B786)),"", not(iserror(vlookup($A786&amp;$B786,'5) Release_Track'!$F:$F&amp;'5) Release_Track'!$G:$G,1,0))),vlookup($A786&amp;$B786,{'5) Release_Track'!$F:$F&amp;'5) Release_Track'!$G:$G,'5) Release_Track'!$H:$H},2,0), or(and(not(isblank($B786)),$B786=$B785,$A786&lt;&gt;$A785),and(not(isblank($A786)),$A786=$A785,$B786&lt;&gt;$B785)),"ID LISTS UNALIGNED",and($A786&lt;&gt;"",countif('5) Release_Track'!$F:$F,$A786)=0),"NO ISRC MATCH in Release_Track",and($B786&lt;&gt;"",countif('5) Release_Track'!$G:$G,$B786)=0),"NO CATALOG ID MATCH in Release_Track",iserror(vlookup($A786&amp;$B786,'5) Release_Track'!$F:$F&amp;'5) Release_Track'!$G:$G,1,0)),"NO ISRC-CATALOG ID pair MATCH in Release_Track" )</f>
        <v/>
      </c>
      <c r="D786" s="143" t="str">
        <f t="array" ref="D786">ifs(and(isblank($A786),isblank($B786)),"", not(iserror(vlookup($A786&amp;$B786,'5) Release_Track'!$F:$F&amp;'5) Release_Track'!$G:$G,1,0))),vlookup($A786&amp;$B786,{'5) Release_Track'!$F:$F&amp;'5) Release_Track'!$G:$G,'5) Release_Track'!$I:$I},2,0), or(and(not(isblank($B786)),$B786=$B785,$A786&lt;&gt;$A785),and(not(isblank($A786)),$A786=$A785,$B786&lt;&gt;$B785)),"ID LISTS UNALIGNED",and($A786&lt;&gt;"",countif('5) Release_Track'!$F:$F,$A786)=0),"NO ISRC MATCH in Release_Track",and($B786&lt;&gt;"",countif('5) Release_Track'!$G:$G,$B786)=0),"NO CATALOG ID MATCH in Release_Track",iserror(vlookup($A786&amp;$B786,'5) Release_Track'!$F:$F&amp;'5) Release_Track'!$G:$G,1,0)),"NO ISRC-CATALOG ID pair MATCH in Release_Track" )</f>
        <v/>
      </c>
      <c r="E786" s="135"/>
      <c r="F786" s="20"/>
      <c r="G786" s="203"/>
      <c r="H786" s="143" t="str">
        <f t="shared" si="1"/>
        <v/>
      </c>
      <c r="I786" s="20"/>
      <c r="J786" s="20"/>
      <c r="K786" s="20"/>
    </row>
    <row r="787">
      <c r="B787" s="116"/>
      <c r="C787" s="143" t="str">
        <f t="array" ref="C787">ifs(and(isblank($A787),isblank($B787)),"", not(iserror(vlookup($A787&amp;$B787,'5) Release_Track'!$F:$F&amp;'5) Release_Track'!$G:$G,1,0))),vlookup($A787&amp;$B787,{'5) Release_Track'!$F:$F&amp;'5) Release_Track'!$G:$G,'5) Release_Track'!$H:$H},2,0), or(and(not(isblank($B787)),$B787=$B786,$A787&lt;&gt;$A786),and(not(isblank($A787)),$A787=$A786,$B787&lt;&gt;$B786)),"ID LISTS UNALIGNED",and($A787&lt;&gt;"",countif('5) Release_Track'!$F:$F,$A787)=0),"NO ISRC MATCH in Release_Track",and($B787&lt;&gt;"",countif('5) Release_Track'!$G:$G,$B787)=0),"NO CATALOG ID MATCH in Release_Track",iserror(vlookup($A787&amp;$B787,'5) Release_Track'!$F:$F&amp;'5) Release_Track'!$G:$G,1,0)),"NO ISRC-CATALOG ID pair MATCH in Release_Track" )</f>
        <v/>
      </c>
      <c r="D787" s="143" t="str">
        <f t="array" ref="D787">ifs(and(isblank($A787),isblank($B787)),"", not(iserror(vlookup($A787&amp;$B787,'5) Release_Track'!$F:$F&amp;'5) Release_Track'!$G:$G,1,0))),vlookup($A787&amp;$B787,{'5) Release_Track'!$F:$F&amp;'5) Release_Track'!$G:$G,'5) Release_Track'!$I:$I},2,0), or(and(not(isblank($B787)),$B787=$B786,$A787&lt;&gt;$A786),and(not(isblank($A787)),$A787=$A786,$B787&lt;&gt;$B786)),"ID LISTS UNALIGNED",and($A787&lt;&gt;"",countif('5) Release_Track'!$F:$F,$A787)=0),"NO ISRC MATCH in Release_Track",and($B787&lt;&gt;"",countif('5) Release_Track'!$G:$G,$B787)=0),"NO CATALOG ID MATCH in Release_Track",iserror(vlookup($A787&amp;$B787,'5) Release_Track'!$F:$F&amp;'5) Release_Track'!$G:$G,1,0)),"NO ISRC-CATALOG ID pair MATCH in Release_Track" )</f>
        <v/>
      </c>
      <c r="E787" s="135"/>
      <c r="F787" s="20"/>
      <c r="G787" s="203"/>
      <c r="H787" s="143" t="str">
        <f t="shared" si="1"/>
        <v/>
      </c>
      <c r="I787" s="20"/>
      <c r="J787" s="20"/>
      <c r="K787" s="20"/>
    </row>
    <row r="788">
      <c r="B788" s="116"/>
      <c r="C788" s="143" t="str">
        <f t="array" ref="C788">ifs(and(isblank($A788),isblank($B788)),"", not(iserror(vlookup($A788&amp;$B788,'5) Release_Track'!$F:$F&amp;'5) Release_Track'!$G:$G,1,0))),vlookup($A788&amp;$B788,{'5) Release_Track'!$F:$F&amp;'5) Release_Track'!$G:$G,'5) Release_Track'!$H:$H},2,0), or(and(not(isblank($B788)),$B788=$B787,$A788&lt;&gt;$A787),and(not(isblank($A788)),$A788=$A787,$B788&lt;&gt;$B787)),"ID LISTS UNALIGNED",and($A788&lt;&gt;"",countif('5) Release_Track'!$F:$F,$A788)=0),"NO ISRC MATCH in Release_Track",and($B788&lt;&gt;"",countif('5) Release_Track'!$G:$G,$B788)=0),"NO CATALOG ID MATCH in Release_Track",iserror(vlookup($A788&amp;$B788,'5) Release_Track'!$F:$F&amp;'5) Release_Track'!$G:$G,1,0)),"NO ISRC-CATALOG ID pair MATCH in Release_Track" )</f>
        <v/>
      </c>
      <c r="D788" s="143" t="str">
        <f t="array" ref="D788">ifs(and(isblank($A788),isblank($B788)),"", not(iserror(vlookup($A788&amp;$B788,'5) Release_Track'!$F:$F&amp;'5) Release_Track'!$G:$G,1,0))),vlookup($A788&amp;$B788,{'5) Release_Track'!$F:$F&amp;'5) Release_Track'!$G:$G,'5) Release_Track'!$I:$I},2,0), or(and(not(isblank($B788)),$B788=$B787,$A788&lt;&gt;$A787),and(not(isblank($A788)),$A788=$A787,$B788&lt;&gt;$B787)),"ID LISTS UNALIGNED",and($A788&lt;&gt;"",countif('5) Release_Track'!$F:$F,$A788)=0),"NO ISRC MATCH in Release_Track",and($B788&lt;&gt;"",countif('5) Release_Track'!$G:$G,$B788)=0),"NO CATALOG ID MATCH in Release_Track",iserror(vlookup($A788&amp;$B788,'5) Release_Track'!$F:$F&amp;'5) Release_Track'!$G:$G,1,0)),"NO ISRC-CATALOG ID pair MATCH in Release_Track" )</f>
        <v/>
      </c>
      <c r="E788" s="135"/>
      <c r="F788" s="20"/>
      <c r="G788" s="203"/>
      <c r="H788" s="143" t="str">
        <f t="shared" si="1"/>
        <v/>
      </c>
      <c r="I788" s="20"/>
      <c r="J788" s="20"/>
      <c r="K788" s="20"/>
    </row>
    <row r="789">
      <c r="B789" s="116"/>
      <c r="C789" s="143" t="str">
        <f t="array" ref="C789">ifs(and(isblank($A789),isblank($B789)),"", not(iserror(vlookup($A789&amp;$B789,'5) Release_Track'!$F:$F&amp;'5) Release_Track'!$G:$G,1,0))),vlookup($A789&amp;$B789,{'5) Release_Track'!$F:$F&amp;'5) Release_Track'!$G:$G,'5) Release_Track'!$H:$H},2,0), or(and(not(isblank($B789)),$B789=$B788,$A789&lt;&gt;$A788),and(not(isblank($A789)),$A789=$A788,$B789&lt;&gt;$B788)),"ID LISTS UNALIGNED",and($A789&lt;&gt;"",countif('5) Release_Track'!$F:$F,$A789)=0),"NO ISRC MATCH in Release_Track",and($B789&lt;&gt;"",countif('5) Release_Track'!$G:$G,$B789)=0),"NO CATALOG ID MATCH in Release_Track",iserror(vlookup($A789&amp;$B789,'5) Release_Track'!$F:$F&amp;'5) Release_Track'!$G:$G,1,0)),"NO ISRC-CATALOG ID pair MATCH in Release_Track" )</f>
        <v/>
      </c>
      <c r="D789" s="143" t="str">
        <f t="array" ref="D789">ifs(and(isblank($A789),isblank($B789)),"", not(iserror(vlookup($A789&amp;$B789,'5) Release_Track'!$F:$F&amp;'5) Release_Track'!$G:$G,1,0))),vlookup($A789&amp;$B789,{'5) Release_Track'!$F:$F&amp;'5) Release_Track'!$G:$G,'5) Release_Track'!$I:$I},2,0), or(and(not(isblank($B789)),$B789=$B788,$A789&lt;&gt;$A788),and(not(isblank($A789)),$A789=$A788,$B789&lt;&gt;$B788)),"ID LISTS UNALIGNED",and($A789&lt;&gt;"",countif('5) Release_Track'!$F:$F,$A789)=0),"NO ISRC MATCH in Release_Track",and($B789&lt;&gt;"",countif('5) Release_Track'!$G:$G,$B789)=0),"NO CATALOG ID MATCH in Release_Track",iserror(vlookup($A789&amp;$B789,'5) Release_Track'!$F:$F&amp;'5) Release_Track'!$G:$G,1,0)),"NO ISRC-CATALOG ID pair MATCH in Release_Track" )</f>
        <v/>
      </c>
      <c r="E789" s="135"/>
      <c r="F789" s="20"/>
      <c r="G789" s="203"/>
      <c r="H789" s="143" t="str">
        <f t="shared" si="1"/>
        <v/>
      </c>
      <c r="I789" s="20"/>
      <c r="J789" s="20"/>
      <c r="K789" s="20"/>
    </row>
    <row r="790">
      <c r="B790" s="116"/>
      <c r="C790" s="143" t="str">
        <f t="array" ref="C790">ifs(and(isblank($A790),isblank($B790)),"", not(iserror(vlookup($A790&amp;$B790,'5) Release_Track'!$F:$F&amp;'5) Release_Track'!$G:$G,1,0))),vlookup($A790&amp;$B790,{'5) Release_Track'!$F:$F&amp;'5) Release_Track'!$G:$G,'5) Release_Track'!$H:$H},2,0), or(and(not(isblank($B790)),$B790=$B789,$A790&lt;&gt;$A789),and(not(isblank($A790)),$A790=$A789,$B790&lt;&gt;$B789)),"ID LISTS UNALIGNED",and($A790&lt;&gt;"",countif('5) Release_Track'!$F:$F,$A790)=0),"NO ISRC MATCH in Release_Track",and($B790&lt;&gt;"",countif('5) Release_Track'!$G:$G,$B790)=0),"NO CATALOG ID MATCH in Release_Track",iserror(vlookup($A790&amp;$B790,'5) Release_Track'!$F:$F&amp;'5) Release_Track'!$G:$G,1,0)),"NO ISRC-CATALOG ID pair MATCH in Release_Track" )</f>
        <v/>
      </c>
      <c r="D790" s="143" t="str">
        <f t="array" ref="D790">ifs(and(isblank($A790),isblank($B790)),"", not(iserror(vlookup($A790&amp;$B790,'5) Release_Track'!$F:$F&amp;'5) Release_Track'!$G:$G,1,0))),vlookup($A790&amp;$B790,{'5) Release_Track'!$F:$F&amp;'5) Release_Track'!$G:$G,'5) Release_Track'!$I:$I},2,0), or(and(not(isblank($B790)),$B790=$B789,$A790&lt;&gt;$A789),and(not(isblank($A790)),$A790=$A789,$B790&lt;&gt;$B789)),"ID LISTS UNALIGNED",and($A790&lt;&gt;"",countif('5) Release_Track'!$F:$F,$A790)=0),"NO ISRC MATCH in Release_Track",and($B790&lt;&gt;"",countif('5) Release_Track'!$G:$G,$B790)=0),"NO CATALOG ID MATCH in Release_Track",iserror(vlookup($A790&amp;$B790,'5) Release_Track'!$F:$F&amp;'5) Release_Track'!$G:$G,1,0)),"NO ISRC-CATALOG ID pair MATCH in Release_Track" )</f>
        <v/>
      </c>
      <c r="E790" s="135"/>
      <c r="F790" s="20"/>
      <c r="G790" s="203"/>
      <c r="H790" s="143" t="str">
        <f t="shared" si="1"/>
        <v/>
      </c>
      <c r="I790" s="20"/>
      <c r="J790" s="20"/>
      <c r="K790" s="20"/>
    </row>
    <row r="791">
      <c r="B791" s="116"/>
      <c r="C791" s="143" t="str">
        <f t="array" ref="C791">ifs(and(isblank($A791),isblank($B791)),"", not(iserror(vlookup($A791&amp;$B791,'5) Release_Track'!$F:$F&amp;'5) Release_Track'!$G:$G,1,0))),vlookup($A791&amp;$B791,{'5) Release_Track'!$F:$F&amp;'5) Release_Track'!$G:$G,'5) Release_Track'!$H:$H},2,0), or(and(not(isblank($B791)),$B791=$B790,$A791&lt;&gt;$A790),and(not(isblank($A791)),$A791=$A790,$B791&lt;&gt;$B790)),"ID LISTS UNALIGNED",and($A791&lt;&gt;"",countif('5) Release_Track'!$F:$F,$A791)=0),"NO ISRC MATCH in Release_Track",and($B791&lt;&gt;"",countif('5) Release_Track'!$G:$G,$B791)=0),"NO CATALOG ID MATCH in Release_Track",iserror(vlookup($A791&amp;$B791,'5) Release_Track'!$F:$F&amp;'5) Release_Track'!$G:$G,1,0)),"NO ISRC-CATALOG ID pair MATCH in Release_Track" )</f>
        <v/>
      </c>
      <c r="D791" s="143" t="str">
        <f t="array" ref="D791">ifs(and(isblank($A791),isblank($B791)),"", not(iserror(vlookup($A791&amp;$B791,'5) Release_Track'!$F:$F&amp;'5) Release_Track'!$G:$G,1,0))),vlookup($A791&amp;$B791,{'5) Release_Track'!$F:$F&amp;'5) Release_Track'!$G:$G,'5) Release_Track'!$I:$I},2,0), or(and(not(isblank($B791)),$B791=$B790,$A791&lt;&gt;$A790),and(not(isblank($A791)),$A791=$A790,$B791&lt;&gt;$B790)),"ID LISTS UNALIGNED",and($A791&lt;&gt;"",countif('5) Release_Track'!$F:$F,$A791)=0),"NO ISRC MATCH in Release_Track",and($B791&lt;&gt;"",countif('5) Release_Track'!$G:$G,$B791)=0),"NO CATALOG ID MATCH in Release_Track",iserror(vlookup($A791&amp;$B791,'5) Release_Track'!$F:$F&amp;'5) Release_Track'!$G:$G,1,0)),"NO ISRC-CATALOG ID pair MATCH in Release_Track" )</f>
        <v/>
      </c>
      <c r="E791" s="135"/>
      <c r="F791" s="20"/>
      <c r="G791" s="203"/>
      <c r="H791" s="143" t="str">
        <f t="shared" si="1"/>
        <v/>
      </c>
      <c r="I791" s="20"/>
      <c r="J791" s="20"/>
      <c r="K791" s="20"/>
    </row>
    <row r="792">
      <c r="B792" s="116"/>
      <c r="C792" s="143" t="str">
        <f t="array" ref="C792">ifs(and(isblank($A792),isblank($B792)),"", not(iserror(vlookup($A792&amp;$B792,'5) Release_Track'!$F:$F&amp;'5) Release_Track'!$G:$G,1,0))),vlookup($A792&amp;$B792,{'5) Release_Track'!$F:$F&amp;'5) Release_Track'!$G:$G,'5) Release_Track'!$H:$H},2,0), or(and(not(isblank($B792)),$B792=$B791,$A792&lt;&gt;$A791),and(not(isblank($A792)),$A792=$A791,$B792&lt;&gt;$B791)),"ID LISTS UNALIGNED",and($A792&lt;&gt;"",countif('5) Release_Track'!$F:$F,$A792)=0),"NO ISRC MATCH in Release_Track",and($B792&lt;&gt;"",countif('5) Release_Track'!$G:$G,$B792)=0),"NO CATALOG ID MATCH in Release_Track",iserror(vlookup($A792&amp;$B792,'5) Release_Track'!$F:$F&amp;'5) Release_Track'!$G:$G,1,0)),"NO ISRC-CATALOG ID pair MATCH in Release_Track" )</f>
        <v/>
      </c>
      <c r="D792" s="143" t="str">
        <f t="array" ref="D792">ifs(and(isblank($A792),isblank($B792)),"", not(iserror(vlookup($A792&amp;$B792,'5) Release_Track'!$F:$F&amp;'5) Release_Track'!$G:$G,1,0))),vlookup($A792&amp;$B792,{'5) Release_Track'!$F:$F&amp;'5) Release_Track'!$G:$G,'5) Release_Track'!$I:$I},2,0), or(and(not(isblank($B792)),$B792=$B791,$A792&lt;&gt;$A791),and(not(isblank($A792)),$A792=$A791,$B792&lt;&gt;$B791)),"ID LISTS UNALIGNED",and($A792&lt;&gt;"",countif('5) Release_Track'!$F:$F,$A792)=0),"NO ISRC MATCH in Release_Track",and($B792&lt;&gt;"",countif('5) Release_Track'!$G:$G,$B792)=0),"NO CATALOG ID MATCH in Release_Track",iserror(vlookup($A792&amp;$B792,'5) Release_Track'!$F:$F&amp;'5) Release_Track'!$G:$G,1,0)),"NO ISRC-CATALOG ID pair MATCH in Release_Track" )</f>
        <v/>
      </c>
      <c r="E792" s="135"/>
      <c r="F792" s="20"/>
      <c r="G792" s="203"/>
      <c r="H792" s="143" t="str">
        <f t="shared" si="1"/>
        <v/>
      </c>
      <c r="I792" s="20"/>
      <c r="J792" s="20"/>
      <c r="K792" s="20"/>
    </row>
    <row r="793">
      <c r="B793" s="116"/>
      <c r="C793" s="143" t="str">
        <f t="array" ref="C793">ifs(and(isblank($A793),isblank($B793)),"", not(iserror(vlookup($A793&amp;$B793,'5) Release_Track'!$F:$F&amp;'5) Release_Track'!$G:$G,1,0))),vlookup($A793&amp;$B793,{'5) Release_Track'!$F:$F&amp;'5) Release_Track'!$G:$G,'5) Release_Track'!$H:$H},2,0), or(and(not(isblank($B793)),$B793=$B792,$A793&lt;&gt;$A792),and(not(isblank($A793)),$A793=$A792,$B793&lt;&gt;$B792)),"ID LISTS UNALIGNED",and($A793&lt;&gt;"",countif('5) Release_Track'!$F:$F,$A793)=0),"NO ISRC MATCH in Release_Track",and($B793&lt;&gt;"",countif('5) Release_Track'!$G:$G,$B793)=0),"NO CATALOG ID MATCH in Release_Track",iserror(vlookup($A793&amp;$B793,'5) Release_Track'!$F:$F&amp;'5) Release_Track'!$G:$G,1,0)),"NO ISRC-CATALOG ID pair MATCH in Release_Track" )</f>
        <v/>
      </c>
      <c r="D793" s="143" t="str">
        <f t="array" ref="D793">ifs(and(isblank($A793),isblank($B793)),"", not(iserror(vlookup($A793&amp;$B793,'5) Release_Track'!$F:$F&amp;'5) Release_Track'!$G:$G,1,0))),vlookup($A793&amp;$B793,{'5) Release_Track'!$F:$F&amp;'5) Release_Track'!$G:$G,'5) Release_Track'!$I:$I},2,0), or(and(not(isblank($B793)),$B793=$B792,$A793&lt;&gt;$A792),and(not(isblank($A793)),$A793=$A792,$B793&lt;&gt;$B792)),"ID LISTS UNALIGNED",and($A793&lt;&gt;"",countif('5) Release_Track'!$F:$F,$A793)=0),"NO ISRC MATCH in Release_Track",and($B793&lt;&gt;"",countif('5) Release_Track'!$G:$G,$B793)=0),"NO CATALOG ID MATCH in Release_Track",iserror(vlookup($A793&amp;$B793,'5) Release_Track'!$F:$F&amp;'5) Release_Track'!$G:$G,1,0)),"NO ISRC-CATALOG ID pair MATCH in Release_Track" )</f>
        <v/>
      </c>
      <c r="E793" s="135"/>
      <c r="F793" s="20"/>
      <c r="G793" s="203"/>
      <c r="H793" s="143" t="str">
        <f t="shared" si="1"/>
        <v/>
      </c>
      <c r="I793" s="20"/>
      <c r="J793" s="20"/>
      <c r="K793" s="20"/>
    </row>
    <row r="794">
      <c r="B794" s="116"/>
      <c r="C794" s="143" t="str">
        <f t="array" ref="C794">ifs(and(isblank($A794),isblank($B794)),"", not(iserror(vlookup($A794&amp;$B794,'5) Release_Track'!$F:$F&amp;'5) Release_Track'!$G:$G,1,0))),vlookup($A794&amp;$B794,{'5) Release_Track'!$F:$F&amp;'5) Release_Track'!$G:$G,'5) Release_Track'!$H:$H},2,0), or(and(not(isblank($B794)),$B794=$B793,$A794&lt;&gt;$A793),and(not(isblank($A794)),$A794=$A793,$B794&lt;&gt;$B793)),"ID LISTS UNALIGNED",and($A794&lt;&gt;"",countif('5) Release_Track'!$F:$F,$A794)=0),"NO ISRC MATCH in Release_Track",and($B794&lt;&gt;"",countif('5) Release_Track'!$G:$G,$B794)=0),"NO CATALOG ID MATCH in Release_Track",iserror(vlookup($A794&amp;$B794,'5) Release_Track'!$F:$F&amp;'5) Release_Track'!$G:$G,1,0)),"NO ISRC-CATALOG ID pair MATCH in Release_Track" )</f>
        <v/>
      </c>
      <c r="D794" s="143" t="str">
        <f t="array" ref="D794">ifs(and(isblank($A794),isblank($B794)),"", not(iserror(vlookup($A794&amp;$B794,'5) Release_Track'!$F:$F&amp;'5) Release_Track'!$G:$G,1,0))),vlookup($A794&amp;$B794,{'5) Release_Track'!$F:$F&amp;'5) Release_Track'!$G:$G,'5) Release_Track'!$I:$I},2,0), or(and(not(isblank($B794)),$B794=$B793,$A794&lt;&gt;$A793),and(not(isblank($A794)),$A794=$A793,$B794&lt;&gt;$B793)),"ID LISTS UNALIGNED",and($A794&lt;&gt;"",countif('5) Release_Track'!$F:$F,$A794)=0),"NO ISRC MATCH in Release_Track",and($B794&lt;&gt;"",countif('5) Release_Track'!$G:$G,$B794)=0),"NO CATALOG ID MATCH in Release_Track",iserror(vlookup($A794&amp;$B794,'5) Release_Track'!$F:$F&amp;'5) Release_Track'!$G:$G,1,0)),"NO ISRC-CATALOG ID pair MATCH in Release_Track" )</f>
        <v/>
      </c>
      <c r="E794" s="135"/>
      <c r="F794" s="20"/>
      <c r="G794" s="203"/>
      <c r="H794" s="143" t="str">
        <f t="shared" si="1"/>
        <v/>
      </c>
      <c r="I794" s="20"/>
      <c r="J794" s="20"/>
      <c r="K794" s="20"/>
    </row>
    <row r="795">
      <c r="B795" s="116"/>
      <c r="C795" s="143" t="str">
        <f t="array" ref="C795">ifs(and(isblank($A795),isblank($B795)),"", not(iserror(vlookup($A795&amp;$B795,'5) Release_Track'!$F:$F&amp;'5) Release_Track'!$G:$G,1,0))),vlookup($A795&amp;$B795,{'5) Release_Track'!$F:$F&amp;'5) Release_Track'!$G:$G,'5) Release_Track'!$H:$H},2,0), or(and(not(isblank($B795)),$B795=$B794,$A795&lt;&gt;$A794),and(not(isblank($A795)),$A795=$A794,$B795&lt;&gt;$B794)),"ID LISTS UNALIGNED",and($A795&lt;&gt;"",countif('5) Release_Track'!$F:$F,$A795)=0),"NO ISRC MATCH in Release_Track",and($B795&lt;&gt;"",countif('5) Release_Track'!$G:$G,$B795)=0),"NO CATALOG ID MATCH in Release_Track",iserror(vlookup($A795&amp;$B795,'5) Release_Track'!$F:$F&amp;'5) Release_Track'!$G:$G,1,0)),"NO ISRC-CATALOG ID pair MATCH in Release_Track" )</f>
        <v/>
      </c>
      <c r="D795" s="143" t="str">
        <f t="array" ref="D795">ifs(and(isblank($A795),isblank($B795)),"", not(iserror(vlookup($A795&amp;$B795,'5) Release_Track'!$F:$F&amp;'5) Release_Track'!$G:$G,1,0))),vlookup($A795&amp;$B795,{'5) Release_Track'!$F:$F&amp;'5) Release_Track'!$G:$G,'5) Release_Track'!$I:$I},2,0), or(and(not(isblank($B795)),$B795=$B794,$A795&lt;&gt;$A794),and(not(isblank($A795)),$A795=$A794,$B795&lt;&gt;$B794)),"ID LISTS UNALIGNED",and($A795&lt;&gt;"",countif('5) Release_Track'!$F:$F,$A795)=0),"NO ISRC MATCH in Release_Track",and($B795&lt;&gt;"",countif('5) Release_Track'!$G:$G,$B795)=0),"NO CATALOG ID MATCH in Release_Track",iserror(vlookup($A795&amp;$B795,'5) Release_Track'!$F:$F&amp;'5) Release_Track'!$G:$G,1,0)),"NO ISRC-CATALOG ID pair MATCH in Release_Track" )</f>
        <v/>
      </c>
      <c r="E795" s="135"/>
      <c r="F795" s="20"/>
      <c r="G795" s="203"/>
      <c r="H795" s="143" t="str">
        <f t="shared" si="1"/>
        <v/>
      </c>
      <c r="I795" s="20"/>
      <c r="J795" s="20"/>
      <c r="K795" s="20"/>
    </row>
    <row r="796">
      <c r="B796" s="116"/>
      <c r="C796" s="143" t="str">
        <f t="array" ref="C796">ifs(and(isblank($A796),isblank($B796)),"", not(iserror(vlookup($A796&amp;$B796,'5) Release_Track'!$F:$F&amp;'5) Release_Track'!$G:$G,1,0))),vlookup($A796&amp;$B796,{'5) Release_Track'!$F:$F&amp;'5) Release_Track'!$G:$G,'5) Release_Track'!$H:$H},2,0), or(and(not(isblank($B796)),$B796=$B795,$A796&lt;&gt;$A795),and(not(isblank($A796)),$A796=$A795,$B796&lt;&gt;$B795)),"ID LISTS UNALIGNED",and($A796&lt;&gt;"",countif('5) Release_Track'!$F:$F,$A796)=0),"NO ISRC MATCH in Release_Track",and($B796&lt;&gt;"",countif('5) Release_Track'!$G:$G,$B796)=0),"NO CATALOG ID MATCH in Release_Track",iserror(vlookup($A796&amp;$B796,'5) Release_Track'!$F:$F&amp;'5) Release_Track'!$G:$G,1,0)),"NO ISRC-CATALOG ID pair MATCH in Release_Track" )</f>
        <v/>
      </c>
      <c r="D796" s="143" t="str">
        <f t="array" ref="D796">ifs(and(isblank($A796),isblank($B796)),"", not(iserror(vlookup($A796&amp;$B796,'5) Release_Track'!$F:$F&amp;'5) Release_Track'!$G:$G,1,0))),vlookup($A796&amp;$B796,{'5) Release_Track'!$F:$F&amp;'5) Release_Track'!$G:$G,'5) Release_Track'!$I:$I},2,0), or(and(not(isblank($B796)),$B796=$B795,$A796&lt;&gt;$A795),and(not(isblank($A796)),$A796=$A795,$B796&lt;&gt;$B795)),"ID LISTS UNALIGNED",and($A796&lt;&gt;"",countif('5) Release_Track'!$F:$F,$A796)=0),"NO ISRC MATCH in Release_Track",and($B796&lt;&gt;"",countif('5) Release_Track'!$G:$G,$B796)=0),"NO CATALOG ID MATCH in Release_Track",iserror(vlookup($A796&amp;$B796,'5) Release_Track'!$F:$F&amp;'5) Release_Track'!$G:$G,1,0)),"NO ISRC-CATALOG ID pair MATCH in Release_Track" )</f>
        <v/>
      </c>
      <c r="E796" s="135"/>
      <c r="F796" s="20"/>
      <c r="G796" s="203"/>
      <c r="H796" s="143" t="str">
        <f t="shared" si="1"/>
        <v/>
      </c>
      <c r="I796" s="20"/>
      <c r="J796" s="20"/>
      <c r="K796" s="20"/>
    </row>
    <row r="797">
      <c r="B797" s="116"/>
      <c r="C797" s="143" t="str">
        <f t="array" ref="C797">ifs(and(isblank($A797),isblank($B797)),"", not(iserror(vlookup($A797&amp;$B797,'5) Release_Track'!$F:$F&amp;'5) Release_Track'!$G:$G,1,0))),vlookup($A797&amp;$B797,{'5) Release_Track'!$F:$F&amp;'5) Release_Track'!$G:$G,'5) Release_Track'!$H:$H},2,0), or(and(not(isblank($B797)),$B797=$B796,$A797&lt;&gt;$A796),and(not(isblank($A797)),$A797=$A796,$B797&lt;&gt;$B796)),"ID LISTS UNALIGNED",and($A797&lt;&gt;"",countif('5) Release_Track'!$F:$F,$A797)=0),"NO ISRC MATCH in Release_Track",and($B797&lt;&gt;"",countif('5) Release_Track'!$G:$G,$B797)=0),"NO CATALOG ID MATCH in Release_Track",iserror(vlookup($A797&amp;$B797,'5) Release_Track'!$F:$F&amp;'5) Release_Track'!$G:$G,1,0)),"NO ISRC-CATALOG ID pair MATCH in Release_Track" )</f>
        <v/>
      </c>
      <c r="D797" s="143" t="str">
        <f t="array" ref="D797">ifs(and(isblank($A797),isblank($B797)),"", not(iserror(vlookup($A797&amp;$B797,'5) Release_Track'!$F:$F&amp;'5) Release_Track'!$G:$G,1,0))),vlookup($A797&amp;$B797,{'5) Release_Track'!$F:$F&amp;'5) Release_Track'!$G:$G,'5) Release_Track'!$I:$I},2,0), or(and(not(isblank($B797)),$B797=$B796,$A797&lt;&gt;$A796),and(not(isblank($A797)),$A797=$A796,$B797&lt;&gt;$B796)),"ID LISTS UNALIGNED",and($A797&lt;&gt;"",countif('5) Release_Track'!$F:$F,$A797)=0),"NO ISRC MATCH in Release_Track",and($B797&lt;&gt;"",countif('5) Release_Track'!$G:$G,$B797)=0),"NO CATALOG ID MATCH in Release_Track",iserror(vlookup($A797&amp;$B797,'5) Release_Track'!$F:$F&amp;'5) Release_Track'!$G:$G,1,0)),"NO ISRC-CATALOG ID pair MATCH in Release_Track" )</f>
        <v/>
      </c>
      <c r="E797" s="135"/>
      <c r="F797" s="20"/>
      <c r="G797" s="203"/>
      <c r="H797" s="143" t="str">
        <f t="shared" si="1"/>
        <v/>
      </c>
      <c r="I797" s="20"/>
      <c r="J797" s="20"/>
      <c r="K797" s="20"/>
    </row>
    <row r="798">
      <c r="B798" s="116"/>
      <c r="C798" s="143" t="str">
        <f t="array" ref="C798">ifs(and(isblank($A798),isblank($B798)),"", not(iserror(vlookup($A798&amp;$B798,'5) Release_Track'!$F:$F&amp;'5) Release_Track'!$G:$G,1,0))),vlookup($A798&amp;$B798,{'5) Release_Track'!$F:$F&amp;'5) Release_Track'!$G:$G,'5) Release_Track'!$H:$H},2,0), or(and(not(isblank($B798)),$B798=$B797,$A798&lt;&gt;$A797),and(not(isblank($A798)),$A798=$A797,$B798&lt;&gt;$B797)),"ID LISTS UNALIGNED",and($A798&lt;&gt;"",countif('5) Release_Track'!$F:$F,$A798)=0),"NO ISRC MATCH in Release_Track",and($B798&lt;&gt;"",countif('5) Release_Track'!$G:$G,$B798)=0),"NO CATALOG ID MATCH in Release_Track",iserror(vlookup($A798&amp;$B798,'5) Release_Track'!$F:$F&amp;'5) Release_Track'!$G:$G,1,0)),"NO ISRC-CATALOG ID pair MATCH in Release_Track" )</f>
        <v/>
      </c>
      <c r="D798" s="143" t="str">
        <f t="array" ref="D798">ifs(and(isblank($A798),isblank($B798)),"", not(iserror(vlookup($A798&amp;$B798,'5) Release_Track'!$F:$F&amp;'5) Release_Track'!$G:$G,1,0))),vlookup($A798&amp;$B798,{'5) Release_Track'!$F:$F&amp;'5) Release_Track'!$G:$G,'5) Release_Track'!$I:$I},2,0), or(and(not(isblank($B798)),$B798=$B797,$A798&lt;&gt;$A797),and(not(isblank($A798)),$A798=$A797,$B798&lt;&gt;$B797)),"ID LISTS UNALIGNED",and($A798&lt;&gt;"",countif('5) Release_Track'!$F:$F,$A798)=0),"NO ISRC MATCH in Release_Track",and($B798&lt;&gt;"",countif('5) Release_Track'!$G:$G,$B798)=0),"NO CATALOG ID MATCH in Release_Track",iserror(vlookup($A798&amp;$B798,'5) Release_Track'!$F:$F&amp;'5) Release_Track'!$G:$G,1,0)),"NO ISRC-CATALOG ID pair MATCH in Release_Track" )</f>
        <v/>
      </c>
      <c r="E798" s="135"/>
      <c r="F798" s="20"/>
      <c r="G798" s="203"/>
      <c r="H798" s="143" t="str">
        <f t="shared" si="1"/>
        <v/>
      </c>
      <c r="I798" s="20"/>
      <c r="J798" s="20"/>
      <c r="K798" s="20"/>
    </row>
    <row r="799">
      <c r="B799" s="116"/>
      <c r="C799" s="143" t="str">
        <f t="array" ref="C799">ifs(and(isblank($A799),isblank($B799)),"", not(iserror(vlookup($A799&amp;$B799,'5) Release_Track'!$F:$F&amp;'5) Release_Track'!$G:$G,1,0))),vlookup($A799&amp;$B799,{'5) Release_Track'!$F:$F&amp;'5) Release_Track'!$G:$G,'5) Release_Track'!$H:$H},2,0), or(and(not(isblank($B799)),$B799=$B798,$A799&lt;&gt;$A798),and(not(isblank($A799)),$A799=$A798,$B799&lt;&gt;$B798)),"ID LISTS UNALIGNED",and($A799&lt;&gt;"",countif('5) Release_Track'!$F:$F,$A799)=0),"NO ISRC MATCH in Release_Track",and($B799&lt;&gt;"",countif('5) Release_Track'!$G:$G,$B799)=0),"NO CATALOG ID MATCH in Release_Track",iserror(vlookup($A799&amp;$B799,'5) Release_Track'!$F:$F&amp;'5) Release_Track'!$G:$G,1,0)),"NO ISRC-CATALOG ID pair MATCH in Release_Track" )</f>
        <v/>
      </c>
      <c r="D799" s="143" t="str">
        <f t="array" ref="D799">ifs(and(isblank($A799),isblank($B799)),"", not(iserror(vlookup($A799&amp;$B799,'5) Release_Track'!$F:$F&amp;'5) Release_Track'!$G:$G,1,0))),vlookup($A799&amp;$B799,{'5) Release_Track'!$F:$F&amp;'5) Release_Track'!$G:$G,'5) Release_Track'!$I:$I},2,0), or(and(not(isblank($B799)),$B799=$B798,$A799&lt;&gt;$A798),and(not(isblank($A799)),$A799=$A798,$B799&lt;&gt;$B798)),"ID LISTS UNALIGNED",and($A799&lt;&gt;"",countif('5) Release_Track'!$F:$F,$A799)=0),"NO ISRC MATCH in Release_Track",and($B799&lt;&gt;"",countif('5) Release_Track'!$G:$G,$B799)=0),"NO CATALOG ID MATCH in Release_Track",iserror(vlookup($A799&amp;$B799,'5) Release_Track'!$F:$F&amp;'5) Release_Track'!$G:$G,1,0)),"NO ISRC-CATALOG ID pair MATCH in Release_Track" )</f>
        <v/>
      </c>
      <c r="E799" s="135"/>
      <c r="F799" s="20"/>
      <c r="G799" s="203"/>
      <c r="H799" s="143" t="str">
        <f t="shared" si="1"/>
        <v/>
      </c>
      <c r="I799" s="20"/>
      <c r="J799" s="20"/>
      <c r="K799" s="20"/>
    </row>
    <row r="800">
      <c r="B800" s="116"/>
      <c r="C800" s="143" t="str">
        <f t="array" ref="C800">ifs(and(isblank($A800),isblank($B800)),"", not(iserror(vlookup($A800&amp;$B800,'5) Release_Track'!$F:$F&amp;'5) Release_Track'!$G:$G,1,0))),vlookup($A800&amp;$B800,{'5) Release_Track'!$F:$F&amp;'5) Release_Track'!$G:$G,'5) Release_Track'!$H:$H},2,0), or(and(not(isblank($B800)),$B800=$B799,$A800&lt;&gt;$A799),and(not(isblank($A800)),$A800=$A799,$B800&lt;&gt;$B799)),"ID LISTS UNALIGNED",and($A800&lt;&gt;"",countif('5) Release_Track'!$F:$F,$A800)=0),"NO ISRC MATCH in Release_Track",and($B800&lt;&gt;"",countif('5) Release_Track'!$G:$G,$B800)=0),"NO CATALOG ID MATCH in Release_Track",iserror(vlookup($A800&amp;$B800,'5) Release_Track'!$F:$F&amp;'5) Release_Track'!$G:$G,1,0)),"NO ISRC-CATALOG ID pair MATCH in Release_Track" )</f>
        <v/>
      </c>
      <c r="D800" s="143" t="str">
        <f t="array" ref="D800">ifs(and(isblank($A800),isblank($B800)),"", not(iserror(vlookup($A800&amp;$B800,'5) Release_Track'!$F:$F&amp;'5) Release_Track'!$G:$G,1,0))),vlookup($A800&amp;$B800,{'5) Release_Track'!$F:$F&amp;'5) Release_Track'!$G:$G,'5) Release_Track'!$I:$I},2,0), or(and(not(isblank($B800)),$B800=$B799,$A800&lt;&gt;$A799),and(not(isblank($A800)),$A800=$A799,$B800&lt;&gt;$B799)),"ID LISTS UNALIGNED",and($A800&lt;&gt;"",countif('5) Release_Track'!$F:$F,$A800)=0),"NO ISRC MATCH in Release_Track",and($B800&lt;&gt;"",countif('5) Release_Track'!$G:$G,$B800)=0),"NO CATALOG ID MATCH in Release_Track",iserror(vlookup($A800&amp;$B800,'5) Release_Track'!$F:$F&amp;'5) Release_Track'!$G:$G,1,0)),"NO ISRC-CATALOG ID pair MATCH in Release_Track" )</f>
        <v/>
      </c>
      <c r="E800" s="135"/>
      <c r="F800" s="20"/>
      <c r="G800" s="203"/>
      <c r="H800" s="143" t="str">
        <f t="shared" si="1"/>
        <v/>
      </c>
      <c r="I800" s="20"/>
      <c r="J800" s="20"/>
      <c r="K800" s="20"/>
    </row>
    <row r="801">
      <c r="B801" s="116"/>
      <c r="C801" s="143" t="str">
        <f t="array" ref="C801">ifs(and(isblank($A801),isblank($B801)),"", not(iserror(vlookup($A801&amp;$B801,'5) Release_Track'!$F:$F&amp;'5) Release_Track'!$G:$G,1,0))),vlookup($A801&amp;$B801,{'5) Release_Track'!$F:$F&amp;'5) Release_Track'!$G:$G,'5) Release_Track'!$H:$H},2,0), or(and(not(isblank($B801)),$B801=$B800,$A801&lt;&gt;$A800),and(not(isblank($A801)),$A801=$A800,$B801&lt;&gt;$B800)),"ID LISTS UNALIGNED",and($A801&lt;&gt;"",countif('5) Release_Track'!$F:$F,$A801)=0),"NO ISRC MATCH in Release_Track",and($B801&lt;&gt;"",countif('5) Release_Track'!$G:$G,$B801)=0),"NO CATALOG ID MATCH in Release_Track",iserror(vlookup($A801&amp;$B801,'5) Release_Track'!$F:$F&amp;'5) Release_Track'!$G:$G,1,0)),"NO ISRC-CATALOG ID pair MATCH in Release_Track" )</f>
        <v/>
      </c>
      <c r="D801" s="143" t="str">
        <f t="array" ref="D801">ifs(and(isblank($A801),isblank($B801)),"", not(iserror(vlookup($A801&amp;$B801,'5) Release_Track'!$F:$F&amp;'5) Release_Track'!$G:$G,1,0))),vlookup($A801&amp;$B801,{'5) Release_Track'!$F:$F&amp;'5) Release_Track'!$G:$G,'5) Release_Track'!$I:$I},2,0), or(and(not(isblank($B801)),$B801=$B800,$A801&lt;&gt;$A800),and(not(isblank($A801)),$A801=$A800,$B801&lt;&gt;$B800)),"ID LISTS UNALIGNED",and($A801&lt;&gt;"",countif('5) Release_Track'!$F:$F,$A801)=0),"NO ISRC MATCH in Release_Track",and($B801&lt;&gt;"",countif('5) Release_Track'!$G:$G,$B801)=0),"NO CATALOG ID MATCH in Release_Track",iserror(vlookup($A801&amp;$B801,'5) Release_Track'!$F:$F&amp;'5) Release_Track'!$G:$G,1,0)),"NO ISRC-CATALOG ID pair MATCH in Release_Track" )</f>
        <v/>
      </c>
      <c r="E801" s="135"/>
      <c r="F801" s="20"/>
      <c r="G801" s="203"/>
      <c r="H801" s="143" t="str">
        <f t="shared" si="1"/>
        <v/>
      </c>
      <c r="I801" s="20"/>
      <c r="J801" s="20"/>
      <c r="K801" s="20"/>
    </row>
    <row r="802">
      <c r="B802" s="116"/>
      <c r="C802" s="143" t="str">
        <f t="array" ref="C802">ifs(and(isblank($A802),isblank($B802)),"", not(iserror(vlookup($A802&amp;$B802,'5) Release_Track'!$F:$F&amp;'5) Release_Track'!$G:$G,1,0))),vlookup($A802&amp;$B802,{'5) Release_Track'!$F:$F&amp;'5) Release_Track'!$G:$G,'5) Release_Track'!$H:$H},2,0), or(and(not(isblank($B802)),$B802=$B801,$A802&lt;&gt;$A801),and(not(isblank($A802)),$A802=$A801,$B802&lt;&gt;$B801)),"ID LISTS UNALIGNED",and($A802&lt;&gt;"",countif('5) Release_Track'!$F:$F,$A802)=0),"NO ISRC MATCH in Release_Track",and($B802&lt;&gt;"",countif('5) Release_Track'!$G:$G,$B802)=0),"NO CATALOG ID MATCH in Release_Track",iserror(vlookup($A802&amp;$B802,'5) Release_Track'!$F:$F&amp;'5) Release_Track'!$G:$G,1,0)),"NO ISRC-CATALOG ID pair MATCH in Release_Track" )</f>
        <v/>
      </c>
      <c r="D802" s="143" t="str">
        <f t="array" ref="D802">ifs(and(isblank($A802),isblank($B802)),"", not(iserror(vlookup($A802&amp;$B802,'5) Release_Track'!$F:$F&amp;'5) Release_Track'!$G:$G,1,0))),vlookup($A802&amp;$B802,{'5) Release_Track'!$F:$F&amp;'5) Release_Track'!$G:$G,'5) Release_Track'!$I:$I},2,0), or(and(not(isblank($B802)),$B802=$B801,$A802&lt;&gt;$A801),and(not(isblank($A802)),$A802=$A801,$B802&lt;&gt;$B801)),"ID LISTS UNALIGNED",and($A802&lt;&gt;"",countif('5) Release_Track'!$F:$F,$A802)=0),"NO ISRC MATCH in Release_Track",and($B802&lt;&gt;"",countif('5) Release_Track'!$G:$G,$B802)=0),"NO CATALOG ID MATCH in Release_Track",iserror(vlookup($A802&amp;$B802,'5) Release_Track'!$F:$F&amp;'5) Release_Track'!$G:$G,1,0)),"NO ISRC-CATALOG ID pair MATCH in Release_Track" )</f>
        <v/>
      </c>
      <c r="E802" s="135"/>
      <c r="F802" s="20"/>
      <c r="G802" s="203"/>
      <c r="H802" s="143" t="str">
        <f t="shared" si="1"/>
        <v/>
      </c>
      <c r="I802" s="20"/>
      <c r="J802" s="20"/>
      <c r="K802" s="20"/>
    </row>
    <row r="803">
      <c r="B803" s="116"/>
      <c r="C803" s="143" t="str">
        <f t="array" ref="C803">ifs(and(isblank($A803),isblank($B803)),"", not(iserror(vlookup($A803&amp;$B803,'5) Release_Track'!$F:$F&amp;'5) Release_Track'!$G:$G,1,0))),vlookup($A803&amp;$B803,{'5) Release_Track'!$F:$F&amp;'5) Release_Track'!$G:$G,'5) Release_Track'!$H:$H},2,0), or(and(not(isblank($B803)),$B803=$B802,$A803&lt;&gt;$A802),and(not(isblank($A803)),$A803=$A802,$B803&lt;&gt;$B802)),"ID LISTS UNALIGNED",and($A803&lt;&gt;"",countif('5) Release_Track'!$F:$F,$A803)=0),"NO ISRC MATCH in Release_Track",and($B803&lt;&gt;"",countif('5) Release_Track'!$G:$G,$B803)=0),"NO CATALOG ID MATCH in Release_Track",iserror(vlookup($A803&amp;$B803,'5) Release_Track'!$F:$F&amp;'5) Release_Track'!$G:$G,1,0)),"NO ISRC-CATALOG ID pair MATCH in Release_Track" )</f>
        <v/>
      </c>
      <c r="D803" s="143" t="str">
        <f t="array" ref="D803">ifs(and(isblank($A803),isblank($B803)),"", not(iserror(vlookup($A803&amp;$B803,'5) Release_Track'!$F:$F&amp;'5) Release_Track'!$G:$G,1,0))),vlookup($A803&amp;$B803,{'5) Release_Track'!$F:$F&amp;'5) Release_Track'!$G:$G,'5) Release_Track'!$I:$I},2,0), or(and(not(isblank($B803)),$B803=$B802,$A803&lt;&gt;$A802),and(not(isblank($A803)),$A803=$A802,$B803&lt;&gt;$B802)),"ID LISTS UNALIGNED",and($A803&lt;&gt;"",countif('5) Release_Track'!$F:$F,$A803)=0),"NO ISRC MATCH in Release_Track",and($B803&lt;&gt;"",countif('5) Release_Track'!$G:$G,$B803)=0),"NO CATALOG ID MATCH in Release_Track",iserror(vlookup($A803&amp;$B803,'5) Release_Track'!$F:$F&amp;'5) Release_Track'!$G:$G,1,0)),"NO ISRC-CATALOG ID pair MATCH in Release_Track" )</f>
        <v/>
      </c>
      <c r="E803" s="135"/>
      <c r="F803" s="20"/>
      <c r="G803" s="203"/>
      <c r="H803" s="143" t="str">
        <f t="shared" si="1"/>
        <v/>
      </c>
      <c r="I803" s="20"/>
      <c r="J803" s="20"/>
      <c r="K803" s="20"/>
    </row>
    <row r="804">
      <c r="B804" s="116"/>
      <c r="C804" s="143" t="str">
        <f t="array" ref="C804">ifs(and(isblank($A804),isblank($B804)),"", not(iserror(vlookup($A804&amp;$B804,'5) Release_Track'!$F:$F&amp;'5) Release_Track'!$G:$G,1,0))),vlookup($A804&amp;$B804,{'5) Release_Track'!$F:$F&amp;'5) Release_Track'!$G:$G,'5) Release_Track'!$H:$H},2,0), or(and(not(isblank($B804)),$B804=$B803,$A804&lt;&gt;$A803),and(not(isblank($A804)),$A804=$A803,$B804&lt;&gt;$B803)),"ID LISTS UNALIGNED",and($A804&lt;&gt;"",countif('5) Release_Track'!$F:$F,$A804)=0),"NO ISRC MATCH in Release_Track",and($B804&lt;&gt;"",countif('5) Release_Track'!$G:$G,$B804)=0),"NO CATALOG ID MATCH in Release_Track",iserror(vlookup($A804&amp;$B804,'5) Release_Track'!$F:$F&amp;'5) Release_Track'!$G:$G,1,0)),"NO ISRC-CATALOG ID pair MATCH in Release_Track" )</f>
        <v/>
      </c>
      <c r="D804" s="143" t="str">
        <f t="array" ref="D804">ifs(and(isblank($A804),isblank($B804)),"", not(iserror(vlookup($A804&amp;$B804,'5) Release_Track'!$F:$F&amp;'5) Release_Track'!$G:$G,1,0))),vlookup($A804&amp;$B804,{'5) Release_Track'!$F:$F&amp;'5) Release_Track'!$G:$G,'5) Release_Track'!$I:$I},2,0), or(and(not(isblank($B804)),$B804=$B803,$A804&lt;&gt;$A803),and(not(isblank($A804)),$A804=$A803,$B804&lt;&gt;$B803)),"ID LISTS UNALIGNED",and($A804&lt;&gt;"",countif('5) Release_Track'!$F:$F,$A804)=0),"NO ISRC MATCH in Release_Track",and($B804&lt;&gt;"",countif('5) Release_Track'!$G:$G,$B804)=0),"NO CATALOG ID MATCH in Release_Track",iserror(vlookup($A804&amp;$B804,'5) Release_Track'!$F:$F&amp;'5) Release_Track'!$G:$G,1,0)),"NO ISRC-CATALOG ID pair MATCH in Release_Track" )</f>
        <v/>
      </c>
      <c r="E804" s="135"/>
      <c r="F804" s="20"/>
      <c r="G804" s="203"/>
      <c r="H804" s="143" t="str">
        <f t="shared" si="1"/>
        <v/>
      </c>
      <c r="I804" s="20"/>
      <c r="J804" s="20"/>
      <c r="K804" s="20"/>
    </row>
    <row r="805">
      <c r="B805" s="116"/>
      <c r="C805" s="143" t="str">
        <f t="array" ref="C805">ifs(and(isblank($A805),isblank($B805)),"", not(iserror(vlookup($A805&amp;$B805,'5) Release_Track'!$F:$F&amp;'5) Release_Track'!$G:$G,1,0))),vlookup($A805&amp;$B805,{'5) Release_Track'!$F:$F&amp;'5) Release_Track'!$G:$G,'5) Release_Track'!$H:$H},2,0), or(and(not(isblank($B805)),$B805=$B804,$A805&lt;&gt;$A804),and(not(isblank($A805)),$A805=$A804,$B805&lt;&gt;$B804)),"ID LISTS UNALIGNED",and($A805&lt;&gt;"",countif('5) Release_Track'!$F:$F,$A805)=0),"NO ISRC MATCH in Release_Track",and($B805&lt;&gt;"",countif('5) Release_Track'!$G:$G,$B805)=0),"NO CATALOG ID MATCH in Release_Track",iserror(vlookup($A805&amp;$B805,'5) Release_Track'!$F:$F&amp;'5) Release_Track'!$G:$G,1,0)),"NO ISRC-CATALOG ID pair MATCH in Release_Track" )</f>
        <v/>
      </c>
      <c r="D805" s="143" t="str">
        <f t="array" ref="D805">ifs(and(isblank($A805),isblank($B805)),"", not(iserror(vlookup($A805&amp;$B805,'5) Release_Track'!$F:$F&amp;'5) Release_Track'!$G:$G,1,0))),vlookup($A805&amp;$B805,{'5) Release_Track'!$F:$F&amp;'5) Release_Track'!$G:$G,'5) Release_Track'!$I:$I},2,0), or(and(not(isblank($B805)),$B805=$B804,$A805&lt;&gt;$A804),and(not(isblank($A805)),$A805=$A804,$B805&lt;&gt;$B804)),"ID LISTS UNALIGNED",and($A805&lt;&gt;"",countif('5) Release_Track'!$F:$F,$A805)=0),"NO ISRC MATCH in Release_Track",and($B805&lt;&gt;"",countif('5) Release_Track'!$G:$G,$B805)=0),"NO CATALOG ID MATCH in Release_Track",iserror(vlookup($A805&amp;$B805,'5) Release_Track'!$F:$F&amp;'5) Release_Track'!$G:$G,1,0)),"NO ISRC-CATALOG ID pair MATCH in Release_Track" )</f>
        <v/>
      </c>
      <c r="E805" s="135"/>
      <c r="F805" s="20"/>
      <c r="G805" s="203"/>
      <c r="H805" s="143" t="str">
        <f t="shared" si="1"/>
        <v/>
      </c>
      <c r="I805" s="20"/>
      <c r="J805" s="20"/>
      <c r="K805" s="20"/>
    </row>
    <row r="806">
      <c r="B806" s="116"/>
      <c r="C806" s="143" t="str">
        <f t="array" ref="C806">ifs(and(isblank($A806),isblank($B806)),"", not(iserror(vlookup($A806&amp;$B806,'5) Release_Track'!$F:$F&amp;'5) Release_Track'!$G:$G,1,0))),vlookup($A806&amp;$B806,{'5) Release_Track'!$F:$F&amp;'5) Release_Track'!$G:$G,'5) Release_Track'!$H:$H},2,0), or(and(not(isblank($B806)),$B806=$B805,$A806&lt;&gt;$A805),and(not(isblank($A806)),$A806=$A805,$B806&lt;&gt;$B805)),"ID LISTS UNALIGNED",and($A806&lt;&gt;"",countif('5) Release_Track'!$F:$F,$A806)=0),"NO ISRC MATCH in Release_Track",and($B806&lt;&gt;"",countif('5) Release_Track'!$G:$G,$B806)=0),"NO CATALOG ID MATCH in Release_Track",iserror(vlookup($A806&amp;$B806,'5) Release_Track'!$F:$F&amp;'5) Release_Track'!$G:$G,1,0)),"NO ISRC-CATALOG ID pair MATCH in Release_Track" )</f>
        <v/>
      </c>
      <c r="D806" s="143" t="str">
        <f t="array" ref="D806">ifs(and(isblank($A806),isblank($B806)),"", not(iserror(vlookup($A806&amp;$B806,'5) Release_Track'!$F:$F&amp;'5) Release_Track'!$G:$G,1,0))),vlookup($A806&amp;$B806,{'5) Release_Track'!$F:$F&amp;'5) Release_Track'!$G:$G,'5) Release_Track'!$I:$I},2,0), or(and(not(isblank($B806)),$B806=$B805,$A806&lt;&gt;$A805),and(not(isblank($A806)),$A806=$A805,$B806&lt;&gt;$B805)),"ID LISTS UNALIGNED",and($A806&lt;&gt;"",countif('5) Release_Track'!$F:$F,$A806)=0),"NO ISRC MATCH in Release_Track",and($B806&lt;&gt;"",countif('5) Release_Track'!$G:$G,$B806)=0),"NO CATALOG ID MATCH in Release_Track",iserror(vlookup($A806&amp;$B806,'5) Release_Track'!$F:$F&amp;'5) Release_Track'!$G:$G,1,0)),"NO ISRC-CATALOG ID pair MATCH in Release_Track" )</f>
        <v/>
      </c>
      <c r="E806" s="135"/>
      <c r="F806" s="20"/>
      <c r="G806" s="203"/>
      <c r="H806" s="143" t="str">
        <f t="shared" si="1"/>
        <v/>
      </c>
      <c r="I806" s="20"/>
      <c r="J806" s="20"/>
      <c r="K806" s="20"/>
    </row>
    <row r="807">
      <c r="B807" s="116"/>
      <c r="C807" s="143" t="str">
        <f t="array" ref="C807">ifs(and(isblank($A807),isblank($B807)),"", not(iserror(vlookup($A807&amp;$B807,'5) Release_Track'!$F:$F&amp;'5) Release_Track'!$G:$G,1,0))),vlookup($A807&amp;$B807,{'5) Release_Track'!$F:$F&amp;'5) Release_Track'!$G:$G,'5) Release_Track'!$H:$H},2,0), or(and(not(isblank($B807)),$B807=$B806,$A807&lt;&gt;$A806),and(not(isblank($A807)),$A807=$A806,$B807&lt;&gt;$B806)),"ID LISTS UNALIGNED",and($A807&lt;&gt;"",countif('5) Release_Track'!$F:$F,$A807)=0),"NO ISRC MATCH in Release_Track",and($B807&lt;&gt;"",countif('5) Release_Track'!$G:$G,$B807)=0),"NO CATALOG ID MATCH in Release_Track",iserror(vlookup($A807&amp;$B807,'5) Release_Track'!$F:$F&amp;'5) Release_Track'!$G:$G,1,0)),"NO ISRC-CATALOG ID pair MATCH in Release_Track" )</f>
        <v/>
      </c>
      <c r="D807" s="143" t="str">
        <f t="array" ref="D807">ifs(and(isblank($A807),isblank($B807)),"", not(iserror(vlookup($A807&amp;$B807,'5) Release_Track'!$F:$F&amp;'5) Release_Track'!$G:$G,1,0))),vlookup($A807&amp;$B807,{'5) Release_Track'!$F:$F&amp;'5) Release_Track'!$G:$G,'5) Release_Track'!$I:$I},2,0), or(and(not(isblank($B807)),$B807=$B806,$A807&lt;&gt;$A806),and(not(isblank($A807)),$A807=$A806,$B807&lt;&gt;$B806)),"ID LISTS UNALIGNED",and($A807&lt;&gt;"",countif('5) Release_Track'!$F:$F,$A807)=0),"NO ISRC MATCH in Release_Track",and($B807&lt;&gt;"",countif('5) Release_Track'!$G:$G,$B807)=0),"NO CATALOG ID MATCH in Release_Track",iserror(vlookup($A807&amp;$B807,'5) Release_Track'!$F:$F&amp;'5) Release_Track'!$G:$G,1,0)),"NO ISRC-CATALOG ID pair MATCH in Release_Track" )</f>
        <v/>
      </c>
      <c r="E807" s="135"/>
      <c r="F807" s="20"/>
      <c r="G807" s="203"/>
      <c r="H807" s="143" t="str">
        <f t="shared" si="1"/>
        <v/>
      </c>
      <c r="I807" s="20"/>
      <c r="J807" s="20"/>
      <c r="K807" s="20"/>
    </row>
    <row r="808">
      <c r="B808" s="116"/>
      <c r="C808" s="143" t="str">
        <f t="array" ref="C808">ifs(and(isblank($A808),isblank($B808)),"", not(iserror(vlookup($A808&amp;$B808,'5) Release_Track'!$F:$F&amp;'5) Release_Track'!$G:$G,1,0))),vlookup($A808&amp;$B808,{'5) Release_Track'!$F:$F&amp;'5) Release_Track'!$G:$G,'5) Release_Track'!$H:$H},2,0), or(and(not(isblank($B808)),$B808=$B807,$A808&lt;&gt;$A807),and(not(isblank($A808)),$A808=$A807,$B808&lt;&gt;$B807)),"ID LISTS UNALIGNED",and($A808&lt;&gt;"",countif('5) Release_Track'!$F:$F,$A808)=0),"NO ISRC MATCH in Release_Track",and($B808&lt;&gt;"",countif('5) Release_Track'!$G:$G,$B808)=0),"NO CATALOG ID MATCH in Release_Track",iserror(vlookup($A808&amp;$B808,'5) Release_Track'!$F:$F&amp;'5) Release_Track'!$G:$G,1,0)),"NO ISRC-CATALOG ID pair MATCH in Release_Track" )</f>
        <v/>
      </c>
      <c r="D808" s="143" t="str">
        <f t="array" ref="D808">ifs(and(isblank($A808),isblank($B808)),"", not(iserror(vlookup($A808&amp;$B808,'5) Release_Track'!$F:$F&amp;'5) Release_Track'!$G:$G,1,0))),vlookup($A808&amp;$B808,{'5) Release_Track'!$F:$F&amp;'5) Release_Track'!$G:$G,'5) Release_Track'!$I:$I},2,0), or(and(not(isblank($B808)),$B808=$B807,$A808&lt;&gt;$A807),and(not(isblank($A808)),$A808=$A807,$B808&lt;&gt;$B807)),"ID LISTS UNALIGNED",and($A808&lt;&gt;"",countif('5) Release_Track'!$F:$F,$A808)=0),"NO ISRC MATCH in Release_Track",and($B808&lt;&gt;"",countif('5) Release_Track'!$G:$G,$B808)=0),"NO CATALOG ID MATCH in Release_Track",iserror(vlookup($A808&amp;$B808,'5) Release_Track'!$F:$F&amp;'5) Release_Track'!$G:$G,1,0)),"NO ISRC-CATALOG ID pair MATCH in Release_Track" )</f>
        <v/>
      </c>
      <c r="E808" s="135"/>
      <c r="F808" s="20"/>
      <c r="G808" s="203"/>
      <c r="H808" s="143" t="str">
        <f t="shared" si="1"/>
        <v/>
      </c>
      <c r="I808" s="20"/>
      <c r="J808" s="20"/>
      <c r="K808" s="20"/>
    </row>
    <row r="809">
      <c r="B809" s="116"/>
      <c r="C809" s="143" t="str">
        <f t="array" ref="C809">ifs(and(isblank($A809),isblank($B809)),"", not(iserror(vlookup($A809&amp;$B809,'5) Release_Track'!$F:$F&amp;'5) Release_Track'!$G:$G,1,0))),vlookup($A809&amp;$B809,{'5) Release_Track'!$F:$F&amp;'5) Release_Track'!$G:$G,'5) Release_Track'!$H:$H},2,0), or(and(not(isblank($B809)),$B809=$B808,$A809&lt;&gt;$A808),and(not(isblank($A809)),$A809=$A808,$B809&lt;&gt;$B808)),"ID LISTS UNALIGNED",and($A809&lt;&gt;"",countif('5) Release_Track'!$F:$F,$A809)=0),"NO ISRC MATCH in Release_Track",and($B809&lt;&gt;"",countif('5) Release_Track'!$G:$G,$B809)=0),"NO CATALOG ID MATCH in Release_Track",iserror(vlookup($A809&amp;$B809,'5) Release_Track'!$F:$F&amp;'5) Release_Track'!$G:$G,1,0)),"NO ISRC-CATALOG ID pair MATCH in Release_Track" )</f>
        <v/>
      </c>
      <c r="D809" s="143" t="str">
        <f t="array" ref="D809">ifs(and(isblank($A809),isblank($B809)),"", not(iserror(vlookup($A809&amp;$B809,'5) Release_Track'!$F:$F&amp;'5) Release_Track'!$G:$G,1,0))),vlookup($A809&amp;$B809,{'5) Release_Track'!$F:$F&amp;'5) Release_Track'!$G:$G,'5) Release_Track'!$I:$I},2,0), or(and(not(isblank($B809)),$B809=$B808,$A809&lt;&gt;$A808),and(not(isblank($A809)),$A809=$A808,$B809&lt;&gt;$B808)),"ID LISTS UNALIGNED",and($A809&lt;&gt;"",countif('5) Release_Track'!$F:$F,$A809)=0),"NO ISRC MATCH in Release_Track",and($B809&lt;&gt;"",countif('5) Release_Track'!$G:$G,$B809)=0),"NO CATALOG ID MATCH in Release_Track",iserror(vlookup($A809&amp;$B809,'5) Release_Track'!$F:$F&amp;'5) Release_Track'!$G:$G,1,0)),"NO ISRC-CATALOG ID pair MATCH in Release_Track" )</f>
        <v/>
      </c>
      <c r="E809" s="135"/>
      <c r="F809" s="20"/>
      <c r="G809" s="203"/>
      <c r="H809" s="143" t="str">
        <f t="shared" si="1"/>
        <v/>
      </c>
      <c r="I809" s="20"/>
      <c r="J809" s="20"/>
      <c r="K809" s="20"/>
    </row>
    <row r="810">
      <c r="B810" s="116"/>
      <c r="C810" s="143" t="str">
        <f t="array" ref="C810">ifs(and(isblank($A810),isblank($B810)),"", not(iserror(vlookup($A810&amp;$B810,'5) Release_Track'!$F:$F&amp;'5) Release_Track'!$G:$G,1,0))),vlookup($A810&amp;$B810,{'5) Release_Track'!$F:$F&amp;'5) Release_Track'!$G:$G,'5) Release_Track'!$H:$H},2,0), or(and(not(isblank($B810)),$B810=$B809,$A810&lt;&gt;$A809),and(not(isblank($A810)),$A810=$A809,$B810&lt;&gt;$B809)),"ID LISTS UNALIGNED",and($A810&lt;&gt;"",countif('5) Release_Track'!$F:$F,$A810)=0),"NO ISRC MATCH in Release_Track",and($B810&lt;&gt;"",countif('5) Release_Track'!$G:$G,$B810)=0),"NO CATALOG ID MATCH in Release_Track",iserror(vlookup($A810&amp;$B810,'5) Release_Track'!$F:$F&amp;'5) Release_Track'!$G:$G,1,0)),"NO ISRC-CATALOG ID pair MATCH in Release_Track" )</f>
        <v/>
      </c>
      <c r="D810" s="143" t="str">
        <f t="array" ref="D810">ifs(and(isblank($A810),isblank($B810)),"", not(iserror(vlookup($A810&amp;$B810,'5) Release_Track'!$F:$F&amp;'5) Release_Track'!$G:$G,1,0))),vlookup($A810&amp;$B810,{'5) Release_Track'!$F:$F&amp;'5) Release_Track'!$G:$G,'5) Release_Track'!$I:$I},2,0), or(and(not(isblank($B810)),$B810=$B809,$A810&lt;&gt;$A809),and(not(isblank($A810)),$A810=$A809,$B810&lt;&gt;$B809)),"ID LISTS UNALIGNED",and($A810&lt;&gt;"",countif('5) Release_Track'!$F:$F,$A810)=0),"NO ISRC MATCH in Release_Track",and($B810&lt;&gt;"",countif('5) Release_Track'!$G:$G,$B810)=0),"NO CATALOG ID MATCH in Release_Track",iserror(vlookup($A810&amp;$B810,'5) Release_Track'!$F:$F&amp;'5) Release_Track'!$G:$G,1,0)),"NO ISRC-CATALOG ID pair MATCH in Release_Track" )</f>
        <v/>
      </c>
      <c r="E810" s="135"/>
      <c r="F810" s="20"/>
      <c r="G810" s="203"/>
      <c r="H810" s="143" t="str">
        <f t="shared" si="1"/>
        <v/>
      </c>
      <c r="I810" s="20"/>
      <c r="J810" s="20"/>
      <c r="K810" s="20"/>
    </row>
    <row r="811">
      <c r="B811" s="116"/>
      <c r="C811" s="143" t="str">
        <f t="array" ref="C811">ifs(and(isblank($A811),isblank($B811)),"", not(iserror(vlookup($A811&amp;$B811,'5) Release_Track'!$F:$F&amp;'5) Release_Track'!$G:$G,1,0))),vlookup($A811&amp;$B811,{'5) Release_Track'!$F:$F&amp;'5) Release_Track'!$G:$G,'5) Release_Track'!$H:$H},2,0), or(and(not(isblank($B811)),$B811=$B810,$A811&lt;&gt;$A810),and(not(isblank($A811)),$A811=$A810,$B811&lt;&gt;$B810)),"ID LISTS UNALIGNED",and($A811&lt;&gt;"",countif('5) Release_Track'!$F:$F,$A811)=0),"NO ISRC MATCH in Release_Track",and($B811&lt;&gt;"",countif('5) Release_Track'!$G:$G,$B811)=0),"NO CATALOG ID MATCH in Release_Track",iserror(vlookup($A811&amp;$B811,'5) Release_Track'!$F:$F&amp;'5) Release_Track'!$G:$G,1,0)),"NO ISRC-CATALOG ID pair MATCH in Release_Track" )</f>
        <v/>
      </c>
      <c r="D811" s="143" t="str">
        <f t="array" ref="D811">ifs(and(isblank($A811),isblank($B811)),"", not(iserror(vlookup($A811&amp;$B811,'5) Release_Track'!$F:$F&amp;'5) Release_Track'!$G:$G,1,0))),vlookup($A811&amp;$B811,{'5) Release_Track'!$F:$F&amp;'5) Release_Track'!$G:$G,'5) Release_Track'!$I:$I},2,0), or(and(not(isblank($B811)),$B811=$B810,$A811&lt;&gt;$A810),and(not(isblank($A811)),$A811=$A810,$B811&lt;&gt;$B810)),"ID LISTS UNALIGNED",and($A811&lt;&gt;"",countif('5) Release_Track'!$F:$F,$A811)=0),"NO ISRC MATCH in Release_Track",and($B811&lt;&gt;"",countif('5) Release_Track'!$G:$G,$B811)=0),"NO CATALOG ID MATCH in Release_Track",iserror(vlookup($A811&amp;$B811,'5) Release_Track'!$F:$F&amp;'5) Release_Track'!$G:$G,1,0)),"NO ISRC-CATALOG ID pair MATCH in Release_Track" )</f>
        <v/>
      </c>
      <c r="E811" s="135"/>
      <c r="F811" s="20"/>
      <c r="G811" s="203"/>
      <c r="H811" s="143" t="str">
        <f t="shared" si="1"/>
        <v/>
      </c>
      <c r="I811" s="20"/>
      <c r="J811" s="20"/>
      <c r="K811" s="20"/>
    </row>
    <row r="812">
      <c r="B812" s="116"/>
      <c r="C812" s="143" t="str">
        <f t="array" ref="C812">ifs(and(isblank($A812),isblank($B812)),"", not(iserror(vlookup($A812&amp;$B812,'5) Release_Track'!$F:$F&amp;'5) Release_Track'!$G:$G,1,0))),vlookup($A812&amp;$B812,{'5) Release_Track'!$F:$F&amp;'5) Release_Track'!$G:$G,'5) Release_Track'!$H:$H},2,0), or(and(not(isblank($B812)),$B812=$B811,$A812&lt;&gt;$A811),and(not(isblank($A812)),$A812=$A811,$B812&lt;&gt;$B811)),"ID LISTS UNALIGNED",and($A812&lt;&gt;"",countif('5) Release_Track'!$F:$F,$A812)=0),"NO ISRC MATCH in Release_Track",and($B812&lt;&gt;"",countif('5) Release_Track'!$G:$G,$B812)=0),"NO CATALOG ID MATCH in Release_Track",iserror(vlookup($A812&amp;$B812,'5) Release_Track'!$F:$F&amp;'5) Release_Track'!$G:$G,1,0)),"NO ISRC-CATALOG ID pair MATCH in Release_Track" )</f>
        <v/>
      </c>
      <c r="D812" s="143" t="str">
        <f t="array" ref="D812">ifs(and(isblank($A812),isblank($B812)),"", not(iserror(vlookup($A812&amp;$B812,'5) Release_Track'!$F:$F&amp;'5) Release_Track'!$G:$G,1,0))),vlookup($A812&amp;$B812,{'5) Release_Track'!$F:$F&amp;'5) Release_Track'!$G:$G,'5) Release_Track'!$I:$I},2,0), or(and(not(isblank($B812)),$B812=$B811,$A812&lt;&gt;$A811),and(not(isblank($A812)),$A812=$A811,$B812&lt;&gt;$B811)),"ID LISTS UNALIGNED",and($A812&lt;&gt;"",countif('5) Release_Track'!$F:$F,$A812)=0),"NO ISRC MATCH in Release_Track",and($B812&lt;&gt;"",countif('5) Release_Track'!$G:$G,$B812)=0),"NO CATALOG ID MATCH in Release_Track",iserror(vlookup($A812&amp;$B812,'5) Release_Track'!$F:$F&amp;'5) Release_Track'!$G:$G,1,0)),"NO ISRC-CATALOG ID pair MATCH in Release_Track" )</f>
        <v/>
      </c>
      <c r="E812" s="135"/>
      <c r="F812" s="20"/>
      <c r="G812" s="203"/>
      <c r="H812" s="143" t="str">
        <f t="shared" si="1"/>
        <v/>
      </c>
      <c r="I812" s="20"/>
      <c r="J812" s="20"/>
      <c r="K812" s="20"/>
    </row>
    <row r="813">
      <c r="B813" s="116"/>
      <c r="C813" s="143" t="str">
        <f t="array" ref="C813">ifs(and(isblank($A813),isblank($B813)),"", not(iserror(vlookup($A813&amp;$B813,'5) Release_Track'!$F:$F&amp;'5) Release_Track'!$G:$G,1,0))),vlookup($A813&amp;$B813,{'5) Release_Track'!$F:$F&amp;'5) Release_Track'!$G:$G,'5) Release_Track'!$H:$H},2,0), or(and(not(isblank($B813)),$B813=$B812,$A813&lt;&gt;$A812),and(not(isblank($A813)),$A813=$A812,$B813&lt;&gt;$B812)),"ID LISTS UNALIGNED",and($A813&lt;&gt;"",countif('5) Release_Track'!$F:$F,$A813)=0),"NO ISRC MATCH in Release_Track",and($B813&lt;&gt;"",countif('5) Release_Track'!$G:$G,$B813)=0),"NO CATALOG ID MATCH in Release_Track",iserror(vlookup($A813&amp;$B813,'5) Release_Track'!$F:$F&amp;'5) Release_Track'!$G:$G,1,0)),"NO ISRC-CATALOG ID pair MATCH in Release_Track" )</f>
        <v/>
      </c>
      <c r="D813" s="143" t="str">
        <f t="array" ref="D813">ifs(and(isblank($A813),isblank($B813)),"", not(iserror(vlookup($A813&amp;$B813,'5) Release_Track'!$F:$F&amp;'5) Release_Track'!$G:$G,1,0))),vlookup($A813&amp;$B813,{'5) Release_Track'!$F:$F&amp;'5) Release_Track'!$G:$G,'5) Release_Track'!$I:$I},2,0), or(and(not(isblank($B813)),$B813=$B812,$A813&lt;&gt;$A812),and(not(isblank($A813)),$A813=$A812,$B813&lt;&gt;$B812)),"ID LISTS UNALIGNED",and($A813&lt;&gt;"",countif('5) Release_Track'!$F:$F,$A813)=0),"NO ISRC MATCH in Release_Track",and($B813&lt;&gt;"",countif('5) Release_Track'!$G:$G,$B813)=0),"NO CATALOG ID MATCH in Release_Track",iserror(vlookup($A813&amp;$B813,'5) Release_Track'!$F:$F&amp;'5) Release_Track'!$G:$G,1,0)),"NO ISRC-CATALOG ID pair MATCH in Release_Track" )</f>
        <v/>
      </c>
      <c r="E813" s="135"/>
      <c r="F813" s="20"/>
      <c r="G813" s="203"/>
      <c r="H813" s="143" t="str">
        <f t="shared" si="1"/>
        <v/>
      </c>
      <c r="I813" s="20"/>
      <c r="J813" s="20"/>
      <c r="K813" s="20"/>
    </row>
    <row r="814">
      <c r="B814" s="116"/>
      <c r="C814" s="143" t="str">
        <f t="array" ref="C814">ifs(and(isblank($A814),isblank($B814)),"", not(iserror(vlookup($A814&amp;$B814,'5) Release_Track'!$F:$F&amp;'5) Release_Track'!$G:$G,1,0))),vlookup($A814&amp;$B814,{'5) Release_Track'!$F:$F&amp;'5) Release_Track'!$G:$G,'5) Release_Track'!$H:$H},2,0), or(and(not(isblank($B814)),$B814=$B813,$A814&lt;&gt;$A813),and(not(isblank($A814)),$A814=$A813,$B814&lt;&gt;$B813)),"ID LISTS UNALIGNED",and($A814&lt;&gt;"",countif('5) Release_Track'!$F:$F,$A814)=0),"NO ISRC MATCH in Release_Track",and($B814&lt;&gt;"",countif('5) Release_Track'!$G:$G,$B814)=0),"NO CATALOG ID MATCH in Release_Track",iserror(vlookup($A814&amp;$B814,'5) Release_Track'!$F:$F&amp;'5) Release_Track'!$G:$G,1,0)),"NO ISRC-CATALOG ID pair MATCH in Release_Track" )</f>
        <v/>
      </c>
      <c r="D814" s="143" t="str">
        <f t="array" ref="D814">ifs(and(isblank($A814),isblank($B814)),"", not(iserror(vlookup($A814&amp;$B814,'5) Release_Track'!$F:$F&amp;'5) Release_Track'!$G:$G,1,0))),vlookup($A814&amp;$B814,{'5) Release_Track'!$F:$F&amp;'5) Release_Track'!$G:$G,'5) Release_Track'!$I:$I},2,0), or(and(not(isblank($B814)),$B814=$B813,$A814&lt;&gt;$A813),and(not(isblank($A814)),$A814=$A813,$B814&lt;&gt;$B813)),"ID LISTS UNALIGNED",and($A814&lt;&gt;"",countif('5) Release_Track'!$F:$F,$A814)=0),"NO ISRC MATCH in Release_Track",and($B814&lt;&gt;"",countif('5) Release_Track'!$G:$G,$B814)=0),"NO CATALOG ID MATCH in Release_Track",iserror(vlookup($A814&amp;$B814,'5) Release_Track'!$F:$F&amp;'5) Release_Track'!$G:$G,1,0)),"NO ISRC-CATALOG ID pair MATCH in Release_Track" )</f>
        <v/>
      </c>
      <c r="E814" s="135"/>
      <c r="F814" s="20"/>
      <c r="G814" s="203"/>
      <c r="H814" s="143" t="str">
        <f t="shared" si="1"/>
        <v/>
      </c>
      <c r="I814" s="20"/>
      <c r="J814" s="20"/>
      <c r="K814" s="20"/>
    </row>
    <row r="815">
      <c r="B815" s="116"/>
      <c r="C815" s="143" t="str">
        <f t="array" ref="C815">ifs(and(isblank($A815),isblank($B815)),"", not(iserror(vlookup($A815&amp;$B815,'5) Release_Track'!$F:$F&amp;'5) Release_Track'!$G:$G,1,0))),vlookup($A815&amp;$B815,{'5) Release_Track'!$F:$F&amp;'5) Release_Track'!$G:$G,'5) Release_Track'!$H:$H},2,0), or(and(not(isblank($B815)),$B815=$B814,$A815&lt;&gt;$A814),and(not(isblank($A815)),$A815=$A814,$B815&lt;&gt;$B814)),"ID LISTS UNALIGNED",and($A815&lt;&gt;"",countif('5) Release_Track'!$F:$F,$A815)=0),"NO ISRC MATCH in Release_Track",and($B815&lt;&gt;"",countif('5) Release_Track'!$G:$G,$B815)=0),"NO CATALOG ID MATCH in Release_Track",iserror(vlookup($A815&amp;$B815,'5) Release_Track'!$F:$F&amp;'5) Release_Track'!$G:$G,1,0)),"NO ISRC-CATALOG ID pair MATCH in Release_Track" )</f>
        <v/>
      </c>
      <c r="D815" s="143" t="str">
        <f t="array" ref="D815">ifs(and(isblank($A815),isblank($B815)),"", not(iserror(vlookup($A815&amp;$B815,'5) Release_Track'!$F:$F&amp;'5) Release_Track'!$G:$G,1,0))),vlookup($A815&amp;$B815,{'5) Release_Track'!$F:$F&amp;'5) Release_Track'!$G:$G,'5) Release_Track'!$I:$I},2,0), or(and(not(isblank($B815)),$B815=$B814,$A815&lt;&gt;$A814),and(not(isblank($A815)),$A815=$A814,$B815&lt;&gt;$B814)),"ID LISTS UNALIGNED",and($A815&lt;&gt;"",countif('5) Release_Track'!$F:$F,$A815)=0),"NO ISRC MATCH in Release_Track",and($B815&lt;&gt;"",countif('5) Release_Track'!$G:$G,$B815)=0),"NO CATALOG ID MATCH in Release_Track",iserror(vlookup($A815&amp;$B815,'5) Release_Track'!$F:$F&amp;'5) Release_Track'!$G:$G,1,0)),"NO ISRC-CATALOG ID pair MATCH in Release_Track" )</f>
        <v/>
      </c>
      <c r="E815" s="135"/>
      <c r="F815" s="20"/>
      <c r="G815" s="203"/>
      <c r="H815" s="143" t="str">
        <f t="shared" si="1"/>
        <v/>
      </c>
      <c r="I815" s="20"/>
      <c r="J815" s="20"/>
      <c r="K815" s="20"/>
    </row>
    <row r="816">
      <c r="B816" s="116"/>
      <c r="C816" s="143" t="str">
        <f t="array" ref="C816">ifs(and(isblank($A816),isblank($B816)),"", not(iserror(vlookup($A816&amp;$B816,'5) Release_Track'!$F:$F&amp;'5) Release_Track'!$G:$G,1,0))),vlookup($A816&amp;$B816,{'5) Release_Track'!$F:$F&amp;'5) Release_Track'!$G:$G,'5) Release_Track'!$H:$H},2,0), or(and(not(isblank($B816)),$B816=$B815,$A816&lt;&gt;$A815),and(not(isblank($A816)),$A816=$A815,$B816&lt;&gt;$B815)),"ID LISTS UNALIGNED",and($A816&lt;&gt;"",countif('5) Release_Track'!$F:$F,$A816)=0),"NO ISRC MATCH in Release_Track",and($B816&lt;&gt;"",countif('5) Release_Track'!$G:$G,$B816)=0),"NO CATALOG ID MATCH in Release_Track",iserror(vlookup($A816&amp;$B816,'5) Release_Track'!$F:$F&amp;'5) Release_Track'!$G:$G,1,0)),"NO ISRC-CATALOG ID pair MATCH in Release_Track" )</f>
        <v/>
      </c>
      <c r="D816" s="143" t="str">
        <f t="array" ref="D816">ifs(and(isblank($A816),isblank($B816)),"", not(iserror(vlookup($A816&amp;$B816,'5) Release_Track'!$F:$F&amp;'5) Release_Track'!$G:$G,1,0))),vlookup($A816&amp;$B816,{'5) Release_Track'!$F:$F&amp;'5) Release_Track'!$G:$G,'5) Release_Track'!$I:$I},2,0), or(and(not(isblank($B816)),$B816=$B815,$A816&lt;&gt;$A815),and(not(isblank($A816)),$A816=$A815,$B816&lt;&gt;$B815)),"ID LISTS UNALIGNED",and($A816&lt;&gt;"",countif('5) Release_Track'!$F:$F,$A816)=0),"NO ISRC MATCH in Release_Track",and($B816&lt;&gt;"",countif('5) Release_Track'!$G:$G,$B816)=0),"NO CATALOG ID MATCH in Release_Track",iserror(vlookup($A816&amp;$B816,'5) Release_Track'!$F:$F&amp;'5) Release_Track'!$G:$G,1,0)),"NO ISRC-CATALOG ID pair MATCH in Release_Track" )</f>
        <v/>
      </c>
      <c r="E816" s="135"/>
      <c r="F816" s="20"/>
      <c r="G816" s="203"/>
      <c r="H816" s="143" t="str">
        <f t="shared" si="1"/>
        <v/>
      </c>
      <c r="I816" s="20"/>
      <c r="J816" s="20"/>
      <c r="K816" s="20"/>
    </row>
    <row r="817">
      <c r="B817" s="116"/>
      <c r="C817" s="143" t="str">
        <f t="array" ref="C817">ifs(and(isblank($A817),isblank($B817)),"", not(iserror(vlookup($A817&amp;$B817,'5) Release_Track'!$F:$F&amp;'5) Release_Track'!$G:$G,1,0))),vlookup($A817&amp;$B817,{'5) Release_Track'!$F:$F&amp;'5) Release_Track'!$G:$G,'5) Release_Track'!$H:$H},2,0), or(and(not(isblank($B817)),$B817=$B816,$A817&lt;&gt;$A816),and(not(isblank($A817)),$A817=$A816,$B817&lt;&gt;$B816)),"ID LISTS UNALIGNED",and($A817&lt;&gt;"",countif('5) Release_Track'!$F:$F,$A817)=0),"NO ISRC MATCH in Release_Track",and($B817&lt;&gt;"",countif('5) Release_Track'!$G:$G,$B817)=0),"NO CATALOG ID MATCH in Release_Track",iserror(vlookup($A817&amp;$B817,'5) Release_Track'!$F:$F&amp;'5) Release_Track'!$G:$G,1,0)),"NO ISRC-CATALOG ID pair MATCH in Release_Track" )</f>
        <v/>
      </c>
      <c r="D817" s="143" t="str">
        <f t="array" ref="D817">ifs(and(isblank($A817),isblank($B817)),"", not(iserror(vlookup($A817&amp;$B817,'5) Release_Track'!$F:$F&amp;'5) Release_Track'!$G:$G,1,0))),vlookup($A817&amp;$B817,{'5) Release_Track'!$F:$F&amp;'5) Release_Track'!$G:$G,'5) Release_Track'!$I:$I},2,0), or(and(not(isblank($B817)),$B817=$B816,$A817&lt;&gt;$A816),and(not(isblank($A817)),$A817=$A816,$B817&lt;&gt;$B816)),"ID LISTS UNALIGNED",and($A817&lt;&gt;"",countif('5) Release_Track'!$F:$F,$A817)=0),"NO ISRC MATCH in Release_Track",and($B817&lt;&gt;"",countif('5) Release_Track'!$G:$G,$B817)=0),"NO CATALOG ID MATCH in Release_Track",iserror(vlookup($A817&amp;$B817,'5) Release_Track'!$F:$F&amp;'5) Release_Track'!$G:$G,1,0)),"NO ISRC-CATALOG ID pair MATCH in Release_Track" )</f>
        <v/>
      </c>
      <c r="E817" s="135"/>
      <c r="F817" s="20"/>
      <c r="G817" s="203"/>
      <c r="H817" s="143" t="str">
        <f t="shared" si="1"/>
        <v/>
      </c>
      <c r="I817" s="20"/>
      <c r="J817" s="20"/>
      <c r="K817" s="20"/>
    </row>
    <row r="818">
      <c r="B818" s="116"/>
      <c r="C818" s="143" t="str">
        <f t="array" ref="C818">ifs(and(isblank($A818),isblank($B818)),"", not(iserror(vlookup($A818&amp;$B818,'5) Release_Track'!$F:$F&amp;'5) Release_Track'!$G:$G,1,0))),vlookup($A818&amp;$B818,{'5) Release_Track'!$F:$F&amp;'5) Release_Track'!$G:$G,'5) Release_Track'!$H:$H},2,0), or(and(not(isblank($B818)),$B818=$B817,$A818&lt;&gt;$A817),and(not(isblank($A818)),$A818=$A817,$B818&lt;&gt;$B817)),"ID LISTS UNALIGNED",and($A818&lt;&gt;"",countif('5) Release_Track'!$F:$F,$A818)=0),"NO ISRC MATCH in Release_Track",and($B818&lt;&gt;"",countif('5) Release_Track'!$G:$G,$B818)=0),"NO CATALOG ID MATCH in Release_Track",iserror(vlookup($A818&amp;$B818,'5) Release_Track'!$F:$F&amp;'5) Release_Track'!$G:$G,1,0)),"NO ISRC-CATALOG ID pair MATCH in Release_Track" )</f>
        <v/>
      </c>
      <c r="D818" s="143" t="str">
        <f t="array" ref="D818">ifs(and(isblank($A818),isblank($B818)),"", not(iserror(vlookup($A818&amp;$B818,'5) Release_Track'!$F:$F&amp;'5) Release_Track'!$G:$G,1,0))),vlookup($A818&amp;$B818,{'5) Release_Track'!$F:$F&amp;'5) Release_Track'!$G:$G,'5) Release_Track'!$I:$I},2,0), or(and(not(isblank($B818)),$B818=$B817,$A818&lt;&gt;$A817),and(not(isblank($A818)),$A818=$A817,$B818&lt;&gt;$B817)),"ID LISTS UNALIGNED",and($A818&lt;&gt;"",countif('5) Release_Track'!$F:$F,$A818)=0),"NO ISRC MATCH in Release_Track",and($B818&lt;&gt;"",countif('5) Release_Track'!$G:$G,$B818)=0),"NO CATALOG ID MATCH in Release_Track",iserror(vlookup($A818&amp;$B818,'5) Release_Track'!$F:$F&amp;'5) Release_Track'!$G:$G,1,0)),"NO ISRC-CATALOG ID pair MATCH in Release_Track" )</f>
        <v/>
      </c>
      <c r="E818" s="135"/>
      <c r="F818" s="20"/>
      <c r="G818" s="203"/>
      <c r="H818" s="143" t="str">
        <f t="shared" si="1"/>
        <v/>
      </c>
      <c r="I818" s="20"/>
      <c r="J818" s="20"/>
      <c r="K818" s="20"/>
    </row>
    <row r="819">
      <c r="B819" s="116"/>
      <c r="C819" s="143" t="str">
        <f t="array" ref="C819">ifs(and(isblank($A819),isblank($B819)),"", not(iserror(vlookup($A819&amp;$B819,'5) Release_Track'!$F:$F&amp;'5) Release_Track'!$G:$G,1,0))),vlookup($A819&amp;$B819,{'5) Release_Track'!$F:$F&amp;'5) Release_Track'!$G:$G,'5) Release_Track'!$H:$H},2,0), or(and(not(isblank($B819)),$B819=$B818,$A819&lt;&gt;$A818),and(not(isblank($A819)),$A819=$A818,$B819&lt;&gt;$B818)),"ID LISTS UNALIGNED",and($A819&lt;&gt;"",countif('5) Release_Track'!$F:$F,$A819)=0),"NO ISRC MATCH in Release_Track",and($B819&lt;&gt;"",countif('5) Release_Track'!$G:$G,$B819)=0),"NO CATALOG ID MATCH in Release_Track",iserror(vlookup($A819&amp;$B819,'5) Release_Track'!$F:$F&amp;'5) Release_Track'!$G:$G,1,0)),"NO ISRC-CATALOG ID pair MATCH in Release_Track" )</f>
        <v/>
      </c>
      <c r="D819" s="143" t="str">
        <f t="array" ref="D819">ifs(and(isblank($A819),isblank($B819)),"", not(iserror(vlookup($A819&amp;$B819,'5) Release_Track'!$F:$F&amp;'5) Release_Track'!$G:$G,1,0))),vlookup($A819&amp;$B819,{'5) Release_Track'!$F:$F&amp;'5) Release_Track'!$G:$G,'5) Release_Track'!$I:$I},2,0), or(and(not(isblank($B819)),$B819=$B818,$A819&lt;&gt;$A818),and(not(isblank($A819)),$A819=$A818,$B819&lt;&gt;$B818)),"ID LISTS UNALIGNED",and($A819&lt;&gt;"",countif('5) Release_Track'!$F:$F,$A819)=0),"NO ISRC MATCH in Release_Track",and($B819&lt;&gt;"",countif('5) Release_Track'!$G:$G,$B819)=0),"NO CATALOG ID MATCH in Release_Track",iserror(vlookup($A819&amp;$B819,'5) Release_Track'!$F:$F&amp;'5) Release_Track'!$G:$G,1,0)),"NO ISRC-CATALOG ID pair MATCH in Release_Track" )</f>
        <v/>
      </c>
      <c r="E819" s="135"/>
      <c r="F819" s="20"/>
      <c r="G819" s="203"/>
      <c r="H819" s="143" t="str">
        <f t="shared" si="1"/>
        <v/>
      </c>
      <c r="I819" s="20"/>
      <c r="J819" s="20"/>
      <c r="K819" s="20"/>
    </row>
    <row r="820">
      <c r="B820" s="116"/>
      <c r="C820" s="143" t="str">
        <f t="array" ref="C820">ifs(and(isblank($A820),isblank($B820)),"", not(iserror(vlookup($A820&amp;$B820,'5) Release_Track'!$F:$F&amp;'5) Release_Track'!$G:$G,1,0))),vlookup($A820&amp;$B820,{'5) Release_Track'!$F:$F&amp;'5) Release_Track'!$G:$G,'5) Release_Track'!$H:$H},2,0), or(and(not(isblank($B820)),$B820=$B819,$A820&lt;&gt;$A819),and(not(isblank($A820)),$A820=$A819,$B820&lt;&gt;$B819)),"ID LISTS UNALIGNED",and($A820&lt;&gt;"",countif('5) Release_Track'!$F:$F,$A820)=0),"NO ISRC MATCH in Release_Track",and($B820&lt;&gt;"",countif('5) Release_Track'!$G:$G,$B820)=0),"NO CATALOG ID MATCH in Release_Track",iserror(vlookup($A820&amp;$B820,'5) Release_Track'!$F:$F&amp;'5) Release_Track'!$G:$G,1,0)),"NO ISRC-CATALOG ID pair MATCH in Release_Track" )</f>
        <v/>
      </c>
      <c r="D820" s="143" t="str">
        <f t="array" ref="D820">ifs(and(isblank($A820),isblank($B820)),"", not(iserror(vlookup($A820&amp;$B820,'5) Release_Track'!$F:$F&amp;'5) Release_Track'!$G:$G,1,0))),vlookup($A820&amp;$B820,{'5) Release_Track'!$F:$F&amp;'5) Release_Track'!$G:$G,'5) Release_Track'!$I:$I},2,0), or(and(not(isblank($B820)),$B820=$B819,$A820&lt;&gt;$A819),and(not(isblank($A820)),$A820=$A819,$B820&lt;&gt;$B819)),"ID LISTS UNALIGNED",and($A820&lt;&gt;"",countif('5) Release_Track'!$F:$F,$A820)=0),"NO ISRC MATCH in Release_Track",and($B820&lt;&gt;"",countif('5) Release_Track'!$G:$G,$B820)=0),"NO CATALOG ID MATCH in Release_Track",iserror(vlookup($A820&amp;$B820,'5) Release_Track'!$F:$F&amp;'5) Release_Track'!$G:$G,1,0)),"NO ISRC-CATALOG ID pair MATCH in Release_Track" )</f>
        <v/>
      </c>
      <c r="E820" s="135"/>
      <c r="F820" s="20"/>
      <c r="G820" s="203"/>
      <c r="H820" s="143" t="str">
        <f t="shared" si="1"/>
        <v/>
      </c>
      <c r="I820" s="20"/>
      <c r="J820" s="20"/>
      <c r="K820" s="20"/>
    </row>
    <row r="821">
      <c r="B821" s="116"/>
      <c r="C821" s="143" t="str">
        <f t="array" ref="C821">ifs(and(isblank($A821),isblank($B821)),"", not(iserror(vlookup($A821&amp;$B821,'5) Release_Track'!$F:$F&amp;'5) Release_Track'!$G:$G,1,0))),vlookup($A821&amp;$B821,{'5) Release_Track'!$F:$F&amp;'5) Release_Track'!$G:$G,'5) Release_Track'!$H:$H},2,0), or(and(not(isblank($B821)),$B821=$B820,$A821&lt;&gt;$A820),and(not(isblank($A821)),$A821=$A820,$B821&lt;&gt;$B820)),"ID LISTS UNALIGNED",and($A821&lt;&gt;"",countif('5) Release_Track'!$F:$F,$A821)=0),"NO ISRC MATCH in Release_Track",and($B821&lt;&gt;"",countif('5) Release_Track'!$G:$G,$B821)=0),"NO CATALOG ID MATCH in Release_Track",iserror(vlookup($A821&amp;$B821,'5) Release_Track'!$F:$F&amp;'5) Release_Track'!$G:$G,1,0)),"NO ISRC-CATALOG ID pair MATCH in Release_Track" )</f>
        <v/>
      </c>
      <c r="D821" s="143" t="str">
        <f t="array" ref="D821">ifs(and(isblank($A821),isblank($B821)),"", not(iserror(vlookup($A821&amp;$B821,'5) Release_Track'!$F:$F&amp;'5) Release_Track'!$G:$G,1,0))),vlookup($A821&amp;$B821,{'5) Release_Track'!$F:$F&amp;'5) Release_Track'!$G:$G,'5) Release_Track'!$I:$I},2,0), or(and(not(isblank($B821)),$B821=$B820,$A821&lt;&gt;$A820),and(not(isblank($A821)),$A821=$A820,$B821&lt;&gt;$B820)),"ID LISTS UNALIGNED",and($A821&lt;&gt;"",countif('5) Release_Track'!$F:$F,$A821)=0),"NO ISRC MATCH in Release_Track",and($B821&lt;&gt;"",countif('5) Release_Track'!$G:$G,$B821)=0),"NO CATALOG ID MATCH in Release_Track",iserror(vlookup($A821&amp;$B821,'5) Release_Track'!$F:$F&amp;'5) Release_Track'!$G:$G,1,0)),"NO ISRC-CATALOG ID pair MATCH in Release_Track" )</f>
        <v/>
      </c>
      <c r="E821" s="135"/>
      <c r="F821" s="20"/>
      <c r="G821" s="203"/>
      <c r="H821" s="143" t="str">
        <f t="shared" si="1"/>
        <v/>
      </c>
      <c r="I821" s="20"/>
      <c r="J821" s="20"/>
      <c r="K821" s="20"/>
    </row>
    <row r="822">
      <c r="B822" s="116"/>
      <c r="C822" s="143" t="str">
        <f t="array" ref="C822">ifs(and(isblank($A822),isblank($B822)),"", not(iserror(vlookup($A822&amp;$B822,'5) Release_Track'!$F:$F&amp;'5) Release_Track'!$G:$G,1,0))),vlookup($A822&amp;$B822,{'5) Release_Track'!$F:$F&amp;'5) Release_Track'!$G:$G,'5) Release_Track'!$H:$H},2,0), or(and(not(isblank($B822)),$B822=$B821,$A822&lt;&gt;$A821),and(not(isblank($A822)),$A822=$A821,$B822&lt;&gt;$B821)),"ID LISTS UNALIGNED",and($A822&lt;&gt;"",countif('5) Release_Track'!$F:$F,$A822)=0),"NO ISRC MATCH in Release_Track",and($B822&lt;&gt;"",countif('5) Release_Track'!$G:$G,$B822)=0),"NO CATALOG ID MATCH in Release_Track",iserror(vlookup($A822&amp;$B822,'5) Release_Track'!$F:$F&amp;'5) Release_Track'!$G:$G,1,0)),"NO ISRC-CATALOG ID pair MATCH in Release_Track" )</f>
        <v/>
      </c>
      <c r="D822" s="143" t="str">
        <f t="array" ref="D822">ifs(and(isblank($A822),isblank($B822)),"", not(iserror(vlookup($A822&amp;$B822,'5) Release_Track'!$F:$F&amp;'5) Release_Track'!$G:$G,1,0))),vlookup($A822&amp;$B822,{'5) Release_Track'!$F:$F&amp;'5) Release_Track'!$G:$G,'5) Release_Track'!$I:$I},2,0), or(and(not(isblank($B822)),$B822=$B821,$A822&lt;&gt;$A821),and(not(isblank($A822)),$A822=$A821,$B822&lt;&gt;$B821)),"ID LISTS UNALIGNED",and($A822&lt;&gt;"",countif('5) Release_Track'!$F:$F,$A822)=0),"NO ISRC MATCH in Release_Track",and($B822&lt;&gt;"",countif('5) Release_Track'!$G:$G,$B822)=0),"NO CATALOG ID MATCH in Release_Track",iserror(vlookup($A822&amp;$B822,'5) Release_Track'!$F:$F&amp;'5) Release_Track'!$G:$G,1,0)),"NO ISRC-CATALOG ID pair MATCH in Release_Track" )</f>
        <v/>
      </c>
      <c r="E822" s="135"/>
      <c r="F822" s="20"/>
      <c r="G822" s="203"/>
      <c r="H822" s="143" t="str">
        <f t="shared" si="1"/>
        <v/>
      </c>
      <c r="I822" s="20"/>
      <c r="J822" s="20"/>
      <c r="K822" s="20"/>
    </row>
    <row r="823">
      <c r="B823" s="116"/>
      <c r="C823" s="143" t="str">
        <f t="array" ref="C823">ifs(and(isblank($A823),isblank($B823)),"", not(iserror(vlookup($A823&amp;$B823,'5) Release_Track'!$F:$F&amp;'5) Release_Track'!$G:$G,1,0))),vlookup($A823&amp;$B823,{'5) Release_Track'!$F:$F&amp;'5) Release_Track'!$G:$G,'5) Release_Track'!$H:$H},2,0), or(and(not(isblank($B823)),$B823=$B822,$A823&lt;&gt;$A822),and(not(isblank($A823)),$A823=$A822,$B823&lt;&gt;$B822)),"ID LISTS UNALIGNED",and($A823&lt;&gt;"",countif('5) Release_Track'!$F:$F,$A823)=0),"NO ISRC MATCH in Release_Track",and($B823&lt;&gt;"",countif('5) Release_Track'!$G:$G,$B823)=0),"NO CATALOG ID MATCH in Release_Track",iserror(vlookup($A823&amp;$B823,'5) Release_Track'!$F:$F&amp;'5) Release_Track'!$G:$G,1,0)),"NO ISRC-CATALOG ID pair MATCH in Release_Track" )</f>
        <v/>
      </c>
      <c r="D823" s="143" t="str">
        <f t="array" ref="D823">ifs(and(isblank($A823),isblank($B823)),"", not(iserror(vlookup($A823&amp;$B823,'5) Release_Track'!$F:$F&amp;'5) Release_Track'!$G:$G,1,0))),vlookup($A823&amp;$B823,{'5) Release_Track'!$F:$F&amp;'5) Release_Track'!$G:$G,'5) Release_Track'!$I:$I},2,0), or(and(not(isblank($B823)),$B823=$B822,$A823&lt;&gt;$A822),and(not(isblank($A823)),$A823=$A822,$B823&lt;&gt;$B822)),"ID LISTS UNALIGNED",and($A823&lt;&gt;"",countif('5) Release_Track'!$F:$F,$A823)=0),"NO ISRC MATCH in Release_Track",and($B823&lt;&gt;"",countif('5) Release_Track'!$G:$G,$B823)=0),"NO CATALOG ID MATCH in Release_Track",iserror(vlookup($A823&amp;$B823,'5) Release_Track'!$F:$F&amp;'5) Release_Track'!$G:$G,1,0)),"NO ISRC-CATALOG ID pair MATCH in Release_Track" )</f>
        <v/>
      </c>
      <c r="E823" s="135"/>
      <c r="F823" s="20"/>
      <c r="G823" s="203"/>
      <c r="H823" s="143" t="str">
        <f t="shared" si="1"/>
        <v/>
      </c>
      <c r="I823" s="20"/>
      <c r="J823" s="20"/>
      <c r="K823" s="20"/>
    </row>
    <row r="824">
      <c r="B824" s="116"/>
      <c r="C824" s="143" t="str">
        <f t="array" ref="C824">ifs(and(isblank($A824),isblank($B824)),"", not(iserror(vlookup($A824&amp;$B824,'5) Release_Track'!$F:$F&amp;'5) Release_Track'!$G:$G,1,0))),vlookup($A824&amp;$B824,{'5) Release_Track'!$F:$F&amp;'5) Release_Track'!$G:$G,'5) Release_Track'!$H:$H},2,0), or(and(not(isblank($B824)),$B824=$B823,$A824&lt;&gt;$A823),and(not(isblank($A824)),$A824=$A823,$B824&lt;&gt;$B823)),"ID LISTS UNALIGNED",and($A824&lt;&gt;"",countif('5) Release_Track'!$F:$F,$A824)=0),"NO ISRC MATCH in Release_Track",and($B824&lt;&gt;"",countif('5) Release_Track'!$G:$G,$B824)=0),"NO CATALOG ID MATCH in Release_Track",iserror(vlookup($A824&amp;$B824,'5) Release_Track'!$F:$F&amp;'5) Release_Track'!$G:$G,1,0)),"NO ISRC-CATALOG ID pair MATCH in Release_Track" )</f>
        <v/>
      </c>
      <c r="D824" s="143" t="str">
        <f t="array" ref="D824">ifs(and(isblank($A824),isblank($B824)),"", not(iserror(vlookup($A824&amp;$B824,'5) Release_Track'!$F:$F&amp;'5) Release_Track'!$G:$G,1,0))),vlookup($A824&amp;$B824,{'5) Release_Track'!$F:$F&amp;'5) Release_Track'!$G:$G,'5) Release_Track'!$I:$I},2,0), or(and(not(isblank($B824)),$B824=$B823,$A824&lt;&gt;$A823),and(not(isblank($A824)),$A824=$A823,$B824&lt;&gt;$B823)),"ID LISTS UNALIGNED",and($A824&lt;&gt;"",countif('5) Release_Track'!$F:$F,$A824)=0),"NO ISRC MATCH in Release_Track",and($B824&lt;&gt;"",countif('5) Release_Track'!$G:$G,$B824)=0),"NO CATALOG ID MATCH in Release_Track",iserror(vlookup($A824&amp;$B824,'5) Release_Track'!$F:$F&amp;'5) Release_Track'!$G:$G,1,0)),"NO ISRC-CATALOG ID pair MATCH in Release_Track" )</f>
        <v/>
      </c>
      <c r="E824" s="135"/>
      <c r="F824" s="20"/>
      <c r="G824" s="203"/>
      <c r="H824" s="143" t="str">
        <f t="shared" si="1"/>
        <v/>
      </c>
      <c r="I824" s="20"/>
      <c r="J824" s="20"/>
      <c r="K824" s="20"/>
    </row>
    <row r="825">
      <c r="B825" s="116"/>
      <c r="C825" s="143" t="str">
        <f t="array" ref="C825">ifs(and(isblank($A825),isblank($B825)),"", not(iserror(vlookup($A825&amp;$B825,'5) Release_Track'!$F:$F&amp;'5) Release_Track'!$G:$G,1,0))),vlookup($A825&amp;$B825,{'5) Release_Track'!$F:$F&amp;'5) Release_Track'!$G:$G,'5) Release_Track'!$H:$H},2,0), or(and(not(isblank($B825)),$B825=$B824,$A825&lt;&gt;$A824),and(not(isblank($A825)),$A825=$A824,$B825&lt;&gt;$B824)),"ID LISTS UNALIGNED",and($A825&lt;&gt;"",countif('5) Release_Track'!$F:$F,$A825)=0),"NO ISRC MATCH in Release_Track",and($B825&lt;&gt;"",countif('5) Release_Track'!$G:$G,$B825)=0),"NO CATALOG ID MATCH in Release_Track",iserror(vlookup($A825&amp;$B825,'5) Release_Track'!$F:$F&amp;'5) Release_Track'!$G:$G,1,0)),"NO ISRC-CATALOG ID pair MATCH in Release_Track" )</f>
        <v/>
      </c>
      <c r="D825" s="143" t="str">
        <f t="array" ref="D825">ifs(and(isblank($A825),isblank($B825)),"", not(iserror(vlookup($A825&amp;$B825,'5) Release_Track'!$F:$F&amp;'5) Release_Track'!$G:$G,1,0))),vlookup($A825&amp;$B825,{'5) Release_Track'!$F:$F&amp;'5) Release_Track'!$G:$G,'5) Release_Track'!$I:$I},2,0), or(and(not(isblank($B825)),$B825=$B824,$A825&lt;&gt;$A824),and(not(isblank($A825)),$A825=$A824,$B825&lt;&gt;$B824)),"ID LISTS UNALIGNED",and($A825&lt;&gt;"",countif('5) Release_Track'!$F:$F,$A825)=0),"NO ISRC MATCH in Release_Track",and($B825&lt;&gt;"",countif('5) Release_Track'!$G:$G,$B825)=0),"NO CATALOG ID MATCH in Release_Track",iserror(vlookup($A825&amp;$B825,'5) Release_Track'!$F:$F&amp;'5) Release_Track'!$G:$G,1,0)),"NO ISRC-CATALOG ID pair MATCH in Release_Track" )</f>
        <v/>
      </c>
      <c r="E825" s="135"/>
      <c r="F825" s="20"/>
      <c r="G825" s="203"/>
      <c r="H825" s="143" t="str">
        <f t="shared" si="1"/>
        <v/>
      </c>
      <c r="I825" s="20"/>
      <c r="J825" s="20"/>
      <c r="K825" s="20"/>
    </row>
    <row r="826">
      <c r="B826" s="116"/>
      <c r="C826" s="143" t="str">
        <f t="array" ref="C826">ifs(and(isblank($A826),isblank($B826)),"", not(iserror(vlookup($A826&amp;$B826,'5) Release_Track'!$F:$F&amp;'5) Release_Track'!$G:$G,1,0))),vlookup($A826&amp;$B826,{'5) Release_Track'!$F:$F&amp;'5) Release_Track'!$G:$G,'5) Release_Track'!$H:$H},2,0), or(and(not(isblank($B826)),$B826=$B825,$A826&lt;&gt;$A825),and(not(isblank($A826)),$A826=$A825,$B826&lt;&gt;$B825)),"ID LISTS UNALIGNED",and($A826&lt;&gt;"",countif('5) Release_Track'!$F:$F,$A826)=0),"NO ISRC MATCH in Release_Track",and($B826&lt;&gt;"",countif('5) Release_Track'!$G:$G,$B826)=0),"NO CATALOG ID MATCH in Release_Track",iserror(vlookup($A826&amp;$B826,'5) Release_Track'!$F:$F&amp;'5) Release_Track'!$G:$G,1,0)),"NO ISRC-CATALOG ID pair MATCH in Release_Track" )</f>
        <v/>
      </c>
      <c r="D826" s="143" t="str">
        <f t="array" ref="D826">ifs(and(isblank($A826),isblank($B826)),"", not(iserror(vlookup($A826&amp;$B826,'5) Release_Track'!$F:$F&amp;'5) Release_Track'!$G:$G,1,0))),vlookup($A826&amp;$B826,{'5) Release_Track'!$F:$F&amp;'5) Release_Track'!$G:$G,'5) Release_Track'!$I:$I},2,0), or(and(not(isblank($B826)),$B826=$B825,$A826&lt;&gt;$A825),and(not(isblank($A826)),$A826=$A825,$B826&lt;&gt;$B825)),"ID LISTS UNALIGNED",and($A826&lt;&gt;"",countif('5) Release_Track'!$F:$F,$A826)=0),"NO ISRC MATCH in Release_Track",and($B826&lt;&gt;"",countif('5) Release_Track'!$G:$G,$B826)=0),"NO CATALOG ID MATCH in Release_Track",iserror(vlookup($A826&amp;$B826,'5) Release_Track'!$F:$F&amp;'5) Release_Track'!$G:$G,1,0)),"NO ISRC-CATALOG ID pair MATCH in Release_Track" )</f>
        <v/>
      </c>
      <c r="E826" s="135"/>
      <c r="F826" s="20"/>
      <c r="G826" s="203"/>
      <c r="H826" s="143" t="str">
        <f t="shared" si="1"/>
        <v/>
      </c>
      <c r="I826" s="20"/>
      <c r="J826" s="20"/>
      <c r="K826" s="20"/>
    </row>
    <row r="827">
      <c r="B827" s="116"/>
      <c r="C827" s="143" t="str">
        <f t="array" ref="C827">ifs(and(isblank($A827),isblank($B827)),"", not(iserror(vlookup($A827&amp;$B827,'5) Release_Track'!$F:$F&amp;'5) Release_Track'!$G:$G,1,0))),vlookup($A827&amp;$B827,{'5) Release_Track'!$F:$F&amp;'5) Release_Track'!$G:$G,'5) Release_Track'!$H:$H},2,0), or(and(not(isblank($B827)),$B827=$B826,$A827&lt;&gt;$A826),and(not(isblank($A827)),$A827=$A826,$B827&lt;&gt;$B826)),"ID LISTS UNALIGNED",and($A827&lt;&gt;"",countif('5) Release_Track'!$F:$F,$A827)=0),"NO ISRC MATCH in Release_Track",and($B827&lt;&gt;"",countif('5) Release_Track'!$G:$G,$B827)=0),"NO CATALOG ID MATCH in Release_Track",iserror(vlookup($A827&amp;$B827,'5) Release_Track'!$F:$F&amp;'5) Release_Track'!$G:$G,1,0)),"NO ISRC-CATALOG ID pair MATCH in Release_Track" )</f>
        <v/>
      </c>
      <c r="D827" s="143" t="str">
        <f t="array" ref="D827">ifs(and(isblank($A827),isblank($B827)),"", not(iserror(vlookup($A827&amp;$B827,'5) Release_Track'!$F:$F&amp;'5) Release_Track'!$G:$G,1,0))),vlookup($A827&amp;$B827,{'5) Release_Track'!$F:$F&amp;'5) Release_Track'!$G:$G,'5) Release_Track'!$I:$I},2,0), or(and(not(isblank($B827)),$B827=$B826,$A827&lt;&gt;$A826),and(not(isblank($A827)),$A827=$A826,$B827&lt;&gt;$B826)),"ID LISTS UNALIGNED",and($A827&lt;&gt;"",countif('5) Release_Track'!$F:$F,$A827)=0),"NO ISRC MATCH in Release_Track",and($B827&lt;&gt;"",countif('5) Release_Track'!$G:$G,$B827)=0),"NO CATALOG ID MATCH in Release_Track",iserror(vlookup($A827&amp;$B827,'5) Release_Track'!$F:$F&amp;'5) Release_Track'!$G:$G,1,0)),"NO ISRC-CATALOG ID pair MATCH in Release_Track" )</f>
        <v/>
      </c>
      <c r="E827" s="135"/>
      <c r="F827" s="20"/>
      <c r="G827" s="203"/>
      <c r="H827" s="143" t="str">
        <f t="shared" si="1"/>
        <v/>
      </c>
      <c r="I827" s="20"/>
      <c r="J827" s="20"/>
      <c r="K827" s="20"/>
    </row>
    <row r="828">
      <c r="B828" s="116"/>
      <c r="C828" s="143" t="str">
        <f t="array" ref="C828">ifs(and(isblank($A828),isblank($B828)),"", not(iserror(vlookup($A828&amp;$B828,'5) Release_Track'!$F:$F&amp;'5) Release_Track'!$G:$G,1,0))),vlookup($A828&amp;$B828,{'5) Release_Track'!$F:$F&amp;'5) Release_Track'!$G:$G,'5) Release_Track'!$H:$H},2,0), or(and(not(isblank($B828)),$B828=$B827,$A828&lt;&gt;$A827),and(not(isblank($A828)),$A828=$A827,$B828&lt;&gt;$B827)),"ID LISTS UNALIGNED",and($A828&lt;&gt;"",countif('5) Release_Track'!$F:$F,$A828)=0),"NO ISRC MATCH in Release_Track",and($B828&lt;&gt;"",countif('5) Release_Track'!$G:$G,$B828)=0),"NO CATALOG ID MATCH in Release_Track",iserror(vlookup($A828&amp;$B828,'5) Release_Track'!$F:$F&amp;'5) Release_Track'!$G:$G,1,0)),"NO ISRC-CATALOG ID pair MATCH in Release_Track" )</f>
        <v/>
      </c>
      <c r="D828" s="143" t="str">
        <f t="array" ref="D828">ifs(and(isblank($A828),isblank($B828)),"", not(iserror(vlookup($A828&amp;$B828,'5) Release_Track'!$F:$F&amp;'5) Release_Track'!$G:$G,1,0))),vlookup($A828&amp;$B828,{'5) Release_Track'!$F:$F&amp;'5) Release_Track'!$G:$G,'5) Release_Track'!$I:$I},2,0), or(and(not(isblank($B828)),$B828=$B827,$A828&lt;&gt;$A827),and(not(isblank($A828)),$A828=$A827,$B828&lt;&gt;$B827)),"ID LISTS UNALIGNED",and($A828&lt;&gt;"",countif('5) Release_Track'!$F:$F,$A828)=0),"NO ISRC MATCH in Release_Track",and($B828&lt;&gt;"",countif('5) Release_Track'!$G:$G,$B828)=0),"NO CATALOG ID MATCH in Release_Track",iserror(vlookup($A828&amp;$B828,'5) Release_Track'!$F:$F&amp;'5) Release_Track'!$G:$G,1,0)),"NO ISRC-CATALOG ID pair MATCH in Release_Track" )</f>
        <v/>
      </c>
      <c r="E828" s="135"/>
      <c r="F828" s="20"/>
      <c r="G828" s="203"/>
      <c r="H828" s="143" t="str">
        <f t="shared" si="1"/>
        <v/>
      </c>
      <c r="I828" s="20"/>
      <c r="J828" s="20"/>
      <c r="K828" s="20"/>
    </row>
    <row r="829">
      <c r="B829" s="116"/>
      <c r="C829" s="143" t="str">
        <f t="array" ref="C829">ifs(and(isblank($A829),isblank($B829)),"", not(iserror(vlookup($A829&amp;$B829,'5) Release_Track'!$F:$F&amp;'5) Release_Track'!$G:$G,1,0))),vlookup($A829&amp;$B829,{'5) Release_Track'!$F:$F&amp;'5) Release_Track'!$G:$G,'5) Release_Track'!$H:$H},2,0), or(and(not(isblank($B829)),$B829=$B828,$A829&lt;&gt;$A828),and(not(isblank($A829)),$A829=$A828,$B829&lt;&gt;$B828)),"ID LISTS UNALIGNED",and($A829&lt;&gt;"",countif('5) Release_Track'!$F:$F,$A829)=0),"NO ISRC MATCH in Release_Track",and($B829&lt;&gt;"",countif('5) Release_Track'!$G:$G,$B829)=0),"NO CATALOG ID MATCH in Release_Track",iserror(vlookup($A829&amp;$B829,'5) Release_Track'!$F:$F&amp;'5) Release_Track'!$G:$G,1,0)),"NO ISRC-CATALOG ID pair MATCH in Release_Track" )</f>
        <v/>
      </c>
      <c r="D829" s="143" t="str">
        <f t="array" ref="D829">ifs(and(isblank($A829),isblank($B829)),"", not(iserror(vlookup($A829&amp;$B829,'5) Release_Track'!$F:$F&amp;'5) Release_Track'!$G:$G,1,0))),vlookup($A829&amp;$B829,{'5) Release_Track'!$F:$F&amp;'5) Release_Track'!$G:$G,'5) Release_Track'!$I:$I},2,0), or(and(not(isblank($B829)),$B829=$B828,$A829&lt;&gt;$A828),and(not(isblank($A829)),$A829=$A828,$B829&lt;&gt;$B828)),"ID LISTS UNALIGNED",and($A829&lt;&gt;"",countif('5) Release_Track'!$F:$F,$A829)=0),"NO ISRC MATCH in Release_Track",and($B829&lt;&gt;"",countif('5) Release_Track'!$G:$G,$B829)=0),"NO CATALOG ID MATCH in Release_Track",iserror(vlookup($A829&amp;$B829,'5) Release_Track'!$F:$F&amp;'5) Release_Track'!$G:$G,1,0)),"NO ISRC-CATALOG ID pair MATCH in Release_Track" )</f>
        <v/>
      </c>
      <c r="E829" s="135"/>
      <c r="F829" s="20"/>
      <c r="G829" s="203"/>
      <c r="H829" s="143" t="str">
        <f t="shared" si="1"/>
        <v/>
      </c>
      <c r="I829" s="20"/>
      <c r="J829" s="20"/>
      <c r="K829" s="20"/>
    </row>
    <row r="830">
      <c r="B830" s="116"/>
      <c r="C830" s="143" t="str">
        <f t="array" ref="C830">ifs(and(isblank($A830),isblank($B830)),"", not(iserror(vlookup($A830&amp;$B830,'5) Release_Track'!$F:$F&amp;'5) Release_Track'!$G:$G,1,0))),vlookup($A830&amp;$B830,{'5) Release_Track'!$F:$F&amp;'5) Release_Track'!$G:$G,'5) Release_Track'!$H:$H},2,0), or(and(not(isblank($B830)),$B830=$B829,$A830&lt;&gt;$A829),and(not(isblank($A830)),$A830=$A829,$B830&lt;&gt;$B829)),"ID LISTS UNALIGNED",and($A830&lt;&gt;"",countif('5) Release_Track'!$F:$F,$A830)=0),"NO ISRC MATCH in Release_Track",and($B830&lt;&gt;"",countif('5) Release_Track'!$G:$G,$B830)=0),"NO CATALOG ID MATCH in Release_Track",iserror(vlookup($A830&amp;$B830,'5) Release_Track'!$F:$F&amp;'5) Release_Track'!$G:$G,1,0)),"NO ISRC-CATALOG ID pair MATCH in Release_Track" )</f>
        <v/>
      </c>
      <c r="D830" s="143" t="str">
        <f t="array" ref="D830">ifs(and(isblank($A830),isblank($B830)),"", not(iserror(vlookup($A830&amp;$B830,'5) Release_Track'!$F:$F&amp;'5) Release_Track'!$G:$G,1,0))),vlookup($A830&amp;$B830,{'5) Release_Track'!$F:$F&amp;'5) Release_Track'!$G:$G,'5) Release_Track'!$I:$I},2,0), or(and(not(isblank($B830)),$B830=$B829,$A830&lt;&gt;$A829),and(not(isblank($A830)),$A830=$A829,$B830&lt;&gt;$B829)),"ID LISTS UNALIGNED",and($A830&lt;&gt;"",countif('5) Release_Track'!$F:$F,$A830)=0),"NO ISRC MATCH in Release_Track",and($B830&lt;&gt;"",countif('5) Release_Track'!$G:$G,$B830)=0),"NO CATALOG ID MATCH in Release_Track",iserror(vlookup($A830&amp;$B830,'5) Release_Track'!$F:$F&amp;'5) Release_Track'!$G:$G,1,0)),"NO ISRC-CATALOG ID pair MATCH in Release_Track" )</f>
        <v/>
      </c>
      <c r="E830" s="135"/>
      <c r="F830" s="20"/>
      <c r="G830" s="203"/>
      <c r="H830" s="143" t="str">
        <f t="shared" si="1"/>
        <v/>
      </c>
      <c r="I830" s="20"/>
      <c r="J830" s="20"/>
      <c r="K830" s="20"/>
    </row>
    <row r="831">
      <c r="B831" s="116"/>
      <c r="C831" s="143" t="str">
        <f t="array" ref="C831">ifs(and(isblank($A831),isblank($B831)),"", not(iserror(vlookup($A831&amp;$B831,'5) Release_Track'!$F:$F&amp;'5) Release_Track'!$G:$G,1,0))),vlookup($A831&amp;$B831,{'5) Release_Track'!$F:$F&amp;'5) Release_Track'!$G:$G,'5) Release_Track'!$H:$H},2,0), or(and(not(isblank($B831)),$B831=$B830,$A831&lt;&gt;$A830),and(not(isblank($A831)),$A831=$A830,$B831&lt;&gt;$B830)),"ID LISTS UNALIGNED",and($A831&lt;&gt;"",countif('5) Release_Track'!$F:$F,$A831)=0),"NO ISRC MATCH in Release_Track",and($B831&lt;&gt;"",countif('5) Release_Track'!$G:$G,$B831)=0),"NO CATALOG ID MATCH in Release_Track",iserror(vlookup($A831&amp;$B831,'5) Release_Track'!$F:$F&amp;'5) Release_Track'!$G:$G,1,0)),"NO ISRC-CATALOG ID pair MATCH in Release_Track" )</f>
        <v/>
      </c>
      <c r="D831" s="143" t="str">
        <f t="array" ref="D831">ifs(and(isblank($A831),isblank($B831)),"", not(iserror(vlookup($A831&amp;$B831,'5) Release_Track'!$F:$F&amp;'5) Release_Track'!$G:$G,1,0))),vlookup($A831&amp;$B831,{'5) Release_Track'!$F:$F&amp;'5) Release_Track'!$G:$G,'5) Release_Track'!$I:$I},2,0), or(and(not(isblank($B831)),$B831=$B830,$A831&lt;&gt;$A830),and(not(isblank($A831)),$A831=$A830,$B831&lt;&gt;$B830)),"ID LISTS UNALIGNED",and($A831&lt;&gt;"",countif('5) Release_Track'!$F:$F,$A831)=0),"NO ISRC MATCH in Release_Track",and($B831&lt;&gt;"",countif('5) Release_Track'!$G:$G,$B831)=0),"NO CATALOG ID MATCH in Release_Track",iserror(vlookup($A831&amp;$B831,'5) Release_Track'!$F:$F&amp;'5) Release_Track'!$G:$G,1,0)),"NO ISRC-CATALOG ID pair MATCH in Release_Track" )</f>
        <v/>
      </c>
      <c r="E831" s="135"/>
      <c r="F831" s="20"/>
      <c r="G831" s="203"/>
      <c r="H831" s="143" t="str">
        <f t="shared" si="1"/>
        <v/>
      </c>
      <c r="I831" s="20"/>
      <c r="J831" s="20"/>
      <c r="K831" s="20"/>
    </row>
    <row r="832">
      <c r="B832" s="116"/>
      <c r="C832" s="143" t="str">
        <f t="array" ref="C832">ifs(and(isblank($A832),isblank($B832)),"", not(iserror(vlookup($A832&amp;$B832,'5) Release_Track'!$F:$F&amp;'5) Release_Track'!$G:$G,1,0))),vlookup($A832&amp;$B832,{'5) Release_Track'!$F:$F&amp;'5) Release_Track'!$G:$G,'5) Release_Track'!$H:$H},2,0), or(and(not(isblank($B832)),$B832=$B831,$A832&lt;&gt;$A831),and(not(isblank($A832)),$A832=$A831,$B832&lt;&gt;$B831)),"ID LISTS UNALIGNED",and($A832&lt;&gt;"",countif('5) Release_Track'!$F:$F,$A832)=0),"NO ISRC MATCH in Release_Track",and($B832&lt;&gt;"",countif('5) Release_Track'!$G:$G,$B832)=0),"NO CATALOG ID MATCH in Release_Track",iserror(vlookup($A832&amp;$B832,'5) Release_Track'!$F:$F&amp;'5) Release_Track'!$G:$G,1,0)),"NO ISRC-CATALOG ID pair MATCH in Release_Track" )</f>
        <v/>
      </c>
      <c r="D832" s="143" t="str">
        <f t="array" ref="D832">ifs(and(isblank($A832),isblank($B832)),"", not(iserror(vlookup($A832&amp;$B832,'5) Release_Track'!$F:$F&amp;'5) Release_Track'!$G:$G,1,0))),vlookup($A832&amp;$B832,{'5) Release_Track'!$F:$F&amp;'5) Release_Track'!$G:$G,'5) Release_Track'!$I:$I},2,0), or(and(not(isblank($B832)),$B832=$B831,$A832&lt;&gt;$A831),and(not(isblank($A832)),$A832=$A831,$B832&lt;&gt;$B831)),"ID LISTS UNALIGNED",and($A832&lt;&gt;"",countif('5) Release_Track'!$F:$F,$A832)=0),"NO ISRC MATCH in Release_Track",and($B832&lt;&gt;"",countif('5) Release_Track'!$G:$G,$B832)=0),"NO CATALOG ID MATCH in Release_Track",iserror(vlookup($A832&amp;$B832,'5) Release_Track'!$F:$F&amp;'5) Release_Track'!$G:$G,1,0)),"NO ISRC-CATALOG ID pair MATCH in Release_Track" )</f>
        <v/>
      </c>
      <c r="E832" s="135"/>
      <c r="F832" s="20"/>
      <c r="G832" s="203"/>
      <c r="H832" s="143" t="str">
        <f t="shared" si="1"/>
        <v/>
      </c>
      <c r="I832" s="20"/>
      <c r="J832" s="20"/>
      <c r="K832" s="20"/>
    </row>
    <row r="833">
      <c r="B833" s="116"/>
      <c r="C833" s="143" t="str">
        <f t="array" ref="C833">ifs(and(isblank($A833),isblank($B833)),"", not(iserror(vlookup($A833&amp;$B833,'5) Release_Track'!$F:$F&amp;'5) Release_Track'!$G:$G,1,0))),vlookup($A833&amp;$B833,{'5) Release_Track'!$F:$F&amp;'5) Release_Track'!$G:$G,'5) Release_Track'!$H:$H},2,0), or(and(not(isblank($B833)),$B833=$B832,$A833&lt;&gt;$A832),and(not(isblank($A833)),$A833=$A832,$B833&lt;&gt;$B832)),"ID LISTS UNALIGNED",and($A833&lt;&gt;"",countif('5) Release_Track'!$F:$F,$A833)=0),"NO ISRC MATCH in Release_Track",and($B833&lt;&gt;"",countif('5) Release_Track'!$G:$G,$B833)=0),"NO CATALOG ID MATCH in Release_Track",iserror(vlookup($A833&amp;$B833,'5) Release_Track'!$F:$F&amp;'5) Release_Track'!$G:$G,1,0)),"NO ISRC-CATALOG ID pair MATCH in Release_Track" )</f>
        <v/>
      </c>
      <c r="D833" s="143" t="str">
        <f t="array" ref="D833">ifs(and(isblank($A833),isblank($B833)),"", not(iserror(vlookup($A833&amp;$B833,'5) Release_Track'!$F:$F&amp;'5) Release_Track'!$G:$G,1,0))),vlookup($A833&amp;$B833,{'5) Release_Track'!$F:$F&amp;'5) Release_Track'!$G:$G,'5) Release_Track'!$I:$I},2,0), or(and(not(isblank($B833)),$B833=$B832,$A833&lt;&gt;$A832),and(not(isblank($A833)),$A833=$A832,$B833&lt;&gt;$B832)),"ID LISTS UNALIGNED",and($A833&lt;&gt;"",countif('5) Release_Track'!$F:$F,$A833)=0),"NO ISRC MATCH in Release_Track",and($B833&lt;&gt;"",countif('5) Release_Track'!$G:$G,$B833)=0),"NO CATALOG ID MATCH in Release_Track",iserror(vlookup($A833&amp;$B833,'5) Release_Track'!$F:$F&amp;'5) Release_Track'!$G:$G,1,0)),"NO ISRC-CATALOG ID pair MATCH in Release_Track" )</f>
        <v/>
      </c>
      <c r="E833" s="135"/>
      <c r="F833" s="20"/>
      <c r="G833" s="203"/>
      <c r="H833" s="143" t="str">
        <f t="shared" si="1"/>
        <v/>
      </c>
      <c r="I833" s="20"/>
      <c r="J833" s="20"/>
      <c r="K833" s="20"/>
    </row>
    <row r="834">
      <c r="B834" s="116"/>
      <c r="C834" s="143" t="str">
        <f t="array" ref="C834">ifs(and(isblank($A834),isblank($B834)),"", not(iserror(vlookup($A834&amp;$B834,'5) Release_Track'!$F:$F&amp;'5) Release_Track'!$G:$G,1,0))),vlookup($A834&amp;$B834,{'5) Release_Track'!$F:$F&amp;'5) Release_Track'!$G:$G,'5) Release_Track'!$H:$H},2,0), or(and(not(isblank($B834)),$B834=$B833,$A834&lt;&gt;$A833),and(not(isblank($A834)),$A834=$A833,$B834&lt;&gt;$B833)),"ID LISTS UNALIGNED",and($A834&lt;&gt;"",countif('5) Release_Track'!$F:$F,$A834)=0),"NO ISRC MATCH in Release_Track",and($B834&lt;&gt;"",countif('5) Release_Track'!$G:$G,$B834)=0),"NO CATALOG ID MATCH in Release_Track",iserror(vlookup($A834&amp;$B834,'5) Release_Track'!$F:$F&amp;'5) Release_Track'!$G:$G,1,0)),"NO ISRC-CATALOG ID pair MATCH in Release_Track" )</f>
        <v/>
      </c>
      <c r="D834" s="143" t="str">
        <f t="array" ref="D834">ifs(and(isblank($A834),isblank($B834)),"", not(iserror(vlookup($A834&amp;$B834,'5) Release_Track'!$F:$F&amp;'5) Release_Track'!$G:$G,1,0))),vlookup($A834&amp;$B834,{'5) Release_Track'!$F:$F&amp;'5) Release_Track'!$G:$G,'5) Release_Track'!$I:$I},2,0), or(and(not(isblank($B834)),$B834=$B833,$A834&lt;&gt;$A833),and(not(isblank($A834)),$A834=$A833,$B834&lt;&gt;$B833)),"ID LISTS UNALIGNED",and($A834&lt;&gt;"",countif('5) Release_Track'!$F:$F,$A834)=0),"NO ISRC MATCH in Release_Track",and($B834&lt;&gt;"",countif('5) Release_Track'!$G:$G,$B834)=0),"NO CATALOG ID MATCH in Release_Track",iserror(vlookup($A834&amp;$B834,'5) Release_Track'!$F:$F&amp;'5) Release_Track'!$G:$G,1,0)),"NO ISRC-CATALOG ID pair MATCH in Release_Track" )</f>
        <v/>
      </c>
      <c r="E834" s="135"/>
      <c r="F834" s="20"/>
      <c r="G834" s="203"/>
      <c r="H834" s="143" t="str">
        <f t="shared" si="1"/>
        <v/>
      </c>
      <c r="I834" s="20"/>
      <c r="J834" s="20"/>
      <c r="K834" s="20"/>
    </row>
    <row r="835">
      <c r="B835" s="116"/>
      <c r="C835" s="143" t="str">
        <f t="array" ref="C835">ifs(and(isblank($A835),isblank($B835)),"", not(iserror(vlookup($A835&amp;$B835,'5) Release_Track'!$F:$F&amp;'5) Release_Track'!$G:$G,1,0))),vlookup($A835&amp;$B835,{'5) Release_Track'!$F:$F&amp;'5) Release_Track'!$G:$G,'5) Release_Track'!$H:$H},2,0), or(and(not(isblank($B835)),$B835=$B834,$A835&lt;&gt;$A834),and(not(isblank($A835)),$A835=$A834,$B835&lt;&gt;$B834)),"ID LISTS UNALIGNED",and($A835&lt;&gt;"",countif('5) Release_Track'!$F:$F,$A835)=0),"NO ISRC MATCH in Release_Track",and($B835&lt;&gt;"",countif('5) Release_Track'!$G:$G,$B835)=0),"NO CATALOG ID MATCH in Release_Track",iserror(vlookup($A835&amp;$B835,'5) Release_Track'!$F:$F&amp;'5) Release_Track'!$G:$G,1,0)),"NO ISRC-CATALOG ID pair MATCH in Release_Track" )</f>
        <v/>
      </c>
      <c r="D835" s="143" t="str">
        <f t="array" ref="D835">ifs(and(isblank($A835),isblank($B835)),"", not(iserror(vlookup($A835&amp;$B835,'5) Release_Track'!$F:$F&amp;'5) Release_Track'!$G:$G,1,0))),vlookup($A835&amp;$B835,{'5) Release_Track'!$F:$F&amp;'5) Release_Track'!$G:$G,'5) Release_Track'!$I:$I},2,0), or(and(not(isblank($B835)),$B835=$B834,$A835&lt;&gt;$A834),and(not(isblank($A835)),$A835=$A834,$B835&lt;&gt;$B834)),"ID LISTS UNALIGNED",and($A835&lt;&gt;"",countif('5) Release_Track'!$F:$F,$A835)=0),"NO ISRC MATCH in Release_Track",and($B835&lt;&gt;"",countif('5) Release_Track'!$G:$G,$B835)=0),"NO CATALOG ID MATCH in Release_Track",iserror(vlookup($A835&amp;$B835,'5) Release_Track'!$F:$F&amp;'5) Release_Track'!$G:$G,1,0)),"NO ISRC-CATALOG ID pair MATCH in Release_Track" )</f>
        <v/>
      </c>
      <c r="E835" s="135"/>
      <c r="F835" s="20"/>
      <c r="G835" s="203"/>
      <c r="H835" s="143" t="str">
        <f t="shared" si="1"/>
        <v/>
      </c>
      <c r="I835" s="20"/>
      <c r="J835" s="20"/>
      <c r="K835" s="20"/>
    </row>
    <row r="836">
      <c r="B836" s="116"/>
      <c r="C836" s="143" t="str">
        <f t="array" ref="C836">ifs(and(isblank($A836),isblank($B836)),"", not(iserror(vlookup($A836&amp;$B836,'5) Release_Track'!$F:$F&amp;'5) Release_Track'!$G:$G,1,0))),vlookup($A836&amp;$B836,{'5) Release_Track'!$F:$F&amp;'5) Release_Track'!$G:$G,'5) Release_Track'!$H:$H},2,0), or(and(not(isblank($B836)),$B836=$B835,$A836&lt;&gt;$A835),and(not(isblank($A836)),$A836=$A835,$B836&lt;&gt;$B835)),"ID LISTS UNALIGNED",and($A836&lt;&gt;"",countif('5) Release_Track'!$F:$F,$A836)=0),"NO ISRC MATCH in Release_Track",and($B836&lt;&gt;"",countif('5) Release_Track'!$G:$G,$B836)=0),"NO CATALOG ID MATCH in Release_Track",iserror(vlookup($A836&amp;$B836,'5) Release_Track'!$F:$F&amp;'5) Release_Track'!$G:$G,1,0)),"NO ISRC-CATALOG ID pair MATCH in Release_Track" )</f>
        <v/>
      </c>
      <c r="D836" s="143" t="str">
        <f t="array" ref="D836">ifs(and(isblank($A836),isblank($B836)),"", not(iserror(vlookup($A836&amp;$B836,'5) Release_Track'!$F:$F&amp;'5) Release_Track'!$G:$G,1,0))),vlookup($A836&amp;$B836,{'5) Release_Track'!$F:$F&amp;'5) Release_Track'!$G:$G,'5) Release_Track'!$I:$I},2,0), or(and(not(isblank($B836)),$B836=$B835,$A836&lt;&gt;$A835),and(not(isblank($A836)),$A836=$A835,$B836&lt;&gt;$B835)),"ID LISTS UNALIGNED",and($A836&lt;&gt;"",countif('5) Release_Track'!$F:$F,$A836)=0),"NO ISRC MATCH in Release_Track",and($B836&lt;&gt;"",countif('5) Release_Track'!$G:$G,$B836)=0),"NO CATALOG ID MATCH in Release_Track",iserror(vlookup($A836&amp;$B836,'5) Release_Track'!$F:$F&amp;'5) Release_Track'!$G:$G,1,0)),"NO ISRC-CATALOG ID pair MATCH in Release_Track" )</f>
        <v/>
      </c>
      <c r="E836" s="135"/>
      <c r="F836" s="20"/>
      <c r="G836" s="203"/>
      <c r="H836" s="143" t="str">
        <f t="shared" si="1"/>
        <v/>
      </c>
      <c r="I836" s="20"/>
      <c r="J836" s="20"/>
      <c r="K836" s="20"/>
    </row>
    <row r="837">
      <c r="B837" s="116"/>
      <c r="C837" s="143" t="str">
        <f t="array" ref="C837">ifs(and(isblank($A837),isblank($B837)),"", not(iserror(vlookup($A837&amp;$B837,'5) Release_Track'!$F:$F&amp;'5) Release_Track'!$G:$G,1,0))),vlookup($A837&amp;$B837,{'5) Release_Track'!$F:$F&amp;'5) Release_Track'!$G:$G,'5) Release_Track'!$H:$H},2,0), or(and(not(isblank($B837)),$B837=$B836,$A837&lt;&gt;$A836),and(not(isblank($A837)),$A837=$A836,$B837&lt;&gt;$B836)),"ID LISTS UNALIGNED",and($A837&lt;&gt;"",countif('5) Release_Track'!$F:$F,$A837)=0),"NO ISRC MATCH in Release_Track",and($B837&lt;&gt;"",countif('5) Release_Track'!$G:$G,$B837)=0),"NO CATALOG ID MATCH in Release_Track",iserror(vlookup($A837&amp;$B837,'5) Release_Track'!$F:$F&amp;'5) Release_Track'!$G:$G,1,0)),"NO ISRC-CATALOG ID pair MATCH in Release_Track" )</f>
        <v/>
      </c>
      <c r="D837" s="143" t="str">
        <f t="array" ref="D837">ifs(and(isblank($A837),isblank($B837)),"", not(iserror(vlookup($A837&amp;$B837,'5) Release_Track'!$F:$F&amp;'5) Release_Track'!$G:$G,1,0))),vlookup($A837&amp;$B837,{'5) Release_Track'!$F:$F&amp;'5) Release_Track'!$G:$G,'5) Release_Track'!$I:$I},2,0), or(and(not(isblank($B837)),$B837=$B836,$A837&lt;&gt;$A836),and(not(isblank($A837)),$A837=$A836,$B837&lt;&gt;$B836)),"ID LISTS UNALIGNED",and($A837&lt;&gt;"",countif('5) Release_Track'!$F:$F,$A837)=0),"NO ISRC MATCH in Release_Track",and($B837&lt;&gt;"",countif('5) Release_Track'!$G:$G,$B837)=0),"NO CATALOG ID MATCH in Release_Track",iserror(vlookup($A837&amp;$B837,'5) Release_Track'!$F:$F&amp;'5) Release_Track'!$G:$G,1,0)),"NO ISRC-CATALOG ID pair MATCH in Release_Track" )</f>
        <v/>
      </c>
      <c r="E837" s="135"/>
      <c r="F837" s="20"/>
      <c r="G837" s="203"/>
      <c r="H837" s="143" t="str">
        <f t="shared" si="1"/>
        <v/>
      </c>
      <c r="I837" s="20"/>
      <c r="J837" s="20"/>
      <c r="K837" s="20"/>
    </row>
    <row r="838">
      <c r="B838" s="116"/>
      <c r="C838" s="143" t="str">
        <f t="array" ref="C838">ifs(and(isblank($A838),isblank($B838)),"", not(iserror(vlookup($A838&amp;$B838,'5) Release_Track'!$F:$F&amp;'5) Release_Track'!$G:$G,1,0))),vlookup($A838&amp;$B838,{'5) Release_Track'!$F:$F&amp;'5) Release_Track'!$G:$G,'5) Release_Track'!$H:$H},2,0), or(and(not(isblank($B838)),$B838=$B837,$A838&lt;&gt;$A837),and(not(isblank($A838)),$A838=$A837,$B838&lt;&gt;$B837)),"ID LISTS UNALIGNED",and($A838&lt;&gt;"",countif('5) Release_Track'!$F:$F,$A838)=0),"NO ISRC MATCH in Release_Track",and($B838&lt;&gt;"",countif('5) Release_Track'!$G:$G,$B838)=0),"NO CATALOG ID MATCH in Release_Track",iserror(vlookup($A838&amp;$B838,'5) Release_Track'!$F:$F&amp;'5) Release_Track'!$G:$G,1,0)),"NO ISRC-CATALOG ID pair MATCH in Release_Track" )</f>
        <v/>
      </c>
      <c r="D838" s="143" t="str">
        <f t="array" ref="D838">ifs(and(isblank($A838),isblank($B838)),"", not(iserror(vlookup($A838&amp;$B838,'5) Release_Track'!$F:$F&amp;'5) Release_Track'!$G:$G,1,0))),vlookup($A838&amp;$B838,{'5) Release_Track'!$F:$F&amp;'5) Release_Track'!$G:$G,'5) Release_Track'!$I:$I},2,0), or(and(not(isblank($B838)),$B838=$B837,$A838&lt;&gt;$A837),and(not(isblank($A838)),$A838=$A837,$B838&lt;&gt;$B837)),"ID LISTS UNALIGNED",and($A838&lt;&gt;"",countif('5) Release_Track'!$F:$F,$A838)=0),"NO ISRC MATCH in Release_Track",and($B838&lt;&gt;"",countif('5) Release_Track'!$G:$G,$B838)=0),"NO CATALOG ID MATCH in Release_Track",iserror(vlookup($A838&amp;$B838,'5) Release_Track'!$F:$F&amp;'5) Release_Track'!$G:$G,1,0)),"NO ISRC-CATALOG ID pair MATCH in Release_Track" )</f>
        <v/>
      </c>
      <c r="E838" s="135"/>
      <c r="F838" s="20"/>
      <c r="G838" s="203"/>
      <c r="H838" s="143" t="str">
        <f t="shared" si="1"/>
        <v/>
      </c>
      <c r="I838" s="20"/>
      <c r="J838" s="20"/>
      <c r="K838" s="20"/>
    </row>
    <row r="839">
      <c r="B839" s="116"/>
      <c r="C839" s="143" t="str">
        <f t="array" ref="C839">ifs(and(isblank($A839),isblank($B839)),"", not(iserror(vlookup($A839&amp;$B839,'5) Release_Track'!$F:$F&amp;'5) Release_Track'!$G:$G,1,0))),vlookup($A839&amp;$B839,{'5) Release_Track'!$F:$F&amp;'5) Release_Track'!$G:$G,'5) Release_Track'!$H:$H},2,0), or(and(not(isblank($B839)),$B839=$B838,$A839&lt;&gt;$A838),and(not(isblank($A839)),$A839=$A838,$B839&lt;&gt;$B838)),"ID LISTS UNALIGNED",and($A839&lt;&gt;"",countif('5) Release_Track'!$F:$F,$A839)=0),"NO ISRC MATCH in Release_Track",and($B839&lt;&gt;"",countif('5) Release_Track'!$G:$G,$B839)=0),"NO CATALOG ID MATCH in Release_Track",iserror(vlookup($A839&amp;$B839,'5) Release_Track'!$F:$F&amp;'5) Release_Track'!$G:$G,1,0)),"NO ISRC-CATALOG ID pair MATCH in Release_Track" )</f>
        <v/>
      </c>
      <c r="D839" s="143" t="str">
        <f t="array" ref="D839">ifs(and(isblank($A839),isblank($B839)),"", not(iserror(vlookup($A839&amp;$B839,'5) Release_Track'!$F:$F&amp;'5) Release_Track'!$G:$G,1,0))),vlookup($A839&amp;$B839,{'5) Release_Track'!$F:$F&amp;'5) Release_Track'!$G:$G,'5) Release_Track'!$I:$I},2,0), or(and(not(isblank($B839)),$B839=$B838,$A839&lt;&gt;$A838),and(not(isblank($A839)),$A839=$A838,$B839&lt;&gt;$B838)),"ID LISTS UNALIGNED",and($A839&lt;&gt;"",countif('5) Release_Track'!$F:$F,$A839)=0),"NO ISRC MATCH in Release_Track",and($B839&lt;&gt;"",countif('5) Release_Track'!$G:$G,$B839)=0),"NO CATALOG ID MATCH in Release_Track",iserror(vlookup($A839&amp;$B839,'5) Release_Track'!$F:$F&amp;'5) Release_Track'!$G:$G,1,0)),"NO ISRC-CATALOG ID pair MATCH in Release_Track" )</f>
        <v/>
      </c>
      <c r="E839" s="135"/>
      <c r="F839" s="20"/>
      <c r="G839" s="203"/>
      <c r="H839" s="143" t="str">
        <f t="shared" si="1"/>
        <v/>
      </c>
      <c r="I839" s="20"/>
      <c r="J839" s="20"/>
      <c r="K839" s="20"/>
    </row>
    <row r="840">
      <c r="B840" s="116"/>
      <c r="C840" s="143" t="str">
        <f t="array" ref="C840">ifs(and(isblank($A840),isblank($B840)),"", not(iserror(vlookup($A840&amp;$B840,'5) Release_Track'!$F:$F&amp;'5) Release_Track'!$G:$G,1,0))),vlookup($A840&amp;$B840,{'5) Release_Track'!$F:$F&amp;'5) Release_Track'!$G:$G,'5) Release_Track'!$H:$H},2,0), or(and(not(isblank($B840)),$B840=$B839,$A840&lt;&gt;$A839),and(not(isblank($A840)),$A840=$A839,$B840&lt;&gt;$B839)),"ID LISTS UNALIGNED",and($A840&lt;&gt;"",countif('5) Release_Track'!$F:$F,$A840)=0),"NO ISRC MATCH in Release_Track",and($B840&lt;&gt;"",countif('5) Release_Track'!$G:$G,$B840)=0),"NO CATALOG ID MATCH in Release_Track",iserror(vlookup($A840&amp;$B840,'5) Release_Track'!$F:$F&amp;'5) Release_Track'!$G:$G,1,0)),"NO ISRC-CATALOG ID pair MATCH in Release_Track" )</f>
        <v/>
      </c>
      <c r="D840" s="143" t="str">
        <f t="array" ref="D840">ifs(and(isblank($A840),isblank($B840)),"", not(iserror(vlookup($A840&amp;$B840,'5) Release_Track'!$F:$F&amp;'5) Release_Track'!$G:$G,1,0))),vlookup($A840&amp;$B840,{'5) Release_Track'!$F:$F&amp;'5) Release_Track'!$G:$G,'5) Release_Track'!$I:$I},2,0), or(and(not(isblank($B840)),$B840=$B839,$A840&lt;&gt;$A839),and(not(isblank($A840)),$A840=$A839,$B840&lt;&gt;$B839)),"ID LISTS UNALIGNED",and($A840&lt;&gt;"",countif('5) Release_Track'!$F:$F,$A840)=0),"NO ISRC MATCH in Release_Track",and($B840&lt;&gt;"",countif('5) Release_Track'!$G:$G,$B840)=0),"NO CATALOG ID MATCH in Release_Track",iserror(vlookup($A840&amp;$B840,'5) Release_Track'!$F:$F&amp;'5) Release_Track'!$G:$G,1,0)),"NO ISRC-CATALOG ID pair MATCH in Release_Track" )</f>
        <v/>
      </c>
      <c r="E840" s="135"/>
      <c r="F840" s="20"/>
      <c r="G840" s="203"/>
      <c r="H840" s="143" t="str">
        <f t="shared" si="1"/>
        <v/>
      </c>
      <c r="I840" s="20"/>
      <c r="J840" s="20"/>
      <c r="K840" s="20"/>
    </row>
    <row r="841">
      <c r="B841" s="116"/>
      <c r="C841" s="143" t="str">
        <f t="array" ref="C841">ifs(and(isblank($A841),isblank($B841)),"", not(iserror(vlookup($A841&amp;$B841,'5) Release_Track'!$F:$F&amp;'5) Release_Track'!$G:$G,1,0))),vlookup($A841&amp;$B841,{'5) Release_Track'!$F:$F&amp;'5) Release_Track'!$G:$G,'5) Release_Track'!$H:$H},2,0), or(and(not(isblank($B841)),$B841=$B840,$A841&lt;&gt;$A840),and(not(isblank($A841)),$A841=$A840,$B841&lt;&gt;$B840)),"ID LISTS UNALIGNED",and($A841&lt;&gt;"",countif('5) Release_Track'!$F:$F,$A841)=0),"NO ISRC MATCH in Release_Track",and($B841&lt;&gt;"",countif('5) Release_Track'!$G:$G,$B841)=0),"NO CATALOG ID MATCH in Release_Track",iserror(vlookup($A841&amp;$B841,'5) Release_Track'!$F:$F&amp;'5) Release_Track'!$G:$G,1,0)),"NO ISRC-CATALOG ID pair MATCH in Release_Track" )</f>
        <v/>
      </c>
      <c r="D841" s="143" t="str">
        <f t="array" ref="D841">ifs(and(isblank($A841),isblank($B841)),"", not(iserror(vlookup($A841&amp;$B841,'5) Release_Track'!$F:$F&amp;'5) Release_Track'!$G:$G,1,0))),vlookup($A841&amp;$B841,{'5) Release_Track'!$F:$F&amp;'5) Release_Track'!$G:$G,'5) Release_Track'!$I:$I},2,0), or(and(not(isblank($B841)),$B841=$B840,$A841&lt;&gt;$A840),and(not(isblank($A841)),$A841=$A840,$B841&lt;&gt;$B840)),"ID LISTS UNALIGNED",and($A841&lt;&gt;"",countif('5) Release_Track'!$F:$F,$A841)=0),"NO ISRC MATCH in Release_Track",and($B841&lt;&gt;"",countif('5) Release_Track'!$G:$G,$B841)=0),"NO CATALOG ID MATCH in Release_Track",iserror(vlookup($A841&amp;$B841,'5) Release_Track'!$F:$F&amp;'5) Release_Track'!$G:$G,1,0)),"NO ISRC-CATALOG ID pair MATCH in Release_Track" )</f>
        <v/>
      </c>
      <c r="E841" s="135"/>
      <c r="F841" s="20"/>
      <c r="G841" s="203"/>
      <c r="H841" s="143" t="str">
        <f t="shared" si="1"/>
        <v/>
      </c>
      <c r="I841" s="20"/>
      <c r="J841" s="20"/>
      <c r="K841" s="20"/>
    </row>
    <row r="842">
      <c r="B842" s="116"/>
      <c r="C842" s="143" t="str">
        <f t="array" ref="C842">ifs(and(isblank($A842),isblank($B842)),"", not(iserror(vlookup($A842&amp;$B842,'5) Release_Track'!$F:$F&amp;'5) Release_Track'!$G:$G,1,0))),vlookup($A842&amp;$B842,{'5) Release_Track'!$F:$F&amp;'5) Release_Track'!$G:$G,'5) Release_Track'!$H:$H},2,0), or(and(not(isblank($B842)),$B842=$B841,$A842&lt;&gt;$A841),and(not(isblank($A842)),$A842=$A841,$B842&lt;&gt;$B841)),"ID LISTS UNALIGNED",and($A842&lt;&gt;"",countif('5) Release_Track'!$F:$F,$A842)=0),"NO ISRC MATCH in Release_Track",and($B842&lt;&gt;"",countif('5) Release_Track'!$G:$G,$B842)=0),"NO CATALOG ID MATCH in Release_Track",iserror(vlookup($A842&amp;$B842,'5) Release_Track'!$F:$F&amp;'5) Release_Track'!$G:$G,1,0)),"NO ISRC-CATALOG ID pair MATCH in Release_Track" )</f>
        <v/>
      </c>
      <c r="D842" s="143" t="str">
        <f t="array" ref="D842">ifs(and(isblank($A842),isblank($B842)),"", not(iserror(vlookup($A842&amp;$B842,'5) Release_Track'!$F:$F&amp;'5) Release_Track'!$G:$G,1,0))),vlookup($A842&amp;$B842,{'5) Release_Track'!$F:$F&amp;'5) Release_Track'!$G:$G,'5) Release_Track'!$I:$I},2,0), or(and(not(isblank($B842)),$B842=$B841,$A842&lt;&gt;$A841),and(not(isblank($A842)),$A842=$A841,$B842&lt;&gt;$B841)),"ID LISTS UNALIGNED",and($A842&lt;&gt;"",countif('5) Release_Track'!$F:$F,$A842)=0),"NO ISRC MATCH in Release_Track",and($B842&lt;&gt;"",countif('5) Release_Track'!$G:$G,$B842)=0),"NO CATALOG ID MATCH in Release_Track",iserror(vlookup($A842&amp;$B842,'5) Release_Track'!$F:$F&amp;'5) Release_Track'!$G:$G,1,0)),"NO ISRC-CATALOG ID pair MATCH in Release_Track" )</f>
        <v/>
      </c>
      <c r="E842" s="135"/>
      <c r="F842" s="20"/>
      <c r="G842" s="203"/>
      <c r="H842" s="143" t="str">
        <f t="shared" si="1"/>
        <v/>
      </c>
      <c r="I842" s="20"/>
      <c r="J842" s="20"/>
      <c r="K842" s="20"/>
    </row>
    <row r="843">
      <c r="B843" s="116"/>
      <c r="C843" s="143" t="str">
        <f t="array" ref="C843">ifs(and(isblank($A843),isblank($B843)),"", not(iserror(vlookup($A843&amp;$B843,'5) Release_Track'!$F:$F&amp;'5) Release_Track'!$G:$G,1,0))),vlookup($A843&amp;$B843,{'5) Release_Track'!$F:$F&amp;'5) Release_Track'!$G:$G,'5) Release_Track'!$H:$H},2,0), or(and(not(isblank($B843)),$B843=$B842,$A843&lt;&gt;$A842),and(not(isblank($A843)),$A843=$A842,$B843&lt;&gt;$B842)),"ID LISTS UNALIGNED",and($A843&lt;&gt;"",countif('5) Release_Track'!$F:$F,$A843)=0),"NO ISRC MATCH in Release_Track",and($B843&lt;&gt;"",countif('5) Release_Track'!$G:$G,$B843)=0),"NO CATALOG ID MATCH in Release_Track",iserror(vlookup($A843&amp;$B843,'5) Release_Track'!$F:$F&amp;'5) Release_Track'!$G:$G,1,0)),"NO ISRC-CATALOG ID pair MATCH in Release_Track" )</f>
        <v/>
      </c>
      <c r="D843" s="143" t="str">
        <f t="array" ref="D843">ifs(and(isblank($A843),isblank($B843)),"", not(iserror(vlookup($A843&amp;$B843,'5) Release_Track'!$F:$F&amp;'5) Release_Track'!$G:$G,1,0))),vlookup($A843&amp;$B843,{'5) Release_Track'!$F:$F&amp;'5) Release_Track'!$G:$G,'5) Release_Track'!$I:$I},2,0), or(and(not(isblank($B843)),$B843=$B842,$A843&lt;&gt;$A842),and(not(isblank($A843)),$A843=$A842,$B843&lt;&gt;$B842)),"ID LISTS UNALIGNED",and($A843&lt;&gt;"",countif('5) Release_Track'!$F:$F,$A843)=0),"NO ISRC MATCH in Release_Track",and($B843&lt;&gt;"",countif('5) Release_Track'!$G:$G,$B843)=0),"NO CATALOG ID MATCH in Release_Track",iserror(vlookup($A843&amp;$B843,'5) Release_Track'!$F:$F&amp;'5) Release_Track'!$G:$G,1,0)),"NO ISRC-CATALOG ID pair MATCH in Release_Track" )</f>
        <v/>
      </c>
      <c r="E843" s="135"/>
      <c r="F843" s="20"/>
      <c r="G843" s="203"/>
      <c r="H843" s="143" t="str">
        <f t="shared" si="1"/>
        <v/>
      </c>
      <c r="I843" s="20"/>
      <c r="J843" s="20"/>
      <c r="K843" s="20"/>
    </row>
    <row r="844">
      <c r="B844" s="116"/>
      <c r="C844" s="143" t="str">
        <f t="array" ref="C844">ifs(and(isblank($A844),isblank($B844)),"", not(iserror(vlookup($A844&amp;$B844,'5) Release_Track'!$F:$F&amp;'5) Release_Track'!$G:$G,1,0))),vlookup($A844&amp;$B844,{'5) Release_Track'!$F:$F&amp;'5) Release_Track'!$G:$G,'5) Release_Track'!$H:$H},2,0), or(and(not(isblank($B844)),$B844=$B843,$A844&lt;&gt;$A843),and(not(isblank($A844)),$A844=$A843,$B844&lt;&gt;$B843)),"ID LISTS UNALIGNED",and($A844&lt;&gt;"",countif('5) Release_Track'!$F:$F,$A844)=0),"NO ISRC MATCH in Release_Track",and($B844&lt;&gt;"",countif('5) Release_Track'!$G:$G,$B844)=0),"NO CATALOG ID MATCH in Release_Track",iserror(vlookup($A844&amp;$B844,'5) Release_Track'!$F:$F&amp;'5) Release_Track'!$G:$G,1,0)),"NO ISRC-CATALOG ID pair MATCH in Release_Track" )</f>
        <v/>
      </c>
      <c r="D844" s="143" t="str">
        <f t="array" ref="D844">ifs(and(isblank($A844),isblank($B844)),"", not(iserror(vlookup($A844&amp;$B844,'5) Release_Track'!$F:$F&amp;'5) Release_Track'!$G:$G,1,0))),vlookup($A844&amp;$B844,{'5) Release_Track'!$F:$F&amp;'5) Release_Track'!$G:$G,'5) Release_Track'!$I:$I},2,0), or(and(not(isblank($B844)),$B844=$B843,$A844&lt;&gt;$A843),and(not(isblank($A844)),$A844=$A843,$B844&lt;&gt;$B843)),"ID LISTS UNALIGNED",and($A844&lt;&gt;"",countif('5) Release_Track'!$F:$F,$A844)=0),"NO ISRC MATCH in Release_Track",and($B844&lt;&gt;"",countif('5) Release_Track'!$G:$G,$B844)=0),"NO CATALOG ID MATCH in Release_Track",iserror(vlookup($A844&amp;$B844,'5) Release_Track'!$F:$F&amp;'5) Release_Track'!$G:$G,1,0)),"NO ISRC-CATALOG ID pair MATCH in Release_Track" )</f>
        <v/>
      </c>
      <c r="E844" s="135"/>
      <c r="F844" s="20"/>
      <c r="G844" s="203"/>
      <c r="H844" s="143" t="str">
        <f t="shared" si="1"/>
        <v/>
      </c>
      <c r="I844" s="20"/>
      <c r="J844" s="20"/>
      <c r="K844" s="20"/>
    </row>
    <row r="845">
      <c r="B845" s="116"/>
      <c r="C845" s="143" t="str">
        <f t="array" ref="C845">ifs(and(isblank($A845),isblank($B845)),"", not(iserror(vlookup($A845&amp;$B845,'5) Release_Track'!$F:$F&amp;'5) Release_Track'!$G:$G,1,0))),vlookup($A845&amp;$B845,{'5) Release_Track'!$F:$F&amp;'5) Release_Track'!$G:$G,'5) Release_Track'!$H:$H},2,0), or(and(not(isblank($B845)),$B845=$B844,$A845&lt;&gt;$A844),and(not(isblank($A845)),$A845=$A844,$B845&lt;&gt;$B844)),"ID LISTS UNALIGNED",and($A845&lt;&gt;"",countif('5) Release_Track'!$F:$F,$A845)=0),"NO ISRC MATCH in Release_Track",and($B845&lt;&gt;"",countif('5) Release_Track'!$G:$G,$B845)=0),"NO CATALOG ID MATCH in Release_Track",iserror(vlookup($A845&amp;$B845,'5) Release_Track'!$F:$F&amp;'5) Release_Track'!$G:$G,1,0)),"NO ISRC-CATALOG ID pair MATCH in Release_Track" )</f>
        <v/>
      </c>
      <c r="D845" s="143" t="str">
        <f t="array" ref="D845">ifs(and(isblank($A845),isblank($B845)),"", not(iserror(vlookup($A845&amp;$B845,'5) Release_Track'!$F:$F&amp;'5) Release_Track'!$G:$G,1,0))),vlookup($A845&amp;$B845,{'5) Release_Track'!$F:$F&amp;'5) Release_Track'!$G:$G,'5) Release_Track'!$I:$I},2,0), or(and(not(isblank($B845)),$B845=$B844,$A845&lt;&gt;$A844),and(not(isblank($A845)),$A845=$A844,$B845&lt;&gt;$B844)),"ID LISTS UNALIGNED",and($A845&lt;&gt;"",countif('5) Release_Track'!$F:$F,$A845)=0),"NO ISRC MATCH in Release_Track",and($B845&lt;&gt;"",countif('5) Release_Track'!$G:$G,$B845)=0),"NO CATALOG ID MATCH in Release_Track",iserror(vlookup($A845&amp;$B845,'5) Release_Track'!$F:$F&amp;'5) Release_Track'!$G:$G,1,0)),"NO ISRC-CATALOG ID pair MATCH in Release_Track" )</f>
        <v/>
      </c>
      <c r="E845" s="135"/>
      <c r="F845" s="20"/>
      <c r="G845" s="203"/>
      <c r="H845" s="143" t="str">
        <f t="shared" si="1"/>
        <v/>
      </c>
      <c r="I845" s="20"/>
      <c r="J845" s="20"/>
      <c r="K845" s="20"/>
    </row>
    <row r="846">
      <c r="B846" s="116"/>
      <c r="C846" s="143" t="str">
        <f t="array" ref="C846">ifs(and(isblank($A846),isblank($B846)),"", not(iserror(vlookup($A846&amp;$B846,'5) Release_Track'!$F:$F&amp;'5) Release_Track'!$G:$G,1,0))),vlookup($A846&amp;$B846,{'5) Release_Track'!$F:$F&amp;'5) Release_Track'!$G:$G,'5) Release_Track'!$H:$H},2,0), or(and(not(isblank($B846)),$B846=$B845,$A846&lt;&gt;$A845),and(not(isblank($A846)),$A846=$A845,$B846&lt;&gt;$B845)),"ID LISTS UNALIGNED",and($A846&lt;&gt;"",countif('5) Release_Track'!$F:$F,$A846)=0),"NO ISRC MATCH in Release_Track",and($B846&lt;&gt;"",countif('5) Release_Track'!$G:$G,$B846)=0),"NO CATALOG ID MATCH in Release_Track",iserror(vlookup($A846&amp;$B846,'5) Release_Track'!$F:$F&amp;'5) Release_Track'!$G:$G,1,0)),"NO ISRC-CATALOG ID pair MATCH in Release_Track" )</f>
        <v/>
      </c>
      <c r="D846" s="143" t="str">
        <f t="array" ref="D846">ifs(and(isblank($A846),isblank($B846)),"", not(iserror(vlookup($A846&amp;$B846,'5) Release_Track'!$F:$F&amp;'5) Release_Track'!$G:$G,1,0))),vlookup($A846&amp;$B846,{'5) Release_Track'!$F:$F&amp;'5) Release_Track'!$G:$G,'5) Release_Track'!$I:$I},2,0), or(and(not(isblank($B846)),$B846=$B845,$A846&lt;&gt;$A845),and(not(isblank($A846)),$A846=$A845,$B846&lt;&gt;$B845)),"ID LISTS UNALIGNED",and($A846&lt;&gt;"",countif('5) Release_Track'!$F:$F,$A846)=0),"NO ISRC MATCH in Release_Track",and($B846&lt;&gt;"",countif('5) Release_Track'!$G:$G,$B846)=0),"NO CATALOG ID MATCH in Release_Track",iserror(vlookup($A846&amp;$B846,'5) Release_Track'!$F:$F&amp;'5) Release_Track'!$G:$G,1,0)),"NO ISRC-CATALOG ID pair MATCH in Release_Track" )</f>
        <v/>
      </c>
      <c r="E846" s="135"/>
      <c r="F846" s="20"/>
      <c r="G846" s="203"/>
      <c r="H846" s="143" t="str">
        <f t="shared" si="1"/>
        <v/>
      </c>
      <c r="I846" s="20"/>
      <c r="J846" s="20"/>
      <c r="K846" s="20"/>
    </row>
    <row r="847">
      <c r="B847" s="116"/>
      <c r="C847" s="143" t="str">
        <f t="array" ref="C847">ifs(and(isblank($A847),isblank($B847)),"", not(iserror(vlookup($A847&amp;$B847,'5) Release_Track'!$F:$F&amp;'5) Release_Track'!$G:$G,1,0))),vlookup($A847&amp;$B847,{'5) Release_Track'!$F:$F&amp;'5) Release_Track'!$G:$G,'5) Release_Track'!$H:$H},2,0), or(and(not(isblank($B847)),$B847=$B846,$A847&lt;&gt;$A846),and(not(isblank($A847)),$A847=$A846,$B847&lt;&gt;$B846)),"ID LISTS UNALIGNED",and($A847&lt;&gt;"",countif('5) Release_Track'!$F:$F,$A847)=0),"NO ISRC MATCH in Release_Track",and($B847&lt;&gt;"",countif('5) Release_Track'!$G:$G,$B847)=0),"NO CATALOG ID MATCH in Release_Track",iserror(vlookup($A847&amp;$B847,'5) Release_Track'!$F:$F&amp;'5) Release_Track'!$G:$G,1,0)),"NO ISRC-CATALOG ID pair MATCH in Release_Track" )</f>
        <v/>
      </c>
      <c r="D847" s="143" t="str">
        <f t="array" ref="D847">ifs(and(isblank($A847),isblank($B847)),"", not(iserror(vlookup($A847&amp;$B847,'5) Release_Track'!$F:$F&amp;'5) Release_Track'!$G:$G,1,0))),vlookup($A847&amp;$B847,{'5) Release_Track'!$F:$F&amp;'5) Release_Track'!$G:$G,'5) Release_Track'!$I:$I},2,0), or(and(not(isblank($B847)),$B847=$B846,$A847&lt;&gt;$A846),and(not(isblank($A847)),$A847=$A846,$B847&lt;&gt;$B846)),"ID LISTS UNALIGNED",and($A847&lt;&gt;"",countif('5) Release_Track'!$F:$F,$A847)=0),"NO ISRC MATCH in Release_Track",and($B847&lt;&gt;"",countif('5) Release_Track'!$G:$G,$B847)=0),"NO CATALOG ID MATCH in Release_Track",iserror(vlookup($A847&amp;$B847,'5) Release_Track'!$F:$F&amp;'5) Release_Track'!$G:$G,1,0)),"NO ISRC-CATALOG ID pair MATCH in Release_Track" )</f>
        <v/>
      </c>
      <c r="E847" s="135"/>
      <c r="F847" s="20"/>
      <c r="G847" s="203"/>
      <c r="H847" s="143" t="str">
        <f t="shared" si="1"/>
        <v/>
      </c>
      <c r="I847" s="20"/>
      <c r="J847" s="20"/>
      <c r="K847" s="20"/>
    </row>
    <row r="848">
      <c r="B848" s="116"/>
      <c r="C848" s="143" t="str">
        <f t="array" ref="C848">ifs(and(isblank($A848),isblank($B848)),"", not(iserror(vlookup($A848&amp;$B848,'5) Release_Track'!$F:$F&amp;'5) Release_Track'!$G:$G,1,0))),vlookup($A848&amp;$B848,{'5) Release_Track'!$F:$F&amp;'5) Release_Track'!$G:$G,'5) Release_Track'!$H:$H},2,0), or(and(not(isblank($B848)),$B848=$B847,$A848&lt;&gt;$A847),and(not(isblank($A848)),$A848=$A847,$B848&lt;&gt;$B847)),"ID LISTS UNALIGNED",and($A848&lt;&gt;"",countif('5) Release_Track'!$F:$F,$A848)=0),"NO ISRC MATCH in Release_Track",and($B848&lt;&gt;"",countif('5) Release_Track'!$G:$G,$B848)=0),"NO CATALOG ID MATCH in Release_Track",iserror(vlookup($A848&amp;$B848,'5) Release_Track'!$F:$F&amp;'5) Release_Track'!$G:$G,1,0)),"NO ISRC-CATALOG ID pair MATCH in Release_Track" )</f>
        <v/>
      </c>
      <c r="D848" s="143" t="str">
        <f t="array" ref="D848">ifs(and(isblank($A848),isblank($B848)),"", not(iserror(vlookup($A848&amp;$B848,'5) Release_Track'!$F:$F&amp;'5) Release_Track'!$G:$G,1,0))),vlookup($A848&amp;$B848,{'5) Release_Track'!$F:$F&amp;'5) Release_Track'!$G:$G,'5) Release_Track'!$I:$I},2,0), or(and(not(isblank($B848)),$B848=$B847,$A848&lt;&gt;$A847),and(not(isblank($A848)),$A848=$A847,$B848&lt;&gt;$B847)),"ID LISTS UNALIGNED",and($A848&lt;&gt;"",countif('5) Release_Track'!$F:$F,$A848)=0),"NO ISRC MATCH in Release_Track",and($B848&lt;&gt;"",countif('5) Release_Track'!$G:$G,$B848)=0),"NO CATALOG ID MATCH in Release_Track",iserror(vlookup($A848&amp;$B848,'5) Release_Track'!$F:$F&amp;'5) Release_Track'!$G:$G,1,0)),"NO ISRC-CATALOG ID pair MATCH in Release_Track" )</f>
        <v/>
      </c>
      <c r="E848" s="135"/>
      <c r="F848" s="20"/>
      <c r="G848" s="203"/>
      <c r="H848" s="143" t="str">
        <f t="shared" si="1"/>
        <v/>
      </c>
      <c r="I848" s="20"/>
      <c r="J848" s="20"/>
      <c r="K848" s="20"/>
    </row>
    <row r="849">
      <c r="B849" s="116"/>
      <c r="C849" s="143" t="str">
        <f t="array" ref="C849">ifs(and(isblank($A849),isblank($B849)),"", not(iserror(vlookup($A849&amp;$B849,'5) Release_Track'!$F:$F&amp;'5) Release_Track'!$G:$G,1,0))),vlookup($A849&amp;$B849,{'5) Release_Track'!$F:$F&amp;'5) Release_Track'!$G:$G,'5) Release_Track'!$H:$H},2,0), or(and(not(isblank($B849)),$B849=$B848,$A849&lt;&gt;$A848),and(not(isblank($A849)),$A849=$A848,$B849&lt;&gt;$B848)),"ID LISTS UNALIGNED",and($A849&lt;&gt;"",countif('5) Release_Track'!$F:$F,$A849)=0),"NO ISRC MATCH in Release_Track",and($B849&lt;&gt;"",countif('5) Release_Track'!$G:$G,$B849)=0),"NO CATALOG ID MATCH in Release_Track",iserror(vlookup($A849&amp;$B849,'5) Release_Track'!$F:$F&amp;'5) Release_Track'!$G:$G,1,0)),"NO ISRC-CATALOG ID pair MATCH in Release_Track" )</f>
        <v/>
      </c>
      <c r="D849" s="143" t="str">
        <f t="array" ref="D849">ifs(and(isblank($A849),isblank($B849)),"", not(iserror(vlookup($A849&amp;$B849,'5) Release_Track'!$F:$F&amp;'5) Release_Track'!$G:$G,1,0))),vlookup($A849&amp;$B849,{'5) Release_Track'!$F:$F&amp;'5) Release_Track'!$G:$G,'5) Release_Track'!$I:$I},2,0), or(and(not(isblank($B849)),$B849=$B848,$A849&lt;&gt;$A848),and(not(isblank($A849)),$A849=$A848,$B849&lt;&gt;$B848)),"ID LISTS UNALIGNED",and($A849&lt;&gt;"",countif('5) Release_Track'!$F:$F,$A849)=0),"NO ISRC MATCH in Release_Track",and($B849&lt;&gt;"",countif('5) Release_Track'!$G:$G,$B849)=0),"NO CATALOG ID MATCH in Release_Track",iserror(vlookup($A849&amp;$B849,'5) Release_Track'!$F:$F&amp;'5) Release_Track'!$G:$G,1,0)),"NO ISRC-CATALOG ID pair MATCH in Release_Track" )</f>
        <v/>
      </c>
      <c r="E849" s="135"/>
      <c r="F849" s="20"/>
      <c r="G849" s="203"/>
      <c r="H849" s="143" t="str">
        <f t="shared" si="1"/>
        <v/>
      </c>
      <c r="I849" s="20"/>
      <c r="J849" s="20"/>
      <c r="K849" s="20"/>
    </row>
    <row r="850">
      <c r="B850" s="116"/>
      <c r="C850" s="143" t="str">
        <f t="array" ref="C850">ifs(and(isblank($A850),isblank($B850)),"", not(iserror(vlookup($A850&amp;$B850,'5) Release_Track'!$F:$F&amp;'5) Release_Track'!$G:$G,1,0))),vlookup($A850&amp;$B850,{'5) Release_Track'!$F:$F&amp;'5) Release_Track'!$G:$G,'5) Release_Track'!$H:$H},2,0), or(and(not(isblank($B850)),$B850=$B849,$A850&lt;&gt;$A849),and(not(isblank($A850)),$A850=$A849,$B850&lt;&gt;$B849)),"ID LISTS UNALIGNED",and($A850&lt;&gt;"",countif('5) Release_Track'!$F:$F,$A850)=0),"NO ISRC MATCH in Release_Track",and($B850&lt;&gt;"",countif('5) Release_Track'!$G:$G,$B850)=0),"NO CATALOG ID MATCH in Release_Track",iserror(vlookup($A850&amp;$B850,'5) Release_Track'!$F:$F&amp;'5) Release_Track'!$G:$G,1,0)),"NO ISRC-CATALOG ID pair MATCH in Release_Track" )</f>
        <v/>
      </c>
      <c r="D850" s="143" t="str">
        <f t="array" ref="D850">ifs(and(isblank($A850),isblank($B850)),"", not(iserror(vlookup($A850&amp;$B850,'5) Release_Track'!$F:$F&amp;'5) Release_Track'!$G:$G,1,0))),vlookup($A850&amp;$B850,{'5) Release_Track'!$F:$F&amp;'5) Release_Track'!$G:$G,'5) Release_Track'!$I:$I},2,0), or(and(not(isblank($B850)),$B850=$B849,$A850&lt;&gt;$A849),and(not(isblank($A850)),$A850=$A849,$B850&lt;&gt;$B849)),"ID LISTS UNALIGNED",and($A850&lt;&gt;"",countif('5) Release_Track'!$F:$F,$A850)=0),"NO ISRC MATCH in Release_Track",and($B850&lt;&gt;"",countif('5) Release_Track'!$G:$G,$B850)=0),"NO CATALOG ID MATCH in Release_Track",iserror(vlookup($A850&amp;$B850,'5) Release_Track'!$F:$F&amp;'5) Release_Track'!$G:$G,1,0)),"NO ISRC-CATALOG ID pair MATCH in Release_Track" )</f>
        <v/>
      </c>
      <c r="E850" s="135"/>
      <c r="F850" s="20"/>
      <c r="G850" s="203"/>
      <c r="H850" s="143" t="str">
        <f t="shared" si="1"/>
        <v/>
      </c>
      <c r="I850" s="20"/>
      <c r="J850" s="20"/>
      <c r="K850" s="20"/>
    </row>
    <row r="851">
      <c r="B851" s="116"/>
      <c r="C851" s="143" t="str">
        <f t="array" ref="C851">ifs(and(isblank($A851),isblank($B851)),"", not(iserror(vlookup($A851&amp;$B851,'5) Release_Track'!$F:$F&amp;'5) Release_Track'!$G:$G,1,0))),vlookup($A851&amp;$B851,{'5) Release_Track'!$F:$F&amp;'5) Release_Track'!$G:$G,'5) Release_Track'!$H:$H},2,0), or(and(not(isblank($B851)),$B851=$B850,$A851&lt;&gt;$A850),and(not(isblank($A851)),$A851=$A850,$B851&lt;&gt;$B850)),"ID LISTS UNALIGNED",and($A851&lt;&gt;"",countif('5) Release_Track'!$F:$F,$A851)=0),"NO ISRC MATCH in Release_Track",and($B851&lt;&gt;"",countif('5) Release_Track'!$G:$G,$B851)=0),"NO CATALOG ID MATCH in Release_Track",iserror(vlookup($A851&amp;$B851,'5) Release_Track'!$F:$F&amp;'5) Release_Track'!$G:$G,1,0)),"NO ISRC-CATALOG ID pair MATCH in Release_Track" )</f>
        <v/>
      </c>
      <c r="D851" s="143" t="str">
        <f t="array" ref="D851">ifs(and(isblank($A851),isblank($B851)),"", not(iserror(vlookup($A851&amp;$B851,'5) Release_Track'!$F:$F&amp;'5) Release_Track'!$G:$G,1,0))),vlookup($A851&amp;$B851,{'5) Release_Track'!$F:$F&amp;'5) Release_Track'!$G:$G,'5) Release_Track'!$I:$I},2,0), or(and(not(isblank($B851)),$B851=$B850,$A851&lt;&gt;$A850),and(not(isblank($A851)),$A851=$A850,$B851&lt;&gt;$B850)),"ID LISTS UNALIGNED",and($A851&lt;&gt;"",countif('5) Release_Track'!$F:$F,$A851)=0),"NO ISRC MATCH in Release_Track",and($B851&lt;&gt;"",countif('5) Release_Track'!$G:$G,$B851)=0),"NO CATALOG ID MATCH in Release_Track",iserror(vlookup($A851&amp;$B851,'5) Release_Track'!$F:$F&amp;'5) Release_Track'!$G:$G,1,0)),"NO ISRC-CATALOG ID pair MATCH in Release_Track" )</f>
        <v/>
      </c>
      <c r="E851" s="135"/>
      <c r="F851" s="20"/>
      <c r="G851" s="203"/>
      <c r="H851" s="143" t="str">
        <f t="shared" si="1"/>
        <v/>
      </c>
      <c r="I851" s="20"/>
      <c r="J851" s="20"/>
      <c r="K851" s="20"/>
    </row>
    <row r="852">
      <c r="B852" s="116"/>
      <c r="C852" s="143" t="str">
        <f t="array" ref="C852">ifs(and(isblank($A852),isblank($B852)),"", not(iserror(vlookup($A852&amp;$B852,'5) Release_Track'!$F:$F&amp;'5) Release_Track'!$G:$G,1,0))),vlookup($A852&amp;$B852,{'5) Release_Track'!$F:$F&amp;'5) Release_Track'!$G:$G,'5) Release_Track'!$H:$H},2,0), or(and(not(isblank($B852)),$B852=$B851,$A852&lt;&gt;$A851),and(not(isblank($A852)),$A852=$A851,$B852&lt;&gt;$B851)),"ID LISTS UNALIGNED",and($A852&lt;&gt;"",countif('5) Release_Track'!$F:$F,$A852)=0),"NO ISRC MATCH in Release_Track",and($B852&lt;&gt;"",countif('5) Release_Track'!$G:$G,$B852)=0),"NO CATALOG ID MATCH in Release_Track",iserror(vlookup($A852&amp;$B852,'5) Release_Track'!$F:$F&amp;'5) Release_Track'!$G:$G,1,0)),"NO ISRC-CATALOG ID pair MATCH in Release_Track" )</f>
        <v/>
      </c>
      <c r="D852" s="143" t="str">
        <f t="array" ref="D852">ifs(and(isblank($A852),isblank($B852)),"", not(iserror(vlookup($A852&amp;$B852,'5) Release_Track'!$F:$F&amp;'5) Release_Track'!$G:$G,1,0))),vlookup($A852&amp;$B852,{'5) Release_Track'!$F:$F&amp;'5) Release_Track'!$G:$G,'5) Release_Track'!$I:$I},2,0), or(and(not(isblank($B852)),$B852=$B851,$A852&lt;&gt;$A851),and(not(isblank($A852)),$A852=$A851,$B852&lt;&gt;$B851)),"ID LISTS UNALIGNED",and($A852&lt;&gt;"",countif('5) Release_Track'!$F:$F,$A852)=0),"NO ISRC MATCH in Release_Track",and($B852&lt;&gt;"",countif('5) Release_Track'!$G:$G,$B852)=0),"NO CATALOG ID MATCH in Release_Track",iserror(vlookup($A852&amp;$B852,'5) Release_Track'!$F:$F&amp;'5) Release_Track'!$G:$G,1,0)),"NO ISRC-CATALOG ID pair MATCH in Release_Track" )</f>
        <v/>
      </c>
      <c r="E852" s="135"/>
      <c r="F852" s="20"/>
      <c r="G852" s="203"/>
      <c r="H852" s="143" t="str">
        <f t="shared" si="1"/>
        <v/>
      </c>
      <c r="I852" s="20"/>
      <c r="J852" s="20"/>
      <c r="K852" s="20"/>
    </row>
    <row r="853">
      <c r="B853" s="116"/>
      <c r="C853" s="143" t="str">
        <f t="array" ref="C853">ifs(and(isblank($A853),isblank($B853)),"", not(iserror(vlookup($A853&amp;$B853,'5) Release_Track'!$F:$F&amp;'5) Release_Track'!$G:$G,1,0))),vlookup($A853&amp;$B853,{'5) Release_Track'!$F:$F&amp;'5) Release_Track'!$G:$G,'5) Release_Track'!$H:$H},2,0), or(and(not(isblank($B853)),$B853=$B852,$A853&lt;&gt;$A852),and(not(isblank($A853)),$A853=$A852,$B853&lt;&gt;$B852)),"ID LISTS UNALIGNED",and($A853&lt;&gt;"",countif('5) Release_Track'!$F:$F,$A853)=0),"NO ISRC MATCH in Release_Track",and($B853&lt;&gt;"",countif('5) Release_Track'!$G:$G,$B853)=0),"NO CATALOG ID MATCH in Release_Track",iserror(vlookup($A853&amp;$B853,'5) Release_Track'!$F:$F&amp;'5) Release_Track'!$G:$G,1,0)),"NO ISRC-CATALOG ID pair MATCH in Release_Track" )</f>
        <v/>
      </c>
      <c r="D853" s="143" t="str">
        <f t="array" ref="D853">ifs(and(isblank($A853),isblank($B853)),"", not(iserror(vlookup($A853&amp;$B853,'5) Release_Track'!$F:$F&amp;'5) Release_Track'!$G:$G,1,0))),vlookup($A853&amp;$B853,{'5) Release_Track'!$F:$F&amp;'5) Release_Track'!$G:$G,'5) Release_Track'!$I:$I},2,0), or(and(not(isblank($B853)),$B853=$B852,$A853&lt;&gt;$A852),and(not(isblank($A853)),$A853=$A852,$B853&lt;&gt;$B852)),"ID LISTS UNALIGNED",and($A853&lt;&gt;"",countif('5) Release_Track'!$F:$F,$A853)=0),"NO ISRC MATCH in Release_Track",and($B853&lt;&gt;"",countif('5) Release_Track'!$G:$G,$B853)=0),"NO CATALOG ID MATCH in Release_Track",iserror(vlookup($A853&amp;$B853,'5) Release_Track'!$F:$F&amp;'5) Release_Track'!$G:$G,1,0)),"NO ISRC-CATALOG ID pair MATCH in Release_Track" )</f>
        <v/>
      </c>
      <c r="E853" s="135"/>
      <c r="F853" s="20"/>
      <c r="G853" s="203"/>
      <c r="H853" s="143" t="str">
        <f t="shared" si="1"/>
        <v/>
      </c>
      <c r="I853" s="20"/>
      <c r="J853" s="20"/>
      <c r="K853" s="20"/>
    </row>
    <row r="854">
      <c r="B854" s="116"/>
      <c r="C854" s="143" t="str">
        <f t="array" ref="C854">ifs(and(isblank($A854),isblank($B854)),"", not(iserror(vlookup($A854&amp;$B854,'5) Release_Track'!$F:$F&amp;'5) Release_Track'!$G:$G,1,0))),vlookup($A854&amp;$B854,{'5) Release_Track'!$F:$F&amp;'5) Release_Track'!$G:$G,'5) Release_Track'!$H:$H},2,0), or(and(not(isblank($B854)),$B854=$B853,$A854&lt;&gt;$A853),and(not(isblank($A854)),$A854=$A853,$B854&lt;&gt;$B853)),"ID LISTS UNALIGNED",and($A854&lt;&gt;"",countif('5) Release_Track'!$F:$F,$A854)=0),"NO ISRC MATCH in Release_Track",and($B854&lt;&gt;"",countif('5) Release_Track'!$G:$G,$B854)=0),"NO CATALOG ID MATCH in Release_Track",iserror(vlookup($A854&amp;$B854,'5) Release_Track'!$F:$F&amp;'5) Release_Track'!$G:$G,1,0)),"NO ISRC-CATALOG ID pair MATCH in Release_Track" )</f>
        <v/>
      </c>
      <c r="D854" s="143" t="str">
        <f t="array" ref="D854">ifs(and(isblank($A854),isblank($B854)),"", not(iserror(vlookup($A854&amp;$B854,'5) Release_Track'!$F:$F&amp;'5) Release_Track'!$G:$G,1,0))),vlookup($A854&amp;$B854,{'5) Release_Track'!$F:$F&amp;'5) Release_Track'!$G:$G,'5) Release_Track'!$I:$I},2,0), or(and(not(isblank($B854)),$B854=$B853,$A854&lt;&gt;$A853),and(not(isblank($A854)),$A854=$A853,$B854&lt;&gt;$B853)),"ID LISTS UNALIGNED",and($A854&lt;&gt;"",countif('5) Release_Track'!$F:$F,$A854)=0),"NO ISRC MATCH in Release_Track",and($B854&lt;&gt;"",countif('5) Release_Track'!$G:$G,$B854)=0),"NO CATALOG ID MATCH in Release_Track",iserror(vlookup($A854&amp;$B854,'5) Release_Track'!$F:$F&amp;'5) Release_Track'!$G:$G,1,0)),"NO ISRC-CATALOG ID pair MATCH in Release_Track" )</f>
        <v/>
      </c>
      <c r="E854" s="135"/>
      <c r="F854" s="20"/>
      <c r="G854" s="203"/>
      <c r="H854" s="143" t="str">
        <f t="shared" si="1"/>
        <v/>
      </c>
      <c r="I854" s="20"/>
      <c r="J854" s="20"/>
      <c r="K854" s="20"/>
    </row>
    <row r="855">
      <c r="B855" s="116"/>
      <c r="C855" s="143" t="str">
        <f t="array" ref="C855">ifs(and(isblank($A855),isblank($B855)),"", not(iserror(vlookup($A855&amp;$B855,'5) Release_Track'!$F:$F&amp;'5) Release_Track'!$G:$G,1,0))),vlookup($A855&amp;$B855,{'5) Release_Track'!$F:$F&amp;'5) Release_Track'!$G:$G,'5) Release_Track'!$H:$H},2,0), or(and(not(isblank($B855)),$B855=$B854,$A855&lt;&gt;$A854),and(not(isblank($A855)),$A855=$A854,$B855&lt;&gt;$B854)),"ID LISTS UNALIGNED",and($A855&lt;&gt;"",countif('5) Release_Track'!$F:$F,$A855)=0),"NO ISRC MATCH in Release_Track",and($B855&lt;&gt;"",countif('5) Release_Track'!$G:$G,$B855)=0),"NO CATALOG ID MATCH in Release_Track",iserror(vlookup($A855&amp;$B855,'5) Release_Track'!$F:$F&amp;'5) Release_Track'!$G:$G,1,0)),"NO ISRC-CATALOG ID pair MATCH in Release_Track" )</f>
        <v/>
      </c>
      <c r="D855" s="143" t="str">
        <f t="array" ref="D855">ifs(and(isblank($A855),isblank($B855)),"", not(iserror(vlookup($A855&amp;$B855,'5) Release_Track'!$F:$F&amp;'5) Release_Track'!$G:$G,1,0))),vlookup($A855&amp;$B855,{'5) Release_Track'!$F:$F&amp;'5) Release_Track'!$G:$G,'5) Release_Track'!$I:$I},2,0), or(and(not(isblank($B855)),$B855=$B854,$A855&lt;&gt;$A854),and(not(isblank($A855)),$A855=$A854,$B855&lt;&gt;$B854)),"ID LISTS UNALIGNED",and($A855&lt;&gt;"",countif('5) Release_Track'!$F:$F,$A855)=0),"NO ISRC MATCH in Release_Track",and($B855&lt;&gt;"",countif('5) Release_Track'!$G:$G,$B855)=0),"NO CATALOG ID MATCH in Release_Track",iserror(vlookup($A855&amp;$B855,'5) Release_Track'!$F:$F&amp;'5) Release_Track'!$G:$G,1,0)),"NO ISRC-CATALOG ID pair MATCH in Release_Track" )</f>
        <v/>
      </c>
      <c r="E855" s="135"/>
      <c r="F855" s="20"/>
      <c r="G855" s="203"/>
      <c r="H855" s="143" t="str">
        <f t="shared" si="1"/>
        <v/>
      </c>
      <c r="I855" s="20"/>
      <c r="J855" s="20"/>
      <c r="K855" s="20"/>
    </row>
    <row r="856">
      <c r="B856" s="116"/>
      <c r="C856" s="143" t="str">
        <f t="array" ref="C856">ifs(and(isblank($A856),isblank($B856)),"", not(iserror(vlookup($A856&amp;$B856,'5) Release_Track'!$F:$F&amp;'5) Release_Track'!$G:$G,1,0))),vlookup($A856&amp;$B856,{'5) Release_Track'!$F:$F&amp;'5) Release_Track'!$G:$G,'5) Release_Track'!$H:$H},2,0), or(and(not(isblank($B856)),$B856=$B855,$A856&lt;&gt;$A855),and(not(isblank($A856)),$A856=$A855,$B856&lt;&gt;$B855)),"ID LISTS UNALIGNED",and($A856&lt;&gt;"",countif('5) Release_Track'!$F:$F,$A856)=0),"NO ISRC MATCH in Release_Track",and($B856&lt;&gt;"",countif('5) Release_Track'!$G:$G,$B856)=0),"NO CATALOG ID MATCH in Release_Track",iserror(vlookup($A856&amp;$B856,'5) Release_Track'!$F:$F&amp;'5) Release_Track'!$G:$G,1,0)),"NO ISRC-CATALOG ID pair MATCH in Release_Track" )</f>
        <v/>
      </c>
      <c r="D856" s="143" t="str">
        <f t="array" ref="D856">ifs(and(isblank($A856),isblank($B856)),"", not(iserror(vlookup($A856&amp;$B856,'5) Release_Track'!$F:$F&amp;'5) Release_Track'!$G:$G,1,0))),vlookup($A856&amp;$B856,{'5) Release_Track'!$F:$F&amp;'5) Release_Track'!$G:$G,'5) Release_Track'!$I:$I},2,0), or(and(not(isblank($B856)),$B856=$B855,$A856&lt;&gt;$A855),and(not(isblank($A856)),$A856=$A855,$B856&lt;&gt;$B855)),"ID LISTS UNALIGNED",and($A856&lt;&gt;"",countif('5) Release_Track'!$F:$F,$A856)=0),"NO ISRC MATCH in Release_Track",and($B856&lt;&gt;"",countif('5) Release_Track'!$G:$G,$B856)=0),"NO CATALOG ID MATCH in Release_Track",iserror(vlookup($A856&amp;$B856,'5) Release_Track'!$F:$F&amp;'5) Release_Track'!$G:$G,1,0)),"NO ISRC-CATALOG ID pair MATCH in Release_Track" )</f>
        <v/>
      </c>
      <c r="E856" s="135"/>
      <c r="F856" s="20"/>
      <c r="G856" s="203"/>
      <c r="H856" s="143" t="str">
        <f t="shared" si="1"/>
        <v/>
      </c>
      <c r="I856" s="20"/>
      <c r="J856" s="20"/>
      <c r="K856" s="20"/>
    </row>
    <row r="857">
      <c r="B857" s="116"/>
      <c r="C857" s="143" t="str">
        <f t="array" ref="C857">ifs(and(isblank($A857),isblank($B857)),"", not(iserror(vlookup($A857&amp;$B857,'5) Release_Track'!$F:$F&amp;'5) Release_Track'!$G:$G,1,0))),vlookup($A857&amp;$B857,{'5) Release_Track'!$F:$F&amp;'5) Release_Track'!$G:$G,'5) Release_Track'!$H:$H},2,0), or(and(not(isblank($B857)),$B857=$B856,$A857&lt;&gt;$A856),and(not(isblank($A857)),$A857=$A856,$B857&lt;&gt;$B856)),"ID LISTS UNALIGNED",and($A857&lt;&gt;"",countif('5) Release_Track'!$F:$F,$A857)=0),"NO ISRC MATCH in Release_Track",and($B857&lt;&gt;"",countif('5) Release_Track'!$G:$G,$B857)=0),"NO CATALOG ID MATCH in Release_Track",iserror(vlookup($A857&amp;$B857,'5) Release_Track'!$F:$F&amp;'5) Release_Track'!$G:$G,1,0)),"NO ISRC-CATALOG ID pair MATCH in Release_Track" )</f>
        <v/>
      </c>
      <c r="D857" s="143" t="str">
        <f t="array" ref="D857">ifs(and(isblank($A857),isblank($B857)),"", not(iserror(vlookup($A857&amp;$B857,'5) Release_Track'!$F:$F&amp;'5) Release_Track'!$G:$G,1,0))),vlookup($A857&amp;$B857,{'5) Release_Track'!$F:$F&amp;'5) Release_Track'!$G:$G,'5) Release_Track'!$I:$I},2,0), or(and(not(isblank($B857)),$B857=$B856,$A857&lt;&gt;$A856),and(not(isblank($A857)),$A857=$A856,$B857&lt;&gt;$B856)),"ID LISTS UNALIGNED",and($A857&lt;&gt;"",countif('5) Release_Track'!$F:$F,$A857)=0),"NO ISRC MATCH in Release_Track",and($B857&lt;&gt;"",countif('5) Release_Track'!$G:$G,$B857)=0),"NO CATALOG ID MATCH in Release_Track",iserror(vlookup($A857&amp;$B857,'5) Release_Track'!$F:$F&amp;'5) Release_Track'!$G:$G,1,0)),"NO ISRC-CATALOG ID pair MATCH in Release_Track" )</f>
        <v/>
      </c>
      <c r="E857" s="135"/>
      <c r="F857" s="20"/>
      <c r="G857" s="203"/>
      <c r="H857" s="143" t="str">
        <f t="shared" si="1"/>
        <v/>
      </c>
      <c r="I857" s="20"/>
      <c r="J857" s="20"/>
      <c r="K857" s="20"/>
    </row>
    <row r="858">
      <c r="B858" s="116"/>
      <c r="C858" s="143" t="str">
        <f t="array" ref="C858">ifs(and(isblank($A858),isblank($B858)),"", not(iserror(vlookup($A858&amp;$B858,'5) Release_Track'!$F:$F&amp;'5) Release_Track'!$G:$G,1,0))),vlookup($A858&amp;$B858,{'5) Release_Track'!$F:$F&amp;'5) Release_Track'!$G:$G,'5) Release_Track'!$H:$H},2,0), or(and(not(isblank($B858)),$B858=$B857,$A858&lt;&gt;$A857),and(not(isblank($A858)),$A858=$A857,$B858&lt;&gt;$B857)),"ID LISTS UNALIGNED",and($A858&lt;&gt;"",countif('5) Release_Track'!$F:$F,$A858)=0),"NO ISRC MATCH in Release_Track",and($B858&lt;&gt;"",countif('5) Release_Track'!$G:$G,$B858)=0),"NO CATALOG ID MATCH in Release_Track",iserror(vlookup($A858&amp;$B858,'5) Release_Track'!$F:$F&amp;'5) Release_Track'!$G:$G,1,0)),"NO ISRC-CATALOG ID pair MATCH in Release_Track" )</f>
        <v/>
      </c>
      <c r="D858" s="143" t="str">
        <f t="array" ref="D858">ifs(and(isblank($A858),isblank($B858)),"", not(iserror(vlookup($A858&amp;$B858,'5) Release_Track'!$F:$F&amp;'5) Release_Track'!$G:$G,1,0))),vlookup($A858&amp;$B858,{'5) Release_Track'!$F:$F&amp;'5) Release_Track'!$G:$G,'5) Release_Track'!$I:$I},2,0), or(and(not(isblank($B858)),$B858=$B857,$A858&lt;&gt;$A857),and(not(isblank($A858)),$A858=$A857,$B858&lt;&gt;$B857)),"ID LISTS UNALIGNED",and($A858&lt;&gt;"",countif('5) Release_Track'!$F:$F,$A858)=0),"NO ISRC MATCH in Release_Track",and($B858&lt;&gt;"",countif('5) Release_Track'!$G:$G,$B858)=0),"NO CATALOG ID MATCH in Release_Track",iserror(vlookup($A858&amp;$B858,'5) Release_Track'!$F:$F&amp;'5) Release_Track'!$G:$G,1,0)),"NO ISRC-CATALOG ID pair MATCH in Release_Track" )</f>
        <v/>
      </c>
      <c r="E858" s="135"/>
      <c r="F858" s="20"/>
      <c r="G858" s="203"/>
      <c r="H858" s="143" t="str">
        <f t="shared" si="1"/>
        <v/>
      </c>
      <c r="I858" s="20"/>
      <c r="J858" s="20"/>
      <c r="K858" s="20"/>
    </row>
    <row r="859">
      <c r="B859" s="116"/>
      <c r="C859" s="143" t="str">
        <f t="array" ref="C859">ifs(and(isblank($A859),isblank($B859)),"", not(iserror(vlookup($A859&amp;$B859,'5) Release_Track'!$F:$F&amp;'5) Release_Track'!$G:$G,1,0))),vlookup($A859&amp;$B859,{'5) Release_Track'!$F:$F&amp;'5) Release_Track'!$G:$G,'5) Release_Track'!$H:$H},2,0), or(and(not(isblank($B859)),$B859=$B858,$A859&lt;&gt;$A858),and(not(isblank($A859)),$A859=$A858,$B859&lt;&gt;$B858)),"ID LISTS UNALIGNED",and($A859&lt;&gt;"",countif('5) Release_Track'!$F:$F,$A859)=0),"NO ISRC MATCH in Release_Track",and($B859&lt;&gt;"",countif('5) Release_Track'!$G:$G,$B859)=0),"NO CATALOG ID MATCH in Release_Track",iserror(vlookup($A859&amp;$B859,'5) Release_Track'!$F:$F&amp;'5) Release_Track'!$G:$G,1,0)),"NO ISRC-CATALOG ID pair MATCH in Release_Track" )</f>
        <v/>
      </c>
      <c r="D859" s="143" t="str">
        <f t="array" ref="D859">ifs(and(isblank($A859),isblank($B859)),"", not(iserror(vlookup($A859&amp;$B859,'5) Release_Track'!$F:$F&amp;'5) Release_Track'!$G:$G,1,0))),vlookup($A859&amp;$B859,{'5) Release_Track'!$F:$F&amp;'5) Release_Track'!$G:$G,'5) Release_Track'!$I:$I},2,0), or(and(not(isblank($B859)),$B859=$B858,$A859&lt;&gt;$A858),and(not(isblank($A859)),$A859=$A858,$B859&lt;&gt;$B858)),"ID LISTS UNALIGNED",and($A859&lt;&gt;"",countif('5) Release_Track'!$F:$F,$A859)=0),"NO ISRC MATCH in Release_Track",and($B859&lt;&gt;"",countif('5) Release_Track'!$G:$G,$B859)=0),"NO CATALOG ID MATCH in Release_Track",iserror(vlookup($A859&amp;$B859,'5) Release_Track'!$F:$F&amp;'5) Release_Track'!$G:$G,1,0)),"NO ISRC-CATALOG ID pair MATCH in Release_Track" )</f>
        <v/>
      </c>
      <c r="E859" s="135"/>
      <c r="F859" s="20"/>
      <c r="G859" s="203"/>
      <c r="H859" s="143" t="str">
        <f t="shared" si="1"/>
        <v/>
      </c>
      <c r="I859" s="20"/>
      <c r="J859" s="20"/>
      <c r="K859" s="20"/>
    </row>
    <row r="860">
      <c r="B860" s="116"/>
      <c r="C860" s="143" t="str">
        <f t="array" ref="C860">ifs(and(isblank($A860),isblank($B860)),"", not(iserror(vlookup($A860&amp;$B860,'5) Release_Track'!$F:$F&amp;'5) Release_Track'!$G:$G,1,0))),vlookup($A860&amp;$B860,{'5) Release_Track'!$F:$F&amp;'5) Release_Track'!$G:$G,'5) Release_Track'!$H:$H},2,0), or(and(not(isblank($B860)),$B860=$B859,$A860&lt;&gt;$A859),and(not(isblank($A860)),$A860=$A859,$B860&lt;&gt;$B859)),"ID LISTS UNALIGNED",and($A860&lt;&gt;"",countif('5) Release_Track'!$F:$F,$A860)=0),"NO ISRC MATCH in Release_Track",and($B860&lt;&gt;"",countif('5) Release_Track'!$G:$G,$B860)=0),"NO CATALOG ID MATCH in Release_Track",iserror(vlookup($A860&amp;$B860,'5) Release_Track'!$F:$F&amp;'5) Release_Track'!$G:$G,1,0)),"NO ISRC-CATALOG ID pair MATCH in Release_Track" )</f>
        <v/>
      </c>
      <c r="D860" s="143" t="str">
        <f t="array" ref="D860">ifs(and(isblank($A860),isblank($B860)),"", not(iserror(vlookup($A860&amp;$B860,'5) Release_Track'!$F:$F&amp;'5) Release_Track'!$G:$G,1,0))),vlookup($A860&amp;$B860,{'5) Release_Track'!$F:$F&amp;'5) Release_Track'!$G:$G,'5) Release_Track'!$I:$I},2,0), or(and(not(isblank($B860)),$B860=$B859,$A860&lt;&gt;$A859),and(not(isblank($A860)),$A860=$A859,$B860&lt;&gt;$B859)),"ID LISTS UNALIGNED",and($A860&lt;&gt;"",countif('5) Release_Track'!$F:$F,$A860)=0),"NO ISRC MATCH in Release_Track",and($B860&lt;&gt;"",countif('5) Release_Track'!$G:$G,$B860)=0),"NO CATALOG ID MATCH in Release_Track",iserror(vlookup($A860&amp;$B860,'5) Release_Track'!$F:$F&amp;'5) Release_Track'!$G:$G,1,0)),"NO ISRC-CATALOG ID pair MATCH in Release_Track" )</f>
        <v/>
      </c>
      <c r="E860" s="135"/>
      <c r="F860" s="20"/>
      <c r="G860" s="203"/>
      <c r="H860" s="143" t="str">
        <f t="shared" si="1"/>
        <v/>
      </c>
      <c r="I860" s="20"/>
      <c r="J860" s="20"/>
      <c r="K860" s="20"/>
    </row>
    <row r="861">
      <c r="B861" s="116"/>
      <c r="C861" s="143" t="str">
        <f t="array" ref="C861">ifs(and(isblank($A861),isblank($B861)),"", not(iserror(vlookup($A861&amp;$B861,'5) Release_Track'!$F:$F&amp;'5) Release_Track'!$G:$G,1,0))),vlookup($A861&amp;$B861,{'5) Release_Track'!$F:$F&amp;'5) Release_Track'!$G:$G,'5) Release_Track'!$H:$H},2,0), or(and(not(isblank($B861)),$B861=$B860,$A861&lt;&gt;$A860),and(not(isblank($A861)),$A861=$A860,$B861&lt;&gt;$B860)),"ID LISTS UNALIGNED",and($A861&lt;&gt;"",countif('5) Release_Track'!$F:$F,$A861)=0),"NO ISRC MATCH in Release_Track",and($B861&lt;&gt;"",countif('5) Release_Track'!$G:$G,$B861)=0),"NO CATALOG ID MATCH in Release_Track",iserror(vlookup($A861&amp;$B861,'5) Release_Track'!$F:$F&amp;'5) Release_Track'!$G:$G,1,0)),"NO ISRC-CATALOG ID pair MATCH in Release_Track" )</f>
        <v/>
      </c>
      <c r="D861" s="143" t="str">
        <f t="array" ref="D861">ifs(and(isblank($A861),isblank($B861)),"", not(iserror(vlookup($A861&amp;$B861,'5) Release_Track'!$F:$F&amp;'5) Release_Track'!$G:$G,1,0))),vlookup($A861&amp;$B861,{'5) Release_Track'!$F:$F&amp;'5) Release_Track'!$G:$G,'5) Release_Track'!$I:$I},2,0), or(and(not(isblank($B861)),$B861=$B860,$A861&lt;&gt;$A860),and(not(isblank($A861)),$A861=$A860,$B861&lt;&gt;$B860)),"ID LISTS UNALIGNED",and($A861&lt;&gt;"",countif('5) Release_Track'!$F:$F,$A861)=0),"NO ISRC MATCH in Release_Track",and($B861&lt;&gt;"",countif('5) Release_Track'!$G:$G,$B861)=0),"NO CATALOG ID MATCH in Release_Track",iserror(vlookup($A861&amp;$B861,'5) Release_Track'!$F:$F&amp;'5) Release_Track'!$G:$G,1,0)),"NO ISRC-CATALOG ID pair MATCH in Release_Track" )</f>
        <v/>
      </c>
      <c r="E861" s="135"/>
      <c r="F861" s="20"/>
      <c r="G861" s="203"/>
      <c r="H861" s="143" t="str">
        <f t="shared" si="1"/>
        <v/>
      </c>
      <c r="I861" s="20"/>
      <c r="J861" s="20"/>
      <c r="K861" s="20"/>
    </row>
    <row r="862">
      <c r="B862" s="116"/>
      <c r="C862" s="143" t="str">
        <f t="array" ref="C862">ifs(and(isblank($A862),isblank($B862)),"", not(iserror(vlookup($A862&amp;$B862,'5) Release_Track'!$F:$F&amp;'5) Release_Track'!$G:$G,1,0))),vlookup($A862&amp;$B862,{'5) Release_Track'!$F:$F&amp;'5) Release_Track'!$G:$G,'5) Release_Track'!$H:$H},2,0), or(and(not(isblank($B862)),$B862=$B861,$A862&lt;&gt;$A861),and(not(isblank($A862)),$A862=$A861,$B862&lt;&gt;$B861)),"ID LISTS UNALIGNED",and($A862&lt;&gt;"",countif('5) Release_Track'!$F:$F,$A862)=0),"NO ISRC MATCH in Release_Track",and($B862&lt;&gt;"",countif('5) Release_Track'!$G:$G,$B862)=0),"NO CATALOG ID MATCH in Release_Track",iserror(vlookup($A862&amp;$B862,'5) Release_Track'!$F:$F&amp;'5) Release_Track'!$G:$G,1,0)),"NO ISRC-CATALOG ID pair MATCH in Release_Track" )</f>
        <v/>
      </c>
      <c r="D862" s="143" t="str">
        <f t="array" ref="D862">ifs(and(isblank($A862),isblank($B862)),"", not(iserror(vlookup($A862&amp;$B862,'5) Release_Track'!$F:$F&amp;'5) Release_Track'!$G:$G,1,0))),vlookup($A862&amp;$B862,{'5) Release_Track'!$F:$F&amp;'5) Release_Track'!$G:$G,'5) Release_Track'!$I:$I},2,0), or(and(not(isblank($B862)),$B862=$B861,$A862&lt;&gt;$A861),and(not(isblank($A862)),$A862=$A861,$B862&lt;&gt;$B861)),"ID LISTS UNALIGNED",and($A862&lt;&gt;"",countif('5) Release_Track'!$F:$F,$A862)=0),"NO ISRC MATCH in Release_Track",and($B862&lt;&gt;"",countif('5) Release_Track'!$G:$G,$B862)=0),"NO CATALOG ID MATCH in Release_Track",iserror(vlookup($A862&amp;$B862,'5) Release_Track'!$F:$F&amp;'5) Release_Track'!$G:$G,1,0)),"NO ISRC-CATALOG ID pair MATCH in Release_Track" )</f>
        <v/>
      </c>
      <c r="E862" s="135"/>
      <c r="F862" s="20"/>
      <c r="G862" s="203"/>
      <c r="H862" s="143" t="str">
        <f t="shared" si="1"/>
        <v/>
      </c>
      <c r="I862" s="20"/>
      <c r="J862" s="20"/>
      <c r="K862" s="20"/>
    </row>
    <row r="863">
      <c r="B863" s="116"/>
      <c r="C863" s="143" t="str">
        <f t="array" ref="C863">ifs(and(isblank($A863),isblank($B863)),"", not(iserror(vlookup($A863&amp;$B863,'5) Release_Track'!$F:$F&amp;'5) Release_Track'!$G:$G,1,0))),vlookup($A863&amp;$B863,{'5) Release_Track'!$F:$F&amp;'5) Release_Track'!$G:$G,'5) Release_Track'!$H:$H},2,0), or(and(not(isblank($B863)),$B863=$B862,$A863&lt;&gt;$A862),and(not(isblank($A863)),$A863=$A862,$B863&lt;&gt;$B862)),"ID LISTS UNALIGNED",and($A863&lt;&gt;"",countif('5) Release_Track'!$F:$F,$A863)=0),"NO ISRC MATCH in Release_Track",and($B863&lt;&gt;"",countif('5) Release_Track'!$G:$G,$B863)=0),"NO CATALOG ID MATCH in Release_Track",iserror(vlookup($A863&amp;$B863,'5) Release_Track'!$F:$F&amp;'5) Release_Track'!$G:$G,1,0)),"NO ISRC-CATALOG ID pair MATCH in Release_Track" )</f>
        <v/>
      </c>
      <c r="D863" s="143" t="str">
        <f t="array" ref="D863">ifs(and(isblank($A863),isblank($B863)),"", not(iserror(vlookup($A863&amp;$B863,'5) Release_Track'!$F:$F&amp;'5) Release_Track'!$G:$G,1,0))),vlookup($A863&amp;$B863,{'5) Release_Track'!$F:$F&amp;'5) Release_Track'!$G:$G,'5) Release_Track'!$I:$I},2,0), or(and(not(isblank($B863)),$B863=$B862,$A863&lt;&gt;$A862),and(not(isblank($A863)),$A863=$A862,$B863&lt;&gt;$B862)),"ID LISTS UNALIGNED",and($A863&lt;&gt;"",countif('5) Release_Track'!$F:$F,$A863)=0),"NO ISRC MATCH in Release_Track",and($B863&lt;&gt;"",countif('5) Release_Track'!$G:$G,$B863)=0),"NO CATALOG ID MATCH in Release_Track",iserror(vlookup($A863&amp;$B863,'5) Release_Track'!$F:$F&amp;'5) Release_Track'!$G:$G,1,0)),"NO ISRC-CATALOG ID pair MATCH in Release_Track" )</f>
        <v/>
      </c>
      <c r="E863" s="135"/>
      <c r="F863" s="20"/>
      <c r="G863" s="203"/>
      <c r="H863" s="143" t="str">
        <f t="shared" si="1"/>
        <v/>
      </c>
      <c r="I863" s="20"/>
      <c r="J863" s="20"/>
      <c r="K863" s="20"/>
    </row>
    <row r="864">
      <c r="B864" s="116"/>
      <c r="C864" s="143" t="str">
        <f t="array" ref="C864">ifs(and(isblank($A864),isblank($B864)),"", not(iserror(vlookup($A864&amp;$B864,'5) Release_Track'!$F:$F&amp;'5) Release_Track'!$G:$G,1,0))),vlookup($A864&amp;$B864,{'5) Release_Track'!$F:$F&amp;'5) Release_Track'!$G:$G,'5) Release_Track'!$H:$H},2,0), or(and(not(isblank($B864)),$B864=$B863,$A864&lt;&gt;$A863),and(not(isblank($A864)),$A864=$A863,$B864&lt;&gt;$B863)),"ID LISTS UNALIGNED",and($A864&lt;&gt;"",countif('5) Release_Track'!$F:$F,$A864)=0),"NO ISRC MATCH in Release_Track",and($B864&lt;&gt;"",countif('5) Release_Track'!$G:$G,$B864)=0),"NO CATALOG ID MATCH in Release_Track",iserror(vlookup($A864&amp;$B864,'5) Release_Track'!$F:$F&amp;'5) Release_Track'!$G:$G,1,0)),"NO ISRC-CATALOG ID pair MATCH in Release_Track" )</f>
        <v/>
      </c>
      <c r="D864" s="143" t="str">
        <f t="array" ref="D864">ifs(and(isblank($A864),isblank($B864)),"", not(iserror(vlookup($A864&amp;$B864,'5) Release_Track'!$F:$F&amp;'5) Release_Track'!$G:$G,1,0))),vlookup($A864&amp;$B864,{'5) Release_Track'!$F:$F&amp;'5) Release_Track'!$G:$G,'5) Release_Track'!$I:$I},2,0), or(and(not(isblank($B864)),$B864=$B863,$A864&lt;&gt;$A863),and(not(isblank($A864)),$A864=$A863,$B864&lt;&gt;$B863)),"ID LISTS UNALIGNED",and($A864&lt;&gt;"",countif('5) Release_Track'!$F:$F,$A864)=0),"NO ISRC MATCH in Release_Track",and($B864&lt;&gt;"",countif('5) Release_Track'!$G:$G,$B864)=0),"NO CATALOG ID MATCH in Release_Track",iserror(vlookup($A864&amp;$B864,'5) Release_Track'!$F:$F&amp;'5) Release_Track'!$G:$G,1,0)),"NO ISRC-CATALOG ID pair MATCH in Release_Track" )</f>
        <v/>
      </c>
      <c r="E864" s="135"/>
      <c r="F864" s="20"/>
      <c r="G864" s="203"/>
      <c r="H864" s="143" t="str">
        <f t="shared" si="1"/>
        <v/>
      </c>
      <c r="I864" s="20"/>
      <c r="J864" s="20"/>
      <c r="K864" s="20"/>
    </row>
    <row r="865">
      <c r="B865" s="116"/>
      <c r="C865" s="143" t="str">
        <f t="array" ref="C865">ifs(and(isblank($A865),isblank($B865)),"", not(iserror(vlookup($A865&amp;$B865,'5) Release_Track'!$F:$F&amp;'5) Release_Track'!$G:$G,1,0))),vlookup($A865&amp;$B865,{'5) Release_Track'!$F:$F&amp;'5) Release_Track'!$G:$G,'5) Release_Track'!$H:$H},2,0), or(and(not(isblank($B865)),$B865=$B864,$A865&lt;&gt;$A864),and(not(isblank($A865)),$A865=$A864,$B865&lt;&gt;$B864)),"ID LISTS UNALIGNED",and($A865&lt;&gt;"",countif('5) Release_Track'!$F:$F,$A865)=0),"NO ISRC MATCH in Release_Track",and($B865&lt;&gt;"",countif('5) Release_Track'!$G:$G,$B865)=0),"NO CATALOG ID MATCH in Release_Track",iserror(vlookup($A865&amp;$B865,'5) Release_Track'!$F:$F&amp;'5) Release_Track'!$G:$G,1,0)),"NO ISRC-CATALOG ID pair MATCH in Release_Track" )</f>
        <v/>
      </c>
      <c r="D865" s="143" t="str">
        <f t="array" ref="D865">ifs(and(isblank($A865),isblank($B865)),"", not(iserror(vlookup($A865&amp;$B865,'5) Release_Track'!$F:$F&amp;'5) Release_Track'!$G:$G,1,0))),vlookup($A865&amp;$B865,{'5) Release_Track'!$F:$F&amp;'5) Release_Track'!$G:$G,'5) Release_Track'!$I:$I},2,0), or(and(not(isblank($B865)),$B865=$B864,$A865&lt;&gt;$A864),and(not(isblank($A865)),$A865=$A864,$B865&lt;&gt;$B864)),"ID LISTS UNALIGNED",and($A865&lt;&gt;"",countif('5) Release_Track'!$F:$F,$A865)=0),"NO ISRC MATCH in Release_Track",and($B865&lt;&gt;"",countif('5) Release_Track'!$G:$G,$B865)=0),"NO CATALOG ID MATCH in Release_Track",iserror(vlookup($A865&amp;$B865,'5) Release_Track'!$F:$F&amp;'5) Release_Track'!$G:$G,1,0)),"NO ISRC-CATALOG ID pair MATCH in Release_Track" )</f>
        <v/>
      </c>
      <c r="E865" s="135"/>
      <c r="F865" s="20"/>
      <c r="G865" s="203"/>
      <c r="H865" s="143" t="str">
        <f t="shared" si="1"/>
        <v/>
      </c>
      <c r="I865" s="20"/>
      <c r="J865" s="20"/>
      <c r="K865" s="20"/>
    </row>
    <row r="866">
      <c r="B866" s="116"/>
      <c r="C866" s="143" t="str">
        <f t="array" ref="C866">ifs(and(isblank($A866),isblank($B866)),"", not(iserror(vlookup($A866&amp;$B866,'5) Release_Track'!$F:$F&amp;'5) Release_Track'!$G:$G,1,0))),vlookup($A866&amp;$B866,{'5) Release_Track'!$F:$F&amp;'5) Release_Track'!$G:$G,'5) Release_Track'!$H:$H},2,0), or(and(not(isblank($B866)),$B866=$B865,$A866&lt;&gt;$A865),and(not(isblank($A866)),$A866=$A865,$B866&lt;&gt;$B865)),"ID LISTS UNALIGNED",and($A866&lt;&gt;"",countif('5) Release_Track'!$F:$F,$A866)=0),"NO ISRC MATCH in Release_Track",and($B866&lt;&gt;"",countif('5) Release_Track'!$G:$G,$B866)=0),"NO CATALOG ID MATCH in Release_Track",iserror(vlookup($A866&amp;$B866,'5) Release_Track'!$F:$F&amp;'5) Release_Track'!$G:$G,1,0)),"NO ISRC-CATALOG ID pair MATCH in Release_Track" )</f>
        <v/>
      </c>
      <c r="D866" s="143" t="str">
        <f t="array" ref="D866">ifs(and(isblank($A866),isblank($B866)),"", not(iserror(vlookup($A866&amp;$B866,'5) Release_Track'!$F:$F&amp;'5) Release_Track'!$G:$G,1,0))),vlookup($A866&amp;$B866,{'5) Release_Track'!$F:$F&amp;'5) Release_Track'!$G:$G,'5) Release_Track'!$I:$I},2,0), or(and(not(isblank($B866)),$B866=$B865,$A866&lt;&gt;$A865),and(not(isblank($A866)),$A866=$A865,$B866&lt;&gt;$B865)),"ID LISTS UNALIGNED",and($A866&lt;&gt;"",countif('5) Release_Track'!$F:$F,$A866)=0),"NO ISRC MATCH in Release_Track",and($B866&lt;&gt;"",countif('5) Release_Track'!$G:$G,$B866)=0),"NO CATALOG ID MATCH in Release_Track",iserror(vlookup($A866&amp;$B866,'5) Release_Track'!$F:$F&amp;'5) Release_Track'!$G:$G,1,0)),"NO ISRC-CATALOG ID pair MATCH in Release_Track" )</f>
        <v/>
      </c>
      <c r="E866" s="135"/>
      <c r="F866" s="20"/>
      <c r="G866" s="203"/>
      <c r="H866" s="143" t="str">
        <f t="shared" si="1"/>
        <v/>
      </c>
      <c r="I866" s="20"/>
      <c r="J866" s="20"/>
      <c r="K866" s="20"/>
    </row>
    <row r="867">
      <c r="B867" s="116"/>
      <c r="C867" s="143" t="str">
        <f t="array" ref="C867">ifs(and(isblank($A867),isblank($B867)),"", not(iserror(vlookup($A867&amp;$B867,'5) Release_Track'!$F:$F&amp;'5) Release_Track'!$G:$G,1,0))),vlookup($A867&amp;$B867,{'5) Release_Track'!$F:$F&amp;'5) Release_Track'!$G:$G,'5) Release_Track'!$H:$H},2,0), or(and(not(isblank($B867)),$B867=$B866,$A867&lt;&gt;$A866),and(not(isblank($A867)),$A867=$A866,$B867&lt;&gt;$B866)),"ID LISTS UNALIGNED",and($A867&lt;&gt;"",countif('5) Release_Track'!$F:$F,$A867)=0),"NO ISRC MATCH in Release_Track",and($B867&lt;&gt;"",countif('5) Release_Track'!$G:$G,$B867)=0),"NO CATALOG ID MATCH in Release_Track",iserror(vlookup($A867&amp;$B867,'5) Release_Track'!$F:$F&amp;'5) Release_Track'!$G:$G,1,0)),"NO ISRC-CATALOG ID pair MATCH in Release_Track" )</f>
        <v/>
      </c>
      <c r="D867" s="143" t="str">
        <f t="array" ref="D867">ifs(and(isblank($A867),isblank($B867)),"", not(iserror(vlookup($A867&amp;$B867,'5) Release_Track'!$F:$F&amp;'5) Release_Track'!$G:$G,1,0))),vlookup($A867&amp;$B867,{'5) Release_Track'!$F:$F&amp;'5) Release_Track'!$G:$G,'5) Release_Track'!$I:$I},2,0), or(and(not(isblank($B867)),$B867=$B866,$A867&lt;&gt;$A866),and(not(isblank($A867)),$A867=$A866,$B867&lt;&gt;$B866)),"ID LISTS UNALIGNED",and($A867&lt;&gt;"",countif('5) Release_Track'!$F:$F,$A867)=0),"NO ISRC MATCH in Release_Track",and($B867&lt;&gt;"",countif('5) Release_Track'!$G:$G,$B867)=0),"NO CATALOG ID MATCH in Release_Track",iserror(vlookup($A867&amp;$B867,'5) Release_Track'!$F:$F&amp;'5) Release_Track'!$G:$G,1,0)),"NO ISRC-CATALOG ID pair MATCH in Release_Track" )</f>
        <v/>
      </c>
      <c r="E867" s="135"/>
      <c r="F867" s="20"/>
      <c r="G867" s="203"/>
      <c r="H867" s="143" t="str">
        <f t="shared" si="1"/>
        <v/>
      </c>
      <c r="I867" s="20"/>
      <c r="J867" s="20"/>
      <c r="K867" s="20"/>
    </row>
    <row r="868">
      <c r="B868" s="116"/>
      <c r="C868" s="143" t="str">
        <f t="array" ref="C868">ifs(and(isblank($A868),isblank($B868)),"", not(iserror(vlookup($A868&amp;$B868,'5) Release_Track'!$F:$F&amp;'5) Release_Track'!$G:$G,1,0))),vlookup($A868&amp;$B868,{'5) Release_Track'!$F:$F&amp;'5) Release_Track'!$G:$G,'5) Release_Track'!$H:$H},2,0), or(and(not(isblank($B868)),$B868=$B867,$A868&lt;&gt;$A867),and(not(isblank($A868)),$A868=$A867,$B868&lt;&gt;$B867)),"ID LISTS UNALIGNED",and($A868&lt;&gt;"",countif('5) Release_Track'!$F:$F,$A868)=0),"NO ISRC MATCH in Release_Track",and($B868&lt;&gt;"",countif('5) Release_Track'!$G:$G,$B868)=0),"NO CATALOG ID MATCH in Release_Track",iserror(vlookup($A868&amp;$B868,'5) Release_Track'!$F:$F&amp;'5) Release_Track'!$G:$G,1,0)),"NO ISRC-CATALOG ID pair MATCH in Release_Track" )</f>
        <v/>
      </c>
      <c r="D868" s="143" t="str">
        <f t="array" ref="D868">ifs(and(isblank($A868),isblank($B868)),"", not(iserror(vlookup($A868&amp;$B868,'5) Release_Track'!$F:$F&amp;'5) Release_Track'!$G:$G,1,0))),vlookup($A868&amp;$B868,{'5) Release_Track'!$F:$F&amp;'5) Release_Track'!$G:$G,'5) Release_Track'!$I:$I},2,0), or(and(not(isblank($B868)),$B868=$B867,$A868&lt;&gt;$A867),and(not(isblank($A868)),$A868=$A867,$B868&lt;&gt;$B867)),"ID LISTS UNALIGNED",and($A868&lt;&gt;"",countif('5) Release_Track'!$F:$F,$A868)=0),"NO ISRC MATCH in Release_Track",and($B868&lt;&gt;"",countif('5) Release_Track'!$G:$G,$B868)=0),"NO CATALOG ID MATCH in Release_Track",iserror(vlookup($A868&amp;$B868,'5) Release_Track'!$F:$F&amp;'5) Release_Track'!$G:$G,1,0)),"NO ISRC-CATALOG ID pair MATCH in Release_Track" )</f>
        <v/>
      </c>
      <c r="E868" s="135"/>
      <c r="F868" s="20"/>
      <c r="G868" s="203"/>
      <c r="H868" s="143" t="str">
        <f t="shared" si="1"/>
        <v/>
      </c>
      <c r="I868" s="20"/>
      <c r="J868" s="20"/>
      <c r="K868" s="20"/>
    </row>
    <row r="869">
      <c r="B869" s="116"/>
      <c r="C869" s="143" t="str">
        <f t="array" ref="C869">ifs(and(isblank($A869),isblank($B869)),"", not(iserror(vlookup($A869&amp;$B869,'5) Release_Track'!$F:$F&amp;'5) Release_Track'!$G:$G,1,0))),vlookup($A869&amp;$B869,{'5) Release_Track'!$F:$F&amp;'5) Release_Track'!$G:$G,'5) Release_Track'!$H:$H},2,0), or(and(not(isblank($B869)),$B869=$B868,$A869&lt;&gt;$A868),and(not(isblank($A869)),$A869=$A868,$B869&lt;&gt;$B868)),"ID LISTS UNALIGNED",and($A869&lt;&gt;"",countif('5) Release_Track'!$F:$F,$A869)=0),"NO ISRC MATCH in Release_Track",and($B869&lt;&gt;"",countif('5) Release_Track'!$G:$G,$B869)=0),"NO CATALOG ID MATCH in Release_Track",iserror(vlookup($A869&amp;$B869,'5) Release_Track'!$F:$F&amp;'5) Release_Track'!$G:$G,1,0)),"NO ISRC-CATALOG ID pair MATCH in Release_Track" )</f>
        <v/>
      </c>
      <c r="D869" s="143" t="str">
        <f t="array" ref="D869">ifs(and(isblank($A869),isblank($B869)),"", not(iserror(vlookup($A869&amp;$B869,'5) Release_Track'!$F:$F&amp;'5) Release_Track'!$G:$G,1,0))),vlookup($A869&amp;$B869,{'5) Release_Track'!$F:$F&amp;'5) Release_Track'!$G:$G,'5) Release_Track'!$I:$I},2,0), or(and(not(isblank($B869)),$B869=$B868,$A869&lt;&gt;$A868),and(not(isblank($A869)),$A869=$A868,$B869&lt;&gt;$B868)),"ID LISTS UNALIGNED",and($A869&lt;&gt;"",countif('5) Release_Track'!$F:$F,$A869)=0),"NO ISRC MATCH in Release_Track",and($B869&lt;&gt;"",countif('5) Release_Track'!$G:$G,$B869)=0),"NO CATALOG ID MATCH in Release_Track",iserror(vlookup($A869&amp;$B869,'5) Release_Track'!$F:$F&amp;'5) Release_Track'!$G:$G,1,0)),"NO ISRC-CATALOG ID pair MATCH in Release_Track" )</f>
        <v/>
      </c>
      <c r="E869" s="135"/>
      <c r="F869" s="20"/>
      <c r="G869" s="203"/>
      <c r="H869" s="143" t="str">
        <f t="shared" si="1"/>
        <v/>
      </c>
      <c r="I869" s="20"/>
      <c r="J869" s="20"/>
      <c r="K869" s="20"/>
    </row>
    <row r="870">
      <c r="B870" s="116"/>
      <c r="C870" s="143" t="str">
        <f t="array" ref="C870">ifs(and(isblank($A870),isblank($B870)),"", not(iserror(vlookup($A870&amp;$B870,'5) Release_Track'!$F:$F&amp;'5) Release_Track'!$G:$G,1,0))),vlookup($A870&amp;$B870,{'5) Release_Track'!$F:$F&amp;'5) Release_Track'!$G:$G,'5) Release_Track'!$H:$H},2,0), or(and(not(isblank($B870)),$B870=$B869,$A870&lt;&gt;$A869),and(not(isblank($A870)),$A870=$A869,$B870&lt;&gt;$B869)),"ID LISTS UNALIGNED",and($A870&lt;&gt;"",countif('5) Release_Track'!$F:$F,$A870)=0),"NO ISRC MATCH in Release_Track",and($B870&lt;&gt;"",countif('5) Release_Track'!$G:$G,$B870)=0),"NO CATALOG ID MATCH in Release_Track",iserror(vlookup($A870&amp;$B870,'5) Release_Track'!$F:$F&amp;'5) Release_Track'!$G:$G,1,0)),"NO ISRC-CATALOG ID pair MATCH in Release_Track" )</f>
        <v/>
      </c>
      <c r="D870" s="143" t="str">
        <f t="array" ref="D870">ifs(and(isblank($A870),isblank($B870)),"", not(iserror(vlookup($A870&amp;$B870,'5) Release_Track'!$F:$F&amp;'5) Release_Track'!$G:$G,1,0))),vlookup($A870&amp;$B870,{'5) Release_Track'!$F:$F&amp;'5) Release_Track'!$G:$G,'5) Release_Track'!$I:$I},2,0), or(and(not(isblank($B870)),$B870=$B869,$A870&lt;&gt;$A869),and(not(isblank($A870)),$A870=$A869,$B870&lt;&gt;$B869)),"ID LISTS UNALIGNED",and($A870&lt;&gt;"",countif('5) Release_Track'!$F:$F,$A870)=0),"NO ISRC MATCH in Release_Track",and($B870&lt;&gt;"",countif('5) Release_Track'!$G:$G,$B870)=0),"NO CATALOG ID MATCH in Release_Track",iserror(vlookup($A870&amp;$B870,'5) Release_Track'!$F:$F&amp;'5) Release_Track'!$G:$G,1,0)),"NO ISRC-CATALOG ID pair MATCH in Release_Track" )</f>
        <v/>
      </c>
      <c r="E870" s="135"/>
      <c r="F870" s="20"/>
      <c r="G870" s="203"/>
      <c r="H870" s="143" t="str">
        <f t="shared" si="1"/>
        <v/>
      </c>
      <c r="I870" s="20"/>
      <c r="J870" s="20"/>
      <c r="K870" s="20"/>
    </row>
    <row r="871">
      <c r="B871" s="116"/>
      <c r="C871" s="143" t="str">
        <f t="array" ref="C871">ifs(and(isblank($A871),isblank($B871)),"", not(iserror(vlookup($A871&amp;$B871,'5) Release_Track'!$F:$F&amp;'5) Release_Track'!$G:$G,1,0))),vlookup($A871&amp;$B871,{'5) Release_Track'!$F:$F&amp;'5) Release_Track'!$G:$G,'5) Release_Track'!$H:$H},2,0), or(and(not(isblank($B871)),$B871=$B870,$A871&lt;&gt;$A870),and(not(isblank($A871)),$A871=$A870,$B871&lt;&gt;$B870)),"ID LISTS UNALIGNED",and($A871&lt;&gt;"",countif('5) Release_Track'!$F:$F,$A871)=0),"NO ISRC MATCH in Release_Track",and($B871&lt;&gt;"",countif('5) Release_Track'!$G:$G,$B871)=0),"NO CATALOG ID MATCH in Release_Track",iserror(vlookup($A871&amp;$B871,'5) Release_Track'!$F:$F&amp;'5) Release_Track'!$G:$G,1,0)),"NO ISRC-CATALOG ID pair MATCH in Release_Track" )</f>
        <v/>
      </c>
      <c r="D871" s="143" t="str">
        <f t="array" ref="D871">ifs(and(isblank($A871),isblank($B871)),"", not(iserror(vlookup($A871&amp;$B871,'5) Release_Track'!$F:$F&amp;'5) Release_Track'!$G:$G,1,0))),vlookup($A871&amp;$B871,{'5) Release_Track'!$F:$F&amp;'5) Release_Track'!$G:$G,'5) Release_Track'!$I:$I},2,0), or(and(not(isblank($B871)),$B871=$B870,$A871&lt;&gt;$A870),and(not(isblank($A871)),$A871=$A870,$B871&lt;&gt;$B870)),"ID LISTS UNALIGNED",and($A871&lt;&gt;"",countif('5) Release_Track'!$F:$F,$A871)=0),"NO ISRC MATCH in Release_Track",and($B871&lt;&gt;"",countif('5) Release_Track'!$G:$G,$B871)=0),"NO CATALOG ID MATCH in Release_Track",iserror(vlookup($A871&amp;$B871,'5) Release_Track'!$F:$F&amp;'5) Release_Track'!$G:$G,1,0)),"NO ISRC-CATALOG ID pair MATCH in Release_Track" )</f>
        <v/>
      </c>
      <c r="E871" s="135"/>
      <c r="F871" s="20"/>
      <c r="G871" s="203"/>
      <c r="H871" s="143" t="str">
        <f t="shared" si="1"/>
        <v/>
      </c>
      <c r="I871" s="20"/>
      <c r="J871" s="20"/>
      <c r="K871" s="20"/>
    </row>
    <row r="872">
      <c r="B872" s="116"/>
      <c r="C872" s="143" t="str">
        <f t="array" ref="C872">ifs(and(isblank($A872),isblank($B872)),"", not(iserror(vlookup($A872&amp;$B872,'5) Release_Track'!$F:$F&amp;'5) Release_Track'!$G:$G,1,0))),vlookup($A872&amp;$B872,{'5) Release_Track'!$F:$F&amp;'5) Release_Track'!$G:$G,'5) Release_Track'!$H:$H},2,0), or(and(not(isblank($B872)),$B872=$B871,$A872&lt;&gt;$A871),and(not(isblank($A872)),$A872=$A871,$B872&lt;&gt;$B871)),"ID LISTS UNALIGNED",and($A872&lt;&gt;"",countif('5) Release_Track'!$F:$F,$A872)=0),"NO ISRC MATCH in Release_Track",and($B872&lt;&gt;"",countif('5) Release_Track'!$G:$G,$B872)=0),"NO CATALOG ID MATCH in Release_Track",iserror(vlookup($A872&amp;$B872,'5) Release_Track'!$F:$F&amp;'5) Release_Track'!$G:$G,1,0)),"NO ISRC-CATALOG ID pair MATCH in Release_Track" )</f>
        <v/>
      </c>
      <c r="D872" s="143" t="str">
        <f t="array" ref="D872">ifs(and(isblank($A872),isblank($B872)),"", not(iserror(vlookup($A872&amp;$B872,'5) Release_Track'!$F:$F&amp;'5) Release_Track'!$G:$G,1,0))),vlookup($A872&amp;$B872,{'5) Release_Track'!$F:$F&amp;'5) Release_Track'!$G:$G,'5) Release_Track'!$I:$I},2,0), or(and(not(isblank($B872)),$B872=$B871,$A872&lt;&gt;$A871),and(not(isblank($A872)),$A872=$A871,$B872&lt;&gt;$B871)),"ID LISTS UNALIGNED",and($A872&lt;&gt;"",countif('5) Release_Track'!$F:$F,$A872)=0),"NO ISRC MATCH in Release_Track",and($B872&lt;&gt;"",countif('5) Release_Track'!$G:$G,$B872)=0),"NO CATALOG ID MATCH in Release_Track",iserror(vlookup($A872&amp;$B872,'5) Release_Track'!$F:$F&amp;'5) Release_Track'!$G:$G,1,0)),"NO ISRC-CATALOG ID pair MATCH in Release_Track" )</f>
        <v/>
      </c>
      <c r="E872" s="135"/>
      <c r="F872" s="20"/>
      <c r="G872" s="203"/>
      <c r="H872" s="143" t="str">
        <f t="shared" si="1"/>
        <v/>
      </c>
      <c r="I872" s="20"/>
      <c r="J872" s="20"/>
      <c r="K872" s="20"/>
    </row>
    <row r="873">
      <c r="B873" s="116"/>
      <c r="C873" s="143" t="str">
        <f t="array" ref="C873">ifs(and(isblank($A873),isblank($B873)),"", not(iserror(vlookup($A873&amp;$B873,'5) Release_Track'!$F:$F&amp;'5) Release_Track'!$G:$G,1,0))),vlookup($A873&amp;$B873,{'5) Release_Track'!$F:$F&amp;'5) Release_Track'!$G:$G,'5) Release_Track'!$H:$H},2,0), or(and(not(isblank($B873)),$B873=$B872,$A873&lt;&gt;$A872),and(not(isblank($A873)),$A873=$A872,$B873&lt;&gt;$B872)),"ID LISTS UNALIGNED",and($A873&lt;&gt;"",countif('5) Release_Track'!$F:$F,$A873)=0),"NO ISRC MATCH in Release_Track",and($B873&lt;&gt;"",countif('5) Release_Track'!$G:$G,$B873)=0),"NO CATALOG ID MATCH in Release_Track",iserror(vlookup($A873&amp;$B873,'5) Release_Track'!$F:$F&amp;'5) Release_Track'!$G:$G,1,0)),"NO ISRC-CATALOG ID pair MATCH in Release_Track" )</f>
        <v/>
      </c>
      <c r="D873" s="143" t="str">
        <f t="array" ref="D873">ifs(and(isblank($A873),isblank($B873)),"", not(iserror(vlookup($A873&amp;$B873,'5) Release_Track'!$F:$F&amp;'5) Release_Track'!$G:$G,1,0))),vlookup($A873&amp;$B873,{'5) Release_Track'!$F:$F&amp;'5) Release_Track'!$G:$G,'5) Release_Track'!$I:$I},2,0), or(and(not(isblank($B873)),$B873=$B872,$A873&lt;&gt;$A872),and(not(isblank($A873)),$A873=$A872,$B873&lt;&gt;$B872)),"ID LISTS UNALIGNED",and($A873&lt;&gt;"",countif('5) Release_Track'!$F:$F,$A873)=0),"NO ISRC MATCH in Release_Track",and($B873&lt;&gt;"",countif('5) Release_Track'!$G:$G,$B873)=0),"NO CATALOG ID MATCH in Release_Track",iserror(vlookup($A873&amp;$B873,'5) Release_Track'!$F:$F&amp;'5) Release_Track'!$G:$G,1,0)),"NO ISRC-CATALOG ID pair MATCH in Release_Track" )</f>
        <v/>
      </c>
      <c r="E873" s="135"/>
      <c r="F873" s="20"/>
      <c r="G873" s="203"/>
      <c r="H873" s="143" t="str">
        <f t="shared" si="1"/>
        <v/>
      </c>
      <c r="I873" s="20"/>
      <c r="J873" s="20"/>
      <c r="K873" s="20"/>
    </row>
    <row r="874">
      <c r="B874" s="116"/>
      <c r="C874" s="143" t="str">
        <f t="array" ref="C874">ifs(and(isblank($A874),isblank($B874)),"", not(iserror(vlookup($A874&amp;$B874,'5) Release_Track'!$F:$F&amp;'5) Release_Track'!$G:$G,1,0))),vlookup($A874&amp;$B874,{'5) Release_Track'!$F:$F&amp;'5) Release_Track'!$G:$G,'5) Release_Track'!$H:$H},2,0), or(and(not(isblank($B874)),$B874=$B873,$A874&lt;&gt;$A873),and(not(isblank($A874)),$A874=$A873,$B874&lt;&gt;$B873)),"ID LISTS UNALIGNED",and($A874&lt;&gt;"",countif('5) Release_Track'!$F:$F,$A874)=0),"NO ISRC MATCH in Release_Track",and($B874&lt;&gt;"",countif('5) Release_Track'!$G:$G,$B874)=0),"NO CATALOG ID MATCH in Release_Track",iserror(vlookup($A874&amp;$B874,'5) Release_Track'!$F:$F&amp;'5) Release_Track'!$G:$G,1,0)),"NO ISRC-CATALOG ID pair MATCH in Release_Track" )</f>
        <v/>
      </c>
      <c r="D874" s="143" t="str">
        <f t="array" ref="D874">ifs(and(isblank($A874),isblank($B874)),"", not(iserror(vlookup($A874&amp;$B874,'5) Release_Track'!$F:$F&amp;'5) Release_Track'!$G:$G,1,0))),vlookup($A874&amp;$B874,{'5) Release_Track'!$F:$F&amp;'5) Release_Track'!$G:$G,'5) Release_Track'!$I:$I},2,0), or(and(not(isblank($B874)),$B874=$B873,$A874&lt;&gt;$A873),and(not(isblank($A874)),$A874=$A873,$B874&lt;&gt;$B873)),"ID LISTS UNALIGNED",and($A874&lt;&gt;"",countif('5) Release_Track'!$F:$F,$A874)=0),"NO ISRC MATCH in Release_Track",and($B874&lt;&gt;"",countif('5) Release_Track'!$G:$G,$B874)=0),"NO CATALOG ID MATCH in Release_Track",iserror(vlookup($A874&amp;$B874,'5) Release_Track'!$F:$F&amp;'5) Release_Track'!$G:$G,1,0)),"NO ISRC-CATALOG ID pair MATCH in Release_Track" )</f>
        <v/>
      </c>
      <c r="E874" s="135"/>
      <c r="F874" s="20"/>
      <c r="G874" s="203"/>
      <c r="H874" s="143" t="str">
        <f t="shared" si="1"/>
        <v/>
      </c>
      <c r="I874" s="20"/>
      <c r="J874" s="20"/>
      <c r="K874" s="20"/>
    </row>
    <row r="875">
      <c r="B875" s="116"/>
      <c r="C875" s="143" t="str">
        <f t="array" ref="C875">ifs(and(isblank($A875),isblank($B875)),"", not(iserror(vlookup($A875&amp;$B875,'5) Release_Track'!$F:$F&amp;'5) Release_Track'!$G:$G,1,0))),vlookup($A875&amp;$B875,{'5) Release_Track'!$F:$F&amp;'5) Release_Track'!$G:$G,'5) Release_Track'!$H:$H},2,0), or(and(not(isblank($B875)),$B875=$B874,$A875&lt;&gt;$A874),and(not(isblank($A875)),$A875=$A874,$B875&lt;&gt;$B874)),"ID LISTS UNALIGNED",and($A875&lt;&gt;"",countif('5) Release_Track'!$F:$F,$A875)=0),"NO ISRC MATCH in Release_Track",and($B875&lt;&gt;"",countif('5) Release_Track'!$G:$G,$B875)=0),"NO CATALOG ID MATCH in Release_Track",iserror(vlookup($A875&amp;$B875,'5) Release_Track'!$F:$F&amp;'5) Release_Track'!$G:$G,1,0)),"NO ISRC-CATALOG ID pair MATCH in Release_Track" )</f>
        <v/>
      </c>
      <c r="D875" s="143" t="str">
        <f t="array" ref="D875">ifs(and(isblank($A875),isblank($B875)),"", not(iserror(vlookup($A875&amp;$B875,'5) Release_Track'!$F:$F&amp;'5) Release_Track'!$G:$G,1,0))),vlookup($A875&amp;$B875,{'5) Release_Track'!$F:$F&amp;'5) Release_Track'!$G:$G,'5) Release_Track'!$I:$I},2,0), or(and(not(isblank($B875)),$B875=$B874,$A875&lt;&gt;$A874),and(not(isblank($A875)),$A875=$A874,$B875&lt;&gt;$B874)),"ID LISTS UNALIGNED",and($A875&lt;&gt;"",countif('5) Release_Track'!$F:$F,$A875)=0),"NO ISRC MATCH in Release_Track",and($B875&lt;&gt;"",countif('5) Release_Track'!$G:$G,$B875)=0),"NO CATALOG ID MATCH in Release_Track",iserror(vlookup($A875&amp;$B875,'5) Release_Track'!$F:$F&amp;'5) Release_Track'!$G:$G,1,0)),"NO ISRC-CATALOG ID pair MATCH in Release_Track" )</f>
        <v/>
      </c>
      <c r="E875" s="135"/>
      <c r="F875" s="20"/>
      <c r="G875" s="203"/>
      <c r="H875" s="143" t="str">
        <f t="shared" si="1"/>
        <v/>
      </c>
      <c r="I875" s="20"/>
      <c r="J875" s="20"/>
      <c r="K875" s="20"/>
    </row>
    <row r="876">
      <c r="B876" s="116"/>
      <c r="C876" s="143" t="str">
        <f t="array" ref="C876">ifs(and(isblank($A876),isblank($B876)),"", not(iserror(vlookup($A876&amp;$B876,'5) Release_Track'!$F:$F&amp;'5) Release_Track'!$G:$G,1,0))),vlookup($A876&amp;$B876,{'5) Release_Track'!$F:$F&amp;'5) Release_Track'!$G:$G,'5) Release_Track'!$H:$H},2,0), or(and(not(isblank($B876)),$B876=$B875,$A876&lt;&gt;$A875),and(not(isblank($A876)),$A876=$A875,$B876&lt;&gt;$B875)),"ID LISTS UNALIGNED",and($A876&lt;&gt;"",countif('5) Release_Track'!$F:$F,$A876)=0),"NO ISRC MATCH in Release_Track",and($B876&lt;&gt;"",countif('5) Release_Track'!$G:$G,$B876)=0),"NO CATALOG ID MATCH in Release_Track",iserror(vlookup($A876&amp;$B876,'5) Release_Track'!$F:$F&amp;'5) Release_Track'!$G:$G,1,0)),"NO ISRC-CATALOG ID pair MATCH in Release_Track" )</f>
        <v/>
      </c>
      <c r="D876" s="143" t="str">
        <f t="array" ref="D876">ifs(and(isblank($A876),isblank($B876)),"", not(iserror(vlookup($A876&amp;$B876,'5) Release_Track'!$F:$F&amp;'5) Release_Track'!$G:$G,1,0))),vlookup($A876&amp;$B876,{'5) Release_Track'!$F:$F&amp;'5) Release_Track'!$G:$G,'5) Release_Track'!$I:$I},2,0), or(and(not(isblank($B876)),$B876=$B875,$A876&lt;&gt;$A875),and(not(isblank($A876)),$A876=$A875,$B876&lt;&gt;$B875)),"ID LISTS UNALIGNED",and($A876&lt;&gt;"",countif('5) Release_Track'!$F:$F,$A876)=0),"NO ISRC MATCH in Release_Track",and($B876&lt;&gt;"",countif('5) Release_Track'!$G:$G,$B876)=0),"NO CATALOG ID MATCH in Release_Track",iserror(vlookup($A876&amp;$B876,'5) Release_Track'!$F:$F&amp;'5) Release_Track'!$G:$G,1,0)),"NO ISRC-CATALOG ID pair MATCH in Release_Track" )</f>
        <v/>
      </c>
      <c r="E876" s="135"/>
      <c r="F876" s="20"/>
      <c r="G876" s="203"/>
      <c r="H876" s="143" t="str">
        <f t="shared" si="1"/>
        <v/>
      </c>
      <c r="I876" s="20"/>
      <c r="J876" s="20"/>
      <c r="K876" s="20"/>
    </row>
    <row r="877">
      <c r="B877" s="116"/>
      <c r="C877" s="143" t="str">
        <f t="array" ref="C877">ifs(and(isblank($A877),isblank($B877)),"", not(iserror(vlookup($A877&amp;$B877,'5) Release_Track'!$F:$F&amp;'5) Release_Track'!$G:$G,1,0))),vlookup($A877&amp;$B877,{'5) Release_Track'!$F:$F&amp;'5) Release_Track'!$G:$G,'5) Release_Track'!$H:$H},2,0), or(and(not(isblank($B877)),$B877=$B876,$A877&lt;&gt;$A876),and(not(isblank($A877)),$A877=$A876,$B877&lt;&gt;$B876)),"ID LISTS UNALIGNED",and($A877&lt;&gt;"",countif('5) Release_Track'!$F:$F,$A877)=0),"NO ISRC MATCH in Release_Track",and($B877&lt;&gt;"",countif('5) Release_Track'!$G:$G,$B877)=0),"NO CATALOG ID MATCH in Release_Track",iserror(vlookup($A877&amp;$B877,'5) Release_Track'!$F:$F&amp;'5) Release_Track'!$G:$G,1,0)),"NO ISRC-CATALOG ID pair MATCH in Release_Track" )</f>
        <v/>
      </c>
      <c r="D877" s="143" t="str">
        <f t="array" ref="D877">ifs(and(isblank($A877),isblank($B877)),"", not(iserror(vlookup($A877&amp;$B877,'5) Release_Track'!$F:$F&amp;'5) Release_Track'!$G:$G,1,0))),vlookup($A877&amp;$B877,{'5) Release_Track'!$F:$F&amp;'5) Release_Track'!$G:$G,'5) Release_Track'!$I:$I},2,0), or(and(not(isblank($B877)),$B877=$B876,$A877&lt;&gt;$A876),and(not(isblank($A877)),$A877=$A876,$B877&lt;&gt;$B876)),"ID LISTS UNALIGNED",and($A877&lt;&gt;"",countif('5) Release_Track'!$F:$F,$A877)=0),"NO ISRC MATCH in Release_Track",and($B877&lt;&gt;"",countif('5) Release_Track'!$G:$G,$B877)=0),"NO CATALOG ID MATCH in Release_Track",iserror(vlookup($A877&amp;$B877,'5) Release_Track'!$F:$F&amp;'5) Release_Track'!$G:$G,1,0)),"NO ISRC-CATALOG ID pair MATCH in Release_Track" )</f>
        <v/>
      </c>
      <c r="E877" s="135"/>
      <c r="F877" s="20"/>
      <c r="G877" s="203"/>
      <c r="H877" s="143" t="str">
        <f t="shared" si="1"/>
        <v/>
      </c>
      <c r="I877" s="20"/>
      <c r="J877" s="20"/>
      <c r="K877" s="20"/>
    </row>
    <row r="878">
      <c r="B878" s="116"/>
      <c r="C878" s="143" t="str">
        <f t="array" ref="C878">ifs(and(isblank($A878),isblank($B878)),"", not(iserror(vlookup($A878&amp;$B878,'5) Release_Track'!$F:$F&amp;'5) Release_Track'!$G:$G,1,0))),vlookup($A878&amp;$B878,{'5) Release_Track'!$F:$F&amp;'5) Release_Track'!$G:$G,'5) Release_Track'!$H:$H},2,0), or(and(not(isblank($B878)),$B878=$B877,$A878&lt;&gt;$A877),and(not(isblank($A878)),$A878=$A877,$B878&lt;&gt;$B877)),"ID LISTS UNALIGNED",and($A878&lt;&gt;"",countif('5) Release_Track'!$F:$F,$A878)=0),"NO ISRC MATCH in Release_Track",and($B878&lt;&gt;"",countif('5) Release_Track'!$G:$G,$B878)=0),"NO CATALOG ID MATCH in Release_Track",iserror(vlookup($A878&amp;$B878,'5) Release_Track'!$F:$F&amp;'5) Release_Track'!$G:$G,1,0)),"NO ISRC-CATALOG ID pair MATCH in Release_Track" )</f>
        <v/>
      </c>
      <c r="D878" s="143" t="str">
        <f t="array" ref="D878">ifs(and(isblank($A878),isblank($B878)),"", not(iserror(vlookup($A878&amp;$B878,'5) Release_Track'!$F:$F&amp;'5) Release_Track'!$G:$G,1,0))),vlookup($A878&amp;$B878,{'5) Release_Track'!$F:$F&amp;'5) Release_Track'!$G:$G,'5) Release_Track'!$I:$I},2,0), or(and(not(isblank($B878)),$B878=$B877,$A878&lt;&gt;$A877),and(not(isblank($A878)),$A878=$A877,$B878&lt;&gt;$B877)),"ID LISTS UNALIGNED",and($A878&lt;&gt;"",countif('5) Release_Track'!$F:$F,$A878)=0),"NO ISRC MATCH in Release_Track",and($B878&lt;&gt;"",countif('5) Release_Track'!$G:$G,$B878)=0),"NO CATALOG ID MATCH in Release_Track",iserror(vlookup($A878&amp;$B878,'5) Release_Track'!$F:$F&amp;'5) Release_Track'!$G:$G,1,0)),"NO ISRC-CATALOG ID pair MATCH in Release_Track" )</f>
        <v/>
      </c>
      <c r="E878" s="135"/>
      <c r="F878" s="20"/>
      <c r="G878" s="203"/>
      <c r="H878" s="143" t="str">
        <f t="shared" si="1"/>
        <v/>
      </c>
      <c r="I878" s="20"/>
      <c r="J878" s="20"/>
      <c r="K878" s="20"/>
    </row>
    <row r="879">
      <c r="B879" s="116"/>
      <c r="C879" s="143" t="str">
        <f t="array" ref="C879">ifs(and(isblank($A879),isblank($B879)),"", not(iserror(vlookup($A879&amp;$B879,'5) Release_Track'!$F:$F&amp;'5) Release_Track'!$G:$G,1,0))),vlookup($A879&amp;$B879,{'5) Release_Track'!$F:$F&amp;'5) Release_Track'!$G:$G,'5) Release_Track'!$H:$H},2,0), or(and(not(isblank($B879)),$B879=$B878,$A879&lt;&gt;$A878),and(not(isblank($A879)),$A879=$A878,$B879&lt;&gt;$B878)),"ID LISTS UNALIGNED",and($A879&lt;&gt;"",countif('5) Release_Track'!$F:$F,$A879)=0),"NO ISRC MATCH in Release_Track",and($B879&lt;&gt;"",countif('5) Release_Track'!$G:$G,$B879)=0),"NO CATALOG ID MATCH in Release_Track",iserror(vlookup($A879&amp;$B879,'5) Release_Track'!$F:$F&amp;'5) Release_Track'!$G:$G,1,0)),"NO ISRC-CATALOG ID pair MATCH in Release_Track" )</f>
        <v/>
      </c>
      <c r="D879" s="143" t="str">
        <f t="array" ref="D879">ifs(and(isblank($A879),isblank($B879)),"", not(iserror(vlookup($A879&amp;$B879,'5) Release_Track'!$F:$F&amp;'5) Release_Track'!$G:$G,1,0))),vlookup($A879&amp;$B879,{'5) Release_Track'!$F:$F&amp;'5) Release_Track'!$G:$G,'5) Release_Track'!$I:$I},2,0), or(and(not(isblank($B879)),$B879=$B878,$A879&lt;&gt;$A878),and(not(isblank($A879)),$A879=$A878,$B879&lt;&gt;$B878)),"ID LISTS UNALIGNED",and($A879&lt;&gt;"",countif('5) Release_Track'!$F:$F,$A879)=0),"NO ISRC MATCH in Release_Track",and($B879&lt;&gt;"",countif('5) Release_Track'!$G:$G,$B879)=0),"NO CATALOG ID MATCH in Release_Track",iserror(vlookup($A879&amp;$B879,'5) Release_Track'!$F:$F&amp;'5) Release_Track'!$G:$G,1,0)),"NO ISRC-CATALOG ID pair MATCH in Release_Track" )</f>
        <v/>
      </c>
      <c r="E879" s="135"/>
      <c r="F879" s="20"/>
      <c r="G879" s="203"/>
      <c r="H879" s="143" t="str">
        <f t="shared" si="1"/>
        <v/>
      </c>
      <c r="I879" s="20"/>
      <c r="J879" s="20"/>
      <c r="K879" s="20"/>
    </row>
    <row r="880">
      <c r="B880" s="116"/>
      <c r="C880" s="143" t="str">
        <f t="array" ref="C880">ifs(and(isblank($A880),isblank($B880)),"", not(iserror(vlookup($A880&amp;$B880,'5) Release_Track'!$F:$F&amp;'5) Release_Track'!$G:$G,1,0))),vlookup($A880&amp;$B880,{'5) Release_Track'!$F:$F&amp;'5) Release_Track'!$G:$G,'5) Release_Track'!$H:$H},2,0), or(and(not(isblank($B880)),$B880=$B879,$A880&lt;&gt;$A879),and(not(isblank($A880)),$A880=$A879,$B880&lt;&gt;$B879)),"ID LISTS UNALIGNED",and($A880&lt;&gt;"",countif('5) Release_Track'!$F:$F,$A880)=0),"NO ISRC MATCH in Release_Track",and($B880&lt;&gt;"",countif('5) Release_Track'!$G:$G,$B880)=0),"NO CATALOG ID MATCH in Release_Track",iserror(vlookup($A880&amp;$B880,'5) Release_Track'!$F:$F&amp;'5) Release_Track'!$G:$G,1,0)),"NO ISRC-CATALOG ID pair MATCH in Release_Track" )</f>
        <v/>
      </c>
      <c r="D880" s="143" t="str">
        <f t="array" ref="D880">ifs(and(isblank($A880),isblank($B880)),"", not(iserror(vlookup($A880&amp;$B880,'5) Release_Track'!$F:$F&amp;'5) Release_Track'!$G:$G,1,0))),vlookup($A880&amp;$B880,{'5) Release_Track'!$F:$F&amp;'5) Release_Track'!$G:$G,'5) Release_Track'!$I:$I},2,0), or(and(not(isblank($B880)),$B880=$B879,$A880&lt;&gt;$A879),and(not(isblank($A880)),$A880=$A879,$B880&lt;&gt;$B879)),"ID LISTS UNALIGNED",and($A880&lt;&gt;"",countif('5) Release_Track'!$F:$F,$A880)=0),"NO ISRC MATCH in Release_Track",and($B880&lt;&gt;"",countif('5) Release_Track'!$G:$G,$B880)=0),"NO CATALOG ID MATCH in Release_Track",iserror(vlookup($A880&amp;$B880,'5) Release_Track'!$F:$F&amp;'5) Release_Track'!$G:$G,1,0)),"NO ISRC-CATALOG ID pair MATCH in Release_Track" )</f>
        <v/>
      </c>
      <c r="E880" s="135"/>
      <c r="F880" s="20"/>
      <c r="G880" s="203"/>
      <c r="H880" s="143" t="str">
        <f t="shared" si="1"/>
        <v/>
      </c>
      <c r="I880" s="20"/>
      <c r="J880" s="20"/>
      <c r="K880" s="20"/>
    </row>
    <row r="881">
      <c r="B881" s="116"/>
      <c r="C881" s="143" t="str">
        <f t="array" ref="C881">ifs(and(isblank($A881),isblank($B881)),"", not(iserror(vlookup($A881&amp;$B881,'5) Release_Track'!$F:$F&amp;'5) Release_Track'!$G:$G,1,0))),vlookup($A881&amp;$B881,{'5) Release_Track'!$F:$F&amp;'5) Release_Track'!$G:$G,'5) Release_Track'!$H:$H},2,0), or(and(not(isblank($B881)),$B881=$B880,$A881&lt;&gt;$A880),and(not(isblank($A881)),$A881=$A880,$B881&lt;&gt;$B880)),"ID LISTS UNALIGNED",and($A881&lt;&gt;"",countif('5) Release_Track'!$F:$F,$A881)=0),"NO ISRC MATCH in Release_Track",and($B881&lt;&gt;"",countif('5) Release_Track'!$G:$G,$B881)=0),"NO CATALOG ID MATCH in Release_Track",iserror(vlookup($A881&amp;$B881,'5) Release_Track'!$F:$F&amp;'5) Release_Track'!$G:$G,1,0)),"NO ISRC-CATALOG ID pair MATCH in Release_Track" )</f>
        <v/>
      </c>
      <c r="D881" s="143" t="str">
        <f t="array" ref="D881">ifs(and(isblank($A881),isblank($B881)),"", not(iserror(vlookup($A881&amp;$B881,'5) Release_Track'!$F:$F&amp;'5) Release_Track'!$G:$G,1,0))),vlookup($A881&amp;$B881,{'5) Release_Track'!$F:$F&amp;'5) Release_Track'!$G:$G,'5) Release_Track'!$I:$I},2,0), or(and(not(isblank($B881)),$B881=$B880,$A881&lt;&gt;$A880),and(not(isblank($A881)),$A881=$A880,$B881&lt;&gt;$B880)),"ID LISTS UNALIGNED",and($A881&lt;&gt;"",countif('5) Release_Track'!$F:$F,$A881)=0),"NO ISRC MATCH in Release_Track",and($B881&lt;&gt;"",countif('5) Release_Track'!$G:$G,$B881)=0),"NO CATALOG ID MATCH in Release_Track",iserror(vlookup($A881&amp;$B881,'5) Release_Track'!$F:$F&amp;'5) Release_Track'!$G:$G,1,0)),"NO ISRC-CATALOG ID pair MATCH in Release_Track" )</f>
        <v/>
      </c>
      <c r="E881" s="135"/>
      <c r="F881" s="20"/>
      <c r="G881" s="203"/>
      <c r="H881" s="143" t="str">
        <f t="shared" si="1"/>
        <v/>
      </c>
      <c r="I881" s="20"/>
      <c r="J881" s="20"/>
      <c r="K881" s="20"/>
    </row>
    <row r="882">
      <c r="B882" s="116"/>
      <c r="C882" s="143" t="str">
        <f t="array" ref="C882">ifs(and(isblank($A882),isblank($B882)),"", not(iserror(vlookup($A882&amp;$B882,'5) Release_Track'!$F:$F&amp;'5) Release_Track'!$G:$G,1,0))),vlookup($A882&amp;$B882,{'5) Release_Track'!$F:$F&amp;'5) Release_Track'!$G:$G,'5) Release_Track'!$H:$H},2,0), or(and(not(isblank($B882)),$B882=$B881,$A882&lt;&gt;$A881),and(not(isblank($A882)),$A882=$A881,$B882&lt;&gt;$B881)),"ID LISTS UNALIGNED",and($A882&lt;&gt;"",countif('5) Release_Track'!$F:$F,$A882)=0),"NO ISRC MATCH in Release_Track",and($B882&lt;&gt;"",countif('5) Release_Track'!$G:$G,$B882)=0),"NO CATALOG ID MATCH in Release_Track",iserror(vlookup($A882&amp;$B882,'5) Release_Track'!$F:$F&amp;'5) Release_Track'!$G:$G,1,0)),"NO ISRC-CATALOG ID pair MATCH in Release_Track" )</f>
        <v/>
      </c>
      <c r="D882" s="143" t="str">
        <f t="array" ref="D882">ifs(and(isblank($A882),isblank($B882)),"", not(iserror(vlookup($A882&amp;$B882,'5) Release_Track'!$F:$F&amp;'5) Release_Track'!$G:$G,1,0))),vlookup($A882&amp;$B882,{'5) Release_Track'!$F:$F&amp;'5) Release_Track'!$G:$G,'5) Release_Track'!$I:$I},2,0), or(and(not(isblank($B882)),$B882=$B881,$A882&lt;&gt;$A881),and(not(isblank($A882)),$A882=$A881,$B882&lt;&gt;$B881)),"ID LISTS UNALIGNED",and($A882&lt;&gt;"",countif('5) Release_Track'!$F:$F,$A882)=0),"NO ISRC MATCH in Release_Track",and($B882&lt;&gt;"",countif('5) Release_Track'!$G:$G,$B882)=0),"NO CATALOG ID MATCH in Release_Track",iserror(vlookup($A882&amp;$B882,'5) Release_Track'!$F:$F&amp;'5) Release_Track'!$G:$G,1,0)),"NO ISRC-CATALOG ID pair MATCH in Release_Track" )</f>
        <v/>
      </c>
      <c r="E882" s="135"/>
      <c r="F882" s="20"/>
      <c r="G882" s="203"/>
      <c r="H882" s="143" t="str">
        <f t="shared" si="1"/>
        <v/>
      </c>
      <c r="I882" s="20"/>
      <c r="J882" s="20"/>
      <c r="K882" s="20"/>
    </row>
    <row r="883">
      <c r="B883" s="116"/>
      <c r="C883" s="143" t="str">
        <f t="array" ref="C883">ifs(and(isblank($A883),isblank($B883)),"", not(iserror(vlookup($A883&amp;$B883,'5) Release_Track'!$F:$F&amp;'5) Release_Track'!$G:$G,1,0))),vlookup($A883&amp;$B883,{'5) Release_Track'!$F:$F&amp;'5) Release_Track'!$G:$G,'5) Release_Track'!$H:$H},2,0), or(and(not(isblank($B883)),$B883=$B882,$A883&lt;&gt;$A882),and(not(isblank($A883)),$A883=$A882,$B883&lt;&gt;$B882)),"ID LISTS UNALIGNED",and($A883&lt;&gt;"",countif('5) Release_Track'!$F:$F,$A883)=0),"NO ISRC MATCH in Release_Track",and($B883&lt;&gt;"",countif('5) Release_Track'!$G:$G,$B883)=0),"NO CATALOG ID MATCH in Release_Track",iserror(vlookup($A883&amp;$B883,'5) Release_Track'!$F:$F&amp;'5) Release_Track'!$G:$G,1,0)),"NO ISRC-CATALOG ID pair MATCH in Release_Track" )</f>
        <v/>
      </c>
      <c r="D883" s="143" t="str">
        <f t="array" ref="D883">ifs(and(isblank($A883),isblank($B883)),"", not(iserror(vlookup($A883&amp;$B883,'5) Release_Track'!$F:$F&amp;'5) Release_Track'!$G:$G,1,0))),vlookup($A883&amp;$B883,{'5) Release_Track'!$F:$F&amp;'5) Release_Track'!$G:$G,'5) Release_Track'!$I:$I},2,0), or(and(not(isblank($B883)),$B883=$B882,$A883&lt;&gt;$A882),and(not(isblank($A883)),$A883=$A882,$B883&lt;&gt;$B882)),"ID LISTS UNALIGNED",and($A883&lt;&gt;"",countif('5) Release_Track'!$F:$F,$A883)=0),"NO ISRC MATCH in Release_Track",and($B883&lt;&gt;"",countif('5) Release_Track'!$G:$G,$B883)=0),"NO CATALOG ID MATCH in Release_Track",iserror(vlookup($A883&amp;$B883,'5) Release_Track'!$F:$F&amp;'5) Release_Track'!$G:$G,1,0)),"NO ISRC-CATALOG ID pair MATCH in Release_Track" )</f>
        <v/>
      </c>
      <c r="E883" s="135"/>
      <c r="F883" s="20"/>
      <c r="G883" s="203"/>
      <c r="H883" s="143" t="str">
        <f t="shared" si="1"/>
        <v/>
      </c>
      <c r="I883" s="20"/>
      <c r="J883" s="20"/>
      <c r="K883" s="20"/>
    </row>
    <row r="884">
      <c r="B884" s="116"/>
      <c r="C884" s="143" t="str">
        <f t="array" ref="C884">ifs(and(isblank($A884),isblank($B884)),"", not(iserror(vlookup($A884&amp;$B884,'5) Release_Track'!$F:$F&amp;'5) Release_Track'!$G:$G,1,0))),vlookup($A884&amp;$B884,{'5) Release_Track'!$F:$F&amp;'5) Release_Track'!$G:$G,'5) Release_Track'!$H:$H},2,0), or(and(not(isblank($B884)),$B884=$B883,$A884&lt;&gt;$A883),and(not(isblank($A884)),$A884=$A883,$B884&lt;&gt;$B883)),"ID LISTS UNALIGNED",and($A884&lt;&gt;"",countif('5) Release_Track'!$F:$F,$A884)=0),"NO ISRC MATCH in Release_Track",and($B884&lt;&gt;"",countif('5) Release_Track'!$G:$G,$B884)=0),"NO CATALOG ID MATCH in Release_Track",iserror(vlookup($A884&amp;$B884,'5) Release_Track'!$F:$F&amp;'5) Release_Track'!$G:$G,1,0)),"NO ISRC-CATALOG ID pair MATCH in Release_Track" )</f>
        <v/>
      </c>
      <c r="D884" s="143" t="str">
        <f t="array" ref="D884">ifs(and(isblank($A884),isblank($B884)),"", not(iserror(vlookup($A884&amp;$B884,'5) Release_Track'!$F:$F&amp;'5) Release_Track'!$G:$G,1,0))),vlookup($A884&amp;$B884,{'5) Release_Track'!$F:$F&amp;'5) Release_Track'!$G:$G,'5) Release_Track'!$I:$I},2,0), or(and(not(isblank($B884)),$B884=$B883,$A884&lt;&gt;$A883),and(not(isblank($A884)),$A884=$A883,$B884&lt;&gt;$B883)),"ID LISTS UNALIGNED",and($A884&lt;&gt;"",countif('5) Release_Track'!$F:$F,$A884)=0),"NO ISRC MATCH in Release_Track",and($B884&lt;&gt;"",countif('5) Release_Track'!$G:$G,$B884)=0),"NO CATALOG ID MATCH in Release_Track",iserror(vlookup($A884&amp;$B884,'5) Release_Track'!$F:$F&amp;'5) Release_Track'!$G:$G,1,0)),"NO ISRC-CATALOG ID pair MATCH in Release_Track" )</f>
        <v/>
      </c>
      <c r="E884" s="135"/>
      <c r="F884" s="20"/>
      <c r="G884" s="203"/>
      <c r="H884" s="143" t="str">
        <f t="shared" si="1"/>
        <v/>
      </c>
      <c r="I884" s="20"/>
      <c r="J884" s="20"/>
      <c r="K884" s="20"/>
    </row>
    <row r="885">
      <c r="B885" s="116"/>
      <c r="C885" s="143" t="str">
        <f t="array" ref="C885">ifs(and(isblank($A885),isblank($B885)),"", not(iserror(vlookup($A885&amp;$B885,'5) Release_Track'!$F:$F&amp;'5) Release_Track'!$G:$G,1,0))),vlookup($A885&amp;$B885,{'5) Release_Track'!$F:$F&amp;'5) Release_Track'!$G:$G,'5) Release_Track'!$H:$H},2,0), or(and(not(isblank($B885)),$B885=$B884,$A885&lt;&gt;$A884),and(not(isblank($A885)),$A885=$A884,$B885&lt;&gt;$B884)),"ID LISTS UNALIGNED",and($A885&lt;&gt;"",countif('5) Release_Track'!$F:$F,$A885)=0),"NO ISRC MATCH in Release_Track",and($B885&lt;&gt;"",countif('5) Release_Track'!$G:$G,$B885)=0),"NO CATALOG ID MATCH in Release_Track",iserror(vlookup($A885&amp;$B885,'5) Release_Track'!$F:$F&amp;'5) Release_Track'!$G:$G,1,0)),"NO ISRC-CATALOG ID pair MATCH in Release_Track" )</f>
        <v/>
      </c>
      <c r="D885" s="143" t="str">
        <f t="array" ref="D885">ifs(and(isblank($A885),isblank($B885)),"", not(iserror(vlookup($A885&amp;$B885,'5) Release_Track'!$F:$F&amp;'5) Release_Track'!$G:$G,1,0))),vlookup($A885&amp;$B885,{'5) Release_Track'!$F:$F&amp;'5) Release_Track'!$G:$G,'5) Release_Track'!$I:$I},2,0), or(and(not(isblank($B885)),$B885=$B884,$A885&lt;&gt;$A884),and(not(isblank($A885)),$A885=$A884,$B885&lt;&gt;$B884)),"ID LISTS UNALIGNED",and($A885&lt;&gt;"",countif('5) Release_Track'!$F:$F,$A885)=0),"NO ISRC MATCH in Release_Track",and($B885&lt;&gt;"",countif('5) Release_Track'!$G:$G,$B885)=0),"NO CATALOG ID MATCH in Release_Track",iserror(vlookup($A885&amp;$B885,'5) Release_Track'!$F:$F&amp;'5) Release_Track'!$G:$G,1,0)),"NO ISRC-CATALOG ID pair MATCH in Release_Track" )</f>
        <v/>
      </c>
      <c r="E885" s="135"/>
      <c r="F885" s="20"/>
      <c r="G885" s="203"/>
      <c r="H885" s="143" t="str">
        <f t="shared" si="1"/>
        <v/>
      </c>
      <c r="I885" s="20"/>
      <c r="J885" s="20"/>
      <c r="K885" s="20"/>
    </row>
    <row r="886">
      <c r="B886" s="116"/>
      <c r="C886" s="143" t="str">
        <f t="array" ref="C886">ifs(and(isblank($A886),isblank($B886)),"", not(iserror(vlookup($A886&amp;$B886,'5) Release_Track'!$F:$F&amp;'5) Release_Track'!$G:$G,1,0))),vlookup($A886&amp;$B886,{'5) Release_Track'!$F:$F&amp;'5) Release_Track'!$G:$G,'5) Release_Track'!$H:$H},2,0), or(and(not(isblank($B886)),$B886=$B885,$A886&lt;&gt;$A885),and(not(isblank($A886)),$A886=$A885,$B886&lt;&gt;$B885)),"ID LISTS UNALIGNED",and($A886&lt;&gt;"",countif('5) Release_Track'!$F:$F,$A886)=0),"NO ISRC MATCH in Release_Track",and($B886&lt;&gt;"",countif('5) Release_Track'!$G:$G,$B886)=0),"NO CATALOG ID MATCH in Release_Track",iserror(vlookup($A886&amp;$B886,'5) Release_Track'!$F:$F&amp;'5) Release_Track'!$G:$G,1,0)),"NO ISRC-CATALOG ID pair MATCH in Release_Track" )</f>
        <v/>
      </c>
      <c r="D886" s="143" t="str">
        <f t="array" ref="D886">ifs(and(isblank($A886),isblank($B886)),"", not(iserror(vlookup($A886&amp;$B886,'5) Release_Track'!$F:$F&amp;'5) Release_Track'!$G:$G,1,0))),vlookup($A886&amp;$B886,{'5) Release_Track'!$F:$F&amp;'5) Release_Track'!$G:$G,'5) Release_Track'!$I:$I},2,0), or(and(not(isblank($B886)),$B886=$B885,$A886&lt;&gt;$A885),and(not(isblank($A886)),$A886=$A885,$B886&lt;&gt;$B885)),"ID LISTS UNALIGNED",and($A886&lt;&gt;"",countif('5) Release_Track'!$F:$F,$A886)=0),"NO ISRC MATCH in Release_Track",and($B886&lt;&gt;"",countif('5) Release_Track'!$G:$G,$B886)=0),"NO CATALOG ID MATCH in Release_Track",iserror(vlookup($A886&amp;$B886,'5) Release_Track'!$F:$F&amp;'5) Release_Track'!$G:$G,1,0)),"NO ISRC-CATALOG ID pair MATCH in Release_Track" )</f>
        <v/>
      </c>
      <c r="E886" s="135"/>
      <c r="F886" s="20"/>
      <c r="G886" s="203"/>
      <c r="H886" s="143" t="str">
        <f t="shared" si="1"/>
        <v/>
      </c>
      <c r="I886" s="20"/>
      <c r="J886" s="20"/>
    </row>
    <row r="887">
      <c r="B887" s="116"/>
      <c r="C887" s="143" t="str">
        <f t="array" ref="C887">ifs(and(isblank($A887),isblank($B887)),"", not(iserror(vlookup($A887&amp;$B887,'5) Release_Track'!$F:$F&amp;'5) Release_Track'!$G:$G,1,0))),vlookup($A887&amp;$B887,{'5) Release_Track'!$F:$F&amp;'5) Release_Track'!$G:$G,'5) Release_Track'!$H:$H},2,0), or(and(not(isblank($B887)),$B887=$B886,$A887&lt;&gt;$A886),and(not(isblank($A887)),$A887=$A886,$B887&lt;&gt;$B886)),"ID LISTS UNALIGNED",and($A887&lt;&gt;"",countif('5) Release_Track'!$F:$F,$A887)=0),"NO ISRC MATCH in Release_Track",and($B887&lt;&gt;"",countif('5) Release_Track'!$G:$G,$B887)=0),"NO CATALOG ID MATCH in Release_Track",iserror(vlookup($A887&amp;$B887,'5) Release_Track'!$F:$F&amp;'5) Release_Track'!$G:$G,1,0)),"NO ISRC-CATALOG ID pair MATCH in Release_Track" )</f>
        <v/>
      </c>
      <c r="D887" s="143" t="str">
        <f t="array" ref="D887">ifs(and(isblank($A887),isblank($B887)),"", not(iserror(vlookup($A887&amp;$B887,'5) Release_Track'!$F:$F&amp;'5) Release_Track'!$G:$G,1,0))),vlookup($A887&amp;$B887,{'5) Release_Track'!$F:$F&amp;'5) Release_Track'!$G:$G,'5) Release_Track'!$I:$I},2,0), or(and(not(isblank($B887)),$B887=$B886,$A887&lt;&gt;$A886),and(not(isblank($A887)),$A887=$A886,$B887&lt;&gt;$B886)),"ID LISTS UNALIGNED",and($A887&lt;&gt;"",countif('5) Release_Track'!$F:$F,$A887)=0),"NO ISRC MATCH in Release_Track",and($B887&lt;&gt;"",countif('5) Release_Track'!$G:$G,$B887)=0),"NO CATALOG ID MATCH in Release_Track",iserror(vlookup($A887&amp;$B887,'5) Release_Track'!$F:$F&amp;'5) Release_Track'!$G:$G,1,0)),"NO ISRC-CATALOG ID pair MATCH in Release_Track" )</f>
        <v/>
      </c>
      <c r="E887" s="135"/>
      <c r="F887" s="20"/>
      <c r="G887" s="203"/>
      <c r="H887" s="143" t="str">
        <f t="shared" si="1"/>
        <v/>
      </c>
      <c r="I887" s="20"/>
      <c r="J887" s="20"/>
    </row>
    <row r="888">
      <c r="B888" s="116"/>
      <c r="C888" s="143" t="str">
        <f t="array" ref="C888">ifs(and(isblank($A888),isblank($B888)),"", not(iserror(vlookup($A888&amp;$B888,'5) Release_Track'!$F:$F&amp;'5) Release_Track'!$G:$G,1,0))),vlookup($A888&amp;$B888,{'5) Release_Track'!$F:$F&amp;'5) Release_Track'!$G:$G,'5) Release_Track'!$H:$H},2,0), or(and(not(isblank($B888)),$B888=$B887,$A888&lt;&gt;$A887),and(not(isblank($A888)),$A888=$A887,$B888&lt;&gt;$B887)),"ID LISTS UNALIGNED",and($A888&lt;&gt;"",countif('5) Release_Track'!$F:$F,$A888)=0),"NO ISRC MATCH in Release_Track",and($B888&lt;&gt;"",countif('5) Release_Track'!$G:$G,$B888)=0),"NO CATALOG ID MATCH in Release_Track",iserror(vlookup($A888&amp;$B888,'5) Release_Track'!$F:$F&amp;'5) Release_Track'!$G:$G,1,0)),"NO ISRC-CATALOG ID pair MATCH in Release_Track" )</f>
        <v/>
      </c>
      <c r="D888" s="143" t="str">
        <f t="array" ref="D888">ifs(and(isblank($A888),isblank($B888)),"", not(iserror(vlookup($A888&amp;$B888,'5) Release_Track'!$F:$F&amp;'5) Release_Track'!$G:$G,1,0))),vlookup($A888&amp;$B888,{'5) Release_Track'!$F:$F&amp;'5) Release_Track'!$G:$G,'5) Release_Track'!$I:$I},2,0), or(and(not(isblank($B888)),$B888=$B887,$A888&lt;&gt;$A887),and(not(isblank($A888)),$A888=$A887,$B888&lt;&gt;$B887)),"ID LISTS UNALIGNED",and($A888&lt;&gt;"",countif('5) Release_Track'!$F:$F,$A888)=0),"NO ISRC MATCH in Release_Track",and($B888&lt;&gt;"",countif('5) Release_Track'!$G:$G,$B888)=0),"NO CATALOG ID MATCH in Release_Track",iserror(vlookup($A888&amp;$B888,'5) Release_Track'!$F:$F&amp;'5) Release_Track'!$G:$G,1,0)),"NO ISRC-CATALOG ID pair MATCH in Release_Track" )</f>
        <v/>
      </c>
      <c r="E888" s="135"/>
      <c r="F888" s="20"/>
      <c r="G888" s="203"/>
      <c r="H888" s="143" t="str">
        <f t="shared" si="1"/>
        <v/>
      </c>
      <c r="I888" s="20"/>
      <c r="J888" s="20"/>
    </row>
    <row r="889">
      <c r="B889" s="116"/>
      <c r="C889" s="143" t="str">
        <f t="array" ref="C889">ifs(and(isblank($A889),isblank($B889)),"", not(iserror(vlookup($A889&amp;$B889,'5) Release_Track'!$F:$F&amp;'5) Release_Track'!$G:$G,1,0))),vlookup($A889&amp;$B889,{'5) Release_Track'!$F:$F&amp;'5) Release_Track'!$G:$G,'5) Release_Track'!$H:$H},2,0), or(and(not(isblank($B889)),$B889=$B888,$A889&lt;&gt;$A888),and(not(isblank($A889)),$A889=$A888,$B889&lt;&gt;$B888)),"ID LISTS UNALIGNED",and($A889&lt;&gt;"",countif('5) Release_Track'!$F:$F,$A889)=0),"NO ISRC MATCH in Release_Track",and($B889&lt;&gt;"",countif('5) Release_Track'!$G:$G,$B889)=0),"NO CATALOG ID MATCH in Release_Track",iserror(vlookup($A889&amp;$B889,'5) Release_Track'!$F:$F&amp;'5) Release_Track'!$G:$G,1,0)),"NO ISRC-CATALOG ID pair MATCH in Release_Track" )</f>
        <v/>
      </c>
      <c r="D889" s="143" t="str">
        <f t="array" ref="D889">ifs(and(isblank($A889),isblank($B889)),"", not(iserror(vlookup($A889&amp;$B889,'5) Release_Track'!$F:$F&amp;'5) Release_Track'!$G:$G,1,0))),vlookup($A889&amp;$B889,{'5) Release_Track'!$F:$F&amp;'5) Release_Track'!$G:$G,'5) Release_Track'!$I:$I},2,0), or(and(not(isblank($B889)),$B889=$B888,$A889&lt;&gt;$A888),and(not(isblank($A889)),$A889=$A888,$B889&lt;&gt;$B888)),"ID LISTS UNALIGNED",and($A889&lt;&gt;"",countif('5) Release_Track'!$F:$F,$A889)=0),"NO ISRC MATCH in Release_Track",and($B889&lt;&gt;"",countif('5) Release_Track'!$G:$G,$B889)=0),"NO CATALOG ID MATCH in Release_Track",iserror(vlookup($A889&amp;$B889,'5) Release_Track'!$F:$F&amp;'5) Release_Track'!$G:$G,1,0)),"NO ISRC-CATALOG ID pair MATCH in Release_Track" )</f>
        <v/>
      </c>
      <c r="E889" s="135"/>
      <c r="F889" s="20"/>
      <c r="G889" s="203"/>
      <c r="H889" s="143" t="str">
        <f t="shared" si="1"/>
        <v/>
      </c>
      <c r="I889" s="20"/>
      <c r="J889" s="20"/>
    </row>
    <row r="890">
      <c r="B890" s="116"/>
      <c r="C890" s="143" t="str">
        <f t="array" ref="C890">ifs(and(isblank($A890),isblank($B890)),"", not(iserror(vlookup($A890&amp;$B890,'5) Release_Track'!$F:$F&amp;'5) Release_Track'!$G:$G,1,0))),vlookup($A890&amp;$B890,{'5) Release_Track'!$F:$F&amp;'5) Release_Track'!$G:$G,'5) Release_Track'!$H:$H},2,0), or(and(not(isblank($B890)),$B890=$B889,$A890&lt;&gt;$A889),and(not(isblank($A890)),$A890=$A889,$B890&lt;&gt;$B889)),"ID LISTS UNALIGNED",and($A890&lt;&gt;"",countif('5) Release_Track'!$F:$F,$A890)=0),"NO ISRC MATCH in Release_Track",and($B890&lt;&gt;"",countif('5) Release_Track'!$G:$G,$B890)=0),"NO CATALOG ID MATCH in Release_Track",iserror(vlookup($A890&amp;$B890,'5) Release_Track'!$F:$F&amp;'5) Release_Track'!$G:$G,1,0)),"NO ISRC-CATALOG ID pair MATCH in Release_Track" )</f>
        <v/>
      </c>
      <c r="D890" s="143" t="str">
        <f t="array" ref="D890">ifs(and(isblank($A890),isblank($B890)),"", not(iserror(vlookup($A890&amp;$B890,'5) Release_Track'!$F:$F&amp;'5) Release_Track'!$G:$G,1,0))),vlookup($A890&amp;$B890,{'5) Release_Track'!$F:$F&amp;'5) Release_Track'!$G:$G,'5) Release_Track'!$I:$I},2,0), or(and(not(isblank($B890)),$B890=$B889,$A890&lt;&gt;$A889),and(not(isblank($A890)),$A890=$A889,$B890&lt;&gt;$B889)),"ID LISTS UNALIGNED",and($A890&lt;&gt;"",countif('5) Release_Track'!$F:$F,$A890)=0),"NO ISRC MATCH in Release_Track",and($B890&lt;&gt;"",countif('5) Release_Track'!$G:$G,$B890)=0),"NO CATALOG ID MATCH in Release_Track",iserror(vlookup($A890&amp;$B890,'5) Release_Track'!$F:$F&amp;'5) Release_Track'!$G:$G,1,0)),"NO ISRC-CATALOG ID pair MATCH in Release_Track" )</f>
        <v/>
      </c>
      <c r="E890" s="135"/>
      <c r="F890" s="20"/>
      <c r="G890" s="203"/>
      <c r="H890" s="143" t="str">
        <f t="shared" si="1"/>
        <v/>
      </c>
      <c r="I890" s="20"/>
      <c r="J890" s="20"/>
    </row>
    <row r="891">
      <c r="B891" s="116"/>
      <c r="C891" s="143" t="str">
        <f t="array" ref="C891">ifs(and(isblank($A891),isblank($B891)),"", not(iserror(vlookup($A891&amp;$B891,'5) Release_Track'!$F:$F&amp;'5) Release_Track'!$G:$G,1,0))),vlookup($A891&amp;$B891,{'5) Release_Track'!$F:$F&amp;'5) Release_Track'!$G:$G,'5) Release_Track'!$H:$H},2,0), or(and(not(isblank($B891)),$B891=$B890,$A891&lt;&gt;$A890),and(not(isblank($A891)),$A891=$A890,$B891&lt;&gt;$B890)),"ID LISTS UNALIGNED",and($A891&lt;&gt;"",countif('5) Release_Track'!$F:$F,$A891)=0),"NO ISRC MATCH in Release_Track",and($B891&lt;&gt;"",countif('5) Release_Track'!$G:$G,$B891)=0),"NO CATALOG ID MATCH in Release_Track",iserror(vlookup($A891&amp;$B891,'5) Release_Track'!$F:$F&amp;'5) Release_Track'!$G:$G,1,0)),"NO ISRC-CATALOG ID pair MATCH in Release_Track" )</f>
        <v/>
      </c>
      <c r="D891" s="143" t="str">
        <f t="array" ref="D891">ifs(and(isblank($A891),isblank($B891)),"", not(iserror(vlookup($A891&amp;$B891,'5) Release_Track'!$F:$F&amp;'5) Release_Track'!$G:$G,1,0))),vlookup($A891&amp;$B891,{'5) Release_Track'!$F:$F&amp;'5) Release_Track'!$G:$G,'5) Release_Track'!$I:$I},2,0), or(and(not(isblank($B891)),$B891=$B890,$A891&lt;&gt;$A890),and(not(isblank($A891)),$A891=$A890,$B891&lt;&gt;$B890)),"ID LISTS UNALIGNED",and($A891&lt;&gt;"",countif('5) Release_Track'!$F:$F,$A891)=0),"NO ISRC MATCH in Release_Track",and($B891&lt;&gt;"",countif('5) Release_Track'!$G:$G,$B891)=0),"NO CATALOG ID MATCH in Release_Track",iserror(vlookup($A891&amp;$B891,'5) Release_Track'!$F:$F&amp;'5) Release_Track'!$G:$G,1,0)),"NO ISRC-CATALOG ID pair MATCH in Release_Track" )</f>
        <v/>
      </c>
      <c r="E891" s="135"/>
      <c r="F891" s="20"/>
      <c r="G891" s="203"/>
      <c r="H891" s="143" t="str">
        <f t="shared" si="1"/>
        <v/>
      </c>
      <c r="I891" s="20"/>
      <c r="J891" s="20"/>
    </row>
    <row r="892">
      <c r="B892" s="116"/>
      <c r="C892" s="143" t="str">
        <f t="array" ref="C892">ifs(and(isblank($A892),isblank($B892)),"", not(iserror(vlookup($A892&amp;$B892,'5) Release_Track'!$F:$F&amp;'5) Release_Track'!$G:$G,1,0))),vlookup($A892&amp;$B892,{'5) Release_Track'!$F:$F&amp;'5) Release_Track'!$G:$G,'5) Release_Track'!$H:$H},2,0), or(and(not(isblank($B892)),$B892=$B891,$A892&lt;&gt;$A891),and(not(isblank($A892)),$A892=$A891,$B892&lt;&gt;$B891)),"ID LISTS UNALIGNED",and($A892&lt;&gt;"",countif('5) Release_Track'!$F:$F,$A892)=0),"NO ISRC MATCH in Release_Track",and($B892&lt;&gt;"",countif('5) Release_Track'!$G:$G,$B892)=0),"NO CATALOG ID MATCH in Release_Track",iserror(vlookup($A892&amp;$B892,'5) Release_Track'!$F:$F&amp;'5) Release_Track'!$G:$G,1,0)),"NO ISRC-CATALOG ID pair MATCH in Release_Track" )</f>
        <v/>
      </c>
      <c r="D892" s="143" t="str">
        <f t="array" ref="D892">ifs(and(isblank($A892),isblank($B892)),"", not(iserror(vlookup($A892&amp;$B892,'5) Release_Track'!$F:$F&amp;'5) Release_Track'!$G:$G,1,0))),vlookup($A892&amp;$B892,{'5) Release_Track'!$F:$F&amp;'5) Release_Track'!$G:$G,'5) Release_Track'!$I:$I},2,0), or(and(not(isblank($B892)),$B892=$B891,$A892&lt;&gt;$A891),and(not(isblank($A892)),$A892=$A891,$B892&lt;&gt;$B891)),"ID LISTS UNALIGNED",and($A892&lt;&gt;"",countif('5) Release_Track'!$F:$F,$A892)=0),"NO ISRC MATCH in Release_Track",and($B892&lt;&gt;"",countif('5) Release_Track'!$G:$G,$B892)=0),"NO CATALOG ID MATCH in Release_Track",iserror(vlookup($A892&amp;$B892,'5) Release_Track'!$F:$F&amp;'5) Release_Track'!$G:$G,1,0)),"NO ISRC-CATALOG ID pair MATCH in Release_Track" )</f>
        <v/>
      </c>
      <c r="E892" s="135"/>
      <c r="F892" s="20"/>
      <c r="G892" s="203"/>
      <c r="H892" s="143" t="str">
        <f t="shared" si="1"/>
        <v/>
      </c>
      <c r="I892" s="20"/>
      <c r="J892" s="20"/>
    </row>
    <row r="893">
      <c r="B893" s="116"/>
      <c r="C893" s="143" t="str">
        <f t="array" ref="C893">ifs(and(isblank($A893),isblank($B893)),"", not(iserror(vlookup($A893&amp;$B893,'5) Release_Track'!$F:$F&amp;'5) Release_Track'!$G:$G,1,0))),vlookup($A893&amp;$B893,{'5) Release_Track'!$F:$F&amp;'5) Release_Track'!$G:$G,'5) Release_Track'!$H:$H},2,0), or(and(not(isblank($B893)),$B893=$B892,$A893&lt;&gt;$A892),and(not(isblank($A893)),$A893=$A892,$B893&lt;&gt;$B892)),"ID LISTS UNALIGNED",and($A893&lt;&gt;"",countif('5) Release_Track'!$F:$F,$A893)=0),"NO ISRC MATCH in Release_Track",and($B893&lt;&gt;"",countif('5) Release_Track'!$G:$G,$B893)=0),"NO CATALOG ID MATCH in Release_Track",iserror(vlookup($A893&amp;$B893,'5) Release_Track'!$F:$F&amp;'5) Release_Track'!$G:$G,1,0)),"NO ISRC-CATALOG ID pair MATCH in Release_Track" )</f>
        <v/>
      </c>
      <c r="D893" s="143" t="str">
        <f t="array" ref="D893">ifs(and(isblank($A893),isblank($B893)),"", not(iserror(vlookup($A893&amp;$B893,'5) Release_Track'!$F:$F&amp;'5) Release_Track'!$G:$G,1,0))),vlookup($A893&amp;$B893,{'5) Release_Track'!$F:$F&amp;'5) Release_Track'!$G:$G,'5) Release_Track'!$I:$I},2,0), or(and(not(isblank($B893)),$B893=$B892,$A893&lt;&gt;$A892),and(not(isblank($A893)),$A893=$A892,$B893&lt;&gt;$B892)),"ID LISTS UNALIGNED",and($A893&lt;&gt;"",countif('5) Release_Track'!$F:$F,$A893)=0),"NO ISRC MATCH in Release_Track",and($B893&lt;&gt;"",countif('5) Release_Track'!$G:$G,$B893)=0),"NO CATALOG ID MATCH in Release_Track",iserror(vlookup($A893&amp;$B893,'5) Release_Track'!$F:$F&amp;'5) Release_Track'!$G:$G,1,0)),"NO ISRC-CATALOG ID pair MATCH in Release_Track" )</f>
        <v/>
      </c>
      <c r="E893" s="135"/>
      <c r="F893" s="20"/>
      <c r="G893" s="203"/>
      <c r="H893" s="143" t="str">
        <f t="shared" si="1"/>
        <v/>
      </c>
      <c r="I893" s="20"/>
      <c r="J893" s="20"/>
    </row>
    <row r="894">
      <c r="B894" s="116"/>
      <c r="C894" s="143" t="str">
        <f t="array" ref="C894">ifs(and(isblank($A894),isblank($B894)),"", not(iserror(vlookup($A894&amp;$B894,'5) Release_Track'!$F:$F&amp;'5) Release_Track'!$G:$G,1,0))),vlookup($A894&amp;$B894,{'5) Release_Track'!$F:$F&amp;'5) Release_Track'!$G:$G,'5) Release_Track'!$H:$H},2,0), or(and(not(isblank($B894)),$B894=$B893,$A894&lt;&gt;$A893),and(not(isblank($A894)),$A894=$A893,$B894&lt;&gt;$B893)),"ID LISTS UNALIGNED",and($A894&lt;&gt;"",countif('5) Release_Track'!$F:$F,$A894)=0),"NO ISRC MATCH in Release_Track",and($B894&lt;&gt;"",countif('5) Release_Track'!$G:$G,$B894)=0),"NO CATALOG ID MATCH in Release_Track",iserror(vlookup($A894&amp;$B894,'5) Release_Track'!$F:$F&amp;'5) Release_Track'!$G:$G,1,0)),"NO ISRC-CATALOG ID pair MATCH in Release_Track" )</f>
        <v/>
      </c>
      <c r="D894" s="143" t="str">
        <f t="array" ref="D894">ifs(and(isblank($A894),isblank($B894)),"", not(iserror(vlookup($A894&amp;$B894,'5) Release_Track'!$F:$F&amp;'5) Release_Track'!$G:$G,1,0))),vlookup($A894&amp;$B894,{'5) Release_Track'!$F:$F&amp;'5) Release_Track'!$G:$G,'5) Release_Track'!$I:$I},2,0), or(and(not(isblank($B894)),$B894=$B893,$A894&lt;&gt;$A893),and(not(isblank($A894)),$A894=$A893,$B894&lt;&gt;$B893)),"ID LISTS UNALIGNED",and($A894&lt;&gt;"",countif('5) Release_Track'!$F:$F,$A894)=0),"NO ISRC MATCH in Release_Track",and($B894&lt;&gt;"",countif('5) Release_Track'!$G:$G,$B894)=0),"NO CATALOG ID MATCH in Release_Track",iserror(vlookup($A894&amp;$B894,'5) Release_Track'!$F:$F&amp;'5) Release_Track'!$G:$G,1,0)),"NO ISRC-CATALOG ID pair MATCH in Release_Track" )</f>
        <v/>
      </c>
      <c r="E894" s="135"/>
      <c r="F894" s="20"/>
      <c r="G894" s="203"/>
      <c r="H894" s="143" t="str">
        <f t="shared" si="1"/>
        <v/>
      </c>
      <c r="I894" s="20"/>
      <c r="J894" s="20"/>
    </row>
    <row r="895">
      <c r="B895" s="116"/>
      <c r="C895" s="143" t="str">
        <f t="array" ref="C895">ifs(and(isblank($A895),isblank($B895)),"", not(iserror(vlookup($A895&amp;$B895,'5) Release_Track'!$F:$F&amp;'5) Release_Track'!$G:$G,1,0))),vlookup($A895&amp;$B895,{'5) Release_Track'!$F:$F&amp;'5) Release_Track'!$G:$G,'5) Release_Track'!$H:$H},2,0), or(and(not(isblank($B895)),$B895=$B894,$A895&lt;&gt;$A894),and(not(isblank($A895)),$A895=$A894,$B895&lt;&gt;$B894)),"ID LISTS UNALIGNED",and($A895&lt;&gt;"",countif('5) Release_Track'!$F:$F,$A895)=0),"NO ISRC MATCH in Release_Track",and($B895&lt;&gt;"",countif('5) Release_Track'!$G:$G,$B895)=0),"NO CATALOG ID MATCH in Release_Track",iserror(vlookup($A895&amp;$B895,'5) Release_Track'!$F:$F&amp;'5) Release_Track'!$G:$G,1,0)),"NO ISRC-CATALOG ID pair MATCH in Release_Track" )</f>
        <v/>
      </c>
      <c r="D895" s="143" t="str">
        <f t="array" ref="D895">ifs(and(isblank($A895),isblank($B895)),"", not(iserror(vlookup($A895&amp;$B895,'5) Release_Track'!$F:$F&amp;'5) Release_Track'!$G:$G,1,0))),vlookup($A895&amp;$B895,{'5) Release_Track'!$F:$F&amp;'5) Release_Track'!$G:$G,'5) Release_Track'!$I:$I},2,0), or(and(not(isblank($B895)),$B895=$B894,$A895&lt;&gt;$A894),and(not(isblank($A895)),$A895=$A894,$B895&lt;&gt;$B894)),"ID LISTS UNALIGNED",and($A895&lt;&gt;"",countif('5) Release_Track'!$F:$F,$A895)=0),"NO ISRC MATCH in Release_Track",and($B895&lt;&gt;"",countif('5) Release_Track'!$G:$G,$B895)=0),"NO CATALOG ID MATCH in Release_Track",iserror(vlookup($A895&amp;$B895,'5) Release_Track'!$F:$F&amp;'5) Release_Track'!$G:$G,1,0)),"NO ISRC-CATALOG ID pair MATCH in Release_Track" )</f>
        <v/>
      </c>
      <c r="E895" s="135"/>
      <c r="F895" s="20"/>
      <c r="G895" s="203"/>
      <c r="H895" s="143" t="str">
        <f t="shared" si="1"/>
        <v/>
      </c>
      <c r="I895" s="20"/>
      <c r="J895" s="20"/>
    </row>
    <row r="896">
      <c r="B896" s="116"/>
      <c r="C896" s="143" t="str">
        <f t="array" ref="C896">ifs(and(isblank($A896),isblank($B896)),"", not(iserror(vlookup($A896&amp;$B896,'5) Release_Track'!$F:$F&amp;'5) Release_Track'!$G:$G,1,0))),vlookup($A896&amp;$B896,{'5) Release_Track'!$F:$F&amp;'5) Release_Track'!$G:$G,'5) Release_Track'!$H:$H},2,0), or(and(not(isblank($B896)),$B896=$B895,$A896&lt;&gt;$A895),and(not(isblank($A896)),$A896=$A895,$B896&lt;&gt;$B895)),"ID LISTS UNALIGNED",and($A896&lt;&gt;"",countif('5) Release_Track'!$F:$F,$A896)=0),"NO ISRC MATCH in Release_Track",and($B896&lt;&gt;"",countif('5) Release_Track'!$G:$G,$B896)=0),"NO CATALOG ID MATCH in Release_Track",iserror(vlookup($A896&amp;$B896,'5) Release_Track'!$F:$F&amp;'5) Release_Track'!$G:$G,1,0)),"NO ISRC-CATALOG ID pair MATCH in Release_Track" )</f>
        <v/>
      </c>
      <c r="D896" s="143" t="str">
        <f t="array" ref="D896">ifs(and(isblank($A896),isblank($B896)),"", not(iserror(vlookup($A896&amp;$B896,'5) Release_Track'!$F:$F&amp;'5) Release_Track'!$G:$G,1,0))),vlookup($A896&amp;$B896,{'5) Release_Track'!$F:$F&amp;'5) Release_Track'!$G:$G,'5) Release_Track'!$I:$I},2,0), or(and(not(isblank($B896)),$B896=$B895,$A896&lt;&gt;$A895),and(not(isblank($A896)),$A896=$A895,$B896&lt;&gt;$B895)),"ID LISTS UNALIGNED",and($A896&lt;&gt;"",countif('5) Release_Track'!$F:$F,$A896)=0),"NO ISRC MATCH in Release_Track",and($B896&lt;&gt;"",countif('5) Release_Track'!$G:$G,$B896)=0),"NO CATALOG ID MATCH in Release_Track",iserror(vlookup($A896&amp;$B896,'5) Release_Track'!$F:$F&amp;'5) Release_Track'!$G:$G,1,0)),"NO ISRC-CATALOG ID pair MATCH in Release_Track" )</f>
        <v/>
      </c>
      <c r="E896" s="135"/>
      <c r="F896" s="20"/>
      <c r="G896" s="203"/>
      <c r="H896" s="143" t="str">
        <f t="shared" si="1"/>
        <v/>
      </c>
      <c r="I896" s="20"/>
      <c r="J896" s="20"/>
    </row>
    <row r="897">
      <c r="B897" s="116"/>
      <c r="C897" s="143" t="str">
        <f t="array" ref="C897">ifs(and(isblank($A897),isblank($B897)),"", not(iserror(vlookup($A897&amp;$B897,'5) Release_Track'!$F:$F&amp;'5) Release_Track'!$G:$G,1,0))),vlookup($A897&amp;$B897,{'5) Release_Track'!$F:$F&amp;'5) Release_Track'!$G:$G,'5) Release_Track'!$H:$H},2,0), or(and(not(isblank($B897)),$B897=$B896,$A897&lt;&gt;$A896),and(not(isblank($A897)),$A897=$A896,$B897&lt;&gt;$B896)),"ID LISTS UNALIGNED",and($A897&lt;&gt;"",countif('5) Release_Track'!$F:$F,$A897)=0),"NO ISRC MATCH in Release_Track",and($B897&lt;&gt;"",countif('5) Release_Track'!$G:$G,$B897)=0),"NO CATALOG ID MATCH in Release_Track",iserror(vlookup($A897&amp;$B897,'5) Release_Track'!$F:$F&amp;'5) Release_Track'!$G:$G,1,0)),"NO ISRC-CATALOG ID pair MATCH in Release_Track" )</f>
        <v/>
      </c>
      <c r="D897" s="143" t="str">
        <f t="array" ref="D897">ifs(and(isblank($A897),isblank($B897)),"", not(iserror(vlookup($A897&amp;$B897,'5) Release_Track'!$F:$F&amp;'5) Release_Track'!$G:$G,1,0))),vlookup($A897&amp;$B897,{'5) Release_Track'!$F:$F&amp;'5) Release_Track'!$G:$G,'5) Release_Track'!$I:$I},2,0), or(and(not(isblank($B897)),$B897=$B896,$A897&lt;&gt;$A896),and(not(isblank($A897)),$A897=$A896,$B897&lt;&gt;$B896)),"ID LISTS UNALIGNED",and($A897&lt;&gt;"",countif('5) Release_Track'!$F:$F,$A897)=0),"NO ISRC MATCH in Release_Track",and($B897&lt;&gt;"",countif('5) Release_Track'!$G:$G,$B897)=0),"NO CATALOG ID MATCH in Release_Track",iserror(vlookup($A897&amp;$B897,'5) Release_Track'!$F:$F&amp;'5) Release_Track'!$G:$G,1,0)),"NO ISRC-CATALOG ID pair MATCH in Release_Track" )</f>
        <v/>
      </c>
      <c r="E897" s="135"/>
      <c r="F897" s="20"/>
      <c r="G897" s="203"/>
      <c r="H897" s="143" t="str">
        <f t="shared" si="1"/>
        <v/>
      </c>
      <c r="I897" s="20"/>
      <c r="J897" s="20"/>
    </row>
    <row r="898">
      <c r="B898" s="116"/>
      <c r="C898" s="143" t="str">
        <f t="array" ref="C898">ifs(and(isblank($A898),isblank($B898)),"", not(iserror(vlookup($A898&amp;$B898,'5) Release_Track'!$F:$F&amp;'5) Release_Track'!$G:$G,1,0))),vlookup($A898&amp;$B898,{'5) Release_Track'!$F:$F&amp;'5) Release_Track'!$G:$G,'5) Release_Track'!$H:$H},2,0), or(and(not(isblank($B898)),$B898=$B897,$A898&lt;&gt;$A897),and(not(isblank($A898)),$A898=$A897,$B898&lt;&gt;$B897)),"ID LISTS UNALIGNED",and($A898&lt;&gt;"",countif('5) Release_Track'!$F:$F,$A898)=0),"NO ISRC MATCH in Release_Track",and($B898&lt;&gt;"",countif('5) Release_Track'!$G:$G,$B898)=0),"NO CATALOG ID MATCH in Release_Track",iserror(vlookup($A898&amp;$B898,'5) Release_Track'!$F:$F&amp;'5) Release_Track'!$G:$G,1,0)),"NO ISRC-CATALOG ID pair MATCH in Release_Track" )</f>
        <v/>
      </c>
      <c r="D898" s="143" t="str">
        <f t="array" ref="D898">ifs(and(isblank($A898),isblank($B898)),"", not(iserror(vlookup($A898&amp;$B898,'5) Release_Track'!$F:$F&amp;'5) Release_Track'!$G:$G,1,0))),vlookup($A898&amp;$B898,{'5) Release_Track'!$F:$F&amp;'5) Release_Track'!$G:$G,'5) Release_Track'!$I:$I},2,0), or(and(not(isblank($B898)),$B898=$B897,$A898&lt;&gt;$A897),and(not(isblank($A898)),$A898=$A897,$B898&lt;&gt;$B897)),"ID LISTS UNALIGNED",and($A898&lt;&gt;"",countif('5) Release_Track'!$F:$F,$A898)=0),"NO ISRC MATCH in Release_Track",and($B898&lt;&gt;"",countif('5) Release_Track'!$G:$G,$B898)=0),"NO CATALOG ID MATCH in Release_Track",iserror(vlookup($A898&amp;$B898,'5) Release_Track'!$F:$F&amp;'5) Release_Track'!$G:$G,1,0)),"NO ISRC-CATALOG ID pair MATCH in Release_Track" )</f>
        <v/>
      </c>
      <c r="E898" s="135"/>
      <c r="F898" s="20"/>
      <c r="G898" s="203"/>
      <c r="H898" s="143" t="str">
        <f t="shared" si="1"/>
        <v/>
      </c>
      <c r="I898" s="20"/>
      <c r="J898" s="20"/>
    </row>
    <row r="899">
      <c r="B899" s="116"/>
      <c r="C899" s="143" t="str">
        <f t="array" ref="C899">ifs(and(isblank($A899),isblank($B899)),"", not(iserror(vlookup($A899&amp;$B899,'5) Release_Track'!$F:$F&amp;'5) Release_Track'!$G:$G,1,0))),vlookup($A899&amp;$B899,{'5) Release_Track'!$F:$F&amp;'5) Release_Track'!$G:$G,'5) Release_Track'!$H:$H},2,0), or(and(not(isblank($B899)),$B899=$B898,$A899&lt;&gt;$A898),and(not(isblank($A899)),$A899=$A898,$B899&lt;&gt;$B898)),"ID LISTS UNALIGNED",and($A899&lt;&gt;"",countif('5) Release_Track'!$F:$F,$A899)=0),"NO ISRC MATCH in Release_Track",and($B899&lt;&gt;"",countif('5) Release_Track'!$G:$G,$B899)=0),"NO CATALOG ID MATCH in Release_Track",iserror(vlookup($A899&amp;$B899,'5) Release_Track'!$F:$F&amp;'5) Release_Track'!$G:$G,1,0)),"NO ISRC-CATALOG ID pair MATCH in Release_Track" )</f>
        <v/>
      </c>
      <c r="D899" s="143" t="str">
        <f t="array" ref="D899">ifs(and(isblank($A899),isblank($B899)),"", not(iserror(vlookup($A899&amp;$B899,'5) Release_Track'!$F:$F&amp;'5) Release_Track'!$G:$G,1,0))),vlookup($A899&amp;$B899,{'5) Release_Track'!$F:$F&amp;'5) Release_Track'!$G:$G,'5) Release_Track'!$I:$I},2,0), or(and(not(isblank($B899)),$B899=$B898,$A899&lt;&gt;$A898),and(not(isblank($A899)),$A899=$A898,$B899&lt;&gt;$B898)),"ID LISTS UNALIGNED",and($A899&lt;&gt;"",countif('5) Release_Track'!$F:$F,$A899)=0),"NO ISRC MATCH in Release_Track",and($B899&lt;&gt;"",countif('5) Release_Track'!$G:$G,$B899)=0),"NO CATALOG ID MATCH in Release_Track",iserror(vlookup($A899&amp;$B899,'5) Release_Track'!$F:$F&amp;'5) Release_Track'!$G:$G,1,0)),"NO ISRC-CATALOG ID pair MATCH in Release_Track" )</f>
        <v/>
      </c>
      <c r="E899" s="135"/>
      <c r="F899" s="20"/>
      <c r="G899" s="203"/>
      <c r="H899" s="143" t="str">
        <f t="shared" si="1"/>
        <v/>
      </c>
      <c r="I899" s="20"/>
      <c r="J899" s="20"/>
    </row>
    <row r="900">
      <c r="B900" s="116"/>
      <c r="C900" s="143" t="str">
        <f t="array" ref="C900">ifs(and(isblank($A900),isblank($B900)),"", not(iserror(vlookup($A900&amp;$B900,'5) Release_Track'!$F:$F&amp;'5) Release_Track'!$G:$G,1,0))),vlookup($A900&amp;$B900,{'5) Release_Track'!$F:$F&amp;'5) Release_Track'!$G:$G,'5) Release_Track'!$H:$H},2,0), or(and(not(isblank($B900)),$B900=$B899,$A900&lt;&gt;$A899),and(not(isblank($A900)),$A900=$A899,$B900&lt;&gt;$B899)),"ID LISTS UNALIGNED",and($A900&lt;&gt;"",countif('5) Release_Track'!$F:$F,$A900)=0),"NO ISRC MATCH in Release_Track",and($B900&lt;&gt;"",countif('5) Release_Track'!$G:$G,$B900)=0),"NO CATALOG ID MATCH in Release_Track",iserror(vlookup($A900&amp;$B900,'5) Release_Track'!$F:$F&amp;'5) Release_Track'!$G:$G,1,0)),"NO ISRC-CATALOG ID pair MATCH in Release_Track" )</f>
        <v/>
      </c>
      <c r="D900" s="143" t="str">
        <f t="array" ref="D900">ifs(and(isblank($A900),isblank($B900)),"", not(iserror(vlookup($A900&amp;$B900,'5) Release_Track'!$F:$F&amp;'5) Release_Track'!$G:$G,1,0))),vlookup($A900&amp;$B900,{'5) Release_Track'!$F:$F&amp;'5) Release_Track'!$G:$G,'5) Release_Track'!$I:$I},2,0), or(and(not(isblank($B900)),$B900=$B899,$A900&lt;&gt;$A899),and(not(isblank($A900)),$A900=$A899,$B900&lt;&gt;$B899)),"ID LISTS UNALIGNED",and($A900&lt;&gt;"",countif('5) Release_Track'!$F:$F,$A900)=0),"NO ISRC MATCH in Release_Track",and($B900&lt;&gt;"",countif('5) Release_Track'!$G:$G,$B900)=0),"NO CATALOG ID MATCH in Release_Track",iserror(vlookup($A900&amp;$B900,'5) Release_Track'!$F:$F&amp;'5) Release_Track'!$G:$G,1,0)),"NO ISRC-CATALOG ID pair MATCH in Release_Track" )</f>
        <v/>
      </c>
      <c r="E900" s="135"/>
      <c r="F900" s="20"/>
      <c r="G900" s="203"/>
      <c r="H900" s="143" t="str">
        <f t="shared" si="1"/>
        <v/>
      </c>
      <c r="I900" s="20"/>
      <c r="J900" s="20"/>
    </row>
    <row r="901">
      <c r="B901" s="116"/>
      <c r="C901" s="143" t="str">
        <f t="array" ref="C901">ifs(and(isblank($A901),isblank($B901)),"", not(iserror(vlookup($A901&amp;$B901,'5) Release_Track'!$F:$F&amp;'5) Release_Track'!$G:$G,1,0))),vlookup($A901&amp;$B901,{'5) Release_Track'!$F:$F&amp;'5) Release_Track'!$G:$G,'5) Release_Track'!$H:$H},2,0), or(and(not(isblank($B901)),$B901=$B900,$A901&lt;&gt;$A900),and(not(isblank($A901)),$A901=$A900,$B901&lt;&gt;$B900)),"ID LISTS UNALIGNED",and($A901&lt;&gt;"",countif('5) Release_Track'!$F:$F,$A901)=0),"NO ISRC MATCH in Release_Track",and($B901&lt;&gt;"",countif('5) Release_Track'!$G:$G,$B901)=0),"NO CATALOG ID MATCH in Release_Track",iserror(vlookup($A901&amp;$B901,'5) Release_Track'!$F:$F&amp;'5) Release_Track'!$G:$G,1,0)),"NO ISRC-CATALOG ID pair MATCH in Release_Track" )</f>
        <v/>
      </c>
      <c r="D901" s="143" t="str">
        <f t="array" ref="D901">ifs(and(isblank($A901),isblank($B901)),"", not(iserror(vlookup($A901&amp;$B901,'5) Release_Track'!$F:$F&amp;'5) Release_Track'!$G:$G,1,0))),vlookup($A901&amp;$B901,{'5) Release_Track'!$F:$F&amp;'5) Release_Track'!$G:$G,'5) Release_Track'!$I:$I},2,0), or(and(not(isblank($B901)),$B901=$B900,$A901&lt;&gt;$A900),and(not(isblank($A901)),$A901=$A900,$B901&lt;&gt;$B900)),"ID LISTS UNALIGNED",and($A901&lt;&gt;"",countif('5) Release_Track'!$F:$F,$A901)=0),"NO ISRC MATCH in Release_Track",and($B901&lt;&gt;"",countif('5) Release_Track'!$G:$G,$B901)=0),"NO CATALOG ID MATCH in Release_Track",iserror(vlookup($A901&amp;$B901,'5) Release_Track'!$F:$F&amp;'5) Release_Track'!$G:$G,1,0)),"NO ISRC-CATALOG ID pair MATCH in Release_Track" )</f>
        <v/>
      </c>
      <c r="E901" s="135"/>
      <c r="F901" s="20"/>
      <c r="G901" s="203"/>
      <c r="H901" s="143" t="str">
        <f t="shared" si="1"/>
        <v/>
      </c>
      <c r="I901" s="20"/>
      <c r="J901" s="20"/>
    </row>
    <row r="902">
      <c r="B902" s="116"/>
      <c r="C902" s="143" t="str">
        <f t="array" ref="C902">ifs(and(isblank($A902),isblank($B902)),"", not(iserror(vlookup($A902&amp;$B902,'5) Release_Track'!$F:$F&amp;'5) Release_Track'!$G:$G,1,0))),vlookup($A902&amp;$B902,{'5) Release_Track'!$F:$F&amp;'5) Release_Track'!$G:$G,'5) Release_Track'!$H:$H},2,0), or(and(not(isblank($B902)),$B902=$B901,$A902&lt;&gt;$A901),and(not(isblank($A902)),$A902=$A901,$B902&lt;&gt;$B901)),"ID LISTS UNALIGNED",and($A902&lt;&gt;"",countif('5) Release_Track'!$F:$F,$A902)=0),"NO ISRC MATCH in Release_Track",and($B902&lt;&gt;"",countif('5) Release_Track'!$G:$G,$B902)=0),"NO CATALOG ID MATCH in Release_Track",iserror(vlookup($A902&amp;$B902,'5) Release_Track'!$F:$F&amp;'5) Release_Track'!$G:$G,1,0)),"NO ISRC-CATALOG ID pair MATCH in Release_Track" )</f>
        <v/>
      </c>
      <c r="D902" s="143" t="str">
        <f t="array" ref="D902">ifs(and(isblank($A902),isblank($B902)),"", not(iserror(vlookup($A902&amp;$B902,'5) Release_Track'!$F:$F&amp;'5) Release_Track'!$G:$G,1,0))),vlookup($A902&amp;$B902,{'5) Release_Track'!$F:$F&amp;'5) Release_Track'!$G:$G,'5) Release_Track'!$I:$I},2,0), or(and(not(isblank($B902)),$B902=$B901,$A902&lt;&gt;$A901),and(not(isblank($A902)),$A902=$A901,$B902&lt;&gt;$B901)),"ID LISTS UNALIGNED",and($A902&lt;&gt;"",countif('5) Release_Track'!$F:$F,$A902)=0),"NO ISRC MATCH in Release_Track",and($B902&lt;&gt;"",countif('5) Release_Track'!$G:$G,$B902)=0),"NO CATALOG ID MATCH in Release_Track",iserror(vlookup($A902&amp;$B902,'5) Release_Track'!$F:$F&amp;'5) Release_Track'!$G:$G,1,0)),"NO ISRC-CATALOG ID pair MATCH in Release_Track" )</f>
        <v/>
      </c>
      <c r="E902" s="135"/>
      <c r="F902" s="20"/>
      <c r="G902" s="203"/>
      <c r="H902" s="143" t="str">
        <f t="shared" si="1"/>
        <v/>
      </c>
      <c r="I902" s="20"/>
      <c r="J902" s="20"/>
    </row>
    <row r="903">
      <c r="B903" s="116"/>
      <c r="C903" s="143" t="str">
        <f t="array" ref="C903">ifs(and(isblank($A903),isblank($B903)),"", not(iserror(vlookup($A903&amp;$B903,'5) Release_Track'!$F:$F&amp;'5) Release_Track'!$G:$G,1,0))),vlookup($A903&amp;$B903,{'5) Release_Track'!$F:$F&amp;'5) Release_Track'!$G:$G,'5) Release_Track'!$H:$H},2,0), or(and(not(isblank($B903)),$B903=$B902,$A903&lt;&gt;$A902),and(not(isblank($A903)),$A903=$A902,$B903&lt;&gt;$B902)),"ID LISTS UNALIGNED",and($A903&lt;&gt;"",countif('5) Release_Track'!$F:$F,$A903)=0),"NO ISRC MATCH in Release_Track",and($B903&lt;&gt;"",countif('5) Release_Track'!$G:$G,$B903)=0),"NO CATALOG ID MATCH in Release_Track",iserror(vlookup($A903&amp;$B903,'5) Release_Track'!$F:$F&amp;'5) Release_Track'!$G:$G,1,0)),"NO ISRC-CATALOG ID pair MATCH in Release_Track" )</f>
        <v/>
      </c>
      <c r="D903" s="143" t="str">
        <f t="array" ref="D903">ifs(and(isblank($A903),isblank($B903)),"", not(iserror(vlookup($A903&amp;$B903,'5) Release_Track'!$F:$F&amp;'5) Release_Track'!$G:$G,1,0))),vlookup($A903&amp;$B903,{'5) Release_Track'!$F:$F&amp;'5) Release_Track'!$G:$G,'5) Release_Track'!$I:$I},2,0), or(and(not(isblank($B903)),$B903=$B902,$A903&lt;&gt;$A902),and(not(isblank($A903)),$A903=$A902,$B903&lt;&gt;$B902)),"ID LISTS UNALIGNED",and($A903&lt;&gt;"",countif('5) Release_Track'!$F:$F,$A903)=0),"NO ISRC MATCH in Release_Track",and($B903&lt;&gt;"",countif('5) Release_Track'!$G:$G,$B903)=0),"NO CATALOG ID MATCH in Release_Track",iserror(vlookup($A903&amp;$B903,'5) Release_Track'!$F:$F&amp;'5) Release_Track'!$G:$G,1,0)),"NO ISRC-CATALOG ID pair MATCH in Release_Track" )</f>
        <v/>
      </c>
      <c r="E903" s="135"/>
      <c r="F903" s="20"/>
      <c r="G903" s="203"/>
      <c r="H903" s="143" t="str">
        <f t="shared" si="1"/>
        <v/>
      </c>
      <c r="I903" s="20"/>
      <c r="J903" s="20"/>
    </row>
    <row r="904">
      <c r="B904" s="116"/>
      <c r="C904" s="143" t="str">
        <f t="array" ref="C904">ifs(and(isblank($A904),isblank($B904)),"", not(iserror(vlookup($A904&amp;$B904,'5) Release_Track'!$F:$F&amp;'5) Release_Track'!$G:$G,1,0))),vlookup($A904&amp;$B904,{'5) Release_Track'!$F:$F&amp;'5) Release_Track'!$G:$G,'5) Release_Track'!$H:$H},2,0), or(and(not(isblank($B904)),$B904=$B903,$A904&lt;&gt;$A903),and(not(isblank($A904)),$A904=$A903,$B904&lt;&gt;$B903)),"ID LISTS UNALIGNED",and($A904&lt;&gt;"",countif('5) Release_Track'!$F:$F,$A904)=0),"NO ISRC MATCH in Release_Track",and($B904&lt;&gt;"",countif('5) Release_Track'!$G:$G,$B904)=0),"NO CATALOG ID MATCH in Release_Track",iserror(vlookup($A904&amp;$B904,'5) Release_Track'!$F:$F&amp;'5) Release_Track'!$G:$G,1,0)),"NO ISRC-CATALOG ID pair MATCH in Release_Track" )</f>
        <v/>
      </c>
      <c r="D904" s="143" t="str">
        <f t="array" ref="D904">ifs(and(isblank($A904),isblank($B904)),"", not(iserror(vlookup($A904&amp;$B904,'5) Release_Track'!$F:$F&amp;'5) Release_Track'!$G:$G,1,0))),vlookup($A904&amp;$B904,{'5) Release_Track'!$F:$F&amp;'5) Release_Track'!$G:$G,'5) Release_Track'!$I:$I},2,0), or(and(not(isblank($B904)),$B904=$B903,$A904&lt;&gt;$A903),and(not(isblank($A904)),$A904=$A903,$B904&lt;&gt;$B903)),"ID LISTS UNALIGNED",and($A904&lt;&gt;"",countif('5) Release_Track'!$F:$F,$A904)=0),"NO ISRC MATCH in Release_Track",and($B904&lt;&gt;"",countif('5) Release_Track'!$G:$G,$B904)=0),"NO CATALOG ID MATCH in Release_Track",iserror(vlookup($A904&amp;$B904,'5) Release_Track'!$F:$F&amp;'5) Release_Track'!$G:$G,1,0)),"NO ISRC-CATALOG ID pair MATCH in Release_Track" )</f>
        <v/>
      </c>
      <c r="E904" s="135"/>
      <c r="F904" s="20"/>
      <c r="G904" s="203"/>
      <c r="H904" s="143" t="str">
        <f t="shared" si="1"/>
        <v/>
      </c>
      <c r="I904" s="20"/>
      <c r="J904" s="20"/>
    </row>
    <row r="905">
      <c r="B905" s="116"/>
      <c r="C905" s="143" t="str">
        <f t="array" ref="C905">ifs(and(isblank($A905),isblank($B905)),"", not(iserror(vlookup($A905&amp;$B905,'5) Release_Track'!$F:$F&amp;'5) Release_Track'!$G:$G,1,0))),vlookup($A905&amp;$B905,{'5) Release_Track'!$F:$F&amp;'5) Release_Track'!$G:$G,'5) Release_Track'!$H:$H},2,0), or(and(not(isblank($B905)),$B905=$B904,$A905&lt;&gt;$A904),and(not(isblank($A905)),$A905=$A904,$B905&lt;&gt;$B904)),"ID LISTS UNALIGNED",and($A905&lt;&gt;"",countif('5) Release_Track'!$F:$F,$A905)=0),"NO ISRC MATCH in Release_Track",and($B905&lt;&gt;"",countif('5) Release_Track'!$G:$G,$B905)=0),"NO CATALOG ID MATCH in Release_Track",iserror(vlookup($A905&amp;$B905,'5) Release_Track'!$F:$F&amp;'5) Release_Track'!$G:$G,1,0)),"NO ISRC-CATALOG ID pair MATCH in Release_Track" )</f>
        <v/>
      </c>
      <c r="D905" s="143" t="str">
        <f t="array" ref="D905">ifs(and(isblank($A905),isblank($B905)),"", not(iserror(vlookup($A905&amp;$B905,'5) Release_Track'!$F:$F&amp;'5) Release_Track'!$G:$G,1,0))),vlookup($A905&amp;$B905,{'5) Release_Track'!$F:$F&amp;'5) Release_Track'!$G:$G,'5) Release_Track'!$I:$I},2,0), or(and(not(isblank($B905)),$B905=$B904,$A905&lt;&gt;$A904),and(not(isblank($A905)),$A905=$A904,$B905&lt;&gt;$B904)),"ID LISTS UNALIGNED",and($A905&lt;&gt;"",countif('5) Release_Track'!$F:$F,$A905)=0),"NO ISRC MATCH in Release_Track",and($B905&lt;&gt;"",countif('5) Release_Track'!$G:$G,$B905)=0),"NO CATALOG ID MATCH in Release_Track",iserror(vlookup($A905&amp;$B905,'5) Release_Track'!$F:$F&amp;'5) Release_Track'!$G:$G,1,0)),"NO ISRC-CATALOG ID pair MATCH in Release_Track" )</f>
        <v/>
      </c>
      <c r="E905" s="135"/>
      <c r="F905" s="20"/>
      <c r="G905" s="203"/>
      <c r="H905" s="143" t="str">
        <f t="shared" si="1"/>
        <v/>
      </c>
      <c r="I905" s="20"/>
      <c r="J905" s="20"/>
    </row>
    <row r="906">
      <c r="B906" s="116"/>
      <c r="C906" s="143" t="str">
        <f t="array" ref="C906">ifs(and(isblank($A906),isblank($B906)),"", not(iserror(vlookup($A906&amp;$B906,'5) Release_Track'!$F:$F&amp;'5) Release_Track'!$G:$G,1,0))),vlookup($A906&amp;$B906,{'5) Release_Track'!$F:$F&amp;'5) Release_Track'!$G:$G,'5) Release_Track'!$H:$H},2,0), or(and(not(isblank($B906)),$B906=$B905,$A906&lt;&gt;$A905),and(not(isblank($A906)),$A906=$A905,$B906&lt;&gt;$B905)),"ID LISTS UNALIGNED",and($A906&lt;&gt;"",countif('5) Release_Track'!$F:$F,$A906)=0),"NO ISRC MATCH in Release_Track",and($B906&lt;&gt;"",countif('5) Release_Track'!$G:$G,$B906)=0),"NO CATALOG ID MATCH in Release_Track",iserror(vlookup($A906&amp;$B906,'5) Release_Track'!$F:$F&amp;'5) Release_Track'!$G:$G,1,0)),"NO ISRC-CATALOG ID pair MATCH in Release_Track" )</f>
        <v/>
      </c>
      <c r="D906" s="143" t="str">
        <f t="array" ref="D906">ifs(and(isblank($A906),isblank($B906)),"", not(iserror(vlookup($A906&amp;$B906,'5) Release_Track'!$F:$F&amp;'5) Release_Track'!$G:$G,1,0))),vlookup($A906&amp;$B906,{'5) Release_Track'!$F:$F&amp;'5) Release_Track'!$G:$G,'5) Release_Track'!$I:$I},2,0), or(and(not(isblank($B906)),$B906=$B905,$A906&lt;&gt;$A905),and(not(isblank($A906)),$A906=$A905,$B906&lt;&gt;$B905)),"ID LISTS UNALIGNED",and($A906&lt;&gt;"",countif('5) Release_Track'!$F:$F,$A906)=0),"NO ISRC MATCH in Release_Track",and($B906&lt;&gt;"",countif('5) Release_Track'!$G:$G,$B906)=0),"NO CATALOG ID MATCH in Release_Track",iserror(vlookup($A906&amp;$B906,'5) Release_Track'!$F:$F&amp;'5) Release_Track'!$G:$G,1,0)),"NO ISRC-CATALOG ID pair MATCH in Release_Track" )</f>
        <v/>
      </c>
      <c r="E906" s="135"/>
      <c r="F906" s="20"/>
      <c r="G906" s="203"/>
      <c r="H906" s="143" t="str">
        <f t="shared" si="1"/>
        <v/>
      </c>
      <c r="I906" s="20"/>
      <c r="J906" s="20"/>
    </row>
    <row r="907">
      <c r="B907" s="116"/>
      <c r="C907" s="143" t="str">
        <f t="array" ref="C907">ifs(and(isblank($A907),isblank($B907)),"", not(iserror(vlookup($A907&amp;$B907,'5) Release_Track'!$F:$F&amp;'5) Release_Track'!$G:$G,1,0))),vlookup($A907&amp;$B907,{'5) Release_Track'!$F:$F&amp;'5) Release_Track'!$G:$G,'5) Release_Track'!$H:$H},2,0), or(and(not(isblank($B907)),$B907=$B906,$A907&lt;&gt;$A906),and(not(isblank($A907)),$A907=$A906,$B907&lt;&gt;$B906)),"ID LISTS UNALIGNED",and($A907&lt;&gt;"",countif('5) Release_Track'!$F:$F,$A907)=0),"NO ISRC MATCH in Release_Track",and($B907&lt;&gt;"",countif('5) Release_Track'!$G:$G,$B907)=0),"NO CATALOG ID MATCH in Release_Track",iserror(vlookup($A907&amp;$B907,'5) Release_Track'!$F:$F&amp;'5) Release_Track'!$G:$G,1,0)),"NO ISRC-CATALOG ID pair MATCH in Release_Track" )</f>
        <v/>
      </c>
      <c r="D907" s="143" t="str">
        <f t="array" ref="D907">ifs(and(isblank($A907),isblank($B907)),"", not(iserror(vlookup($A907&amp;$B907,'5) Release_Track'!$F:$F&amp;'5) Release_Track'!$G:$G,1,0))),vlookup($A907&amp;$B907,{'5) Release_Track'!$F:$F&amp;'5) Release_Track'!$G:$G,'5) Release_Track'!$I:$I},2,0), or(and(not(isblank($B907)),$B907=$B906,$A907&lt;&gt;$A906),and(not(isblank($A907)),$A907=$A906,$B907&lt;&gt;$B906)),"ID LISTS UNALIGNED",and($A907&lt;&gt;"",countif('5) Release_Track'!$F:$F,$A907)=0),"NO ISRC MATCH in Release_Track",and($B907&lt;&gt;"",countif('5) Release_Track'!$G:$G,$B907)=0),"NO CATALOG ID MATCH in Release_Track",iserror(vlookup($A907&amp;$B907,'5) Release_Track'!$F:$F&amp;'5) Release_Track'!$G:$G,1,0)),"NO ISRC-CATALOG ID pair MATCH in Release_Track" )</f>
        <v/>
      </c>
      <c r="E907" s="135"/>
      <c r="F907" s="20"/>
      <c r="G907" s="203"/>
      <c r="H907" s="143" t="str">
        <f t="shared" si="1"/>
        <v/>
      </c>
      <c r="I907" s="20"/>
      <c r="J907" s="20"/>
    </row>
  </sheetData>
  <mergeCells count="1">
    <mergeCell ref="C4:D4"/>
  </mergeCells>
  <conditionalFormatting sqref="E6:E7 E10 E13 E15:E16 E18 E20:E21 E23 E27 E30 E32:E33 E36 E40 E123">
    <cfRule type="expression" dxfId="3" priority="1">
      <formula>countif(F:F,E6)&gt;0</formula>
    </cfRule>
  </conditionalFormatting>
  <conditionalFormatting sqref="A5:A175">
    <cfRule type="expression" dxfId="3" priority="2">
      <formula>and(countif(A:A,A5)&gt;countif(C:C,C5),C5&lt;&gt;"")</formula>
    </cfRule>
  </conditionalFormatting>
  <conditionalFormatting sqref="A5:A175">
    <cfRule type="expression" dxfId="3" priority="3">
      <formula>or(and(#REF!&lt;&gt;"",A5&lt;&gt;"",#REF!=#REF!,A5=A6),and(#REF!&lt;&gt;"",#REF!&lt;&gt;"",#REF!=#REF!,A5=#REF!))</formula>
    </cfRule>
  </conditionalFormatting>
  <conditionalFormatting sqref="A5:A175">
    <cfRule type="expression" dxfId="3" priority="4">
      <formula>"=COUNTIFS(A:A, A5, F:F, "Primary - Top") &gt; 1'"</formula>
    </cfRule>
  </conditionalFormatting>
  <conditionalFormatting sqref="A1:B1">
    <cfRule type="cellIs" dxfId="3" priority="5" operator="notEqual">
      <formula>0</formula>
    </cfRule>
  </conditionalFormatting>
  <conditionalFormatting sqref="H5:H907">
    <cfRule type="cellIs" dxfId="1" priority="6" operator="equal">
      <formula>1</formula>
    </cfRule>
  </conditionalFormatting>
  <conditionalFormatting sqref="H5:H907">
    <cfRule type="cellIs" dxfId="6" priority="7" operator="greaterThan">
      <formula>1</formula>
    </cfRule>
  </conditionalFormatting>
  <conditionalFormatting sqref="H5:H907">
    <cfRule type="expression" dxfId="2" priority="8">
      <formula>or(and(H5&lt;1,H6&lt;&gt;"",C5&lt;&gt;C6),and(H5&lt;1,H6&lt;&gt;"",D5&lt;&gt;D6))</formula>
    </cfRule>
  </conditionalFormatting>
  <conditionalFormatting sqref="J5:J907">
    <cfRule type="expression" dxfId="7" priority="9">
      <formula>and(I5="Published (managed by a publisher)",J5="")</formula>
    </cfRule>
  </conditionalFormatting>
  <conditionalFormatting sqref="J5:J907">
    <cfRule type="expression" dxfId="8" priority="10">
      <formula>and(I5&lt;&gt;"Published (managed by a publisher)",J5&lt;&gt;"")</formula>
    </cfRule>
  </conditionalFormatting>
  <conditionalFormatting sqref="E5:E907">
    <cfRule type="expression" dxfId="0" priority="11">
      <formula>or(and(or(not(isblank(A5)),not(isblank(B5))),isblank(E5)),and(not(isblank(E5)),iserror(match(E5,indirect("'7) Comp Contributor/Publisher lists'!a:a"),0))))</formula>
    </cfRule>
  </conditionalFormatting>
  <conditionalFormatting sqref="I5:I907">
    <cfRule type="expression" dxfId="0" priority="12">
      <formula>or(and(isblank(I5),or(not(isblank(A5)),not(isblank(B5)))),and(not(isblank(I5)),iserror(match(I5,indirect("'Reference info'!o:o"),0))))</formula>
    </cfRule>
  </conditionalFormatting>
  <conditionalFormatting sqref="J5:J907">
    <cfRule type="expression" dxfId="0" priority="13">
      <formula>and(not(isblank(J5)),iserror(match(J5,indirect("'7) Comp Contributor/Publisher lists'!D:D"),0)))</formula>
    </cfRule>
  </conditionalFormatting>
  <conditionalFormatting sqref="G1">
    <cfRule type="cellIs" dxfId="3" priority="14" operator="notEqual">
      <formula>0</formula>
    </cfRule>
  </conditionalFormatting>
  <conditionalFormatting sqref="A5:A907">
    <cfRule type="expression" dxfId="5" priority="15">
      <formula>and(A5&lt;&gt;"",B5&lt;&gt;"",countif(A:A,A5)&lt;&gt;countif(B:B,B5))</formula>
    </cfRule>
  </conditionalFormatting>
  <conditionalFormatting sqref="B5:B907">
    <cfRule type="expression" dxfId="5" priority="16">
      <formula>and(A5&lt;&gt;"",B5&lt;&gt;"",countif(A:A,A5)&lt;&gt;countif(B:B,B5))</formula>
    </cfRule>
  </conditionalFormatting>
  <conditionalFormatting sqref="F5:F907">
    <cfRule type="expression" dxfId="0" priority="17">
      <formula>and(not(isblank(F5)),iserror(match(F5,indirect("'Reference info'!q:q"),0)))</formula>
    </cfRule>
  </conditionalFormatting>
  <dataValidations>
    <dataValidation type="list" allowBlank="1" showInputMessage="1" showErrorMessage="1" prompt="Fill out ONLY when 'Published (managed by a publisher)' selected for Publishing; select from Publisher list, start typing or drag" sqref="J5:J907">
      <formula1>Publisher</formula1>
    </dataValidation>
    <dataValidation type="list" allowBlank="1" showInputMessage="1" showErrorMessage="1" prompt="select from Comp Contributor list, start typing or drag" sqref="E5 E8:E9 E11:E12 E14 E17 E19 E22 E24:E26 E28:E29 E31 E34:E35 E37:E39 E41:E122 E124:E177 E368:E907">
      <formula1>CompContributor</formula1>
    </dataValidation>
    <dataValidation type="list" allowBlank="1" showInputMessage="1" showErrorMessage="1" prompt="select from list, start typing or drag" sqref="F5:F907">
      <formula1>CompositionRole</formula1>
    </dataValidation>
    <dataValidation type="custom" allowBlank="1" showDropDown="1" showInputMessage="1" showErrorMessage="1" prompt="must contain 2 letters, 3 character minimum, 20 character maximum, alphanumeric ONLY (letter or number; no dashes, spaces, punctuation marks, etc.)" sqref="B5:B907">
      <formula1>and(regexmatch(B5,"^[a-zA-Z0-9]*$"), len(B5)&gt;=3, len(B5)&lt;=20)</formula1>
    </dataValidation>
    <dataValidation type="list" allowBlank="1" showInputMessage="1" showErrorMessage="1" prompt="select from Comp Contributor list, start typing or drag" sqref="E178:E367">
      <formula1>CompContributor</formula1>
    </dataValidation>
    <dataValidation type="custom" allowBlank="1" showDropDown="1" showInputMessage="1" showErrorMessage="1" prompt="Only positive numeric values up to 100%: max 2 decimals in Percent format, e.g. 33.34%; or max 4 decimals in Number format, e.g. 0.3334;" sqref="G5:G907">
      <formula1>and(INT(G5*10000)=G5*10000,G5&gt;0,G5&lt;=1)</formula1>
    </dataValidation>
    <dataValidation type="list" allowBlank="1" showInputMessage="1" showErrorMessage="1" prompt="Click and enter a value frselect from list, start typing or dragom range" sqref="I5:I907">
      <formula1>Publishing</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15.5"/>
    <col customWidth="1" min="3" max="3" width="28.75"/>
    <col customWidth="1" min="4" max="4" width="14.5"/>
    <col customWidth="1" min="5" max="5" width="10.75"/>
    <col customWidth="1" min="6" max="6" width="10.63"/>
    <col customWidth="1" min="7" max="7" width="12.5"/>
    <col customWidth="1" min="8" max="8" width="10.88"/>
    <col customWidth="1" min="9" max="9" width="8.25"/>
    <col customWidth="1" min="10" max="10" width="12.75"/>
    <col customWidth="1" min="11" max="11" width="9.5"/>
    <col customWidth="1" min="12" max="12" width="6.25"/>
    <col customWidth="1" min="13" max="13" width="26.63"/>
    <col customWidth="1" min="14" max="14" width="21.88"/>
    <col customWidth="1" min="15" max="15" width="8.38"/>
    <col customWidth="1" min="16" max="16" width="16.0"/>
    <col customWidth="1" min="17" max="17" width="12.13"/>
    <col customWidth="1" min="18" max="18" width="12.75"/>
    <col customWidth="1" min="19" max="19" width="9.75"/>
    <col customWidth="1" min="20" max="20" width="8.0"/>
    <col customWidth="1" min="21" max="21" width="9.5"/>
    <col customWidth="1" min="22" max="22" width="9.0"/>
    <col customWidth="1" min="23" max="23" width="12.5"/>
    <col customWidth="1" min="24" max="24" width="4.38"/>
    <col customWidth="1" min="25" max="25" width="8.38"/>
    <col customWidth="1" min="26" max="26" width="6.75"/>
    <col customWidth="1" min="30" max="30" width="11.0"/>
  </cols>
  <sheetData>
    <row r="1">
      <c r="A1" s="13">
        <f>IFERROR(__xludf.DUMMYFUNCTION("COUNTUNIQUE(A5:A977)-'5) Release_Track'!F1"),0.0)</f>
        <v>0</v>
      </c>
      <c r="B1" s="13">
        <f>IFERROR(__xludf.DUMMYFUNCTION("COUNTUNIQUE(B5:B977)-'5) Release_Track'!G1"),0.0)</f>
        <v>0</v>
      </c>
      <c r="C1" s="118" t="s">
        <v>657</v>
      </c>
      <c r="D1" s="119"/>
      <c r="E1" s="185" t="s">
        <v>29</v>
      </c>
      <c r="F1" s="186"/>
      <c r="G1" s="186"/>
      <c r="H1" s="204" t="s">
        <v>27</v>
      </c>
      <c r="I1" s="22"/>
      <c r="J1" s="22"/>
      <c r="K1" s="22"/>
      <c r="L1" s="22"/>
      <c r="N1" s="167"/>
    </row>
    <row r="2">
      <c r="A2" s="124" t="s">
        <v>1307</v>
      </c>
      <c r="B2" s="125"/>
      <c r="C2" s="168"/>
      <c r="D2" s="168"/>
      <c r="E2" s="168"/>
      <c r="F2" s="168"/>
      <c r="G2" s="168"/>
      <c r="H2" s="168"/>
      <c r="I2" s="168"/>
      <c r="J2" s="168"/>
      <c r="K2" s="168"/>
      <c r="L2" s="168"/>
    </row>
    <row r="3">
      <c r="A3" s="147" t="s">
        <v>676</v>
      </c>
      <c r="B3" s="67" t="s">
        <v>677</v>
      </c>
      <c r="C3" s="170" t="s">
        <v>678</v>
      </c>
      <c r="D3" s="170" t="s">
        <v>679</v>
      </c>
      <c r="E3" s="127"/>
      <c r="F3" s="127"/>
      <c r="G3" s="205" t="s">
        <v>1308</v>
      </c>
      <c r="H3" s="127"/>
      <c r="I3" s="127"/>
      <c r="J3" s="127"/>
      <c r="K3" s="127"/>
      <c r="L3" s="127"/>
    </row>
    <row r="4">
      <c r="A4" s="76" t="s">
        <v>1252</v>
      </c>
      <c r="B4" s="172" t="s">
        <v>1252</v>
      </c>
      <c r="C4" s="129" t="s">
        <v>1253</v>
      </c>
      <c r="E4" s="153" t="s">
        <v>1309</v>
      </c>
      <c r="F4" s="35" t="s">
        <v>1310</v>
      </c>
      <c r="G4" s="35" t="s">
        <v>1311</v>
      </c>
      <c r="H4" s="153" t="s">
        <v>1312</v>
      </c>
      <c r="I4" s="153" t="s">
        <v>1313</v>
      </c>
      <c r="J4" s="153" t="s">
        <v>1314</v>
      </c>
      <c r="K4" s="153" t="s">
        <v>1315</v>
      </c>
      <c r="L4" s="153" t="s">
        <v>1316</v>
      </c>
      <c r="M4" s="132"/>
    </row>
    <row r="5">
      <c r="A5" s="8" t="s">
        <v>696</v>
      </c>
      <c r="B5" s="116"/>
      <c r="C5" s="143" t="str">
        <f t="array" ref="C5">ifs(and(isblank($A5),isblank($B5)),"", not(iserror(vlookup($A5&amp;$B5,'5) Release_Track'!$F:$F&amp;'5) Release_Track'!$G:$G,1,0))),vlookup($A5&amp;$B5,{'5) Release_Track'!$F:$F&amp;'5) Release_Track'!$G:$G,'5) Release_Track'!$H:$H},2,0),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Receba</v>
      </c>
      <c r="D5" s="143" t="str">
        <f t="array" ref="D5">ifs(and(isblank($A5),isblank($B5)),"", not(iserror(vlookup($A5&amp;$B5,'5) Release_Track'!$F:$F&amp;'5) Release_Track'!$G:$G,1,0))),vlookup($A5&amp;$B5,{'5) Release_Track'!$F:$F&amp;'5) Release_Track'!$G:$G,'5) Release_Track'!$I:$I},2,0), or(and(not(isblank($B5)),$B5=#REF!,$A5&lt;&gt;#REF!),and(not(isblank($A5)),$A5=#REF!,$B5&lt;&gt;#REF!)),"ID LISTS UNALIGNED",and($A5&lt;&gt;"",countif('5) Release_Track'!$F:$F,$A5)=0),"NO ISRC MATCH in Release_Track",and($B5&lt;&gt;"",countif('5) Release_Track'!$G:$G,$B5)=0),"NO CATALOG ID MATCH in Release_Track",iserror(vlookup($A5&amp;$B5,'5) Release_Track'!$F:$F&amp;'5) Release_Track'!$G:$G,1,0)),"NO ISRC-CATALOG ID pair MATCH in Release_Track" )</f>
        <v/>
      </c>
      <c r="E5" s="159" t="b">
        <v>0</v>
      </c>
      <c r="F5" s="159" t="b">
        <v>0</v>
      </c>
      <c r="G5" s="159" t="b">
        <v>0</v>
      </c>
      <c r="H5" s="159" t="b">
        <v>0</v>
      </c>
      <c r="I5" s="159" t="b">
        <v>0</v>
      </c>
      <c r="J5" s="159" t="b">
        <v>0</v>
      </c>
      <c r="K5" s="159" t="b">
        <v>0</v>
      </c>
      <c r="L5" s="8" t="b">
        <v>1</v>
      </c>
      <c r="M5" s="20" t="str">
        <f t="array" ref="M5:M882">sort(if(countif($A$5:$A977&amp;$B$5:$B977,'5) Release_Track'!$F$5:$F977&amp;'5) Release_Track'!$G$5:$G977)=0,'5) Release_Track'!$F$5:$F977&amp;" "&amp;'5) Release_Track'!$G$5:$G977,))</f>
        <v/>
      </c>
    </row>
    <row r="6">
      <c r="A6" s="8" t="s">
        <v>701</v>
      </c>
      <c r="B6" s="116"/>
      <c r="C6" s="143" t="str">
        <f t="array" ref="C6">ifs(and(isblank($A6),isblank($B6)),"", not(iserror(vlookup($A6&amp;$B6,'5) Release_Track'!$F:$F&amp;'5) Release_Track'!$G:$G,1,0))),vlookup($A6&amp;$B6,{'5) Release_Track'!$F:$F&amp;'5) Release_Track'!$G:$G,'5) Release_Track'!$H:$H},2,0), or(and(not(isblank($B6)),$B6=$B5,$A6&lt;&gt;$A5),and(not(isblank($A6)),$A6=$A5,$B6&lt;&gt;$B5)),"ID LISTS UNALIGNED",and($A6&lt;&gt;"",countif('5) Release_Track'!$F:$F,$A6)=0),"NO ISRC MATCH in Release_Track",and($B6&lt;&gt;"",countif('5) Release_Track'!$G:$G,$B6)=0),"NO CATALOG ID MATCH in Release_Track",iserror(vlookup($A6&amp;$B6,'5) Release_Track'!$F:$F&amp;'5) Release_Track'!$G:$G,1,0)),"NO ISRC-CATALOG ID pair MATCH in Release_Track" )</f>
        <v>A Cláusula do Contrato</v>
      </c>
      <c r="D6" s="143" t="str">
        <f t="array" ref="D6">ifs(and(isblank($A6),isblank($B6)),"", not(iserror(vlookup($A6&amp;$B6,'5) Release_Track'!$F:$F&amp;'5) Release_Track'!$G:$G,1,0))),vlookup($A6&amp;$B6,{'5) Release_Track'!$F:$F&amp;'5) Release_Track'!$G:$G,'5) Release_Track'!$I:$I},2,0), or(and(not(isblank($B6)),$B6=$B5,$A6&lt;&gt;$A5),and(not(isblank($A6)),$A6=$A5,$B6&lt;&gt;$B5)),"ID LISTS UNALIGNED",and($A6&lt;&gt;"",countif('5) Release_Track'!$F:$F,$A6)=0),"NO ISRC MATCH in Release_Track",and($B6&lt;&gt;"",countif('5) Release_Track'!$G:$G,$B6)=0),"NO CATALOG ID MATCH in Release_Track",iserror(vlookup($A6&amp;$B6,'5) Release_Track'!$F:$F&amp;'5) Release_Track'!$G:$G,1,0)),"NO ISRC-CATALOG ID pair MATCH in Release_Track" )</f>
        <v/>
      </c>
      <c r="E6" s="159" t="b">
        <v>0</v>
      </c>
      <c r="F6" s="159" t="b">
        <v>0</v>
      </c>
      <c r="G6" s="159" t="b">
        <v>0</v>
      </c>
      <c r="H6" s="159" t="b">
        <v>0</v>
      </c>
      <c r="I6" s="159" t="b">
        <v>0</v>
      </c>
      <c r="J6" s="159" t="b">
        <v>0</v>
      </c>
      <c r="K6" s="159" t="b">
        <v>0</v>
      </c>
      <c r="L6" s="8" t="b">
        <v>1</v>
      </c>
      <c r="M6" s="20"/>
    </row>
    <row r="7">
      <c r="A7" s="8" t="s">
        <v>703</v>
      </c>
      <c r="B7" s="206"/>
      <c r="C7" s="143" t="str">
        <f t="array" ref="C7">ifs(and(isblank($A7),isblank($B7)),"", not(iserror(vlookup($A7&amp;$B7,'5) Release_Track'!$F:$F&amp;'5) Release_Track'!$G:$G,1,0))),vlookup($A7&amp;$B7,{'5) Release_Track'!$F:$F&amp;'5) Release_Track'!$G:$G,'5) Release_Track'!$H:$H},2,0), or(and(not(isblank($B7)),$B7=$B6,$A7&lt;&gt;$A6),and(not(isblank($A7)),$A7=$A6,$B7&lt;&gt;$B6)),"ID LISTS UNALIGNED",and($A7&lt;&gt;"",countif('5) Release_Track'!$F:$F,$A7)=0),"NO ISRC MATCH in Release_Track",and($B7&lt;&gt;"",countif('5) Release_Track'!$G:$G,$B7)=0),"NO CATALOG ID MATCH in Release_Track",iserror(vlookup($A7&amp;$B7,'5) Release_Track'!$F:$F&amp;'5) Release_Track'!$G:$G,1,0)),"NO ISRC-CATALOG ID pair MATCH in Release_Track" )</f>
        <v>Lados da Escuridão</v>
      </c>
      <c r="D7" s="143" t="str">
        <f t="array" ref="D7">ifs(and(isblank($A7),isblank($B7)),"", not(iserror(vlookup($A7&amp;$B7,'5) Release_Track'!$F:$F&amp;'5) Release_Track'!$G:$G,1,0))),vlookup($A7&amp;$B7,{'5) Release_Track'!$F:$F&amp;'5) Release_Track'!$G:$G,'5) Release_Track'!$I:$I},2,0), or(and(not(isblank($B7)),$B7=$B6,$A7&lt;&gt;$A6),and(not(isblank($A7)),$A7=$A6,$B7&lt;&gt;$B6)),"ID LISTS UNALIGNED",and($A7&lt;&gt;"",countif('5) Release_Track'!$F:$F,$A7)=0),"NO ISRC MATCH in Release_Track",and($B7&lt;&gt;"",countif('5) Release_Track'!$G:$G,$B7)=0),"NO CATALOG ID MATCH in Release_Track",iserror(vlookup($A7&amp;$B7,'5) Release_Track'!$F:$F&amp;'5) Release_Track'!$G:$G,1,0)),"NO ISRC-CATALOG ID pair MATCH in Release_Track" )</f>
        <v/>
      </c>
      <c r="E7" s="159" t="b">
        <v>0</v>
      </c>
      <c r="F7" s="159" t="b">
        <v>0</v>
      </c>
      <c r="G7" s="159" t="b">
        <v>0</v>
      </c>
      <c r="H7" s="159" t="b">
        <v>0</v>
      </c>
      <c r="I7" s="159" t="b">
        <v>0</v>
      </c>
      <c r="J7" s="159" t="b">
        <v>0</v>
      </c>
      <c r="K7" s="159" t="b">
        <v>0</v>
      </c>
      <c r="L7" s="8" t="b">
        <v>1</v>
      </c>
      <c r="M7" s="20"/>
    </row>
    <row r="8">
      <c r="A8" s="8" t="s">
        <v>705</v>
      </c>
      <c r="B8" s="116"/>
      <c r="C8" s="143" t="str">
        <f t="array" ref="C8">ifs(and(isblank($A8),isblank($B8)),"", not(iserror(vlookup($A8&amp;$B8,'5) Release_Track'!$F:$F&amp;'5) Release_Track'!$G:$G,1,0))),vlookup($A8&amp;$B8,{'5) Release_Track'!$F:$F&amp;'5) Release_Track'!$G:$G,'5) Release_Track'!$H:$H},2,0), or(and(not(isblank($B8)),$B8=$B7,$A8&lt;&gt;$A7),and(not(isblank($A8)),$A8=$A7,$B8&lt;&gt;$B7)),"ID LISTS UNALIGNED",and($A8&lt;&gt;"",countif('5) Release_Track'!$F:$F,$A8)=0),"NO ISRC MATCH in Release_Track",and($B8&lt;&gt;"",countif('5) Release_Track'!$G:$G,$B8)=0),"NO CATALOG ID MATCH in Release_Track",iserror(vlookup($A8&amp;$B8,'5) Release_Track'!$F:$F&amp;'5) Release_Track'!$G:$G,1,0)),"NO ISRC-CATALOG ID pair MATCH in Release_Track" )</f>
        <v>Popstar</v>
      </c>
      <c r="D8" s="143" t="str">
        <f t="array" ref="D8">ifs(and(isblank($A8),isblank($B8)),"", not(iserror(vlookup($A8&amp;$B8,'5) Release_Track'!$F:$F&amp;'5) Release_Track'!$G:$G,1,0))),vlookup($A8&amp;$B8,{'5) Release_Track'!$F:$F&amp;'5) Release_Track'!$G:$G,'5) Release_Track'!$I:$I},2,0), or(and(not(isblank($B8)),$B8=$B7,$A8&lt;&gt;$A7),and(not(isblank($A8)),$A8=$A7,$B8&lt;&gt;$B7)),"ID LISTS UNALIGNED",and($A8&lt;&gt;"",countif('5) Release_Track'!$F:$F,$A8)=0),"NO ISRC MATCH in Release_Track",and($B8&lt;&gt;"",countif('5) Release_Track'!$G:$G,$B8)=0),"NO CATALOG ID MATCH in Release_Track",iserror(vlookup($A8&amp;$B8,'5) Release_Track'!$F:$F&amp;'5) Release_Track'!$G:$G,1,0)),"NO ISRC-CATALOG ID pair MATCH in Release_Track" )</f>
        <v/>
      </c>
      <c r="E8" s="159" t="b">
        <v>0</v>
      </c>
      <c r="F8" s="159" t="b">
        <v>0</v>
      </c>
      <c r="G8" s="159" t="b">
        <v>0</v>
      </c>
      <c r="H8" s="159" t="b">
        <v>0</v>
      </c>
      <c r="I8" s="159" t="b">
        <v>0</v>
      </c>
      <c r="J8" s="159" t="b">
        <v>0</v>
      </c>
      <c r="K8" s="159" t="b">
        <v>0</v>
      </c>
      <c r="L8" s="8" t="b">
        <v>1</v>
      </c>
      <c r="M8" s="20"/>
    </row>
    <row r="9">
      <c r="A9" s="8" t="s">
        <v>708</v>
      </c>
      <c r="B9" s="116"/>
      <c r="C9" s="143" t="str">
        <f t="array" ref="C9">ifs(and(isblank($A9),isblank($B9)),"", not(iserror(vlookup($A9&amp;$B9,'5) Release_Track'!$F:$F&amp;'5) Release_Track'!$G:$G,1,0))),vlookup($A9&amp;$B9,{'5) Release_Track'!$F:$F&amp;'5) Release_Track'!$G:$G,'5) Release_Track'!$H:$H},2,0), or(and(not(isblank($B9)),$B9=$B8,$A9&lt;&gt;$A8),and(not(isblank($A9)),$A9=$A8,$B9&lt;&gt;$B8)),"ID LISTS UNALIGNED",and($A9&lt;&gt;"",countif('5) Release_Track'!$F:$F,$A9)=0),"NO ISRC MATCH in Release_Track",and($B9&lt;&gt;"",countif('5) Release_Track'!$G:$G,$B9)=0),"NO CATALOG ID MATCH in Release_Track",iserror(vlookup($A9&amp;$B9,'5) Release_Track'!$F:$F&amp;'5) Release_Track'!$G:$G,1,0)),"NO ISRC-CATALOG ID pair MATCH in Release_Track" )</f>
        <v>O Jogador Perfeito</v>
      </c>
      <c r="D9" s="143" t="str">
        <f t="array" ref="D9">ifs(and(isblank($A9),isblank($B9)),"", not(iserror(vlookup($A9&amp;$B9,'5) Release_Track'!$F:$F&amp;'5) Release_Track'!$G:$G,1,0))),vlookup($A9&amp;$B9,{'5) Release_Track'!$F:$F&amp;'5) Release_Track'!$G:$G,'5) Release_Track'!$I:$I},2,0), or(and(not(isblank($B9)),$B9=$B8,$A9&lt;&gt;$A8),and(not(isblank($A9)),$A9=$A8,$B9&lt;&gt;$B8)),"ID LISTS UNALIGNED",and($A9&lt;&gt;"",countif('5) Release_Track'!$F:$F,$A9)=0),"NO ISRC MATCH in Release_Track",and($B9&lt;&gt;"",countif('5) Release_Track'!$G:$G,$B9)=0),"NO CATALOG ID MATCH in Release_Track",iserror(vlookup($A9&amp;$B9,'5) Release_Track'!$F:$F&amp;'5) Release_Track'!$G:$G,1,0)),"NO ISRC-CATALOG ID pair MATCH in Release_Track" )</f>
        <v/>
      </c>
      <c r="E9" s="159" t="b">
        <v>0</v>
      </c>
      <c r="F9" s="159" t="b">
        <v>0</v>
      </c>
      <c r="G9" s="159" t="b">
        <v>0</v>
      </c>
      <c r="H9" s="159" t="b">
        <v>0</v>
      </c>
      <c r="I9" s="159" t="b">
        <v>0</v>
      </c>
      <c r="J9" s="159" t="b">
        <v>0</v>
      </c>
      <c r="K9" s="159" t="b">
        <v>0</v>
      </c>
      <c r="L9" s="8" t="b">
        <v>1</v>
      </c>
      <c r="M9" s="20"/>
    </row>
    <row r="10">
      <c r="A10" s="8" t="s">
        <v>710</v>
      </c>
      <c r="B10" s="116"/>
      <c r="C10" s="143" t="str">
        <f t="array" ref="C10">ifs(and(isblank($A10),isblank($B10)),"", not(iserror(vlookup($A10&amp;$B10,'5) Release_Track'!$F:$F&amp;'5) Release_Track'!$G:$G,1,0))),vlookup($A10&amp;$B10,{'5) Release_Track'!$F:$F&amp;'5) Release_Track'!$G:$G,'5) Release_Track'!$H:$H},2,0), or(and(not(isblank($B10)),$B10=$B9,$A10&lt;&gt;$A9),and(not(isblank($A10)),$A10=$A9,$B10&lt;&gt;$B9)),"ID LISTS UNALIGNED",and($A10&lt;&gt;"",countif('5) Release_Track'!$F:$F,$A10)=0),"NO ISRC MATCH in Release_Track",and($B10&lt;&gt;"",countif('5) Release_Track'!$G:$G,$B10)=0),"NO CATALOG ID MATCH in Release_Track",iserror(vlookup($A10&amp;$B10,'5) Release_Track'!$F:$F&amp;'5) Release_Track'!$G:$G,1,0)),"NO ISRC-CATALOG ID pair MATCH in Release_Track" )</f>
        <v>Batalha Final</v>
      </c>
      <c r="D10" s="143" t="str">
        <f t="array" ref="D10">ifs(and(isblank($A10),isblank($B10)),"", not(iserror(vlookup($A10&amp;$B10,'5) Release_Track'!$F:$F&amp;'5) Release_Track'!$G:$G,1,0))),vlookup($A10&amp;$B10,{'5) Release_Track'!$F:$F&amp;'5) Release_Track'!$G:$G,'5) Release_Track'!$I:$I},2,0), or(and(not(isblank($B10)),$B10=$B9,$A10&lt;&gt;$A9),and(not(isblank($A10)),$A10=$A9,$B10&lt;&gt;$B9)),"ID LISTS UNALIGNED",and($A10&lt;&gt;"",countif('5) Release_Track'!$F:$F,$A10)=0),"NO ISRC MATCH in Release_Track",and($B10&lt;&gt;"",countif('5) Release_Track'!$G:$G,$B10)=0),"NO CATALOG ID MATCH in Release_Track",iserror(vlookup($A10&amp;$B10,'5) Release_Track'!$F:$F&amp;'5) Release_Track'!$G:$G,1,0)),"NO ISRC-CATALOG ID pair MATCH in Release_Track" )</f>
        <v/>
      </c>
      <c r="E10" s="159" t="b">
        <v>0</v>
      </c>
      <c r="F10" s="159" t="b">
        <v>0</v>
      </c>
      <c r="G10" s="159" t="b">
        <v>0</v>
      </c>
      <c r="H10" s="159" t="b">
        <v>0</v>
      </c>
      <c r="I10" s="159" t="b">
        <v>0</v>
      </c>
      <c r="J10" s="159" t="b">
        <v>0</v>
      </c>
      <c r="K10" s="159" t="b">
        <v>0</v>
      </c>
      <c r="L10" s="8" t="b">
        <v>1</v>
      </c>
      <c r="M10" s="20"/>
    </row>
    <row r="11">
      <c r="A11" s="8" t="s">
        <v>712</v>
      </c>
      <c r="B11" s="116"/>
      <c r="C11" s="143" t="str">
        <f t="array" ref="C11">ifs(and(isblank($A11),isblank($B11)),"", not(iserror(vlookup($A11&amp;$B11,'5) Release_Track'!$F:$F&amp;'5) Release_Track'!$G:$G,1,0))),vlookup($A11&amp;$B11,{'5) Release_Track'!$F:$F&amp;'5) Release_Track'!$G:$G,'5) Release_Track'!$H:$H},2,0), or(and(not(isblank($B11)),$B11=$B10,$A11&lt;&gt;$A10),and(not(isblank($A11)),$A11=$A10,$B11&lt;&gt;$B10)),"ID LISTS UNALIGNED",and($A11&lt;&gt;"",countif('5) Release_Track'!$F:$F,$A11)=0),"NO ISRC MATCH in Release_Track",and($B11&lt;&gt;"",countif('5) Release_Track'!$G:$G,$B11)=0),"NO CATALOG ID MATCH in Release_Track",iserror(vlookup($A11&amp;$B11,'5) Release_Track'!$F:$F&amp;'5) Release_Track'!$G:$G,1,0)),"NO ISRC-CATALOG ID pair MATCH in Release_Track" )</f>
        <v>O Rei da Velocidade</v>
      </c>
      <c r="D11" s="143" t="str">
        <f t="array" ref="D11">ifs(and(isblank($A11),isblank($B11)),"", not(iserror(vlookup($A11&amp;$B11,'5) Release_Track'!$F:$F&amp;'5) Release_Track'!$G:$G,1,0))),vlookup($A11&amp;$B11,{'5) Release_Track'!$F:$F&amp;'5) Release_Track'!$G:$G,'5) Release_Track'!$I:$I},2,0), or(and(not(isblank($B11)),$B11=$B10,$A11&lt;&gt;$A10),and(not(isblank($A11)),$A11=$A10,$B11&lt;&gt;$B10)),"ID LISTS UNALIGNED",and($A11&lt;&gt;"",countif('5) Release_Track'!$F:$F,$A11)=0),"NO ISRC MATCH in Release_Track",and($B11&lt;&gt;"",countif('5) Release_Track'!$G:$G,$B11)=0),"NO CATALOG ID MATCH in Release_Track",iserror(vlookup($A11&amp;$B11,'5) Release_Track'!$F:$F&amp;'5) Release_Track'!$G:$G,1,0)),"NO ISRC-CATALOG ID pair MATCH in Release_Track" )</f>
        <v/>
      </c>
      <c r="E11" s="159" t="b">
        <v>0</v>
      </c>
      <c r="F11" s="159" t="b">
        <v>0</v>
      </c>
      <c r="G11" s="159" t="b">
        <v>0</v>
      </c>
      <c r="H11" s="159" t="b">
        <v>0</v>
      </c>
      <c r="I11" s="159" t="b">
        <v>0</v>
      </c>
      <c r="J11" s="159" t="b">
        <v>0</v>
      </c>
      <c r="K11" s="159" t="b">
        <v>0</v>
      </c>
      <c r="L11" s="8" t="b">
        <v>1</v>
      </c>
      <c r="M11" s="20"/>
    </row>
    <row r="12">
      <c r="A12" s="8" t="s">
        <v>714</v>
      </c>
      <c r="B12" s="116"/>
      <c r="C12" s="143" t="str">
        <f t="array" ref="C12">ifs(and(isblank($A12),isblank($B12)),"", not(iserror(vlookup($A12&amp;$B12,'5) Release_Track'!$F:$F&amp;'5) Release_Track'!$G:$G,1,0))),vlookup($A12&amp;$B12,{'5) Release_Track'!$F:$F&amp;'5) Release_Track'!$G:$G,'5) Release_Track'!$H:$H},2,0), or(and(not(isblank($B12)),$B12=$B11,$A12&lt;&gt;$A11),and(not(isblank($A12)),$A12=$A11,$B12&lt;&gt;$B11)),"ID LISTS UNALIGNED",and($A12&lt;&gt;"",countif('5) Release_Track'!$F:$F,$A12)=0),"NO ISRC MATCH in Release_Track",and($B12&lt;&gt;"",countif('5) Release_Track'!$G:$G,$B12)=0),"NO CATALOG ID MATCH in Release_Track",iserror(vlookup($A12&amp;$B12,'5) Release_Track'!$F:$F&amp;'5) Release_Track'!$G:$G,1,0)),"NO ISRC-CATALOG ID pair MATCH in Release_Track" )</f>
        <v>Benihime</v>
      </c>
      <c r="D12" s="143" t="str">
        <f t="array" ref="D12">ifs(and(isblank($A12),isblank($B12)),"", not(iserror(vlookup($A12&amp;$B12,'5) Release_Track'!$F:$F&amp;'5) Release_Track'!$G:$G,1,0))),vlookup($A12&amp;$B12,{'5) Release_Track'!$F:$F&amp;'5) Release_Track'!$G:$G,'5) Release_Track'!$I:$I},2,0), or(and(not(isblank($B12)),$B12=$B11,$A12&lt;&gt;$A11),and(not(isblank($A12)),$A12=$A11,$B12&lt;&gt;$B11)),"ID LISTS UNALIGNED",and($A12&lt;&gt;"",countif('5) Release_Track'!$F:$F,$A12)=0),"NO ISRC MATCH in Release_Track",and($B12&lt;&gt;"",countif('5) Release_Track'!$G:$G,$B12)=0),"NO CATALOG ID MATCH in Release_Track",iserror(vlookup($A12&amp;$B12,'5) Release_Track'!$F:$F&amp;'5) Release_Track'!$G:$G,1,0)),"NO ISRC-CATALOG ID pair MATCH in Release_Track" )</f>
        <v/>
      </c>
      <c r="E12" s="159" t="b">
        <v>0</v>
      </c>
      <c r="F12" s="159" t="b">
        <v>0</v>
      </c>
      <c r="G12" s="159" t="b">
        <v>0</v>
      </c>
      <c r="H12" s="159" t="b">
        <v>0</v>
      </c>
      <c r="I12" s="159" t="b">
        <v>0</v>
      </c>
      <c r="J12" s="159" t="b">
        <v>0</v>
      </c>
      <c r="K12" s="159" t="b">
        <v>0</v>
      </c>
      <c r="L12" s="8" t="b">
        <v>1</v>
      </c>
      <c r="M12" s="20"/>
    </row>
    <row r="13">
      <c r="A13" s="8" t="s">
        <v>716</v>
      </c>
      <c r="B13" s="116"/>
      <c r="C13" s="143" t="str">
        <f t="array" ref="C13">ifs(and(isblank($A13),isblank($B13)),"", not(iserror(vlookup($A13&amp;$B13,'5) Release_Track'!$F:$F&amp;'5) Release_Track'!$G:$G,1,0))),vlookup($A13&amp;$B13,{'5) Release_Track'!$F:$F&amp;'5) Release_Track'!$G:$G,'5) Release_Track'!$H:$H},2,0), or(and(not(isblank($B13)),$B13=$B12,$A13&lt;&gt;$A12),and(not(isblank($A13)),$A13=$A12,$B13&lt;&gt;$B12)),"ID LISTS UNALIGNED",and($A13&lt;&gt;"",countif('5) Release_Track'!$F:$F,$A13)=0),"NO ISRC MATCH in Release_Track",and($B13&lt;&gt;"",countif('5) Release_Track'!$G:$G,$B13)=0),"NO CATALOG ID MATCH in Release_Track",iserror(vlookup($A13&amp;$B13,'5) Release_Track'!$F:$F&amp;'5) Release_Track'!$G:$G,1,0)),"NO ISRC-CATALOG ID pair MATCH in Release_Track" )</f>
        <v>Esse Era o Seu Sonho?</v>
      </c>
      <c r="D13" s="143" t="str">
        <f t="array" ref="D13">ifs(and(isblank($A13),isblank($B13)),"", not(iserror(vlookup($A13&amp;$B13,'5) Release_Track'!$F:$F&amp;'5) Release_Track'!$G:$G,1,0))),vlookup($A13&amp;$B13,{'5) Release_Track'!$F:$F&amp;'5) Release_Track'!$G:$G,'5) Release_Track'!$I:$I},2,0), or(and(not(isblank($B13)),$B13=$B12,$A13&lt;&gt;$A12),and(not(isblank($A13)),$A13=$A12,$B13&lt;&gt;$B12)),"ID LISTS UNALIGNED",and($A13&lt;&gt;"",countif('5) Release_Track'!$F:$F,$A13)=0),"NO ISRC MATCH in Release_Track",and($B13&lt;&gt;"",countif('5) Release_Track'!$G:$G,$B13)=0),"NO CATALOG ID MATCH in Release_Track",iserror(vlookup($A13&amp;$B13,'5) Release_Track'!$F:$F&amp;'5) Release_Track'!$G:$G,1,0)),"NO ISRC-CATALOG ID pair MATCH in Release_Track" )</f>
        <v/>
      </c>
      <c r="E13" s="159" t="b">
        <v>0</v>
      </c>
      <c r="F13" s="159" t="b">
        <v>0</v>
      </c>
      <c r="G13" s="159" t="b">
        <v>0</v>
      </c>
      <c r="H13" s="159" t="b">
        <v>0</v>
      </c>
      <c r="I13" s="159" t="b">
        <v>0</v>
      </c>
      <c r="J13" s="159" t="b">
        <v>0</v>
      </c>
      <c r="K13" s="159" t="b">
        <v>0</v>
      </c>
      <c r="L13" s="8" t="b">
        <v>1</v>
      </c>
      <c r="M13" s="20"/>
    </row>
    <row r="14">
      <c r="A14" s="8" t="s">
        <v>718</v>
      </c>
      <c r="B14" s="116"/>
      <c r="C14" s="143" t="str">
        <f t="array" ref="C14">ifs(and(isblank($A14),isblank($B14)),"", not(iserror(vlookup($A14&amp;$B14,'5) Release_Track'!$F:$F&amp;'5) Release_Track'!$G:$G,1,0))),vlookup($A14&amp;$B14,{'5) Release_Track'!$F:$F&amp;'5) Release_Track'!$G:$G,'5) Release_Track'!$H:$H},2,0), or(and(not(isblank($B14)),$B14=$B13,$A14&lt;&gt;$A13),and(not(isblank($A14)),$A14=$A13,$B14&lt;&gt;$B13)),"ID LISTS UNALIGNED",and($A14&lt;&gt;"",countif('5) Release_Track'!$F:$F,$A14)=0),"NO ISRC MATCH in Release_Track",and($B14&lt;&gt;"",countif('5) Release_Track'!$G:$G,$B14)=0),"NO CATALOG ID MATCH in Release_Track",iserror(vlookup($A14&amp;$B14,'5) Release_Track'!$F:$F&amp;'5) Release_Track'!$G:$G,1,0)),"NO ISRC-CATALOG ID pair MATCH in Release_Track" )</f>
        <v>A Vontade de um Saiyajin</v>
      </c>
      <c r="D14" s="143" t="str">
        <f t="array" ref="D14">ifs(and(isblank($A14),isblank($B14)),"", not(iserror(vlookup($A14&amp;$B14,'5) Release_Track'!$F:$F&amp;'5) Release_Track'!$G:$G,1,0))),vlookup($A14&amp;$B14,{'5) Release_Track'!$F:$F&amp;'5) Release_Track'!$G:$G,'5) Release_Track'!$I:$I},2,0), or(and(not(isblank($B14)),$B14=$B13,$A14&lt;&gt;$A13),and(not(isblank($A14)),$A14=$A13,$B14&lt;&gt;$B13)),"ID LISTS UNALIGNED",and($A14&lt;&gt;"",countif('5) Release_Track'!$F:$F,$A14)=0),"NO ISRC MATCH in Release_Track",and($B14&lt;&gt;"",countif('5) Release_Track'!$G:$G,$B14)=0),"NO CATALOG ID MATCH in Release_Track",iserror(vlookup($A14&amp;$B14,'5) Release_Track'!$F:$F&amp;'5) Release_Track'!$G:$G,1,0)),"NO ISRC-CATALOG ID pair MATCH in Release_Track" )</f>
        <v/>
      </c>
      <c r="E14" s="159" t="b">
        <v>0</v>
      </c>
      <c r="F14" s="159" t="b">
        <v>0</v>
      </c>
      <c r="G14" s="159" t="b">
        <v>0</v>
      </c>
      <c r="H14" s="159" t="b">
        <v>0</v>
      </c>
      <c r="I14" s="159" t="b">
        <v>0</v>
      </c>
      <c r="J14" s="159" t="b">
        <v>0</v>
      </c>
      <c r="K14" s="159" t="b">
        <v>0</v>
      </c>
      <c r="L14" s="8" t="b">
        <v>1</v>
      </c>
      <c r="M14" s="20"/>
    </row>
    <row r="15">
      <c r="A15" s="8" t="s">
        <v>720</v>
      </c>
      <c r="B15" s="116"/>
      <c r="C15" s="143" t="str">
        <f t="array" ref="C15">ifs(and(isblank($A15),isblank($B15)),"", not(iserror(vlookup($A15&amp;$B15,'5) Release_Track'!$F:$F&amp;'5) Release_Track'!$G:$G,1,0))),vlookup($A15&amp;$B15,{'5) Release_Track'!$F:$F&amp;'5) Release_Track'!$G:$G,'5) Release_Track'!$H:$H},2,0), or(and(not(isblank($B15)),$B15=$B14,$A15&lt;&gt;$A14),and(not(isblank($A15)),$A15=$A14,$B15&lt;&gt;$B14)),"ID LISTS UNALIGNED",and($A15&lt;&gt;"",countif('5) Release_Track'!$F:$F,$A15)=0),"NO ISRC MATCH in Release_Track",and($B15&lt;&gt;"",countif('5) Release_Track'!$G:$G,$B15)=0),"NO CATALOG ID MATCH in Release_Track",iserror(vlookup($A15&amp;$B15,'5) Release_Track'!$F:$F&amp;'5) Release_Track'!$G:$G,1,0)),"NO ISRC-CATALOG ID pair MATCH in Release_Track" )</f>
        <v>Animes no Topo</v>
      </c>
      <c r="D15" s="143" t="str">
        <f t="array" ref="D15">ifs(and(isblank($A15),isblank($B15)),"", not(iserror(vlookup($A15&amp;$B15,'5) Release_Track'!$F:$F&amp;'5) Release_Track'!$G:$G,1,0))),vlookup($A15&amp;$B15,{'5) Release_Track'!$F:$F&amp;'5) Release_Track'!$G:$G,'5) Release_Track'!$I:$I},2,0), or(and(not(isblank($B15)),$B15=$B14,$A15&lt;&gt;$A14),and(not(isblank($A15)),$A15=$A14,$B15&lt;&gt;$B14)),"ID LISTS UNALIGNED",and($A15&lt;&gt;"",countif('5) Release_Track'!$F:$F,$A15)=0),"NO ISRC MATCH in Release_Track",and($B15&lt;&gt;"",countif('5) Release_Track'!$G:$G,$B15)=0),"NO CATALOG ID MATCH in Release_Track",iserror(vlookup($A15&amp;$B15,'5) Release_Track'!$F:$F&amp;'5) Release_Track'!$G:$G,1,0)),"NO ISRC-CATALOG ID pair MATCH in Release_Track" )</f>
        <v/>
      </c>
      <c r="E15" s="159" t="b">
        <v>0</v>
      </c>
      <c r="F15" s="159" t="b">
        <v>0</v>
      </c>
      <c r="G15" s="159" t="b">
        <v>0</v>
      </c>
      <c r="H15" s="159" t="b">
        <v>0</v>
      </c>
      <c r="I15" s="159" t="b">
        <v>0</v>
      </c>
      <c r="J15" s="159" t="b">
        <v>0</v>
      </c>
      <c r="K15" s="159" t="b">
        <v>0</v>
      </c>
      <c r="L15" s="8" t="b">
        <v>1</v>
      </c>
      <c r="M15" s="20"/>
    </row>
    <row r="16">
      <c r="A16" s="8" t="s">
        <v>722</v>
      </c>
      <c r="B16" s="116"/>
      <c r="C16" s="143" t="str">
        <f t="array" ref="C16">ifs(and(isblank($A16),isblank($B16)),"", not(iserror(vlookup($A16&amp;$B16,'5) Release_Track'!$F:$F&amp;'5) Release_Track'!$G:$G,1,0))),vlookup($A16&amp;$B16,{'5) Release_Track'!$F:$F&amp;'5) Release_Track'!$G:$G,'5) Release_Track'!$H:$H},2,0), or(and(not(isblank($B16)),$B16=$B15,$A16&lt;&gt;$A15),and(not(isblank($A16)),$A16=$A15,$B16&lt;&gt;$B15)),"ID LISTS UNALIGNED",and($A16&lt;&gt;"",countif('5) Release_Track'!$F:$F,$A16)=0),"NO ISRC MATCH in Release_Track",and($B16&lt;&gt;"",countif('5) Release_Track'!$G:$G,$B16)=0),"NO CATALOG ID MATCH in Release_Track",iserror(vlookup($A16&amp;$B16,'5) Release_Track'!$F:$F&amp;'5) Release_Track'!$G:$G,1,0)),"NO ISRC-CATALOG ID pair MATCH in Release_Track" )</f>
        <v>Rei do Drible</v>
      </c>
      <c r="D16" s="143" t="str">
        <f t="array" ref="D16">ifs(and(isblank($A16),isblank($B16)),"", not(iserror(vlookup($A16&amp;$B16,'5) Release_Track'!$F:$F&amp;'5) Release_Track'!$G:$G,1,0))),vlookup($A16&amp;$B16,{'5) Release_Track'!$F:$F&amp;'5) Release_Track'!$G:$G,'5) Release_Track'!$I:$I},2,0), or(and(not(isblank($B16)),$B16=$B15,$A16&lt;&gt;$A15),and(not(isblank($A16)),$A16=$A15,$B16&lt;&gt;$B15)),"ID LISTS UNALIGNED",and($A16&lt;&gt;"",countif('5) Release_Track'!$F:$F,$A16)=0),"NO ISRC MATCH in Release_Track",and($B16&lt;&gt;"",countif('5) Release_Track'!$G:$G,$B16)=0),"NO CATALOG ID MATCH in Release_Track",iserror(vlookup($A16&amp;$B16,'5) Release_Track'!$F:$F&amp;'5) Release_Track'!$G:$G,1,0)),"NO ISRC-CATALOG ID pair MATCH in Release_Track" )</f>
        <v/>
      </c>
      <c r="E16" s="159" t="b">
        <v>0</v>
      </c>
      <c r="F16" s="159" t="b">
        <v>0</v>
      </c>
      <c r="G16" s="159" t="b">
        <v>0</v>
      </c>
      <c r="H16" s="159" t="b">
        <v>0</v>
      </c>
      <c r="I16" s="159" t="b">
        <v>0</v>
      </c>
      <c r="J16" s="159" t="b">
        <v>0</v>
      </c>
      <c r="K16" s="159" t="b">
        <v>0</v>
      </c>
      <c r="L16" s="8" t="b">
        <v>1</v>
      </c>
      <c r="M16" s="20"/>
    </row>
    <row r="17">
      <c r="A17" s="8" t="s">
        <v>724</v>
      </c>
      <c r="B17" s="116"/>
      <c r="C17" s="143" t="str">
        <f t="array" ref="C17">ifs(and(isblank($A17),isblank($B17)),"", not(iserror(vlookup($A17&amp;$B17,'5) Release_Track'!$F:$F&amp;'5) Release_Track'!$G:$G,1,0))),vlookup($A17&amp;$B17,{'5) Release_Track'!$F:$F&amp;'5) Release_Track'!$G:$G,'5) Release_Track'!$H:$H},2,0), or(and(not(isblank($B17)),$B17=$B16,$A17&lt;&gt;$A16),and(not(isblank($A17)),$A17=$A16,$B17&lt;&gt;$B16)),"ID LISTS UNALIGNED",and($A17&lt;&gt;"",countif('5) Release_Track'!$F:$F,$A17)=0),"NO ISRC MATCH in Release_Track",and($B17&lt;&gt;"",countif('5) Release_Track'!$G:$G,$B17)=0),"NO CATALOG ID MATCH in Release_Track",iserror(vlookup($A17&amp;$B17,'5) Release_Track'!$F:$F&amp;'5) Release_Track'!$G:$G,1,0)),"NO ISRC-CATALOG ID pair MATCH in Release_Track" )</f>
        <v>Força e Talento</v>
      </c>
      <c r="D17" s="143" t="str">
        <f t="array" ref="D17">ifs(and(isblank($A17),isblank($B17)),"", not(iserror(vlookup($A17&amp;$B17,'5) Release_Track'!$F:$F&amp;'5) Release_Track'!$G:$G,1,0))),vlookup($A17&amp;$B17,{'5) Release_Track'!$F:$F&amp;'5) Release_Track'!$G:$G,'5) Release_Track'!$I:$I},2,0), or(and(not(isblank($B17)),$B17=$B16,$A17&lt;&gt;$A16),and(not(isblank($A17)),$A17=$A16,$B17&lt;&gt;$B16)),"ID LISTS UNALIGNED",and($A17&lt;&gt;"",countif('5) Release_Track'!$F:$F,$A17)=0),"NO ISRC MATCH in Release_Track",and($B17&lt;&gt;"",countif('5) Release_Track'!$G:$G,$B17)=0),"NO CATALOG ID MATCH in Release_Track",iserror(vlookup($A17&amp;$B17,'5) Release_Track'!$F:$F&amp;'5) Release_Track'!$G:$G,1,0)),"NO ISRC-CATALOG ID pair MATCH in Release_Track" )</f>
        <v/>
      </c>
      <c r="E17" s="159" t="b">
        <v>0</v>
      </c>
      <c r="F17" s="159" t="b">
        <v>0</v>
      </c>
      <c r="G17" s="159" t="b">
        <v>0</v>
      </c>
      <c r="H17" s="159" t="b">
        <v>0</v>
      </c>
      <c r="I17" s="159" t="b">
        <v>0</v>
      </c>
      <c r="J17" s="159" t="b">
        <v>0</v>
      </c>
      <c r="K17" s="159" t="b">
        <v>0</v>
      </c>
      <c r="L17" s="8" t="b">
        <v>1</v>
      </c>
      <c r="M17" s="20"/>
    </row>
    <row r="18">
      <c r="A18" s="8" t="s">
        <v>726</v>
      </c>
      <c r="B18" s="116"/>
      <c r="C18" s="143" t="str">
        <f t="array" ref="C18">ifs(and(isblank($A18),isblank($B18)),"", not(iserror(vlookup($A18&amp;$B18,'5) Release_Track'!$F:$F&amp;'5) Release_Track'!$G:$G,1,0))),vlookup($A18&amp;$B18,{'5) Release_Track'!$F:$F&amp;'5) Release_Track'!$G:$G,'5) Release_Track'!$H:$H},2,0), or(and(not(isblank($B18)),$B18=$B17,$A18&lt;&gt;$A17),and(not(isblank($A18)),$A18=$A17,$B18&lt;&gt;$B17)),"ID LISTS UNALIGNED",and($A18&lt;&gt;"",countif('5) Release_Track'!$F:$F,$A18)=0),"NO ISRC MATCH in Release_Track",and($B18&lt;&gt;"",countif('5) Release_Track'!$G:$G,$B18)=0),"NO CATALOG ID MATCH in Release_Track",iserror(vlookup($A18&amp;$B18,'5) Release_Track'!$F:$F&amp;'5) Release_Track'!$G:$G,1,0)),"NO ISRC-CATALOG ID pair MATCH in Release_Track" )</f>
        <v>O Rei da Decisão</v>
      </c>
      <c r="D18" s="143" t="str">
        <f t="array" ref="D18">ifs(and(isblank($A18),isblank($B18)),"", not(iserror(vlookup($A18&amp;$B18,'5) Release_Track'!$F:$F&amp;'5) Release_Track'!$G:$G,1,0))),vlookup($A18&amp;$B18,{'5) Release_Track'!$F:$F&amp;'5) Release_Track'!$G:$G,'5) Release_Track'!$I:$I},2,0), or(and(not(isblank($B18)),$B18=$B17,$A18&lt;&gt;$A17),and(not(isblank($A18)),$A18=$A17,$B18&lt;&gt;$B17)),"ID LISTS UNALIGNED",and($A18&lt;&gt;"",countif('5) Release_Track'!$F:$F,$A18)=0),"NO ISRC MATCH in Release_Track",and($B18&lt;&gt;"",countif('5) Release_Track'!$G:$G,$B18)=0),"NO CATALOG ID MATCH in Release_Track",iserror(vlookup($A18&amp;$B18,'5) Release_Track'!$F:$F&amp;'5) Release_Track'!$G:$G,1,0)),"NO ISRC-CATALOG ID pair MATCH in Release_Track" )</f>
        <v/>
      </c>
      <c r="E18" s="159" t="b">
        <v>0</v>
      </c>
      <c r="F18" s="159" t="b">
        <v>0</v>
      </c>
      <c r="G18" s="159" t="b">
        <v>0</v>
      </c>
      <c r="H18" s="159" t="b">
        <v>0</v>
      </c>
      <c r="I18" s="159" t="b">
        <v>0</v>
      </c>
      <c r="J18" s="159" t="b">
        <v>0</v>
      </c>
      <c r="K18" s="159" t="b">
        <v>0</v>
      </c>
      <c r="L18" s="8" t="b">
        <v>1</v>
      </c>
      <c r="M18" s="20"/>
    </row>
    <row r="19">
      <c r="A19" s="8" t="s">
        <v>728</v>
      </c>
      <c r="B19" s="116"/>
      <c r="C19" s="143" t="str">
        <f t="array" ref="C19">ifs(and(isblank($A19),isblank($B19)),"", not(iserror(vlookup($A19&amp;$B19,'5) Release_Track'!$F:$F&amp;'5) Release_Track'!$G:$G,1,0))),vlookup($A19&amp;$B19,{'5) Release_Track'!$F:$F&amp;'5) Release_Track'!$G:$G,'5) Release_Track'!$H:$H},2,0), or(and(not(isblank($B19)),$B19=$B18,$A19&lt;&gt;$A18),and(not(isblank($A19)),$A19=$A18,$B19&lt;&gt;$B18)),"ID LISTS UNALIGNED",and($A19&lt;&gt;"",countif('5) Release_Track'!$F:$F,$A19)=0),"NO ISRC MATCH in Release_Track",and($B19&lt;&gt;"",countif('5) Release_Track'!$G:$G,$B19)=0),"NO CATALOG ID MATCH in Release_Track",iserror(vlookup($A19&amp;$B19,'5) Release_Track'!$F:$F&amp;'5) Release_Track'!$G:$G,1,0)),"NO ISRC-CATALOG ID pair MATCH in Release_Track" )</f>
        <v>Orgulhoso e Egoista</v>
      </c>
      <c r="D19" s="143" t="str">
        <f t="array" ref="D19">ifs(and(isblank($A19),isblank($B19)),"", not(iserror(vlookup($A19&amp;$B19,'5) Release_Track'!$F:$F&amp;'5) Release_Track'!$G:$G,1,0))),vlookup($A19&amp;$B19,{'5) Release_Track'!$F:$F&amp;'5) Release_Track'!$G:$G,'5) Release_Track'!$I:$I},2,0), or(and(not(isblank($B19)),$B19=$B18,$A19&lt;&gt;$A18),and(not(isblank($A19)),$A19=$A18,$B19&lt;&gt;$B18)),"ID LISTS UNALIGNED",and($A19&lt;&gt;"",countif('5) Release_Track'!$F:$F,$A19)=0),"NO ISRC MATCH in Release_Track",and($B19&lt;&gt;"",countif('5) Release_Track'!$G:$G,$B19)=0),"NO CATALOG ID MATCH in Release_Track",iserror(vlookup($A19&amp;$B19,'5) Release_Track'!$F:$F&amp;'5) Release_Track'!$G:$G,1,0)),"NO ISRC-CATALOG ID pair MATCH in Release_Track" )</f>
        <v/>
      </c>
      <c r="E19" s="159" t="b">
        <v>0</v>
      </c>
      <c r="F19" s="159" t="b">
        <v>0</v>
      </c>
      <c r="G19" s="159" t="b">
        <v>0</v>
      </c>
      <c r="H19" s="159" t="b">
        <v>0</v>
      </c>
      <c r="I19" s="159" t="b">
        <v>0</v>
      </c>
      <c r="J19" s="159" t="b">
        <v>0</v>
      </c>
      <c r="K19" s="159" t="b">
        <v>0</v>
      </c>
      <c r="L19" s="8" t="b">
        <v>1</v>
      </c>
      <c r="M19" s="20"/>
    </row>
    <row r="20">
      <c r="A20" s="8" t="s">
        <v>730</v>
      </c>
      <c r="B20" s="116"/>
      <c r="C20" s="143" t="str">
        <f t="array" ref="C20">ifs(and(isblank($A20),isblank($B20)),"", not(iserror(vlookup($A20&amp;$B20,'5) Release_Track'!$F:$F&amp;'5) Release_Track'!$G:$G,1,0))),vlookup($A20&amp;$B20,{'5) Release_Track'!$F:$F&amp;'5) Release_Track'!$G:$G,'5) Release_Track'!$H:$H},2,0), or(and(not(isblank($B20)),$B20=$B19,$A20&lt;&gt;$A19),and(not(isblank($A20)),$A20=$A19,$B20&lt;&gt;$B19)),"ID LISTS UNALIGNED",and($A20&lt;&gt;"",countif('5) Release_Track'!$F:$F,$A20)=0),"NO ISRC MATCH in Release_Track",and($B20&lt;&gt;"",countif('5) Release_Track'!$G:$G,$B20)=0),"NO CATALOG ID MATCH in Release_Track",iserror(vlookup($A20&amp;$B20,'5) Release_Track'!$F:$F&amp;'5) Release_Track'!$G:$G,1,0)),"NO ISRC-CATALOG ID pair MATCH in Release_Track" )</f>
        <v>Genialidade</v>
      </c>
      <c r="D20" s="143" t="str">
        <f t="array" ref="D20">ifs(and(isblank($A20),isblank($B20)),"", not(iserror(vlookup($A20&amp;$B20,'5) Release_Track'!$F:$F&amp;'5) Release_Track'!$G:$G,1,0))),vlookup($A20&amp;$B20,{'5) Release_Track'!$F:$F&amp;'5) Release_Track'!$G:$G,'5) Release_Track'!$I:$I},2,0), or(and(not(isblank($B20)),$B20=$B19,$A20&lt;&gt;$A19),and(not(isblank($A20)),$A20=$A19,$B20&lt;&gt;$B19)),"ID LISTS UNALIGNED",and($A20&lt;&gt;"",countif('5) Release_Track'!$F:$F,$A20)=0),"NO ISRC MATCH in Release_Track",and($B20&lt;&gt;"",countif('5) Release_Track'!$G:$G,$B20)=0),"NO CATALOG ID MATCH in Release_Track",iserror(vlookup($A20&amp;$B20,'5) Release_Track'!$F:$F&amp;'5) Release_Track'!$G:$G,1,0)),"NO ISRC-CATALOG ID pair MATCH in Release_Track" )</f>
        <v/>
      </c>
      <c r="E20" s="159" t="b">
        <v>0</v>
      </c>
      <c r="F20" s="159" t="b">
        <v>0</v>
      </c>
      <c r="G20" s="159" t="b">
        <v>0</v>
      </c>
      <c r="H20" s="159" t="b">
        <v>0</v>
      </c>
      <c r="I20" s="159" t="b">
        <v>0</v>
      </c>
      <c r="J20" s="159" t="b">
        <v>0</v>
      </c>
      <c r="K20" s="159" t="b">
        <v>0</v>
      </c>
      <c r="L20" s="8" t="b">
        <v>1</v>
      </c>
      <c r="M20" s="20"/>
    </row>
    <row r="21">
      <c r="A21" s="8" t="s">
        <v>732</v>
      </c>
      <c r="B21" s="116"/>
      <c r="C21" s="143" t="str">
        <f t="array" ref="C21">ifs(and(isblank($A21),isblank($B21)),"", not(iserror(vlookup($A21&amp;$B21,'5) Release_Track'!$F:$F&amp;'5) Release_Track'!$G:$G,1,0))),vlookup($A21&amp;$B21,{'5) Release_Track'!$F:$F&amp;'5) Release_Track'!$G:$G,'5) Release_Track'!$H:$H},2,0), or(and(not(isblank($B21)),$B21=$B20,$A21&lt;&gt;$A20),and(not(isblank($A21)),$A21=$A20,$B21&lt;&gt;$B20)),"ID LISTS UNALIGNED",and($A21&lt;&gt;"",countif('5) Release_Track'!$F:$F,$A21)=0),"NO ISRC MATCH in Release_Track",and($B21&lt;&gt;"",countif('5) Release_Track'!$G:$G,$B21)=0),"NO CATALOG ID MATCH in Release_Track",iserror(vlookup($A21&amp;$B21,'5) Release_Track'!$F:$F&amp;'5) Release_Track'!$G:$G,1,0)),"NO ISRC-CATALOG ID pair MATCH in Release_Track" )</f>
        <v>Lendas do Futebol</v>
      </c>
      <c r="D21" s="143" t="str">
        <f t="array" ref="D21">ifs(and(isblank($A21),isblank($B21)),"", not(iserror(vlookup($A21&amp;$B21,'5) Release_Track'!$F:$F&amp;'5) Release_Track'!$G:$G,1,0))),vlookup($A21&amp;$B21,{'5) Release_Track'!$F:$F&amp;'5) Release_Track'!$G:$G,'5) Release_Track'!$I:$I},2,0), or(and(not(isblank($B21)),$B21=$B20,$A21&lt;&gt;$A20),and(not(isblank($A21)),$A21=$A20,$B21&lt;&gt;$B20)),"ID LISTS UNALIGNED",and($A21&lt;&gt;"",countif('5) Release_Track'!$F:$F,$A21)=0),"NO ISRC MATCH in Release_Track",and($B21&lt;&gt;"",countif('5) Release_Track'!$G:$G,$B21)=0),"NO CATALOG ID MATCH in Release_Track",iserror(vlookup($A21&amp;$B21,'5) Release_Track'!$F:$F&amp;'5) Release_Track'!$G:$G,1,0)),"NO ISRC-CATALOG ID pair MATCH in Release_Track" )</f>
        <v>Blue Lock</v>
      </c>
      <c r="E21" s="159" t="b">
        <v>0</v>
      </c>
      <c r="F21" s="159" t="b">
        <v>0</v>
      </c>
      <c r="G21" s="159" t="b">
        <v>0</v>
      </c>
      <c r="H21" s="159" t="b">
        <v>0</v>
      </c>
      <c r="I21" s="159" t="b">
        <v>0</v>
      </c>
      <c r="J21" s="159" t="b">
        <v>0</v>
      </c>
      <c r="K21" s="159" t="b">
        <v>0</v>
      </c>
      <c r="L21" s="8" t="b">
        <v>1</v>
      </c>
      <c r="M21" s="20"/>
    </row>
    <row r="22">
      <c r="A22" s="8" t="s">
        <v>734</v>
      </c>
      <c r="B22" s="116"/>
      <c r="C22" s="143" t="str">
        <f t="array" ref="C22">ifs(and(isblank($A22),isblank($B22)),"", not(iserror(vlookup($A22&amp;$B22,'5) Release_Track'!$F:$F&amp;'5) Release_Track'!$G:$G,1,0))),vlookup($A22&amp;$B22,{'5) Release_Track'!$F:$F&amp;'5) Release_Track'!$G:$G,'5) Release_Track'!$H:$H},2,0), or(and(not(isblank($B22)),$B22=$B21,$A22&lt;&gt;$A21),and(not(isblank($A22)),$A22=$A21,$B22&lt;&gt;$B21)),"ID LISTS UNALIGNED",and($A22&lt;&gt;"",countif('5) Release_Track'!$F:$F,$A22)=0),"NO ISRC MATCH in Release_Track",and($B22&lt;&gt;"",countif('5) Release_Track'!$G:$G,$B22)=0),"NO CATALOG ID MATCH in Release_Track",iserror(vlookup($A22&amp;$B22,'5) Release_Track'!$F:$F&amp;'5) Release_Track'!$G:$G,1,0)),"NO ISRC-CATALOG ID pair MATCH in Release_Track" )</f>
        <v>Vazio</v>
      </c>
      <c r="D22" s="143" t="str">
        <f t="array" ref="D22">ifs(and(isblank($A22),isblank($B22)),"", not(iserror(vlookup($A22&amp;$B22,'5) Release_Track'!$F:$F&amp;'5) Release_Track'!$G:$G,1,0))),vlookup($A22&amp;$B22,{'5) Release_Track'!$F:$F&amp;'5) Release_Track'!$G:$G,'5) Release_Track'!$I:$I},2,0), or(and(not(isblank($B22)),$B22=$B21,$A22&lt;&gt;$A21),and(not(isblank($A22)),$A22=$A21,$B22&lt;&gt;$B21)),"ID LISTS UNALIGNED",and($A22&lt;&gt;"",countif('5) Release_Track'!$F:$F,$A22)=0),"NO ISRC MATCH in Release_Track",and($B22&lt;&gt;"",countif('5) Release_Track'!$G:$G,$B22)=0),"NO CATALOG ID MATCH in Release_Track",iserror(vlookup($A22&amp;$B22,'5) Release_Track'!$F:$F&amp;'5) Release_Track'!$G:$G,1,0)),"NO ISRC-CATALOG ID pair MATCH in Release_Track" )</f>
        <v/>
      </c>
      <c r="E22" s="159" t="b">
        <v>0</v>
      </c>
      <c r="F22" s="159" t="b">
        <v>0</v>
      </c>
      <c r="G22" s="159" t="b">
        <v>0</v>
      </c>
      <c r="H22" s="159" t="b">
        <v>0</v>
      </c>
      <c r="I22" s="159" t="b">
        <v>0</v>
      </c>
      <c r="J22" s="159" t="b">
        <v>0</v>
      </c>
      <c r="K22" s="159" t="b">
        <v>0</v>
      </c>
      <c r="L22" s="8" t="b">
        <v>1</v>
      </c>
      <c r="M22" s="20"/>
    </row>
    <row r="23">
      <c r="A23" s="8" t="s">
        <v>736</v>
      </c>
      <c r="B23" s="116"/>
      <c r="C23" s="143" t="str">
        <f t="array" ref="C23">ifs(and(isblank($A23),isblank($B23)),"", not(iserror(vlookup($A23&amp;$B23,'5) Release_Track'!$F:$F&amp;'5) Release_Track'!$G:$G,1,0))),vlookup($A23&amp;$B23,{'5) Release_Track'!$F:$F&amp;'5) Release_Track'!$G:$G,'5) Release_Track'!$H:$H},2,0), or(and(not(isblank($B23)),$B23=$B22,$A23&lt;&gt;$A22),and(not(isblank($A23)),$A23=$A22,$B23&lt;&gt;$B22)),"ID LISTS UNALIGNED",and($A23&lt;&gt;"",countif('5) Release_Track'!$F:$F,$A23)=0),"NO ISRC MATCH in Release_Track",and($B23&lt;&gt;"",countif('5) Release_Track'!$G:$G,$B23)=0),"NO CATALOG ID MATCH in Release_Track",iserror(vlookup($A23&amp;$B23,'5) Release_Track'!$F:$F&amp;'5) Release_Track'!$G:$G,1,0)),"NO ISRC-CATALOG ID pair MATCH in Release_Track" )</f>
        <v>Implacável</v>
      </c>
      <c r="D23" s="143" t="str">
        <f t="array" ref="D23">ifs(and(isblank($A23),isblank($B23)),"", not(iserror(vlookup($A23&amp;$B23,'5) Release_Track'!$F:$F&amp;'5) Release_Track'!$G:$G,1,0))),vlookup($A23&amp;$B23,{'5) Release_Track'!$F:$F&amp;'5) Release_Track'!$G:$G,'5) Release_Track'!$I:$I},2,0), or(and(not(isblank($B23)),$B23=$B22,$A23&lt;&gt;$A22),and(not(isblank($A23)),$A23=$A22,$B23&lt;&gt;$B22)),"ID LISTS UNALIGNED",and($A23&lt;&gt;"",countif('5) Release_Track'!$F:$F,$A23)=0),"NO ISRC MATCH in Release_Track",and($B23&lt;&gt;"",countif('5) Release_Track'!$G:$G,$B23)=0),"NO CATALOG ID MATCH in Release_Track",iserror(vlookup($A23&amp;$B23,'5) Release_Track'!$F:$F&amp;'5) Release_Track'!$G:$G,1,0)),"NO ISRC-CATALOG ID pair MATCH in Release_Track" )</f>
        <v/>
      </c>
      <c r="E23" s="159" t="b">
        <v>0</v>
      </c>
      <c r="F23" s="159" t="b">
        <v>0</v>
      </c>
      <c r="G23" s="159" t="b">
        <v>0</v>
      </c>
      <c r="H23" s="159" t="b">
        <v>0</v>
      </c>
      <c r="I23" s="159" t="b">
        <v>0</v>
      </c>
      <c r="J23" s="159" t="b">
        <v>0</v>
      </c>
      <c r="K23" s="159" t="b">
        <v>0</v>
      </c>
      <c r="L23" s="8" t="b">
        <v>1</v>
      </c>
      <c r="M23" s="20"/>
    </row>
    <row r="24">
      <c r="A24" s="8" t="s">
        <v>738</v>
      </c>
      <c r="B24" s="116"/>
      <c r="C24" s="143" t="str">
        <f t="array" ref="C24">ifs(and(isblank($A24),isblank($B24)),"", not(iserror(vlookup($A24&amp;$B24,'5) Release_Track'!$F:$F&amp;'5) Release_Track'!$G:$G,1,0))),vlookup($A24&amp;$B24,{'5) Release_Track'!$F:$F&amp;'5) Release_Track'!$G:$G,'5) Release_Track'!$H:$H},2,0), or(and(not(isblank($B24)),$B24=$B23,$A24&lt;&gt;$A23),and(not(isblank($A24)),$A24=$A23,$B24&lt;&gt;$B23)),"ID LISTS UNALIGNED",and($A24&lt;&gt;"",countif('5) Release_Track'!$F:$F,$A24)=0),"NO ISRC MATCH in Release_Track",and($B24&lt;&gt;"",countif('5) Release_Track'!$G:$G,$B24)=0),"NO CATALOG ID MATCH in Release_Track",iserror(vlookup($A24&amp;$B24,'5) Release_Track'!$F:$F&amp;'5) Release_Track'!$G:$G,1,0)),"NO ISRC-CATALOG ID pair MATCH in Release_Track" )</f>
        <v>Implacável</v>
      </c>
      <c r="D24" s="143" t="str">
        <f t="array" ref="D24">ifs(and(isblank($A24),isblank($B24)),"", not(iserror(vlookup($A24&amp;$B24,'5) Release_Track'!$F:$F&amp;'5) Release_Track'!$G:$G,1,0))),vlookup($A24&amp;$B24,{'5) Release_Track'!$F:$F&amp;'5) Release_Track'!$G:$G,'5) Release_Track'!$I:$I},2,0), or(and(not(isblank($B24)),$B24=$B23,$A24&lt;&gt;$A23),and(not(isblank($A24)),$A24=$A23,$B24&lt;&gt;$B23)),"ID LISTS UNALIGNED",and($A24&lt;&gt;"",countif('5) Release_Track'!$F:$F,$A24)=0),"NO ISRC MATCH in Release_Track",and($B24&lt;&gt;"",countif('5) Release_Track'!$G:$G,$B24)=0),"NO CATALOG ID MATCH in Release_Track",iserror(vlookup($A24&amp;$B24,'5) Release_Track'!$F:$F&amp;'5) Release_Track'!$G:$G,1,0)),"NO ISRC-CATALOG ID pair MATCH in Release_Track" )</f>
        <v>Speed Up</v>
      </c>
      <c r="E24" s="159" t="b">
        <v>0</v>
      </c>
      <c r="F24" s="159" t="b">
        <v>0</v>
      </c>
      <c r="G24" s="159" t="b">
        <v>0</v>
      </c>
      <c r="H24" s="159" t="b">
        <v>0</v>
      </c>
      <c r="I24" s="159" t="b">
        <v>0</v>
      </c>
      <c r="J24" s="159" t="b">
        <v>0</v>
      </c>
      <c r="K24" s="159" t="b">
        <v>0</v>
      </c>
      <c r="L24" s="8" t="b">
        <v>1</v>
      </c>
      <c r="M24" s="20"/>
    </row>
    <row r="25">
      <c r="A25" s="8" t="s">
        <v>740</v>
      </c>
      <c r="B25" s="116"/>
      <c r="C25" s="143" t="str">
        <f t="array" ref="C25">ifs(and(isblank($A25),isblank($B25)),"", not(iserror(vlookup($A25&amp;$B25,'5) Release_Track'!$F:$F&amp;'5) Release_Track'!$G:$G,1,0))),vlookup($A25&amp;$B25,{'5) Release_Track'!$F:$F&amp;'5) Release_Track'!$G:$G,'5) Release_Track'!$H:$H},2,0), or(and(not(isblank($B25)),$B25=$B24,$A25&lt;&gt;$A24),and(not(isblank($A25)),$A25=$A24,$B25&lt;&gt;$B24)),"ID LISTS UNALIGNED",and($A25&lt;&gt;"",countif('5) Release_Track'!$F:$F,$A25)=0),"NO ISRC MATCH in Release_Track",and($B25&lt;&gt;"",countif('5) Release_Track'!$G:$G,$B25)=0),"NO CATALOG ID MATCH in Release_Track",iserror(vlookup($A25&amp;$B25,'5) Release_Track'!$F:$F&amp;'5) Release_Track'!$G:$G,1,0)),"NO ISRC-CATALOG ID pair MATCH in Release_Track" )</f>
        <v>Alcançar a Paz</v>
      </c>
      <c r="D25" s="143" t="str">
        <f t="array" ref="D25">ifs(and(isblank($A25),isblank($B25)),"", not(iserror(vlookup($A25&amp;$B25,'5) Release_Track'!$F:$F&amp;'5) Release_Track'!$G:$G,1,0))),vlookup($A25&amp;$B25,{'5) Release_Track'!$F:$F&amp;'5) Release_Track'!$G:$G,'5) Release_Track'!$I:$I},2,0), or(and(not(isblank($B25)),$B25=$B24,$A25&lt;&gt;$A24),and(not(isblank($A25)),$A25=$A24,$B25&lt;&gt;$B24)),"ID LISTS UNALIGNED",and($A25&lt;&gt;"",countif('5) Release_Track'!$F:$F,$A25)=0),"NO ISRC MATCH in Release_Track",and($B25&lt;&gt;"",countif('5) Release_Track'!$G:$G,$B25)=0),"NO CATALOG ID MATCH in Release_Track",iserror(vlookup($A25&amp;$B25,'5) Release_Track'!$F:$F&amp;'5) Release_Track'!$G:$G,1,0)),"NO ISRC-CATALOG ID pair MATCH in Release_Track" )</f>
        <v/>
      </c>
      <c r="E25" s="159" t="b">
        <v>0</v>
      </c>
      <c r="F25" s="159" t="b">
        <v>0</v>
      </c>
      <c r="G25" s="159" t="b">
        <v>0</v>
      </c>
      <c r="H25" s="159" t="b">
        <v>0</v>
      </c>
      <c r="I25" s="159" t="b">
        <v>0</v>
      </c>
      <c r="J25" s="159" t="b">
        <v>0</v>
      </c>
      <c r="K25" s="159" t="b">
        <v>0</v>
      </c>
      <c r="L25" s="8" t="b">
        <v>1</v>
      </c>
      <c r="M25" s="20"/>
    </row>
    <row r="26">
      <c r="A26" s="8" t="s">
        <v>742</v>
      </c>
      <c r="B26" s="116"/>
      <c r="C26" s="143" t="str">
        <f t="array" ref="C26">ifs(and(isblank($A26),isblank($B26)),"", not(iserror(vlookup($A26&amp;$B26,'5) Release_Track'!$F:$F&amp;'5) Release_Track'!$G:$G,1,0))),vlookup($A26&amp;$B26,{'5) Release_Track'!$F:$F&amp;'5) Release_Track'!$G:$G,'5) Release_Track'!$H:$H},2,0),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Bachira - Monstro Egoista</v>
      </c>
      <c r="D26" s="143" t="str">
        <f t="array" ref="D26">ifs(and(isblank($A26),isblank($B26)),"", not(iserror(vlookup($A26&amp;$B26,'5) Release_Track'!$F:$F&amp;'5) Release_Track'!$G:$G,1,0))),vlookup($A26&amp;$B26,{'5) Release_Track'!$F:$F&amp;'5) Release_Track'!$G:$G,'5) Release_Track'!$I:$I},2,0), or(and(not(isblank($B26)),$B26=$B25,$A26&lt;&gt;$A25),and(not(isblank($A26)),$A26=$A25,$B26&lt;&gt;$B25)),"ID LISTS UNALIGNED",and($A26&lt;&gt;"",countif('5) Release_Track'!$F:$F,$A26)=0),"NO ISRC MATCH in Release_Track",and($B26&lt;&gt;"",countif('5) Release_Track'!$G:$G,$B26)=0),"NO CATALOG ID MATCH in Release_Track",iserror(vlookup($A26&amp;$B26,'5) Release_Track'!$F:$F&amp;'5) Release_Track'!$G:$G,1,0)),"NO ISRC-CATALOG ID pair MATCH in Release_Track" )</f>
        <v/>
      </c>
      <c r="E26" s="159" t="b">
        <v>0</v>
      </c>
      <c r="F26" s="159" t="b">
        <v>0</v>
      </c>
      <c r="G26" s="159" t="b">
        <v>0</v>
      </c>
      <c r="H26" s="159" t="b">
        <v>0</v>
      </c>
      <c r="I26" s="159" t="b">
        <v>0</v>
      </c>
      <c r="J26" s="159" t="b">
        <v>0</v>
      </c>
      <c r="K26" s="159" t="b">
        <v>0</v>
      </c>
      <c r="L26" s="8" t="b">
        <v>1</v>
      </c>
      <c r="M26" s="20"/>
    </row>
    <row r="27">
      <c r="A27" s="8" t="s">
        <v>744</v>
      </c>
      <c r="B27" s="116"/>
      <c r="C27" s="143" t="str">
        <f t="array" ref="C27">ifs(and(isblank($A27),isblank($B27)),"", not(iserror(vlookup($A27&amp;$B27,'5) Release_Track'!$F:$F&amp;'5) Release_Track'!$G:$G,1,0))),vlookup($A27&amp;$B27,{'5) Release_Track'!$F:$F&amp;'5) Release_Track'!$G:$G,'5) Release_Track'!$H:$H},2,0), or(and(not(isblank($B27)),$B27=$B26,$A27&lt;&gt;$A26),and(not(isblank($A27)),$A27=$A26,$B27&lt;&gt;$B26)),"ID LISTS UNALIGNED",and($A27&lt;&gt;"",countif('5) Release_Track'!$F:$F,$A27)=0),"NO ISRC MATCH in Release_Track",and($B27&lt;&gt;"",countif('5) Release_Track'!$G:$G,$B27)=0),"NO CATALOG ID MATCH in Release_Track",iserror(vlookup($A27&amp;$B27,'5) Release_Track'!$F:$F&amp;'5) Release_Track'!$G:$G,1,0)),"NO ISRC-CATALOG ID pair MATCH in Release_Track" )</f>
        <v>Bachira - Monstro Egoista</v>
      </c>
      <c r="D27" s="143" t="str">
        <f t="array" ref="D27">ifs(and(isblank($A27),isblank($B27)),"", not(iserror(vlookup($A27&amp;$B27,'5) Release_Track'!$F:$F&amp;'5) Release_Track'!$G:$G,1,0))),vlookup($A27&amp;$B27,{'5) Release_Track'!$F:$F&amp;'5) Release_Track'!$G:$G,'5) Release_Track'!$I:$I},2,0), or(and(not(isblank($B27)),$B27=$B26,$A27&lt;&gt;$A26),and(not(isblank($A27)),$A27=$A26,$B27&lt;&gt;$B26)),"ID LISTS UNALIGNED",and($A27&lt;&gt;"",countif('5) Release_Track'!$F:$F,$A27)=0),"NO ISRC MATCH in Release_Track",and($B27&lt;&gt;"",countif('5) Release_Track'!$G:$G,$B27)=0),"NO CATALOG ID MATCH in Release_Track",iserror(vlookup($A27&amp;$B27,'5) Release_Track'!$F:$F&amp;'5) Release_Track'!$G:$G,1,0)),"NO ISRC-CATALOG ID pair MATCH in Release_Track" )</f>
        <v>Speed Up</v>
      </c>
      <c r="E27" s="159" t="b">
        <v>0</v>
      </c>
      <c r="F27" s="159" t="b">
        <v>0</v>
      </c>
      <c r="G27" s="159" t="b">
        <v>0</v>
      </c>
      <c r="H27" s="159" t="b">
        <v>0</v>
      </c>
      <c r="I27" s="159" t="b">
        <v>0</v>
      </c>
      <c r="J27" s="159" t="b">
        <v>0</v>
      </c>
      <c r="K27" s="159" t="b">
        <v>0</v>
      </c>
      <c r="L27" s="8" t="b">
        <v>1</v>
      </c>
      <c r="M27" s="20"/>
    </row>
    <row r="28">
      <c r="A28" s="8" t="s">
        <v>746</v>
      </c>
      <c r="B28" s="116"/>
      <c r="C28" s="143" t="str">
        <f t="array" ref="C28">ifs(and(isblank($A28),isblank($B28)),"", not(iserror(vlookup($A28&amp;$B28,'5) Release_Track'!$F:$F&amp;'5) Release_Track'!$G:$G,1,0))),vlookup($A28&amp;$B28,{'5) Release_Track'!$F:$F&amp;'5) Release_Track'!$G:$G,'5) Release_Track'!$H:$H},2,0), or(and(not(isblank($B28)),$B28=$B27,$A28&lt;&gt;$A27),and(not(isblank($A28)),$A28=$A27,$B28&lt;&gt;$B27)),"ID LISTS UNALIGNED",and($A28&lt;&gt;"",countif('5) Release_Track'!$F:$F,$A28)=0),"NO ISRC MATCH in Release_Track",and($B28&lt;&gt;"",countif('5) Release_Track'!$G:$G,$B28)=0),"NO CATALOG ID MATCH in Release_Track",iserror(vlookup($A28&amp;$B28,'5) Release_Track'!$F:$F&amp;'5) Release_Track'!$G:$G,1,0)),"NO ISRC-CATALOG ID pair MATCH in Release_Track" )</f>
        <v>A Morte Vermelha</v>
      </c>
      <c r="D28" s="143" t="str">
        <f t="array" ref="D28">ifs(and(isblank($A28),isblank($B28)),"", not(iserror(vlookup($A28&amp;$B28,'5) Release_Track'!$F:$F&amp;'5) Release_Track'!$G:$G,1,0))),vlookup($A28&amp;$B28,{'5) Release_Track'!$F:$F&amp;'5) Release_Track'!$G:$G,'5) Release_Track'!$I:$I},2,0), or(and(not(isblank($B28)),$B28=$B27,$A28&lt;&gt;$A27),and(not(isblank($A28)),$A28=$A27,$B28&lt;&gt;$B27)),"ID LISTS UNALIGNED",and($A28&lt;&gt;"",countif('5) Release_Track'!$F:$F,$A28)=0),"NO ISRC MATCH in Release_Track",and($B28&lt;&gt;"",countif('5) Release_Track'!$G:$G,$B28)=0),"NO CATALOG ID MATCH in Release_Track",iserror(vlookup($A28&amp;$B28,'5) Release_Track'!$F:$F&amp;'5) Release_Track'!$G:$G,1,0)),"NO ISRC-CATALOG ID pair MATCH in Release_Track" )</f>
        <v/>
      </c>
      <c r="E28" s="159" t="b">
        <v>0</v>
      </c>
      <c r="F28" s="159" t="b">
        <v>0</v>
      </c>
      <c r="G28" s="159" t="b">
        <v>0</v>
      </c>
      <c r="H28" s="159" t="b">
        <v>0</v>
      </c>
      <c r="I28" s="159" t="b">
        <v>0</v>
      </c>
      <c r="J28" s="159" t="b">
        <v>0</v>
      </c>
      <c r="K28" s="159" t="b">
        <v>0</v>
      </c>
      <c r="L28" s="8" t="b">
        <v>1</v>
      </c>
      <c r="M28" s="20"/>
    </row>
    <row r="29">
      <c r="A29" s="8" t="s">
        <v>748</v>
      </c>
      <c r="B29" s="116"/>
      <c r="C29" s="143" t="str">
        <f t="array" ref="C29">ifs(and(isblank($A29),isblank($B29)),"", not(iserror(vlookup($A29&amp;$B29,'5) Release_Track'!$F:$F&amp;'5) Release_Track'!$G:$G,1,0))),vlookup($A29&amp;$B29,{'5) Release_Track'!$F:$F&amp;'5) Release_Track'!$G:$G,'5) Release_Track'!$H:$H},2,0), or(and(not(isblank($B29)),$B29=$B28,$A29&lt;&gt;$A28),and(not(isblank($A29)),$A29=$A28,$B29&lt;&gt;$B28)),"ID LISTS UNALIGNED",and($A29&lt;&gt;"",countif('5) Release_Track'!$F:$F,$A29)=0),"NO ISRC MATCH in Release_Track",and($B29&lt;&gt;"",countif('5) Release_Track'!$G:$G,$B29)=0),"NO CATALOG ID MATCH in Release_Track",iserror(vlookup($A29&amp;$B29,'5) Release_Track'!$F:$F&amp;'5) Release_Track'!$G:$G,1,0)),"NO ISRC-CATALOG ID pair MATCH in Release_Track" )</f>
        <v>Sanji, Jambe Enflammée</v>
      </c>
      <c r="D29" s="143" t="str">
        <f t="array" ref="D29">ifs(and(isblank($A29),isblank($B29)),"", not(iserror(vlookup($A29&amp;$B29,'5) Release_Track'!$F:$F&amp;'5) Release_Track'!$G:$G,1,0))),vlookup($A29&amp;$B29,{'5) Release_Track'!$F:$F&amp;'5) Release_Track'!$G:$G,'5) Release_Track'!$I:$I},2,0), or(and(not(isblank($B29)),$B29=$B28,$A29&lt;&gt;$A28),and(not(isblank($A29)),$A29=$A28,$B29&lt;&gt;$B28)),"ID LISTS UNALIGNED",and($A29&lt;&gt;"",countif('5) Release_Track'!$F:$F,$A29)=0),"NO ISRC MATCH in Release_Track",and($B29&lt;&gt;"",countif('5) Release_Track'!$G:$G,$B29)=0),"NO CATALOG ID MATCH in Release_Track",iserror(vlookup($A29&amp;$B29,'5) Release_Track'!$F:$F&amp;'5) Release_Track'!$G:$G,1,0)),"NO ISRC-CATALOG ID pair MATCH in Release_Track" )</f>
        <v/>
      </c>
      <c r="E29" s="159" t="b">
        <v>0</v>
      </c>
      <c r="F29" s="159" t="b">
        <v>0</v>
      </c>
      <c r="G29" s="159" t="b">
        <v>0</v>
      </c>
      <c r="H29" s="159" t="b">
        <v>0</v>
      </c>
      <c r="I29" s="159" t="b">
        <v>0</v>
      </c>
      <c r="J29" s="159" t="b">
        <v>0</v>
      </c>
      <c r="K29" s="159" t="b">
        <v>0</v>
      </c>
      <c r="L29" s="8" t="b">
        <v>1</v>
      </c>
      <c r="M29" s="20"/>
    </row>
    <row r="30">
      <c r="A30" s="8" t="s">
        <v>750</v>
      </c>
      <c r="B30" s="116"/>
      <c r="C30" s="143" t="str">
        <f t="array" ref="C30">ifs(and(isblank($A30),isblank($B30)),"", not(iserror(vlookup($A30&amp;$B30,'5) Release_Track'!$F:$F&amp;'5) Release_Track'!$G:$G,1,0))),vlookup($A30&amp;$B30,{'5) Release_Track'!$F:$F&amp;'5) Release_Track'!$G:$G,'5) Release_Track'!$H:$H},2,0),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Poder do Simbionte</v>
      </c>
      <c r="D30" s="143" t="str">
        <f t="array" ref="D30">ifs(and(isblank($A30),isblank($B30)),"", not(iserror(vlookup($A30&amp;$B30,'5) Release_Track'!$F:$F&amp;'5) Release_Track'!$G:$G,1,0))),vlookup($A30&amp;$B30,{'5) Release_Track'!$F:$F&amp;'5) Release_Track'!$G:$G,'5) Release_Track'!$I:$I},2,0), or(and(not(isblank($B30)),$B30=$B29,$A30&lt;&gt;$A29),and(not(isblank($A30)),$A30=$A29,$B30&lt;&gt;$B29)),"ID LISTS UNALIGNED",and($A30&lt;&gt;"",countif('5) Release_Track'!$F:$F,$A30)=0),"NO ISRC MATCH in Release_Track",and($B30&lt;&gt;"",countif('5) Release_Track'!$G:$G,$B30)=0),"NO CATALOG ID MATCH in Release_Track",iserror(vlookup($A30&amp;$B30,'5) Release_Track'!$F:$F&amp;'5) Release_Track'!$G:$G,1,0)),"NO ISRC-CATALOG ID pair MATCH in Release_Track" )</f>
        <v/>
      </c>
      <c r="E30" s="159" t="b">
        <v>0</v>
      </c>
      <c r="F30" s="159" t="b">
        <v>0</v>
      </c>
      <c r="G30" s="159" t="b">
        <v>0</v>
      </c>
      <c r="H30" s="159" t="b">
        <v>0</v>
      </c>
      <c r="I30" s="159" t="b">
        <v>0</v>
      </c>
      <c r="J30" s="159" t="b">
        <v>0</v>
      </c>
      <c r="K30" s="159" t="b">
        <v>0</v>
      </c>
      <c r="L30" s="8" t="b">
        <v>1</v>
      </c>
      <c r="M30" s="20"/>
    </row>
    <row r="31">
      <c r="A31" s="8" t="s">
        <v>752</v>
      </c>
      <c r="B31" s="116"/>
      <c r="C31" s="143" t="str">
        <f t="array" ref="C31">ifs(and(isblank($A31),isblank($B31)),"", not(iserror(vlookup($A31&amp;$B31,'5) Release_Track'!$F:$F&amp;'5) Release_Track'!$G:$G,1,0))),vlookup($A31&amp;$B31,{'5) Release_Track'!$F:$F&amp;'5) Release_Track'!$G:$G,'5) Release_Track'!$H:$H},2,0),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A Lenda Destemida</v>
      </c>
      <c r="D31" s="143" t="str">
        <f t="array" ref="D31">ifs(and(isblank($A31),isblank($B31)),"", not(iserror(vlookup($A31&amp;$B31,'5) Release_Track'!$F:$F&amp;'5) Release_Track'!$G:$G,1,0))),vlookup($A31&amp;$B31,{'5) Release_Track'!$F:$F&amp;'5) Release_Track'!$G:$G,'5) Release_Track'!$I:$I},2,0), or(and(not(isblank($B31)),$B31=$B30,$A31&lt;&gt;$A30),and(not(isblank($A31)),$A31=$A30,$B31&lt;&gt;$B30)),"ID LISTS UNALIGNED",and($A31&lt;&gt;"",countif('5) Release_Track'!$F:$F,$A31)=0),"NO ISRC MATCH in Release_Track",and($B31&lt;&gt;"",countif('5) Release_Track'!$G:$G,$B31)=0),"NO CATALOG ID MATCH in Release_Track",iserror(vlookup($A31&amp;$B31,'5) Release_Track'!$F:$F&amp;'5) Release_Track'!$G:$G,1,0)),"NO ISRC-CATALOG ID pair MATCH in Release_Track" )</f>
        <v/>
      </c>
      <c r="E31" s="159" t="b">
        <v>0</v>
      </c>
      <c r="F31" s="159" t="b">
        <v>0</v>
      </c>
      <c r="G31" s="159" t="b">
        <v>0</v>
      </c>
      <c r="H31" s="159" t="b">
        <v>0</v>
      </c>
      <c r="I31" s="159" t="b">
        <v>0</v>
      </c>
      <c r="J31" s="159" t="b">
        <v>0</v>
      </c>
      <c r="K31" s="159" t="b">
        <v>0</v>
      </c>
      <c r="L31" s="8" t="b">
        <v>1</v>
      </c>
      <c r="M31" s="20"/>
    </row>
    <row r="32">
      <c r="A32" s="8" t="s">
        <v>754</v>
      </c>
      <c r="B32" s="116"/>
      <c r="C32" s="143" t="str">
        <f t="array" ref="C32">ifs(and(isblank($A32),isblank($B32)),"", not(iserror(vlookup($A32&amp;$B32,'5) Release_Track'!$F:$F&amp;'5) Release_Track'!$G:$G,1,0))),vlookup($A32&amp;$B32,{'5) Release_Track'!$F:$F&amp;'5) Release_Track'!$G:$G,'5) Release_Track'!$H:$H},2,0),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Gato Vs Lobo, Ultimo Pedido</v>
      </c>
      <c r="D32" s="143" t="str">
        <f t="array" ref="D32">ifs(and(isblank($A32),isblank($B32)),"", not(iserror(vlookup($A32&amp;$B32,'5) Release_Track'!$F:$F&amp;'5) Release_Track'!$G:$G,1,0))),vlookup($A32&amp;$B32,{'5) Release_Track'!$F:$F&amp;'5) Release_Track'!$G:$G,'5) Release_Track'!$I:$I},2,0), or(and(not(isblank($B32)),$B32=$B31,$A32&lt;&gt;$A31),and(not(isblank($A32)),$A32=$A31,$B32&lt;&gt;$B31)),"ID LISTS UNALIGNED",and($A32&lt;&gt;"",countif('5) Release_Track'!$F:$F,$A32)=0),"NO ISRC MATCH in Release_Track",and($B32&lt;&gt;"",countif('5) Release_Track'!$G:$G,$B32)=0),"NO CATALOG ID MATCH in Release_Track",iserror(vlookup($A32&amp;$B32,'5) Release_Track'!$F:$F&amp;'5) Release_Track'!$G:$G,1,0)),"NO ISRC-CATALOG ID pair MATCH in Release_Track" )</f>
        <v/>
      </c>
      <c r="E32" s="159" t="b">
        <v>0</v>
      </c>
      <c r="F32" s="159" t="b">
        <v>0</v>
      </c>
      <c r="G32" s="159" t="b">
        <v>0</v>
      </c>
      <c r="H32" s="159" t="b">
        <v>0</v>
      </c>
      <c r="I32" s="159" t="b">
        <v>0</v>
      </c>
      <c r="J32" s="159" t="b">
        <v>0</v>
      </c>
      <c r="K32" s="159" t="b">
        <v>0</v>
      </c>
      <c r="L32" s="8" t="b">
        <v>1</v>
      </c>
      <c r="M32" s="20"/>
    </row>
    <row r="33">
      <c r="A33" s="8" t="s">
        <v>756</v>
      </c>
      <c r="B33" s="116"/>
      <c r="C33" s="143" t="str">
        <f t="array" ref="C33">ifs(and(isblank($A33),isblank($B33)),"", not(iserror(vlookup($A33&amp;$B33,'5) Release_Track'!$F:$F&amp;'5) Release_Track'!$G:$G,1,0))),vlookup($A33&amp;$B33,{'5) Release_Track'!$F:$F&amp;'5) Release_Track'!$G:$G,'5) Release_Track'!$H:$H},2,0), or(and(not(isblank($B33)),$B33=$B32,$A33&lt;&gt;$A32),and(not(isblank($A33)),$A33=$A32,$B33&lt;&gt;$B32)),"ID LISTS UNALIGNED",and($A33&lt;&gt;"",countif('5) Release_Track'!$F:$F,$A33)=0),"NO ISRC MATCH in Release_Track",and($B33&lt;&gt;"",countif('5) Release_Track'!$G:$G,$B33)=0),"NO CATALOG ID MATCH in Release_Track",iserror(vlookup($A33&amp;$B33,'5) Release_Track'!$F:$F&amp;'5) Release_Track'!$G:$G,1,0)),"NO ISRC-CATALOG ID pair MATCH in Release_Track" )</f>
        <v>Castelo Infinito</v>
      </c>
      <c r="D33" s="143" t="str">
        <f t="array" ref="D33">ifs(and(isblank($A33),isblank($B33)),"", not(iserror(vlookup($A33&amp;$B33,'5) Release_Track'!$F:$F&amp;'5) Release_Track'!$G:$G,1,0))),vlookup($A33&amp;$B33,{'5) Release_Track'!$F:$F&amp;'5) Release_Track'!$G:$G,'5) Release_Track'!$I:$I},2,0), or(and(not(isblank($B33)),$B33=$B32,$A33&lt;&gt;$A32),and(not(isblank($A33)),$A33=$A32,$B33&lt;&gt;$B32)),"ID LISTS UNALIGNED",and($A33&lt;&gt;"",countif('5) Release_Track'!$F:$F,$A33)=0),"NO ISRC MATCH in Release_Track",and($B33&lt;&gt;"",countif('5) Release_Track'!$G:$G,$B33)=0),"NO CATALOG ID MATCH in Release_Track",iserror(vlookup($A33&amp;$B33,'5) Release_Track'!$F:$F&amp;'5) Release_Track'!$G:$G,1,0)),"NO ISRC-CATALOG ID pair MATCH in Release_Track" )</f>
        <v/>
      </c>
      <c r="E33" s="159" t="b">
        <v>0</v>
      </c>
      <c r="F33" s="159" t="b">
        <v>0</v>
      </c>
      <c r="G33" s="159" t="b">
        <v>0</v>
      </c>
      <c r="H33" s="159" t="b">
        <v>0</v>
      </c>
      <c r="I33" s="159" t="b">
        <v>0</v>
      </c>
      <c r="J33" s="159" t="b">
        <v>0</v>
      </c>
      <c r="K33" s="159" t="b">
        <v>0</v>
      </c>
      <c r="L33" s="8" t="b">
        <v>1</v>
      </c>
      <c r="M33" s="20"/>
    </row>
    <row r="34">
      <c r="A34" s="8" t="s">
        <v>758</v>
      </c>
      <c r="B34" s="116"/>
      <c r="C34" s="143" t="str">
        <f t="array" ref="C34">ifs(and(isblank($A34),isblank($B34)),"", not(iserror(vlookup($A34&amp;$B34,'5) Release_Track'!$F:$F&amp;'5) Release_Track'!$G:$G,1,0))),vlookup($A34&amp;$B34,{'5) Release_Track'!$F:$F&amp;'5) Release_Track'!$G:$G,'5) Release_Track'!$H:$H},2,0),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O Único Deus</v>
      </c>
      <c r="D34" s="143" t="str">
        <f t="array" ref="D34">ifs(and(isblank($A34),isblank($B34)),"", not(iserror(vlookup($A34&amp;$B34,'5) Release_Track'!$F:$F&amp;'5) Release_Track'!$G:$G,1,0))),vlookup($A34&amp;$B34,{'5) Release_Track'!$F:$F&amp;'5) Release_Track'!$G:$G,'5) Release_Track'!$I:$I},2,0), or(and(not(isblank($B34)),$B34=$B33,$A34&lt;&gt;$A33),and(not(isblank($A34)),$A34=$A33,$B34&lt;&gt;$B33)),"ID LISTS UNALIGNED",and($A34&lt;&gt;"",countif('5) Release_Track'!$F:$F,$A34)=0),"NO ISRC MATCH in Release_Track",and($B34&lt;&gt;"",countif('5) Release_Track'!$G:$G,$B34)=0),"NO CATALOG ID MATCH in Release_Track",iserror(vlookup($A34&amp;$B34,'5) Release_Track'!$F:$F&amp;'5) Release_Track'!$G:$G,1,0)),"NO ISRC-CATALOG ID pair MATCH in Release_Track" )</f>
        <v/>
      </c>
      <c r="E34" s="159" t="b">
        <v>0</v>
      </c>
      <c r="F34" s="159" t="b">
        <v>0</v>
      </c>
      <c r="G34" s="159" t="b">
        <v>0</v>
      </c>
      <c r="H34" s="159" t="b">
        <v>0</v>
      </c>
      <c r="I34" s="159" t="b">
        <v>0</v>
      </c>
      <c r="J34" s="159" t="b">
        <v>0</v>
      </c>
      <c r="K34" s="159" t="b">
        <v>0</v>
      </c>
      <c r="L34" s="8" t="b">
        <v>1</v>
      </c>
      <c r="M34" s="20"/>
    </row>
    <row r="35">
      <c r="A35" s="8" t="s">
        <v>760</v>
      </c>
      <c r="B35" s="116"/>
      <c r="C35" s="143" t="str">
        <f t="array" ref="C35">ifs(and(isblank($A35),isblank($B35)),"", not(iserror(vlookup($A35&amp;$B35,'5) Release_Track'!$F:$F&amp;'5) Release_Track'!$G:$G,1,0))),vlookup($A35&amp;$B35,{'5) Release_Track'!$F:$F&amp;'5) Release_Track'!$G:$G,'5) Release_Track'!$H:$H},2,0),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Style Eren Jaeger</v>
      </c>
      <c r="D35" s="143" t="str">
        <f t="array" ref="D35">ifs(and(isblank($A35),isblank($B35)),"", not(iserror(vlookup($A35&amp;$B35,'5) Release_Track'!$F:$F&amp;'5) Release_Track'!$G:$G,1,0))),vlookup($A35&amp;$B35,{'5) Release_Track'!$F:$F&amp;'5) Release_Track'!$G:$G,'5) Release_Track'!$I:$I},2,0), or(and(not(isblank($B35)),$B35=$B34,$A35&lt;&gt;$A34),and(not(isblank($A35)),$A35=$A34,$B35&lt;&gt;$B34)),"ID LISTS UNALIGNED",and($A35&lt;&gt;"",countif('5) Release_Track'!$F:$F,$A35)=0),"NO ISRC MATCH in Release_Track",and($B35&lt;&gt;"",countif('5) Release_Track'!$G:$G,$B35)=0),"NO CATALOG ID MATCH in Release_Track",iserror(vlookup($A35&amp;$B35,'5) Release_Track'!$F:$F&amp;'5) Release_Track'!$G:$G,1,0)),"NO ISRC-CATALOG ID pair MATCH in Release_Track" )</f>
        <v/>
      </c>
      <c r="E35" s="159" t="b">
        <v>0</v>
      </c>
      <c r="F35" s="159" t="b">
        <v>0</v>
      </c>
      <c r="G35" s="159" t="b">
        <v>0</v>
      </c>
      <c r="H35" s="159" t="b">
        <v>0</v>
      </c>
      <c r="I35" s="159" t="b">
        <v>0</v>
      </c>
      <c r="J35" s="159" t="b">
        <v>0</v>
      </c>
      <c r="K35" s="159" t="b">
        <v>0</v>
      </c>
      <c r="L35" s="8" t="b">
        <v>1</v>
      </c>
      <c r="M35" s="20"/>
    </row>
    <row r="36">
      <c r="A36" s="8" t="s">
        <v>762</v>
      </c>
      <c r="B36" s="116"/>
      <c r="C36" s="143" t="str">
        <f t="array" ref="C36">ifs(and(isblank($A36),isblank($B36)),"", not(iserror(vlookup($A36&amp;$B36,'5) Release_Track'!$F:$F&amp;'5) Release_Track'!$G:$G,1,0))),vlookup($A36&amp;$B36,{'5) Release_Track'!$F:$F&amp;'5) Release_Track'!$G:$G,'5) Release_Track'!$H:$H},2,0), or(and(not(isblank($B36)),$B36=#REF!,$A36&lt;&gt;#REF!),and(not(isblank($A36)),$A36=#REF!,$B36&lt;&gt;#REF!)),"ID LISTS UNALIGNED",and($A36&lt;&gt;"",countif('5) Release_Track'!$F:$F,$A36)=0),"NO ISRC MATCH in Release_Track",and($B36&lt;&gt;"",countif('5) Release_Track'!$G:$G,$B36)=0),"NO CATALOG ID MATCH in Release_Track",iserror(vlookup($A36&amp;$B36,'5) Release_Track'!$F:$F&amp;'5) Release_Track'!$G:$G,1,0)),"NO ISRC-CATALOG ID pair MATCH in Release_Track" )</f>
        <v>Bela Dança</v>
      </c>
      <c r="D36" s="143" t="str">
        <f t="array" ref="D36">ifs(and(isblank($A36),isblank($B36)),"", not(iserror(vlookup($A36&amp;$B36,'5) Release_Track'!$F:$F&amp;'5) Release_Track'!$G:$G,1,0))),vlookup($A36&amp;$B36,{'5) Release_Track'!$F:$F&amp;'5) Release_Track'!$G:$G,'5) Release_Track'!$I:$I},2,0), or(and(not(isblank($B36)),$B36=#REF!,$A36&lt;&gt;#REF!),and(not(isblank($A36)),$A36=#REF!,$B36&lt;&gt;#REF!)),"ID LISTS UNALIGNED",and($A36&lt;&gt;"",countif('5) Release_Track'!$F:$F,$A36)=0),"NO ISRC MATCH in Release_Track",and($B36&lt;&gt;"",countif('5) Release_Track'!$G:$G,$B36)=0),"NO CATALOG ID MATCH in Release_Track",iserror(vlookup($A36&amp;$B36,'5) Release_Track'!$F:$F&amp;'5) Release_Track'!$G:$G,1,0)),"NO ISRC-CATALOG ID pair MATCH in Release_Track" )</f>
        <v/>
      </c>
      <c r="E36" s="159" t="b">
        <v>0</v>
      </c>
      <c r="F36" s="159" t="b">
        <v>0</v>
      </c>
      <c r="G36" s="159" t="b">
        <v>0</v>
      </c>
      <c r="H36" s="159" t="b">
        <v>0</v>
      </c>
      <c r="I36" s="159" t="b">
        <v>0</v>
      </c>
      <c r="J36" s="159" t="b">
        <v>0</v>
      </c>
      <c r="K36" s="159" t="b">
        <v>0</v>
      </c>
      <c r="L36" s="8" t="b">
        <v>1</v>
      </c>
      <c r="M36" s="20"/>
    </row>
    <row r="37">
      <c r="A37" s="8" t="s">
        <v>764</v>
      </c>
      <c r="B37" s="116"/>
      <c r="C37" s="143" t="str">
        <f t="array" ref="C37">ifs(and(isblank($A37),isblank($B37)),"", not(iserror(vlookup($A37&amp;$B37,'5) Release_Track'!$F:$F&amp;'5) Release_Track'!$G:$G,1,0))),vlookup($A37&amp;$B37,{'5) Release_Track'!$F:$F&amp;'5) Release_Track'!$G:$G,'5) Release_Track'!$H:$H},2,0), or(and(not(isblank($B37)),$B37=$B36,$A37&lt;&gt;$A36),and(not(isblank($A37)),$A37=$A36,$B37&lt;&gt;$B36)),"ID LISTS UNALIGNED",and($A37&lt;&gt;"",countif('5) Release_Track'!$F:$F,$A37)=0),"NO ISRC MATCH in Release_Track",and($B37&lt;&gt;"",countif('5) Release_Track'!$G:$G,$B37)=0),"NO CATALOG ID MATCH in Release_Track",iserror(vlookup($A37&amp;$B37,'5) Release_Track'!$F:$F&amp;'5) Release_Track'!$G:$G,1,0)),"NO ISRC-CATALOG ID pair MATCH in Release_Track" )</f>
        <v>O Menino Que Sobreviveu</v>
      </c>
      <c r="D37" s="143" t="str">
        <f t="array" ref="D37">ifs(and(isblank($A37),isblank($B37)),"", not(iserror(vlookup($A37&amp;$B37,'5) Release_Track'!$F:$F&amp;'5) Release_Track'!$G:$G,1,0))),vlookup($A37&amp;$B37,{'5) Release_Track'!$F:$F&amp;'5) Release_Track'!$G:$G,'5) Release_Track'!$I:$I},2,0), or(and(not(isblank($B37)),$B37=$B36,$A37&lt;&gt;$A36),and(not(isblank($A37)),$A37=$A36,$B37&lt;&gt;$B36)),"ID LISTS UNALIGNED",and($A37&lt;&gt;"",countif('5) Release_Track'!$F:$F,$A37)=0),"NO ISRC MATCH in Release_Track",and($B37&lt;&gt;"",countif('5) Release_Track'!$G:$G,$B37)=0),"NO CATALOG ID MATCH in Release_Track",iserror(vlookup($A37&amp;$B37,'5) Release_Track'!$F:$F&amp;'5) Release_Track'!$G:$G,1,0)),"NO ISRC-CATALOG ID pair MATCH in Release_Track" )</f>
        <v/>
      </c>
      <c r="E37" s="159" t="b">
        <v>0</v>
      </c>
      <c r="F37" s="159" t="b">
        <v>0</v>
      </c>
      <c r="G37" s="159" t="b">
        <v>0</v>
      </c>
      <c r="H37" s="159" t="b">
        <v>0</v>
      </c>
      <c r="I37" s="159" t="b">
        <v>0</v>
      </c>
      <c r="J37" s="159" t="b">
        <v>0</v>
      </c>
      <c r="K37" s="159" t="b">
        <v>0</v>
      </c>
      <c r="L37" s="8" t="b">
        <v>1</v>
      </c>
      <c r="M37" s="20"/>
    </row>
    <row r="38">
      <c r="A38" s="8" t="s">
        <v>766</v>
      </c>
      <c r="B38" s="116"/>
      <c r="C38" s="143" t="str">
        <f t="array" ref="C38">ifs(and(isblank($A38),isblank($B38)),"", not(iserror(vlookup($A38&amp;$B38,'5) Release_Track'!$F:$F&amp;'5) Release_Track'!$G:$G,1,0))),vlookup($A38&amp;$B38,{'5) Release_Track'!$F:$F&amp;'5) Release_Track'!$G:$G,'5) Release_Track'!$H:$H},2,0), or(and(not(isblank($B38)),$B38=$B37,$A38&lt;&gt;$A37),and(not(isblank($A38)),$A38=$A37,$B38&lt;&gt;$B37)),"ID LISTS UNALIGNED",and($A38&lt;&gt;"",countif('5) Release_Track'!$F:$F,$A38)=0),"NO ISRC MATCH in Release_Track",and($B38&lt;&gt;"",countif('5) Release_Track'!$G:$G,$B38)=0),"NO CATALOG ID MATCH in Release_Track",iserror(vlookup($A38&amp;$B38,'5) Release_Track'!$F:$F&amp;'5) Release_Track'!$G:$G,1,0)),"NO ISRC-CATALOG ID pair MATCH in Release_Track" )</f>
        <v>O Monstro Rei</v>
      </c>
      <c r="D38" s="143" t="str">
        <f t="array" ref="D38">ifs(and(isblank($A38),isblank($B38)),"", not(iserror(vlookup($A38&amp;$B38,'5) Release_Track'!$F:$F&amp;'5) Release_Track'!$G:$G,1,0))),vlookup($A38&amp;$B38,{'5) Release_Track'!$F:$F&amp;'5) Release_Track'!$G:$G,'5) Release_Track'!$I:$I},2,0), or(and(not(isblank($B38)),$B38=$B37,$A38&lt;&gt;$A37),and(not(isblank($A38)),$A38=$A37,$B38&lt;&gt;$B37)),"ID LISTS UNALIGNED",and($A38&lt;&gt;"",countif('5) Release_Track'!$F:$F,$A38)=0),"NO ISRC MATCH in Release_Track",and($B38&lt;&gt;"",countif('5) Release_Track'!$G:$G,$B38)=0),"NO CATALOG ID MATCH in Release_Track",iserror(vlookup($A38&amp;$B38,'5) Release_Track'!$F:$F&amp;'5) Release_Track'!$G:$G,1,0)),"NO ISRC-CATALOG ID pair MATCH in Release_Track" )</f>
        <v/>
      </c>
      <c r="E38" s="159" t="b">
        <v>0</v>
      </c>
      <c r="F38" s="159" t="b">
        <v>0</v>
      </c>
      <c r="G38" s="159" t="b">
        <v>0</v>
      </c>
      <c r="H38" s="159" t="b">
        <v>0</v>
      </c>
      <c r="I38" s="159" t="b">
        <v>0</v>
      </c>
      <c r="J38" s="159" t="b">
        <v>0</v>
      </c>
      <c r="K38" s="159" t="b">
        <v>0</v>
      </c>
      <c r="L38" s="8" t="b">
        <v>1</v>
      </c>
      <c r="M38" s="20"/>
    </row>
    <row r="39">
      <c r="A39" s="8" t="s">
        <v>768</v>
      </c>
      <c r="B39" s="116"/>
      <c r="C39" s="143" t="str">
        <f t="array" ref="C39">ifs(and(isblank($A39),isblank($B39)),"", not(iserror(vlookup($A39&amp;$B39,'5) Release_Track'!$F:$F&amp;'5) Release_Track'!$G:$G,1,0))),vlookup($A39&amp;$B39,{'5) Release_Track'!$F:$F&amp;'5) Release_Track'!$G:$G,'5) Release_Track'!$H:$H},2,0), or(and(not(isblank($B39)),$B39=$B38,$A39&lt;&gt;$A38),and(not(isblank($A39)),$A39=$A38,$B39&lt;&gt;$B38)),"ID LISTS UNALIGNED",and($A39&lt;&gt;"",countif('5) Release_Track'!$F:$F,$A39)=0),"NO ISRC MATCH in Release_Track",and($B39&lt;&gt;"",countif('5) Release_Track'!$G:$G,$B39)=0),"NO CATALOG ID MATCH in Release_Track",iserror(vlookup($A39&amp;$B39,'5) Release_Track'!$F:$F&amp;'5) Release_Track'!$G:$G,1,0)),"NO ISRC-CATALOG ID pair MATCH in Release_Track" )</f>
        <v>Castelo Infinito II</v>
      </c>
      <c r="D39" s="143" t="str">
        <f t="array" ref="D39">ifs(and(isblank($A39),isblank($B39)),"", not(iserror(vlookup($A39&amp;$B39,'5) Release_Track'!$F:$F&amp;'5) Release_Track'!$G:$G,1,0))),vlookup($A39&amp;$B39,{'5) Release_Track'!$F:$F&amp;'5) Release_Track'!$G:$G,'5) Release_Track'!$I:$I},2,0), or(and(not(isblank($B39)),$B39=$B38,$A39&lt;&gt;$A38),and(not(isblank($A39)),$A39=$A38,$B39&lt;&gt;$B38)),"ID LISTS UNALIGNED",and($A39&lt;&gt;"",countif('5) Release_Track'!$F:$F,$A39)=0),"NO ISRC MATCH in Release_Track",and($B39&lt;&gt;"",countif('5) Release_Track'!$G:$G,$B39)=0),"NO CATALOG ID MATCH in Release_Track",iserror(vlookup($A39&amp;$B39,'5) Release_Track'!$F:$F&amp;'5) Release_Track'!$G:$G,1,0)),"NO ISRC-CATALOG ID pair MATCH in Release_Track" )</f>
        <v/>
      </c>
      <c r="E39" s="159" t="b">
        <v>0</v>
      </c>
      <c r="F39" s="159" t="b">
        <v>0</v>
      </c>
      <c r="G39" s="159" t="b">
        <v>0</v>
      </c>
      <c r="H39" s="159" t="b">
        <v>0</v>
      </c>
      <c r="I39" s="159" t="b">
        <v>0</v>
      </c>
      <c r="J39" s="159" t="b">
        <v>0</v>
      </c>
      <c r="K39" s="159" t="b">
        <v>0</v>
      </c>
      <c r="L39" s="8" t="b">
        <v>1</v>
      </c>
      <c r="M39" s="20"/>
    </row>
    <row r="40">
      <c r="A40" s="8" t="s">
        <v>770</v>
      </c>
      <c r="B40" s="116"/>
      <c r="C40" s="143" t="str">
        <f t="array" ref="C40">ifs(and(isblank($A40),isblank($B40)),"", not(iserror(vlookup($A40&amp;$B40,'5) Release_Track'!$F:$F&amp;'5) Release_Track'!$G:$G,1,0))),vlookup($A40&amp;$B40,{'5) Release_Track'!$F:$F&amp;'5) Release_Track'!$G:$G,'5) Release_Track'!$H:$H},2,0), or(and(not(isblank($B40)),$B40=$B39,$A40&lt;&gt;$A39),and(not(isblank($A40)),$A40=$A39,$B40&lt;&gt;$B39)),"ID LISTS UNALIGNED",and($A40&lt;&gt;"",countif('5) Release_Track'!$F:$F,$A40)=0),"NO ISRC MATCH in Release_Track",and($B40&lt;&gt;"",countif('5) Release_Track'!$G:$G,$B40)=0),"NO CATALOG ID MATCH in Release_Track",iserror(vlookup($A40&amp;$B40,'5) Release_Track'!$F:$F&amp;'5) Release_Track'!$G:$G,1,0)),"NO ISRC-CATALOG ID pair MATCH in Release_Track" )</f>
        <v>O Número 1</v>
      </c>
      <c r="D40" s="143" t="str">
        <f t="array" ref="D40">ifs(and(isblank($A40),isblank($B40)),"", not(iserror(vlookup($A40&amp;$B40,'5) Release_Track'!$F:$F&amp;'5) Release_Track'!$G:$G,1,0))),vlookup($A40&amp;$B40,{'5) Release_Track'!$F:$F&amp;'5) Release_Track'!$G:$G,'5) Release_Track'!$I:$I},2,0), or(and(not(isblank($B40)),$B40=$B39,$A40&lt;&gt;$A39),and(not(isblank($A40)),$A40=$A39,$B40&lt;&gt;$B39)),"ID LISTS UNALIGNED",and($A40&lt;&gt;"",countif('5) Release_Track'!$F:$F,$A40)=0),"NO ISRC MATCH in Release_Track",and($B40&lt;&gt;"",countif('5) Release_Track'!$G:$G,$B40)=0),"NO CATALOG ID MATCH in Release_Track",iserror(vlookup($A40&amp;$B40,'5) Release_Track'!$F:$F&amp;'5) Release_Track'!$G:$G,1,0)),"NO ISRC-CATALOG ID pair MATCH in Release_Track" )</f>
        <v/>
      </c>
      <c r="E40" s="159" t="b">
        <v>0</v>
      </c>
      <c r="F40" s="159" t="b">
        <v>0</v>
      </c>
      <c r="G40" s="159" t="b">
        <v>0</v>
      </c>
      <c r="H40" s="159" t="b">
        <v>0</v>
      </c>
      <c r="I40" s="159" t="b">
        <v>0</v>
      </c>
      <c r="J40" s="159" t="b">
        <v>0</v>
      </c>
      <c r="K40" s="159" t="b">
        <v>0</v>
      </c>
      <c r="L40" s="8" t="b">
        <v>1</v>
      </c>
      <c r="M40" s="20"/>
    </row>
    <row r="41">
      <c r="A41" s="8" t="s">
        <v>772</v>
      </c>
      <c r="B41" s="116"/>
      <c r="C41" s="143" t="str">
        <f t="array" ref="C41">ifs(and(isblank($A41),isblank($B41)),"", not(iserror(vlookup($A41&amp;$B41,'5) Release_Track'!$F:$F&amp;'5) Release_Track'!$G:$G,1,0))),vlookup($A41&amp;$B41,{'5) Release_Track'!$F:$F&amp;'5) Release_Track'!$G:$G,'5) Release_Track'!$H:$H},2,0), or(and(not(isblank($B41)),$B41=$B40,$A41&lt;&gt;$A40),and(not(isblank($A41)),$A41=$A40,$B41&lt;&gt;$B40)),"ID LISTS UNALIGNED",and($A41&lt;&gt;"",countif('5) Release_Track'!$F:$F,$A41)=0),"NO ISRC MATCH in Release_Track",and($B41&lt;&gt;"",countif('5) Release_Track'!$G:$G,$B41)=0),"NO CATALOG ID MATCH in Release_Track",iserror(vlookup($A41&amp;$B41,'5) Release_Track'!$F:$F&amp;'5) Release_Track'!$G:$G,1,0)),"NO ISRC-CATALOG ID pair MATCH in Release_Track" )</f>
        <v>Lampião, Capitão do Sertão</v>
      </c>
      <c r="D41" s="143" t="str">
        <f t="array" ref="D41">ifs(and(isblank($A41),isblank($B41)),"", not(iserror(vlookup($A41&amp;$B41,'5) Release_Track'!$F:$F&amp;'5) Release_Track'!$G:$G,1,0))),vlookup($A41&amp;$B41,{'5) Release_Track'!$F:$F&amp;'5) Release_Track'!$G:$G,'5) Release_Track'!$I:$I},2,0), or(and(not(isblank($B41)),$B41=$B40,$A41&lt;&gt;$A40),and(not(isblank($A41)),$A41=$A40,$B41&lt;&gt;$B40)),"ID LISTS UNALIGNED",and($A41&lt;&gt;"",countif('5) Release_Track'!$F:$F,$A41)=0),"NO ISRC MATCH in Release_Track",and($B41&lt;&gt;"",countif('5) Release_Track'!$G:$G,$B41)=0),"NO CATALOG ID MATCH in Release_Track",iserror(vlookup($A41&amp;$B41,'5) Release_Track'!$F:$F&amp;'5) Release_Track'!$G:$G,1,0)),"NO ISRC-CATALOG ID pair MATCH in Release_Track" )</f>
        <v/>
      </c>
      <c r="E41" s="159" t="b">
        <v>0</v>
      </c>
      <c r="F41" s="159" t="b">
        <v>0</v>
      </c>
      <c r="G41" s="159" t="b">
        <v>0</v>
      </c>
      <c r="H41" s="159" t="b">
        <v>0</v>
      </c>
      <c r="I41" s="159" t="b">
        <v>0</v>
      </c>
      <c r="J41" s="159" t="b">
        <v>0</v>
      </c>
      <c r="K41" s="159" t="b">
        <v>0</v>
      </c>
      <c r="L41" s="8" t="b">
        <v>1</v>
      </c>
      <c r="M41" s="20"/>
    </row>
    <row r="42">
      <c r="A42" s="8" t="s">
        <v>774</v>
      </c>
      <c r="B42" s="116"/>
      <c r="C42" s="143" t="str">
        <f t="array" ref="C42">ifs(and(isblank($A42),isblank($B42)),"", not(iserror(vlookup($A42&amp;$B42,'5) Release_Track'!$F:$F&amp;'5) Release_Track'!$G:$G,1,0))),vlookup($A42&amp;$B42,{'5) Release_Track'!$F:$F&amp;'5) Release_Track'!$G:$G,'5) Release_Track'!$H:$H},2,0), or(and(not(isblank($B42)),$B42=$B41,$A42&lt;&gt;$A41),and(not(isblank($A42)),$A42=$A41,$B42&lt;&gt;$B41)),"ID LISTS UNALIGNED",and($A42&lt;&gt;"",countif('5) Release_Track'!$F:$F,$A42)=0),"NO ISRC MATCH in Release_Track",and($B42&lt;&gt;"",countif('5) Release_Track'!$G:$G,$B42)=0),"NO CATALOG ID MATCH in Release_Track",iserror(vlookup($A42&amp;$B42,'5) Release_Track'!$F:$F&amp;'5) Release_Track'!$G:$G,1,0)),"NO ISRC-CATALOG ID pair MATCH in Release_Track" )</f>
        <v>Control</v>
      </c>
      <c r="D42" s="143" t="str">
        <f t="array" ref="D42">ifs(and(isblank($A42),isblank($B42)),"", not(iserror(vlookup($A42&amp;$B42,'5) Release_Track'!$F:$F&amp;'5) Release_Track'!$G:$G,1,0))),vlookup($A42&amp;$B42,{'5) Release_Track'!$F:$F&amp;'5) Release_Track'!$G:$G,'5) Release_Track'!$I:$I},2,0), or(and(not(isblank($B42)),$B42=$B41,$A42&lt;&gt;$A41),and(not(isblank($A42)),$A42=$A41,$B42&lt;&gt;$B41)),"ID LISTS UNALIGNED",and($A42&lt;&gt;"",countif('5) Release_Track'!$F:$F,$A42)=0),"NO ISRC MATCH in Release_Track",and($B42&lt;&gt;"",countif('5) Release_Track'!$G:$G,$B42)=0),"NO CATALOG ID MATCH in Release_Track",iserror(vlookup($A42&amp;$B42,'5) Release_Track'!$F:$F&amp;'5) Release_Track'!$G:$G,1,0)),"NO ISRC-CATALOG ID pair MATCH in Release_Track" )</f>
        <v/>
      </c>
      <c r="E42" s="159" t="b">
        <v>0</v>
      </c>
      <c r="F42" s="159" t="b">
        <v>0</v>
      </c>
      <c r="G42" s="159" t="b">
        <v>0</v>
      </c>
      <c r="H42" s="159" t="b">
        <v>0</v>
      </c>
      <c r="I42" s="159" t="b">
        <v>0</v>
      </c>
      <c r="J42" s="159" t="b">
        <v>0</v>
      </c>
      <c r="K42" s="159" t="b">
        <v>0</v>
      </c>
      <c r="L42" s="8" t="b">
        <v>1</v>
      </c>
      <c r="M42" s="20"/>
    </row>
    <row r="43">
      <c r="A43" s="8" t="s">
        <v>776</v>
      </c>
      <c r="B43" s="116"/>
      <c r="C43" s="143" t="str">
        <f t="array" ref="C43">ifs(and(isblank($A43),isblank($B43)),"", not(iserror(vlookup($A43&amp;$B43,'5) Release_Track'!$F:$F&amp;'5) Release_Track'!$G:$G,1,0))),vlookup($A43&amp;$B43,{'5) Release_Track'!$F:$F&amp;'5) Release_Track'!$G:$G,'5) Release_Track'!$H:$H},2,0), or(and(not(isblank($B43)),$B43=$B42,$A43&lt;&gt;$A42),and(not(isblank($A43)),$A43=$A42,$B43&lt;&gt;$B42)),"ID LISTS UNALIGNED",and($A43&lt;&gt;"",countif('5) Release_Track'!$F:$F,$A43)=0),"NO ISRC MATCH in Release_Track",and($B43&lt;&gt;"",countif('5) Release_Track'!$G:$G,$B43)=0),"NO CATALOG ID MATCH in Release_Track",iserror(vlookup($A43&amp;$B43,'5) Release_Track'!$F:$F&amp;'5) Release_Track'!$G:$G,1,0)),"NO ISRC-CATALOG ID pair MATCH in Release_Track" )</f>
        <v>Deus Amaldiçoado</v>
      </c>
      <c r="D43" s="143" t="str">
        <f t="array" ref="D43">ifs(and(isblank($A43),isblank($B43)),"", not(iserror(vlookup($A43&amp;$B43,'5) Release_Track'!$F:$F&amp;'5) Release_Track'!$G:$G,1,0))),vlookup($A43&amp;$B43,{'5) Release_Track'!$F:$F&amp;'5) Release_Track'!$G:$G,'5) Release_Track'!$I:$I},2,0), or(and(not(isblank($B43)),$B43=$B42,$A43&lt;&gt;$A42),and(not(isblank($A43)),$A43=$A42,$B43&lt;&gt;$B42)),"ID LISTS UNALIGNED",and($A43&lt;&gt;"",countif('5) Release_Track'!$F:$F,$A43)=0),"NO ISRC MATCH in Release_Track",and($B43&lt;&gt;"",countif('5) Release_Track'!$G:$G,$B43)=0),"NO CATALOG ID MATCH in Release_Track",iserror(vlookup($A43&amp;$B43,'5) Release_Track'!$F:$F&amp;'5) Release_Track'!$G:$G,1,0)),"NO ISRC-CATALOG ID pair MATCH in Release_Track" )</f>
        <v/>
      </c>
      <c r="E43" s="159" t="b">
        <v>0</v>
      </c>
      <c r="F43" s="159" t="b">
        <v>0</v>
      </c>
      <c r="G43" s="159" t="b">
        <v>0</v>
      </c>
      <c r="H43" s="159" t="b">
        <v>0</v>
      </c>
      <c r="I43" s="159" t="b">
        <v>0</v>
      </c>
      <c r="J43" s="159" t="b">
        <v>0</v>
      </c>
      <c r="K43" s="159" t="b">
        <v>0</v>
      </c>
      <c r="L43" s="8" t="b">
        <v>1</v>
      </c>
      <c r="M43" s="20"/>
    </row>
    <row r="44">
      <c r="A44" s="8" t="s">
        <v>778</v>
      </c>
      <c r="B44" s="116"/>
      <c r="C44" s="143" t="str">
        <f t="array" ref="C44">ifs(and(isblank($A44),isblank($B44)),"", not(iserror(vlookup($A44&amp;$B44,'5) Release_Track'!$F:$F&amp;'5) Release_Track'!$G:$G,1,0))),vlookup($A44&amp;$B44,{'5) Release_Track'!$F:$F&amp;'5) Release_Track'!$G:$G,'5) Release_Track'!$H:$H},2,0), or(and(not(isblank($B44)),$B44=$B43,$A44&lt;&gt;$A43),and(not(isblank($A44)),$A44=$A43,$B44&lt;&gt;$B43)),"ID LISTS UNALIGNED",and($A44&lt;&gt;"",countif('5) Release_Track'!$F:$F,$A44)=0),"NO ISRC MATCH in Release_Track",and($B44&lt;&gt;"",countif('5) Release_Track'!$G:$G,$B44)=0),"NO CATALOG ID MATCH in Release_Track",iserror(vlookup($A44&amp;$B44,'5) Release_Track'!$F:$F&amp;'5) Release_Track'!$G:$G,1,0)),"NO ISRC-CATALOG ID pair MATCH in Release_Track" )</f>
        <v>Gravity Falls</v>
      </c>
      <c r="D44" s="143" t="str">
        <f t="array" ref="D44">ifs(and(isblank($A44),isblank($B44)),"", not(iserror(vlookup($A44&amp;$B44,'5) Release_Track'!$F:$F&amp;'5) Release_Track'!$G:$G,1,0))),vlookup($A44&amp;$B44,{'5) Release_Track'!$F:$F&amp;'5) Release_Track'!$G:$G,'5) Release_Track'!$I:$I},2,0), or(and(not(isblank($B44)),$B44=$B43,$A44&lt;&gt;$A43),and(not(isblank($A44)),$A44=$A43,$B44&lt;&gt;$B43)),"ID LISTS UNALIGNED",and($A44&lt;&gt;"",countif('5) Release_Track'!$F:$F,$A44)=0),"NO ISRC MATCH in Release_Track",and($B44&lt;&gt;"",countif('5) Release_Track'!$G:$G,$B44)=0),"NO CATALOG ID MATCH in Release_Track",iserror(vlookup($A44&amp;$B44,'5) Release_Track'!$F:$F&amp;'5) Release_Track'!$G:$G,1,0)),"NO ISRC-CATALOG ID pair MATCH in Release_Track" )</f>
        <v/>
      </c>
      <c r="E44" s="159" t="b">
        <v>0</v>
      </c>
      <c r="F44" s="159" t="b">
        <v>0</v>
      </c>
      <c r="G44" s="159" t="b">
        <v>0</v>
      </c>
      <c r="H44" s="159" t="b">
        <v>0</v>
      </c>
      <c r="I44" s="159" t="b">
        <v>0</v>
      </c>
      <c r="J44" s="159" t="b">
        <v>0</v>
      </c>
      <c r="K44" s="159" t="b">
        <v>0</v>
      </c>
      <c r="L44" s="8" t="b">
        <v>1</v>
      </c>
      <c r="M44" s="20"/>
    </row>
    <row r="45">
      <c r="A45" s="8" t="s">
        <v>780</v>
      </c>
      <c r="B45" s="116"/>
      <c r="C45" s="143" t="str">
        <f t="array" ref="C45">ifs(and(isblank($A45),isblank($B45)),"", not(iserror(vlookup($A45&amp;$B45,'5) Release_Track'!$F:$F&amp;'5) Release_Track'!$G:$G,1,0))),vlookup($A45&amp;$B45,{'5) Release_Track'!$F:$F&amp;'5) Release_Track'!$G:$G,'5) Release_Track'!$H:$H},2,0), or(and(not(isblank($B45)),$B45=$B44,$A45&lt;&gt;$A44),and(not(isblank($A45)),$A45=$A44,$B45&lt;&gt;$B44)),"ID LISTS UNALIGNED",and($A45&lt;&gt;"",countif('5) Release_Track'!$F:$F,$A45)=0),"NO ISRC MATCH in Release_Track",and($B45&lt;&gt;"",countif('5) Release_Track'!$G:$G,$B45)=0),"NO CATALOG ID MATCH in Release_Track",iserror(vlookup($A45&amp;$B45,'5) Release_Track'!$F:$F&amp;'5) Release_Track'!$G:$G,1,0)),"NO ISRC-CATALOG ID pair MATCH in Release_Track" )</f>
        <v>Verdadeiro Rei</v>
      </c>
      <c r="D45" s="143" t="str">
        <f t="array" ref="D45">ifs(and(isblank($A45),isblank($B45)),"", not(iserror(vlookup($A45&amp;$B45,'5) Release_Track'!$F:$F&amp;'5) Release_Track'!$G:$G,1,0))),vlookup($A45&amp;$B45,{'5) Release_Track'!$F:$F&amp;'5) Release_Track'!$G:$G,'5) Release_Track'!$I:$I},2,0), or(and(not(isblank($B45)),$B45=$B44,$A45&lt;&gt;$A44),and(not(isblank($A45)),$A45=$A44,$B45&lt;&gt;$B44)),"ID LISTS UNALIGNED",and($A45&lt;&gt;"",countif('5) Release_Track'!$F:$F,$A45)=0),"NO ISRC MATCH in Release_Track",and($B45&lt;&gt;"",countif('5) Release_Track'!$G:$G,$B45)=0),"NO CATALOG ID MATCH in Release_Track",iserror(vlookup($A45&amp;$B45,'5) Release_Track'!$F:$F&amp;'5) Release_Track'!$G:$G,1,0)),"NO ISRC-CATALOG ID pair MATCH in Release_Track" )</f>
        <v/>
      </c>
      <c r="E45" s="159" t="b">
        <v>0</v>
      </c>
      <c r="F45" s="159" t="b">
        <v>0</v>
      </c>
      <c r="G45" s="159" t="b">
        <v>0</v>
      </c>
      <c r="H45" s="159" t="b">
        <v>0</v>
      </c>
      <c r="I45" s="159" t="b">
        <v>0</v>
      </c>
      <c r="J45" s="159" t="b">
        <v>0</v>
      </c>
      <c r="K45" s="159" t="b">
        <v>0</v>
      </c>
      <c r="L45" s="8" t="b">
        <v>1</v>
      </c>
      <c r="M45" s="20"/>
    </row>
    <row r="46">
      <c r="A46" s="8" t="s">
        <v>782</v>
      </c>
      <c r="B46" s="116"/>
      <c r="C46" s="143" t="str">
        <f t="array" ref="C46">ifs(and(isblank($A46),isblank($B46)),"", not(iserror(vlookup($A46&amp;$B46,'5) Release_Track'!$F:$F&amp;'5) Release_Track'!$G:$G,1,0))),vlookup($A46&amp;$B46,{'5) Release_Track'!$F:$F&amp;'5) Release_Track'!$G:$G,'5) Release_Track'!$H:$H},2,0), or(and(not(isblank($B46)),$B46=$B45,$A46&lt;&gt;$A45),and(not(isblank($A46)),$A46=$A45,$B46&lt;&gt;$B45)),"ID LISTS UNALIGNED",and($A46&lt;&gt;"",countif('5) Release_Track'!$F:$F,$A46)=0),"NO ISRC MATCH in Release_Track",and($B46&lt;&gt;"",countif('5) Release_Track'!$G:$G,$B46)=0),"NO CATALOG ID MATCH in Release_Track",iserror(vlookup($A46&amp;$B46,'5) Release_Track'!$F:$F&amp;'5) Release_Track'!$G:$G,1,0)),"NO ISRC-CATALOG ID pair MATCH in Release_Track" )</f>
        <v>Lavinho, Pai Tá On</v>
      </c>
      <c r="D46" s="143" t="str">
        <f t="array" ref="D46">ifs(and(isblank($A46),isblank($B46)),"", not(iserror(vlookup($A46&amp;$B46,'5) Release_Track'!$F:$F&amp;'5) Release_Track'!$G:$G,1,0))),vlookup($A46&amp;$B46,{'5) Release_Track'!$F:$F&amp;'5) Release_Track'!$G:$G,'5) Release_Track'!$I:$I},2,0), or(and(not(isblank($B46)),$B46=$B45,$A46&lt;&gt;$A45),and(not(isblank($A46)),$A46=$A45,$B46&lt;&gt;$B45)),"ID LISTS UNALIGNED",and($A46&lt;&gt;"",countif('5) Release_Track'!$F:$F,$A46)=0),"NO ISRC MATCH in Release_Track",and($B46&lt;&gt;"",countif('5) Release_Track'!$G:$G,$B46)=0),"NO CATALOG ID MATCH in Release_Track",iserror(vlookup($A46&amp;$B46,'5) Release_Track'!$F:$F&amp;'5) Release_Track'!$G:$G,1,0)),"NO ISRC-CATALOG ID pair MATCH in Release_Track" )</f>
        <v/>
      </c>
      <c r="E46" s="159" t="b">
        <v>0</v>
      </c>
      <c r="F46" s="159" t="b">
        <v>0</v>
      </c>
      <c r="G46" s="159" t="b">
        <v>0</v>
      </c>
      <c r="H46" s="159" t="b">
        <v>0</v>
      </c>
      <c r="I46" s="159" t="b">
        <v>0</v>
      </c>
      <c r="J46" s="159" t="b">
        <v>0</v>
      </c>
      <c r="K46" s="159" t="b">
        <v>0</v>
      </c>
      <c r="L46" s="8" t="b">
        <v>1</v>
      </c>
      <c r="M46" s="20"/>
    </row>
    <row r="47">
      <c r="A47" s="8" t="s">
        <v>784</v>
      </c>
      <c r="B47" s="116"/>
      <c r="C47" s="143" t="str">
        <f t="array" ref="C47">ifs(and(isblank($A47),isblank($B47)),"", not(iserror(vlookup($A47&amp;$B47,'5) Release_Track'!$F:$F&amp;'5) Release_Track'!$G:$G,1,0))),vlookup($A47&amp;$B47,{'5) Release_Track'!$F:$F&amp;'5) Release_Track'!$G:$G,'5) Release_Track'!$H:$H},2,0), or(and(not(isblank($B47)),$B47=$B46,$A47&lt;&gt;$A46),and(not(isblank($A47)),$A47=$A46,$B47&lt;&gt;$B46)),"ID LISTS UNALIGNED",and($A47&lt;&gt;"",countif('5) Release_Track'!$F:$F,$A47)=0),"NO ISRC MATCH in Release_Track",and($B47&lt;&gt;"",countif('5) Release_Track'!$G:$G,$B47)=0),"NO CATALOG ID MATCH in Release_Track",iserror(vlookup($A47&amp;$B47,'5) Release_Track'!$F:$F&amp;'5) Release_Track'!$G:$G,1,0)),"NO ISRC-CATALOG ID pair MATCH in Release_Track" )</f>
        <v>Genki Dama</v>
      </c>
      <c r="D47" s="143" t="str">
        <f t="array" ref="D47">ifs(and(isblank($A47),isblank($B47)),"", not(iserror(vlookup($A47&amp;$B47,'5) Release_Track'!$F:$F&amp;'5) Release_Track'!$G:$G,1,0))),vlookup($A47&amp;$B47,{'5) Release_Track'!$F:$F&amp;'5) Release_Track'!$G:$G,'5) Release_Track'!$I:$I},2,0), or(and(not(isblank($B47)),$B47=$B46,$A47&lt;&gt;$A46),and(not(isblank($A47)),$A47=$A46,$B47&lt;&gt;$B46)),"ID LISTS UNALIGNED",and($A47&lt;&gt;"",countif('5) Release_Track'!$F:$F,$A47)=0),"NO ISRC MATCH in Release_Track",and($B47&lt;&gt;"",countif('5) Release_Track'!$G:$G,$B47)=0),"NO CATALOG ID MATCH in Release_Track",iserror(vlookup($A47&amp;$B47,'5) Release_Track'!$F:$F&amp;'5) Release_Track'!$G:$G,1,0)),"NO ISRC-CATALOG ID pair MATCH in Release_Track" )</f>
        <v/>
      </c>
      <c r="E47" s="159" t="b">
        <v>0</v>
      </c>
      <c r="F47" s="159" t="b">
        <v>0</v>
      </c>
      <c r="G47" s="159" t="b">
        <v>0</v>
      </c>
      <c r="H47" s="159" t="b">
        <v>0</v>
      </c>
      <c r="I47" s="159" t="b">
        <v>0</v>
      </c>
      <c r="J47" s="159" t="b">
        <v>0</v>
      </c>
      <c r="K47" s="159" t="b">
        <v>0</v>
      </c>
      <c r="L47" s="8" t="b">
        <v>1</v>
      </c>
      <c r="M47" s="20"/>
    </row>
    <row r="48">
      <c r="A48" s="8" t="s">
        <v>786</v>
      </c>
      <c r="B48" s="116"/>
      <c r="C48" s="143" t="str">
        <f t="array" ref="C48">ifs(and(isblank($A48),isblank($B48)),"", not(iserror(vlookup($A48&amp;$B48,'5) Release_Track'!$F:$F&amp;'5) Release_Track'!$G:$G,1,0))),vlookup($A48&amp;$B48,{'5) Release_Track'!$F:$F&amp;'5) Release_Track'!$G:$G,'5) Release_Track'!$H:$H},2,0), or(and(not(isblank($B48)),$B48=$B47,$A48&lt;&gt;$A47),and(not(isblank($A48)),$A48=$A47,$B48&lt;&gt;$B47)),"ID LISTS UNALIGNED",and($A48&lt;&gt;"",countif('5) Release_Track'!$F:$F,$A48)=0),"NO ISRC MATCH in Release_Track",and($B48&lt;&gt;"",countif('5) Release_Track'!$G:$G,$B48)=0),"NO CATALOG ID MATCH in Release_Track",iserror(vlookup($A48&amp;$B48,'5) Release_Track'!$F:$F&amp;'5) Release_Track'!$G:$G,1,0)),"NO ISRC-CATALOG ID pair MATCH in Release_Track" )</f>
        <v>Novo Receptáculo (Style Sukuna)</v>
      </c>
      <c r="D48" s="143" t="str">
        <f t="array" ref="D48">ifs(and(isblank($A48),isblank($B48)),"", not(iserror(vlookup($A48&amp;$B48,'5) Release_Track'!$F:$F&amp;'5) Release_Track'!$G:$G,1,0))),vlookup($A48&amp;$B48,{'5) Release_Track'!$F:$F&amp;'5) Release_Track'!$G:$G,'5) Release_Track'!$I:$I},2,0), or(and(not(isblank($B48)),$B48=$B47,$A48&lt;&gt;$A47),and(not(isblank($A48)),$A48=$A47,$B48&lt;&gt;$B47)),"ID LISTS UNALIGNED",and($A48&lt;&gt;"",countif('5) Release_Track'!$F:$F,$A48)=0),"NO ISRC MATCH in Release_Track",and($B48&lt;&gt;"",countif('5) Release_Track'!$G:$G,$B48)=0),"NO CATALOG ID MATCH in Release_Track",iserror(vlookup($A48&amp;$B48,'5) Release_Track'!$F:$F&amp;'5) Release_Track'!$G:$G,1,0)),"NO ISRC-CATALOG ID pair MATCH in Release_Track" )</f>
        <v/>
      </c>
      <c r="E48" s="159" t="b">
        <v>0</v>
      </c>
      <c r="F48" s="159" t="b">
        <v>0</v>
      </c>
      <c r="G48" s="159" t="b">
        <v>0</v>
      </c>
      <c r="H48" s="159" t="b">
        <v>0</v>
      </c>
      <c r="I48" s="159" t="b">
        <v>0</v>
      </c>
      <c r="J48" s="159" t="b">
        <v>0</v>
      </c>
      <c r="K48" s="159" t="b">
        <v>0</v>
      </c>
      <c r="L48" s="8" t="b">
        <v>1</v>
      </c>
      <c r="M48" s="20"/>
    </row>
    <row r="49">
      <c r="A49" s="8" t="s">
        <v>788</v>
      </c>
      <c r="B49" s="116"/>
      <c r="C49" s="143" t="str">
        <f t="array" ref="C49">ifs(and(isblank($A49),isblank($B49)),"", not(iserror(vlookup($A49&amp;$B49,'5) Release_Track'!$F:$F&amp;'5) Release_Track'!$G:$G,1,0))),vlookup($A49&amp;$B49,{'5) Release_Track'!$F:$F&amp;'5) Release_Track'!$G:$G,'5) Release_Track'!$H:$H},2,0), or(and(not(isblank($B49)),$B49=$B48,$A49&lt;&gt;$A48),and(not(isblank($A49)),$A49=$A48,$B49&lt;&gt;$B48)),"ID LISTS UNALIGNED",and($A49&lt;&gt;"",countif('5) Release_Track'!$F:$F,$A49)=0),"NO ISRC MATCH in Release_Track",and($B49&lt;&gt;"",countif('5) Release_Track'!$G:$G,$B49)=0),"NO CATALOG ID MATCH in Release_Track",iserror(vlookup($A49&amp;$B49,'5) Release_Track'!$F:$F&amp;'5) Release_Track'!$G:$G,1,0)),"NO ISRC-CATALOG ID pair MATCH in Release_Track" )</f>
        <v>Flow Minato</v>
      </c>
      <c r="D49" s="143" t="str">
        <f t="array" ref="D49">ifs(and(isblank($A49),isblank($B49)),"", not(iserror(vlookup($A49&amp;$B49,'5) Release_Track'!$F:$F&amp;'5) Release_Track'!$G:$G,1,0))),vlookup($A49&amp;$B49,{'5) Release_Track'!$F:$F&amp;'5) Release_Track'!$G:$G,'5) Release_Track'!$I:$I},2,0), or(and(not(isblank($B49)),$B49=$B48,$A49&lt;&gt;$A48),and(not(isblank($A49)),$A49=$A48,$B49&lt;&gt;$B48)),"ID LISTS UNALIGNED",and($A49&lt;&gt;"",countif('5) Release_Track'!$F:$F,$A49)=0),"NO ISRC MATCH in Release_Track",and($B49&lt;&gt;"",countif('5) Release_Track'!$G:$G,$B49)=0),"NO CATALOG ID MATCH in Release_Track",iserror(vlookup($A49&amp;$B49,'5) Release_Track'!$F:$F&amp;'5) Release_Track'!$G:$G,1,0)),"NO ISRC-CATALOG ID pair MATCH in Release_Track" )</f>
        <v/>
      </c>
      <c r="E49" s="159" t="b">
        <v>0</v>
      </c>
      <c r="F49" s="159" t="b">
        <v>0</v>
      </c>
      <c r="G49" s="159" t="b">
        <v>0</v>
      </c>
      <c r="H49" s="159" t="b">
        <v>0</v>
      </c>
      <c r="I49" s="159" t="b">
        <v>0</v>
      </c>
      <c r="J49" s="159" t="b">
        <v>0</v>
      </c>
      <c r="K49" s="159" t="b">
        <v>0</v>
      </c>
      <c r="L49" s="8" t="b">
        <v>1</v>
      </c>
      <c r="M49" s="20"/>
    </row>
    <row r="50">
      <c r="A50" s="8" t="s">
        <v>790</v>
      </c>
      <c r="B50" s="116"/>
      <c r="C50" s="143" t="str">
        <f t="array" ref="C50">ifs(and(isblank($A50),isblank($B50)),"", not(iserror(vlookup($A50&amp;$B50,'5) Release_Track'!$F:$F&amp;'5) Release_Track'!$G:$G,1,0))),vlookup($A50&amp;$B50,{'5) Release_Track'!$F:$F&amp;'5) Release_Track'!$G:$G,'5) Release_Track'!$H:$H},2,0), or(and(not(isblank($B50)),$B50=$B49,$A50&lt;&gt;$A49),and(not(isblank($A50)),$A50=$A49,$B50&lt;&gt;$B49)),"ID LISTS UNALIGNED",and($A50&lt;&gt;"",countif('5) Release_Track'!$F:$F,$A50)=0),"NO ISRC MATCH in Release_Track",and($B50&lt;&gt;"",countif('5) Release_Track'!$G:$G,$B50)=0),"NO CATALOG ID MATCH in Release_Track",iserror(vlookup($A50&amp;$B50,'5) Release_Track'!$F:$F&amp;'5) Release_Track'!$G:$G,1,0)),"NO ISRC-CATALOG ID pair MATCH in Release_Track" )</f>
        <v>Estilo Brazuca</v>
      </c>
      <c r="D50" s="143" t="str">
        <f t="array" ref="D50">ifs(and(isblank($A50),isblank($B50)),"", not(iserror(vlookup($A50&amp;$B50,'5) Release_Track'!$F:$F&amp;'5) Release_Track'!$G:$G,1,0))),vlookup($A50&amp;$B50,{'5) Release_Track'!$F:$F&amp;'5) Release_Track'!$G:$G,'5) Release_Track'!$I:$I},2,0), or(and(not(isblank($B50)),$B50=$B49,$A50&lt;&gt;$A49),and(not(isblank($A50)),$A50=$A49,$B50&lt;&gt;$B49)),"ID LISTS UNALIGNED",and($A50&lt;&gt;"",countif('5) Release_Track'!$F:$F,$A50)=0),"NO ISRC MATCH in Release_Track",and($B50&lt;&gt;"",countif('5) Release_Track'!$G:$G,$B50)=0),"NO CATALOG ID MATCH in Release_Track",iserror(vlookup($A50&amp;$B50,'5) Release_Track'!$F:$F&amp;'5) Release_Track'!$G:$G,1,0)),"NO ISRC-CATALOG ID pair MATCH in Release_Track" )</f>
        <v/>
      </c>
      <c r="E50" s="159" t="b">
        <v>0</v>
      </c>
      <c r="F50" s="159" t="b">
        <v>0</v>
      </c>
      <c r="G50" s="159" t="b">
        <v>0</v>
      </c>
      <c r="H50" s="159" t="b">
        <v>0</v>
      </c>
      <c r="I50" s="159" t="b">
        <v>0</v>
      </c>
      <c r="J50" s="159" t="b">
        <v>0</v>
      </c>
      <c r="K50" s="159" t="b">
        <v>0</v>
      </c>
      <c r="L50" s="8" t="b">
        <v>1</v>
      </c>
      <c r="M50" s="20"/>
    </row>
    <row r="51">
      <c r="A51" s="8" t="s">
        <v>792</v>
      </c>
      <c r="B51" s="116"/>
      <c r="C51" s="143" t="str">
        <f t="array" ref="C51">ifs(and(isblank($A51),isblank($B51)),"", not(iserror(vlookup($A51&amp;$B51,'5) Release_Track'!$F:$F&amp;'5) Release_Track'!$G:$G,1,0))),vlookup($A51&amp;$B51,{'5) Release_Track'!$F:$F&amp;'5) Release_Track'!$G:$G,'5) Release_Track'!$H:$H},2,0), or(and(not(isblank($B51)),$B51=$B50,$A51&lt;&gt;$A50),and(not(isblank($A51)),$A51=$A50,$B51&lt;&gt;$B50)),"ID LISTS UNALIGNED",and($A51&lt;&gt;"",countif('5) Release_Track'!$F:$F,$A51)=0),"NO ISRC MATCH in Release_Track",and($B51&lt;&gt;"",countif('5) Release_Track'!$G:$G,$B51)=0),"NO CATALOG ID MATCH in Release_Track",iserror(vlookup($A51&amp;$B51,'5) Release_Track'!$F:$F&amp;'5) Release_Track'!$G:$G,1,0)),"NO ISRC-CATALOG ID pair MATCH in Release_Track" )</f>
        <v>Flow Lampião</v>
      </c>
      <c r="D51" s="143" t="str">
        <f t="array" ref="D51">ifs(and(isblank($A51),isblank($B51)),"", not(iserror(vlookup($A51&amp;$B51,'5) Release_Track'!$F:$F&amp;'5) Release_Track'!$G:$G,1,0))),vlookup($A51&amp;$B51,{'5) Release_Track'!$F:$F&amp;'5) Release_Track'!$G:$G,'5) Release_Track'!$I:$I},2,0), or(and(not(isblank($B51)),$B51=$B50,$A51&lt;&gt;$A50),and(not(isblank($A51)),$A51=$A50,$B51&lt;&gt;$B50)),"ID LISTS UNALIGNED",and($A51&lt;&gt;"",countif('5) Release_Track'!$F:$F,$A51)=0),"NO ISRC MATCH in Release_Track",and($B51&lt;&gt;"",countif('5) Release_Track'!$G:$G,$B51)=0),"NO CATALOG ID MATCH in Release_Track",iserror(vlookup($A51&amp;$B51,'5) Release_Track'!$F:$F&amp;'5) Release_Track'!$G:$G,1,0)),"NO ISRC-CATALOG ID pair MATCH in Release_Track" )</f>
        <v/>
      </c>
      <c r="E51" s="159" t="b">
        <v>0</v>
      </c>
      <c r="F51" s="159" t="b">
        <v>0</v>
      </c>
      <c r="G51" s="159" t="b">
        <v>0</v>
      </c>
      <c r="H51" s="159" t="b">
        <v>0</v>
      </c>
      <c r="I51" s="159" t="b">
        <v>0</v>
      </c>
      <c r="J51" s="159" t="b">
        <v>0</v>
      </c>
      <c r="K51" s="159" t="b">
        <v>0</v>
      </c>
      <c r="L51" s="8" t="b">
        <v>1</v>
      </c>
      <c r="M51" s="20"/>
    </row>
    <row r="52">
      <c r="A52" s="8" t="s">
        <v>794</v>
      </c>
      <c r="B52" s="116"/>
      <c r="C52" s="143" t="str">
        <f t="array" ref="C52">ifs(and(isblank($A52),isblank($B52)),"", not(iserror(vlookup($A52&amp;$B52,'5) Release_Track'!$F:$F&amp;'5) Release_Track'!$G:$G,1,0))),vlookup($A52&amp;$B52,{'5) Release_Track'!$F:$F&amp;'5) Release_Track'!$G:$G,'5) Release_Track'!$H:$H},2,0), or(and(not(isblank($B52)),$B52=$B51,$A52&lt;&gt;$A51),and(not(isblank($A52)),$A52=$A51,$B52&lt;&gt;$B51)),"ID LISTS UNALIGNED",and($A52&lt;&gt;"",countif('5) Release_Track'!$F:$F,$A52)=0),"NO ISRC MATCH in Release_Track",and($B52&lt;&gt;"",countif('5) Release_Track'!$G:$G,$B52)=0),"NO CATALOG ID MATCH in Release_Track",iserror(vlookup($A52&amp;$B52,'5) Release_Track'!$F:$F&amp;'5) Release_Track'!$G:$G,1,0)),"NO ISRC-CATALOG ID pair MATCH in Release_Track" )</f>
        <v>Justiça (Kira Vs L)</v>
      </c>
      <c r="D52" s="143" t="str">
        <f t="array" ref="D52">ifs(and(isblank($A52),isblank($B52)),"", not(iserror(vlookup($A52&amp;$B52,'5) Release_Track'!$F:$F&amp;'5) Release_Track'!$G:$G,1,0))),vlookup($A52&amp;$B52,{'5) Release_Track'!$F:$F&amp;'5) Release_Track'!$G:$G,'5) Release_Track'!$I:$I},2,0), or(and(not(isblank($B52)),$B52=$B51,$A52&lt;&gt;$A51),and(not(isblank($A52)),$A52=$A51,$B52&lt;&gt;$B51)),"ID LISTS UNALIGNED",and($A52&lt;&gt;"",countif('5) Release_Track'!$F:$F,$A52)=0),"NO ISRC MATCH in Release_Track",and($B52&lt;&gt;"",countif('5) Release_Track'!$G:$G,$B52)=0),"NO CATALOG ID MATCH in Release_Track",iserror(vlookup($A52&amp;$B52,'5) Release_Track'!$F:$F&amp;'5) Release_Track'!$G:$G,1,0)),"NO ISRC-CATALOG ID pair MATCH in Release_Track" )</f>
        <v/>
      </c>
      <c r="E52" s="159" t="b">
        <v>0</v>
      </c>
      <c r="F52" s="159" t="b">
        <v>0</v>
      </c>
      <c r="G52" s="159" t="b">
        <v>0</v>
      </c>
      <c r="H52" s="159" t="b">
        <v>0</v>
      </c>
      <c r="I52" s="159" t="b">
        <v>0</v>
      </c>
      <c r="J52" s="159" t="b">
        <v>0</v>
      </c>
      <c r="K52" s="159" t="b">
        <v>0</v>
      </c>
      <c r="L52" s="8" t="b">
        <v>1</v>
      </c>
      <c r="M52" s="20"/>
    </row>
    <row r="53">
      <c r="A53" s="8" t="s">
        <v>796</v>
      </c>
      <c r="B53" s="116"/>
      <c r="C53" s="143" t="str">
        <f t="array" ref="C53">ifs(and(isblank($A53),isblank($B53)),"", not(iserror(vlookup($A53&amp;$B53,'5) Release_Track'!$F:$F&amp;'5) Release_Track'!$G:$G,1,0))),vlookup($A53&amp;$B53,{'5) Release_Track'!$F:$F&amp;'5) Release_Track'!$G:$G,'5) Release_Track'!$H:$H},2,0), or(and(not(isblank($B53)),$B53=$B52,$A53&lt;&gt;$A52),and(not(isblank($A53)),$A53=$A52,$B53&lt;&gt;$B52)),"ID LISTS UNALIGNED",and($A53&lt;&gt;"",countif('5) Release_Track'!$F:$F,$A53)=0),"NO ISRC MATCH in Release_Track",and($B53&lt;&gt;"",countif('5) Release_Track'!$G:$G,$B53)=0),"NO CATALOG ID MATCH in Release_Track",iserror(vlookup($A53&amp;$B53,'5) Release_Track'!$F:$F&amp;'5) Release_Track'!$G:$G,1,0)),"NO ISRC-CATALOG ID pair MATCH in Release_Track" )</f>
        <v>Maldições Vão Queimar</v>
      </c>
      <c r="D53" s="143" t="str">
        <f t="array" ref="D53">ifs(and(isblank($A53),isblank($B53)),"", not(iserror(vlookup($A53&amp;$B53,'5) Release_Track'!$F:$F&amp;'5) Release_Track'!$G:$G,1,0))),vlookup($A53&amp;$B53,{'5) Release_Track'!$F:$F&amp;'5) Release_Track'!$G:$G,'5) Release_Track'!$I:$I},2,0), or(and(not(isblank($B53)),$B53=$B52,$A53&lt;&gt;$A52),and(not(isblank($A53)),$A53=$A52,$B53&lt;&gt;$B52)),"ID LISTS UNALIGNED",and($A53&lt;&gt;"",countif('5) Release_Track'!$F:$F,$A53)=0),"NO ISRC MATCH in Release_Track",and($B53&lt;&gt;"",countif('5) Release_Track'!$G:$G,$B53)=0),"NO CATALOG ID MATCH in Release_Track",iserror(vlookup($A53&amp;$B53,'5) Release_Track'!$F:$F&amp;'5) Release_Track'!$G:$G,1,0)),"NO ISRC-CATALOG ID pair MATCH in Release_Track" )</f>
        <v/>
      </c>
      <c r="E53" s="159" t="b">
        <v>0</v>
      </c>
      <c r="F53" s="159" t="b">
        <v>0</v>
      </c>
      <c r="G53" s="159" t="b">
        <v>0</v>
      </c>
      <c r="H53" s="159" t="b">
        <v>0</v>
      </c>
      <c r="I53" s="159" t="b">
        <v>0</v>
      </c>
      <c r="J53" s="159" t="b">
        <v>0</v>
      </c>
      <c r="K53" s="159" t="b">
        <v>0</v>
      </c>
      <c r="L53" s="8" t="b">
        <v>1</v>
      </c>
      <c r="M53" s="20"/>
    </row>
    <row r="54">
      <c r="A54" s="8" t="s">
        <v>798</v>
      </c>
      <c r="B54" s="116"/>
      <c r="C54" s="143" t="str">
        <f t="array" ref="C54">ifs(and(isblank($A54),isblank($B54)),"", not(iserror(vlookup($A54&amp;$B54,'5) Release_Track'!$F:$F&amp;'5) Release_Track'!$G:$G,1,0))),vlookup($A54&amp;$B54,{'5) Release_Track'!$F:$F&amp;'5) Release_Track'!$G:$G,'5) Release_Track'!$H:$H},2,0), or(and(not(isblank($B54)),$B54=$B53,$A54&lt;&gt;$A53),and(not(isblank($A54)),$A54=$A53,$B54&lt;&gt;$B53)),"ID LISTS UNALIGNED",and($A54&lt;&gt;"",countif('5) Release_Track'!$F:$F,$A54)=0),"NO ISRC MATCH in Release_Track",and($B54&lt;&gt;"",countif('5) Release_Track'!$G:$G,$B54)=0),"NO CATALOG ID MATCH in Release_Track",iserror(vlookup($A54&amp;$B54,'5) Release_Track'!$F:$F&amp;'5) Release_Track'!$G:$G,1,0)),"NO ISRC-CATALOG ID pair MATCH in Release_Track" )</f>
        <v>Skin Sayajin</v>
      </c>
      <c r="D54" s="143" t="str">
        <f t="array" ref="D54">ifs(and(isblank($A54),isblank($B54)),"", not(iserror(vlookup($A54&amp;$B54,'5) Release_Track'!$F:$F&amp;'5) Release_Track'!$G:$G,1,0))),vlookup($A54&amp;$B54,{'5) Release_Track'!$F:$F&amp;'5) Release_Track'!$G:$G,'5) Release_Track'!$I:$I},2,0), or(and(not(isblank($B54)),$B54=$B53,$A54&lt;&gt;$A53),and(not(isblank($A54)),$A54=$A53,$B54&lt;&gt;$B53)),"ID LISTS UNALIGNED",and($A54&lt;&gt;"",countif('5) Release_Track'!$F:$F,$A54)=0),"NO ISRC MATCH in Release_Track",and($B54&lt;&gt;"",countif('5) Release_Track'!$G:$G,$B54)=0),"NO CATALOG ID MATCH in Release_Track",iserror(vlookup($A54&amp;$B54,'5) Release_Track'!$F:$F&amp;'5) Release_Track'!$G:$G,1,0)),"NO ISRC-CATALOG ID pair MATCH in Release_Track" )</f>
        <v/>
      </c>
      <c r="E54" s="159" t="b">
        <v>0</v>
      </c>
      <c r="F54" s="159" t="b">
        <v>0</v>
      </c>
      <c r="G54" s="159" t="b">
        <v>0</v>
      </c>
      <c r="H54" s="159" t="b">
        <v>0</v>
      </c>
      <c r="I54" s="159" t="b">
        <v>0</v>
      </c>
      <c r="J54" s="159" t="b">
        <v>0</v>
      </c>
      <c r="K54" s="159" t="b">
        <v>0</v>
      </c>
      <c r="L54" s="8" t="b">
        <v>1</v>
      </c>
      <c r="M54" s="20"/>
    </row>
    <row r="55">
      <c r="A55" s="8" t="s">
        <v>800</v>
      </c>
      <c r="B55" s="116"/>
      <c r="C55" s="143" t="str">
        <f t="array" ref="C55">ifs(and(isblank($A55),isblank($B55)),"", not(iserror(vlookup($A55&amp;$B55,'5) Release_Track'!$F:$F&amp;'5) Release_Track'!$G:$G,1,0))),vlookup($A55&amp;$B55,{'5) Release_Track'!$F:$F&amp;'5) Release_Track'!$G:$G,'5) Release_Track'!$H:$H},2,0), or(and(not(isblank($B55)),$B55=$B54,$A55&lt;&gt;$A54),and(not(isblank($A55)),$A55=$A54,$B55&lt;&gt;$B54)),"ID LISTS UNALIGNED",and($A55&lt;&gt;"",countif('5) Release_Track'!$F:$F,$A55)=0),"NO ISRC MATCH in Release_Track",and($B55&lt;&gt;"",countif('5) Release_Track'!$G:$G,$B55)=0),"NO CATALOG ID MATCH in Release_Track",iserror(vlookup($A55&amp;$B55,'5) Release_Track'!$F:$F&amp;'5) Release_Track'!$G:$G,1,0)),"NO ISRC-CATALOG ID pair MATCH in Release_Track" )</f>
        <v>King Player (Kaiser)</v>
      </c>
      <c r="D55" s="143" t="str">
        <f t="array" ref="D55">ifs(and(isblank($A55),isblank($B55)),"", not(iserror(vlookup($A55&amp;$B55,'5) Release_Track'!$F:$F&amp;'5) Release_Track'!$G:$G,1,0))),vlookup($A55&amp;$B55,{'5) Release_Track'!$F:$F&amp;'5) Release_Track'!$G:$G,'5) Release_Track'!$I:$I},2,0), or(and(not(isblank($B55)),$B55=$B54,$A55&lt;&gt;$A54),and(not(isblank($A55)),$A55=$A54,$B55&lt;&gt;$B54)),"ID LISTS UNALIGNED",and($A55&lt;&gt;"",countif('5) Release_Track'!$F:$F,$A55)=0),"NO ISRC MATCH in Release_Track",and($B55&lt;&gt;"",countif('5) Release_Track'!$G:$G,$B55)=0),"NO CATALOG ID MATCH in Release_Track",iserror(vlookup($A55&amp;$B55,'5) Release_Track'!$F:$F&amp;'5) Release_Track'!$G:$G,1,0)),"NO ISRC-CATALOG ID pair MATCH in Release_Track" )</f>
        <v/>
      </c>
      <c r="E55" s="159" t="b">
        <v>0</v>
      </c>
      <c r="F55" s="159" t="b">
        <v>0</v>
      </c>
      <c r="G55" s="159" t="b">
        <v>0</v>
      </c>
      <c r="H55" s="159" t="b">
        <v>0</v>
      </c>
      <c r="I55" s="159" t="b">
        <v>0</v>
      </c>
      <c r="J55" s="159" t="b">
        <v>0</v>
      </c>
      <c r="K55" s="159" t="b">
        <v>0</v>
      </c>
      <c r="L55" s="8" t="b">
        <v>1</v>
      </c>
      <c r="M55" s="20"/>
    </row>
    <row r="56">
      <c r="A56" s="8" t="s">
        <v>802</v>
      </c>
      <c r="B56" s="116"/>
      <c r="C56" s="143" t="str">
        <f t="array" ref="C56">ifs(and(isblank($A56),isblank($B56)),"", not(iserror(vlookup($A56&amp;$B56,'5) Release_Track'!$F:$F&amp;'5) Release_Track'!$G:$G,1,0))),vlookup($A56&amp;$B56,{'5) Release_Track'!$F:$F&amp;'5) Release_Track'!$G:$G,'5) Release_Track'!$H:$H},2,0), or(and(not(isblank($B56)),$B56=$B55,$A56&lt;&gt;$A55),and(not(isblank($A56)),$A56=$A55,$B56&lt;&gt;$B55)),"ID LISTS UNALIGNED",and($A56&lt;&gt;"",countif('5) Release_Track'!$F:$F,$A56)=0),"NO ISRC MATCH in Release_Track",and($B56&lt;&gt;"",countif('5) Release_Track'!$G:$G,$B56)=0),"NO CATALOG ID MATCH in Release_Track",iserror(vlookup($A56&amp;$B56,'5) Release_Track'!$F:$F&amp;'5) Release_Track'!$G:$G,1,0)),"NO ISRC-CATALOG ID pair MATCH in Release_Track" )</f>
        <v>Punch</v>
      </c>
      <c r="D56" s="143" t="str">
        <f t="array" ref="D56">ifs(and(isblank($A56),isblank($B56)),"", not(iserror(vlookup($A56&amp;$B56,'5) Release_Track'!$F:$F&amp;'5) Release_Track'!$G:$G,1,0))),vlookup($A56&amp;$B56,{'5) Release_Track'!$F:$F&amp;'5) Release_Track'!$G:$G,'5) Release_Track'!$I:$I},2,0), or(and(not(isblank($B56)),$B56=$B55,$A56&lt;&gt;$A55),and(not(isblank($A56)),$A56=$A55,$B56&lt;&gt;$B55)),"ID LISTS UNALIGNED",and($A56&lt;&gt;"",countif('5) Release_Track'!$F:$F,$A56)=0),"NO ISRC MATCH in Release_Track",and($B56&lt;&gt;"",countif('5) Release_Track'!$G:$G,$B56)=0),"NO CATALOG ID MATCH in Release_Track",iserror(vlookup($A56&amp;$B56,'5) Release_Track'!$F:$F&amp;'5) Release_Track'!$G:$G,1,0)),"NO ISRC-CATALOG ID pair MATCH in Release_Track" )</f>
        <v/>
      </c>
      <c r="E56" s="159" t="b">
        <v>0</v>
      </c>
      <c r="F56" s="159" t="b">
        <v>0</v>
      </c>
      <c r="G56" s="159" t="b">
        <v>0</v>
      </c>
      <c r="H56" s="159" t="b">
        <v>0</v>
      </c>
      <c r="I56" s="159" t="b">
        <v>0</v>
      </c>
      <c r="J56" s="159" t="b">
        <v>0</v>
      </c>
      <c r="K56" s="159" t="b">
        <v>0</v>
      </c>
      <c r="L56" s="8" t="b">
        <v>1</v>
      </c>
      <c r="M56" s="20"/>
    </row>
    <row r="57">
      <c r="A57" s="8" t="s">
        <v>804</v>
      </c>
      <c r="B57" s="116"/>
      <c r="C57" s="143" t="str">
        <f t="array" ref="C57">ifs(and(isblank($A57),isblank($B57)),"", not(iserror(vlookup($A57&amp;$B57,'5) Release_Track'!$F:$F&amp;'5) Release_Track'!$G:$G,1,0))),vlookup($A57&amp;$B57,{'5) Release_Track'!$F:$F&amp;'5) Release_Track'!$G:$G,'5) Release_Track'!$H:$H},2,0), or(and(not(isblank($B57)),$B57=$B56,$A57&lt;&gt;$A56),and(not(isblank($A57)),$A57=$A56,$B57&lt;&gt;$B56)),"ID LISTS UNALIGNED",and($A57&lt;&gt;"",countif('5) Release_Track'!$F:$F,$A57)=0),"NO ISRC MATCH in Release_Track",and($B57&lt;&gt;"",countif('5) Release_Track'!$G:$G,$B57)=0),"NO CATALOG ID MATCH in Release_Track",iserror(vlookup($A57&amp;$B57,'5) Release_Track'!$F:$F&amp;'5) Release_Track'!$G:$G,1,0)),"NO ISRC-CATALOG ID pair MATCH in Release_Track" )</f>
        <v>Anjo do Senhor</v>
      </c>
      <c r="D57" s="143" t="str">
        <f t="array" ref="D57">ifs(and(isblank($A57),isblank($B57)),"", not(iserror(vlookup($A57&amp;$B57,'5) Release_Track'!$F:$F&amp;'5) Release_Track'!$G:$G,1,0))),vlookup($A57&amp;$B57,{'5) Release_Track'!$F:$F&amp;'5) Release_Track'!$G:$G,'5) Release_Track'!$I:$I},2,0), or(and(not(isblank($B57)),$B57=$B56,$A57&lt;&gt;$A56),and(not(isblank($A57)),$A57=$A56,$B57&lt;&gt;$B56)),"ID LISTS UNALIGNED",and($A57&lt;&gt;"",countif('5) Release_Track'!$F:$F,$A57)=0),"NO ISRC MATCH in Release_Track",and($B57&lt;&gt;"",countif('5) Release_Track'!$G:$G,$B57)=0),"NO CATALOG ID MATCH in Release_Track",iserror(vlookup($A57&amp;$B57,'5) Release_Track'!$F:$F&amp;'5) Release_Track'!$G:$G,1,0)),"NO ISRC-CATALOG ID pair MATCH in Release_Track" )</f>
        <v/>
      </c>
      <c r="E57" s="159" t="b">
        <v>0</v>
      </c>
      <c r="F57" s="159" t="b">
        <v>0</v>
      </c>
      <c r="G57" s="159" t="b">
        <v>0</v>
      </c>
      <c r="H57" s="159" t="b">
        <v>0</v>
      </c>
      <c r="I57" s="159" t="b">
        <v>0</v>
      </c>
      <c r="J57" s="159" t="b">
        <v>0</v>
      </c>
      <c r="K57" s="159" t="b">
        <v>0</v>
      </c>
      <c r="L57" s="8" t="b">
        <v>1</v>
      </c>
      <c r="M57" s="20"/>
    </row>
    <row r="58">
      <c r="A58" s="8" t="s">
        <v>806</v>
      </c>
      <c r="B58" s="116"/>
      <c r="C58" s="143" t="str">
        <f t="array" ref="C58">ifs(and(isblank($A58),isblank($B58)),"", not(iserror(vlookup($A58&amp;$B58,'5) Release_Track'!$F:$F&amp;'5) Release_Track'!$G:$G,1,0))),vlookup($A58&amp;$B58,{'5) Release_Track'!$F:$F&amp;'5) Release_Track'!$G:$G,'5) Release_Track'!$H:$H},2,0), or(and(not(isblank($B58)),$B58=$B57,$A58&lt;&gt;$A57),and(not(isblank($A58)),$A58=$A57,$B58&lt;&gt;$B57)),"ID LISTS UNALIGNED",and($A58&lt;&gt;"",countif('5) Release_Track'!$F:$F,$A58)=0),"NO ISRC MATCH in Release_Track",and($B58&lt;&gt;"",countif('5) Release_Track'!$G:$G,$B58)=0),"NO CATALOG ID MATCH in Release_Track",iserror(vlookup($A58&amp;$B58,'5) Release_Track'!$F:$F&amp;'5) Release_Track'!$G:$G,1,0)),"NO ISRC-CATALOG ID pair MATCH in Release_Track" )</f>
        <v>Inosuke - Dupla Nichirin</v>
      </c>
      <c r="D58" s="143" t="str">
        <f t="array" ref="D58">ifs(and(isblank($A58),isblank($B58)),"", not(iserror(vlookup($A58&amp;$B58,'5) Release_Track'!$F:$F&amp;'5) Release_Track'!$G:$G,1,0))),vlookup($A58&amp;$B58,{'5) Release_Track'!$F:$F&amp;'5) Release_Track'!$G:$G,'5) Release_Track'!$I:$I},2,0), or(and(not(isblank($B58)),$B58=$B57,$A58&lt;&gt;$A57),and(not(isblank($A58)),$A58=$A57,$B58&lt;&gt;$B57)),"ID LISTS UNALIGNED",and($A58&lt;&gt;"",countif('5) Release_Track'!$F:$F,$A58)=0),"NO ISRC MATCH in Release_Track",and($B58&lt;&gt;"",countif('5) Release_Track'!$G:$G,$B58)=0),"NO CATALOG ID MATCH in Release_Track",iserror(vlookup($A58&amp;$B58,'5) Release_Track'!$F:$F&amp;'5) Release_Track'!$G:$G,1,0)),"NO ISRC-CATALOG ID pair MATCH in Release_Track" )</f>
        <v/>
      </c>
      <c r="E58" s="159" t="b">
        <v>0</v>
      </c>
      <c r="F58" s="159" t="b">
        <v>0</v>
      </c>
      <c r="G58" s="159" t="b">
        <v>0</v>
      </c>
      <c r="H58" s="159" t="b">
        <v>0</v>
      </c>
      <c r="I58" s="159" t="b">
        <v>0</v>
      </c>
      <c r="J58" s="159" t="b">
        <v>0</v>
      </c>
      <c r="K58" s="159" t="b">
        <v>0</v>
      </c>
      <c r="L58" s="8" t="b">
        <v>1</v>
      </c>
      <c r="M58" s="20"/>
    </row>
    <row r="59">
      <c r="A59" s="8" t="s">
        <v>808</v>
      </c>
      <c r="B59" s="116"/>
      <c r="C59" s="143" t="str">
        <f t="array" ref="C59">ifs(and(isblank($A59),isblank($B59)),"", not(iserror(vlookup($A59&amp;$B59,'5) Release_Track'!$F:$F&amp;'5) Release_Track'!$G:$G,1,0))),vlookup($A59&amp;$B59,{'5) Release_Track'!$F:$F&amp;'5) Release_Track'!$G:$G,'5) Release_Track'!$H:$H},2,0), or(and(not(isblank($B59)),$B59=$B58,$A59&lt;&gt;$A58),and(not(isblank($A59)),$A59=$A58,$B59&lt;&gt;$B58)),"ID LISTS UNALIGNED",and($A59&lt;&gt;"",countif('5) Release_Track'!$F:$F,$A59)=0),"NO ISRC MATCH in Release_Track",and($B59&lt;&gt;"",countif('5) Release_Track'!$G:$G,$B59)=0),"NO CATALOG ID MATCH in Release_Track",iserror(vlookup($A59&amp;$B59,'5) Release_Track'!$F:$F&amp;'5) Release_Track'!$G:$G,1,0)),"NO ISRC-CATALOG ID pair MATCH in Release_Track" )</f>
        <v>Mundo Sem Cor</v>
      </c>
      <c r="D59" s="143" t="str">
        <f t="array" ref="D59">ifs(and(isblank($A59),isblank($B59)),"", not(iserror(vlookup($A59&amp;$B59,'5) Release_Track'!$F:$F&amp;'5) Release_Track'!$G:$G,1,0))),vlookup($A59&amp;$B59,{'5) Release_Track'!$F:$F&amp;'5) Release_Track'!$G:$G,'5) Release_Track'!$I:$I},2,0), or(and(not(isblank($B59)),$B59=$B58,$A59&lt;&gt;$A58),and(not(isblank($A59)),$A59=$A58,$B59&lt;&gt;$B58)),"ID LISTS UNALIGNED",and($A59&lt;&gt;"",countif('5) Release_Track'!$F:$F,$A59)=0),"NO ISRC MATCH in Release_Track",and($B59&lt;&gt;"",countif('5) Release_Track'!$G:$G,$B59)=0),"NO CATALOG ID MATCH in Release_Track",iserror(vlookup($A59&amp;$B59,'5) Release_Track'!$F:$F&amp;'5) Release_Track'!$G:$G,1,0)),"NO ISRC-CATALOG ID pair MATCH in Release_Track" )</f>
        <v/>
      </c>
      <c r="E59" s="159" t="b">
        <v>0</v>
      </c>
      <c r="F59" s="159" t="b">
        <v>0</v>
      </c>
      <c r="G59" s="159" t="b">
        <v>0</v>
      </c>
      <c r="H59" s="159" t="b">
        <v>0</v>
      </c>
      <c r="I59" s="159" t="b">
        <v>0</v>
      </c>
      <c r="J59" s="159" t="b">
        <v>0</v>
      </c>
      <c r="K59" s="159" t="b">
        <v>0</v>
      </c>
      <c r="L59" s="8" t="b">
        <v>1</v>
      </c>
      <c r="M59" s="20"/>
    </row>
    <row r="60">
      <c r="A60" s="8" t="s">
        <v>810</v>
      </c>
      <c r="B60" s="116"/>
      <c r="C60" s="143" t="str">
        <f t="array" ref="C60">ifs(and(isblank($A60),isblank($B60)),"", not(iserror(vlookup($A60&amp;$B60,'5) Release_Track'!$F:$F&amp;'5) Release_Track'!$G:$G,1,0))),vlookup($A60&amp;$B60,{'5) Release_Track'!$F:$F&amp;'5) Release_Track'!$G:$G,'5) Release_Track'!$H:$H},2,0), or(and(not(isblank($B60)),$B60=$B59,$A60&lt;&gt;$A59),and(not(isblank($A60)),$A60=$A59,$B60&lt;&gt;$B59)),"ID LISTS UNALIGNED",and($A60&lt;&gt;"",countif('5) Release_Track'!$F:$F,$A60)=0),"NO ISRC MATCH in Release_Track",and($B60&lt;&gt;"",countif('5) Release_Track'!$G:$G,$B60)=0),"NO CATALOG ID MATCH in Release_Track",iserror(vlookup($A60&amp;$B60,'5) Release_Track'!$F:$F&amp;'5) Release_Track'!$G:$G,1,0)),"NO ISRC-CATALOG ID pair MATCH in Release_Track" )</f>
        <v>Denji The Runner</v>
      </c>
      <c r="D60" s="143" t="str">
        <f t="array" ref="D60">ifs(and(isblank($A60),isblank($B60)),"", not(iserror(vlookup($A60&amp;$B60,'5) Release_Track'!$F:$F&amp;'5) Release_Track'!$G:$G,1,0))),vlookup($A60&amp;$B60,{'5) Release_Track'!$F:$F&amp;'5) Release_Track'!$G:$G,'5) Release_Track'!$I:$I},2,0), or(and(not(isblank($B60)),$B60=$B59,$A60&lt;&gt;$A59),and(not(isblank($A60)),$A60=$A59,$B60&lt;&gt;$B59)),"ID LISTS UNALIGNED",and($A60&lt;&gt;"",countif('5) Release_Track'!$F:$F,$A60)=0),"NO ISRC MATCH in Release_Track",and($B60&lt;&gt;"",countif('5) Release_Track'!$G:$G,$B60)=0),"NO CATALOG ID MATCH in Release_Track",iserror(vlookup($A60&amp;$B60,'5) Release_Track'!$F:$F&amp;'5) Release_Track'!$G:$G,1,0)),"NO ISRC-CATALOG ID pair MATCH in Release_Track" )</f>
        <v/>
      </c>
      <c r="E60" s="159" t="b">
        <v>0</v>
      </c>
      <c r="F60" s="159" t="b">
        <v>0</v>
      </c>
      <c r="G60" s="159" t="b">
        <v>0</v>
      </c>
      <c r="H60" s="159" t="b">
        <v>0</v>
      </c>
      <c r="I60" s="159" t="b">
        <v>0</v>
      </c>
      <c r="J60" s="159" t="b">
        <v>0</v>
      </c>
      <c r="K60" s="159" t="b">
        <v>0</v>
      </c>
      <c r="L60" s="8" t="b">
        <v>1</v>
      </c>
      <c r="M60" s="20"/>
    </row>
    <row r="61">
      <c r="A61" s="8" t="s">
        <v>812</v>
      </c>
      <c r="B61" s="116"/>
      <c r="C61" s="143" t="str">
        <f t="array" ref="C61">ifs(and(isblank($A61),isblank($B61)),"", not(iserror(vlookup($A61&amp;$B61,'5) Release_Track'!$F:$F&amp;'5) Release_Track'!$G:$G,1,0))),vlookup($A61&amp;$B61,{'5) Release_Track'!$F:$F&amp;'5) Release_Track'!$G:$G,'5) Release_Track'!$H:$H},2,0), or(and(not(isblank($B61)),$B61=$B60,$A61&lt;&gt;$A60),and(not(isblank($A61)),$A61=$A60,$B61&lt;&gt;$B60)),"ID LISTS UNALIGNED",and($A61&lt;&gt;"",countif('5) Release_Track'!$F:$F,$A61)=0),"NO ISRC MATCH in Release_Track",and($B61&lt;&gt;"",countif('5) Release_Track'!$G:$G,$B61)=0),"NO CATALOG ID MATCH in Release_Track",iserror(vlookup($A61&amp;$B61,'5) Release_Track'!$F:$F&amp;'5) Release_Track'!$G:$G,1,0)),"NO ISRC-CATALOG ID pair MATCH in Release_Track" )</f>
        <v>Yoriichi e Kokushibo - Sol e a Lua</v>
      </c>
      <c r="D61" s="143" t="str">
        <f t="array" ref="D61">ifs(and(isblank($A61),isblank($B61)),"", not(iserror(vlookup($A61&amp;$B61,'5) Release_Track'!$F:$F&amp;'5) Release_Track'!$G:$G,1,0))),vlookup($A61&amp;$B61,{'5) Release_Track'!$F:$F&amp;'5) Release_Track'!$G:$G,'5) Release_Track'!$I:$I},2,0), or(and(not(isblank($B61)),$B61=$B60,$A61&lt;&gt;$A60),and(not(isblank($A61)),$A61=$A60,$B61&lt;&gt;$B60)),"ID LISTS UNALIGNED",and($A61&lt;&gt;"",countif('5) Release_Track'!$F:$F,$A61)=0),"NO ISRC MATCH in Release_Track",and($B61&lt;&gt;"",countif('5) Release_Track'!$G:$G,$B61)=0),"NO CATALOG ID MATCH in Release_Track",iserror(vlookup($A61&amp;$B61,'5) Release_Track'!$F:$F&amp;'5) Release_Track'!$G:$G,1,0)),"NO ISRC-CATALOG ID pair MATCH in Release_Track" )</f>
        <v/>
      </c>
      <c r="E61" s="159" t="b">
        <v>0</v>
      </c>
      <c r="F61" s="159" t="b">
        <v>0</v>
      </c>
      <c r="G61" s="159" t="b">
        <v>0</v>
      </c>
      <c r="H61" s="159" t="b">
        <v>0</v>
      </c>
      <c r="I61" s="159" t="b">
        <v>0</v>
      </c>
      <c r="J61" s="159" t="b">
        <v>0</v>
      </c>
      <c r="K61" s="159" t="b">
        <v>0</v>
      </c>
      <c r="L61" s="8" t="b">
        <v>1</v>
      </c>
      <c r="M61" s="20"/>
    </row>
    <row r="62">
      <c r="A62" s="8" t="s">
        <v>814</v>
      </c>
      <c r="B62" s="116"/>
      <c r="C62" s="143" t="str">
        <f t="array" ref="C62">ifs(and(isblank($A62),isblank($B62)),"", not(iserror(vlookup($A62&amp;$B62,'5) Release_Track'!$F:$F&amp;'5) Release_Track'!$G:$G,1,0))),vlookup($A62&amp;$B62,{'5) Release_Track'!$F:$F&amp;'5) Release_Track'!$G:$G,'5) Release_Track'!$H:$H},2,0), or(and(not(isblank($B62)),$B62=$B61,$A62&lt;&gt;$A61),and(not(isblank($A62)),$A62=$A61,$B62&lt;&gt;$B61)),"ID LISTS UNALIGNED",and($A62&lt;&gt;"",countif('5) Release_Track'!$F:$F,$A62)=0),"NO ISRC MATCH in Release_Track",and($B62&lt;&gt;"",countif('5) Release_Track'!$G:$G,$B62)=0),"NO CATALOG ID MATCH in Release_Track",iserror(vlookup($A62&amp;$B62,'5) Release_Track'!$F:$F&amp;'5) Release_Track'!$G:$G,1,0)),"NO ISRC-CATALOG ID pair MATCH in Release_Track" )</f>
        <v>Demônio do Futebol</v>
      </c>
      <c r="D62" s="143" t="str">
        <f t="array" ref="D62">ifs(and(isblank($A62),isblank($B62)),"", not(iserror(vlookup($A62&amp;$B62,'5) Release_Track'!$F:$F&amp;'5) Release_Track'!$G:$G,1,0))),vlookup($A62&amp;$B62,{'5) Release_Track'!$F:$F&amp;'5) Release_Track'!$G:$G,'5) Release_Track'!$I:$I},2,0), or(and(not(isblank($B62)),$B62=$B61,$A62&lt;&gt;$A61),and(not(isblank($A62)),$A62=$A61,$B62&lt;&gt;$B61)),"ID LISTS UNALIGNED",and($A62&lt;&gt;"",countif('5) Release_Track'!$F:$F,$A62)=0),"NO ISRC MATCH in Release_Track",and($B62&lt;&gt;"",countif('5) Release_Track'!$G:$G,$B62)=0),"NO CATALOG ID MATCH in Release_Track",iserror(vlookup($A62&amp;$B62,'5) Release_Track'!$F:$F&amp;'5) Release_Track'!$G:$G,1,0)),"NO ISRC-CATALOG ID pair MATCH in Release_Track" )</f>
        <v/>
      </c>
      <c r="E62" s="159" t="b">
        <v>0</v>
      </c>
      <c r="F62" s="159" t="b">
        <v>0</v>
      </c>
      <c r="G62" s="159" t="b">
        <v>0</v>
      </c>
      <c r="H62" s="159" t="b">
        <v>0</v>
      </c>
      <c r="I62" s="159" t="b">
        <v>0</v>
      </c>
      <c r="J62" s="159" t="b">
        <v>0</v>
      </c>
      <c r="K62" s="159" t="b">
        <v>0</v>
      </c>
      <c r="L62" s="8" t="b">
        <v>1</v>
      </c>
      <c r="M62" s="20"/>
    </row>
    <row r="63">
      <c r="A63" s="8" t="s">
        <v>816</v>
      </c>
      <c r="B63" s="116"/>
      <c r="C63" s="143" t="str">
        <f t="array" ref="C63">ifs(and(isblank($A63),isblank($B63)),"", not(iserror(vlookup($A63&amp;$B63,'5) Release_Track'!$F:$F&amp;'5) Release_Track'!$G:$G,1,0))),vlookup($A63&amp;$B63,{'5) Release_Track'!$F:$F&amp;'5) Release_Track'!$G:$G,'5) Release_Track'!$H:$H},2,0), or(and(not(isblank($B63)),$B63=$B62,$A63&lt;&gt;$A62),and(not(isblank($A63)),$A63=$A62,$B63&lt;&gt;$B62)),"ID LISTS UNALIGNED",and($A63&lt;&gt;"",countif('5) Release_Track'!$F:$F,$A63)=0),"NO ISRC MATCH in Release_Track",and($B63&lt;&gt;"",countif('5) Release_Track'!$G:$G,$B63)=0),"NO CATALOG ID MATCH in Release_Track",iserror(vlookup($A63&amp;$B63,'5) Release_Track'!$F:$F&amp;'5) Release_Track'!$G:$G,1,0)),"NO ISRC-CATALOG ID pair MATCH in Release_Track" )</f>
        <v>Detroid Smash</v>
      </c>
      <c r="D63" s="143" t="str">
        <f t="array" ref="D63">ifs(and(isblank($A63),isblank($B63)),"", not(iserror(vlookup($A63&amp;$B63,'5) Release_Track'!$F:$F&amp;'5) Release_Track'!$G:$G,1,0))),vlookup($A63&amp;$B63,{'5) Release_Track'!$F:$F&amp;'5) Release_Track'!$G:$G,'5) Release_Track'!$I:$I},2,0), or(and(not(isblank($B63)),$B63=$B62,$A63&lt;&gt;$A62),and(not(isblank($A63)),$A63=$A62,$B63&lt;&gt;$B62)),"ID LISTS UNALIGNED",and($A63&lt;&gt;"",countif('5) Release_Track'!$F:$F,$A63)=0),"NO ISRC MATCH in Release_Track",and($B63&lt;&gt;"",countif('5) Release_Track'!$G:$G,$B63)=0),"NO CATALOG ID MATCH in Release_Track",iserror(vlookup($A63&amp;$B63,'5) Release_Track'!$F:$F&amp;'5) Release_Track'!$G:$G,1,0)),"NO ISRC-CATALOG ID pair MATCH in Release_Track" )</f>
        <v/>
      </c>
      <c r="E63" s="159" t="b">
        <v>0</v>
      </c>
      <c r="F63" s="159" t="b">
        <v>0</v>
      </c>
      <c r="G63" s="159" t="b">
        <v>0</v>
      </c>
      <c r="H63" s="159" t="b">
        <v>0</v>
      </c>
      <c r="I63" s="159" t="b">
        <v>0</v>
      </c>
      <c r="J63" s="159" t="b">
        <v>0</v>
      </c>
      <c r="K63" s="159" t="b">
        <v>0</v>
      </c>
      <c r="L63" s="8" t="b">
        <v>1</v>
      </c>
      <c r="M63" s="20"/>
    </row>
    <row r="64">
      <c r="A64" s="8" t="s">
        <v>818</v>
      </c>
      <c r="B64" s="116"/>
      <c r="C64" s="143" t="str">
        <f t="array" ref="C64">ifs(and(isblank($A64),isblank($B64)),"", not(iserror(vlookup($A64&amp;$B64,'5) Release_Track'!$F:$F&amp;'5) Release_Track'!$G:$G,1,0))),vlookup($A64&amp;$B64,{'5) Release_Track'!$F:$F&amp;'5) Release_Track'!$G:$G,'5) Release_Track'!$H:$H},2,0), or(and(not(isblank($B64)),$B64=$B63,$A64&lt;&gt;$A63),and(not(isblank($A64)),$A64=$A63,$B64&lt;&gt;$B63)),"ID LISTS UNALIGNED",and($A64&lt;&gt;"",countif('5) Release_Track'!$F:$F,$A64)=0),"NO ISRC MATCH in Release_Track",and($B64&lt;&gt;"",countif('5) Release_Track'!$G:$G,$B64)=0),"NO CATALOG ID MATCH in Release_Track",iserror(vlookup($A64&amp;$B64,'5) Release_Track'!$F:$F&amp;'5) Release_Track'!$G:$G,1,0)),"NO ISRC-CATALOG ID pair MATCH in Release_Track" )</f>
        <v>Um Tiro - Genya Shinazugawa</v>
      </c>
      <c r="D64" s="143" t="str">
        <f t="array" ref="D64">ifs(and(isblank($A64),isblank($B64)),"", not(iserror(vlookup($A64&amp;$B64,'5) Release_Track'!$F:$F&amp;'5) Release_Track'!$G:$G,1,0))),vlookup($A64&amp;$B64,{'5) Release_Track'!$F:$F&amp;'5) Release_Track'!$G:$G,'5) Release_Track'!$I:$I},2,0), or(and(not(isblank($B64)),$B64=$B63,$A64&lt;&gt;$A63),and(not(isblank($A64)),$A64=$A63,$B64&lt;&gt;$B63)),"ID LISTS UNALIGNED",and($A64&lt;&gt;"",countif('5) Release_Track'!$F:$F,$A64)=0),"NO ISRC MATCH in Release_Track",and($B64&lt;&gt;"",countif('5) Release_Track'!$G:$G,$B64)=0),"NO CATALOG ID MATCH in Release_Track",iserror(vlookup($A64&amp;$B64,'5) Release_Track'!$F:$F&amp;'5) Release_Track'!$G:$G,1,0)),"NO ISRC-CATALOG ID pair MATCH in Release_Track" )</f>
        <v/>
      </c>
      <c r="E64" s="159" t="b">
        <v>0</v>
      </c>
      <c r="F64" s="159" t="b">
        <v>0</v>
      </c>
      <c r="G64" s="159" t="b">
        <v>0</v>
      </c>
      <c r="H64" s="159" t="b">
        <v>0</v>
      </c>
      <c r="I64" s="159" t="b">
        <v>0</v>
      </c>
      <c r="J64" s="159" t="b">
        <v>0</v>
      </c>
      <c r="K64" s="159" t="b">
        <v>0</v>
      </c>
      <c r="L64" s="8" t="b">
        <v>1</v>
      </c>
      <c r="M64" s="20"/>
    </row>
    <row r="65">
      <c r="A65" s="8" t="s">
        <v>820</v>
      </c>
      <c r="B65" s="116"/>
      <c r="C65" s="143" t="str">
        <f t="array" ref="C65">ifs(and(isblank($A65),isblank($B65)),"", not(iserror(vlookup($A65&amp;$B65,'5) Release_Track'!$F:$F&amp;'5) Release_Track'!$G:$G,1,0))),vlookup($A65&amp;$B65,{'5) Release_Track'!$F:$F&amp;'5) Release_Track'!$G:$G,'5) Release_Track'!$H:$H},2,0), or(and(not(isblank($B65)),$B65=$B64,$A65&lt;&gt;$A64),and(not(isblank($A65)),$A65=$A64,$B65&lt;&gt;$B64)),"ID LISTS UNALIGNED",and($A65&lt;&gt;"",countif('5) Release_Track'!$F:$F,$A65)=0),"NO ISRC MATCH in Release_Track",and($B65&lt;&gt;"",countif('5) Release_Track'!$G:$G,$B65)=0),"NO CATALOG ID MATCH in Release_Track",iserror(vlookup($A65&amp;$B65,'5) Release_Track'!$F:$F&amp;'5) Release_Track'!$G:$G,1,0)),"NO ISRC-CATALOG ID pair MATCH in Release_Track" )</f>
        <v>Incrível Velocidade</v>
      </c>
      <c r="D65" s="143" t="str">
        <f t="array" ref="D65">ifs(and(isblank($A65),isblank($B65)),"", not(iserror(vlookup($A65&amp;$B65,'5) Release_Track'!$F:$F&amp;'5) Release_Track'!$G:$G,1,0))),vlookup($A65&amp;$B65,{'5) Release_Track'!$F:$F&amp;'5) Release_Track'!$G:$G,'5) Release_Track'!$I:$I},2,0), or(and(not(isblank($B65)),$B65=$B64,$A65&lt;&gt;$A64),and(not(isblank($A65)),$A65=$A64,$B65&lt;&gt;$B64)),"ID LISTS UNALIGNED",and($A65&lt;&gt;"",countif('5) Release_Track'!$F:$F,$A65)=0),"NO ISRC MATCH in Release_Track",and($B65&lt;&gt;"",countif('5) Release_Track'!$G:$G,$B65)=0),"NO CATALOG ID MATCH in Release_Track",iserror(vlookup($A65&amp;$B65,'5) Release_Track'!$F:$F&amp;'5) Release_Track'!$G:$G,1,0)),"NO ISRC-CATALOG ID pair MATCH in Release_Track" )</f>
        <v/>
      </c>
      <c r="E65" s="159" t="b">
        <v>0</v>
      </c>
      <c r="F65" s="159" t="b">
        <v>0</v>
      </c>
      <c r="G65" s="159" t="b">
        <v>0</v>
      </c>
      <c r="H65" s="159" t="b">
        <v>0</v>
      </c>
      <c r="I65" s="159" t="b">
        <v>0</v>
      </c>
      <c r="J65" s="159" t="b">
        <v>0</v>
      </c>
      <c r="K65" s="159" t="b">
        <v>0</v>
      </c>
      <c r="L65" s="8" t="b">
        <v>1</v>
      </c>
      <c r="M65" s="20"/>
    </row>
    <row r="66">
      <c r="A66" s="8" t="s">
        <v>824</v>
      </c>
      <c r="B66" s="116"/>
      <c r="C66" s="143" t="str">
        <f t="array" ref="C66">ifs(and(isblank($A66),isblank($B66)),"", not(iserror(vlookup($A66&amp;$B66,'5) Release_Track'!$F:$F&amp;'5) Release_Track'!$G:$G,1,0))),vlookup($A66&amp;$B66,{'5) Release_Track'!$F:$F&amp;'5) Release_Track'!$G:$G,'5) Release_Track'!$H:$H},2,0), or(and(not(isblank($B66)),$B66=$B65,$A66&lt;&gt;$A65),and(not(isblank($A66)),$A66=$A65,$B66&lt;&gt;$B65)),"ID LISTS UNALIGNED",and($A66&lt;&gt;"",countif('5) Release_Track'!$F:$F,$A66)=0),"NO ISRC MATCH in Release_Track",and($B66&lt;&gt;"",countif('5) Release_Track'!$G:$G,$B66)=0),"NO CATALOG ID MATCH in Release_Track",iserror(vlookup($A66&amp;$B66,'5) Release_Track'!$F:$F&amp;'5) Release_Track'!$G:$G,1,0)),"NO ISRC-CATALOG ID pair MATCH in Release_Track" )</f>
        <v>Sharkboy</v>
      </c>
      <c r="D66" s="143" t="str">
        <f t="array" ref="D66">ifs(and(isblank($A66),isblank($B66)),"", not(iserror(vlookup($A66&amp;$B66,'5) Release_Track'!$F:$F&amp;'5) Release_Track'!$G:$G,1,0))),vlookup($A66&amp;$B66,{'5) Release_Track'!$F:$F&amp;'5) Release_Track'!$G:$G,'5) Release_Track'!$I:$I},2,0), or(and(not(isblank($B66)),$B66=$B65,$A66&lt;&gt;$A65),and(not(isblank($A66)),$A66=$A65,$B66&lt;&gt;$B65)),"ID LISTS UNALIGNED",and($A66&lt;&gt;"",countif('5) Release_Track'!$F:$F,$A66)=0),"NO ISRC MATCH in Release_Track",and($B66&lt;&gt;"",countif('5) Release_Track'!$G:$G,$B66)=0),"NO CATALOG ID MATCH in Release_Track",iserror(vlookup($A66&amp;$B66,'5) Release_Track'!$F:$F&amp;'5) Release_Track'!$G:$G,1,0)),"NO ISRC-CATALOG ID pair MATCH in Release_Track" )</f>
        <v/>
      </c>
      <c r="E66" s="159" t="b">
        <v>0</v>
      </c>
      <c r="F66" s="159" t="b">
        <v>0</v>
      </c>
      <c r="G66" s="159" t="b">
        <v>0</v>
      </c>
      <c r="H66" s="159" t="b">
        <v>0</v>
      </c>
      <c r="I66" s="159" t="b">
        <v>0</v>
      </c>
      <c r="J66" s="159" t="b">
        <v>0</v>
      </c>
      <c r="K66" s="159" t="b">
        <v>0</v>
      </c>
      <c r="L66" s="8" t="b">
        <v>1</v>
      </c>
      <c r="M66" s="20"/>
    </row>
    <row r="67">
      <c r="A67" s="8" t="s">
        <v>826</v>
      </c>
      <c r="B67" s="116"/>
      <c r="C67" s="143" t="str">
        <f t="array" ref="C67">ifs(and(isblank($A67),isblank($B67)),"", not(iserror(vlookup($A67&amp;$B67,'5) Release_Track'!$F:$F&amp;'5) Release_Track'!$G:$G,1,0))),vlookup($A67&amp;$B67,{'5) Release_Track'!$F:$F&amp;'5) Release_Track'!$G:$G,'5) Release_Track'!$H:$H},2,0), or(and(not(isblank($B67)),$B67=$B66,$A67&lt;&gt;$A66),and(not(isblank($A67)),$A67=$A66,$B67&lt;&gt;$B66)),"ID LISTS UNALIGNED",and($A67&lt;&gt;"",countif('5) Release_Track'!$F:$F,$A67)=0),"NO ISRC MATCH in Release_Track",and($B67&lt;&gt;"",countif('5) Release_Track'!$G:$G,$B67)=0),"NO CATALOG ID MATCH in Release_Track",iserror(vlookup($A67&amp;$B67,'5) Release_Track'!$F:$F&amp;'5) Release_Track'!$G:$G,1,0)),"NO ISRC-CATALOG ID pair MATCH in Release_Track" )</f>
        <v>Dark Village</v>
      </c>
      <c r="D67" s="143" t="str">
        <f t="array" ref="D67">ifs(and(isblank($A67),isblank($B67)),"", not(iserror(vlookup($A67&amp;$B67,'5) Release_Track'!$F:$F&amp;'5) Release_Track'!$G:$G,1,0))),vlookup($A67&amp;$B67,{'5) Release_Track'!$F:$F&amp;'5) Release_Track'!$G:$G,'5) Release_Track'!$I:$I},2,0), or(and(not(isblank($B67)),$B67=$B66,$A67&lt;&gt;$A66),and(not(isblank($A67)),$A67=$A66,$B67&lt;&gt;$B66)),"ID LISTS UNALIGNED",and($A67&lt;&gt;"",countif('5) Release_Track'!$F:$F,$A67)=0),"NO ISRC MATCH in Release_Track",and($B67&lt;&gt;"",countif('5) Release_Track'!$G:$G,$B67)=0),"NO CATALOG ID MATCH in Release_Track",iserror(vlookup($A67&amp;$B67,'5) Release_Track'!$F:$F&amp;'5) Release_Track'!$G:$G,1,0)),"NO ISRC-CATALOG ID pair MATCH in Release_Track" )</f>
        <v/>
      </c>
      <c r="E67" s="159" t="b">
        <v>0</v>
      </c>
      <c r="F67" s="159" t="b">
        <v>0</v>
      </c>
      <c r="G67" s="159" t="b">
        <v>0</v>
      </c>
      <c r="H67" s="159" t="b">
        <v>0</v>
      </c>
      <c r="I67" s="159" t="b">
        <v>0</v>
      </c>
      <c r="J67" s="159" t="b">
        <v>0</v>
      </c>
      <c r="K67" s="159" t="b">
        <v>0</v>
      </c>
      <c r="L67" s="8" t="b">
        <v>1</v>
      </c>
      <c r="M67" s="20"/>
    </row>
    <row r="68">
      <c r="A68" s="8" t="s">
        <v>828</v>
      </c>
      <c r="B68" s="116"/>
      <c r="C68" s="143" t="str">
        <f t="array" ref="C68">ifs(and(isblank($A68),isblank($B68)),"", not(iserror(vlookup($A68&amp;$B68,'5) Release_Track'!$F:$F&amp;'5) Release_Track'!$G:$G,1,0))),vlookup($A68&amp;$B68,{'5) Release_Track'!$F:$F&amp;'5) Release_Track'!$G:$G,'5) Release_Track'!$H:$H},2,0), or(and(not(isblank($B68)),$B68=$B67,$A68&lt;&gt;$A67),and(not(isblank($A68)),$A68=$A67,$B68&lt;&gt;$B67)),"ID LISTS UNALIGNED",and($A68&lt;&gt;"",countif('5) Release_Track'!$F:$F,$A68)=0),"NO ISRC MATCH in Release_Track",and($B68&lt;&gt;"",countif('5) Release_Track'!$G:$G,$B68)=0),"NO CATALOG ID MATCH in Release_Track",iserror(vlookup($A68&amp;$B68,'5) Release_Track'!$F:$F&amp;'5) Release_Track'!$G:$G,1,0)),"NO ISRC-CATALOG ID pair MATCH in Release_Track" )</f>
        <v>Rock Hero</v>
      </c>
      <c r="D68" s="143" t="str">
        <f t="array" ref="D68">ifs(and(isblank($A68),isblank($B68)),"", not(iserror(vlookup($A68&amp;$B68,'5) Release_Track'!$F:$F&amp;'5) Release_Track'!$G:$G,1,0))),vlookup($A68&amp;$B68,{'5) Release_Track'!$F:$F&amp;'5) Release_Track'!$G:$G,'5) Release_Track'!$I:$I},2,0), or(and(not(isblank($B68)),$B68=$B67,$A68&lt;&gt;$A67),and(not(isblank($A68)),$A68=$A67,$B68&lt;&gt;$B67)),"ID LISTS UNALIGNED",and($A68&lt;&gt;"",countif('5) Release_Track'!$F:$F,$A68)=0),"NO ISRC MATCH in Release_Track",and($B68&lt;&gt;"",countif('5) Release_Track'!$G:$G,$B68)=0),"NO CATALOG ID MATCH in Release_Track",iserror(vlookup($A68&amp;$B68,'5) Release_Track'!$F:$F&amp;'5) Release_Track'!$G:$G,1,0)),"NO ISRC-CATALOG ID pair MATCH in Release_Track" )</f>
        <v/>
      </c>
      <c r="E68" s="159" t="b">
        <v>0</v>
      </c>
      <c r="F68" s="159" t="b">
        <v>0</v>
      </c>
      <c r="G68" s="159" t="b">
        <v>0</v>
      </c>
      <c r="H68" s="159" t="b">
        <v>0</v>
      </c>
      <c r="I68" s="159" t="b">
        <v>0</v>
      </c>
      <c r="J68" s="159" t="b">
        <v>0</v>
      </c>
      <c r="K68" s="159" t="b">
        <v>0</v>
      </c>
      <c r="L68" s="8" t="b">
        <v>1</v>
      </c>
      <c r="M68" s="20"/>
    </row>
    <row r="69">
      <c r="A69" s="8" t="s">
        <v>830</v>
      </c>
      <c r="B69" s="116"/>
      <c r="C69" s="143" t="str">
        <f t="array" ref="C69">ifs(and(isblank($A69),isblank($B69)),"", not(iserror(vlookup($A69&amp;$B69,'5) Release_Track'!$F:$F&amp;'5) Release_Track'!$G:$G,1,0))),vlookup($A69&amp;$B69,{'5) Release_Track'!$F:$F&amp;'5) Release_Track'!$G:$G,'5) Release_Track'!$H:$H},2,0), or(and(not(isblank($B69)),$B69=$B68,$A69&lt;&gt;$A68),and(not(isblank($A69)),$A69=$A68,$B69&lt;&gt;$B68)),"ID LISTS UNALIGNED",and($A69&lt;&gt;"",countif('5) Release_Track'!$F:$F,$A69)=0),"NO ISRC MATCH in Release_Track",and($B69&lt;&gt;"",countif('5) Release_Track'!$G:$G,$B69)=0),"NO CATALOG ID MATCH in Release_Track",iserror(vlookup($A69&amp;$B69,'5) Release_Track'!$F:$F&amp;'5) Release_Track'!$G:$G,1,0)),"NO ISRC-CATALOG ID pair MATCH in Release_Track" )</f>
        <v>Sacrifício do Pilar</v>
      </c>
      <c r="D69" s="143" t="str">
        <f t="array" ref="D69">ifs(and(isblank($A69),isblank($B69)),"", not(iserror(vlookup($A69&amp;$B69,'5) Release_Track'!$F:$F&amp;'5) Release_Track'!$G:$G,1,0))),vlookup($A69&amp;$B69,{'5) Release_Track'!$F:$F&amp;'5) Release_Track'!$G:$G,'5) Release_Track'!$I:$I},2,0), or(and(not(isblank($B69)),$B69=$B68,$A69&lt;&gt;$A68),and(not(isblank($A69)),$A69=$A68,$B69&lt;&gt;$B68)),"ID LISTS UNALIGNED",and($A69&lt;&gt;"",countif('5) Release_Track'!$F:$F,$A69)=0),"NO ISRC MATCH in Release_Track",and($B69&lt;&gt;"",countif('5) Release_Track'!$G:$G,$B69)=0),"NO CATALOG ID MATCH in Release_Track",iserror(vlookup($A69&amp;$B69,'5) Release_Track'!$F:$F&amp;'5) Release_Track'!$G:$G,1,0)),"NO ISRC-CATALOG ID pair MATCH in Release_Track" )</f>
        <v/>
      </c>
      <c r="E69" s="159" t="b">
        <v>0</v>
      </c>
      <c r="F69" s="159" t="b">
        <v>0</v>
      </c>
      <c r="G69" s="159" t="b">
        <v>0</v>
      </c>
      <c r="H69" s="159" t="b">
        <v>0</v>
      </c>
      <c r="I69" s="159" t="b">
        <v>0</v>
      </c>
      <c r="J69" s="159" t="b">
        <v>0</v>
      </c>
      <c r="K69" s="159" t="b">
        <v>0</v>
      </c>
      <c r="L69" s="8" t="b">
        <v>1</v>
      </c>
      <c r="M69" s="20"/>
    </row>
    <row r="70">
      <c r="A70" s="8" t="s">
        <v>832</v>
      </c>
      <c r="B70" s="116"/>
      <c r="C70" s="143" t="str">
        <f t="array" ref="C70">ifs(and(isblank($A70),isblank($B70)),"", not(iserror(vlookup($A70&amp;$B70,'5) Release_Track'!$F:$F&amp;'5) Release_Track'!$G:$G,1,0))),vlookup($A70&amp;$B70,{'5) Release_Track'!$F:$F&amp;'5) Release_Track'!$G:$G,'5) Release_Track'!$H:$H},2,0), or(and(not(isblank($B70)),$B70=$B69,$A70&lt;&gt;$A69),and(not(isblank($A70)),$A70=$A69,$B70&lt;&gt;$B69)),"ID LISTS UNALIGNED",and($A70&lt;&gt;"",countif('5) Release_Track'!$F:$F,$A70)=0),"NO ISRC MATCH in Release_Track",and($B70&lt;&gt;"",countif('5) Release_Track'!$G:$G,$B70)=0),"NO CATALOG ID MATCH in Release_Track",iserror(vlookup($A70&amp;$B70,'5) Release_Track'!$F:$F&amp;'5) Release_Track'!$G:$G,1,0)),"NO ISRC-CATALOG ID pair MATCH in Release_Track" )</f>
        <v>Frio</v>
      </c>
      <c r="D70" s="143" t="str">
        <f t="array" ref="D70">ifs(and(isblank($A70),isblank($B70)),"", not(iserror(vlookup($A70&amp;$B70,'5) Release_Track'!$F:$F&amp;'5) Release_Track'!$G:$G,1,0))),vlookup($A70&amp;$B70,{'5) Release_Track'!$F:$F&amp;'5) Release_Track'!$G:$G,'5) Release_Track'!$I:$I},2,0), or(and(not(isblank($B70)),$B70=$B69,$A70&lt;&gt;$A69),and(not(isblank($A70)),$A70=$A69,$B70&lt;&gt;$B69)),"ID LISTS UNALIGNED",and($A70&lt;&gt;"",countif('5) Release_Track'!$F:$F,$A70)=0),"NO ISRC MATCH in Release_Track",and($B70&lt;&gt;"",countif('5) Release_Track'!$G:$G,$B70)=0),"NO CATALOG ID MATCH in Release_Track",iserror(vlookup($A70&amp;$B70,'5) Release_Track'!$F:$F&amp;'5) Release_Track'!$G:$G,1,0)),"NO ISRC-CATALOG ID pair MATCH in Release_Track" )</f>
        <v/>
      </c>
      <c r="E70" s="159" t="b">
        <v>0</v>
      </c>
      <c r="F70" s="159" t="b">
        <v>0</v>
      </c>
      <c r="G70" s="159" t="b">
        <v>0</v>
      </c>
      <c r="H70" s="159" t="b">
        <v>0</v>
      </c>
      <c r="I70" s="159" t="b">
        <v>0</v>
      </c>
      <c r="J70" s="159" t="b">
        <v>0</v>
      </c>
      <c r="K70" s="159" t="b">
        <v>0</v>
      </c>
      <c r="L70" s="8" t="b">
        <v>1</v>
      </c>
      <c r="M70" s="20"/>
    </row>
    <row r="71">
      <c r="A71" s="8" t="s">
        <v>834</v>
      </c>
      <c r="B71" s="116"/>
      <c r="C71" s="143" t="str">
        <f t="array" ref="C71">ifs(and(isblank($A71),isblank($B71)),"", not(iserror(vlookup($A71&amp;$B71,'5) Release_Track'!$F:$F&amp;'5) Release_Track'!$G:$G,1,0))),vlookup($A71&amp;$B71,{'5) Release_Track'!$F:$F&amp;'5) Release_Track'!$G:$G,'5) Release_Track'!$H:$H},2,0), or(and(not(isblank($B71)),$B71=$B70,$A71&lt;&gt;$A70),and(not(isblank($A71)),$A71=$A70,$B71&lt;&gt;$B70)),"ID LISTS UNALIGNED",and($A71&lt;&gt;"",countif('5) Release_Track'!$F:$F,$A71)=0),"NO ISRC MATCH in Release_Track",and($B71&lt;&gt;"",countif('5) Release_Track'!$G:$G,$B71)=0),"NO CATALOG ID MATCH in Release_Track",iserror(vlookup($A71&amp;$B71,'5) Release_Track'!$F:$F&amp;'5) Release_Track'!$G:$G,1,0)),"NO ISRC-CATALOG ID pair MATCH in Release_Track" )</f>
        <v>Eu Te Vi Dançando</v>
      </c>
      <c r="D71" s="143" t="str">
        <f t="array" ref="D71">ifs(and(isblank($A71),isblank($B71)),"", not(iserror(vlookup($A71&amp;$B71,'5) Release_Track'!$F:$F&amp;'5) Release_Track'!$G:$G,1,0))),vlookup($A71&amp;$B71,{'5) Release_Track'!$F:$F&amp;'5) Release_Track'!$G:$G,'5) Release_Track'!$I:$I},2,0), or(and(not(isblank($B71)),$B71=$B70,$A71&lt;&gt;$A70),and(not(isblank($A71)),$A71=$A70,$B71&lt;&gt;$B70)),"ID LISTS UNALIGNED",and($A71&lt;&gt;"",countif('5) Release_Track'!$F:$F,$A71)=0),"NO ISRC MATCH in Release_Track",and($B71&lt;&gt;"",countif('5) Release_Track'!$G:$G,$B71)=0),"NO CATALOG ID MATCH in Release_Track",iserror(vlookup($A71&amp;$B71,'5) Release_Track'!$F:$F&amp;'5) Release_Track'!$G:$G,1,0)),"NO ISRC-CATALOG ID pair MATCH in Release_Track" )</f>
        <v/>
      </c>
      <c r="E71" s="159" t="b">
        <v>0</v>
      </c>
      <c r="F71" s="159" t="b">
        <v>0</v>
      </c>
      <c r="G71" s="159" t="b">
        <v>0</v>
      </c>
      <c r="H71" s="159" t="b">
        <v>0</v>
      </c>
      <c r="I71" s="159" t="b">
        <v>0</v>
      </c>
      <c r="J71" s="159" t="b">
        <v>0</v>
      </c>
      <c r="K71" s="159" t="b">
        <v>0</v>
      </c>
      <c r="L71" s="8" t="b">
        <v>1</v>
      </c>
      <c r="M71" s="20"/>
    </row>
    <row r="72">
      <c r="A72" s="8" t="s">
        <v>836</v>
      </c>
      <c r="B72" s="116"/>
      <c r="C72" s="143" t="str">
        <f t="array" ref="C72">ifs(and(isblank($A72),isblank($B72)),"", not(iserror(vlookup($A72&amp;$B72,'5) Release_Track'!$F:$F&amp;'5) Release_Track'!$G:$G,1,0))),vlookup($A72&amp;$B72,{'5) Release_Track'!$F:$F&amp;'5) Release_Track'!$G:$G,'5) Release_Track'!$H:$H},2,0), or(and(not(isblank($B72)),$B72=$B71,$A72&lt;&gt;$A71),and(not(isblank($A72)),$A72=$A71,$B72&lt;&gt;$B71)),"ID LISTS UNALIGNED",and($A72&lt;&gt;"",countif('5) Release_Track'!$F:$F,$A72)=0),"NO ISRC MATCH in Release_Track",and($B72&lt;&gt;"",countif('5) Release_Track'!$G:$G,$B72)=0),"NO CATALOG ID MATCH in Release_Track",iserror(vlookup($A72&amp;$B72,'5) Release_Track'!$F:$F&amp;'5) Release_Track'!$G:$G,1,0)),"NO ISRC-CATALOG ID pair MATCH in Release_Track" )</f>
        <v>Carta pra Nasa</v>
      </c>
      <c r="D72" s="143" t="str">
        <f t="array" ref="D72">ifs(and(isblank($A72),isblank($B72)),"", not(iserror(vlookup($A72&amp;$B72,'5) Release_Track'!$F:$F&amp;'5) Release_Track'!$G:$G,1,0))),vlookup($A72&amp;$B72,{'5) Release_Track'!$F:$F&amp;'5) Release_Track'!$G:$G,'5) Release_Track'!$I:$I},2,0), or(and(not(isblank($B72)),$B72=$B71,$A72&lt;&gt;$A71),and(not(isblank($A72)),$A72=$A71,$B72&lt;&gt;$B71)),"ID LISTS UNALIGNED",and($A72&lt;&gt;"",countif('5) Release_Track'!$F:$F,$A72)=0),"NO ISRC MATCH in Release_Track",and($B72&lt;&gt;"",countif('5) Release_Track'!$G:$G,$B72)=0),"NO CATALOG ID MATCH in Release_Track",iserror(vlookup($A72&amp;$B72,'5) Release_Track'!$F:$F&amp;'5) Release_Track'!$G:$G,1,0)),"NO ISRC-CATALOG ID pair MATCH in Release_Track" )</f>
        <v/>
      </c>
      <c r="E72" s="159" t="b">
        <v>0</v>
      </c>
      <c r="F72" s="159" t="b">
        <v>0</v>
      </c>
      <c r="G72" s="159" t="b">
        <v>0</v>
      </c>
      <c r="H72" s="159" t="b">
        <v>0</v>
      </c>
      <c r="I72" s="159" t="b">
        <v>0</v>
      </c>
      <c r="J72" s="159" t="b">
        <v>0</v>
      </c>
      <c r="K72" s="159" t="b">
        <v>0</v>
      </c>
      <c r="L72" s="8" t="b">
        <v>1</v>
      </c>
      <c r="M72" s="20"/>
    </row>
    <row r="73">
      <c r="A73" s="8" t="s">
        <v>838</v>
      </c>
      <c r="B73" s="116"/>
      <c r="C73" s="143" t="str">
        <f t="array" ref="C73">ifs(and(isblank($A73),isblank($B73)),"", not(iserror(vlookup($A73&amp;$B73,'5) Release_Track'!$F:$F&amp;'5) Release_Track'!$G:$G,1,0))),vlookup($A73&amp;$B73,{'5) Release_Track'!$F:$F&amp;'5) Release_Track'!$G:$G,'5) Release_Track'!$H:$H},2,0),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Super Dragão Guerreiro</v>
      </c>
      <c r="D73" s="143" t="str">
        <f t="array" ref="D73">ifs(and(isblank($A73),isblank($B73)),"", not(iserror(vlookup($A73&amp;$B73,'5) Release_Track'!$F:$F&amp;'5) Release_Track'!$G:$G,1,0))),vlookup($A73&amp;$B73,{'5) Release_Track'!$F:$F&amp;'5) Release_Track'!$G:$G,'5) Release_Track'!$I:$I},2,0), or(and(not(isblank($B73)),$B73=$B72,$A73&lt;&gt;$A72),and(not(isblank($A73)),$A73=$A72,$B73&lt;&gt;$B72)),"ID LISTS UNALIGNED",and($A73&lt;&gt;"",countif('5) Release_Track'!$F:$F,$A73)=0),"NO ISRC MATCH in Release_Track",and($B73&lt;&gt;"",countif('5) Release_Track'!$G:$G,$B73)=0),"NO CATALOG ID MATCH in Release_Track",iserror(vlookup($A73&amp;$B73,'5) Release_Track'!$F:$F&amp;'5) Release_Track'!$G:$G,1,0)),"NO ISRC-CATALOG ID pair MATCH in Release_Track" )</f>
        <v/>
      </c>
      <c r="E73" s="159" t="b">
        <v>0</v>
      </c>
      <c r="F73" s="159" t="b">
        <v>0</v>
      </c>
      <c r="G73" s="159" t="b">
        <v>0</v>
      </c>
      <c r="H73" s="159" t="b">
        <v>0</v>
      </c>
      <c r="I73" s="159" t="b">
        <v>0</v>
      </c>
      <c r="J73" s="159" t="b">
        <v>0</v>
      </c>
      <c r="K73" s="159" t="b">
        <v>0</v>
      </c>
      <c r="L73" s="8" t="b">
        <v>1</v>
      </c>
      <c r="M73" s="20"/>
    </row>
    <row r="74">
      <c r="A74" s="8" t="s">
        <v>840</v>
      </c>
      <c r="B74" s="116"/>
      <c r="C74" s="143" t="str">
        <f t="array" ref="C74">ifs(and(isblank($A74),isblank($B74)),"", not(iserror(vlookup($A74&amp;$B74,'5) Release_Track'!$F:$F&amp;'5) Release_Track'!$G:$G,1,0))),vlookup($A74&amp;$B74,{'5) Release_Track'!$F:$F&amp;'5) Release_Track'!$G:$G,'5) Release_Track'!$H:$H},2,0), or(and(not(isblank($B74)),$B74=$B73,$A74&lt;&gt;$A73),and(not(isblank($A74)),$A74=$A73,$B74&lt;&gt;$B73)),"ID LISTS UNALIGNED",and($A74&lt;&gt;"",countif('5) Release_Track'!$F:$F,$A74)=0),"NO ISRC MATCH in Release_Track",and($B74&lt;&gt;"",countif('5) Release_Track'!$G:$G,$B74)=0),"NO CATALOG ID MATCH in Release_Track",iserror(vlookup($A74&amp;$B74,'5) Release_Track'!$F:$F&amp;'5) Release_Track'!$G:$G,1,0)),"NO ISRC-CATALOG ID pair MATCH in Release_Track" )</f>
        <v>Eu Vou Vencer</v>
      </c>
      <c r="D74" s="143" t="str">
        <f t="array" ref="D74">ifs(and(isblank($A74),isblank($B74)),"", not(iserror(vlookup($A74&amp;$B74,'5) Release_Track'!$F:$F&amp;'5) Release_Track'!$G:$G,1,0))),vlookup($A74&amp;$B74,{'5) Release_Track'!$F:$F&amp;'5) Release_Track'!$G:$G,'5) Release_Track'!$I:$I},2,0), or(and(not(isblank($B74)),$B74=$B73,$A74&lt;&gt;$A73),and(not(isblank($A74)),$A74=$A73,$B74&lt;&gt;$B73)),"ID LISTS UNALIGNED",and($A74&lt;&gt;"",countif('5) Release_Track'!$F:$F,$A74)=0),"NO ISRC MATCH in Release_Track",and($B74&lt;&gt;"",countif('5) Release_Track'!$G:$G,$B74)=0),"NO CATALOG ID MATCH in Release_Track",iserror(vlookup($A74&amp;$B74,'5) Release_Track'!$F:$F&amp;'5) Release_Track'!$G:$G,1,0)),"NO ISRC-CATALOG ID pair MATCH in Release_Track" )</f>
        <v/>
      </c>
      <c r="E74" s="159" t="b">
        <v>0</v>
      </c>
      <c r="F74" s="159" t="b">
        <v>0</v>
      </c>
      <c r="G74" s="159" t="b">
        <v>0</v>
      </c>
      <c r="H74" s="159" t="b">
        <v>0</v>
      </c>
      <c r="I74" s="159" t="b">
        <v>0</v>
      </c>
      <c r="J74" s="159" t="b">
        <v>0</v>
      </c>
      <c r="K74" s="159" t="b">
        <v>0</v>
      </c>
      <c r="L74" s="8" t="b">
        <v>1</v>
      </c>
      <c r="M74" s="20"/>
    </row>
    <row r="75">
      <c r="A75" s="8" t="s">
        <v>842</v>
      </c>
      <c r="B75" s="116"/>
      <c r="C75" s="143" t="str">
        <f t="array" ref="C75">ifs(and(isblank($A75),isblank($B75)),"", not(iserror(vlookup($A75&amp;$B75,'5) Release_Track'!$F:$F&amp;'5) Release_Track'!$G:$G,1,0))),vlookup($A75&amp;$B75,{'5) Release_Track'!$F:$F&amp;'5) Release_Track'!$G:$G,'5) Release_Track'!$H:$H},2,0), or(and(not(isblank($B75)),$B75=$B74,$A75&lt;&gt;$A74),and(not(isblank($A75)),$A75=$A74,$B75&lt;&gt;$B74)),"ID LISTS UNALIGNED",and($A75&lt;&gt;"",countif('5) Release_Track'!$F:$F,$A75)=0),"NO ISRC MATCH in Release_Track",and($B75&lt;&gt;"",countif('5) Release_Track'!$G:$G,$B75)=0),"NO CATALOG ID MATCH in Release_Track",iserror(vlookup($A75&amp;$B75,'5) Release_Track'!$F:$F&amp;'5) Release_Track'!$G:$G,1,0)),"NO ISRC-CATALOG ID pair MATCH in Release_Track" )</f>
        <v>Senpai</v>
      </c>
      <c r="D75" s="143" t="str">
        <f t="array" ref="D75">ifs(and(isblank($A75),isblank($B75)),"", not(iserror(vlookup($A75&amp;$B75,'5) Release_Track'!$F:$F&amp;'5) Release_Track'!$G:$G,1,0))),vlookup($A75&amp;$B75,{'5) Release_Track'!$F:$F&amp;'5) Release_Track'!$G:$G,'5) Release_Track'!$I:$I},2,0), or(and(not(isblank($B75)),$B75=$B74,$A75&lt;&gt;$A74),and(not(isblank($A75)),$A75=$A74,$B75&lt;&gt;$B74)),"ID LISTS UNALIGNED",and($A75&lt;&gt;"",countif('5) Release_Track'!$F:$F,$A75)=0),"NO ISRC MATCH in Release_Track",and($B75&lt;&gt;"",countif('5) Release_Track'!$G:$G,$B75)=0),"NO CATALOG ID MATCH in Release_Track",iserror(vlookup($A75&amp;$B75,'5) Release_Track'!$F:$F&amp;'5) Release_Track'!$G:$G,1,0)),"NO ISRC-CATALOG ID pair MATCH in Release_Track" )</f>
        <v/>
      </c>
      <c r="E75" s="159" t="b">
        <v>0</v>
      </c>
      <c r="F75" s="159" t="b">
        <v>0</v>
      </c>
      <c r="G75" s="159" t="b">
        <v>0</v>
      </c>
      <c r="H75" s="159" t="b">
        <v>0</v>
      </c>
      <c r="I75" s="159" t="b">
        <v>0</v>
      </c>
      <c r="J75" s="159" t="b">
        <v>0</v>
      </c>
      <c r="K75" s="159" t="b">
        <v>0</v>
      </c>
      <c r="L75" s="8" t="b">
        <v>1</v>
      </c>
      <c r="M75" s="20"/>
    </row>
    <row r="76">
      <c r="A76" s="8" t="s">
        <v>844</v>
      </c>
      <c r="B76" s="116"/>
      <c r="C76" s="143" t="str">
        <f t="array" ref="C76">ifs(and(isblank($A76),isblank($B76)),"", not(iserror(vlookup($A76&amp;$B76,'5) Release_Track'!$F:$F&amp;'5) Release_Track'!$G:$G,1,0))),vlookup($A76&amp;$B76,{'5) Release_Track'!$F:$F&amp;'5) Release_Track'!$G:$G,'5) Release_Track'!$H:$H},2,0), or(and(not(isblank($B76)),$B76=$B75,$A76&lt;&gt;$A75),and(not(isblank($A76)),$A76=$A75,$B76&lt;&gt;$B75)),"ID LISTS UNALIGNED",and($A76&lt;&gt;"",countif('5) Release_Track'!$F:$F,$A76)=0),"NO ISRC MATCH in Release_Track",and($B76&lt;&gt;"",countif('5) Release_Track'!$G:$G,$B76)=0),"NO CATALOG ID MATCH in Release_Track",iserror(vlookup($A76&amp;$B76,'5) Release_Track'!$F:$F&amp;'5) Release_Track'!$G:$G,1,0)),"NO ISRC-CATALOG ID pair MATCH in Release_Track" )</f>
        <v>Mash - Visionário Divino</v>
      </c>
      <c r="D76" s="143" t="str">
        <f t="array" ref="D76">ifs(and(isblank($A76),isblank($B76)),"", not(iserror(vlookup($A76&amp;$B76,'5) Release_Track'!$F:$F&amp;'5) Release_Track'!$G:$G,1,0))),vlookup($A76&amp;$B76,{'5) Release_Track'!$F:$F&amp;'5) Release_Track'!$G:$G,'5) Release_Track'!$I:$I},2,0), or(and(not(isblank($B76)),$B76=$B75,$A76&lt;&gt;$A75),and(not(isblank($A76)),$A76=$A75,$B76&lt;&gt;$B75)),"ID LISTS UNALIGNED",and($A76&lt;&gt;"",countif('5) Release_Track'!$F:$F,$A76)=0),"NO ISRC MATCH in Release_Track",and($B76&lt;&gt;"",countif('5) Release_Track'!$G:$G,$B76)=0),"NO CATALOG ID MATCH in Release_Track",iserror(vlookup($A76&amp;$B76,'5) Release_Track'!$F:$F&amp;'5) Release_Track'!$G:$G,1,0)),"NO ISRC-CATALOG ID pair MATCH in Release_Track" )</f>
        <v/>
      </c>
      <c r="E76" s="159" t="b">
        <v>0</v>
      </c>
      <c r="F76" s="159" t="b">
        <v>0</v>
      </c>
      <c r="G76" s="159" t="b">
        <v>0</v>
      </c>
      <c r="H76" s="159" t="b">
        <v>0</v>
      </c>
      <c r="I76" s="159" t="b">
        <v>0</v>
      </c>
      <c r="J76" s="159" t="b">
        <v>0</v>
      </c>
      <c r="K76" s="159" t="b">
        <v>0</v>
      </c>
      <c r="L76" s="8" t="b">
        <v>1</v>
      </c>
      <c r="M76" s="20"/>
    </row>
    <row r="77">
      <c r="A77" s="8" t="s">
        <v>846</v>
      </c>
      <c r="B77" s="116"/>
      <c r="C77" s="143" t="str">
        <f t="array" ref="C77">ifs(and(isblank($A77),isblank($B77)),"", not(iserror(vlookup($A77&amp;$B77,'5) Release_Track'!$F:$F&amp;'5) Release_Track'!$G:$G,1,0))),vlookup($A77&amp;$B77,{'5) Release_Track'!$F:$F&amp;'5) Release_Track'!$G:$G,'5) Release_Track'!$H:$H},2,0), or(and(not(isblank($B77)),$B77=$B76,$A77&lt;&gt;$A76),and(not(isblank($A77)),$A77=$A76,$B77&lt;&gt;$B76)),"ID LISTS UNALIGNED",and($A77&lt;&gt;"",countif('5) Release_Track'!$F:$F,$A77)=0),"NO ISRC MATCH in Release_Track",and($B77&lt;&gt;"",countif('5) Release_Track'!$G:$G,$B77)=0),"NO CATALOG ID MATCH in Release_Track",iserror(vlookup($A77&amp;$B77,'5) Release_Track'!$F:$F&amp;'5) Release_Track'!$G:$G,1,0)),"NO ISRC-CATALOG ID pair MATCH in Release_Track" )</f>
        <v>Pétalas</v>
      </c>
      <c r="D77" s="143" t="str">
        <f t="array" ref="D77">ifs(and(isblank($A77),isblank($B77)),"", not(iserror(vlookup($A77&amp;$B77,'5) Release_Track'!$F:$F&amp;'5) Release_Track'!$G:$G,1,0))),vlookup($A77&amp;$B77,{'5) Release_Track'!$F:$F&amp;'5) Release_Track'!$G:$G,'5) Release_Track'!$I:$I},2,0), or(and(not(isblank($B77)),$B77=$B76,$A77&lt;&gt;$A76),and(not(isblank($A77)),$A77=$A76,$B77&lt;&gt;$B76)),"ID LISTS UNALIGNED",and($A77&lt;&gt;"",countif('5) Release_Track'!$F:$F,$A77)=0),"NO ISRC MATCH in Release_Track",and($B77&lt;&gt;"",countif('5) Release_Track'!$G:$G,$B77)=0),"NO CATALOG ID MATCH in Release_Track",iserror(vlookup($A77&amp;$B77,'5) Release_Track'!$F:$F&amp;'5) Release_Track'!$G:$G,1,0)),"NO ISRC-CATALOG ID pair MATCH in Release_Track" )</f>
        <v/>
      </c>
      <c r="E77" s="159" t="b">
        <v>0</v>
      </c>
      <c r="F77" s="159" t="b">
        <v>0</v>
      </c>
      <c r="G77" s="159" t="b">
        <v>0</v>
      </c>
      <c r="H77" s="159" t="b">
        <v>0</v>
      </c>
      <c r="I77" s="159" t="b">
        <v>0</v>
      </c>
      <c r="J77" s="159" t="b">
        <v>0</v>
      </c>
      <c r="K77" s="159" t="b">
        <v>0</v>
      </c>
      <c r="L77" s="8" t="b">
        <v>1</v>
      </c>
      <c r="M77" s="20"/>
    </row>
    <row r="78">
      <c r="A78" s="8" t="s">
        <v>848</v>
      </c>
      <c r="B78" s="116"/>
      <c r="C78" s="143" t="str">
        <f t="array" ref="C78">ifs(and(isblank($A78),isblank($B78)),"", not(iserror(vlookup($A78&amp;$B78,'5) Release_Track'!$F:$F&amp;'5) Release_Track'!$G:$G,1,0))),vlookup($A78&amp;$B78,{'5) Release_Track'!$F:$F&amp;'5) Release_Track'!$G:$G,'5) Release_Track'!$H:$H},2,0), or(and(not(isblank($B78)),$B78=$B77,$A78&lt;&gt;$A77),and(not(isblank($A78)),$A78=$A77,$B78&lt;&gt;$B77)),"ID LISTS UNALIGNED",and($A78&lt;&gt;"",countif('5) Release_Track'!$F:$F,$A78)=0),"NO ISRC MATCH in Release_Track",and($B78&lt;&gt;"",countif('5) Release_Track'!$G:$G,$B78)=0),"NO CATALOG ID MATCH in Release_Track",iserror(vlookup($A78&amp;$B78,'5) Release_Track'!$F:$F&amp;'5) Release_Track'!$G:$G,1,0)),"NO ISRC-CATALOG ID pair MATCH in Release_Track" )</f>
        <v>Pedra Lunar</v>
      </c>
      <c r="D78" s="143" t="str">
        <f t="array" ref="D78">ifs(and(isblank($A78),isblank($B78)),"", not(iserror(vlookup($A78&amp;$B78,'5) Release_Track'!$F:$F&amp;'5) Release_Track'!$G:$G,1,0))),vlookup($A78&amp;$B78,{'5) Release_Track'!$F:$F&amp;'5) Release_Track'!$G:$G,'5) Release_Track'!$I:$I},2,0), or(and(not(isblank($B78)),$B78=$B77,$A78&lt;&gt;$A77),and(not(isblank($A78)),$A78=$A77,$B78&lt;&gt;$B77)),"ID LISTS UNALIGNED",and($A78&lt;&gt;"",countif('5) Release_Track'!$F:$F,$A78)=0),"NO ISRC MATCH in Release_Track",and($B78&lt;&gt;"",countif('5) Release_Track'!$G:$G,$B78)=0),"NO CATALOG ID MATCH in Release_Track",iserror(vlookup($A78&amp;$B78,'5) Release_Track'!$F:$F&amp;'5) Release_Track'!$G:$G,1,0)),"NO ISRC-CATALOG ID pair MATCH in Release_Track" )</f>
        <v/>
      </c>
      <c r="E78" s="159" t="b">
        <v>0</v>
      </c>
      <c r="F78" s="159" t="b">
        <v>0</v>
      </c>
      <c r="G78" s="159" t="b">
        <v>0</v>
      </c>
      <c r="H78" s="159" t="b">
        <v>0</v>
      </c>
      <c r="I78" s="159" t="b">
        <v>0</v>
      </c>
      <c r="J78" s="159" t="b">
        <v>0</v>
      </c>
      <c r="K78" s="159" t="b">
        <v>0</v>
      </c>
      <c r="L78" s="8" t="b">
        <v>1</v>
      </c>
      <c r="M78" s="20"/>
    </row>
    <row r="79">
      <c r="A79" s="8" t="s">
        <v>850</v>
      </c>
      <c r="B79" s="116"/>
      <c r="C79" s="143" t="str">
        <f t="array" ref="C79">ifs(and(isblank($A79),isblank($B79)),"", not(iserror(vlookup($A79&amp;$B79,'5) Release_Track'!$F:$F&amp;'5) Release_Track'!$G:$G,1,0))),vlookup($A79&amp;$B79,{'5) Release_Track'!$F:$F&amp;'5) Release_Track'!$G:$G,'5) Release_Track'!$H:$H},2,0), or(and(not(isblank($B79)),$B79=$B78,$A79&lt;&gt;$A78),and(not(isblank($A79)),$A79=$A78,$B79&lt;&gt;$B78)),"ID LISTS UNALIGNED",and($A79&lt;&gt;"",countif('5) Release_Track'!$F:$F,$A79)=0),"NO ISRC MATCH in Release_Track",and($B79&lt;&gt;"",countif('5) Release_Track'!$G:$G,$B79)=0),"NO CATALOG ID MATCH in Release_Track",iserror(vlookup($A79&amp;$B79,'5) Release_Track'!$F:$F&amp;'5) Release_Track'!$G:$G,1,0)),"NO ISRC-CATALOG ID pair MATCH in Release_Track" )</f>
        <v>Imperador</v>
      </c>
      <c r="D79" s="143" t="str">
        <f t="array" ref="D79">ifs(and(isblank($A79),isblank($B79)),"", not(iserror(vlookup($A79&amp;$B79,'5) Release_Track'!$F:$F&amp;'5) Release_Track'!$G:$G,1,0))),vlookup($A79&amp;$B79,{'5) Release_Track'!$F:$F&amp;'5) Release_Track'!$G:$G,'5) Release_Track'!$I:$I},2,0), or(and(not(isblank($B79)),$B79=$B78,$A79&lt;&gt;$A78),and(not(isblank($A79)),$A79=$A78,$B79&lt;&gt;$B78)),"ID LISTS UNALIGNED",and($A79&lt;&gt;"",countif('5) Release_Track'!$F:$F,$A79)=0),"NO ISRC MATCH in Release_Track",and($B79&lt;&gt;"",countif('5) Release_Track'!$G:$G,$B79)=0),"NO CATALOG ID MATCH in Release_Track",iserror(vlookup($A79&amp;$B79,'5) Release_Track'!$F:$F&amp;'5) Release_Track'!$G:$G,1,0)),"NO ISRC-CATALOG ID pair MATCH in Release_Track" )</f>
        <v/>
      </c>
      <c r="E79" s="159" t="b">
        <v>0</v>
      </c>
      <c r="F79" s="159" t="b">
        <v>0</v>
      </c>
      <c r="G79" s="159" t="b">
        <v>0</v>
      </c>
      <c r="H79" s="159" t="b">
        <v>0</v>
      </c>
      <c r="I79" s="159" t="b">
        <v>0</v>
      </c>
      <c r="J79" s="159" t="b">
        <v>0</v>
      </c>
      <c r="K79" s="159" t="b">
        <v>0</v>
      </c>
      <c r="L79" s="8" t="b">
        <v>1</v>
      </c>
      <c r="M79" s="20"/>
    </row>
    <row r="80">
      <c r="A80" s="8" t="s">
        <v>852</v>
      </c>
      <c r="B80" s="116"/>
      <c r="C80" s="143" t="str">
        <f t="array" ref="C80">ifs(and(isblank($A80),isblank($B80)),"", not(iserror(vlookup($A80&amp;$B80,'5) Release_Track'!$F:$F&amp;'5) Release_Track'!$G:$G,1,0))),vlookup($A80&amp;$B80,{'5) Release_Track'!$F:$F&amp;'5) Release_Track'!$G:$G,'5) Release_Track'!$H:$H},2,0), or(and(not(isblank($B80)),$B80=$B79,$A80&lt;&gt;$A79),and(not(isblank($A80)),$A80=$A79,$B80&lt;&gt;$B79)),"ID LISTS UNALIGNED",and($A80&lt;&gt;"",countif('5) Release_Track'!$F:$F,$A80)=0),"NO ISRC MATCH in Release_Track",and($B80&lt;&gt;"",countif('5) Release_Track'!$G:$G,$B80)=0),"NO CATALOG ID MATCH in Release_Track",iserror(vlookup($A80&amp;$B80,'5) Release_Track'!$F:$F&amp;'5) Release_Track'!$G:$G,1,0)),"NO ISRC-CATALOG ID pair MATCH in Release_Track" )</f>
        <v>Rindou</v>
      </c>
      <c r="D80" s="143" t="str">
        <f t="array" ref="D80">ifs(and(isblank($A80),isblank($B80)),"", not(iserror(vlookup($A80&amp;$B80,'5) Release_Track'!$F:$F&amp;'5) Release_Track'!$G:$G,1,0))),vlookup($A80&amp;$B80,{'5) Release_Track'!$F:$F&amp;'5) Release_Track'!$G:$G,'5) Release_Track'!$I:$I},2,0), or(and(not(isblank($B80)),$B80=$B79,$A80&lt;&gt;$A79),and(not(isblank($A80)),$A80=$A79,$B80&lt;&gt;$B79)),"ID LISTS UNALIGNED",and($A80&lt;&gt;"",countif('5) Release_Track'!$F:$F,$A80)=0),"NO ISRC MATCH in Release_Track",and($B80&lt;&gt;"",countif('5) Release_Track'!$G:$G,$B80)=0),"NO CATALOG ID MATCH in Release_Track",iserror(vlookup($A80&amp;$B80,'5) Release_Track'!$F:$F&amp;'5) Release_Track'!$G:$G,1,0)),"NO ISRC-CATALOG ID pair MATCH in Release_Track" )</f>
        <v/>
      </c>
      <c r="E80" s="159" t="b">
        <v>0</v>
      </c>
      <c r="F80" s="159" t="b">
        <v>0</v>
      </c>
      <c r="G80" s="159" t="b">
        <v>0</v>
      </c>
      <c r="H80" s="159" t="b">
        <v>0</v>
      </c>
      <c r="I80" s="159" t="b">
        <v>0</v>
      </c>
      <c r="J80" s="159" t="b">
        <v>0</v>
      </c>
      <c r="K80" s="159" t="b">
        <v>0</v>
      </c>
      <c r="L80" s="8" t="b">
        <v>1</v>
      </c>
      <c r="M80" s="20"/>
    </row>
    <row r="81">
      <c r="A81" s="8" t="s">
        <v>854</v>
      </c>
      <c r="B81" s="116"/>
      <c r="C81" s="143" t="str">
        <f t="array" ref="C81">ifs(and(isblank($A81),isblank($B81)),"", not(iserror(vlookup($A81&amp;$B81,'5) Release_Track'!$F:$F&amp;'5) Release_Track'!$G:$G,1,0))),vlookup($A81&amp;$B81,{'5) Release_Track'!$F:$F&amp;'5) Release_Track'!$G:$G,'5) Release_Track'!$H:$H},2,0), or(and(not(isblank($B81)),$B81=$B80,$A81&lt;&gt;$A80),and(not(isblank($A81)),$A81=$A80,$B81&lt;&gt;$B80)),"ID LISTS UNALIGNED",and($A81&lt;&gt;"",countif('5) Release_Track'!$F:$F,$A81)=0),"NO ISRC MATCH in Release_Track",and($B81&lt;&gt;"",countif('5) Release_Track'!$G:$G,$B81)=0),"NO CATALOG ID MATCH in Release_Track",iserror(vlookup($A81&amp;$B81,'5) Release_Track'!$F:$F&amp;'5) Release_Track'!$G:$G,1,0)),"NO ISRC-CATALOG ID pair MATCH in Release_Track" )</f>
        <v>Herói do Escudo</v>
      </c>
      <c r="D81" s="143" t="str">
        <f t="array" ref="D81">ifs(and(isblank($A81),isblank($B81)),"", not(iserror(vlookup($A81&amp;$B81,'5) Release_Track'!$F:$F&amp;'5) Release_Track'!$G:$G,1,0))),vlookup($A81&amp;$B81,{'5) Release_Track'!$F:$F&amp;'5) Release_Track'!$G:$G,'5) Release_Track'!$I:$I},2,0), or(and(not(isblank($B81)),$B81=$B80,$A81&lt;&gt;$A80),and(not(isblank($A81)),$A81=$A80,$B81&lt;&gt;$B80)),"ID LISTS UNALIGNED",and($A81&lt;&gt;"",countif('5) Release_Track'!$F:$F,$A81)=0),"NO ISRC MATCH in Release_Track",and($B81&lt;&gt;"",countif('5) Release_Track'!$G:$G,$B81)=0),"NO CATALOG ID MATCH in Release_Track",iserror(vlookup($A81&amp;$B81,'5) Release_Track'!$F:$F&amp;'5) Release_Track'!$G:$G,1,0)),"NO ISRC-CATALOG ID pair MATCH in Release_Track" )</f>
        <v/>
      </c>
      <c r="E81" s="159" t="b">
        <v>0</v>
      </c>
      <c r="F81" s="159" t="b">
        <v>0</v>
      </c>
      <c r="G81" s="159" t="b">
        <v>0</v>
      </c>
      <c r="H81" s="159" t="b">
        <v>0</v>
      </c>
      <c r="I81" s="159" t="b">
        <v>0</v>
      </c>
      <c r="J81" s="159" t="b">
        <v>0</v>
      </c>
      <c r="K81" s="159" t="b">
        <v>0</v>
      </c>
      <c r="L81" s="8" t="b">
        <v>1</v>
      </c>
      <c r="M81" s="20"/>
    </row>
    <row r="82">
      <c r="A82" s="8" t="s">
        <v>856</v>
      </c>
      <c r="B82" s="116"/>
      <c r="C82" s="143" t="str">
        <f t="array" ref="C82">ifs(and(isblank($A82),isblank($B82)),"", not(iserror(vlookup($A82&amp;$B82,'5) Release_Track'!$F:$F&amp;'5) Release_Track'!$G:$G,1,0))),vlookup($A82&amp;$B82,{'5) Release_Track'!$F:$F&amp;'5) Release_Track'!$G:$G,'5) Release_Track'!$H:$H},2,0), or(and(not(isblank($B82)),$B82=$B81,$A82&lt;&gt;$A81),and(not(isblank($A82)),$A82=$A81,$B82&lt;&gt;$B81)),"ID LISTS UNALIGNED",and($A82&lt;&gt;"",countif('5) Release_Track'!$F:$F,$A82)=0),"NO ISRC MATCH in Release_Track",and($B82&lt;&gt;"",countif('5) Release_Track'!$G:$G,$B82)=0),"NO CATALOG ID MATCH in Release_Track",iserror(vlookup($A82&amp;$B82,'5) Release_Track'!$F:$F&amp;'5) Release_Track'!$G:$G,1,0)),"NO ISRC-CATALOG ID pair MATCH in Release_Track" )</f>
        <v>Toxicidade</v>
      </c>
      <c r="D82" s="143" t="str">
        <f t="array" ref="D82">ifs(and(isblank($A82),isblank($B82)),"", not(iserror(vlookup($A82&amp;$B82,'5) Release_Track'!$F:$F&amp;'5) Release_Track'!$G:$G,1,0))),vlookup($A82&amp;$B82,{'5) Release_Track'!$F:$F&amp;'5) Release_Track'!$G:$G,'5) Release_Track'!$I:$I},2,0), or(and(not(isblank($B82)),$B82=$B81,$A82&lt;&gt;$A81),and(not(isblank($A82)),$A82=$A81,$B82&lt;&gt;$B81)),"ID LISTS UNALIGNED",and($A82&lt;&gt;"",countif('5) Release_Track'!$F:$F,$A82)=0),"NO ISRC MATCH in Release_Track",and($B82&lt;&gt;"",countif('5) Release_Track'!$G:$G,$B82)=0),"NO CATALOG ID MATCH in Release_Track",iserror(vlookup($A82&amp;$B82,'5) Release_Track'!$F:$F&amp;'5) Release_Track'!$G:$G,1,0)),"NO ISRC-CATALOG ID pair MATCH in Release_Track" )</f>
        <v/>
      </c>
      <c r="E82" s="159" t="b">
        <v>0</v>
      </c>
      <c r="F82" s="159" t="b">
        <v>0</v>
      </c>
      <c r="G82" s="159" t="b">
        <v>0</v>
      </c>
      <c r="H82" s="159" t="b">
        <v>0</v>
      </c>
      <c r="I82" s="159" t="b">
        <v>0</v>
      </c>
      <c r="J82" s="159" t="b">
        <v>0</v>
      </c>
      <c r="K82" s="159" t="b">
        <v>0</v>
      </c>
      <c r="L82" s="8" t="b">
        <v>1</v>
      </c>
      <c r="M82" s="20"/>
    </row>
    <row r="83">
      <c r="A83" s="8" t="s">
        <v>858</v>
      </c>
      <c r="B83" s="116"/>
      <c r="C83" s="143" t="str">
        <f t="array" ref="C83">ifs(and(isblank($A83),isblank($B83)),"", not(iserror(vlookup($A83&amp;$B83,'5) Release_Track'!$F:$F&amp;'5) Release_Track'!$G:$G,1,0))),vlookup($A83&amp;$B83,{'5) Release_Track'!$F:$F&amp;'5) Release_Track'!$G:$G,'5) Release_Track'!$H:$H},2,0), or(and(not(isblank($B83)),$B83=$B82,$A83&lt;&gt;$A82),and(not(isblank($A83)),$A83=$A82,$B83&lt;&gt;$B82)),"ID LISTS UNALIGNED",and($A83&lt;&gt;"",countif('5) Release_Track'!$F:$F,$A83)=0),"NO ISRC MATCH in Release_Track",and($B83&lt;&gt;"",countif('5) Release_Track'!$G:$G,$B83)=0),"NO CATALOG ID MATCH in Release_Track",iserror(vlookup($A83&amp;$B83,'5) Release_Track'!$F:$F&amp;'5) Release_Track'!$G:$G,1,0)),"NO ISRC-CATALOG ID pair MATCH in Release_Track" )</f>
        <v>Sem Erros</v>
      </c>
      <c r="D83" s="143" t="str">
        <f t="array" ref="D83">ifs(and(isblank($A83),isblank($B83)),"", not(iserror(vlookup($A83&amp;$B83,'5) Release_Track'!$F:$F&amp;'5) Release_Track'!$G:$G,1,0))),vlookup($A83&amp;$B83,{'5) Release_Track'!$F:$F&amp;'5) Release_Track'!$G:$G,'5) Release_Track'!$I:$I},2,0), or(and(not(isblank($B83)),$B83=$B82,$A83&lt;&gt;$A82),and(not(isblank($A83)),$A83=$A82,$B83&lt;&gt;$B82)),"ID LISTS UNALIGNED",and($A83&lt;&gt;"",countif('5) Release_Track'!$F:$F,$A83)=0),"NO ISRC MATCH in Release_Track",and($B83&lt;&gt;"",countif('5) Release_Track'!$G:$G,$B83)=0),"NO CATALOG ID MATCH in Release_Track",iserror(vlookup($A83&amp;$B83,'5) Release_Track'!$F:$F&amp;'5) Release_Track'!$G:$G,1,0)),"NO ISRC-CATALOG ID pair MATCH in Release_Track" )</f>
        <v/>
      </c>
      <c r="E83" s="159" t="b">
        <v>0</v>
      </c>
      <c r="F83" s="159" t="b">
        <v>0</v>
      </c>
      <c r="G83" s="159" t="b">
        <v>0</v>
      </c>
      <c r="H83" s="159" t="b">
        <v>0</v>
      </c>
      <c r="I83" s="159" t="b">
        <v>0</v>
      </c>
      <c r="J83" s="159" t="b">
        <v>0</v>
      </c>
      <c r="K83" s="159" t="b">
        <v>0</v>
      </c>
      <c r="L83" s="8" t="b">
        <v>1</v>
      </c>
      <c r="M83" s="20"/>
    </row>
    <row r="84">
      <c r="A84" s="8" t="s">
        <v>860</v>
      </c>
      <c r="B84" s="116"/>
      <c r="C84" s="143" t="str">
        <f t="array" ref="C84">ifs(and(isblank($A84),isblank($B84)),"", not(iserror(vlookup($A84&amp;$B84,'5) Release_Track'!$F:$F&amp;'5) Release_Track'!$G:$G,1,0))),vlookup($A84&amp;$B84,{'5) Release_Track'!$F:$F&amp;'5) Release_Track'!$G:$G,'5) Release_Track'!$H:$H},2,0), or(and(not(isblank($B84)),$B84=$B83,$A84&lt;&gt;$A83),and(not(isblank($A84)),$A84=$A83,$B84&lt;&gt;$B83)),"ID LISTS UNALIGNED",and($A84&lt;&gt;"",countif('5) Release_Track'!$F:$F,$A84)=0),"NO ISRC MATCH in Release_Track",and($B84&lt;&gt;"",countif('5) Release_Track'!$G:$G,$B84)=0),"NO CATALOG ID MATCH in Release_Track",iserror(vlookup($A84&amp;$B84,'5) Release_Track'!$F:$F&amp;'5) Release_Track'!$G:$G,1,0)),"NO ISRC-CATALOG ID pair MATCH in Release_Track" )</f>
        <v>Respiração do Vento</v>
      </c>
      <c r="D84" s="143" t="str">
        <f t="array" ref="D84">ifs(and(isblank($A84),isblank($B84)),"", not(iserror(vlookup($A84&amp;$B84,'5) Release_Track'!$F:$F&amp;'5) Release_Track'!$G:$G,1,0))),vlookup($A84&amp;$B84,{'5) Release_Track'!$F:$F&amp;'5) Release_Track'!$G:$G,'5) Release_Track'!$I:$I},2,0), or(and(not(isblank($B84)),$B84=$B83,$A84&lt;&gt;$A83),and(not(isblank($A84)),$A84=$A83,$B84&lt;&gt;$B83)),"ID LISTS UNALIGNED",and($A84&lt;&gt;"",countif('5) Release_Track'!$F:$F,$A84)=0),"NO ISRC MATCH in Release_Track",and($B84&lt;&gt;"",countif('5) Release_Track'!$G:$G,$B84)=0),"NO CATALOG ID MATCH in Release_Track",iserror(vlookup($A84&amp;$B84,'5) Release_Track'!$F:$F&amp;'5) Release_Track'!$G:$G,1,0)),"NO ISRC-CATALOG ID pair MATCH in Release_Track" )</f>
        <v/>
      </c>
      <c r="E84" s="159" t="b">
        <v>0</v>
      </c>
      <c r="F84" s="159" t="b">
        <v>0</v>
      </c>
      <c r="G84" s="159" t="b">
        <v>0</v>
      </c>
      <c r="H84" s="159" t="b">
        <v>0</v>
      </c>
      <c r="I84" s="159" t="b">
        <v>0</v>
      </c>
      <c r="J84" s="159" t="b">
        <v>0</v>
      </c>
      <c r="K84" s="159" t="b">
        <v>0</v>
      </c>
      <c r="L84" s="8" t="b">
        <v>1</v>
      </c>
      <c r="M84" s="20"/>
    </row>
    <row r="85">
      <c r="A85" s="8" t="s">
        <v>862</v>
      </c>
      <c r="B85" s="116"/>
      <c r="C85" s="143" t="str">
        <f t="array" ref="C85">ifs(and(isblank($A85),isblank($B85)),"", not(iserror(vlookup($A85&amp;$B85,'5) Release_Track'!$F:$F&amp;'5) Release_Track'!$G:$G,1,0))),vlookup($A85&amp;$B85,{'5) Release_Track'!$F:$F&amp;'5) Release_Track'!$G:$G,'5) Release_Track'!$H:$H},2,0), or(and(not(isblank($B85)),$B85=$B84,$A85&lt;&gt;$A84),and(not(isblank($A85)),$A85=$A84,$B85&lt;&gt;$B84)),"ID LISTS UNALIGNED",and($A85&lt;&gt;"",countif('5) Release_Track'!$F:$F,$A85)=0),"NO ISRC MATCH in Release_Track",and($B85&lt;&gt;"",countif('5) Release_Track'!$G:$G,$B85)=0),"NO CATALOG ID MATCH in Release_Track",iserror(vlookup($A85&amp;$B85,'5) Release_Track'!$F:$F&amp;'5) Release_Track'!$G:$G,1,0)),"NO ISRC-CATALOG ID pair MATCH in Release_Track" )</f>
        <v>Areia de Ferro</v>
      </c>
      <c r="D85" s="143" t="str">
        <f t="array" ref="D85">ifs(and(isblank($A85),isblank($B85)),"", not(iserror(vlookup($A85&amp;$B85,'5) Release_Track'!$F:$F&amp;'5) Release_Track'!$G:$G,1,0))),vlookup($A85&amp;$B85,{'5) Release_Track'!$F:$F&amp;'5) Release_Track'!$G:$G,'5) Release_Track'!$I:$I},2,0), or(and(not(isblank($B85)),$B85=$B84,$A85&lt;&gt;$A84),and(not(isblank($A85)),$A85=$A84,$B85&lt;&gt;$B84)),"ID LISTS UNALIGNED",and($A85&lt;&gt;"",countif('5) Release_Track'!$F:$F,$A85)=0),"NO ISRC MATCH in Release_Track",and($B85&lt;&gt;"",countif('5) Release_Track'!$G:$G,$B85)=0),"NO CATALOG ID MATCH in Release_Track",iserror(vlookup($A85&amp;$B85,'5) Release_Track'!$F:$F&amp;'5) Release_Track'!$G:$G,1,0)),"NO ISRC-CATALOG ID pair MATCH in Release_Track" )</f>
        <v/>
      </c>
      <c r="E85" s="159" t="b">
        <v>0</v>
      </c>
      <c r="F85" s="159" t="b">
        <v>0</v>
      </c>
      <c r="G85" s="159" t="b">
        <v>0</v>
      </c>
      <c r="H85" s="159" t="b">
        <v>0</v>
      </c>
      <c r="I85" s="159" t="b">
        <v>0</v>
      </c>
      <c r="J85" s="159" t="b">
        <v>0</v>
      </c>
      <c r="K85" s="159" t="b">
        <v>0</v>
      </c>
      <c r="L85" s="8" t="b">
        <v>1</v>
      </c>
      <c r="M85" s="20"/>
    </row>
    <row r="86">
      <c r="A86" s="8" t="s">
        <v>864</v>
      </c>
      <c r="B86" s="116"/>
      <c r="C86" s="143" t="str">
        <f t="array" ref="C86">ifs(and(isblank($A86),isblank($B86)),"", not(iserror(vlookup($A86&amp;$B86,'5) Release_Track'!$F:$F&amp;'5) Release_Track'!$G:$G,1,0))),vlookup($A86&amp;$B86,{'5) Release_Track'!$F:$F&amp;'5) Release_Track'!$G:$G,'5) Release_Track'!$H:$H},2,0), or(and(not(isblank($B86)),$B86=$B85,$A86&lt;&gt;$A85),and(not(isblank($A86)),$A86=$A85,$B86&lt;&gt;$B85)),"ID LISTS UNALIGNED",and($A86&lt;&gt;"",countif('5) Release_Track'!$F:$F,$A86)=0),"NO ISRC MATCH in Release_Track",and($B86&lt;&gt;"",countif('5) Release_Track'!$G:$G,$B86)=0),"NO CATALOG ID MATCH in Release_Track",iserror(vlookup($A86&amp;$B86,'5) Release_Track'!$F:$F&amp;'5) Release_Track'!$G:$G,1,0)),"NO ISRC-CATALOG ID pair MATCH in Release_Track" )</f>
        <v>Cobra Kai</v>
      </c>
      <c r="D86" s="143" t="str">
        <f t="array" ref="D86">ifs(and(isblank($A86),isblank($B86)),"", not(iserror(vlookup($A86&amp;$B86,'5) Release_Track'!$F:$F&amp;'5) Release_Track'!$G:$G,1,0))),vlookup($A86&amp;$B86,{'5) Release_Track'!$F:$F&amp;'5) Release_Track'!$G:$G,'5) Release_Track'!$I:$I},2,0), or(and(not(isblank($B86)),$B86=$B85,$A86&lt;&gt;$A85),and(not(isblank($A86)),$A86=$A85,$B86&lt;&gt;$B85)),"ID LISTS UNALIGNED",and($A86&lt;&gt;"",countif('5) Release_Track'!$F:$F,$A86)=0),"NO ISRC MATCH in Release_Track",and($B86&lt;&gt;"",countif('5) Release_Track'!$G:$G,$B86)=0),"NO CATALOG ID MATCH in Release_Track",iserror(vlookup($A86&amp;$B86,'5) Release_Track'!$F:$F&amp;'5) Release_Track'!$G:$G,1,0)),"NO ISRC-CATALOG ID pair MATCH in Release_Track" )</f>
        <v/>
      </c>
      <c r="E86" s="159" t="b">
        <v>0</v>
      </c>
      <c r="F86" s="159" t="b">
        <v>0</v>
      </c>
      <c r="G86" s="159" t="b">
        <v>0</v>
      </c>
      <c r="H86" s="159" t="b">
        <v>0</v>
      </c>
      <c r="I86" s="159" t="b">
        <v>0</v>
      </c>
      <c r="J86" s="159" t="b">
        <v>0</v>
      </c>
      <c r="K86" s="159" t="b">
        <v>0</v>
      </c>
      <c r="L86" s="8" t="b">
        <v>1</v>
      </c>
      <c r="M86" s="20"/>
    </row>
    <row r="87">
      <c r="A87" s="8" t="s">
        <v>866</v>
      </c>
      <c r="B87" s="116"/>
      <c r="C87" s="143" t="str">
        <f t="array" ref="C87">ifs(and(isblank($A87),isblank($B87)),"", not(iserror(vlookup($A87&amp;$B87,'5) Release_Track'!$F:$F&amp;'5) Release_Track'!$G:$G,1,0))),vlookup($A87&amp;$B87,{'5) Release_Track'!$F:$F&amp;'5) Release_Track'!$G:$G,'5) Release_Track'!$H:$H},2,0), or(and(not(isblank($B87)),$B87=$B86,$A87&lt;&gt;$A86),and(not(isblank($A87)),$A87=$A86,$B87&lt;&gt;$B86)),"ID LISTS UNALIGNED",and($A87&lt;&gt;"",countif('5) Release_Track'!$F:$F,$A87)=0),"NO ISRC MATCH in Release_Track",and($B87&lt;&gt;"",countif('5) Release_Track'!$G:$G,$B87)=0),"NO CATALOG ID MATCH in Release_Track",iserror(vlookup($A87&amp;$B87,'5) Release_Track'!$F:$F&amp;'5) Release_Track'!$G:$G,1,0)),"NO ISRC-CATALOG ID pair MATCH in Release_Track" )</f>
        <v>Nosso Amor</v>
      </c>
      <c r="D87" s="143" t="str">
        <f t="array" ref="D87">ifs(and(isblank($A87),isblank($B87)),"", not(iserror(vlookup($A87&amp;$B87,'5) Release_Track'!$F:$F&amp;'5) Release_Track'!$G:$G,1,0))),vlookup($A87&amp;$B87,{'5) Release_Track'!$F:$F&amp;'5) Release_Track'!$G:$G,'5) Release_Track'!$I:$I},2,0), or(and(not(isblank($B87)),$B87=$B86,$A87&lt;&gt;$A86),and(not(isblank($A87)),$A87=$A86,$B87&lt;&gt;$B86)),"ID LISTS UNALIGNED",and($A87&lt;&gt;"",countif('5) Release_Track'!$F:$F,$A87)=0),"NO ISRC MATCH in Release_Track",and($B87&lt;&gt;"",countif('5) Release_Track'!$G:$G,$B87)=0),"NO CATALOG ID MATCH in Release_Track",iserror(vlookup($A87&amp;$B87,'5) Release_Track'!$F:$F&amp;'5) Release_Track'!$G:$G,1,0)),"NO ISRC-CATALOG ID pair MATCH in Release_Track" )</f>
        <v/>
      </c>
      <c r="E87" s="159" t="b">
        <v>0</v>
      </c>
      <c r="F87" s="159" t="b">
        <v>0</v>
      </c>
      <c r="G87" s="159" t="b">
        <v>0</v>
      </c>
      <c r="H87" s="159" t="b">
        <v>0</v>
      </c>
      <c r="I87" s="159" t="b">
        <v>0</v>
      </c>
      <c r="J87" s="159" t="b">
        <v>0</v>
      </c>
      <c r="K87" s="159" t="b">
        <v>0</v>
      </c>
      <c r="L87" s="8" t="b">
        <v>1</v>
      </c>
      <c r="M87" s="20"/>
    </row>
    <row r="88">
      <c r="A88" s="8" t="s">
        <v>868</v>
      </c>
      <c r="B88" s="116"/>
      <c r="C88" s="143" t="str">
        <f t="array" ref="C88">ifs(and(isblank($A88),isblank($B88)),"", not(iserror(vlookup($A88&amp;$B88,'5) Release_Track'!$F:$F&amp;'5) Release_Track'!$G:$G,1,0))),vlookup($A88&amp;$B88,{'5) Release_Track'!$F:$F&amp;'5) Release_Track'!$G:$G,'5) Release_Track'!$H:$H},2,0), or(and(not(isblank($B88)),$B88=$B87,$A88&lt;&gt;$A87),and(not(isblank($A88)),$A88=$A87,$B88&lt;&gt;$B87)),"ID LISTS UNALIGNED",and($A88&lt;&gt;"",countif('5) Release_Track'!$F:$F,$A88)=0),"NO ISRC MATCH in Release_Track",and($B88&lt;&gt;"",countif('5) Release_Track'!$G:$G,$B88)=0),"NO CATALOG ID MATCH in Release_Track",iserror(vlookup($A88&amp;$B88,'5) Release_Track'!$F:$F&amp;'5) Release_Track'!$G:$G,1,0)),"NO ISRC-CATALOG ID pair MATCH in Release_Track" )</f>
        <v>Animes Hype 2</v>
      </c>
      <c r="D88" s="143" t="str">
        <f t="array" ref="D88">ifs(and(isblank($A88),isblank($B88)),"", not(iserror(vlookup($A88&amp;$B88,'5) Release_Track'!$F:$F&amp;'5) Release_Track'!$G:$G,1,0))),vlookup($A88&amp;$B88,{'5) Release_Track'!$F:$F&amp;'5) Release_Track'!$G:$G,'5) Release_Track'!$I:$I},2,0), or(and(not(isblank($B88)),$B88=$B87,$A88&lt;&gt;$A87),and(not(isblank($A88)),$A88=$A87,$B88&lt;&gt;$B87)),"ID LISTS UNALIGNED",and($A88&lt;&gt;"",countif('5) Release_Track'!$F:$F,$A88)=0),"NO ISRC MATCH in Release_Track",and($B88&lt;&gt;"",countif('5) Release_Track'!$G:$G,$B88)=0),"NO CATALOG ID MATCH in Release_Track",iserror(vlookup($A88&amp;$B88,'5) Release_Track'!$F:$F&amp;'5) Release_Track'!$G:$G,1,0)),"NO ISRC-CATALOG ID pair MATCH in Release_Track" )</f>
        <v/>
      </c>
      <c r="E88" s="159" t="b">
        <v>0</v>
      </c>
      <c r="F88" s="159" t="b">
        <v>0</v>
      </c>
      <c r="G88" s="159" t="b">
        <v>0</v>
      </c>
      <c r="H88" s="159" t="b">
        <v>0</v>
      </c>
      <c r="I88" s="159" t="b">
        <v>0</v>
      </c>
      <c r="J88" s="159" t="b">
        <v>0</v>
      </c>
      <c r="K88" s="159" t="b">
        <v>0</v>
      </c>
      <c r="L88" s="8" t="b">
        <v>1</v>
      </c>
      <c r="M88" s="20"/>
    </row>
    <row r="89">
      <c r="A89" s="8" t="s">
        <v>870</v>
      </c>
      <c r="B89" s="116"/>
      <c r="C89" s="143" t="str">
        <f t="array" ref="C89">ifs(and(isblank($A89),isblank($B89)),"", not(iserror(vlookup($A89&amp;$B89,'5) Release_Track'!$F:$F&amp;'5) Release_Track'!$G:$G,1,0))),vlookup($A89&amp;$B89,{'5) Release_Track'!$F:$F&amp;'5) Release_Track'!$G:$G,'5) Release_Track'!$H:$H},2,0), or(and(not(isblank($B89)),$B89=$B88,$A89&lt;&gt;$A88),and(not(isblank($A89)),$A89=$A88,$B89&lt;&gt;$B88)),"ID LISTS UNALIGNED",and($A89&lt;&gt;"",countif('5) Release_Track'!$F:$F,$A89)=0),"NO ISRC MATCH in Release_Track",and($B89&lt;&gt;"",countif('5) Release_Track'!$G:$G,$B89)=0),"NO CATALOG ID MATCH in Release_Track",iserror(vlookup($A89&amp;$B89,'5) Release_Track'!$F:$F&amp;'5) Release_Track'!$G:$G,1,0)),"NO ISRC-CATALOG ID pair MATCH in Release_Track" )</f>
        <v>Mitsuya e Taiju</v>
      </c>
      <c r="D89" s="143" t="str">
        <f t="array" ref="D89">ifs(and(isblank($A89),isblank($B89)),"", not(iserror(vlookup($A89&amp;$B89,'5) Release_Track'!$F:$F&amp;'5) Release_Track'!$G:$G,1,0))),vlookup($A89&amp;$B89,{'5) Release_Track'!$F:$F&amp;'5) Release_Track'!$G:$G,'5) Release_Track'!$I:$I},2,0), or(and(not(isblank($B89)),$B89=$B88,$A89&lt;&gt;$A88),and(not(isblank($A89)),$A89=$A88,$B89&lt;&gt;$B88)),"ID LISTS UNALIGNED",and($A89&lt;&gt;"",countif('5) Release_Track'!$F:$F,$A89)=0),"NO ISRC MATCH in Release_Track",and($B89&lt;&gt;"",countif('5) Release_Track'!$G:$G,$B89)=0),"NO CATALOG ID MATCH in Release_Track",iserror(vlookup($A89&amp;$B89,'5) Release_Track'!$F:$F&amp;'5) Release_Track'!$G:$G,1,0)),"NO ISRC-CATALOG ID pair MATCH in Release_Track" )</f>
        <v/>
      </c>
      <c r="E89" s="159" t="b">
        <v>0</v>
      </c>
      <c r="F89" s="159" t="b">
        <v>0</v>
      </c>
      <c r="G89" s="159" t="b">
        <v>0</v>
      </c>
      <c r="H89" s="159" t="b">
        <v>0</v>
      </c>
      <c r="I89" s="159" t="b">
        <v>0</v>
      </c>
      <c r="J89" s="159" t="b">
        <v>0</v>
      </c>
      <c r="K89" s="159" t="b">
        <v>0</v>
      </c>
      <c r="L89" s="8" t="b">
        <v>1</v>
      </c>
      <c r="M89" s="20"/>
    </row>
    <row r="90">
      <c r="A90" s="8" t="s">
        <v>872</v>
      </c>
      <c r="B90" s="116"/>
      <c r="C90" s="143" t="str">
        <f t="array" ref="C90">ifs(and(isblank($A90),isblank($B90)),"", not(iserror(vlookup($A90&amp;$B90,'5) Release_Track'!$F:$F&amp;'5) Release_Track'!$G:$G,1,0))),vlookup($A90&amp;$B90,{'5) Release_Track'!$F:$F&amp;'5) Release_Track'!$G:$G,'5) Release_Track'!$H:$H},2,0), or(and(not(isblank($B90)),$B90=$B89,$A90&lt;&gt;$A89),and(not(isblank($A90)),$A90=$A89,$B90&lt;&gt;$B89)),"ID LISTS UNALIGNED",and($A90&lt;&gt;"",countif('5) Release_Track'!$F:$F,$A90)=0),"NO ISRC MATCH in Release_Track",and($B90&lt;&gt;"",countif('5) Release_Track'!$G:$G,$B90)=0),"NO CATALOG ID MATCH in Release_Track",iserror(vlookup($A90&amp;$B90,'5) Release_Track'!$F:$F&amp;'5) Release_Track'!$G:$G,1,0)),"NO ISRC-CATALOG ID pair MATCH in Release_Track" )</f>
        <v>Jumanji</v>
      </c>
      <c r="D90" s="143" t="str">
        <f t="array" ref="D90">ifs(and(isblank($A90),isblank($B90)),"", not(iserror(vlookup($A90&amp;$B90,'5) Release_Track'!$F:$F&amp;'5) Release_Track'!$G:$G,1,0))),vlookup($A90&amp;$B90,{'5) Release_Track'!$F:$F&amp;'5) Release_Track'!$G:$G,'5) Release_Track'!$I:$I},2,0), or(and(not(isblank($B90)),$B90=$B89,$A90&lt;&gt;$A89),and(not(isblank($A90)),$A90=$A89,$B90&lt;&gt;$B89)),"ID LISTS UNALIGNED",and($A90&lt;&gt;"",countif('5) Release_Track'!$F:$F,$A90)=0),"NO ISRC MATCH in Release_Track",and($B90&lt;&gt;"",countif('5) Release_Track'!$G:$G,$B90)=0),"NO CATALOG ID MATCH in Release_Track",iserror(vlookup($A90&amp;$B90,'5) Release_Track'!$F:$F&amp;'5) Release_Track'!$G:$G,1,0)),"NO ISRC-CATALOG ID pair MATCH in Release_Track" )</f>
        <v/>
      </c>
      <c r="E90" s="159" t="b">
        <v>0</v>
      </c>
      <c r="F90" s="159" t="b">
        <v>0</v>
      </c>
      <c r="G90" s="159" t="b">
        <v>0</v>
      </c>
      <c r="H90" s="159" t="b">
        <v>0</v>
      </c>
      <c r="I90" s="159" t="b">
        <v>0</v>
      </c>
      <c r="J90" s="159" t="b">
        <v>0</v>
      </c>
      <c r="K90" s="159" t="b">
        <v>0</v>
      </c>
      <c r="L90" s="8" t="b">
        <v>1</v>
      </c>
      <c r="M90" s="20"/>
    </row>
    <row r="91">
      <c r="A91" s="8" t="s">
        <v>874</v>
      </c>
      <c r="B91" s="116"/>
      <c r="C91" s="143" t="str">
        <f t="array" ref="C91">ifs(and(isblank($A91),isblank($B91)),"", not(iserror(vlookup($A91&amp;$B91,'5) Release_Track'!$F:$F&amp;'5) Release_Track'!$G:$G,1,0))),vlookup($A91&amp;$B91,{'5) Release_Track'!$F:$F&amp;'5) Release_Track'!$G:$G,'5) Release_Track'!$H:$H},2,0), or(and(not(isblank($B91)),$B91=$B90,$A91&lt;&gt;$A90),and(not(isblank($A91)),$A91=$A90,$B91&lt;&gt;$B90)),"ID LISTS UNALIGNED",and($A91&lt;&gt;"",countif('5) Release_Track'!$F:$F,$A91)=0),"NO ISRC MATCH in Release_Track",and($B91&lt;&gt;"",countif('5) Release_Track'!$G:$G,$B91)=0),"NO CATALOG ID MATCH in Release_Track",iserror(vlookup($A91&amp;$B91,'5) Release_Track'!$F:$F&amp;'5) Release_Track'!$G:$G,1,0)),"NO ISRC-CATALOG ID pair MATCH in Release_Track" )</f>
        <v>Apenas um Show</v>
      </c>
      <c r="D91" s="143" t="str">
        <f t="array" ref="D91">ifs(and(isblank($A91),isblank($B91)),"", not(iserror(vlookup($A91&amp;$B91,'5) Release_Track'!$F:$F&amp;'5) Release_Track'!$G:$G,1,0))),vlookup($A91&amp;$B91,{'5) Release_Track'!$F:$F&amp;'5) Release_Track'!$G:$G,'5) Release_Track'!$I:$I},2,0), or(and(not(isblank($B91)),$B91=$B90,$A91&lt;&gt;$A90),and(not(isblank($A91)),$A91=$A90,$B91&lt;&gt;$B90)),"ID LISTS UNALIGNED",and($A91&lt;&gt;"",countif('5) Release_Track'!$F:$F,$A91)=0),"NO ISRC MATCH in Release_Track",and($B91&lt;&gt;"",countif('5) Release_Track'!$G:$G,$B91)=0),"NO CATALOG ID MATCH in Release_Track",iserror(vlookup($A91&amp;$B91,'5) Release_Track'!$F:$F&amp;'5) Release_Track'!$G:$G,1,0)),"NO ISRC-CATALOG ID pair MATCH in Release_Track" )</f>
        <v/>
      </c>
      <c r="E91" s="159" t="b">
        <v>0</v>
      </c>
      <c r="F91" s="159" t="b">
        <v>0</v>
      </c>
      <c r="G91" s="159" t="b">
        <v>0</v>
      </c>
      <c r="H91" s="159" t="b">
        <v>0</v>
      </c>
      <c r="I91" s="159" t="b">
        <v>0</v>
      </c>
      <c r="J91" s="159" t="b">
        <v>0</v>
      </c>
      <c r="K91" s="159" t="b">
        <v>0</v>
      </c>
      <c r="L91" s="8" t="b">
        <v>1</v>
      </c>
      <c r="M91" s="20"/>
    </row>
    <row r="92">
      <c r="A92" s="8" t="s">
        <v>876</v>
      </c>
      <c r="B92" s="116"/>
      <c r="C92" s="143" t="str">
        <f t="array" ref="C92">ifs(and(isblank($A92),isblank($B92)),"", not(iserror(vlookup($A92&amp;$B92,'5) Release_Track'!$F:$F&amp;'5) Release_Track'!$G:$G,1,0))),vlookup($A92&amp;$B92,{'5) Release_Track'!$F:$F&amp;'5) Release_Track'!$G:$G,'5) Release_Track'!$H:$H},2,0), or(and(not(isblank($B92)),$B92=$B91,$A92&lt;&gt;$A91),and(not(isblank($A92)),$A92=$A91,$B92&lt;&gt;$B91)),"ID LISTS UNALIGNED",and($A92&lt;&gt;"",countif('5) Release_Track'!$F:$F,$A92)=0),"NO ISRC MATCH in Release_Track",and($B92&lt;&gt;"",countif('5) Release_Track'!$G:$G,$B92)=0),"NO CATALOG ID MATCH in Release_Track",iserror(vlookup($A92&amp;$B92,'5) Release_Track'!$F:$F&amp;'5) Release_Track'!$G:$G,1,0)),"NO ISRC-CATALOG ID pair MATCH in Release_Track" )</f>
        <v>Gold Experience Réquiem</v>
      </c>
      <c r="D92" s="143" t="str">
        <f t="array" ref="D92">ifs(and(isblank($A92),isblank($B92)),"", not(iserror(vlookup($A92&amp;$B92,'5) Release_Track'!$F:$F&amp;'5) Release_Track'!$G:$G,1,0))),vlookup($A92&amp;$B92,{'5) Release_Track'!$F:$F&amp;'5) Release_Track'!$G:$G,'5) Release_Track'!$I:$I},2,0), or(and(not(isblank($B92)),$B92=$B91,$A92&lt;&gt;$A91),and(not(isblank($A92)),$A92=$A91,$B92&lt;&gt;$B91)),"ID LISTS UNALIGNED",and($A92&lt;&gt;"",countif('5) Release_Track'!$F:$F,$A92)=0),"NO ISRC MATCH in Release_Track",and($B92&lt;&gt;"",countif('5) Release_Track'!$G:$G,$B92)=0),"NO CATALOG ID MATCH in Release_Track",iserror(vlookup($A92&amp;$B92,'5) Release_Track'!$F:$F&amp;'5) Release_Track'!$G:$G,1,0)),"NO ISRC-CATALOG ID pair MATCH in Release_Track" )</f>
        <v/>
      </c>
      <c r="E92" s="159" t="b">
        <v>0</v>
      </c>
      <c r="F92" s="159" t="b">
        <v>0</v>
      </c>
      <c r="G92" s="159" t="b">
        <v>0</v>
      </c>
      <c r="H92" s="159" t="b">
        <v>0</v>
      </c>
      <c r="I92" s="159" t="b">
        <v>0</v>
      </c>
      <c r="J92" s="159" t="b">
        <v>0</v>
      </c>
      <c r="K92" s="159" t="b">
        <v>0</v>
      </c>
      <c r="L92" s="8" t="b">
        <v>1</v>
      </c>
      <c r="M92" s="20"/>
    </row>
    <row r="93">
      <c r="A93" s="8" t="s">
        <v>878</v>
      </c>
      <c r="B93" s="116"/>
      <c r="C93" s="143" t="str">
        <f t="array" ref="C93">ifs(and(isblank($A93),isblank($B93)),"", not(iserror(vlookup($A93&amp;$B93,'5) Release_Track'!$F:$F&amp;'5) Release_Track'!$G:$G,1,0))),vlookup($A93&amp;$B93,{'5) Release_Track'!$F:$F&amp;'5) Release_Track'!$G:$G,'5) Release_Track'!$H:$H},2,0), or(and(not(isblank($B93)),$B93=$B92,$A93&lt;&gt;$A92),and(not(isblank($A93)),$A93=$A92,$B93&lt;&gt;$B92)),"ID LISTS UNALIGNED",and($A93&lt;&gt;"",countif('5) Release_Track'!$F:$F,$A93)=0),"NO ISRC MATCH in Release_Track",and($B93&lt;&gt;"",countif('5) Release_Track'!$G:$G,$B93)=0),"NO CATALOG ID MATCH in Release_Track",iserror(vlookup($A93&amp;$B93,'5) Release_Track'!$F:$F&amp;'5) Release_Track'!$G:$G,1,0)),"NO ISRC-CATALOG ID pair MATCH in Release_Track" )</f>
        <v>Style Nika</v>
      </c>
      <c r="D93" s="143" t="str">
        <f t="array" ref="D93">ifs(and(isblank($A93),isblank($B93)),"", not(iserror(vlookup($A93&amp;$B93,'5) Release_Track'!$F:$F&amp;'5) Release_Track'!$G:$G,1,0))),vlookup($A93&amp;$B93,{'5) Release_Track'!$F:$F&amp;'5) Release_Track'!$G:$G,'5) Release_Track'!$I:$I},2,0), or(and(not(isblank($B93)),$B93=$B92,$A93&lt;&gt;$A92),and(not(isblank($A93)),$A93=$A92,$B93&lt;&gt;$B92)),"ID LISTS UNALIGNED",and($A93&lt;&gt;"",countif('5) Release_Track'!$F:$F,$A93)=0),"NO ISRC MATCH in Release_Track",and($B93&lt;&gt;"",countif('5) Release_Track'!$G:$G,$B93)=0),"NO CATALOG ID MATCH in Release_Track",iserror(vlookup($A93&amp;$B93,'5) Release_Track'!$F:$F&amp;'5) Release_Track'!$G:$G,1,0)),"NO ISRC-CATALOG ID pair MATCH in Release_Track" )</f>
        <v/>
      </c>
      <c r="E93" s="159" t="b">
        <v>0</v>
      </c>
      <c r="F93" s="159" t="b">
        <v>0</v>
      </c>
      <c r="G93" s="159" t="b">
        <v>0</v>
      </c>
      <c r="H93" s="159" t="b">
        <v>0</v>
      </c>
      <c r="I93" s="159" t="b">
        <v>0</v>
      </c>
      <c r="J93" s="159" t="b">
        <v>0</v>
      </c>
      <c r="K93" s="159" t="b">
        <v>0</v>
      </c>
      <c r="L93" s="8" t="b">
        <v>1</v>
      </c>
      <c r="M93" s="20"/>
    </row>
    <row r="94">
      <c r="A94" s="8" t="s">
        <v>880</v>
      </c>
      <c r="B94" s="116"/>
      <c r="C94" s="143" t="str">
        <f t="array" ref="C94">ifs(and(isblank($A94),isblank($B94)),"", not(iserror(vlookup($A94&amp;$B94,'5) Release_Track'!$F:$F&amp;'5) Release_Track'!$G:$G,1,0))),vlookup($A94&amp;$B94,{'5) Release_Track'!$F:$F&amp;'5) Release_Track'!$G:$G,'5) Release_Track'!$H:$H},2,0), or(and(not(isblank($B94)),$B94=$B93,$A94&lt;&gt;$A93),and(not(isblank($A94)),$A94=$A93,$B94&lt;&gt;$B93)),"ID LISTS UNALIGNED",and($A94&lt;&gt;"",countif('5) Release_Track'!$F:$F,$A94)=0),"NO ISRC MATCH in Release_Track",and($B94&lt;&gt;"",countif('5) Release_Track'!$G:$G,$B94)=0),"NO CATALOG ID MATCH in Release_Track",iserror(vlookup($A94&amp;$B94,'5) Release_Track'!$F:$F&amp;'5) Release_Track'!$G:$G,1,0)),"NO ISRC-CATALOG ID pair MATCH in Release_Track" )</f>
        <v>Carburando</v>
      </c>
      <c r="D94" s="143" t="str">
        <f t="array" ref="D94">ifs(and(isblank($A94),isblank($B94)),"", not(iserror(vlookup($A94&amp;$B94,'5) Release_Track'!$F:$F&amp;'5) Release_Track'!$G:$G,1,0))),vlookup($A94&amp;$B94,{'5) Release_Track'!$F:$F&amp;'5) Release_Track'!$G:$G,'5) Release_Track'!$I:$I},2,0), or(and(not(isblank($B94)),$B94=$B93,$A94&lt;&gt;$A93),and(not(isblank($A94)),$A94=$A93,$B94&lt;&gt;$B93)),"ID LISTS UNALIGNED",and($A94&lt;&gt;"",countif('5) Release_Track'!$F:$F,$A94)=0),"NO ISRC MATCH in Release_Track",and($B94&lt;&gt;"",countif('5) Release_Track'!$G:$G,$B94)=0),"NO CATALOG ID MATCH in Release_Track",iserror(vlookup($A94&amp;$B94,'5) Release_Track'!$F:$F&amp;'5) Release_Track'!$G:$G,1,0)),"NO ISRC-CATALOG ID pair MATCH in Release_Track" )</f>
        <v/>
      </c>
      <c r="E94" s="159" t="b">
        <v>0</v>
      </c>
      <c r="F94" s="159" t="b">
        <v>0</v>
      </c>
      <c r="G94" s="159" t="b">
        <v>0</v>
      </c>
      <c r="H94" s="159" t="b">
        <v>0</v>
      </c>
      <c r="I94" s="159" t="b">
        <v>0</v>
      </c>
      <c r="J94" s="159" t="b">
        <v>0</v>
      </c>
      <c r="K94" s="159" t="b">
        <v>0</v>
      </c>
      <c r="L94" s="8" t="b">
        <v>1</v>
      </c>
      <c r="M94" s="20"/>
    </row>
    <row r="95">
      <c r="A95" s="8" t="s">
        <v>882</v>
      </c>
      <c r="B95" s="116"/>
      <c r="C95" s="143" t="str">
        <f t="array" ref="C95">ifs(and(isblank($A95),isblank($B95)),"", not(iserror(vlookup($A95&amp;$B95,'5) Release_Track'!$F:$F&amp;'5) Release_Track'!$G:$G,1,0))),vlookup($A95&amp;$B95,{'5) Release_Track'!$F:$F&amp;'5) Release_Track'!$G:$G,'5) Release_Track'!$H:$H},2,0), or(and(not(isblank($B95)),$B95=$B94,$A95&lt;&gt;$A94),and(not(isblank($A95)),$A95=$A94,$B95&lt;&gt;$B94)),"ID LISTS UNALIGNED",and($A95&lt;&gt;"",countif('5) Release_Track'!$F:$F,$A95)=0),"NO ISRC MATCH in Release_Track",and($B95&lt;&gt;"",countif('5) Release_Track'!$G:$G,$B95)=0),"NO CATALOG ID MATCH in Release_Track",iserror(vlookup($A95&amp;$B95,'5) Release_Track'!$F:$F&amp;'5) Release_Track'!$G:$G,1,0)),"NO ISRC-CATALOG ID pair MATCH in Release_Track" )</f>
        <v>Nó de Ligação</v>
      </c>
      <c r="D95" s="143" t="str">
        <f t="array" ref="D95">ifs(and(isblank($A95),isblank($B95)),"", not(iserror(vlookup($A95&amp;$B95,'5) Release_Track'!$F:$F&amp;'5) Release_Track'!$G:$G,1,0))),vlookup($A95&amp;$B95,{'5) Release_Track'!$F:$F&amp;'5) Release_Track'!$G:$G,'5) Release_Track'!$I:$I},2,0), or(and(not(isblank($B95)),$B95=$B94,$A95&lt;&gt;$A94),and(not(isblank($A95)),$A95=$A94,$B95&lt;&gt;$B94)),"ID LISTS UNALIGNED",and($A95&lt;&gt;"",countif('5) Release_Track'!$F:$F,$A95)=0),"NO ISRC MATCH in Release_Track",and($B95&lt;&gt;"",countif('5) Release_Track'!$G:$G,$B95)=0),"NO CATALOG ID MATCH in Release_Track",iserror(vlookup($A95&amp;$B95,'5) Release_Track'!$F:$F&amp;'5) Release_Track'!$G:$G,1,0)),"NO ISRC-CATALOG ID pair MATCH in Release_Track" )</f>
        <v/>
      </c>
      <c r="E95" s="159" t="b">
        <v>0</v>
      </c>
      <c r="F95" s="159" t="b">
        <v>0</v>
      </c>
      <c r="G95" s="159" t="b">
        <v>0</v>
      </c>
      <c r="H95" s="159" t="b">
        <v>0</v>
      </c>
      <c r="I95" s="159" t="b">
        <v>0</v>
      </c>
      <c r="J95" s="159" t="b">
        <v>0</v>
      </c>
      <c r="K95" s="159" t="b">
        <v>0</v>
      </c>
      <c r="L95" s="8" t="b">
        <v>1</v>
      </c>
      <c r="M95" s="20"/>
    </row>
    <row r="96">
      <c r="A96" s="8" t="s">
        <v>884</v>
      </c>
      <c r="B96" s="116"/>
      <c r="C96" s="143" t="str">
        <f t="array" ref="C96">ifs(and(isblank($A96),isblank($B96)),"", not(iserror(vlookup($A96&amp;$B96,'5) Release_Track'!$F:$F&amp;'5) Release_Track'!$G:$G,1,0))),vlookup($A96&amp;$B96,{'5) Release_Track'!$F:$F&amp;'5) Release_Track'!$G:$G,'5) Release_Track'!$H:$H},2,0),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Eu Sou o Anjo Caído</v>
      </c>
      <c r="D96" s="143" t="str">
        <f t="array" ref="D96">ifs(and(isblank($A96),isblank($B96)),"", not(iserror(vlookup($A96&amp;$B96,'5) Release_Track'!$F:$F&amp;'5) Release_Track'!$G:$G,1,0))),vlookup($A96&amp;$B96,{'5) Release_Track'!$F:$F&amp;'5) Release_Track'!$G:$G,'5) Release_Track'!$I:$I},2,0), or(and(not(isblank($B96)),$B96=$B95,$A96&lt;&gt;$A95),and(not(isblank($A96)),$A96=$A95,$B96&lt;&gt;$B95)),"ID LISTS UNALIGNED",and($A96&lt;&gt;"",countif('5) Release_Track'!$F:$F,$A96)=0),"NO ISRC MATCH in Release_Track",and($B96&lt;&gt;"",countif('5) Release_Track'!$G:$G,$B96)=0),"NO CATALOG ID MATCH in Release_Track",iserror(vlookup($A96&amp;$B96,'5) Release_Track'!$F:$F&amp;'5) Release_Track'!$G:$G,1,0)),"NO ISRC-CATALOG ID pair MATCH in Release_Track" )</f>
        <v/>
      </c>
      <c r="E96" s="159" t="b">
        <v>0</v>
      </c>
      <c r="F96" s="159" t="b">
        <v>0</v>
      </c>
      <c r="G96" s="159" t="b">
        <v>0</v>
      </c>
      <c r="H96" s="159" t="b">
        <v>0</v>
      </c>
      <c r="I96" s="159" t="b">
        <v>0</v>
      </c>
      <c r="J96" s="159" t="b">
        <v>0</v>
      </c>
      <c r="K96" s="159" t="b">
        <v>0</v>
      </c>
      <c r="L96" s="8" t="b">
        <v>1</v>
      </c>
      <c r="M96" s="20"/>
    </row>
    <row r="97">
      <c r="A97" s="8" t="s">
        <v>886</v>
      </c>
      <c r="B97" s="116"/>
      <c r="C97" s="143" t="str">
        <f t="array" ref="C97">ifs(and(isblank($A97),isblank($B97)),"", not(iserror(vlookup($A97&amp;$B97,'5) Release_Track'!$F:$F&amp;'5) Release_Track'!$G:$G,1,0))),vlookup($A97&amp;$B97,{'5) Release_Track'!$F:$F&amp;'5) Release_Track'!$G:$G,'5) Release_Track'!$H:$H},2,0), or(and(not(isblank($B97)),$B97=$B96,$A97&lt;&gt;$A96),and(not(isblank($A97)),$A97=$A96,$B97&lt;&gt;$B96)),"ID LISTS UNALIGNED",and($A97&lt;&gt;"",countif('5) Release_Track'!$F:$F,$A97)=0),"NO ISRC MATCH in Release_Track",and($B97&lt;&gt;"",countif('5) Release_Track'!$G:$G,$B97)=0),"NO CATALOG ID MATCH in Release_Track",iserror(vlookup($A97&amp;$B97,'5) Release_Track'!$F:$F&amp;'5) Release_Track'!$G:$G,1,0)),"NO ISRC-CATALOG ID pair MATCH in Release_Track" )</f>
        <v>Jimmy Hopkins</v>
      </c>
      <c r="D97" s="143" t="str">
        <f t="array" ref="D97">ifs(and(isblank($A97),isblank($B97)),"", not(iserror(vlookup($A97&amp;$B97,'5) Release_Track'!$F:$F&amp;'5) Release_Track'!$G:$G,1,0))),vlookup($A97&amp;$B97,{'5) Release_Track'!$F:$F&amp;'5) Release_Track'!$G:$G,'5) Release_Track'!$I:$I},2,0), or(and(not(isblank($B97)),$B97=$B96,$A97&lt;&gt;$A96),and(not(isblank($A97)),$A97=$A96,$B97&lt;&gt;$B96)),"ID LISTS UNALIGNED",and($A97&lt;&gt;"",countif('5) Release_Track'!$F:$F,$A97)=0),"NO ISRC MATCH in Release_Track",and($B97&lt;&gt;"",countif('5) Release_Track'!$G:$G,$B97)=0),"NO CATALOG ID MATCH in Release_Track",iserror(vlookup($A97&amp;$B97,'5) Release_Track'!$F:$F&amp;'5) Release_Track'!$G:$G,1,0)),"NO ISRC-CATALOG ID pair MATCH in Release_Track" )</f>
        <v/>
      </c>
      <c r="E97" s="159" t="b">
        <v>0</v>
      </c>
      <c r="F97" s="159" t="b">
        <v>0</v>
      </c>
      <c r="G97" s="159" t="b">
        <v>0</v>
      </c>
      <c r="H97" s="159" t="b">
        <v>0</v>
      </c>
      <c r="I97" s="159" t="b">
        <v>0</v>
      </c>
      <c r="J97" s="159" t="b">
        <v>0</v>
      </c>
      <c r="K97" s="159" t="b">
        <v>0</v>
      </c>
      <c r="L97" s="8" t="b">
        <v>1</v>
      </c>
      <c r="M97" s="20"/>
    </row>
    <row r="98">
      <c r="A98" s="8" t="s">
        <v>888</v>
      </c>
      <c r="B98" s="116"/>
      <c r="C98" s="143" t="str">
        <f t="array" ref="C98">ifs(and(isblank($A98),isblank($B98)),"", not(iserror(vlookup($A98&amp;$B98,'5) Release_Track'!$F:$F&amp;'5) Release_Track'!$G:$G,1,0))),vlookup($A98&amp;$B98,{'5) Release_Track'!$F:$F&amp;'5) Release_Track'!$G:$G,'5) Release_Track'!$H:$H},2,0), or(and(not(isblank($B98)),$B98=$B97,$A98&lt;&gt;$A97),and(not(isblank($A98)),$A98=$A97,$B98&lt;&gt;$B97)),"ID LISTS UNALIGNED",and($A98&lt;&gt;"",countif('5) Release_Track'!$F:$F,$A98)=0),"NO ISRC MATCH in Release_Track",and($B98&lt;&gt;"",countif('5) Release_Track'!$G:$G,$B98)=0),"NO CATALOG ID MATCH in Release_Track",iserror(vlookup($A98&amp;$B98,'5) Release_Track'!$F:$F&amp;'5) Release_Track'!$G:$G,1,0)),"NO ISRC-CATALOG ID pair MATCH in Release_Track" )</f>
        <v>O Vazio</v>
      </c>
      <c r="D98" s="143" t="str">
        <f t="array" ref="D98">ifs(and(isblank($A98),isblank($B98)),"", not(iserror(vlookup($A98&amp;$B98,'5) Release_Track'!$F:$F&amp;'5) Release_Track'!$G:$G,1,0))),vlookup($A98&amp;$B98,{'5) Release_Track'!$F:$F&amp;'5) Release_Track'!$G:$G,'5) Release_Track'!$I:$I},2,0), or(and(not(isblank($B98)),$B98=$B97,$A98&lt;&gt;$A97),and(not(isblank($A98)),$A98=$A97,$B98&lt;&gt;$B97)),"ID LISTS UNALIGNED",and($A98&lt;&gt;"",countif('5) Release_Track'!$F:$F,$A98)=0),"NO ISRC MATCH in Release_Track",and($B98&lt;&gt;"",countif('5) Release_Track'!$G:$G,$B98)=0),"NO CATALOG ID MATCH in Release_Track",iserror(vlookup($A98&amp;$B98,'5) Release_Track'!$F:$F&amp;'5) Release_Track'!$G:$G,1,0)),"NO ISRC-CATALOG ID pair MATCH in Release_Track" )</f>
        <v/>
      </c>
      <c r="E98" s="159" t="b">
        <v>0</v>
      </c>
      <c r="F98" s="159" t="b">
        <v>0</v>
      </c>
      <c r="G98" s="159" t="b">
        <v>0</v>
      </c>
      <c r="H98" s="159" t="b">
        <v>0</v>
      </c>
      <c r="I98" s="159" t="b">
        <v>0</v>
      </c>
      <c r="J98" s="159" t="b">
        <v>0</v>
      </c>
      <c r="K98" s="159" t="b">
        <v>0</v>
      </c>
      <c r="L98" s="8" t="b">
        <v>1</v>
      </c>
      <c r="M98" s="20"/>
    </row>
    <row r="99">
      <c r="A99" s="8" t="s">
        <v>890</v>
      </c>
      <c r="B99" s="116"/>
      <c r="C99" s="143" t="str">
        <f t="array" ref="C99">ifs(and(isblank($A99),isblank($B99)),"", not(iserror(vlookup($A99&amp;$B99,'5) Release_Track'!$F:$F&amp;'5) Release_Track'!$G:$G,1,0))),vlookup($A99&amp;$B99,{'5) Release_Track'!$F:$F&amp;'5) Release_Track'!$G:$G,'5) Release_Track'!$H:$H},2,0), or(and(not(isblank($B99)),$B99=$B98,$A99&lt;&gt;$A98),and(not(isblank($A99)),$A99=$A98,$B99&lt;&gt;$B98)),"ID LISTS UNALIGNED",and($A99&lt;&gt;"",countif('5) Release_Track'!$F:$F,$A99)=0),"NO ISRC MATCH in Release_Track",and($B99&lt;&gt;"",countif('5) Release_Track'!$G:$G,$B99)=0),"NO CATALOG ID MATCH in Release_Track",iserror(vlookup($A99&amp;$B99,'5) Release_Track'!$F:$F&amp;'5) Release_Track'!$G:$G,1,0)),"NO ISRC-CATALOG ID pair MATCH in Release_Track" )</f>
        <v>A Verdadeira Quinta Marcha</v>
      </c>
      <c r="D99" s="143" t="str">
        <f t="array" ref="D99">ifs(and(isblank($A99),isblank($B99)),"", not(iserror(vlookup($A99&amp;$B99,'5) Release_Track'!$F:$F&amp;'5) Release_Track'!$G:$G,1,0))),vlookup($A99&amp;$B99,{'5) Release_Track'!$F:$F&amp;'5) Release_Track'!$G:$G,'5) Release_Track'!$I:$I},2,0), or(and(not(isblank($B99)),$B99=$B98,$A99&lt;&gt;$A98),and(not(isblank($A99)),$A99=$A98,$B99&lt;&gt;$B98)),"ID LISTS UNALIGNED",and($A99&lt;&gt;"",countif('5) Release_Track'!$F:$F,$A99)=0),"NO ISRC MATCH in Release_Track",and($B99&lt;&gt;"",countif('5) Release_Track'!$G:$G,$B99)=0),"NO CATALOG ID MATCH in Release_Track",iserror(vlookup($A99&amp;$B99,'5) Release_Track'!$F:$F&amp;'5) Release_Track'!$G:$G,1,0)),"NO ISRC-CATALOG ID pair MATCH in Release_Track" )</f>
        <v/>
      </c>
      <c r="E99" s="159" t="b">
        <v>0</v>
      </c>
      <c r="F99" s="159" t="b">
        <v>0</v>
      </c>
      <c r="G99" s="159" t="b">
        <v>0</v>
      </c>
      <c r="H99" s="159" t="b">
        <v>0</v>
      </c>
      <c r="I99" s="159" t="b">
        <v>0</v>
      </c>
      <c r="J99" s="159" t="b">
        <v>0</v>
      </c>
      <c r="K99" s="159" t="b">
        <v>0</v>
      </c>
      <c r="L99" s="8" t="b">
        <v>1</v>
      </c>
      <c r="M99" s="20"/>
    </row>
    <row r="100">
      <c r="A100" s="8" t="s">
        <v>892</v>
      </c>
      <c r="B100" s="116"/>
      <c r="C100" s="143" t="str">
        <f t="array" ref="C100">ifs(and(isblank($A100),isblank($B100)),"", not(iserror(vlookup($A100&amp;$B100,'5) Release_Track'!$F:$F&amp;'5) Release_Track'!$G:$G,1,0))),vlookup($A100&amp;$B100,{'5) Release_Track'!$F:$F&amp;'5) Release_Track'!$G:$G,'5) Release_Track'!$H:$H},2,0), or(and(not(isblank($B100)),$B100=$B99,$A100&lt;&gt;$A99),and(not(isblank($A100)),$A100=$A99,$B100&lt;&gt;$B99)),"ID LISTS UNALIGNED",and($A100&lt;&gt;"",countif('5) Release_Track'!$F:$F,$A100)=0),"NO ISRC MATCH in Release_Track",and($B100&lt;&gt;"",countif('5) Release_Track'!$G:$G,$B100)=0),"NO CATALOG ID MATCH in Release_Track",iserror(vlookup($A100&amp;$B100,'5) Release_Track'!$F:$F&amp;'5) Release_Track'!$G:$G,1,0)),"NO ISRC-CATALOG ID pair MATCH in Release_Track" )</f>
        <v>Slim Shine</v>
      </c>
      <c r="D100" s="143" t="str">
        <f t="array" ref="D100">ifs(and(isblank($A100),isblank($B100)),"", not(iserror(vlookup($A100&amp;$B100,'5) Release_Track'!$F:$F&amp;'5) Release_Track'!$G:$G,1,0))),vlookup($A100&amp;$B100,{'5) Release_Track'!$F:$F&amp;'5) Release_Track'!$G:$G,'5) Release_Track'!$I:$I},2,0), or(and(not(isblank($B100)),$B100=$B99,$A100&lt;&gt;$A99),and(not(isblank($A100)),$A100=$A99,$B100&lt;&gt;$B99)),"ID LISTS UNALIGNED",and($A100&lt;&gt;"",countif('5) Release_Track'!$F:$F,$A100)=0),"NO ISRC MATCH in Release_Track",and($B100&lt;&gt;"",countif('5) Release_Track'!$G:$G,$B100)=0),"NO CATALOG ID MATCH in Release_Track",iserror(vlookup($A100&amp;$B100,'5) Release_Track'!$F:$F&amp;'5) Release_Track'!$G:$G,1,0)),"NO ISRC-CATALOG ID pair MATCH in Release_Track" )</f>
        <v/>
      </c>
      <c r="E100" s="159" t="b">
        <v>0</v>
      </c>
      <c r="F100" s="159" t="b">
        <v>0</v>
      </c>
      <c r="G100" s="159" t="b">
        <v>0</v>
      </c>
      <c r="H100" s="159" t="b">
        <v>0</v>
      </c>
      <c r="I100" s="159" t="b">
        <v>0</v>
      </c>
      <c r="J100" s="159" t="b">
        <v>0</v>
      </c>
      <c r="K100" s="159" t="b">
        <v>0</v>
      </c>
      <c r="L100" s="8" t="b">
        <v>1</v>
      </c>
      <c r="M100" s="20"/>
    </row>
    <row r="101">
      <c r="A101" s="8" t="s">
        <v>894</v>
      </c>
      <c r="B101" s="116"/>
      <c r="C101" s="143" t="str">
        <f t="array" ref="C101">ifs(and(isblank($A101),isblank($B101)),"", not(iserror(vlookup($A101&amp;$B101,'5) Release_Track'!$F:$F&amp;'5) Release_Track'!$G:$G,1,0))),vlookup($A101&amp;$B101,{'5) Release_Track'!$F:$F&amp;'5) Release_Track'!$G:$G,'5) Release_Track'!$H:$H},2,0), or(and(not(isblank($B101)),$B101=$B100,$A101&lt;&gt;$A100),and(not(isblank($A101)),$A101=$A100,$B101&lt;&gt;$B100)),"ID LISTS UNALIGNED",and($A101&lt;&gt;"",countif('5) Release_Track'!$F:$F,$A101)=0),"NO ISRC MATCH in Release_Track",and($B101&lt;&gt;"",countif('5) Release_Track'!$G:$G,$B101)=0),"NO CATALOG ID MATCH in Release_Track",iserror(vlookup($A101&amp;$B101,'5) Release_Track'!$F:$F&amp;'5) Release_Track'!$G:$G,1,0)),"NO ISRC-CATALOG ID pair MATCH in Release_Track" )</f>
        <v>Zaraki Kenpachi (Bleach) - Minha Bankai</v>
      </c>
      <c r="D101" s="143" t="str">
        <f t="array" ref="D101">ifs(and(isblank($A101),isblank($B101)),"", not(iserror(vlookup($A101&amp;$B101,'5) Release_Track'!$F:$F&amp;'5) Release_Track'!$G:$G,1,0))),vlookup($A101&amp;$B101,{'5) Release_Track'!$F:$F&amp;'5) Release_Track'!$G:$G,'5) Release_Track'!$I:$I},2,0), or(and(not(isblank($B101)),$B101=$B100,$A101&lt;&gt;$A100),and(not(isblank($A101)),$A101=$A100,$B101&lt;&gt;$B100)),"ID LISTS UNALIGNED",and($A101&lt;&gt;"",countif('5) Release_Track'!$F:$F,$A101)=0),"NO ISRC MATCH in Release_Track",and($B101&lt;&gt;"",countif('5) Release_Track'!$G:$G,$B101)=0),"NO CATALOG ID MATCH in Release_Track",iserror(vlookup($A101&amp;$B101,'5) Release_Track'!$F:$F&amp;'5) Release_Track'!$G:$G,1,0)),"NO ISRC-CATALOG ID pair MATCH in Release_Track" )</f>
        <v/>
      </c>
      <c r="E101" s="159" t="b">
        <v>0</v>
      </c>
      <c r="F101" s="159" t="b">
        <v>0</v>
      </c>
      <c r="G101" s="159" t="b">
        <v>0</v>
      </c>
      <c r="H101" s="159" t="b">
        <v>0</v>
      </c>
      <c r="I101" s="159" t="b">
        <v>0</v>
      </c>
      <c r="J101" s="159" t="b">
        <v>0</v>
      </c>
      <c r="K101" s="159" t="b">
        <v>0</v>
      </c>
      <c r="L101" s="8" t="b">
        <v>1</v>
      </c>
      <c r="M101" s="20"/>
    </row>
    <row r="102">
      <c r="A102" s="8" t="s">
        <v>896</v>
      </c>
      <c r="B102" s="116"/>
      <c r="C102" s="143" t="str">
        <f t="array" ref="C102">ifs(and(isblank($A102),isblank($B102)),"", not(iserror(vlookup($A102&amp;$B102,'5) Release_Track'!$F:$F&amp;'5) Release_Track'!$G:$G,1,0))),vlookup($A102&amp;$B102,{'5) Release_Track'!$F:$F&amp;'5) Release_Track'!$G:$G,'5) Release_Track'!$H:$H},2,0),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Gengar</v>
      </c>
      <c r="D102" s="143" t="str">
        <f t="array" ref="D102">ifs(and(isblank($A102),isblank($B102)),"", not(iserror(vlookup($A102&amp;$B102,'5) Release_Track'!$F:$F&amp;'5) Release_Track'!$G:$G,1,0))),vlookup($A102&amp;$B102,{'5) Release_Track'!$F:$F&amp;'5) Release_Track'!$G:$G,'5) Release_Track'!$I:$I},2,0), or(and(not(isblank($B102)),$B102=$B101,$A102&lt;&gt;$A101),and(not(isblank($A102)),$A102=$A101,$B102&lt;&gt;$B101)),"ID LISTS UNALIGNED",and($A102&lt;&gt;"",countif('5) Release_Track'!$F:$F,$A102)=0),"NO ISRC MATCH in Release_Track",and($B102&lt;&gt;"",countif('5) Release_Track'!$G:$G,$B102)=0),"NO CATALOG ID MATCH in Release_Track",iserror(vlookup($A102&amp;$B102,'5) Release_Track'!$F:$F&amp;'5) Release_Track'!$G:$G,1,0)),"NO ISRC-CATALOG ID pair MATCH in Release_Track" )</f>
        <v/>
      </c>
      <c r="E102" s="159" t="b">
        <v>0</v>
      </c>
      <c r="F102" s="159" t="b">
        <v>0</v>
      </c>
      <c r="G102" s="159" t="b">
        <v>0</v>
      </c>
      <c r="H102" s="159" t="b">
        <v>0</v>
      </c>
      <c r="I102" s="159" t="b">
        <v>0</v>
      </c>
      <c r="J102" s="159" t="b">
        <v>0</v>
      </c>
      <c r="K102" s="159" t="b">
        <v>0</v>
      </c>
      <c r="L102" s="8" t="b">
        <v>1</v>
      </c>
      <c r="M102" s="20"/>
    </row>
    <row r="103">
      <c r="A103" s="8" t="s">
        <v>899</v>
      </c>
      <c r="B103" s="116"/>
      <c r="C103" s="143" t="str">
        <f t="array" ref="C103">ifs(and(isblank($A103),isblank($B103)),"", not(iserror(vlookup($A103&amp;$B103,'5) Release_Track'!$F:$F&amp;'5) Release_Track'!$G:$G,1,0))),vlookup($A103&amp;$B103,{'5) Release_Track'!$F:$F&amp;'5) Release_Track'!$G:$G,'5) Release_Track'!$H:$H},2,0), or(and(not(isblank($B103)),$B103=$B102,$A103&lt;&gt;$A102),and(not(isblank($A103)),$A103=$A102,$B103&lt;&gt;$B102)),"ID LISTS UNALIGNED",and($A103&lt;&gt;"",countif('5) Release_Track'!$F:$F,$A103)=0),"NO ISRC MATCH in Release_Track",and($B103&lt;&gt;"",countif('5) Release_Track'!$G:$G,$B103)=0),"NO CATALOG ID MATCH in Release_Track",iserror(vlookup($A103&amp;$B103,'5) Release_Track'!$F:$F&amp;'5) Release_Track'!$G:$G,1,0)),"NO ISRC-CATALOG ID pair MATCH in Release_Track" )</f>
        <v>Danny Phantom</v>
      </c>
      <c r="D103" s="143" t="str">
        <f t="array" ref="D103">ifs(and(isblank($A103),isblank($B103)),"", not(iserror(vlookup($A103&amp;$B103,'5) Release_Track'!$F:$F&amp;'5) Release_Track'!$G:$G,1,0))),vlookup($A103&amp;$B103,{'5) Release_Track'!$F:$F&amp;'5) Release_Track'!$G:$G,'5) Release_Track'!$I:$I},2,0), or(and(not(isblank($B103)),$B103=$B102,$A103&lt;&gt;$A102),and(not(isblank($A103)),$A103=$A102,$B103&lt;&gt;$B102)),"ID LISTS UNALIGNED",and($A103&lt;&gt;"",countif('5) Release_Track'!$F:$F,$A103)=0),"NO ISRC MATCH in Release_Track",and($B103&lt;&gt;"",countif('5) Release_Track'!$G:$G,$B103)=0),"NO CATALOG ID MATCH in Release_Track",iserror(vlookup($A103&amp;$B103,'5) Release_Track'!$F:$F&amp;'5) Release_Track'!$G:$G,1,0)),"NO ISRC-CATALOG ID pair MATCH in Release_Track" )</f>
        <v/>
      </c>
      <c r="E103" s="159" t="b">
        <v>0</v>
      </c>
      <c r="F103" s="159" t="b">
        <v>0</v>
      </c>
      <c r="G103" s="159" t="b">
        <v>0</v>
      </c>
      <c r="H103" s="159" t="b">
        <v>0</v>
      </c>
      <c r="I103" s="159" t="b">
        <v>0</v>
      </c>
      <c r="J103" s="159" t="b">
        <v>0</v>
      </c>
      <c r="K103" s="159" t="b">
        <v>0</v>
      </c>
      <c r="L103" s="8" t="b">
        <v>1</v>
      </c>
      <c r="M103" s="20"/>
    </row>
    <row r="104">
      <c r="A104" s="8" t="s">
        <v>902</v>
      </c>
      <c r="B104" s="116"/>
      <c r="C104" s="143" t="str">
        <f t="array" ref="C104">ifs(and(isblank($A104),isblank($B104)),"", not(iserror(vlookup($A104&amp;$B104,'5) Release_Track'!$F:$F&amp;'5) Release_Track'!$G:$G,1,0))),vlookup($A104&amp;$B104,{'5) Release_Track'!$F:$F&amp;'5) Release_Track'!$G:$G,'5) Release_Track'!$H:$H},2,0), or(and(not(isblank($B104)),$B104=$B103,$A104&lt;&gt;$A103),and(not(isblank($A104)),$A104=$A103,$B104&lt;&gt;$B103)),"ID LISTS UNALIGNED",and($A104&lt;&gt;"",countif('5) Release_Track'!$F:$F,$A104)=0),"NO ISRC MATCH in Release_Track",and($B104&lt;&gt;"",countif('5) Release_Track'!$G:$G,$B104)=0),"NO CATALOG ID MATCH in Release_Track",iserror(vlookup($A104&amp;$B104,'5) Release_Track'!$F:$F&amp;'5) Release_Track'!$G:$G,1,0)),"NO ISRC-CATALOG ID pair MATCH in Release_Track" )</f>
        <v>Ghost Ride</v>
      </c>
      <c r="D104" s="143" t="str">
        <f t="array" ref="D104">ifs(and(isblank($A104),isblank($B104)),"", not(iserror(vlookup($A104&amp;$B104,'5) Release_Track'!$F:$F&amp;'5) Release_Track'!$G:$G,1,0))),vlookup($A104&amp;$B104,{'5) Release_Track'!$F:$F&amp;'5) Release_Track'!$G:$G,'5) Release_Track'!$I:$I},2,0), or(and(not(isblank($B104)),$B104=$B103,$A104&lt;&gt;$A103),and(not(isblank($A104)),$A104=$A103,$B104&lt;&gt;$B103)),"ID LISTS UNALIGNED",and($A104&lt;&gt;"",countif('5) Release_Track'!$F:$F,$A104)=0),"NO ISRC MATCH in Release_Track",and($B104&lt;&gt;"",countif('5) Release_Track'!$G:$G,$B104)=0),"NO CATALOG ID MATCH in Release_Track",iserror(vlookup($A104&amp;$B104,'5) Release_Track'!$F:$F&amp;'5) Release_Track'!$G:$G,1,0)),"NO ISRC-CATALOG ID pair MATCH in Release_Track" )</f>
        <v/>
      </c>
      <c r="E104" s="159" t="b">
        <v>0</v>
      </c>
      <c r="F104" s="159" t="b">
        <v>0</v>
      </c>
      <c r="G104" s="159" t="b">
        <v>0</v>
      </c>
      <c r="H104" s="159" t="b">
        <v>0</v>
      </c>
      <c r="I104" s="159" t="b">
        <v>0</v>
      </c>
      <c r="J104" s="159" t="b">
        <v>0</v>
      </c>
      <c r="K104" s="159" t="b">
        <v>0</v>
      </c>
      <c r="L104" s="8" t="b">
        <v>1</v>
      </c>
      <c r="M104" s="20"/>
    </row>
    <row r="105">
      <c r="A105" s="8" t="s">
        <v>905</v>
      </c>
      <c r="B105" s="116"/>
      <c r="C105" s="143" t="str">
        <f t="array" ref="C105">ifs(and(isblank($A105),isblank($B105)),"", not(iserror(vlookup($A105&amp;$B105,'5) Release_Track'!$F:$F&amp;'5) Release_Track'!$G:$G,1,0))),vlookup($A105&amp;$B105,{'5) Release_Track'!$F:$F&amp;'5) Release_Track'!$G:$G,'5) Release_Track'!$H:$H},2,0), or(and(not(isblank($B105)),$B105=$B104,$A105&lt;&gt;$A104),and(not(isblank($A105)),$A105=$A104,$B105&lt;&gt;$B104)),"ID LISTS UNALIGNED",and($A105&lt;&gt;"",countif('5) Release_Track'!$F:$F,$A105)=0),"NO ISRC MATCH in Release_Track",and($B105&lt;&gt;"",countif('5) Release_Track'!$G:$G,$B105)=0),"NO CATALOG ID MATCH in Release_Track",iserror(vlookup($A105&amp;$B105,'5) Release_Track'!$F:$F&amp;'5) Release_Track'!$G:$G,1,0)),"NO ISRC-CATALOG ID pair MATCH in Release_Track" )</f>
        <v>Call Me Baby</v>
      </c>
      <c r="D105" s="143" t="str">
        <f t="array" ref="D105">ifs(and(isblank($A105),isblank($B105)),"", not(iserror(vlookup($A105&amp;$B105,'5) Release_Track'!$F:$F&amp;'5) Release_Track'!$G:$G,1,0))),vlookup($A105&amp;$B105,{'5) Release_Track'!$F:$F&amp;'5) Release_Track'!$G:$G,'5) Release_Track'!$I:$I},2,0), or(and(not(isblank($B105)),$B105=$B104,$A105&lt;&gt;$A104),and(not(isblank($A105)),$A105=$A104,$B105&lt;&gt;$B104)),"ID LISTS UNALIGNED",and($A105&lt;&gt;"",countif('5) Release_Track'!$F:$F,$A105)=0),"NO ISRC MATCH in Release_Track",and($B105&lt;&gt;"",countif('5) Release_Track'!$G:$G,$B105)=0),"NO CATALOG ID MATCH in Release_Track",iserror(vlookup($A105&amp;$B105,'5) Release_Track'!$F:$F&amp;'5) Release_Track'!$G:$G,1,0)),"NO ISRC-CATALOG ID pair MATCH in Release_Track" )</f>
        <v/>
      </c>
      <c r="E105" s="159" t="b">
        <v>0</v>
      </c>
      <c r="F105" s="159" t="b">
        <v>0</v>
      </c>
      <c r="G105" s="159" t="b">
        <v>0</v>
      </c>
      <c r="H105" s="159" t="b">
        <v>0</v>
      </c>
      <c r="I105" s="159" t="b">
        <v>0</v>
      </c>
      <c r="J105" s="159" t="b">
        <v>0</v>
      </c>
      <c r="K105" s="159" t="b">
        <v>0</v>
      </c>
      <c r="L105" s="8" t="b">
        <v>1</v>
      </c>
      <c r="M105" s="20"/>
    </row>
    <row r="106">
      <c r="A106" s="8" t="s">
        <v>907</v>
      </c>
      <c r="B106" s="116"/>
      <c r="C106" s="143" t="str">
        <f t="array" ref="C106">ifs(and(isblank($A106),isblank($B106)),"", not(iserror(vlookup($A106&amp;$B106,'5) Release_Track'!$F:$F&amp;'5) Release_Track'!$G:$G,1,0))),vlookup($A106&amp;$B106,{'5) Release_Track'!$F:$F&amp;'5) Release_Track'!$G:$G,'5) Release_Track'!$H:$H},2,0), or(and(not(isblank($B106)),$B106=$B105,$A106&lt;&gt;$A105),and(not(isblank($A106)),$A106=$A105,$B106&lt;&gt;$B105)),"ID LISTS UNALIGNED",and($A106&lt;&gt;"",countif('5) Release_Track'!$F:$F,$A106)=0),"NO ISRC MATCH in Release_Track",and($B106&lt;&gt;"",countif('5) Release_Track'!$G:$G,$B106)=0),"NO CATALOG ID MATCH in Release_Track",iserror(vlookup($A106&amp;$B106,'5) Release_Track'!$F:$F&amp;'5) Release_Track'!$G:$G,1,0)),"NO ISRC-CATALOG ID pair MATCH in Release_Track" )</f>
        <v>Freddy: O Pesadelo Sem Fim</v>
      </c>
      <c r="D106" s="143" t="str">
        <f t="array" ref="D106">ifs(and(isblank($A106),isblank($B106)),"", not(iserror(vlookup($A106&amp;$B106,'5) Release_Track'!$F:$F&amp;'5) Release_Track'!$G:$G,1,0))),vlookup($A106&amp;$B106,{'5) Release_Track'!$F:$F&amp;'5) Release_Track'!$G:$G,'5) Release_Track'!$I:$I},2,0), or(and(not(isblank($B106)),$B106=$B105,$A106&lt;&gt;$A105),and(not(isblank($A106)),$A106=$A105,$B106&lt;&gt;$B105)),"ID LISTS UNALIGNED",and($A106&lt;&gt;"",countif('5) Release_Track'!$F:$F,$A106)=0),"NO ISRC MATCH in Release_Track",and($B106&lt;&gt;"",countif('5) Release_Track'!$G:$G,$B106)=0),"NO CATALOG ID MATCH in Release_Track",iserror(vlookup($A106&amp;$B106,'5) Release_Track'!$F:$F&amp;'5) Release_Track'!$G:$G,1,0)),"NO ISRC-CATALOG ID pair MATCH in Release_Track" )</f>
        <v/>
      </c>
      <c r="E106" s="159" t="b">
        <v>0</v>
      </c>
      <c r="F106" s="159" t="b">
        <v>0</v>
      </c>
      <c r="G106" s="159" t="b">
        <v>0</v>
      </c>
      <c r="H106" s="159" t="b">
        <v>0</v>
      </c>
      <c r="I106" s="159" t="b">
        <v>0</v>
      </c>
      <c r="J106" s="159" t="b">
        <v>0</v>
      </c>
      <c r="K106" s="159" t="b">
        <v>0</v>
      </c>
      <c r="L106" s="8" t="b">
        <v>1</v>
      </c>
      <c r="M106" s="20"/>
    </row>
    <row r="107">
      <c r="A107" s="8" t="s">
        <v>909</v>
      </c>
      <c r="B107" s="116"/>
      <c r="C107" s="143" t="str">
        <f t="array" ref="C107">ifs(and(isblank($A107),isblank($B107)),"", not(iserror(vlookup($A107&amp;$B107,'5) Release_Track'!$F:$F&amp;'5) Release_Track'!$G:$G,1,0))),vlookup($A107&amp;$B107,{'5) Release_Track'!$F:$F&amp;'5) Release_Track'!$G:$G,'5) Release_Track'!$H:$H},2,0), or(and(not(isblank($B107)),$B107=$B106,$A107&lt;&gt;$A106),and(not(isblank($A107)),$A107=$A106,$B107&lt;&gt;$B106)),"ID LISTS UNALIGNED",and($A107&lt;&gt;"",countif('5) Release_Track'!$F:$F,$A107)=0),"NO ISRC MATCH in Release_Track",and($B107&lt;&gt;"",countif('5) Release_Track'!$G:$G,$B107)=0),"NO CATALOG ID MATCH in Release_Track",iserror(vlookup($A107&amp;$B107,'5) Release_Track'!$F:$F&amp;'5) Release_Track'!$G:$G,1,0)),"NO ISRC-CATALOG ID pair MATCH in Release_Track" )</f>
        <v>Zom 100</v>
      </c>
      <c r="D107" s="143" t="str">
        <f t="array" ref="D107">ifs(and(isblank($A107),isblank($B107)),"", not(iserror(vlookup($A107&amp;$B107,'5) Release_Track'!$F:$F&amp;'5) Release_Track'!$G:$G,1,0))),vlookup($A107&amp;$B107,{'5) Release_Track'!$F:$F&amp;'5) Release_Track'!$G:$G,'5) Release_Track'!$I:$I},2,0), or(and(not(isblank($B107)),$B107=$B106,$A107&lt;&gt;$A106),and(not(isblank($A107)),$A107=$A106,$B107&lt;&gt;$B106)),"ID LISTS UNALIGNED",and($A107&lt;&gt;"",countif('5) Release_Track'!$F:$F,$A107)=0),"NO ISRC MATCH in Release_Track",and($B107&lt;&gt;"",countif('5) Release_Track'!$G:$G,$B107)=0),"NO CATALOG ID MATCH in Release_Track",iserror(vlookup($A107&amp;$B107,'5) Release_Track'!$F:$F&amp;'5) Release_Track'!$G:$G,1,0)),"NO ISRC-CATALOG ID pair MATCH in Release_Track" )</f>
        <v/>
      </c>
      <c r="E107" s="159" t="b">
        <v>0</v>
      </c>
      <c r="F107" s="159" t="b">
        <v>0</v>
      </c>
      <c r="G107" s="159" t="b">
        <v>0</v>
      </c>
      <c r="H107" s="159" t="b">
        <v>0</v>
      </c>
      <c r="I107" s="159" t="b">
        <v>0</v>
      </c>
      <c r="J107" s="159" t="b">
        <v>0</v>
      </c>
      <c r="K107" s="159" t="b">
        <v>0</v>
      </c>
      <c r="L107" s="8" t="b">
        <v>1</v>
      </c>
      <c r="M107" s="20"/>
    </row>
    <row r="108">
      <c r="A108" s="8" t="s">
        <v>911</v>
      </c>
      <c r="B108" s="116"/>
      <c r="C108" s="143" t="str">
        <f t="array" ref="C108">ifs(and(isblank($A108),isblank($B108)),"", not(iserror(vlookup($A108&amp;$B108,'5) Release_Track'!$F:$F&amp;'5) Release_Track'!$G:$G,1,0))),vlookup($A108&amp;$B108,{'5) Release_Track'!$F:$F&amp;'5) Release_Track'!$G:$G,'5) Release_Track'!$H:$H},2,0), or(and(not(isblank($B108)),$B108=$B107,$A108&lt;&gt;$A107),and(not(isblank($A108)),$A108=$A107,$B108&lt;&gt;$B107)),"ID LISTS UNALIGNED",and($A108&lt;&gt;"",countif('5) Release_Track'!$F:$F,$A108)=0),"NO ISRC MATCH in Release_Track",and($B108&lt;&gt;"",countif('5) Release_Track'!$G:$G,$B108)=0),"NO CATALOG ID MATCH in Release_Track",iserror(vlookup($A108&amp;$B108,'5) Release_Track'!$F:$F&amp;'5) Release_Track'!$G:$G,1,0)),"NO ISRC-CATALOG ID pair MATCH in Release_Track" )</f>
        <v>Maldição e Feiticeiro</v>
      </c>
      <c r="D108" s="143" t="str">
        <f t="array" ref="D108">ifs(and(isblank($A108),isblank($B108)),"", not(iserror(vlookup($A108&amp;$B108,'5) Release_Track'!$F:$F&amp;'5) Release_Track'!$G:$G,1,0))),vlookup($A108&amp;$B108,{'5) Release_Track'!$F:$F&amp;'5) Release_Track'!$G:$G,'5) Release_Track'!$I:$I},2,0), or(and(not(isblank($B108)),$B108=$B107,$A108&lt;&gt;$A107),and(not(isblank($A108)),$A108=$A107,$B108&lt;&gt;$B107)),"ID LISTS UNALIGNED",and($A108&lt;&gt;"",countif('5) Release_Track'!$F:$F,$A108)=0),"NO ISRC MATCH in Release_Track",and($B108&lt;&gt;"",countif('5) Release_Track'!$G:$G,$B108)=0),"NO CATALOG ID MATCH in Release_Track",iserror(vlookup($A108&amp;$B108,'5) Release_Track'!$F:$F&amp;'5) Release_Track'!$G:$G,1,0)),"NO ISRC-CATALOG ID pair MATCH in Release_Track" )</f>
        <v/>
      </c>
      <c r="E108" s="159" t="b">
        <v>0</v>
      </c>
      <c r="F108" s="159" t="b">
        <v>0</v>
      </c>
      <c r="G108" s="159" t="b">
        <v>0</v>
      </c>
      <c r="H108" s="159" t="b">
        <v>0</v>
      </c>
      <c r="I108" s="159" t="b">
        <v>0</v>
      </c>
      <c r="J108" s="159" t="b">
        <v>0</v>
      </c>
      <c r="K108" s="159" t="b">
        <v>0</v>
      </c>
      <c r="L108" s="8" t="b">
        <v>1</v>
      </c>
      <c r="M108" s="20"/>
    </row>
    <row r="109">
      <c r="A109" s="8" t="s">
        <v>913</v>
      </c>
      <c r="B109" s="116"/>
      <c r="C109" s="143" t="str">
        <f t="array" ref="C109">ifs(and(isblank($A109),isblank($B109)),"", not(iserror(vlookup($A109&amp;$B109,'5) Release_Track'!$F:$F&amp;'5) Release_Track'!$G:$G,1,0))),vlookup($A109&amp;$B109,{'5) Release_Track'!$F:$F&amp;'5) Release_Track'!$G:$G,'5) Release_Track'!$H:$H},2,0), or(and(not(isblank($B109)),$B109=$B108,$A109&lt;&gt;$A108),and(not(isblank($A109)),$A109=$A108,$B109&lt;&gt;$B108)),"ID LISTS UNALIGNED",and($A109&lt;&gt;"",countif('5) Release_Track'!$F:$F,$A109)=0),"NO ISRC MATCH in Release_Track",and($B109&lt;&gt;"",countif('5) Release_Track'!$G:$G,$B109)=0),"NO CATALOG ID MATCH in Release_Track",iserror(vlookup($A109&amp;$B109,'5) Release_Track'!$F:$F&amp;'5) Release_Track'!$G:$G,1,0)),"NO ISRC-CATALOG ID pair MATCH in Release_Track" )</f>
        <v>Patolino: Mago Implacável</v>
      </c>
      <c r="D109" s="143" t="str">
        <f t="array" ref="D109">ifs(and(isblank($A109),isblank($B109)),"", not(iserror(vlookup($A109&amp;$B109,'5) Release_Track'!$F:$F&amp;'5) Release_Track'!$G:$G,1,0))),vlookup($A109&amp;$B109,{'5) Release_Track'!$F:$F&amp;'5) Release_Track'!$G:$G,'5) Release_Track'!$I:$I},2,0), or(and(not(isblank($B109)),$B109=$B108,$A109&lt;&gt;$A108),and(not(isblank($A109)),$A109=$A108,$B109&lt;&gt;$B108)),"ID LISTS UNALIGNED",and($A109&lt;&gt;"",countif('5) Release_Track'!$F:$F,$A109)=0),"NO ISRC MATCH in Release_Track",and($B109&lt;&gt;"",countif('5) Release_Track'!$G:$G,$B109)=0),"NO CATALOG ID MATCH in Release_Track",iserror(vlookup($A109&amp;$B109,'5) Release_Track'!$F:$F&amp;'5) Release_Track'!$G:$G,1,0)),"NO ISRC-CATALOG ID pair MATCH in Release_Track" )</f>
        <v/>
      </c>
      <c r="E109" s="159" t="b">
        <v>0</v>
      </c>
      <c r="F109" s="159" t="b">
        <v>0</v>
      </c>
      <c r="G109" s="159" t="b">
        <v>0</v>
      </c>
      <c r="H109" s="159" t="b">
        <v>0</v>
      </c>
      <c r="I109" s="159" t="b">
        <v>0</v>
      </c>
      <c r="J109" s="159" t="b">
        <v>0</v>
      </c>
      <c r="K109" s="159" t="b">
        <v>0</v>
      </c>
      <c r="L109" s="8" t="b">
        <v>1</v>
      </c>
      <c r="M109" s="20"/>
    </row>
    <row r="110">
      <c r="A110" s="8" t="s">
        <v>915</v>
      </c>
      <c r="B110" s="116"/>
      <c r="C110" s="143" t="str">
        <f t="array" ref="C110">ifs(and(isblank($A110),isblank($B110)),"", not(iserror(vlookup($A110&amp;$B110,'5) Release_Track'!$F:$F&amp;'5) Release_Track'!$G:$G,1,0))),vlookup($A110&amp;$B110,{'5) Release_Track'!$F:$F&amp;'5) Release_Track'!$G:$G,'5) Release_Track'!$H:$H},2,0), or(and(not(isblank($B110)),$B110=$B109,$A110&lt;&gt;$A109),and(not(isblank($A110)),$A110=$A109,$B110&lt;&gt;$B109)),"ID LISTS UNALIGNED",and($A110&lt;&gt;"",countif('5) Release_Track'!$F:$F,$A110)=0),"NO ISRC MATCH in Release_Track",and($B110&lt;&gt;"",countif('5) Release_Track'!$G:$G,$B110)=0),"NO CATALOG ID MATCH in Release_Track",iserror(vlookup($A110&amp;$B110,'5) Release_Track'!$F:$F&amp;'5) Release_Track'!$G:$G,1,0)),"NO ISRC-CATALOG ID pair MATCH in Release_Track" )</f>
        <v>Assassino de Xamãs</v>
      </c>
      <c r="D110" s="143" t="str">
        <f t="array" ref="D110">ifs(and(isblank($A110),isblank($B110)),"", not(iserror(vlookup($A110&amp;$B110,'5) Release_Track'!$F:$F&amp;'5) Release_Track'!$G:$G,1,0))),vlookup($A110&amp;$B110,{'5) Release_Track'!$F:$F&amp;'5) Release_Track'!$G:$G,'5) Release_Track'!$I:$I},2,0), or(and(not(isblank($B110)),$B110=$B109,$A110&lt;&gt;$A109),and(not(isblank($A110)),$A110=$A109,$B110&lt;&gt;$B109)),"ID LISTS UNALIGNED",and($A110&lt;&gt;"",countif('5) Release_Track'!$F:$F,$A110)=0),"NO ISRC MATCH in Release_Track",and($B110&lt;&gt;"",countif('5) Release_Track'!$G:$G,$B110)=0),"NO CATALOG ID MATCH in Release_Track",iserror(vlookup($A110&amp;$B110,'5) Release_Track'!$F:$F&amp;'5) Release_Track'!$G:$G,1,0)),"NO ISRC-CATALOG ID pair MATCH in Release_Track" )</f>
        <v/>
      </c>
      <c r="E110" s="159" t="b">
        <v>0</v>
      </c>
      <c r="F110" s="159" t="b">
        <v>0</v>
      </c>
      <c r="G110" s="159" t="b">
        <v>0</v>
      </c>
      <c r="H110" s="159" t="b">
        <v>0</v>
      </c>
      <c r="I110" s="159" t="b">
        <v>0</v>
      </c>
      <c r="J110" s="159" t="b">
        <v>0</v>
      </c>
      <c r="K110" s="159" t="b">
        <v>0</v>
      </c>
      <c r="L110" s="8" t="b">
        <v>1</v>
      </c>
      <c r="M110" s="20"/>
    </row>
    <row r="111">
      <c r="A111" s="8" t="s">
        <v>917</v>
      </c>
      <c r="B111" s="116"/>
      <c r="C111" s="143" t="str">
        <f t="array" ref="C111">ifs(and(isblank($A111),isblank($B111)),"", not(iserror(vlookup($A111&amp;$B111,'5) Release_Track'!$F:$F&amp;'5) Release_Track'!$G:$G,1,0))),vlookup($A111&amp;$B111,{'5) Release_Track'!$F:$F&amp;'5) Release_Track'!$G:$G,'5) Release_Track'!$H:$H},2,0), or(and(not(isblank($B111)),$B111=$B110,$A111&lt;&gt;$A110),and(not(isblank($A111)),$A111=$A110,$B111&lt;&gt;$B110)),"ID LISTS UNALIGNED",and($A111&lt;&gt;"",countif('5) Release_Track'!$F:$F,$A111)=0),"NO ISRC MATCH in Release_Track",and($B111&lt;&gt;"",countif('5) Release_Track'!$G:$G,$B111)=0),"NO CATALOG ID MATCH in Release_Track",iserror(vlookup($A111&amp;$B111,'5) Release_Track'!$F:$F&amp;'5) Release_Track'!$G:$G,1,0)),"NO ISRC-CATALOG ID pair MATCH in Release_Track" )</f>
        <v>Gojo: Rei das Maldições</v>
      </c>
      <c r="D111" s="143" t="str">
        <f t="array" ref="D111">ifs(and(isblank($A111),isblank($B111)),"", not(iserror(vlookup($A111&amp;$B111,'5) Release_Track'!$F:$F&amp;'5) Release_Track'!$G:$G,1,0))),vlookup($A111&amp;$B111,{'5) Release_Track'!$F:$F&amp;'5) Release_Track'!$G:$G,'5) Release_Track'!$I:$I},2,0), or(and(not(isblank($B111)),$B111=$B110,$A111&lt;&gt;$A110),and(not(isblank($A111)),$A111=$A110,$B111&lt;&gt;$B110)),"ID LISTS UNALIGNED",and($A111&lt;&gt;"",countif('5) Release_Track'!$F:$F,$A111)=0),"NO ISRC MATCH in Release_Track",and($B111&lt;&gt;"",countif('5) Release_Track'!$G:$G,$B111)=0),"NO CATALOG ID MATCH in Release_Track",iserror(vlookup($A111&amp;$B111,'5) Release_Track'!$F:$F&amp;'5) Release_Track'!$G:$G,1,0)),"NO ISRC-CATALOG ID pair MATCH in Release_Track" )</f>
        <v/>
      </c>
      <c r="E111" s="159" t="b">
        <v>0</v>
      </c>
      <c r="F111" s="159" t="b">
        <v>0</v>
      </c>
      <c r="G111" s="159" t="b">
        <v>0</v>
      </c>
      <c r="H111" s="159" t="b">
        <v>0</v>
      </c>
      <c r="I111" s="159" t="b">
        <v>0</v>
      </c>
      <c r="J111" s="159" t="b">
        <v>0</v>
      </c>
      <c r="K111" s="159" t="b">
        <v>0</v>
      </c>
      <c r="L111" s="8" t="b">
        <v>1</v>
      </c>
      <c r="M111" s="20"/>
    </row>
    <row r="112">
      <c r="A112" s="8" t="s">
        <v>919</v>
      </c>
      <c r="B112" s="116"/>
      <c r="C112" s="143" t="str">
        <f t="array" ref="C112">ifs(and(isblank($A112),isblank($B112)),"", not(iserror(vlookup($A112&amp;$B112,'5) Release_Track'!$F:$F&amp;'5) Release_Track'!$G:$G,1,0))),vlookup($A112&amp;$B112,{'5) Release_Track'!$F:$F&amp;'5) Release_Track'!$G:$G,'5) Release_Track'!$H:$H},2,0), or(and(not(isblank($B112)),$B112=$B111,$A112&lt;&gt;$A111),and(not(isblank($A112)),$A112=$A111,$B112&lt;&gt;$B111)),"ID LISTS UNALIGNED",and($A112&lt;&gt;"",countif('5) Release_Track'!$F:$F,$A112)=0),"NO ISRC MATCH in Release_Track",and($B112&lt;&gt;"",countif('5) Release_Track'!$G:$G,$B112)=0),"NO CATALOG ID MATCH in Release_Track",iserror(vlookup($A112&amp;$B112,'5) Release_Track'!$F:$F&amp;'5) Release_Track'!$G:$G,1,0)),"NO ISRC-CATALOG ID pair MATCH in Release_Track" )</f>
        <v>Rei das Maldições</v>
      </c>
      <c r="D112" s="143" t="str">
        <f t="array" ref="D112">ifs(and(isblank($A112),isblank($B112)),"", not(iserror(vlookup($A112&amp;$B112,'5) Release_Track'!$F:$F&amp;'5) Release_Track'!$G:$G,1,0))),vlookup($A112&amp;$B112,{'5) Release_Track'!$F:$F&amp;'5) Release_Track'!$G:$G,'5) Release_Track'!$I:$I},2,0), or(and(not(isblank($B112)),$B112=$B111,$A112&lt;&gt;$A111),and(not(isblank($A112)),$A112=$A111,$B112&lt;&gt;$B111)),"ID LISTS UNALIGNED",and($A112&lt;&gt;"",countif('5) Release_Track'!$F:$F,$A112)=0),"NO ISRC MATCH in Release_Track",and($B112&lt;&gt;"",countif('5) Release_Track'!$G:$G,$B112)=0),"NO CATALOG ID MATCH in Release_Track",iserror(vlookup($A112&amp;$B112,'5) Release_Track'!$F:$F&amp;'5) Release_Track'!$G:$G,1,0)),"NO ISRC-CATALOG ID pair MATCH in Release_Track" )</f>
        <v/>
      </c>
      <c r="E112" s="159" t="b">
        <v>0</v>
      </c>
      <c r="F112" s="159" t="b">
        <v>0</v>
      </c>
      <c r="G112" s="159" t="b">
        <v>0</v>
      </c>
      <c r="H112" s="159" t="b">
        <v>0</v>
      </c>
      <c r="I112" s="159" t="b">
        <v>0</v>
      </c>
      <c r="J112" s="159" t="b">
        <v>0</v>
      </c>
      <c r="K112" s="159" t="b">
        <v>0</v>
      </c>
      <c r="L112" s="8" t="b">
        <v>1</v>
      </c>
      <c r="M112" s="20"/>
    </row>
    <row r="113">
      <c r="A113" s="8" t="s">
        <v>921</v>
      </c>
      <c r="B113" s="116"/>
      <c r="C113" s="143" t="str">
        <f t="array" ref="C113">ifs(and(isblank($A113),isblank($B113)),"", not(iserror(vlookup($A113&amp;$B113,'5) Release_Track'!$F:$F&amp;'5) Release_Track'!$G:$G,1,0))),vlookup($A113&amp;$B113,{'5) Release_Track'!$F:$F&amp;'5) Release_Track'!$G:$G,'5) Release_Track'!$H:$H},2,0), or(and(not(isblank($B113)),$B113=$B112,$A113&lt;&gt;$A112),and(not(isblank($A113)),$A113=$A112,$B113&lt;&gt;$B112)),"ID LISTS UNALIGNED",and($A113&lt;&gt;"",countif('5) Release_Track'!$F:$F,$A113)=0),"NO ISRC MATCH in Release_Track",and($B113&lt;&gt;"",countif('5) Release_Track'!$G:$G,$B113)=0),"NO CATALOG ID MATCH in Release_Track",iserror(vlookup($A113&amp;$B113,'5) Release_Track'!$F:$F&amp;'5) Release_Track'!$G:$G,1,0)),"NO ISRC-CATALOG ID pair MATCH in Release_Track" )</f>
        <v>Rock Lee: Punho da Besta</v>
      </c>
      <c r="D113" s="143" t="str">
        <f t="array" ref="D113">ifs(and(isblank($A113),isblank($B113)),"", not(iserror(vlookup($A113&amp;$B113,'5) Release_Track'!$F:$F&amp;'5) Release_Track'!$G:$G,1,0))),vlookup($A113&amp;$B113,{'5) Release_Track'!$F:$F&amp;'5) Release_Track'!$G:$G,'5) Release_Track'!$I:$I},2,0), or(and(not(isblank($B113)),$B113=$B112,$A113&lt;&gt;$A112),and(not(isblank($A113)),$A113=$A112,$B113&lt;&gt;$B112)),"ID LISTS UNALIGNED",and($A113&lt;&gt;"",countif('5) Release_Track'!$F:$F,$A113)=0),"NO ISRC MATCH in Release_Track",and($B113&lt;&gt;"",countif('5) Release_Track'!$G:$G,$B113)=0),"NO CATALOG ID MATCH in Release_Track",iserror(vlookup($A113&amp;$B113,'5) Release_Track'!$F:$F&amp;'5) Release_Track'!$G:$G,1,0)),"NO ISRC-CATALOG ID pair MATCH in Release_Track" )</f>
        <v/>
      </c>
      <c r="E113" s="159" t="b">
        <v>0</v>
      </c>
      <c r="F113" s="159" t="b">
        <v>0</v>
      </c>
      <c r="G113" s="159" t="b">
        <v>0</v>
      </c>
      <c r="H113" s="159" t="b">
        <v>0</v>
      </c>
      <c r="I113" s="159" t="b">
        <v>0</v>
      </c>
      <c r="J113" s="159" t="b">
        <v>0</v>
      </c>
      <c r="K113" s="159" t="b">
        <v>0</v>
      </c>
      <c r="L113" s="8" t="b">
        <v>1</v>
      </c>
      <c r="M113" s="20"/>
    </row>
    <row r="114">
      <c r="A114" s="8" t="s">
        <v>923</v>
      </c>
      <c r="B114" s="116"/>
      <c r="C114" s="143" t="str">
        <f t="array" ref="C114">ifs(and(isblank($A114),isblank($B114)),"", not(iserror(vlookup($A114&amp;$B114,'5) Release_Track'!$F:$F&amp;'5) Release_Track'!$G:$G,1,0))),vlookup($A114&amp;$B114,{'5) Release_Track'!$F:$F&amp;'5) Release_Track'!$G:$G,'5) Release_Track'!$H:$H},2,0), or(and(not(isblank($B114)),$B114=$B113,$A114&lt;&gt;$A113),and(not(isblank($A114)),$A114=$A113,$B114&lt;&gt;$B113)),"ID LISTS UNALIGNED",and($A114&lt;&gt;"",countif('5) Release_Track'!$F:$F,$A114)=0),"NO ISRC MATCH in Release_Track",and($B114&lt;&gt;"",countif('5) Release_Track'!$G:$G,$B114)=0),"NO CATALOG ID MATCH in Release_Track",iserror(vlookup($A114&amp;$B114,'5) Release_Track'!$F:$F&amp;'5) Release_Track'!$G:$G,1,0)),"NO ISRC-CATALOG ID pair MATCH in Release_Track" )</f>
        <v>Apolo: Deus Do Sol</v>
      </c>
      <c r="D114" s="143" t="str">
        <f t="array" ref="D114">ifs(and(isblank($A114),isblank($B114)),"", not(iserror(vlookup($A114&amp;$B114,'5) Release_Track'!$F:$F&amp;'5) Release_Track'!$G:$G,1,0))),vlookup($A114&amp;$B114,{'5) Release_Track'!$F:$F&amp;'5) Release_Track'!$G:$G,'5) Release_Track'!$I:$I},2,0), or(and(not(isblank($B114)),$B114=$B113,$A114&lt;&gt;$A113),and(not(isblank($A114)),$A114=$A113,$B114&lt;&gt;$B113)),"ID LISTS UNALIGNED",and($A114&lt;&gt;"",countif('5) Release_Track'!$F:$F,$A114)=0),"NO ISRC MATCH in Release_Track",and($B114&lt;&gt;"",countif('5) Release_Track'!$G:$G,$B114)=0),"NO CATALOG ID MATCH in Release_Track",iserror(vlookup($A114&amp;$B114,'5) Release_Track'!$F:$F&amp;'5) Release_Track'!$G:$G,1,0)),"NO ISRC-CATALOG ID pair MATCH in Release_Track" )</f>
        <v/>
      </c>
      <c r="E114" s="159" t="b">
        <v>0</v>
      </c>
      <c r="F114" s="159" t="b">
        <v>0</v>
      </c>
      <c r="G114" s="159" t="b">
        <v>0</v>
      </c>
      <c r="H114" s="159" t="b">
        <v>0</v>
      </c>
      <c r="I114" s="159" t="b">
        <v>0</v>
      </c>
      <c r="J114" s="159" t="b">
        <v>0</v>
      </c>
      <c r="K114" s="159" t="b">
        <v>0</v>
      </c>
      <c r="L114" s="8" t="b">
        <v>1</v>
      </c>
      <c r="M114" s="20"/>
    </row>
    <row r="115">
      <c r="A115" s="8" t="s">
        <v>926</v>
      </c>
      <c r="B115" s="116"/>
      <c r="C115" s="143" t="str">
        <f t="array" ref="C115">ifs(and(isblank($A115),isblank($B115)),"", not(iserror(vlookup($A115&amp;$B115,'5) Release_Track'!$F:$F&amp;'5) Release_Track'!$G:$G,1,0))),vlookup($A115&amp;$B115,{'5) Release_Track'!$F:$F&amp;'5) Release_Track'!$G:$G,'5) Release_Track'!$H:$H},2,0), or(and(not(isblank($B115)),$B115=$B114,$A115&lt;&gt;$A114),and(not(isblank($A115)),$A115=$A114,$B115&lt;&gt;$B114)),"ID LISTS UNALIGNED",and($A115&lt;&gt;"",countif('5) Release_Track'!$F:$F,$A115)=0),"NO ISRC MATCH in Release_Track",and($B115&lt;&gt;"",countif('5) Release_Track'!$G:$G,$B115)=0),"NO CATALOG ID MATCH in Release_Track",iserror(vlookup($A115&amp;$B115,'5) Release_Track'!$F:$F&amp;'5) Release_Track'!$G:$G,1,0)),"NO ISRC-CATALOG ID pair MATCH in Release_Track" )</f>
        <v>Ruas</v>
      </c>
      <c r="D115" s="143" t="str">
        <f t="array" ref="D115">ifs(and(isblank($A115),isblank($B115)),"", not(iserror(vlookup($A115&amp;$B115,'5) Release_Track'!$F:$F&amp;'5) Release_Track'!$G:$G,1,0))),vlookup($A115&amp;$B115,{'5) Release_Track'!$F:$F&amp;'5) Release_Track'!$G:$G,'5) Release_Track'!$I:$I},2,0), or(and(not(isblank($B115)),$B115=$B114,$A115&lt;&gt;$A114),and(not(isblank($A115)),$A115=$A114,$B115&lt;&gt;$B114)),"ID LISTS UNALIGNED",and($A115&lt;&gt;"",countif('5) Release_Track'!$F:$F,$A115)=0),"NO ISRC MATCH in Release_Track",and($B115&lt;&gt;"",countif('5) Release_Track'!$G:$G,$B115)=0),"NO CATALOG ID MATCH in Release_Track",iserror(vlookup($A115&amp;$B115,'5) Release_Track'!$F:$F&amp;'5) Release_Track'!$G:$G,1,0)),"NO ISRC-CATALOG ID pair MATCH in Release_Track" )</f>
        <v/>
      </c>
      <c r="E115" s="159" t="b">
        <v>0</v>
      </c>
      <c r="F115" s="159" t="b">
        <v>0</v>
      </c>
      <c r="G115" s="159" t="b">
        <v>0</v>
      </c>
      <c r="H115" s="159" t="b">
        <v>0</v>
      </c>
      <c r="I115" s="159" t="b">
        <v>0</v>
      </c>
      <c r="J115" s="159" t="b">
        <v>0</v>
      </c>
      <c r="K115" s="159" t="b">
        <v>0</v>
      </c>
      <c r="L115" s="8" t="b">
        <v>1</v>
      </c>
      <c r="M115" s="20"/>
    </row>
    <row r="116">
      <c r="A116" s="8" t="s">
        <v>928</v>
      </c>
      <c r="B116" s="116"/>
      <c r="C116" s="143" t="str">
        <f t="array" ref="C116">ifs(and(isblank($A116),isblank($B116)),"", not(iserror(vlookup($A116&amp;$B116,'5) Release_Track'!$F:$F&amp;'5) Release_Track'!$G:$G,1,0))),vlookup($A116&amp;$B116,{'5) Release_Track'!$F:$F&amp;'5) Release_Track'!$G:$G,'5) Release_Track'!$H:$H},2,0), or(and(not(isblank($B116)),$B116=$B115,$A116&lt;&gt;$A115),and(not(isblank($A116)),$A116=$A115,$B116&lt;&gt;$B115)),"ID LISTS UNALIGNED",and($A116&lt;&gt;"",countif('5) Release_Track'!$F:$F,$A116)=0),"NO ISRC MATCH in Release_Track",and($B116&lt;&gt;"",countif('5) Release_Track'!$G:$G,$B116)=0),"NO CATALOG ID MATCH in Release_Track",iserror(vlookup($A116&amp;$B116,'5) Release_Track'!$F:$F&amp;'5) Release_Track'!$G:$G,1,0)),"NO ISRC-CATALOG ID pair MATCH in Release_Track" )</f>
        <v>Leônidas: This Is Sparta</v>
      </c>
      <c r="D116" s="143" t="str">
        <f t="array" ref="D116">ifs(and(isblank($A116),isblank($B116)),"", not(iserror(vlookup($A116&amp;$B116,'5) Release_Track'!$F:$F&amp;'5) Release_Track'!$G:$G,1,0))),vlookup($A116&amp;$B116,{'5) Release_Track'!$F:$F&amp;'5) Release_Track'!$G:$G,'5) Release_Track'!$I:$I},2,0), or(and(not(isblank($B116)),$B116=$B115,$A116&lt;&gt;$A115),and(not(isblank($A116)),$A116=$A115,$B116&lt;&gt;$B115)),"ID LISTS UNALIGNED",and($A116&lt;&gt;"",countif('5) Release_Track'!$F:$F,$A116)=0),"NO ISRC MATCH in Release_Track",and($B116&lt;&gt;"",countif('5) Release_Track'!$G:$G,$B116)=0),"NO CATALOG ID MATCH in Release_Track",iserror(vlookup($A116&amp;$B116,'5) Release_Track'!$F:$F&amp;'5) Release_Track'!$G:$G,1,0)),"NO ISRC-CATALOG ID pair MATCH in Release_Track" )</f>
        <v/>
      </c>
      <c r="E116" s="159" t="b">
        <v>0</v>
      </c>
      <c r="F116" s="159" t="b">
        <v>0</v>
      </c>
      <c r="G116" s="159" t="b">
        <v>0</v>
      </c>
      <c r="H116" s="159" t="b">
        <v>0</v>
      </c>
      <c r="I116" s="159" t="b">
        <v>0</v>
      </c>
      <c r="J116" s="159" t="b">
        <v>0</v>
      </c>
      <c r="K116" s="159" t="b">
        <v>0</v>
      </c>
      <c r="L116" s="8" t="b">
        <v>1</v>
      </c>
      <c r="M116" s="20"/>
    </row>
    <row r="117">
      <c r="A117" s="8" t="s">
        <v>930</v>
      </c>
      <c r="B117" s="116"/>
      <c r="C117" s="143" t="str">
        <f t="array" ref="C117">ifs(and(isblank($A117),isblank($B117)),"", not(iserror(vlookup($A117&amp;$B117,'5) Release_Track'!$F:$F&amp;'5) Release_Track'!$G:$G,1,0))),vlookup($A117&amp;$B117,{'5) Release_Track'!$F:$F&amp;'5) Release_Track'!$G:$G,'5) Release_Track'!$H:$H},2,0), or(and(not(isblank($B117)),$B117=$B116,$A117&lt;&gt;$A116),and(not(isblank($A117)),$A117=$A116,$B117&lt;&gt;$B116)),"ID LISTS UNALIGNED",and($A117&lt;&gt;"",countif('5) Release_Track'!$F:$F,$A117)=0),"NO ISRC MATCH in Release_Track",and($B117&lt;&gt;"",countif('5) Release_Track'!$G:$G,$B117)=0),"NO CATALOG ID MATCH in Release_Track",iserror(vlookup($A117&amp;$B117,'5) Release_Track'!$F:$F&amp;'5) Release_Track'!$G:$G,1,0)),"NO ISRC-CATALOG ID pair MATCH in Release_Track" )</f>
        <v>Feiticeiro Imortal</v>
      </c>
      <c r="D117" s="143" t="str">
        <f t="array" ref="D117">ifs(and(isblank($A117),isblank($B117)),"", not(iserror(vlookup($A117&amp;$B117,'5) Release_Track'!$F:$F&amp;'5) Release_Track'!$G:$G,1,0))),vlookup($A117&amp;$B117,{'5) Release_Track'!$F:$F&amp;'5) Release_Track'!$G:$G,'5) Release_Track'!$I:$I},2,0), or(and(not(isblank($B117)),$B117=$B116,$A117&lt;&gt;$A116),and(not(isblank($A117)),$A117=$A116,$B117&lt;&gt;$B116)),"ID LISTS UNALIGNED",and($A117&lt;&gt;"",countif('5) Release_Track'!$F:$F,$A117)=0),"NO ISRC MATCH in Release_Track",and($B117&lt;&gt;"",countif('5) Release_Track'!$G:$G,$B117)=0),"NO CATALOG ID MATCH in Release_Track",iserror(vlookup($A117&amp;$B117,'5) Release_Track'!$F:$F&amp;'5) Release_Track'!$G:$G,1,0)),"NO ISRC-CATALOG ID pair MATCH in Release_Track" )</f>
        <v/>
      </c>
      <c r="E117" s="159" t="b">
        <v>0</v>
      </c>
      <c r="F117" s="159" t="b">
        <v>0</v>
      </c>
      <c r="G117" s="159" t="b">
        <v>0</v>
      </c>
      <c r="H117" s="159" t="b">
        <v>0</v>
      </c>
      <c r="I117" s="159" t="b">
        <v>0</v>
      </c>
      <c r="J117" s="159" t="b">
        <v>0</v>
      </c>
      <c r="K117" s="159" t="b">
        <v>0</v>
      </c>
      <c r="L117" s="8" t="b">
        <v>1</v>
      </c>
      <c r="M117" s="20"/>
    </row>
    <row r="118">
      <c r="A118" s="8" t="s">
        <v>932</v>
      </c>
      <c r="B118" s="116"/>
      <c r="C118" s="143" t="str">
        <f t="array" ref="C118">ifs(and(isblank($A118),isblank($B118)),"", not(iserror(vlookup($A118&amp;$B118,'5) Release_Track'!$F:$F&amp;'5) Release_Track'!$G:$G,1,0))),vlookup($A118&amp;$B118,{'5) Release_Track'!$F:$F&amp;'5) Release_Track'!$G:$G,'5) Release_Track'!$H:$H},2,0), or(and(not(isblank($B118)),$B118=$B117,$A118&lt;&gt;$A117),and(not(isblank($A118)),$A118=$A117,$B118&lt;&gt;$B117)),"ID LISTS UNALIGNED",and($A118&lt;&gt;"",countif('5) Release_Track'!$F:$F,$A118)=0),"NO ISRC MATCH in Release_Track",and($B118&lt;&gt;"",countif('5) Release_Track'!$G:$G,$B118)=0),"NO CATALOG ID MATCH in Release_Track",iserror(vlookup($A118&amp;$B118,'5) Release_Track'!$F:$F&amp;'5) Release_Track'!$G:$G,1,0)),"NO ISRC-CATALOG ID pair MATCH in Release_Track" )</f>
        <v>Hare Baba</v>
      </c>
      <c r="D118" s="143" t="str">
        <f t="array" ref="D118">ifs(and(isblank($A118),isblank($B118)),"", not(iserror(vlookup($A118&amp;$B118,'5) Release_Track'!$F:$F&amp;'5) Release_Track'!$G:$G,1,0))),vlookup($A118&amp;$B118,{'5) Release_Track'!$F:$F&amp;'5) Release_Track'!$G:$G,'5) Release_Track'!$I:$I},2,0), or(and(not(isblank($B118)),$B118=$B117,$A118&lt;&gt;$A117),and(not(isblank($A118)),$A118=$A117,$B118&lt;&gt;$B117)),"ID LISTS UNALIGNED",and($A118&lt;&gt;"",countif('5) Release_Track'!$F:$F,$A118)=0),"NO ISRC MATCH in Release_Track",and($B118&lt;&gt;"",countif('5) Release_Track'!$G:$G,$B118)=0),"NO CATALOG ID MATCH in Release_Track",iserror(vlookup($A118&amp;$B118,'5) Release_Track'!$F:$F&amp;'5) Release_Track'!$G:$G,1,0)),"NO ISRC-CATALOG ID pair MATCH in Release_Track" )</f>
        <v/>
      </c>
      <c r="E118" s="159" t="b">
        <v>0</v>
      </c>
      <c r="F118" s="159" t="b">
        <v>0</v>
      </c>
      <c r="G118" s="159" t="b">
        <v>0</v>
      </c>
      <c r="H118" s="159" t="b">
        <v>0</v>
      </c>
      <c r="I118" s="159" t="b">
        <v>0</v>
      </c>
      <c r="J118" s="159" t="b">
        <v>0</v>
      </c>
      <c r="K118" s="159" t="b">
        <v>0</v>
      </c>
      <c r="L118" s="8" t="b">
        <v>1</v>
      </c>
      <c r="M118" s="20"/>
    </row>
    <row r="119">
      <c r="A119" s="8" t="s">
        <v>934</v>
      </c>
      <c r="B119" s="116"/>
      <c r="C119" s="143" t="str">
        <f t="array" ref="C119">ifs(and(isblank($A119),isblank($B119)),"", not(iserror(vlookup($A119&amp;$B119,'5) Release_Track'!$F:$F&amp;'5) Release_Track'!$G:$G,1,0))),vlookup($A119&amp;$B119,{'5) Release_Track'!$F:$F&amp;'5) Release_Track'!$G:$G,'5) Release_Track'!$H:$H},2,0), or(and(not(isblank($B119)),$B119=$B118,$A119&lt;&gt;$A118),and(not(isblank($A119)),$A119=$A118,$B119&lt;&gt;$B118)),"ID LISTS UNALIGNED",and($A119&lt;&gt;"",countif('5) Release_Track'!$F:$F,$A119)=0),"NO ISRC MATCH in Release_Track",and($B119&lt;&gt;"",countif('5) Release_Track'!$G:$G,$B119)=0),"NO CATALOG ID MATCH in Release_Track",iserror(vlookup($A119&amp;$B119,'5) Release_Track'!$F:$F&amp;'5) Release_Track'!$G:$G,1,0)),"NO ISRC-CATALOG ID pair MATCH in Release_Track" )</f>
        <v>Deus do Sol e Rei de Esparta</v>
      </c>
      <c r="D119" s="143" t="str">
        <f t="array" ref="D119">ifs(and(isblank($A119),isblank($B119)),"", not(iserror(vlookup($A119&amp;$B119,'5) Release_Track'!$F:$F&amp;'5) Release_Track'!$G:$G,1,0))),vlookup($A119&amp;$B119,{'5) Release_Track'!$F:$F&amp;'5) Release_Track'!$G:$G,'5) Release_Track'!$I:$I},2,0), or(and(not(isblank($B119)),$B119=$B118,$A119&lt;&gt;$A118),and(not(isblank($A119)),$A119=$A118,$B119&lt;&gt;$B118)),"ID LISTS UNALIGNED",and($A119&lt;&gt;"",countif('5) Release_Track'!$F:$F,$A119)=0),"NO ISRC MATCH in Release_Track",and($B119&lt;&gt;"",countif('5) Release_Track'!$G:$G,$B119)=0),"NO CATALOG ID MATCH in Release_Track",iserror(vlookup($A119&amp;$B119,'5) Release_Track'!$F:$F&amp;'5) Release_Track'!$G:$G,1,0)),"NO ISRC-CATALOG ID pair MATCH in Release_Track" )</f>
        <v/>
      </c>
      <c r="E119" s="159" t="b">
        <v>0</v>
      </c>
      <c r="F119" s="159" t="b">
        <v>0</v>
      </c>
      <c r="G119" s="159" t="b">
        <v>0</v>
      </c>
      <c r="H119" s="159" t="b">
        <v>0</v>
      </c>
      <c r="I119" s="159" t="b">
        <v>0</v>
      </c>
      <c r="J119" s="159" t="b">
        <v>0</v>
      </c>
      <c r="K119" s="159" t="b">
        <v>0</v>
      </c>
      <c r="L119" s="8" t="b">
        <v>1</v>
      </c>
      <c r="M119" s="20"/>
    </row>
    <row r="120">
      <c r="A120" s="8" t="s">
        <v>936</v>
      </c>
      <c r="B120" s="116"/>
      <c r="C120" s="143" t="str">
        <f t="array" ref="C120">ifs(and(isblank($A120),isblank($B120)),"", not(iserror(vlookup($A120&amp;$B120,'5) Release_Track'!$F:$F&amp;'5) Release_Track'!$G:$G,1,0))),vlookup($A120&amp;$B120,{'5) Release_Track'!$F:$F&amp;'5) Release_Track'!$G:$G,'5) Release_Track'!$H:$H},2,0), or(and(not(isblank($B120)),$B120=$B119,$A120&lt;&gt;$A119),and(not(isblank($A120)),$A120=$A119,$B120&lt;&gt;$B119)),"ID LISTS UNALIGNED",and($A120&lt;&gt;"",countif('5) Release_Track'!$F:$F,$A120)=0),"NO ISRC MATCH in Release_Track",and($B120&lt;&gt;"",countif('5) Release_Track'!$G:$G,$B120)=0),"NO CATALOG ID MATCH in Release_Track",iserror(vlookup($A120&amp;$B120,'5) Release_Track'!$F:$F&amp;'5) Release_Track'!$G:$G,1,0)),"NO ISRC-CATALOG ID pair MATCH in Release_Track" )</f>
        <v>Isso É Esparta</v>
      </c>
      <c r="D120" s="143" t="str">
        <f t="array" ref="D120">ifs(and(isblank($A120),isblank($B120)),"", not(iserror(vlookup($A120&amp;$B120,'5) Release_Track'!$F:$F&amp;'5) Release_Track'!$G:$G,1,0))),vlookup($A120&amp;$B120,{'5) Release_Track'!$F:$F&amp;'5) Release_Track'!$G:$G,'5) Release_Track'!$I:$I},2,0), or(and(not(isblank($B120)),$B120=$B119,$A120&lt;&gt;$A119),and(not(isblank($A120)),$A120=$A119,$B120&lt;&gt;$B119)),"ID LISTS UNALIGNED",and($A120&lt;&gt;"",countif('5) Release_Track'!$F:$F,$A120)=0),"NO ISRC MATCH in Release_Track",and($B120&lt;&gt;"",countif('5) Release_Track'!$G:$G,$B120)=0),"NO CATALOG ID MATCH in Release_Track",iserror(vlookup($A120&amp;$B120,'5) Release_Track'!$F:$F&amp;'5) Release_Track'!$G:$G,1,0)),"NO ISRC-CATALOG ID pair MATCH in Release_Track" )</f>
        <v/>
      </c>
      <c r="E120" s="159" t="b">
        <v>0</v>
      </c>
      <c r="F120" s="159" t="b">
        <v>0</v>
      </c>
      <c r="G120" s="159" t="b">
        <v>0</v>
      </c>
      <c r="H120" s="159" t="b">
        <v>0</v>
      </c>
      <c r="I120" s="159" t="b">
        <v>0</v>
      </c>
      <c r="J120" s="159" t="b">
        <v>0</v>
      </c>
      <c r="K120" s="159" t="b">
        <v>0</v>
      </c>
      <c r="L120" s="8" t="b">
        <v>1</v>
      </c>
      <c r="M120" s="20"/>
    </row>
    <row r="121">
      <c r="A121" s="8" t="s">
        <v>938</v>
      </c>
      <c r="B121" s="116"/>
      <c r="C121" s="143" t="str">
        <f t="array" ref="C121">ifs(and(isblank($A121),isblank($B121)),"", not(iserror(vlookup($A121&amp;$B121,'5) Release_Track'!$F:$F&amp;'5) Release_Track'!$G:$G,1,0))),vlookup($A121&amp;$B121,{'5) Release_Track'!$F:$F&amp;'5) Release_Track'!$G:$G,'5) Release_Track'!$H:$H},2,0), or(and(not(isblank($B121)),$B121=$B120,$A121&lt;&gt;$A120),and(not(isblank($A121)),$A121=$A120,$B121&lt;&gt;$B120)),"ID LISTS UNALIGNED",and($A121&lt;&gt;"",countif('5) Release_Track'!$F:$F,$A121)=0),"NO ISRC MATCH in Release_Track",and($B121&lt;&gt;"",countif('5) Release_Track'!$G:$G,$B121)=0),"NO CATALOG ID MATCH in Release_Track",iserror(vlookup($A121&amp;$B121,'5) Release_Track'!$F:$F&amp;'5) Release_Track'!$G:$G,1,0)),"NO ISRC-CATALOG ID pair MATCH in Release_Track" )</f>
        <v>Aposta</v>
      </c>
      <c r="D121" s="143" t="str">
        <f t="array" ref="D121">ifs(and(isblank($A121),isblank($B121)),"", not(iserror(vlookup($A121&amp;$B121,'5) Release_Track'!$F:$F&amp;'5) Release_Track'!$G:$G,1,0))),vlookup($A121&amp;$B121,{'5) Release_Track'!$F:$F&amp;'5) Release_Track'!$G:$G,'5) Release_Track'!$I:$I},2,0), or(and(not(isblank($B121)),$B121=$B120,$A121&lt;&gt;$A120),and(not(isblank($A121)),$A121=$A120,$B121&lt;&gt;$B120)),"ID LISTS UNALIGNED",and($A121&lt;&gt;"",countif('5) Release_Track'!$F:$F,$A121)=0),"NO ISRC MATCH in Release_Track",and($B121&lt;&gt;"",countif('5) Release_Track'!$G:$G,$B121)=0),"NO CATALOG ID MATCH in Release_Track",iserror(vlookup($A121&amp;$B121,'5) Release_Track'!$F:$F&amp;'5) Release_Track'!$G:$G,1,0)),"NO ISRC-CATALOG ID pair MATCH in Release_Track" )</f>
        <v/>
      </c>
      <c r="E121" s="159" t="b">
        <v>0</v>
      </c>
      <c r="F121" s="159" t="b">
        <v>0</v>
      </c>
      <c r="G121" s="159" t="b">
        <v>0</v>
      </c>
      <c r="H121" s="159" t="b">
        <v>0</v>
      </c>
      <c r="I121" s="159" t="b">
        <v>0</v>
      </c>
      <c r="J121" s="159" t="b">
        <v>0</v>
      </c>
      <c r="K121" s="159" t="b">
        <v>0</v>
      </c>
      <c r="L121" s="8" t="b">
        <v>1</v>
      </c>
      <c r="M121" s="20"/>
    </row>
    <row r="122">
      <c r="A122" s="8" t="s">
        <v>941</v>
      </c>
      <c r="B122" s="116"/>
      <c r="C122" s="143" t="str">
        <f t="array" ref="C122">ifs(and(isblank($A122),isblank($B122)),"", not(iserror(vlookup($A122&amp;$B122,'5) Release_Track'!$F:$F&amp;'5) Release_Track'!$G:$G,1,0))),vlookup($A122&amp;$B122,{'5) Release_Track'!$F:$F&amp;'5) Release_Track'!$G:$G,'5) Release_Track'!$H:$H},2,0), or(and(not(isblank($B122)),$B122=$B121,$A122&lt;&gt;$A121),and(not(isblank($A122)),$A122=$A121,$B122&lt;&gt;$B121)),"ID LISTS UNALIGNED",and($A122&lt;&gt;"",countif('5) Release_Track'!$F:$F,$A122)=0),"NO ISRC MATCH in Release_Track",and($B122&lt;&gt;"",countif('5) Release_Track'!$G:$G,$B122)=0),"NO CATALOG ID MATCH in Release_Track",iserror(vlookup($A122&amp;$B122,'5) Release_Track'!$F:$F&amp;'5) Release_Track'!$G:$G,1,0)),"NO ISRC-CATALOG ID pair MATCH in Release_Track" )</f>
        <v>Diamantes 2</v>
      </c>
      <c r="D122" s="143" t="str">
        <f t="array" ref="D122">ifs(and(isblank($A122),isblank($B122)),"", not(iserror(vlookup($A122&amp;$B122,'5) Release_Track'!$F:$F&amp;'5) Release_Track'!$G:$G,1,0))),vlookup($A122&amp;$B122,{'5) Release_Track'!$F:$F&amp;'5) Release_Track'!$G:$G,'5) Release_Track'!$I:$I},2,0), or(and(not(isblank($B122)),$B122=$B121,$A122&lt;&gt;$A121),and(not(isblank($A122)),$A122=$A121,$B122&lt;&gt;$B121)),"ID LISTS UNALIGNED",and($A122&lt;&gt;"",countif('5) Release_Track'!$F:$F,$A122)=0),"NO ISRC MATCH in Release_Track",and($B122&lt;&gt;"",countif('5) Release_Track'!$G:$G,$B122)=0),"NO CATALOG ID MATCH in Release_Track",iserror(vlookup($A122&amp;$B122,'5) Release_Track'!$F:$F&amp;'5) Release_Track'!$G:$G,1,0)),"NO ISRC-CATALOG ID pair MATCH in Release_Track" )</f>
        <v/>
      </c>
      <c r="E122" s="159" t="b">
        <v>0</v>
      </c>
      <c r="F122" s="159" t="b">
        <v>0</v>
      </c>
      <c r="G122" s="159" t="b">
        <v>0</v>
      </c>
      <c r="H122" s="159" t="b">
        <v>0</v>
      </c>
      <c r="I122" s="159" t="b">
        <v>0</v>
      </c>
      <c r="J122" s="159" t="b">
        <v>0</v>
      </c>
      <c r="K122" s="159" t="b">
        <v>0</v>
      </c>
      <c r="L122" s="8" t="b">
        <v>1</v>
      </c>
      <c r="M122" s="20"/>
    </row>
    <row r="123">
      <c r="A123" s="8" t="s">
        <v>944</v>
      </c>
      <c r="B123" s="116"/>
      <c r="C123" s="143" t="str">
        <f t="array" ref="C123">ifs(and(isblank($A123),isblank($B123)),"", not(iserror(vlookup($A123&amp;$B123,'5) Release_Track'!$F:$F&amp;'5) Release_Track'!$G:$G,1,0))),vlookup($A123&amp;$B123,{'5) Release_Track'!$F:$F&amp;'5) Release_Track'!$G:$G,'5) Release_Track'!$H:$H},2,0), or(and(not(isblank($B123)),$B123=$B122,$A123&lt;&gt;$A122),and(not(isblank($A123)),$A123=$A122,$B123&lt;&gt;$B122)),"ID LISTS UNALIGNED",and($A123&lt;&gt;"",countif('5) Release_Track'!$F:$F,$A123)=0),"NO ISRC MATCH in Release_Track",and($B123&lt;&gt;"",countif('5) Release_Track'!$G:$G,$B123)=0),"NO CATALOG ID MATCH in Release_Track",iserror(vlookup($A123&amp;$B123,'5) Release_Track'!$F:$F&amp;'5) Release_Track'!$G:$G,1,0)),"NO ISRC-CATALOG ID pair MATCH in Release_Track" )</f>
        <v>Fast Gang</v>
      </c>
      <c r="D123" s="143" t="str">
        <f t="array" ref="D123">ifs(and(isblank($A123),isblank($B123)),"", not(iserror(vlookup($A123&amp;$B123,'5) Release_Track'!$F:$F&amp;'5) Release_Track'!$G:$G,1,0))),vlookup($A123&amp;$B123,{'5) Release_Track'!$F:$F&amp;'5) Release_Track'!$G:$G,'5) Release_Track'!$I:$I},2,0), or(and(not(isblank($B123)),$B123=$B122,$A123&lt;&gt;$A122),and(not(isblank($A123)),$A123=$A122,$B123&lt;&gt;$B122)),"ID LISTS UNALIGNED",and($A123&lt;&gt;"",countif('5) Release_Track'!$F:$F,$A123)=0),"NO ISRC MATCH in Release_Track",and($B123&lt;&gt;"",countif('5) Release_Track'!$G:$G,$B123)=0),"NO CATALOG ID MATCH in Release_Track",iserror(vlookup($A123&amp;$B123,'5) Release_Track'!$F:$F&amp;'5) Release_Track'!$G:$G,1,0)),"NO ISRC-CATALOG ID pair MATCH in Release_Track" )</f>
        <v/>
      </c>
      <c r="E123" s="159" t="b">
        <v>0</v>
      </c>
      <c r="F123" s="159" t="b">
        <v>0</v>
      </c>
      <c r="G123" s="159" t="b">
        <v>0</v>
      </c>
      <c r="H123" s="159" t="b">
        <v>0</v>
      </c>
      <c r="I123" s="159" t="b">
        <v>0</v>
      </c>
      <c r="J123" s="159" t="b">
        <v>0</v>
      </c>
      <c r="K123" s="159" t="b">
        <v>0</v>
      </c>
      <c r="L123" s="8" t="b">
        <v>1</v>
      </c>
      <c r="M123" s="20"/>
    </row>
    <row r="124">
      <c r="A124" s="8" t="s">
        <v>947</v>
      </c>
      <c r="B124" s="116"/>
      <c r="C124" s="143" t="str">
        <f t="array" ref="C124">ifs(and(isblank($A124),isblank($B124)),"", not(iserror(vlookup($A124&amp;$B124,'5) Release_Track'!$F:$F&amp;'5) Release_Track'!$G:$G,1,0))),vlookup($A124&amp;$B124,{'5) Release_Track'!$F:$F&amp;'5) Release_Track'!$G:$G,'5) Release_Track'!$H:$H},2,0), or(and(not(isblank($B124)),$B124=$B123,$A124&lt;&gt;$A123),and(not(isblank($A124)),$A124=$A123,$B124&lt;&gt;$B123)),"ID LISTS UNALIGNED",and($A124&lt;&gt;"",countif('5) Release_Track'!$F:$F,$A124)=0),"NO ISRC MATCH in Release_Track",and($B124&lt;&gt;"",countif('5) Release_Track'!$G:$G,$B124)=0),"NO CATALOG ID MATCH in Release_Track",iserror(vlookup($A124&amp;$B124,'5) Release_Track'!$F:$F&amp;'5) Release_Track'!$G:$G,1,0)),"NO ISRC-CATALOG ID pair MATCH in Release_Track" )</f>
        <v>Forever Life</v>
      </c>
      <c r="D124" s="143" t="str">
        <f t="array" ref="D124">ifs(and(isblank($A124),isblank($B124)),"", not(iserror(vlookup($A124&amp;$B124,'5) Release_Track'!$F:$F&amp;'5) Release_Track'!$G:$G,1,0))),vlookup($A124&amp;$B124,{'5) Release_Track'!$F:$F&amp;'5) Release_Track'!$G:$G,'5) Release_Track'!$I:$I},2,0), or(and(not(isblank($B124)),$B124=$B123,$A124&lt;&gt;$A123),and(not(isblank($A124)),$A124=$A123,$B124&lt;&gt;$B123)),"ID LISTS UNALIGNED",and($A124&lt;&gt;"",countif('5) Release_Track'!$F:$F,$A124)=0),"NO ISRC MATCH in Release_Track",and($B124&lt;&gt;"",countif('5) Release_Track'!$G:$G,$B124)=0),"NO CATALOG ID MATCH in Release_Track",iserror(vlookup($A124&amp;$B124,'5) Release_Track'!$F:$F&amp;'5) Release_Track'!$G:$G,1,0)),"NO ISRC-CATALOG ID pair MATCH in Release_Track" )</f>
        <v/>
      </c>
      <c r="E124" s="159" t="b">
        <v>0</v>
      </c>
      <c r="F124" s="159" t="b">
        <v>0</v>
      </c>
      <c r="G124" s="159" t="b">
        <v>0</v>
      </c>
      <c r="H124" s="159" t="b">
        <v>0</v>
      </c>
      <c r="I124" s="159" t="b">
        <v>0</v>
      </c>
      <c r="J124" s="159" t="b">
        <v>0</v>
      </c>
      <c r="K124" s="159" t="b">
        <v>0</v>
      </c>
      <c r="L124" s="8" t="b">
        <v>1</v>
      </c>
      <c r="M124" s="20"/>
    </row>
    <row r="125">
      <c r="A125" s="8" t="s">
        <v>950</v>
      </c>
      <c r="B125" s="116"/>
      <c r="C125" s="143" t="str">
        <f t="array" ref="C125">ifs(and(isblank($A125),isblank($B125)),"", not(iserror(vlookup($A125&amp;$B125,'5) Release_Track'!$F:$F&amp;'5) Release_Track'!$G:$G,1,0))),vlookup($A125&amp;$B125,{'5) Release_Track'!$F:$F&amp;'5) Release_Track'!$G:$G,'5) Release_Track'!$H:$H},2,0), or(and(not(isblank($B125)),$B125=$B124,$A125&lt;&gt;$A124),and(not(isblank($A125)),$A125=$A124,$B125&lt;&gt;$B124)),"ID LISTS UNALIGNED",and($A125&lt;&gt;"",countif('5) Release_Track'!$F:$F,$A125)=0),"NO ISRC MATCH in Release_Track",and($B125&lt;&gt;"",countif('5) Release_Track'!$G:$G,$B125)=0),"NO CATALOG ID MATCH in Release_Track",iserror(vlookup($A125&amp;$B125,'5) Release_Track'!$F:$F&amp;'5) Release_Track'!$G:$G,1,0)),"NO ISRC-CATALOG ID pair MATCH in Release_Track" )</f>
        <v>Pentakill</v>
      </c>
      <c r="D125" s="143" t="str">
        <f t="array" ref="D125">ifs(and(isblank($A125),isblank($B125)),"", not(iserror(vlookup($A125&amp;$B125,'5) Release_Track'!$F:$F&amp;'5) Release_Track'!$G:$G,1,0))),vlookup($A125&amp;$B125,{'5) Release_Track'!$F:$F&amp;'5) Release_Track'!$G:$G,'5) Release_Track'!$I:$I},2,0), or(and(not(isblank($B125)),$B125=$B124,$A125&lt;&gt;$A124),and(not(isblank($A125)),$A125=$A124,$B125&lt;&gt;$B124)),"ID LISTS UNALIGNED",and($A125&lt;&gt;"",countif('5) Release_Track'!$F:$F,$A125)=0),"NO ISRC MATCH in Release_Track",and($B125&lt;&gt;"",countif('5) Release_Track'!$G:$G,$B125)=0),"NO CATALOG ID MATCH in Release_Track",iserror(vlookup($A125&amp;$B125,'5) Release_Track'!$F:$F&amp;'5) Release_Track'!$G:$G,1,0)),"NO ISRC-CATALOG ID pair MATCH in Release_Track" )</f>
        <v/>
      </c>
      <c r="E125" s="159" t="b">
        <v>0</v>
      </c>
      <c r="F125" s="159" t="b">
        <v>0</v>
      </c>
      <c r="G125" s="159" t="b">
        <v>0</v>
      </c>
      <c r="H125" s="159" t="b">
        <v>0</v>
      </c>
      <c r="I125" s="159" t="b">
        <v>0</v>
      </c>
      <c r="J125" s="159" t="b">
        <v>0</v>
      </c>
      <c r="K125" s="159" t="b">
        <v>0</v>
      </c>
      <c r="L125" s="8" t="b">
        <v>1</v>
      </c>
      <c r="M125" s="20"/>
    </row>
    <row r="126">
      <c r="A126" s="8" t="s">
        <v>953</v>
      </c>
      <c r="B126" s="116"/>
      <c r="C126" s="143" t="str">
        <f t="array" ref="C126">ifs(and(isblank($A126),isblank($B126)),"", not(iserror(vlookup($A126&amp;$B126,'5) Release_Track'!$F:$F&amp;'5) Release_Track'!$G:$G,1,0))),vlookup($A126&amp;$B126,{'5) Release_Track'!$F:$F&amp;'5) Release_Track'!$G:$G,'5) Release_Track'!$H:$H},2,0), or(and(not(isblank($B126)),$B126=$B125,$A126&lt;&gt;$A125),and(not(isblank($A126)),$A126=$A125,$B126&lt;&gt;$B125)),"ID LISTS UNALIGNED",and($A126&lt;&gt;"",countif('5) Release_Track'!$F:$F,$A126)=0),"NO ISRC MATCH in Release_Track",and($B126&lt;&gt;"",countif('5) Release_Track'!$G:$G,$B126)=0),"NO CATALOG ID MATCH in Release_Track",iserror(vlookup($A126&amp;$B126,'5) Release_Track'!$F:$F&amp;'5) Release_Track'!$G:$G,1,0)),"NO ISRC-CATALOG ID pair MATCH in Release_Track" )</f>
        <v>Groove Street</v>
      </c>
      <c r="D126" s="143" t="str">
        <f t="array" ref="D126">ifs(and(isblank($A126),isblank($B126)),"", not(iserror(vlookup($A126&amp;$B126,'5) Release_Track'!$F:$F&amp;'5) Release_Track'!$G:$G,1,0))),vlookup($A126&amp;$B126,{'5) Release_Track'!$F:$F&amp;'5) Release_Track'!$G:$G,'5) Release_Track'!$I:$I},2,0), or(and(not(isblank($B126)),$B126=$B125,$A126&lt;&gt;$A125),and(not(isblank($A126)),$A126=$A125,$B126&lt;&gt;$B125)),"ID LISTS UNALIGNED",and($A126&lt;&gt;"",countif('5) Release_Track'!$F:$F,$A126)=0),"NO ISRC MATCH in Release_Track",and($B126&lt;&gt;"",countif('5) Release_Track'!$G:$G,$B126)=0),"NO CATALOG ID MATCH in Release_Track",iserror(vlookup($A126&amp;$B126,'5) Release_Track'!$F:$F&amp;'5) Release_Track'!$G:$G,1,0)),"NO ISRC-CATALOG ID pair MATCH in Release_Track" )</f>
        <v/>
      </c>
      <c r="E126" s="159" t="b">
        <v>0</v>
      </c>
      <c r="F126" s="159" t="b">
        <v>0</v>
      </c>
      <c r="G126" s="159" t="b">
        <v>0</v>
      </c>
      <c r="H126" s="159" t="b">
        <v>0</v>
      </c>
      <c r="I126" s="159" t="b">
        <v>0</v>
      </c>
      <c r="J126" s="159" t="b">
        <v>0</v>
      </c>
      <c r="K126" s="159" t="b">
        <v>0</v>
      </c>
      <c r="L126" s="8" t="b">
        <v>1</v>
      </c>
      <c r="M126" s="20"/>
    </row>
    <row r="127">
      <c r="A127" s="8" t="s">
        <v>956</v>
      </c>
      <c r="B127" s="116"/>
      <c r="C127" s="143" t="str">
        <f t="array" ref="C127">ifs(and(isblank($A127),isblank($B127)),"", not(iserror(vlookup($A127&amp;$B127,'5) Release_Track'!$F:$F&amp;'5) Release_Track'!$G:$G,1,0))),vlookup($A127&amp;$B127,{'5) Release_Track'!$F:$F&amp;'5) Release_Track'!$G:$G,'5) Release_Track'!$H:$H},2,0), or(and(not(isblank($B127)),$B127=$B126,$A127&lt;&gt;$A126),and(not(isblank($A127)),$A127=$A126,$B127&lt;&gt;$B126)),"ID LISTS UNALIGNED",and($A127&lt;&gt;"",countif('5) Release_Track'!$F:$F,$A127)=0),"NO ISRC MATCH in Release_Track",and($B127&lt;&gt;"",countif('5) Release_Track'!$G:$G,$B127)=0),"NO CATALOG ID MATCH in Release_Track",iserror(vlookup($A127&amp;$B127,'5) Release_Track'!$F:$F&amp;'5) Release_Track'!$G:$G,1,0)),"NO ISRC-CATALOG ID pair MATCH in Release_Track" )</f>
        <v>Mcflurry</v>
      </c>
      <c r="D127" s="143" t="str">
        <f t="array" ref="D127">ifs(and(isblank($A127),isblank($B127)),"", not(iserror(vlookup($A127&amp;$B127,'5) Release_Track'!$F:$F&amp;'5) Release_Track'!$G:$G,1,0))),vlookup($A127&amp;$B127,{'5) Release_Track'!$F:$F&amp;'5) Release_Track'!$G:$G,'5) Release_Track'!$I:$I},2,0), or(and(not(isblank($B127)),$B127=$B126,$A127&lt;&gt;$A126),and(not(isblank($A127)),$A127=$A126,$B127&lt;&gt;$B126)),"ID LISTS UNALIGNED",and($A127&lt;&gt;"",countif('5) Release_Track'!$F:$F,$A127)=0),"NO ISRC MATCH in Release_Track",and($B127&lt;&gt;"",countif('5) Release_Track'!$G:$G,$B127)=0),"NO CATALOG ID MATCH in Release_Track",iserror(vlookup($A127&amp;$B127,'5) Release_Track'!$F:$F&amp;'5) Release_Track'!$G:$G,1,0)),"NO ISRC-CATALOG ID pair MATCH in Release_Track" )</f>
        <v/>
      </c>
      <c r="E127" s="159" t="b">
        <v>0</v>
      </c>
      <c r="F127" s="159" t="b">
        <v>0</v>
      </c>
      <c r="G127" s="159" t="b">
        <v>0</v>
      </c>
      <c r="H127" s="159" t="b">
        <v>0</v>
      </c>
      <c r="I127" s="159" t="b">
        <v>0</v>
      </c>
      <c r="J127" s="159" t="b">
        <v>0</v>
      </c>
      <c r="K127" s="159" t="b">
        <v>0</v>
      </c>
      <c r="L127" s="8" t="b">
        <v>1</v>
      </c>
      <c r="M127" s="20"/>
    </row>
    <row r="128">
      <c r="A128" s="8" t="s">
        <v>959</v>
      </c>
      <c r="B128" s="116"/>
      <c r="C128" s="143" t="str">
        <f t="array" ref="C128">ifs(and(isblank($A128),isblank($B128)),"", not(iserror(vlookup($A128&amp;$B128,'5) Release_Track'!$F:$F&amp;'5) Release_Track'!$G:$G,1,0))),vlookup($A128&amp;$B128,{'5) Release_Track'!$F:$F&amp;'5) Release_Track'!$G:$G,'5) Release_Track'!$H:$H},2,0), or(and(not(isblank($B128)),$B128=$B127,$A128&lt;&gt;$A127),and(not(isblank($A128)),$A128=$A127,$B128&lt;&gt;$B127)),"ID LISTS UNALIGNED",and($A128&lt;&gt;"",countif('5) Release_Track'!$F:$F,$A128)=0),"NO ISRC MATCH in Release_Track",and($B128&lt;&gt;"",countif('5) Release_Track'!$G:$G,$B128)=0),"NO CATALOG ID MATCH in Release_Track",iserror(vlookup($A128&amp;$B128,'5) Release_Track'!$F:$F&amp;'5) Release_Track'!$G:$G,1,0)),"NO ISRC-CATALOG ID pair MATCH in Release_Track" )</f>
        <v>Facetime</v>
      </c>
      <c r="D128" s="143" t="str">
        <f t="array" ref="D128">ifs(and(isblank($A128),isblank($B128)),"", not(iserror(vlookup($A128&amp;$B128,'5) Release_Track'!$F:$F&amp;'5) Release_Track'!$G:$G,1,0))),vlookup($A128&amp;$B128,{'5) Release_Track'!$F:$F&amp;'5) Release_Track'!$G:$G,'5) Release_Track'!$I:$I},2,0), or(and(not(isblank($B128)),$B128=$B127,$A128&lt;&gt;$A127),and(not(isblank($A128)),$A128=$A127,$B128&lt;&gt;$B127)),"ID LISTS UNALIGNED",and($A128&lt;&gt;"",countif('5) Release_Track'!$F:$F,$A128)=0),"NO ISRC MATCH in Release_Track",and($B128&lt;&gt;"",countif('5) Release_Track'!$G:$G,$B128)=0),"NO CATALOG ID MATCH in Release_Track",iserror(vlookup($A128&amp;$B128,'5) Release_Track'!$F:$F&amp;'5) Release_Track'!$G:$G,1,0)),"NO ISRC-CATALOG ID pair MATCH in Release_Track" )</f>
        <v/>
      </c>
      <c r="E128" s="159" t="b">
        <v>0</v>
      </c>
      <c r="F128" s="159" t="b">
        <v>0</v>
      </c>
      <c r="G128" s="159" t="b">
        <v>0</v>
      </c>
      <c r="H128" s="159" t="b">
        <v>0</v>
      </c>
      <c r="I128" s="159" t="b">
        <v>0</v>
      </c>
      <c r="J128" s="159" t="b">
        <v>0</v>
      </c>
      <c r="K128" s="159" t="b">
        <v>0</v>
      </c>
      <c r="L128" s="8" t="b">
        <v>1</v>
      </c>
      <c r="M128" s="20"/>
    </row>
    <row r="129">
      <c r="A129" s="8" t="s">
        <v>962</v>
      </c>
      <c r="B129" s="116"/>
      <c r="C129" s="143" t="str">
        <f t="array" ref="C129">ifs(and(isblank($A129),isblank($B129)),"", not(iserror(vlookup($A129&amp;$B129,'5) Release_Track'!$F:$F&amp;'5) Release_Track'!$G:$G,1,0))),vlookup($A129&amp;$B129,{'5) Release_Track'!$F:$F&amp;'5) Release_Track'!$G:$G,'5) Release_Track'!$H:$H},2,0), or(and(not(isblank($B129)),$B129=$B128,$A129&lt;&gt;$A128),and(not(isblank($A129)),$A129=$A128,$B129&lt;&gt;$B128)),"ID LISTS UNALIGNED",and($A129&lt;&gt;"",countif('5) Release_Track'!$F:$F,$A129)=0),"NO ISRC MATCH in Release_Track",and($B129&lt;&gt;"",countif('5) Release_Track'!$G:$G,$B129)=0),"NO CATALOG ID MATCH in Release_Track",iserror(vlookup($A129&amp;$B129,'5) Release_Track'!$F:$F&amp;'5) Release_Track'!$G:$G,1,0)),"NO ISRC-CATALOG ID pair MATCH in Release_Track" )</f>
        <v>Gravidade Luar</v>
      </c>
      <c r="D129" s="143" t="str">
        <f t="array" ref="D129">ifs(and(isblank($A129),isblank($B129)),"", not(iserror(vlookup($A129&amp;$B129,'5) Release_Track'!$F:$F&amp;'5) Release_Track'!$G:$G,1,0))),vlookup($A129&amp;$B129,{'5) Release_Track'!$F:$F&amp;'5) Release_Track'!$G:$G,'5) Release_Track'!$I:$I},2,0), or(and(not(isblank($B129)),$B129=$B128,$A129&lt;&gt;$A128),and(not(isblank($A129)),$A129=$A128,$B129&lt;&gt;$B128)),"ID LISTS UNALIGNED",and($A129&lt;&gt;"",countif('5) Release_Track'!$F:$F,$A129)=0),"NO ISRC MATCH in Release_Track",and($B129&lt;&gt;"",countif('5) Release_Track'!$G:$G,$B129)=0),"NO CATALOG ID MATCH in Release_Track",iserror(vlookup($A129&amp;$B129,'5) Release_Track'!$F:$F&amp;'5) Release_Track'!$G:$G,1,0)),"NO ISRC-CATALOG ID pair MATCH in Release_Track" )</f>
        <v/>
      </c>
      <c r="E129" s="159" t="b">
        <v>0</v>
      </c>
      <c r="F129" s="159" t="b">
        <v>0</v>
      </c>
      <c r="G129" s="159" t="b">
        <v>0</v>
      </c>
      <c r="H129" s="159" t="b">
        <v>0</v>
      </c>
      <c r="I129" s="159" t="b">
        <v>0</v>
      </c>
      <c r="J129" s="159" t="b">
        <v>0</v>
      </c>
      <c r="K129" s="159" t="b">
        <v>0</v>
      </c>
      <c r="L129" s="8" t="b">
        <v>1</v>
      </c>
      <c r="M129" s="20"/>
    </row>
    <row r="130">
      <c r="A130" s="8" t="s">
        <v>964</v>
      </c>
      <c r="B130" s="116"/>
      <c r="C130" s="143" t="str">
        <f t="array" ref="C130">ifs(and(isblank($A130),isblank($B130)),"", not(iserror(vlookup($A130&amp;$B130,'5) Release_Track'!$F:$F&amp;'5) Release_Track'!$G:$G,1,0))),vlookup($A130&amp;$B130,{'5) Release_Track'!$F:$F&amp;'5) Release_Track'!$G:$G,'5) Release_Track'!$H:$H},2,0), or(and(not(isblank($B130)),$B130=$B129,$A130&lt;&gt;$A129),and(not(isblank($A130)),$A130=$A129,$B130&lt;&gt;$B129)),"ID LISTS UNALIGNED",and($A130&lt;&gt;"",countif('5) Release_Track'!$F:$F,$A130)=0),"NO ISRC MATCH in Release_Track",and($B130&lt;&gt;"",countif('5) Release_Track'!$G:$G,$B130)=0),"NO CATALOG ID MATCH in Release_Track",iserror(vlookup($A130&amp;$B130,'5) Release_Track'!$F:$F&amp;'5) Release_Track'!$G:$G,1,0)),"NO ISRC-CATALOG ID pair MATCH in Release_Track" )</f>
        <v>Sonic: Eu Sou um Deus</v>
      </c>
      <c r="D130" s="143" t="str">
        <f t="array" ref="D130">ifs(and(isblank($A130),isblank($B130)),"", not(iserror(vlookup($A130&amp;$B130,'5) Release_Track'!$F:$F&amp;'5) Release_Track'!$G:$G,1,0))),vlookup($A130&amp;$B130,{'5) Release_Track'!$F:$F&amp;'5) Release_Track'!$G:$G,'5) Release_Track'!$I:$I},2,0), or(and(not(isblank($B130)),$B130=$B129,$A130&lt;&gt;$A129),and(not(isblank($A130)),$A130=$A129,$B130&lt;&gt;$B129)),"ID LISTS UNALIGNED",and($A130&lt;&gt;"",countif('5) Release_Track'!$F:$F,$A130)=0),"NO ISRC MATCH in Release_Track",and($B130&lt;&gt;"",countif('5) Release_Track'!$G:$G,$B130)=0),"NO CATALOG ID MATCH in Release_Track",iserror(vlookup($A130&amp;$B130,'5) Release_Track'!$F:$F&amp;'5) Release_Track'!$G:$G,1,0)),"NO ISRC-CATALOG ID pair MATCH in Release_Track" )</f>
        <v/>
      </c>
      <c r="E130" s="159" t="b">
        <v>0</v>
      </c>
      <c r="F130" s="159" t="b">
        <v>0</v>
      </c>
      <c r="G130" s="159" t="b">
        <v>0</v>
      </c>
      <c r="H130" s="159" t="b">
        <v>0</v>
      </c>
      <c r="I130" s="159" t="b">
        <v>0</v>
      </c>
      <c r="J130" s="159" t="b">
        <v>0</v>
      </c>
      <c r="K130" s="159" t="b">
        <v>0</v>
      </c>
      <c r="L130" s="8" t="b">
        <v>1</v>
      </c>
      <c r="M130" s="20"/>
    </row>
    <row r="131">
      <c r="A131" s="8" t="s">
        <v>966</v>
      </c>
      <c r="B131" s="116"/>
      <c r="C131" s="143" t="str">
        <f t="array" ref="C131">ifs(and(isblank($A131),isblank($B131)),"", not(iserror(vlookup($A131&amp;$B131,'5) Release_Track'!$F:$F&amp;'5) Release_Track'!$G:$G,1,0))),vlookup($A131&amp;$B131,{'5) Release_Track'!$F:$F&amp;'5) Release_Track'!$G:$G,'5) Release_Track'!$H:$H},2,0), or(and(not(isblank($B131)),$B131=$B130,$A131&lt;&gt;$A130),and(not(isblank($A131)),$A131=$A130,$B131&lt;&gt;$B130)),"ID LISTS UNALIGNED",and($A131&lt;&gt;"",countif('5) Release_Track'!$F:$F,$A131)=0),"NO ISRC MATCH in Release_Track",and($B131&lt;&gt;"",countif('5) Release_Track'!$G:$G,$B131)=0),"NO CATALOG ID MATCH in Release_Track",iserror(vlookup($A131&amp;$B131,'5) Release_Track'!$F:$F&amp;'5) Release_Track'!$G:$G,1,0)),"NO ISRC-CATALOG ID pair MATCH in Release_Track" )</f>
        <v>Kratos e Leônidas: Ira de Esparta</v>
      </c>
      <c r="D131" s="143" t="str">
        <f t="array" ref="D131">ifs(and(isblank($A131),isblank($B131)),"", not(iserror(vlookup($A131&amp;$B131,'5) Release_Track'!$F:$F&amp;'5) Release_Track'!$G:$G,1,0))),vlookup($A131&amp;$B131,{'5) Release_Track'!$F:$F&amp;'5) Release_Track'!$G:$G,'5) Release_Track'!$I:$I},2,0), or(and(not(isblank($B131)),$B131=$B130,$A131&lt;&gt;$A130),and(not(isblank($A131)),$A131=$A130,$B131&lt;&gt;$B130)),"ID LISTS UNALIGNED",and($A131&lt;&gt;"",countif('5) Release_Track'!$F:$F,$A131)=0),"NO ISRC MATCH in Release_Track",and($B131&lt;&gt;"",countif('5) Release_Track'!$G:$G,$B131)=0),"NO CATALOG ID MATCH in Release_Track",iserror(vlookup($A131&amp;$B131,'5) Release_Track'!$F:$F&amp;'5) Release_Track'!$G:$G,1,0)),"NO ISRC-CATALOG ID pair MATCH in Release_Track" )</f>
        <v/>
      </c>
      <c r="E131" s="159" t="b">
        <v>0</v>
      </c>
      <c r="F131" s="159" t="b">
        <v>0</v>
      </c>
      <c r="G131" s="159" t="b">
        <v>0</v>
      </c>
      <c r="H131" s="159" t="b">
        <v>0</v>
      </c>
      <c r="I131" s="159" t="b">
        <v>0</v>
      </c>
      <c r="J131" s="159" t="b">
        <v>0</v>
      </c>
      <c r="K131" s="159" t="b">
        <v>0</v>
      </c>
      <c r="L131" s="8" t="b">
        <v>1</v>
      </c>
      <c r="M131" s="20"/>
    </row>
    <row r="132">
      <c r="A132" s="8" t="s">
        <v>968</v>
      </c>
      <c r="B132" s="116"/>
      <c r="C132" s="143" t="str">
        <f t="array" ref="C132">ifs(and(isblank($A132),isblank($B132)),"", not(iserror(vlookup($A132&amp;$B132,'5) Release_Track'!$F:$F&amp;'5) Release_Track'!$G:$G,1,0))),vlookup($A132&amp;$B132,{'5) Release_Track'!$F:$F&amp;'5) Release_Track'!$G:$G,'5) Release_Track'!$H:$H},2,0), or(and(not(isblank($B132)),$B132=$B131,$A132&lt;&gt;$A131),and(not(isblank($A132)),$A132=$A131,$B132&lt;&gt;$B131)),"ID LISTS UNALIGNED",and($A132&lt;&gt;"",countif('5) Release_Track'!$F:$F,$A132)=0),"NO ISRC MATCH in Release_Track",and($B132&lt;&gt;"",countif('5) Release_Track'!$G:$G,$B132)=0),"NO CATALOG ID MATCH in Release_Track",iserror(vlookup($A132&amp;$B132,'5) Release_Track'!$F:$F&amp;'5) Release_Track'!$G:$G,1,0)),"NO ISRC-CATALOG ID pair MATCH in Release_Track" )</f>
        <v>Da Folha</v>
      </c>
      <c r="D132" s="143" t="str">
        <f t="array" ref="D132">ifs(and(isblank($A132),isblank($B132)),"", not(iserror(vlookup($A132&amp;$B132,'5) Release_Track'!$F:$F&amp;'5) Release_Track'!$G:$G,1,0))),vlookup($A132&amp;$B132,{'5) Release_Track'!$F:$F&amp;'5) Release_Track'!$G:$G,'5) Release_Track'!$I:$I},2,0), or(and(not(isblank($B132)),$B132=$B131,$A132&lt;&gt;$A131),and(not(isblank($A132)),$A132=$A131,$B132&lt;&gt;$B131)),"ID LISTS UNALIGNED",and($A132&lt;&gt;"",countif('5) Release_Track'!$F:$F,$A132)=0),"NO ISRC MATCH in Release_Track",and($B132&lt;&gt;"",countif('5) Release_Track'!$G:$G,$B132)=0),"NO CATALOG ID MATCH in Release_Track",iserror(vlookup($A132&amp;$B132,'5) Release_Track'!$F:$F&amp;'5) Release_Track'!$G:$G,1,0)),"NO ISRC-CATALOG ID pair MATCH in Release_Track" )</f>
        <v/>
      </c>
      <c r="E132" s="159" t="b">
        <v>0</v>
      </c>
      <c r="F132" s="159" t="b">
        <v>0</v>
      </c>
      <c r="G132" s="159" t="b">
        <v>0</v>
      </c>
      <c r="H132" s="159" t="b">
        <v>0</v>
      </c>
      <c r="I132" s="159" t="b">
        <v>0</v>
      </c>
      <c r="J132" s="159" t="b">
        <v>0</v>
      </c>
      <c r="K132" s="159" t="b">
        <v>0</v>
      </c>
      <c r="L132" s="8" t="b">
        <v>1</v>
      </c>
      <c r="M132" s="20"/>
    </row>
    <row r="133">
      <c r="A133" s="8" t="s">
        <v>970</v>
      </c>
      <c r="B133" s="116"/>
      <c r="C133" s="143" t="str">
        <f t="array" ref="C133">ifs(and(isblank($A133),isblank($B133)),"", not(iserror(vlookup($A133&amp;$B133,'5) Release_Track'!$F:$F&amp;'5) Release_Track'!$G:$G,1,0))),vlookup($A133&amp;$B133,{'5) Release_Track'!$F:$F&amp;'5) Release_Track'!$G:$G,'5) Release_Track'!$H:$H},2,0), or(and(not(isblank($B133)),$B133=$B132,$A133&lt;&gt;$A132),and(not(isblank($A133)),$A133=$A132,$B133&lt;&gt;$B132)),"ID LISTS UNALIGNED",and($A133&lt;&gt;"",countif('5) Release_Track'!$F:$F,$A133)=0),"NO ISRC MATCH in Release_Track",and($B133&lt;&gt;"",countif('5) Release_Track'!$G:$G,$B133)=0),"NO CATALOG ID MATCH in Release_Track",iserror(vlookup($A133&amp;$B133,'5) Release_Track'!$F:$F&amp;'5) Release_Track'!$G:$G,1,0)),"NO ISRC-CATALOG ID pair MATCH in Release_Track" )</f>
        <v>Guy: A Besta Vermelha 2</v>
      </c>
      <c r="D133" s="143" t="str">
        <f t="array" ref="D133">ifs(and(isblank($A133),isblank($B133)),"", not(iserror(vlookup($A133&amp;$B133,'5) Release_Track'!$F:$F&amp;'5) Release_Track'!$G:$G,1,0))),vlookup($A133&amp;$B133,{'5) Release_Track'!$F:$F&amp;'5) Release_Track'!$G:$G,'5) Release_Track'!$I:$I},2,0), or(and(not(isblank($B133)),$B133=$B132,$A133&lt;&gt;$A132),and(not(isblank($A133)),$A133=$A132,$B133&lt;&gt;$B132)),"ID LISTS UNALIGNED",and($A133&lt;&gt;"",countif('5) Release_Track'!$F:$F,$A133)=0),"NO ISRC MATCH in Release_Track",and($B133&lt;&gt;"",countif('5) Release_Track'!$G:$G,$B133)=0),"NO CATALOG ID MATCH in Release_Track",iserror(vlookup($A133&amp;$B133,'5) Release_Track'!$F:$F&amp;'5) Release_Track'!$G:$G,1,0)),"NO ISRC-CATALOG ID pair MATCH in Release_Track" )</f>
        <v/>
      </c>
      <c r="E133" s="159" t="b">
        <v>0</v>
      </c>
      <c r="F133" s="159" t="b">
        <v>0</v>
      </c>
      <c r="G133" s="159" t="b">
        <v>0</v>
      </c>
      <c r="H133" s="159" t="b">
        <v>0</v>
      </c>
      <c r="I133" s="159" t="b">
        <v>0</v>
      </c>
      <c r="J133" s="159" t="b">
        <v>0</v>
      </c>
      <c r="K133" s="159" t="b">
        <v>0</v>
      </c>
      <c r="L133" s="8" t="b">
        <v>1</v>
      </c>
      <c r="M133" s="20"/>
    </row>
    <row r="134">
      <c r="A134" s="8" t="s">
        <v>972</v>
      </c>
      <c r="B134" s="116"/>
      <c r="C134" s="143" t="str">
        <f t="array" ref="C134">ifs(and(isblank($A134),isblank($B134)),"", not(iserror(vlookup($A134&amp;$B134,'5) Release_Track'!$F:$F&amp;'5) Release_Track'!$G:$G,1,0))),vlookup($A134&amp;$B134,{'5) Release_Track'!$F:$F&amp;'5) Release_Track'!$G:$G,'5) Release_Track'!$H:$H},2,0), or(and(not(isblank($B134)),$B134=$B133,$A134&lt;&gt;$A133),and(not(isblank($A134)),$A134=$A133,$B134&lt;&gt;$B133)),"ID LISTS UNALIGNED",and($A134&lt;&gt;"",countif('5) Release_Track'!$F:$F,$A134)=0),"NO ISRC MATCH in Release_Track",and($B134&lt;&gt;"",countif('5) Release_Track'!$G:$G,$B134)=0),"NO CATALOG ID MATCH in Release_Track",iserror(vlookup($A134&amp;$B134,'5) Release_Track'!$F:$F&amp;'5) Release_Track'!$G:$G,1,0)),"NO ISRC-CATALOG ID pair MATCH in Release_Track" )</f>
        <v>Tempestade Sombria</v>
      </c>
      <c r="D134" s="143" t="str">
        <f t="array" ref="D134">ifs(and(isblank($A134),isblank($B134)),"", not(iserror(vlookup($A134&amp;$B134,'5) Release_Track'!$F:$F&amp;'5) Release_Track'!$G:$G,1,0))),vlookup($A134&amp;$B134,{'5) Release_Track'!$F:$F&amp;'5) Release_Track'!$G:$G,'5) Release_Track'!$I:$I},2,0), or(and(not(isblank($B134)),$B134=$B133,$A134&lt;&gt;$A133),and(not(isblank($A134)),$A134=$A133,$B134&lt;&gt;$B133)),"ID LISTS UNALIGNED",and($A134&lt;&gt;"",countif('5) Release_Track'!$F:$F,$A134)=0),"NO ISRC MATCH in Release_Track",and($B134&lt;&gt;"",countif('5) Release_Track'!$G:$G,$B134)=0),"NO CATALOG ID MATCH in Release_Track",iserror(vlookup($A134&amp;$B134,'5) Release_Track'!$F:$F&amp;'5) Release_Track'!$G:$G,1,0)),"NO ISRC-CATALOG ID pair MATCH in Release_Track" )</f>
        <v/>
      </c>
      <c r="E134" s="159" t="b">
        <v>0</v>
      </c>
      <c r="F134" s="159" t="b">
        <v>0</v>
      </c>
      <c r="G134" s="159" t="b">
        <v>0</v>
      </c>
      <c r="H134" s="159" t="b">
        <v>0</v>
      </c>
      <c r="I134" s="159" t="b">
        <v>0</v>
      </c>
      <c r="J134" s="159" t="b">
        <v>0</v>
      </c>
      <c r="K134" s="159" t="b">
        <v>0</v>
      </c>
      <c r="L134" s="8" t="b">
        <v>1</v>
      </c>
      <c r="M134" s="20"/>
    </row>
    <row r="135">
      <c r="A135" s="8" t="s">
        <v>974</v>
      </c>
      <c r="B135" s="116"/>
      <c r="C135" s="143" t="str">
        <f t="array" ref="C135">ifs(and(isblank($A135),isblank($B135)),"", not(iserror(vlookup($A135&amp;$B135,'5) Release_Track'!$F:$F&amp;'5) Release_Track'!$G:$G,1,0))),vlookup($A135&amp;$B135,{'5) Release_Track'!$F:$F&amp;'5) Release_Track'!$G:$G,'5) Release_Track'!$H:$H},2,0), or(and(not(isblank($B135)),$B135=$B134,$A135&lt;&gt;$A134),and(not(isblank($A135)),$A135=$A134,$B135&lt;&gt;$B134)),"ID LISTS UNALIGNED",and($A135&lt;&gt;"",countif('5) Release_Track'!$F:$F,$A135)=0),"NO ISRC MATCH in Release_Track",and($B135&lt;&gt;"",countif('5) Release_Track'!$G:$G,$B135)=0),"NO CATALOG ID MATCH in Release_Track",iserror(vlookup($A135&amp;$B135,'5) Release_Track'!$F:$F&amp;'5) Release_Track'!$G:$G,1,0)),"NO ISRC-CATALOG ID pair MATCH in Release_Track" )</f>
        <v>Hajime: Volts</v>
      </c>
      <c r="D135" s="143" t="str">
        <f t="array" ref="D135">ifs(and(isblank($A135),isblank($B135)),"", not(iserror(vlookup($A135&amp;$B135,'5) Release_Track'!$F:$F&amp;'5) Release_Track'!$G:$G,1,0))),vlookup($A135&amp;$B135,{'5) Release_Track'!$F:$F&amp;'5) Release_Track'!$G:$G,'5) Release_Track'!$I:$I},2,0), or(and(not(isblank($B135)),$B135=$B134,$A135&lt;&gt;$A134),and(not(isblank($A135)),$A135=$A134,$B135&lt;&gt;$B134)),"ID LISTS UNALIGNED",and($A135&lt;&gt;"",countif('5) Release_Track'!$F:$F,$A135)=0),"NO ISRC MATCH in Release_Track",and($B135&lt;&gt;"",countif('5) Release_Track'!$G:$G,$B135)=0),"NO CATALOG ID MATCH in Release_Track",iserror(vlookup($A135&amp;$B135,'5) Release_Track'!$F:$F&amp;'5) Release_Track'!$G:$G,1,0)),"NO ISRC-CATALOG ID pair MATCH in Release_Track" )</f>
        <v/>
      </c>
      <c r="E135" s="159" t="b">
        <v>0</v>
      </c>
      <c r="F135" s="159" t="b">
        <v>0</v>
      </c>
      <c r="G135" s="159" t="b">
        <v>0</v>
      </c>
      <c r="H135" s="159" t="b">
        <v>0</v>
      </c>
      <c r="I135" s="159" t="b">
        <v>0</v>
      </c>
      <c r="J135" s="159" t="b">
        <v>0</v>
      </c>
      <c r="K135" s="159" t="b">
        <v>0</v>
      </c>
      <c r="L135" s="8" t="b">
        <v>1</v>
      </c>
      <c r="M135" s="20"/>
    </row>
    <row r="136">
      <c r="A136" s="8" t="s">
        <v>976</v>
      </c>
      <c r="B136" s="116"/>
      <c r="C136" s="143" t="str">
        <f t="array" ref="C136">ifs(and(isblank($A136),isblank($B136)),"", not(iserror(vlookup($A136&amp;$B136,'5) Release_Track'!$F:$F&amp;'5) Release_Track'!$G:$G,1,0))),vlookup($A136&amp;$B136,{'5) Release_Track'!$F:$F&amp;'5) Release_Track'!$G:$G,'5) Release_Track'!$H:$H},2,0), or(and(not(isblank($B136)),$B136=$B135,$A136&lt;&gt;$A135),and(not(isblank($A136)),$A136=$A135,$B136&lt;&gt;$B135)),"ID LISTS UNALIGNED",and($A136&lt;&gt;"",countif('5) Release_Track'!$F:$F,$A136)=0),"NO ISRC MATCH in Release_Track",and($B136&lt;&gt;"",countif('5) Release_Track'!$G:$G,$B136)=0),"NO CATALOG ID MATCH in Release_Track",iserror(vlookup($A136&amp;$B136,'5) Release_Track'!$F:$F&amp;'5) Release_Track'!$G:$G,1,0)),"NO ISRC-CATALOG ID pair MATCH in Release_Track" )</f>
        <v>Jesus: Luz da Humanidade</v>
      </c>
      <c r="D136" s="143" t="str">
        <f t="array" ref="D136">ifs(and(isblank($A136),isblank($B136)),"", not(iserror(vlookup($A136&amp;$B136,'5) Release_Track'!$F:$F&amp;'5) Release_Track'!$G:$G,1,0))),vlookup($A136&amp;$B136,{'5) Release_Track'!$F:$F&amp;'5) Release_Track'!$G:$G,'5) Release_Track'!$I:$I},2,0), or(and(not(isblank($B136)),$B136=$B135,$A136&lt;&gt;$A135),and(not(isblank($A136)),$A136=$A135,$B136&lt;&gt;$B135)),"ID LISTS UNALIGNED",and($A136&lt;&gt;"",countif('5) Release_Track'!$F:$F,$A136)=0),"NO ISRC MATCH in Release_Track",and($B136&lt;&gt;"",countif('5) Release_Track'!$G:$G,$B136)=0),"NO CATALOG ID MATCH in Release_Track",iserror(vlookup($A136&amp;$B136,'5) Release_Track'!$F:$F&amp;'5) Release_Track'!$G:$G,1,0)),"NO ISRC-CATALOG ID pair MATCH in Release_Track" )</f>
        <v/>
      </c>
      <c r="E136" s="159" t="b">
        <v>0</v>
      </c>
      <c r="F136" s="159" t="b">
        <v>0</v>
      </c>
      <c r="G136" s="159" t="b">
        <v>0</v>
      </c>
      <c r="H136" s="159" t="b">
        <v>0</v>
      </c>
      <c r="I136" s="159" t="b">
        <v>0</v>
      </c>
      <c r="J136" s="159" t="b">
        <v>0</v>
      </c>
      <c r="K136" s="159" t="b">
        <v>0</v>
      </c>
      <c r="L136" s="8" t="b">
        <v>1</v>
      </c>
      <c r="M136" s="20"/>
    </row>
    <row r="137">
      <c r="A137" s="8" t="s">
        <v>978</v>
      </c>
      <c r="B137" s="116"/>
      <c r="C137" s="143" t="str">
        <f t="array" ref="C137">ifs(and(isblank($A137),isblank($B137)),"", not(iserror(vlookup($A137&amp;$B137,'5) Release_Track'!$F:$F&amp;'5) Release_Track'!$G:$G,1,0))),vlookup($A137&amp;$B137,{'5) Release_Track'!$F:$F&amp;'5) Release_Track'!$G:$G,'5) Release_Track'!$H:$H},2,0), or(and(not(isblank($B137)),$B137=$B136,$A137&lt;&gt;$A136),and(not(isblank($A137)),$A137=$A136,$B137&lt;&gt;$B136)),"ID LISTS UNALIGNED",and($A137&lt;&gt;"",countif('5) Release_Track'!$F:$F,$A137)=0),"NO ISRC MATCH in Release_Track",and($B137&lt;&gt;"",countif('5) Release_Track'!$G:$G,$B137)=0),"NO CATALOG ID MATCH in Release_Track",iserror(vlookup($A137&amp;$B137,'5) Release_Track'!$F:$F&amp;'5) Release_Track'!$G:$G,1,0)),"NO ISRC-CATALOG ID pair MATCH in Release_Track" )</f>
        <v>Pickle - Demônio Selvagem</v>
      </c>
      <c r="D137" s="143" t="str">
        <f t="array" ref="D137">ifs(and(isblank($A137),isblank($B137)),"", not(iserror(vlookup($A137&amp;$B137,'5) Release_Track'!$F:$F&amp;'5) Release_Track'!$G:$G,1,0))),vlookup($A137&amp;$B137,{'5) Release_Track'!$F:$F&amp;'5) Release_Track'!$G:$G,'5) Release_Track'!$I:$I},2,0), or(and(not(isblank($B137)),$B137=$B136,$A137&lt;&gt;$A136),and(not(isblank($A137)),$A137=$A136,$B137&lt;&gt;$B136)),"ID LISTS UNALIGNED",and($A137&lt;&gt;"",countif('5) Release_Track'!$F:$F,$A137)=0),"NO ISRC MATCH in Release_Track",and($B137&lt;&gt;"",countif('5) Release_Track'!$G:$G,$B137)=0),"NO CATALOG ID MATCH in Release_Track",iserror(vlookup($A137&amp;$B137,'5) Release_Track'!$F:$F&amp;'5) Release_Track'!$G:$G,1,0)),"NO ISRC-CATALOG ID pair MATCH in Release_Track" )</f>
        <v/>
      </c>
      <c r="E137" s="159" t="b">
        <v>0</v>
      </c>
      <c r="F137" s="159" t="b">
        <v>0</v>
      </c>
      <c r="G137" s="159" t="b">
        <v>0</v>
      </c>
      <c r="H137" s="159" t="b">
        <v>0</v>
      </c>
      <c r="I137" s="159" t="b">
        <v>0</v>
      </c>
      <c r="J137" s="159" t="b">
        <v>0</v>
      </c>
      <c r="K137" s="159" t="b">
        <v>0</v>
      </c>
      <c r="L137" s="8" t="b">
        <v>1</v>
      </c>
      <c r="M137" s="20"/>
    </row>
    <row r="138">
      <c r="A138" s="8" t="s">
        <v>980</v>
      </c>
      <c r="B138" s="116"/>
      <c r="C138" s="143" t="str">
        <f t="array" ref="C138">ifs(and(isblank($A138),isblank($B138)),"", not(iserror(vlookup($A138&amp;$B138,'5) Release_Track'!$F:$F&amp;'5) Release_Track'!$G:$G,1,0))),vlookup($A138&amp;$B138,{'5) Release_Track'!$F:$F&amp;'5) Release_Track'!$G:$G,'5) Release_Track'!$H:$H},2,0), or(and(not(isblank($B138)),$B138=$B137,$A138&lt;&gt;$A137),and(not(isblank($A138)),$A138=$A137,$B138&lt;&gt;$B137)),"ID LISTS UNALIGNED",and($A138&lt;&gt;"",countif('5) Release_Track'!$F:$F,$A138)=0),"NO ISRC MATCH in Release_Track",and($B138&lt;&gt;"",countif('5) Release_Track'!$G:$G,$B138)=0),"NO CATALOG ID MATCH in Release_Track",iserror(vlookup($A138&amp;$B138,'5) Release_Track'!$F:$F&amp;'5) Release_Track'!$G:$G,1,0)),"NO ISRC-CATALOG ID pair MATCH in Release_Track" )</f>
        <v>Pomnie: Sanidade Mental</v>
      </c>
      <c r="D138" s="143" t="str">
        <f t="array" ref="D138">ifs(and(isblank($A138),isblank($B138)),"", not(iserror(vlookup($A138&amp;$B138,'5) Release_Track'!$F:$F&amp;'5) Release_Track'!$G:$G,1,0))),vlookup($A138&amp;$B138,{'5) Release_Track'!$F:$F&amp;'5) Release_Track'!$G:$G,'5) Release_Track'!$I:$I},2,0), or(and(not(isblank($B138)),$B138=$B137,$A138&lt;&gt;$A137),and(not(isblank($A138)),$A138=$A137,$B138&lt;&gt;$B137)),"ID LISTS UNALIGNED",and($A138&lt;&gt;"",countif('5) Release_Track'!$F:$F,$A138)=0),"NO ISRC MATCH in Release_Track",and($B138&lt;&gt;"",countif('5) Release_Track'!$G:$G,$B138)=0),"NO CATALOG ID MATCH in Release_Track",iserror(vlookup($A138&amp;$B138,'5) Release_Track'!$F:$F&amp;'5) Release_Track'!$G:$G,1,0)),"NO ISRC-CATALOG ID pair MATCH in Release_Track" )</f>
        <v/>
      </c>
      <c r="E138" s="159" t="b">
        <v>0</v>
      </c>
      <c r="F138" s="159" t="b">
        <v>0</v>
      </c>
      <c r="G138" s="159" t="b">
        <v>0</v>
      </c>
      <c r="H138" s="159" t="b">
        <v>0</v>
      </c>
      <c r="I138" s="159" t="b">
        <v>0</v>
      </c>
      <c r="J138" s="159" t="b">
        <v>0</v>
      </c>
      <c r="K138" s="159" t="b">
        <v>0</v>
      </c>
      <c r="L138" s="8" t="b">
        <v>1</v>
      </c>
      <c r="M138" s="20"/>
    </row>
    <row r="139">
      <c r="A139" s="8" t="s">
        <v>982</v>
      </c>
      <c r="B139" s="116"/>
      <c r="C139" s="143" t="str">
        <f t="array" ref="C139">ifs(and(isblank($A139),isblank($B139)),"", not(iserror(vlookup($A139&amp;$B139,'5) Release_Track'!$F:$F&amp;'5) Release_Track'!$G:$G,1,0))),vlookup($A139&amp;$B139,{'5) Release_Track'!$F:$F&amp;'5) Release_Track'!$G:$G,'5) Release_Track'!$H:$H},2,0), or(and(not(isblank($B139)),$B139=$B138,$A139&lt;&gt;$A138),and(not(isblank($A139)),$A139=$A138,$B139&lt;&gt;$B138)),"ID LISTS UNALIGNED",and($A139&lt;&gt;"",countif('5) Release_Track'!$F:$F,$A139)=0),"NO ISRC MATCH in Release_Track",and($B139&lt;&gt;"",countif('5) Release_Track'!$G:$G,$B139)=0),"NO CATALOG ID MATCH in Release_Track",iserror(vlookup($A139&amp;$B139,'5) Release_Track'!$F:$F&amp;'5) Release_Track'!$G:$G,1,0)),"NO ISRC-CATALOG ID pair MATCH in Release_Track" )</f>
        <v>Moisés: Quando o Mar Se Abrir</v>
      </c>
      <c r="D139" s="143" t="str">
        <f t="array" ref="D139">ifs(and(isblank($A139),isblank($B139)),"", not(iserror(vlookup($A139&amp;$B139,'5) Release_Track'!$F:$F&amp;'5) Release_Track'!$G:$G,1,0))),vlookup($A139&amp;$B139,{'5) Release_Track'!$F:$F&amp;'5) Release_Track'!$G:$G,'5) Release_Track'!$I:$I},2,0), or(and(not(isblank($B139)),$B139=$B138,$A139&lt;&gt;$A138),and(not(isblank($A139)),$A139=$A138,$B139&lt;&gt;$B138)),"ID LISTS UNALIGNED",and($A139&lt;&gt;"",countif('5) Release_Track'!$F:$F,$A139)=0),"NO ISRC MATCH in Release_Track",and($B139&lt;&gt;"",countif('5) Release_Track'!$G:$G,$B139)=0),"NO CATALOG ID MATCH in Release_Track",iserror(vlookup($A139&amp;$B139,'5) Release_Track'!$F:$F&amp;'5) Release_Track'!$G:$G,1,0)),"NO ISRC-CATALOG ID pair MATCH in Release_Track" )</f>
        <v/>
      </c>
      <c r="E139" s="159" t="b">
        <v>0</v>
      </c>
      <c r="F139" s="159" t="b">
        <v>0</v>
      </c>
      <c r="G139" s="159" t="b">
        <v>0</v>
      </c>
      <c r="H139" s="159" t="b">
        <v>0</v>
      </c>
      <c r="I139" s="159" t="b">
        <v>0</v>
      </c>
      <c r="J139" s="159" t="b">
        <v>0</v>
      </c>
      <c r="K139" s="159" t="b">
        <v>0</v>
      </c>
      <c r="L139" s="8" t="b">
        <v>1</v>
      </c>
      <c r="M139" s="20"/>
    </row>
    <row r="140">
      <c r="A140" s="8" t="s">
        <v>984</v>
      </c>
      <c r="B140" s="116"/>
      <c r="C140" s="143" t="str">
        <f t="array" ref="C140">ifs(and(isblank($A140),isblank($B140)),"", not(iserror(vlookup($A140&amp;$B140,'5) Release_Track'!$F:$F&amp;'5) Release_Track'!$G:$G,1,0))),vlookup($A140&amp;$B140,{'5) Release_Track'!$F:$F&amp;'5) Release_Track'!$G:$G,'5) Release_Track'!$H:$H},2,0), or(and(not(isblank($B140)),$B140=$B139,$A140&lt;&gt;$A139),and(not(isblank($A140)),$A140=$A139,$B140&lt;&gt;$B139)),"ID LISTS UNALIGNED",and($A140&lt;&gt;"",countif('5) Release_Track'!$F:$F,$A140)=0),"NO ISRC MATCH in Release_Track",and($B140&lt;&gt;"",countif('5) Release_Track'!$G:$G,$B140)=0),"NO CATALOG ID MATCH in Release_Track",iserror(vlookup($A140&amp;$B140,'5) Release_Track'!$F:$F&amp;'5) Release_Track'!$G:$G,1,0)),"NO ISRC-CATALOG ID pair MATCH in Release_Track" )</f>
        <v>Wake Up</v>
      </c>
      <c r="D140" s="143" t="str">
        <f t="array" ref="D140">ifs(and(isblank($A140),isblank($B140)),"", not(iserror(vlookup($A140&amp;$B140,'5) Release_Track'!$F:$F&amp;'5) Release_Track'!$G:$G,1,0))),vlookup($A140&amp;$B140,{'5) Release_Track'!$F:$F&amp;'5) Release_Track'!$G:$G,'5) Release_Track'!$I:$I},2,0), or(and(not(isblank($B140)),$B140=$B139,$A140&lt;&gt;$A139),and(not(isblank($A140)),$A140=$A139,$B140&lt;&gt;$B139)),"ID LISTS UNALIGNED",and($A140&lt;&gt;"",countif('5) Release_Track'!$F:$F,$A140)=0),"NO ISRC MATCH in Release_Track",and($B140&lt;&gt;"",countif('5) Release_Track'!$G:$G,$B140)=0),"NO CATALOG ID MATCH in Release_Track",iserror(vlookup($A140&amp;$B140,'5) Release_Track'!$F:$F&amp;'5) Release_Track'!$G:$G,1,0)),"NO ISRC-CATALOG ID pair MATCH in Release_Track" )</f>
        <v/>
      </c>
      <c r="E140" s="159" t="b">
        <v>0</v>
      </c>
      <c r="F140" s="159" t="b">
        <v>0</v>
      </c>
      <c r="G140" s="159" t="b">
        <v>0</v>
      </c>
      <c r="H140" s="159" t="b">
        <v>0</v>
      </c>
      <c r="I140" s="159" t="b">
        <v>0</v>
      </c>
      <c r="J140" s="159" t="b">
        <v>0</v>
      </c>
      <c r="K140" s="159" t="b">
        <v>0</v>
      </c>
      <c r="L140" s="8" t="b">
        <v>1</v>
      </c>
      <c r="M140" s="20"/>
    </row>
    <row r="141">
      <c r="A141" s="8" t="s">
        <v>986</v>
      </c>
      <c r="B141" s="116"/>
      <c r="C141" s="143" t="str">
        <f t="array" ref="C141">ifs(and(isblank($A141),isblank($B141)),"", not(iserror(vlookup($A141&amp;$B141,'5) Release_Track'!$F:$F&amp;'5) Release_Track'!$G:$G,1,0))),vlookup($A141&amp;$B141,{'5) Release_Track'!$F:$F&amp;'5) Release_Track'!$G:$G,'5) Release_Track'!$H:$H},2,0), or(and(not(isblank($B141)),$B141=$B140,$A141&lt;&gt;$A140),and(not(isblank($A141)),$A141=$A140,$B141&lt;&gt;$B140)),"ID LISTS UNALIGNED",and($A141&lt;&gt;"",countif('5) Release_Track'!$F:$F,$A141)=0),"NO ISRC MATCH in Release_Track",and($B141&lt;&gt;"",countif('5) Release_Track'!$G:$G,$B141)=0),"NO CATALOG ID MATCH in Release_Track",iserror(vlookup($A141&amp;$B141,'5) Release_Track'!$F:$F&amp;'5) Release_Track'!$G:$G,1,0)),"NO ISRC-CATALOG ID pair MATCH in Release_Track" )</f>
        <v>Dentro da Zona</v>
      </c>
      <c r="D141" s="143" t="str">
        <f t="array" ref="D141">ifs(and(isblank($A141),isblank($B141)),"", not(iserror(vlookup($A141&amp;$B141,'5) Release_Track'!$F:$F&amp;'5) Release_Track'!$G:$G,1,0))),vlookup($A141&amp;$B141,{'5) Release_Track'!$F:$F&amp;'5) Release_Track'!$G:$G,'5) Release_Track'!$I:$I},2,0), or(and(not(isblank($B141)),$B141=$B140,$A141&lt;&gt;$A140),and(not(isblank($A141)),$A141=$A140,$B141&lt;&gt;$B140)),"ID LISTS UNALIGNED",and($A141&lt;&gt;"",countif('5) Release_Track'!$F:$F,$A141)=0),"NO ISRC MATCH in Release_Track",and($B141&lt;&gt;"",countif('5) Release_Track'!$G:$G,$B141)=0),"NO CATALOG ID MATCH in Release_Track",iserror(vlookup($A141&amp;$B141,'5) Release_Track'!$F:$F&amp;'5) Release_Track'!$G:$G,1,0)),"NO ISRC-CATALOG ID pair MATCH in Release_Track" )</f>
        <v/>
      </c>
      <c r="E141" s="159" t="b">
        <v>0</v>
      </c>
      <c r="F141" s="159" t="b">
        <v>0</v>
      </c>
      <c r="G141" s="159" t="b">
        <v>0</v>
      </c>
      <c r="H141" s="159" t="b">
        <v>0</v>
      </c>
      <c r="I141" s="159" t="b">
        <v>0</v>
      </c>
      <c r="J141" s="159" t="b">
        <v>0</v>
      </c>
      <c r="K141" s="159" t="b">
        <v>0</v>
      </c>
      <c r="L141" s="8" t="b">
        <v>1</v>
      </c>
      <c r="M141" s="20"/>
    </row>
    <row r="142">
      <c r="A142" s="8" t="s">
        <v>988</v>
      </c>
      <c r="B142" s="116"/>
      <c r="C142" s="143" t="str">
        <f t="array" ref="C142">ifs(and(isblank($A142),isblank($B142)),"", not(iserror(vlookup($A142&amp;$B142,'5) Release_Track'!$F:$F&amp;'5) Release_Track'!$G:$G,1,0))),vlookup($A142&amp;$B142,{'5) Release_Track'!$F:$F&amp;'5) Release_Track'!$G:$G,'5) Release_Track'!$H:$H},2,0), or(and(not(isblank($B142)),$B142=$B141,$A142&lt;&gt;$A141),and(not(isblank($A142)),$A142=$A141,$B142&lt;&gt;$B141)),"ID LISTS UNALIGNED",and($A142&lt;&gt;"",countif('5) Release_Track'!$F:$F,$A142)=0),"NO ISRC MATCH in Release_Track",and($B142&lt;&gt;"",countif('5) Release_Track'!$G:$G,$B142)=0),"NO CATALOG ID MATCH in Release_Track",iserror(vlookup($A142&amp;$B142,'5) Release_Track'!$F:$F&amp;'5) Release_Track'!$G:$G,1,0)),"NO ISRC-CATALOG ID pair MATCH in Release_Track" )</f>
        <v>Kaboom</v>
      </c>
      <c r="D142" s="143" t="str">
        <f t="array" ref="D142">ifs(and(isblank($A142),isblank($B142)),"", not(iserror(vlookup($A142&amp;$B142,'5) Release_Track'!$F:$F&amp;'5) Release_Track'!$G:$G,1,0))),vlookup($A142&amp;$B142,{'5) Release_Track'!$F:$F&amp;'5) Release_Track'!$G:$G,'5) Release_Track'!$I:$I},2,0), or(and(not(isblank($B142)),$B142=$B141,$A142&lt;&gt;$A141),and(not(isblank($A142)),$A142=$A141,$B142&lt;&gt;$B141)),"ID LISTS UNALIGNED",and($A142&lt;&gt;"",countif('5) Release_Track'!$F:$F,$A142)=0),"NO ISRC MATCH in Release_Track",and($B142&lt;&gt;"",countif('5) Release_Track'!$G:$G,$B142)=0),"NO CATALOG ID MATCH in Release_Track",iserror(vlookup($A142&amp;$B142,'5) Release_Track'!$F:$F&amp;'5) Release_Track'!$G:$G,1,0)),"NO ISRC-CATALOG ID pair MATCH in Release_Track" )</f>
        <v/>
      </c>
      <c r="E142" s="159" t="b">
        <v>0</v>
      </c>
      <c r="F142" s="159" t="b">
        <v>0</v>
      </c>
      <c r="G142" s="159" t="b">
        <v>0</v>
      </c>
      <c r="H142" s="159" t="b">
        <v>0</v>
      </c>
      <c r="I142" s="159" t="b">
        <v>0</v>
      </c>
      <c r="J142" s="159" t="b">
        <v>0</v>
      </c>
      <c r="K142" s="159" t="b">
        <v>0</v>
      </c>
      <c r="L142" s="8" t="b">
        <v>1</v>
      </c>
      <c r="M142" s="20"/>
    </row>
    <row r="143">
      <c r="A143" s="8" t="s">
        <v>990</v>
      </c>
      <c r="B143" s="116"/>
      <c r="C143" s="143" t="str">
        <f t="array" ref="C143">ifs(and(isblank($A143),isblank($B143)),"", not(iserror(vlookup($A143&amp;$B143,'5) Release_Track'!$F:$F&amp;'5) Release_Track'!$G:$G,1,0))),vlookup($A143&amp;$B143,{'5) Release_Track'!$F:$F&amp;'5) Release_Track'!$G:$G,'5) Release_Track'!$H:$H},2,0), or(and(not(isblank($B143)),$B143=$B142,$A143&lt;&gt;$A142),and(not(isblank($A143)),$A143=$A142,$B143&lt;&gt;$B142)),"ID LISTS UNALIGNED",and($A143&lt;&gt;"",countif('5) Release_Track'!$F:$F,$A143)=0),"NO ISRC MATCH in Release_Track",and($B143&lt;&gt;"",countif('5) Release_Track'!$G:$G,$B143)=0),"NO CATALOG ID MATCH in Release_Track",iserror(vlookup($A143&amp;$B143,'5) Release_Track'!$F:$F&amp;'5) Release_Track'!$G:$G,1,0)),"NO ISRC-CATALOG ID pair MATCH in Release_Track" )</f>
        <v>Tai Lung</v>
      </c>
      <c r="D143" s="143" t="str">
        <f t="array" ref="D143">ifs(and(isblank($A143),isblank($B143)),"", not(iserror(vlookup($A143&amp;$B143,'5) Release_Track'!$F:$F&amp;'5) Release_Track'!$G:$G,1,0))),vlookup($A143&amp;$B143,{'5) Release_Track'!$F:$F&amp;'5) Release_Track'!$G:$G,'5) Release_Track'!$I:$I},2,0), or(and(not(isblank($B143)),$B143=$B142,$A143&lt;&gt;$A142),and(not(isblank($A143)),$A143=$A142,$B143&lt;&gt;$B142)),"ID LISTS UNALIGNED",and($A143&lt;&gt;"",countif('5) Release_Track'!$F:$F,$A143)=0),"NO ISRC MATCH in Release_Track",and($B143&lt;&gt;"",countif('5) Release_Track'!$G:$G,$B143)=0),"NO CATALOG ID MATCH in Release_Track",iserror(vlookup($A143&amp;$B143,'5) Release_Track'!$F:$F&amp;'5) Release_Track'!$G:$G,1,0)),"NO ISRC-CATALOG ID pair MATCH in Release_Track" )</f>
        <v/>
      </c>
      <c r="E143" s="159" t="b">
        <v>0</v>
      </c>
      <c r="F143" s="159" t="b">
        <v>0</v>
      </c>
      <c r="G143" s="159" t="b">
        <v>0</v>
      </c>
      <c r="H143" s="159" t="b">
        <v>0</v>
      </c>
      <c r="I143" s="159" t="b">
        <v>0</v>
      </c>
      <c r="J143" s="159" t="b">
        <v>0</v>
      </c>
      <c r="K143" s="159" t="b">
        <v>0</v>
      </c>
      <c r="L143" s="8" t="b">
        <v>1</v>
      </c>
      <c r="M143" s="20"/>
    </row>
    <row r="144">
      <c r="A144" s="8" t="s">
        <v>992</v>
      </c>
      <c r="B144" s="116"/>
      <c r="C144" s="143" t="str">
        <f t="array" ref="C144">ifs(and(isblank($A144),isblank($B144)),"", not(iserror(vlookup($A144&amp;$B144,'5) Release_Track'!$F:$F&amp;'5) Release_Track'!$G:$G,1,0))),vlookup($A144&amp;$B144,{'5) Release_Track'!$F:$F&amp;'5) Release_Track'!$G:$G,'5) Release_Track'!$H:$H},2,0),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Dean: Caçador Demônio</v>
      </c>
      <c r="D144" s="143" t="str">
        <f t="array" ref="D144">ifs(and(isblank($A144),isblank($B144)),"", not(iserror(vlookup($A144&amp;$B144,'5) Release_Track'!$F:$F&amp;'5) Release_Track'!$G:$G,1,0))),vlookup($A144&amp;$B144,{'5) Release_Track'!$F:$F&amp;'5) Release_Track'!$G:$G,'5) Release_Track'!$I:$I},2,0), or(and(not(isblank($B144)),$B144=$B143,$A144&lt;&gt;$A143),and(not(isblank($A144)),$A144=$A143,$B144&lt;&gt;$B143)),"ID LISTS UNALIGNED",and($A144&lt;&gt;"",countif('5) Release_Track'!$F:$F,$A144)=0),"NO ISRC MATCH in Release_Track",and($B144&lt;&gt;"",countif('5) Release_Track'!$G:$G,$B144)=0),"NO CATALOG ID MATCH in Release_Track",iserror(vlookup($A144&amp;$B144,'5) Release_Track'!$F:$F&amp;'5) Release_Track'!$G:$G,1,0)),"NO ISRC-CATALOG ID pair MATCH in Release_Track" )</f>
        <v/>
      </c>
      <c r="E144" s="159" t="b">
        <v>0</v>
      </c>
      <c r="F144" s="159" t="b">
        <v>0</v>
      </c>
      <c r="G144" s="159" t="b">
        <v>0</v>
      </c>
      <c r="H144" s="159" t="b">
        <v>0</v>
      </c>
      <c r="I144" s="159" t="b">
        <v>0</v>
      </c>
      <c r="J144" s="159" t="b">
        <v>0</v>
      </c>
      <c r="K144" s="159" t="b">
        <v>0</v>
      </c>
      <c r="L144" s="8" t="b">
        <v>1</v>
      </c>
      <c r="M144" s="20"/>
    </row>
    <row r="145">
      <c r="A145" s="8" t="s">
        <v>994</v>
      </c>
      <c r="B145" s="116"/>
      <c r="C145" s="143" t="str">
        <f t="array" ref="C145">ifs(and(isblank($A145),isblank($B145)),"", not(iserror(vlookup($A145&amp;$B145,'5) Release_Track'!$F:$F&amp;'5) Release_Track'!$G:$G,1,0))),vlookup($A145&amp;$B145,{'5) Release_Track'!$F:$F&amp;'5) Release_Track'!$G:$G,'5) Release_Track'!$H:$H},2,0),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Speedlord 6 - Eletricidade</v>
      </c>
      <c r="D145" s="143" t="str">
        <f t="array" ref="D145">ifs(and(isblank($A145),isblank($B145)),"", not(iserror(vlookup($A145&amp;$B145,'5) Release_Track'!$F:$F&amp;'5) Release_Track'!$G:$G,1,0))),vlookup($A145&amp;$B145,{'5) Release_Track'!$F:$F&amp;'5) Release_Track'!$G:$G,'5) Release_Track'!$I:$I},2,0), or(and(not(isblank($B145)),$B145=$B144,$A145&lt;&gt;$A144),and(not(isblank($A145)),$A145=$A144,$B145&lt;&gt;$B144)),"ID LISTS UNALIGNED",and($A145&lt;&gt;"",countif('5) Release_Track'!$F:$F,$A145)=0),"NO ISRC MATCH in Release_Track",and($B145&lt;&gt;"",countif('5) Release_Track'!$G:$G,$B145)=0),"NO CATALOG ID MATCH in Release_Track",iserror(vlookup($A145&amp;$B145,'5) Release_Track'!$F:$F&amp;'5) Release_Track'!$G:$G,1,0)),"NO ISRC-CATALOG ID pair MATCH in Release_Track" )</f>
        <v/>
      </c>
      <c r="E145" s="159" t="b">
        <v>0</v>
      </c>
      <c r="F145" s="159" t="b">
        <v>0</v>
      </c>
      <c r="G145" s="159" t="b">
        <v>0</v>
      </c>
      <c r="H145" s="159" t="b">
        <v>0</v>
      </c>
      <c r="I145" s="159" t="b">
        <v>0</v>
      </c>
      <c r="J145" s="159" t="b">
        <v>0</v>
      </c>
      <c r="K145" s="159" t="b">
        <v>0</v>
      </c>
      <c r="L145" s="8" t="b">
        <v>1</v>
      </c>
      <c r="M145" s="20"/>
    </row>
    <row r="146">
      <c r="A146" s="8" t="s">
        <v>996</v>
      </c>
      <c r="B146" s="116"/>
      <c r="C146" s="143" t="str">
        <f t="array" ref="C146">ifs(and(isblank($A146),isblank($B146)),"", not(iserror(vlookup($A146&amp;$B146,'5) Release_Track'!$F:$F&amp;'5) Release_Track'!$G:$G,1,0))),vlookup($A146&amp;$B146,{'5) Release_Track'!$F:$F&amp;'5) Release_Track'!$G:$G,'5) Release_Track'!$H:$H},2,0), or(and(not(isblank($B146)),$B146=$B145,$A146&lt;&gt;$A145),and(not(isblank($A146)),$A146=$A145,$B146&lt;&gt;$B145)),"ID LISTS UNALIGNED",and($A146&lt;&gt;"",countif('5) Release_Track'!$F:$F,$A146)=0),"NO ISRC MATCH in Release_Track",and($B146&lt;&gt;"",countif('5) Release_Track'!$G:$G,$B146)=0),"NO CATALOG ID MATCH in Release_Track",iserror(vlookup($A146&amp;$B146,'5) Release_Track'!$F:$F&amp;'5) Release_Track'!$G:$G,1,0)),"NO ISRC-CATALOG ID pair MATCH in Release_Track" )</f>
        <v>Fantoche</v>
      </c>
      <c r="D146" s="143" t="str">
        <f t="array" ref="D146">ifs(and(isblank($A146),isblank($B146)),"", not(iserror(vlookup($A146&amp;$B146,'5) Release_Track'!$F:$F&amp;'5) Release_Track'!$G:$G,1,0))),vlookup($A146&amp;$B146,{'5) Release_Track'!$F:$F&amp;'5) Release_Track'!$G:$G,'5) Release_Track'!$I:$I},2,0), or(and(not(isblank($B146)),$B146=$B145,$A146&lt;&gt;$A145),and(not(isblank($A146)),$A146=$A145,$B146&lt;&gt;$B145)),"ID LISTS UNALIGNED",and($A146&lt;&gt;"",countif('5) Release_Track'!$F:$F,$A146)=0),"NO ISRC MATCH in Release_Track",and($B146&lt;&gt;"",countif('5) Release_Track'!$G:$G,$B146)=0),"NO CATALOG ID MATCH in Release_Track",iserror(vlookup($A146&amp;$B146,'5) Release_Track'!$F:$F&amp;'5) Release_Track'!$G:$G,1,0)),"NO ISRC-CATALOG ID pair MATCH in Release_Track" )</f>
        <v/>
      </c>
      <c r="E146" s="159" t="b">
        <v>0</v>
      </c>
      <c r="F146" s="159" t="b">
        <v>0</v>
      </c>
      <c r="G146" s="159" t="b">
        <v>0</v>
      </c>
      <c r="H146" s="159" t="b">
        <v>0</v>
      </c>
      <c r="I146" s="159" t="b">
        <v>0</v>
      </c>
      <c r="J146" s="159" t="b">
        <v>0</v>
      </c>
      <c r="K146" s="159" t="b">
        <v>0</v>
      </c>
      <c r="L146" s="8" t="b">
        <v>1</v>
      </c>
      <c r="M146" s="20"/>
    </row>
    <row r="147">
      <c r="A147" s="8" t="s">
        <v>1000</v>
      </c>
      <c r="B147" s="116"/>
      <c r="C147" s="143" t="str">
        <f t="array" ref="C147">ifs(and(isblank($A147),isblank($B147)),"", not(iserror(vlookup($A147&amp;$B147,'5) Release_Track'!$F:$F&amp;'5) Release_Track'!$G:$G,1,0))),vlookup($A147&amp;$B147,{'5) Release_Track'!$F:$F&amp;'5) Release_Track'!$G:$G,'5) Release_Track'!$H:$H},2,0), or(and(not(isblank($B147)),$B147=$B146,$A147&lt;&gt;$A146),and(not(isblank($A147)),$A147=$A146,$B147&lt;&gt;$B146)),"ID LISTS UNALIGNED",and($A147&lt;&gt;"",countif('5) Release_Track'!$F:$F,$A147)=0),"NO ISRC MATCH in Release_Track",and($B147&lt;&gt;"",countif('5) Release_Track'!$G:$G,$B147)=0),"NO CATALOG ID MATCH in Release_Track",iserror(vlookup($A147&amp;$B147,'5) Release_Track'!$F:$F&amp;'5) Release_Track'!$G:$G,1,0)),"NO ISRC-CATALOG ID pair MATCH in Release_Track" )</f>
        <v>Silver: Dinossauro Imparável</v>
      </c>
      <c r="D147" s="143" t="str">
        <f t="array" ref="D147">ifs(and(isblank($A147),isblank($B147)),"", not(iserror(vlookup($A147&amp;$B147,'5) Release_Track'!$F:$F&amp;'5) Release_Track'!$G:$G,1,0))),vlookup($A147&amp;$B147,{'5) Release_Track'!$F:$F&amp;'5) Release_Track'!$G:$G,'5) Release_Track'!$I:$I},2,0), or(and(not(isblank($B147)),$B147=$B146,$A147&lt;&gt;$A146),and(not(isblank($A147)),$A147=$A146,$B147&lt;&gt;$B146)),"ID LISTS UNALIGNED",and($A147&lt;&gt;"",countif('5) Release_Track'!$F:$F,$A147)=0),"NO ISRC MATCH in Release_Track",and($B147&lt;&gt;"",countif('5) Release_Track'!$G:$G,$B147)=0),"NO CATALOG ID MATCH in Release_Track",iserror(vlookup($A147&amp;$B147,'5) Release_Track'!$F:$F&amp;'5) Release_Track'!$G:$G,1,0)),"NO ISRC-CATALOG ID pair MATCH in Release_Track" )</f>
        <v/>
      </c>
      <c r="E147" s="159" t="b">
        <v>0</v>
      </c>
      <c r="F147" s="159" t="b">
        <v>0</v>
      </c>
      <c r="G147" s="159" t="b">
        <v>0</v>
      </c>
      <c r="H147" s="159" t="b">
        <v>0</v>
      </c>
      <c r="I147" s="159" t="b">
        <v>0</v>
      </c>
      <c r="J147" s="159" t="b">
        <v>0</v>
      </c>
      <c r="K147" s="159" t="b">
        <v>0</v>
      </c>
      <c r="L147" s="8" t="b">
        <v>1</v>
      </c>
      <c r="M147" s="20"/>
    </row>
    <row r="148">
      <c r="A148" s="8" t="s">
        <v>1002</v>
      </c>
      <c r="B148" s="116"/>
      <c r="C148" s="143" t="str">
        <f t="array" ref="C148">ifs(and(isblank($A148),isblank($B148)),"", not(iserror(vlookup($A148&amp;$B148,'5) Release_Track'!$F:$F&amp;'5) Release_Track'!$G:$G,1,0))),vlookup($A148&amp;$B148,{'5) Release_Track'!$F:$F&amp;'5) Release_Track'!$G:$G,'5) Release_Track'!$H:$H},2,0), or(and(not(isblank($B148)),$B148=$B147,$A148&lt;&gt;$A147),and(not(isblank($A148)),$A148=$A147,$B148&lt;&gt;$B147)),"ID LISTS UNALIGNED",and($A148&lt;&gt;"",countif('5) Release_Track'!$F:$F,$A148)=0),"NO ISRC MATCH in Release_Track",and($B148&lt;&gt;"",countif('5) Release_Track'!$G:$G,$B148)=0),"NO CATALOG ID MATCH in Release_Track",iserror(vlookup($A148&amp;$B148,'5) Release_Track'!$F:$F&amp;'5) Release_Track'!$G:$G,1,0)),"NO ISRC-CATALOG ID pair MATCH in Release_Track" )</f>
        <v>Qin Shi Huang: Humano Mais Forte</v>
      </c>
      <c r="D148" s="143" t="str">
        <f t="array" ref="D148">ifs(and(isblank($A148),isblank($B148)),"", not(iserror(vlookup($A148&amp;$B148,'5) Release_Track'!$F:$F&amp;'5) Release_Track'!$G:$G,1,0))),vlookup($A148&amp;$B148,{'5) Release_Track'!$F:$F&amp;'5) Release_Track'!$G:$G,'5) Release_Track'!$I:$I},2,0), or(and(not(isblank($B148)),$B148=$B147,$A148&lt;&gt;$A147),and(not(isblank($A148)),$A148=$A147,$B148&lt;&gt;$B147)),"ID LISTS UNALIGNED",and($A148&lt;&gt;"",countif('5) Release_Track'!$F:$F,$A148)=0),"NO ISRC MATCH in Release_Track",and($B148&lt;&gt;"",countif('5) Release_Track'!$G:$G,$B148)=0),"NO CATALOG ID MATCH in Release_Track",iserror(vlookup($A148&amp;$B148,'5) Release_Track'!$F:$F&amp;'5) Release_Track'!$G:$G,1,0)),"NO ISRC-CATALOG ID pair MATCH in Release_Track" )</f>
        <v/>
      </c>
      <c r="E148" s="159" t="b">
        <v>0</v>
      </c>
      <c r="F148" s="159" t="b">
        <v>0</v>
      </c>
      <c r="G148" s="159" t="b">
        <v>0</v>
      </c>
      <c r="H148" s="159" t="b">
        <v>0</v>
      </c>
      <c r="I148" s="159" t="b">
        <v>0</v>
      </c>
      <c r="J148" s="159" t="b">
        <v>0</v>
      </c>
      <c r="K148" s="159" t="b">
        <v>0</v>
      </c>
      <c r="L148" s="8" t="b">
        <v>1</v>
      </c>
      <c r="M148" s="20"/>
    </row>
    <row r="149">
      <c r="A149" s="8" t="s">
        <v>1005</v>
      </c>
      <c r="B149" s="116"/>
      <c r="C149" s="143" t="str">
        <f t="array" ref="C149">ifs(and(isblank($A149),isblank($B149)),"", not(iserror(vlookup($A149&amp;$B149,'5) Release_Track'!$F:$F&amp;'5) Release_Track'!$G:$G,1,0))),vlookup($A149&amp;$B149,{'5) Release_Track'!$F:$F&amp;'5) Release_Track'!$G:$G,'5) Release_Track'!$H:$H},2,0), or(and(not(isblank($B149)),$B149=$B148,$A149&lt;&gt;$A148),and(not(isblank($A149)),$A149=$A148,$B149&lt;&gt;$B148)),"ID LISTS UNALIGNED",and($A149&lt;&gt;"",countif('5) Release_Track'!$F:$F,$A149)=0),"NO ISRC MATCH in Release_Track",and($B149&lt;&gt;"",countif('5) Release_Track'!$G:$G,$B149)=0),"NO CATALOG ID MATCH in Release_Track",iserror(vlookup($A149&amp;$B149,'5) Release_Track'!$F:$F&amp;'5) Release_Track'!$G:$G,1,0)),"NO ISRC-CATALOG ID pair MATCH in Release_Track" )</f>
        <v>Poema
</v>
      </c>
      <c r="D149" s="143" t="str">
        <f t="array" ref="D149">ifs(and(isblank($A149),isblank($B149)),"", not(iserror(vlookup($A149&amp;$B149,'5) Release_Track'!$F:$F&amp;'5) Release_Track'!$G:$G,1,0))),vlookup($A149&amp;$B149,{'5) Release_Track'!$F:$F&amp;'5) Release_Track'!$G:$G,'5) Release_Track'!$I:$I},2,0), or(and(not(isblank($B149)),$B149=$B148,$A149&lt;&gt;$A148),and(not(isblank($A149)),$A149=$A148,$B149&lt;&gt;$B148)),"ID LISTS UNALIGNED",and($A149&lt;&gt;"",countif('5) Release_Track'!$F:$F,$A149)=0),"NO ISRC MATCH in Release_Track",and($B149&lt;&gt;"",countif('5) Release_Track'!$G:$G,$B149)=0),"NO CATALOG ID MATCH in Release_Track",iserror(vlookup($A149&amp;$B149,'5) Release_Track'!$F:$F&amp;'5) Release_Track'!$G:$G,1,0)),"NO ISRC-CATALOG ID pair MATCH in Release_Track" )</f>
        <v/>
      </c>
      <c r="E149" s="159" t="b">
        <v>0</v>
      </c>
      <c r="F149" s="159" t="b">
        <v>0</v>
      </c>
      <c r="G149" s="159" t="b">
        <v>0</v>
      </c>
      <c r="H149" s="159" t="b">
        <v>0</v>
      </c>
      <c r="I149" s="159" t="b">
        <v>0</v>
      </c>
      <c r="J149" s="159" t="b">
        <v>0</v>
      </c>
      <c r="K149" s="159" t="b">
        <v>0</v>
      </c>
      <c r="L149" s="8" t="b">
        <v>1</v>
      </c>
      <c r="M149" s="20"/>
    </row>
    <row r="150">
      <c r="A150" s="8" t="s">
        <v>1007</v>
      </c>
      <c r="B150" s="116"/>
      <c r="C150" s="143" t="str">
        <f t="array" ref="C150">ifs(and(isblank($A150),isblank($B150)),"", not(iserror(vlookup($A150&amp;$B150,'5) Release_Track'!$F:$F&amp;'5) Release_Track'!$G:$G,1,0))),vlookup($A150&amp;$B150,{'5) Release_Track'!$F:$F&amp;'5) Release_Track'!$G:$G,'5) Release_Track'!$H:$H},2,0), or(and(not(isblank($B150)),$B150=$B149,$A150&lt;&gt;$A149),and(not(isblank($A150)),$A150=$A149,$B150&lt;&gt;$B149)),"ID LISTS UNALIGNED",and($A150&lt;&gt;"",countif('5) Release_Track'!$F:$F,$A150)=0),"NO ISRC MATCH in Release_Track",and($B150&lt;&gt;"",countif('5) Release_Track'!$G:$G,$B150)=0),"NO CATALOG ID MATCH in Release_Track",iserror(vlookup($A150&amp;$B150,'5) Release_Track'!$F:$F&amp;'5) Release_Track'!$G:$G,1,0)),"NO ISRC-CATALOG ID pair MATCH in Release_Track" )</f>
        <v>Tentando Esquecer</v>
      </c>
      <c r="D150" s="143" t="str">
        <f t="array" ref="D150">ifs(and(isblank($A150),isblank($B150)),"", not(iserror(vlookup($A150&amp;$B150,'5) Release_Track'!$F:$F&amp;'5) Release_Track'!$G:$G,1,0))),vlookup($A150&amp;$B150,{'5) Release_Track'!$F:$F&amp;'5) Release_Track'!$G:$G,'5) Release_Track'!$I:$I},2,0), or(and(not(isblank($B150)),$B150=$B149,$A150&lt;&gt;$A149),and(not(isblank($A150)),$A150=$A149,$B150&lt;&gt;$B149)),"ID LISTS UNALIGNED",and($A150&lt;&gt;"",countif('5) Release_Track'!$F:$F,$A150)=0),"NO ISRC MATCH in Release_Track",and($B150&lt;&gt;"",countif('5) Release_Track'!$G:$G,$B150)=0),"NO CATALOG ID MATCH in Release_Track",iserror(vlookup($A150&amp;$B150,'5) Release_Track'!$F:$F&amp;'5) Release_Track'!$G:$G,1,0)),"NO ISRC-CATALOG ID pair MATCH in Release_Track" )</f>
        <v/>
      </c>
      <c r="E150" s="159" t="b">
        <v>0</v>
      </c>
      <c r="F150" s="159" t="b">
        <v>0</v>
      </c>
      <c r="G150" s="159" t="b">
        <v>0</v>
      </c>
      <c r="H150" s="159" t="b">
        <v>0</v>
      </c>
      <c r="I150" s="159" t="b">
        <v>0</v>
      </c>
      <c r="J150" s="159" t="b">
        <v>0</v>
      </c>
      <c r="K150" s="159" t="b">
        <v>0</v>
      </c>
      <c r="L150" s="8" t="b">
        <v>1</v>
      </c>
      <c r="M150" s="20"/>
    </row>
    <row r="151">
      <c r="A151" s="8" t="s">
        <v>1009</v>
      </c>
      <c r="B151" s="116"/>
      <c r="C151" s="143" t="str">
        <f t="array" ref="C151">ifs(and(isblank($A151),isblank($B151)),"", not(iserror(vlookup($A151&amp;$B151,'5) Release_Track'!$F:$F&amp;'5) Release_Track'!$G:$G,1,0))),vlookup($A151&amp;$B151,{'5) Release_Track'!$F:$F&amp;'5) Release_Track'!$G:$G,'5) Release_Track'!$H:$H},2,0), or(and(not(isblank($B151)),$B151=$B150,$A151&lt;&gt;$A150),and(not(isblank($A151)),$A151=$A150,$B151&lt;&gt;$B150)),"ID LISTS UNALIGNED",and($A151&lt;&gt;"",countif('5) Release_Track'!$F:$F,$A151)=0),"NO ISRC MATCH in Release_Track",and($B151&lt;&gt;"",countif('5) Release_Track'!$G:$G,$B151)=0),"NO CATALOG ID MATCH in Release_Track",iserror(vlookup($A151&amp;$B151,'5) Release_Track'!$F:$F&amp;'5) Release_Track'!$G:$G,1,0)),"NO ISRC-CATALOG ID pair MATCH in Release_Track" )</f>
        <v>Aomine Daiki</v>
      </c>
      <c r="D151" s="143" t="str">
        <f t="array" ref="D151">ifs(and(isblank($A151),isblank($B151)),"", not(iserror(vlookup($A151&amp;$B151,'5) Release_Track'!$F:$F&amp;'5) Release_Track'!$G:$G,1,0))),vlookup($A151&amp;$B151,{'5) Release_Track'!$F:$F&amp;'5) Release_Track'!$G:$G,'5) Release_Track'!$I:$I},2,0), or(and(not(isblank($B151)),$B151=$B150,$A151&lt;&gt;$A150),and(not(isblank($A151)),$A151=$A150,$B151&lt;&gt;$B150)),"ID LISTS UNALIGNED",and($A151&lt;&gt;"",countif('5) Release_Track'!$F:$F,$A151)=0),"NO ISRC MATCH in Release_Track",and($B151&lt;&gt;"",countif('5) Release_Track'!$G:$G,$B151)=0),"NO CATALOG ID MATCH in Release_Track",iserror(vlookup($A151&amp;$B151,'5) Release_Track'!$F:$F&amp;'5) Release_Track'!$G:$G,1,0)),"NO ISRC-CATALOG ID pair MATCH in Release_Track" )</f>
        <v/>
      </c>
      <c r="E151" s="159" t="b">
        <v>0</v>
      </c>
      <c r="F151" s="159" t="b">
        <v>0</v>
      </c>
      <c r="G151" s="159" t="b">
        <v>0</v>
      </c>
      <c r="H151" s="159" t="b">
        <v>0</v>
      </c>
      <c r="I151" s="159" t="b">
        <v>0</v>
      </c>
      <c r="J151" s="159" t="b">
        <v>0</v>
      </c>
      <c r="K151" s="159" t="b">
        <v>0</v>
      </c>
      <c r="L151" s="8" t="b">
        <v>1</v>
      </c>
      <c r="M151" s="20"/>
    </row>
    <row r="152">
      <c r="A152" s="8" t="s">
        <v>822</v>
      </c>
      <c r="B152" s="116"/>
      <c r="C152" s="143" t="str">
        <f t="array" ref="C152">ifs(and(isblank($A152),isblank($B152)),"", not(iserror(vlookup($A152&amp;$B152,'5) Release_Track'!$F:$F&amp;'5) Release_Track'!$G:$G,1,0))),vlookup($A152&amp;$B152,{'5) Release_Track'!$F:$F&amp;'5) Release_Track'!$G:$G,'5) Release_Track'!$H:$H},2,0), or(and(not(isblank($B152)),$B152=$B151,$A152&lt;&gt;$A151),and(not(isblank($A152)),$A152=$A151,$B152&lt;&gt;$B151)),"ID LISTS UNALIGNED",and($A152&lt;&gt;"",countif('5) Release_Track'!$F:$F,$A152)=0),"NO ISRC MATCH in Release_Track",and($B152&lt;&gt;"",countif('5) Release_Track'!$G:$G,$B152)=0),"NO CATALOG ID MATCH in Release_Track",iserror(vlookup($A152&amp;$B152,'5) Release_Track'!$F:$F&amp;'5) Release_Track'!$G:$G,1,0)),"NO ISRC-CATALOG ID pair MATCH in Release_Track" )</f>
        <v>O Meu Destino</v>
      </c>
      <c r="D152" s="143" t="str">
        <f t="array" ref="D152">ifs(and(isblank($A152),isblank($B152)),"", not(iserror(vlookup($A152&amp;$B152,'5) Release_Track'!$F:$F&amp;'5) Release_Track'!$G:$G,1,0))),vlookup($A152&amp;$B152,{'5) Release_Track'!$F:$F&amp;'5) Release_Track'!$G:$G,'5) Release_Track'!$I:$I},2,0), or(and(not(isblank($B152)),$B152=$B151,$A152&lt;&gt;$A151),and(not(isblank($A152)),$A152=$A151,$B152&lt;&gt;$B151)),"ID LISTS UNALIGNED",and($A152&lt;&gt;"",countif('5) Release_Track'!$F:$F,$A152)=0),"NO ISRC MATCH in Release_Track",and($B152&lt;&gt;"",countif('5) Release_Track'!$G:$G,$B152)=0),"NO CATALOG ID MATCH in Release_Track",iserror(vlookup($A152&amp;$B152,'5) Release_Track'!$F:$F&amp;'5) Release_Track'!$G:$G,1,0)),"NO ISRC-CATALOG ID pair MATCH in Release_Track" )</f>
        <v/>
      </c>
      <c r="E152" s="159" t="b">
        <v>0</v>
      </c>
      <c r="F152" s="159" t="b">
        <v>0</v>
      </c>
      <c r="G152" s="159" t="b">
        <v>0</v>
      </c>
      <c r="H152" s="159" t="b">
        <v>0</v>
      </c>
      <c r="I152" s="159" t="b">
        <v>0</v>
      </c>
      <c r="J152" s="159" t="b">
        <v>0</v>
      </c>
      <c r="K152" s="159" t="b">
        <v>0</v>
      </c>
      <c r="L152" s="8" t="b">
        <v>1</v>
      </c>
      <c r="M152" s="20"/>
    </row>
    <row r="153">
      <c r="A153" s="8" t="s">
        <v>998</v>
      </c>
      <c r="B153" s="116"/>
      <c r="C153" s="143" t="str">
        <f t="array" ref="C153">ifs(and(isblank($A153),isblank($B153)),"", not(iserror(vlookup($A153&amp;$B153,'5) Release_Track'!$F:$F&amp;'5) Release_Track'!$G:$G,1,0))),vlookup($A153&amp;$B153,{'5) Release_Track'!$F:$F&amp;'5) Release_Track'!$G:$G,'5) Release_Track'!$H:$H},2,0), or(and(not(isblank($B153)),$B153=$B152,$A153&lt;&gt;$A152),and(not(isblank($A153)),$A153=$A152,$B153&lt;&gt;$B152)),"ID LISTS UNALIGNED",and($A153&lt;&gt;"",countif('5) Release_Track'!$F:$F,$A153)=0),"NO ISRC MATCH in Release_Track",and($B153&lt;&gt;"",countif('5) Release_Track'!$G:$G,$B153)=0),"NO CATALOG ID MATCH in Release_Track",iserror(vlookup($A153&amp;$B153,'5) Release_Track'!$F:$F&amp;'5) Release_Track'!$G:$G,1,0)),"NO ISRC-CATALOG ID pair MATCH in Release_Track" )</f>
        <v>As Nodt
</v>
      </c>
      <c r="D153" s="143" t="str">
        <f t="array" ref="D153">ifs(and(isblank($A153),isblank($B153)),"", not(iserror(vlookup($A153&amp;$B153,'5) Release_Track'!$F:$F&amp;'5) Release_Track'!$G:$G,1,0))),vlookup($A153&amp;$B153,{'5) Release_Track'!$F:$F&amp;'5) Release_Track'!$G:$G,'5) Release_Track'!$I:$I},2,0), or(and(not(isblank($B153)),$B153=$B152,$A153&lt;&gt;$A152),and(not(isblank($A153)),$A153=$A152,$B153&lt;&gt;$B152)),"ID LISTS UNALIGNED",and($A153&lt;&gt;"",countif('5) Release_Track'!$F:$F,$A153)=0),"NO ISRC MATCH in Release_Track",and($B153&lt;&gt;"",countif('5) Release_Track'!$G:$G,$B153)=0),"NO CATALOG ID MATCH in Release_Track",iserror(vlookup($A153&amp;$B153,'5) Release_Track'!$F:$F&amp;'5) Release_Track'!$G:$G,1,0)),"NO ISRC-CATALOG ID pair MATCH in Release_Track" )</f>
        <v/>
      </c>
      <c r="E153" s="159" t="b">
        <v>0</v>
      </c>
      <c r="F153" s="159" t="b">
        <v>0</v>
      </c>
      <c r="G153" s="159" t="b">
        <v>0</v>
      </c>
      <c r="H153" s="159" t="b">
        <v>0</v>
      </c>
      <c r="I153" s="159" t="b">
        <v>0</v>
      </c>
      <c r="J153" s="159" t="b">
        <v>0</v>
      </c>
      <c r="K153" s="159" t="b">
        <v>0</v>
      </c>
      <c r="L153" s="8" t="b">
        <v>1</v>
      </c>
      <c r="M153" s="20"/>
    </row>
    <row r="154">
      <c r="A154" s="34" t="s">
        <v>1011</v>
      </c>
      <c r="B154" s="84"/>
      <c r="C154" s="164" t="str">
        <f t="array" ref="C154">ifs(and(isblank($A154),isblank($B154)),"", not(iserror(vlookup($A154&amp;$B154,'5) Release_Track'!$F:$F&amp;'5) Release_Track'!$G:$G,1,0))),vlookup($A154&amp;$B154,{'5) Release_Track'!$F:$F&amp;'5) Release_Track'!$G:$G,'5) Release_Track'!$H:$H},2,0), or(and(not(isblank($B154)),$B154=#REF!,$A154&lt;&gt;#REF!),and(not(isblank($A154)),$A154=#REF!,$B154&lt;&gt;#REF!)),"ID LISTS UNALIGNED",and($A154&lt;&gt;"",countif('5) Release_Track'!$F:$F,$A154)=0),"NO ISRC MATCH in Release_Track",and($B154&lt;&gt;"",countif('5) Release_Track'!$G:$G,$B154)=0),"NO CATALOG ID MATCH in Release_Track",iserror(vlookup($A154&amp;$B154,'5) Release_Track'!$F:$F&amp;'5) Release_Track'!$G:$G,1,0)),"NO ISRC-CATALOG ID pair MATCH in Release_Track" )</f>
        <v>Poesia Geek #3: Magia
</v>
      </c>
      <c r="D154" s="134" t="str">
        <f t="array" ref="D154">ifs(and(isblank($A154),isblank($B154)),"", not(iserror(vlookup($A154&amp;$B154,'5) Release_Track'!$F:$F&amp;'5) Release_Track'!$G:$G,1,0))),vlookup($A154&amp;$B154,{'5) Release_Track'!$F:$F&amp;'5) Release_Track'!$G:$G,'5) Release_Track'!$I:$I},2,0), or(and(not(isblank($B154)),$B154=#REF!,$A154&lt;&gt;#REF!),and(not(isblank($A154)),$A154=#REF!,$B154&lt;&gt;#REF!)),"ID LISTS UNALIGNED",and($A154&lt;&gt;"",countif('5) Release_Track'!$F:$F,$A154)=0),"NO ISRC MATCH in Release_Track",and($B154&lt;&gt;"",countif('5) Release_Track'!$G:$G,$B154)=0),"NO CATALOG ID MATCH in Release_Track",iserror(vlookup($A154&amp;$B154,'5) Release_Track'!$F:$F&amp;'5) Release_Track'!$G:$G,1,0)),"NO ISRC-CATALOG ID pair MATCH in Release_Track" )</f>
        <v/>
      </c>
      <c r="E154" s="207" t="b">
        <v>0</v>
      </c>
      <c r="F154" s="207" t="b">
        <v>0</v>
      </c>
      <c r="G154" s="207" t="b">
        <v>0</v>
      </c>
      <c r="H154" s="207" t="b">
        <v>0</v>
      </c>
      <c r="I154" s="207" t="b">
        <v>0</v>
      </c>
      <c r="J154" s="207" t="b">
        <v>0</v>
      </c>
      <c r="K154" s="207" t="b">
        <v>0</v>
      </c>
      <c r="L154" s="88" t="b">
        <v>1</v>
      </c>
      <c r="M154" s="20"/>
    </row>
    <row r="155">
      <c r="A155" s="34" t="s">
        <v>1014</v>
      </c>
      <c r="B155" s="84"/>
      <c r="C155" s="164" t="str">
        <f t="array" ref="C155">ifs(and(isblank($A155),isblank($B155)),"", not(iserror(vlookup($A155&amp;$B155,'5) Release_Track'!$F:$F&amp;'5) Release_Track'!$G:$G,1,0))),vlookup($A155&amp;$B155,{'5) Release_Track'!$F:$F&amp;'5) Release_Track'!$G:$G,'5) Release_Track'!$H:$H},2,0), or(and(not(isblank($B155)),$B155=$B154,$A155&lt;&gt;$A154),and(not(isblank($A155)),$A155=$A154,$B155&lt;&gt;$B154)),"ID LISTS UNALIGNED",and($A155&lt;&gt;"",countif('5) Release_Track'!$F:$F,$A155)=0),"NO ISRC MATCH in Release_Track",and($B155&lt;&gt;"",countif('5) Release_Track'!$G:$G,$B155)=0),"NO CATALOG ID MATCH in Release_Track",iserror(vlookup($A155&amp;$B155,'5) Release_Track'!$F:$F&amp;'5) Release_Track'!$G:$G,1,0)),"NO ISRC-CATALOG ID pair MATCH in Release_Track" )</f>
        <v>Tokyo Future</v>
      </c>
      <c r="D155" s="134" t="str">
        <f t="array" ref="D155">ifs(and(isblank($A155),isblank($B155)),"", not(iserror(vlookup($A155&amp;$B155,'5) Release_Track'!$F:$F&amp;'5) Release_Track'!$G:$G,1,0))),vlookup($A155&amp;$B155,{'5) Release_Track'!$F:$F&amp;'5) Release_Track'!$G:$G,'5) Release_Track'!$I:$I},2,0), or(and(not(isblank($B155)),$B155=$B154,$A155&lt;&gt;$A154),and(not(isblank($A155)),$A155=$A154,$B155&lt;&gt;$B154)),"ID LISTS UNALIGNED",and($A155&lt;&gt;"",countif('5) Release_Track'!$F:$F,$A155)=0),"NO ISRC MATCH in Release_Track",and($B155&lt;&gt;"",countif('5) Release_Track'!$G:$G,$B155)=0),"NO CATALOG ID MATCH in Release_Track",iserror(vlookup($A155&amp;$B155,'5) Release_Track'!$F:$F&amp;'5) Release_Track'!$G:$G,1,0)),"NO ISRC-CATALOG ID pair MATCH in Release_Track" )</f>
        <v/>
      </c>
      <c r="E155" s="207" t="b">
        <v>0</v>
      </c>
      <c r="F155" s="207" t="b">
        <v>0</v>
      </c>
      <c r="G155" s="207" t="b">
        <v>0</v>
      </c>
      <c r="H155" s="207" t="b">
        <v>0</v>
      </c>
      <c r="I155" s="207" t="b">
        <v>0</v>
      </c>
      <c r="J155" s="207" t="b">
        <v>0</v>
      </c>
      <c r="K155" s="207" t="b">
        <v>0</v>
      </c>
      <c r="L155" s="88" t="b">
        <v>1</v>
      </c>
      <c r="M155" s="20"/>
    </row>
    <row r="156">
      <c r="A156" s="34" t="s">
        <v>1016</v>
      </c>
      <c r="B156" s="84"/>
      <c r="C156" s="164" t="str">
        <f t="array" ref="C156">ifs(and(isblank($A156),isblank($B156)),"", not(iserror(vlookup($A156&amp;$B156,'5) Release_Track'!$F:$F&amp;'5) Release_Track'!$G:$G,1,0))),vlookup($A156&amp;$B156,{'5) Release_Track'!$F:$F&amp;'5) Release_Track'!$G:$G,'5) Release_Track'!$H:$H},2,0), or(and(not(isblank($B156)),$B156=$B155,$A156&lt;&gt;$A155),and(not(isblank($A156)),$A156=$A155,$B156&lt;&gt;$B155)),"ID LISTS UNALIGNED",and($A156&lt;&gt;"",countif('5) Release_Track'!$F:$F,$A156)=0),"NO ISRC MATCH in Release_Track",and($B156&lt;&gt;"",countif('5) Release_Track'!$G:$G,$B156)=0),"NO CATALOG ID MATCH in Release_Track",iserror(vlookup($A156&amp;$B156,'5) Release_Track'!$F:$F&amp;'5) Release_Track'!$G:$G,1,0)),"NO ISRC-CATALOG ID pair MATCH in Release_Track" )</f>
        <v>Japan World</v>
      </c>
      <c r="D156" s="134" t="str">
        <f t="array" ref="D156">ifs(and(isblank($A156),isblank($B156)),"", not(iserror(vlookup($A156&amp;$B156,'5) Release_Track'!$F:$F&amp;'5) Release_Track'!$G:$G,1,0))),vlookup($A156&amp;$B156,{'5) Release_Track'!$F:$F&amp;'5) Release_Track'!$G:$G,'5) Release_Track'!$I:$I},2,0), or(and(not(isblank($B156)),$B156=$B155,$A156&lt;&gt;$A155),and(not(isblank($A156)),$A156=$A155,$B156&lt;&gt;$B155)),"ID LISTS UNALIGNED",and($A156&lt;&gt;"",countif('5) Release_Track'!$F:$F,$A156)=0),"NO ISRC MATCH in Release_Track",and($B156&lt;&gt;"",countif('5) Release_Track'!$G:$G,$B156)=0),"NO CATALOG ID MATCH in Release_Track",iserror(vlookup($A156&amp;$B156,'5) Release_Track'!$F:$F&amp;'5) Release_Track'!$G:$G,1,0)),"NO ISRC-CATALOG ID pair MATCH in Release_Track" )</f>
        <v/>
      </c>
      <c r="E156" s="207" t="b">
        <v>0</v>
      </c>
      <c r="F156" s="207" t="b">
        <v>0</v>
      </c>
      <c r="G156" s="207" t="b">
        <v>0</v>
      </c>
      <c r="H156" s="207" t="b">
        <v>0</v>
      </c>
      <c r="I156" s="207" t="b">
        <v>0</v>
      </c>
      <c r="J156" s="207" t="b">
        <v>0</v>
      </c>
      <c r="K156" s="207" t="b">
        <v>0</v>
      </c>
      <c r="L156" s="88" t="b">
        <v>1</v>
      </c>
      <c r="M156" s="20"/>
    </row>
    <row r="157">
      <c r="A157" s="34" t="s">
        <v>1018</v>
      </c>
      <c r="B157" s="84"/>
      <c r="C157" s="164" t="str">
        <f t="array" ref="C157">ifs(and(isblank($A157),isblank($B157)),"", not(iserror(vlookup($A157&amp;$B157,'5) Release_Track'!$F:$F&amp;'5) Release_Track'!$G:$G,1,0))),vlookup($A157&amp;$B157,{'5) Release_Track'!$F:$F&amp;'5) Release_Track'!$G:$G,'5) Release_Track'!$H:$H},2,0), or(and(not(isblank($B157)),$B157=$B156,$A157&lt;&gt;$A156),and(not(isblank($A157)),$A157=$A156,$B157&lt;&gt;$B156)),"ID LISTS UNALIGNED",and($A157&lt;&gt;"",countif('5) Release_Track'!$F:$F,$A157)=0),"NO ISRC MATCH in Release_Track",and($B157&lt;&gt;"",countif('5) Release_Track'!$G:$G,$B157)=0),"NO CATALOG ID MATCH in Release_Track",iserror(vlookup($A157&amp;$B157,'5) Release_Track'!$F:$F&amp;'5) Release_Track'!$G:$G,1,0)),"NO ISRC-CATALOG ID pair MATCH in Release_Track" )</f>
        <v>Draven do Brtt</v>
      </c>
      <c r="D157" s="134" t="str">
        <f t="array" ref="D157">ifs(and(isblank($A157),isblank($B157)),"", not(iserror(vlookup($A157&amp;$B157,'5) Release_Track'!$F:$F&amp;'5) Release_Track'!$G:$G,1,0))),vlookup($A157&amp;$B157,{'5) Release_Track'!$F:$F&amp;'5) Release_Track'!$G:$G,'5) Release_Track'!$I:$I},2,0), or(and(not(isblank($B157)),$B157=$B156,$A157&lt;&gt;$A156),and(not(isblank($A157)),$A157=$A156,$B157&lt;&gt;$B156)),"ID LISTS UNALIGNED",and($A157&lt;&gt;"",countif('5) Release_Track'!$F:$F,$A157)=0),"NO ISRC MATCH in Release_Track",and($B157&lt;&gt;"",countif('5) Release_Track'!$G:$G,$B157)=0),"NO CATALOG ID MATCH in Release_Track",iserror(vlookup($A157&amp;$B157,'5) Release_Track'!$F:$F&amp;'5) Release_Track'!$G:$G,1,0)),"NO ISRC-CATALOG ID pair MATCH in Release_Track" )</f>
        <v/>
      </c>
      <c r="E157" s="207" t="b">
        <v>0</v>
      </c>
      <c r="F157" s="207" t="b">
        <v>0</v>
      </c>
      <c r="G157" s="207" t="b">
        <v>0</v>
      </c>
      <c r="H157" s="207" t="b">
        <v>0</v>
      </c>
      <c r="I157" s="207" t="b">
        <v>0</v>
      </c>
      <c r="J157" s="207" t="b">
        <v>0</v>
      </c>
      <c r="K157" s="207" t="b">
        <v>0</v>
      </c>
      <c r="L157" s="88" t="b">
        <v>1</v>
      </c>
      <c r="M157" s="20"/>
    </row>
    <row r="158">
      <c r="A158" s="34" t="s">
        <v>1248</v>
      </c>
      <c r="B158" s="84"/>
      <c r="C158" s="164" t="str">
        <f t="array" ref="C158">ifs(and(isblank($A158),isblank($B158)),"", not(iserror(vlookup($A158&amp;$B158,'5) Release_Track'!$F:$F&amp;'5) Release_Track'!$G:$G,1,0))),vlookup($A158&amp;$B158,{'5) Release_Track'!$F:$F&amp;'5) Release_Track'!$G:$G,'5) Release_Track'!$H:$H},2,0), or(and(not(isblank($B158)),$B158=$B157,$A158&lt;&gt;$A157),and(not(isblank($A158)),$A158=$A157,$B158&lt;&gt;$B157)),"ID LISTS UNALIGNED",and($A158&lt;&gt;"",countif('5) Release_Track'!$F:$F,$A158)=0),"NO ISRC MATCH in Release_Track",and($B158&lt;&gt;"",countif('5) Release_Track'!$G:$G,$B158)=0),"NO CATALOG ID MATCH in Release_Track",iserror(vlookup($A158&amp;$B158,'5) Release_Track'!$F:$F&amp;'5) Release_Track'!$G:$G,1,0)),"NO ISRC-CATALOG ID pair MATCH in Release_Track" )</f>
        <v>Rei de Tokyo</v>
      </c>
      <c r="D158" s="134" t="str">
        <f t="array" ref="D158">ifs(and(isblank($A158),isblank($B158)),"", not(iserror(vlookup($A158&amp;$B158,'5) Release_Track'!$F:$F&amp;'5) Release_Track'!$G:$G,1,0))),vlookup($A158&amp;$B158,{'5) Release_Track'!$F:$F&amp;'5) Release_Track'!$G:$G,'5) Release_Track'!$I:$I},2,0), or(and(not(isblank($B158)),$B158=$B157,$A158&lt;&gt;$A157),and(not(isblank($A158)),$A158=$A157,$B158&lt;&gt;$B157)),"ID LISTS UNALIGNED",and($A158&lt;&gt;"",countif('5) Release_Track'!$F:$F,$A158)=0),"NO ISRC MATCH in Release_Track",and($B158&lt;&gt;"",countif('5) Release_Track'!$G:$G,$B158)=0),"NO CATALOG ID MATCH in Release_Track",iserror(vlookup($A158&amp;$B158,'5) Release_Track'!$F:$F&amp;'5) Release_Track'!$G:$G,1,0)),"NO ISRC-CATALOG ID pair MATCH in Release_Track" )</f>
        <v/>
      </c>
      <c r="E158" s="207" t="b">
        <v>0</v>
      </c>
      <c r="F158" s="207" t="b">
        <v>0</v>
      </c>
      <c r="G158" s="207" t="b">
        <v>0</v>
      </c>
      <c r="H158" s="207" t="b">
        <v>0</v>
      </c>
      <c r="I158" s="207" t="b">
        <v>0</v>
      </c>
      <c r="J158" s="207" t="b">
        <v>0</v>
      </c>
      <c r="K158" s="207" t="b">
        <v>0</v>
      </c>
      <c r="L158" s="88" t="b">
        <v>1</v>
      </c>
      <c r="M158" s="20"/>
    </row>
    <row r="159">
      <c r="A159" s="34" t="s">
        <v>1024</v>
      </c>
      <c r="B159" s="84"/>
      <c r="C159" s="164" t="str">
        <f t="array" ref="C159">ifs(and(isblank($A159),isblank($B159)),"", not(iserror(vlookup($A159&amp;$B159,'5) Release_Track'!$F:$F&amp;'5) Release_Track'!$G:$G,1,0))),vlookup($A159&amp;$B159,{'5) Release_Track'!$F:$F&amp;'5) Release_Track'!$G:$G,'5) Release_Track'!$H:$H},2,0), or(and(not(isblank($B159)),$B159=$B158,$A159&lt;&gt;$A158),and(not(isblank($A159)),$A159=$A158,$B159&lt;&gt;$B158)),"ID LISTS UNALIGNED",and($A159&lt;&gt;"",countif('5) Release_Track'!$F:$F,$A159)=0),"NO ISRC MATCH in Release_Track",and($B159&lt;&gt;"",countif('5) Release_Track'!$G:$G,$B159)=0),"NO CATALOG ID MATCH in Release_Track",iserror(vlookup($A159&amp;$B159,'5) Release_Track'!$F:$F&amp;'5) Release_Track'!$G:$G,1,0)),"NO ISRC-CATALOG ID pair MATCH in Release_Track" )</f>
        <v>Cria de Tokyo</v>
      </c>
      <c r="D159" s="134" t="str">
        <f t="array" ref="D159">ifs(and(isblank($A159),isblank($B159)),"", not(iserror(vlookup($A159&amp;$B159,'5) Release_Track'!$F:$F&amp;'5) Release_Track'!$G:$G,1,0))),vlookup($A159&amp;$B159,{'5) Release_Track'!$F:$F&amp;'5) Release_Track'!$G:$G,'5) Release_Track'!$I:$I},2,0), or(and(not(isblank($B159)),$B159=$B158,$A159&lt;&gt;$A158),and(not(isblank($A159)),$A159=$A158,$B159&lt;&gt;$B158)),"ID LISTS UNALIGNED",and($A159&lt;&gt;"",countif('5) Release_Track'!$F:$F,$A159)=0),"NO ISRC MATCH in Release_Track",and($B159&lt;&gt;"",countif('5) Release_Track'!$G:$G,$B159)=0),"NO CATALOG ID MATCH in Release_Track",iserror(vlookup($A159&amp;$B159,'5) Release_Track'!$F:$F&amp;'5) Release_Track'!$G:$G,1,0)),"NO ISRC-CATALOG ID pair MATCH in Release_Track" )</f>
        <v/>
      </c>
      <c r="E159" s="207" t="b">
        <v>0</v>
      </c>
      <c r="F159" s="207" t="b">
        <v>0</v>
      </c>
      <c r="G159" s="207" t="b">
        <v>0</v>
      </c>
      <c r="H159" s="207" t="b">
        <v>0</v>
      </c>
      <c r="I159" s="207" t="b">
        <v>0</v>
      </c>
      <c r="J159" s="207" t="b">
        <v>0</v>
      </c>
      <c r="K159" s="207" t="b">
        <v>0</v>
      </c>
      <c r="L159" s="88" t="b">
        <v>1</v>
      </c>
      <c r="M159" s="20"/>
    </row>
    <row r="160">
      <c r="A160" s="34" t="s">
        <v>1026</v>
      </c>
      <c r="B160" s="84"/>
      <c r="C160" s="164" t="str">
        <f t="array" ref="C160">ifs(and(isblank($A160),isblank($B160)),"", not(iserror(vlookup($A160&amp;$B160,'5) Release_Track'!$F:$F&amp;'5) Release_Track'!$G:$G,1,0))),vlookup($A160&amp;$B160,{'5) Release_Track'!$F:$F&amp;'5) Release_Track'!$G:$G,'5) Release_Track'!$H:$H},2,0), or(and(not(isblank($B160)),$B160=$B159,$A160&lt;&gt;$A159),and(not(isblank($A160)),$A160=$A159,$B160&lt;&gt;$B159)),"ID LISTS UNALIGNED",and($A160&lt;&gt;"",countif('5) Release_Track'!$F:$F,$A160)=0),"NO ISRC MATCH in Release_Track",and($B160&lt;&gt;"",countif('5) Release_Track'!$G:$G,$B160)=0),"NO CATALOG ID MATCH in Release_Track",iserror(vlookup($A160&amp;$B160,'5) Release_Track'!$F:$F&amp;'5) Release_Track'!$G:$G,1,0)),"NO ISRC-CATALOG ID pair MATCH in Release_Track" )</f>
        <v>Cria de Tokyo</v>
      </c>
      <c r="D160" s="164" t="str">
        <f t="array" ref="D160">ifs(and(isblank($A160),isblank($B160)),"", not(iserror(vlookup($A160&amp;$B160,'5) Release_Track'!$F:$F&amp;'5) Release_Track'!$G:$G,1,0))),vlookup($A160&amp;$B160,{'5) Release_Track'!$F:$F&amp;'5) Release_Track'!$G:$G,'5) Release_Track'!$I:$I},2,0), or(and(not(isblank($B160)),$B160=$B159,$A160&lt;&gt;$A159),and(not(isblank($A160)),$A160=$A159,$B160&lt;&gt;$B159)),"ID LISTS UNALIGNED",and($A160&lt;&gt;"",countif('5) Release_Track'!$F:$F,$A160)=0),"NO ISRC MATCH in Release_Track",and($B160&lt;&gt;"",countif('5) Release_Track'!$G:$G,$B160)=0),"NO CATALOG ID MATCH in Release_Track",iserror(vlookup($A160&amp;$B160,'5) Release_Track'!$F:$F&amp;'5) Release_Track'!$G:$G,1,0)),"NO ISRC-CATALOG ID pair MATCH in Release_Track" )</f>
        <v>Speed Up</v>
      </c>
      <c r="E160" s="207" t="b">
        <v>0</v>
      </c>
      <c r="F160" s="207" t="b">
        <v>0</v>
      </c>
      <c r="G160" s="207" t="b">
        <v>0</v>
      </c>
      <c r="H160" s="207" t="b">
        <v>0</v>
      </c>
      <c r="I160" s="207" t="b">
        <v>0</v>
      </c>
      <c r="J160" s="207" t="b">
        <v>0</v>
      </c>
      <c r="K160" s="207" t="b">
        <v>0</v>
      </c>
      <c r="L160" s="88" t="b">
        <v>1</v>
      </c>
      <c r="M160" s="20"/>
    </row>
    <row r="161">
      <c r="A161" s="34" t="s">
        <v>1028</v>
      </c>
      <c r="B161" s="84"/>
      <c r="C161" s="164" t="str">
        <f t="array" ref="C161">ifs(and(isblank($A161),isblank($B161)),"", not(iserror(vlookup($A161&amp;$B161,'5) Release_Track'!$F:$F&amp;'5) Release_Track'!$G:$G,1,0))),vlookup($A161&amp;$B161,{'5) Release_Track'!$F:$F&amp;'5) Release_Track'!$G:$G,'5) Release_Track'!$H:$H},2,0), or(and(not(isblank($B161)),$B161=$B160,$A161&lt;&gt;$A160),and(not(isblank($A161)),$A161=$A160,$B161&lt;&gt;$B160)),"ID LISTS UNALIGNED",and($A161&lt;&gt;"",countif('5) Release_Track'!$F:$F,$A161)=0),"NO ISRC MATCH in Release_Track",and($B161&lt;&gt;"",countif('5) Release_Track'!$G:$G,$B161)=0),"NO CATALOG ID MATCH in Release_Track",iserror(vlookup($A161&amp;$B161,'5) Release_Track'!$F:$F&amp;'5) Release_Track'!$G:$G,1,0)),"NO ISRC-CATALOG ID pair MATCH in Release_Track" )</f>
        <v>Rei de Paris</v>
      </c>
      <c r="D161" s="134" t="str">
        <f t="array" ref="D161">ifs(and(isblank($A161),isblank($B161)),"", not(iserror(vlookup($A161&amp;$B161,'5) Release_Track'!$F:$F&amp;'5) Release_Track'!$G:$G,1,0))),vlookup($A161&amp;$B161,{'5) Release_Track'!$F:$F&amp;'5) Release_Track'!$G:$G,'5) Release_Track'!$I:$I},2,0), or(and(not(isblank($B161)),$B161=$B160,$A161&lt;&gt;$A160),and(not(isblank($A161)),$A161=$A160,$B161&lt;&gt;$B160)),"ID LISTS UNALIGNED",and($A161&lt;&gt;"",countif('5) Release_Track'!$F:$F,$A161)=0),"NO ISRC MATCH in Release_Track",and($B161&lt;&gt;"",countif('5) Release_Track'!$G:$G,$B161)=0),"NO CATALOG ID MATCH in Release_Track",iserror(vlookup($A161&amp;$B161,'5) Release_Track'!$F:$F&amp;'5) Release_Track'!$G:$G,1,0)),"NO ISRC-CATALOG ID pair MATCH in Release_Track" )</f>
        <v/>
      </c>
      <c r="E161" s="207" t="b">
        <v>0</v>
      </c>
      <c r="F161" s="207" t="b">
        <v>0</v>
      </c>
      <c r="G161" s="207" t="b">
        <v>0</v>
      </c>
      <c r="H161" s="207" t="b">
        <v>0</v>
      </c>
      <c r="I161" s="207" t="b">
        <v>0</v>
      </c>
      <c r="J161" s="207" t="b">
        <v>0</v>
      </c>
      <c r="K161" s="207" t="b">
        <v>0</v>
      </c>
      <c r="L161" s="88" t="b">
        <v>1</v>
      </c>
      <c r="M161" s="20"/>
    </row>
    <row r="162">
      <c r="A162" s="34" t="s">
        <v>1030</v>
      </c>
      <c r="B162" s="84"/>
      <c r="C162" s="164" t="str">
        <f t="array" ref="C162">ifs(and(isblank($A162),isblank($B162)),"", not(iserror(vlookup($A162&amp;$B162,'5) Release_Track'!$F:$F&amp;'5) Release_Track'!$G:$G,1,0))),vlookup($A162&amp;$B162,{'5) Release_Track'!$F:$F&amp;'5) Release_Track'!$G:$G,'5) Release_Track'!$H:$H},2,0), or(and(not(isblank($B162)),$B162=$B161,$A162&lt;&gt;$A161),and(not(isblank($A162)),$A162=$A161,$B162&lt;&gt;$B161)),"ID LISTS UNALIGNED",and($A162&lt;&gt;"",countif('5) Release_Track'!$F:$F,$A162)=0),"NO ISRC MATCH in Release_Track",and($B162&lt;&gt;"",countif('5) Release_Track'!$G:$G,$B162)=0),"NO CATALOG ID MATCH in Release_Track",iserror(vlookup($A162&amp;$B162,'5) Release_Track'!$F:$F&amp;'5) Release_Track'!$G:$G,1,0)),"NO ISRC-CATALOG ID pair MATCH in Release_Track" )</f>
        <v>Rei de Paris</v>
      </c>
      <c r="D162" s="164" t="str">
        <f t="array" ref="D162">ifs(and(isblank($A162),isblank($B162)),"", not(iserror(vlookup($A162&amp;$B162,'5) Release_Track'!$F:$F&amp;'5) Release_Track'!$G:$G,1,0))),vlookup($A162&amp;$B162,{'5) Release_Track'!$F:$F&amp;'5) Release_Track'!$G:$G,'5) Release_Track'!$I:$I},2,0), or(and(not(isblank($B162)),$B162=$B161,$A162&lt;&gt;$A161),and(not(isblank($A162)),$A162=$A161,$B162&lt;&gt;$B161)),"ID LISTS UNALIGNED",and($A162&lt;&gt;"",countif('5) Release_Track'!$F:$F,$A162)=0),"NO ISRC MATCH in Release_Track",and($B162&lt;&gt;"",countif('5) Release_Track'!$G:$G,$B162)=0),"NO CATALOG ID MATCH in Release_Track",iserror(vlookup($A162&amp;$B162,'5) Release_Track'!$F:$F&amp;'5) Release_Track'!$G:$G,1,0)),"NO ISRC-CATALOG ID pair MATCH in Release_Track" )</f>
        <v>Speed Up</v>
      </c>
      <c r="E162" s="207" t="b">
        <v>0</v>
      </c>
      <c r="F162" s="207" t="b">
        <v>0</v>
      </c>
      <c r="G162" s="207" t="b">
        <v>0</v>
      </c>
      <c r="H162" s="207" t="b">
        <v>0</v>
      </c>
      <c r="I162" s="207" t="b">
        <v>0</v>
      </c>
      <c r="J162" s="207" t="b">
        <v>0</v>
      </c>
      <c r="K162" s="207" t="b">
        <v>0</v>
      </c>
      <c r="L162" s="88" t="b">
        <v>1</v>
      </c>
      <c r="M162" s="20"/>
    </row>
    <row r="163">
      <c r="A163" s="34" t="s">
        <v>1032</v>
      </c>
      <c r="B163" s="84"/>
      <c r="C163" s="164" t="str">
        <f t="array" ref="C163">ifs(and(isblank($A163),isblank($B163)),"", not(iserror(vlookup($A163&amp;$B163,'5) Release_Track'!$F:$F&amp;'5) Release_Track'!$G:$G,1,0))),vlookup($A163&amp;$B163,{'5) Release_Track'!$F:$F&amp;'5) Release_Track'!$G:$G,'5) Release_Track'!$H:$H},2,0), or(and(not(isblank($B163)),$B163=$B162,$A163&lt;&gt;$A162),and(not(isblank($A163)),$A163=$A162,$B163&lt;&gt;$B162)),"ID LISTS UNALIGNED",and($A163&lt;&gt;"",countif('5) Release_Track'!$F:$F,$A163)=0),"NO ISRC MATCH in Release_Track",and($B163&lt;&gt;"",countif('5) Release_Track'!$G:$G,$B163)=0),"NO CATALOG ID MATCH in Release_Track",iserror(vlookup($A163&amp;$B163,'5) Release_Track'!$F:$F&amp;'5) Release_Track'!$G:$G,1,0)),"NO ISRC-CATALOG ID pair MATCH in Release_Track" )</f>
        <v>Visão do Futuro</v>
      </c>
      <c r="D163" s="134" t="str">
        <f t="array" ref="D163">ifs(and(isblank($A163),isblank($B163)),"", not(iserror(vlookup($A163&amp;$B163,'5) Release_Track'!$F:$F&amp;'5) Release_Track'!$G:$G,1,0))),vlookup($A163&amp;$B163,{'5) Release_Track'!$F:$F&amp;'5) Release_Track'!$G:$G,'5) Release_Track'!$I:$I},2,0), or(and(not(isblank($B163)),$B163=$B162,$A163&lt;&gt;$A162),and(not(isblank($A163)),$A163=$A162,$B163&lt;&gt;$B162)),"ID LISTS UNALIGNED",and($A163&lt;&gt;"",countif('5) Release_Track'!$F:$F,$A163)=0),"NO ISRC MATCH in Release_Track",and($B163&lt;&gt;"",countif('5) Release_Track'!$G:$G,$B163)=0),"NO CATALOG ID MATCH in Release_Track",iserror(vlookup($A163&amp;$B163,'5) Release_Track'!$F:$F&amp;'5) Release_Track'!$G:$G,1,0)),"NO ISRC-CATALOG ID pair MATCH in Release_Track" )</f>
        <v/>
      </c>
      <c r="E163" s="207" t="b">
        <v>0</v>
      </c>
      <c r="F163" s="207" t="b">
        <v>0</v>
      </c>
      <c r="G163" s="207" t="b">
        <v>0</v>
      </c>
      <c r="H163" s="207" t="b">
        <v>0</v>
      </c>
      <c r="I163" s="207" t="b">
        <v>0</v>
      </c>
      <c r="J163" s="207" t="b">
        <v>0</v>
      </c>
      <c r="K163" s="207" t="b">
        <v>0</v>
      </c>
      <c r="L163" s="88" t="b">
        <v>1</v>
      </c>
      <c r="M163" s="20"/>
    </row>
    <row r="164">
      <c r="A164" s="34" t="s">
        <v>1034</v>
      </c>
      <c r="B164" s="84"/>
      <c r="C164" s="164" t="str">
        <f t="array" ref="C164">ifs(and(isblank($A164),isblank($B164)),"", not(iserror(vlookup($A164&amp;$B164,'5) Release_Track'!$F:$F&amp;'5) Release_Track'!$G:$G,1,0))),vlookup($A164&amp;$B164,{'5) Release_Track'!$F:$F&amp;'5) Release_Track'!$G:$G,'5) Release_Track'!$H:$H},2,0), or(and(not(isblank($B164)),$B164=$B163,$A164&lt;&gt;$A163),and(not(isblank($A164)),$A164=$A163,$B164&lt;&gt;$B163)),"ID LISTS UNALIGNED",and($A164&lt;&gt;"",countif('5) Release_Track'!$F:$F,$A164)=0),"NO ISRC MATCH in Release_Track",and($B164&lt;&gt;"",countif('5) Release_Track'!$G:$G,$B164)=0),"NO CATALOG ID MATCH in Release_Track",iserror(vlookup($A164&amp;$B164,'5) Release_Track'!$F:$F&amp;'5) Release_Track'!$G:$G,1,0)),"NO ISRC-CATALOG ID pair MATCH in Release_Track" )</f>
        <v>Visão do Futuro</v>
      </c>
      <c r="D164" s="164" t="str">
        <f t="array" ref="D164">ifs(and(isblank($A164),isblank($B164)),"", not(iserror(vlookup($A164&amp;$B164,'5) Release_Track'!$F:$F&amp;'5) Release_Track'!$G:$G,1,0))),vlookup($A164&amp;$B164,{'5) Release_Track'!$F:$F&amp;'5) Release_Track'!$G:$G,'5) Release_Track'!$I:$I},2,0), or(and(not(isblank($B164)),$B164=$B163,$A164&lt;&gt;$A163),and(not(isblank($A164)),$A164=$A163,$B164&lt;&gt;$B163)),"ID LISTS UNALIGNED",and($A164&lt;&gt;"",countif('5) Release_Track'!$F:$F,$A164)=0),"NO ISRC MATCH in Release_Track",and($B164&lt;&gt;"",countif('5) Release_Track'!$G:$G,$B164)=0),"NO CATALOG ID MATCH in Release_Track",iserror(vlookup($A164&amp;$B164,'5) Release_Track'!$F:$F&amp;'5) Release_Track'!$G:$G,1,0)),"NO ISRC-CATALOG ID pair MATCH in Release_Track" )</f>
        <v>Speed Up</v>
      </c>
      <c r="E164" s="207" t="b">
        <v>0</v>
      </c>
      <c r="F164" s="207" t="b">
        <v>0</v>
      </c>
      <c r="G164" s="207" t="b">
        <v>0</v>
      </c>
      <c r="H164" s="207" t="b">
        <v>0</v>
      </c>
      <c r="I164" s="207" t="b">
        <v>0</v>
      </c>
      <c r="J164" s="207" t="b">
        <v>0</v>
      </c>
      <c r="K164" s="207" t="b">
        <v>0</v>
      </c>
      <c r="L164" s="88" t="b">
        <v>1</v>
      </c>
      <c r="M164" s="20"/>
    </row>
    <row r="165">
      <c r="A165" s="34" t="s">
        <v>1036</v>
      </c>
      <c r="B165" s="84"/>
      <c r="C165" s="164" t="str">
        <f t="array" ref="C165">ifs(and(isblank($A165),isblank($B165)),"", not(iserror(vlookup($A165&amp;$B165,'5) Release_Track'!$F:$F&amp;'5) Release_Track'!$G:$G,1,0))),vlookup($A165&amp;$B165,{'5) Release_Track'!$F:$F&amp;'5) Release_Track'!$G:$G,'5) Release_Track'!$H:$H},2,0), or(and(not(isblank($B165)),$B165=$B164,$A165&lt;&gt;$A164),and(not(isblank($A165)),$A165=$A164,$B165&lt;&gt;$B164)),"ID LISTS UNALIGNED",and($A165&lt;&gt;"",countif('5) Release_Track'!$F:$F,$A165)=0),"NO ISRC MATCH in Release_Track",and($B165&lt;&gt;"",countif('5) Release_Track'!$G:$G,$B165)=0),"NO CATALOG ID MATCH in Release_Track",iserror(vlookup($A165&amp;$B165,'5) Release_Track'!$F:$F&amp;'5) Release_Track'!$G:$G,1,0)),"NO ISRC-CATALOG ID pair MATCH in Release_Track" )</f>
        <v>Gênio</v>
      </c>
      <c r="D165" s="134" t="str">
        <f t="array" ref="D165">ifs(and(isblank($A165),isblank($B165)),"", not(iserror(vlookup($A165&amp;$B165,'5) Release_Track'!$F:$F&amp;'5) Release_Track'!$G:$G,1,0))),vlookup($A165&amp;$B165,{'5) Release_Track'!$F:$F&amp;'5) Release_Track'!$G:$G,'5) Release_Track'!$I:$I},2,0), or(and(not(isblank($B165)),$B165=$B164,$A165&lt;&gt;$A164),and(not(isblank($A165)),$A165=$A164,$B165&lt;&gt;$B164)),"ID LISTS UNALIGNED",and($A165&lt;&gt;"",countif('5) Release_Track'!$F:$F,$A165)=0),"NO ISRC MATCH in Release_Track",and($B165&lt;&gt;"",countif('5) Release_Track'!$G:$G,$B165)=0),"NO CATALOG ID MATCH in Release_Track",iserror(vlookup($A165&amp;$B165,'5) Release_Track'!$F:$F&amp;'5) Release_Track'!$G:$G,1,0)),"NO ISRC-CATALOG ID pair MATCH in Release_Track" )</f>
        <v/>
      </c>
      <c r="E165" s="207" t="b">
        <v>0</v>
      </c>
      <c r="F165" s="207" t="b">
        <v>0</v>
      </c>
      <c r="G165" s="207" t="b">
        <v>0</v>
      </c>
      <c r="H165" s="207" t="b">
        <v>0</v>
      </c>
      <c r="I165" s="207" t="b">
        <v>0</v>
      </c>
      <c r="J165" s="207" t="b">
        <v>0</v>
      </c>
      <c r="K165" s="207" t="b">
        <v>0</v>
      </c>
      <c r="L165" s="88" t="b">
        <v>1</v>
      </c>
      <c r="M165" s="20"/>
    </row>
    <row r="166">
      <c r="A166" s="34" t="s">
        <v>1038</v>
      </c>
      <c r="B166" s="84"/>
      <c r="C166" s="164" t="str">
        <f t="array" ref="C166">ifs(and(isblank($A166),isblank($B166)),"", not(iserror(vlookup($A166&amp;$B166,'5) Release_Track'!$F:$F&amp;'5) Release_Track'!$G:$G,1,0))),vlookup($A166&amp;$B166,{'5) Release_Track'!$F:$F&amp;'5) Release_Track'!$G:$G,'5) Release_Track'!$H:$H},2,0), or(and(not(isblank($B166)),$B166=$B165,$A166&lt;&gt;$A165),and(not(isblank($A166)),$A166=$A165,$B166&lt;&gt;$B165)),"ID LISTS UNALIGNED",and($A166&lt;&gt;"",countif('5) Release_Track'!$F:$F,$A166)=0),"NO ISRC MATCH in Release_Track",and($B166&lt;&gt;"",countif('5) Release_Track'!$G:$G,$B166)=0),"NO CATALOG ID MATCH in Release_Track",iserror(vlookup($A166&amp;$B166,'5) Release_Track'!$F:$F&amp;'5) Release_Track'!$G:$G,1,0)),"NO ISRC-CATALOG ID pair MATCH in Release_Track" )</f>
        <v>Gênio</v>
      </c>
      <c r="D166" s="164" t="str">
        <f t="array" ref="D166">ifs(and(isblank($A166),isblank($B166)),"", not(iserror(vlookup($A166&amp;$B166,'5) Release_Track'!$F:$F&amp;'5) Release_Track'!$G:$G,1,0))),vlookup($A166&amp;$B166,{'5) Release_Track'!$F:$F&amp;'5) Release_Track'!$G:$G,'5) Release_Track'!$I:$I},2,0), or(and(not(isblank($B166)),$B166=$B165,$A166&lt;&gt;$A165),and(not(isblank($A166)),$A166=$A165,$B166&lt;&gt;$B165)),"ID LISTS UNALIGNED",and($A166&lt;&gt;"",countif('5) Release_Track'!$F:$F,$A166)=0),"NO ISRC MATCH in Release_Track",and($B166&lt;&gt;"",countif('5) Release_Track'!$G:$G,$B166)=0),"NO CATALOG ID MATCH in Release_Track",iserror(vlookup($A166&amp;$B166,'5) Release_Track'!$F:$F&amp;'5) Release_Track'!$G:$G,1,0)),"NO ISRC-CATALOG ID pair MATCH in Release_Track" )</f>
        <v>Speed Up</v>
      </c>
      <c r="E166" s="207" t="b">
        <v>0</v>
      </c>
      <c r="F166" s="207" t="b">
        <v>0</v>
      </c>
      <c r="G166" s="207" t="b">
        <v>0</v>
      </c>
      <c r="H166" s="207" t="b">
        <v>0</v>
      </c>
      <c r="I166" s="207" t="b">
        <v>0</v>
      </c>
      <c r="J166" s="207" t="b">
        <v>0</v>
      </c>
      <c r="K166" s="207" t="b">
        <v>0</v>
      </c>
      <c r="L166" s="88" t="b">
        <v>1</v>
      </c>
      <c r="M166" s="20"/>
    </row>
    <row r="167">
      <c r="A167" s="34" t="s">
        <v>1040</v>
      </c>
      <c r="B167" s="84"/>
      <c r="C167" s="164" t="str">
        <f t="array" ref="C167">ifs(and(isblank($A167),isblank($B167)),"", not(iserror(vlookup($A167&amp;$B167,'5) Release_Track'!$F:$F&amp;'5) Release_Track'!$G:$G,1,0))),vlookup($A167&amp;$B167,{'5) Release_Track'!$F:$F&amp;'5) Release_Track'!$G:$G,'5) Release_Track'!$H:$H},2,0), or(and(not(isblank($B167)),$B167=$B166,$A167&lt;&gt;$A166),and(not(isblank($A167)),$A167=$A166,$B167&lt;&gt;$B166)),"ID LISTS UNALIGNED",and($A167&lt;&gt;"",countif('5) Release_Track'!$F:$F,$A167)=0),"NO ISRC MATCH in Release_Track",and($B167&lt;&gt;"",countif('5) Release_Track'!$G:$G,$B167)=0),"NO CATALOG ID MATCH in Release_Track",iserror(vlookup($A167&amp;$B167,'5) Release_Track'!$F:$F&amp;'5) Release_Track'!$G:$G,1,0)),"NO ISRC-CATALOG ID pair MATCH in Release_Track" )</f>
        <v>Dragão Divino</v>
      </c>
      <c r="D167" s="134" t="str">
        <f t="array" ref="D167">ifs(and(isblank($A167),isblank($B167)),"", not(iserror(vlookup($A167&amp;$B167,'5) Release_Track'!$F:$F&amp;'5) Release_Track'!$G:$G,1,0))),vlookup($A167&amp;$B167,{'5) Release_Track'!$F:$F&amp;'5) Release_Track'!$G:$G,'5) Release_Track'!$I:$I},2,0), or(and(not(isblank($B167)),$B167=$B166,$A167&lt;&gt;$A166),and(not(isblank($A167)),$A167=$A166,$B167&lt;&gt;$B166)),"ID LISTS UNALIGNED",and($A167&lt;&gt;"",countif('5) Release_Track'!$F:$F,$A167)=0),"NO ISRC MATCH in Release_Track",and($B167&lt;&gt;"",countif('5) Release_Track'!$G:$G,$B167)=0),"NO CATALOG ID MATCH in Release_Track",iserror(vlookup($A167&amp;$B167,'5) Release_Track'!$F:$F&amp;'5) Release_Track'!$G:$G,1,0)),"NO ISRC-CATALOG ID pair MATCH in Release_Track" )</f>
        <v/>
      </c>
      <c r="E167" s="207" t="b">
        <v>0</v>
      </c>
      <c r="F167" s="207" t="b">
        <v>0</v>
      </c>
      <c r="G167" s="207" t="b">
        <v>0</v>
      </c>
      <c r="H167" s="207" t="b">
        <v>0</v>
      </c>
      <c r="I167" s="207" t="b">
        <v>0</v>
      </c>
      <c r="J167" s="207" t="b">
        <v>0</v>
      </c>
      <c r="K167" s="207" t="b">
        <v>0</v>
      </c>
      <c r="L167" s="88" t="b">
        <v>1</v>
      </c>
      <c r="M167" s="20"/>
    </row>
    <row r="168">
      <c r="A168" s="34" t="s">
        <v>1042</v>
      </c>
      <c r="B168" s="84"/>
      <c r="C168" s="164" t="str">
        <f t="array" ref="C168">ifs(and(isblank($A168),isblank($B168)),"", not(iserror(vlookup($A168&amp;$B168,'5) Release_Track'!$F:$F&amp;'5) Release_Track'!$G:$G,1,0))),vlookup($A168&amp;$B168,{'5) Release_Track'!$F:$F&amp;'5) Release_Track'!$G:$G,'5) Release_Track'!$H:$H},2,0),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Dragão Divino</v>
      </c>
      <c r="D168" s="164" t="str">
        <f t="array" ref="D168">ifs(and(isblank($A168),isblank($B168)),"", not(iserror(vlookup($A168&amp;$B168,'5) Release_Track'!$F:$F&amp;'5) Release_Track'!$G:$G,1,0))),vlookup($A168&amp;$B168,{'5) Release_Track'!$F:$F&amp;'5) Release_Track'!$G:$G,'5) Release_Track'!$I:$I},2,0), or(and(not(isblank($B168)),$B168=$B167,$A168&lt;&gt;$A167),and(not(isblank($A168)),$A168=$A167,$B168&lt;&gt;$B167)),"ID LISTS UNALIGNED",and($A168&lt;&gt;"",countif('5) Release_Track'!$F:$F,$A168)=0),"NO ISRC MATCH in Release_Track",and($B168&lt;&gt;"",countif('5) Release_Track'!$G:$G,$B168)=0),"NO CATALOG ID MATCH in Release_Track",iserror(vlookup($A168&amp;$B168,'5) Release_Track'!$F:$F&amp;'5) Release_Track'!$G:$G,1,0)),"NO ISRC-CATALOG ID pair MATCH in Release_Track" )</f>
        <v>Speed Up</v>
      </c>
      <c r="E168" s="207" t="b">
        <v>0</v>
      </c>
      <c r="F168" s="207" t="b">
        <v>0</v>
      </c>
      <c r="G168" s="207" t="b">
        <v>0</v>
      </c>
      <c r="H168" s="207" t="b">
        <v>0</v>
      </c>
      <c r="I168" s="207" t="b">
        <v>0</v>
      </c>
      <c r="J168" s="207" t="b">
        <v>0</v>
      </c>
      <c r="K168" s="207" t="b">
        <v>0</v>
      </c>
      <c r="L168" s="88" t="b">
        <v>1</v>
      </c>
      <c r="M168" s="20"/>
    </row>
    <row r="169">
      <c r="A169" s="100" t="s">
        <v>1044</v>
      </c>
      <c r="B169" s="84"/>
      <c r="C169" s="164" t="str">
        <f t="array" ref="C169">ifs(and(isblank($A169),isblank($B169)),"", not(iserror(vlookup($A169&amp;$B169,'5) Release_Track'!$F:$F&amp;'5) Release_Track'!$G:$G,1,0))),vlookup($A169&amp;$B169,{'5) Release_Track'!$F:$F&amp;'5) Release_Track'!$G:$G,'5) Release_Track'!$H:$H},2,0), or(and(not(isblank($B169)),$B169=$B168,$A169&lt;&gt;$A168),and(not(isblank($A169)),$A169=$A168,$B169&lt;&gt;$B168)),"ID LISTS UNALIGNED",and($A169&lt;&gt;"",countif('5) Release_Track'!$F:$F,$A169)=0),"NO ISRC MATCH in Release_Track",and($B169&lt;&gt;"",countif('5) Release_Track'!$G:$G,$B169)=0),"NO CATALOG ID MATCH in Release_Track",iserror(vlookup($A169&amp;$B169,'5) Release_Track'!$F:$F&amp;'5) Release_Track'!$G:$G,1,0)),"NO ISRC-CATALOG ID pair MATCH in Release_Track" )</f>
        <v>Orações</v>
      </c>
      <c r="D169" s="134" t="str">
        <f t="array" ref="D169">ifs(and(isblank($A169),isblank($B169)),"", not(iserror(vlookup($A169&amp;$B169,'5) Release_Track'!$F:$F&amp;'5) Release_Track'!$G:$G,1,0))),vlookup($A169&amp;$B169,{'5) Release_Track'!$F:$F&amp;'5) Release_Track'!$G:$G,'5) Release_Track'!$I:$I},2,0), or(and(not(isblank($B169)),$B169=$B168,$A169&lt;&gt;$A168),and(not(isblank($A169)),$A169=$A168,$B169&lt;&gt;$B168)),"ID LISTS UNALIGNED",and($A169&lt;&gt;"",countif('5) Release_Track'!$F:$F,$A169)=0),"NO ISRC MATCH in Release_Track",and($B169&lt;&gt;"",countif('5) Release_Track'!$G:$G,$B169)=0),"NO CATALOG ID MATCH in Release_Track",iserror(vlookup($A169&amp;$B169,'5) Release_Track'!$F:$F&amp;'5) Release_Track'!$G:$G,1,0)),"NO ISRC-CATALOG ID pair MATCH in Release_Track" )</f>
        <v/>
      </c>
      <c r="E169" s="207" t="b">
        <v>0</v>
      </c>
      <c r="F169" s="207" t="b">
        <v>0</v>
      </c>
      <c r="G169" s="207" t="b">
        <v>0</v>
      </c>
      <c r="H169" s="207" t="b">
        <v>0</v>
      </c>
      <c r="I169" s="207" t="b">
        <v>0</v>
      </c>
      <c r="J169" s="207" t="b">
        <v>0</v>
      </c>
      <c r="K169" s="207" t="b">
        <v>0</v>
      </c>
      <c r="L169" s="88" t="b">
        <v>1</v>
      </c>
      <c r="M169" s="20"/>
    </row>
    <row r="170">
      <c r="A170" s="100" t="s">
        <v>1046</v>
      </c>
      <c r="B170" s="84"/>
      <c r="C170" s="164" t="str">
        <f t="array" ref="C170">ifs(and(isblank($A170),isblank($B170)),"", not(iserror(vlookup($A170&amp;$B170,'5) Release_Track'!$F:$F&amp;'5) Release_Track'!$G:$G,1,0))),vlookup($A170&amp;$B170,{'5) Release_Track'!$F:$F&amp;'5) Release_Track'!$G:$G,'5) Release_Track'!$H:$H},2,0), or(and(not(isblank($B170)),$B170=$B169,$A170&lt;&gt;$A169),and(not(isblank($A170)),$A170=$A169,$B170&lt;&gt;$B169)),"ID LISTS UNALIGNED",and($A170&lt;&gt;"",countif('5) Release_Track'!$F:$F,$A170)=0),"NO ISRC MATCH in Release_Track",and($B170&lt;&gt;"",countif('5) Release_Track'!$G:$G,$B170)=0),"NO CATALOG ID MATCH in Release_Track",iserror(vlookup($A170&amp;$B170,'5) Release_Track'!$F:$F&amp;'5) Release_Track'!$G:$G,1,0)),"NO ISRC-CATALOG ID pair MATCH in Release_Track" )</f>
        <v>Orações</v>
      </c>
      <c r="D170" s="164" t="str">
        <f t="array" ref="D170">ifs(and(isblank($A170),isblank($B170)),"", not(iserror(vlookup($A170&amp;$B170,'5) Release_Track'!$F:$F&amp;'5) Release_Track'!$G:$G,1,0))),vlookup($A170&amp;$B170,{'5) Release_Track'!$F:$F&amp;'5) Release_Track'!$G:$G,'5) Release_Track'!$I:$I},2,0), or(and(not(isblank($B170)),$B170=$B169,$A170&lt;&gt;$A169),and(not(isblank($A170)),$A170=$A169,$B170&lt;&gt;$B169)),"ID LISTS UNALIGNED",and($A170&lt;&gt;"",countif('5) Release_Track'!$F:$F,$A170)=0),"NO ISRC MATCH in Release_Track",and($B170&lt;&gt;"",countif('5) Release_Track'!$G:$G,$B170)=0),"NO CATALOG ID MATCH in Release_Track",iserror(vlookup($A170&amp;$B170,'5) Release_Track'!$F:$F&amp;'5) Release_Track'!$G:$G,1,0)),"NO ISRC-CATALOG ID pair MATCH in Release_Track" )</f>
        <v>Speed Up</v>
      </c>
      <c r="E170" s="207" t="b">
        <v>0</v>
      </c>
      <c r="F170" s="207" t="b">
        <v>0</v>
      </c>
      <c r="G170" s="207" t="b">
        <v>0</v>
      </c>
      <c r="H170" s="207" t="b">
        <v>0</v>
      </c>
      <c r="I170" s="207" t="b">
        <v>0</v>
      </c>
      <c r="J170" s="207" t="b">
        <v>0</v>
      </c>
      <c r="K170" s="207" t="b">
        <v>0</v>
      </c>
      <c r="L170" s="88" t="b">
        <v>1</v>
      </c>
      <c r="M170" s="20"/>
    </row>
    <row r="171">
      <c r="A171" s="34" t="s">
        <v>1048</v>
      </c>
      <c r="B171" s="84"/>
      <c r="C171" s="164" t="str">
        <f t="array" ref="C171">ifs(and(isblank($A171),isblank($B171)),"", not(iserror(vlookup($A171&amp;$B171,'5) Release_Track'!$F:$F&amp;'5) Release_Track'!$G:$G,1,0))),vlookup($A171&amp;$B171,{'5) Release_Track'!$F:$F&amp;'5) Release_Track'!$G:$G,'5) Release_Track'!$H:$H},2,0), or(and(not(isblank($B171)),$B171=$B170,$A171&lt;&gt;$A170),and(not(isblank($A171)),$A171=$A170,$B171&lt;&gt;$B170)),"ID LISTS UNALIGNED",and($A171&lt;&gt;"",countif('5) Release_Track'!$F:$F,$A171)=0),"NO ISRC MATCH in Release_Track",and($B171&lt;&gt;"",countif('5) Release_Track'!$G:$G,$B171)=0),"NO CATALOG ID MATCH in Release_Track",iserror(vlookup($A171&amp;$B171,'5) Release_Track'!$F:$F&amp;'5) Release_Track'!$G:$G,1,0)),"NO ISRC-CATALOG ID pair MATCH in Release_Track" )</f>
        <v>Poesia Geek #3 - Magia</v>
      </c>
      <c r="D171" s="134" t="str">
        <f t="array" ref="D171">ifs(and(isblank($A171),isblank($B171)),"", not(iserror(vlookup($A171&amp;$B171,'5) Release_Track'!$F:$F&amp;'5) Release_Track'!$G:$G,1,0))),vlookup($A171&amp;$B171,{'5) Release_Track'!$F:$F&amp;'5) Release_Track'!$G:$G,'5) Release_Track'!$I:$I},2,0), or(and(not(isblank($B171)),$B171=$B170,$A171&lt;&gt;$A170),and(not(isblank($A171)),$A171=$A170,$B171&lt;&gt;$B170)),"ID LISTS UNALIGNED",and($A171&lt;&gt;"",countif('5) Release_Track'!$F:$F,$A171)=0),"NO ISRC MATCH in Release_Track",and($B171&lt;&gt;"",countif('5) Release_Track'!$G:$G,$B171)=0),"NO CATALOG ID MATCH in Release_Track",iserror(vlookup($A171&amp;$B171,'5) Release_Track'!$F:$F&amp;'5) Release_Track'!$G:$G,1,0)),"NO ISRC-CATALOG ID pair MATCH in Release_Track" )</f>
        <v/>
      </c>
      <c r="E171" s="207" t="b">
        <v>0</v>
      </c>
      <c r="F171" s="207" t="b">
        <v>0</v>
      </c>
      <c r="G171" s="207" t="b">
        <v>0</v>
      </c>
      <c r="H171" s="207" t="b">
        <v>0</v>
      </c>
      <c r="I171" s="207" t="b">
        <v>0</v>
      </c>
      <c r="J171" s="207" t="b">
        <v>0</v>
      </c>
      <c r="K171" s="207" t="b">
        <v>0</v>
      </c>
      <c r="L171" s="88" t="b">
        <v>1</v>
      </c>
      <c r="M171" s="20"/>
    </row>
    <row r="172">
      <c r="A172" s="34" t="s">
        <v>1050</v>
      </c>
      <c r="B172" s="84"/>
      <c r="C172" s="164" t="str">
        <f t="array" ref="C172">ifs(and(isblank($A172),isblank($B172)),"", not(iserror(vlookup($A172&amp;$B172,'5) Release_Track'!$F:$F&amp;'5) Release_Track'!$G:$G,1,0))),vlookup($A172&amp;$B172,{'5) Release_Track'!$F:$F&amp;'5) Release_Track'!$G:$G,'5) Release_Track'!$H:$H},2,0), or(and(not(isblank($B172)),$B172=$B171,$A172&lt;&gt;$A171),and(not(isblank($A172)),$A172=$A171,$B172&lt;&gt;$B171)),"ID LISTS UNALIGNED",and($A172&lt;&gt;"",countif('5) Release_Track'!$F:$F,$A172)=0),"NO ISRC MATCH in Release_Track",and($B172&lt;&gt;"",countif('5) Release_Track'!$G:$G,$B172)=0),"NO CATALOG ID MATCH in Release_Track",iserror(vlookup($A172&amp;$B172,'5) Release_Track'!$F:$F&amp;'5) Release_Track'!$G:$G,1,0)),"NO ISRC-CATALOG ID pair MATCH in Release_Track" )</f>
        <v>Canção dos Jogadores</v>
      </c>
      <c r="D172" s="134" t="str">
        <f t="array" ref="D172">ifs(and(isblank($A172),isblank($B172)),"", not(iserror(vlookup($A172&amp;$B172,'5) Release_Track'!$F:$F&amp;'5) Release_Track'!$G:$G,1,0))),vlookup($A172&amp;$B172,{'5) Release_Track'!$F:$F&amp;'5) Release_Track'!$G:$G,'5) Release_Track'!$I:$I},2,0), or(and(not(isblank($B172)),$B172=$B171,$A172&lt;&gt;$A171),and(not(isblank($A172)),$A172=$A171,$B172&lt;&gt;$B171)),"ID LISTS UNALIGNED",and($A172&lt;&gt;"",countif('5) Release_Track'!$F:$F,$A172)=0),"NO ISRC MATCH in Release_Track",and($B172&lt;&gt;"",countif('5) Release_Track'!$G:$G,$B172)=0),"NO CATALOG ID MATCH in Release_Track",iserror(vlookup($A172&amp;$B172,'5) Release_Track'!$F:$F&amp;'5) Release_Track'!$G:$G,1,0)),"NO ISRC-CATALOG ID pair MATCH in Release_Track" )</f>
        <v/>
      </c>
      <c r="E172" s="207" t="b">
        <v>0</v>
      </c>
      <c r="F172" s="207" t="b">
        <v>0</v>
      </c>
      <c r="G172" s="207" t="b">
        <v>0</v>
      </c>
      <c r="H172" s="207" t="b">
        <v>0</v>
      </c>
      <c r="I172" s="207" t="b">
        <v>0</v>
      </c>
      <c r="J172" s="207" t="b">
        <v>0</v>
      </c>
      <c r="K172" s="207" t="b">
        <v>0</v>
      </c>
      <c r="L172" s="88" t="b">
        <v>1</v>
      </c>
      <c r="M172" s="20"/>
    </row>
    <row r="173">
      <c r="A173" s="34" t="s">
        <v>1052</v>
      </c>
      <c r="B173" s="84"/>
      <c r="C173" s="164" t="str">
        <f t="array" ref="C173">ifs(and(isblank($A173),isblank($B173)),"", not(iserror(vlookup($A173&amp;$B173,'5) Release_Track'!$F:$F&amp;'5) Release_Track'!$G:$G,1,0))),vlookup($A173&amp;$B173,{'5) Release_Track'!$F:$F&amp;'5) Release_Track'!$G:$G,'5) Release_Track'!$H:$H},2,0), or(and(not(isblank($B173)),$B173=$B172,$A173&lt;&gt;$A172),and(not(isblank($A173)),$A173=$A172,$B173&lt;&gt;$B172)),"ID LISTS UNALIGNED",and($A173&lt;&gt;"",countif('5) Release_Track'!$F:$F,$A173)=0),"NO ISRC MATCH in Release_Track",and($B173&lt;&gt;"",countif('5) Release_Track'!$G:$G,$B173)=0),"NO CATALOG ID MATCH in Release_Track",iserror(vlookup($A173&amp;$B173,'5) Release_Track'!$F:$F&amp;'5) Release_Track'!$G:$G,1,0)),"NO ISRC-CATALOG ID pair MATCH in Release_Track" )</f>
        <v>Canção dos Jogadores</v>
      </c>
      <c r="D173" s="164" t="str">
        <f t="array" ref="D173">ifs(and(isblank($A173),isblank($B173)),"", not(iserror(vlookup($A173&amp;$B173,'5) Release_Track'!$F:$F&amp;'5) Release_Track'!$G:$G,1,0))),vlookup($A173&amp;$B173,{'5) Release_Track'!$F:$F&amp;'5) Release_Track'!$G:$G,'5) Release_Track'!$I:$I},2,0), or(and(not(isblank($B173)),$B173=$B172,$A173&lt;&gt;$A172),and(not(isblank($A173)),$A173=$A172,$B173&lt;&gt;$B172)),"ID LISTS UNALIGNED",and($A173&lt;&gt;"",countif('5) Release_Track'!$F:$F,$A173)=0),"NO ISRC MATCH in Release_Track",and($B173&lt;&gt;"",countif('5) Release_Track'!$G:$G,$B173)=0),"NO CATALOG ID MATCH in Release_Track",iserror(vlookup($A173&amp;$B173,'5) Release_Track'!$F:$F&amp;'5) Release_Track'!$G:$G,1,0)),"NO ISRC-CATALOG ID pair MATCH in Release_Track" )</f>
        <v>Speed Up</v>
      </c>
      <c r="E173" s="207" t="b">
        <v>0</v>
      </c>
      <c r="F173" s="207" t="b">
        <v>0</v>
      </c>
      <c r="G173" s="207" t="b">
        <v>0</v>
      </c>
      <c r="H173" s="207" t="b">
        <v>0</v>
      </c>
      <c r="I173" s="207" t="b">
        <v>0</v>
      </c>
      <c r="J173" s="207" t="b">
        <v>0</v>
      </c>
      <c r="K173" s="207" t="b">
        <v>0</v>
      </c>
      <c r="L173" s="88" t="b">
        <v>1</v>
      </c>
      <c r="M173" s="20"/>
    </row>
    <row r="174">
      <c r="A174" s="34" t="s">
        <v>1054</v>
      </c>
      <c r="B174" s="84"/>
      <c r="C174" s="164" t="str">
        <f t="array" ref="C174">ifs(and(isblank($A174),isblank($B174)),"", not(iserror(vlookup($A174&amp;$B174,'5) Release_Track'!$F:$F&amp;'5) Release_Track'!$G:$G,1,0))),vlookup($A174&amp;$B174,{'5) Release_Track'!$F:$F&amp;'5) Release_Track'!$G:$G,'5) Release_Track'!$H:$H},2,0), or(and(not(isblank($B174)),$B174=$B173,$A174&lt;&gt;$A173),and(not(isblank($A174)),$A174=$A173,$B174&lt;&gt;$B173)),"ID LISTS UNALIGNED",and($A174&lt;&gt;"",countif('5) Release_Track'!$F:$F,$A174)=0),"NO ISRC MATCH in Release_Track",and($B174&lt;&gt;"",countif('5) Release_Track'!$G:$G,$B174)=0),"NO CATALOG ID MATCH in Release_Track",iserror(vlookup($A174&amp;$B174,'5) Release_Track'!$F:$F&amp;'5) Release_Track'!$G:$G,1,0)),"NO ISRC-CATALOG ID pair MATCH in Release_Track" )</f>
        <v>O Melhor do Mundo</v>
      </c>
      <c r="D174" s="134" t="str">
        <f t="array" ref="D174">ifs(and(isblank($A174),isblank($B174)),"", not(iserror(vlookup($A174&amp;$B174,'5) Release_Track'!$F:$F&amp;'5) Release_Track'!$G:$G,1,0))),vlookup($A174&amp;$B174,{'5) Release_Track'!$F:$F&amp;'5) Release_Track'!$G:$G,'5) Release_Track'!$I:$I},2,0), or(and(not(isblank($B174)),$B174=$B173,$A174&lt;&gt;$A173),and(not(isblank($A174)),$A174=$A173,$B174&lt;&gt;$B173)),"ID LISTS UNALIGNED",and($A174&lt;&gt;"",countif('5) Release_Track'!$F:$F,$A174)=0),"NO ISRC MATCH in Release_Track",and($B174&lt;&gt;"",countif('5) Release_Track'!$G:$G,$B174)=0),"NO CATALOG ID MATCH in Release_Track",iserror(vlookup($A174&amp;$B174,'5) Release_Track'!$F:$F&amp;'5) Release_Track'!$G:$G,1,0)),"NO ISRC-CATALOG ID pair MATCH in Release_Track" )</f>
        <v/>
      </c>
      <c r="E174" s="207" t="b">
        <v>0</v>
      </c>
      <c r="F174" s="207" t="b">
        <v>0</v>
      </c>
      <c r="G174" s="207" t="b">
        <v>0</v>
      </c>
      <c r="H174" s="207" t="b">
        <v>0</v>
      </c>
      <c r="I174" s="207" t="b">
        <v>0</v>
      </c>
      <c r="J174" s="207" t="b">
        <v>0</v>
      </c>
      <c r="K174" s="207" t="b">
        <v>0</v>
      </c>
      <c r="L174" s="88" t="b">
        <v>1</v>
      </c>
      <c r="M174" s="20"/>
    </row>
    <row r="175">
      <c r="A175" s="34" t="s">
        <v>1056</v>
      </c>
      <c r="B175" s="84"/>
      <c r="C175" s="164" t="str">
        <f t="array" ref="C175">ifs(and(isblank($A175),isblank($B175)),"", not(iserror(vlookup($A175&amp;$B175,'5) Release_Track'!$F:$F&amp;'5) Release_Track'!$G:$G,1,0))),vlookup($A175&amp;$B175,{'5) Release_Track'!$F:$F&amp;'5) Release_Track'!$G:$G,'5) Release_Track'!$H:$H},2,0), or(and(not(isblank($B175)),$B175=$B174,$A175&lt;&gt;$A174),and(not(isblank($A175)),$A175=$A174,$B175&lt;&gt;$B174)),"ID LISTS UNALIGNED",and($A175&lt;&gt;"",countif('5) Release_Track'!$F:$F,$A175)=0),"NO ISRC MATCH in Release_Track",and($B175&lt;&gt;"",countif('5) Release_Track'!$G:$G,$B175)=0),"NO CATALOG ID MATCH in Release_Track",iserror(vlookup($A175&amp;$B175,'5) Release_Track'!$F:$F&amp;'5) Release_Track'!$G:$G,1,0)),"NO ISRC-CATALOG ID pair MATCH in Release_Track" )</f>
        <v>O Melhor do Mundo</v>
      </c>
      <c r="D175" s="164" t="str">
        <f t="array" ref="D175">ifs(and(isblank($A175),isblank($B175)),"", not(iserror(vlookup($A175&amp;$B175,'5) Release_Track'!$F:$F&amp;'5) Release_Track'!$G:$G,1,0))),vlookup($A175&amp;$B175,{'5) Release_Track'!$F:$F&amp;'5) Release_Track'!$G:$G,'5) Release_Track'!$I:$I},2,0), or(and(not(isblank($B175)),$B175=$B174,$A175&lt;&gt;$A174),and(not(isblank($A175)),$A175=$A174,$B175&lt;&gt;$B174)),"ID LISTS UNALIGNED",and($A175&lt;&gt;"",countif('5) Release_Track'!$F:$F,$A175)=0),"NO ISRC MATCH in Release_Track",and($B175&lt;&gt;"",countif('5) Release_Track'!$G:$G,$B175)=0),"NO CATALOG ID MATCH in Release_Track",iserror(vlookup($A175&amp;$B175,'5) Release_Track'!$F:$F&amp;'5) Release_Track'!$G:$G,1,0)),"NO ISRC-CATALOG ID pair MATCH in Release_Track" )</f>
        <v>Speed Up</v>
      </c>
      <c r="E175" s="207" t="b">
        <v>0</v>
      </c>
      <c r="F175" s="207" t="b">
        <v>0</v>
      </c>
      <c r="G175" s="207" t="b">
        <v>0</v>
      </c>
      <c r="H175" s="207" t="b">
        <v>0</v>
      </c>
      <c r="I175" s="207" t="b">
        <v>0</v>
      </c>
      <c r="J175" s="207" t="b">
        <v>0</v>
      </c>
      <c r="K175" s="207" t="b">
        <v>0</v>
      </c>
      <c r="L175" s="88" t="b">
        <v>1</v>
      </c>
      <c r="M175" s="20"/>
    </row>
    <row r="176">
      <c r="A176" s="34" t="s">
        <v>1058</v>
      </c>
      <c r="B176" s="84"/>
      <c r="C176" s="164" t="str">
        <f t="array" ref="C176">ifs(and(isblank($A176),isblank($B176)),"", not(iserror(vlookup($A176&amp;$B176,'5) Release_Track'!$F:$F&amp;'5) Release_Track'!$G:$G,1,0))),vlookup($A176&amp;$B176,{'5) Release_Track'!$F:$F&amp;'5) Release_Track'!$G:$G,'5) Release_Track'!$H:$H},2,0), or(and(not(isblank($B176)),$B176=$B175,$A176&lt;&gt;$A175),and(not(isblank($A176)),$A176=$A175,$B176&lt;&gt;$B175)),"ID LISTS UNALIGNED",and($A176&lt;&gt;"",countif('5) Release_Track'!$F:$F,$A176)=0),"NO ISRC MATCH in Release_Track",and($B176&lt;&gt;"",countif('5) Release_Track'!$G:$G,$B176)=0),"NO CATALOG ID MATCH in Release_Track",iserror(vlookup($A176&amp;$B176,'5) Release_Track'!$F:$F&amp;'5) Release_Track'!$G:$G,1,0)),"NO ISRC-CATALOG ID pair MATCH in Release_Track" )</f>
        <v>Yonkou das Sombras</v>
      </c>
      <c r="D176" s="134" t="str">
        <f t="array" ref="D176">ifs(and(isblank($A176),isblank($B176)),"", not(iserror(vlookup($A176&amp;$B176,'5) Release_Track'!$F:$F&amp;'5) Release_Track'!$G:$G,1,0))),vlookup($A176&amp;$B176,{'5) Release_Track'!$F:$F&amp;'5) Release_Track'!$G:$G,'5) Release_Track'!$I:$I},2,0), or(and(not(isblank($B176)),$B176=$B175,$A176&lt;&gt;$A175),and(not(isblank($A176)),$A176=$A175,$B176&lt;&gt;$B175)),"ID LISTS UNALIGNED",and($A176&lt;&gt;"",countif('5) Release_Track'!$F:$F,$A176)=0),"NO ISRC MATCH in Release_Track",and($B176&lt;&gt;"",countif('5) Release_Track'!$G:$G,$B176)=0),"NO CATALOG ID MATCH in Release_Track",iserror(vlookup($A176&amp;$B176,'5) Release_Track'!$F:$F&amp;'5) Release_Track'!$G:$G,1,0)),"NO ISRC-CATALOG ID pair MATCH in Release_Track" )</f>
        <v/>
      </c>
      <c r="E176" s="207" t="b">
        <v>0</v>
      </c>
      <c r="F176" s="207" t="b">
        <v>0</v>
      </c>
      <c r="G176" s="207" t="b">
        <v>0</v>
      </c>
      <c r="H176" s="207" t="b">
        <v>0</v>
      </c>
      <c r="I176" s="207" t="b">
        <v>0</v>
      </c>
      <c r="J176" s="207" t="b">
        <v>0</v>
      </c>
      <c r="K176" s="207" t="b">
        <v>0</v>
      </c>
      <c r="L176" s="88" t="b">
        <v>1</v>
      </c>
      <c r="M176" s="20"/>
    </row>
    <row r="177">
      <c r="A177" s="34" t="s">
        <v>1060</v>
      </c>
      <c r="B177" s="84"/>
      <c r="C177" s="164" t="str">
        <f t="array" ref="C177">ifs(and(isblank($A177),isblank($B177)),"", not(iserror(vlookup($A177&amp;$B177,'5) Release_Track'!$F:$F&amp;'5) Release_Track'!$G:$G,1,0))),vlookup($A177&amp;$B177,{'5) Release_Track'!$F:$F&amp;'5) Release_Track'!$G:$G,'5) Release_Track'!$H:$H},2,0), or(and(not(isblank($B177)),$B177=$B176,$A177&lt;&gt;$A176),and(not(isblank($A177)),$A177=$A176,$B177&lt;&gt;$B176)),"ID LISTS UNALIGNED",and($A177&lt;&gt;"",countif('5) Release_Track'!$F:$F,$A177)=0),"NO ISRC MATCH in Release_Track",and($B177&lt;&gt;"",countif('5) Release_Track'!$G:$G,$B177)=0),"NO CATALOG ID MATCH in Release_Track",iserror(vlookup($A177&amp;$B177,'5) Release_Track'!$F:$F&amp;'5) Release_Track'!$G:$G,1,0)),"NO ISRC-CATALOG ID pair MATCH in Release_Track" )</f>
        <v>Yonkou das Sombras</v>
      </c>
      <c r="D177" s="164" t="str">
        <f t="array" ref="D177">ifs(and(isblank($A177),isblank($B177)),"", not(iserror(vlookup($A177&amp;$B177,'5) Release_Track'!$F:$F&amp;'5) Release_Track'!$G:$G,1,0))),vlookup($A177&amp;$B177,{'5) Release_Track'!$F:$F&amp;'5) Release_Track'!$G:$G,'5) Release_Track'!$I:$I},2,0), or(and(not(isblank($B177)),$B177=$B176,$A177&lt;&gt;$A176),and(not(isblank($A177)),$A177=$A176,$B177&lt;&gt;$B176)),"ID LISTS UNALIGNED",and($A177&lt;&gt;"",countif('5) Release_Track'!$F:$F,$A177)=0),"NO ISRC MATCH in Release_Track",and($B177&lt;&gt;"",countif('5) Release_Track'!$G:$G,$B177)=0),"NO CATALOG ID MATCH in Release_Track",iserror(vlookup($A177&amp;$B177,'5) Release_Track'!$F:$F&amp;'5) Release_Track'!$G:$G,1,0)),"NO ISRC-CATALOG ID pair MATCH in Release_Track" )</f>
        <v>Speed Up</v>
      </c>
      <c r="E177" s="207" t="b">
        <v>0</v>
      </c>
      <c r="F177" s="207" t="b">
        <v>0</v>
      </c>
      <c r="G177" s="207" t="b">
        <v>0</v>
      </c>
      <c r="H177" s="207" t="b">
        <v>0</v>
      </c>
      <c r="I177" s="207" t="b">
        <v>0</v>
      </c>
      <c r="J177" s="207" t="b">
        <v>0</v>
      </c>
      <c r="K177" s="207" t="b">
        <v>0</v>
      </c>
      <c r="L177" s="88" t="b">
        <v>1</v>
      </c>
      <c r="M177" s="20"/>
    </row>
    <row r="178">
      <c r="A178" s="34" t="s">
        <v>1062</v>
      </c>
      <c r="B178" s="84"/>
      <c r="C178" s="164" t="str">
        <f t="array" ref="C178">ifs(and(isblank($A178),isblank($B178)),"", not(iserror(vlookup($A178&amp;$B178,'5) Release_Track'!$F:$F&amp;'5) Release_Track'!$G:$G,1,0))),vlookup($A178&amp;$B178,{'5) Release_Track'!$F:$F&amp;'5) Release_Track'!$G:$G,'5) Release_Track'!$H:$H},2,0), or(and(not(isblank($B178)),$B178=$B177,$A178&lt;&gt;$A177),and(not(isblank($A178)),$A178=$A177,$B178&lt;&gt;$B177)),"ID LISTS UNALIGNED",and($A178&lt;&gt;"",countif('5) Release_Track'!$F:$F,$A178)=0),"NO ISRC MATCH in Release_Track",and($B178&lt;&gt;"",countif('5) Release_Track'!$G:$G,$B178)=0),"NO CATALOG ID MATCH in Release_Track",iserror(vlookup($A178&amp;$B178,'5) Release_Track'!$F:$F&amp;'5) Release_Track'!$G:$G,1,0)),"NO ISRC-CATALOG ID pair MATCH in Release_Track" )</f>
        <v>Escolhido por Deus</v>
      </c>
      <c r="D178" s="134" t="str">
        <f t="array" ref="D178">ifs(and(isblank($A178),isblank($B178)),"", not(iserror(vlookup($A178&amp;$B178,'5) Release_Track'!$F:$F&amp;'5) Release_Track'!$G:$G,1,0))),vlookup($A178&amp;$B178,{'5) Release_Track'!$F:$F&amp;'5) Release_Track'!$G:$G,'5) Release_Track'!$I:$I},2,0), or(and(not(isblank($B178)),$B178=$B177,$A178&lt;&gt;$A177),and(not(isblank($A178)),$A178=$A177,$B178&lt;&gt;$B177)),"ID LISTS UNALIGNED",and($A178&lt;&gt;"",countif('5) Release_Track'!$F:$F,$A178)=0),"NO ISRC MATCH in Release_Track",and($B178&lt;&gt;"",countif('5) Release_Track'!$G:$G,$B178)=0),"NO CATALOG ID MATCH in Release_Track",iserror(vlookup($A178&amp;$B178,'5) Release_Track'!$F:$F&amp;'5) Release_Track'!$G:$G,1,0)),"NO ISRC-CATALOG ID pair MATCH in Release_Track" )</f>
        <v/>
      </c>
      <c r="E178" s="207" t="b">
        <v>0</v>
      </c>
      <c r="F178" s="207" t="b">
        <v>0</v>
      </c>
      <c r="G178" s="207" t="b">
        <v>0</v>
      </c>
      <c r="H178" s="207" t="b">
        <v>0</v>
      </c>
      <c r="I178" s="207" t="b">
        <v>0</v>
      </c>
      <c r="J178" s="207" t="b">
        <v>0</v>
      </c>
      <c r="K178" s="207" t="b">
        <v>0</v>
      </c>
      <c r="L178" s="88" t="b">
        <v>1</v>
      </c>
      <c r="M178" s="20"/>
    </row>
    <row r="179">
      <c r="A179" s="34" t="s">
        <v>1064</v>
      </c>
      <c r="B179" s="84"/>
      <c r="C179" s="164" t="str">
        <f t="array" ref="C179">ifs(and(isblank($A179),isblank($B179)),"", not(iserror(vlookup($A179&amp;$B179,'5) Release_Track'!$F:$F&amp;'5) Release_Track'!$G:$G,1,0))),vlookup($A179&amp;$B179,{'5) Release_Track'!$F:$F&amp;'5) Release_Track'!$G:$G,'5) Release_Track'!$H:$H},2,0), or(and(not(isblank($B179)),$B179=$B178,$A179&lt;&gt;$A178),and(not(isblank($A179)),$A179=$A178,$B179&lt;&gt;$B178)),"ID LISTS UNALIGNED",and($A179&lt;&gt;"",countif('5) Release_Track'!$F:$F,$A179)=0),"NO ISRC MATCH in Release_Track",and($B179&lt;&gt;"",countif('5) Release_Track'!$G:$G,$B179)=0),"NO CATALOG ID MATCH in Release_Track",iserror(vlookup($A179&amp;$B179,'5) Release_Track'!$F:$F&amp;'5) Release_Track'!$G:$G,1,0)),"NO ISRC-CATALOG ID pair MATCH in Release_Track" )</f>
        <v>Escolhido por Deus</v>
      </c>
      <c r="D179" s="164" t="str">
        <f t="array" ref="D179">ifs(and(isblank($A179),isblank($B179)),"", not(iserror(vlookup($A179&amp;$B179,'5) Release_Track'!$F:$F&amp;'5) Release_Track'!$G:$G,1,0))),vlookup($A179&amp;$B179,{'5) Release_Track'!$F:$F&amp;'5) Release_Track'!$G:$G,'5) Release_Track'!$I:$I},2,0), or(and(not(isblank($B179)),$B179=$B178,$A179&lt;&gt;$A178),and(not(isblank($A179)),$A179=$A178,$B179&lt;&gt;$B178)),"ID LISTS UNALIGNED",and($A179&lt;&gt;"",countif('5) Release_Track'!$F:$F,$A179)=0),"NO ISRC MATCH in Release_Track",and($B179&lt;&gt;"",countif('5) Release_Track'!$G:$G,$B179)=0),"NO CATALOG ID MATCH in Release_Track",iserror(vlookup($A179&amp;$B179,'5) Release_Track'!$F:$F&amp;'5) Release_Track'!$G:$G,1,0)),"NO ISRC-CATALOG ID pair MATCH in Release_Track" )</f>
        <v>Speed Up</v>
      </c>
      <c r="E179" s="207" t="b">
        <v>0</v>
      </c>
      <c r="F179" s="207" t="b">
        <v>0</v>
      </c>
      <c r="G179" s="207" t="b">
        <v>0</v>
      </c>
      <c r="H179" s="207" t="b">
        <v>0</v>
      </c>
      <c r="I179" s="207" t="b">
        <v>0</v>
      </c>
      <c r="J179" s="207" t="b">
        <v>0</v>
      </c>
      <c r="K179" s="207" t="b">
        <v>0</v>
      </c>
      <c r="L179" s="88" t="b">
        <v>1</v>
      </c>
      <c r="M179" s="20"/>
    </row>
    <row r="180">
      <c r="A180" s="34" t="s">
        <v>1066</v>
      </c>
      <c r="B180" s="84"/>
      <c r="C180" s="164" t="str">
        <f t="array" ref="C180">ifs(and(isblank($A180),isblank($B180)),"", not(iserror(vlookup($A180&amp;$B180,'5) Release_Track'!$F:$F&amp;'5) Release_Track'!$G:$G,1,0))),vlookup($A180&amp;$B180,{'5) Release_Track'!$F:$F&amp;'5) Release_Track'!$G:$G,'5) Release_Track'!$H:$H},2,0), or(and(not(isblank($B180)),$B180=$B179,$A180&lt;&gt;$A179),and(not(isblank($A180)),$A180=$A179,$B180&lt;&gt;$B179)),"ID LISTS UNALIGNED",and($A180&lt;&gt;"",countif('5) Release_Track'!$F:$F,$A180)=0),"NO ISRC MATCH in Release_Track",and($B180&lt;&gt;"",countif('5) Release_Track'!$G:$G,$B180)=0),"NO CATALOG ID MATCH in Release_Track",iserror(vlookup($A180&amp;$B180,'5) Release_Track'!$F:$F&amp;'5) Release_Track'!$G:$G,1,0)),"NO ISRC-CATALOG ID pair MATCH in Release_Track" )</f>
        <v>Rei da Dança</v>
      </c>
      <c r="D180" s="134" t="str">
        <f t="array" ref="D180">ifs(and(isblank($A180),isblank($B180)),"", not(iserror(vlookup($A180&amp;$B180,'5) Release_Track'!$F:$F&amp;'5) Release_Track'!$G:$G,1,0))),vlookup($A180&amp;$B180,{'5) Release_Track'!$F:$F&amp;'5) Release_Track'!$G:$G,'5) Release_Track'!$I:$I},2,0), or(and(not(isblank($B180)),$B180=$B179,$A180&lt;&gt;$A179),and(not(isblank($A180)),$A180=$A179,$B180&lt;&gt;$B179)),"ID LISTS UNALIGNED",and($A180&lt;&gt;"",countif('5) Release_Track'!$F:$F,$A180)=0),"NO ISRC MATCH in Release_Track",and($B180&lt;&gt;"",countif('5) Release_Track'!$G:$G,$B180)=0),"NO CATALOG ID MATCH in Release_Track",iserror(vlookup($A180&amp;$B180,'5) Release_Track'!$F:$F&amp;'5) Release_Track'!$G:$G,1,0)),"NO ISRC-CATALOG ID pair MATCH in Release_Track" )</f>
        <v/>
      </c>
      <c r="E180" s="207" t="b">
        <v>0</v>
      </c>
      <c r="F180" s="207" t="b">
        <v>0</v>
      </c>
      <c r="G180" s="207" t="b">
        <v>0</v>
      </c>
      <c r="H180" s="207" t="b">
        <v>0</v>
      </c>
      <c r="I180" s="207" t="b">
        <v>0</v>
      </c>
      <c r="J180" s="207" t="b">
        <v>0</v>
      </c>
      <c r="K180" s="207" t="b">
        <v>0</v>
      </c>
      <c r="L180" s="88" t="b">
        <v>1</v>
      </c>
      <c r="M180" s="20"/>
    </row>
    <row r="181">
      <c r="A181" s="34" t="s">
        <v>1068</v>
      </c>
      <c r="B181" s="84"/>
      <c r="C181" s="164" t="str">
        <f t="array" ref="C181">ifs(and(isblank($A181),isblank($B181)),"", not(iserror(vlookup($A181&amp;$B181,'5) Release_Track'!$F:$F&amp;'5) Release_Track'!$G:$G,1,0))),vlookup($A181&amp;$B181,{'5) Release_Track'!$F:$F&amp;'5) Release_Track'!$G:$G,'5) Release_Track'!$H:$H},2,0), or(and(not(isblank($B181)),$B181=$B180,$A181&lt;&gt;$A180),and(not(isblank($A181)),$A181=$A180,$B181&lt;&gt;$B180)),"ID LISTS UNALIGNED",and($A181&lt;&gt;"",countif('5) Release_Track'!$F:$F,$A181)=0),"NO ISRC MATCH in Release_Track",and($B181&lt;&gt;"",countif('5) Release_Track'!$G:$G,$B181)=0),"NO CATALOG ID MATCH in Release_Track",iserror(vlookup($A181&amp;$B181,'5) Release_Track'!$F:$F&amp;'5) Release_Track'!$G:$G,1,0)),"NO ISRC-CATALOG ID pair MATCH in Release_Track" )</f>
        <v>Rei da Dança</v>
      </c>
      <c r="D181" s="164" t="str">
        <f t="array" ref="D181">ifs(and(isblank($A181),isblank($B181)),"", not(iserror(vlookup($A181&amp;$B181,'5) Release_Track'!$F:$F&amp;'5) Release_Track'!$G:$G,1,0))),vlookup($A181&amp;$B181,{'5) Release_Track'!$F:$F&amp;'5) Release_Track'!$G:$G,'5) Release_Track'!$I:$I},2,0), or(and(not(isblank($B181)),$B181=$B180,$A181&lt;&gt;$A180),and(not(isblank($A181)),$A181=$A180,$B181&lt;&gt;$B180)),"ID LISTS UNALIGNED",and($A181&lt;&gt;"",countif('5) Release_Track'!$F:$F,$A181)=0),"NO ISRC MATCH in Release_Track",and($B181&lt;&gt;"",countif('5) Release_Track'!$G:$G,$B181)=0),"NO CATALOG ID MATCH in Release_Track",iserror(vlookup($A181&amp;$B181,'5) Release_Track'!$F:$F&amp;'5) Release_Track'!$G:$G,1,0)),"NO ISRC-CATALOG ID pair MATCH in Release_Track" )</f>
        <v>Speed Up</v>
      </c>
      <c r="E181" s="207" t="b">
        <v>0</v>
      </c>
      <c r="F181" s="207" t="b">
        <v>0</v>
      </c>
      <c r="G181" s="207" t="b">
        <v>0</v>
      </c>
      <c r="H181" s="207" t="b">
        <v>0</v>
      </c>
      <c r="I181" s="207" t="b">
        <v>0</v>
      </c>
      <c r="J181" s="207" t="b">
        <v>0</v>
      </c>
      <c r="K181" s="207" t="b">
        <v>0</v>
      </c>
      <c r="L181" s="88" t="b">
        <v>1</v>
      </c>
      <c r="M181" s="20"/>
    </row>
    <row r="182">
      <c r="A182" s="34" t="s">
        <v>1070</v>
      </c>
      <c r="B182" s="84"/>
      <c r="C182" s="164" t="str">
        <f t="array" ref="C182">ifs(and(isblank($A182),isblank($B182)),"", not(iserror(vlookup($A182&amp;$B182,'5) Release_Track'!$F:$F&amp;'5) Release_Track'!$G:$G,1,0))),vlookup($A182&amp;$B182,{'5) Release_Track'!$F:$F&amp;'5) Release_Track'!$G:$G,'5) Release_Track'!$H:$H},2,0), or(and(not(isblank($B182)),$B182=$B181,$A182&lt;&gt;$A181),and(not(isblank($A182)),$A182=$A181,$B182&lt;&gt;$B181)),"ID LISTS UNALIGNED",and($A182&lt;&gt;"",countif('5) Release_Track'!$F:$F,$A182)=0),"NO ISRC MATCH in Release_Track",and($B182&lt;&gt;"",countif('5) Release_Track'!$G:$G,$B182)=0),"NO CATALOG ID MATCH in Release_Track",iserror(vlookup($A182&amp;$B182,'5) Release_Track'!$F:$F&amp;'5) Release_Track'!$G:$G,1,0)),"NO ISRC-CATALOG ID pair MATCH in Release_Track" )</f>
        <v>Filho da Luz</v>
      </c>
      <c r="D182" s="134" t="str">
        <f t="array" ref="D182">ifs(and(isblank($A182),isblank($B182)),"", not(iserror(vlookup($A182&amp;$B182,'5) Release_Track'!$F:$F&amp;'5) Release_Track'!$G:$G,1,0))),vlookup($A182&amp;$B182,{'5) Release_Track'!$F:$F&amp;'5) Release_Track'!$G:$G,'5) Release_Track'!$I:$I},2,0), or(and(not(isblank($B182)),$B182=$B181,$A182&lt;&gt;$A181),and(not(isblank($A182)),$A182=$A181,$B182&lt;&gt;$B181)),"ID LISTS UNALIGNED",and($A182&lt;&gt;"",countif('5) Release_Track'!$F:$F,$A182)=0),"NO ISRC MATCH in Release_Track",and($B182&lt;&gt;"",countif('5) Release_Track'!$G:$G,$B182)=0),"NO CATALOG ID MATCH in Release_Track",iserror(vlookup($A182&amp;$B182,'5) Release_Track'!$F:$F&amp;'5) Release_Track'!$G:$G,1,0)),"NO ISRC-CATALOG ID pair MATCH in Release_Track" )</f>
        <v/>
      </c>
      <c r="E182" s="207" t="b">
        <v>0</v>
      </c>
      <c r="F182" s="207" t="b">
        <v>0</v>
      </c>
      <c r="G182" s="207" t="b">
        <v>0</v>
      </c>
      <c r="H182" s="207" t="b">
        <v>0</v>
      </c>
      <c r="I182" s="207" t="b">
        <v>0</v>
      </c>
      <c r="J182" s="207" t="b">
        <v>0</v>
      </c>
      <c r="K182" s="207" t="b">
        <v>0</v>
      </c>
      <c r="L182" s="88" t="b">
        <v>1</v>
      </c>
      <c r="M182" s="20"/>
    </row>
    <row r="183">
      <c r="A183" s="34" t="s">
        <v>1072</v>
      </c>
      <c r="B183" s="84"/>
      <c r="C183" s="164" t="str">
        <f t="array" ref="C183">ifs(and(isblank($A183),isblank($B183)),"", not(iserror(vlookup($A183&amp;$B183,'5) Release_Track'!$F:$F&amp;'5) Release_Track'!$G:$G,1,0))),vlookup($A183&amp;$B183,{'5) Release_Track'!$F:$F&amp;'5) Release_Track'!$G:$G,'5) Release_Track'!$H:$H},2,0), or(and(not(isblank($B183)),$B183=$B182,$A183&lt;&gt;$A182),and(not(isblank($A183)),$A183=$A182,$B183&lt;&gt;$B182)),"ID LISTS UNALIGNED",and($A183&lt;&gt;"",countif('5) Release_Track'!$F:$F,$A183)=0),"NO ISRC MATCH in Release_Track",and($B183&lt;&gt;"",countif('5) Release_Track'!$G:$G,$B183)=0),"NO CATALOG ID MATCH in Release_Track",iserror(vlookup($A183&amp;$B183,'5) Release_Track'!$F:$F&amp;'5) Release_Track'!$G:$G,1,0)),"NO ISRC-CATALOG ID pair MATCH in Release_Track" )</f>
        <v>Filho da Luz</v>
      </c>
      <c r="D183" s="164" t="str">
        <f t="array" ref="D183">ifs(and(isblank($A183),isblank($B183)),"", not(iserror(vlookup($A183&amp;$B183,'5) Release_Track'!$F:$F&amp;'5) Release_Track'!$G:$G,1,0))),vlookup($A183&amp;$B183,{'5) Release_Track'!$F:$F&amp;'5) Release_Track'!$G:$G,'5) Release_Track'!$I:$I},2,0), or(and(not(isblank($B183)),$B183=$B182,$A183&lt;&gt;$A182),and(not(isblank($A183)),$A183=$A182,$B183&lt;&gt;$B182)),"ID LISTS UNALIGNED",and($A183&lt;&gt;"",countif('5) Release_Track'!$F:$F,$A183)=0),"NO ISRC MATCH in Release_Track",and($B183&lt;&gt;"",countif('5) Release_Track'!$G:$G,$B183)=0),"NO CATALOG ID MATCH in Release_Track",iserror(vlookup($A183&amp;$B183,'5) Release_Track'!$F:$F&amp;'5) Release_Track'!$G:$G,1,0)),"NO ISRC-CATALOG ID pair MATCH in Release_Track" )</f>
        <v>Speed Up</v>
      </c>
      <c r="E183" s="207" t="b">
        <v>0</v>
      </c>
      <c r="F183" s="207" t="b">
        <v>0</v>
      </c>
      <c r="G183" s="207" t="b">
        <v>0</v>
      </c>
      <c r="H183" s="207" t="b">
        <v>0</v>
      </c>
      <c r="I183" s="207" t="b">
        <v>0</v>
      </c>
      <c r="J183" s="207" t="b">
        <v>0</v>
      </c>
      <c r="K183" s="207" t="b">
        <v>0</v>
      </c>
      <c r="L183" s="88" t="b">
        <v>1</v>
      </c>
      <c r="M183" s="20"/>
    </row>
    <row r="184">
      <c r="A184" s="34" t="s">
        <v>1074</v>
      </c>
      <c r="B184" s="84"/>
      <c r="C184" s="164" t="str">
        <f t="array" ref="C184">ifs(and(isblank($A184),isblank($B184)),"", not(iserror(vlookup($A184&amp;$B184,'5) Release_Track'!$F:$F&amp;'5) Release_Track'!$G:$G,1,0))),vlookup($A184&amp;$B184,{'5) Release_Track'!$F:$F&amp;'5) Release_Track'!$G:$G,'5) Release_Track'!$H:$H},2,0), or(and(not(isblank($B184)),$B184=$B183,$A184&lt;&gt;$A183),and(not(isblank($A184)),$A184=$A183,$B184&lt;&gt;$B183)),"ID LISTS UNALIGNED",and($A184&lt;&gt;"",countif('5) Release_Track'!$F:$F,$A184)=0),"NO ISRC MATCH in Release_Track",and($B184&lt;&gt;"",countif('5) Release_Track'!$G:$G,$B184)=0),"NO CATALOG ID MATCH in Release_Track",iserror(vlookup($A184&amp;$B184,'5) Release_Track'!$F:$F&amp;'5) Release_Track'!$G:$G,1,0)),"NO ISRC-CATALOG ID pair MATCH in Release_Track" )</f>
        <v>Os Melhores do Mundo</v>
      </c>
      <c r="D184" s="134" t="str">
        <f t="array" ref="D184">ifs(and(isblank($A184),isblank($B184)),"", not(iserror(vlookup($A184&amp;$B184,'5) Release_Track'!$F:$F&amp;'5) Release_Track'!$G:$G,1,0))),vlookup($A184&amp;$B184,{'5) Release_Track'!$F:$F&amp;'5) Release_Track'!$G:$G,'5) Release_Track'!$I:$I},2,0), or(and(not(isblank($B184)),$B184=$B183,$A184&lt;&gt;$A183),and(not(isblank($A184)),$A184=$A183,$B184&lt;&gt;$B183)),"ID LISTS UNALIGNED",and($A184&lt;&gt;"",countif('5) Release_Track'!$F:$F,$A184)=0),"NO ISRC MATCH in Release_Track",and($B184&lt;&gt;"",countif('5) Release_Track'!$G:$G,$B184)=0),"NO CATALOG ID MATCH in Release_Track",iserror(vlookup($A184&amp;$B184,'5) Release_Track'!$F:$F&amp;'5) Release_Track'!$G:$G,1,0)),"NO ISRC-CATALOG ID pair MATCH in Release_Track" )</f>
        <v/>
      </c>
      <c r="E184" s="207" t="b">
        <v>0</v>
      </c>
      <c r="F184" s="207" t="b">
        <v>0</v>
      </c>
      <c r="G184" s="207" t="b">
        <v>0</v>
      </c>
      <c r="H184" s="207" t="b">
        <v>0</v>
      </c>
      <c r="I184" s="207" t="b">
        <v>0</v>
      </c>
      <c r="J184" s="207" t="b">
        <v>0</v>
      </c>
      <c r="K184" s="207" t="b">
        <v>0</v>
      </c>
      <c r="L184" s="88" t="b">
        <v>1</v>
      </c>
      <c r="M184" s="20"/>
    </row>
    <row r="185">
      <c r="A185" s="34" t="s">
        <v>1076</v>
      </c>
      <c r="B185" s="84"/>
      <c r="C185" s="164" t="str">
        <f t="array" ref="C185">ifs(and(isblank($A185),isblank($B185)),"", not(iserror(vlookup($A185&amp;$B185,'5) Release_Track'!$F:$F&amp;'5) Release_Track'!$G:$G,1,0))),vlookup($A185&amp;$B185,{'5) Release_Track'!$F:$F&amp;'5) Release_Track'!$G:$G,'5) Release_Track'!$H:$H},2,0), or(and(not(isblank($B185)),$B185=$B184,$A185&lt;&gt;$A184),and(not(isblank($A185)),$A185=$A184,$B185&lt;&gt;$B184)),"ID LISTS UNALIGNED",and($A185&lt;&gt;"",countif('5) Release_Track'!$F:$F,$A185)=0),"NO ISRC MATCH in Release_Track",and($B185&lt;&gt;"",countif('5) Release_Track'!$G:$G,$B185)=0),"NO CATALOG ID MATCH in Release_Track",iserror(vlookup($A185&amp;$B185,'5) Release_Track'!$F:$F&amp;'5) Release_Track'!$G:$G,1,0)),"NO ISRC-CATALOG ID pair MATCH in Release_Track" )</f>
        <v>Robozão</v>
      </c>
      <c r="D185" s="134" t="str">
        <f t="array" ref="D185">ifs(and(isblank($A185),isblank($B185)),"", not(iserror(vlookup($A185&amp;$B185,'5) Release_Track'!$F:$F&amp;'5) Release_Track'!$G:$G,1,0))),vlookup($A185&amp;$B185,{'5) Release_Track'!$F:$F&amp;'5) Release_Track'!$G:$G,'5) Release_Track'!$I:$I},2,0), or(and(not(isblank($B185)),$B185=$B184,$A185&lt;&gt;$A184),and(not(isblank($A185)),$A185=$A184,$B185&lt;&gt;$B184)),"ID LISTS UNALIGNED",and($A185&lt;&gt;"",countif('5) Release_Track'!$F:$F,$A185)=0),"NO ISRC MATCH in Release_Track",and($B185&lt;&gt;"",countif('5) Release_Track'!$G:$G,$B185)=0),"NO CATALOG ID MATCH in Release_Track",iserror(vlookup($A185&amp;$B185,'5) Release_Track'!$F:$F&amp;'5) Release_Track'!$G:$G,1,0)),"NO ISRC-CATALOG ID pair MATCH in Release_Track" )</f>
        <v/>
      </c>
      <c r="E185" s="207" t="b">
        <v>0</v>
      </c>
      <c r="F185" s="207" t="b">
        <v>0</v>
      </c>
      <c r="G185" s="207" t="b">
        <v>0</v>
      </c>
      <c r="H185" s="207" t="b">
        <v>0</v>
      </c>
      <c r="I185" s="207" t="b">
        <v>0</v>
      </c>
      <c r="J185" s="207" t="b">
        <v>0</v>
      </c>
      <c r="K185" s="207" t="b">
        <v>0</v>
      </c>
      <c r="L185" s="88" t="b">
        <v>1</v>
      </c>
      <c r="M185" s="20"/>
    </row>
    <row r="186">
      <c r="A186" s="34" t="s">
        <v>1078</v>
      </c>
      <c r="B186" s="84"/>
      <c r="C186" s="164" t="str">
        <f t="array" ref="C186">ifs(and(isblank($A186),isblank($B186)),"", not(iserror(vlookup($A186&amp;$B186,'5) Release_Track'!$F:$F&amp;'5) Release_Track'!$G:$G,1,0))),vlookup($A186&amp;$B186,{'5) Release_Track'!$F:$F&amp;'5) Release_Track'!$G:$G,'5) Release_Track'!$H:$H},2,0), or(and(not(isblank($B186)),$B186=$B185,$A186&lt;&gt;$A185),and(not(isblank($A186)),$A186=$A185,$B186&lt;&gt;$B185)),"ID LISTS UNALIGNED",and($A186&lt;&gt;"",countif('5) Release_Track'!$F:$F,$A186)=0),"NO ISRC MATCH in Release_Track",and($B186&lt;&gt;"",countif('5) Release_Track'!$G:$G,$B186)=0),"NO CATALOG ID MATCH in Release_Track",iserror(vlookup($A186&amp;$B186,'5) Release_Track'!$F:$F&amp;'5) Release_Track'!$G:$G,1,0)),"NO ISRC-CATALOG ID pair MATCH in Release_Track" )</f>
        <v>Robozão</v>
      </c>
      <c r="D186" s="164" t="str">
        <f t="array" ref="D186">ifs(and(isblank($A186),isblank($B186)),"", not(iserror(vlookup($A186&amp;$B186,'5) Release_Track'!$F:$F&amp;'5) Release_Track'!$G:$G,1,0))),vlookup($A186&amp;$B186,{'5) Release_Track'!$F:$F&amp;'5) Release_Track'!$G:$G,'5) Release_Track'!$I:$I},2,0), or(and(not(isblank($B186)),$B186=$B185,$A186&lt;&gt;$A185),and(not(isblank($A186)),$A186=$A185,$B186&lt;&gt;$B185)),"ID LISTS UNALIGNED",and($A186&lt;&gt;"",countif('5) Release_Track'!$F:$F,$A186)=0),"NO ISRC MATCH in Release_Track",and($B186&lt;&gt;"",countif('5) Release_Track'!$G:$G,$B186)=0),"NO CATALOG ID MATCH in Release_Track",iserror(vlookup($A186&amp;$B186,'5) Release_Track'!$F:$F&amp;'5) Release_Track'!$G:$G,1,0)),"NO ISRC-CATALOG ID pair MATCH in Release_Track" )</f>
        <v>Speed Up</v>
      </c>
      <c r="E186" s="207" t="b">
        <v>0</v>
      </c>
      <c r="F186" s="207" t="b">
        <v>0</v>
      </c>
      <c r="G186" s="207" t="b">
        <v>0</v>
      </c>
      <c r="H186" s="207" t="b">
        <v>0</v>
      </c>
      <c r="I186" s="207" t="b">
        <v>0</v>
      </c>
      <c r="J186" s="207" t="b">
        <v>0</v>
      </c>
      <c r="K186" s="207" t="b">
        <v>0</v>
      </c>
      <c r="L186" s="88" t="b">
        <v>1</v>
      </c>
      <c r="M186" s="20"/>
    </row>
    <row r="187">
      <c r="A187" s="34" t="s">
        <v>1080</v>
      </c>
      <c r="B187" s="84"/>
      <c r="C187" s="164" t="str">
        <f t="array" ref="C187">ifs(and(isblank($A187),isblank($B187)),"", not(iserror(vlookup($A187&amp;$B187,'5) Release_Track'!$F:$F&amp;'5) Release_Track'!$G:$G,1,0))),vlookup($A187&amp;$B187,{'5) Release_Track'!$F:$F&amp;'5) Release_Track'!$G:$G,'5) Release_Track'!$H:$H},2,0), or(and(not(isblank($B187)),$B187=$B186,$A187&lt;&gt;$A186),and(not(isblank($A187)),$A187=$A186,$B187&lt;&gt;$B186)),"ID LISTS UNALIGNED",and($A187&lt;&gt;"",countif('5) Release_Track'!$F:$F,$A187)=0),"NO ISRC MATCH in Release_Track",and($B187&lt;&gt;"",countif('5) Release_Track'!$G:$G,$B187)=0),"NO CATALOG ID MATCH in Release_Track",iserror(vlookup($A187&amp;$B187,'5) Release_Track'!$F:$F&amp;'5) Release_Track'!$G:$G,1,0)),"NO ISRC-CATALOG ID pair MATCH in Release_Track" )</f>
        <v>A Asa do Rei</v>
      </c>
      <c r="D187" s="134" t="str">
        <f t="array" ref="D187">ifs(and(isblank($A187),isblank($B187)),"", not(iserror(vlookup($A187&amp;$B187,'5) Release_Track'!$F:$F&amp;'5) Release_Track'!$G:$G,1,0))),vlookup($A187&amp;$B187,{'5) Release_Track'!$F:$F&amp;'5) Release_Track'!$G:$G,'5) Release_Track'!$I:$I},2,0), or(and(not(isblank($B187)),$B187=$B186,$A187&lt;&gt;$A186),and(not(isblank($A187)),$A187=$A186,$B187&lt;&gt;$B186)),"ID LISTS UNALIGNED",and($A187&lt;&gt;"",countif('5) Release_Track'!$F:$F,$A187)=0),"NO ISRC MATCH in Release_Track",and($B187&lt;&gt;"",countif('5) Release_Track'!$G:$G,$B187)=0),"NO CATALOG ID MATCH in Release_Track",iserror(vlookup($A187&amp;$B187,'5) Release_Track'!$F:$F&amp;'5) Release_Track'!$G:$G,1,0)),"NO ISRC-CATALOG ID pair MATCH in Release_Track" )</f>
        <v/>
      </c>
      <c r="E187" s="207" t="b">
        <v>0</v>
      </c>
      <c r="F187" s="207" t="b">
        <v>0</v>
      </c>
      <c r="G187" s="207" t="b">
        <v>0</v>
      </c>
      <c r="H187" s="207" t="b">
        <v>0</v>
      </c>
      <c r="I187" s="207" t="b">
        <v>0</v>
      </c>
      <c r="J187" s="207" t="b">
        <v>0</v>
      </c>
      <c r="K187" s="207" t="b">
        <v>0</v>
      </c>
      <c r="L187" s="88" t="b">
        <v>1</v>
      </c>
      <c r="M187" s="20"/>
    </row>
    <row r="188">
      <c r="A188" s="34" t="s">
        <v>1082</v>
      </c>
      <c r="B188" s="84"/>
      <c r="C188" s="164" t="str">
        <f t="array" ref="C188">ifs(and(isblank($A188),isblank($B188)),"", not(iserror(vlookup($A188&amp;$B188,'5) Release_Track'!$F:$F&amp;'5) Release_Track'!$G:$G,1,0))),vlookup($A188&amp;$B188,{'5) Release_Track'!$F:$F&amp;'5) Release_Track'!$G:$G,'5) Release_Track'!$H:$H},2,0), or(and(not(isblank($B188)),$B188=$B187,$A188&lt;&gt;$A187),and(not(isblank($A188)),$A188=$A187,$B188&lt;&gt;$B187)),"ID LISTS UNALIGNED",and($A188&lt;&gt;"",countif('5) Release_Track'!$F:$F,$A188)=0),"NO ISRC MATCH in Release_Track",and($B188&lt;&gt;"",countif('5) Release_Track'!$G:$G,$B188)=0),"NO CATALOG ID MATCH in Release_Track",iserror(vlookup($A188&amp;$B188,'5) Release_Track'!$F:$F&amp;'5) Release_Track'!$G:$G,1,0)),"NO ISRC-CATALOG ID pair MATCH in Release_Track" )</f>
        <v>A Asa do Rei</v>
      </c>
      <c r="D188" s="164" t="str">
        <f t="array" ref="D188">ifs(and(isblank($A188),isblank($B188)),"", not(iserror(vlookup($A188&amp;$B188,'5) Release_Track'!$F:$F&amp;'5) Release_Track'!$G:$G,1,0))),vlookup($A188&amp;$B188,{'5) Release_Track'!$F:$F&amp;'5) Release_Track'!$G:$G,'5) Release_Track'!$I:$I},2,0), or(and(not(isblank($B188)),$B188=$B187,$A188&lt;&gt;$A187),and(not(isblank($A188)),$A188=$A187,$B188&lt;&gt;$B187)),"ID LISTS UNALIGNED",and($A188&lt;&gt;"",countif('5) Release_Track'!$F:$F,$A188)=0),"NO ISRC MATCH in Release_Track",and($B188&lt;&gt;"",countif('5) Release_Track'!$G:$G,$B188)=0),"NO CATALOG ID MATCH in Release_Track",iserror(vlookup($A188&amp;$B188,'5) Release_Track'!$F:$F&amp;'5) Release_Track'!$G:$G,1,0)),"NO ISRC-CATALOG ID pair MATCH in Release_Track" )</f>
        <v>Speed Up</v>
      </c>
      <c r="E188" s="207" t="b">
        <v>0</v>
      </c>
      <c r="F188" s="207" t="b">
        <v>0</v>
      </c>
      <c r="G188" s="207" t="b">
        <v>0</v>
      </c>
      <c r="H188" s="207" t="b">
        <v>0</v>
      </c>
      <c r="I188" s="207" t="b">
        <v>0</v>
      </c>
      <c r="J188" s="207" t="b">
        <v>0</v>
      </c>
      <c r="K188" s="207" t="b">
        <v>0</v>
      </c>
      <c r="L188" s="88" t="b">
        <v>1</v>
      </c>
      <c r="M188" s="20"/>
    </row>
    <row r="189">
      <c r="A189" s="34" t="s">
        <v>1084</v>
      </c>
      <c r="B189" s="84"/>
      <c r="C189" s="164" t="str">
        <f t="array" ref="C189">ifs(and(isblank($A189),isblank($B189)),"", not(iserror(vlookup($A189&amp;$B189,'5) Release_Track'!$F:$F&amp;'5) Release_Track'!$G:$G,1,0))),vlookup($A189&amp;$B189,{'5) Release_Track'!$F:$F&amp;'5) Release_Track'!$G:$G,'5) Release_Track'!$H:$H},2,0), or(and(not(isblank($B189)),$B189=$B188,$A189&lt;&gt;$A188),and(not(isblank($A189)),$A189=$A188,$B189&lt;&gt;$B188)),"ID LISTS UNALIGNED",and($A189&lt;&gt;"",countif('5) Release_Track'!$F:$F,$A189)=0),"NO ISRC MATCH in Release_Track",and($B189&lt;&gt;"",countif('5) Release_Track'!$G:$G,$B189)=0),"NO CATALOG ID MATCH in Release_Track",iserror(vlookup($A189&amp;$B189,'5) Release_Track'!$F:$F&amp;'5) Release_Track'!$G:$G,1,0)),"NO ISRC-CATALOG ID pair MATCH in Release_Track" )</f>
        <v>Rei de Munique</v>
      </c>
      <c r="D189" s="134" t="str">
        <f t="array" ref="D189">ifs(and(isblank($A189),isblank($B189)),"", not(iserror(vlookup($A189&amp;$B189,'5) Release_Track'!$F:$F&amp;'5) Release_Track'!$G:$G,1,0))),vlookup($A189&amp;$B189,{'5) Release_Track'!$F:$F&amp;'5) Release_Track'!$G:$G,'5) Release_Track'!$I:$I},2,0), or(and(not(isblank($B189)),$B189=$B188,$A189&lt;&gt;$A188),and(not(isblank($A189)),$A189=$A188,$B189&lt;&gt;$B188)),"ID LISTS UNALIGNED",and($A189&lt;&gt;"",countif('5) Release_Track'!$F:$F,$A189)=0),"NO ISRC MATCH in Release_Track",and($B189&lt;&gt;"",countif('5) Release_Track'!$G:$G,$B189)=0),"NO CATALOG ID MATCH in Release_Track",iserror(vlookup($A189&amp;$B189,'5) Release_Track'!$F:$F&amp;'5) Release_Track'!$G:$G,1,0)),"NO ISRC-CATALOG ID pair MATCH in Release_Track" )</f>
        <v/>
      </c>
      <c r="E189" s="207" t="b">
        <v>0</v>
      </c>
      <c r="F189" s="207" t="b">
        <v>0</v>
      </c>
      <c r="G189" s="207" t="b">
        <v>0</v>
      </c>
      <c r="H189" s="207" t="b">
        <v>0</v>
      </c>
      <c r="I189" s="207" t="b">
        <v>0</v>
      </c>
      <c r="J189" s="207" t="b">
        <v>0</v>
      </c>
      <c r="K189" s="207" t="b">
        <v>0</v>
      </c>
      <c r="L189" s="88" t="b">
        <v>1</v>
      </c>
      <c r="M189" s="20"/>
    </row>
    <row r="190">
      <c r="A190" s="34" t="s">
        <v>1086</v>
      </c>
      <c r="B190" s="84"/>
      <c r="C190" s="164" t="str">
        <f t="array" ref="C190">ifs(and(isblank($A190),isblank($B190)),"", not(iserror(vlookup($A190&amp;$B190,'5) Release_Track'!$F:$F&amp;'5) Release_Track'!$G:$G,1,0))),vlookup($A190&amp;$B190,{'5) Release_Track'!$F:$F&amp;'5) Release_Track'!$G:$G,'5) Release_Track'!$H:$H},2,0), or(and(not(isblank($B190)),$B190=$B189,$A190&lt;&gt;$A189),and(not(isblank($A190)),$A190=$A189,$B190&lt;&gt;$B189)),"ID LISTS UNALIGNED",and($A190&lt;&gt;"",countif('5) Release_Track'!$F:$F,$A190)=0),"NO ISRC MATCH in Release_Track",and($B190&lt;&gt;"",countif('5) Release_Track'!$G:$G,$B190)=0),"NO CATALOG ID MATCH in Release_Track",iserror(vlookup($A190&amp;$B190,'5) Release_Track'!$F:$F&amp;'5) Release_Track'!$G:$G,1,0)),"NO ISRC-CATALOG ID pair MATCH in Release_Track" )</f>
        <v>Rei de Munique</v>
      </c>
      <c r="D190" s="164" t="str">
        <f t="array" ref="D190">ifs(and(isblank($A190),isblank($B190)),"", not(iserror(vlookup($A190&amp;$B190,'5) Release_Track'!$F:$F&amp;'5) Release_Track'!$G:$G,1,0))),vlookup($A190&amp;$B190,{'5) Release_Track'!$F:$F&amp;'5) Release_Track'!$G:$G,'5) Release_Track'!$I:$I},2,0), or(and(not(isblank($B190)),$B190=$B189,$A190&lt;&gt;$A189),and(not(isblank($A190)),$A190=$A189,$B190&lt;&gt;$B189)),"ID LISTS UNALIGNED",and($A190&lt;&gt;"",countif('5) Release_Track'!$F:$F,$A190)=0),"NO ISRC MATCH in Release_Track",and($B190&lt;&gt;"",countif('5) Release_Track'!$G:$G,$B190)=0),"NO CATALOG ID MATCH in Release_Track",iserror(vlookup($A190&amp;$B190,'5) Release_Track'!$F:$F&amp;'5) Release_Track'!$G:$G,1,0)),"NO ISRC-CATALOG ID pair MATCH in Release_Track" )</f>
        <v>Speed Up</v>
      </c>
      <c r="E190" s="207" t="b">
        <v>0</v>
      </c>
      <c r="F190" s="207" t="b">
        <v>0</v>
      </c>
      <c r="G190" s="207" t="b">
        <v>0</v>
      </c>
      <c r="H190" s="207" t="b">
        <v>0</v>
      </c>
      <c r="I190" s="207" t="b">
        <v>0</v>
      </c>
      <c r="J190" s="207" t="b">
        <v>0</v>
      </c>
      <c r="K190" s="207" t="b">
        <v>0</v>
      </c>
      <c r="L190" s="88" t="b">
        <v>1</v>
      </c>
      <c r="M190" s="20"/>
    </row>
    <row r="191">
      <c r="A191" s="34" t="s">
        <v>1090</v>
      </c>
      <c r="B191" s="84"/>
      <c r="C191" s="164" t="str">
        <f t="array" ref="C191">ifs(and(isblank($A191),isblank($B191)),"", not(iserror(vlookup($A191&amp;$B191,'5) Release_Track'!$F:$F&amp;'5) Release_Track'!$G:$G,1,0))),vlookup($A191&amp;$B191,{'5) Release_Track'!$F:$F&amp;'5) Release_Track'!$G:$G,'5) Release_Track'!$H:$H},2,0), or(and(not(isblank($B191)),$B191=$B190,$A191&lt;&gt;$A190),and(not(isblank($A191)),$A191=$A190,$B191&lt;&gt;$B190)),"ID LISTS UNALIGNED",and($A191&lt;&gt;"",countif('5) Release_Track'!$F:$F,$A191)=0),"NO ISRC MATCH in Release_Track",and($B191&lt;&gt;"",countif('5) Release_Track'!$G:$G,$B191)=0),"NO CATALOG ID MATCH in Release_Track",iserror(vlookup($A191&amp;$B191,'5) Release_Track'!$F:$F&amp;'5) Release_Track'!$G:$G,1,0)),"NO ISRC-CATALOG ID pair MATCH in Release_Track" )</f>
        <v>Mundo Roxo</v>
      </c>
      <c r="D191" s="134" t="str">
        <f t="array" ref="D191">ifs(and(isblank($A191),isblank($B191)),"", not(iserror(vlookup($A191&amp;$B191,'5) Release_Track'!$F:$F&amp;'5) Release_Track'!$G:$G,1,0))),vlookup($A191&amp;$B191,{'5) Release_Track'!$F:$F&amp;'5) Release_Track'!$G:$G,'5) Release_Track'!$I:$I},2,0), or(and(not(isblank($B191)),$B191=$B190,$A191&lt;&gt;$A190),and(not(isblank($A191)),$A191=$A190,$B191&lt;&gt;$B190)),"ID LISTS UNALIGNED",and($A191&lt;&gt;"",countif('5) Release_Track'!$F:$F,$A191)=0),"NO ISRC MATCH in Release_Track",and($B191&lt;&gt;"",countif('5) Release_Track'!$G:$G,$B191)=0),"NO CATALOG ID MATCH in Release_Track",iserror(vlookup($A191&amp;$B191,'5) Release_Track'!$F:$F&amp;'5) Release_Track'!$G:$G,1,0)),"NO ISRC-CATALOG ID pair MATCH in Release_Track" )</f>
        <v/>
      </c>
      <c r="E191" s="207" t="b">
        <v>0</v>
      </c>
      <c r="F191" s="207" t="b">
        <v>0</v>
      </c>
      <c r="G191" s="207" t="b">
        <v>0</v>
      </c>
      <c r="H191" s="207" t="b">
        <v>0</v>
      </c>
      <c r="I191" s="207" t="b">
        <v>0</v>
      </c>
      <c r="J191" s="207" t="b">
        <v>0</v>
      </c>
      <c r="K191" s="207" t="b">
        <v>0</v>
      </c>
      <c r="L191" s="88" t="b">
        <v>1</v>
      </c>
      <c r="M191" s="20"/>
    </row>
    <row r="192">
      <c r="A192" s="34" t="s">
        <v>1092</v>
      </c>
      <c r="B192" s="84"/>
      <c r="C192" s="164" t="str">
        <f t="array" ref="C192">ifs(and(isblank($A192),isblank($B192)),"", not(iserror(vlookup($A192&amp;$B192,'5) Release_Track'!$F:$F&amp;'5) Release_Track'!$G:$G,1,0))),vlookup($A192&amp;$B192,{'5) Release_Track'!$F:$F&amp;'5) Release_Track'!$G:$G,'5) Release_Track'!$H:$H},2,0), or(and(not(isblank($B192)),$B192=$B191,$A192&lt;&gt;$A191),and(not(isblank($A192)),$A192=$A191,$B192&lt;&gt;$B191)),"ID LISTS UNALIGNED",and($A192&lt;&gt;"",countif('5) Release_Track'!$F:$F,$A192)=0),"NO ISRC MATCH in Release_Track",and($B192&lt;&gt;"",countif('5) Release_Track'!$G:$G,$B192)=0),"NO CATALOG ID MATCH in Release_Track",iserror(vlookup($A192&amp;$B192,'5) Release_Track'!$F:$F&amp;'5) Release_Track'!$G:$G,1,0)),"NO ISRC-CATALOG ID pair MATCH in Release_Track" )</f>
        <v>Mundo Roxo</v>
      </c>
      <c r="D192" s="164" t="str">
        <f t="array" ref="D192">ifs(and(isblank($A192),isblank($B192)),"", not(iserror(vlookup($A192&amp;$B192,'5) Release_Track'!$F:$F&amp;'5) Release_Track'!$G:$G,1,0))),vlookup($A192&amp;$B192,{'5) Release_Track'!$F:$F&amp;'5) Release_Track'!$G:$G,'5) Release_Track'!$I:$I},2,0), or(and(not(isblank($B192)),$B192=$B191,$A192&lt;&gt;$A191),and(not(isblank($A192)),$A192=$A191,$B192&lt;&gt;$B191)),"ID LISTS UNALIGNED",and($A192&lt;&gt;"",countif('5) Release_Track'!$F:$F,$A192)=0),"NO ISRC MATCH in Release_Track",and($B192&lt;&gt;"",countif('5) Release_Track'!$G:$G,$B192)=0),"NO CATALOG ID MATCH in Release_Track",iserror(vlookup($A192&amp;$B192,'5) Release_Track'!$F:$F&amp;'5) Release_Track'!$G:$G,1,0)),"NO ISRC-CATALOG ID pair MATCH in Release_Track" )</f>
        <v>Speed Up</v>
      </c>
      <c r="E192" s="207" t="b">
        <v>0</v>
      </c>
      <c r="F192" s="207" t="b">
        <v>0</v>
      </c>
      <c r="G192" s="207" t="b">
        <v>0</v>
      </c>
      <c r="H192" s="207" t="b">
        <v>0</v>
      </c>
      <c r="I192" s="207" t="b">
        <v>0</v>
      </c>
      <c r="J192" s="207" t="b">
        <v>0</v>
      </c>
      <c r="K192" s="207" t="b">
        <v>0</v>
      </c>
      <c r="L192" s="88" t="b">
        <v>1</v>
      </c>
      <c r="M192" s="20"/>
    </row>
    <row r="193">
      <c r="A193" s="100" t="s">
        <v>1088</v>
      </c>
      <c r="B193" s="84"/>
      <c r="C193" s="164" t="str">
        <f t="array" ref="C193">ifs(and(isblank($A193),isblank($B193)),"", not(iserror(vlookup($A193&amp;$B193,'5) Release_Track'!$F:$F&amp;'5) Release_Track'!$G:$G,1,0))),vlookup($A193&amp;$B193,{'5) Release_Track'!$F:$F&amp;'5) Release_Track'!$G:$G,'5) Release_Track'!$H:$H},2,0),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Maldição</v>
      </c>
      <c r="D193" s="134" t="str">
        <f t="array" ref="D193">ifs(and(isblank($A193),isblank($B193)),"", not(iserror(vlookup($A193&amp;$B193,'5) Release_Track'!$F:$F&amp;'5) Release_Track'!$G:$G,1,0))),vlookup($A193&amp;$B193,{'5) Release_Track'!$F:$F&amp;'5) Release_Track'!$G:$G,'5) Release_Track'!$I:$I},2,0), or(and(not(isblank($B193)),$B193=$B192,$A193&lt;&gt;$A192),and(not(isblank($A193)),$A193=$A192,$B193&lt;&gt;$B192)),"ID LISTS UNALIGNED",and($A193&lt;&gt;"",countif('5) Release_Track'!$F:$F,$A193)=0),"NO ISRC MATCH in Release_Track",and($B193&lt;&gt;"",countif('5) Release_Track'!$G:$G,$B193)=0),"NO CATALOG ID MATCH in Release_Track",iserror(vlookup($A193&amp;$B193,'5) Release_Track'!$F:$F&amp;'5) Release_Track'!$G:$G,1,0)),"NO ISRC-CATALOG ID pair MATCH in Release_Track" )</f>
        <v/>
      </c>
      <c r="E193" s="207" t="b">
        <v>0</v>
      </c>
      <c r="F193" s="207" t="b">
        <v>0</v>
      </c>
      <c r="G193" s="207" t="b">
        <v>0</v>
      </c>
      <c r="H193" s="207" t="b">
        <v>0</v>
      </c>
      <c r="I193" s="207" t="b">
        <v>0</v>
      </c>
      <c r="J193" s="207" t="b">
        <v>0</v>
      </c>
      <c r="K193" s="207" t="b">
        <v>0</v>
      </c>
      <c r="L193" s="88" t="b">
        <v>1</v>
      </c>
      <c r="M193" s="20"/>
    </row>
    <row r="194">
      <c r="A194" s="34" t="s">
        <v>1094</v>
      </c>
      <c r="B194" s="84"/>
      <c r="C194" s="164" t="str">
        <f t="array" ref="C194">ifs(and(isblank($A194),isblank($B194)),"", not(iserror(vlookup($A194&amp;$B194,'5) Release_Track'!$F:$F&amp;'5) Release_Track'!$G:$G,1,0))),vlookup($A194&amp;$B194,{'5) Release_Track'!$F:$F&amp;'5) Release_Track'!$G:$G,'5) Release_Track'!$H:$H},2,0), or(and(not(isblank($B194)),$B194=$B193,$A194&lt;&gt;$A193),and(not(isblank($A194)),$A194=$A193,$B194&lt;&gt;$B193)),"ID LISTS UNALIGNED",and($A194&lt;&gt;"",countif('5) Release_Track'!$F:$F,$A194)=0),"NO ISRC MATCH in Release_Track",and($B194&lt;&gt;"",countif('5) Release_Track'!$G:$G,$B194)=0),"NO CATALOG ID MATCH in Release_Track",iserror(vlookup($A194&amp;$B194,'5) Release_Track'!$F:$F&amp;'5) Release_Track'!$G:$G,1,0)),"NO ISRC-CATALOG ID pair MATCH in Release_Track" )</f>
        <v>Zumbi</v>
      </c>
      <c r="D194" s="134" t="str">
        <f t="array" ref="D194">ifs(and(isblank($A194),isblank($B194)),"", not(iserror(vlookup($A194&amp;$B194,'5) Release_Track'!$F:$F&amp;'5) Release_Track'!$G:$G,1,0))),vlookup($A194&amp;$B194,{'5) Release_Track'!$F:$F&amp;'5) Release_Track'!$G:$G,'5) Release_Track'!$I:$I},2,0), or(and(not(isblank($B194)),$B194=$B193,$A194&lt;&gt;$A193),and(not(isblank($A194)),$A194=$A193,$B194&lt;&gt;$B193)),"ID LISTS UNALIGNED",and($A194&lt;&gt;"",countif('5) Release_Track'!$F:$F,$A194)=0),"NO ISRC MATCH in Release_Track",and($B194&lt;&gt;"",countif('5) Release_Track'!$G:$G,$B194)=0),"NO CATALOG ID MATCH in Release_Track",iserror(vlookup($A194&amp;$B194,'5) Release_Track'!$F:$F&amp;'5) Release_Track'!$G:$G,1,0)),"NO ISRC-CATALOG ID pair MATCH in Release_Track" )</f>
        <v/>
      </c>
      <c r="E194" s="207" t="b">
        <v>0</v>
      </c>
      <c r="F194" s="207" t="b">
        <v>0</v>
      </c>
      <c r="G194" s="207" t="b">
        <v>0</v>
      </c>
      <c r="H194" s="207" t="b">
        <v>0</v>
      </c>
      <c r="I194" s="207" t="b">
        <v>0</v>
      </c>
      <c r="J194" s="207" t="b">
        <v>0</v>
      </c>
      <c r="K194" s="207" t="b">
        <v>0</v>
      </c>
      <c r="L194" s="88" t="b">
        <v>1</v>
      </c>
      <c r="M194" s="20"/>
    </row>
    <row r="195">
      <c r="A195" s="34" t="s">
        <v>1096</v>
      </c>
      <c r="B195" s="84"/>
      <c r="C195" s="164" t="str">
        <f t="array" ref="C195">ifs(and(isblank($A195),isblank($B195)),"", not(iserror(vlookup($A195&amp;$B195,'5) Release_Track'!$F:$F&amp;'5) Release_Track'!$G:$G,1,0))),vlookup($A195&amp;$B195,{'5) Release_Track'!$F:$F&amp;'5) Release_Track'!$G:$G,'5) Release_Track'!$H:$H},2,0), or(and(not(isblank($B195)),$B195=$B194,$A195&lt;&gt;$A194),and(not(isblank($A195)),$A195=$A194,$B195&lt;&gt;$B194)),"ID LISTS UNALIGNED",and($A195&lt;&gt;"",countif('5) Release_Track'!$F:$F,$A195)=0),"NO ISRC MATCH in Release_Track",and($B195&lt;&gt;"",countif('5) Release_Track'!$G:$G,$B195)=0),"NO CATALOG ID MATCH in Release_Track",iserror(vlookup($A195&amp;$B195,'5) Release_Track'!$F:$F&amp;'5) Release_Track'!$G:$G,1,0)),"NO ISRC-CATALOG ID pair MATCH in Release_Track" )</f>
        <v>Zumbi</v>
      </c>
      <c r="D195" s="164" t="str">
        <f t="array" ref="D195">ifs(and(isblank($A195),isblank($B195)),"", not(iserror(vlookup($A195&amp;$B195,'5) Release_Track'!$F:$F&amp;'5) Release_Track'!$G:$G,1,0))),vlookup($A195&amp;$B195,{'5) Release_Track'!$F:$F&amp;'5) Release_Track'!$G:$G,'5) Release_Track'!$I:$I},2,0), or(and(not(isblank($B195)),$B195=$B194,$A195&lt;&gt;$A194),and(not(isblank($A195)),$A195=$A194,$B195&lt;&gt;$B194)),"ID LISTS UNALIGNED",and($A195&lt;&gt;"",countif('5) Release_Track'!$F:$F,$A195)=0),"NO ISRC MATCH in Release_Track",and($B195&lt;&gt;"",countif('5) Release_Track'!$G:$G,$B195)=0),"NO CATALOG ID MATCH in Release_Track",iserror(vlookup($A195&amp;$B195,'5) Release_Track'!$F:$F&amp;'5) Release_Track'!$G:$G,1,0)),"NO ISRC-CATALOG ID pair MATCH in Release_Track" )</f>
        <v>Speed Up</v>
      </c>
      <c r="E195" s="207" t="b">
        <v>0</v>
      </c>
      <c r="F195" s="207" t="b">
        <v>0</v>
      </c>
      <c r="G195" s="207" t="b">
        <v>0</v>
      </c>
      <c r="H195" s="207" t="b">
        <v>0</v>
      </c>
      <c r="I195" s="207" t="b">
        <v>0</v>
      </c>
      <c r="J195" s="207" t="b">
        <v>0</v>
      </c>
      <c r="K195" s="207" t="b">
        <v>0</v>
      </c>
      <c r="L195" s="88" t="b">
        <v>1</v>
      </c>
      <c r="M195" s="20"/>
    </row>
    <row r="196">
      <c r="A196" s="34" t="s">
        <v>1098</v>
      </c>
      <c r="B196" s="84"/>
      <c r="C196" s="164" t="str">
        <f t="array" ref="C196">ifs(and(isblank($A196),isblank($B196)),"", not(iserror(vlookup($A196&amp;$B196,'5) Release_Track'!$F:$F&amp;'5) Release_Track'!$G:$G,1,0))),vlookup($A196&amp;$B196,{'5) Release_Track'!$F:$F&amp;'5) Release_Track'!$G:$G,'5) Release_Track'!$H:$H},2,0), or(and(not(isblank($B196)),$B196=$B195,$A196&lt;&gt;$A195),and(not(isblank($A196)),$A196=$A195,$B196&lt;&gt;$B195)),"ID LISTS UNALIGNED",and($A196&lt;&gt;"",countif('5) Release_Track'!$F:$F,$A196)=0),"NO ISRC MATCH in Release_Track",and($B196&lt;&gt;"",countif('5) Release_Track'!$G:$G,$B196)=0),"NO CATALOG ID MATCH in Release_Track",iserror(vlookup($A196&amp;$B196,'5) Release_Track'!$F:$F&amp;'5) Release_Track'!$G:$G,1,0)),"NO ISRC-CATALOG ID pair MATCH in Release_Track" )</f>
        <v>A Asa Esquerda do Rei</v>
      </c>
      <c r="D196" s="134" t="str">
        <f t="array" ref="D196">ifs(and(isblank($A196),isblank($B196)),"", not(iserror(vlookup($A196&amp;$B196,'5) Release_Track'!$F:$F&amp;'5) Release_Track'!$G:$G,1,0))),vlookup($A196&amp;$B196,{'5) Release_Track'!$F:$F&amp;'5) Release_Track'!$G:$G,'5) Release_Track'!$I:$I},2,0), or(and(not(isblank($B196)),$B196=$B195,$A196&lt;&gt;$A195),and(not(isblank($A196)),$A196=$A195,$B196&lt;&gt;$B195)),"ID LISTS UNALIGNED",and($A196&lt;&gt;"",countif('5) Release_Track'!$F:$F,$A196)=0),"NO ISRC MATCH in Release_Track",and($B196&lt;&gt;"",countif('5) Release_Track'!$G:$G,$B196)=0),"NO CATALOG ID MATCH in Release_Track",iserror(vlookup($A196&amp;$B196,'5) Release_Track'!$F:$F&amp;'5) Release_Track'!$G:$G,1,0)),"NO ISRC-CATALOG ID pair MATCH in Release_Track" )</f>
        <v/>
      </c>
      <c r="E196" s="207" t="b">
        <v>0</v>
      </c>
      <c r="F196" s="207" t="b">
        <v>0</v>
      </c>
      <c r="G196" s="207" t="b">
        <v>0</v>
      </c>
      <c r="H196" s="207" t="b">
        <v>0</v>
      </c>
      <c r="I196" s="207" t="b">
        <v>0</v>
      </c>
      <c r="J196" s="207" t="b">
        <v>0</v>
      </c>
      <c r="K196" s="207" t="b">
        <v>0</v>
      </c>
      <c r="L196" s="88" t="b">
        <v>1</v>
      </c>
      <c r="M196" s="20"/>
    </row>
    <row r="197">
      <c r="A197" s="34" t="s">
        <v>1100</v>
      </c>
      <c r="B197" s="84"/>
      <c r="C197" s="164" t="str">
        <f t="array" ref="C197">ifs(and(isblank($A197),isblank($B197)),"", not(iserror(vlookup($A197&amp;$B197,'5) Release_Track'!$F:$F&amp;'5) Release_Track'!$G:$G,1,0))),vlookup($A197&amp;$B197,{'5) Release_Track'!$F:$F&amp;'5) Release_Track'!$G:$G,'5) Release_Track'!$H:$H},2,0), or(and(not(isblank($B197)),$B197=$B196,$A197&lt;&gt;$A196),and(not(isblank($A197)),$A197=$A196,$B197&lt;&gt;$B196)),"ID LISTS UNALIGNED",and($A197&lt;&gt;"",countif('5) Release_Track'!$F:$F,$A197)=0),"NO ISRC MATCH in Release_Track",and($B197&lt;&gt;"",countif('5) Release_Track'!$G:$G,$B197)=0),"NO CATALOG ID MATCH in Release_Track",iserror(vlookup($A197&amp;$B197,'5) Release_Track'!$F:$F&amp;'5) Release_Track'!$G:$G,1,0)),"NO ISRC-CATALOG ID pair MATCH in Release_Track" )</f>
        <v>A Asa Esquerda do Rei</v>
      </c>
      <c r="D197" s="164" t="str">
        <f t="array" ref="D197">ifs(and(isblank($A197),isblank($B197)),"", not(iserror(vlookup($A197&amp;$B197,'5) Release_Track'!$F:$F&amp;'5) Release_Track'!$G:$G,1,0))),vlookup($A197&amp;$B197,{'5) Release_Track'!$F:$F&amp;'5) Release_Track'!$G:$G,'5) Release_Track'!$I:$I},2,0), or(and(not(isblank($B197)),$B197=$B196,$A197&lt;&gt;$A196),and(not(isblank($A197)),$A197=$A196,$B197&lt;&gt;$B196)),"ID LISTS UNALIGNED",and($A197&lt;&gt;"",countif('5) Release_Track'!$F:$F,$A197)=0),"NO ISRC MATCH in Release_Track",and($B197&lt;&gt;"",countif('5) Release_Track'!$G:$G,$B197)=0),"NO CATALOG ID MATCH in Release_Track",iserror(vlookup($A197&amp;$B197,'5) Release_Track'!$F:$F&amp;'5) Release_Track'!$G:$G,1,0)),"NO ISRC-CATALOG ID pair MATCH in Release_Track" )</f>
        <v>Speed Up</v>
      </c>
      <c r="E197" s="207" t="b">
        <v>0</v>
      </c>
      <c r="F197" s="207" t="b">
        <v>0</v>
      </c>
      <c r="G197" s="207" t="b">
        <v>0</v>
      </c>
      <c r="H197" s="207" t="b">
        <v>0</v>
      </c>
      <c r="I197" s="207" t="b">
        <v>0</v>
      </c>
      <c r="J197" s="207" t="b">
        <v>0</v>
      </c>
      <c r="K197" s="207" t="b">
        <v>0</v>
      </c>
      <c r="L197" s="88" t="b">
        <v>1</v>
      </c>
      <c r="M197" s="20"/>
    </row>
    <row r="198">
      <c r="A198" s="34" t="s">
        <v>1102</v>
      </c>
      <c r="B198" s="84"/>
      <c r="C198" s="164" t="str">
        <f t="array" ref="C198">ifs(and(isblank($A198),isblank($B198)),"", not(iserror(vlookup($A198&amp;$B198,'5) Release_Track'!$F:$F&amp;'5) Release_Track'!$G:$G,1,0))),vlookup($A198&amp;$B198,{'5) Release_Track'!$F:$F&amp;'5) Release_Track'!$G:$G,'5) Release_Track'!$H:$H},2,0), or(and(not(isblank($B198)),$B198=$B197,$A198&lt;&gt;$A197),and(not(isblank($A198)),$A198=$A197,$B198&lt;&gt;$B197)),"ID LISTS UNALIGNED",and($A198&lt;&gt;"",countif('5) Release_Track'!$F:$F,$A198)=0),"NO ISRC MATCH in Release_Track",and($B198&lt;&gt;"",countif('5) Release_Track'!$G:$G,$B198)=0),"NO CATALOG ID MATCH in Release_Track",iserror(vlookup($A198&amp;$B198,'5) Release_Track'!$F:$F&amp;'5) Release_Track'!$G:$G,1,0)),"NO ISRC-CATALOG ID pair MATCH in Release_Track" )</f>
        <v>Rei da Italia</v>
      </c>
      <c r="D198" s="134" t="str">
        <f t="array" ref="D198">ifs(and(isblank($A198),isblank($B198)),"", not(iserror(vlookup($A198&amp;$B198,'5) Release_Track'!$F:$F&amp;'5) Release_Track'!$G:$G,1,0))),vlookup($A198&amp;$B198,{'5) Release_Track'!$F:$F&amp;'5) Release_Track'!$G:$G,'5) Release_Track'!$I:$I},2,0), or(and(not(isblank($B198)),$B198=$B197,$A198&lt;&gt;$A197),and(not(isblank($A198)),$A198=$A197,$B198&lt;&gt;$B197)),"ID LISTS UNALIGNED",and($A198&lt;&gt;"",countif('5) Release_Track'!$F:$F,$A198)=0),"NO ISRC MATCH in Release_Track",and($B198&lt;&gt;"",countif('5) Release_Track'!$G:$G,$B198)=0),"NO CATALOG ID MATCH in Release_Track",iserror(vlookup($A198&amp;$B198,'5) Release_Track'!$F:$F&amp;'5) Release_Track'!$G:$G,1,0)),"NO ISRC-CATALOG ID pair MATCH in Release_Track" )</f>
        <v/>
      </c>
      <c r="E198" s="207" t="b">
        <v>0</v>
      </c>
      <c r="F198" s="207" t="b">
        <v>0</v>
      </c>
      <c r="G198" s="207" t="b">
        <v>0</v>
      </c>
      <c r="H198" s="207" t="b">
        <v>0</v>
      </c>
      <c r="I198" s="207" t="b">
        <v>0</v>
      </c>
      <c r="J198" s="207" t="b">
        <v>0</v>
      </c>
      <c r="K198" s="207" t="b">
        <v>0</v>
      </c>
      <c r="L198" s="88" t="b">
        <v>1</v>
      </c>
      <c r="M198" s="20"/>
    </row>
    <row r="199">
      <c r="A199" s="34" t="s">
        <v>1104</v>
      </c>
      <c r="B199" s="84"/>
      <c r="C199" s="164" t="str">
        <f t="array" ref="C199">ifs(and(isblank($A199),isblank($B199)),"", not(iserror(vlookup($A199&amp;$B199,'5) Release_Track'!$F:$F&amp;'5) Release_Track'!$G:$G,1,0))),vlookup($A199&amp;$B199,{'5) Release_Track'!$F:$F&amp;'5) Release_Track'!$G:$G,'5) Release_Track'!$H:$H},2,0), or(and(not(isblank($B199)),$B199=$B198,$A199&lt;&gt;$A198),and(not(isblank($A199)),$A199=$A198,$B199&lt;&gt;$B198)),"ID LISTS UNALIGNED",and($A199&lt;&gt;"",countif('5) Release_Track'!$F:$F,$A199)=0),"NO ISRC MATCH in Release_Track",and($B199&lt;&gt;"",countif('5) Release_Track'!$G:$G,$B199)=0),"NO CATALOG ID MATCH in Release_Track",iserror(vlookup($A199&amp;$B199,'5) Release_Track'!$F:$F&amp;'5) Release_Track'!$G:$G,1,0)),"NO ISRC-CATALOG ID pair MATCH in Release_Track" )</f>
        <v>Rei Da Italia</v>
      </c>
      <c r="D199" s="164" t="str">
        <f t="array" ref="D199">ifs(and(isblank($A199),isblank($B199)),"", not(iserror(vlookup($A199&amp;$B199,'5) Release_Track'!$F:$F&amp;'5) Release_Track'!$G:$G,1,0))),vlookup($A199&amp;$B199,{'5) Release_Track'!$F:$F&amp;'5) Release_Track'!$G:$G,'5) Release_Track'!$I:$I},2,0), or(and(not(isblank($B199)),$B199=$B198,$A199&lt;&gt;$A198),and(not(isblank($A199)),$A199=$A198,$B199&lt;&gt;$B198)),"ID LISTS UNALIGNED",and($A199&lt;&gt;"",countif('5) Release_Track'!$F:$F,$A199)=0),"NO ISRC MATCH in Release_Track",and($B199&lt;&gt;"",countif('5) Release_Track'!$G:$G,$B199)=0),"NO CATALOG ID MATCH in Release_Track",iserror(vlookup($A199&amp;$B199,'5) Release_Track'!$F:$F&amp;'5) Release_Track'!$G:$G,1,0)),"NO ISRC-CATALOG ID pair MATCH in Release_Track" )</f>
        <v>Speed Up</v>
      </c>
      <c r="E199" s="207" t="b">
        <v>0</v>
      </c>
      <c r="F199" s="207" t="b">
        <v>0</v>
      </c>
      <c r="G199" s="207" t="b">
        <v>0</v>
      </c>
      <c r="H199" s="207" t="b">
        <v>0</v>
      </c>
      <c r="I199" s="207" t="b">
        <v>0</v>
      </c>
      <c r="J199" s="207" t="b">
        <v>0</v>
      </c>
      <c r="K199" s="207" t="b">
        <v>0</v>
      </c>
      <c r="L199" s="88" t="b">
        <v>1</v>
      </c>
      <c r="M199" s="20"/>
    </row>
    <row r="200">
      <c r="A200" s="34" t="s">
        <v>1106</v>
      </c>
      <c r="B200" s="84"/>
      <c r="C200" s="164" t="str">
        <f t="array" ref="C200">ifs(and(isblank($A200),isblank($B200)),"", not(iserror(vlookup($A200&amp;$B200,'5) Release_Track'!$F:$F&amp;'5) Release_Track'!$G:$G,1,0))),vlookup($A200&amp;$B200,{'5) Release_Track'!$F:$F&amp;'5) Release_Track'!$G:$G,'5) Release_Track'!$H:$H},2,0), or(and(not(isblank($B200)),$B200=$B199,$A200&lt;&gt;$A199),and(not(isblank($A200)),$A200=$A199,$B200&lt;&gt;$B199)),"ID LISTS UNALIGNED",and($A200&lt;&gt;"",countif('5) Release_Track'!$F:$F,$A200)=0),"NO ISRC MATCH in Release_Track",and($B200&lt;&gt;"",countif('5) Release_Track'!$G:$G,$B200)=0),"NO CATALOG ID MATCH in Release_Track",iserror(vlookup($A200&amp;$B200,'5) Release_Track'!$F:$F&amp;'5) Release_Track'!$G:$G,1,0)),"NO ISRC-CATALOG ID pair MATCH in Release_Track" )</f>
        <v>Espadachim Lunar</v>
      </c>
      <c r="D200" s="134" t="str">
        <f t="array" ref="D200">ifs(and(isblank($A200),isblank($B200)),"", not(iserror(vlookup($A200&amp;$B200,'5) Release_Track'!$F:$F&amp;'5) Release_Track'!$G:$G,1,0))),vlookup($A200&amp;$B200,{'5) Release_Track'!$F:$F&amp;'5) Release_Track'!$G:$G,'5) Release_Track'!$I:$I},2,0), or(and(not(isblank($B200)),$B200=$B199,$A200&lt;&gt;$A199),and(not(isblank($A200)),$A200=$A199,$B200&lt;&gt;$B199)),"ID LISTS UNALIGNED",and($A200&lt;&gt;"",countif('5) Release_Track'!$F:$F,$A200)=0),"NO ISRC MATCH in Release_Track",and($B200&lt;&gt;"",countif('5) Release_Track'!$G:$G,$B200)=0),"NO CATALOG ID MATCH in Release_Track",iserror(vlookup($A200&amp;$B200,'5) Release_Track'!$F:$F&amp;'5) Release_Track'!$G:$G,1,0)),"NO ISRC-CATALOG ID pair MATCH in Release_Track" )</f>
        <v/>
      </c>
      <c r="E200" s="207" t="b">
        <v>0</v>
      </c>
      <c r="F200" s="207" t="b">
        <v>0</v>
      </c>
      <c r="G200" s="207" t="b">
        <v>0</v>
      </c>
      <c r="H200" s="207" t="b">
        <v>0</v>
      </c>
      <c r="I200" s="207" t="b">
        <v>0</v>
      </c>
      <c r="J200" s="207" t="b">
        <v>0</v>
      </c>
      <c r="K200" s="207" t="b">
        <v>0</v>
      </c>
      <c r="L200" s="88" t="b">
        <v>1</v>
      </c>
      <c r="M200" s="20"/>
    </row>
    <row r="201">
      <c r="A201" s="34" t="s">
        <v>1108</v>
      </c>
      <c r="B201" s="84"/>
      <c r="C201" s="164" t="str">
        <f t="array" ref="C201">ifs(and(isblank($A201),isblank($B201)),"", not(iserror(vlookup($A201&amp;$B201,'5) Release_Track'!$F:$F&amp;'5) Release_Track'!$G:$G,1,0))),vlookup($A201&amp;$B201,{'5) Release_Track'!$F:$F&amp;'5) Release_Track'!$G:$G,'5) Release_Track'!$H:$H},2,0),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Espadachim Lunar</v>
      </c>
      <c r="D201" s="164" t="str">
        <f t="array" ref="D201">ifs(and(isblank($A201),isblank($B201)),"", not(iserror(vlookup($A201&amp;$B201,'5) Release_Track'!$F:$F&amp;'5) Release_Track'!$G:$G,1,0))),vlookup($A201&amp;$B201,{'5) Release_Track'!$F:$F&amp;'5) Release_Track'!$G:$G,'5) Release_Track'!$I:$I},2,0), or(and(not(isblank($B201)),$B201=$B200,$A201&lt;&gt;$A200),and(not(isblank($A201)),$A201=$A200,$B201&lt;&gt;$B200)),"ID LISTS UNALIGNED",and($A201&lt;&gt;"",countif('5) Release_Track'!$F:$F,$A201)=0),"NO ISRC MATCH in Release_Track",and($B201&lt;&gt;"",countif('5) Release_Track'!$G:$G,$B201)=0),"NO CATALOG ID MATCH in Release_Track",iserror(vlookup($A201&amp;$B201,'5) Release_Track'!$F:$F&amp;'5) Release_Track'!$G:$G,1,0)),"NO ISRC-CATALOG ID pair MATCH in Release_Track" )</f>
        <v>Speed Up</v>
      </c>
      <c r="E201" s="207" t="b">
        <v>0</v>
      </c>
      <c r="F201" s="207" t="b">
        <v>0</v>
      </c>
      <c r="G201" s="207" t="b">
        <v>0</v>
      </c>
      <c r="H201" s="207" t="b">
        <v>0</v>
      </c>
      <c r="I201" s="207" t="b">
        <v>0</v>
      </c>
      <c r="J201" s="207" t="b">
        <v>0</v>
      </c>
      <c r="K201" s="207" t="b">
        <v>0</v>
      </c>
      <c r="L201" s="88" t="b">
        <v>1</v>
      </c>
      <c r="M201" s="20"/>
    </row>
    <row r="202">
      <c r="A202" s="34" t="s">
        <v>1110</v>
      </c>
      <c r="B202" s="84"/>
      <c r="C202" s="164" t="str">
        <f t="array" ref="C202">ifs(and(isblank($A202),isblank($B202)),"", not(iserror(vlookup($A202&amp;$B202,'5) Release_Track'!$F:$F&amp;'5) Release_Track'!$G:$G,1,0))),vlookup($A202&amp;$B202,{'5) Release_Track'!$F:$F&amp;'5) Release_Track'!$G:$G,'5) Release_Track'!$H:$H},2,0), or(and(not(isblank($B202)),$B202=#REF!,$A202&lt;&gt;#REF!),and(not(isblank($A202)),$A202=#REF!,$B202&lt;&gt;#REF!)),"ID LISTS UNALIGNED",and($A202&lt;&gt;"",countif('5) Release_Track'!$F:$F,$A202)=0),"NO ISRC MATCH in Release_Track",and($B202&lt;&gt;"",countif('5) Release_Track'!$G:$G,$B202)=0),"NO CATALOG ID MATCH in Release_Track",iserror(vlookup($A202&amp;$B202,'5) Release_Track'!$F:$F&amp;'5) Release_Track'!$G:$G,1,0)),"NO ISRC-CATALOG ID pair MATCH in Release_Track" )</f>
        <v>Deus da Velocidade</v>
      </c>
      <c r="D202" s="164" t="str">
        <f t="array" ref="D202">ifs(and(isblank($A202),isblank($B202)),"", not(iserror(vlookup($A202&amp;$B202,'5) Release_Track'!$F:$F&amp;'5) Release_Track'!$G:$G,1,0))),vlookup($A202&amp;$B202,{'5) Release_Track'!$F:$F&amp;'5) Release_Track'!$G:$G,'5) Release_Track'!$I:$I},2,0), or(and(not(isblank($B202)),$B202=#REF!,$A202&lt;&gt;#REF!),and(not(isblank($A202)),$A202=#REF!,$B202&lt;&gt;#REF!)),"ID LISTS UNALIGNED",and($A202&lt;&gt;"",countif('5) Release_Track'!$F:$F,$A202)=0),"NO ISRC MATCH in Release_Track",and($B202&lt;&gt;"",countif('5) Release_Track'!$G:$G,$B202)=0),"NO CATALOG ID MATCH in Release_Track",iserror(vlookup($A202&amp;$B202,'5) Release_Track'!$F:$F&amp;'5) Release_Track'!$G:$G,1,0)),"NO ISRC-CATALOG ID pair MATCH in Release_Track" )</f>
        <v>Speed Up</v>
      </c>
      <c r="E202" s="207" t="b">
        <v>0</v>
      </c>
      <c r="F202" s="207" t="b">
        <v>0</v>
      </c>
      <c r="G202" s="207" t="b">
        <v>0</v>
      </c>
      <c r="H202" s="207" t="b">
        <v>0</v>
      </c>
      <c r="I202" s="207" t="b">
        <v>0</v>
      </c>
      <c r="J202" s="207" t="b">
        <v>0</v>
      </c>
      <c r="K202" s="207" t="b">
        <v>0</v>
      </c>
      <c r="L202" s="88" t="b">
        <v>1</v>
      </c>
      <c r="M202" s="20"/>
    </row>
    <row r="203">
      <c r="A203" s="34" t="s">
        <v>1243</v>
      </c>
      <c r="B203" s="84"/>
      <c r="C203" s="164" t="str">
        <f t="array" ref="C203">ifs(and(isblank($A203),isblank($B203)),"", not(iserror(vlookup($A203&amp;$B203,'5) Release_Track'!$F:$F&amp;'5) Release_Track'!$G:$G,1,0))),vlookup($A203&amp;$B203,{'5) Release_Track'!$F:$F&amp;'5) Release_Track'!$G:$G,'5) Release_Track'!$H:$H},2,0), or(and(not(isblank($B203)),$B203=$B202,$A203&lt;&gt;$A202),and(not(isblank($A203)),$A203=$A202,$B203&lt;&gt;$B202)),"ID LISTS UNALIGNED",and($A203&lt;&gt;"",countif('5) Release_Track'!$F:$F,$A203)=0),"NO ISRC MATCH in Release_Track",and($B203&lt;&gt;"",countif('5) Release_Track'!$G:$G,$B203)=0),"NO CATALOG ID MATCH in Release_Track",iserror(vlookup($A203&amp;$B203,'5) Release_Track'!$F:$F&amp;'5) Release_Track'!$G:$G,1,0)),"NO ISRC-CATALOG ID pair MATCH in Release_Track" )</f>
        <v>Príncipe do Drible</v>
      </c>
      <c r="D203" s="134" t="str">
        <f t="array" ref="D203">ifs(and(isblank($A203),isblank($B203)),"", not(iserror(vlookup($A203&amp;$B203,'5) Release_Track'!$F:$F&amp;'5) Release_Track'!$G:$G,1,0))),vlookup($A203&amp;$B203,{'5) Release_Track'!$F:$F&amp;'5) Release_Track'!$G:$G,'5) Release_Track'!$I:$I},2,0), or(and(not(isblank($B203)),$B203=$B202,$A203&lt;&gt;$A202),and(not(isblank($A203)),$A203=$A202,$B203&lt;&gt;$B202)),"ID LISTS UNALIGNED",and($A203&lt;&gt;"",countif('5) Release_Track'!$F:$F,$A203)=0),"NO ISRC MATCH in Release_Track",and($B203&lt;&gt;"",countif('5) Release_Track'!$G:$G,$B203)=0),"NO CATALOG ID MATCH in Release_Track",iserror(vlookup($A203&amp;$B203,'5) Release_Track'!$F:$F&amp;'5) Release_Track'!$G:$G,1,0)),"NO ISRC-CATALOG ID pair MATCH in Release_Track" )</f>
        <v/>
      </c>
      <c r="E203" s="207" t="b">
        <v>0</v>
      </c>
      <c r="F203" s="207" t="b">
        <v>0</v>
      </c>
      <c r="G203" s="207" t="b">
        <v>0</v>
      </c>
      <c r="H203" s="207" t="b">
        <v>0</v>
      </c>
      <c r="I203" s="207" t="b">
        <v>0</v>
      </c>
      <c r="J203" s="207" t="b">
        <v>0</v>
      </c>
      <c r="K203" s="207" t="b">
        <v>0</v>
      </c>
      <c r="L203" s="88" t="b">
        <v>1</v>
      </c>
      <c r="M203" s="20"/>
    </row>
    <row r="204">
      <c r="A204" s="34" t="s">
        <v>1245</v>
      </c>
      <c r="B204" s="84"/>
      <c r="C204" s="164" t="str">
        <f t="array" ref="C204">ifs(and(isblank($A204),isblank($B204)),"", not(iserror(vlookup($A204&amp;$B204,'5) Release_Track'!$F:$F&amp;'5) Release_Track'!$G:$G,1,0))),vlookup($A204&amp;$B204,{'5) Release_Track'!$F:$F&amp;'5) Release_Track'!$G:$G,'5) Release_Track'!$H:$H},2,0), or(and(not(isblank($B204)),$B204=$B203,$A204&lt;&gt;$A203),and(not(isblank($A204)),$A204=$A203,$B204&lt;&gt;$B203)),"ID LISTS UNALIGNED",and($A204&lt;&gt;"",countif('5) Release_Track'!$F:$F,$A204)=0),"NO ISRC MATCH in Release_Track",and($B204&lt;&gt;"",countif('5) Release_Track'!$G:$G,$B204)=0),"NO CATALOG ID MATCH in Release_Track",iserror(vlookup($A204&amp;$B204,'5) Release_Track'!$F:$F&amp;'5) Release_Track'!$G:$G,1,0)),"NO ISRC-CATALOG ID pair MATCH in Release_Track" )</f>
        <v>Príncipe do Drible (Speed Up)</v>
      </c>
      <c r="D204" s="164" t="str">
        <f t="array" ref="D204">ifs(and(isblank($A204),isblank($B204)),"", not(iserror(vlookup($A204&amp;$B204,'5) Release_Track'!$F:$F&amp;'5) Release_Track'!$G:$G,1,0))),vlookup($A204&amp;$B204,{'5) Release_Track'!$F:$F&amp;'5) Release_Track'!$G:$G,'5) Release_Track'!$I:$I},2,0), or(and(not(isblank($B204)),$B204=$B203,$A204&lt;&gt;$A203),and(not(isblank($A204)),$A204=$A203,$B204&lt;&gt;$B203)),"ID LISTS UNALIGNED",and($A204&lt;&gt;"",countif('5) Release_Track'!$F:$F,$A204)=0),"NO ISRC MATCH in Release_Track",and($B204&lt;&gt;"",countif('5) Release_Track'!$G:$G,$B204)=0),"NO CATALOG ID MATCH in Release_Track",iserror(vlookup($A204&amp;$B204,'5) Release_Track'!$F:$F&amp;'5) Release_Track'!$G:$G,1,0)),"NO ISRC-CATALOG ID pair MATCH in Release_Track" )</f>
        <v>Speed Up</v>
      </c>
      <c r="E204" s="207" t="b">
        <v>0</v>
      </c>
      <c r="F204" s="207" t="b">
        <v>0</v>
      </c>
      <c r="G204" s="207" t="b">
        <v>0</v>
      </c>
      <c r="H204" s="207" t="b">
        <v>0</v>
      </c>
      <c r="I204" s="207" t="b">
        <v>0</v>
      </c>
      <c r="J204" s="207" t="b">
        <v>0</v>
      </c>
      <c r="K204" s="207" t="b">
        <v>0</v>
      </c>
      <c r="L204" s="88" t="b">
        <v>1</v>
      </c>
      <c r="M204" s="20"/>
    </row>
    <row r="205">
      <c r="A205" s="34" t="s">
        <v>1112</v>
      </c>
      <c r="B205" s="84"/>
      <c r="C205" s="164" t="str">
        <f t="array" ref="C205">ifs(and(isblank($A205),isblank($B205)),"", not(iserror(vlookup($A205&amp;$B205,'5) Release_Track'!$F:$F&amp;'5) Release_Track'!$G:$G,1,0))),vlookup($A205&amp;$B205,{'5) Release_Track'!$F:$F&amp;'5) Release_Track'!$G:$G,'5) Release_Track'!$H:$H},2,0), or(and(not(isblank($B205)),$B205=$B204,$A205&lt;&gt;$A204),and(not(isblank($A205)),$A205=$A204,$B205&lt;&gt;$B204)),"ID LISTS UNALIGNED",and($A205&lt;&gt;"",countif('5) Release_Track'!$F:$F,$A205)=0),"NO ISRC MATCH in Release_Track",and($B205&lt;&gt;"",countif('5) Release_Track'!$G:$G,$B205)=0),"NO CATALOG ID MATCH in Release_Track",iserror(vlookup($A205&amp;$B205,'5) Release_Track'!$F:$F&amp;'5) Release_Track'!$G:$G,1,0)),"NO ISRC-CATALOG ID pair MATCH in Release_Track" )</f>
        <v>Nika</v>
      </c>
      <c r="D205" s="134" t="str">
        <f t="array" ref="D205">ifs(and(isblank($A205),isblank($B205)),"", not(iserror(vlookup($A205&amp;$B205,'5) Release_Track'!$F:$F&amp;'5) Release_Track'!$G:$G,1,0))),vlookup($A205&amp;$B205,{'5) Release_Track'!$F:$F&amp;'5) Release_Track'!$G:$G,'5) Release_Track'!$I:$I},2,0), or(and(not(isblank($B205)),$B205=$B204,$A205&lt;&gt;$A204),and(not(isblank($A205)),$A205=$A204,$B205&lt;&gt;$B204)),"ID LISTS UNALIGNED",and($A205&lt;&gt;"",countif('5) Release_Track'!$F:$F,$A205)=0),"NO ISRC MATCH in Release_Track",and($B205&lt;&gt;"",countif('5) Release_Track'!$G:$G,$B205)=0),"NO CATALOG ID MATCH in Release_Track",iserror(vlookup($A205&amp;$B205,'5) Release_Track'!$F:$F&amp;'5) Release_Track'!$G:$G,1,0)),"NO ISRC-CATALOG ID pair MATCH in Release_Track" )</f>
        <v/>
      </c>
      <c r="E205" s="207" t="b">
        <v>0</v>
      </c>
      <c r="F205" s="207" t="b">
        <v>0</v>
      </c>
      <c r="G205" s="207" t="b">
        <v>0</v>
      </c>
      <c r="H205" s="207" t="b">
        <v>0</v>
      </c>
      <c r="I205" s="207" t="b">
        <v>0</v>
      </c>
      <c r="J205" s="207" t="b">
        <v>0</v>
      </c>
      <c r="K205" s="207" t="b">
        <v>0</v>
      </c>
      <c r="L205" s="88" t="b">
        <v>1</v>
      </c>
      <c r="M205" s="20"/>
    </row>
    <row r="206">
      <c r="A206" s="34" t="s">
        <v>1114</v>
      </c>
      <c r="B206" s="84"/>
      <c r="C206" s="164" t="str">
        <f t="array" ref="C206">ifs(and(isblank($A206),isblank($B206)),"", not(iserror(vlookup($A206&amp;$B206,'5) Release_Track'!$F:$F&amp;'5) Release_Track'!$G:$G,1,0))),vlookup($A206&amp;$B206,{'5) Release_Track'!$F:$F&amp;'5) Release_Track'!$G:$G,'5) Release_Track'!$H:$H},2,0), or(and(not(isblank($B206)),$B206=$B205,$A206&lt;&gt;$A205),and(not(isblank($A206)),$A206=$A205,$B206&lt;&gt;$B205)),"ID LISTS UNALIGNED",and($A206&lt;&gt;"",countif('5) Release_Track'!$F:$F,$A206)=0),"NO ISRC MATCH in Release_Track",and($B206&lt;&gt;"",countif('5) Release_Track'!$G:$G,$B206)=0),"NO CATALOG ID MATCH in Release_Track",iserror(vlookup($A206&amp;$B206,'5) Release_Track'!$F:$F&amp;'5) Release_Track'!$G:$G,1,0)),"NO ISRC-CATALOG ID pair MATCH in Release_Track" )</f>
        <v>Nika (Speed Up)</v>
      </c>
      <c r="D206" s="164" t="str">
        <f t="array" ref="D206">ifs(and(isblank($A206),isblank($B206)),"", not(iserror(vlookup($A206&amp;$B206,'5) Release_Track'!$F:$F&amp;'5) Release_Track'!$G:$G,1,0))),vlookup($A206&amp;$B206,{'5) Release_Track'!$F:$F&amp;'5) Release_Track'!$G:$G,'5) Release_Track'!$I:$I},2,0), or(and(not(isblank($B206)),$B206=$B205,$A206&lt;&gt;$A205),and(not(isblank($A206)),$A206=$A205,$B206&lt;&gt;$B205)),"ID LISTS UNALIGNED",and($A206&lt;&gt;"",countif('5) Release_Track'!$F:$F,$A206)=0),"NO ISRC MATCH in Release_Track",and($B206&lt;&gt;"",countif('5) Release_Track'!$G:$G,$B206)=0),"NO CATALOG ID MATCH in Release_Track",iserror(vlookup($A206&amp;$B206,'5) Release_Track'!$F:$F&amp;'5) Release_Track'!$G:$G,1,0)),"NO ISRC-CATALOG ID pair MATCH in Release_Track" )</f>
        <v>Speed Up</v>
      </c>
      <c r="E206" s="207" t="b">
        <v>0</v>
      </c>
      <c r="F206" s="207" t="b">
        <v>0</v>
      </c>
      <c r="G206" s="207" t="b">
        <v>0</v>
      </c>
      <c r="H206" s="207" t="b">
        <v>0</v>
      </c>
      <c r="I206" s="207" t="b">
        <v>0</v>
      </c>
      <c r="J206" s="207" t="b">
        <v>0</v>
      </c>
      <c r="K206" s="207" t="b">
        <v>0</v>
      </c>
      <c r="L206" s="88" t="b">
        <v>1</v>
      </c>
      <c r="M206" s="20"/>
    </row>
    <row r="207">
      <c r="A207" s="34" t="s">
        <v>1117</v>
      </c>
      <c r="B207" s="84"/>
      <c r="C207" s="164" t="str">
        <f t="array" ref="C207">ifs(and(isblank($A207),isblank($B207)),"", not(iserror(vlookup($A207&amp;$B207,'5) Release_Track'!$F:$F&amp;'5) Release_Track'!$G:$G,1,0))),vlookup($A207&amp;$B207,{'5) Release_Track'!$F:$F&amp;'5) Release_Track'!$G:$G,'5) Release_Track'!$H:$H},2,0), or(and(not(isblank($B207)),$B207=$B206,$A207&lt;&gt;$A206),and(not(isblank($A207)),$A207=$A206,$B207&lt;&gt;$B206)),"ID LISTS UNALIGNED",and($A207&lt;&gt;"",countif('5) Release_Track'!$F:$F,$A207)=0),"NO ISRC MATCH in Release_Track",and($B207&lt;&gt;"",countif('5) Release_Track'!$G:$G,$B207)=0),"NO CATALOG ID MATCH in Release_Track",iserror(vlookup($A207&amp;$B207,'5) Release_Track'!$F:$F&amp;'5) Release_Track'!$G:$G,1,0)),"NO ISRC-CATALOG ID pair MATCH in Release_Track" )</f>
        <v>Deus da Itália</v>
      </c>
      <c r="D207" s="134" t="str">
        <f t="array" ref="D207">ifs(and(isblank($A207),isblank($B207)),"", not(iserror(vlookup($A207&amp;$B207,'5) Release_Track'!$F:$F&amp;'5) Release_Track'!$G:$G,1,0))),vlookup($A207&amp;$B207,{'5) Release_Track'!$F:$F&amp;'5) Release_Track'!$G:$G,'5) Release_Track'!$I:$I},2,0), or(and(not(isblank($B207)),$B207=$B206,$A207&lt;&gt;$A206),and(not(isblank($A207)),$A207=$A206,$B207&lt;&gt;$B206)),"ID LISTS UNALIGNED",and($A207&lt;&gt;"",countif('5) Release_Track'!$F:$F,$A207)=0),"NO ISRC MATCH in Release_Track",and($B207&lt;&gt;"",countif('5) Release_Track'!$G:$G,$B207)=0),"NO CATALOG ID MATCH in Release_Track",iserror(vlookup($A207&amp;$B207,'5) Release_Track'!$F:$F&amp;'5) Release_Track'!$G:$G,1,0)),"NO ISRC-CATALOG ID pair MATCH in Release_Track" )</f>
        <v/>
      </c>
      <c r="E207" s="207" t="b">
        <v>0</v>
      </c>
      <c r="F207" s="207" t="b">
        <v>0</v>
      </c>
      <c r="G207" s="207" t="b">
        <v>0</v>
      </c>
      <c r="H207" s="207" t="b">
        <v>0</v>
      </c>
      <c r="I207" s="207" t="b">
        <v>0</v>
      </c>
      <c r="J207" s="207" t="b">
        <v>0</v>
      </c>
      <c r="K207" s="207" t="b">
        <v>0</v>
      </c>
      <c r="L207" s="88" t="b">
        <v>1</v>
      </c>
      <c r="M207" s="20"/>
    </row>
    <row r="208">
      <c r="A208" s="34" t="s">
        <v>1119</v>
      </c>
      <c r="B208" s="84"/>
      <c r="C208" s="164" t="str">
        <f t="array" ref="C208">ifs(and(isblank($A208),isblank($B208)),"", not(iserror(vlookup($A208&amp;$B208,'5) Release_Track'!$F:$F&amp;'5) Release_Track'!$G:$G,1,0))),vlookup($A208&amp;$B208,{'5) Release_Track'!$F:$F&amp;'5) Release_Track'!$G:$G,'5) Release_Track'!$H:$H},2,0), or(and(not(isblank($B208)),$B208=$B207,$A208&lt;&gt;$A207),and(not(isblank($A208)),$A208=$A207,$B208&lt;&gt;$B207)),"ID LISTS UNALIGNED",and($A208&lt;&gt;"",countif('5) Release_Track'!$F:$F,$A208)=0),"NO ISRC MATCH in Release_Track",and($B208&lt;&gt;"",countif('5) Release_Track'!$G:$G,$B208)=0),"NO CATALOG ID MATCH in Release_Track",iserror(vlookup($A208&amp;$B208,'5) Release_Track'!$F:$F&amp;'5) Release_Track'!$G:$G,1,0)),"NO ISRC-CATALOG ID pair MATCH in Release_Track" )</f>
        <v>Deus da Itália</v>
      </c>
      <c r="D208" s="164" t="str">
        <f t="array" ref="D208">ifs(and(isblank($A208),isblank($B208)),"", not(iserror(vlookup($A208&amp;$B208,'5) Release_Track'!$F:$F&amp;'5) Release_Track'!$G:$G,1,0))),vlookup($A208&amp;$B208,{'5) Release_Track'!$F:$F&amp;'5) Release_Track'!$G:$G,'5) Release_Track'!$I:$I},2,0), or(and(not(isblank($B208)),$B208=$B207,$A208&lt;&gt;$A207),and(not(isblank($A208)),$A208=$A207,$B208&lt;&gt;$B207)),"ID LISTS UNALIGNED",and($A208&lt;&gt;"",countif('5) Release_Track'!$F:$F,$A208)=0),"NO ISRC MATCH in Release_Track",and($B208&lt;&gt;"",countif('5) Release_Track'!$G:$G,$B208)=0),"NO CATALOG ID MATCH in Release_Track",iserror(vlookup($A208&amp;$B208,'5) Release_Track'!$F:$F&amp;'5) Release_Track'!$G:$G,1,0)),"NO ISRC-CATALOG ID pair MATCH in Release_Track" )</f>
        <v>Speed Up</v>
      </c>
      <c r="E208" s="207" t="b">
        <v>0</v>
      </c>
      <c r="F208" s="207" t="b">
        <v>0</v>
      </c>
      <c r="G208" s="207" t="b">
        <v>0</v>
      </c>
      <c r="H208" s="207" t="b">
        <v>0</v>
      </c>
      <c r="I208" s="207" t="b">
        <v>0</v>
      </c>
      <c r="J208" s="207" t="b">
        <v>0</v>
      </c>
      <c r="K208" s="207" t="b">
        <v>0</v>
      </c>
      <c r="L208" s="88" t="b">
        <v>1</v>
      </c>
      <c r="M208" s="20"/>
    </row>
    <row r="209">
      <c r="A209" s="34" t="s">
        <v>1121</v>
      </c>
      <c r="B209" s="84"/>
      <c r="C209" s="164" t="str">
        <f t="array" ref="C209">ifs(and(isblank($A209),isblank($B209)),"", not(iserror(vlookup($A209&amp;$B209,'5) Release_Track'!$F:$F&amp;'5) Release_Track'!$G:$G,1,0))),vlookup($A209&amp;$B209,{'5) Release_Track'!$F:$F&amp;'5) Release_Track'!$G:$G,'5) Release_Track'!$H:$H},2,0), or(and(not(isblank($B209)),$B209=$B208,$A209&lt;&gt;$A208),and(not(isblank($A209)),$A209=$A208,$B209&lt;&gt;$B208)),"ID LISTS UNALIGNED",and($A209&lt;&gt;"",countif('5) Release_Track'!$F:$F,$A209)=0),"NO ISRC MATCH in Release_Track",and($B209&lt;&gt;"",countif('5) Release_Track'!$G:$G,$B209)=0),"NO CATALOG ID MATCH in Release_Track",iserror(vlookup($A209&amp;$B209,'5) Release_Track'!$F:$F&amp;'5) Release_Track'!$G:$G,1,0)),"NO ISRC-CATALOG ID pair MATCH in Release_Track" )</f>
        <v>Entre Aranhas</v>
      </c>
      <c r="D209" s="134" t="str">
        <f t="array" ref="D209">ifs(and(isblank($A209),isblank($B209)),"", not(iserror(vlookup($A209&amp;$B209,'5) Release_Track'!$F:$F&amp;'5) Release_Track'!$G:$G,1,0))),vlookup($A209&amp;$B209,{'5) Release_Track'!$F:$F&amp;'5) Release_Track'!$G:$G,'5) Release_Track'!$I:$I},2,0), or(and(not(isblank($B209)),$B209=$B208,$A209&lt;&gt;$A208),and(not(isblank($A209)),$A209=$A208,$B209&lt;&gt;$B208)),"ID LISTS UNALIGNED",and($A209&lt;&gt;"",countif('5) Release_Track'!$F:$F,$A209)=0),"NO ISRC MATCH in Release_Track",and($B209&lt;&gt;"",countif('5) Release_Track'!$G:$G,$B209)=0),"NO CATALOG ID MATCH in Release_Track",iserror(vlookup($A209&amp;$B209,'5) Release_Track'!$F:$F&amp;'5) Release_Track'!$G:$G,1,0)),"NO ISRC-CATALOG ID pair MATCH in Release_Track" )</f>
        <v/>
      </c>
      <c r="E209" s="207" t="b">
        <v>0</v>
      </c>
      <c r="F209" s="207" t="b">
        <v>0</v>
      </c>
      <c r="G209" s="207" t="b">
        <v>0</v>
      </c>
      <c r="H209" s="207" t="b">
        <v>0</v>
      </c>
      <c r="I209" s="207" t="b">
        <v>0</v>
      </c>
      <c r="J209" s="207" t="b">
        <v>0</v>
      </c>
      <c r="K209" s="207" t="b">
        <v>0</v>
      </c>
      <c r="L209" s="88" t="b">
        <v>1</v>
      </c>
      <c r="M209" s="20"/>
    </row>
    <row r="210">
      <c r="A210" s="34" t="s">
        <v>1123</v>
      </c>
      <c r="B210" s="84"/>
      <c r="C210" s="164" t="str">
        <f t="array" ref="C210">ifs(and(isblank($A210),isblank($B210)),"", not(iserror(vlookup($A210&amp;$B210,'5) Release_Track'!$F:$F&amp;'5) Release_Track'!$G:$G,1,0))),vlookup($A210&amp;$B210,{'5) Release_Track'!$F:$F&amp;'5) Release_Track'!$G:$G,'5) Release_Track'!$H:$H},2,0), or(and(not(isblank($B210)),$B210=$B209,$A210&lt;&gt;$A209),and(not(isblank($A210)),$A210=$A209,$B210&lt;&gt;$B209)),"ID LISTS UNALIGNED",and($A210&lt;&gt;"",countif('5) Release_Track'!$F:$F,$A210)=0),"NO ISRC MATCH in Release_Track",and($B210&lt;&gt;"",countif('5) Release_Track'!$G:$G,$B210)=0),"NO CATALOG ID MATCH in Release_Track",iserror(vlookup($A210&amp;$B210,'5) Release_Track'!$F:$F&amp;'5) Release_Track'!$G:$G,1,0)),"NO ISRC-CATALOG ID pair MATCH in Release_Track" )</f>
        <v>Entre Aranhas</v>
      </c>
      <c r="D210" s="164" t="str">
        <f t="array" ref="D210">ifs(and(isblank($A210),isblank($B210)),"", not(iserror(vlookup($A210&amp;$B210,'5) Release_Track'!$F:$F&amp;'5) Release_Track'!$G:$G,1,0))),vlookup($A210&amp;$B210,{'5) Release_Track'!$F:$F&amp;'5) Release_Track'!$G:$G,'5) Release_Track'!$I:$I},2,0), or(and(not(isblank($B210)),$B210=$B209,$A210&lt;&gt;$A209),and(not(isblank($A210)),$A210=$A209,$B210&lt;&gt;$B209)),"ID LISTS UNALIGNED",and($A210&lt;&gt;"",countif('5) Release_Track'!$F:$F,$A210)=0),"NO ISRC MATCH in Release_Track",and($B210&lt;&gt;"",countif('5) Release_Track'!$G:$G,$B210)=0),"NO CATALOG ID MATCH in Release_Track",iserror(vlookup($A210&amp;$B210,'5) Release_Track'!$F:$F&amp;'5) Release_Track'!$G:$G,1,0)),"NO ISRC-CATALOG ID pair MATCH in Release_Track" )</f>
        <v>Speed Up</v>
      </c>
      <c r="E210" s="207" t="b">
        <v>0</v>
      </c>
      <c r="F210" s="207" t="b">
        <v>0</v>
      </c>
      <c r="G210" s="207" t="b">
        <v>0</v>
      </c>
      <c r="H210" s="207" t="b">
        <v>0</v>
      </c>
      <c r="I210" s="207" t="b">
        <v>0</v>
      </c>
      <c r="J210" s="207" t="b">
        <v>0</v>
      </c>
      <c r="K210" s="207" t="b">
        <v>0</v>
      </c>
      <c r="L210" s="88" t="b">
        <v>1</v>
      </c>
      <c r="M210" s="20"/>
    </row>
    <row r="211">
      <c r="A211" s="34" t="s">
        <v>1125</v>
      </c>
      <c r="B211" s="84"/>
      <c r="C211" s="164" t="str">
        <f t="array" ref="C211">ifs(and(isblank($A211),isblank($B211)),"", not(iserror(vlookup($A211&amp;$B211,'5) Release_Track'!$F:$F&amp;'5) Release_Track'!$G:$G,1,0))),vlookup($A211&amp;$B211,{'5) Release_Track'!$F:$F&amp;'5) Release_Track'!$G:$G,'5) Release_Track'!$H:$H},2,0), or(and(not(isblank($B211)),$B211=$B210,$A211&lt;&gt;$A210),and(not(isblank($A211)),$A211=$A210,$B211&lt;&gt;$B210)),"ID LISTS UNALIGNED",and($A211&lt;&gt;"",countif('5) Release_Track'!$F:$F,$A211)=0),"NO ISRC MATCH in Release_Track",and($B211&lt;&gt;"",countif('5) Release_Track'!$G:$G,$B211)=0),"NO CATALOG ID MATCH in Release_Track",iserror(vlookup($A211&amp;$B211,'5) Release_Track'!$F:$F&amp;'5) Release_Track'!$G:$G,1,0)),"NO ISRC-CATALOG ID pair MATCH in Release_Track" )</f>
        <v>Carrasco dos Deuses</v>
      </c>
      <c r="D211" s="134" t="str">
        <f t="array" ref="D211">ifs(and(isblank($A211),isblank($B211)),"", not(iserror(vlookup($A211&amp;$B211,'5) Release_Track'!$F:$F&amp;'5) Release_Track'!$G:$G,1,0))),vlookup($A211&amp;$B211,{'5) Release_Track'!$F:$F&amp;'5) Release_Track'!$G:$G,'5) Release_Track'!$I:$I},2,0), or(and(not(isblank($B211)),$B211=$B210,$A211&lt;&gt;$A210),and(not(isblank($A211)),$A211=$A210,$B211&lt;&gt;$B210)),"ID LISTS UNALIGNED",and($A211&lt;&gt;"",countif('5) Release_Track'!$F:$F,$A211)=0),"NO ISRC MATCH in Release_Track",and($B211&lt;&gt;"",countif('5) Release_Track'!$G:$G,$B211)=0),"NO CATALOG ID MATCH in Release_Track",iserror(vlookup($A211&amp;$B211,'5) Release_Track'!$F:$F&amp;'5) Release_Track'!$G:$G,1,0)),"NO ISRC-CATALOG ID pair MATCH in Release_Track" )</f>
        <v/>
      </c>
      <c r="E211" s="207" t="b">
        <v>0</v>
      </c>
      <c r="F211" s="207" t="b">
        <v>0</v>
      </c>
      <c r="G211" s="207" t="b">
        <v>0</v>
      </c>
      <c r="H211" s="207" t="b">
        <v>0</v>
      </c>
      <c r="I211" s="207" t="b">
        <v>0</v>
      </c>
      <c r="J211" s="207" t="b">
        <v>0</v>
      </c>
      <c r="K211" s="207" t="b">
        <v>0</v>
      </c>
      <c r="L211" s="88" t="b">
        <v>1</v>
      </c>
      <c r="M211" s="20"/>
    </row>
    <row r="212">
      <c r="A212" s="34" t="s">
        <v>1127</v>
      </c>
      <c r="B212" s="84"/>
      <c r="C212" s="164" t="str">
        <f t="array" ref="C212">ifs(and(isblank($A212),isblank($B212)),"", not(iserror(vlookup($A212&amp;$B212,'5) Release_Track'!$F:$F&amp;'5) Release_Track'!$G:$G,1,0))),vlookup($A212&amp;$B212,{'5) Release_Track'!$F:$F&amp;'5) Release_Track'!$G:$G,'5) Release_Track'!$H:$H},2,0), or(and(not(isblank($B212)),$B212=$B211,$A212&lt;&gt;$A211),and(not(isblank($A212)),$A212=$A211,$B212&lt;&gt;$B211)),"ID LISTS UNALIGNED",and($A212&lt;&gt;"",countif('5) Release_Track'!$F:$F,$A212)=0),"NO ISRC MATCH in Release_Track",and($B212&lt;&gt;"",countif('5) Release_Track'!$G:$G,$B212)=0),"NO CATALOG ID MATCH in Release_Track",iserror(vlookup($A212&amp;$B212,'5) Release_Track'!$F:$F&amp;'5) Release_Track'!$G:$G,1,0)),"NO ISRC-CATALOG ID pair MATCH in Release_Track" )</f>
        <v>Carrasco dos Deuses</v>
      </c>
      <c r="D212" s="164" t="str">
        <f t="array" ref="D212">ifs(and(isblank($A212),isblank($B212)),"", not(iserror(vlookup($A212&amp;$B212,'5) Release_Track'!$F:$F&amp;'5) Release_Track'!$G:$G,1,0))),vlookup($A212&amp;$B212,{'5) Release_Track'!$F:$F&amp;'5) Release_Track'!$G:$G,'5) Release_Track'!$I:$I},2,0), or(and(not(isblank($B212)),$B212=$B211,$A212&lt;&gt;$A211),and(not(isblank($A212)),$A212=$A211,$B212&lt;&gt;$B211)),"ID LISTS UNALIGNED",and($A212&lt;&gt;"",countif('5) Release_Track'!$F:$F,$A212)=0),"NO ISRC MATCH in Release_Track",and($B212&lt;&gt;"",countif('5) Release_Track'!$G:$G,$B212)=0),"NO CATALOG ID MATCH in Release_Track",iserror(vlookup($A212&amp;$B212,'5) Release_Track'!$F:$F&amp;'5) Release_Track'!$G:$G,1,0)),"NO ISRC-CATALOG ID pair MATCH in Release_Track" )</f>
        <v>Speed Up</v>
      </c>
      <c r="E212" s="207" t="b">
        <v>0</v>
      </c>
      <c r="F212" s="207" t="b">
        <v>0</v>
      </c>
      <c r="G212" s="207" t="b">
        <v>0</v>
      </c>
      <c r="H212" s="207" t="b">
        <v>0</v>
      </c>
      <c r="I212" s="207" t="b">
        <v>0</v>
      </c>
      <c r="J212" s="207" t="b">
        <v>0</v>
      </c>
      <c r="K212" s="207" t="b">
        <v>0</v>
      </c>
      <c r="L212" s="88" t="b">
        <v>1</v>
      </c>
      <c r="M212" s="20"/>
    </row>
    <row r="213">
      <c r="A213" s="34" t="s">
        <v>1129</v>
      </c>
      <c r="B213" s="84"/>
      <c r="C213" s="164" t="str">
        <f t="array" ref="C213">ifs(and(isblank($A213),isblank($B213)),"", not(iserror(vlookup($A213&amp;$B213,'5) Release_Track'!$F:$F&amp;'5) Release_Track'!$G:$G,1,0))),vlookup($A213&amp;$B213,{'5) Release_Track'!$F:$F&amp;'5) Release_Track'!$G:$G,'5) Release_Track'!$H:$H},2,0), or(and(not(isblank($B213)),$B213=$B212,$A213&lt;&gt;$A212),and(not(isblank($A213)),$A213=$A212,$B213&lt;&gt;$B212)),"ID LISTS UNALIGNED",and($A213&lt;&gt;"",countif('5) Release_Track'!$F:$F,$A213)=0),"NO ISRC MATCH in Release_Track",and($B213&lt;&gt;"",countif('5) Release_Track'!$G:$G,$B213)=0),"NO CATALOG ID MATCH in Release_Track",iserror(vlookup($A213&amp;$B213,'5) Release_Track'!$F:$F&amp;'5) Release_Track'!$G:$G,1,0)),"NO ISRC-CATALOG ID pair MATCH in Release_Track" )</f>
        <v>Malvado Favorito</v>
      </c>
      <c r="D213" s="134" t="str">
        <f t="array" ref="D213">ifs(and(isblank($A213),isblank($B213)),"", not(iserror(vlookup($A213&amp;$B213,'5) Release_Track'!$F:$F&amp;'5) Release_Track'!$G:$G,1,0))),vlookup($A213&amp;$B213,{'5) Release_Track'!$F:$F&amp;'5) Release_Track'!$G:$G,'5) Release_Track'!$I:$I},2,0), or(and(not(isblank($B213)),$B213=$B212,$A213&lt;&gt;$A212),and(not(isblank($A213)),$A213=$A212,$B213&lt;&gt;$B212)),"ID LISTS UNALIGNED",and($A213&lt;&gt;"",countif('5) Release_Track'!$F:$F,$A213)=0),"NO ISRC MATCH in Release_Track",and($B213&lt;&gt;"",countif('5) Release_Track'!$G:$G,$B213)=0),"NO CATALOG ID MATCH in Release_Track",iserror(vlookup($A213&amp;$B213,'5) Release_Track'!$F:$F&amp;'5) Release_Track'!$G:$G,1,0)),"NO ISRC-CATALOG ID pair MATCH in Release_Track" )</f>
        <v/>
      </c>
      <c r="E213" s="207" t="b">
        <v>0</v>
      </c>
      <c r="F213" s="207" t="b">
        <v>0</v>
      </c>
      <c r="G213" s="207" t="b">
        <v>0</v>
      </c>
      <c r="H213" s="207" t="b">
        <v>0</v>
      </c>
      <c r="I213" s="207" t="b">
        <v>0</v>
      </c>
      <c r="J213" s="207" t="b">
        <v>0</v>
      </c>
      <c r="K213" s="207" t="b">
        <v>0</v>
      </c>
      <c r="L213" s="88" t="b">
        <v>1</v>
      </c>
      <c r="M213" s="20"/>
    </row>
    <row r="214">
      <c r="A214" s="34" t="s">
        <v>1131</v>
      </c>
      <c r="B214" s="84"/>
      <c r="C214" s="164" t="str">
        <f t="array" ref="C214">ifs(and(isblank($A214),isblank($B214)),"", not(iserror(vlookup($A214&amp;$B214,'5) Release_Track'!$F:$F&amp;'5) Release_Track'!$G:$G,1,0))),vlookup($A214&amp;$B214,{'5) Release_Track'!$F:$F&amp;'5) Release_Track'!$G:$G,'5) Release_Track'!$H:$H},2,0), or(and(not(isblank($B214)),$B214=$B213,$A214&lt;&gt;$A213),and(not(isblank($A214)),$A214=$A213,$B214&lt;&gt;$B213)),"ID LISTS UNALIGNED",and($A214&lt;&gt;"",countif('5) Release_Track'!$F:$F,$A214)=0),"NO ISRC MATCH in Release_Track",and($B214&lt;&gt;"",countif('5) Release_Track'!$G:$G,$B214)=0),"NO CATALOG ID MATCH in Release_Track",iserror(vlookup($A214&amp;$B214,'5) Release_Track'!$F:$F&amp;'5) Release_Track'!$G:$G,1,0)),"NO ISRC-CATALOG ID pair MATCH in Release_Track" )</f>
        <v>Malvado Favorito</v>
      </c>
      <c r="D214" s="164" t="str">
        <f t="array" ref="D214">ifs(and(isblank($A214),isblank($B214)),"", not(iserror(vlookup($A214&amp;$B214,'5) Release_Track'!$F:$F&amp;'5) Release_Track'!$G:$G,1,0))),vlookup($A214&amp;$B214,{'5) Release_Track'!$F:$F&amp;'5) Release_Track'!$G:$G,'5) Release_Track'!$I:$I},2,0), or(and(not(isblank($B214)),$B214=$B213,$A214&lt;&gt;$A213),and(not(isblank($A214)),$A214=$A213,$B214&lt;&gt;$B213)),"ID LISTS UNALIGNED",and($A214&lt;&gt;"",countif('5) Release_Track'!$F:$F,$A214)=0),"NO ISRC MATCH in Release_Track",and($B214&lt;&gt;"",countif('5) Release_Track'!$G:$G,$B214)=0),"NO CATALOG ID MATCH in Release_Track",iserror(vlookup($A214&amp;$B214,'5) Release_Track'!$F:$F&amp;'5) Release_Track'!$G:$G,1,0)),"NO ISRC-CATALOG ID pair MATCH in Release_Track" )</f>
        <v>Speed Up</v>
      </c>
      <c r="E214" s="207" t="b">
        <v>0</v>
      </c>
      <c r="F214" s="207" t="b">
        <v>0</v>
      </c>
      <c r="G214" s="207" t="b">
        <v>0</v>
      </c>
      <c r="H214" s="207" t="b">
        <v>0</v>
      </c>
      <c r="I214" s="207" t="b">
        <v>0</v>
      </c>
      <c r="J214" s="207" t="b">
        <v>0</v>
      </c>
      <c r="K214" s="207" t="b">
        <v>0</v>
      </c>
      <c r="L214" s="88" t="b">
        <v>1</v>
      </c>
      <c r="M214" s="20"/>
    </row>
    <row r="215">
      <c r="A215" s="34" t="s">
        <v>1133</v>
      </c>
      <c r="B215" s="84"/>
      <c r="C215" s="164" t="str">
        <f t="array" ref="C215">ifs(and(isblank($A215),isblank($B215)),"", not(iserror(vlookup($A215&amp;$B215,'5) Release_Track'!$F:$F&amp;'5) Release_Track'!$G:$G,1,0))),vlookup($A215&amp;$B215,{'5) Release_Track'!$F:$F&amp;'5) Release_Track'!$G:$G,'5) Release_Track'!$H:$H},2,0), or(and(not(isblank($B215)),$B215=$B214,$A215&lt;&gt;$A214),and(not(isblank($A215)),$A215=$A214,$B215&lt;&gt;$B214)),"ID LISTS UNALIGNED",and($A215&lt;&gt;"",countif('5) Release_Track'!$F:$F,$A215)=0),"NO ISRC MATCH in Release_Track",and($B215&lt;&gt;"",countif('5) Release_Track'!$G:$G,$B215)=0),"NO CATALOG ID MATCH in Release_Track",iserror(vlookup($A215&amp;$B215,'5) Release_Track'!$F:$F&amp;'5) Release_Track'!$G:$G,1,0)),"NO ISRC-CATALOG ID pair MATCH in Release_Track" )</f>
        <v>Imperador e o Egoísta</v>
      </c>
      <c r="D215" s="134" t="str">
        <f t="array" ref="D215">ifs(and(isblank($A215),isblank($B215)),"", not(iserror(vlookup($A215&amp;$B215,'5) Release_Track'!$F:$F&amp;'5) Release_Track'!$G:$G,1,0))),vlookup($A215&amp;$B215,{'5) Release_Track'!$F:$F&amp;'5) Release_Track'!$G:$G,'5) Release_Track'!$I:$I},2,0), or(and(not(isblank($B215)),$B215=$B214,$A215&lt;&gt;$A214),and(not(isblank($A215)),$A215=$A214,$B215&lt;&gt;$B214)),"ID LISTS UNALIGNED",and($A215&lt;&gt;"",countif('5) Release_Track'!$F:$F,$A215)=0),"NO ISRC MATCH in Release_Track",and($B215&lt;&gt;"",countif('5) Release_Track'!$G:$G,$B215)=0),"NO CATALOG ID MATCH in Release_Track",iserror(vlookup($A215&amp;$B215,'5) Release_Track'!$F:$F&amp;'5) Release_Track'!$G:$G,1,0)),"NO ISRC-CATALOG ID pair MATCH in Release_Track" )</f>
        <v/>
      </c>
      <c r="E215" s="207" t="b">
        <v>0</v>
      </c>
      <c r="F215" s="207" t="b">
        <v>0</v>
      </c>
      <c r="G215" s="207" t="b">
        <v>0</v>
      </c>
      <c r="H215" s="207" t="b">
        <v>0</v>
      </c>
      <c r="I215" s="207" t="b">
        <v>0</v>
      </c>
      <c r="J215" s="207" t="b">
        <v>0</v>
      </c>
      <c r="K215" s="207" t="b">
        <v>0</v>
      </c>
      <c r="L215" s="88" t="b">
        <v>1</v>
      </c>
      <c r="M215" s="20"/>
    </row>
    <row r="216">
      <c r="A216" s="34" t="s">
        <v>1135</v>
      </c>
      <c r="B216" s="84"/>
      <c r="C216" s="164" t="str">
        <f t="array" ref="C216">ifs(and(isblank($A216),isblank($B216)),"", not(iserror(vlookup($A216&amp;$B216,'5) Release_Track'!$F:$F&amp;'5) Release_Track'!$G:$G,1,0))),vlookup($A216&amp;$B216,{'5) Release_Track'!$F:$F&amp;'5) Release_Track'!$G:$G,'5) Release_Track'!$H:$H},2,0), or(and(not(isblank($B216)),$B216=$B215,$A216&lt;&gt;$A215),and(not(isblank($A216)),$A216=$A215,$B216&lt;&gt;$B215)),"ID LISTS UNALIGNED",and($A216&lt;&gt;"",countif('5) Release_Track'!$F:$F,$A216)=0),"NO ISRC MATCH in Release_Track",and($B216&lt;&gt;"",countif('5) Release_Track'!$G:$G,$B216)=0),"NO CATALOG ID MATCH in Release_Track",iserror(vlookup($A216&amp;$B216,'5) Release_Track'!$F:$F&amp;'5) Release_Track'!$G:$G,1,0)),"NO ISRC-CATALOG ID pair MATCH in Release_Track" )</f>
        <v>Imperador e o Egoísta</v>
      </c>
      <c r="D216" s="164" t="str">
        <f t="array" ref="D216">ifs(and(isblank($A216),isblank($B216)),"", not(iserror(vlookup($A216&amp;$B216,'5) Release_Track'!$F:$F&amp;'5) Release_Track'!$G:$G,1,0))),vlookup($A216&amp;$B216,{'5) Release_Track'!$F:$F&amp;'5) Release_Track'!$G:$G,'5) Release_Track'!$I:$I},2,0), or(and(not(isblank($B216)),$B216=$B215,$A216&lt;&gt;$A215),and(not(isblank($A216)),$A216=$A215,$B216&lt;&gt;$B215)),"ID LISTS UNALIGNED",and($A216&lt;&gt;"",countif('5) Release_Track'!$F:$F,$A216)=0),"NO ISRC MATCH in Release_Track",and($B216&lt;&gt;"",countif('5) Release_Track'!$G:$G,$B216)=0),"NO CATALOG ID MATCH in Release_Track",iserror(vlookup($A216&amp;$B216,'5) Release_Track'!$F:$F&amp;'5) Release_Track'!$G:$G,1,0)),"NO ISRC-CATALOG ID pair MATCH in Release_Track" )</f>
        <v>Speed Up</v>
      </c>
      <c r="E216" s="207" t="b">
        <v>0</v>
      </c>
      <c r="F216" s="207" t="b">
        <v>0</v>
      </c>
      <c r="G216" s="207" t="b">
        <v>0</v>
      </c>
      <c r="H216" s="207" t="b">
        <v>0</v>
      </c>
      <c r="I216" s="207" t="b">
        <v>0</v>
      </c>
      <c r="J216" s="207" t="b">
        <v>0</v>
      </c>
      <c r="K216" s="207" t="b">
        <v>0</v>
      </c>
      <c r="L216" s="88" t="b">
        <v>1</v>
      </c>
      <c r="M216" s="20"/>
    </row>
    <row r="217">
      <c r="A217" s="34" t="s">
        <v>1137</v>
      </c>
      <c r="B217" s="84"/>
      <c r="C217" s="164" t="str">
        <f t="array" ref="C217">ifs(and(isblank($A217),isblank($B217)),"", not(iserror(vlookup($A217&amp;$B217,'5) Release_Track'!$F:$F&amp;'5) Release_Track'!$G:$G,1,0))),vlookup($A217&amp;$B217,{'5) Release_Track'!$F:$F&amp;'5) Release_Track'!$G:$G,'5) Release_Track'!$H:$H},2,0), or(and(not(isblank($B217)),$B217=$B216,$A217&lt;&gt;$A216),and(not(isblank($A217)),$A217=$A216,$B217&lt;&gt;$B216)),"ID LISTS UNALIGNED",and($A217&lt;&gt;"",countif('5) Release_Track'!$F:$F,$A217)=0),"NO ISRC MATCH in Release_Track",and($B217&lt;&gt;"",countif('5) Release_Track'!$G:$G,$B217)=0),"NO CATALOG ID MATCH in Release_Track",iserror(vlookup($A217&amp;$B217,'5) Release_Track'!$F:$F&amp;'5) Release_Track'!$G:$G,1,0)),"NO ISRC-CATALOG ID pair MATCH in Release_Track" )</f>
        <v>Lágrimas de Dragão</v>
      </c>
      <c r="D217" s="134" t="str">
        <f t="array" ref="D217">ifs(and(isblank($A217),isblank($B217)),"", not(iserror(vlookup($A217&amp;$B217,'5) Release_Track'!$F:$F&amp;'5) Release_Track'!$G:$G,1,0))),vlookup($A217&amp;$B217,{'5) Release_Track'!$F:$F&amp;'5) Release_Track'!$G:$G,'5) Release_Track'!$I:$I},2,0), or(and(not(isblank($B217)),$B217=$B216,$A217&lt;&gt;$A216),and(not(isblank($A217)),$A217=$A216,$B217&lt;&gt;$B216)),"ID LISTS UNALIGNED",and($A217&lt;&gt;"",countif('5) Release_Track'!$F:$F,$A217)=0),"NO ISRC MATCH in Release_Track",and($B217&lt;&gt;"",countif('5) Release_Track'!$G:$G,$B217)=0),"NO CATALOG ID MATCH in Release_Track",iserror(vlookup($A217&amp;$B217,'5) Release_Track'!$F:$F&amp;'5) Release_Track'!$G:$G,1,0)),"NO ISRC-CATALOG ID pair MATCH in Release_Track" )</f>
        <v/>
      </c>
      <c r="E217" s="207" t="b">
        <v>0</v>
      </c>
      <c r="F217" s="207" t="b">
        <v>0</v>
      </c>
      <c r="G217" s="207" t="b">
        <v>0</v>
      </c>
      <c r="H217" s="207" t="b">
        <v>0</v>
      </c>
      <c r="I217" s="207" t="b">
        <v>0</v>
      </c>
      <c r="J217" s="207" t="b">
        <v>0</v>
      </c>
      <c r="K217" s="207" t="b">
        <v>0</v>
      </c>
      <c r="L217" s="88" t="b">
        <v>1</v>
      </c>
      <c r="M217" s="20"/>
    </row>
    <row r="218">
      <c r="A218" s="34" t="s">
        <v>1139</v>
      </c>
      <c r="B218" s="84"/>
      <c r="C218" s="164" t="str">
        <f t="array" ref="C218">ifs(and(isblank($A218),isblank($B218)),"", not(iserror(vlookup($A218&amp;$B218,'5) Release_Track'!$F:$F&amp;'5) Release_Track'!$G:$G,1,0))),vlookup($A218&amp;$B218,{'5) Release_Track'!$F:$F&amp;'5) Release_Track'!$G:$G,'5) Release_Track'!$H:$H},2,0), or(and(not(isblank($B218)),$B218=$B217,$A218&lt;&gt;$A217),and(not(isblank($A218)),$A218=$A217,$B218&lt;&gt;$B217)),"ID LISTS UNALIGNED",and($A218&lt;&gt;"",countif('5) Release_Track'!$F:$F,$A218)=0),"NO ISRC MATCH in Release_Track",and($B218&lt;&gt;"",countif('5) Release_Track'!$G:$G,$B218)=0),"NO CATALOG ID MATCH in Release_Track",iserror(vlookup($A218&amp;$B218,'5) Release_Track'!$F:$F&amp;'5) Release_Track'!$G:$G,1,0)),"NO ISRC-CATALOG ID pair MATCH in Release_Track" )</f>
        <v>Lágrimas de Dragão</v>
      </c>
      <c r="D218" s="164" t="str">
        <f t="array" ref="D218">ifs(and(isblank($A218),isblank($B218)),"", not(iserror(vlookup($A218&amp;$B218,'5) Release_Track'!$F:$F&amp;'5) Release_Track'!$G:$G,1,0))),vlookup($A218&amp;$B218,{'5) Release_Track'!$F:$F&amp;'5) Release_Track'!$G:$G,'5) Release_Track'!$I:$I},2,0), or(and(not(isblank($B218)),$B218=$B217,$A218&lt;&gt;$A217),and(not(isblank($A218)),$A218=$A217,$B218&lt;&gt;$B217)),"ID LISTS UNALIGNED",and($A218&lt;&gt;"",countif('5) Release_Track'!$F:$F,$A218)=0),"NO ISRC MATCH in Release_Track",and($B218&lt;&gt;"",countif('5) Release_Track'!$G:$G,$B218)=0),"NO CATALOG ID MATCH in Release_Track",iserror(vlookup($A218&amp;$B218,'5) Release_Track'!$F:$F&amp;'5) Release_Track'!$G:$G,1,0)),"NO ISRC-CATALOG ID pair MATCH in Release_Track" )</f>
        <v>Speed Up</v>
      </c>
      <c r="E218" s="207" t="b">
        <v>0</v>
      </c>
      <c r="F218" s="207" t="b">
        <v>0</v>
      </c>
      <c r="G218" s="207" t="b">
        <v>0</v>
      </c>
      <c r="H218" s="207" t="b">
        <v>0</v>
      </c>
      <c r="I218" s="207" t="b">
        <v>0</v>
      </c>
      <c r="J218" s="207" t="b">
        <v>0</v>
      </c>
      <c r="K218" s="207" t="b">
        <v>0</v>
      </c>
      <c r="L218" s="88" t="b">
        <v>1</v>
      </c>
      <c r="M218" s="20"/>
    </row>
    <row r="219">
      <c r="A219" s="34" t="s">
        <v>1141</v>
      </c>
      <c r="B219" s="84"/>
      <c r="C219" s="164" t="str">
        <f t="array" ref="C219">ifs(and(isblank($A219),isblank($B219)),"", not(iserror(vlookup($A219&amp;$B219,'5) Release_Track'!$F:$F&amp;'5) Release_Track'!$G:$G,1,0))),vlookup($A219&amp;$B219,{'5) Release_Track'!$F:$F&amp;'5) Release_Track'!$G:$G,'5) Release_Track'!$H:$H},2,0), or(and(not(isblank($B219)),$B219=$B218,$A219&lt;&gt;$A218),and(not(isblank($A219)),$A219=$A218,$B219&lt;&gt;$B218)),"ID LISTS UNALIGNED",and($A219&lt;&gt;"",countif('5) Release_Track'!$F:$F,$A219)=0),"NO ISRC MATCH in Release_Track",and($B219&lt;&gt;"",countif('5) Release_Track'!$G:$G,$B219)=0),"NO CATALOG ID MATCH in Release_Track",iserror(vlookup($A219&amp;$B219,'5) Release_Track'!$F:$F&amp;'5) Release_Track'!$G:$G,1,0)),"NO ISRC-CATALOG ID pair MATCH in Release_Track" )</f>
        <v>Yonkou do Sol</v>
      </c>
      <c r="D219" s="134" t="str">
        <f t="array" ref="D219">ifs(and(isblank($A219),isblank($B219)),"", not(iserror(vlookup($A219&amp;$B219,'5) Release_Track'!$F:$F&amp;'5) Release_Track'!$G:$G,1,0))),vlookup($A219&amp;$B219,{'5) Release_Track'!$F:$F&amp;'5) Release_Track'!$G:$G,'5) Release_Track'!$I:$I},2,0), or(and(not(isblank($B219)),$B219=$B218,$A219&lt;&gt;$A218),and(not(isblank($A219)),$A219=$A218,$B219&lt;&gt;$B218)),"ID LISTS UNALIGNED",and($A219&lt;&gt;"",countif('5) Release_Track'!$F:$F,$A219)=0),"NO ISRC MATCH in Release_Track",and($B219&lt;&gt;"",countif('5) Release_Track'!$G:$G,$B219)=0),"NO CATALOG ID MATCH in Release_Track",iserror(vlookup($A219&amp;$B219,'5) Release_Track'!$F:$F&amp;'5) Release_Track'!$G:$G,1,0)),"NO ISRC-CATALOG ID pair MATCH in Release_Track" )</f>
        <v/>
      </c>
      <c r="E219" s="207" t="b">
        <v>0</v>
      </c>
      <c r="F219" s="207" t="b">
        <v>0</v>
      </c>
      <c r="G219" s="207" t="b">
        <v>0</v>
      </c>
      <c r="H219" s="207" t="b">
        <v>0</v>
      </c>
      <c r="I219" s="207" t="b">
        <v>0</v>
      </c>
      <c r="J219" s="207" t="b">
        <v>0</v>
      </c>
      <c r="K219" s="207" t="b">
        <v>0</v>
      </c>
      <c r="L219" s="88" t="b">
        <v>1</v>
      </c>
      <c r="M219" s="20"/>
    </row>
    <row r="220">
      <c r="A220" s="34" t="s">
        <v>1143</v>
      </c>
      <c r="B220" s="84"/>
      <c r="C220" s="164" t="str">
        <f t="array" ref="C220">ifs(and(isblank($A220),isblank($B220)),"", not(iserror(vlookup($A220&amp;$B220,'5) Release_Track'!$F:$F&amp;'5) Release_Track'!$G:$G,1,0))),vlookup($A220&amp;$B220,{'5) Release_Track'!$F:$F&amp;'5) Release_Track'!$G:$G,'5) Release_Track'!$H:$H},2,0), or(and(not(isblank($B220)),$B220=$B219,$A220&lt;&gt;$A219),and(not(isblank($A220)),$A220=$A219,$B220&lt;&gt;$B219)),"ID LISTS UNALIGNED",and($A220&lt;&gt;"",countif('5) Release_Track'!$F:$F,$A220)=0),"NO ISRC MATCH in Release_Track",and($B220&lt;&gt;"",countif('5) Release_Track'!$G:$G,$B220)=0),"NO CATALOG ID MATCH in Release_Track",iserror(vlookup($A220&amp;$B220,'5) Release_Track'!$F:$F&amp;'5) Release_Track'!$G:$G,1,0)),"NO ISRC-CATALOG ID pair MATCH in Release_Track" )</f>
        <v>Yonkou do Sol</v>
      </c>
      <c r="D220" s="164" t="str">
        <f t="array" ref="D220">ifs(and(isblank($A220),isblank($B220)),"", not(iserror(vlookup($A220&amp;$B220,'5) Release_Track'!$F:$F&amp;'5) Release_Track'!$G:$G,1,0))),vlookup($A220&amp;$B220,{'5) Release_Track'!$F:$F&amp;'5) Release_Track'!$G:$G,'5) Release_Track'!$I:$I},2,0), or(and(not(isblank($B220)),$B220=$B219,$A220&lt;&gt;$A219),and(not(isblank($A220)),$A220=$A219,$B220&lt;&gt;$B219)),"ID LISTS UNALIGNED",and($A220&lt;&gt;"",countif('5) Release_Track'!$F:$F,$A220)=0),"NO ISRC MATCH in Release_Track",and($B220&lt;&gt;"",countif('5) Release_Track'!$G:$G,$B220)=0),"NO CATALOG ID MATCH in Release_Track",iserror(vlookup($A220&amp;$B220,'5) Release_Track'!$F:$F&amp;'5) Release_Track'!$G:$G,1,0)),"NO ISRC-CATALOG ID pair MATCH in Release_Track" )</f>
        <v>Speed Up</v>
      </c>
      <c r="E220" s="207" t="b">
        <v>0</v>
      </c>
      <c r="F220" s="207" t="b">
        <v>0</v>
      </c>
      <c r="G220" s="207" t="b">
        <v>0</v>
      </c>
      <c r="H220" s="207" t="b">
        <v>0</v>
      </c>
      <c r="I220" s="207" t="b">
        <v>0</v>
      </c>
      <c r="J220" s="207" t="b">
        <v>0</v>
      </c>
      <c r="K220" s="207" t="b">
        <v>0</v>
      </c>
      <c r="L220" s="88" t="b">
        <v>1</v>
      </c>
      <c r="M220" s="20"/>
    </row>
    <row r="221">
      <c r="A221" s="34" t="s">
        <v>1145</v>
      </c>
      <c r="B221" s="84"/>
      <c r="C221" s="164" t="str">
        <f t="array" ref="C221">ifs(and(isblank($A221),isblank($B221)),"", not(iserror(vlookup($A221&amp;$B221,'5) Release_Track'!$F:$F&amp;'5) Release_Track'!$G:$G,1,0))),vlookup($A221&amp;$B221,{'5) Release_Track'!$F:$F&amp;'5) Release_Track'!$G:$G,'5) Release_Track'!$H:$H},2,0), or(and(not(isblank($B221)),$B221=$B220,$A221&lt;&gt;$A220),and(not(isblank($A221)),$A221=$A220,$B221&lt;&gt;$B220)),"ID LISTS UNALIGNED",and($A221&lt;&gt;"",countif('5) Release_Track'!$F:$F,$A221)=0),"NO ISRC MATCH in Release_Track",and($B221&lt;&gt;"",countif('5) Release_Track'!$G:$G,$B221)=0),"NO CATALOG ID MATCH in Release_Track",iserror(vlookup($A221&amp;$B221,'5) Release_Track'!$F:$F&amp;'5) Release_Track'!$G:$G,1,0)),"NO ISRC-CATALOG ID pair MATCH in Release_Track" )</f>
        <v>O Melhor da Geração</v>
      </c>
      <c r="D221" s="134" t="str">
        <f t="array" ref="D221">ifs(and(isblank($A221),isblank($B221)),"", not(iserror(vlookup($A221&amp;$B221,'5) Release_Track'!$F:$F&amp;'5) Release_Track'!$G:$G,1,0))),vlookup($A221&amp;$B221,{'5) Release_Track'!$F:$F&amp;'5) Release_Track'!$G:$G,'5) Release_Track'!$I:$I},2,0), or(and(not(isblank($B221)),$B221=$B220,$A221&lt;&gt;$A220),and(not(isblank($A221)),$A221=$A220,$B221&lt;&gt;$B220)),"ID LISTS UNALIGNED",and($A221&lt;&gt;"",countif('5) Release_Track'!$F:$F,$A221)=0),"NO ISRC MATCH in Release_Track",and($B221&lt;&gt;"",countif('5) Release_Track'!$G:$G,$B221)=0),"NO CATALOG ID MATCH in Release_Track",iserror(vlookup($A221&amp;$B221,'5) Release_Track'!$F:$F&amp;'5) Release_Track'!$G:$G,1,0)),"NO ISRC-CATALOG ID pair MATCH in Release_Track" )</f>
        <v/>
      </c>
      <c r="E221" s="207" t="b">
        <v>0</v>
      </c>
      <c r="F221" s="207" t="b">
        <v>0</v>
      </c>
      <c r="G221" s="207" t="b">
        <v>0</v>
      </c>
      <c r="H221" s="207" t="b">
        <v>0</v>
      </c>
      <c r="I221" s="207" t="b">
        <v>0</v>
      </c>
      <c r="J221" s="207" t="b">
        <v>0</v>
      </c>
      <c r="K221" s="207" t="b">
        <v>0</v>
      </c>
      <c r="L221" s="88" t="b">
        <v>1</v>
      </c>
      <c r="M221" s="20"/>
    </row>
    <row r="222">
      <c r="A222" s="34" t="s">
        <v>1147</v>
      </c>
      <c r="B222" s="84"/>
      <c r="C222" s="164" t="str">
        <f t="array" ref="C222">ifs(and(isblank($A222),isblank($B222)),"", not(iserror(vlookup($A222&amp;$B222,'5) Release_Track'!$F:$F&amp;'5) Release_Track'!$G:$G,1,0))),vlookup($A222&amp;$B222,{'5) Release_Track'!$F:$F&amp;'5) Release_Track'!$G:$G,'5) Release_Track'!$H:$H},2,0), or(and(not(isblank($B222)),$B222=$B221,$A222&lt;&gt;$A221),and(not(isblank($A222)),$A222=$A221,$B222&lt;&gt;$B221)),"ID LISTS UNALIGNED",and($A222&lt;&gt;"",countif('5) Release_Track'!$F:$F,$A222)=0),"NO ISRC MATCH in Release_Track",and($B222&lt;&gt;"",countif('5) Release_Track'!$G:$G,$B222)=0),"NO CATALOG ID MATCH in Release_Track",iserror(vlookup($A222&amp;$B222,'5) Release_Track'!$F:$F&amp;'5) Release_Track'!$G:$G,1,0)),"NO ISRC-CATALOG ID pair MATCH in Release_Track" )</f>
        <v>O Melhor da Geração</v>
      </c>
      <c r="D222" s="164" t="str">
        <f t="array" ref="D222">ifs(and(isblank($A222),isblank($B222)),"", not(iserror(vlookup($A222&amp;$B222,'5) Release_Track'!$F:$F&amp;'5) Release_Track'!$G:$G,1,0))),vlookup($A222&amp;$B222,{'5) Release_Track'!$F:$F&amp;'5) Release_Track'!$G:$G,'5) Release_Track'!$I:$I},2,0), or(and(not(isblank($B222)),$B222=$B221,$A222&lt;&gt;$A221),and(not(isblank($A222)),$A222=$A221,$B222&lt;&gt;$B221)),"ID LISTS UNALIGNED",and($A222&lt;&gt;"",countif('5) Release_Track'!$F:$F,$A222)=0),"NO ISRC MATCH in Release_Track",and($B222&lt;&gt;"",countif('5) Release_Track'!$G:$G,$B222)=0),"NO CATALOG ID MATCH in Release_Track",iserror(vlookup($A222&amp;$B222,'5) Release_Track'!$F:$F&amp;'5) Release_Track'!$G:$G,1,0)),"NO ISRC-CATALOG ID pair MATCH in Release_Track" )</f>
        <v>Speed Up</v>
      </c>
      <c r="E222" s="207" t="b">
        <v>0</v>
      </c>
      <c r="F222" s="207" t="b">
        <v>0</v>
      </c>
      <c r="G222" s="207" t="b">
        <v>0</v>
      </c>
      <c r="H222" s="207" t="b">
        <v>0</v>
      </c>
      <c r="I222" s="207" t="b">
        <v>0</v>
      </c>
      <c r="J222" s="207" t="b">
        <v>0</v>
      </c>
      <c r="K222" s="207" t="b">
        <v>0</v>
      </c>
      <c r="L222" s="88" t="b">
        <v>1</v>
      </c>
      <c r="M222" s="20"/>
    </row>
    <row r="223">
      <c r="A223" s="34" t="s">
        <v>1149</v>
      </c>
      <c r="B223" s="84"/>
      <c r="C223" s="164" t="str">
        <f t="array" ref="C223">ifs(and(isblank($A223),isblank($B223)),"", not(iserror(vlookup($A223&amp;$B223,'5) Release_Track'!$F:$F&amp;'5) Release_Track'!$G:$G,1,0))),vlookup($A223&amp;$B223,{'5) Release_Track'!$F:$F&amp;'5) Release_Track'!$G:$G,'5) Release_Track'!$H:$H},2,0), or(and(not(isblank($B223)),$B223=$B222,$A223&lt;&gt;$A222),and(not(isblank($A223)),$A223=$A222,$B223&lt;&gt;$B222)),"ID LISTS UNALIGNED",and($A223&lt;&gt;"",countif('5) Release_Track'!$F:$F,$A223)=0),"NO ISRC MATCH in Release_Track",and($B223&lt;&gt;"",countif('5) Release_Track'!$G:$G,$B223)=0),"NO CATALOG ID MATCH in Release_Track",iserror(vlookup($A223&amp;$B223,'5) Release_Track'!$F:$F&amp;'5) Release_Track'!$G:$G,1,0)),"NO ISRC-CATALOG ID pair MATCH in Release_Track" )</f>
        <v>A Cara do Pirata</v>
      </c>
      <c r="D223" s="134" t="str">
        <f t="array" ref="D223">ifs(and(isblank($A223),isblank($B223)),"", not(iserror(vlookup($A223&amp;$B223,'5) Release_Track'!$F:$F&amp;'5) Release_Track'!$G:$G,1,0))),vlookup($A223&amp;$B223,{'5) Release_Track'!$F:$F&amp;'5) Release_Track'!$G:$G,'5) Release_Track'!$I:$I},2,0), or(and(not(isblank($B223)),$B223=$B222,$A223&lt;&gt;$A222),and(not(isblank($A223)),$A223=$A222,$B223&lt;&gt;$B222)),"ID LISTS UNALIGNED",and($A223&lt;&gt;"",countif('5) Release_Track'!$F:$F,$A223)=0),"NO ISRC MATCH in Release_Track",and($B223&lt;&gt;"",countif('5) Release_Track'!$G:$G,$B223)=0),"NO CATALOG ID MATCH in Release_Track",iserror(vlookup($A223&amp;$B223,'5) Release_Track'!$F:$F&amp;'5) Release_Track'!$G:$G,1,0)),"NO ISRC-CATALOG ID pair MATCH in Release_Track" )</f>
        <v/>
      </c>
      <c r="E223" s="207" t="b">
        <v>0</v>
      </c>
      <c r="F223" s="207" t="b">
        <v>0</v>
      </c>
      <c r="G223" s="207" t="b">
        <v>0</v>
      </c>
      <c r="H223" s="207" t="b">
        <v>0</v>
      </c>
      <c r="I223" s="207" t="b">
        <v>0</v>
      </c>
      <c r="J223" s="207" t="b">
        <v>0</v>
      </c>
      <c r="K223" s="207" t="b">
        <v>0</v>
      </c>
      <c r="L223" s="88" t="b">
        <v>1</v>
      </c>
      <c r="M223" s="20"/>
    </row>
    <row r="224">
      <c r="A224" s="34" t="s">
        <v>1151</v>
      </c>
      <c r="B224" s="84"/>
      <c r="C224" s="164" t="str">
        <f t="array" ref="C224">ifs(and(isblank($A224),isblank($B224)),"", not(iserror(vlookup($A224&amp;$B224,'5) Release_Track'!$F:$F&amp;'5) Release_Track'!$G:$G,1,0))),vlookup($A224&amp;$B224,{'5) Release_Track'!$F:$F&amp;'5) Release_Track'!$G:$G,'5) Release_Track'!$H:$H},2,0), or(and(not(isblank($B224)),$B224=$B223,$A224&lt;&gt;$A223),and(not(isblank($A224)),$A224=$A223,$B224&lt;&gt;$B223)),"ID LISTS UNALIGNED",and($A224&lt;&gt;"",countif('5) Release_Track'!$F:$F,$A224)=0),"NO ISRC MATCH in Release_Track",and($B224&lt;&gt;"",countif('5) Release_Track'!$G:$G,$B224)=0),"NO CATALOG ID MATCH in Release_Track",iserror(vlookup($A224&amp;$B224,'5) Release_Track'!$F:$F&amp;'5) Release_Track'!$G:$G,1,0)),"NO ISRC-CATALOG ID pair MATCH in Release_Track" )</f>
        <v>A Cara do Pirata</v>
      </c>
      <c r="D224" s="164" t="str">
        <f t="array" ref="D224">ifs(and(isblank($A224),isblank($B224)),"", not(iserror(vlookup($A224&amp;$B224,'5) Release_Track'!$F:$F&amp;'5) Release_Track'!$G:$G,1,0))),vlookup($A224&amp;$B224,{'5) Release_Track'!$F:$F&amp;'5) Release_Track'!$G:$G,'5) Release_Track'!$I:$I},2,0), or(and(not(isblank($B224)),$B224=$B223,$A224&lt;&gt;$A223),and(not(isblank($A224)),$A224=$A223,$B224&lt;&gt;$B223)),"ID LISTS UNALIGNED",and($A224&lt;&gt;"",countif('5) Release_Track'!$F:$F,$A224)=0),"NO ISRC MATCH in Release_Track",and($B224&lt;&gt;"",countif('5) Release_Track'!$G:$G,$B224)=0),"NO CATALOG ID MATCH in Release_Track",iserror(vlookup($A224&amp;$B224,'5) Release_Track'!$F:$F&amp;'5) Release_Track'!$G:$G,1,0)),"NO ISRC-CATALOG ID pair MATCH in Release_Track" )</f>
        <v>Speed Up</v>
      </c>
      <c r="E224" s="207" t="b">
        <v>0</v>
      </c>
      <c r="F224" s="207" t="b">
        <v>0</v>
      </c>
      <c r="G224" s="207" t="b">
        <v>0</v>
      </c>
      <c r="H224" s="207" t="b">
        <v>0</v>
      </c>
      <c r="I224" s="207" t="b">
        <v>0</v>
      </c>
      <c r="J224" s="207" t="b">
        <v>0</v>
      </c>
      <c r="K224" s="207" t="b">
        <v>0</v>
      </c>
      <c r="L224" s="88" t="b">
        <v>1</v>
      </c>
      <c r="M224" s="20"/>
    </row>
    <row r="225">
      <c r="A225" s="34" t="s">
        <v>1153</v>
      </c>
      <c r="B225" s="84"/>
      <c r="C225" s="164" t="str">
        <f t="array" ref="C225">ifs(and(isblank($A225),isblank($B225)),"", not(iserror(vlookup($A225&amp;$B225,'5) Release_Track'!$F:$F&amp;'5) Release_Track'!$G:$G,1,0))),vlookup($A225&amp;$B225,{'5) Release_Track'!$F:$F&amp;'5) Release_Track'!$G:$G,'5) Release_Track'!$H:$H},2,0), or(and(not(isblank($B225)),$B225=$B224,$A225&lt;&gt;$A224),and(not(isblank($A225)),$A225=$A224,$B225&lt;&gt;$B224)),"ID LISTS UNALIGNED",and($A225&lt;&gt;"",countif('5) Release_Track'!$F:$F,$A225)=0),"NO ISRC MATCH in Release_Track",and($B225&lt;&gt;"",countif('5) Release_Track'!$G:$G,$B225)=0),"NO CATALOG ID MATCH in Release_Track",iserror(vlookup($A225&amp;$B225,'5) Release_Track'!$F:$F&amp;'5) Release_Track'!$G:$G,1,0)),"NO ISRC-CATALOG ID pair MATCH in Release_Track" )</f>
        <v>Rei de Esparta</v>
      </c>
      <c r="D225" s="134" t="str">
        <f t="array" ref="D225">ifs(and(isblank($A225),isblank($B225)),"", not(iserror(vlookup($A225&amp;$B225,'5) Release_Track'!$F:$F&amp;'5) Release_Track'!$G:$G,1,0))),vlookup($A225&amp;$B225,{'5) Release_Track'!$F:$F&amp;'5) Release_Track'!$G:$G,'5) Release_Track'!$I:$I},2,0), or(and(not(isblank($B225)),$B225=$B224,$A225&lt;&gt;$A224),and(not(isblank($A225)),$A225=$A224,$B225&lt;&gt;$B224)),"ID LISTS UNALIGNED",and($A225&lt;&gt;"",countif('5) Release_Track'!$F:$F,$A225)=0),"NO ISRC MATCH in Release_Track",and($B225&lt;&gt;"",countif('5) Release_Track'!$G:$G,$B225)=0),"NO CATALOG ID MATCH in Release_Track",iserror(vlookup($A225&amp;$B225,'5) Release_Track'!$F:$F&amp;'5) Release_Track'!$G:$G,1,0)),"NO ISRC-CATALOG ID pair MATCH in Release_Track" )</f>
        <v/>
      </c>
      <c r="E225" s="207" t="b">
        <v>0</v>
      </c>
      <c r="F225" s="207" t="b">
        <v>0</v>
      </c>
      <c r="G225" s="207" t="b">
        <v>0</v>
      </c>
      <c r="H225" s="207" t="b">
        <v>0</v>
      </c>
      <c r="I225" s="207" t="b">
        <v>0</v>
      </c>
      <c r="J225" s="207" t="b">
        <v>0</v>
      </c>
      <c r="K225" s="207" t="b">
        <v>0</v>
      </c>
      <c r="L225" s="88" t="b">
        <v>1</v>
      </c>
      <c r="M225" s="20"/>
    </row>
    <row r="226">
      <c r="A226" s="34" t="s">
        <v>1155</v>
      </c>
      <c r="B226" s="84"/>
      <c r="C226" s="164" t="str">
        <f t="array" ref="C226">ifs(and(isblank($A226),isblank($B226)),"", not(iserror(vlookup($A226&amp;$B226,'5) Release_Track'!$F:$F&amp;'5) Release_Track'!$G:$G,1,0))),vlookup($A226&amp;$B226,{'5) Release_Track'!$F:$F&amp;'5) Release_Track'!$G:$G,'5) Release_Track'!$H:$H},2,0), or(and(not(isblank($B226)),$B226=$B225,$A226&lt;&gt;$A225),and(not(isblank($A226)),$A226=$A225,$B226&lt;&gt;$B225)),"ID LISTS UNALIGNED",and($A226&lt;&gt;"",countif('5) Release_Track'!$F:$F,$A226)=0),"NO ISRC MATCH in Release_Track",and($B226&lt;&gt;"",countif('5) Release_Track'!$G:$G,$B226)=0),"NO CATALOG ID MATCH in Release_Track",iserror(vlookup($A226&amp;$B226,'5) Release_Track'!$F:$F&amp;'5) Release_Track'!$G:$G,1,0)),"NO ISRC-CATALOG ID pair MATCH in Release_Track" )</f>
        <v>Rei de Esparta</v>
      </c>
      <c r="D226" s="164" t="str">
        <f t="array" ref="D226">ifs(and(isblank($A226),isblank($B226)),"", not(iserror(vlookup($A226&amp;$B226,'5) Release_Track'!$F:$F&amp;'5) Release_Track'!$G:$G,1,0))),vlookup($A226&amp;$B226,{'5) Release_Track'!$F:$F&amp;'5) Release_Track'!$G:$G,'5) Release_Track'!$I:$I},2,0), or(and(not(isblank($B226)),$B226=$B225,$A226&lt;&gt;$A225),and(not(isblank($A226)),$A226=$A225,$B226&lt;&gt;$B225)),"ID LISTS UNALIGNED",and($A226&lt;&gt;"",countif('5) Release_Track'!$F:$F,$A226)=0),"NO ISRC MATCH in Release_Track",and($B226&lt;&gt;"",countif('5) Release_Track'!$G:$G,$B226)=0),"NO CATALOG ID MATCH in Release_Track",iserror(vlookup($A226&amp;$B226,'5) Release_Track'!$F:$F&amp;'5) Release_Track'!$G:$G,1,0)),"NO ISRC-CATALOG ID pair MATCH in Release_Track" )</f>
        <v>Speed Up</v>
      </c>
      <c r="E226" s="207" t="b">
        <v>0</v>
      </c>
      <c r="F226" s="207" t="b">
        <v>0</v>
      </c>
      <c r="G226" s="207" t="b">
        <v>0</v>
      </c>
      <c r="H226" s="207" t="b">
        <v>0</v>
      </c>
      <c r="I226" s="207" t="b">
        <v>0</v>
      </c>
      <c r="J226" s="207" t="b">
        <v>0</v>
      </c>
      <c r="K226" s="207" t="b">
        <v>0</v>
      </c>
      <c r="L226" s="88" t="b">
        <v>1</v>
      </c>
      <c r="M226" s="20"/>
    </row>
    <row r="227">
      <c r="A227" s="34" t="s">
        <v>1157</v>
      </c>
      <c r="B227" s="84"/>
      <c r="C227" s="164" t="str">
        <f t="array" ref="C227">ifs(and(isblank($A227),isblank($B227)),"", not(iserror(vlookup($A227&amp;$B227,'5) Release_Track'!$F:$F&amp;'5) Release_Track'!$G:$G,1,0))),vlookup($A227&amp;$B227,{'5) Release_Track'!$F:$F&amp;'5) Release_Track'!$G:$G,'5) Release_Track'!$H:$H},2,0), or(and(not(isblank($B227)),$B227=$B226,$A227&lt;&gt;$A226),and(not(isblank($A227)),$A227=$A226,$B227&lt;&gt;$B226)),"ID LISTS UNALIGNED",and($A227&lt;&gt;"",countif('5) Release_Track'!$F:$F,$A227)=0),"NO ISRC MATCH in Release_Track",and($B227&lt;&gt;"",countif('5) Release_Track'!$G:$G,$B227)=0),"NO CATALOG ID MATCH in Release_Track",iserror(vlookup($A227&amp;$B227,'5) Release_Track'!$F:$F&amp;'5) Release_Track'!$G:$G,1,0)),"NO ISRC-CATALOG ID pair MATCH in Release_Track" )</f>
        <v>Visão de Cobra</v>
      </c>
      <c r="D227" s="134" t="str">
        <f t="array" ref="D227">ifs(and(isblank($A227),isblank($B227)),"", not(iserror(vlookup($A227&amp;$B227,'5) Release_Track'!$F:$F&amp;'5) Release_Track'!$G:$G,1,0))),vlookup($A227&amp;$B227,{'5) Release_Track'!$F:$F&amp;'5) Release_Track'!$G:$G,'5) Release_Track'!$I:$I},2,0), or(and(not(isblank($B227)),$B227=$B226,$A227&lt;&gt;$A226),and(not(isblank($A227)),$A227=$A226,$B227&lt;&gt;$B226)),"ID LISTS UNALIGNED",and($A227&lt;&gt;"",countif('5) Release_Track'!$F:$F,$A227)=0),"NO ISRC MATCH in Release_Track",and($B227&lt;&gt;"",countif('5) Release_Track'!$G:$G,$B227)=0),"NO CATALOG ID MATCH in Release_Track",iserror(vlookup($A227&amp;$B227,'5) Release_Track'!$F:$F&amp;'5) Release_Track'!$G:$G,1,0)),"NO ISRC-CATALOG ID pair MATCH in Release_Track" )</f>
        <v/>
      </c>
      <c r="E227" s="207" t="b">
        <v>0</v>
      </c>
      <c r="F227" s="207" t="b">
        <v>0</v>
      </c>
      <c r="G227" s="207" t="b">
        <v>0</v>
      </c>
      <c r="H227" s="207" t="b">
        <v>0</v>
      </c>
      <c r="I227" s="207" t="b">
        <v>0</v>
      </c>
      <c r="J227" s="207" t="b">
        <v>0</v>
      </c>
      <c r="K227" s="207" t="b">
        <v>0</v>
      </c>
      <c r="L227" s="88" t="b">
        <v>1</v>
      </c>
      <c r="M227" s="20"/>
    </row>
    <row r="228">
      <c r="A228" s="34" t="s">
        <v>1159</v>
      </c>
      <c r="B228" s="84"/>
      <c r="C228" s="164" t="str">
        <f t="array" ref="C228">ifs(and(isblank($A228),isblank($B228)),"", not(iserror(vlookup($A228&amp;$B228,'5) Release_Track'!$F:$F&amp;'5) Release_Track'!$G:$G,1,0))),vlookup($A228&amp;$B228,{'5) Release_Track'!$F:$F&amp;'5) Release_Track'!$G:$G,'5) Release_Track'!$H:$H},2,0), or(and(not(isblank($B228)),$B228=$B227,$A228&lt;&gt;$A227),and(not(isblank($A228)),$A228=$A227,$B228&lt;&gt;$B227)),"ID LISTS UNALIGNED",and($A228&lt;&gt;"",countif('5) Release_Track'!$F:$F,$A228)=0),"NO ISRC MATCH in Release_Track",and($B228&lt;&gt;"",countif('5) Release_Track'!$G:$G,$B228)=0),"NO CATALOG ID MATCH in Release_Track",iserror(vlookup($A228&amp;$B228,'5) Release_Track'!$F:$F&amp;'5) Release_Track'!$G:$G,1,0)),"NO ISRC-CATALOG ID pair MATCH in Release_Track" )</f>
        <v>Visão de Cobra</v>
      </c>
      <c r="D228" s="164" t="str">
        <f t="array" ref="D228">ifs(and(isblank($A228),isblank($B228)),"", not(iserror(vlookup($A228&amp;$B228,'5) Release_Track'!$F:$F&amp;'5) Release_Track'!$G:$G,1,0))),vlookup($A228&amp;$B228,{'5) Release_Track'!$F:$F&amp;'5) Release_Track'!$G:$G,'5) Release_Track'!$I:$I},2,0), or(and(not(isblank($B228)),$B228=$B227,$A228&lt;&gt;$A227),and(not(isblank($A228)),$A228=$A227,$B228&lt;&gt;$B227)),"ID LISTS UNALIGNED",and($A228&lt;&gt;"",countif('5) Release_Track'!$F:$F,$A228)=0),"NO ISRC MATCH in Release_Track",and($B228&lt;&gt;"",countif('5) Release_Track'!$G:$G,$B228)=0),"NO CATALOG ID MATCH in Release_Track",iserror(vlookup($A228&amp;$B228,'5) Release_Track'!$F:$F&amp;'5) Release_Track'!$G:$G,1,0)),"NO ISRC-CATALOG ID pair MATCH in Release_Track" )</f>
        <v>Speed Up</v>
      </c>
      <c r="E228" s="207" t="b">
        <v>0</v>
      </c>
      <c r="F228" s="207" t="b">
        <v>0</v>
      </c>
      <c r="G228" s="207" t="b">
        <v>0</v>
      </c>
      <c r="H228" s="207" t="b">
        <v>0</v>
      </c>
      <c r="I228" s="207" t="b">
        <v>0</v>
      </c>
      <c r="J228" s="207" t="b">
        <v>0</v>
      </c>
      <c r="K228" s="207" t="b">
        <v>0</v>
      </c>
      <c r="L228" s="88" t="b">
        <v>1</v>
      </c>
      <c r="M228" s="20"/>
    </row>
    <row r="229">
      <c r="A229" s="34" t="s">
        <v>1161</v>
      </c>
      <c r="B229" s="84"/>
      <c r="C229" s="164" t="str">
        <f t="array" ref="C229">ifs(and(isblank($A229),isblank($B229)),"", not(iserror(vlookup($A229&amp;$B229,'5) Release_Track'!$F:$F&amp;'5) Release_Track'!$G:$G,1,0))),vlookup($A229&amp;$B229,{'5) Release_Track'!$F:$F&amp;'5) Release_Track'!$G:$G,'5) Release_Track'!$H:$H},2,0), or(and(not(isblank($B229)),$B229=$B228,$A229&lt;&gt;$A228),and(not(isblank($A229)),$A229=$A228,$B229&lt;&gt;$B228)),"ID LISTS UNALIGNED",and($A229&lt;&gt;"",countif('5) Release_Track'!$F:$F,$A229)=0),"NO ISRC MATCH in Release_Track",and($B229&lt;&gt;"",countif('5) Release_Track'!$G:$G,$B229)=0),"NO CATALOG ID MATCH in Release_Track",iserror(vlookup($A229&amp;$B229,'5) Release_Track'!$F:$F&amp;'5) Release_Track'!$G:$G,1,0)),"NO ISRC-CATALOG ID pair MATCH in Release_Track" )</f>
        <v>Deus da Mentira</v>
      </c>
      <c r="D229" s="134" t="str">
        <f t="array" ref="D229">ifs(and(isblank($A229),isblank($B229)),"", not(iserror(vlookup($A229&amp;$B229,'5) Release_Track'!$F:$F&amp;'5) Release_Track'!$G:$G,1,0))),vlookup($A229&amp;$B229,{'5) Release_Track'!$F:$F&amp;'5) Release_Track'!$G:$G,'5) Release_Track'!$I:$I},2,0), or(and(not(isblank($B229)),$B229=$B228,$A229&lt;&gt;$A228),and(not(isblank($A229)),$A229=$A228,$B229&lt;&gt;$B228)),"ID LISTS UNALIGNED",and($A229&lt;&gt;"",countif('5) Release_Track'!$F:$F,$A229)=0),"NO ISRC MATCH in Release_Track",and($B229&lt;&gt;"",countif('5) Release_Track'!$G:$G,$B229)=0),"NO CATALOG ID MATCH in Release_Track",iserror(vlookup($A229&amp;$B229,'5) Release_Track'!$F:$F&amp;'5) Release_Track'!$G:$G,1,0)),"NO ISRC-CATALOG ID pair MATCH in Release_Track" )</f>
        <v/>
      </c>
      <c r="E229" s="207" t="b">
        <v>0</v>
      </c>
      <c r="F229" s="207" t="b">
        <v>0</v>
      </c>
      <c r="G229" s="207" t="b">
        <v>0</v>
      </c>
      <c r="H229" s="207" t="b">
        <v>0</v>
      </c>
      <c r="I229" s="207" t="b">
        <v>0</v>
      </c>
      <c r="J229" s="207" t="b">
        <v>0</v>
      </c>
      <c r="K229" s="207" t="b">
        <v>0</v>
      </c>
      <c r="L229" s="88" t="b">
        <v>1</v>
      </c>
      <c r="M229" s="20"/>
    </row>
    <row r="230">
      <c r="A230" s="34" t="s">
        <v>1163</v>
      </c>
      <c r="B230" s="84"/>
      <c r="C230" s="164" t="str">
        <f t="array" ref="C230">ifs(and(isblank($A230),isblank($B230)),"", not(iserror(vlookup($A230&amp;$B230,'5) Release_Track'!$F:$F&amp;'5) Release_Track'!$G:$G,1,0))),vlookup($A230&amp;$B230,{'5) Release_Track'!$F:$F&amp;'5) Release_Track'!$G:$G,'5) Release_Track'!$H:$H},2,0),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Deus da Mentira</v>
      </c>
      <c r="D230" s="164" t="str">
        <f t="array" ref="D230">ifs(and(isblank($A230),isblank($B230)),"", not(iserror(vlookup($A230&amp;$B230,'5) Release_Track'!$F:$F&amp;'5) Release_Track'!$G:$G,1,0))),vlookup($A230&amp;$B230,{'5) Release_Track'!$F:$F&amp;'5) Release_Track'!$G:$G,'5) Release_Track'!$I:$I},2,0), or(and(not(isblank($B230)),$B230=$B229,$A230&lt;&gt;$A229),and(not(isblank($A230)),$A230=$A229,$B230&lt;&gt;$B229)),"ID LISTS UNALIGNED",and($A230&lt;&gt;"",countif('5) Release_Track'!$F:$F,$A230)=0),"NO ISRC MATCH in Release_Track",and($B230&lt;&gt;"",countif('5) Release_Track'!$G:$G,$B230)=0),"NO CATALOG ID MATCH in Release_Track",iserror(vlookup($A230&amp;$B230,'5) Release_Track'!$F:$F&amp;'5) Release_Track'!$G:$G,1,0)),"NO ISRC-CATALOG ID pair MATCH in Release_Track" )</f>
        <v>Speed Up</v>
      </c>
      <c r="E230" s="207" t="b">
        <v>0</v>
      </c>
      <c r="F230" s="207" t="b">
        <v>0</v>
      </c>
      <c r="G230" s="207" t="b">
        <v>0</v>
      </c>
      <c r="H230" s="207" t="b">
        <v>0</v>
      </c>
      <c r="I230" s="207" t="b">
        <v>0</v>
      </c>
      <c r="J230" s="207" t="b">
        <v>0</v>
      </c>
      <c r="K230" s="207" t="b">
        <v>0</v>
      </c>
      <c r="L230" s="88" t="b">
        <v>1</v>
      </c>
      <c r="M230" s="20"/>
    </row>
    <row r="231">
      <c r="A231" s="34" t="s">
        <v>1165</v>
      </c>
      <c r="B231" s="84"/>
      <c r="C231" s="164" t="str">
        <f t="array" ref="C231">ifs(and(isblank($A231),isblank($B231)),"", not(iserror(vlookup($A231&amp;$B231,'5) Release_Track'!$F:$F&amp;'5) Release_Track'!$G:$G,1,0))),vlookup($A231&amp;$B231,{'5) Release_Track'!$F:$F&amp;'5) Release_Track'!$G:$G,'5) Release_Track'!$H:$H},2,0), or(and(not(isblank($B231)),$B231=$B230,$A231&lt;&gt;$A230),and(not(isblank($A231)),$A231=$A230,$B231&lt;&gt;$B230)),"ID LISTS UNALIGNED",and($A231&lt;&gt;"",countif('5) Release_Track'!$F:$F,$A231)=0),"NO ISRC MATCH in Release_Track",and($B231&lt;&gt;"",countif('5) Release_Track'!$G:$G,$B231)=0),"NO CATALOG ID MATCH in Release_Track",iserror(vlookup($A231&amp;$B231,'5) Release_Track'!$F:$F&amp;'5) Release_Track'!$G:$G,1,0)),"NO ISRC-CATALOG ID pair MATCH in Release_Track" )</f>
        <v>Caramelo</v>
      </c>
      <c r="D231" s="134" t="str">
        <f t="array" ref="D231">ifs(and(isblank($A231),isblank($B231)),"", not(iserror(vlookup($A231&amp;$B231,'5) Release_Track'!$F:$F&amp;'5) Release_Track'!$G:$G,1,0))),vlookup($A231&amp;$B231,{'5) Release_Track'!$F:$F&amp;'5) Release_Track'!$G:$G,'5) Release_Track'!$I:$I},2,0), or(and(not(isblank($B231)),$B231=$B230,$A231&lt;&gt;$A230),and(not(isblank($A231)),$A231=$A230,$B231&lt;&gt;$B230)),"ID LISTS UNALIGNED",and($A231&lt;&gt;"",countif('5) Release_Track'!$F:$F,$A231)=0),"NO ISRC MATCH in Release_Track",and($B231&lt;&gt;"",countif('5) Release_Track'!$G:$G,$B231)=0),"NO CATALOG ID MATCH in Release_Track",iserror(vlookup($A231&amp;$B231,'5) Release_Track'!$F:$F&amp;'5) Release_Track'!$G:$G,1,0)),"NO ISRC-CATALOG ID pair MATCH in Release_Track" )</f>
        <v/>
      </c>
      <c r="E231" s="207" t="b">
        <v>0</v>
      </c>
      <c r="F231" s="207" t="b">
        <v>0</v>
      </c>
      <c r="G231" s="207" t="b">
        <v>0</v>
      </c>
      <c r="H231" s="207" t="b">
        <v>0</v>
      </c>
      <c r="I231" s="207" t="b">
        <v>0</v>
      </c>
      <c r="J231" s="207" t="b">
        <v>0</v>
      </c>
      <c r="K231" s="207" t="b">
        <v>0</v>
      </c>
      <c r="L231" s="88" t="b">
        <v>1</v>
      </c>
      <c r="M231" s="20"/>
    </row>
    <row r="232">
      <c r="A232" s="34" t="s">
        <v>1167</v>
      </c>
      <c r="B232" s="84"/>
      <c r="C232" s="164" t="str">
        <f t="array" ref="C232">ifs(and(isblank($A232),isblank($B232)),"", not(iserror(vlookup($A232&amp;$B232,'5) Release_Track'!$F:$F&amp;'5) Release_Track'!$G:$G,1,0))),vlookup($A232&amp;$B232,{'5) Release_Track'!$F:$F&amp;'5) Release_Track'!$G:$G,'5) Release_Track'!$H:$H},2,0), or(and(not(isblank($B232)),$B232=$B231,$A232&lt;&gt;$A231),and(not(isblank($A232)),$A232=$A231,$B232&lt;&gt;$B231)),"ID LISTS UNALIGNED",and($A232&lt;&gt;"",countif('5) Release_Track'!$F:$F,$A232)=0),"NO ISRC MATCH in Release_Track",and($B232&lt;&gt;"",countif('5) Release_Track'!$G:$G,$B232)=0),"NO CATALOG ID MATCH in Release_Track",iserror(vlookup($A232&amp;$B232,'5) Release_Track'!$F:$F&amp;'5) Release_Track'!$G:$G,1,0)),"NO ISRC-CATALOG ID pair MATCH in Release_Track" )</f>
        <v>Caramelo</v>
      </c>
      <c r="D232" s="164" t="str">
        <f t="array" ref="D232">ifs(and(isblank($A232),isblank($B232)),"", not(iserror(vlookup($A232&amp;$B232,'5) Release_Track'!$F:$F&amp;'5) Release_Track'!$G:$G,1,0))),vlookup($A232&amp;$B232,{'5) Release_Track'!$F:$F&amp;'5) Release_Track'!$G:$G,'5) Release_Track'!$I:$I},2,0), or(and(not(isblank($B232)),$B232=$B231,$A232&lt;&gt;$A231),and(not(isblank($A232)),$A232=$A231,$B232&lt;&gt;$B231)),"ID LISTS UNALIGNED",and($A232&lt;&gt;"",countif('5) Release_Track'!$F:$F,$A232)=0),"NO ISRC MATCH in Release_Track",and($B232&lt;&gt;"",countif('5) Release_Track'!$G:$G,$B232)=0),"NO CATALOG ID MATCH in Release_Track",iserror(vlookup($A232&amp;$B232,'5) Release_Track'!$F:$F&amp;'5) Release_Track'!$G:$G,1,0)),"NO ISRC-CATALOG ID pair MATCH in Release_Track" )</f>
        <v>Speed Up</v>
      </c>
      <c r="E232" s="207" t="b">
        <v>0</v>
      </c>
      <c r="F232" s="207" t="b">
        <v>0</v>
      </c>
      <c r="G232" s="207" t="b">
        <v>0</v>
      </c>
      <c r="H232" s="207" t="b">
        <v>0</v>
      </c>
      <c r="I232" s="207" t="b">
        <v>0</v>
      </c>
      <c r="J232" s="207" t="b">
        <v>0</v>
      </c>
      <c r="K232" s="207" t="b">
        <v>0</v>
      </c>
      <c r="L232" s="88" t="b">
        <v>1</v>
      </c>
      <c r="M232" s="20"/>
    </row>
    <row r="233">
      <c r="A233" s="34" t="s">
        <v>1169</v>
      </c>
      <c r="B233" s="84"/>
      <c r="C233" s="164" t="str">
        <f t="array" ref="C233">ifs(and(isblank($A233),isblank($B233)),"", not(iserror(vlookup($A233&amp;$B233,'5) Release_Track'!$F:$F&amp;'5) Release_Track'!$G:$G,1,0))),vlookup($A233&amp;$B233,{'5) Release_Track'!$F:$F&amp;'5) Release_Track'!$G:$G,'5) Release_Track'!$H:$H},2,0), or(and(not(isblank($B233)),$B233=$B232,$A233&lt;&gt;$A232),and(not(isblank($A233)),$A233=$A232,$B233&lt;&gt;$B232)),"ID LISTS UNALIGNED",and($A233&lt;&gt;"",countif('5) Release_Track'!$F:$F,$A233)=0),"NO ISRC MATCH in Release_Track",and($B233&lt;&gt;"",countif('5) Release_Track'!$G:$G,$B233)=0),"NO CATALOG ID MATCH in Release_Track",iserror(vlookup($A233&amp;$B233,'5) Release_Track'!$F:$F&amp;'5) Release_Track'!$G:$G,1,0)),"NO ISRC-CATALOG ID pair MATCH in Release_Track" )</f>
        <v>Matei Satoru Gojo</v>
      </c>
      <c r="D233" s="134" t="str">
        <f t="array" ref="D233">ifs(and(isblank($A233),isblank($B233)),"", not(iserror(vlookup($A233&amp;$B233,'5) Release_Track'!$F:$F&amp;'5) Release_Track'!$G:$G,1,0))),vlookup($A233&amp;$B233,{'5) Release_Track'!$F:$F&amp;'5) Release_Track'!$G:$G,'5) Release_Track'!$I:$I},2,0), or(and(not(isblank($B233)),$B233=$B232,$A233&lt;&gt;$A232),and(not(isblank($A233)),$A233=$A232,$B233&lt;&gt;$B232)),"ID LISTS UNALIGNED",and($A233&lt;&gt;"",countif('5) Release_Track'!$F:$F,$A233)=0),"NO ISRC MATCH in Release_Track",and($B233&lt;&gt;"",countif('5) Release_Track'!$G:$G,$B233)=0),"NO CATALOG ID MATCH in Release_Track",iserror(vlookup($A233&amp;$B233,'5) Release_Track'!$F:$F&amp;'5) Release_Track'!$G:$G,1,0)),"NO ISRC-CATALOG ID pair MATCH in Release_Track" )</f>
        <v/>
      </c>
      <c r="E233" s="207" t="b">
        <v>0</v>
      </c>
      <c r="F233" s="207" t="b">
        <v>0</v>
      </c>
      <c r="G233" s="207" t="b">
        <v>0</v>
      </c>
      <c r="H233" s="207" t="b">
        <v>0</v>
      </c>
      <c r="I233" s="207" t="b">
        <v>0</v>
      </c>
      <c r="J233" s="207" t="b">
        <v>0</v>
      </c>
      <c r="K233" s="207" t="b">
        <v>0</v>
      </c>
      <c r="L233" s="88" t="b">
        <v>1</v>
      </c>
      <c r="M233" s="20"/>
    </row>
    <row r="234">
      <c r="A234" s="34" t="s">
        <v>1171</v>
      </c>
      <c r="B234" s="84"/>
      <c r="C234" s="164" t="str">
        <f t="array" ref="C234">ifs(and(isblank($A234),isblank($B234)),"", not(iserror(vlookup($A234&amp;$B234,'5) Release_Track'!$F:$F&amp;'5) Release_Track'!$G:$G,1,0))),vlookup($A234&amp;$B234,{'5) Release_Track'!$F:$F&amp;'5) Release_Track'!$G:$G,'5) Release_Track'!$H:$H},2,0), or(and(not(isblank($B234)),$B234=$B233,$A234&lt;&gt;$A233),and(not(isblank($A234)),$A234=$A233,$B234&lt;&gt;$B233)),"ID LISTS UNALIGNED",and($A234&lt;&gt;"",countif('5) Release_Track'!$F:$F,$A234)=0),"NO ISRC MATCH in Release_Track",and($B234&lt;&gt;"",countif('5) Release_Track'!$G:$G,$B234)=0),"NO CATALOG ID MATCH in Release_Track",iserror(vlookup($A234&amp;$B234,'5) Release_Track'!$F:$F&amp;'5) Release_Track'!$G:$G,1,0)),"NO ISRC-CATALOG ID pair MATCH in Release_Track" )</f>
        <v>Matei Satoru Gojo</v>
      </c>
      <c r="D234" s="164" t="str">
        <f t="array" ref="D234">ifs(and(isblank($A234),isblank($B234)),"", not(iserror(vlookup($A234&amp;$B234,'5) Release_Track'!$F:$F&amp;'5) Release_Track'!$G:$G,1,0))),vlookup($A234&amp;$B234,{'5) Release_Track'!$F:$F&amp;'5) Release_Track'!$G:$G,'5) Release_Track'!$I:$I},2,0), or(and(not(isblank($B234)),$B234=$B233,$A234&lt;&gt;$A233),and(not(isblank($A234)),$A234=$A233,$B234&lt;&gt;$B233)),"ID LISTS UNALIGNED",and($A234&lt;&gt;"",countif('5) Release_Track'!$F:$F,$A234)=0),"NO ISRC MATCH in Release_Track",and($B234&lt;&gt;"",countif('5) Release_Track'!$G:$G,$B234)=0),"NO CATALOG ID MATCH in Release_Track",iserror(vlookup($A234&amp;$B234,'5) Release_Track'!$F:$F&amp;'5) Release_Track'!$G:$G,1,0)),"NO ISRC-CATALOG ID pair MATCH in Release_Track" )</f>
        <v>Speed Up</v>
      </c>
      <c r="E234" s="207" t="b">
        <v>0</v>
      </c>
      <c r="F234" s="207" t="b">
        <v>0</v>
      </c>
      <c r="G234" s="207" t="b">
        <v>0</v>
      </c>
      <c r="H234" s="207" t="b">
        <v>0</v>
      </c>
      <c r="I234" s="207" t="b">
        <v>0</v>
      </c>
      <c r="J234" s="207" t="b">
        <v>0</v>
      </c>
      <c r="K234" s="207" t="b">
        <v>0</v>
      </c>
      <c r="L234" s="88" t="b">
        <v>1</v>
      </c>
      <c r="M234" s="20"/>
    </row>
    <row r="235">
      <c r="A235" s="34" t="s">
        <v>1173</v>
      </c>
      <c r="B235" s="84"/>
      <c r="C235" s="164" t="str">
        <f t="array" ref="C235">ifs(and(isblank($A235),isblank($B235)),"", not(iserror(vlookup($A235&amp;$B235,'5) Release_Track'!$F:$F&amp;'5) Release_Track'!$G:$G,1,0))),vlookup($A235&amp;$B235,{'5) Release_Track'!$F:$F&amp;'5) Release_Track'!$G:$G,'5) Release_Track'!$H:$H},2,0), or(and(not(isblank($B235)),$B235=$B234,$A235&lt;&gt;$A234),and(not(isblank($A235)),$A235=$A234,$B235&lt;&gt;$B234)),"ID LISTS UNALIGNED",and($A235&lt;&gt;"",countif('5) Release_Track'!$F:$F,$A235)=0),"NO ISRC MATCH in Release_Track",and($B235&lt;&gt;"",countif('5) Release_Track'!$G:$G,$B235)=0),"NO CATALOG ID MATCH in Release_Track",iserror(vlookup($A235&amp;$B235,'5) Release_Track'!$F:$F&amp;'5) Release_Track'!$G:$G,1,0)),"NO ISRC-CATALOG ID pair MATCH in Release_Track" )</f>
        <v>Reinado Vazio</v>
      </c>
      <c r="D235" s="134" t="str">
        <f t="array" ref="D235">ifs(and(isblank($A235),isblank($B235)),"", not(iserror(vlookup($A235&amp;$B235,'5) Release_Track'!$F:$F&amp;'5) Release_Track'!$G:$G,1,0))),vlookup($A235&amp;$B235,{'5) Release_Track'!$F:$F&amp;'5) Release_Track'!$G:$G,'5) Release_Track'!$I:$I},2,0), or(and(not(isblank($B235)),$B235=$B234,$A235&lt;&gt;$A234),and(not(isblank($A235)),$A235=$A234,$B235&lt;&gt;$B234)),"ID LISTS UNALIGNED",and($A235&lt;&gt;"",countif('5) Release_Track'!$F:$F,$A235)=0),"NO ISRC MATCH in Release_Track",and($B235&lt;&gt;"",countif('5) Release_Track'!$G:$G,$B235)=0),"NO CATALOG ID MATCH in Release_Track",iserror(vlookup($A235&amp;$B235,'5) Release_Track'!$F:$F&amp;'5) Release_Track'!$G:$G,1,0)),"NO ISRC-CATALOG ID pair MATCH in Release_Track" )</f>
        <v/>
      </c>
      <c r="E235" s="207" t="b">
        <v>0</v>
      </c>
      <c r="F235" s="207" t="b">
        <v>0</v>
      </c>
      <c r="G235" s="207" t="b">
        <v>0</v>
      </c>
      <c r="H235" s="207" t="b">
        <v>0</v>
      </c>
      <c r="I235" s="207" t="b">
        <v>0</v>
      </c>
      <c r="J235" s="207" t="b">
        <v>0</v>
      </c>
      <c r="K235" s="207" t="b">
        <v>0</v>
      </c>
      <c r="L235" s="88" t="b">
        <v>1</v>
      </c>
      <c r="M235" s="20"/>
    </row>
    <row r="236">
      <c r="A236" s="34" t="s">
        <v>1175</v>
      </c>
      <c r="B236" s="84"/>
      <c r="C236" s="164" t="str">
        <f t="array" ref="C236">ifs(and(isblank($A236),isblank($B236)),"", not(iserror(vlookup($A236&amp;$B236,'5) Release_Track'!$F:$F&amp;'5) Release_Track'!$G:$G,1,0))),vlookup($A236&amp;$B236,{'5) Release_Track'!$F:$F&amp;'5) Release_Track'!$G:$G,'5) Release_Track'!$H:$H},2,0), or(and(not(isblank($B236)),$B236=$B235,$A236&lt;&gt;$A235),and(not(isblank($A236)),$A236=$A235,$B236&lt;&gt;$B235)),"ID LISTS UNALIGNED",and($A236&lt;&gt;"",countif('5) Release_Track'!$F:$F,$A236)=0),"NO ISRC MATCH in Release_Track",and($B236&lt;&gt;"",countif('5) Release_Track'!$G:$G,$B236)=0),"NO CATALOG ID MATCH in Release_Track",iserror(vlookup($A236&amp;$B236,'5) Release_Track'!$F:$F&amp;'5) Release_Track'!$G:$G,1,0)),"NO ISRC-CATALOG ID pair MATCH in Release_Track" )</f>
        <v>Reinado Vazio</v>
      </c>
      <c r="D236" s="164" t="str">
        <f t="array" ref="D236">ifs(and(isblank($A236),isblank($B236)),"", not(iserror(vlookup($A236&amp;$B236,'5) Release_Track'!$F:$F&amp;'5) Release_Track'!$G:$G,1,0))),vlookup($A236&amp;$B236,{'5) Release_Track'!$F:$F&amp;'5) Release_Track'!$G:$G,'5) Release_Track'!$I:$I},2,0), or(and(not(isblank($B236)),$B236=$B235,$A236&lt;&gt;$A235),and(not(isblank($A236)),$A236=$A235,$B236&lt;&gt;$B235)),"ID LISTS UNALIGNED",and($A236&lt;&gt;"",countif('5) Release_Track'!$F:$F,$A236)=0),"NO ISRC MATCH in Release_Track",and($B236&lt;&gt;"",countif('5) Release_Track'!$G:$G,$B236)=0),"NO CATALOG ID MATCH in Release_Track",iserror(vlookup($A236&amp;$B236,'5) Release_Track'!$F:$F&amp;'5) Release_Track'!$G:$G,1,0)),"NO ISRC-CATALOG ID pair MATCH in Release_Track" )</f>
        <v>Speed Up</v>
      </c>
      <c r="E236" s="207" t="b">
        <v>0</v>
      </c>
      <c r="F236" s="207" t="b">
        <v>0</v>
      </c>
      <c r="G236" s="207" t="b">
        <v>0</v>
      </c>
      <c r="H236" s="207" t="b">
        <v>0</v>
      </c>
      <c r="I236" s="207" t="b">
        <v>0</v>
      </c>
      <c r="J236" s="207" t="b">
        <v>0</v>
      </c>
      <c r="K236" s="207" t="b">
        <v>0</v>
      </c>
      <c r="L236" s="88" t="b">
        <v>1</v>
      </c>
      <c r="M236" s="20"/>
    </row>
    <row r="237">
      <c r="A237" s="100" t="s">
        <v>1177</v>
      </c>
      <c r="B237" s="84"/>
      <c r="C237" s="164" t="str">
        <f t="array" ref="C237">ifs(and(isblank($A237),isblank($B237)),"", not(iserror(vlookup($A237&amp;$B237,'5) Release_Track'!$F:$F&amp;'5) Release_Track'!$G:$G,1,0))),vlookup($A237&amp;$B237,{'5) Release_Track'!$F:$F&amp;'5) Release_Track'!$G:$G,'5) Release_Track'!$H:$H},2,0), or(and(not(isblank($B237)),$B237=$B236,$A237&lt;&gt;$A236),and(not(isblank($A237)),$A237=$A236,$B237&lt;&gt;$B236)),"ID LISTS UNALIGNED",and($A237&lt;&gt;"",countif('5) Release_Track'!$F:$F,$A237)=0),"NO ISRC MATCH in Release_Track",and($B237&lt;&gt;"",countif('5) Release_Track'!$G:$G,$B237)=0),"NO CATALOG ID MATCH in Release_Track",iserror(vlookup($A237&amp;$B237,'5) Release_Track'!$F:$F&amp;'5) Release_Track'!$G:$G,1,0)),"NO ISRC-CATALOG ID pair MATCH in Release_Track" )</f>
        <v>General Divino</v>
      </c>
      <c r="D237" s="134" t="str">
        <f t="array" ref="D237">ifs(and(isblank($A237),isblank($B237)),"", not(iserror(vlookup($A237&amp;$B237,'5) Release_Track'!$F:$F&amp;'5) Release_Track'!$G:$G,1,0))),vlookup($A237&amp;$B237,{'5) Release_Track'!$F:$F&amp;'5) Release_Track'!$G:$G,'5) Release_Track'!$I:$I},2,0), or(and(not(isblank($B237)),$B237=$B236,$A237&lt;&gt;$A236),and(not(isblank($A237)),$A237=$A236,$B237&lt;&gt;$B236)),"ID LISTS UNALIGNED",and($A237&lt;&gt;"",countif('5) Release_Track'!$F:$F,$A237)=0),"NO ISRC MATCH in Release_Track",and($B237&lt;&gt;"",countif('5) Release_Track'!$G:$G,$B237)=0),"NO CATALOG ID MATCH in Release_Track",iserror(vlookup($A237&amp;$B237,'5) Release_Track'!$F:$F&amp;'5) Release_Track'!$G:$G,1,0)),"NO ISRC-CATALOG ID pair MATCH in Release_Track" )</f>
        <v/>
      </c>
      <c r="E237" s="207" t="b">
        <v>0</v>
      </c>
      <c r="F237" s="207" t="b">
        <v>0</v>
      </c>
      <c r="G237" s="207" t="b">
        <v>0</v>
      </c>
      <c r="H237" s="207" t="b">
        <v>0</v>
      </c>
      <c r="I237" s="207" t="b">
        <v>0</v>
      </c>
      <c r="J237" s="207" t="b">
        <v>0</v>
      </c>
      <c r="K237" s="207" t="b">
        <v>0</v>
      </c>
      <c r="L237" s="88" t="b">
        <v>1</v>
      </c>
      <c r="M237" s="20"/>
    </row>
    <row r="238">
      <c r="A238" s="100" t="s">
        <v>1179</v>
      </c>
      <c r="B238" s="84"/>
      <c r="C238" s="164" t="str">
        <f t="array" ref="C238">ifs(and(isblank($A238),isblank($B238)),"", not(iserror(vlookup($A238&amp;$B238,'5) Release_Track'!$F:$F&amp;'5) Release_Track'!$G:$G,1,0))),vlookup($A238&amp;$B238,{'5) Release_Track'!$F:$F&amp;'5) Release_Track'!$G:$G,'5) Release_Track'!$H:$H},2,0), or(and(not(isblank($B238)),$B238=$B237,$A238&lt;&gt;$A237),and(not(isblank($A238)),$A238=$A237,$B238&lt;&gt;$B237)),"ID LISTS UNALIGNED",and($A238&lt;&gt;"",countif('5) Release_Track'!$F:$F,$A238)=0),"NO ISRC MATCH in Release_Track",and($B238&lt;&gt;"",countif('5) Release_Track'!$G:$G,$B238)=0),"NO CATALOG ID MATCH in Release_Track",iserror(vlookup($A238&amp;$B238,'5) Release_Track'!$F:$F&amp;'5) Release_Track'!$G:$G,1,0)),"NO ISRC-CATALOG ID pair MATCH in Release_Track" )</f>
        <v>General Divino</v>
      </c>
      <c r="D238" s="164" t="str">
        <f t="array" ref="D238">ifs(and(isblank($A238),isblank($B238)),"", not(iserror(vlookup($A238&amp;$B238,'5) Release_Track'!$F:$F&amp;'5) Release_Track'!$G:$G,1,0))),vlookup($A238&amp;$B238,{'5) Release_Track'!$F:$F&amp;'5) Release_Track'!$G:$G,'5) Release_Track'!$I:$I},2,0), or(and(not(isblank($B238)),$B238=$B237,$A238&lt;&gt;$A237),and(not(isblank($A238)),$A238=$A237,$B238&lt;&gt;$B237)),"ID LISTS UNALIGNED",and($A238&lt;&gt;"",countif('5) Release_Track'!$F:$F,$A238)=0),"NO ISRC MATCH in Release_Track",and($B238&lt;&gt;"",countif('5) Release_Track'!$G:$G,$B238)=0),"NO CATALOG ID MATCH in Release_Track",iserror(vlookup($A238&amp;$B238,'5) Release_Track'!$F:$F&amp;'5) Release_Track'!$G:$G,1,0)),"NO ISRC-CATALOG ID pair MATCH in Release_Track" )</f>
        <v>Speed Up</v>
      </c>
      <c r="E238" s="207" t="b">
        <v>0</v>
      </c>
      <c r="F238" s="207" t="b">
        <v>0</v>
      </c>
      <c r="G238" s="207" t="b">
        <v>0</v>
      </c>
      <c r="H238" s="207" t="b">
        <v>0</v>
      </c>
      <c r="I238" s="207" t="b">
        <v>0</v>
      </c>
      <c r="J238" s="207" t="b">
        <v>0</v>
      </c>
      <c r="K238" s="207" t="b">
        <v>0</v>
      </c>
      <c r="L238" s="88" t="b">
        <v>1</v>
      </c>
      <c r="M238" s="20"/>
    </row>
    <row r="239">
      <c r="A239" s="100" t="s">
        <v>1181</v>
      </c>
      <c r="B239" s="84"/>
      <c r="C239" s="164" t="str">
        <f t="array" ref="C239">ifs(and(isblank($A239),isblank($B239)),"", not(iserror(vlookup($A239&amp;$B239,'5) Release_Track'!$F:$F&amp;'5) Release_Track'!$G:$G,1,0))),vlookup($A239&amp;$B239,{'5) Release_Track'!$F:$F&amp;'5) Release_Track'!$G:$G,'5) Release_Track'!$H:$H},2,0), or(and(not(isblank($B239)),$B239=$B238,$A239&lt;&gt;$A238),and(not(isblank($A239)),$A239=$A238,$B239&lt;&gt;$B238)),"ID LISTS UNALIGNED",and($A239&lt;&gt;"",countif('5) Release_Track'!$F:$F,$A239)=0),"NO ISRC MATCH in Release_Track",and($B239&lt;&gt;"",countif('5) Release_Track'!$G:$G,$B239)=0),"NO CATALOG ID MATCH in Release_Track",iserror(vlookup($A239&amp;$B239,'5) Release_Track'!$F:$F&amp;'5) Release_Track'!$G:$G,1,0)),"NO ISRC-CATALOG ID pair MATCH in Release_Track" )</f>
        <v>Jogo de Reis</v>
      </c>
      <c r="D239" s="134" t="str">
        <f t="array" ref="D239">ifs(and(isblank($A239),isblank($B239)),"", not(iserror(vlookup($A239&amp;$B239,'5) Release_Track'!$F:$F&amp;'5) Release_Track'!$G:$G,1,0))),vlookup($A239&amp;$B239,{'5) Release_Track'!$F:$F&amp;'5) Release_Track'!$G:$G,'5) Release_Track'!$I:$I},2,0), or(and(not(isblank($B239)),$B239=$B238,$A239&lt;&gt;$A238),and(not(isblank($A239)),$A239=$A238,$B239&lt;&gt;$B238)),"ID LISTS UNALIGNED",and($A239&lt;&gt;"",countif('5) Release_Track'!$F:$F,$A239)=0),"NO ISRC MATCH in Release_Track",and($B239&lt;&gt;"",countif('5) Release_Track'!$G:$G,$B239)=0),"NO CATALOG ID MATCH in Release_Track",iserror(vlookup($A239&amp;$B239,'5) Release_Track'!$F:$F&amp;'5) Release_Track'!$G:$G,1,0)),"NO ISRC-CATALOG ID pair MATCH in Release_Track" )</f>
        <v/>
      </c>
      <c r="E239" s="207" t="b">
        <v>0</v>
      </c>
      <c r="F239" s="207" t="b">
        <v>0</v>
      </c>
      <c r="G239" s="207" t="b">
        <v>0</v>
      </c>
      <c r="H239" s="207" t="b">
        <v>0</v>
      </c>
      <c r="I239" s="207" t="b">
        <v>0</v>
      </c>
      <c r="J239" s="207" t="b">
        <v>0</v>
      </c>
      <c r="K239" s="207" t="b">
        <v>0</v>
      </c>
      <c r="L239" s="88" t="b">
        <v>1</v>
      </c>
      <c r="M239" s="20"/>
    </row>
    <row r="240">
      <c r="A240" s="100" t="s">
        <v>1183</v>
      </c>
      <c r="B240" s="84"/>
      <c r="C240" s="164" t="str">
        <f t="array" ref="C240">ifs(and(isblank($A240),isblank($B240)),"", not(iserror(vlookup($A240&amp;$B240,'5) Release_Track'!$F:$F&amp;'5) Release_Track'!$G:$G,1,0))),vlookup($A240&amp;$B240,{'5) Release_Track'!$F:$F&amp;'5) Release_Track'!$G:$G,'5) Release_Track'!$H:$H},2,0), or(and(not(isblank($B240)),$B240=$B239,$A240&lt;&gt;$A239),and(not(isblank($A240)),$A240=$A239,$B240&lt;&gt;$B239)),"ID LISTS UNALIGNED",and($A240&lt;&gt;"",countif('5) Release_Track'!$F:$F,$A240)=0),"NO ISRC MATCH in Release_Track",and($B240&lt;&gt;"",countif('5) Release_Track'!$G:$G,$B240)=0),"NO CATALOG ID MATCH in Release_Track",iserror(vlookup($A240&amp;$B240,'5) Release_Track'!$F:$F&amp;'5) Release_Track'!$G:$G,1,0)),"NO ISRC-CATALOG ID pair MATCH in Release_Track" )</f>
        <v>Jogo de Reis</v>
      </c>
      <c r="D240" s="164" t="str">
        <f t="array" ref="D240">ifs(and(isblank($A240),isblank($B240)),"", not(iserror(vlookup($A240&amp;$B240,'5) Release_Track'!$F:$F&amp;'5) Release_Track'!$G:$G,1,0))),vlookup($A240&amp;$B240,{'5) Release_Track'!$F:$F&amp;'5) Release_Track'!$G:$G,'5) Release_Track'!$I:$I},2,0), or(and(not(isblank($B240)),$B240=$B239,$A240&lt;&gt;$A239),and(not(isblank($A240)),$A240=$A239,$B240&lt;&gt;$B239)),"ID LISTS UNALIGNED",and($A240&lt;&gt;"",countif('5) Release_Track'!$F:$F,$A240)=0),"NO ISRC MATCH in Release_Track",and($B240&lt;&gt;"",countif('5) Release_Track'!$G:$G,$B240)=0),"NO CATALOG ID MATCH in Release_Track",iserror(vlookup($A240&amp;$B240,'5) Release_Track'!$F:$F&amp;'5) Release_Track'!$G:$G,1,0)),"NO ISRC-CATALOG ID pair MATCH in Release_Track" )</f>
        <v>Speed Up</v>
      </c>
      <c r="E240" s="207" t="b">
        <v>0</v>
      </c>
      <c r="F240" s="207" t="b">
        <v>0</v>
      </c>
      <c r="G240" s="207" t="b">
        <v>0</v>
      </c>
      <c r="H240" s="207" t="b">
        <v>0</v>
      </c>
      <c r="I240" s="207" t="b">
        <v>0</v>
      </c>
      <c r="J240" s="207" t="b">
        <v>0</v>
      </c>
      <c r="K240" s="207" t="b">
        <v>0</v>
      </c>
      <c r="L240" s="88" t="b">
        <v>1</v>
      </c>
      <c r="M240" s="20"/>
    </row>
    <row r="241">
      <c r="A241" s="100" t="s">
        <v>1185</v>
      </c>
      <c r="B241" s="84"/>
      <c r="C241" s="164" t="str">
        <f t="array" ref="C241">ifs(and(isblank($A241),isblank($B241)),"", not(iserror(vlookup($A241&amp;$B241,'5) Release_Track'!$F:$F&amp;'5) Release_Track'!$G:$G,1,0))),vlookup($A241&amp;$B241,{'5) Release_Track'!$F:$F&amp;'5) Release_Track'!$G:$G,'5) Release_Track'!$H:$H},2,0), or(and(not(isblank($B241)),$B241=$B240,$A241&lt;&gt;$A240),and(not(isblank($A241)),$A241=$A240,$B241&lt;&gt;$B240)),"ID LISTS UNALIGNED",and($A241&lt;&gt;"",countif('5) Release_Track'!$F:$F,$A241)=0),"NO ISRC MATCH in Release_Track",and($B241&lt;&gt;"",countif('5) Release_Track'!$G:$G,$B241)=0),"NO CATALOG ID MATCH in Release_Track",iserror(vlookup($A241&amp;$B241,'5) Release_Track'!$F:$F&amp;'5) Release_Track'!$G:$G,1,0)),"NO ISRC-CATALOG ID pair MATCH in Release_Track" )</f>
        <v>Deus do Sol</v>
      </c>
      <c r="D241" s="134" t="str">
        <f t="array" ref="D241">ifs(and(isblank($A241),isblank($B241)),"", not(iserror(vlookup($A241&amp;$B241,'5) Release_Track'!$F:$F&amp;'5) Release_Track'!$G:$G,1,0))),vlookup($A241&amp;$B241,{'5) Release_Track'!$F:$F&amp;'5) Release_Track'!$G:$G,'5) Release_Track'!$I:$I},2,0), or(and(not(isblank($B241)),$B241=$B240,$A241&lt;&gt;$A240),and(not(isblank($A241)),$A241=$A240,$B241&lt;&gt;$B240)),"ID LISTS UNALIGNED",and($A241&lt;&gt;"",countif('5) Release_Track'!$F:$F,$A241)=0),"NO ISRC MATCH in Release_Track",and($B241&lt;&gt;"",countif('5) Release_Track'!$G:$G,$B241)=0),"NO CATALOG ID MATCH in Release_Track",iserror(vlookup($A241&amp;$B241,'5) Release_Track'!$F:$F&amp;'5) Release_Track'!$G:$G,1,0)),"NO ISRC-CATALOG ID pair MATCH in Release_Track" )</f>
        <v/>
      </c>
      <c r="E241" s="207" t="b">
        <v>0</v>
      </c>
      <c r="F241" s="207" t="b">
        <v>0</v>
      </c>
      <c r="G241" s="207" t="b">
        <v>0</v>
      </c>
      <c r="H241" s="207" t="b">
        <v>0</v>
      </c>
      <c r="I241" s="207" t="b">
        <v>0</v>
      </c>
      <c r="J241" s="207" t="b">
        <v>0</v>
      </c>
      <c r="K241" s="207" t="b">
        <v>0</v>
      </c>
      <c r="L241" s="88" t="b">
        <v>1</v>
      </c>
      <c r="M241" s="20"/>
    </row>
    <row r="242">
      <c r="A242" s="100" t="s">
        <v>1187</v>
      </c>
      <c r="B242" s="84"/>
      <c r="C242" s="164" t="str">
        <f t="array" ref="C242">ifs(and(isblank($A242),isblank($B242)),"", not(iserror(vlookup($A242&amp;$B242,'5) Release_Track'!$F:$F&amp;'5) Release_Track'!$G:$G,1,0))),vlookup($A242&amp;$B242,{'5) Release_Track'!$F:$F&amp;'5) Release_Track'!$G:$G,'5) Release_Track'!$H:$H},2,0), or(and(not(isblank($B242)),$B242=$B241,$A242&lt;&gt;$A241),and(not(isblank($A242)),$A242=$A241,$B242&lt;&gt;$B241)),"ID LISTS UNALIGNED",and($A242&lt;&gt;"",countif('5) Release_Track'!$F:$F,$A242)=0),"NO ISRC MATCH in Release_Track",and($B242&lt;&gt;"",countif('5) Release_Track'!$G:$G,$B242)=0),"NO CATALOG ID MATCH in Release_Track",iserror(vlookup($A242&amp;$B242,'5) Release_Track'!$F:$F&amp;'5) Release_Track'!$G:$G,1,0)),"NO ISRC-CATALOG ID pair MATCH in Release_Track" )</f>
        <v>Deus do Sol</v>
      </c>
      <c r="D242" s="164" t="str">
        <f t="array" ref="D242">ifs(and(isblank($A242),isblank($B242)),"", not(iserror(vlookup($A242&amp;$B242,'5) Release_Track'!$F:$F&amp;'5) Release_Track'!$G:$G,1,0))),vlookup($A242&amp;$B242,{'5) Release_Track'!$F:$F&amp;'5) Release_Track'!$G:$G,'5) Release_Track'!$I:$I},2,0), or(and(not(isblank($B242)),$B242=$B241,$A242&lt;&gt;$A241),and(not(isblank($A242)),$A242=$A241,$B242&lt;&gt;$B241)),"ID LISTS UNALIGNED",and($A242&lt;&gt;"",countif('5) Release_Track'!$F:$F,$A242)=0),"NO ISRC MATCH in Release_Track",and($B242&lt;&gt;"",countif('5) Release_Track'!$G:$G,$B242)=0),"NO CATALOG ID MATCH in Release_Track",iserror(vlookup($A242&amp;$B242,'5) Release_Track'!$F:$F&amp;'5) Release_Track'!$G:$G,1,0)),"NO ISRC-CATALOG ID pair MATCH in Release_Track" )</f>
        <v>Speed Up</v>
      </c>
      <c r="E242" s="207" t="b">
        <v>0</v>
      </c>
      <c r="F242" s="207" t="b">
        <v>0</v>
      </c>
      <c r="G242" s="207" t="b">
        <v>0</v>
      </c>
      <c r="H242" s="207" t="b">
        <v>0</v>
      </c>
      <c r="I242" s="207" t="b">
        <v>0</v>
      </c>
      <c r="J242" s="207" t="b">
        <v>0</v>
      </c>
      <c r="K242" s="207" t="b">
        <v>0</v>
      </c>
      <c r="L242" s="88" t="b">
        <v>1</v>
      </c>
      <c r="M242" s="20"/>
    </row>
    <row r="243">
      <c r="A243" s="100" t="s">
        <v>1189</v>
      </c>
      <c r="B243" s="84"/>
      <c r="C243" s="164" t="str">
        <f t="array" ref="C243">ifs(and(isblank($A243),isblank($B243)),"", not(iserror(vlookup($A243&amp;$B243,'5) Release_Track'!$F:$F&amp;'5) Release_Track'!$G:$G,1,0))),vlookup($A243&amp;$B243,{'5) Release_Track'!$F:$F&amp;'5) Release_Track'!$G:$G,'5) Release_Track'!$H:$H},2,0), or(and(not(isblank($B243)),$B243=$B242,$A243&lt;&gt;$A242),and(not(isblank($A243)),$A243=$A242,$B243&lt;&gt;$B242)),"ID LISTS UNALIGNED",and($A243&lt;&gt;"",countif('5) Release_Track'!$F:$F,$A243)=0),"NO ISRC MATCH in Release_Track",and($B243&lt;&gt;"",countif('5) Release_Track'!$G:$G,$B243)=0),"NO CATALOG ID MATCH in Release_Track",iserror(vlookup($A243&amp;$B243,'5) Release_Track'!$F:$F&amp;'5) Release_Track'!$G:$G,1,0)),"NO ISRC-CATALOG ID pair MATCH in Release_Track" )</f>
        <v>Entre Maldições</v>
      </c>
      <c r="D243" s="134" t="str">
        <f t="array" ref="D243">ifs(and(isblank($A243),isblank($B243)),"", not(iserror(vlookup($A243&amp;$B243,'5) Release_Track'!$F:$F&amp;'5) Release_Track'!$G:$G,1,0))),vlookup($A243&amp;$B243,{'5) Release_Track'!$F:$F&amp;'5) Release_Track'!$G:$G,'5) Release_Track'!$I:$I},2,0), or(and(not(isblank($B243)),$B243=$B242,$A243&lt;&gt;$A242),and(not(isblank($A243)),$A243=$A242,$B243&lt;&gt;$B242)),"ID LISTS UNALIGNED",and($A243&lt;&gt;"",countif('5) Release_Track'!$F:$F,$A243)=0),"NO ISRC MATCH in Release_Track",and($B243&lt;&gt;"",countif('5) Release_Track'!$G:$G,$B243)=0),"NO CATALOG ID MATCH in Release_Track",iserror(vlookup($A243&amp;$B243,'5) Release_Track'!$F:$F&amp;'5) Release_Track'!$G:$G,1,0)),"NO ISRC-CATALOG ID pair MATCH in Release_Track" )</f>
        <v/>
      </c>
      <c r="E243" s="207" t="b">
        <v>0</v>
      </c>
      <c r="F243" s="207" t="b">
        <v>0</v>
      </c>
      <c r="G243" s="207" t="b">
        <v>0</v>
      </c>
      <c r="H243" s="207" t="b">
        <v>0</v>
      </c>
      <c r="I243" s="207" t="b">
        <v>0</v>
      </c>
      <c r="J243" s="207" t="b">
        <v>0</v>
      </c>
      <c r="K243" s="207" t="b">
        <v>0</v>
      </c>
      <c r="L243" s="88" t="b">
        <v>1</v>
      </c>
      <c r="M243" s="20"/>
    </row>
    <row r="244">
      <c r="A244" s="100" t="s">
        <v>1191</v>
      </c>
      <c r="B244" s="84"/>
      <c r="C244" s="164" t="str">
        <f t="array" ref="C244">ifs(and(isblank($A244),isblank($B244)),"", not(iserror(vlookup($A244&amp;$B244,'5) Release_Track'!$F:$F&amp;'5) Release_Track'!$G:$G,1,0))),vlookup($A244&amp;$B244,{'5) Release_Track'!$F:$F&amp;'5) Release_Track'!$G:$G,'5) Release_Track'!$H:$H},2,0), or(and(not(isblank($B244)),$B244=$B243,$A244&lt;&gt;$A243),and(not(isblank($A244)),$A244=$A243,$B244&lt;&gt;$B243)),"ID LISTS UNALIGNED",and($A244&lt;&gt;"",countif('5) Release_Track'!$F:$F,$A244)=0),"NO ISRC MATCH in Release_Track",and($B244&lt;&gt;"",countif('5) Release_Track'!$G:$G,$B244)=0),"NO CATALOG ID MATCH in Release_Track",iserror(vlookup($A244&amp;$B244,'5) Release_Track'!$F:$F&amp;'5) Release_Track'!$G:$G,1,0)),"NO ISRC-CATALOG ID pair MATCH in Release_Track" )</f>
        <v>Entre Maldições</v>
      </c>
      <c r="D244" s="164" t="str">
        <f t="array" ref="D244">ifs(and(isblank($A244),isblank($B244)),"", not(iserror(vlookup($A244&amp;$B244,'5) Release_Track'!$F:$F&amp;'5) Release_Track'!$G:$G,1,0))),vlookup($A244&amp;$B244,{'5) Release_Track'!$F:$F&amp;'5) Release_Track'!$G:$G,'5) Release_Track'!$I:$I},2,0), or(and(not(isblank($B244)),$B244=$B243,$A244&lt;&gt;$A243),and(not(isblank($A244)),$A244=$A243,$B244&lt;&gt;$B243)),"ID LISTS UNALIGNED",and($A244&lt;&gt;"",countif('5) Release_Track'!$F:$F,$A244)=0),"NO ISRC MATCH in Release_Track",and($B244&lt;&gt;"",countif('5) Release_Track'!$G:$G,$B244)=0),"NO CATALOG ID MATCH in Release_Track",iserror(vlookup($A244&amp;$B244,'5) Release_Track'!$F:$F&amp;'5) Release_Track'!$G:$G,1,0)),"NO ISRC-CATALOG ID pair MATCH in Release_Track" )</f>
        <v>Speed Up</v>
      </c>
      <c r="E244" s="207" t="b">
        <v>0</v>
      </c>
      <c r="F244" s="207" t="b">
        <v>0</v>
      </c>
      <c r="G244" s="207" t="b">
        <v>0</v>
      </c>
      <c r="H244" s="207" t="b">
        <v>0</v>
      </c>
      <c r="I244" s="207" t="b">
        <v>0</v>
      </c>
      <c r="J244" s="207" t="b">
        <v>0</v>
      </c>
      <c r="K244" s="207" t="b">
        <v>0</v>
      </c>
      <c r="L244" s="88" t="b">
        <v>1</v>
      </c>
      <c r="M244" s="20"/>
    </row>
    <row r="245">
      <c r="A245" s="100" t="s">
        <v>1193</v>
      </c>
      <c r="B245" s="84"/>
      <c r="C245" s="164" t="str">
        <f t="array" ref="C245">ifs(and(isblank($A245),isblank($B245)),"", not(iserror(vlookup($A245&amp;$B245,'5) Release_Track'!$F:$F&amp;'5) Release_Track'!$G:$G,1,0))),vlookup($A245&amp;$B245,{'5) Release_Track'!$F:$F&amp;'5) Release_Track'!$G:$G,'5) Release_Track'!$H:$H},2,0), or(and(not(isblank($B245)),$B245=$B244,$A245&lt;&gt;$A244),and(not(isblank($A245)),$A245=$A244,$B245&lt;&gt;$B244)),"ID LISTS UNALIGNED",and($A245&lt;&gt;"",countif('5) Release_Track'!$F:$F,$A245)=0),"NO ISRC MATCH in Release_Track",and($B245&lt;&gt;"",countif('5) Release_Track'!$G:$G,$B245)=0),"NO CATALOG ID MATCH in Release_Track",iserror(vlookup($A245&amp;$B245,'5) Release_Track'!$F:$F&amp;'5) Release_Track'!$G:$G,1,0)),"NO ISRC-CATALOG ID pair MATCH in Release_Track" )</f>
        <v>Jogo da Vida</v>
      </c>
      <c r="D245" s="134" t="str">
        <f t="array" ref="D245">ifs(and(isblank($A245),isblank($B245)),"", not(iserror(vlookup($A245&amp;$B245,'5) Release_Track'!$F:$F&amp;'5) Release_Track'!$G:$G,1,0))),vlookup($A245&amp;$B245,{'5) Release_Track'!$F:$F&amp;'5) Release_Track'!$G:$G,'5) Release_Track'!$I:$I},2,0), or(and(not(isblank($B245)),$B245=$B244,$A245&lt;&gt;$A244),and(not(isblank($A245)),$A245=$A244,$B245&lt;&gt;$B244)),"ID LISTS UNALIGNED",and($A245&lt;&gt;"",countif('5) Release_Track'!$F:$F,$A245)=0),"NO ISRC MATCH in Release_Track",and($B245&lt;&gt;"",countif('5) Release_Track'!$G:$G,$B245)=0),"NO CATALOG ID MATCH in Release_Track",iserror(vlookup($A245&amp;$B245,'5) Release_Track'!$F:$F&amp;'5) Release_Track'!$G:$G,1,0)),"NO ISRC-CATALOG ID pair MATCH in Release_Track" )</f>
        <v/>
      </c>
      <c r="E245" s="207" t="b">
        <v>0</v>
      </c>
      <c r="F245" s="207" t="b">
        <v>0</v>
      </c>
      <c r="G245" s="207" t="b">
        <v>0</v>
      </c>
      <c r="H245" s="207" t="b">
        <v>0</v>
      </c>
      <c r="I245" s="207" t="b">
        <v>0</v>
      </c>
      <c r="J245" s="207" t="b">
        <v>0</v>
      </c>
      <c r="K245" s="207" t="b">
        <v>0</v>
      </c>
      <c r="L245" s="88" t="b">
        <v>1</v>
      </c>
      <c r="M245" s="20"/>
    </row>
    <row r="246">
      <c r="A246" s="100" t="s">
        <v>1195</v>
      </c>
      <c r="B246" s="84"/>
      <c r="C246" s="164" t="str">
        <f t="array" ref="C246">ifs(and(isblank($A246),isblank($B246)),"", not(iserror(vlookup($A246&amp;$B246,'5) Release_Track'!$F:$F&amp;'5) Release_Track'!$G:$G,1,0))),vlookup($A246&amp;$B246,{'5) Release_Track'!$F:$F&amp;'5) Release_Track'!$G:$G,'5) Release_Track'!$H:$H},2,0), or(and(not(isblank($B246)),$B246=$B245,$A246&lt;&gt;$A245),and(not(isblank($A246)),$A246=$A245,$B246&lt;&gt;$B245)),"ID LISTS UNALIGNED",and($A246&lt;&gt;"",countif('5) Release_Track'!$F:$F,$A246)=0),"NO ISRC MATCH in Release_Track",and($B246&lt;&gt;"",countif('5) Release_Track'!$G:$G,$B246)=0),"NO CATALOG ID MATCH in Release_Track",iserror(vlookup($A246&amp;$B246,'5) Release_Track'!$F:$F&amp;'5) Release_Track'!$G:$G,1,0)),"NO ISRC-CATALOG ID pair MATCH in Release_Track" )</f>
        <v>Matador de Reis</v>
      </c>
      <c r="D246" s="134" t="str">
        <f t="array" ref="D246">ifs(and(isblank($A246),isblank($B246)),"", not(iserror(vlookup($A246&amp;$B246,'5) Release_Track'!$F:$F&amp;'5) Release_Track'!$G:$G,1,0))),vlookup($A246&amp;$B246,{'5) Release_Track'!$F:$F&amp;'5) Release_Track'!$G:$G,'5) Release_Track'!$I:$I},2,0), or(and(not(isblank($B246)),$B246=$B245,$A246&lt;&gt;$A245),and(not(isblank($A246)),$A246=$A245,$B246&lt;&gt;$B245)),"ID LISTS UNALIGNED",and($A246&lt;&gt;"",countif('5) Release_Track'!$F:$F,$A246)=0),"NO ISRC MATCH in Release_Track",and($B246&lt;&gt;"",countif('5) Release_Track'!$G:$G,$B246)=0),"NO CATALOG ID MATCH in Release_Track",iserror(vlookup($A246&amp;$B246,'5) Release_Track'!$F:$F&amp;'5) Release_Track'!$G:$G,1,0)),"NO ISRC-CATALOG ID pair MATCH in Release_Track" )</f>
        <v/>
      </c>
      <c r="E246" s="207" t="b">
        <v>0</v>
      </c>
      <c r="F246" s="207" t="b">
        <v>0</v>
      </c>
      <c r="G246" s="207" t="b">
        <v>0</v>
      </c>
      <c r="H246" s="207" t="b">
        <v>0</v>
      </c>
      <c r="I246" s="207" t="b">
        <v>0</v>
      </c>
      <c r="J246" s="207" t="b">
        <v>0</v>
      </c>
      <c r="K246" s="207" t="b">
        <v>0</v>
      </c>
      <c r="L246" s="88" t="b">
        <v>1</v>
      </c>
      <c r="M246" s="20"/>
    </row>
    <row r="247">
      <c r="A247" s="100" t="s">
        <v>1197</v>
      </c>
      <c r="B247" s="84"/>
      <c r="C247" s="164" t="str">
        <f t="array" ref="C247">ifs(and(isblank($A247),isblank($B247)),"", not(iserror(vlookup($A247&amp;$B247,'5) Release_Track'!$F:$F&amp;'5) Release_Track'!$G:$G,1,0))),vlookup($A247&amp;$B247,{'5) Release_Track'!$F:$F&amp;'5) Release_Track'!$G:$G,'5) Release_Track'!$H:$H},2,0), or(and(not(isblank($B247)),$B247=$B246,$A247&lt;&gt;$A246),and(not(isblank($A247)),$A247=$A246,$B247&lt;&gt;$B246)),"ID LISTS UNALIGNED",and($A247&lt;&gt;"",countif('5) Release_Track'!$F:$F,$A247)=0),"NO ISRC MATCH in Release_Track",and($B247&lt;&gt;"",countif('5) Release_Track'!$G:$G,$B247)=0),"NO CATALOG ID MATCH in Release_Track",iserror(vlookup($A247&amp;$B247,'5) Release_Track'!$F:$F&amp;'5) Release_Track'!$G:$G,1,0)),"NO ISRC-CATALOG ID pair MATCH in Release_Track" )</f>
        <v>Matador de Reis</v>
      </c>
      <c r="D247" s="164" t="str">
        <f t="array" ref="D247">ifs(and(isblank($A247),isblank($B247)),"", not(iserror(vlookup($A247&amp;$B247,'5) Release_Track'!$F:$F&amp;'5) Release_Track'!$G:$G,1,0))),vlookup($A247&amp;$B247,{'5) Release_Track'!$F:$F&amp;'5) Release_Track'!$G:$G,'5) Release_Track'!$I:$I},2,0), or(and(not(isblank($B247)),$B247=$B246,$A247&lt;&gt;$A246),and(not(isblank($A247)),$A247=$A246,$B247&lt;&gt;$B246)),"ID LISTS UNALIGNED",and($A247&lt;&gt;"",countif('5) Release_Track'!$F:$F,$A247)=0),"NO ISRC MATCH in Release_Track",and($B247&lt;&gt;"",countif('5) Release_Track'!$G:$G,$B247)=0),"NO CATALOG ID MATCH in Release_Track",iserror(vlookup($A247&amp;$B247,'5) Release_Track'!$F:$F&amp;'5) Release_Track'!$G:$G,1,0)),"NO ISRC-CATALOG ID pair MATCH in Release_Track" )</f>
        <v>Speed Up</v>
      </c>
      <c r="E247" s="207" t="b">
        <v>0</v>
      </c>
      <c r="F247" s="207" t="b">
        <v>0</v>
      </c>
      <c r="G247" s="207" t="b">
        <v>0</v>
      </c>
      <c r="H247" s="207" t="b">
        <v>0</v>
      </c>
      <c r="I247" s="207" t="b">
        <v>0</v>
      </c>
      <c r="J247" s="207" t="b">
        <v>0</v>
      </c>
      <c r="K247" s="207" t="b">
        <v>0</v>
      </c>
      <c r="L247" s="88" t="b">
        <v>1</v>
      </c>
      <c r="M247" s="20"/>
    </row>
    <row r="248">
      <c r="A248" s="100" t="s">
        <v>1199</v>
      </c>
      <c r="B248" s="84"/>
      <c r="C248" s="164" t="str">
        <f t="array" ref="C248">ifs(and(isblank($A248),isblank($B248)),"", not(iserror(vlookup($A248&amp;$B248,'5) Release_Track'!$F:$F&amp;'5) Release_Track'!$G:$G,1,0))),vlookup($A248&amp;$B248,{'5) Release_Track'!$F:$F&amp;'5) Release_Track'!$G:$G,'5) Release_Track'!$H:$H},2,0), or(and(not(isblank($B248)),$B248=$B247,$A248&lt;&gt;$A247),and(not(isblank($A248)),$A248=$A247,$B248&lt;&gt;$B247)),"ID LISTS UNALIGNED",and($A248&lt;&gt;"",countif('5) Release_Track'!$F:$F,$A248)=0),"NO ISRC MATCH in Release_Track",and($B248&lt;&gt;"",countif('5) Release_Track'!$G:$G,$B248)=0),"NO CATALOG ID MATCH in Release_Track",iserror(vlookup($A248&amp;$B248,'5) Release_Track'!$F:$F&amp;'5) Release_Track'!$G:$G,1,0)),"NO ISRC-CATALOG ID pair MATCH in Release_Track" )</f>
        <v>Golden Boy</v>
      </c>
      <c r="D248" s="134" t="str">
        <f t="array" ref="D248">ifs(and(isblank($A248),isblank($B248)),"", not(iserror(vlookup($A248&amp;$B248,'5) Release_Track'!$F:$F&amp;'5) Release_Track'!$G:$G,1,0))),vlookup($A248&amp;$B248,{'5) Release_Track'!$F:$F&amp;'5) Release_Track'!$G:$G,'5) Release_Track'!$I:$I},2,0), or(and(not(isblank($B248)),$B248=$B247,$A248&lt;&gt;$A247),and(not(isblank($A248)),$A248=$A247,$B248&lt;&gt;$B247)),"ID LISTS UNALIGNED",and($A248&lt;&gt;"",countif('5) Release_Track'!$F:$F,$A248)=0),"NO ISRC MATCH in Release_Track",and($B248&lt;&gt;"",countif('5) Release_Track'!$G:$G,$B248)=0),"NO CATALOG ID MATCH in Release_Track",iserror(vlookup($A248&amp;$B248,'5) Release_Track'!$F:$F&amp;'5) Release_Track'!$G:$G,1,0)),"NO ISRC-CATALOG ID pair MATCH in Release_Track" )</f>
        <v/>
      </c>
      <c r="E248" s="207" t="b">
        <v>0</v>
      </c>
      <c r="F248" s="207" t="b">
        <v>0</v>
      </c>
      <c r="G248" s="207" t="b">
        <v>0</v>
      </c>
      <c r="H248" s="207" t="b">
        <v>0</v>
      </c>
      <c r="I248" s="207" t="b">
        <v>0</v>
      </c>
      <c r="J248" s="207" t="b">
        <v>0</v>
      </c>
      <c r="K248" s="207" t="b">
        <v>0</v>
      </c>
      <c r="L248" s="88" t="b">
        <v>1</v>
      </c>
      <c r="M248" s="20"/>
    </row>
    <row r="249">
      <c r="A249" s="100" t="s">
        <v>1201</v>
      </c>
      <c r="B249" s="84"/>
      <c r="C249" s="164" t="str">
        <f t="array" ref="C249">ifs(and(isblank($A249),isblank($B249)),"", not(iserror(vlookup($A249&amp;$B249,'5) Release_Track'!$F:$F&amp;'5) Release_Track'!$G:$G,1,0))),vlookup($A249&amp;$B249,{'5) Release_Track'!$F:$F&amp;'5) Release_Track'!$G:$G,'5) Release_Track'!$H:$H},2,0), or(and(not(isblank($B249)),$B249=$B248,$A249&lt;&gt;$A248),and(not(isblank($A249)),$A249=$A248,$B249&lt;&gt;$B248)),"ID LISTS UNALIGNED",and($A249&lt;&gt;"",countif('5) Release_Track'!$F:$F,$A249)=0),"NO ISRC MATCH in Release_Track",and($B249&lt;&gt;"",countif('5) Release_Track'!$G:$G,$B249)=0),"NO CATALOG ID MATCH in Release_Track",iserror(vlookup($A249&amp;$B249,'5) Release_Track'!$F:$F&amp;'5) Release_Track'!$G:$G,1,0)),"NO ISRC-CATALOG ID pair MATCH in Release_Track" )</f>
        <v>Golden Boy</v>
      </c>
      <c r="D249" s="164" t="str">
        <f t="array" ref="D249">ifs(and(isblank($A249),isblank($B249)),"", not(iserror(vlookup($A249&amp;$B249,'5) Release_Track'!$F:$F&amp;'5) Release_Track'!$G:$G,1,0))),vlookup($A249&amp;$B249,{'5) Release_Track'!$F:$F&amp;'5) Release_Track'!$G:$G,'5) Release_Track'!$I:$I},2,0), or(and(not(isblank($B249)),$B249=$B248,$A249&lt;&gt;$A248),and(not(isblank($A249)),$A249=$A248,$B249&lt;&gt;$B248)),"ID LISTS UNALIGNED",and($A249&lt;&gt;"",countif('5) Release_Track'!$F:$F,$A249)=0),"NO ISRC MATCH in Release_Track",and($B249&lt;&gt;"",countif('5) Release_Track'!$G:$G,$B249)=0),"NO CATALOG ID MATCH in Release_Track",iserror(vlookup($A249&amp;$B249,'5) Release_Track'!$F:$F&amp;'5) Release_Track'!$G:$G,1,0)),"NO ISRC-CATALOG ID pair MATCH in Release_Track" )</f>
        <v>Speed Up</v>
      </c>
      <c r="E249" s="207" t="b">
        <v>0</v>
      </c>
      <c r="F249" s="207" t="b">
        <v>0</v>
      </c>
      <c r="G249" s="207" t="b">
        <v>0</v>
      </c>
      <c r="H249" s="207" t="b">
        <v>0</v>
      </c>
      <c r="I249" s="207" t="b">
        <v>0</v>
      </c>
      <c r="J249" s="207" t="b">
        <v>0</v>
      </c>
      <c r="K249" s="207" t="b">
        <v>0</v>
      </c>
      <c r="L249" s="88" t="b">
        <v>1</v>
      </c>
      <c r="M249" s="20"/>
    </row>
    <row r="250">
      <c r="A250" s="100" t="s">
        <v>1203</v>
      </c>
      <c r="B250" s="84"/>
      <c r="C250" s="164" t="str">
        <f t="array" ref="C250">ifs(and(isblank($A250),isblank($B250)),"", not(iserror(vlookup($A250&amp;$B250,'5) Release_Track'!$F:$F&amp;'5) Release_Track'!$G:$G,1,0))),vlookup($A250&amp;$B250,{'5) Release_Track'!$F:$F&amp;'5) Release_Track'!$G:$G,'5) Release_Track'!$H:$H},2,0),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Yonkou Celestial</v>
      </c>
      <c r="D250" s="134" t="str">
        <f t="array" ref="D250">ifs(and(isblank($A250),isblank($B250)),"", not(iserror(vlookup($A250&amp;$B250,'5) Release_Track'!$F:$F&amp;'5) Release_Track'!$G:$G,1,0))),vlookup($A250&amp;$B250,{'5) Release_Track'!$F:$F&amp;'5) Release_Track'!$G:$G,'5) Release_Track'!$I:$I},2,0), or(and(not(isblank($B250)),$B250=$B249,$A250&lt;&gt;$A249),and(not(isblank($A250)),$A250=$A249,$B250&lt;&gt;$B249)),"ID LISTS UNALIGNED",and($A250&lt;&gt;"",countif('5) Release_Track'!$F:$F,$A250)=0),"NO ISRC MATCH in Release_Track",and($B250&lt;&gt;"",countif('5) Release_Track'!$G:$G,$B250)=0),"NO CATALOG ID MATCH in Release_Track",iserror(vlookup($A250&amp;$B250,'5) Release_Track'!$F:$F&amp;'5) Release_Track'!$G:$G,1,0)),"NO ISRC-CATALOG ID pair MATCH in Release_Track" )</f>
        <v/>
      </c>
      <c r="E250" s="207" t="b">
        <v>0</v>
      </c>
      <c r="F250" s="207" t="b">
        <v>0</v>
      </c>
      <c r="G250" s="207" t="b">
        <v>0</v>
      </c>
      <c r="H250" s="207" t="b">
        <v>0</v>
      </c>
      <c r="I250" s="207" t="b">
        <v>0</v>
      </c>
      <c r="J250" s="207" t="b">
        <v>0</v>
      </c>
      <c r="K250" s="207" t="b">
        <v>0</v>
      </c>
      <c r="L250" s="88" t="b">
        <v>1</v>
      </c>
      <c r="M250" s="20"/>
    </row>
    <row r="251">
      <c r="A251" s="100" t="s">
        <v>1205</v>
      </c>
      <c r="B251" s="84"/>
      <c r="C251" s="164" t="str">
        <f t="array" ref="C251">ifs(and(isblank($A251),isblank($B251)),"", not(iserror(vlookup($A251&amp;$B251,'5) Release_Track'!$F:$F&amp;'5) Release_Track'!$G:$G,1,0))),vlookup($A251&amp;$B251,{'5) Release_Track'!$F:$F&amp;'5) Release_Track'!$G:$G,'5) Release_Track'!$H:$H},2,0), or(and(not(isblank($B251)),$B251=$B250,$A251&lt;&gt;$A250),and(not(isblank($A251)),$A251=$A250,$B251&lt;&gt;$B250)),"ID LISTS UNALIGNED",and($A251&lt;&gt;"",countif('5) Release_Track'!$F:$F,$A251)=0),"NO ISRC MATCH in Release_Track",and($B251&lt;&gt;"",countif('5) Release_Track'!$G:$G,$B251)=0),"NO CATALOG ID MATCH in Release_Track",iserror(vlookup($A251&amp;$B251,'5) Release_Track'!$F:$F&amp;'5) Release_Track'!$G:$G,1,0)),"NO ISRC-CATALOG ID pair MATCH in Release_Track" )</f>
        <v>Yonkou Celestial</v>
      </c>
      <c r="D251" s="164" t="str">
        <f t="array" ref="D251">ifs(and(isblank($A251),isblank($B251)),"", not(iserror(vlookup($A251&amp;$B251,'5) Release_Track'!$F:$F&amp;'5) Release_Track'!$G:$G,1,0))),vlookup($A251&amp;$B251,{'5) Release_Track'!$F:$F&amp;'5) Release_Track'!$G:$G,'5) Release_Track'!$I:$I},2,0), or(and(not(isblank($B251)),$B251=$B250,$A251&lt;&gt;$A250),and(not(isblank($A251)),$A251=$A250,$B251&lt;&gt;$B250)),"ID LISTS UNALIGNED",and($A251&lt;&gt;"",countif('5) Release_Track'!$F:$F,$A251)=0),"NO ISRC MATCH in Release_Track",and($B251&lt;&gt;"",countif('5) Release_Track'!$G:$G,$B251)=0),"NO CATALOG ID MATCH in Release_Track",iserror(vlookup($A251&amp;$B251,'5) Release_Track'!$F:$F&amp;'5) Release_Track'!$G:$G,1,0)),"NO ISRC-CATALOG ID pair MATCH in Release_Track" )</f>
        <v>Speed Up</v>
      </c>
      <c r="E251" s="207" t="b">
        <v>0</v>
      </c>
      <c r="F251" s="207" t="b">
        <v>0</v>
      </c>
      <c r="G251" s="207" t="b">
        <v>0</v>
      </c>
      <c r="H251" s="207" t="b">
        <v>0</v>
      </c>
      <c r="I251" s="207" t="b">
        <v>0</v>
      </c>
      <c r="J251" s="207" t="b">
        <v>0</v>
      </c>
      <c r="K251" s="207" t="b">
        <v>0</v>
      </c>
      <c r="L251" s="88" t="b">
        <v>1</v>
      </c>
      <c r="M251" s="20"/>
    </row>
    <row r="252">
      <c r="A252" s="100" t="s">
        <v>1207</v>
      </c>
      <c r="B252" s="84"/>
      <c r="C252" s="164" t="str">
        <f t="array" ref="C252">ifs(and(isblank($A252),isblank($B252)),"", not(iserror(vlookup($A252&amp;$B252,'5) Release_Track'!$F:$F&amp;'5) Release_Track'!$G:$G,1,0))),vlookup($A252&amp;$B252,{'5) Release_Track'!$F:$F&amp;'5) Release_Track'!$G:$G,'5) Release_Track'!$H:$H},2,0), or(and(not(isblank($B252)),$B252=$B251,$A252&lt;&gt;$A251),and(not(isblank($A252)),$A252=$A251,$B252&lt;&gt;$B251)),"ID LISTS UNALIGNED",and($A252&lt;&gt;"",countif('5) Release_Track'!$F:$F,$A252)=0),"NO ISRC MATCH in Release_Track",and($B252&lt;&gt;"",countif('5) Release_Track'!$G:$G,$B252)=0),"NO CATALOG ID MATCH in Release_Track",iserror(vlookup($A252&amp;$B252,'5) Release_Track'!$F:$F&amp;'5) Release_Track'!$G:$G,1,0)),"NO ISRC-CATALOG ID pair MATCH in Release_Track" )</f>
        <v>O Iluminado</v>
      </c>
      <c r="D252" s="134" t="str">
        <f t="array" ref="D252">ifs(and(isblank($A252),isblank($B252)),"", not(iserror(vlookup($A252&amp;$B252,'5) Release_Track'!$F:$F&amp;'5) Release_Track'!$G:$G,1,0))),vlookup($A252&amp;$B252,{'5) Release_Track'!$F:$F&amp;'5) Release_Track'!$G:$G,'5) Release_Track'!$I:$I},2,0), or(and(not(isblank($B252)),$B252=$B251,$A252&lt;&gt;$A251),and(not(isblank($A252)),$A252=$A251,$B252&lt;&gt;$B251)),"ID LISTS UNALIGNED",and($A252&lt;&gt;"",countif('5) Release_Track'!$F:$F,$A252)=0),"NO ISRC MATCH in Release_Track",and($B252&lt;&gt;"",countif('5) Release_Track'!$G:$G,$B252)=0),"NO CATALOG ID MATCH in Release_Track",iserror(vlookup($A252&amp;$B252,'5) Release_Track'!$F:$F&amp;'5) Release_Track'!$G:$G,1,0)),"NO ISRC-CATALOG ID pair MATCH in Release_Track" )</f>
        <v/>
      </c>
      <c r="E252" s="207" t="b">
        <v>0</v>
      </c>
      <c r="F252" s="207" t="b">
        <v>0</v>
      </c>
      <c r="G252" s="207" t="b">
        <v>0</v>
      </c>
      <c r="H252" s="207" t="b">
        <v>0</v>
      </c>
      <c r="I252" s="207" t="b">
        <v>0</v>
      </c>
      <c r="J252" s="207" t="b">
        <v>0</v>
      </c>
      <c r="K252" s="207" t="b">
        <v>0</v>
      </c>
      <c r="L252" s="88" t="b">
        <v>1</v>
      </c>
      <c r="M252" s="20"/>
    </row>
    <row r="253">
      <c r="A253" s="100" t="s">
        <v>1209</v>
      </c>
      <c r="B253" s="84"/>
      <c r="C253" s="164" t="str">
        <f t="array" ref="C253">ifs(and(isblank($A253),isblank($B253)),"", not(iserror(vlookup($A253&amp;$B253,'5) Release_Track'!$F:$F&amp;'5) Release_Track'!$G:$G,1,0))),vlookup($A253&amp;$B253,{'5) Release_Track'!$F:$F&amp;'5) Release_Track'!$G:$G,'5) Release_Track'!$H:$H},2,0), or(and(not(isblank($B253)),$B253=$B252,$A253&lt;&gt;$A252),and(not(isblank($A253)),$A253=$A252,$B253&lt;&gt;$B252)),"ID LISTS UNALIGNED",and($A253&lt;&gt;"",countif('5) Release_Track'!$F:$F,$A253)=0),"NO ISRC MATCH in Release_Track",and($B253&lt;&gt;"",countif('5) Release_Track'!$G:$G,$B253)=0),"NO CATALOG ID MATCH in Release_Track",iserror(vlookup($A253&amp;$B253,'5) Release_Track'!$F:$F&amp;'5) Release_Track'!$G:$G,1,0)),"NO ISRC-CATALOG ID pair MATCH in Release_Track" )</f>
        <v>O Iluminado</v>
      </c>
      <c r="D253" s="164" t="str">
        <f t="array" ref="D253">ifs(and(isblank($A253),isblank($B253)),"", not(iserror(vlookup($A253&amp;$B253,'5) Release_Track'!$F:$F&amp;'5) Release_Track'!$G:$G,1,0))),vlookup($A253&amp;$B253,{'5) Release_Track'!$F:$F&amp;'5) Release_Track'!$G:$G,'5) Release_Track'!$I:$I},2,0), or(and(not(isblank($B253)),$B253=$B252,$A253&lt;&gt;$A252),and(not(isblank($A253)),$A253=$A252,$B253&lt;&gt;$B252)),"ID LISTS UNALIGNED",and($A253&lt;&gt;"",countif('5) Release_Track'!$F:$F,$A253)=0),"NO ISRC MATCH in Release_Track",and($B253&lt;&gt;"",countif('5) Release_Track'!$G:$G,$B253)=0),"NO CATALOG ID MATCH in Release_Track",iserror(vlookup($A253&amp;$B253,'5) Release_Track'!$F:$F&amp;'5) Release_Track'!$G:$G,1,0)),"NO ISRC-CATALOG ID pair MATCH in Release_Track" )</f>
        <v>Speed Up</v>
      </c>
      <c r="E253" s="207" t="b">
        <v>0</v>
      </c>
      <c r="F253" s="207" t="b">
        <v>0</v>
      </c>
      <c r="G253" s="207" t="b">
        <v>0</v>
      </c>
      <c r="H253" s="207" t="b">
        <v>0</v>
      </c>
      <c r="I253" s="207" t="b">
        <v>0</v>
      </c>
      <c r="J253" s="207" t="b">
        <v>0</v>
      </c>
      <c r="K253" s="207" t="b">
        <v>0</v>
      </c>
      <c r="L253" s="88" t="b">
        <v>1</v>
      </c>
      <c r="M253" s="20"/>
    </row>
    <row r="254">
      <c r="A254" s="100" t="s">
        <v>1211</v>
      </c>
      <c r="B254" s="84"/>
      <c r="C254" s="164" t="str">
        <f t="array" ref="C254">ifs(and(isblank($A254),isblank($B254)),"", not(iserror(vlookup($A254&amp;$B254,'5) Release_Track'!$F:$F&amp;'5) Release_Track'!$G:$G,1,0))),vlookup($A254&amp;$B254,{'5) Release_Track'!$F:$F&amp;'5) Release_Track'!$G:$G,'5) Release_Track'!$H:$H},2,0), or(and(not(isblank($B254)),$B254=$B253,$A254&lt;&gt;$A253),and(not(isblank($A254)),$A254=$A253,$B254&lt;&gt;$B253)),"ID LISTS UNALIGNED",and($A254&lt;&gt;"",countif('5) Release_Track'!$F:$F,$A254)=0),"NO ISRC MATCH in Release_Track",and($B254&lt;&gt;"",countif('5) Release_Track'!$G:$G,$B254)=0),"NO CATALOG ID MATCH in Release_Track",iserror(vlookup($A254&amp;$B254,'5) Release_Track'!$F:$F&amp;'5) Release_Track'!$G:$G,1,0)),"NO ISRC-CATALOG ID pair MATCH in Release_Track" )</f>
        <v>Filho da Luz</v>
      </c>
      <c r="D254" s="134" t="str">
        <f t="array" ref="D254">ifs(and(isblank($A254),isblank($B254)),"", not(iserror(vlookup($A254&amp;$B254,'5) Release_Track'!$F:$F&amp;'5) Release_Track'!$G:$G,1,0))),vlookup($A254&amp;$B254,{'5) Release_Track'!$F:$F&amp;'5) Release_Track'!$G:$G,'5) Release_Track'!$I:$I},2,0), or(and(not(isblank($B254)),$B254=$B253,$A254&lt;&gt;$A253),and(not(isblank($A254)),$A254=$A253,$B254&lt;&gt;$B253)),"ID LISTS UNALIGNED",and($A254&lt;&gt;"",countif('5) Release_Track'!$F:$F,$A254)=0),"NO ISRC MATCH in Release_Track",and($B254&lt;&gt;"",countif('5) Release_Track'!$G:$G,$B254)=0),"NO CATALOG ID MATCH in Release_Track",iserror(vlookup($A254&amp;$B254,'5) Release_Track'!$F:$F&amp;'5) Release_Track'!$G:$G,1,0)),"NO ISRC-CATALOG ID pair MATCH in Release_Track" )</f>
        <v/>
      </c>
      <c r="E254" s="207" t="b">
        <v>0</v>
      </c>
      <c r="F254" s="207" t="b">
        <v>0</v>
      </c>
      <c r="G254" s="207" t="b">
        <v>0</v>
      </c>
      <c r="H254" s="207" t="b">
        <v>0</v>
      </c>
      <c r="I254" s="207" t="b">
        <v>0</v>
      </c>
      <c r="J254" s="207" t="b">
        <v>0</v>
      </c>
      <c r="K254" s="207" t="b">
        <v>0</v>
      </c>
      <c r="L254" s="88" t="b">
        <v>1</v>
      </c>
      <c r="M254" s="20"/>
    </row>
    <row r="255">
      <c r="A255" s="34" t="s">
        <v>1213</v>
      </c>
      <c r="B255" s="84"/>
      <c r="C255" s="164" t="str">
        <f t="array" ref="C255">ifs(and(isblank($A255),isblank($B255)),"", not(iserror(vlookup($A255&amp;$B255,'5) Release_Track'!$F:$F&amp;'5) Release_Track'!$G:$G,1,0))),vlookup($A255&amp;$B255,{'5) Release_Track'!$F:$F&amp;'5) Release_Track'!$G:$G,'5) Release_Track'!$H:$H},2,0), or(and(not(isblank($B255)),$B255=$B254,$A255&lt;&gt;$A254),and(not(isblank($A255)),$A255=$A254,$B255&lt;&gt;$B254)),"ID LISTS UNALIGNED",and($A255&lt;&gt;"",countif('5) Release_Track'!$F:$F,$A255)=0),"NO ISRC MATCH in Release_Track",and($B255&lt;&gt;"",countif('5) Release_Track'!$G:$G,$B255)=0),"NO CATALOG ID MATCH in Release_Track",iserror(vlookup($A255&amp;$B255,'5) Release_Track'!$F:$F&amp;'5) Release_Track'!$G:$G,1,0)),"NO ISRC-CATALOG ID pair MATCH in Release_Track" )</f>
        <v>Verdadeiro Imperador</v>
      </c>
      <c r="D255" s="134" t="str">
        <f t="array" ref="D255">ifs(and(isblank($A255),isblank($B255)),"", not(iserror(vlookup($A255&amp;$B255,'5) Release_Track'!$F:$F&amp;'5) Release_Track'!$G:$G,1,0))),vlookup($A255&amp;$B255,{'5) Release_Track'!$F:$F&amp;'5) Release_Track'!$G:$G,'5) Release_Track'!$I:$I},2,0), or(and(not(isblank($B255)),$B255=$B254,$A255&lt;&gt;$A254),and(not(isblank($A255)),$A255=$A254,$B255&lt;&gt;$B254)),"ID LISTS UNALIGNED",and($A255&lt;&gt;"",countif('5) Release_Track'!$F:$F,$A255)=0),"NO ISRC MATCH in Release_Track",and($B255&lt;&gt;"",countif('5) Release_Track'!$G:$G,$B255)=0),"NO CATALOG ID MATCH in Release_Track",iserror(vlookup($A255&amp;$B255,'5) Release_Track'!$F:$F&amp;'5) Release_Track'!$G:$G,1,0)),"NO ISRC-CATALOG ID pair MATCH in Release_Track" )</f>
        <v/>
      </c>
      <c r="E255" s="207" t="b">
        <v>0</v>
      </c>
      <c r="F255" s="207" t="b">
        <v>0</v>
      </c>
      <c r="G255" s="207" t="b">
        <v>0</v>
      </c>
      <c r="H255" s="207" t="b">
        <v>0</v>
      </c>
      <c r="I255" s="207" t="b">
        <v>0</v>
      </c>
      <c r="J255" s="207" t="b">
        <v>0</v>
      </c>
      <c r="K255" s="207" t="b">
        <v>0</v>
      </c>
      <c r="L255" s="88" t="b">
        <v>1</v>
      </c>
      <c r="M255" s="20"/>
    </row>
    <row r="256">
      <c r="A256" s="34" t="s">
        <v>1215</v>
      </c>
      <c r="B256" s="84"/>
      <c r="C256" s="164" t="str">
        <f t="array" ref="C256">ifs(and(isblank($A256),isblank($B256)),"", not(iserror(vlookup($A256&amp;$B256,'5) Release_Track'!$F:$F&amp;'5) Release_Track'!$G:$G,1,0))),vlookup($A256&amp;$B256,{'5) Release_Track'!$F:$F&amp;'5) Release_Track'!$G:$G,'5) Release_Track'!$H:$H},2,0), or(and(not(isblank($B256)),$B256=$B255,$A256&lt;&gt;$A255),and(not(isblank($A256)),$A256=$A255,$B256&lt;&gt;$B255)),"ID LISTS UNALIGNED",and($A256&lt;&gt;"",countif('5) Release_Track'!$F:$F,$A256)=0),"NO ISRC MATCH in Release_Track",and($B256&lt;&gt;"",countif('5) Release_Track'!$G:$G,$B256)=0),"NO CATALOG ID MATCH in Release_Track",iserror(vlookup($A256&amp;$B256,'5) Release_Track'!$F:$F&amp;'5) Release_Track'!$G:$G,1,0)),"NO ISRC-CATALOG ID pair MATCH in Release_Track" )</f>
        <v>Trio Monstro</v>
      </c>
      <c r="D256" s="134" t="str">
        <f t="array" ref="D256">ifs(and(isblank($A256),isblank($B256)),"", not(iserror(vlookup($A256&amp;$B256,'5) Release_Track'!$F:$F&amp;'5) Release_Track'!$G:$G,1,0))),vlookup($A256&amp;$B256,{'5) Release_Track'!$F:$F&amp;'5) Release_Track'!$G:$G,'5) Release_Track'!$I:$I},2,0), or(and(not(isblank($B256)),$B256=$B255,$A256&lt;&gt;$A255),and(not(isblank($A256)),$A256=$A255,$B256&lt;&gt;$B255)),"ID LISTS UNALIGNED",and($A256&lt;&gt;"",countif('5) Release_Track'!$F:$F,$A256)=0),"NO ISRC MATCH in Release_Track",and($B256&lt;&gt;"",countif('5) Release_Track'!$G:$G,$B256)=0),"NO CATALOG ID MATCH in Release_Track",iserror(vlookup($A256&amp;$B256,'5) Release_Track'!$F:$F&amp;'5) Release_Track'!$G:$G,1,0)),"NO ISRC-CATALOG ID pair MATCH in Release_Track" )</f>
        <v/>
      </c>
      <c r="E256" s="207" t="b">
        <v>0</v>
      </c>
      <c r="F256" s="207" t="b">
        <v>0</v>
      </c>
      <c r="G256" s="207" t="b">
        <v>0</v>
      </c>
      <c r="H256" s="207" t="b">
        <v>0</v>
      </c>
      <c r="I256" s="207" t="b">
        <v>0</v>
      </c>
      <c r="J256" s="207" t="b">
        <v>0</v>
      </c>
      <c r="K256" s="207" t="b">
        <v>0</v>
      </c>
      <c r="L256" s="88" t="b">
        <v>1</v>
      </c>
      <c r="M256" s="20"/>
    </row>
    <row r="257">
      <c r="A257" s="34" t="s">
        <v>1217</v>
      </c>
      <c r="B257" s="84"/>
      <c r="C257" s="164" t="str">
        <f t="array" ref="C257">ifs(and(isblank($A257),isblank($B257)),"", not(iserror(vlookup($A257&amp;$B257,'5) Release_Track'!$F:$F&amp;'5) Release_Track'!$G:$G,1,0))),vlookup($A257&amp;$B257,{'5) Release_Track'!$F:$F&amp;'5) Release_Track'!$G:$G,'5) Release_Track'!$H:$H},2,0), or(and(not(isblank($B257)),$B257=$B256,$A257&lt;&gt;$A256),and(not(isblank($A257)),$A257=$A256,$B257&lt;&gt;$B256)),"ID LISTS UNALIGNED",and($A257&lt;&gt;"",countif('5) Release_Track'!$F:$F,$A257)=0),"NO ISRC MATCH in Release_Track",and($B257&lt;&gt;"",countif('5) Release_Track'!$G:$G,$B257)=0),"NO CATALOG ID MATCH in Release_Track",iserror(vlookup($A257&amp;$B257,'5) Release_Track'!$F:$F&amp;'5) Release_Track'!$G:$G,1,0)),"NO ISRC-CATALOG ID pair MATCH in Release_Track" )</f>
        <v>Matei Satoru Gojo (De Novo)</v>
      </c>
      <c r="D257" s="134" t="str">
        <f t="array" ref="D257">ifs(and(isblank($A257),isblank($B257)),"", not(iserror(vlookup($A257&amp;$B257,'5) Release_Track'!$F:$F&amp;'5) Release_Track'!$G:$G,1,0))),vlookup($A257&amp;$B257,{'5) Release_Track'!$F:$F&amp;'5) Release_Track'!$G:$G,'5) Release_Track'!$I:$I},2,0), or(and(not(isblank($B257)),$B257=$B256,$A257&lt;&gt;$A256),and(not(isblank($A257)),$A257=$A256,$B257&lt;&gt;$B256)),"ID LISTS UNALIGNED",and($A257&lt;&gt;"",countif('5) Release_Track'!$F:$F,$A257)=0),"NO ISRC MATCH in Release_Track",and($B257&lt;&gt;"",countif('5) Release_Track'!$G:$G,$B257)=0),"NO CATALOG ID MATCH in Release_Track",iserror(vlookup($A257&amp;$B257,'5) Release_Track'!$F:$F&amp;'5) Release_Track'!$G:$G,1,0)),"NO ISRC-CATALOG ID pair MATCH in Release_Track" )</f>
        <v/>
      </c>
      <c r="E257" s="207" t="b">
        <v>0</v>
      </c>
      <c r="F257" s="207" t="b">
        <v>0</v>
      </c>
      <c r="G257" s="207" t="b">
        <v>0</v>
      </c>
      <c r="H257" s="207" t="b">
        <v>0</v>
      </c>
      <c r="I257" s="207" t="b">
        <v>0</v>
      </c>
      <c r="J257" s="207" t="b">
        <v>0</v>
      </c>
      <c r="K257" s="207" t="b">
        <v>0</v>
      </c>
      <c r="L257" s="88" t="b">
        <v>1</v>
      </c>
      <c r="M257" s="20"/>
    </row>
    <row r="258">
      <c r="A258" s="34" t="s">
        <v>1219</v>
      </c>
      <c r="B258" s="84"/>
      <c r="C258" s="164" t="str">
        <f t="array" ref="C258">ifs(and(isblank($A258),isblank($B258)),"", not(iserror(vlookup($A258&amp;$B258,'5) Release_Track'!$F:$F&amp;'5) Release_Track'!$G:$G,1,0))),vlookup($A258&amp;$B258,{'5) Release_Track'!$F:$F&amp;'5) Release_Track'!$G:$G,'5) Release_Track'!$H:$H},2,0), or(and(not(isblank($B258)),$B258=$B257,$A258&lt;&gt;$A257),and(not(isblank($A258)),$A258=$A257,$B258&lt;&gt;$B257)),"ID LISTS UNALIGNED",and($A258&lt;&gt;"",countif('5) Release_Track'!$F:$F,$A258)=0),"NO ISRC MATCH in Release_Track",and($B258&lt;&gt;"",countif('5) Release_Track'!$G:$G,$B258)=0),"NO CATALOG ID MATCH in Release_Track",iserror(vlookup($A258&amp;$B258,'5) Release_Track'!$F:$F&amp;'5) Release_Track'!$G:$G,1,0)),"NO ISRC-CATALOG ID pair MATCH in Release_Track" )</f>
        <v>A Volta do Mais Forte</v>
      </c>
      <c r="D258" s="134" t="str">
        <f t="array" ref="D258">ifs(and(isblank($A258),isblank($B258)),"", not(iserror(vlookup($A258&amp;$B258,'5) Release_Track'!$F:$F&amp;'5) Release_Track'!$G:$G,1,0))),vlookup($A258&amp;$B258,{'5) Release_Track'!$F:$F&amp;'5) Release_Track'!$G:$G,'5) Release_Track'!$I:$I},2,0), or(and(not(isblank($B258)),$B258=$B257,$A258&lt;&gt;$A257),and(not(isblank($A258)),$A258=$A257,$B258&lt;&gt;$B257)),"ID LISTS UNALIGNED",and($A258&lt;&gt;"",countif('5) Release_Track'!$F:$F,$A258)=0),"NO ISRC MATCH in Release_Track",and($B258&lt;&gt;"",countif('5) Release_Track'!$G:$G,$B258)=0),"NO CATALOG ID MATCH in Release_Track",iserror(vlookup($A258&amp;$B258,'5) Release_Track'!$F:$F&amp;'5) Release_Track'!$G:$G,1,0)),"NO ISRC-CATALOG ID pair MATCH in Release_Track" )</f>
        <v/>
      </c>
      <c r="E258" s="207" t="b">
        <v>0</v>
      </c>
      <c r="F258" s="207" t="b">
        <v>0</v>
      </c>
      <c r="G258" s="207" t="b">
        <v>0</v>
      </c>
      <c r="H258" s="207" t="b">
        <v>0</v>
      </c>
      <c r="I258" s="207" t="b">
        <v>0</v>
      </c>
      <c r="J258" s="207" t="b">
        <v>0</v>
      </c>
      <c r="K258" s="207" t="b">
        <v>0</v>
      </c>
      <c r="L258" s="88" t="b">
        <v>1</v>
      </c>
      <c r="M258" s="20"/>
    </row>
    <row r="259">
      <c r="A259" s="100" t="s">
        <v>1221</v>
      </c>
      <c r="B259" s="84"/>
      <c r="C259" s="164" t="str">
        <f t="array" ref="C259">ifs(and(isblank($A259),isblank($B259)),"", not(iserror(vlookup($A259&amp;$B259,'5) Release_Track'!$F:$F&amp;'5) Release_Track'!$G:$G,1,0))),vlookup($A259&amp;$B259,{'5) Release_Track'!$F:$F&amp;'5) Release_Track'!$G:$G,'5) Release_Track'!$H:$H},2,0), or(and(not(isblank($B259)),$B259=$B258,$A259&lt;&gt;$A258),and(not(isblank($A259)),$A259=$A258,$B259&lt;&gt;$B258)),"ID LISTS UNALIGNED",and($A259&lt;&gt;"",countif('5) Release_Track'!$F:$F,$A259)=0),"NO ISRC MATCH in Release_Track",and($B259&lt;&gt;"",countif('5) Release_Track'!$G:$G,$B259)=0),"NO CATALOG ID MATCH in Release_Track",iserror(vlookup($A259&amp;$B259,'5) Release_Track'!$F:$F&amp;'5) Release_Track'!$G:$G,1,0)),"NO ISRC-CATALOG ID pair MATCH in Release_Track" )</f>
        <v>Matei o Sukuna</v>
      </c>
      <c r="D259" s="134" t="str">
        <f t="array" ref="D259">ifs(and(isblank($A259),isblank($B259)),"", not(iserror(vlookup($A259&amp;$B259,'5) Release_Track'!$F:$F&amp;'5) Release_Track'!$G:$G,1,0))),vlookup($A259&amp;$B259,{'5) Release_Track'!$F:$F&amp;'5) Release_Track'!$G:$G,'5) Release_Track'!$I:$I},2,0), or(and(not(isblank($B259)),$B259=$B258,$A259&lt;&gt;$A258),and(not(isblank($A259)),$A259=$A258,$B259&lt;&gt;$B258)),"ID LISTS UNALIGNED",and($A259&lt;&gt;"",countif('5) Release_Track'!$F:$F,$A259)=0),"NO ISRC MATCH in Release_Track",and($B259&lt;&gt;"",countif('5) Release_Track'!$G:$G,$B259)=0),"NO CATALOG ID MATCH in Release_Track",iserror(vlookup($A259&amp;$B259,'5) Release_Track'!$F:$F&amp;'5) Release_Track'!$G:$G,1,0)),"NO ISRC-CATALOG ID pair MATCH in Release_Track" )</f>
        <v/>
      </c>
      <c r="E259" s="207" t="b">
        <v>0</v>
      </c>
      <c r="F259" s="207" t="b">
        <v>0</v>
      </c>
      <c r="G259" s="207" t="b">
        <v>0</v>
      </c>
      <c r="H259" s="207" t="b">
        <v>0</v>
      </c>
      <c r="I259" s="207" t="b">
        <v>0</v>
      </c>
      <c r="J259" s="207" t="b">
        <v>0</v>
      </c>
      <c r="K259" s="207" t="b">
        <v>0</v>
      </c>
      <c r="L259" s="88" t="b">
        <v>1</v>
      </c>
      <c r="M259" s="20"/>
    </row>
    <row r="260">
      <c r="A260" s="100" t="s">
        <v>1223</v>
      </c>
      <c r="B260" s="84"/>
      <c r="C260" s="164" t="str">
        <f t="array" ref="C260">ifs(and(isblank($A260),isblank($B260)),"", not(iserror(vlookup($A260&amp;$B260,'5) Release_Track'!$F:$F&amp;'5) Release_Track'!$G:$G,1,0))),vlookup($A260&amp;$B260,{'5) Release_Track'!$F:$F&amp;'5) Release_Track'!$G:$G,'5) Release_Track'!$H:$H},2,0), or(and(not(isblank($B260)),$B260=$B259,$A260&lt;&gt;$A259),and(not(isblank($A260)),$A260=$A259,$B260&lt;&gt;$B259)),"ID LISTS UNALIGNED",and($A260&lt;&gt;"",countif('5) Release_Track'!$F:$F,$A260)=0),"NO ISRC MATCH in Release_Track",and($B260&lt;&gt;"",countif('5) Release_Track'!$G:$G,$B260)=0),"NO CATALOG ID MATCH in Release_Track",iserror(vlookup($A260&amp;$B260,'5) Release_Track'!$F:$F&amp;'5) Release_Track'!$G:$G,1,0)),"NO ISRC-CATALOG ID pair MATCH in Release_Track" )</f>
        <v>Caminho Até o Topo</v>
      </c>
      <c r="D260" s="134" t="str">
        <f t="array" ref="D260">ifs(and(isblank($A260),isblank($B260)),"", not(iserror(vlookup($A260&amp;$B260,'5) Release_Track'!$F:$F&amp;'5) Release_Track'!$G:$G,1,0))),vlookup($A260&amp;$B260,{'5) Release_Track'!$F:$F&amp;'5) Release_Track'!$G:$G,'5) Release_Track'!$I:$I},2,0), or(and(not(isblank($B260)),$B260=$B259,$A260&lt;&gt;$A259),and(not(isblank($A260)),$A260=$A259,$B260&lt;&gt;$B259)),"ID LISTS UNALIGNED",and($A260&lt;&gt;"",countif('5) Release_Track'!$F:$F,$A260)=0),"NO ISRC MATCH in Release_Track",and($B260&lt;&gt;"",countif('5) Release_Track'!$G:$G,$B260)=0),"NO CATALOG ID MATCH in Release_Track",iserror(vlookup($A260&amp;$B260,'5) Release_Track'!$F:$F&amp;'5) Release_Track'!$G:$G,1,0)),"NO ISRC-CATALOG ID pair MATCH in Release_Track" )</f>
        <v/>
      </c>
      <c r="E260" s="207" t="b">
        <v>0</v>
      </c>
      <c r="F260" s="207" t="b">
        <v>0</v>
      </c>
      <c r="G260" s="207" t="b">
        <v>0</v>
      </c>
      <c r="H260" s="207" t="b">
        <v>0</v>
      </c>
      <c r="I260" s="207" t="b">
        <v>0</v>
      </c>
      <c r="J260" s="207" t="b">
        <v>0</v>
      </c>
      <c r="K260" s="207" t="b">
        <v>0</v>
      </c>
      <c r="L260" s="88" t="b">
        <v>1</v>
      </c>
      <c r="M260" s="20"/>
    </row>
    <row r="261">
      <c r="A261" s="100" t="s">
        <v>1225</v>
      </c>
      <c r="B261" s="84"/>
      <c r="C261" s="164" t="str">
        <f t="array" ref="C261">ifs(and(isblank($A261),isblank($B261)),"", not(iserror(vlookup($A261&amp;$B261,'5) Release_Track'!$F:$F&amp;'5) Release_Track'!$G:$G,1,0))),vlookup($A261&amp;$B261,{'5) Release_Track'!$F:$F&amp;'5) Release_Track'!$G:$G,'5) Release_Track'!$H:$H},2,0), or(and(not(isblank($B261)),$B261=$B260,$A261&lt;&gt;$A260),and(not(isblank($A261)),$A261=$A260,$B261&lt;&gt;$B260)),"ID LISTS UNALIGNED",and($A261&lt;&gt;"",countif('5) Release_Track'!$F:$F,$A261)=0),"NO ISRC MATCH in Release_Track",and($B261&lt;&gt;"",countif('5) Release_Track'!$G:$G,$B261)=0),"NO CATALOG ID MATCH in Release_Track",iserror(vlookup($A261&amp;$B261,'5) Release_Track'!$F:$F&amp;'5) Release_Track'!$G:$G,1,0)),"NO ISRC-CATALOG ID pair MATCH in Release_Track" )</f>
        <v>Kenjaku</v>
      </c>
      <c r="D261" s="134" t="str">
        <f t="array" ref="D261">ifs(and(isblank($A261),isblank($B261)),"", not(iserror(vlookup($A261&amp;$B261,'5) Release_Track'!$F:$F&amp;'5) Release_Track'!$G:$G,1,0))),vlookup($A261&amp;$B261,{'5) Release_Track'!$F:$F&amp;'5) Release_Track'!$G:$G,'5) Release_Track'!$I:$I},2,0), or(and(not(isblank($B261)),$B261=$B260,$A261&lt;&gt;$A260),and(not(isblank($A261)),$A261=$A260,$B261&lt;&gt;$B260)),"ID LISTS UNALIGNED",and($A261&lt;&gt;"",countif('5) Release_Track'!$F:$F,$A261)=0),"NO ISRC MATCH in Release_Track",and($B261&lt;&gt;"",countif('5) Release_Track'!$G:$G,$B261)=0),"NO CATALOG ID MATCH in Release_Track",iserror(vlookup($A261&amp;$B261,'5) Release_Track'!$F:$F&amp;'5) Release_Track'!$G:$G,1,0)),"NO ISRC-CATALOG ID pair MATCH in Release_Track" )</f>
        <v/>
      </c>
      <c r="E261" s="207" t="b">
        <v>0</v>
      </c>
      <c r="F261" s="207" t="b">
        <v>0</v>
      </c>
      <c r="G261" s="207" t="b">
        <v>0</v>
      </c>
      <c r="H261" s="207" t="b">
        <v>0</v>
      </c>
      <c r="I261" s="207" t="b">
        <v>0</v>
      </c>
      <c r="J261" s="207" t="b">
        <v>0</v>
      </c>
      <c r="K261" s="207" t="b">
        <v>0</v>
      </c>
      <c r="L261" s="88" t="b">
        <v>1</v>
      </c>
      <c r="M261" s="20"/>
    </row>
    <row r="262">
      <c r="A262" s="100" t="s">
        <v>1227</v>
      </c>
      <c r="B262" s="84"/>
      <c r="C262" s="164" t="str">
        <f t="array" ref="C262">ifs(and(isblank($A262),isblank($B262)),"", not(iserror(vlookup($A262&amp;$B262,'5) Release_Track'!$F:$F&amp;'5) Release_Track'!$G:$G,1,0))),vlookup($A262&amp;$B262,{'5) Release_Track'!$F:$F&amp;'5) Release_Track'!$G:$G,'5) Release_Track'!$H:$H},2,0), or(and(not(isblank($B262)),$B262=$B261,$A262&lt;&gt;$A261),and(not(isblank($A262)),$A262=$A261,$B262&lt;&gt;$B261)),"ID LISTS UNALIGNED",and($A262&lt;&gt;"",countif('5) Release_Track'!$F:$F,$A262)=0),"NO ISRC MATCH in Release_Track",and($B262&lt;&gt;"",countif('5) Release_Track'!$G:$G,$B262)=0),"NO CATALOG ID MATCH in Release_Track",iserror(vlookup($A262&amp;$B262,'5) Release_Track'!$F:$F&amp;'5) Release_Track'!$G:$G,1,0)),"NO ISRC-CATALOG ID pair MATCH in Release_Track" )</f>
        <v>Entre Sombras</v>
      </c>
      <c r="D262" s="134" t="str">
        <f t="array" ref="D262">ifs(and(isblank($A262),isblank($B262)),"", not(iserror(vlookup($A262&amp;$B262,'5) Release_Track'!$F:$F&amp;'5) Release_Track'!$G:$G,1,0))),vlookup($A262&amp;$B262,{'5) Release_Track'!$F:$F&amp;'5) Release_Track'!$G:$G,'5) Release_Track'!$I:$I},2,0), or(and(not(isblank($B262)),$B262=$B261,$A262&lt;&gt;$A261),and(not(isblank($A262)),$A262=$A261,$B262&lt;&gt;$B261)),"ID LISTS UNALIGNED",and($A262&lt;&gt;"",countif('5) Release_Track'!$F:$F,$A262)=0),"NO ISRC MATCH in Release_Track",and($B262&lt;&gt;"",countif('5) Release_Track'!$G:$G,$B262)=0),"NO CATALOG ID MATCH in Release_Track",iserror(vlookup($A262&amp;$B262,'5) Release_Track'!$F:$F&amp;'5) Release_Track'!$G:$G,1,0)),"NO ISRC-CATALOG ID pair MATCH in Release_Track" )</f>
        <v/>
      </c>
      <c r="E262" s="207" t="b">
        <v>0</v>
      </c>
      <c r="F262" s="207" t="b">
        <v>0</v>
      </c>
      <c r="G262" s="207" t="b">
        <v>0</v>
      </c>
      <c r="H262" s="207" t="b">
        <v>0</v>
      </c>
      <c r="I262" s="207" t="b">
        <v>0</v>
      </c>
      <c r="J262" s="207" t="b">
        <v>0</v>
      </c>
      <c r="K262" s="207" t="b">
        <v>0</v>
      </c>
      <c r="L262" s="88" t="b">
        <v>1</v>
      </c>
      <c r="M262" s="20"/>
    </row>
    <row r="263">
      <c r="A263" s="100" t="s">
        <v>1229</v>
      </c>
      <c r="B263" s="84"/>
      <c r="C263" s="164" t="str">
        <f t="array" ref="C263">ifs(and(isblank($A263),isblank($B263)),"", not(iserror(vlookup($A263&amp;$B263,'5) Release_Track'!$F:$F&amp;'5) Release_Track'!$G:$G,1,0))),vlookup($A263&amp;$B263,{'5) Release_Track'!$F:$F&amp;'5) Release_Track'!$G:$G,'5) Release_Track'!$H:$H},2,0), or(and(not(isblank($B263)),$B263=$B262,$A263&lt;&gt;$A262),and(not(isblank($A263)),$A263=$A262,$B263&lt;&gt;$B262)),"ID LISTS UNALIGNED",and($A263&lt;&gt;"",countif('5) Release_Track'!$F:$F,$A263)=0),"NO ISRC MATCH in Release_Track",and($B263&lt;&gt;"",countif('5) Release_Track'!$G:$G,$B263)=0),"NO CATALOG ID MATCH in Release_Track",iserror(vlookup($A263&amp;$B263,'5) Release_Track'!$F:$F&amp;'5) Release_Track'!$G:$G,1,0)),"NO ISRC-CATALOG ID pair MATCH in Release_Track" )</f>
        <v>Uchihas</v>
      </c>
      <c r="D263" s="134" t="str">
        <f t="array" ref="D263">ifs(and(isblank($A263),isblank($B263)),"", not(iserror(vlookup($A263&amp;$B263,'5) Release_Track'!$F:$F&amp;'5) Release_Track'!$G:$G,1,0))),vlookup($A263&amp;$B263,{'5) Release_Track'!$F:$F&amp;'5) Release_Track'!$G:$G,'5) Release_Track'!$I:$I},2,0), or(and(not(isblank($B263)),$B263=$B262,$A263&lt;&gt;$A262),and(not(isblank($A263)),$A263=$A262,$B263&lt;&gt;$B262)),"ID LISTS UNALIGNED",and($A263&lt;&gt;"",countif('5) Release_Track'!$F:$F,$A263)=0),"NO ISRC MATCH in Release_Track",and($B263&lt;&gt;"",countif('5) Release_Track'!$G:$G,$B263)=0),"NO CATALOG ID MATCH in Release_Track",iserror(vlookup($A263&amp;$B263,'5) Release_Track'!$F:$F&amp;'5) Release_Track'!$G:$G,1,0)),"NO ISRC-CATALOG ID pair MATCH in Release_Track" )</f>
        <v/>
      </c>
      <c r="E263" s="207" t="b">
        <v>0</v>
      </c>
      <c r="F263" s="207" t="b">
        <v>0</v>
      </c>
      <c r="G263" s="207" t="b">
        <v>0</v>
      </c>
      <c r="H263" s="207" t="b">
        <v>0</v>
      </c>
      <c r="I263" s="207" t="b">
        <v>0</v>
      </c>
      <c r="J263" s="207" t="b">
        <v>0</v>
      </c>
      <c r="K263" s="207" t="b">
        <v>0</v>
      </c>
      <c r="L263" s="88" t="b">
        <v>1</v>
      </c>
      <c r="M263" s="20"/>
    </row>
    <row r="264">
      <c r="A264" s="34" t="s">
        <v>1231</v>
      </c>
      <c r="B264" s="84"/>
      <c r="C264" s="164" t="str">
        <f t="array" ref="C264">ifs(and(isblank($A264),isblank($B264)),"", not(iserror(vlookup($A264&amp;$B264,'5) Release_Track'!$F:$F&amp;'5) Release_Track'!$G:$G,1,0))),vlookup($A264&amp;$B264,{'5) Release_Track'!$F:$F&amp;'5) Release_Track'!$G:$G,'5) Release_Track'!$H:$H},2,0), or(and(not(isblank($B264)),$B264=$B263,$A264&lt;&gt;$A263),and(not(isblank($A264)),$A264=$A263,$B264&lt;&gt;$B263)),"ID LISTS UNALIGNED",and($A264&lt;&gt;"",countif('5) Release_Track'!$F:$F,$A264)=0),"NO ISRC MATCH in Release_Track",and($B264&lt;&gt;"",countif('5) Release_Track'!$G:$G,$B264)=0),"NO CATALOG ID MATCH in Release_Track",iserror(vlookup($A264&amp;$B264,'5) Release_Track'!$F:$F&amp;'5) Release_Track'!$G:$G,1,0)),"NO ISRC-CATALOG ID pair MATCH in Release_Track" )</f>
        <v>Dragão de Paris</v>
      </c>
      <c r="D264" s="134" t="str">
        <f t="array" ref="D264">ifs(and(isblank($A264),isblank($B264)),"", not(iserror(vlookup($A264&amp;$B264,'5) Release_Track'!$F:$F&amp;'5) Release_Track'!$G:$G,1,0))),vlookup($A264&amp;$B264,{'5) Release_Track'!$F:$F&amp;'5) Release_Track'!$G:$G,'5) Release_Track'!$I:$I},2,0), or(and(not(isblank($B264)),$B264=$B263,$A264&lt;&gt;$A263),and(not(isblank($A264)),$A264=$A263,$B264&lt;&gt;$B263)),"ID LISTS UNALIGNED",and($A264&lt;&gt;"",countif('5) Release_Track'!$F:$F,$A264)=0),"NO ISRC MATCH in Release_Track",and($B264&lt;&gt;"",countif('5) Release_Track'!$G:$G,$B264)=0),"NO CATALOG ID MATCH in Release_Track",iserror(vlookup($A264&amp;$B264,'5) Release_Track'!$F:$F&amp;'5) Release_Track'!$G:$G,1,0)),"NO ISRC-CATALOG ID pair MATCH in Release_Track" )</f>
        <v/>
      </c>
      <c r="E264" s="207" t="b">
        <v>0</v>
      </c>
      <c r="F264" s="207" t="b">
        <v>0</v>
      </c>
      <c r="G264" s="207" t="b">
        <v>0</v>
      </c>
      <c r="H264" s="207" t="b">
        <v>0</v>
      </c>
      <c r="I264" s="207" t="b">
        <v>0</v>
      </c>
      <c r="J264" s="207" t="b">
        <v>0</v>
      </c>
      <c r="K264" s="207" t="b">
        <v>0</v>
      </c>
      <c r="L264" s="88" t="b">
        <v>1</v>
      </c>
      <c r="M264" s="20"/>
    </row>
    <row r="265">
      <c r="A265" s="34" t="s">
        <v>1233</v>
      </c>
      <c r="B265" s="84"/>
      <c r="C265" s="164" t="str">
        <f t="array" ref="C265">ifs(and(isblank($A265),isblank($B265)),"", not(iserror(vlookup($A265&amp;$B265,'5) Release_Track'!$F:$F&amp;'5) Release_Track'!$G:$G,1,0))),vlookup($A265&amp;$B265,{'5) Release_Track'!$F:$F&amp;'5) Release_Track'!$G:$G,'5) Release_Track'!$H:$H},2,0), or(and(not(isblank($B265)),$B265=$B264,$A265&lt;&gt;$A264),and(not(isblank($A265)),$A265=$A264,$B265&lt;&gt;$B264)),"ID LISTS UNALIGNED",and($A265&lt;&gt;"",countif('5) Release_Track'!$F:$F,$A265)=0),"NO ISRC MATCH in Release_Track",and($B265&lt;&gt;"",countif('5) Release_Track'!$G:$G,$B265)=0),"NO CATALOG ID MATCH in Release_Track",iserror(vlookup($A265&amp;$B265,'5) Release_Track'!$F:$F&amp;'5) Release_Track'!$G:$G,1,0)),"NO ISRC-CATALOG ID pair MATCH in Release_Track" )</f>
        <v>Circo do Yonkou</v>
      </c>
      <c r="D265" s="134" t="str">
        <f t="array" ref="D265">ifs(and(isblank($A265),isblank($B265)),"", not(iserror(vlookup($A265&amp;$B265,'5) Release_Track'!$F:$F&amp;'5) Release_Track'!$G:$G,1,0))),vlookup($A265&amp;$B265,{'5) Release_Track'!$F:$F&amp;'5) Release_Track'!$G:$G,'5) Release_Track'!$I:$I},2,0), or(and(not(isblank($B265)),$B265=$B264,$A265&lt;&gt;$A264),and(not(isblank($A265)),$A265=$A264,$B265&lt;&gt;$B264)),"ID LISTS UNALIGNED",and($A265&lt;&gt;"",countif('5) Release_Track'!$F:$F,$A265)=0),"NO ISRC MATCH in Release_Track",and($B265&lt;&gt;"",countif('5) Release_Track'!$G:$G,$B265)=0),"NO CATALOG ID MATCH in Release_Track",iserror(vlookup($A265&amp;$B265,'5) Release_Track'!$F:$F&amp;'5) Release_Track'!$G:$G,1,0)),"NO ISRC-CATALOG ID pair MATCH in Release_Track" )</f>
        <v/>
      </c>
      <c r="E265" s="207" t="b">
        <v>0</v>
      </c>
      <c r="F265" s="207" t="b">
        <v>0</v>
      </c>
      <c r="G265" s="207" t="b">
        <v>0</v>
      </c>
      <c r="H265" s="207" t="b">
        <v>0</v>
      </c>
      <c r="I265" s="207" t="b">
        <v>0</v>
      </c>
      <c r="J265" s="207" t="b">
        <v>0</v>
      </c>
      <c r="K265" s="207" t="b">
        <v>0</v>
      </c>
      <c r="L265" s="88" t="b">
        <v>1</v>
      </c>
      <c r="M265" s="20"/>
    </row>
    <row r="266">
      <c r="A266" s="34" t="s">
        <v>1235</v>
      </c>
      <c r="B266" s="84"/>
      <c r="C266" s="164" t="str">
        <f t="array" ref="C266">ifs(and(isblank($A266),isblank($B266)),"", not(iserror(vlookup($A266&amp;$B266,'5) Release_Track'!$F:$F&amp;'5) Release_Track'!$G:$G,1,0))),vlookup($A266&amp;$B266,{'5) Release_Track'!$F:$F&amp;'5) Release_Track'!$G:$G,'5) Release_Track'!$H:$H},2,0), or(and(not(isblank($B266)),$B266=$B265,$A266&lt;&gt;$A265),and(not(isblank($A266)),$A266=$A265,$B266&lt;&gt;$B265)),"ID LISTS UNALIGNED",and($A266&lt;&gt;"",countif('5) Release_Track'!$F:$F,$A266)=0),"NO ISRC MATCH in Release_Track",and($B266&lt;&gt;"",countif('5) Release_Track'!$G:$G,$B266)=0),"NO CATALOG ID MATCH in Release_Track",iserror(vlookup($A266&amp;$B266,'5) Release_Track'!$F:$F&amp;'5) Release_Track'!$G:$G,1,0)),"NO ISRC-CATALOG ID pair MATCH in Release_Track" )</f>
        <v>Rei Celestial</v>
      </c>
      <c r="D266" s="134" t="str">
        <f t="array" ref="D266">ifs(and(isblank($A266),isblank($B266)),"", not(iserror(vlookup($A266&amp;$B266,'5) Release_Track'!$F:$F&amp;'5) Release_Track'!$G:$G,1,0))),vlookup($A266&amp;$B266,{'5) Release_Track'!$F:$F&amp;'5) Release_Track'!$G:$G,'5) Release_Track'!$I:$I},2,0), or(and(not(isblank($B266)),$B266=$B265,$A266&lt;&gt;$A265),and(not(isblank($A266)),$A266=$A265,$B266&lt;&gt;$B265)),"ID LISTS UNALIGNED",and($A266&lt;&gt;"",countif('5) Release_Track'!$F:$F,$A266)=0),"NO ISRC MATCH in Release_Track",and($B266&lt;&gt;"",countif('5) Release_Track'!$G:$G,$B266)=0),"NO CATALOG ID MATCH in Release_Track",iserror(vlookup($A266&amp;$B266,'5) Release_Track'!$F:$F&amp;'5) Release_Track'!$G:$G,1,0)),"NO ISRC-CATALOG ID pair MATCH in Release_Track" )</f>
        <v/>
      </c>
      <c r="E266" s="207" t="b">
        <v>0</v>
      </c>
      <c r="F266" s="207" t="b">
        <v>0</v>
      </c>
      <c r="G266" s="207" t="b">
        <v>0</v>
      </c>
      <c r="H266" s="207" t="b">
        <v>0</v>
      </c>
      <c r="I266" s="207" t="b">
        <v>0</v>
      </c>
      <c r="J266" s="207" t="b">
        <v>0</v>
      </c>
      <c r="K266" s="207" t="b">
        <v>0</v>
      </c>
      <c r="L266" s="88" t="b">
        <v>1</v>
      </c>
      <c r="M266" s="20"/>
    </row>
    <row r="267">
      <c r="A267" s="34" t="s">
        <v>1237</v>
      </c>
      <c r="B267" s="84"/>
      <c r="C267" s="164" t="str">
        <f t="array" ref="C267">ifs(and(isblank($A267),isblank($B267)),"", not(iserror(vlookup($A267&amp;$B267,'5) Release_Track'!$F:$F&amp;'5) Release_Track'!$G:$G,1,0))),vlookup($A267&amp;$B267,{'5) Release_Track'!$F:$F&amp;'5) Release_Track'!$G:$G,'5) Release_Track'!$H:$H},2,0), or(and(not(isblank($B267)),$B267=$B266,$A267&lt;&gt;$A266),and(not(isblank($A267)),$A267=$A266,$B267&lt;&gt;$B266)),"ID LISTS UNALIGNED",and($A267&lt;&gt;"",countif('5) Release_Track'!$F:$F,$A267)=0),"NO ISRC MATCH in Release_Track",and($B267&lt;&gt;"",countif('5) Release_Track'!$G:$G,$B267)=0),"NO CATALOG ID MATCH in Release_Track",iserror(vlookup($A267&amp;$B267,'5) Release_Track'!$F:$F&amp;'5) Release_Track'!$G:$G,1,0)),"NO ISRC-CATALOG ID pair MATCH in Release_Track" )</f>
        <v>Guerra de Yonkou</v>
      </c>
      <c r="D267" s="134" t="str">
        <f t="array" ref="D267">ifs(and(isblank($A267),isblank($B267)),"", not(iserror(vlookup($A267&amp;$B267,'5) Release_Track'!$F:$F&amp;'5) Release_Track'!$G:$G,1,0))),vlookup($A267&amp;$B267,{'5) Release_Track'!$F:$F&amp;'5) Release_Track'!$G:$G,'5) Release_Track'!$I:$I},2,0), or(and(not(isblank($B267)),$B267=$B266,$A267&lt;&gt;$A266),and(not(isblank($A267)),$A267=$A266,$B267&lt;&gt;$B266)),"ID LISTS UNALIGNED",and($A267&lt;&gt;"",countif('5) Release_Track'!$F:$F,$A267)=0),"NO ISRC MATCH in Release_Track",and($B267&lt;&gt;"",countif('5) Release_Track'!$G:$G,$B267)=0),"NO CATALOG ID MATCH in Release_Track",iserror(vlookup($A267&amp;$B267,'5) Release_Track'!$F:$F&amp;'5) Release_Track'!$G:$G,1,0)),"NO ISRC-CATALOG ID pair MATCH in Release_Track" )</f>
        <v/>
      </c>
      <c r="E267" s="207" t="b">
        <v>0</v>
      </c>
      <c r="F267" s="207" t="b">
        <v>0</v>
      </c>
      <c r="G267" s="207" t="b">
        <v>0</v>
      </c>
      <c r="H267" s="207" t="b">
        <v>0</v>
      </c>
      <c r="I267" s="207" t="b">
        <v>0</v>
      </c>
      <c r="J267" s="207" t="b">
        <v>0</v>
      </c>
      <c r="K267" s="207" t="b">
        <v>0</v>
      </c>
      <c r="L267" s="88" t="b">
        <v>1</v>
      </c>
      <c r="M267" s="20"/>
    </row>
    <row r="268">
      <c r="A268" s="34" t="s">
        <v>1239</v>
      </c>
      <c r="B268" s="84"/>
      <c r="C268" s="164" t="str">
        <f t="array" ref="C268">ifs(and(isblank($A268),isblank($B268)),"", not(iserror(vlookup($A268&amp;$B268,'5) Release_Track'!$F:$F&amp;'5) Release_Track'!$G:$G,1,0))),vlookup($A268&amp;$B268,{'5) Release_Track'!$F:$F&amp;'5) Release_Track'!$G:$G,'5) Release_Track'!$H:$H},2,0), or(and(not(isblank($B268)),$B268=$B267,$A268&lt;&gt;$A267),and(not(isblank($A268)),$A268=$A267,$B268&lt;&gt;$B267)),"ID LISTS UNALIGNED",and($A268&lt;&gt;"",countif('5) Release_Track'!$F:$F,$A268)=0),"NO ISRC MATCH in Release_Track",and($B268&lt;&gt;"",countif('5) Release_Track'!$G:$G,$B268)=0),"NO CATALOG ID MATCH in Release_Track",iserror(vlookup($A268&amp;$B268,'5) Release_Track'!$F:$F&amp;'5) Release_Track'!$G:$G,1,0)),"NO ISRC-CATALOG ID pair MATCH in Release_Track" )</f>
        <v>Bloodtrix</v>
      </c>
      <c r="D268" s="134" t="str">
        <f t="array" ref="D268">ifs(and(isblank($A268),isblank($B268)),"", not(iserror(vlookup($A268&amp;$B268,'5) Release_Track'!$F:$F&amp;'5) Release_Track'!$G:$G,1,0))),vlookup($A268&amp;$B268,{'5) Release_Track'!$F:$F&amp;'5) Release_Track'!$G:$G,'5) Release_Track'!$I:$I},2,0), or(and(not(isblank($B268)),$B268=$B267,$A268&lt;&gt;$A267),and(not(isblank($A268)),$A268=$A267,$B268&lt;&gt;$B267)),"ID LISTS UNALIGNED",and($A268&lt;&gt;"",countif('5) Release_Track'!$F:$F,$A268)=0),"NO ISRC MATCH in Release_Track",and($B268&lt;&gt;"",countif('5) Release_Track'!$G:$G,$B268)=0),"NO CATALOG ID MATCH in Release_Track",iserror(vlookup($A268&amp;$B268,'5) Release_Track'!$F:$F&amp;'5) Release_Track'!$G:$G,1,0)),"NO ISRC-CATALOG ID pair MATCH in Release_Track" )</f>
        <v/>
      </c>
      <c r="E268" s="207" t="b">
        <v>0</v>
      </c>
      <c r="F268" s="207" t="b">
        <v>0</v>
      </c>
      <c r="G268" s="207" t="b">
        <v>0</v>
      </c>
      <c r="H268" s="207" t="b">
        <v>0</v>
      </c>
      <c r="I268" s="207" t="b">
        <v>0</v>
      </c>
      <c r="J268" s="207" t="b">
        <v>0</v>
      </c>
      <c r="K268" s="207" t="b">
        <v>0</v>
      </c>
      <c r="L268" s="88" t="b">
        <v>1</v>
      </c>
      <c r="M268" s="20"/>
    </row>
    <row r="269">
      <c r="A269" s="34" t="s">
        <v>1241</v>
      </c>
      <c r="B269" s="84"/>
      <c r="C269" s="164" t="str">
        <f t="array" ref="C269">ifs(and(isblank($A269),isblank($B269)),"", not(iserror(vlookup($A269&amp;$B269,'5) Release_Track'!$F:$F&amp;'5) Release_Track'!$G:$G,1,0))),vlookup($A269&amp;$B269,{'5) Release_Track'!$F:$F&amp;'5) Release_Track'!$G:$G,'5) Release_Track'!$H:$H},2,0), or(and(not(isblank($B269)),$B269=$B268,$A269&lt;&gt;$A268),and(not(isblank($A269)),$A269=$A268,$B269&lt;&gt;$B268)),"ID LISTS UNALIGNED",and($A269&lt;&gt;"",countif('5) Release_Track'!$F:$F,$A269)=0),"NO ISRC MATCH in Release_Track",and($B269&lt;&gt;"",countif('5) Release_Track'!$G:$G,$B269)=0),"NO CATALOG ID MATCH in Release_Track",iserror(vlookup($A269&amp;$B269,'5) Release_Track'!$F:$F&amp;'5) Release_Track'!$G:$G,1,0)),"NO ISRC-CATALOG ID pair MATCH in Release_Track" )</f>
        <v>Coração De Paris</v>
      </c>
      <c r="D269" s="134" t="str">
        <f t="array" ref="D269">ifs(and(isblank($A269),isblank($B269)),"", not(iserror(vlookup($A269&amp;$B269,'5) Release_Track'!$F:$F&amp;'5) Release_Track'!$G:$G,1,0))),vlookup($A269&amp;$B269,{'5) Release_Track'!$F:$F&amp;'5) Release_Track'!$G:$G,'5) Release_Track'!$I:$I},2,0), or(and(not(isblank($B269)),$B269=$B268,$A269&lt;&gt;$A268),and(not(isblank($A269)),$A269=$A268,$B269&lt;&gt;$B268)),"ID LISTS UNALIGNED",and($A269&lt;&gt;"",countif('5) Release_Track'!$F:$F,$A269)=0),"NO ISRC MATCH in Release_Track",and($B269&lt;&gt;"",countif('5) Release_Track'!$G:$G,$B269)=0),"NO CATALOG ID MATCH in Release_Track",iserror(vlookup($A269&amp;$B269,'5) Release_Track'!$F:$F&amp;'5) Release_Track'!$G:$G,1,0)),"NO ISRC-CATALOG ID pair MATCH in Release_Track" )</f>
        <v/>
      </c>
      <c r="E269" s="207" t="b">
        <v>0</v>
      </c>
      <c r="F269" s="207" t="b">
        <v>0</v>
      </c>
      <c r="G269" s="207" t="b">
        <v>0</v>
      </c>
      <c r="H269" s="207" t="b">
        <v>0</v>
      </c>
      <c r="I269" s="207" t="b">
        <v>0</v>
      </c>
      <c r="J269" s="207" t="b">
        <v>0</v>
      </c>
      <c r="K269" s="207" t="b">
        <v>0</v>
      </c>
      <c r="L269" s="88" t="b">
        <v>1</v>
      </c>
      <c r="M269" s="20"/>
    </row>
    <row r="270">
      <c r="A270" s="8" t="s">
        <v>1020</v>
      </c>
      <c r="B270" s="116"/>
      <c r="C270" s="143" t="str">
        <f t="array" ref="C270">ifs(and(isblank($A270),isblank($B270)),"", not(iserror(vlookup($A270&amp;$B270,'5) Release_Track'!$F:$F&amp;'5) Release_Track'!$G:$G,1,0))),vlookup($A270&amp;$B270,{'5) Release_Track'!$F:$F&amp;'5) Release_Track'!$G:$G,'5) Release_Track'!$H:$H},2,0), or(and(not(isblank($B270)),$B270=$B269,$A270&lt;&gt;$A269),and(not(isblank($A270)),$A270=$A269,$B270&lt;&gt;$B269)),"ID LISTS UNALIGNED",and($A270&lt;&gt;"",countif('5) Release_Track'!$F:$F,$A270)=0),"NO ISRC MATCH in Release_Track",and($B270&lt;&gt;"",countif('5) Release_Track'!$G:$G,$B270)=0),"NO CATALOG ID MATCH in Release_Track",iserror(vlookup($A270&amp;$B270,'5) Release_Track'!$F:$F&amp;'5) Release_Track'!$G:$G,1,0)),"NO ISRC-CATALOG ID pair MATCH in Release_Track" )</f>
        <v>Rei de Tokyo</v>
      </c>
      <c r="D270" s="143" t="str">
        <f t="array" ref="D270">ifs(and(isblank($A270),isblank($B270)),"", not(iserror(vlookup($A270&amp;$B270,'5) Release_Track'!$F:$F&amp;'5) Release_Track'!$G:$G,1,0))),vlookup($A270&amp;$B270,{'5) Release_Track'!$F:$F&amp;'5) Release_Track'!$G:$G,'5) Release_Track'!$I:$I},2,0), or(and(not(isblank($B270)),$B270=$B269,$A270&lt;&gt;$A269),and(not(isblank($A270)),$A270=$A269,$B270&lt;&gt;$B269)),"ID LISTS UNALIGNED",and($A270&lt;&gt;"",countif('5) Release_Track'!$F:$F,$A270)=0),"NO ISRC MATCH in Release_Track",and($B270&lt;&gt;"",countif('5) Release_Track'!$G:$G,$B270)=0),"NO CATALOG ID MATCH in Release_Track",iserror(vlookup($A270&amp;$B270,'5) Release_Track'!$F:$F&amp;'5) Release_Track'!$G:$G,1,0)),"NO ISRC-CATALOG ID pair MATCH in Release_Track" )</f>
        <v/>
      </c>
      <c r="E270" s="159" t="b">
        <v>0</v>
      </c>
      <c r="F270" s="159" t="b">
        <v>0</v>
      </c>
      <c r="G270" s="159" t="b">
        <v>0</v>
      </c>
      <c r="H270" s="159" t="b">
        <v>0</v>
      </c>
      <c r="I270" s="159" t="b">
        <v>0</v>
      </c>
      <c r="J270" s="159" t="b">
        <v>0</v>
      </c>
      <c r="K270" s="159" t="b">
        <v>0</v>
      </c>
      <c r="L270" s="8" t="b">
        <v>1</v>
      </c>
      <c r="M270" s="20"/>
    </row>
    <row r="271">
      <c r="A271" s="8" t="s">
        <v>1022</v>
      </c>
      <c r="B271" s="116"/>
      <c r="C271" s="143" t="str">
        <f t="array" ref="C271">ifs(and(isblank($A271),isblank($B271)),"", not(iserror(vlookup($A271&amp;$B271,'5) Release_Track'!$F:$F&amp;'5) Release_Track'!$G:$G,1,0))),vlookup($A271&amp;$B271,{'5) Release_Track'!$F:$F&amp;'5) Release_Track'!$G:$G,'5) Release_Track'!$H:$H},2,0), or(and(not(isblank($B271)),$B271=$B270,$A271&lt;&gt;$A270),and(not(isblank($A271)),$A271=$A270,$B271&lt;&gt;$B270)),"ID LISTS UNALIGNED",and($A271&lt;&gt;"",countif('5) Release_Track'!$F:$F,$A271)=0),"NO ISRC MATCH in Release_Track",and($B271&lt;&gt;"",countif('5) Release_Track'!$G:$G,$B271)=0),"NO CATALOG ID MATCH in Release_Track",iserror(vlookup($A271&amp;$B271,'5) Release_Track'!$F:$F&amp;'5) Release_Track'!$G:$G,1,0)),"NO ISRC-CATALOG ID pair MATCH in Release_Track" )</f>
        <v>Pilar da Água</v>
      </c>
      <c r="D271" s="143" t="str">
        <f t="array" ref="D271">ifs(and(isblank($A271),isblank($B271)),"", not(iserror(vlookup($A271&amp;$B271,'5) Release_Track'!$F:$F&amp;'5) Release_Track'!$G:$G,1,0))),vlookup($A271&amp;$B271,{'5) Release_Track'!$F:$F&amp;'5) Release_Track'!$G:$G,'5) Release_Track'!$I:$I},2,0), or(and(not(isblank($B271)),$B271=$B270,$A271&lt;&gt;$A270),and(not(isblank($A271)),$A271=$A270,$B271&lt;&gt;$B270)),"ID LISTS UNALIGNED",and($A271&lt;&gt;"",countif('5) Release_Track'!$F:$F,$A271)=0),"NO ISRC MATCH in Release_Track",and($B271&lt;&gt;"",countif('5) Release_Track'!$G:$G,$B271)=0),"NO CATALOG ID MATCH in Release_Track",iserror(vlookup($A271&amp;$B271,'5) Release_Track'!$F:$F&amp;'5) Release_Track'!$G:$G,1,0)),"NO ISRC-CATALOG ID pair MATCH in Release_Track" )</f>
        <v/>
      </c>
      <c r="E271" s="159" t="b">
        <v>0</v>
      </c>
      <c r="F271" s="159" t="b">
        <v>0</v>
      </c>
      <c r="G271" s="159" t="b">
        <v>0</v>
      </c>
      <c r="H271" s="159" t="b">
        <v>0</v>
      </c>
      <c r="I271" s="159" t="b">
        <v>0</v>
      </c>
      <c r="J271" s="159" t="b">
        <v>0</v>
      </c>
      <c r="K271" s="159" t="b">
        <v>0</v>
      </c>
      <c r="L271" s="8" t="b">
        <v>1</v>
      </c>
      <c r="M271" s="20"/>
    </row>
    <row r="272">
      <c r="B272" s="116"/>
      <c r="C272" s="143" t="str">
        <f t="array" ref="C272">ifs(and(isblank($A272),isblank($B272)),"", not(iserror(vlookup($A272&amp;$B272,'5) Release_Track'!$F:$F&amp;'5) Release_Track'!$G:$G,1,0))),vlookup($A272&amp;$B272,{'5) Release_Track'!$F:$F&amp;'5) Release_Track'!$G:$G,'5) Release_Track'!$H:$H},2,0), or(and(not(isblank($B272)),$B272=$B271,$A272&lt;&gt;$A271),and(not(isblank($A272)),$A272=$A271,$B272&lt;&gt;$B271)),"ID LISTS UNALIGNED",and($A272&lt;&gt;"",countif('5) Release_Track'!$F:$F,$A272)=0),"NO ISRC MATCH in Release_Track",and($B272&lt;&gt;"",countif('5) Release_Track'!$G:$G,$B272)=0),"NO CATALOG ID MATCH in Release_Track",iserror(vlookup($A272&amp;$B272,'5) Release_Track'!$F:$F&amp;'5) Release_Track'!$G:$G,1,0)),"NO ISRC-CATALOG ID pair MATCH in Release_Track" )</f>
        <v/>
      </c>
      <c r="D272" s="143" t="str">
        <f t="array" ref="D272">ifs(and(isblank($A272),isblank($B272)),"", not(iserror(vlookup($A272&amp;$B272,'5) Release_Track'!$F:$F&amp;'5) Release_Track'!$G:$G,1,0))),vlookup($A272&amp;$B272,{'5) Release_Track'!$F:$F&amp;'5) Release_Track'!$G:$G,'5) Release_Track'!$I:$I},2,0), or(and(not(isblank($B272)),$B272=$B271,$A272&lt;&gt;$A271),and(not(isblank($A272)),$A272=$A271,$B272&lt;&gt;$B271)),"ID LISTS UNALIGNED",and($A272&lt;&gt;"",countif('5) Release_Track'!$F:$F,$A272)=0),"NO ISRC MATCH in Release_Track",and($B272&lt;&gt;"",countif('5) Release_Track'!$G:$G,$B272)=0),"NO CATALOG ID MATCH in Release_Track",iserror(vlookup($A272&amp;$B272,'5) Release_Track'!$F:$F&amp;'5) Release_Track'!$G:$G,1,0)),"NO ISRC-CATALOG ID pair MATCH in Release_Track" )</f>
        <v/>
      </c>
      <c r="E272" s="159" t="b">
        <v>0</v>
      </c>
      <c r="F272" s="159" t="b">
        <v>0</v>
      </c>
      <c r="G272" s="159" t="b">
        <v>0</v>
      </c>
      <c r="H272" s="159" t="b">
        <v>0</v>
      </c>
      <c r="I272" s="159" t="b">
        <v>0</v>
      </c>
      <c r="J272" s="159" t="b">
        <v>0</v>
      </c>
      <c r="K272" s="159" t="b">
        <v>0</v>
      </c>
      <c r="L272" s="8" t="b">
        <v>0</v>
      </c>
      <c r="M272" s="20"/>
    </row>
    <row r="273">
      <c r="M273" s="20"/>
    </row>
    <row r="274">
      <c r="M274" s="20"/>
    </row>
    <row r="275">
      <c r="M275" s="20"/>
    </row>
    <row r="276">
      <c r="M276" s="20"/>
    </row>
    <row r="277">
      <c r="M277" s="20"/>
    </row>
    <row r="278">
      <c r="M278" s="20"/>
    </row>
    <row r="279">
      <c r="M279" s="20"/>
    </row>
    <row r="280">
      <c r="M280" s="20"/>
    </row>
    <row r="281">
      <c r="M281" s="20"/>
    </row>
    <row r="282">
      <c r="M282" s="20"/>
    </row>
    <row r="283">
      <c r="M283" s="20"/>
    </row>
    <row r="284">
      <c r="M284" s="20"/>
    </row>
    <row r="285">
      <c r="M285" s="20"/>
    </row>
    <row r="286">
      <c r="M286" s="20"/>
    </row>
    <row r="287">
      <c r="M287" s="20"/>
    </row>
    <row r="288">
      <c r="M288" s="20"/>
    </row>
    <row r="289">
      <c r="M289" s="20"/>
    </row>
    <row r="290">
      <c r="M290" s="20"/>
    </row>
    <row r="291">
      <c r="M291" s="20"/>
    </row>
    <row r="292">
      <c r="M292" s="20"/>
    </row>
    <row r="293">
      <c r="M293" s="20"/>
    </row>
    <row r="294">
      <c r="M294" s="20"/>
    </row>
    <row r="295">
      <c r="M295" s="20"/>
    </row>
    <row r="296">
      <c r="M296" s="20"/>
    </row>
    <row r="297">
      <c r="M297" s="20"/>
    </row>
    <row r="298">
      <c r="M298" s="20"/>
    </row>
    <row r="299">
      <c r="M299" s="20"/>
    </row>
    <row r="300">
      <c r="M300" s="20"/>
    </row>
    <row r="301">
      <c r="M301" s="20"/>
    </row>
    <row r="302">
      <c r="M302" s="20"/>
    </row>
    <row r="303">
      <c r="M303" s="20"/>
    </row>
    <row r="304">
      <c r="M304" s="20"/>
    </row>
    <row r="305">
      <c r="M305" s="20"/>
    </row>
    <row r="306">
      <c r="M306" s="20"/>
    </row>
    <row r="307">
      <c r="M307" s="20"/>
    </row>
    <row r="308">
      <c r="M308" s="20"/>
    </row>
    <row r="309">
      <c r="M309" s="20"/>
    </row>
    <row r="310">
      <c r="M310" s="20"/>
    </row>
    <row r="311">
      <c r="M311" s="20"/>
    </row>
    <row r="312">
      <c r="M312" s="20"/>
    </row>
    <row r="313">
      <c r="M313" s="20"/>
    </row>
    <row r="314">
      <c r="M314" s="20"/>
    </row>
    <row r="315">
      <c r="M315" s="20"/>
    </row>
    <row r="316">
      <c r="M316" s="20"/>
    </row>
    <row r="317">
      <c r="M317" s="20"/>
    </row>
    <row r="318">
      <c r="M318" s="20"/>
    </row>
    <row r="319">
      <c r="M319" s="20"/>
    </row>
    <row r="320">
      <c r="M320" s="20"/>
    </row>
    <row r="321">
      <c r="M321" s="20"/>
    </row>
    <row r="322">
      <c r="M322" s="20"/>
    </row>
    <row r="323">
      <c r="M323" s="20"/>
    </row>
    <row r="324">
      <c r="M324" s="20"/>
    </row>
    <row r="325">
      <c r="M325" s="20"/>
    </row>
    <row r="326">
      <c r="M326" s="20"/>
    </row>
    <row r="327">
      <c r="M327" s="20"/>
    </row>
    <row r="328">
      <c r="M328" s="20"/>
    </row>
    <row r="329">
      <c r="M329" s="20"/>
    </row>
    <row r="330">
      <c r="M330" s="20"/>
    </row>
    <row r="331">
      <c r="M331" s="20"/>
    </row>
    <row r="332">
      <c r="M332" s="20"/>
    </row>
    <row r="333">
      <c r="M333" s="20"/>
    </row>
    <row r="334">
      <c r="M334" s="20"/>
    </row>
    <row r="335">
      <c r="M335" s="20"/>
    </row>
    <row r="336">
      <c r="M336" s="20"/>
    </row>
    <row r="337">
      <c r="M337" s="20"/>
    </row>
    <row r="338">
      <c r="M338" s="20"/>
    </row>
    <row r="339">
      <c r="M339" s="20"/>
    </row>
    <row r="340">
      <c r="M340" s="20"/>
    </row>
    <row r="341">
      <c r="M341" s="20"/>
    </row>
    <row r="342">
      <c r="M342" s="20"/>
    </row>
    <row r="343">
      <c r="M343" s="20"/>
    </row>
    <row r="344">
      <c r="M344" s="20"/>
    </row>
    <row r="345">
      <c r="M345" s="20"/>
    </row>
    <row r="346">
      <c r="M346" s="20"/>
    </row>
    <row r="347">
      <c r="M347" s="20"/>
    </row>
    <row r="348">
      <c r="M348" s="20"/>
    </row>
    <row r="349">
      <c r="M349" s="20"/>
    </row>
    <row r="350">
      <c r="M350" s="20"/>
    </row>
    <row r="351">
      <c r="M351" s="20"/>
    </row>
    <row r="352">
      <c r="M352" s="20"/>
    </row>
    <row r="353">
      <c r="M353" s="20"/>
    </row>
    <row r="354">
      <c r="M354" s="20"/>
    </row>
    <row r="355">
      <c r="M355" s="20"/>
    </row>
    <row r="356">
      <c r="M356" s="20"/>
    </row>
    <row r="357">
      <c r="M357" s="20"/>
    </row>
    <row r="358">
      <c r="M358" s="20"/>
    </row>
    <row r="359">
      <c r="M359" s="20"/>
    </row>
    <row r="360">
      <c r="M360" s="20"/>
    </row>
    <row r="361">
      <c r="M361" s="20"/>
    </row>
    <row r="362">
      <c r="M362" s="20"/>
    </row>
    <row r="363">
      <c r="M363" s="20"/>
    </row>
    <row r="364">
      <c r="M364" s="20"/>
    </row>
    <row r="365">
      <c r="M365" s="20"/>
    </row>
    <row r="366">
      <c r="M366" s="20"/>
    </row>
    <row r="367">
      <c r="M367" s="20"/>
    </row>
    <row r="368">
      <c r="M368" s="20"/>
    </row>
    <row r="369">
      <c r="M369" s="20"/>
    </row>
    <row r="370">
      <c r="M370" s="20"/>
    </row>
    <row r="371">
      <c r="M371" s="20"/>
    </row>
    <row r="372">
      <c r="M372" s="20"/>
    </row>
    <row r="373">
      <c r="M373" s="20"/>
    </row>
    <row r="374">
      <c r="M374" s="20"/>
    </row>
    <row r="375">
      <c r="M375" s="20"/>
    </row>
    <row r="376">
      <c r="M376" s="20"/>
    </row>
    <row r="377">
      <c r="M377" s="20"/>
    </row>
    <row r="378">
      <c r="M378" s="20"/>
    </row>
    <row r="379">
      <c r="M379" s="20"/>
    </row>
    <row r="380">
      <c r="M380" s="20"/>
    </row>
    <row r="381">
      <c r="M381" s="20"/>
    </row>
    <row r="382">
      <c r="M382" s="20"/>
    </row>
    <row r="383">
      <c r="M383" s="20"/>
    </row>
    <row r="384">
      <c r="M384" s="20"/>
    </row>
    <row r="385">
      <c r="M385" s="20"/>
    </row>
    <row r="386">
      <c r="M386" s="20"/>
    </row>
    <row r="387">
      <c r="M387" s="20"/>
    </row>
    <row r="388">
      <c r="M388" s="20"/>
    </row>
    <row r="389">
      <c r="M389" s="20"/>
    </row>
    <row r="390">
      <c r="M390" s="20"/>
    </row>
    <row r="391">
      <c r="M391" s="20"/>
    </row>
    <row r="392">
      <c r="M392" s="20"/>
    </row>
    <row r="393">
      <c r="M393" s="20"/>
    </row>
    <row r="394">
      <c r="M394" s="20"/>
    </row>
    <row r="395">
      <c r="M395" s="20"/>
    </row>
    <row r="396">
      <c r="M396" s="20"/>
    </row>
    <row r="397">
      <c r="M397" s="20"/>
    </row>
    <row r="398">
      <c r="M398" s="20"/>
    </row>
    <row r="399">
      <c r="M399" s="20"/>
    </row>
    <row r="400">
      <c r="M400" s="20"/>
    </row>
    <row r="401">
      <c r="M401" s="20"/>
    </row>
    <row r="402">
      <c r="M402" s="20"/>
    </row>
    <row r="403">
      <c r="M403" s="20"/>
    </row>
    <row r="404">
      <c r="M404" s="20"/>
    </row>
    <row r="405">
      <c r="M405" s="20"/>
    </row>
    <row r="406">
      <c r="M406" s="20"/>
    </row>
    <row r="407">
      <c r="M407" s="20"/>
    </row>
    <row r="408">
      <c r="M408" s="20"/>
    </row>
    <row r="409">
      <c r="M409" s="20"/>
    </row>
    <row r="410">
      <c r="M410" s="20"/>
    </row>
    <row r="411">
      <c r="M411" s="20"/>
    </row>
    <row r="412">
      <c r="M412" s="20"/>
    </row>
    <row r="413">
      <c r="M413" s="20"/>
    </row>
    <row r="414">
      <c r="M414" s="20"/>
    </row>
    <row r="415">
      <c r="M415" s="20"/>
    </row>
    <row r="416">
      <c r="M416" s="20"/>
    </row>
    <row r="417">
      <c r="M417" s="20"/>
    </row>
    <row r="418">
      <c r="M418" s="20"/>
    </row>
    <row r="419">
      <c r="M419" s="20"/>
    </row>
    <row r="420">
      <c r="M420" s="20"/>
    </row>
    <row r="421">
      <c r="M421" s="20"/>
    </row>
    <row r="422">
      <c r="M422" s="20"/>
    </row>
    <row r="423">
      <c r="M423" s="20"/>
    </row>
    <row r="424">
      <c r="M424" s="20"/>
    </row>
    <row r="425">
      <c r="M425" s="20"/>
    </row>
    <row r="426">
      <c r="M426" s="20"/>
    </row>
    <row r="427">
      <c r="M427" s="20"/>
    </row>
    <row r="428">
      <c r="M428" s="20"/>
    </row>
    <row r="429">
      <c r="M429" s="20"/>
    </row>
    <row r="430">
      <c r="M430" s="20"/>
    </row>
    <row r="431">
      <c r="M431" s="20"/>
    </row>
    <row r="432">
      <c r="M432" s="20"/>
    </row>
    <row r="433">
      <c r="M433" s="20"/>
    </row>
    <row r="434">
      <c r="M434" s="20"/>
    </row>
    <row r="435">
      <c r="M435" s="20"/>
    </row>
    <row r="436">
      <c r="M436" s="20"/>
    </row>
    <row r="437">
      <c r="M437" s="20"/>
    </row>
    <row r="438">
      <c r="M438" s="20"/>
    </row>
    <row r="439">
      <c r="M439" s="20"/>
    </row>
    <row r="440">
      <c r="M440" s="20"/>
    </row>
    <row r="441">
      <c r="M441" s="20"/>
    </row>
    <row r="442">
      <c r="M442" s="20"/>
    </row>
    <row r="443">
      <c r="M443" s="20"/>
    </row>
    <row r="444">
      <c r="M444" s="20"/>
    </row>
    <row r="445">
      <c r="M445" s="20"/>
    </row>
    <row r="446">
      <c r="M446" s="20"/>
    </row>
    <row r="447">
      <c r="M447" s="20"/>
    </row>
    <row r="448">
      <c r="M448" s="20"/>
    </row>
    <row r="449">
      <c r="M449" s="20"/>
    </row>
    <row r="450">
      <c r="M450" s="20"/>
    </row>
    <row r="451">
      <c r="M451" s="20"/>
    </row>
    <row r="452">
      <c r="M452" s="20"/>
    </row>
    <row r="453">
      <c r="M453" s="20"/>
    </row>
    <row r="454">
      <c r="M454" s="20"/>
    </row>
    <row r="455">
      <c r="M455" s="20"/>
    </row>
    <row r="456">
      <c r="M456" s="20"/>
    </row>
    <row r="457">
      <c r="M457" s="20"/>
    </row>
    <row r="458">
      <c r="M458" s="20"/>
    </row>
    <row r="459">
      <c r="M459" s="20"/>
    </row>
    <row r="460">
      <c r="M460" s="20"/>
    </row>
    <row r="461">
      <c r="M461" s="20"/>
    </row>
    <row r="462">
      <c r="M462" s="20"/>
    </row>
    <row r="463">
      <c r="M463" s="20"/>
    </row>
    <row r="464">
      <c r="M464" s="20"/>
    </row>
    <row r="465">
      <c r="M465" s="20"/>
    </row>
    <row r="466">
      <c r="M466" s="20"/>
    </row>
    <row r="467">
      <c r="M467" s="20"/>
    </row>
    <row r="468">
      <c r="M468" s="20"/>
    </row>
    <row r="469">
      <c r="M469" s="20"/>
    </row>
    <row r="470">
      <c r="M470" s="20"/>
    </row>
    <row r="471">
      <c r="M471" s="20"/>
    </row>
    <row r="472">
      <c r="M472" s="20"/>
    </row>
    <row r="473">
      <c r="M473" s="20"/>
    </row>
    <row r="474">
      <c r="M474" s="20"/>
    </row>
    <row r="475">
      <c r="M475" s="20"/>
    </row>
    <row r="476">
      <c r="M476" s="20"/>
    </row>
    <row r="477">
      <c r="M477" s="20"/>
    </row>
    <row r="478">
      <c r="M478" s="20"/>
    </row>
    <row r="479">
      <c r="M479" s="20"/>
    </row>
    <row r="480">
      <c r="M480" s="20"/>
    </row>
    <row r="481">
      <c r="M481" s="20"/>
    </row>
    <row r="482">
      <c r="M482" s="20"/>
    </row>
    <row r="483">
      <c r="M483" s="20"/>
    </row>
    <row r="484">
      <c r="M484" s="20"/>
    </row>
    <row r="485">
      <c r="M485" s="20"/>
    </row>
    <row r="486">
      <c r="M486" s="20"/>
    </row>
    <row r="487">
      <c r="M487" s="20"/>
    </row>
    <row r="488">
      <c r="M488" s="20"/>
    </row>
    <row r="489">
      <c r="M489" s="20"/>
    </row>
    <row r="490">
      <c r="M490" s="20"/>
    </row>
    <row r="491">
      <c r="M491" s="20"/>
    </row>
    <row r="492">
      <c r="M492" s="20"/>
    </row>
    <row r="493">
      <c r="M493" s="20"/>
    </row>
    <row r="494">
      <c r="M494" s="20"/>
    </row>
    <row r="495">
      <c r="M495" s="20"/>
    </row>
    <row r="496">
      <c r="M496" s="20"/>
    </row>
    <row r="497">
      <c r="M497" s="20"/>
    </row>
    <row r="498">
      <c r="M498" s="20"/>
    </row>
    <row r="499">
      <c r="M499" s="20"/>
    </row>
    <row r="500">
      <c r="M500" s="20"/>
    </row>
    <row r="501">
      <c r="M501" s="20"/>
    </row>
    <row r="502">
      <c r="M502" s="20"/>
    </row>
    <row r="503">
      <c r="M503" s="20"/>
    </row>
    <row r="504">
      <c r="M504" s="20"/>
    </row>
    <row r="505">
      <c r="M505" s="20"/>
    </row>
    <row r="506">
      <c r="M506" s="20"/>
    </row>
    <row r="507">
      <c r="M507" s="20"/>
    </row>
    <row r="508">
      <c r="M508" s="20"/>
    </row>
    <row r="509">
      <c r="M509" s="20"/>
    </row>
    <row r="510">
      <c r="M510" s="20"/>
    </row>
    <row r="511">
      <c r="M511" s="20"/>
    </row>
    <row r="512">
      <c r="M512" s="20"/>
    </row>
    <row r="513">
      <c r="M513" s="20"/>
    </row>
    <row r="514">
      <c r="M514" s="20"/>
    </row>
    <row r="515">
      <c r="M515" s="20"/>
    </row>
    <row r="516">
      <c r="M516" s="20"/>
    </row>
    <row r="517">
      <c r="M517" s="20"/>
    </row>
    <row r="518">
      <c r="M518" s="20"/>
    </row>
    <row r="519">
      <c r="M519" s="20"/>
    </row>
    <row r="520">
      <c r="M520" s="20"/>
    </row>
    <row r="521">
      <c r="M521" s="20"/>
    </row>
    <row r="522">
      <c r="M522" s="20"/>
    </row>
    <row r="523">
      <c r="M523" s="20"/>
    </row>
    <row r="524">
      <c r="M524" s="20"/>
    </row>
    <row r="525">
      <c r="M525" s="20"/>
    </row>
    <row r="526">
      <c r="M526" s="20"/>
    </row>
    <row r="527">
      <c r="M527" s="20"/>
    </row>
    <row r="528">
      <c r="M528" s="20"/>
    </row>
    <row r="529">
      <c r="M529" s="20"/>
    </row>
    <row r="530">
      <c r="M530" s="20"/>
    </row>
    <row r="531">
      <c r="M531" s="20"/>
    </row>
    <row r="532">
      <c r="M532" s="20"/>
    </row>
    <row r="533">
      <c r="M533" s="20"/>
    </row>
    <row r="534">
      <c r="M534" s="20"/>
    </row>
    <row r="535">
      <c r="M535" s="20"/>
    </row>
    <row r="536">
      <c r="M536" s="20"/>
    </row>
    <row r="537">
      <c r="M537" s="20"/>
    </row>
    <row r="538">
      <c r="M538" s="20"/>
    </row>
    <row r="539">
      <c r="M539" s="20"/>
    </row>
    <row r="540">
      <c r="M540" s="20"/>
    </row>
    <row r="541">
      <c r="M541" s="20"/>
    </row>
    <row r="542">
      <c r="M542" s="20"/>
    </row>
    <row r="543">
      <c r="M543" s="20"/>
    </row>
    <row r="544">
      <c r="M544" s="20"/>
    </row>
    <row r="545">
      <c r="M545" s="20"/>
    </row>
    <row r="546">
      <c r="M546" s="20"/>
    </row>
    <row r="547">
      <c r="M547" s="20"/>
    </row>
    <row r="548">
      <c r="M548" s="20"/>
    </row>
    <row r="549">
      <c r="M549" s="20"/>
    </row>
    <row r="550">
      <c r="M550" s="20"/>
    </row>
    <row r="551">
      <c r="M551" s="20"/>
    </row>
    <row r="552">
      <c r="M552" s="20"/>
    </row>
    <row r="553">
      <c r="M553" s="20"/>
    </row>
    <row r="554">
      <c r="M554" s="20"/>
    </row>
    <row r="555">
      <c r="M555" s="20"/>
    </row>
    <row r="556">
      <c r="M556" s="20"/>
    </row>
    <row r="557">
      <c r="M557" s="20"/>
    </row>
    <row r="558">
      <c r="M558" s="20"/>
    </row>
    <row r="559">
      <c r="M559" s="20"/>
    </row>
    <row r="560">
      <c r="M560" s="20"/>
    </row>
    <row r="561">
      <c r="M561" s="20"/>
    </row>
    <row r="562">
      <c r="M562" s="20"/>
    </row>
    <row r="563">
      <c r="M563" s="20"/>
    </row>
    <row r="564">
      <c r="M564" s="20"/>
    </row>
    <row r="565">
      <c r="M565" s="20"/>
    </row>
    <row r="566">
      <c r="M566" s="20"/>
    </row>
    <row r="567">
      <c r="M567" s="20"/>
    </row>
    <row r="568">
      <c r="M568" s="20"/>
    </row>
    <row r="569">
      <c r="M569" s="20"/>
    </row>
    <row r="570">
      <c r="M570" s="20"/>
    </row>
    <row r="571">
      <c r="M571" s="20"/>
    </row>
    <row r="572">
      <c r="M572" s="20"/>
    </row>
    <row r="573">
      <c r="M573" s="20"/>
    </row>
    <row r="574">
      <c r="M574" s="20"/>
    </row>
    <row r="575">
      <c r="M575" s="20"/>
    </row>
    <row r="576">
      <c r="M576" s="20"/>
    </row>
    <row r="577">
      <c r="M577" s="20"/>
    </row>
    <row r="578">
      <c r="M578" s="20"/>
    </row>
    <row r="579">
      <c r="M579" s="20"/>
    </row>
    <row r="580">
      <c r="M580" s="20"/>
    </row>
    <row r="581">
      <c r="M581" s="20"/>
    </row>
    <row r="582">
      <c r="M582" s="20"/>
    </row>
    <row r="583">
      <c r="M583" s="20"/>
    </row>
    <row r="584">
      <c r="M584" s="20"/>
    </row>
    <row r="585">
      <c r="M585" s="20"/>
    </row>
    <row r="586">
      <c r="M586" s="20"/>
    </row>
    <row r="587">
      <c r="M587" s="20"/>
    </row>
    <row r="588">
      <c r="M588" s="20"/>
    </row>
    <row r="589">
      <c r="M589" s="20"/>
    </row>
    <row r="590">
      <c r="M590" s="20"/>
    </row>
    <row r="591">
      <c r="M591" s="20"/>
    </row>
    <row r="592">
      <c r="M592" s="20"/>
    </row>
    <row r="593">
      <c r="M593" s="20"/>
    </row>
    <row r="594">
      <c r="M594" s="20"/>
    </row>
    <row r="595">
      <c r="M595" s="20"/>
    </row>
    <row r="596">
      <c r="M596" s="20"/>
    </row>
    <row r="597">
      <c r="M597" s="20"/>
    </row>
    <row r="598">
      <c r="M598" s="20"/>
    </row>
    <row r="599">
      <c r="M599" s="20"/>
    </row>
    <row r="600">
      <c r="M600" s="20"/>
    </row>
    <row r="601">
      <c r="M601" s="20"/>
    </row>
    <row r="602">
      <c r="M602" s="20"/>
    </row>
    <row r="603">
      <c r="M603" s="20"/>
    </row>
    <row r="604">
      <c r="M604" s="20"/>
    </row>
    <row r="605">
      <c r="M605" s="20"/>
    </row>
    <row r="606">
      <c r="M606" s="20"/>
    </row>
    <row r="607">
      <c r="M607" s="20"/>
    </row>
    <row r="608">
      <c r="M608" s="20"/>
    </row>
    <row r="609">
      <c r="M609" s="20"/>
    </row>
    <row r="610">
      <c r="M610" s="20"/>
    </row>
    <row r="611">
      <c r="M611" s="20"/>
    </row>
    <row r="612">
      <c r="M612" s="20"/>
    </row>
    <row r="613">
      <c r="M613" s="20"/>
    </row>
    <row r="614">
      <c r="M614" s="20"/>
    </row>
    <row r="615">
      <c r="M615" s="20"/>
    </row>
    <row r="616">
      <c r="M616" s="20"/>
    </row>
    <row r="617">
      <c r="M617" s="20"/>
    </row>
    <row r="618">
      <c r="M618" s="20"/>
    </row>
    <row r="619">
      <c r="M619" s="20"/>
    </row>
    <row r="620">
      <c r="M620" s="20"/>
    </row>
    <row r="621">
      <c r="M621" s="20"/>
    </row>
    <row r="622">
      <c r="M622" s="20"/>
    </row>
    <row r="623">
      <c r="M623" s="20"/>
    </row>
    <row r="624">
      <c r="M624" s="20"/>
    </row>
    <row r="625">
      <c r="M625" s="20"/>
    </row>
    <row r="626">
      <c r="M626" s="20"/>
    </row>
    <row r="627">
      <c r="M627" s="20"/>
    </row>
    <row r="628">
      <c r="M628" s="20"/>
    </row>
    <row r="629">
      <c r="M629" s="20"/>
    </row>
    <row r="630">
      <c r="M630" s="20"/>
    </row>
    <row r="631">
      <c r="M631" s="20"/>
    </row>
    <row r="632">
      <c r="M632" s="20"/>
    </row>
    <row r="633">
      <c r="M633" s="20"/>
    </row>
    <row r="634">
      <c r="M634" s="20"/>
    </row>
    <row r="635">
      <c r="M635" s="20"/>
    </row>
    <row r="636">
      <c r="M636" s="20"/>
    </row>
    <row r="637">
      <c r="M637" s="20"/>
    </row>
    <row r="638">
      <c r="M638" s="20"/>
    </row>
    <row r="639">
      <c r="M639" s="20"/>
    </row>
    <row r="640">
      <c r="M640" s="20"/>
    </row>
    <row r="641">
      <c r="M641" s="20"/>
    </row>
    <row r="642">
      <c r="M642" s="20"/>
    </row>
    <row r="643">
      <c r="M643" s="20"/>
    </row>
    <row r="644">
      <c r="M644" s="20"/>
    </row>
    <row r="645">
      <c r="M645" s="20"/>
    </row>
    <row r="646">
      <c r="M646" s="20"/>
    </row>
    <row r="647">
      <c r="M647" s="20"/>
    </row>
    <row r="648">
      <c r="M648" s="20"/>
    </row>
    <row r="649">
      <c r="M649" s="20"/>
    </row>
    <row r="650">
      <c r="M650" s="20"/>
    </row>
    <row r="651">
      <c r="M651" s="20"/>
    </row>
    <row r="652">
      <c r="M652" s="20"/>
    </row>
    <row r="653">
      <c r="M653" s="20"/>
    </row>
    <row r="654">
      <c r="M654" s="20"/>
    </row>
    <row r="655">
      <c r="M655" s="20"/>
    </row>
    <row r="656">
      <c r="M656" s="20"/>
    </row>
    <row r="657">
      <c r="M657" s="20"/>
    </row>
    <row r="658">
      <c r="M658" s="20"/>
    </row>
    <row r="659">
      <c r="M659" s="20"/>
    </row>
    <row r="660">
      <c r="M660" s="20"/>
    </row>
    <row r="661">
      <c r="M661" s="20"/>
    </row>
    <row r="662">
      <c r="M662" s="20"/>
    </row>
    <row r="663">
      <c r="M663" s="20"/>
    </row>
    <row r="664">
      <c r="M664" s="20"/>
    </row>
    <row r="665">
      <c r="M665" s="20"/>
    </row>
    <row r="666">
      <c r="M666" s="20"/>
    </row>
    <row r="667">
      <c r="M667" s="20"/>
    </row>
    <row r="668">
      <c r="M668" s="20"/>
    </row>
    <row r="669">
      <c r="M669" s="20"/>
    </row>
    <row r="670">
      <c r="M670" s="20"/>
    </row>
    <row r="671">
      <c r="M671" s="20"/>
    </row>
    <row r="672">
      <c r="M672" s="20"/>
    </row>
    <row r="673">
      <c r="M673" s="20"/>
    </row>
    <row r="674">
      <c r="M674" s="20"/>
    </row>
    <row r="675">
      <c r="M675" s="20"/>
    </row>
    <row r="676">
      <c r="M676" s="20"/>
    </row>
    <row r="677">
      <c r="M677" s="20"/>
    </row>
    <row r="678">
      <c r="M678" s="20"/>
    </row>
    <row r="679">
      <c r="M679" s="20"/>
    </row>
    <row r="680">
      <c r="M680" s="20"/>
    </row>
    <row r="681">
      <c r="M681" s="20"/>
    </row>
    <row r="682">
      <c r="M682" s="20"/>
    </row>
    <row r="683">
      <c r="M683" s="20"/>
    </row>
    <row r="684">
      <c r="M684" s="20"/>
    </row>
    <row r="685">
      <c r="M685" s="20"/>
    </row>
    <row r="686">
      <c r="M686" s="20"/>
    </row>
    <row r="687">
      <c r="M687" s="20"/>
    </row>
    <row r="688">
      <c r="M688" s="20"/>
    </row>
    <row r="689">
      <c r="M689" s="20"/>
    </row>
    <row r="690">
      <c r="M690" s="20"/>
    </row>
    <row r="691">
      <c r="M691" s="20"/>
    </row>
    <row r="692">
      <c r="M692" s="20"/>
    </row>
    <row r="693">
      <c r="M693" s="20"/>
    </row>
    <row r="694">
      <c r="M694" s="20"/>
    </row>
    <row r="695">
      <c r="M695" s="20"/>
    </row>
    <row r="696">
      <c r="M696" s="20"/>
    </row>
    <row r="697">
      <c r="M697" s="20"/>
    </row>
    <row r="698">
      <c r="M698" s="20"/>
    </row>
    <row r="699">
      <c r="M699" s="20"/>
    </row>
    <row r="700">
      <c r="M700" s="20"/>
    </row>
    <row r="701">
      <c r="M701" s="20"/>
    </row>
    <row r="702">
      <c r="M702" s="20"/>
    </row>
    <row r="703">
      <c r="M703" s="20"/>
    </row>
    <row r="704">
      <c r="M704" s="20"/>
    </row>
    <row r="705">
      <c r="M705" s="20"/>
    </row>
    <row r="706">
      <c r="M706" s="20"/>
    </row>
    <row r="707">
      <c r="M707" s="20"/>
    </row>
    <row r="708">
      <c r="M708" s="20"/>
    </row>
    <row r="709">
      <c r="M709" s="20"/>
    </row>
    <row r="710">
      <c r="M710" s="20"/>
    </row>
    <row r="711">
      <c r="M711" s="20"/>
    </row>
    <row r="712">
      <c r="M712" s="20"/>
    </row>
    <row r="713">
      <c r="M713" s="20"/>
    </row>
    <row r="714">
      <c r="M714" s="20"/>
    </row>
    <row r="715">
      <c r="M715" s="20"/>
    </row>
    <row r="716">
      <c r="M716" s="20"/>
    </row>
    <row r="717">
      <c r="M717" s="20"/>
    </row>
    <row r="718">
      <c r="M718" s="20"/>
    </row>
    <row r="719">
      <c r="M719" s="20"/>
    </row>
    <row r="720">
      <c r="M720" s="20"/>
    </row>
    <row r="721">
      <c r="M721" s="20"/>
    </row>
    <row r="722">
      <c r="M722" s="20"/>
    </row>
    <row r="723">
      <c r="M723" s="20"/>
    </row>
    <row r="724">
      <c r="M724" s="20"/>
    </row>
    <row r="725">
      <c r="M725" s="20"/>
    </row>
    <row r="726">
      <c r="M726" s="20"/>
    </row>
    <row r="727">
      <c r="M727" s="20"/>
    </row>
    <row r="728">
      <c r="M728" s="20"/>
    </row>
    <row r="729">
      <c r="M729" s="20"/>
    </row>
    <row r="730">
      <c r="M730" s="20"/>
    </row>
    <row r="731">
      <c r="M731" s="20"/>
    </row>
    <row r="732">
      <c r="M732" s="20"/>
    </row>
    <row r="733">
      <c r="M733" s="20"/>
    </row>
    <row r="734">
      <c r="M734" s="20"/>
    </row>
    <row r="735">
      <c r="M735" s="20"/>
    </row>
    <row r="736">
      <c r="M736" s="20"/>
    </row>
    <row r="737">
      <c r="M737" s="20"/>
    </row>
    <row r="738">
      <c r="M738" s="20"/>
    </row>
    <row r="739">
      <c r="M739" s="20"/>
    </row>
    <row r="740">
      <c r="M740" s="20"/>
    </row>
    <row r="741">
      <c r="M741" s="20"/>
    </row>
    <row r="742">
      <c r="M742" s="20"/>
    </row>
    <row r="743">
      <c r="M743" s="20"/>
    </row>
    <row r="744">
      <c r="M744" s="20"/>
    </row>
    <row r="745">
      <c r="M745" s="20"/>
    </row>
    <row r="746">
      <c r="M746" s="20"/>
    </row>
    <row r="747">
      <c r="M747" s="20"/>
    </row>
    <row r="748">
      <c r="M748" s="20"/>
    </row>
    <row r="749">
      <c r="M749" s="20"/>
    </row>
    <row r="750">
      <c r="M750" s="20"/>
    </row>
    <row r="751">
      <c r="M751" s="20"/>
    </row>
    <row r="752">
      <c r="M752" s="20"/>
    </row>
    <row r="753">
      <c r="M753" s="20"/>
    </row>
    <row r="754">
      <c r="M754" s="20"/>
    </row>
    <row r="755">
      <c r="M755" s="20"/>
    </row>
    <row r="756">
      <c r="M756" s="20"/>
    </row>
    <row r="757">
      <c r="M757" s="20"/>
    </row>
    <row r="758">
      <c r="M758" s="20"/>
    </row>
    <row r="759">
      <c r="M759" s="20"/>
    </row>
    <row r="760">
      <c r="M760" s="20"/>
    </row>
    <row r="761">
      <c r="M761" s="20"/>
    </row>
    <row r="762">
      <c r="M762" s="20"/>
    </row>
    <row r="763">
      <c r="M763" s="20"/>
    </row>
    <row r="764">
      <c r="M764" s="20"/>
    </row>
    <row r="765">
      <c r="M765" s="20"/>
    </row>
    <row r="766">
      <c r="M766" s="20"/>
    </row>
    <row r="767">
      <c r="M767" s="20"/>
    </row>
    <row r="768">
      <c r="M768" s="20"/>
    </row>
    <row r="769">
      <c r="M769" s="20"/>
    </row>
    <row r="770">
      <c r="M770" s="20"/>
    </row>
    <row r="771">
      <c r="M771" s="20"/>
    </row>
    <row r="772">
      <c r="M772" s="20"/>
    </row>
    <row r="773">
      <c r="M773" s="20"/>
    </row>
    <row r="774">
      <c r="M774" s="20"/>
    </row>
    <row r="775">
      <c r="M775" s="20"/>
    </row>
    <row r="776">
      <c r="M776" s="20"/>
    </row>
    <row r="777">
      <c r="M777" s="20"/>
    </row>
    <row r="778">
      <c r="M778" s="20"/>
    </row>
    <row r="779">
      <c r="M779" s="20"/>
    </row>
    <row r="780">
      <c r="M780" s="20"/>
    </row>
    <row r="781">
      <c r="M781" s="20"/>
    </row>
    <row r="782">
      <c r="M782" s="20"/>
    </row>
    <row r="783">
      <c r="M783" s="20"/>
    </row>
    <row r="784">
      <c r="M784" s="20"/>
    </row>
    <row r="785">
      <c r="M785" s="20"/>
    </row>
    <row r="786">
      <c r="M786" s="20"/>
    </row>
    <row r="787">
      <c r="M787" s="20"/>
    </row>
    <row r="788">
      <c r="M788" s="20"/>
    </row>
    <row r="789">
      <c r="M789" s="20"/>
    </row>
    <row r="790">
      <c r="M790" s="20"/>
    </row>
    <row r="791">
      <c r="M791" s="20"/>
    </row>
    <row r="792">
      <c r="M792" s="20"/>
    </row>
    <row r="793">
      <c r="M793" s="20"/>
    </row>
    <row r="794">
      <c r="M794" s="20"/>
    </row>
    <row r="795">
      <c r="M795" s="20"/>
    </row>
    <row r="796">
      <c r="M796" s="20"/>
    </row>
    <row r="797">
      <c r="M797" s="20"/>
    </row>
    <row r="798">
      <c r="M798" s="20"/>
    </row>
    <row r="799">
      <c r="M799" s="20"/>
    </row>
    <row r="800">
      <c r="M800" s="20"/>
    </row>
    <row r="801">
      <c r="M801" s="20"/>
    </row>
    <row r="802">
      <c r="M802" s="20"/>
    </row>
    <row r="803">
      <c r="M803" s="20"/>
    </row>
    <row r="804">
      <c r="M804" s="20"/>
    </row>
    <row r="805">
      <c r="M805" s="20"/>
    </row>
    <row r="806">
      <c r="M806" s="20"/>
    </row>
    <row r="807">
      <c r="M807" s="20"/>
    </row>
    <row r="808">
      <c r="M808" s="20"/>
    </row>
    <row r="809">
      <c r="M809" s="20"/>
    </row>
    <row r="810">
      <c r="M810" s="20"/>
    </row>
    <row r="811">
      <c r="M811" s="20"/>
    </row>
    <row r="812">
      <c r="M812" s="20"/>
    </row>
    <row r="813">
      <c r="M813" s="20"/>
    </row>
    <row r="814">
      <c r="M814" s="20"/>
    </row>
    <row r="815">
      <c r="M815" s="20"/>
    </row>
    <row r="816">
      <c r="M816" s="20"/>
    </row>
    <row r="817">
      <c r="M817" s="20"/>
    </row>
    <row r="818">
      <c r="M818" s="20"/>
    </row>
    <row r="819">
      <c r="M819" s="20"/>
    </row>
    <row r="820">
      <c r="M820" s="20"/>
    </row>
    <row r="821">
      <c r="M821" s="20"/>
    </row>
    <row r="822">
      <c r="M822" s="20"/>
    </row>
    <row r="823">
      <c r="M823" s="20"/>
    </row>
    <row r="824">
      <c r="M824" s="20"/>
    </row>
    <row r="825">
      <c r="M825" s="20"/>
    </row>
    <row r="826">
      <c r="M826" s="20"/>
    </row>
    <row r="827">
      <c r="M827" s="20"/>
    </row>
    <row r="828">
      <c r="M828" s="20"/>
    </row>
    <row r="829">
      <c r="M829" s="20"/>
    </row>
    <row r="830">
      <c r="M830" s="20"/>
    </row>
    <row r="831">
      <c r="M831" s="20"/>
    </row>
    <row r="832">
      <c r="M832" s="20"/>
    </row>
    <row r="833">
      <c r="M833" s="20"/>
    </row>
    <row r="834">
      <c r="M834" s="20"/>
    </row>
    <row r="835">
      <c r="M835" s="20"/>
    </row>
    <row r="836">
      <c r="M836" s="20"/>
    </row>
    <row r="837">
      <c r="M837" s="20"/>
    </row>
    <row r="838">
      <c r="M838" s="20"/>
    </row>
    <row r="839">
      <c r="M839" s="20"/>
    </row>
    <row r="840">
      <c r="M840" s="20"/>
    </row>
    <row r="841">
      <c r="M841" s="20"/>
    </row>
    <row r="842">
      <c r="M842" s="20"/>
    </row>
    <row r="843">
      <c r="M843" s="20"/>
    </row>
    <row r="844">
      <c r="M844" s="20"/>
    </row>
    <row r="845">
      <c r="M845" s="20"/>
    </row>
    <row r="846">
      <c r="M846" s="20"/>
    </row>
    <row r="847">
      <c r="M847" s="20"/>
    </row>
    <row r="848">
      <c r="M848" s="20"/>
    </row>
    <row r="849">
      <c r="M849" s="20"/>
    </row>
    <row r="850">
      <c r="M850" s="20"/>
    </row>
    <row r="851">
      <c r="M851" s="20"/>
    </row>
    <row r="852">
      <c r="M852" s="20"/>
    </row>
    <row r="853">
      <c r="M853" s="20"/>
    </row>
    <row r="854">
      <c r="M854" s="20"/>
    </row>
    <row r="855">
      <c r="M855" s="20"/>
    </row>
    <row r="856">
      <c r="M856" s="20"/>
    </row>
    <row r="857">
      <c r="M857" s="20"/>
    </row>
    <row r="858">
      <c r="M858" s="20"/>
    </row>
    <row r="859">
      <c r="M859" s="20"/>
    </row>
    <row r="860">
      <c r="M860" s="20"/>
    </row>
    <row r="861">
      <c r="M861" s="20"/>
    </row>
    <row r="862">
      <c r="M862" s="20"/>
    </row>
    <row r="863">
      <c r="M863" s="20"/>
    </row>
    <row r="864">
      <c r="M864" s="20"/>
    </row>
    <row r="865">
      <c r="M865" s="20"/>
    </row>
    <row r="866">
      <c r="M866" s="20"/>
    </row>
    <row r="867">
      <c r="M867" s="20"/>
    </row>
    <row r="868">
      <c r="M868" s="20"/>
    </row>
    <row r="869">
      <c r="M869" s="20"/>
    </row>
    <row r="870">
      <c r="M870" s="20"/>
    </row>
    <row r="871">
      <c r="M871" s="20"/>
    </row>
    <row r="872">
      <c r="M872" s="20"/>
    </row>
    <row r="873">
      <c r="M873" s="20"/>
    </row>
    <row r="874">
      <c r="M874" s="20"/>
    </row>
    <row r="875">
      <c r="M875" s="20"/>
    </row>
    <row r="876">
      <c r="M876" s="20"/>
    </row>
    <row r="877">
      <c r="M877" s="20"/>
    </row>
    <row r="878">
      <c r="M878" s="20"/>
    </row>
    <row r="879">
      <c r="M879" s="20"/>
    </row>
    <row r="880">
      <c r="M880" s="20"/>
    </row>
    <row r="881">
      <c r="M881" s="20"/>
    </row>
    <row r="882">
      <c r="M882" s="20"/>
    </row>
  </sheetData>
  <mergeCells count="1">
    <mergeCell ref="C4:D4"/>
  </mergeCells>
  <conditionalFormatting sqref="A5:A175">
    <cfRule type="expression" dxfId="3" priority="1">
      <formula>and(countif(A:A,A5)&gt;countif(C:C,C5),C5&lt;&gt;"")</formula>
    </cfRule>
  </conditionalFormatting>
  <conditionalFormatting sqref="A5:A175">
    <cfRule type="expression" dxfId="3" priority="2">
      <formula>or(and(#REF!&lt;&gt;"",A5&lt;&gt;"",#REF!=#REF!,A5=A6),and(#REF!&lt;&gt;"",#REF!&lt;&gt;"",#REF!=#REF!,A5=#REF!))</formula>
    </cfRule>
  </conditionalFormatting>
  <conditionalFormatting sqref="A5:A175">
    <cfRule type="expression" dxfId="3" priority="3">
      <formula>"=COUNTIFS(A:A, A5, F:F, "Primary - Top") &gt; 1'"</formula>
    </cfRule>
  </conditionalFormatting>
  <conditionalFormatting sqref="A1:B1">
    <cfRule type="cellIs" dxfId="3" priority="4" operator="notEqual">
      <formula>0</formula>
    </cfRule>
  </conditionalFormatting>
  <conditionalFormatting sqref="A5:A977">
    <cfRule type="expression" dxfId="5" priority="5">
      <formula>and(A5&lt;&gt;"",B5&lt;&gt;"",countif(A:A,A5)&lt;&gt;countif(B:B,B5))</formula>
    </cfRule>
  </conditionalFormatting>
  <conditionalFormatting sqref="B5:B977">
    <cfRule type="expression" dxfId="5" priority="6">
      <formula>and(A5&lt;&gt;"",B5&lt;&gt;"",countif(A:A,A5)&lt;&gt;countif(B:B,B5))</formula>
    </cfRule>
  </conditionalFormatting>
  <conditionalFormatting sqref="E5:K977">
    <cfRule type="expression" dxfId="9" priority="7">
      <formula>$L5=true</formula>
    </cfRule>
  </conditionalFormatting>
  <conditionalFormatting sqref="L5:L977">
    <cfRule type="expression" dxfId="9" priority="8">
      <formula>OR($E5:$K5)</formula>
    </cfRule>
  </conditionalFormatting>
  <dataValidations>
    <dataValidation type="custom" allowBlank="1" showDropDown="1" showInputMessage="1" showErrorMessage="1" prompt="Enter a value that satisfies the formula: =and(regexmatch(B5,&quot;^[a-zA-Z0-9]*$&quot;), len(B5)&gt;=3, len(B5)&lt;=20)" sqref="B5:B272">
      <formula1>and(regexmatch(B5,"^[a-zA-Z0-9]*$"), len(B5)&gt;=3, len(B5)&lt;=20)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9.0"/>
    <col customWidth="1" min="2" max="2" width="26.75"/>
    <col customWidth="1" min="3" max="3" width="13.88"/>
    <col customWidth="1" min="4" max="4" width="19.38"/>
    <col customWidth="1" min="5" max="5" width="30.75"/>
    <col customWidth="1" min="6" max="6" width="20.63"/>
    <col customWidth="1" min="7" max="7" width="17.13"/>
    <col customWidth="1" min="8" max="8" width="17.63"/>
    <col customWidth="1" min="9" max="9" width="15.13"/>
    <col customWidth="1" min="10" max="10" width="16.38"/>
    <col customWidth="1" min="11" max="11" width="22.75"/>
    <col customWidth="1" min="12" max="12" width="9.0"/>
    <col customWidth="1" min="13" max="13" width="15.75"/>
    <col customWidth="1" min="14" max="14" width="14.75"/>
    <col customWidth="1" min="15" max="15" width="16.75"/>
    <col customWidth="1" min="16" max="16" width="17.0"/>
  </cols>
  <sheetData>
    <row r="1">
      <c r="A1" s="208" t="s">
        <v>1317</v>
      </c>
    </row>
    <row r="2">
      <c r="A2" s="209" t="s">
        <v>1318</v>
      </c>
    </row>
    <row r="3">
      <c r="A3" s="13">
        <f>IFERROR(__xludf.DUMMYFUNCTION("COUNTUNIQUE(A7:A126)-if(COUNTIF('4) Release_Artist(s)'!E:E, ""Various Artists"")&gt;0,0,1)"),37.0)</f>
        <v>37</v>
      </c>
      <c r="B3" s="14" t="s">
        <v>25</v>
      </c>
      <c r="C3" s="15">
        <f>IFERROR(__xludf.DUMMYFUNCTION("COUNTUNIQUE(C7:C126)"),11.0)</f>
        <v>11</v>
      </c>
      <c r="D3" s="16">
        <f>IFERROR(__xludf.DUMMYFUNCTION("COUNTUNIQUE(D7:D126)"),13.0)</f>
        <v>13</v>
      </c>
    </row>
    <row r="4">
      <c r="A4" s="22" t="s">
        <v>27</v>
      </c>
      <c r="B4" s="23" t="s">
        <v>28</v>
      </c>
      <c r="C4" s="24"/>
      <c r="D4" s="25" t="s">
        <v>29</v>
      </c>
    </row>
    <row r="5">
      <c r="A5" s="29" t="s">
        <v>31</v>
      </c>
      <c r="B5" s="30" t="s">
        <v>32</v>
      </c>
      <c r="C5" s="31" t="s">
        <v>33</v>
      </c>
      <c r="D5" s="32" t="s">
        <v>34</v>
      </c>
    </row>
    <row r="6">
      <c r="A6" s="35" t="s">
        <v>38</v>
      </c>
      <c r="B6" s="36" t="s">
        <v>39</v>
      </c>
      <c r="C6" s="37" t="s">
        <v>40</v>
      </c>
      <c r="D6" s="38" t="s">
        <v>41</v>
      </c>
    </row>
    <row r="7">
      <c r="A7" s="210" t="s">
        <v>1319</v>
      </c>
      <c r="B7" s="211" t="s">
        <v>1320</v>
      </c>
      <c r="C7" s="212"/>
    </row>
    <row r="8">
      <c r="A8" s="213" t="s">
        <v>1321</v>
      </c>
      <c r="B8" s="212"/>
      <c r="C8" s="212"/>
    </row>
    <row r="10">
      <c r="A10" s="209" t="s">
        <v>1322</v>
      </c>
    </row>
    <row r="11">
      <c r="A11" s="14" t="s">
        <v>142</v>
      </c>
      <c r="B11" s="13">
        <f>IFERROR(__xludf.DUMMYFUNCTION("COUNTUNIQUE(A15:A126)"),33.0)</f>
        <v>33</v>
      </c>
    </row>
    <row r="12">
      <c r="A12" s="22" t="s">
        <v>27</v>
      </c>
    </row>
    <row r="13">
      <c r="A13" s="47" t="s">
        <v>143</v>
      </c>
      <c r="B13" s="16" t="s">
        <v>37</v>
      </c>
    </row>
    <row r="14">
      <c r="A14" s="35" t="s">
        <v>38</v>
      </c>
      <c r="B14" s="214">
        <v>0.0</v>
      </c>
    </row>
    <row r="15">
      <c r="A15" s="215" t="s">
        <v>1323</v>
      </c>
    </row>
    <row r="17">
      <c r="A17" s="216" t="s">
        <v>1324</v>
      </c>
    </row>
    <row r="18">
      <c r="A18" s="13">
        <f>IFERROR(__xludf.DUMMYFUNCTION("COUNTUNIQUE(A22:A126)"),28.0)</f>
        <v>28</v>
      </c>
      <c r="B18" s="22" t="s">
        <v>27</v>
      </c>
      <c r="C18" s="13">
        <f>IFERROR(__xludf.DUMMYFUNCTION("COUNTUNIQUE(B22:B126)"),13.0)</f>
        <v>13</v>
      </c>
      <c r="D18" s="13">
        <f>IFERROR(__xludf.DUMMYFUNCTION("COUNTUNIQUE(D22:D126)"),10.0)</f>
        <v>10</v>
      </c>
      <c r="E18" s="13">
        <f>IFERROR(__xludf.DUMMYFUNCTION("COUNTUNIQUE(E22:E126)"),23.0)</f>
        <v>23</v>
      </c>
      <c r="F18" s="51" t="s">
        <v>29</v>
      </c>
      <c r="G18" s="13">
        <f>COUNTA(F22:F126)</f>
        <v>30</v>
      </c>
      <c r="H18" s="52" t="s">
        <v>146</v>
      </c>
      <c r="I18" s="53">
        <f>countif(I22:I126,"Video")</f>
        <v>0</v>
      </c>
      <c r="J18" s="54"/>
      <c r="L18" s="55"/>
      <c r="M18" s="22" t="s">
        <v>27</v>
      </c>
      <c r="N18" s="56" t="s">
        <v>146</v>
      </c>
      <c r="O18" s="57"/>
      <c r="P18" s="57"/>
    </row>
    <row r="19">
      <c r="A19" s="58" t="s">
        <v>147</v>
      </c>
      <c r="B19" s="59"/>
      <c r="C19" s="59"/>
      <c r="D19" s="59"/>
      <c r="E19" s="60"/>
      <c r="F19" s="59"/>
      <c r="G19" s="59"/>
      <c r="H19" s="59"/>
      <c r="I19" s="61"/>
      <c r="J19" s="59"/>
      <c r="K19" s="59"/>
      <c r="L19" s="59"/>
      <c r="M19" s="59"/>
      <c r="N19" s="62"/>
      <c r="O19" s="61"/>
      <c r="P19" s="61"/>
    </row>
    <row r="20">
      <c r="A20" s="63" t="s">
        <v>148</v>
      </c>
      <c r="B20" s="66" t="s">
        <v>1325</v>
      </c>
      <c r="C20" s="65" t="s">
        <v>150</v>
      </c>
      <c r="D20" s="66" t="s">
        <v>151</v>
      </c>
      <c r="E20" s="67" t="s">
        <v>152</v>
      </c>
      <c r="F20" s="68" t="s">
        <v>153</v>
      </c>
      <c r="G20" s="68" t="s">
        <v>154</v>
      </c>
      <c r="H20" s="69" t="s">
        <v>155</v>
      </c>
      <c r="I20" s="63" t="s">
        <v>156</v>
      </c>
      <c r="J20" s="70" t="s">
        <v>157</v>
      </c>
      <c r="K20" s="70"/>
      <c r="L20" s="70" t="s">
        <v>158</v>
      </c>
      <c r="M20" s="70"/>
      <c r="N20" s="71" t="s">
        <v>159</v>
      </c>
      <c r="O20" s="72" t="s">
        <v>160</v>
      </c>
      <c r="P20" s="73" t="s">
        <v>161</v>
      </c>
    </row>
    <row r="21">
      <c r="A21" s="75" t="s">
        <v>162</v>
      </c>
      <c r="B21" s="76" t="s">
        <v>1326</v>
      </c>
      <c r="C21" s="77" t="s">
        <v>164</v>
      </c>
      <c r="D21" s="76" t="s">
        <v>1327</v>
      </c>
      <c r="E21" s="78" t="s">
        <v>1328</v>
      </c>
      <c r="F21" s="79" t="s">
        <v>167</v>
      </c>
      <c r="G21" s="79" t="s">
        <v>168</v>
      </c>
      <c r="H21" s="80" t="s">
        <v>169</v>
      </c>
      <c r="I21" s="35" t="s">
        <v>170</v>
      </c>
      <c r="J21" s="35" t="s">
        <v>171</v>
      </c>
      <c r="K21" s="79" t="s">
        <v>172</v>
      </c>
      <c r="L21" s="35" t="s">
        <v>171</v>
      </c>
      <c r="M21" s="79" t="s">
        <v>172</v>
      </c>
      <c r="N21" s="36" t="s">
        <v>173</v>
      </c>
      <c r="O21" s="35" t="s">
        <v>1329</v>
      </c>
      <c r="P21" s="80" t="s">
        <v>1330</v>
      </c>
    </row>
    <row r="22">
      <c r="A22" s="217" t="s">
        <v>1323</v>
      </c>
      <c r="B22" s="218" t="s">
        <v>1331</v>
      </c>
      <c r="C22" s="219" t="s">
        <v>178</v>
      </c>
      <c r="D22" s="220">
        <v>1.94492001536E11</v>
      </c>
      <c r="E22" s="217">
        <v>1503.0</v>
      </c>
      <c r="F22" s="221" t="s">
        <v>1332</v>
      </c>
      <c r="G22" s="217" t="s">
        <v>189</v>
      </c>
      <c r="H22" s="222"/>
      <c r="I22" s="217" t="s">
        <v>181</v>
      </c>
      <c r="J22" s="217">
        <v>2019.0</v>
      </c>
      <c r="K22" s="217" t="s">
        <v>1333</v>
      </c>
      <c r="L22" s="217">
        <v>2019.0</v>
      </c>
      <c r="M22" s="217" t="s">
        <v>1333</v>
      </c>
      <c r="N22" s="222"/>
      <c r="O22" s="223" t="s">
        <v>1334</v>
      </c>
      <c r="P22" s="224"/>
    </row>
    <row r="24">
      <c r="A24" s="225" t="s">
        <v>1335</v>
      </c>
    </row>
    <row r="25">
      <c r="A25" s="226">
        <v>0.0</v>
      </c>
      <c r="B25" s="226">
        <v>0.0</v>
      </c>
      <c r="C25" s="118" t="s">
        <v>657</v>
      </c>
      <c r="D25" s="119"/>
      <c r="E25" s="13">
        <f>IFERROR(__xludf.DUMMYFUNCTION("COUNTUNIQUE(E29:E126)"),20.0)</f>
        <v>20</v>
      </c>
      <c r="F25" s="22" t="s">
        <v>27</v>
      </c>
      <c r="G25" s="185" t="s">
        <v>29</v>
      </c>
    </row>
    <row r="26">
      <c r="A26" s="122" t="s">
        <v>658</v>
      </c>
      <c r="B26" s="123"/>
      <c r="C26" s="124"/>
      <c r="D26" s="125"/>
      <c r="E26" s="125"/>
      <c r="F26" s="125"/>
      <c r="G26" s="125"/>
    </row>
    <row r="27">
      <c r="A27" s="64" t="s">
        <v>151</v>
      </c>
      <c r="B27" s="67" t="s">
        <v>152</v>
      </c>
      <c r="C27" s="126" t="s">
        <v>153</v>
      </c>
      <c r="D27" s="126" t="s">
        <v>155</v>
      </c>
      <c r="E27" s="127" t="s">
        <v>659</v>
      </c>
      <c r="F27" s="127" t="s">
        <v>660</v>
      </c>
      <c r="G27" s="13" t="str">
        <f>countif(F:F,"Primary - Top")-#REF!</f>
        <v>#REF!</v>
      </c>
    </row>
    <row r="28">
      <c r="A28" s="76" t="s">
        <v>662</v>
      </c>
      <c r="B28" s="78" t="s">
        <v>662</v>
      </c>
      <c r="C28" s="129" t="s">
        <v>663</v>
      </c>
      <c r="E28" s="130" t="s">
        <v>1336</v>
      </c>
      <c r="F28" s="35" t="s">
        <v>170</v>
      </c>
      <c r="G28" s="132" t="s">
        <v>1337</v>
      </c>
    </row>
    <row r="29">
      <c r="A29" s="220">
        <v>1.94492001536E11</v>
      </c>
      <c r="B29" s="217">
        <v>1503.0</v>
      </c>
      <c r="C29" s="143" t="str">
        <f t="shared" ref="C29:C30" si="1">if(and(isblank($A29),isblank($B29)),"", if(and(not(isblank($B29)),$B29=$B28,$A29&lt;&gt;$A28),"ID LISTS UNALIGNED",if(not(isblank($A29)),ifna(VLOOKUP($A29,D$22:F$22,3,false),"NO UPC MATCH in Release_Label"),ifna(VLOOKUP($B29,E$22:H$22,2,false),"NO CATALOG ID MATCH in Release_Label") )))</f>
        <v>Soul Salvation</v>
      </c>
      <c r="D29" s="143" t="str">
        <f t="shared" ref="D29:D30" si="2">if(and(isblank($A29),isblank($B29)),"", if(and(not(isblank($B29)),$B29=$B28,$A29&lt;&gt;$A28),"ID LISTS UNALIGNED",if(not(isblank($A29)),ifna(VLOOKUP($A29,$D$22:$H$22,5,false),"NO UPC MATCH in Release_Label"),ifna(VLOOKUP($B29,$E$22:$H$22,4,false),"NO CATALOG ID MATCH in Release_Label") )))</f>
        <v/>
      </c>
      <c r="E29" s="217" t="s">
        <v>1319</v>
      </c>
      <c r="F29" s="223" t="s">
        <v>1338</v>
      </c>
    </row>
    <row r="30">
      <c r="A30" s="220">
        <v>1.94492001536E11</v>
      </c>
      <c r="B30" s="217">
        <v>1503.0</v>
      </c>
      <c r="C30" s="143" t="str">
        <f t="shared" si="1"/>
        <v>Soul Salvation</v>
      </c>
      <c r="D30" s="143" t="str">
        <f t="shared" si="2"/>
        <v/>
      </c>
      <c r="E30" s="217" t="s">
        <v>1321</v>
      </c>
      <c r="F30" s="223" t="s">
        <v>672</v>
      </c>
    </row>
    <row r="32">
      <c r="A32" s="225" t="s">
        <v>1339</v>
      </c>
    </row>
    <row r="33">
      <c r="A33" s="226">
        <v>0.0</v>
      </c>
      <c r="B33" s="226">
        <v>0.0</v>
      </c>
      <c r="C33" s="118" t="s">
        <v>657</v>
      </c>
      <c r="D33" s="119"/>
      <c r="E33" s="53">
        <f>count(E37:E126)</f>
        <v>7</v>
      </c>
      <c r="F33" s="13">
        <f>IFERROR(__xludf.DUMMYFUNCTION("COUNTUNIQUE(F37:F126)"),13.0)</f>
        <v>13</v>
      </c>
      <c r="G33" s="13">
        <f>IFERROR(__xludf.DUMMYFUNCTION("COUNTUNIQUE(G37:G126)"),14.0)</f>
        <v>14</v>
      </c>
      <c r="H33" s="51" t="s">
        <v>29</v>
      </c>
      <c r="I33" s="52" t="s">
        <v>146</v>
      </c>
      <c r="J33" s="22" t="s">
        <v>27</v>
      </c>
      <c r="K33" s="117"/>
      <c r="M33" s="13">
        <f>IFERROR(__xludf.DUMMYFUNCTION("COUNTUNIQUE(M37:M126)"),3.0)</f>
        <v>3</v>
      </c>
      <c r="N33" s="13">
        <f>COUNTA(N37:N126)</f>
        <v>3</v>
      </c>
    </row>
    <row r="34">
      <c r="A34" s="124" t="s">
        <v>674</v>
      </c>
      <c r="B34" s="125"/>
      <c r="C34" s="125"/>
      <c r="D34" s="144"/>
      <c r="E34" s="145"/>
      <c r="F34" s="125"/>
      <c r="G34" s="125"/>
      <c r="H34" s="125"/>
      <c r="I34" s="125"/>
      <c r="J34" s="125"/>
      <c r="K34" s="144"/>
      <c r="L34" s="125"/>
      <c r="M34" s="125"/>
      <c r="N34" s="125"/>
      <c r="O34" s="125"/>
    </row>
    <row r="35">
      <c r="A35" s="66" t="s">
        <v>151</v>
      </c>
      <c r="B35" s="67" t="s">
        <v>152</v>
      </c>
      <c r="C35" s="126" t="s">
        <v>153</v>
      </c>
      <c r="D35" s="126" t="s">
        <v>155</v>
      </c>
      <c r="E35" s="126" t="s">
        <v>675</v>
      </c>
      <c r="F35" s="147" t="s">
        <v>1340</v>
      </c>
      <c r="G35" s="67" t="s">
        <v>677</v>
      </c>
      <c r="H35" s="68" t="s">
        <v>678</v>
      </c>
      <c r="I35" s="148" t="s">
        <v>679</v>
      </c>
      <c r="J35" s="47" t="s">
        <v>680</v>
      </c>
      <c r="K35" s="47" t="s">
        <v>681</v>
      </c>
      <c r="L35" s="47" t="s">
        <v>682</v>
      </c>
      <c r="M35" s="67" t="s">
        <v>683</v>
      </c>
      <c r="N35" s="65" t="s">
        <v>684</v>
      </c>
      <c r="O35" s="149" t="s">
        <v>685</v>
      </c>
    </row>
    <row r="36">
      <c r="A36" s="76" t="s">
        <v>662</v>
      </c>
      <c r="B36" s="78" t="s">
        <v>662</v>
      </c>
      <c r="C36" s="150" t="s">
        <v>663</v>
      </c>
      <c r="E36" s="151" t="s">
        <v>687</v>
      </c>
      <c r="F36" s="152" t="s">
        <v>1341</v>
      </c>
      <c r="G36" s="78" t="s">
        <v>1342</v>
      </c>
      <c r="H36" s="79" t="s">
        <v>167</v>
      </c>
      <c r="I36" s="80" t="s">
        <v>169</v>
      </c>
      <c r="J36" s="153" t="s">
        <v>1343</v>
      </c>
      <c r="K36" s="153" t="s">
        <v>691</v>
      </c>
      <c r="L36" s="153" t="s">
        <v>692</v>
      </c>
      <c r="M36" s="78" t="s">
        <v>1344</v>
      </c>
      <c r="N36" s="154" t="s">
        <v>694</v>
      </c>
      <c r="O36" s="36" t="s">
        <v>695</v>
      </c>
    </row>
    <row r="37">
      <c r="A37" s="220">
        <v>1.94492001536E11</v>
      </c>
      <c r="B37" s="217">
        <v>1503.0</v>
      </c>
      <c r="C37" s="143" t="str">
        <f t="shared" ref="C37:C39" si="3">if(and(isblank($A37),isblank($B37)),"", if(and(not(isblank($B37)),$B37=$B36,$A37&lt;&gt;$A36),"ID LISTS UNALIGNED",if(not(isblank($A37)),ifna(VLOOKUP($A37,D$22:F$22,3,false),"NO UPC MATCH in Release_Label"),ifna(VLOOKUP($B37,E$22:H$22,2,false),"NO CATALOG ID MATCH in Release_Label") )))</f>
        <v>Soul Salvation</v>
      </c>
      <c r="D37" s="143" t="str">
        <f t="shared" ref="D37:D39" si="4">if(and(isblank($A37),isblank($B37)),"", if(and(not(isblank($B37)),$B37=$B36,$A37&lt;&gt;$A36),"ID LISTS UNALIGNED",if(not(isblank($A37)),ifna(VLOOKUP($A37,$D$22:$H$22,5,false),"NO UPC MATCH in Release_Label"),ifna(VLOOKUP($B37,$E$22:$H$22,4,false),"NO CATALOG ID MATCH in Release_Label") )))</f>
        <v/>
      </c>
      <c r="E37" s="227">
        <f t="shared" ref="E37:E39" si="5">if(and(isblank($A37),isblank($B37)),"",if(not(iserror(find("MATCH in ",D37))),D37,if(and(not(isblank($B37)),$B37=$B36,$A37&lt;&gt;$A36),"ID LISTS UNALIGNED",if(not(isblank($A37)),if($A37=$A36,1+E36,1),if($B37=$B36,1+E36,1)))))</f>
        <v>1</v>
      </c>
      <c r="F37" s="217" t="s">
        <v>1345</v>
      </c>
      <c r="G37" s="217">
        <v>13296.0</v>
      </c>
      <c r="H37" s="228" t="s">
        <v>1332</v>
      </c>
      <c r="I37" s="222"/>
      <c r="J37" s="217" t="s">
        <v>189</v>
      </c>
      <c r="K37" s="229" t="s">
        <v>697</v>
      </c>
      <c r="L37" s="217" t="s">
        <v>698</v>
      </c>
      <c r="M37" s="230" t="s">
        <v>1346</v>
      </c>
      <c r="N37" s="217" t="s">
        <v>1347</v>
      </c>
      <c r="O37" s="217">
        <v>70.0</v>
      </c>
    </row>
    <row r="38">
      <c r="A38" s="220">
        <v>1.94492001536E11</v>
      </c>
      <c r="B38" s="217">
        <v>1503.0</v>
      </c>
      <c r="C38" s="143" t="str">
        <f t="shared" si="3"/>
        <v>Soul Salvation</v>
      </c>
      <c r="D38" s="143" t="str">
        <f t="shared" si="4"/>
        <v/>
      </c>
      <c r="E38" s="227">
        <f t="shared" si="5"/>
        <v>2</v>
      </c>
      <c r="F38" s="217" t="s">
        <v>1348</v>
      </c>
      <c r="G38" s="217">
        <v>13295.0</v>
      </c>
      <c r="H38" s="228" t="s">
        <v>1332</v>
      </c>
      <c r="I38" s="231" t="s">
        <v>1349</v>
      </c>
      <c r="J38" s="217" t="s">
        <v>1349</v>
      </c>
      <c r="K38" s="229" t="s">
        <v>697</v>
      </c>
      <c r="L38" s="217" t="s">
        <v>698</v>
      </c>
      <c r="M38" s="230" t="s">
        <v>1350</v>
      </c>
      <c r="N38" s="217" t="s">
        <v>1347</v>
      </c>
      <c r="O38" s="217">
        <v>100.0</v>
      </c>
    </row>
    <row r="39">
      <c r="A39" s="220">
        <v>1.94492001536E11</v>
      </c>
      <c r="B39" s="217">
        <v>1503.0</v>
      </c>
      <c r="C39" s="143" t="str">
        <f t="shared" si="3"/>
        <v>Soul Salvation</v>
      </c>
      <c r="D39" s="143" t="str">
        <f t="shared" si="4"/>
        <v/>
      </c>
      <c r="E39" s="227">
        <f t="shared" si="5"/>
        <v>3</v>
      </c>
      <c r="F39" s="220" t="s">
        <v>1351</v>
      </c>
      <c r="G39" s="220">
        <v>13452.0</v>
      </c>
      <c r="H39" s="228" t="s">
        <v>1352</v>
      </c>
      <c r="I39" s="231" t="s">
        <v>1349</v>
      </c>
      <c r="J39" s="217" t="s">
        <v>1349</v>
      </c>
      <c r="K39" s="229" t="s">
        <v>697</v>
      </c>
      <c r="L39" s="217" t="s">
        <v>698</v>
      </c>
      <c r="M39" s="211" t="s">
        <v>1353</v>
      </c>
      <c r="N39" s="220" t="s">
        <v>700</v>
      </c>
      <c r="O39" s="220">
        <v>100.0</v>
      </c>
    </row>
    <row r="41">
      <c r="A41" s="225" t="s">
        <v>1354</v>
      </c>
    </row>
    <row r="42">
      <c r="A42" s="226">
        <v>0.0</v>
      </c>
      <c r="B42" s="226">
        <v>0.0</v>
      </c>
      <c r="C42" s="118" t="s">
        <v>657</v>
      </c>
      <c r="D42" s="119"/>
      <c r="E42" s="13">
        <f>IFERROR(__xludf.DUMMYFUNCTION("COUNTUNIQUE(E46:E126)"),11.0)</f>
        <v>11</v>
      </c>
      <c r="F42" s="22" t="s">
        <v>27</v>
      </c>
      <c r="G42" s="185" t="s">
        <v>29</v>
      </c>
    </row>
    <row r="43">
      <c r="A43" s="124" t="s">
        <v>1249</v>
      </c>
      <c r="B43" s="125"/>
      <c r="C43" s="168"/>
      <c r="D43" s="168"/>
      <c r="E43" s="168"/>
      <c r="F43" s="168"/>
    </row>
    <row r="44">
      <c r="A44" s="147" t="s">
        <v>1340</v>
      </c>
      <c r="B44" s="67" t="s">
        <v>677</v>
      </c>
      <c r="C44" s="170" t="s">
        <v>678</v>
      </c>
      <c r="D44" s="170" t="s">
        <v>679</v>
      </c>
      <c r="E44" s="127" t="s">
        <v>659</v>
      </c>
      <c r="F44" s="127" t="s">
        <v>660</v>
      </c>
      <c r="G44" s="13">
        <f>IFERROR(__xludf.DUMMYFUNCTION("countif(F:F,""Primary - Top"")-arrayformula(COUNTUNIQUE('5) Release_Track'!F26:F126&amp;'5) Release_Track'!G26:G126))"),-242.0)</f>
        <v>-242</v>
      </c>
    </row>
    <row r="45">
      <c r="A45" s="76" t="s">
        <v>1252</v>
      </c>
      <c r="B45" s="172" t="s">
        <v>1252</v>
      </c>
      <c r="C45" s="129" t="s">
        <v>1253</v>
      </c>
      <c r="E45" s="130" t="s">
        <v>1254</v>
      </c>
      <c r="F45" s="35" t="s">
        <v>170</v>
      </c>
      <c r="G45" s="132" t="s">
        <v>1337</v>
      </c>
    </row>
    <row r="46">
      <c r="A46" s="220" t="s">
        <v>1345</v>
      </c>
      <c r="B46" s="217">
        <v>13296.0</v>
      </c>
      <c r="C46" s="143" t="s">
        <v>1332</v>
      </c>
      <c r="D46" s="143" t="str">
        <f t="shared" ref="D46:D49" si="6">if(and(isblank($A46),isblank($B46)),"", if(and(not(isblank($B46)),$B46=$B45,$A46&lt;&gt;$A45),"ID LISTS UNALIGNED",if(not(isblank($A46)),ifna(VLOOKUP($A46,$F$37:$I$39,4,false),"NO ISRC MATCH in Release_Track"),ifna(VLOOKUP($B46,$G$37:$I$39,2,false),"NO CATALOG ID MATCH in Release_Track") )))</f>
        <v/>
      </c>
      <c r="E46" s="217" t="s">
        <v>1319</v>
      </c>
      <c r="F46" s="223" t="s">
        <v>1338</v>
      </c>
    </row>
    <row r="47">
      <c r="A47" s="220" t="s">
        <v>1345</v>
      </c>
      <c r="B47" s="217">
        <v>13296.0</v>
      </c>
      <c r="C47" s="143" t="s">
        <v>1332</v>
      </c>
      <c r="D47" s="143" t="str">
        <f t="shared" si="6"/>
        <v/>
      </c>
      <c r="E47" s="217" t="s">
        <v>1321</v>
      </c>
      <c r="F47" s="223" t="s">
        <v>672</v>
      </c>
    </row>
    <row r="48">
      <c r="A48" s="220" t="s">
        <v>1348</v>
      </c>
      <c r="B48" s="217">
        <v>13295.0</v>
      </c>
      <c r="C48" s="143" t="s">
        <v>1332</v>
      </c>
      <c r="D48" s="143" t="str">
        <f t="shared" si="6"/>
        <v>Instrumental</v>
      </c>
      <c r="E48" s="217" t="s">
        <v>1319</v>
      </c>
      <c r="F48" s="223" t="s">
        <v>1338</v>
      </c>
      <c r="G48" s="28"/>
    </row>
    <row r="49">
      <c r="A49" s="220" t="s">
        <v>1351</v>
      </c>
      <c r="B49" s="220">
        <v>13452.0</v>
      </c>
      <c r="C49" s="143" t="s">
        <v>1352</v>
      </c>
      <c r="D49" s="143" t="str">
        <f t="shared" si="6"/>
        <v>Instrumental</v>
      </c>
      <c r="E49" s="217" t="s">
        <v>1319</v>
      </c>
      <c r="F49" s="223" t="s">
        <v>1338</v>
      </c>
      <c r="G49" s="28"/>
    </row>
    <row r="51">
      <c r="A51" s="232" t="s">
        <v>1355</v>
      </c>
      <c r="B51" s="233"/>
    </row>
    <row r="52">
      <c r="A52" s="14" t="s">
        <v>1256</v>
      </c>
      <c r="B52" s="13">
        <f>IFERROR(__xludf.DUMMYFUNCTION("COUNTUNIQUE(A56:A126)"),12.0)</f>
        <v>12</v>
      </c>
      <c r="D52" s="14" t="s">
        <v>1257</v>
      </c>
      <c r="E52" s="13">
        <f>IFERROR(__xludf.DUMMYFUNCTION("COUNTUNIQUE(D56:D126)"),4.0)</f>
        <v>4</v>
      </c>
    </row>
    <row r="53">
      <c r="A53" s="22" t="s">
        <v>27</v>
      </c>
      <c r="B53" s="16" t="s">
        <v>37</v>
      </c>
      <c r="D53" s="178" t="s">
        <v>29</v>
      </c>
      <c r="E53" s="16" t="s">
        <v>37</v>
      </c>
    </row>
    <row r="54">
      <c r="A54" s="127" t="s">
        <v>1258</v>
      </c>
      <c r="B54" s="214">
        <v>0.0</v>
      </c>
      <c r="D54" s="147" t="s">
        <v>1259</v>
      </c>
      <c r="E54" s="214">
        <v>0.0</v>
      </c>
    </row>
    <row r="55">
      <c r="A55" s="35" t="s">
        <v>38</v>
      </c>
      <c r="D55" s="76" t="s">
        <v>1261</v>
      </c>
    </row>
    <row r="56">
      <c r="A56" s="234" t="s">
        <v>1356</v>
      </c>
      <c r="D56" s="235" t="s">
        <v>1357</v>
      </c>
    </row>
    <row r="57">
      <c r="A57" s="234" t="s">
        <v>1358</v>
      </c>
      <c r="D57" s="235" t="s">
        <v>1359</v>
      </c>
    </row>
    <row r="58">
      <c r="A58" s="236"/>
    </row>
    <row r="59">
      <c r="A59" s="232" t="s">
        <v>1360</v>
      </c>
      <c r="B59" s="233"/>
    </row>
    <row r="60">
      <c r="A60" s="13" t="str">
        <f>IFERROR(__xludf.DUMMYFUNCTION("COUNTUNIQUE(A64:A126)-'5) Release_Track'!F34"),"#VALUE!")</f>
        <v>#VALUE!</v>
      </c>
      <c r="B60" s="53">
        <f>IFERROR(__xludf.DUMMYFUNCTION("COUNTUNIQUE(B64:B126)-'5) Release_Track'!G34"),5.0)</f>
        <v>5</v>
      </c>
      <c r="C60" s="182" t="s">
        <v>657</v>
      </c>
      <c r="D60" s="129"/>
      <c r="E60" s="13">
        <f>IFERROR(__xludf.DUMMYFUNCTION("COUNTUNIQUE(E64:E126)"),4.0)</f>
        <v>4</v>
      </c>
      <c r="F60" s="22" t="s">
        <v>27</v>
      </c>
      <c r="G60" s="183">
        <f>IFERROR(__xludf.DUMMYFUNCTION("sum(G64:G126)-arrayformula(COUNTUNIQUE(A64:A126&amp;B64:B126))"),-3.0)</f>
        <v>-3</v>
      </c>
      <c r="H60" s="129"/>
      <c r="I60" s="13">
        <f>countif(I64:I126,"Published (managed by a publisher)")</f>
        <v>2</v>
      </c>
      <c r="J60" s="13">
        <f>COUNTA(J64:J126)</f>
        <v>6</v>
      </c>
      <c r="K60" s="13">
        <f>IFERROR(__xludf.DUMMYFUNCTION("COUNTUNIQUE(J64:J126)"),4.0)</f>
        <v>4</v>
      </c>
    </row>
    <row r="61">
      <c r="A61" s="184" t="s">
        <v>1294</v>
      </c>
      <c r="B61" s="125"/>
      <c r="C61" s="168"/>
      <c r="D61" s="168"/>
      <c r="E61" s="168"/>
      <c r="F61" s="168"/>
      <c r="G61" s="125"/>
      <c r="H61" s="168"/>
      <c r="I61" s="168"/>
      <c r="J61" s="168"/>
      <c r="K61" s="185" t="s">
        <v>29</v>
      </c>
      <c r="L61" s="186"/>
    </row>
    <row r="62">
      <c r="A62" s="147" t="s">
        <v>1340</v>
      </c>
      <c r="B62" s="67" t="s">
        <v>677</v>
      </c>
      <c r="C62" s="170" t="s">
        <v>678</v>
      </c>
      <c r="D62" s="170" t="s">
        <v>679</v>
      </c>
      <c r="E62" s="127" t="s">
        <v>1295</v>
      </c>
      <c r="F62" s="127" t="s">
        <v>1296</v>
      </c>
      <c r="G62" s="187" t="s">
        <v>1297</v>
      </c>
      <c r="H62" s="170" t="s">
        <v>1298</v>
      </c>
      <c r="I62" s="127" t="s">
        <v>1299</v>
      </c>
      <c r="J62" s="64" t="s">
        <v>1300</v>
      </c>
    </row>
    <row r="63">
      <c r="A63" s="76" t="s">
        <v>1252</v>
      </c>
      <c r="B63" s="172" t="s">
        <v>1252</v>
      </c>
      <c r="C63" s="129" t="s">
        <v>1253</v>
      </c>
      <c r="E63" s="130" t="s">
        <v>1301</v>
      </c>
      <c r="F63" s="35" t="s">
        <v>170</v>
      </c>
      <c r="G63" s="188" t="s">
        <v>1302</v>
      </c>
      <c r="H63" s="129" t="s">
        <v>1303</v>
      </c>
      <c r="I63" s="35" t="s">
        <v>170</v>
      </c>
      <c r="J63" s="189" t="s">
        <v>1304</v>
      </c>
    </row>
    <row r="64">
      <c r="A64" s="220" t="s">
        <v>1345</v>
      </c>
      <c r="B64" s="217">
        <v>13296.0</v>
      </c>
      <c r="C64" s="143" t="s">
        <v>1332</v>
      </c>
      <c r="D64" s="143" t="str">
        <f t="shared" ref="D64:D67" si="7">if(and(isblank($A64),isblank($B64)),"", if(and(not(isblank($B64)),$B64=$B63,$A64&lt;&gt;$A63),"ID LISTS UNALIGNED",if(not(isblank($A64)),ifna(VLOOKUP($A64,$F$37:$I$39,4,false),"NO ISRC MATCH in Release_Track"),ifna(VLOOKUP($B64,$G$37:$I$39,2,false),"NO CATALOG ID MATCH in Release_Track") )))</f>
        <v/>
      </c>
      <c r="E64" s="217" t="s">
        <v>1356</v>
      </c>
      <c r="F64" s="228" t="s">
        <v>1305</v>
      </c>
      <c r="G64" s="237">
        <v>0.5</v>
      </c>
      <c r="H64" s="192">
        <f t="shared" ref="H64:H67" si="8">if(isblank(G64),"",if(not(iserror(find("MATCH in ",D64))),D64,if(and(not(isblank($B64)),$B64=$B63,$A64&lt;&gt;$A63),"ID LISTS UNALIGNED",if(not(isblank($A64)),if($A64=$A63,G64+H63,G64),if($B64=$B63,G64+H63,G64)))))</f>
        <v>0.5</v>
      </c>
      <c r="I64" s="217" t="s">
        <v>1361</v>
      </c>
      <c r="J64" s="238" t="s">
        <v>1357</v>
      </c>
    </row>
    <row r="65">
      <c r="A65" s="220" t="s">
        <v>1345</v>
      </c>
      <c r="B65" s="217">
        <v>13296.0</v>
      </c>
      <c r="C65" s="143" t="s">
        <v>1332</v>
      </c>
      <c r="D65" s="143" t="str">
        <f t="shared" si="7"/>
        <v/>
      </c>
      <c r="E65" s="217" t="s">
        <v>1358</v>
      </c>
      <c r="F65" s="228" t="s">
        <v>1362</v>
      </c>
      <c r="G65" s="237">
        <v>0.5</v>
      </c>
      <c r="H65" s="192">
        <f t="shared" si="8"/>
        <v>1</v>
      </c>
      <c r="I65" s="217" t="s">
        <v>1306</v>
      </c>
      <c r="J65" s="238"/>
    </row>
    <row r="66">
      <c r="A66" s="220" t="s">
        <v>1348</v>
      </c>
      <c r="B66" s="217">
        <v>13295.0</v>
      </c>
      <c r="C66" s="143" t="s">
        <v>1332</v>
      </c>
      <c r="D66" s="143" t="str">
        <f t="shared" si="7"/>
        <v>Instrumental</v>
      </c>
      <c r="E66" s="217" t="s">
        <v>1356</v>
      </c>
      <c r="F66" s="228" t="s">
        <v>1305</v>
      </c>
      <c r="G66" s="239">
        <v>1.0</v>
      </c>
      <c r="H66" s="192">
        <f t="shared" si="8"/>
        <v>1</v>
      </c>
      <c r="I66" s="217" t="s">
        <v>1306</v>
      </c>
      <c r="J66" s="238"/>
    </row>
    <row r="67">
      <c r="A67" s="220" t="s">
        <v>1351</v>
      </c>
      <c r="B67" s="220">
        <v>13452.0</v>
      </c>
      <c r="C67" s="143" t="s">
        <v>1352</v>
      </c>
      <c r="D67" s="143" t="str">
        <f t="shared" si="7"/>
        <v>Instrumental</v>
      </c>
      <c r="E67" s="217" t="s">
        <v>1356</v>
      </c>
      <c r="F67" s="228" t="s">
        <v>1305</v>
      </c>
      <c r="G67" s="239">
        <v>1.0</v>
      </c>
      <c r="H67" s="192">
        <f t="shared" si="8"/>
        <v>1</v>
      </c>
      <c r="I67" s="217" t="s">
        <v>1361</v>
      </c>
      <c r="J67" s="238" t="s">
        <v>1359</v>
      </c>
    </row>
    <row r="70">
      <c r="A70" s="124" t="s">
        <v>1307</v>
      </c>
      <c r="B70" s="125"/>
      <c r="C70" s="168"/>
      <c r="D70" s="168"/>
      <c r="E70" s="168"/>
      <c r="F70" s="168"/>
      <c r="G70" s="168"/>
      <c r="H70" s="168"/>
      <c r="I70" s="168"/>
      <c r="J70" s="168"/>
      <c r="K70" s="168"/>
      <c r="L70" s="168"/>
    </row>
    <row r="71">
      <c r="A71" s="147" t="s">
        <v>676</v>
      </c>
      <c r="B71" s="67" t="s">
        <v>677</v>
      </c>
      <c r="C71" s="170" t="s">
        <v>678</v>
      </c>
      <c r="D71" s="170" t="s">
        <v>679</v>
      </c>
      <c r="E71" s="127"/>
      <c r="F71" s="127"/>
      <c r="G71" s="205" t="s">
        <v>1308</v>
      </c>
      <c r="H71" s="127"/>
      <c r="I71" s="127"/>
      <c r="J71" s="127"/>
      <c r="K71" s="127"/>
      <c r="L71" s="127"/>
    </row>
    <row r="72">
      <c r="A72" s="76" t="s">
        <v>1252</v>
      </c>
      <c r="B72" s="172" t="s">
        <v>1252</v>
      </c>
      <c r="C72" s="129" t="s">
        <v>1253</v>
      </c>
      <c r="E72" s="153" t="s">
        <v>1309</v>
      </c>
      <c r="F72" s="35" t="s">
        <v>1310</v>
      </c>
      <c r="G72" s="35" t="s">
        <v>1311</v>
      </c>
      <c r="H72" s="153" t="s">
        <v>1312</v>
      </c>
      <c r="I72" s="153" t="s">
        <v>1313</v>
      </c>
      <c r="J72" s="153" t="s">
        <v>1314</v>
      </c>
      <c r="K72" s="153" t="s">
        <v>1315</v>
      </c>
      <c r="L72" s="153" t="s">
        <v>1316</v>
      </c>
    </row>
    <row r="73">
      <c r="A73" s="217" t="s">
        <v>1345</v>
      </c>
      <c r="B73" s="217">
        <v>13296.0</v>
      </c>
      <c r="C73" s="143" t="s">
        <v>1332</v>
      </c>
      <c r="D73" s="143" t="str">
        <f t="shared" ref="D73:D75" si="9">if(and(isblank($A73),isblank($B73)),"", if(and(not(isblank($B73)),$B73=$B72,$A73&lt;&gt;$A72),"ID LISTS UNALIGNED",if(not(isblank($A73)),ifna(VLOOKUP($A73,$F$37:$I$39,4,false),"NO ISRC MATCH in Release_Track"),ifna(VLOOKUP($B73,$G$37:$I$39,2,false),"NO CATALOG ID MATCH in Release_Track") )))</f>
        <v/>
      </c>
      <c r="E73" s="159" t="b">
        <v>0</v>
      </c>
      <c r="F73" s="159" t="b">
        <v>0</v>
      </c>
      <c r="G73" s="159" t="b">
        <v>0</v>
      </c>
      <c r="H73" s="159" t="b">
        <v>0</v>
      </c>
      <c r="I73" s="159" t="b">
        <v>0</v>
      </c>
      <c r="J73" s="159" t="b">
        <v>0</v>
      </c>
      <c r="K73" s="159" t="b">
        <v>0</v>
      </c>
      <c r="L73" s="8" t="b">
        <v>1</v>
      </c>
    </row>
    <row r="74">
      <c r="A74" s="217" t="s">
        <v>1348</v>
      </c>
      <c r="B74" s="217">
        <v>13295.0</v>
      </c>
      <c r="C74" s="143" t="s">
        <v>1332</v>
      </c>
      <c r="D74" s="143" t="str">
        <f t="shared" si="9"/>
        <v>Instrumental</v>
      </c>
      <c r="E74" s="159" t="b">
        <v>0</v>
      </c>
      <c r="F74" s="159" t="b">
        <v>0</v>
      </c>
      <c r="G74" s="159" t="b">
        <v>0</v>
      </c>
      <c r="H74" s="159" t="b">
        <v>0</v>
      </c>
      <c r="I74" s="159" t="b">
        <v>0</v>
      </c>
      <c r="J74" s="159" t="b">
        <v>0</v>
      </c>
      <c r="K74" s="159" t="b">
        <v>0</v>
      </c>
      <c r="L74" s="8" t="b">
        <v>1</v>
      </c>
    </row>
    <row r="75">
      <c r="A75" s="217" t="s">
        <v>1351</v>
      </c>
      <c r="B75" s="220">
        <v>13452.0</v>
      </c>
      <c r="C75" s="143" t="s">
        <v>1352</v>
      </c>
      <c r="D75" s="143" t="str">
        <f t="shared" si="9"/>
        <v>Instrumental</v>
      </c>
      <c r="E75" s="159" t="b">
        <v>0</v>
      </c>
      <c r="F75" s="159" t="b">
        <v>0</v>
      </c>
      <c r="G75" s="159" t="b">
        <v>0</v>
      </c>
      <c r="H75" s="159" t="b">
        <v>0</v>
      </c>
      <c r="I75" s="159" t="b">
        <v>0</v>
      </c>
      <c r="J75" s="159" t="b">
        <v>0</v>
      </c>
      <c r="K75" s="159" t="b">
        <v>0</v>
      </c>
      <c r="L75" s="8" t="b">
        <v>1</v>
      </c>
    </row>
    <row r="76">
      <c r="A76" s="116"/>
      <c r="B76" s="116"/>
      <c r="E76" s="159"/>
      <c r="F76" s="159"/>
      <c r="G76" s="159"/>
      <c r="H76" s="159"/>
      <c r="I76" s="159"/>
      <c r="J76" s="159"/>
      <c r="K76" s="159"/>
    </row>
    <row r="77">
      <c r="B77" s="116"/>
      <c r="E77" s="159"/>
      <c r="F77" s="159"/>
      <c r="G77" s="159"/>
      <c r="H77" s="159"/>
      <c r="I77" s="159"/>
      <c r="J77" s="159"/>
      <c r="K77" s="159"/>
    </row>
    <row r="78">
      <c r="B78" s="116"/>
      <c r="E78" s="159"/>
      <c r="F78" s="159"/>
      <c r="G78" s="159"/>
      <c r="H78" s="159"/>
      <c r="I78" s="159"/>
      <c r="J78" s="159"/>
      <c r="K78" s="159"/>
    </row>
  </sheetData>
  <mergeCells count="9">
    <mergeCell ref="C63:D63"/>
    <mergeCell ref="C72:D72"/>
    <mergeCell ref="C28:D28"/>
    <mergeCell ref="C36:D36"/>
    <mergeCell ref="C45:D45"/>
    <mergeCell ref="A56:B56"/>
    <mergeCell ref="D56:E56"/>
    <mergeCell ref="A57:B57"/>
    <mergeCell ref="D57:E57"/>
  </mergeCells>
  <conditionalFormatting sqref="A73:A78">
    <cfRule type="expression" dxfId="3" priority="1">
      <formula>and(countif(A:A,A73)&gt;countif(C:C,C73),C73&lt;&gt;"")</formula>
    </cfRule>
  </conditionalFormatting>
  <conditionalFormatting sqref="A73:A78">
    <cfRule type="expression" dxfId="3" priority="2">
      <formula>or(and(#REF!&lt;&gt;"",A73&lt;&gt;"",#REF!=#REF!,A73=#REF!),and(#REF!&lt;&gt;"",#REF!&lt;&gt;"",#REF!=#REF!,A73=#REF!))</formula>
    </cfRule>
  </conditionalFormatting>
  <conditionalFormatting sqref="A73:A78">
    <cfRule type="expression" dxfId="3" priority="3">
      <formula>"=COUNTIFS(A:A, A5, F:F, "Primary - Top") &gt; 1'"</formula>
    </cfRule>
  </conditionalFormatting>
  <conditionalFormatting sqref="A73:A78">
    <cfRule type="expression" dxfId="5" priority="4">
      <formula>and(A73&lt;&gt;"",B73&lt;&gt;"",countif(A:A,A73)&lt;&gt;countif(B:B,B73))</formula>
    </cfRule>
  </conditionalFormatting>
  <conditionalFormatting sqref="A76 B76:B78">
    <cfRule type="expression" dxfId="5" priority="5">
      <formula>and(#REF!&lt;&gt;"",A76&lt;&gt;"",countif(#REF!,#REF!)&lt;&gt;countif(A:A,A76))</formula>
    </cfRule>
  </conditionalFormatting>
  <conditionalFormatting sqref="E73:K78">
    <cfRule type="expression" dxfId="9" priority="6">
      <formula>$L73=true</formula>
    </cfRule>
  </conditionalFormatting>
  <conditionalFormatting sqref="L73:L78">
    <cfRule type="expression" dxfId="9" priority="7">
      <formula>OR($E73:$K73)</formula>
    </cfRule>
  </conditionalFormatting>
  <conditionalFormatting sqref="A25:B25 A33:B33 A42:B42 G60">
    <cfRule type="cellIs" dxfId="3" priority="8" operator="notEqual">
      <formula>0</formula>
    </cfRule>
  </conditionalFormatting>
  <conditionalFormatting sqref="B14 B54 E54">
    <cfRule type="cellIs" dxfId="1" priority="9" operator="equal">
      <formula>0</formula>
    </cfRule>
  </conditionalFormatting>
  <conditionalFormatting sqref="B14 B54 E54">
    <cfRule type="cellIs" dxfId="2" priority="10" operator="notEqual">
      <formula>0</formula>
    </cfRule>
  </conditionalFormatting>
  <conditionalFormatting sqref="H64:H67">
    <cfRule type="cellIs" dxfId="1" priority="11" operator="equal">
      <formula>1</formula>
    </cfRule>
  </conditionalFormatting>
  <conditionalFormatting sqref="H64:H67">
    <cfRule type="cellIs" dxfId="6" priority="12" operator="greaterThan">
      <formula>1</formula>
    </cfRule>
  </conditionalFormatting>
  <conditionalFormatting sqref="H64:H67">
    <cfRule type="expression" dxfId="2" priority="13">
      <formula>or(and(H64&lt;1,H65&lt;&gt;"",C64&lt;&gt;C65),and(H64&lt;1,H65&lt;&gt;"",D64&lt;&gt;D65))</formula>
    </cfRule>
  </conditionalFormatting>
  <conditionalFormatting sqref="J64:J67">
    <cfRule type="expression" dxfId="10" priority="14">
      <formula>and(I64="Published (managed by a publisher)",J64="")</formula>
    </cfRule>
  </conditionalFormatting>
  <conditionalFormatting sqref="J64:J67">
    <cfRule type="expression" dxfId="2" priority="15">
      <formula>and(I64&lt;&gt;"Published (managed by a publisher)",J64&lt;&gt;"")</formula>
    </cfRule>
  </conditionalFormatting>
  <dataValidations>
    <dataValidation type="list" allowBlank="1" showInputMessage="1" showErrorMessage="1" prompt="select from list, start typing or drag" sqref="G22 J37:J39">
      <formula1>Language</formula1>
    </dataValidation>
    <dataValidation type="list" allowBlank="1" showInputMessage="1" showErrorMessage="1" prompt="select from list, start typing or drag" sqref="L37:L39">
      <formula1>"Original,Public domain"</formula1>
    </dataValidation>
    <dataValidation type="custom" allowBlank="1" showDropDown="1" showInputMessage="1" showErrorMessage="1" prompt="Enter a Valid Year from after 1899" sqref="J22 L22">
      <formula1>and(INT(J22)=J22,J22&gt;=1900,J22&lt;=Year(Now())+1)</formula1>
    </dataValidation>
    <dataValidation type="list" allowBlank="1" showInputMessage="1" showErrorMessage="1" prompt="select from list, start typing or drag" sqref="K37:K39">
      <formula1>"YES,NO"</formula1>
    </dataValidation>
    <dataValidation type="list" allowBlank="1" showInputMessage="1" showErrorMessage="1" prompt="select from Labels list, start typing or drag" sqref="A22">
      <formula1>'Sample Data'!$A$15</formula1>
    </dataValidation>
    <dataValidation type="list" allowBlank="1" showInputMessage="1" showErrorMessage="1" prompt="select from list, start typing or drag" sqref="I22">
      <formula1>ReleaseType</formula1>
    </dataValidation>
    <dataValidation type="custom" allowBlank="1" showDropDown="1" showInputMessage="1" showErrorMessage="1" prompt="Only positive numeric values up to 100%: max 2 decimals in Percent format, e.g. 33.34%; or max 4 decimals in Number format, e.g. 0.3334;" sqref="G64:G67">
      <formula1>and(INT(G64*10000)=G64*10000,G64&gt;0,G64&lt;=1)</formula1>
    </dataValidation>
    <dataValidation type="list" allowBlank="1" showInputMessage="1" showErrorMessage="1" prompt="select from list, start typing or drag" sqref="C22">
      <formula1>"jpeg,jpg"</formula1>
    </dataValidation>
    <dataValidation type="list" allowBlank="1" showInputMessage="1" showErrorMessage="1" prompt="select from Comp Contributors list, start typing or drag" sqref="E64:E67">
      <formula1>'Sample Data'!$A$56:$A$57</formula1>
    </dataValidation>
    <dataValidation type="list" allowBlank="1" showInputMessage="1" showErrorMessage="1" prompt="select from list, start typing or drag" sqref="F29:F30 F46:F49">
      <formula1>ArtistRole</formula1>
    </dataValidation>
    <dataValidation type="custom" allowBlank="1" showDropDown="1" showInputMessage="1" showErrorMessage="1" prompt="Enter a valid date" sqref="N22">
      <formula1>OR(NOT(ISERROR(DATEVALUE(N22))), AND(ISNUMBER(N22), LEFT(CELL("format", N22))="D"))</formula1>
    </dataValidation>
    <dataValidation type="custom" allowBlank="1" showDropDown="1" showInputMessage="1" showErrorMessage="1" prompt="Enter a valid UPC/EAN/JAN" sqref="D22 A29:A30 A37:A39">
      <formula1>and(INT(A22)=A22,A22&gt;99999999999)</formula1>
    </dataValidation>
    <dataValidation type="list" allowBlank="1" showInputMessage="1" showErrorMessage="1" prompt="select from list, start typing or drag" sqref="O22:P22">
      <formula1>Genre</formula1>
    </dataValidation>
    <dataValidation type="custom" allowBlank="1" showDropDown="1" showInputMessage="1" showErrorMessage="1" prompt="Enter a value that satisfies the formula: =and(regexmatch(B5,&quot;^[a-zA-Z0-9]*$&quot;), len(B5)&gt;=3, len(B5)&lt;=20)" sqref="A76:B76 B77:B78">
      <formula1>and(regexmatch(A76,"^[a-zA-Z0-9]*$"), len(A76)&gt;=3, len(A76)&lt;=20)</formula1>
    </dataValidation>
    <dataValidation type="list" allowBlank="1" showInputMessage="1" showErrorMessage="1" prompt="select from list, start typing or drag" sqref="F64:F67">
      <formula1>CompositionRole</formula1>
    </dataValidation>
    <dataValidation type="list" allowBlank="1" showInputMessage="1" showErrorMessage="1" prompt="select from Artists list, start typing or drag" sqref="E29:E30 E46:E49">
      <formula1>'Sample Data'!$A$7:$A$8</formula1>
    </dataValidation>
    <dataValidation type="list" allowBlank="1" showInputMessage="1" showErrorMessage="1" prompt="Click and enter a value frselect from list, start typing or dragom range" sqref="I64:I67">
      <formula1>Publishing</formula1>
    </dataValidation>
    <dataValidation type="list" allowBlank="1" showInputMessage="1" showErrorMessage="1" prompt="Fill out ONLY when 'Published (managed by a publisher)' selected for Publishing; select from Publisher list, start typing or drag" sqref="J64:J67">
      <formula1>'Sample Data'!$D$56:$E$57</formula1>
    </dataValidation>
  </dataValidations>
  <hyperlinks>
    <hyperlink r:id="rId2" ref="B7"/>
    <hyperlink r:id="rId3" ref="B22"/>
    <hyperlink r:id="rId4" ref="M37"/>
    <hyperlink r:id="rId5" ref="M38"/>
    <hyperlink r:id="rId6" ref="M39"/>
  </hyperlinks>
  <drawing r:id="rId7"/>
  <legacyDrawing r:id="rId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711EA"/>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0.38"/>
    <col customWidth="1" min="2" max="2" width="30.38"/>
    <col customWidth="1" min="3" max="3" width="29.38"/>
    <col customWidth="1" min="4" max="9" width="12.13"/>
    <col customWidth="1" min="10" max="10" width="29.25"/>
    <col customWidth="1" min="11" max="11" width="21.75"/>
    <col customWidth="1" min="12" max="12" width="10.63"/>
    <col customWidth="1" min="13" max="13" width="11.25"/>
    <col customWidth="1" min="14" max="14" width="11.38"/>
    <col customWidth="1" min="15" max="15" width="27.0"/>
    <col customWidth="1" min="16" max="18" width="20.0"/>
    <col customWidth="1" min="19" max="19" width="12.13"/>
  </cols>
  <sheetData>
    <row r="1">
      <c r="A1" s="240"/>
      <c r="B1" s="241"/>
      <c r="D1" s="242"/>
      <c r="E1" s="242"/>
      <c r="G1" s="243" t="s">
        <v>1363</v>
      </c>
      <c r="H1" s="244">
        <f>IFERROR(__xludf.DUMMYFUNCTION("COUNTUNIQUE((H3:H430))"),424.0)</f>
        <v>424</v>
      </c>
      <c r="I1" s="244">
        <f>IFERROR(__xludf.DUMMYFUNCTION("COUNTUNIQUE((I3:I430))"),428.0)</f>
        <v>428</v>
      </c>
      <c r="J1" s="245">
        <f>IFERROR(__xludf.DUMMYFUNCTION("COUNTUNIQUE((J3:J430))"),403.0)</f>
        <v>403</v>
      </c>
      <c r="K1" s="245">
        <f>IFERROR(__xludf.DUMMYFUNCTION("COUNTUNIQUE((K3:K430))"),191.0)</f>
        <v>191</v>
      </c>
      <c r="L1" s="246"/>
      <c r="M1" s="245">
        <f>IFERROR(__xludf.DUMMYFUNCTION("COUNTUNIQUE((M3:M430))"),4.0)</f>
        <v>4</v>
      </c>
      <c r="N1" s="246"/>
      <c r="O1" s="245">
        <f>IFERROR(__xludf.DUMMYFUNCTION("COUNTUNIQUE((O3:O430))"),3.0)</f>
        <v>3</v>
      </c>
      <c r="P1" s="246"/>
      <c r="Q1" s="245">
        <f>IFERROR(__xludf.DUMMYFUNCTION("COUNTUNIQUE((Q3:Q430))"),10.0)</f>
        <v>10</v>
      </c>
      <c r="R1" s="245">
        <f>IFERROR(__xludf.DUMMYFUNCTION("COUNTUNIQUE((R3:R430))"),7.0)</f>
        <v>7</v>
      </c>
      <c r="S1" s="245">
        <f>IFERROR(__xludf.DUMMYFUNCTION("COUNTUNIQUE((S3:S430))"),3.0)</f>
        <v>3</v>
      </c>
    </row>
    <row r="2">
      <c r="B2" s="241"/>
      <c r="D2" s="242"/>
      <c r="E2" s="242"/>
      <c r="G2" s="247" t="s">
        <v>156</v>
      </c>
      <c r="H2" s="248" t="s">
        <v>1364</v>
      </c>
      <c r="I2" s="249" t="s">
        <v>1365</v>
      </c>
      <c r="J2" s="250" t="s">
        <v>660</v>
      </c>
      <c r="K2" s="251" t="s">
        <v>1366</v>
      </c>
      <c r="L2" s="252" t="s">
        <v>1367</v>
      </c>
      <c r="M2" s="252" t="s">
        <v>1368</v>
      </c>
      <c r="N2" s="252" t="s">
        <v>1369</v>
      </c>
      <c r="O2" s="247" t="s">
        <v>1370</v>
      </c>
      <c r="P2" s="250" t="s">
        <v>1371</v>
      </c>
      <c r="Q2" s="250" t="s">
        <v>1372</v>
      </c>
      <c r="R2" s="250" t="s">
        <v>1373</v>
      </c>
      <c r="S2" s="253" t="s">
        <v>1374</v>
      </c>
    </row>
    <row r="3">
      <c r="A3" s="254" t="s">
        <v>1375</v>
      </c>
      <c r="B3" s="255"/>
      <c r="C3" s="255"/>
      <c r="D3" s="255"/>
      <c r="E3" s="255"/>
      <c r="G3" s="256" t="s">
        <v>414</v>
      </c>
      <c r="H3" s="111" t="s">
        <v>1376</v>
      </c>
      <c r="I3" s="257">
        <v>70.0</v>
      </c>
      <c r="J3" s="258" t="s">
        <v>666</v>
      </c>
      <c r="K3" s="259" t="s">
        <v>1377</v>
      </c>
      <c r="L3" s="260">
        <v>66.0</v>
      </c>
      <c r="M3" s="44" t="s">
        <v>1378</v>
      </c>
      <c r="N3" s="113">
        <v>2.0</v>
      </c>
      <c r="O3" s="44" t="s">
        <v>1306</v>
      </c>
      <c r="P3" s="113">
        <v>1.0</v>
      </c>
      <c r="Q3" s="44" t="s">
        <v>1379</v>
      </c>
      <c r="R3" s="259" t="s">
        <v>1380</v>
      </c>
      <c r="S3" s="34" t="s">
        <v>1347</v>
      </c>
    </row>
    <row r="4">
      <c r="A4" s="261" t="s">
        <v>1381</v>
      </c>
      <c r="B4" s="262"/>
      <c r="C4" s="262"/>
      <c r="D4" s="262"/>
      <c r="E4" s="262"/>
      <c r="G4" s="263" t="s">
        <v>465</v>
      </c>
      <c r="H4" s="111" t="s">
        <v>1382</v>
      </c>
      <c r="I4" s="257">
        <v>255.0</v>
      </c>
      <c r="J4" s="264" t="s">
        <v>1383</v>
      </c>
      <c r="K4" s="259" t="s">
        <v>1384</v>
      </c>
      <c r="L4" s="260">
        <v>67.0</v>
      </c>
      <c r="M4" s="44" t="s">
        <v>698</v>
      </c>
      <c r="N4" s="113">
        <v>1.0</v>
      </c>
      <c r="O4" s="44" t="s">
        <v>1361</v>
      </c>
      <c r="P4" s="260">
        <v>2.0</v>
      </c>
      <c r="Q4" s="259" t="s">
        <v>1385</v>
      </c>
      <c r="R4" s="259" t="s">
        <v>1386</v>
      </c>
      <c r="S4" s="265" t="s">
        <v>700</v>
      </c>
    </row>
    <row r="5">
      <c r="A5" s="266" t="s">
        <v>1387</v>
      </c>
      <c r="C5" s="267" t="s">
        <v>1388</v>
      </c>
      <c r="E5" s="262"/>
      <c r="G5" s="263" t="s">
        <v>181</v>
      </c>
      <c r="H5" s="111" t="s">
        <v>1389</v>
      </c>
      <c r="I5" s="257">
        <v>229.0</v>
      </c>
      <c r="J5" s="258" t="s">
        <v>671</v>
      </c>
      <c r="K5" s="259" t="s">
        <v>1390</v>
      </c>
      <c r="L5" s="260">
        <v>4.0</v>
      </c>
      <c r="M5" s="44" t="s">
        <v>1391</v>
      </c>
      <c r="N5" s="113">
        <v>3.0</v>
      </c>
      <c r="O5" s="44" t="s">
        <v>1392</v>
      </c>
      <c r="P5" s="260">
        <v>3.0</v>
      </c>
      <c r="Q5" s="259" t="s">
        <v>1393</v>
      </c>
      <c r="R5" s="259" t="s">
        <v>1394</v>
      </c>
      <c r="S5" s="265" t="s">
        <v>1395</v>
      </c>
    </row>
    <row r="6">
      <c r="A6" s="268" t="s">
        <v>1396</v>
      </c>
      <c r="B6" s="268" t="s">
        <v>1397</v>
      </c>
      <c r="C6" s="268" t="s">
        <v>1396</v>
      </c>
      <c r="D6" s="268" t="s">
        <v>1397</v>
      </c>
      <c r="E6" s="262"/>
      <c r="G6" s="259" t="s">
        <v>1398</v>
      </c>
      <c r="H6" s="111" t="s">
        <v>1399</v>
      </c>
      <c r="I6" s="257">
        <v>292.0</v>
      </c>
      <c r="J6" s="259" t="s">
        <v>672</v>
      </c>
      <c r="K6" s="269" t="s">
        <v>1400</v>
      </c>
      <c r="L6" s="270">
        <v>68.0</v>
      </c>
      <c r="M6" s="34" t="s">
        <v>1401</v>
      </c>
      <c r="N6" s="95">
        <v>0.0</v>
      </c>
      <c r="O6" s="34"/>
      <c r="P6" s="44"/>
      <c r="Q6" s="271" t="s">
        <v>1305</v>
      </c>
      <c r="R6" s="259" t="s">
        <v>1402</v>
      </c>
      <c r="S6" s="34"/>
    </row>
    <row r="7">
      <c r="A7" s="272" t="s">
        <v>1399</v>
      </c>
      <c r="B7" s="272" t="s">
        <v>1403</v>
      </c>
      <c r="C7" s="272" t="s">
        <v>1389</v>
      </c>
      <c r="D7" s="272" t="s">
        <v>46</v>
      </c>
      <c r="E7" s="262"/>
      <c r="G7" s="259" t="s">
        <v>1404</v>
      </c>
      <c r="H7" s="111" t="s">
        <v>1405</v>
      </c>
      <c r="I7" s="257">
        <v>554.0</v>
      </c>
      <c r="J7" s="259" t="s">
        <v>1406</v>
      </c>
      <c r="K7" s="269" t="s">
        <v>1407</v>
      </c>
      <c r="L7" s="270">
        <v>69.0</v>
      </c>
      <c r="M7" s="34"/>
      <c r="N7" s="34"/>
      <c r="O7" s="34"/>
      <c r="P7" s="44"/>
      <c r="Q7" s="271" t="s">
        <v>1362</v>
      </c>
      <c r="R7" s="259" t="s">
        <v>1408</v>
      </c>
      <c r="S7" s="34"/>
    </row>
    <row r="8">
      <c r="A8" s="272" t="s">
        <v>1409</v>
      </c>
      <c r="B8" s="272" t="s">
        <v>1410</v>
      </c>
      <c r="C8" s="272" t="s">
        <v>1411</v>
      </c>
      <c r="D8" s="272" t="s">
        <v>1412</v>
      </c>
      <c r="E8" s="262"/>
      <c r="F8" s="262"/>
      <c r="G8" s="34"/>
      <c r="H8" s="111" t="s">
        <v>1413</v>
      </c>
      <c r="I8" s="257">
        <v>555.0</v>
      </c>
      <c r="J8" s="44" t="s">
        <v>1414</v>
      </c>
      <c r="K8" s="259" t="s">
        <v>1415</v>
      </c>
      <c r="L8" s="260">
        <v>61.0</v>
      </c>
      <c r="M8" s="34"/>
      <c r="N8" s="34"/>
      <c r="O8" s="34"/>
      <c r="P8" s="44"/>
      <c r="Q8" s="259" t="s">
        <v>1416</v>
      </c>
      <c r="R8" s="259" t="s">
        <v>1417</v>
      </c>
      <c r="S8" s="34"/>
    </row>
    <row r="9">
      <c r="A9" s="272" t="s">
        <v>1418</v>
      </c>
      <c r="B9" s="272" t="s">
        <v>1419</v>
      </c>
      <c r="C9" s="272" t="s">
        <v>1420</v>
      </c>
      <c r="D9" s="272" t="s">
        <v>1421</v>
      </c>
      <c r="E9" s="262"/>
      <c r="F9" s="262"/>
      <c r="G9" s="34"/>
      <c r="H9" s="111" t="s">
        <v>1390</v>
      </c>
      <c r="I9" s="257">
        <v>293.0</v>
      </c>
      <c r="J9" s="273" t="s">
        <v>1422</v>
      </c>
      <c r="K9" s="259" t="s">
        <v>1423</v>
      </c>
      <c r="L9" s="260">
        <v>5.0</v>
      </c>
      <c r="M9" s="34"/>
      <c r="N9" s="34"/>
      <c r="O9" s="34"/>
      <c r="P9" s="44"/>
      <c r="Q9" s="259" t="s">
        <v>1424</v>
      </c>
      <c r="R9" s="259" t="s">
        <v>1425</v>
      </c>
      <c r="S9" s="34"/>
    </row>
    <row r="10">
      <c r="A10" s="272" t="s">
        <v>1423</v>
      </c>
      <c r="B10" s="272" t="s">
        <v>1426</v>
      </c>
      <c r="C10" s="272" t="s">
        <v>1427</v>
      </c>
      <c r="D10" s="272" t="s">
        <v>1428</v>
      </c>
      <c r="E10" s="262"/>
      <c r="F10" s="262"/>
      <c r="G10" s="34"/>
      <c r="H10" s="111" t="s">
        <v>1429</v>
      </c>
      <c r="I10" s="257">
        <v>350.0</v>
      </c>
      <c r="J10" s="259" t="s">
        <v>667</v>
      </c>
      <c r="K10" s="259" t="s">
        <v>1430</v>
      </c>
      <c r="L10" s="260">
        <v>70.0</v>
      </c>
      <c r="M10" s="34"/>
      <c r="N10" s="34"/>
      <c r="O10" s="34"/>
      <c r="P10" s="44"/>
      <c r="Q10" s="44" t="s">
        <v>1431</v>
      </c>
      <c r="R10" s="44"/>
      <c r="S10" s="34"/>
    </row>
    <row r="11">
      <c r="A11" s="272" t="s">
        <v>1432</v>
      </c>
      <c r="B11" s="272" t="s">
        <v>1433</v>
      </c>
      <c r="C11" s="272" t="s">
        <v>1434</v>
      </c>
      <c r="D11" s="272" t="s">
        <v>1435</v>
      </c>
      <c r="E11" s="262"/>
      <c r="F11" s="262"/>
      <c r="G11" s="34"/>
      <c r="H11" s="111" t="s">
        <v>1436</v>
      </c>
      <c r="I11" s="257">
        <v>409.0</v>
      </c>
      <c r="J11" s="259" t="s">
        <v>1437</v>
      </c>
      <c r="K11" s="259" t="s">
        <v>1438</v>
      </c>
      <c r="L11" s="260">
        <v>71.0</v>
      </c>
      <c r="M11" s="34"/>
      <c r="N11" s="34"/>
      <c r="O11" s="34"/>
      <c r="P11" s="44"/>
      <c r="Q11" s="44" t="s">
        <v>1439</v>
      </c>
      <c r="R11" s="44"/>
      <c r="S11" s="34"/>
    </row>
    <row r="12">
      <c r="A12" s="272" t="s">
        <v>1440</v>
      </c>
      <c r="B12" s="272" t="s">
        <v>1441</v>
      </c>
      <c r="C12" s="272" t="s">
        <v>1442</v>
      </c>
      <c r="D12" s="272" t="s">
        <v>46</v>
      </c>
      <c r="E12" s="262"/>
      <c r="F12" s="262"/>
      <c r="G12" s="34"/>
      <c r="H12" s="111" t="s">
        <v>1443</v>
      </c>
      <c r="I12" s="257">
        <v>294.0</v>
      </c>
      <c r="J12" s="259" t="s">
        <v>1444</v>
      </c>
      <c r="K12" s="259" t="s">
        <v>1445</v>
      </c>
      <c r="L12" s="260">
        <v>72.0</v>
      </c>
      <c r="M12" s="34"/>
      <c r="N12" s="34"/>
      <c r="O12" s="34"/>
      <c r="P12" s="44"/>
      <c r="Q12" s="34" t="s">
        <v>1446</v>
      </c>
      <c r="R12" s="44"/>
      <c r="S12" s="34"/>
    </row>
    <row r="13">
      <c r="A13" s="272" t="s">
        <v>1447</v>
      </c>
      <c r="B13" s="272" t="s">
        <v>1448</v>
      </c>
      <c r="C13" s="272" t="s">
        <v>1449</v>
      </c>
      <c r="D13" s="272" t="s">
        <v>46</v>
      </c>
      <c r="E13" s="262"/>
      <c r="F13" s="262"/>
      <c r="G13" s="34"/>
      <c r="H13" s="111" t="s">
        <v>1450</v>
      </c>
      <c r="I13" s="257">
        <v>295.0</v>
      </c>
      <c r="J13" s="265" t="s">
        <v>1451</v>
      </c>
      <c r="K13" s="259" t="s">
        <v>1452</v>
      </c>
      <c r="L13" s="260">
        <v>73.0</v>
      </c>
      <c r="M13" s="34"/>
      <c r="N13" s="34"/>
      <c r="O13" s="34"/>
      <c r="P13" s="34"/>
      <c r="Q13" s="44"/>
      <c r="R13" s="262"/>
      <c r="S13" s="262"/>
    </row>
    <row r="14">
      <c r="A14" s="272" t="s">
        <v>1453</v>
      </c>
      <c r="B14" s="272" t="s">
        <v>1454</v>
      </c>
      <c r="C14" s="272" t="s">
        <v>1455</v>
      </c>
      <c r="D14" s="272" t="s">
        <v>46</v>
      </c>
      <c r="E14" s="262"/>
      <c r="F14" s="262"/>
      <c r="G14" s="34"/>
      <c r="H14" s="111" t="s">
        <v>1456</v>
      </c>
      <c r="I14" s="257">
        <v>556.0</v>
      </c>
      <c r="J14" s="265" t="s">
        <v>1457</v>
      </c>
      <c r="K14" s="259" t="s">
        <v>1458</v>
      </c>
      <c r="L14" s="260">
        <v>74.0</v>
      </c>
      <c r="M14" s="34"/>
      <c r="N14" s="34"/>
      <c r="O14" s="34"/>
      <c r="P14" s="34"/>
      <c r="Q14" s="44"/>
      <c r="R14" s="262"/>
      <c r="S14" s="262"/>
    </row>
    <row r="15">
      <c r="A15" s="272" t="s">
        <v>1459</v>
      </c>
      <c r="B15" s="272" t="s">
        <v>1460</v>
      </c>
      <c r="C15" s="272" t="s">
        <v>1461</v>
      </c>
      <c r="D15" s="272" t="s">
        <v>1462</v>
      </c>
      <c r="E15" s="262"/>
      <c r="F15" s="262"/>
      <c r="G15" s="34"/>
      <c r="H15" s="111" t="s">
        <v>1463</v>
      </c>
      <c r="I15" s="257">
        <v>557.0</v>
      </c>
      <c r="J15" s="265" t="s">
        <v>1464</v>
      </c>
      <c r="K15" s="259" t="s">
        <v>1465</v>
      </c>
      <c r="L15" s="260">
        <v>75.0</v>
      </c>
      <c r="M15" s="34"/>
      <c r="N15" s="34"/>
      <c r="O15" s="34"/>
      <c r="P15" s="34"/>
      <c r="Q15" s="34"/>
      <c r="R15" s="262"/>
      <c r="S15" s="262"/>
    </row>
    <row r="16">
      <c r="A16" s="272" t="s">
        <v>1466</v>
      </c>
      <c r="B16" s="272" t="s">
        <v>1467</v>
      </c>
      <c r="C16" s="272" t="s">
        <v>1468</v>
      </c>
      <c r="D16" s="272" t="s">
        <v>46</v>
      </c>
      <c r="E16" s="262"/>
      <c r="F16" s="262"/>
      <c r="G16" s="34"/>
      <c r="H16" s="111" t="s">
        <v>1469</v>
      </c>
      <c r="I16" s="257">
        <v>410.0</v>
      </c>
      <c r="J16" s="265" t="s">
        <v>1470</v>
      </c>
      <c r="K16" s="259" t="s">
        <v>1471</v>
      </c>
      <c r="L16" s="260">
        <v>76.0</v>
      </c>
      <c r="M16" s="34"/>
      <c r="N16" s="34"/>
      <c r="O16" s="34"/>
      <c r="P16" s="34"/>
      <c r="Q16" s="34"/>
      <c r="R16" s="262"/>
      <c r="S16" s="262"/>
    </row>
    <row r="17">
      <c r="A17" s="272" t="s">
        <v>1472</v>
      </c>
      <c r="B17" s="272" t="s">
        <v>1473</v>
      </c>
      <c r="C17" s="272" t="s">
        <v>1474</v>
      </c>
      <c r="D17" s="272" t="s">
        <v>46</v>
      </c>
      <c r="E17" s="262"/>
      <c r="F17" s="262"/>
      <c r="G17" s="34"/>
      <c r="H17" s="111" t="s">
        <v>1475</v>
      </c>
      <c r="I17" s="257">
        <v>558.0</v>
      </c>
      <c r="J17" s="265" t="s">
        <v>1476</v>
      </c>
      <c r="K17" s="259" t="s">
        <v>1477</v>
      </c>
      <c r="L17" s="260">
        <v>77.0</v>
      </c>
      <c r="M17" s="34"/>
      <c r="N17" s="34"/>
      <c r="O17" s="34"/>
      <c r="P17" s="34"/>
      <c r="Q17" s="34"/>
      <c r="R17" s="262"/>
      <c r="S17" s="262"/>
    </row>
    <row r="18">
      <c r="A18" s="272" t="s">
        <v>1478</v>
      </c>
      <c r="B18" s="272" t="s">
        <v>1479</v>
      </c>
      <c r="C18" s="272" t="s">
        <v>1480</v>
      </c>
      <c r="D18" s="272" t="s">
        <v>46</v>
      </c>
      <c r="E18" s="262"/>
      <c r="F18" s="262"/>
      <c r="G18" s="34"/>
      <c r="H18" s="111" t="s">
        <v>1409</v>
      </c>
      <c r="I18" s="257">
        <v>25.0</v>
      </c>
      <c r="J18" s="265" t="s">
        <v>1481</v>
      </c>
      <c r="K18" s="259" t="s">
        <v>1482</v>
      </c>
      <c r="L18" s="260">
        <v>78.0</v>
      </c>
      <c r="M18" s="34"/>
      <c r="N18" s="34"/>
      <c r="O18" s="34"/>
      <c r="P18" s="34"/>
      <c r="Q18" s="34"/>
      <c r="R18" s="262"/>
      <c r="S18" s="262"/>
    </row>
    <row r="19">
      <c r="A19" s="272" t="s">
        <v>1483</v>
      </c>
      <c r="B19" s="272" t="s">
        <v>1484</v>
      </c>
      <c r="C19" s="272" t="s">
        <v>1485</v>
      </c>
      <c r="D19" s="272" t="s">
        <v>46</v>
      </c>
      <c r="E19" s="262"/>
      <c r="F19" s="262"/>
      <c r="G19" s="34"/>
      <c r="H19" s="111" t="s">
        <v>1486</v>
      </c>
      <c r="I19" s="257">
        <v>216.0</v>
      </c>
      <c r="J19" s="265" t="s">
        <v>1487</v>
      </c>
      <c r="K19" s="259" t="s">
        <v>1488</v>
      </c>
      <c r="L19" s="260">
        <v>79.0</v>
      </c>
      <c r="M19" s="34"/>
      <c r="N19" s="34"/>
      <c r="O19" s="34"/>
      <c r="P19" s="34"/>
      <c r="Q19" s="34"/>
      <c r="R19" s="262"/>
      <c r="S19" s="262"/>
    </row>
    <row r="20">
      <c r="A20" s="272" t="s">
        <v>1489</v>
      </c>
      <c r="B20" s="272" t="s">
        <v>1490</v>
      </c>
      <c r="C20" s="272" t="s">
        <v>1491</v>
      </c>
      <c r="D20" s="272" t="s">
        <v>46</v>
      </c>
      <c r="E20" s="262"/>
      <c r="F20" s="262"/>
      <c r="G20" s="34"/>
      <c r="H20" s="111" t="s">
        <v>1492</v>
      </c>
      <c r="I20" s="257">
        <v>132.0</v>
      </c>
      <c r="J20" s="265" t="s">
        <v>1493</v>
      </c>
      <c r="K20" s="259" t="s">
        <v>1494</v>
      </c>
      <c r="L20" s="260">
        <v>80.0</v>
      </c>
      <c r="M20" s="34"/>
      <c r="N20" s="34"/>
      <c r="O20" s="34"/>
      <c r="P20" s="34"/>
      <c r="Q20" s="34"/>
      <c r="R20" s="262"/>
      <c r="S20" s="262"/>
    </row>
    <row r="21">
      <c r="A21" s="272" t="s">
        <v>1495</v>
      </c>
      <c r="B21" s="272" t="s">
        <v>46</v>
      </c>
      <c r="C21" s="272" t="s">
        <v>1496</v>
      </c>
      <c r="D21" s="272" t="s">
        <v>46</v>
      </c>
      <c r="E21" s="262"/>
      <c r="F21" s="262"/>
      <c r="G21" s="34"/>
      <c r="H21" s="111" t="s">
        <v>1497</v>
      </c>
      <c r="I21" s="257">
        <v>275.0</v>
      </c>
      <c r="J21" s="265" t="s">
        <v>1498</v>
      </c>
      <c r="K21" s="259" t="s">
        <v>1499</v>
      </c>
      <c r="L21" s="260">
        <v>53.0</v>
      </c>
      <c r="M21" s="34"/>
      <c r="N21" s="34"/>
      <c r="O21" s="34"/>
      <c r="P21" s="34"/>
      <c r="Q21" s="34"/>
      <c r="R21" s="262"/>
      <c r="S21" s="262"/>
    </row>
    <row r="22">
      <c r="A22" s="272" t="s">
        <v>1500</v>
      </c>
      <c r="B22" s="272" t="s">
        <v>46</v>
      </c>
      <c r="C22" s="272" t="s">
        <v>1501</v>
      </c>
      <c r="D22" s="272" t="s">
        <v>46</v>
      </c>
      <c r="E22" s="262"/>
      <c r="F22" s="262"/>
      <c r="G22" s="34"/>
      <c r="H22" s="111" t="s">
        <v>1502</v>
      </c>
      <c r="I22" s="257">
        <v>159.0</v>
      </c>
      <c r="J22" s="265" t="s">
        <v>669</v>
      </c>
      <c r="K22" s="259" t="s">
        <v>1503</v>
      </c>
      <c r="L22" s="260">
        <v>195.0</v>
      </c>
      <c r="M22" s="34"/>
      <c r="N22" s="34"/>
      <c r="O22" s="34"/>
      <c r="P22" s="34"/>
      <c r="Q22" s="34"/>
      <c r="R22" s="262"/>
      <c r="S22" s="262"/>
    </row>
    <row r="23">
      <c r="A23" s="272" t="s">
        <v>1504</v>
      </c>
      <c r="B23" s="272" t="s">
        <v>1505</v>
      </c>
      <c r="C23" s="272" t="s">
        <v>1506</v>
      </c>
      <c r="D23" s="272" t="s">
        <v>1507</v>
      </c>
      <c r="E23" s="262"/>
      <c r="F23" s="262"/>
      <c r="G23" s="34"/>
      <c r="H23" s="111" t="s">
        <v>1508</v>
      </c>
      <c r="I23" s="257">
        <v>551.0</v>
      </c>
      <c r="J23" s="265" t="s">
        <v>1509</v>
      </c>
      <c r="K23" s="259" t="s">
        <v>1503</v>
      </c>
      <c r="L23" s="260">
        <v>199.0</v>
      </c>
      <c r="M23" s="34"/>
      <c r="N23" s="34"/>
      <c r="O23" s="34"/>
      <c r="P23" s="34"/>
      <c r="Q23" s="34"/>
      <c r="R23" s="262"/>
      <c r="S23" s="262"/>
    </row>
    <row r="24">
      <c r="A24" s="272" t="s">
        <v>1510</v>
      </c>
      <c r="B24" s="272" t="s">
        <v>1511</v>
      </c>
      <c r="C24" s="272" t="s">
        <v>1512</v>
      </c>
      <c r="D24" s="272" t="s">
        <v>1513</v>
      </c>
      <c r="E24" s="262"/>
      <c r="F24" s="262"/>
      <c r="G24" s="34"/>
      <c r="H24" s="111" t="s">
        <v>1514</v>
      </c>
      <c r="I24" s="257">
        <v>154.0</v>
      </c>
      <c r="J24" s="265" t="s">
        <v>1515</v>
      </c>
      <c r="K24" s="259" t="s">
        <v>1516</v>
      </c>
      <c r="L24" s="260">
        <v>81.0</v>
      </c>
      <c r="M24" s="34"/>
      <c r="N24" s="34"/>
      <c r="O24" s="34"/>
      <c r="P24" s="34"/>
      <c r="Q24" s="34"/>
      <c r="R24" s="262"/>
      <c r="S24" s="262"/>
    </row>
    <row r="25">
      <c r="A25" s="272" t="s">
        <v>1517</v>
      </c>
      <c r="B25" s="272" t="s">
        <v>1518</v>
      </c>
      <c r="C25" s="272" t="s">
        <v>1519</v>
      </c>
      <c r="D25" s="272" t="s">
        <v>1520</v>
      </c>
      <c r="E25" s="262"/>
      <c r="F25" s="262"/>
      <c r="G25" s="34"/>
      <c r="H25" s="111" t="s">
        <v>1521</v>
      </c>
      <c r="I25" s="257">
        <v>256.0</v>
      </c>
      <c r="J25" s="265" t="s">
        <v>1522</v>
      </c>
      <c r="K25" s="259" t="s">
        <v>1523</v>
      </c>
      <c r="L25" s="260">
        <v>82.0</v>
      </c>
      <c r="M25" s="34"/>
      <c r="N25" s="34"/>
      <c r="O25" s="34"/>
      <c r="P25" s="34"/>
      <c r="Q25" s="34"/>
      <c r="R25" s="262"/>
      <c r="S25" s="262"/>
    </row>
    <row r="26">
      <c r="A26" s="272" t="s">
        <v>182</v>
      </c>
      <c r="B26" s="272" t="s">
        <v>1524</v>
      </c>
      <c r="C26" s="272" t="s">
        <v>1382</v>
      </c>
      <c r="D26" s="272" t="s">
        <v>1525</v>
      </c>
      <c r="E26" s="262"/>
      <c r="F26" s="262"/>
      <c r="G26" s="34"/>
      <c r="H26" s="111" t="s">
        <v>1526</v>
      </c>
      <c r="I26" s="257">
        <v>133.0</v>
      </c>
      <c r="J26" s="265" t="s">
        <v>1527</v>
      </c>
      <c r="K26" s="259" t="s">
        <v>1528</v>
      </c>
      <c r="L26" s="260">
        <v>83.0</v>
      </c>
      <c r="M26" s="34"/>
      <c r="N26" s="34"/>
      <c r="O26" s="34"/>
      <c r="P26" s="34"/>
      <c r="Q26" s="34"/>
      <c r="R26" s="262"/>
      <c r="S26" s="262"/>
    </row>
    <row r="27">
      <c r="A27" s="272" t="s">
        <v>1529</v>
      </c>
      <c r="B27" s="272" t="s">
        <v>1530</v>
      </c>
      <c r="C27" s="272" t="s">
        <v>1521</v>
      </c>
      <c r="D27" s="272" t="s">
        <v>1531</v>
      </c>
      <c r="E27" s="262"/>
      <c r="F27" s="262"/>
      <c r="G27" s="34"/>
      <c r="H27" s="111" t="s">
        <v>1418</v>
      </c>
      <c r="I27" s="257">
        <v>26.0</v>
      </c>
      <c r="J27" s="265" t="s">
        <v>1532</v>
      </c>
      <c r="K27" s="259" t="s">
        <v>1533</v>
      </c>
      <c r="L27" s="260">
        <v>84.0</v>
      </c>
      <c r="M27" s="34"/>
      <c r="N27" s="34"/>
      <c r="O27" s="34"/>
      <c r="P27" s="34"/>
      <c r="Q27" s="34"/>
      <c r="R27" s="262"/>
      <c r="S27" s="262"/>
    </row>
    <row r="28">
      <c r="A28" s="272" t="s">
        <v>1534</v>
      </c>
      <c r="B28" s="272" t="s">
        <v>1535</v>
      </c>
      <c r="C28" s="272" t="s">
        <v>1536</v>
      </c>
      <c r="D28" s="272" t="s">
        <v>1537</v>
      </c>
      <c r="E28" s="262"/>
      <c r="F28" s="262"/>
      <c r="G28" s="34"/>
      <c r="H28" s="111" t="s">
        <v>1538</v>
      </c>
      <c r="I28" s="257">
        <v>296.0</v>
      </c>
      <c r="J28" s="265" t="s">
        <v>1539</v>
      </c>
      <c r="K28" s="259" t="s">
        <v>1540</v>
      </c>
      <c r="L28" s="260">
        <v>6.0</v>
      </c>
      <c r="M28" s="34"/>
      <c r="N28" s="34"/>
      <c r="O28" s="34"/>
      <c r="P28" s="34"/>
      <c r="Q28" s="34"/>
      <c r="R28" s="262"/>
      <c r="S28" s="262"/>
    </row>
    <row r="29">
      <c r="A29" s="272" t="s">
        <v>1541</v>
      </c>
      <c r="B29" s="272" t="s">
        <v>46</v>
      </c>
      <c r="C29" s="272" t="s">
        <v>1542</v>
      </c>
      <c r="D29" s="272" t="s">
        <v>1543</v>
      </c>
      <c r="E29" s="262"/>
      <c r="F29" s="262"/>
      <c r="G29" s="34"/>
      <c r="H29" s="111" t="s">
        <v>1423</v>
      </c>
      <c r="I29" s="257">
        <v>21.0</v>
      </c>
      <c r="J29" s="265" t="s">
        <v>1544</v>
      </c>
      <c r="K29" s="259" t="s">
        <v>1545</v>
      </c>
      <c r="L29" s="260">
        <v>85.0</v>
      </c>
      <c r="M29" s="34"/>
      <c r="N29" s="34"/>
      <c r="O29" s="34"/>
      <c r="P29" s="34"/>
      <c r="Q29" s="34"/>
      <c r="R29" s="262"/>
      <c r="S29" s="262"/>
    </row>
    <row r="30">
      <c r="A30" s="272" t="s">
        <v>1546</v>
      </c>
      <c r="B30" s="272" t="s">
        <v>46</v>
      </c>
      <c r="C30" s="272" t="s">
        <v>1547</v>
      </c>
      <c r="D30" s="272" t="s">
        <v>46</v>
      </c>
      <c r="E30" s="262"/>
      <c r="F30" s="262"/>
      <c r="G30" s="34"/>
      <c r="H30" s="111" t="s">
        <v>1548</v>
      </c>
      <c r="I30" s="257">
        <v>66.0</v>
      </c>
      <c r="J30" s="265" t="s">
        <v>1549</v>
      </c>
      <c r="K30" s="259" t="s">
        <v>1550</v>
      </c>
      <c r="L30" s="260">
        <v>52.0</v>
      </c>
      <c r="M30" s="34"/>
      <c r="N30" s="34"/>
      <c r="O30" s="34"/>
      <c r="P30" s="34"/>
      <c r="Q30" s="34"/>
      <c r="R30" s="262"/>
      <c r="S30" s="262"/>
    </row>
    <row r="31">
      <c r="A31" s="272" t="s">
        <v>1349</v>
      </c>
      <c r="B31" s="272" t="s">
        <v>46</v>
      </c>
      <c r="C31" s="272" t="s">
        <v>1551</v>
      </c>
      <c r="D31" s="272" t="s">
        <v>1552</v>
      </c>
      <c r="E31" s="262"/>
      <c r="F31" s="262"/>
      <c r="G31" s="34"/>
      <c r="H31" s="111" t="s">
        <v>1536</v>
      </c>
      <c r="I31" s="257">
        <v>257.0</v>
      </c>
      <c r="J31" s="265" t="s">
        <v>1553</v>
      </c>
      <c r="K31" s="259" t="s">
        <v>1554</v>
      </c>
      <c r="L31" s="260">
        <v>8.0</v>
      </c>
      <c r="M31" s="34"/>
      <c r="N31" s="34"/>
      <c r="O31" s="34"/>
      <c r="P31" s="34"/>
      <c r="Q31" s="34"/>
      <c r="R31" s="262"/>
      <c r="S31" s="262"/>
    </row>
    <row r="32">
      <c r="A32" s="272" t="s">
        <v>1555</v>
      </c>
      <c r="B32" s="272" t="s">
        <v>1556</v>
      </c>
      <c r="C32" s="272" t="s">
        <v>1557</v>
      </c>
      <c r="D32" s="272" t="s">
        <v>1558</v>
      </c>
      <c r="E32" s="262"/>
      <c r="F32" s="262"/>
      <c r="G32" s="34"/>
      <c r="H32" s="111" t="s">
        <v>1559</v>
      </c>
      <c r="I32" s="257">
        <v>429.0</v>
      </c>
      <c r="J32" s="265" t="s">
        <v>1560</v>
      </c>
      <c r="K32" s="259" t="s">
        <v>1561</v>
      </c>
      <c r="L32" s="260">
        <v>118.0</v>
      </c>
      <c r="M32" s="34"/>
      <c r="N32" s="34"/>
      <c r="O32" s="34"/>
      <c r="P32" s="34"/>
      <c r="Q32" s="34"/>
      <c r="R32" s="262"/>
      <c r="S32" s="262"/>
    </row>
    <row r="33">
      <c r="A33" s="272" t="s">
        <v>1562</v>
      </c>
      <c r="B33" s="272" t="s">
        <v>46</v>
      </c>
      <c r="C33" s="272" t="s">
        <v>1563</v>
      </c>
      <c r="D33" s="272" t="s">
        <v>1564</v>
      </c>
      <c r="E33" s="262"/>
      <c r="F33" s="262"/>
      <c r="G33" s="34"/>
      <c r="H33" s="111" t="s">
        <v>1565</v>
      </c>
      <c r="I33" s="257">
        <v>297.0</v>
      </c>
      <c r="J33" s="265" t="s">
        <v>1566</v>
      </c>
      <c r="K33" s="259" t="s">
        <v>1567</v>
      </c>
      <c r="L33" s="260">
        <v>86.0</v>
      </c>
      <c r="M33" s="34"/>
      <c r="N33" s="34"/>
      <c r="O33" s="34"/>
      <c r="P33" s="34"/>
      <c r="Q33" s="34"/>
      <c r="R33" s="262"/>
      <c r="S33" s="262"/>
    </row>
    <row r="34">
      <c r="A34" s="272" t="s">
        <v>1568</v>
      </c>
      <c r="B34" s="272" t="s">
        <v>1569</v>
      </c>
      <c r="C34" s="272" t="s">
        <v>1570</v>
      </c>
      <c r="D34" s="272" t="s">
        <v>46</v>
      </c>
      <c r="E34" s="262"/>
      <c r="F34" s="262"/>
      <c r="G34" s="34"/>
      <c r="H34" s="111" t="s">
        <v>1445</v>
      </c>
      <c r="I34" s="257">
        <v>336.0</v>
      </c>
      <c r="J34" s="265" t="s">
        <v>1571</v>
      </c>
      <c r="K34" s="259" t="s">
        <v>1572</v>
      </c>
      <c r="L34" s="260">
        <v>87.0</v>
      </c>
      <c r="M34" s="34"/>
      <c r="N34" s="34"/>
      <c r="O34" s="34"/>
      <c r="P34" s="34"/>
      <c r="Q34" s="34"/>
      <c r="R34" s="262"/>
      <c r="S34" s="262"/>
    </row>
    <row r="35">
      <c r="A35" s="272" t="s">
        <v>1573</v>
      </c>
      <c r="B35" s="272" t="s">
        <v>1574</v>
      </c>
      <c r="C35" s="272" t="s">
        <v>1575</v>
      </c>
      <c r="D35" s="272" t="s">
        <v>1576</v>
      </c>
      <c r="E35" s="262"/>
      <c r="F35" s="262"/>
      <c r="G35" s="34"/>
      <c r="H35" s="111" t="s">
        <v>1577</v>
      </c>
      <c r="I35" s="257">
        <v>298.0</v>
      </c>
      <c r="J35" s="265" t="s">
        <v>1578</v>
      </c>
      <c r="K35" s="259" t="s">
        <v>1579</v>
      </c>
      <c r="L35" s="260">
        <v>88.0</v>
      </c>
      <c r="M35" s="34"/>
      <c r="N35" s="34"/>
      <c r="O35" s="34"/>
      <c r="P35" s="34"/>
      <c r="Q35" s="34"/>
      <c r="R35" s="262"/>
      <c r="S35" s="262"/>
    </row>
    <row r="36">
      <c r="A36" s="272" t="s">
        <v>1580</v>
      </c>
      <c r="B36" s="272" t="s">
        <v>46</v>
      </c>
      <c r="C36" s="272" t="s">
        <v>1581</v>
      </c>
      <c r="D36" s="272" t="s">
        <v>1582</v>
      </c>
      <c r="E36" s="262"/>
      <c r="F36" s="262"/>
      <c r="G36" s="34"/>
      <c r="H36" s="111" t="s">
        <v>1583</v>
      </c>
      <c r="I36" s="257">
        <v>114.0</v>
      </c>
      <c r="J36" s="34" t="s">
        <v>1584</v>
      </c>
      <c r="K36" s="259" t="s">
        <v>1585</v>
      </c>
      <c r="L36" s="260">
        <v>49.0</v>
      </c>
      <c r="M36" s="34"/>
      <c r="N36" s="34"/>
      <c r="O36" s="34"/>
      <c r="P36" s="34"/>
      <c r="Q36" s="34"/>
      <c r="R36" s="262"/>
      <c r="S36" s="262"/>
    </row>
    <row r="37">
      <c r="A37" s="272" t="s">
        <v>1586</v>
      </c>
      <c r="B37" s="272" t="s">
        <v>1587</v>
      </c>
      <c r="C37" s="272" t="s">
        <v>1588</v>
      </c>
      <c r="D37" s="272" t="s">
        <v>1589</v>
      </c>
      <c r="E37" s="262"/>
      <c r="F37" s="262"/>
      <c r="G37" s="34"/>
      <c r="H37" s="111" t="s">
        <v>1590</v>
      </c>
      <c r="I37" s="257">
        <v>194.0</v>
      </c>
      <c r="J37" s="274" t="s">
        <v>1591</v>
      </c>
      <c r="K37" s="259" t="s">
        <v>1592</v>
      </c>
      <c r="L37" s="260">
        <v>50.0</v>
      </c>
      <c r="M37" s="34"/>
      <c r="N37" s="34"/>
      <c r="O37" s="34"/>
      <c r="P37" s="34"/>
      <c r="Q37" s="34"/>
      <c r="R37" s="262"/>
      <c r="S37" s="262"/>
    </row>
    <row r="38">
      <c r="A38" s="272" t="s">
        <v>1593</v>
      </c>
      <c r="B38" s="272" t="s">
        <v>46</v>
      </c>
      <c r="C38" s="272" t="s">
        <v>1594</v>
      </c>
      <c r="D38" s="272" t="s">
        <v>1595</v>
      </c>
      <c r="E38" s="262"/>
      <c r="F38" s="262"/>
      <c r="G38" s="34"/>
      <c r="H38" s="111" t="s">
        <v>1596</v>
      </c>
      <c r="I38" s="257">
        <v>77.0</v>
      </c>
      <c r="J38" s="265" t="s">
        <v>1597</v>
      </c>
      <c r="K38" s="259" t="s">
        <v>1598</v>
      </c>
      <c r="L38" s="260">
        <v>151.0</v>
      </c>
      <c r="M38" s="34"/>
      <c r="N38" s="34"/>
      <c r="O38" s="34"/>
      <c r="P38" s="34"/>
      <c r="Q38" s="34"/>
      <c r="R38" s="262"/>
      <c r="S38" s="262"/>
    </row>
    <row r="39">
      <c r="A39" s="272" t="s">
        <v>1599</v>
      </c>
      <c r="B39" s="272" t="s">
        <v>46</v>
      </c>
      <c r="C39" s="272" t="s">
        <v>1600</v>
      </c>
      <c r="D39" s="272" t="s">
        <v>1601</v>
      </c>
      <c r="E39" s="262"/>
      <c r="F39" s="262"/>
      <c r="G39" s="34"/>
      <c r="H39" s="111" t="s">
        <v>1602</v>
      </c>
      <c r="I39" s="257">
        <v>593.0</v>
      </c>
      <c r="J39" s="265" t="s">
        <v>1603</v>
      </c>
      <c r="K39" s="259" t="s">
        <v>1604</v>
      </c>
      <c r="L39" s="260">
        <v>89.0</v>
      </c>
      <c r="M39" s="34"/>
      <c r="N39" s="34"/>
      <c r="O39" s="34"/>
      <c r="P39" s="34"/>
      <c r="Q39" s="34"/>
      <c r="R39" s="262"/>
      <c r="S39" s="262"/>
    </row>
    <row r="40">
      <c r="A40" s="272" t="s">
        <v>1605</v>
      </c>
      <c r="B40" s="272" t="s">
        <v>1606</v>
      </c>
      <c r="C40" s="272" t="s">
        <v>1607</v>
      </c>
      <c r="D40" s="272" t="s">
        <v>46</v>
      </c>
      <c r="E40" s="262"/>
      <c r="F40" s="262"/>
      <c r="G40" s="34"/>
      <c r="H40" s="111" t="s">
        <v>1608</v>
      </c>
      <c r="I40" s="257">
        <v>78.0</v>
      </c>
      <c r="J40" s="265" t="s">
        <v>1609</v>
      </c>
      <c r="K40" s="259" t="s">
        <v>1610</v>
      </c>
      <c r="L40" s="260">
        <v>90.0</v>
      </c>
      <c r="M40" s="34"/>
      <c r="N40" s="34"/>
      <c r="O40" s="34"/>
      <c r="P40" s="34"/>
      <c r="Q40" s="34"/>
      <c r="R40" s="262"/>
      <c r="S40" s="262"/>
    </row>
    <row r="41">
      <c r="A41" s="272" t="s">
        <v>1611</v>
      </c>
      <c r="B41" s="272" t="s">
        <v>1612</v>
      </c>
      <c r="C41" s="272" t="s">
        <v>1613</v>
      </c>
      <c r="D41" s="272" t="s">
        <v>46</v>
      </c>
      <c r="E41" s="262"/>
      <c r="F41" s="262"/>
      <c r="G41" s="34"/>
      <c r="H41" s="111" t="s">
        <v>1614</v>
      </c>
      <c r="I41" s="257">
        <v>217.0</v>
      </c>
      <c r="J41" s="265" t="s">
        <v>1615</v>
      </c>
      <c r="K41" s="259" t="s">
        <v>1616</v>
      </c>
      <c r="L41" s="260">
        <v>91.0</v>
      </c>
      <c r="M41" s="34"/>
      <c r="N41" s="34"/>
      <c r="O41" s="34"/>
      <c r="P41" s="34"/>
      <c r="Q41" s="34"/>
      <c r="R41" s="262"/>
      <c r="S41" s="262"/>
    </row>
    <row r="42">
      <c r="A42" s="272" t="s">
        <v>1617</v>
      </c>
      <c r="B42" s="272" t="s">
        <v>1618</v>
      </c>
      <c r="C42" s="272" t="s">
        <v>1619</v>
      </c>
      <c r="D42" s="272" t="s">
        <v>46</v>
      </c>
      <c r="E42" s="262"/>
      <c r="F42" s="262"/>
      <c r="G42" s="34"/>
      <c r="H42" s="111" t="s">
        <v>1620</v>
      </c>
      <c r="I42" s="257">
        <v>115.0</v>
      </c>
      <c r="J42" s="265" t="s">
        <v>1621</v>
      </c>
      <c r="K42" s="259" t="s">
        <v>1622</v>
      </c>
      <c r="L42" s="260">
        <v>92.0</v>
      </c>
      <c r="M42" s="34"/>
      <c r="N42" s="34"/>
      <c r="O42" s="34"/>
      <c r="P42" s="34"/>
      <c r="Q42" s="34"/>
      <c r="R42" s="262"/>
      <c r="S42" s="262"/>
    </row>
    <row r="43">
      <c r="A43" s="272" t="s">
        <v>1623</v>
      </c>
      <c r="B43" s="272" t="s">
        <v>1624</v>
      </c>
      <c r="C43" s="272" t="s">
        <v>1625</v>
      </c>
      <c r="D43" s="272" t="s">
        <v>46</v>
      </c>
      <c r="E43" s="262"/>
      <c r="F43" s="262"/>
      <c r="G43" s="34"/>
      <c r="H43" s="111" t="s">
        <v>1626</v>
      </c>
      <c r="I43" s="257">
        <v>533.0</v>
      </c>
      <c r="J43" s="265" t="s">
        <v>1627</v>
      </c>
      <c r="K43" s="259" t="s">
        <v>1628</v>
      </c>
      <c r="L43" s="260">
        <v>9.0</v>
      </c>
      <c r="M43" s="34"/>
      <c r="N43" s="34"/>
      <c r="O43" s="34"/>
      <c r="P43" s="34"/>
      <c r="Q43" s="34"/>
      <c r="R43" s="262"/>
      <c r="S43" s="262"/>
    </row>
    <row r="44">
      <c r="A44" s="272" t="s">
        <v>1629</v>
      </c>
      <c r="B44" s="272" t="s">
        <v>1630</v>
      </c>
      <c r="C44" s="272" t="s">
        <v>1631</v>
      </c>
      <c r="D44" s="272" t="s">
        <v>46</v>
      </c>
      <c r="E44" s="262"/>
      <c r="F44" s="262"/>
      <c r="G44" s="34"/>
      <c r="H44" s="111" t="s">
        <v>1632</v>
      </c>
      <c r="I44" s="257">
        <v>195.0</v>
      </c>
      <c r="J44" s="265" t="s">
        <v>1633</v>
      </c>
      <c r="K44" s="259" t="s">
        <v>1634</v>
      </c>
      <c r="L44" s="260">
        <v>10.0</v>
      </c>
      <c r="M44" s="34"/>
      <c r="N44" s="34"/>
      <c r="O44" s="34"/>
      <c r="P44" s="34"/>
      <c r="Q44" s="34"/>
      <c r="R44" s="262"/>
      <c r="S44" s="262"/>
    </row>
    <row r="45">
      <c r="A45" s="272" t="s">
        <v>1619</v>
      </c>
      <c r="B45" s="272" t="s">
        <v>1635</v>
      </c>
      <c r="C45" s="272" t="s">
        <v>1636</v>
      </c>
      <c r="D45" s="272" t="s">
        <v>46</v>
      </c>
      <c r="E45" s="262"/>
      <c r="F45" s="262"/>
      <c r="G45" s="34"/>
      <c r="H45" s="111" t="s">
        <v>1637</v>
      </c>
      <c r="I45" s="257">
        <v>411.0</v>
      </c>
      <c r="J45" s="265" t="s">
        <v>1638</v>
      </c>
      <c r="K45" s="259" t="s">
        <v>1639</v>
      </c>
      <c r="L45" s="260">
        <v>11.0</v>
      </c>
      <c r="M45" s="34"/>
      <c r="N45" s="34"/>
      <c r="O45" s="34"/>
      <c r="P45" s="34"/>
      <c r="Q45" s="34"/>
      <c r="R45" s="262"/>
      <c r="S45" s="262"/>
    </row>
    <row r="46">
      <c r="A46" s="272" t="s">
        <v>1640</v>
      </c>
      <c r="B46" s="272" t="s">
        <v>1641</v>
      </c>
      <c r="C46" s="272" t="s">
        <v>1514</v>
      </c>
      <c r="D46" s="272" t="s">
        <v>1642</v>
      </c>
      <c r="E46" s="262"/>
      <c r="F46" s="262"/>
      <c r="G46" s="34"/>
      <c r="H46" s="111" t="s">
        <v>1499</v>
      </c>
      <c r="I46" s="257">
        <v>337.0</v>
      </c>
      <c r="J46" s="265" t="s">
        <v>1643</v>
      </c>
      <c r="K46" s="259" t="s">
        <v>1644</v>
      </c>
      <c r="L46" s="260">
        <v>93.0</v>
      </c>
      <c r="M46" s="34"/>
      <c r="N46" s="34"/>
      <c r="O46" s="34"/>
      <c r="P46" s="34"/>
      <c r="Q46" s="34"/>
      <c r="R46" s="262"/>
      <c r="S46" s="262"/>
    </row>
    <row r="47">
      <c r="A47" s="272" t="s">
        <v>1645</v>
      </c>
      <c r="B47" s="272" t="s">
        <v>1646</v>
      </c>
      <c r="C47" s="272" t="s">
        <v>1626</v>
      </c>
      <c r="D47" s="272" t="s">
        <v>46</v>
      </c>
      <c r="E47" s="262"/>
      <c r="F47" s="262"/>
      <c r="G47" s="34"/>
      <c r="H47" s="111" t="s">
        <v>1503</v>
      </c>
      <c r="I47" s="257">
        <v>339.0</v>
      </c>
      <c r="J47" s="265" t="s">
        <v>1647</v>
      </c>
      <c r="K47" s="259" t="s">
        <v>1648</v>
      </c>
      <c r="L47" s="260">
        <v>12.0</v>
      </c>
      <c r="M47" s="34"/>
      <c r="N47" s="34"/>
      <c r="O47" s="34"/>
      <c r="P47" s="34"/>
      <c r="Q47" s="34"/>
      <c r="R47" s="262"/>
      <c r="S47" s="262"/>
    </row>
    <row r="48">
      <c r="A48" s="272" t="s">
        <v>1649</v>
      </c>
      <c r="B48" s="272" t="s">
        <v>1650</v>
      </c>
      <c r="C48" s="272" t="s">
        <v>1651</v>
      </c>
      <c r="D48" s="272" t="s">
        <v>1652</v>
      </c>
      <c r="E48" s="262"/>
      <c r="F48" s="262"/>
      <c r="G48" s="34"/>
      <c r="H48" s="111" t="s">
        <v>1653</v>
      </c>
      <c r="I48" s="257">
        <v>196.0</v>
      </c>
      <c r="J48" s="265" t="s">
        <v>1654</v>
      </c>
      <c r="K48" s="259" t="s">
        <v>1655</v>
      </c>
      <c r="L48" s="260">
        <v>94.0</v>
      </c>
      <c r="M48" s="34"/>
      <c r="N48" s="34"/>
      <c r="O48" s="34"/>
      <c r="P48" s="34"/>
      <c r="Q48" s="34"/>
      <c r="R48" s="262"/>
      <c r="S48" s="262"/>
    </row>
    <row r="49">
      <c r="A49" s="272" t="s">
        <v>1656</v>
      </c>
      <c r="B49" s="272" t="s">
        <v>1657</v>
      </c>
      <c r="C49" s="272" t="s">
        <v>1658</v>
      </c>
      <c r="D49" s="272" t="s">
        <v>46</v>
      </c>
      <c r="E49" s="262"/>
      <c r="F49" s="262"/>
      <c r="G49" s="34"/>
      <c r="H49" s="111" t="s">
        <v>1659</v>
      </c>
      <c r="I49" s="257">
        <v>134.0</v>
      </c>
      <c r="J49" s="265" t="s">
        <v>1660</v>
      </c>
      <c r="K49" s="259" t="s">
        <v>189</v>
      </c>
      <c r="L49" s="260">
        <v>1.0</v>
      </c>
      <c r="M49" s="34"/>
      <c r="N49" s="34"/>
      <c r="O49" s="34"/>
      <c r="P49" s="34"/>
      <c r="Q49" s="34"/>
      <c r="R49" s="262"/>
      <c r="S49" s="262"/>
    </row>
    <row r="50">
      <c r="A50" s="272" t="s">
        <v>1661</v>
      </c>
      <c r="B50" s="272" t="s">
        <v>1662</v>
      </c>
      <c r="C50" s="272" t="s">
        <v>1663</v>
      </c>
      <c r="D50" s="272" t="s">
        <v>46</v>
      </c>
      <c r="E50" s="262"/>
      <c r="F50" s="262"/>
      <c r="G50" s="34"/>
      <c r="H50" s="111" t="s">
        <v>1432</v>
      </c>
      <c r="I50" s="257">
        <v>28.0</v>
      </c>
      <c r="J50" s="265" t="s">
        <v>1664</v>
      </c>
      <c r="K50" s="259" t="s">
        <v>1665</v>
      </c>
      <c r="L50" s="260">
        <v>95.0</v>
      </c>
      <c r="M50" s="34"/>
      <c r="N50" s="34"/>
      <c r="O50" s="34"/>
      <c r="P50" s="34"/>
      <c r="Q50" s="34"/>
      <c r="R50" s="262"/>
      <c r="S50" s="262"/>
    </row>
    <row r="51">
      <c r="A51" s="262"/>
      <c r="B51" s="262"/>
      <c r="C51" s="272" t="s">
        <v>1666</v>
      </c>
      <c r="D51" s="272" t="s">
        <v>1667</v>
      </c>
      <c r="E51" s="262"/>
      <c r="F51" s="262"/>
      <c r="G51" s="34"/>
      <c r="H51" s="111" t="s">
        <v>1542</v>
      </c>
      <c r="I51" s="257">
        <v>258.0</v>
      </c>
      <c r="J51" s="265" t="s">
        <v>1668</v>
      </c>
      <c r="K51" s="259" t="s">
        <v>1669</v>
      </c>
      <c r="L51" s="260">
        <v>13.0</v>
      </c>
      <c r="M51" s="34"/>
      <c r="N51" s="34"/>
      <c r="O51" s="34"/>
      <c r="P51" s="34"/>
      <c r="Q51" s="34"/>
      <c r="R51" s="262"/>
      <c r="S51" s="262"/>
    </row>
    <row r="52">
      <c r="A52" s="262"/>
      <c r="B52" s="262"/>
      <c r="C52" s="272" t="s">
        <v>1670</v>
      </c>
      <c r="D52" s="272" t="s">
        <v>46</v>
      </c>
      <c r="E52" s="262"/>
      <c r="F52" s="262"/>
      <c r="G52" s="34"/>
      <c r="H52" s="111" t="s">
        <v>1671</v>
      </c>
      <c r="I52" s="257">
        <v>443.0</v>
      </c>
      <c r="J52" s="34" t="s">
        <v>1672</v>
      </c>
      <c r="K52" s="259" t="s">
        <v>1673</v>
      </c>
      <c r="L52" s="260">
        <v>96.0</v>
      </c>
      <c r="M52" s="34"/>
      <c r="N52" s="34"/>
      <c r="O52" s="34"/>
      <c r="P52" s="34"/>
      <c r="Q52" s="34"/>
      <c r="R52" s="262"/>
      <c r="S52" s="262"/>
    </row>
    <row r="53">
      <c r="A53" s="262"/>
      <c r="B53" s="262"/>
      <c r="C53" s="272" t="s">
        <v>1674</v>
      </c>
      <c r="D53" s="272" t="s">
        <v>1675</v>
      </c>
      <c r="E53" s="262"/>
      <c r="F53" s="262"/>
      <c r="G53" s="34"/>
      <c r="H53" s="111" t="s">
        <v>1676</v>
      </c>
      <c r="I53" s="257">
        <v>184.0</v>
      </c>
      <c r="J53" s="265" t="s">
        <v>1677</v>
      </c>
      <c r="K53" s="259" t="s">
        <v>1678</v>
      </c>
      <c r="L53" s="260">
        <v>97.0</v>
      </c>
      <c r="M53" s="34"/>
      <c r="N53" s="34"/>
      <c r="O53" s="34"/>
      <c r="P53" s="34"/>
      <c r="Q53" s="34"/>
      <c r="R53" s="262"/>
      <c r="S53" s="262"/>
    </row>
    <row r="54">
      <c r="A54" s="262"/>
      <c r="B54" s="262"/>
      <c r="C54" s="272" t="s">
        <v>1679</v>
      </c>
      <c r="D54" s="272" t="s">
        <v>46</v>
      </c>
      <c r="E54" s="262"/>
      <c r="F54" s="262"/>
      <c r="G54" s="34"/>
      <c r="H54" s="111" t="s">
        <v>1680</v>
      </c>
      <c r="I54" s="257">
        <v>412.0</v>
      </c>
      <c r="J54" s="265" t="s">
        <v>1681</v>
      </c>
      <c r="K54" s="259" t="s">
        <v>1682</v>
      </c>
      <c r="L54" s="260">
        <v>98.0</v>
      </c>
      <c r="M54" s="34"/>
      <c r="N54" s="34"/>
      <c r="O54" s="34"/>
      <c r="P54" s="34"/>
      <c r="Q54" s="34"/>
      <c r="R54" s="262"/>
      <c r="S54" s="262"/>
    </row>
    <row r="55">
      <c r="A55" s="262"/>
      <c r="B55" s="262"/>
      <c r="C55" s="272" t="s">
        <v>1683</v>
      </c>
      <c r="D55" s="272" t="s">
        <v>46</v>
      </c>
      <c r="E55" s="262"/>
      <c r="F55" s="262"/>
      <c r="G55" s="34"/>
      <c r="H55" s="111" t="s">
        <v>1684</v>
      </c>
      <c r="I55" s="257">
        <v>79.0</v>
      </c>
      <c r="J55" s="265" t="s">
        <v>1685</v>
      </c>
      <c r="K55" s="259" t="s">
        <v>1686</v>
      </c>
      <c r="L55" s="260">
        <v>14.0</v>
      </c>
      <c r="M55" s="34"/>
      <c r="N55" s="34"/>
      <c r="O55" s="34"/>
      <c r="P55" s="34"/>
      <c r="Q55" s="34"/>
      <c r="R55" s="262"/>
      <c r="S55" s="262"/>
    </row>
    <row r="56">
      <c r="A56" s="262"/>
      <c r="B56" s="262"/>
      <c r="C56" s="272" t="s">
        <v>1687</v>
      </c>
      <c r="D56" s="272" t="s">
        <v>46</v>
      </c>
      <c r="E56" s="262"/>
      <c r="F56" s="262"/>
      <c r="G56" s="34"/>
      <c r="H56" s="111" t="s">
        <v>1688</v>
      </c>
      <c r="I56" s="257">
        <v>430.0</v>
      </c>
      <c r="J56" s="265" t="s">
        <v>1689</v>
      </c>
      <c r="K56" s="259" t="s">
        <v>1690</v>
      </c>
      <c r="L56" s="260">
        <v>3.0</v>
      </c>
      <c r="M56" s="34"/>
      <c r="N56" s="34"/>
      <c r="O56" s="34"/>
      <c r="P56" s="34"/>
      <c r="Q56" s="34"/>
      <c r="R56" s="262"/>
      <c r="S56" s="262"/>
    </row>
    <row r="57">
      <c r="A57" s="262"/>
      <c r="B57" s="262"/>
      <c r="C57" s="272" t="s">
        <v>1691</v>
      </c>
      <c r="D57" s="272" t="s">
        <v>1692</v>
      </c>
      <c r="E57" s="262"/>
      <c r="F57" s="262"/>
      <c r="G57" s="34"/>
      <c r="H57" s="111" t="s">
        <v>1440</v>
      </c>
      <c r="I57" s="257">
        <v>29.0</v>
      </c>
      <c r="J57" s="265" t="s">
        <v>1693</v>
      </c>
      <c r="K57" s="259" t="s">
        <v>1694</v>
      </c>
      <c r="L57" s="260">
        <v>99.0</v>
      </c>
      <c r="M57" s="34"/>
      <c r="N57" s="34"/>
      <c r="O57" s="34"/>
      <c r="P57" s="34"/>
      <c r="Q57" s="34"/>
      <c r="R57" s="262"/>
      <c r="S57" s="262"/>
    </row>
    <row r="58">
      <c r="A58" s="262"/>
      <c r="B58" s="262"/>
      <c r="C58" s="272" t="s">
        <v>1497</v>
      </c>
      <c r="D58" s="272" t="s">
        <v>46</v>
      </c>
      <c r="E58" s="262"/>
      <c r="F58" s="262"/>
      <c r="G58" s="34"/>
      <c r="H58" s="111" t="s">
        <v>1695</v>
      </c>
      <c r="I58" s="257">
        <v>144.0</v>
      </c>
      <c r="J58" s="265" t="s">
        <v>1696</v>
      </c>
      <c r="K58" s="259" t="s">
        <v>1697</v>
      </c>
      <c r="L58" s="260">
        <v>166.0</v>
      </c>
      <c r="M58" s="34"/>
      <c r="N58" s="34"/>
      <c r="O58" s="34"/>
      <c r="P58" s="34"/>
      <c r="Q58" s="34"/>
      <c r="R58" s="262"/>
      <c r="S58" s="262"/>
    </row>
    <row r="59">
      <c r="A59" s="262"/>
      <c r="B59" s="262"/>
      <c r="C59" s="272" t="s">
        <v>1698</v>
      </c>
      <c r="D59" s="272" t="s">
        <v>1699</v>
      </c>
      <c r="E59" s="262"/>
      <c r="F59" s="262"/>
      <c r="G59" s="34"/>
      <c r="H59" s="111" t="s">
        <v>1547</v>
      </c>
      <c r="I59" s="257">
        <v>259.0</v>
      </c>
      <c r="J59" s="265" t="s">
        <v>1700</v>
      </c>
      <c r="K59" s="259" t="s">
        <v>1701</v>
      </c>
      <c r="L59" s="260">
        <v>100.0</v>
      </c>
      <c r="M59" s="34"/>
      <c r="N59" s="34"/>
      <c r="O59" s="34"/>
      <c r="P59" s="34"/>
      <c r="Q59" s="34"/>
      <c r="R59" s="262"/>
      <c r="S59" s="262"/>
    </row>
    <row r="60">
      <c r="A60" s="262"/>
      <c r="B60" s="262"/>
      <c r="C60" s="272" t="s">
        <v>1702</v>
      </c>
      <c r="D60" s="272" t="s">
        <v>1703</v>
      </c>
      <c r="E60" s="262"/>
      <c r="F60" s="262"/>
      <c r="G60" s="34"/>
      <c r="H60" s="111" t="s">
        <v>1411</v>
      </c>
      <c r="I60" s="257">
        <v>230.0</v>
      </c>
      <c r="J60" s="265" t="s">
        <v>1704</v>
      </c>
      <c r="K60" s="44" t="s">
        <v>1705</v>
      </c>
      <c r="L60" s="113">
        <v>127.0</v>
      </c>
      <c r="M60" s="34"/>
      <c r="N60" s="34"/>
      <c r="O60" s="34"/>
      <c r="P60" s="34"/>
      <c r="Q60" s="34"/>
      <c r="R60" s="262"/>
      <c r="S60" s="262"/>
    </row>
    <row r="61">
      <c r="A61" s="262"/>
      <c r="B61" s="262"/>
      <c r="C61" s="272" t="s">
        <v>1706</v>
      </c>
      <c r="D61" s="272" t="s">
        <v>1707</v>
      </c>
      <c r="E61" s="262"/>
      <c r="F61" s="262"/>
      <c r="G61" s="34"/>
      <c r="H61" s="111" t="s">
        <v>1708</v>
      </c>
      <c r="I61" s="257">
        <v>103.0</v>
      </c>
      <c r="J61" s="265" t="s">
        <v>1709</v>
      </c>
      <c r="K61" s="259" t="s">
        <v>1710</v>
      </c>
      <c r="L61" s="113">
        <v>101.0</v>
      </c>
      <c r="M61" s="34"/>
      <c r="N61" s="34"/>
      <c r="O61" s="34"/>
      <c r="P61" s="34"/>
      <c r="Q61" s="34"/>
      <c r="R61" s="262"/>
      <c r="S61" s="262"/>
    </row>
    <row r="62">
      <c r="A62" s="262"/>
      <c r="B62" s="262"/>
      <c r="C62" s="272" t="s">
        <v>1711</v>
      </c>
      <c r="D62" s="272" t="s">
        <v>46</v>
      </c>
      <c r="E62" s="262"/>
      <c r="F62" s="262"/>
      <c r="G62" s="34"/>
      <c r="H62" s="111" t="s">
        <v>1712</v>
      </c>
      <c r="I62" s="257">
        <v>299.0</v>
      </c>
      <c r="J62" s="265" t="s">
        <v>1713</v>
      </c>
      <c r="K62" s="259" t="s">
        <v>1714</v>
      </c>
      <c r="L62" s="113">
        <v>15.0</v>
      </c>
      <c r="M62" s="34"/>
      <c r="N62" s="34"/>
      <c r="O62" s="34"/>
      <c r="P62" s="34"/>
      <c r="Q62" s="34"/>
      <c r="R62" s="262"/>
      <c r="S62" s="262"/>
    </row>
    <row r="63">
      <c r="A63" s="262"/>
      <c r="B63" s="262"/>
      <c r="C63" s="272" t="s">
        <v>1715</v>
      </c>
      <c r="D63" s="272" t="s">
        <v>1716</v>
      </c>
      <c r="E63" s="262"/>
      <c r="F63" s="262"/>
      <c r="G63" s="34"/>
      <c r="H63" s="111" t="s">
        <v>1717</v>
      </c>
      <c r="I63" s="257">
        <v>300.0</v>
      </c>
      <c r="J63" s="265" t="s">
        <v>1718</v>
      </c>
      <c r="K63" s="259" t="s">
        <v>1719</v>
      </c>
      <c r="L63" s="113">
        <v>16.0</v>
      </c>
      <c r="M63" s="34"/>
      <c r="N63" s="34"/>
      <c r="O63" s="34"/>
      <c r="P63" s="34"/>
      <c r="Q63" s="34"/>
      <c r="R63" s="262"/>
      <c r="S63" s="262"/>
    </row>
    <row r="64">
      <c r="A64" s="262"/>
      <c r="B64" s="262"/>
      <c r="C64" s="272" t="s">
        <v>1390</v>
      </c>
      <c r="D64" s="272" t="s">
        <v>46</v>
      </c>
      <c r="E64" s="262"/>
      <c r="F64" s="262"/>
      <c r="G64" s="34"/>
      <c r="H64" s="111" t="s">
        <v>1720</v>
      </c>
      <c r="I64" s="257">
        <v>431.0</v>
      </c>
      <c r="J64" s="265" t="s">
        <v>1721</v>
      </c>
      <c r="K64" s="259" t="s">
        <v>1722</v>
      </c>
      <c r="L64" s="113">
        <v>102.0</v>
      </c>
      <c r="M64" s="34"/>
      <c r="N64" s="34"/>
      <c r="O64" s="34"/>
      <c r="P64" s="34"/>
      <c r="Q64" s="34"/>
      <c r="R64" s="262"/>
      <c r="S64" s="262"/>
    </row>
    <row r="65">
      <c r="A65" s="262"/>
      <c r="B65" s="262"/>
      <c r="C65" s="272" t="s">
        <v>1443</v>
      </c>
      <c r="D65" s="272" t="s">
        <v>1723</v>
      </c>
      <c r="E65" s="262"/>
      <c r="F65" s="262"/>
      <c r="G65" s="34"/>
      <c r="H65" s="111" t="s">
        <v>1724</v>
      </c>
      <c r="I65" s="257">
        <v>91.0</v>
      </c>
      <c r="J65" s="265" t="s">
        <v>1725</v>
      </c>
      <c r="K65" s="259" t="s">
        <v>1726</v>
      </c>
      <c r="L65" s="113">
        <v>103.0</v>
      </c>
      <c r="M65" s="34"/>
      <c r="N65" s="34"/>
      <c r="O65" s="34"/>
      <c r="P65" s="34"/>
      <c r="Q65" s="34"/>
      <c r="R65" s="262"/>
      <c r="S65" s="262"/>
    </row>
    <row r="66">
      <c r="A66" s="262"/>
      <c r="B66" s="262"/>
      <c r="C66" s="272" t="s">
        <v>1450</v>
      </c>
      <c r="D66" s="272" t="s">
        <v>1727</v>
      </c>
      <c r="E66" s="262"/>
      <c r="F66" s="262"/>
      <c r="G66" s="34"/>
      <c r="H66" s="111" t="s">
        <v>1728</v>
      </c>
      <c r="I66" s="257">
        <v>301.0</v>
      </c>
      <c r="J66" s="265" t="s">
        <v>1729</v>
      </c>
      <c r="K66" s="259" t="s">
        <v>1730</v>
      </c>
      <c r="L66" s="113">
        <v>54.0</v>
      </c>
      <c r="M66" s="34"/>
      <c r="N66" s="34"/>
      <c r="O66" s="34"/>
      <c r="P66" s="34"/>
      <c r="Q66" s="34"/>
      <c r="R66" s="262"/>
      <c r="S66" s="262"/>
    </row>
    <row r="67">
      <c r="A67" s="262"/>
      <c r="B67" s="262"/>
      <c r="C67" s="272" t="s">
        <v>1538</v>
      </c>
      <c r="D67" s="272" t="s">
        <v>46</v>
      </c>
      <c r="E67" s="262"/>
      <c r="F67" s="262"/>
      <c r="G67" s="34"/>
      <c r="H67" s="111" t="s">
        <v>1731</v>
      </c>
      <c r="I67" s="257">
        <v>334.0</v>
      </c>
      <c r="J67" s="265" t="s">
        <v>1732</v>
      </c>
      <c r="K67" s="259" t="s">
        <v>1733</v>
      </c>
      <c r="L67" s="113">
        <v>196.0</v>
      </c>
      <c r="M67" s="34"/>
      <c r="N67" s="34"/>
      <c r="O67" s="34"/>
      <c r="P67" s="34"/>
      <c r="Q67" s="34"/>
      <c r="R67" s="262"/>
      <c r="S67" s="262"/>
    </row>
    <row r="68">
      <c r="A68" s="262"/>
      <c r="B68" s="262"/>
      <c r="C68" s="272" t="s">
        <v>1565</v>
      </c>
      <c r="D68" s="272" t="s">
        <v>1734</v>
      </c>
      <c r="E68" s="262"/>
      <c r="F68" s="262"/>
      <c r="G68" s="34"/>
      <c r="H68" s="111" t="s">
        <v>1735</v>
      </c>
      <c r="I68" s="257">
        <v>432.0</v>
      </c>
      <c r="J68" s="265" t="s">
        <v>1736</v>
      </c>
      <c r="K68" s="259" t="s">
        <v>1733</v>
      </c>
      <c r="L68" s="113">
        <v>200.0</v>
      </c>
      <c r="M68" s="34"/>
      <c r="N68" s="34"/>
      <c r="O68" s="34"/>
      <c r="P68" s="34"/>
      <c r="Q68" s="34"/>
      <c r="R68" s="262"/>
      <c r="S68" s="262"/>
    </row>
    <row r="69">
      <c r="A69" s="262"/>
      <c r="B69" s="262"/>
      <c r="C69" s="272" t="s">
        <v>1577</v>
      </c>
      <c r="D69" s="272" t="s">
        <v>1737</v>
      </c>
      <c r="E69" s="262"/>
      <c r="F69" s="262"/>
      <c r="G69" s="34"/>
      <c r="H69" s="111" t="s">
        <v>1738</v>
      </c>
      <c r="I69" s="257">
        <v>302.0</v>
      </c>
      <c r="J69" s="265" t="s">
        <v>1739</v>
      </c>
      <c r="K69" s="259" t="s">
        <v>1740</v>
      </c>
      <c r="L69" s="113">
        <v>104.0</v>
      </c>
      <c r="M69" s="34"/>
      <c r="N69" s="34"/>
      <c r="O69" s="34"/>
      <c r="P69" s="34"/>
      <c r="Q69" s="34"/>
      <c r="R69" s="262"/>
      <c r="S69" s="262"/>
    </row>
    <row r="70">
      <c r="A70" s="262"/>
      <c r="B70" s="262"/>
      <c r="C70" s="272" t="s">
        <v>1712</v>
      </c>
      <c r="D70" s="272" t="s">
        <v>46</v>
      </c>
      <c r="E70" s="262"/>
      <c r="F70" s="262"/>
      <c r="G70" s="34"/>
      <c r="H70" s="111" t="s">
        <v>1741</v>
      </c>
      <c r="I70" s="257">
        <v>303.0</v>
      </c>
      <c r="J70" s="265" t="s">
        <v>1742</v>
      </c>
      <c r="K70" s="259" t="s">
        <v>1743</v>
      </c>
      <c r="L70" s="113">
        <v>2.0</v>
      </c>
      <c r="M70" s="34"/>
      <c r="N70" s="34"/>
      <c r="O70" s="34"/>
      <c r="P70" s="34"/>
      <c r="Q70" s="34"/>
      <c r="R70" s="262"/>
      <c r="S70" s="262"/>
    </row>
    <row r="71">
      <c r="A71" s="262"/>
      <c r="B71" s="262"/>
      <c r="C71" s="272" t="s">
        <v>1717</v>
      </c>
      <c r="D71" s="272" t="s">
        <v>46</v>
      </c>
      <c r="E71" s="262"/>
      <c r="F71" s="262"/>
      <c r="G71" s="34"/>
      <c r="H71" s="111" t="s">
        <v>1744</v>
      </c>
      <c r="I71" s="257">
        <v>444.0</v>
      </c>
      <c r="J71" s="265" t="s">
        <v>1745</v>
      </c>
      <c r="K71" s="259" t="s">
        <v>1746</v>
      </c>
      <c r="L71" s="113">
        <v>105.0</v>
      </c>
      <c r="M71" s="34"/>
      <c r="N71" s="34"/>
      <c r="O71" s="34"/>
      <c r="P71" s="34"/>
      <c r="Q71" s="34"/>
      <c r="R71" s="262"/>
      <c r="S71" s="262"/>
    </row>
    <row r="72">
      <c r="A72" s="262"/>
      <c r="B72" s="262"/>
      <c r="C72" s="272" t="s">
        <v>1728</v>
      </c>
      <c r="D72" s="272" t="s">
        <v>1747</v>
      </c>
      <c r="E72" s="262"/>
      <c r="F72" s="262"/>
      <c r="G72" s="34"/>
      <c r="H72" s="111" t="s">
        <v>1748</v>
      </c>
      <c r="I72" s="257">
        <v>116.0</v>
      </c>
      <c r="J72" s="265" t="s">
        <v>1749</v>
      </c>
      <c r="K72" s="259" t="s">
        <v>1750</v>
      </c>
      <c r="L72" s="113">
        <v>17.0</v>
      </c>
      <c r="M72" s="34"/>
      <c r="N72" s="34"/>
      <c r="O72" s="34"/>
      <c r="P72" s="34"/>
      <c r="Q72" s="34"/>
      <c r="R72" s="262"/>
      <c r="S72" s="262"/>
    </row>
    <row r="73">
      <c r="A73" s="262"/>
      <c r="B73" s="262"/>
      <c r="C73" s="272" t="s">
        <v>1738</v>
      </c>
      <c r="D73" s="272" t="s">
        <v>46</v>
      </c>
      <c r="E73" s="262"/>
      <c r="F73" s="262"/>
      <c r="G73" s="34"/>
      <c r="H73" s="111" t="s">
        <v>1751</v>
      </c>
      <c r="I73" s="257">
        <v>117.0</v>
      </c>
      <c r="J73" s="265" t="s">
        <v>1752</v>
      </c>
      <c r="K73" s="259" t="s">
        <v>1753</v>
      </c>
      <c r="L73" s="113">
        <v>106.0</v>
      </c>
      <c r="M73" s="34"/>
      <c r="N73" s="34"/>
      <c r="O73" s="34"/>
      <c r="P73" s="34"/>
      <c r="Q73" s="34"/>
      <c r="R73" s="262"/>
      <c r="S73" s="262"/>
    </row>
    <row r="74">
      <c r="A74" s="262"/>
      <c r="B74" s="262"/>
      <c r="C74" s="272" t="s">
        <v>1741</v>
      </c>
      <c r="D74" s="272" t="s">
        <v>46</v>
      </c>
      <c r="E74" s="262"/>
      <c r="F74" s="262"/>
      <c r="G74" s="34"/>
      <c r="H74" s="111" t="s">
        <v>1754</v>
      </c>
      <c r="I74" s="257">
        <v>170.0</v>
      </c>
      <c r="J74" s="265" t="s">
        <v>1755</v>
      </c>
      <c r="K74" s="259" t="s">
        <v>1756</v>
      </c>
      <c r="L74" s="113">
        <v>18.0</v>
      </c>
      <c r="M74" s="34"/>
      <c r="N74" s="34"/>
      <c r="O74" s="34"/>
      <c r="P74" s="34"/>
      <c r="Q74" s="34"/>
      <c r="R74" s="262"/>
      <c r="S74" s="262"/>
    </row>
    <row r="75">
      <c r="A75" s="262"/>
      <c r="B75" s="262"/>
      <c r="C75" s="272" t="s">
        <v>1757</v>
      </c>
      <c r="D75" s="272" t="s">
        <v>46</v>
      </c>
      <c r="E75" s="262"/>
      <c r="F75" s="262"/>
      <c r="G75" s="34"/>
      <c r="H75" s="111" t="s">
        <v>1758</v>
      </c>
      <c r="I75" s="257">
        <v>71.0</v>
      </c>
      <c r="J75" s="265" t="s">
        <v>1759</v>
      </c>
      <c r="K75" s="259" t="s">
        <v>1760</v>
      </c>
      <c r="L75" s="113">
        <v>19.0</v>
      </c>
      <c r="M75" s="34"/>
      <c r="N75" s="34"/>
      <c r="O75" s="34"/>
      <c r="P75" s="34"/>
      <c r="Q75" s="34"/>
      <c r="R75" s="262"/>
      <c r="S75" s="262"/>
    </row>
    <row r="76">
      <c r="A76" s="262"/>
      <c r="B76" s="262"/>
      <c r="C76" s="272" t="s">
        <v>1761</v>
      </c>
      <c r="D76" s="272" t="s">
        <v>46</v>
      </c>
      <c r="E76" s="262"/>
      <c r="F76" s="262"/>
      <c r="G76" s="34"/>
      <c r="H76" s="111" t="s">
        <v>1447</v>
      </c>
      <c r="I76" s="257">
        <v>23.0</v>
      </c>
      <c r="J76" s="265" t="s">
        <v>1762</v>
      </c>
      <c r="K76" s="259" t="s">
        <v>1763</v>
      </c>
      <c r="L76" s="113">
        <v>111.0</v>
      </c>
      <c r="M76" s="34"/>
      <c r="N76" s="34"/>
      <c r="O76" s="34"/>
      <c r="P76" s="34"/>
      <c r="Q76" s="34"/>
      <c r="R76" s="262"/>
      <c r="S76" s="262"/>
    </row>
    <row r="77">
      <c r="A77" s="262"/>
      <c r="B77" s="262"/>
      <c r="C77" s="272" t="s">
        <v>1764</v>
      </c>
      <c r="D77" s="272" t="s">
        <v>46</v>
      </c>
      <c r="E77" s="262"/>
      <c r="F77" s="262"/>
      <c r="G77" s="34"/>
      <c r="H77" s="111" t="s">
        <v>1453</v>
      </c>
      <c r="I77" s="257">
        <v>30.0</v>
      </c>
      <c r="J77" s="265" t="s">
        <v>1765</v>
      </c>
      <c r="K77" s="259" t="s">
        <v>1766</v>
      </c>
      <c r="L77" s="113">
        <v>109.0</v>
      </c>
      <c r="M77" s="34"/>
      <c r="N77" s="34"/>
      <c r="O77" s="34"/>
      <c r="P77" s="34"/>
      <c r="Q77" s="34"/>
      <c r="R77" s="262"/>
      <c r="S77" s="262"/>
    </row>
    <row r="78">
      <c r="A78" s="262"/>
      <c r="B78" s="262"/>
      <c r="C78" s="272" t="s">
        <v>1767</v>
      </c>
      <c r="D78" s="272" t="s">
        <v>46</v>
      </c>
      <c r="E78" s="262"/>
      <c r="F78" s="262"/>
      <c r="G78" s="34"/>
      <c r="H78" s="111" t="s">
        <v>1768</v>
      </c>
      <c r="I78" s="257">
        <v>92.0</v>
      </c>
      <c r="J78" s="265" t="s">
        <v>1769</v>
      </c>
      <c r="K78" s="259" t="s">
        <v>1770</v>
      </c>
      <c r="L78" s="113">
        <v>20.0</v>
      </c>
      <c r="M78" s="34"/>
      <c r="N78" s="34"/>
      <c r="O78" s="34"/>
      <c r="P78" s="34"/>
      <c r="Q78" s="34"/>
      <c r="R78" s="262"/>
      <c r="S78" s="262"/>
    </row>
    <row r="79">
      <c r="A79" s="262"/>
      <c r="B79" s="262"/>
      <c r="C79" s="272" t="s">
        <v>1771</v>
      </c>
      <c r="D79" s="272" t="s">
        <v>1772</v>
      </c>
      <c r="E79" s="262"/>
      <c r="F79" s="262"/>
      <c r="G79" s="34"/>
      <c r="H79" s="111" t="s">
        <v>1773</v>
      </c>
      <c r="I79" s="257">
        <v>93.0</v>
      </c>
      <c r="J79" s="265" t="s">
        <v>1774</v>
      </c>
      <c r="K79" s="259" t="s">
        <v>1775</v>
      </c>
      <c r="L79" s="113">
        <v>107.0</v>
      </c>
      <c r="M79" s="34"/>
      <c r="N79" s="34"/>
      <c r="O79" s="34"/>
      <c r="P79" s="34"/>
      <c r="Q79" s="34"/>
      <c r="R79" s="262"/>
      <c r="S79" s="262"/>
    </row>
    <row r="80">
      <c r="A80" s="262"/>
      <c r="B80" s="262"/>
      <c r="C80" s="272" t="s">
        <v>1776</v>
      </c>
      <c r="D80" s="272" t="s">
        <v>1777</v>
      </c>
      <c r="E80" s="262"/>
      <c r="F80" s="262"/>
      <c r="G80" s="34"/>
      <c r="H80" s="111" t="s">
        <v>1778</v>
      </c>
      <c r="I80" s="257">
        <v>94.0</v>
      </c>
      <c r="J80" s="265" t="s">
        <v>1779</v>
      </c>
      <c r="K80" s="259" t="s">
        <v>1780</v>
      </c>
      <c r="L80" s="113">
        <v>108.0</v>
      </c>
      <c r="M80" s="34"/>
      <c r="N80" s="34"/>
      <c r="O80" s="34"/>
      <c r="P80" s="34"/>
      <c r="Q80" s="34"/>
      <c r="R80" s="262"/>
      <c r="S80" s="262"/>
    </row>
    <row r="81">
      <c r="A81" s="262"/>
      <c r="B81" s="262"/>
      <c r="C81" s="272" t="s">
        <v>1781</v>
      </c>
      <c r="D81" s="272" t="s">
        <v>46</v>
      </c>
      <c r="E81" s="262"/>
      <c r="F81" s="262"/>
      <c r="G81" s="34"/>
      <c r="H81" s="111" t="s">
        <v>1782</v>
      </c>
      <c r="I81" s="257">
        <v>95.0</v>
      </c>
      <c r="J81" s="265" t="s">
        <v>1783</v>
      </c>
      <c r="K81" s="259" t="s">
        <v>1784</v>
      </c>
      <c r="L81" s="113">
        <v>112.0</v>
      </c>
      <c r="M81" s="34"/>
      <c r="N81" s="34"/>
      <c r="O81" s="34"/>
      <c r="P81" s="34"/>
      <c r="Q81" s="34"/>
      <c r="R81" s="262"/>
      <c r="S81" s="262"/>
    </row>
    <row r="82">
      <c r="A82" s="262"/>
      <c r="B82" s="262"/>
      <c r="C82" s="272" t="s">
        <v>1785</v>
      </c>
      <c r="D82" s="272" t="s">
        <v>1786</v>
      </c>
      <c r="E82" s="262"/>
      <c r="F82" s="262"/>
      <c r="G82" s="34"/>
      <c r="H82" s="111" t="s">
        <v>1787</v>
      </c>
      <c r="I82" s="257">
        <v>96.0</v>
      </c>
      <c r="J82" s="265" t="s">
        <v>1788</v>
      </c>
      <c r="K82" s="259" t="s">
        <v>1789</v>
      </c>
      <c r="L82" s="113">
        <v>110.0</v>
      </c>
      <c r="M82" s="34"/>
      <c r="N82" s="34"/>
      <c r="O82" s="34"/>
      <c r="P82" s="34"/>
      <c r="Q82" s="34"/>
      <c r="R82" s="262"/>
      <c r="S82" s="262"/>
    </row>
    <row r="83">
      <c r="A83" s="262"/>
      <c r="B83" s="262"/>
      <c r="C83" s="272" t="s">
        <v>1790</v>
      </c>
      <c r="D83" s="272" t="s">
        <v>46</v>
      </c>
      <c r="E83" s="262"/>
      <c r="F83" s="262"/>
      <c r="G83" s="34"/>
      <c r="H83" s="111" t="s">
        <v>1791</v>
      </c>
      <c r="I83" s="257">
        <v>97.0</v>
      </c>
      <c r="J83" s="265" t="s">
        <v>1626</v>
      </c>
      <c r="K83" s="259" t="s">
        <v>1792</v>
      </c>
      <c r="L83" s="113">
        <v>55.0</v>
      </c>
      <c r="M83" s="34"/>
      <c r="N83" s="34"/>
      <c r="O83" s="34"/>
      <c r="P83" s="34"/>
      <c r="Q83" s="34"/>
      <c r="R83" s="262"/>
      <c r="S83" s="262"/>
    </row>
    <row r="84">
      <c r="A84" s="262"/>
      <c r="B84" s="262"/>
      <c r="C84" s="272" t="s">
        <v>1793</v>
      </c>
      <c r="D84" s="272" t="s">
        <v>46</v>
      </c>
      <c r="E84" s="262"/>
      <c r="F84" s="262"/>
      <c r="G84" s="34"/>
      <c r="H84" s="111" t="s">
        <v>1794</v>
      </c>
      <c r="I84" s="257">
        <v>98.0</v>
      </c>
      <c r="J84" s="265" t="s">
        <v>1795</v>
      </c>
      <c r="K84" s="259" t="s">
        <v>1796</v>
      </c>
      <c r="L84" s="113">
        <v>21.0</v>
      </c>
      <c r="M84" s="34"/>
      <c r="N84" s="34"/>
      <c r="O84" s="34"/>
      <c r="P84" s="34"/>
      <c r="Q84" s="34"/>
      <c r="R84" s="262"/>
      <c r="S84" s="262"/>
    </row>
    <row r="85">
      <c r="A85" s="262"/>
      <c r="B85" s="262"/>
      <c r="C85" s="272" t="s">
        <v>1797</v>
      </c>
      <c r="D85" s="272" t="s">
        <v>1798</v>
      </c>
      <c r="E85" s="262"/>
      <c r="F85" s="262"/>
      <c r="G85" s="34"/>
      <c r="H85" s="111" t="s">
        <v>1799</v>
      </c>
      <c r="I85" s="257">
        <v>99.0</v>
      </c>
      <c r="J85" s="265" t="s">
        <v>1800</v>
      </c>
      <c r="K85" s="259" t="s">
        <v>1801</v>
      </c>
      <c r="L85" s="113">
        <v>22.0</v>
      </c>
      <c r="M85" s="34"/>
      <c r="N85" s="34"/>
      <c r="O85" s="34"/>
      <c r="P85" s="34"/>
      <c r="Q85" s="34"/>
      <c r="R85" s="262"/>
      <c r="S85" s="262"/>
    </row>
    <row r="86">
      <c r="A86" s="262"/>
      <c r="B86" s="262"/>
      <c r="C86" s="272" t="s">
        <v>1802</v>
      </c>
      <c r="D86" s="272" t="s">
        <v>46</v>
      </c>
      <c r="E86" s="262"/>
      <c r="F86" s="262"/>
      <c r="G86" s="34"/>
      <c r="H86" s="111" t="s">
        <v>1803</v>
      </c>
      <c r="I86" s="257">
        <v>100.0</v>
      </c>
      <c r="J86" s="265" t="s">
        <v>1804</v>
      </c>
      <c r="K86" s="259" t="s">
        <v>1805</v>
      </c>
      <c r="L86" s="113">
        <v>113.0</v>
      </c>
      <c r="M86" s="34"/>
      <c r="N86" s="34"/>
      <c r="O86" s="34"/>
      <c r="P86" s="34"/>
      <c r="Q86" s="34"/>
      <c r="R86" s="262"/>
      <c r="S86" s="262"/>
    </row>
    <row r="87">
      <c r="A87" s="262"/>
      <c r="B87" s="262"/>
      <c r="C87" s="272" t="s">
        <v>1806</v>
      </c>
      <c r="D87" s="272" t="s">
        <v>1807</v>
      </c>
      <c r="E87" s="262"/>
      <c r="F87" s="262"/>
      <c r="G87" s="34"/>
      <c r="H87" s="111" t="s">
        <v>1808</v>
      </c>
      <c r="I87" s="257">
        <v>118.0</v>
      </c>
      <c r="J87" s="265" t="s">
        <v>1809</v>
      </c>
      <c r="K87" s="259" t="s">
        <v>1810</v>
      </c>
      <c r="L87" s="113">
        <v>114.0</v>
      </c>
      <c r="M87" s="34"/>
      <c r="N87" s="34"/>
      <c r="O87" s="34"/>
      <c r="P87" s="34"/>
      <c r="Q87" s="34"/>
      <c r="R87" s="262"/>
      <c r="S87" s="262"/>
    </row>
    <row r="88">
      <c r="A88" s="262"/>
      <c r="B88" s="262"/>
      <c r="C88" s="272" t="s">
        <v>1811</v>
      </c>
      <c r="D88" s="272" t="s">
        <v>46</v>
      </c>
      <c r="E88" s="262"/>
      <c r="F88" s="262"/>
      <c r="G88" s="34"/>
      <c r="H88" s="111" t="s">
        <v>1812</v>
      </c>
      <c r="I88" s="257">
        <v>80.0</v>
      </c>
      <c r="J88" s="265" t="s">
        <v>1813</v>
      </c>
      <c r="K88" s="259" t="s">
        <v>1814</v>
      </c>
      <c r="L88" s="113">
        <v>115.0</v>
      </c>
      <c r="M88" s="34"/>
      <c r="N88" s="34"/>
      <c r="O88" s="34"/>
      <c r="P88" s="34"/>
      <c r="Q88" s="34"/>
      <c r="R88" s="262"/>
      <c r="S88" s="262"/>
    </row>
    <row r="89">
      <c r="A89" s="262"/>
      <c r="B89" s="262"/>
      <c r="C89" s="272" t="s">
        <v>1815</v>
      </c>
      <c r="D89" s="272" t="s">
        <v>46</v>
      </c>
      <c r="E89" s="262"/>
      <c r="F89" s="262"/>
      <c r="G89" s="34"/>
      <c r="H89" s="111" t="s">
        <v>1459</v>
      </c>
      <c r="I89" s="257">
        <v>31.0</v>
      </c>
      <c r="J89" s="265" t="s">
        <v>1816</v>
      </c>
      <c r="K89" s="259" t="s">
        <v>1817</v>
      </c>
      <c r="L89" s="113">
        <v>116.0</v>
      </c>
      <c r="M89" s="34"/>
      <c r="N89" s="34"/>
      <c r="O89" s="34"/>
      <c r="P89" s="34"/>
      <c r="Q89" s="34"/>
      <c r="R89" s="262"/>
      <c r="S89" s="262"/>
    </row>
    <row r="90">
      <c r="A90" s="262"/>
      <c r="B90" s="262"/>
      <c r="C90" s="272" t="s">
        <v>1818</v>
      </c>
      <c r="D90" s="272" t="s">
        <v>1819</v>
      </c>
      <c r="E90" s="262"/>
      <c r="F90" s="262"/>
      <c r="G90" s="34"/>
      <c r="H90" s="111" t="s">
        <v>1820</v>
      </c>
      <c r="I90" s="257">
        <v>104.0</v>
      </c>
      <c r="J90" s="265" t="s">
        <v>1821</v>
      </c>
      <c r="K90" s="259" t="s">
        <v>1822</v>
      </c>
      <c r="L90" s="113">
        <v>117.0</v>
      </c>
      <c r="M90" s="34"/>
      <c r="N90" s="34"/>
      <c r="O90" s="34"/>
      <c r="P90" s="34"/>
      <c r="Q90" s="34"/>
      <c r="R90" s="262"/>
      <c r="S90" s="262"/>
    </row>
    <row r="91">
      <c r="A91" s="262"/>
      <c r="B91" s="262"/>
      <c r="C91" s="272" t="s">
        <v>1823</v>
      </c>
      <c r="D91" s="272" t="s">
        <v>1824</v>
      </c>
      <c r="E91" s="262"/>
      <c r="F91" s="262"/>
      <c r="G91" s="34"/>
      <c r="H91" s="111" t="s">
        <v>1825</v>
      </c>
      <c r="I91" s="257">
        <v>105.0</v>
      </c>
      <c r="J91" s="265" t="s">
        <v>1826</v>
      </c>
      <c r="K91" s="259" t="s">
        <v>1827</v>
      </c>
      <c r="L91" s="113">
        <v>23.0</v>
      </c>
      <c r="M91" s="34"/>
      <c r="N91" s="34"/>
      <c r="O91" s="34"/>
      <c r="P91" s="34"/>
      <c r="Q91" s="34"/>
      <c r="R91" s="262"/>
      <c r="S91" s="262"/>
    </row>
    <row r="92">
      <c r="A92" s="262"/>
      <c r="B92" s="262"/>
      <c r="C92" s="272" t="s">
        <v>1828</v>
      </c>
      <c r="D92" s="272" t="s">
        <v>1829</v>
      </c>
      <c r="E92" s="262"/>
      <c r="F92" s="262"/>
      <c r="G92" s="34"/>
      <c r="H92" s="111" t="s">
        <v>1830</v>
      </c>
      <c r="I92" s="257">
        <v>106.0</v>
      </c>
      <c r="J92" s="265" t="s">
        <v>1831</v>
      </c>
      <c r="K92" s="259" t="s">
        <v>1832</v>
      </c>
      <c r="L92" s="113">
        <v>119.0</v>
      </c>
      <c r="M92" s="34"/>
      <c r="N92" s="34"/>
      <c r="O92" s="34"/>
      <c r="P92" s="34"/>
      <c r="Q92" s="34"/>
      <c r="R92" s="262"/>
      <c r="S92" s="262"/>
    </row>
    <row r="93">
      <c r="A93" s="262"/>
      <c r="B93" s="262"/>
      <c r="C93" s="272" t="s">
        <v>1833</v>
      </c>
      <c r="D93" s="272" t="s">
        <v>46</v>
      </c>
      <c r="E93" s="262"/>
      <c r="F93" s="262"/>
      <c r="G93" s="34"/>
      <c r="H93" s="111" t="s">
        <v>1834</v>
      </c>
      <c r="I93" s="257">
        <v>107.0</v>
      </c>
      <c r="J93" s="265" t="s">
        <v>1835</v>
      </c>
      <c r="K93" s="259" t="s">
        <v>1836</v>
      </c>
      <c r="L93" s="113">
        <v>120.0</v>
      </c>
      <c r="M93" s="34"/>
      <c r="N93" s="34"/>
      <c r="O93" s="34"/>
      <c r="P93" s="34"/>
      <c r="Q93" s="34"/>
      <c r="R93" s="262"/>
      <c r="S93" s="262"/>
    </row>
    <row r="94">
      <c r="A94" s="262"/>
      <c r="B94" s="262"/>
      <c r="C94" s="272" t="s">
        <v>1837</v>
      </c>
      <c r="D94" s="272" t="s">
        <v>1838</v>
      </c>
      <c r="E94" s="262"/>
      <c r="F94" s="262"/>
      <c r="G94" s="34"/>
      <c r="H94" s="111" t="s">
        <v>1839</v>
      </c>
      <c r="I94" s="257">
        <v>171.0</v>
      </c>
      <c r="J94" s="265" t="s">
        <v>1840</v>
      </c>
      <c r="K94" s="259" t="s">
        <v>1841</v>
      </c>
      <c r="L94" s="113">
        <v>121.0</v>
      </c>
      <c r="M94" s="34"/>
      <c r="N94" s="34"/>
      <c r="O94" s="34"/>
      <c r="P94" s="34"/>
      <c r="Q94" s="34"/>
      <c r="R94" s="262"/>
      <c r="S94" s="262"/>
    </row>
    <row r="95">
      <c r="A95" s="262"/>
      <c r="B95" s="262"/>
      <c r="C95" s="272" t="s">
        <v>1842</v>
      </c>
      <c r="D95" s="272" t="s">
        <v>1843</v>
      </c>
      <c r="E95" s="262"/>
      <c r="F95" s="262"/>
      <c r="G95" s="34"/>
      <c r="H95" s="111" t="s">
        <v>1844</v>
      </c>
      <c r="I95" s="257">
        <v>172.0</v>
      </c>
      <c r="J95" s="265" t="s">
        <v>1845</v>
      </c>
      <c r="K95" s="259" t="s">
        <v>1846</v>
      </c>
      <c r="L95" s="113">
        <v>122.0</v>
      </c>
      <c r="M95" s="34"/>
      <c r="N95" s="34"/>
      <c r="O95" s="34"/>
      <c r="P95" s="34"/>
      <c r="Q95" s="34"/>
      <c r="R95" s="262"/>
      <c r="S95" s="262"/>
    </row>
    <row r="96">
      <c r="A96" s="262"/>
      <c r="B96" s="262"/>
      <c r="C96" s="272" t="s">
        <v>1847</v>
      </c>
      <c r="D96" s="272" t="s">
        <v>46</v>
      </c>
      <c r="E96" s="262"/>
      <c r="F96" s="262"/>
      <c r="G96" s="34"/>
      <c r="H96" s="111" t="s">
        <v>1848</v>
      </c>
      <c r="I96" s="257">
        <v>173.0</v>
      </c>
      <c r="J96" s="265" t="s">
        <v>1849</v>
      </c>
      <c r="K96" s="259" t="s">
        <v>1850</v>
      </c>
      <c r="L96" s="113">
        <v>123.0</v>
      </c>
      <c r="M96" s="34"/>
      <c r="N96" s="34"/>
      <c r="O96" s="34"/>
      <c r="P96" s="34"/>
      <c r="Q96" s="34"/>
      <c r="R96" s="262"/>
      <c r="S96" s="262"/>
    </row>
    <row r="97">
      <c r="A97" s="262"/>
      <c r="B97" s="262"/>
      <c r="C97" s="272" t="s">
        <v>1851</v>
      </c>
      <c r="D97" s="272" t="s">
        <v>46</v>
      </c>
      <c r="E97" s="262"/>
      <c r="F97" s="262"/>
      <c r="G97" s="34"/>
      <c r="H97" s="111" t="s">
        <v>1852</v>
      </c>
      <c r="I97" s="257">
        <v>174.0</v>
      </c>
      <c r="J97" s="265" t="s">
        <v>1853</v>
      </c>
      <c r="K97" s="259" t="s">
        <v>1854</v>
      </c>
      <c r="L97" s="113">
        <v>197.0</v>
      </c>
      <c r="M97" s="34"/>
      <c r="N97" s="34"/>
      <c r="O97" s="34"/>
      <c r="P97" s="34"/>
      <c r="Q97" s="34"/>
      <c r="R97" s="262"/>
      <c r="S97" s="262"/>
    </row>
    <row r="98">
      <c r="A98" s="262"/>
      <c r="B98" s="262"/>
      <c r="C98" s="272" t="s">
        <v>1855</v>
      </c>
      <c r="D98" s="272" t="s">
        <v>46</v>
      </c>
      <c r="E98" s="262"/>
      <c r="F98" s="262"/>
      <c r="G98" s="34"/>
      <c r="H98" s="111" t="s">
        <v>1856</v>
      </c>
      <c r="I98" s="257">
        <v>578.0</v>
      </c>
      <c r="J98" s="265" t="s">
        <v>1857</v>
      </c>
      <c r="K98" s="259" t="s">
        <v>1854</v>
      </c>
      <c r="L98" s="113">
        <v>201.0</v>
      </c>
      <c r="M98" s="34"/>
      <c r="N98" s="34"/>
      <c r="O98" s="34"/>
      <c r="P98" s="34"/>
      <c r="Q98" s="34"/>
      <c r="R98" s="262"/>
      <c r="S98" s="262"/>
    </row>
    <row r="99">
      <c r="A99" s="262"/>
      <c r="B99" s="262"/>
      <c r="C99" s="272" t="s">
        <v>1858</v>
      </c>
      <c r="D99" s="272" t="s">
        <v>1859</v>
      </c>
      <c r="E99" s="262"/>
      <c r="F99" s="262"/>
      <c r="G99" s="34"/>
      <c r="H99" s="111" t="s">
        <v>1860</v>
      </c>
      <c r="I99" s="257">
        <v>175.0</v>
      </c>
      <c r="J99" s="265" t="s">
        <v>1861</v>
      </c>
      <c r="K99" s="259" t="s">
        <v>1568</v>
      </c>
      <c r="L99" s="113">
        <v>24.0</v>
      </c>
      <c r="M99" s="34"/>
      <c r="N99" s="34"/>
      <c r="O99" s="34"/>
      <c r="P99" s="34"/>
      <c r="Q99" s="34"/>
      <c r="R99" s="262"/>
      <c r="S99" s="262"/>
    </row>
    <row r="100">
      <c r="A100" s="262"/>
      <c r="B100" s="262"/>
      <c r="C100" s="272" t="s">
        <v>1862</v>
      </c>
      <c r="D100" s="272" t="s">
        <v>1863</v>
      </c>
      <c r="E100" s="262"/>
      <c r="F100" s="262"/>
      <c r="G100" s="34"/>
      <c r="H100" s="111" t="s">
        <v>1864</v>
      </c>
      <c r="I100" s="257">
        <v>176.0</v>
      </c>
      <c r="J100" s="265" t="s">
        <v>1865</v>
      </c>
      <c r="K100" s="259" t="s">
        <v>1866</v>
      </c>
      <c r="L100" s="113">
        <v>125.0</v>
      </c>
      <c r="M100" s="34"/>
      <c r="N100" s="34"/>
      <c r="O100" s="34"/>
      <c r="P100" s="34"/>
      <c r="Q100" s="34"/>
      <c r="R100" s="262"/>
      <c r="S100" s="262"/>
    </row>
    <row r="101">
      <c r="A101" s="262"/>
      <c r="B101" s="262"/>
      <c r="C101" s="272" t="s">
        <v>1867</v>
      </c>
      <c r="D101" s="272" t="s">
        <v>46</v>
      </c>
      <c r="E101" s="262"/>
      <c r="F101" s="262"/>
      <c r="G101" s="34"/>
      <c r="H101" s="111" t="s">
        <v>1868</v>
      </c>
      <c r="I101" s="257">
        <v>177.0</v>
      </c>
      <c r="J101" s="265" t="s">
        <v>1869</v>
      </c>
      <c r="K101" s="259" t="s">
        <v>1870</v>
      </c>
      <c r="L101" s="113">
        <v>124.0</v>
      </c>
      <c r="M101" s="34"/>
      <c r="N101" s="34"/>
      <c r="O101" s="34"/>
      <c r="P101" s="34"/>
      <c r="Q101" s="34"/>
      <c r="R101" s="262"/>
      <c r="S101" s="262"/>
    </row>
    <row r="102">
      <c r="A102" s="262"/>
      <c r="B102" s="262"/>
      <c r="C102" s="272" t="s">
        <v>1871</v>
      </c>
      <c r="D102" s="272" t="s">
        <v>46</v>
      </c>
      <c r="E102" s="262"/>
      <c r="F102" s="262"/>
      <c r="G102" s="34"/>
      <c r="H102" s="111" t="s">
        <v>1872</v>
      </c>
      <c r="I102" s="257">
        <v>178.0</v>
      </c>
      <c r="J102" s="265" t="s">
        <v>1873</v>
      </c>
      <c r="K102" s="259" t="s">
        <v>1874</v>
      </c>
      <c r="L102" s="113">
        <v>25.0</v>
      </c>
      <c r="M102" s="34"/>
      <c r="N102" s="34"/>
      <c r="O102" s="34"/>
      <c r="P102" s="34"/>
      <c r="Q102" s="34"/>
      <c r="R102" s="262"/>
      <c r="S102" s="262"/>
    </row>
    <row r="103">
      <c r="A103" s="262"/>
      <c r="B103" s="262"/>
      <c r="C103" s="272" t="s">
        <v>1875</v>
      </c>
      <c r="D103" s="272" t="s">
        <v>1876</v>
      </c>
      <c r="E103" s="262"/>
      <c r="F103" s="262"/>
      <c r="G103" s="34"/>
      <c r="H103" s="111" t="s">
        <v>1877</v>
      </c>
      <c r="I103" s="257">
        <v>179.0</v>
      </c>
      <c r="J103" s="265" t="s">
        <v>1878</v>
      </c>
      <c r="K103" s="259" t="s">
        <v>1573</v>
      </c>
      <c r="L103" s="113">
        <v>56.0</v>
      </c>
      <c r="M103" s="34"/>
      <c r="N103" s="34"/>
      <c r="O103" s="34"/>
      <c r="P103" s="34"/>
      <c r="Q103" s="34"/>
      <c r="R103" s="262"/>
      <c r="S103" s="262"/>
    </row>
    <row r="104">
      <c r="A104" s="262"/>
      <c r="B104" s="262"/>
      <c r="C104" s="272" t="s">
        <v>1695</v>
      </c>
      <c r="D104" s="272" t="s">
        <v>1879</v>
      </c>
      <c r="E104" s="262"/>
      <c r="F104" s="262"/>
      <c r="G104" s="34"/>
      <c r="H104" s="111" t="s">
        <v>1880</v>
      </c>
      <c r="I104" s="257">
        <v>180.0</v>
      </c>
      <c r="J104" s="265" t="s">
        <v>1881</v>
      </c>
      <c r="K104" s="259" t="s">
        <v>1882</v>
      </c>
      <c r="L104" s="113">
        <v>26.0</v>
      </c>
      <c r="M104" s="34"/>
      <c r="N104" s="34"/>
      <c r="O104" s="34"/>
      <c r="P104" s="34"/>
      <c r="Q104" s="34"/>
      <c r="R104" s="262"/>
      <c r="S104" s="262"/>
    </row>
    <row r="105">
      <c r="A105" s="262"/>
      <c r="B105" s="262"/>
      <c r="C105" s="272" t="s">
        <v>1883</v>
      </c>
      <c r="D105" s="272" t="s">
        <v>1884</v>
      </c>
      <c r="E105" s="262"/>
      <c r="F105" s="262"/>
      <c r="G105" s="34"/>
      <c r="H105" s="111" t="s">
        <v>1885</v>
      </c>
      <c r="I105" s="257">
        <v>72.0</v>
      </c>
      <c r="J105" s="265" t="s">
        <v>1886</v>
      </c>
      <c r="K105" s="259" t="s">
        <v>1887</v>
      </c>
      <c r="L105" s="113">
        <v>128.0</v>
      </c>
      <c r="M105" s="34"/>
      <c r="N105" s="34"/>
      <c r="O105" s="34"/>
      <c r="P105" s="34"/>
      <c r="Q105" s="34"/>
      <c r="R105" s="262"/>
      <c r="S105" s="262"/>
    </row>
    <row r="106">
      <c r="A106" s="262"/>
      <c r="B106" s="262"/>
      <c r="C106" s="272" t="s">
        <v>1888</v>
      </c>
      <c r="D106" s="272" t="s">
        <v>1889</v>
      </c>
      <c r="E106" s="262"/>
      <c r="F106" s="262"/>
      <c r="G106" s="34"/>
      <c r="H106" s="111" t="s">
        <v>1890</v>
      </c>
      <c r="I106" s="257">
        <v>108.0</v>
      </c>
      <c r="J106" s="265" t="s">
        <v>1891</v>
      </c>
      <c r="K106" s="259" t="s">
        <v>1892</v>
      </c>
      <c r="L106" s="113">
        <v>129.0</v>
      </c>
      <c r="M106" s="34"/>
      <c r="N106" s="34"/>
      <c r="O106" s="34"/>
      <c r="P106" s="34"/>
      <c r="Q106" s="34"/>
      <c r="R106" s="262"/>
      <c r="S106" s="262"/>
    </row>
    <row r="107">
      <c r="A107" s="262"/>
      <c r="B107" s="262"/>
      <c r="C107" s="272" t="s">
        <v>1893</v>
      </c>
      <c r="D107" s="272" t="s">
        <v>1894</v>
      </c>
      <c r="E107" s="262"/>
      <c r="F107" s="262"/>
      <c r="G107" s="34"/>
      <c r="H107" s="111" t="s">
        <v>1674</v>
      </c>
      <c r="I107" s="257">
        <v>251.0</v>
      </c>
      <c r="J107" s="265" t="s">
        <v>1895</v>
      </c>
      <c r="K107" s="259" t="s">
        <v>1896</v>
      </c>
      <c r="L107" s="113">
        <v>27.0</v>
      </c>
      <c r="M107" s="34"/>
      <c r="N107" s="34"/>
      <c r="O107" s="34"/>
      <c r="P107" s="34"/>
      <c r="Q107" s="34"/>
      <c r="R107" s="262"/>
      <c r="S107" s="262"/>
    </row>
    <row r="108">
      <c r="A108" s="262"/>
      <c r="B108" s="262"/>
      <c r="C108" s="272" t="s">
        <v>1897</v>
      </c>
      <c r="D108" s="272" t="s">
        <v>1898</v>
      </c>
      <c r="E108" s="262"/>
      <c r="F108" s="262"/>
      <c r="G108" s="34"/>
      <c r="H108" s="111" t="s">
        <v>1466</v>
      </c>
      <c r="I108" s="257">
        <v>32.0</v>
      </c>
      <c r="J108" s="265" t="s">
        <v>1899</v>
      </c>
      <c r="K108" s="259" t="s">
        <v>1900</v>
      </c>
      <c r="L108" s="113">
        <v>130.0</v>
      </c>
      <c r="M108" s="34"/>
      <c r="N108" s="34"/>
      <c r="O108" s="34"/>
      <c r="P108" s="34"/>
      <c r="Q108" s="34"/>
      <c r="R108" s="262"/>
      <c r="S108" s="262"/>
    </row>
    <row r="109">
      <c r="A109" s="262"/>
      <c r="B109" s="262"/>
      <c r="C109" s="272" t="s">
        <v>1901</v>
      </c>
      <c r="D109" s="272" t="s">
        <v>1902</v>
      </c>
      <c r="E109" s="262"/>
      <c r="F109" s="262"/>
      <c r="G109" s="34"/>
      <c r="H109" s="111" t="s">
        <v>1903</v>
      </c>
      <c r="I109" s="257">
        <v>119.0</v>
      </c>
      <c r="J109" s="265" t="s">
        <v>1904</v>
      </c>
      <c r="K109" s="259" t="s">
        <v>1905</v>
      </c>
      <c r="L109" s="113">
        <v>126.0</v>
      </c>
      <c r="M109" s="34"/>
      <c r="N109" s="34"/>
      <c r="O109" s="34"/>
      <c r="P109" s="34"/>
      <c r="Q109" s="34"/>
      <c r="R109" s="262"/>
      <c r="S109" s="262"/>
    </row>
    <row r="110">
      <c r="A110" s="262"/>
      <c r="B110" s="262"/>
      <c r="C110" s="272" t="s">
        <v>1906</v>
      </c>
      <c r="D110" s="272" t="s">
        <v>46</v>
      </c>
      <c r="E110" s="262"/>
      <c r="F110" s="262"/>
      <c r="G110" s="34"/>
      <c r="H110" s="111" t="s">
        <v>1907</v>
      </c>
      <c r="I110" s="257">
        <v>121.0</v>
      </c>
      <c r="J110" s="265" t="s">
        <v>1908</v>
      </c>
      <c r="K110" s="259" t="s">
        <v>1909</v>
      </c>
      <c r="L110" s="113">
        <v>132.0</v>
      </c>
      <c r="M110" s="34"/>
      <c r="N110" s="34"/>
      <c r="O110" s="34"/>
      <c r="P110" s="34"/>
      <c r="Q110" s="34"/>
      <c r="R110" s="262"/>
      <c r="S110" s="262"/>
    </row>
    <row r="111">
      <c r="A111" s="262"/>
      <c r="B111" s="262"/>
      <c r="C111" s="272" t="s">
        <v>1486</v>
      </c>
      <c r="D111" s="272" t="s">
        <v>1910</v>
      </c>
      <c r="E111" s="262"/>
      <c r="F111" s="262"/>
      <c r="G111" s="34"/>
      <c r="H111" s="111" t="s">
        <v>1911</v>
      </c>
      <c r="I111" s="257">
        <v>60.0</v>
      </c>
      <c r="J111" s="265" t="s">
        <v>1912</v>
      </c>
      <c r="K111" s="259" t="s">
        <v>1913</v>
      </c>
      <c r="L111" s="113">
        <v>133.0</v>
      </c>
      <c r="M111" s="34"/>
      <c r="N111" s="34"/>
      <c r="O111" s="34"/>
      <c r="P111" s="34"/>
      <c r="Q111" s="34"/>
      <c r="R111" s="262"/>
      <c r="S111" s="262"/>
    </row>
    <row r="112">
      <c r="A112" s="262"/>
      <c r="B112" s="262"/>
      <c r="C112" s="272" t="s">
        <v>1614</v>
      </c>
      <c r="D112" s="272" t="s">
        <v>46</v>
      </c>
      <c r="E112" s="262"/>
      <c r="F112" s="262"/>
      <c r="G112" s="34"/>
      <c r="H112" s="111" t="s">
        <v>1472</v>
      </c>
      <c r="I112" s="257">
        <v>33.0</v>
      </c>
      <c r="J112" s="265" t="s">
        <v>1914</v>
      </c>
      <c r="K112" s="259" t="s">
        <v>1915</v>
      </c>
      <c r="L112" s="113">
        <v>28.0</v>
      </c>
      <c r="M112" s="34"/>
      <c r="N112" s="34"/>
      <c r="O112" s="34"/>
      <c r="P112" s="34"/>
      <c r="Q112" s="34"/>
      <c r="R112" s="262"/>
      <c r="S112" s="262"/>
    </row>
    <row r="113">
      <c r="A113" s="262"/>
      <c r="B113" s="262"/>
      <c r="C113" s="272" t="s">
        <v>1916</v>
      </c>
      <c r="D113" s="272" t="s">
        <v>46</v>
      </c>
      <c r="E113" s="262"/>
      <c r="F113" s="262"/>
      <c r="G113" s="34"/>
      <c r="H113" s="111" t="s">
        <v>1917</v>
      </c>
      <c r="I113" s="257">
        <v>135.0</v>
      </c>
      <c r="J113" s="265" t="s">
        <v>1918</v>
      </c>
      <c r="K113" s="259" t="s">
        <v>1919</v>
      </c>
      <c r="L113" s="113">
        <v>134.0</v>
      </c>
      <c r="M113" s="34"/>
      <c r="N113" s="34"/>
      <c r="O113" s="34"/>
      <c r="P113" s="34"/>
      <c r="Q113" s="34"/>
      <c r="R113" s="262"/>
      <c r="S113" s="262"/>
    </row>
    <row r="114">
      <c r="A114" s="262"/>
      <c r="B114" s="262"/>
      <c r="C114" s="272" t="s">
        <v>1920</v>
      </c>
      <c r="D114" s="272" t="s">
        <v>46</v>
      </c>
      <c r="E114" s="262"/>
      <c r="F114" s="262"/>
      <c r="G114" s="34"/>
      <c r="H114" s="111" t="s">
        <v>1921</v>
      </c>
      <c r="I114" s="257">
        <v>73.0</v>
      </c>
      <c r="J114" s="265" t="s">
        <v>1922</v>
      </c>
      <c r="K114" s="259" t="s">
        <v>1923</v>
      </c>
      <c r="L114" s="113">
        <v>135.0</v>
      </c>
      <c r="M114" s="34"/>
      <c r="N114" s="34"/>
      <c r="O114" s="34"/>
      <c r="P114" s="34"/>
      <c r="Q114" s="34"/>
      <c r="R114" s="262"/>
      <c r="S114" s="262"/>
    </row>
    <row r="115">
      <c r="A115" s="262"/>
      <c r="B115" s="262"/>
      <c r="C115" s="272" t="s">
        <v>1924</v>
      </c>
      <c r="D115" s="272" t="s">
        <v>1925</v>
      </c>
      <c r="E115" s="262"/>
      <c r="F115" s="262"/>
      <c r="G115" s="34"/>
      <c r="H115" s="111" t="s">
        <v>1757</v>
      </c>
      <c r="I115" s="257">
        <v>304.0</v>
      </c>
      <c r="J115" s="265" t="s">
        <v>1735</v>
      </c>
      <c r="K115" s="259" t="s">
        <v>1926</v>
      </c>
      <c r="L115" s="113">
        <v>131.0</v>
      </c>
      <c r="M115" s="34"/>
      <c r="N115" s="34"/>
      <c r="O115" s="34"/>
      <c r="P115" s="34"/>
      <c r="Q115" s="34"/>
      <c r="R115" s="262"/>
      <c r="S115" s="262"/>
    </row>
    <row r="116">
      <c r="A116" s="262"/>
      <c r="B116" s="262"/>
      <c r="C116" s="272" t="s">
        <v>1927</v>
      </c>
      <c r="D116" s="272" t="s">
        <v>1928</v>
      </c>
      <c r="E116" s="262"/>
      <c r="F116" s="262"/>
      <c r="G116" s="34"/>
      <c r="H116" s="111" t="s">
        <v>1929</v>
      </c>
      <c r="I116" s="257">
        <v>136.0</v>
      </c>
      <c r="J116" s="265" t="s">
        <v>1930</v>
      </c>
      <c r="K116" s="259" t="s">
        <v>1931</v>
      </c>
      <c r="L116" s="113">
        <v>136.0</v>
      </c>
      <c r="M116" s="34"/>
      <c r="N116" s="34"/>
      <c r="O116" s="34"/>
      <c r="P116" s="34"/>
      <c r="Q116" s="34"/>
      <c r="R116" s="262"/>
      <c r="S116" s="262"/>
    </row>
    <row r="117">
      <c r="A117" s="262"/>
      <c r="B117" s="262"/>
      <c r="C117" s="272" t="s">
        <v>1932</v>
      </c>
      <c r="D117" s="272" t="s">
        <v>1933</v>
      </c>
      <c r="E117" s="262"/>
      <c r="F117" s="262"/>
      <c r="G117" s="34"/>
      <c r="H117" s="111" t="s">
        <v>1934</v>
      </c>
      <c r="I117" s="257">
        <v>433.0</v>
      </c>
      <c r="J117" s="265" t="s">
        <v>1935</v>
      </c>
      <c r="K117" s="259" t="s">
        <v>1936</v>
      </c>
      <c r="L117" s="113">
        <v>137.0</v>
      </c>
      <c r="M117" s="34"/>
      <c r="N117" s="34"/>
      <c r="O117" s="34"/>
      <c r="P117" s="34"/>
      <c r="Q117" s="34"/>
      <c r="R117" s="262"/>
      <c r="S117" s="262"/>
    </row>
    <row r="118">
      <c r="A118" s="262"/>
      <c r="B118" s="262"/>
      <c r="C118" s="272" t="s">
        <v>1937</v>
      </c>
      <c r="D118" s="272" t="s">
        <v>1938</v>
      </c>
      <c r="E118" s="262"/>
      <c r="F118" s="262"/>
      <c r="G118" s="34"/>
      <c r="H118" s="111" t="s">
        <v>1698</v>
      </c>
      <c r="I118" s="257">
        <v>276.0</v>
      </c>
      <c r="J118" s="265" t="s">
        <v>1939</v>
      </c>
      <c r="K118" s="259" t="s">
        <v>1940</v>
      </c>
      <c r="L118" s="113">
        <v>138.0</v>
      </c>
      <c r="M118" s="34"/>
      <c r="N118" s="34"/>
      <c r="O118" s="34"/>
      <c r="P118" s="34"/>
      <c r="Q118" s="34"/>
      <c r="R118" s="262"/>
      <c r="S118" s="262"/>
    </row>
    <row r="119">
      <c r="A119" s="262"/>
      <c r="B119" s="262"/>
      <c r="C119" s="272" t="s">
        <v>1941</v>
      </c>
      <c r="D119" s="272" t="s">
        <v>1942</v>
      </c>
      <c r="E119" s="262"/>
      <c r="F119" s="262"/>
      <c r="G119" s="34"/>
      <c r="H119" s="111" t="s">
        <v>1943</v>
      </c>
      <c r="I119" s="257">
        <v>109.0</v>
      </c>
      <c r="J119" s="265" t="s">
        <v>1944</v>
      </c>
      <c r="K119" s="259" t="s">
        <v>1945</v>
      </c>
      <c r="L119" s="113">
        <v>139.0</v>
      </c>
      <c r="M119" s="34"/>
      <c r="N119" s="34"/>
      <c r="O119" s="34"/>
      <c r="P119" s="34"/>
      <c r="Q119" s="34"/>
      <c r="R119" s="262"/>
      <c r="S119" s="262"/>
    </row>
    <row r="120">
      <c r="A120" s="262"/>
      <c r="B120" s="262"/>
      <c r="C120" s="272" t="s">
        <v>1946</v>
      </c>
      <c r="D120" s="272" t="s">
        <v>46</v>
      </c>
      <c r="E120" s="262"/>
      <c r="F120" s="262"/>
      <c r="G120" s="34"/>
      <c r="H120" s="111" t="s">
        <v>1947</v>
      </c>
      <c r="I120" s="257">
        <v>197.0</v>
      </c>
      <c r="J120" s="265" t="s">
        <v>1948</v>
      </c>
      <c r="K120" s="259" t="s">
        <v>1949</v>
      </c>
      <c r="L120" s="113">
        <v>140.0</v>
      </c>
      <c r="M120" s="34"/>
      <c r="N120" s="34"/>
      <c r="O120" s="34"/>
      <c r="P120" s="34"/>
      <c r="Q120" s="34"/>
      <c r="R120" s="262"/>
      <c r="S120" s="262"/>
    </row>
    <row r="121">
      <c r="A121" s="262"/>
      <c r="B121" s="262"/>
      <c r="C121" s="272" t="s">
        <v>1950</v>
      </c>
      <c r="D121" s="272" t="s">
        <v>1951</v>
      </c>
      <c r="E121" s="262"/>
      <c r="F121" s="262"/>
      <c r="G121" s="34"/>
      <c r="H121" s="111" t="s">
        <v>1916</v>
      </c>
      <c r="I121" s="257">
        <v>218.0</v>
      </c>
      <c r="J121" s="265" t="s">
        <v>1952</v>
      </c>
      <c r="K121" s="259" t="s">
        <v>1953</v>
      </c>
      <c r="L121" s="113">
        <v>141.0</v>
      </c>
      <c r="M121" s="34"/>
      <c r="N121" s="34"/>
      <c r="O121" s="34"/>
      <c r="P121" s="34"/>
      <c r="Q121" s="34"/>
      <c r="R121" s="262"/>
      <c r="S121" s="262"/>
    </row>
    <row r="122">
      <c r="A122" s="262"/>
      <c r="B122" s="262"/>
      <c r="C122" s="272" t="s">
        <v>1954</v>
      </c>
      <c r="D122" s="272" t="s">
        <v>1955</v>
      </c>
      <c r="E122" s="262"/>
      <c r="F122" s="262"/>
      <c r="G122" s="34"/>
      <c r="H122" s="111" t="s">
        <v>1956</v>
      </c>
      <c r="I122" s="257">
        <v>244.0</v>
      </c>
      <c r="J122" s="265" t="s">
        <v>1957</v>
      </c>
      <c r="K122" s="259" t="s">
        <v>1958</v>
      </c>
      <c r="L122" s="113">
        <v>144.0</v>
      </c>
      <c r="M122" s="34"/>
      <c r="N122" s="34"/>
      <c r="O122" s="34"/>
      <c r="P122" s="34"/>
      <c r="Q122" s="34"/>
      <c r="R122" s="262"/>
      <c r="S122" s="262"/>
    </row>
    <row r="123">
      <c r="A123" s="262"/>
      <c r="B123" s="262"/>
      <c r="C123" s="272" t="s">
        <v>1959</v>
      </c>
      <c r="D123" s="272" t="s">
        <v>46</v>
      </c>
      <c r="E123" s="262"/>
      <c r="F123" s="262"/>
      <c r="G123" s="34"/>
      <c r="H123" s="111" t="s">
        <v>1702</v>
      </c>
      <c r="I123" s="257">
        <v>277.0</v>
      </c>
      <c r="J123" s="265" t="s">
        <v>1960</v>
      </c>
      <c r="K123" s="259" t="s">
        <v>1961</v>
      </c>
      <c r="L123" s="113">
        <v>143.0</v>
      </c>
      <c r="M123" s="34"/>
      <c r="N123" s="34"/>
      <c r="O123" s="34"/>
      <c r="P123" s="34"/>
      <c r="Q123" s="34"/>
      <c r="R123" s="262"/>
      <c r="S123" s="262"/>
    </row>
    <row r="124">
      <c r="A124" s="262"/>
      <c r="B124" s="262"/>
      <c r="C124" s="272" t="s">
        <v>1962</v>
      </c>
      <c r="D124" s="272" t="s">
        <v>1963</v>
      </c>
      <c r="E124" s="262"/>
      <c r="F124" s="262"/>
      <c r="G124" s="34"/>
      <c r="H124" s="111" t="s">
        <v>1964</v>
      </c>
      <c r="I124" s="257">
        <v>198.0</v>
      </c>
      <c r="J124" s="265" t="s">
        <v>1965</v>
      </c>
      <c r="K124" s="259" t="s">
        <v>1966</v>
      </c>
      <c r="L124" s="113">
        <v>142.0</v>
      </c>
      <c r="M124" s="34"/>
      <c r="N124" s="34"/>
      <c r="O124" s="34"/>
      <c r="P124" s="34"/>
      <c r="Q124" s="34"/>
      <c r="R124" s="262"/>
      <c r="S124" s="262"/>
    </row>
    <row r="125">
      <c r="A125" s="262"/>
      <c r="B125" s="262"/>
      <c r="C125" s="272" t="s">
        <v>1967</v>
      </c>
      <c r="D125" s="272" t="s">
        <v>46</v>
      </c>
      <c r="E125" s="262"/>
      <c r="F125" s="262"/>
      <c r="G125" s="34"/>
      <c r="H125" s="111" t="s">
        <v>1478</v>
      </c>
      <c r="I125" s="257">
        <v>34.0</v>
      </c>
      <c r="J125" s="265" t="s">
        <v>1968</v>
      </c>
      <c r="K125" s="259" t="s">
        <v>1969</v>
      </c>
      <c r="L125" s="113">
        <v>162.0</v>
      </c>
      <c r="M125" s="34"/>
      <c r="N125" s="34"/>
      <c r="O125" s="34"/>
      <c r="P125" s="34"/>
      <c r="Q125" s="34"/>
      <c r="R125" s="262"/>
      <c r="S125" s="262"/>
    </row>
    <row r="126">
      <c r="A126" s="262"/>
      <c r="B126" s="262"/>
      <c r="C126" s="272" t="s">
        <v>1754</v>
      </c>
      <c r="D126" s="272" t="s">
        <v>1970</v>
      </c>
      <c r="E126" s="262"/>
      <c r="F126" s="262"/>
      <c r="G126" s="34"/>
      <c r="H126" s="111" t="s">
        <v>1971</v>
      </c>
      <c r="I126" s="257">
        <v>74.0</v>
      </c>
      <c r="J126" s="265" t="s">
        <v>1972</v>
      </c>
      <c r="K126" s="259" t="s">
        <v>1973</v>
      </c>
      <c r="L126" s="113">
        <v>29.0</v>
      </c>
      <c r="M126" s="34"/>
      <c r="N126" s="34"/>
      <c r="O126" s="34"/>
      <c r="P126" s="34"/>
      <c r="Q126" s="34"/>
      <c r="R126" s="262"/>
      <c r="S126" s="262"/>
    </row>
    <row r="127">
      <c r="A127" s="262"/>
      <c r="B127" s="262"/>
      <c r="C127" s="272" t="s">
        <v>1839</v>
      </c>
      <c r="D127" s="272" t="s">
        <v>46</v>
      </c>
      <c r="E127" s="262"/>
      <c r="F127" s="262"/>
      <c r="G127" s="34"/>
      <c r="H127" s="111" t="s">
        <v>1974</v>
      </c>
      <c r="I127" s="257">
        <v>137.0</v>
      </c>
      <c r="J127" s="265" t="s">
        <v>1975</v>
      </c>
      <c r="K127" s="259" t="s">
        <v>1976</v>
      </c>
      <c r="L127" s="113">
        <v>145.0</v>
      </c>
      <c r="M127" s="34"/>
      <c r="N127" s="34"/>
      <c r="O127" s="34"/>
      <c r="P127" s="34"/>
      <c r="Q127" s="34"/>
      <c r="R127" s="262"/>
      <c r="S127" s="262"/>
    </row>
    <row r="128">
      <c r="A128" s="262"/>
      <c r="B128" s="262"/>
      <c r="C128" s="272" t="s">
        <v>1844</v>
      </c>
      <c r="D128" s="272" t="s">
        <v>46</v>
      </c>
      <c r="E128" s="262"/>
      <c r="F128" s="262"/>
      <c r="G128" s="34"/>
      <c r="H128" s="111" t="s">
        <v>1977</v>
      </c>
      <c r="I128" s="257">
        <v>413.0</v>
      </c>
      <c r="J128" s="265" t="s">
        <v>1978</v>
      </c>
      <c r="K128" s="259" t="s">
        <v>1979</v>
      </c>
      <c r="L128" s="113">
        <v>146.0</v>
      </c>
      <c r="M128" s="34"/>
      <c r="N128" s="34"/>
      <c r="O128" s="34"/>
      <c r="P128" s="34"/>
      <c r="Q128" s="34"/>
      <c r="R128" s="262"/>
      <c r="S128" s="262"/>
    </row>
    <row r="129">
      <c r="A129" s="262"/>
      <c r="B129" s="262"/>
      <c r="C129" s="272" t="s">
        <v>1848</v>
      </c>
      <c r="D129" s="272" t="s">
        <v>46</v>
      </c>
      <c r="E129" s="262"/>
      <c r="F129" s="262"/>
      <c r="G129" s="34"/>
      <c r="H129" s="111" t="s">
        <v>1980</v>
      </c>
      <c r="I129" s="257">
        <v>199.0</v>
      </c>
      <c r="J129" s="265" t="s">
        <v>1981</v>
      </c>
      <c r="K129" s="259" t="s">
        <v>1982</v>
      </c>
      <c r="L129" s="113">
        <v>149.0</v>
      </c>
      <c r="M129" s="34"/>
      <c r="N129" s="34"/>
      <c r="O129" s="34"/>
      <c r="P129" s="34"/>
      <c r="Q129" s="34"/>
      <c r="R129" s="262"/>
      <c r="S129" s="262"/>
    </row>
    <row r="130">
      <c r="A130" s="262"/>
      <c r="B130" s="262"/>
      <c r="C130" s="272" t="s">
        <v>1852</v>
      </c>
      <c r="D130" s="272" t="s">
        <v>46</v>
      </c>
      <c r="E130" s="262"/>
      <c r="F130" s="262"/>
      <c r="G130" s="34"/>
      <c r="H130" s="111" t="s">
        <v>1483</v>
      </c>
      <c r="I130" s="257">
        <v>333.0</v>
      </c>
      <c r="J130" s="265" t="s">
        <v>1983</v>
      </c>
      <c r="K130" s="259" t="s">
        <v>1984</v>
      </c>
      <c r="L130" s="113">
        <v>150.0</v>
      </c>
      <c r="M130" s="34"/>
      <c r="N130" s="34"/>
      <c r="O130" s="34"/>
      <c r="P130" s="34"/>
      <c r="Q130" s="34"/>
      <c r="R130" s="262"/>
      <c r="S130" s="262"/>
    </row>
    <row r="131">
      <c r="A131" s="262"/>
      <c r="B131" s="262"/>
      <c r="C131" s="272" t="s">
        <v>1860</v>
      </c>
      <c r="D131" s="272" t="s">
        <v>46</v>
      </c>
      <c r="E131" s="262"/>
      <c r="F131" s="262"/>
      <c r="G131" s="34"/>
      <c r="H131" s="111" t="s">
        <v>1985</v>
      </c>
      <c r="I131" s="257">
        <v>592.0</v>
      </c>
      <c r="J131" s="265" t="s">
        <v>1986</v>
      </c>
      <c r="K131" s="259" t="s">
        <v>1987</v>
      </c>
      <c r="L131" s="113">
        <v>153.0</v>
      </c>
      <c r="M131" s="34"/>
      <c r="N131" s="34"/>
      <c r="O131" s="34"/>
      <c r="P131" s="34"/>
      <c r="Q131" s="34"/>
      <c r="R131" s="262"/>
      <c r="S131" s="262"/>
    </row>
    <row r="132">
      <c r="A132" s="262"/>
      <c r="B132" s="262"/>
      <c r="C132" s="272" t="s">
        <v>1864</v>
      </c>
      <c r="D132" s="272" t="s">
        <v>46</v>
      </c>
      <c r="E132" s="262"/>
      <c r="F132" s="262"/>
      <c r="G132" s="34"/>
      <c r="H132" s="111" t="s">
        <v>1988</v>
      </c>
      <c r="I132" s="257">
        <v>565.0</v>
      </c>
      <c r="J132" s="265" t="s">
        <v>1989</v>
      </c>
      <c r="K132" s="259" t="s">
        <v>1990</v>
      </c>
      <c r="L132" s="113">
        <v>62.0</v>
      </c>
      <c r="M132" s="34"/>
      <c r="N132" s="34"/>
      <c r="O132" s="34"/>
      <c r="P132" s="34"/>
      <c r="Q132" s="34"/>
      <c r="R132" s="262"/>
      <c r="S132" s="262"/>
    </row>
    <row r="133">
      <c r="A133" s="262"/>
      <c r="B133" s="262"/>
      <c r="C133" s="272" t="s">
        <v>1868</v>
      </c>
      <c r="D133" s="272" t="s">
        <v>46</v>
      </c>
      <c r="E133" s="262"/>
      <c r="F133" s="262"/>
      <c r="G133" s="34"/>
      <c r="H133" s="111" t="s">
        <v>1489</v>
      </c>
      <c r="I133" s="257">
        <v>16.0</v>
      </c>
      <c r="J133" s="265" t="s">
        <v>1991</v>
      </c>
      <c r="K133" s="259" t="s">
        <v>1990</v>
      </c>
      <c r="L133" s="113">
        <v>152.0</v>
      </c>
      <c r="M133" s="34"/>
      <c r="N133" s="34"/>
      <c r="O133" s="34"/>
      <c r="P133" s="34"/>
      <c r="Q133" s="34"/>
      <c r="R133" s="262"/>
      <c r="S133" s="262"/>
    </row>
    <row r="134">
      <c r="A134" s="262"/>
      <c r="B134" s="262"/>
      <c r="C134" s="272" t="s">
        <v>1872</v>
      </c>
      <c r="D134" s="272" t="s">
        <v>46</v>
      </c>
      <c r="E134" s="262"/>
      <c r="F134" s="262"/>
      <c r="G134" s="34"/>
      <c r="H134" s="111" t="s">
        <v>1761</v>
      </c>
      <c r="I134" s="257">
        <v>305.0</v>
      </c>
      <c r="J134" s="265" t="s">
        <v>1992</v>
      </c>
      <c r="K134" s="259" t="s">
        <v>1993</v>
      </c>
      <c r="L134" s="113">
        <v>154.0</v>
      </c>
      <c r="M134" s="34"/>
      <c r="N134" s="34"/>
      <c r="O134" s="34"/>
      <c r="P134" s="34"/>
      <c r="Q134" s="34"/>
      <c r="R134" s="262"/>
      <c r="S134" s="262"/>
    </row>
    <row r="135">
      <c r="A135" s="262"/>
      <c r="B135" s="262"/>
      <c r="C135" s="272" t="s">
        <v>1877</v>
      </c>
      <c r="D135" s="272" t="s">
        <v>46</v>
      </c>
      <c r="E135" s="262"/>
      <c r="F135" s="262"/>
      <c r="G135" s="34"/>
      <c r="H135" s="111" t="s">
        <v>1551</v>
      </c>
      <c r="I135" s="257">
        <v>260.0</v>
      </c>
      <c r="J135" s="265" t="s">
        <v>1994</v>
      </c>
      <c r="K135" s="259" t="s">
        <v>1995</v>
      </c>
      <c r="L135" s="113">
        <v>155.0</v>
      </c>
      <c r="M135" s="34"/>
      <c r="N135" s="34"/>
      <c r="O135" s="34"/>
      <c r="P135" s="34"/>
      <c r="Q135" s="34"/>
      <c r="R135" s="262"/>
      <c r="S135" s="262"/>
    </row>
    <row r="136">
      <c r="A136" s="262"/>
      <c r="B136" s="262"/>
      <c r="C136" s="272" t="s">
        <v>1880</v>
      </c>
      <c r="D136" s="272" t="s">
        <v>46</v>
      </c>
      <c r="E136" s="262"/>
      <c r="F136" s="262"/>
      <c r="G136" s="34"/>
      <c r="H136" s="111" t="s">
        <v>1996</v>
      </c>
      <c r="I136" s="257">
        <v>75.0</v>
      </c>
      <c r="J136" s="265" t="s">
        <v>1997</v>
      </c>
      <c r="K136" s="259" t="s">
        <v>1998</v>
      </c>
      <c r="L136" s="113">
        <v>156.0</v>
      </c>
      <c r="M136" s="34"/>
      <c r="N136" s="34"/>
      <c r="O136" s="34"/>
      <c r="P136" s="34"/>
      <c r="Q136" s="34"/>
      <c r="R136" s="262"/>
      <c r="S136" s="262"/>
    </row>
    <row r="137">
      <c r="A137" s="262"/>
      <c r="B137" s="262"/>
      <c r="C137" s="272" t="s">
        <v>1999</v>
      </c>
      <c r="D137" s="272" t="s">
        <v>46</v>
      </c>
      <c r="E137" s="262"/>
      <c r="F137" s="262"/>
      <c r="G137" s="34"/>
      <c r="H137" s="111" t="s">
        <v>2000</v>
      </c>
      <c r="I137" s="257">
        <v>185.0</v>
      </c>
      <c r="J137" s="265" t="s">
        <v>2001</v>
      </c>
      <c r="K137" s="259" t="s">
        <v>2002</v>
      </c>
      <c r="L137" s="113">
        <v>57.0</v>
      </c>
      <c r="M137" s="34"/>
      <c r="N137" s="34"/>
      <c r="O137" s="34"/>
      <c r="P137" s="34"/>
      <c r="Q137" s="34"/>
      <c r="R137" s="262"/>
      <c r="S137" s="262"/>
    </row>
    <row r="138">
      <c r="A138" s="262"/>
      <c r="B138" s="262"/>
      <c r="C138" s="272" t="s">
        <v>2003</v>
      </c>
      <c r="D138" s="272" t="s">
        <v>46</v>
      </c>
      <c r="E138" s="262"/>
      <c r="F138" s="262"/>
      <c r="G138" s="34"/>
      <c r="H138" s="111" t="s">
        <v>1764</v>
      </c>
      <c r="I138" s="257">
        <v>306.0</v>
      </c>
      <c r="J138" s="265" t="s">
        <v>2004</v>
      </c>
      <c r="K138" s="259" t="s">
        <v>2005</v>
      </c>
      <c r="L138" s="113">
        <v>30.0</v>
      </c>
      <c r="M138" s="34"/>
      <c r="N138" s="34"/>
      <c r="O138" s="34"/>
      <c r="P138" s="34"/>
      <c r="Q138" s="34"/>
      <c r="R138" s="262"/>
      <c r="S138" s="262"/>
    </row>
    <row r="139">
      <c r="A139" s="262"/>
      <c r="B139" s="262"/>
      <c r="C139" s="272" t="s">
        <v>2006</v>
      </c>
      <c r="D139" s="272" t="s">
        <v>46</v>
      </c>
      <c r="E139" s="262"/>
      <c r="F139" s="262"/>
      <c r="G139" s="34"/>
      <c r="H139" s="111" t="s">
        <v>2007</v>
      </c>
      <c r="I139" s="257">
        <v>160.0</v>
      </c>
      <c r="J139" s="265" t="s">
        <v>2008</v>
      </c>
      <c r="K139" s="259" t="s">
        <v>180</v>
      </c>
      <c r="L139" s="113">
        <v>31.0</v>
      </c>
      <c r="M139" s="34"/>
      <c r="N139" s="34"/>
      <c r="O139" s="34"/>
      <c r="P139" s="34"/>
      <c r="Q139" s="34"/>
      <c r="R139" s="262"/>
      <c r="S139" s="262"/>
    </row>
    <row r="140">
      <c r="A140" s="262"/>
      <c r="B140" s="262"/>
      <c r="C140" s="272" t="s">
        <v>1548</v>
      </c>
      <c r="D140" s="272" t="s">
        <v>46</v>
      </c>
      <c r="E140" s="262"/>
      <c r="F140" s="262"/>
      <c r="G140" s="34"/>
      <c r="H140" s="111" t="s">
        <v>2009</v>
      </c>
      <c r="I140" s="257">
        <v>245.0</v>
      </c>
      <c r="J140" s="265" t="s">
        <v>2010</v>
      </c>
      <c r="K140" s="259" t="s">
        <v>2011</v>
      </c>
      <c r="L140" s="113">
        <v>58.0</v>
      </c>
      <c r="M140" s="34"/>
      <c r="N140" s="34"/>
      <c r="O140" s="34"/>
      <c r="P140" s="34"/>
      <c r="Q140" s="34"/>
      <c r="R140" s="262"/>
      <c r="S140" s="262"/>
    </row>
    <row r="141">
      <c r="A141" s="262"/>
      <c r="B141" s="262"/>
      <c r="C141" s="272" t="s">
        <v>2012</v>
      </c>
      <c r="D141" s="272" t="s">
        <v>46</v>
      </c>
      <c r="E141" s="262"/>
      <c r="F141" s="262"/>
      <c r="G141" s="34"/>
      <c r="H141" s="111" t="s">
        <v>1495</v>
      </c>
      <c r="I141" s="257">
        <v>54.0</v>
      </c>
      <c r="J141" s="265" t="s">
        <v>2013</v>
      </c>
      <c r="K141" s="259" t="s">
        <v>2014</v>
      </c>
      <c r="L141" s="113">
        <v>157.0</v>
      </c>
      <c r="M141" s="34"/>
      <c r="N141" s="34"/>
      <c r="O141" s="34"/>
      <c r="P141" s="34"/>
      <c r="Q141" s="34"/>
      <c r="R141" s="262"/>
      <c r="S141" s="262"/>
    </row>
    <row r="142">
      <c r="A142" s="262"/>
      <c r="B142" s="262"/>
      <c r="C142" s="272" t="s">
        <v>2015</v>
      </c>
      <c r="D142" s="272" t="s">
        <v>46</v>
      </c>
      <c r="E142" s="262"/>
      <c r="F142" s="262"/>
      <c r="G142" s="34"/>
      <c r="H142" s="111" t="s">
        <v>2016</v>
      </c>
      <c r="I142" s="257">
        <v>200.0</v>
      </c>
      <c r="J142" s="265" t="s">
        <v>2017</v>
      </c>
      <c r="K142" s="259" t="s">
        <v>2018</v>
      </c>
      <c r="L142" s="113">
        <v>198.0</v>
      </c>
      <c r="M142" s="34"/>
      <c r="N142" s="34"/>
      <c r="O142" s="34"/>
      <c r="P142" s="34"/>
      <c r="Q142" s="34"/>
      <c r="R142" s="262"/>
      <c r="S142" s="262"/>
    </row>
    <row r="143">
      <c r="A143" s="262"/>
      <c r="B143" s="262"/>
      <c r="C143" s="272" t="s">
        <v>2019</v>
      </c>
      <c r="D143" s="272" t="s">
        <v>46</v>
      </c>
      <c r="E143" s="262"/>
      <c r="F143" s="262"/>
      <c r="G143" s="34"/>
      <c r="H143" s="111" t="s">
        <v>2020</v>
      </c>
      <c r="I143" s="257">
        <v>246.0</v>
      </c>
      <c r="J143" s="265" t="s">
        <v>2021</v>
      </c>
      <c r="K143" s="259" t="s">
        <v>2018</v>
      </c>
      <c r="L143" s="113">
        <v>202.0</v>
      </c>
      <c r="M143" s="34"/>
      <c r="N143" s="34"/>
      <c r="O143" s="34"/>
      <c r="P143" s="34"/>
      <c r="Q143" s="34"/>
      <c r="R143" s="262"/>
      <c r="S143" s="262"/>
    </row>
    <row r="144">
      <c r="A144" s="262"/>
      <c r="B144" s="262"/>
      <c r="C144" s="272" t="s">
        <v>1590</v>
      </c>
      <c r="D144" s="272" t="s">
        <v>2022</v>
      </c>
      <c r="E144" s="262"/>
      <c r="F144" s="262"/>
      <c r="G144" s="34"/>
      <c r="H144" s="111" t="s">
        <v>1651</v>
      </c>
      <c r="I144" s="257">
        <v>155.0</v>
      </c>
      <c r="J144" s="265" t="s">
        <v>2023</v>
      </c>
      <c r="K144" s="259" t="s">
        <v>2024</v>
      </c>
      <c r="L144" s="113">
        <v>32.0</v>
      </c>
      <c r="M144" s="34"/>
      <c r="N144" s="34"/>
      <c r="O144" s="34"/>
      <c r="P144" s="34"/>
      <c r="Q144" s="34"/>
      <c r="R144" s="262"/>
      <c r="S144" s="262"/>
    </row>
    <row r="145">
      <c r="A145" s="262"/>
      <c r="B145" s="262"/>
      <c r="C145" s="272" t="s">
        <v>1632</v>
      </c>
      <c r="D145" s="272" t="s">
        <v>46</v>
      </c>
      <c r="E145" s="262"/>
      <c r="F145" s="262"/>
      <c r="G145" s="34"/>
      <c r="H145" s="111" t="s">
        <v>1679</v>
      </c>
      <c r="I145" s="257">
        <v>252.0</v>
      </c>
      <c r="J145" s="265" t="s">
        <v>2025</v>
      </c>
      <c r="K145" s="259" t="s">
        <v>2026</v>
      </c>
      <c r="L145" s="113">
        <v>158.0</v>
      </c>
      <c r="M145" s="34"/>
      <c r="N145" s="34"/>
      <c r="O145" s="34"/>
      <c r="P145" s="34"/>
      <c r="Q145" s="34"/>
      <c r="R145" s="262"/>
      <c r="S145" s="262"/>
    </row>
    <row r="146">
      <c r="A146" s="262"/>
      <c r="B146" s="262"/>
      <c r="C146" s="272" t="s">
        <v>1632</v>
      </c>
      <c r="D146" s="272" t="s">
        <v>46</v>
      </c>
      <c r="E146" s="262"/>
      <c r="F146" s="262"/>
      <c r="G146" s="34"/>
      <c r="H146" s="111" t="s">
        <v>1658</v>
      </c>
      <c r="I146" s="257">
        <v>534.0</v>
      </c>
      <c r="J146" s="265" t="s">
        <v>2027</v>
      </c>
      <c r="K146" s="259" t="s">
        <v>2028</v>
      </c>
      <c r="L146" s="113">
        <v>159.0</v>
      </c>
      <c r="M146" s="34"/>
      <c r="N146" s="34"/>
      <c r="O146" s="34"/>
      <c r="P146" s="34"/>
      <c r="Q146" s="34"/>
      <c r="R146" s="262"/>
      <c r="S146" s="262"/>
    </row>
    <row r="147">
      <c r="A147" s="262"/>
      <c r="B147" s="262"/>
      <c r="C147" s="272" t="s">
        <v>1653</v>
      </c>
      <c r="D147" s="272" t="s">
        <v>46</v>
      </c>
      <c r="E147" s="262"/>
      <c r="F147" s="262"/>
      <c r="G147" s="34"/>
      <c r="H147" s="111" t="s">
        <v>2029</v>
      </c>
      <c r="I147" s="257">
        <v>426.0</v>
      </c>
      <c r="J147" s="265" t="s">
        <v>2030</v>
      </c>
      <c r="K147" s="259" t="s">
        <v>1837</v>
      </c>
      <c r="L147" s="113">
        <v>34.0</v>
      </c>
      <c r="M147" s="34"/>
      <c r="N147" s="34"/>
      <c r="O147" s="34"/>
      <c r="P147" s="34"/>
      <c r="Q147" s="34"/>
      <c r="R147" s="262"/>
      <c r="S147" s="262"/>
    </row>
    <row r="148">
      <c r="A148" s="262"/>
      <c r="B148" s="262"/>
      <c r="C148" s="272" t="s">
        <v>1947</v>
      </c>
      <c r="D148" s="272" t="s">
        <v>46</v>
      </c>
      <c r="E148" s="262"/>
      <c r="F148" s="262"/>
      <c r="G148" s="34"/>
      <c r="H148" s="111" t="s">
        <v>2031</v>
      </c>
      <c r="I148" s="257">
        <v>120.0</v>
      </c>
      <c r="J148" s="265" t="s">
        <v>2032</v>
      </c>
      <c r="K148" s="259" t="s">
        <v>2033</v>
      </c>
      <c r="L148" s="113">
        <v>163.0</v>
      </c>
      <c r="M148" s="34"/>
      <c r="N148" s="34"/>
      <c r="O148" s="34"/>
      <c r="P148" s="34"/>
      <c r="Q148" s="34"/>
      <c r="R148" s="262"/>
      <c r="S148" s="262"/>
    </row>
    <row r="149">
      <c r="A149" s="262"/>
      <c r="B149" s="262"/>
      <c r="C149" s="272" t="s">
        <v>1964</v>
      </c>
      <c r="D149" s="272" t="s">
        <v>2034</v>
      </c>
      <c r="E149" s="262"/>
      <c r="F149" s="262"/>
      <c r="G149" s="34"/>
      <c r="H149" s="111" t="s">
        <v>2035</v>
      </c>
      <c r="I149" s="257">
        <v>161.0</v>
      </c>
      <c r="J149" s="265" t="s">
        <v>2036</v>
      </c>
      <c r="K149" s="259" t="s">
        <v>2037</v>
      </c>
      <c r="L149" s="113">
        <v>164.0</v>
      </c>
      <c r="M149" s="34"/>
      <c r="N149" s="34"/>
      <c r="O149" s="34"/>
      <c r="P149" s="34"/>
      <c r="Q149" s="34"/>
      <c r="R149" s="262"/>
      <c r="S149" s="262"/>
    </row>
    <row r="150">
      <c r="A150" s="262"/>
      <c r="B150" s="262"/>
      <c r="C150" s="272" t="s">
        <v>1980</v>
      </c>
      <c r="D150" s="272" t="s">
        <v>2038</v>
      </c>
      <c r="E150" s="262"/>
      <c r="F150" s="262"/>
      <c r="G150" s="34"/>
      <c r="H150" s="111" t="s">
        <v>1999</v>
      </c>
      <c r="I150" s="257">
        <v>181.0</v>
      </c>
      <c r="J150" s="265" t="s">
        <v>2039</v>
      </c>
      <c r="K150" s="259" t="s">
        <v>2040</v>
      </c>
      <c r="L150" s="113">
        <v>59.0</v>
      </c>
      <c r="M150" s="34"/>
      <c r="N150" s="34"/>
      <c r="O150" s="34"/>
      <c r="P150" s="34"/>
      <c r="Q150" s="34"/>
      <c r="R150" s="262"/>
      <c r="S150" s="262"/>
    </row>
    <row r="151">
      <c r="A151" s="262"/>
      <c r="B151" s="262"/>
      <c r="C151" s="272" t="s">
        <v>2016</v>
      </c>
      <c r="D151" s="272" t="s">
        <v>46</v>
      </c>
      <c r="E151" s="262"/>
      <c r="F151" s="262"/>
      <c r="G151" s="34"/>
      <c r="H151" s="111" t="s">
        <v>1500</v>
      </c>
      <c r="I151" s="257">
        <v>55.0</v>
      </c>
      <c r="J151" s="265" t="s">
        <v>2041</v>
      </c>
      <c r="K151" s="259" t="s">
        <v>2042</v>
      </c>
      <c r="L151" s="113">
        <v>160.0</v>
      </c>
      <c r="M151" s="34"/>
      <c r="N151" s="34"/>
      <c r="O151" s="34"/>
      <c r="P151" s="34"/>
      <c r="Q151" s="34"/>
      <c r="R151" s="262"/>
      <c r="S151" s="262"/>
    </row>
    <row r="152">
      <c r="A152" s="262"/>
      <c r="B152" s="262"/>
      <c r="C152" s="272" t="s">
        <v>2043</v>
      </c>
      <c r="D152" s="272" t="s">
        <v>2044</v>
      </c>
      <c r="E152" s="262"/>
      <c r="F152" s="262"/>
      <c r="G152" s="34"/>
      <c r="H152" s="111" t="s">
        <v>2045</v>
      </c>
      <c r="I152" s="257">
        <v>573.0</v>
      </c>
      <c r="J152" s="265" t="s">
        <v>2046</v>
      </c>
      <c r="K152" s="259" t="s">
        <v>2047</v>
      </c>
      <c r="L152" s="113">
        <v>165.0</v>
      </c>
      <c r="M152" s="34"/>
      <c r="N152" s="34"/>
      <c r="O152" s="34"/>
      <c r="P152" s="34"/>
      <c r="Q152" s="34"/>
      <c r="R152" s="262"/>
      <c r="S152" s="262"/>
    </row>
    <row r="153">
      <c r="A153" s="262"/>
      <c r="B153" s="262"/>
      <c r="C153" s="272" t="s">
        <v>2048</v>
      </c>
      <c r="D153" s="272" t="s">
        <v>46</v>
      </c>
      <c r="E153" s="262"/>
      <c r="F153" s="262"/>
      <c r="G153" s="34"/>
      <c r="H153" s="111" t="s">
        <v>2049</v>
      </c>
      <c r="I153" s="257">
        <v>580.0</v>
      </c>
      <c r="J153" s="265" t="s">
        <v>2050</v>
      </c>
      <c r="K153" s="259" t="s">
        <v>2051</v>
      </c>
      <c r="L153" s="113">
        <v>167.0</v>
      </c>
      <c r="M153" s="34"/>
      <c r="N153" s="34"/>
      <c r="O153" s="34"/>
      <c r="P153" s="34"/>
      <c r="Q153" s="34"/>
      <c r="R153" s="262"/>
      <c r="S153" s="262"/>
    </row>
    <row r="154">
      <c r="A154" s="262"/>
      <c r="B154" s="262"/>
      <c r="C154" s="272" t="s">
        <v>1920</v>
      </c>
      <c r="D154" s="272" t="s">
        <v>46</v>
      </c>
      <c r="E154" s="262"/>
      <c r="F154" s="262"/>
      <c r="G154" s="34"/>
      <c r="H154" s="111" t="s">
        <v>2052</v>
      </c>
      <c r="I154" s="257">
        <v>589.0</v>
      </c>
      <c r="J154" s="265" t="s">
        <v>2053</v>
      </c>
      <c r="K154" s="259" t="s">
        <v>2054</v>
      </c>
      <c r="L154" s="113">
        <v>147.0</v>
      </c>
      <c r="M154" s="34"/>
      <c r="N154" s="34"/>
      <c r="O154" s="34"/>
      <c r="P154" s="34"/>
      <c r="Q154" s="34"/>
      <c r="R154" s="262"/>
      <c r="S154" s="262"/>
    </row>
    <row r="155">
      <c r="A155" s="262"/>
      <c r="B155" s="262"/>
      <c r="C155" s="272" t="s">
        <v>2055</v>
      </c>
      <c r="D155" s="272" t="s">
        <v>2056</v>
      </c>
      <c r="E155" s="262"/>
      <c r="F155" s="262"/>
      <c r="G155" s="34"/>
      <c r="H155" s="111" t="s">
        <v>2057</v>
      </c>
      <c r="I155" s="257">
        <v>76.0</v>
      </c>
      <c r="J155" s="265" t="s">
        <v>2058</v>
      </c>
      <c r="K155" s="259" t="s">
        <v>2059</v>
      </c>
      <c r="L155" s="113">
        <v>161.0</v>
      </c>
      <c r="M155" s="34"/>
      <c r="N155" s="34"/>
      <c r="O155" s="34"/>
      <c r="P155" s="34"/>
      <c r="Q155" s="34"/>
      <c r="R155" s="262"/>
      <c r="S155" s="262"/>
    </row>
    <row r="156">
      <c r="A156" s="262"/>
      <c r="B156" s="262"/>
      <c r="C156" s="272" t="s">
        <v>2060</v>
      </c>
      <c r="D156" s="272" t="s">
        <v>46</v>
      </c>
      <c r="E156" s="262"/>
      <c r="F156" s="262"/>
      <c r="G156" s="34"/>
      <c r="H156" s="111" t="s">
        <v>2061</v>
      </c>
      <c r="I156" s="257">
        <v>568.0</v>
      </c>
      <c r="J156" s="265" t="s">
        <v>2062</v>
      </c>
      <c r="K156" s="259" t="s">
        <v>2063</v>
      </c>
      <c r="L156" s="113">
        <v>168.0</v>
      </c>
      <c r="M156" s="34"/>
      <c r="N156" s="34"/>
      <c r="O156" s="34"/>
      <c r="P156" s="34"/>
      <c r="Q156" s="34"/>
      <c r="R156" s="262"/>
      <c r="S156" s="262"/>
    </row>
    <row r="157">
      <c r="A157" s="262"/>
      <c r="B157" s="262"/>
      <c r="C157" s="272" t="s">
        <v>2064</v>
      </c>
      <c r="D157" s="272" t="s">
        <v>46</v>
      </c>
      <c r="E157" s="262"/>
      <c r="F157" s="262"/>
      <c r="G157" s="34"/>
      <c r="H157" s="111" t="s">
        <v>1504</v>
      </c>
      <c r="I157" s="257">
        <v>12.0</v>
      </c>
      <c r="J157" s="265" t="s">
        <v>2065</v>
      </c>
      <c r="K157" s="259" t="s">
        <v>2066</v>
      </c>
      <c r="L157" s="113">
        <v>35.0</v>
      </c>
      <c r="M157" s="34"/>
      <c r="N157" s="34"/>
      <c r="O157" s="34"/>
      <c r="P157" s="34"/>
      <c r="Q157" s="34"/>
      <c r="R157" s="262"/>
      <c r="S157" s="262"/>
    </row>
    <row r="158">
      <c r="A158" s="262"/>
      <c r="B158" s="262"/>
      <c r="C158" s="272" t="s">
        <v>2067</v>
      </c>
      <c r="D158" s="272" t="s">
        <v>2068</v>
      </c>
      <c r="E158" s="262"/>
      <c r="F158" s="262"/>
      <c r="G158" s="34"/>
      <c r="H158" s="111" t="s">
        <v>1504</v>
      </c>
      <c r="I158" s="257">
        <v>434.0</v>
      </c>
      <c r="J158" s="265" t="s">
        <v>2069</v>
      </c>
      <c r="K158" s="259" t="s">
        <v>2070</v>
      </c>
      <c r="L158" s="113">
        <v>36.0</v>
      </c>
      <c r="M158" s="34"/>
      <c r="N158" s="34"/>
      <c r="O158" s="34"/>
      <c r="P158" s="34"/>
      <c r="Q158" s="34"/>
      <c r="R158" s="262"/>
      <c r="S158" s="262"/>
    </row>
    <row r="159">
      <c r="A159" s="262"/>
      <c r="B159" s="262"/>
      <c r="C159" s="272" t="s">
        <v>2071</v>
      </c>
      <c r="D159" s="272" t="s">
        <v>46</v>
      </c>
      <c r="E159" s="262"/>
      <c r="F159" s="262"/>
      <c r="G159" s="34"/>
      <c r="H159" s="111" t="s">
        <v>1663</v>
      </c>
      <c r="I159" s="257">
        <v>156.0</v>
      </c>
      <c r="J159" s="265" t="s">
        <v>1489</v>
      </c>
      <c r="K159" s="259" t="s">
        <v>2072</v>
      </c>
      <c r="L159" s="113">
        <v>169.0</v>
      </c>
      <c r="M159" s="34"/>
      <c r="N159" s="34"/>
      <c r="O159" s="34"/>
      <c r="P159" s="34"/>
      <c r="Q159" s="34"/>
      <c r="R159" s="262"/>
      <c r="S159" s="262"/>
    </row>
    <row r="160">
      <c r="A160" s="262"/>
      <c r="B160" s="262"/>
      <c r="C160" s="272" t="s">
        <v>2073</v>
      </c>
      <c r="D160" s="272" t="s">
        <v>46</v>
      </c>
      <c r="E160" s="262"/>
      <c r="F160" s="262"/>
      <c r="G160" s="34"/>
      <c r="H160" s="111" t="s">
        <v>1767</v>
      </c>
      <c r="I160" s="257">
        <v>307.0</v>
      </c>
      <c r="J160" s="265" t="s">
        <v>2074</v>
      </c>
      <c r="K160" s="259" t="s">
        <v>2075</v>
      </c>
      <c r="L160" s="113">
        <v>148.0</v>
      </c>
      <c r="M160" s="34"/>
      <c r="N160" s="34"/>
      <c r="O160" s="34"/>
      <c r="P160" s="34"/>
      <c r="Q160" s="34"/>
      <c r="R160" s="262"/>
      <c r="S160" s="262"/>
    </row>
    <row r="161">
      <c r="A161" s="262"/>
      <c r="B161" s="262"/>
      <c r="C161" s="272" t="s">
        <v>2076</v>
      </c>
      <c r="D161" s="272" t="s">
        <v>46</v>
      </c>
      <c r="E161" s="262"/>
      <c r="F161" s="262"/>
      <c r="G161" s="34"/>
      <c r="H161" s="111" t="s">
        <v>1771</v>
      </c>
      <c r="I161" s="257">
        <v>308.0</v>
      </c>
      <c r="J161" s="265" t="s">
        <v>2077</v>
      </c>
      <c r="K161" s="259" t="s">
        <v>2078</v>
      </c>
      <c r="L161" s="113">
        <v>170.0</v>
      </c>
      <c r="M161" s="34"/>
      <c r="N161" s="34"/>
      <c r="O161" s="34"/>
      <c r="P161" s="34"/>
      <c r="Q161" s="34"/>
      <c r="R161" s="262"/>
      <c r="S161" s="262"/>
    </row>
    <row r="162">
      <c r="A162" s="262"/>
      <c r="B162" s="262"/>
      <c r="C162" s="272" t="s">
        <v>1956</v>
      </c>
      <c r="D162" s="272" t="s">
        <v>2079</v>
      </c>
      <c r="E162" s="262"/>
      <c r="F162" s="262"/>
      <c r="G162" s="34"/>
      <c r="H162" s="111" t="s">
        <v>1776</v>
      </c>
      <c r="I162" s="257">
        <v>309.0</v>
      </c>
      <c r="J162" s="265" t="s">
        <v>2080</v>
      </c>
      <c r="K162" s="259" t="s">
        <v>2081</v>
      </c>
      <c r="L162" s="113">
        <v>37.0</v>
      </c>
      <c r="M162" s="34"/>
      <c r="N162" s="34"/>
      <c r="O162" s="34"/>
      <c r="P162" s="34"/>
      <c r="Q162" s="34"/>
      <c r="R162" s="262"/>
      <c r="S162" s="262"/>
    </row>
    <row r="163">
      <c r="A163" s="262"/>
      <c r="B163" s="262"/>
      <c r="C163" s="272" t="s">
        <v>2009</v>
      </c>
      <c r="D163" s="272" t="s">
        <v>2082</v>
      </c>
      <c r="E163" s="262"/>
      <c r="F163" s="262"/>
      <c r="G163" s="34"/>
      <c r="H163" s="111" t="s">
        <v>2083</v>
      </c>
      <c r="I163" s="257">
        <v>548.0</v>
      </c>
      <c r="J163" s="265" t="s">
        <v>2084</v>
      </c>
      <c r="K163" s="259" t="s">
        <v>2085</v>
      </c>
      <c r="L163" s="113">
        <v>60.0</v>
      </c>
      <c r="M163" s="34"/>
      <c r="N163" s="34"/>
      <c r="O163" s="34"/>
      <c r="P163" s="34"/>
      <c r="Q163" s="34"/>
      <c r="R163" s="262"/>
      <c r="S163" s="262"/>
    </row>
    <row r="164">
      <c r="A164" s="262"/>
      <c r="B164" s="262"/>
      <c r="C164" s="272" t="s">
        <v>2020</v>
      </c>
      <c r="D164" s="272" t="s">
        <v>2086</v>
      </c>
      <c r="E164" s="262"/>
      <c r="F164" s="262"/>
      <c r="G164" s="34"/>
      <c r="H164" s="111" t="s">
        <v>1781</v>
      </c>
      <c r="I164" s="257">
        <v>310.0</v>
      </c>
      <c r="J164" s="265" t="s">
        <v>2087</v>
      </c>
      <c r="K164" s="259" t="s">
        <v>2088</v>
      </c>
      <c r="L164" s="113">
        <v>171.0</v>
      </c>
      <c r="M164" s="34"/>
      <c r="N164" s="34"/>
      <c r="O164" s="34"/>
      <c r="P164" s="34"/>
      <c r="Q164" s="34"/>
      <c r="R164" s="262"/>
      <c r="S164" s="262"/>
    </row>
    <row r="165">
      <c r="A165" s="262"/>
      <c r="B165" s="262"/>
      <c r="C165" s="272" t="s">
        <v>2089</v>
      </c>
      <c r="D165" s="272" t="s">
        <v>2090</v>
      </c>
      <c r="E165" s="262"/>
      <c r="F165" s="262"/>
      <c r="G165" s="34"/>
      <c r="H165" s="111" t="s">
        <v>2091</v>
      </c>
      <c r="I165" s="257">
        <v>281.0</v>
      </c>
      <c r="J165" s="265" t="s">
        <v>2092</v>
      </c>
      <c r="K165" s="259" t="s">
        <v>2093</v>
      </c>
      <c r="L165" s="113">
        <v>172.0</v>
      </c>
      <c r="M165" s="34"/>
      <c r="N165" s="34"/>
      <c r="O165" s="34"/>
      <c r="P165" s="34"/>
      <c r="Q165" s="34"/>
      <c r="R165" s="262"/>
      <c r="S165" s="262"/>
    </row>
    <row r="166">
      <c r="A166" s="262"/>
      <c r="B166" s="262"/>
      <c r="C166" s="272" t="s">
        <v>2094</v>
      </c>
      <c r="D166" s="272" t="s">
        <v>46</v>
      </c>
      <c r="E166" s="262"/>
      <c r="F166" s="262"/>
      <c r="G166" s="34"/>
      <c r="H166" s="111" t="s">
        <v>1510</v>
      </c>
      <c r="I166" s="257">
        <v>37.0</v>
      </c>
      <c r="J166" s="265" t="s">
        <v>2095</v>
      </c>
      <c r="K166" s="259" t="s">
        <v>2096</v>
      </c>
      <c r="L166" s="113">
        <v>173.0</v>
      </c>
      <c r="M166" s="34"/>
      <c r="N166" s="34"/>
      <c r="O166" s="34"/>
      <c r="P166" s="34"/>
      <c r="Q166" s="34"/>
      <c r="R166" s="262"/>
      <c r="S166" s="262"/>
    </row>
    <row r="167">
      <c r="A167" s="262"/>
      <c r="B167" s="262"/>
      <c r="C167" s="272" t="s">
        <v>2097</v>
      </c>
      <c r="D167" s="272" t="s">
        <v>2098</v>
      </c>
      <c r="E167" s="262"/>
      <c r="F167" s="262"/>
      <c r="G167" s="34"/>
      <c r="H167" s="111" t="s">
        <v>1785</v>
      </c>
      <c r="I167" s="257">
        <v>311.0</v>
      </c>
      <c r="J167" s="265" t="s">
        <v>2099</v>
      </c>
      <c r="K167" s="259" t="s">
        <v>2100</v>
      </c>
      <c r="L167" s="113">
        <v>38.0</v>
      </c>
      <c r="M167" s="34"/>
      <c r="N167" s="34"/>
      <c r="O167" s="34"/>
      <c r="P167" s="34"/>
      <c r="Q167" s="34"/>
      <c r="R167" s="262"/>
      <c r="S167" s="262"/>
    </row>
    <row r="168">
      <c r="A168" s="262"/>
      <c r="B168" s="262"/>
      <c r="C168" s="272" t="s">
        <v>2101</v>
      </c>
      <c r="D168" s="272" t="s">
        <v>2102</v>
      </c>
      <c r="E168" s="262"/>
      <c r="F168" s="262"/>
      <c r="G168" s="34"/>
      <c r="H168" s="111" t="s">
        <v>1517</v>
      </c>
      <c r="I168" s="257">
        <v>35.0</v>
      </c>
      <c r="J168" s="265" t="s">
        <v>2103</v>
      </c>
      <c r="K168" s="259" t="s">
        <v>2104</v>
      </c>
      <c r="L168" s="113">
        <v>39.0</v>
      </c>
      <c r="M168" s="34"/>
      <c r="N168" s="34"/>
      <c r="O168" s="34"/>
      <c r="P168" s="34"/>
      <c r="Q168" s="34"/>
      <c r="R168" s="262"/>
      <c r="S168" s="262"/>
    </row>
    <row r="169">
      <c r="A169" s="262"/>
      <c r="B169" s="262"/>
      <c r="C169" s="272" t="s">
        <v>1911</v>
      </c>
      <c r="D169" s="272" t="s">
        <v>46</v>
      </c>
      <c r="E169" s="262"/>
      <c r="F169" s="262"/>
      <c r="G169" s="34"/>
      <c r="H169" s="111" t="s">
        <v>1706</v>
      </c>
      <c r="I169" s="257">
        <v>278.0</v>
      </c>
      <c r="J169" s="265" t="s">
        <v>2105</v>
      </c>
      <c r="K169" s="259" t="s">
        <v>2106</v>
      </c>
      <c r="L169" s="113">
        <v>182.0</v>
      </c>
      <c r="M169" s="34"/>
      <c r="N169" s="34"/>
      <c r="O169" s="34"/>
      <c r="P169" s="34"/>
      <c r="Q169" s="34"/>
      <c r="R169" s="262"/>
      <c r="S169" s="262"/>
    </row>
    <row r="170">
      <c r="A170" s="262"/>
      <c r="B170" s="262"/>
      <c r="C170" s="272" t="s">
        <v>2029</v>
      </c>
      <c r="D170" s="272" t="s">
        <v>46</v>
      </c>
      <c r="E170" s="262"/>
      <c r="F170" s="262"/>
      <c r="G170" s="34"/>
      <c r="H170" s="111" t="s">
        <v>2107</v>
      </c>
      <c r="I170" s="257">
        <v>282.0</v>
      </c>
      <c r="J170" s="265" t="s">
        <v>2108</v>
      </c>
      <c r="K170" s="259" t="s">
        <v>2109</v>
      </c>
      <c r="L170" s="113">
        <v>174.0</v>
      </c>
      <c r="M170" s="34"/>
      <c r="N170" s="34"/>
      <c r="O170" s="34"/>
      <c r="P170" s="34"/>
      <c r="Q170" s="34"/>
      <c r="R170" s="262"/>
      <c r="S170" s="262"/>
    </row>
    <row r="171">
      <c r="A171" s="262"/>
      <c r="B171" s="262"/>
      <c r="C171" s="272" t="s">
        <v>2110</v>
      </c>
      <c r="D171" s="272" t="s">
        <v>2111</v>
      </c>
      <c r="E171" s="262"/>
      <c r="F171" s="262"/>
      <c r="G171" s="34"/>
      <c r="H171" s="111" t="s">
        <v>2112</v>
      </c>
      <c r="I171" s="257">
        <v>81.0</v>
      </c>
      <c r="J171" s="265" t="s">
        <v>2113</v>
      </c>
      <c r="K171" s="259" t="s">
        <v>2114</v>
      </c>
      <c r="L171" s="113">
        <v>40.0</v>
      </c>
      <c r="M171" s="34"/>
      <c r="N171" s="34"/>
      <c r="O171" s="34"/>
      <c r="P171" s="34"/>
      <c r="Q171" s="34"/>
      <c r="R171" s="262"/>
      <c r="S171" s="262"/>
    </row>
    <row r="172">
      <c r="A172" s="262"/>
      <c r="B172" s="262"/>
      <c r="C172" s="272" t="s">
        <v>2115</v>
      </c>
      <c r="D172" s="272" t="s">
        <v>46</v>
      </c>
      <c r="E172" s="262"/>
      <c r="F172" s="262"/>
      <c r="G172" s="34"/>
      <c r="H172" s="111" t="s">
        <v>1790</v>
      </c>
      <c r="I172" s="257">
        <v>312.0</v>
      </c>
      <c r="J172" s="265" t="s">
        <v>2116</v>
      </c>
      <c r="K172" s="259" t="s">
        <v>2117</v>
      </c>
      <c r="L172" s="113">
        <v>180.0</v>
      </c>
      <c r="M172" s="34"/>
      <c r="N172" s="34"/>
      <c r="O172" s="34"/>
      <c r="P172" s="34"/>
      <c r="Q172" s="34"/>
      <c r="R172" s="262"/>
      <c r="S172" s="262"/>
    </row>
    <row r="173">
      <c r="A173" s="262"/>
      <c r="B173" s="262"/>
      <c r="C173" s="272" t="s">
        <v>2118</v>
      </c>
      <c r="D173" s="272" t="s">
        <v>2119</v>
      </c>
      <c r="E173" s="262"/>
      <c r="F173" s="262"/>
      <c r="G173" s="34"/>
      <c r="H173" s="111" t="s">
        <v>1420</v>
      </c>
      <c r="I173" s="257">
        <v>38.0</v>
      </c>
      <c r="J173" s="265" t="s">
        <v>2120</v>
      </c>
      <c r="K173" s="259" t="s">
        <v>2121</v>
      </c>
      <c r="L173" s="113">
        <v>41.0</v>
      </c>
      <c r="M173" s="34"/>
      <c r="N173" s="34"/>
      <c r="O173" s="34"/>
      <c r="P173" s="34"/>
      <c r="Q173" s="34"/>
      <c r="R173" s="262"/>
      <c r="S173" s="262"/>
    </row>
    <row r="174">
      <c r="A174" s="262"/>
      <c r="B174" s="262"/>
      <c r="C174" s="272" t="s">
        <v>1334</v>
      </c>
      <c r="D174" s="272" t="s">
        <v>2122</v>
      </c>
      <c r="E174" s="262"/>
      <c r="F174" s="262"/>
      <c r="G174" s="34"/>
      <c r="H174" s="111" t="s">
        <v>2123</v>
      </c>
      <c r="I174" s="257">
        <v>82.0</v>
      </c>
      <c r="J174" s="265" t="s">
        <v>2124</v>
      </c>
      <c r="K174" s="259" t="s">
        <v>2125</v>
      </c>
      <c r="L174" s="113">
        <v>42.0</v>
      </c>
      <c r="M174" s="34"/>
      <c r="N174" s="34"/>
      <c r="O174" s="34"/>
      <c r="P174" s="34"/>
      <c r="Q174" s="34"/>
      <c r="R174" s="262"/>
      <c r="S174" s="262"/>
    </row>
    <row r="175">
      <c r="A175" s="262"/>
      <c r="B175" s="262"/>
      <c r="C175" s="272" t="s">
        <v>2126</v>
      </c>
      <c r="D175" s="272" t="s">
        <v>2127</v>
      </c>
      <c r="E175" s="262"/>
      <c r="F175" s="262"/>
      <c r="G175" s="34"/>
      <c r="H175" s="111" t="s">
        <v>2089</v>
      </c>
      <c r="I175" s="257">
        <v>247.0</v>
      </c>
      <c r="J175" s="265" t="s">
        <v>2128</v>
      </c>
      <c r="K175" s="259" t="s">
        <v>2129</v>
      </c>
      <c r="L175" s="113">
        <v>175.0</v>
      </c>
      <c r="M175" s="34"/>
      <c r="N175" s="34"/>
      <c r="O175" s="34"/>
      <c r="P175" s="34"/>
      <c r="Q175" s="34"/>
      <c r="R175" s="262"/>
      <c r="S175" s="262"/>
    </row>
    <row r="176">
      <c r="A176" s="262"/>
      <c r="B176" s="262"/>
      <c r="C176" s="272" t="s">
        <v>2130</v>
      </c>
      <c r="D176" s="272" t="s">
        <v>46</v>
      </c>
      <c r="E176" s="262"/>
      <c r="F176" s="262"/>
      <c r="G176" s="34"/>
      <c r="H176" s="111" t="s">
        <v>2043</v>
      </c>
      <c r="I176" s="257">
        <v>201.0</v>
      </c>
      <c r="J176" s="265" t="s">
        <v>2131</v>
      </c>
      <c r="K176" s="259" t="s">
        <v>2132</v>
      </c>
      <c r="L176" s="113">
        <v>63.0</v>
      </c>
      <c r="M176" s="34"/>
      <c r="N176" s="34"/>
      <c r="O176" s="34"/>
      <c r="P176" s="34"/>
      <c r="Q176" s="34"/>
      <c r="R176" s="262"/>
      <c r="S176" s="262"/>
    </row>
    <row r="177">
      <c r="A177" s="262"/>
      <c r="B177" s="262"/>
      <c r="C177" s="272" t="s">
        <v>2133</v>
      </c>
      <c r="D177" s="272" t="s">
        <v>2134</v>
      </c>
      <c r="E177" s="262"/>
      <c r="F177" s="262"/>
      <c r="G177" s="34"/>
      <c r="H177" s="111" t="s">
        <v>2135</v>
      </c>
      <c r="I177" s="257">
        <v>162.0</v>
      </c>
      <c r="J177" s="265" t="s">
        <v>2136</v>
      </c>
      <c r="K177" s="259" t="s">
        <v>2137</v>
      </c>
      <c r="L177" s="113">
        <v>178.0</v>
      </c>
      <c r="M177" s="34"/>
      <c r="N177" s="34"/>
      <c r="O177" s="34"/>
      <c r="P177" s="34"/>
      <c r="Q177" s="34"/>
      <c r="R177" s="262"/>
      <c r="S177" s="262"/>
    </row>
    <row r="178">
      <c r="A178" s="262"/>
      <c r="B178" s="262"/>
      <c r="C178" s="272" t="s">
        <v>1376</v>
      </c>
      <c r="D178" s="272" t="s">
        <v>2138</v>
      </c>
      <c r="E178" s="262"/>
      <c r="F178" s="262"/>
      <c r="G178" s="34"/>
      <c r="H178" s="111" t="s">
        <v>1883</v>
      </c>
      <c r="I178" s="257">
        <v>146.0</v>
      </c>
      <c r="J178" s="265" t="s">
        <v>2139</v>
      </c>
      <c r="K178" s="259" t="s">
        <v>2140</v>
      </c>
      <c r="L178" s="113">
        <v>179.0</v>
      </c>
      <c r="M178" s="34"/>
      <c r="N178" s="34"/>
      <c r="O178" s="34"/>
      <c r="P178" s="34"/>
      <c r="Q178" s="34"/>
      <c r="R178" s="262"/>
      <c r="S178" s="262"/>
    </row>
    <row r="179">
      <c r="A179" s="262"/>
      <c r="B179" s="262"/>
      <c r="C179" s="272" t="s">
        <v>1758</v>
      </c>
      <c r="D179" s="272" t="s">
        <v>46</v>
      </c>
      <c r="E179" s="262"/>
      <c r="F179" s="262"/>
      <c r="G179" s="34"/>
      <c r="H179" s="111" t="s">
        <v>1793</v>
      </c>
      <c r="I179" s="257">
        <v>39.0</v>
      </c>
      <c r="J179" s="265" t="s">
        <v>2141</v>
      </c>
      <c r="K179" s="259" t="s">
        <v>2142</v>
      </c>
      <c r="L179" s="113">
        <v>177.0</v>
      </c>
      <c r="M179" s="34"/>
      <c r="N179" s="34"/>
      <c r="O179" s="34"/>
      <c r="P179" s="34"/>
      <c r="Q179" s="34"/>
      <c r="R179" s="262"/>
      <c r="S179" s="262"/>
    </row>
    <row r="180">
      <c r="A180" s="262"/>
      <c r="B180" s="262"/>
      <c r="C180" s="272" t="s">
        <v>1885</v>
      </c>
      <c r="D180" s="272" t="s">
        <v>46</v>
      </c>
      <c r="E180" s="262"/>
      <c r="F180" s="262"/>
      <c r="G180" s="34"/>
      <c r="H180" s="111" t="s">
        <v>1427</v>
      </c>
      <c r="I180" s="257">
        <v>40.0</v>
      </c>
      <c r="J180" s="265" t="s">
        <v>2143</v>
      </c>
      <c r="K180" s="259" t="s">
        <v>1649</v>
      </c>
      <c r="L180" s="113">
        <v>43.0</v>
      </c>
      <c r="M180" s="34"/>
      <c r="N180" s="34"/>
      <c r="O180" s="34"/>
      <c r="P180" s="34"/>
      <c r="Q180" s="34"/>
      <c r="R180" s="262"/>
      <c r="S180" s="262"/>
    </row>
    <row r="181">
      <c r="A181" s="262"/>
      <c r="B181" s="262"/>
      <c r="C181" s="272" t="s">
        <v>1921</v>
      </c>
      <c r="D181" s="272" t="s">
        <v>46</v>
      </c>
      <c r="E181" s="262"/>
      <c r="F181" s="262"/>
      <c r="G181" s="34"/>
      <c r="H181" s="111" t="s">
        <v>2144</v>
      </c>
      <c r="I181" s="257">
        <v>186.0</v>
      </c>
      <c r="J181" s="265" t="s">
        <v>2145</v>
      </c>
      <c r="K181" s="259" t="s">
        <v>2146</v>
      </c>
      <c r="L181" s="113">
        <v>176.0</v>
      </c>
      <c r="M181" s="34"/>
      <c r="N181" s="34"/>
      <c r="O181" s="34"/>
      <c r="P181" s="34"/>
      <c r="Q181" s="34"/>
      <c r="R181" s="262"/>
      <c r="S181" s="262"/>
    </row>
    <row r="182">
      <c r="A182" s="262"/>
      <c r="B182" s="262"/>
      <c r="C182" s="272" t="s">
        <v>1971</v>
      </c>
      <c r="D182" s="272" t="s">
        <v>46</v>
      </c>
      <c r="E182" s="262"/>
      <c r="F182" s="262"/>
      <c r="G182" s="34"/>
      <c r="H182" s="111" t="s">
        <v>1557</v>
      </c>
      <c r="I182" s="257">
        <v>261.0</v>
      </c>
      <c r="J182" s="265" t="s">
        <v>2147</v>
      </c>
      <c r="K182" s="259" t="s">
        <v>2148</v>
      </c>
      <c r="L182" s="113">
        <v>181.0</v>
      </c>
      <c r="M182" s="34"/>
      <c r="N182" s="34"/>
      <c r="O182" s="34"/>
      <c r="P182" s="34"/>
      <c r="Q182" s="34"/>
      <c r="R182" s="262"/>
      <c r="S182" s="262"/>
    </row>
    <row r="183">
      <c r="A183" s="262"/>
      <c r="B183" s="262"/>
      <c r="C183" s="272" t="s">
        <v>1996</v>
      </c>
      <c r="D183" s="272" t="s">
        <v>2149</v>
      </c>
      <c r="E183" s="262"/>
      <c r="F183" s="262"/>
      <c r="G183" s="34"/>
      <c r="H183" s="111" t="s">
        <v>2150</v>
      </c>
      <c r="I183" s="257">
        <v>110.0</v>
      </c>
      <c r="J183" s="265" t="s">
        <v>2151</v>
      </c>
      <c r="K183" s="259" t="s">
        <v>2152</v>
      </c>
      <c r="L183" s="113">
        <v>183.0</v>
      </c>
      <c r="M183" s="34"/>
      <c r="N183" s="34"/>
      <c r="O183" s="34"/>
      <c r="P183" s="34"/>
      <c r="Q183" s="34"/>
      <c r="R183" s="262"/>
      <c r="S183" s="262"/>
    </row>
    <row r="184">
      <c r="A184" s="262"/>
      <c r="B184" s="262"/>
      <c r="C184" s="272" t="s">
        <v>2057</v>
      </c>
      <c r="D184" s="272" t="s">
        <v>46</v>
      </c>
      <c r="E184" s="262"/>
      <c r="F184" s="262"/>
      <c r="G184" s="34"/>
      <c r="H184" s="111" t="s">
        <v>2110</v>
      </c>
      <c r="I184" s="257">
        <v>61.0</v>
      </c>
      <c r="J184" s="265" t="s">
        <v>2153</v>
      </c>
      <c r="K184" s="259" t="s">
        <v>2154</v>
      </c>
      <c r="L184" s="113">
        <v>44.0</v>
      </c>
      <c r="M184" s="34"/>
      <c r="N184" s="34"/>
      <c r="O184" s="34"/>
      <c r="P184" s="34"/>
      <c r="Q184" s="34"/>
      <c r="R184" s="262"/>
      <c r="S184" s="262"/>
    </row>
    <row r="185">
      <c r="A185" s="262"/>
      <c r="B185" s="262"/>
      <c r="C185" s="272" t="s">
        <v>1596</v>
      </c>
      <c r="D185" s="272" t="s">
        <v>2155</v>
      </c>
      <c r="E185" s="262"/>
      <c r="F185" s="262"/>
      <c r="G185" s="34"/>
      <c r="H185" s="111" t="s">
        <v>2156</v>
      </c>
      <c r="I185" s="257">
        <v>414.0</v>
      </c>
      <c r="J185" s="265" t="s">
        <v>2157</v>
      </c>
      <c r="K185" s="259" t="s">
        <v>2158</v>
      </c>
      <c r="L185" s="113">
        <v>45.0</v>
      </c>
      <c r="M185" s="34"/>
      <c r="N185" s="34"/>
      <c r="O185" s="34"/>
      <c r="P185" s="34"/>
      <c r="Q185" s="34"/>
      <c r="R185" s="262"/>
      <c r="S185" s="262"/>
    </row>
    <row r="186">
      <c r="A186" s="262"/>
      <c r="B186" s="262"/>
      <c r="C186" s="272" t="s">
        <v>1608</v>
      </c>
      <c r="D186" s="272" t="s">
        <v>2159</v>
      </c>
      <c r="E186" s="262"/>
      <c r="F186" s="262"/>
      <c r="G186" s="34"/>
      <c r="H186" s="111" t="s">
        <v>2115</v>
      </c>
      <c r="I186" s="257">
        <v>62.0</v>
      </c>
      <c r="J186" s="265" t="s">
        <v>2160</v>
      </c>
      <c r="K186" s="259" t="s">
        <v>2161</v>
      </c>
      <c r="L186" s="113">
        <v>184.0</v>
      </c>
      <c r="M186" s="34"/>
      <c r="N186" s="34"/>
      <c r="O186" s="34"/>
      <c r="P186" s="34"/>
      <c r="Q186" s="34"/>
      <c r="R186" s="262"/>
      <c r="S186" s="262"/>
    </row>
    <row r="187">
      <c r="A187" s="262"/>
      <c r="B187" s="262"/>
      <c r="C187" s="272" t="s">
        <v>1684</v>
      </c>
      <c r="D187" s="272" t="s">
        <v>2162</v>
      </c>
      <c r="E187" s="262"/>
      <c r="F187" s="262"/>
      <c r="G187" s="34"/>
      <c r="H187" s="111" t="s">
        <v>2163</v>
      </c>
      <c r="I187" s="257">
        <v>528.0</v>
      </c>
      <c r="J187" s="265" t="s">
        <v>2164</v>
      </c>
      <c r="K187" s="259" t="s">
        <v>2165</v>
      </c>
      <c r="L187" s="113">
        <v>185.0</v>
      </c>
      <c r="M187" s="34"/>
      <c r="N187" s="34"/>
      <c r="O187" s="34"/>
      <c r="P187" s="34"/>
      <c r="Q187" s="34"/>
      <c r="R187" s="262"/>
      <c r="S187" s="262"/>
    </row>
    <row r="188">
      <c r="A188" s="262"/>
      <c r="B188" s="262"/>
      <c r="C188" s="272" t="s">
        <v>1812</v>
      </c>
      <c r="D188" s="272" t="s">
        <v>2166</v>
      </c>
      <c r="E188" s="262"/>
      <c r="F188" s="262"/>
      <c r="G188" s="34"/>
      <c r="H188" s="111" t="s">
        <v>2167</v>
      </c>
      <c r="I188" s="257">
        <v>529.0</v>
      </c>
      <c r="J188" s="265" t="s">
        <v>2168</v>
      </c>
      <c r="K188" s="259" t="s">
        <v>2169</v>
      </c>
      <c r="L188" s="113">
        <v>46.0</v>
      </c>
      <c r="M188" s="34"/>
      <c r="N188" s="34"/>
      <c r="O188" s="34"/>
      <c r="P188" s="34"/>
      <c r="Q188" s="34"/>
      <c r="R188" s="262"/>
      <c r="S188" s="262"/>
    </row>
    <row r="189">
      <c r="A189" s="262"/>
      <c r="B189" s="262"/>
      <c r="C189" s="272" t="s">
        <v>2112</v>
      </c>
      <c r="D189" s="272" t="s">
        <v>2170</v>
      </c>
      <c r="E189" s="262"/>
      <c r="F189" s="262"/>
      <c r="G189" s="34"/>
      <c r="H189" s="111" t="s">
        <v>2171</v>
      </c>
      <c r="I189" s="257">
        <v>435.0</v>
      </c>
      <c r="J189" s="265" t="s">
        <v>2172</v>
      </c>
      <c r="K189" s="259" t="s">
        <v>2173</v>
      </c>
      <c r="L189" s="113">
        <v>186.0</v>
      </c>
      <c r="M189" s="34"/>
      <c r="N189" s="34"/>
      <c r="O189" s="34"/>
      <c r="P189" s="34"/>
      <c r="Q189" s="34"/>
      <c r="R189" s="262"/>
      <c r="S189" s="262"/>
    </row>
    <row r="190">
      <c r="A190" s="262"/>
      <c r="B190" s="262"/>
      <c r="C190" s="272" t="s">
        <v>2123</v>
      </c>
      <c r="D190" s="272" t="s">
        <v>46</v>
      </c>
      <c r="E190" s="262"/>
      <c r="F190" s="262"/>
      <c r="G190" s="34"/>
      <c r="H190" s="111" t="s">
        <v>1726</v>
      </c>
      <c r="I190" s="257">
        <v>340.0</v>
      </c>
      <c r="J190" s="265" t="s">
        <v>2174</v>
      </c>
      <c r="K190" s="259" t="s">
        <v>2175</v>
      </c>
      <c r="L190" s="113">
        <v>187.0</v>
      </c>
      <c r="M190" s="34"/>
      <c r="N190" s="34"/>
      <c r="O190" s="34"/>
      <c r="P190" s="34"/>
      <c r="Q190" s="34"/>
      <c r="R190" s="262"/>
      <c r="S190" s="262"/>
    </row>
    <row r="191">
      <c r="A191" s="262"/>
      <c r="B191" s="262"/>
      <c r="C191" s="272" t="s">
        <v>2176</v>
      </c>
      <c r="D191" s="272" t="s">
        <v>2177</v>
      </c>
      <c r="E191" s="262"/>
      <c r="F191" s="262"/>
      <c r="G191" s="34"/>
      <c r="H191" s="111" t="s">
        <v>1563</v>
      </c>
      <c r="I191" s="257">
        <v>262.0</v>
      </c>
      <c r="J191" s="265" t="s">
        <v>2178</v>
      </c>
      <c r="K191" s="259" t="s">
        <v>2179</v>
      </c>
      <c r="L191" s="113">
        <v>188.0</v>
      </c>
      <c r="M191" s="34"/>
      <c r="N191" s="34"/>
      <c r="O191" s="34"/>
      <c r="P191" s="34"/>
      <c r="Q191" s="34"/>
      <c r="R191" s="262"/>
      <c r="S191" s="262"/>
    </row>
    <row r="192">
      <c r="A192" s="262"/>
      <c r="B192" s="262"/>
      <c r="C192" s="272" t="s">
        <v>2180</v>
      </c>
      <c r="D192" s="272" t="s">
        <v>46</v>
      </c>
      <c r="E192" s="262"/>
      <c r="F192" s="262"/>
      <c r="G192" s="34"/>
      <c r="H192" s="111" t="s">
        <v>1797</v>
      </c>
      <c r="I192" s="257">
        <v>313.0</v>
      </c>
      <c r="J192" s="265" t="s">
        <v>2181</v>
      </c>
      <c r="K192" s="259" t="s">
        <v>2182</v>
      </c>
      <c r="L192" s="113">
        <v>190.0</v>
      </c>
      <c r="M192" s="34"/>
      <c r="N192" s="34"/>
      <c r="O192" s="34"/>
      <c r="P192" s="34"/>
      <c r="Q192" s="34"/>
      <c r="R192" s="262"/>
      <c r="S192" s="262"/>
    </row>
    <row r="193">
      <c r="A193" s="262"/>
      <c r="B193" s="262"/>
      <c r="C193" s="272" t="s">
        <v>2183</v>
      </c>
      <c r="D193" s="272" t="s">
        <v>2184</v>
      </c>
      <c r="E193" s="262"/>
      <c r="F193" s="262"/>
      <c r="G193" s="34"/>
      <c r="H193" s="111" t="s">
        <v>2003</v>
      </c>
      <c r="I193" s="257">
        <v>182.0</v>
      </c>
      <c r="J193" s="265" t="s">
        <v>2185</v>
      </c>
      <c r="K193" s="265" t="s">
        <v>2186</v>
      </c>
      <c r="L193" s="95">
        <v>189.0</v>
      </c>
      <c r="M193" s="34"/>
      <c r="N193" s="34"/>
      <c r="O193" s="34"/>
      <c r="P193" s="34"/>
      <c r="Q193" s="34"/>
      <c r="R193" s="262"/>
      <c r="S193" s="262"/>
    </row>
    <row r="194">
      <c r="A194" s="262"/>
      <c r="B194" s="262"/>
      <c r="C194" s="272" t="s">
        <v>2187</v>
      </c>
      <c r="D194" s="272" t="s">
        <v>2188</v>
      </c>
      <c r="E194" s="262"/>
      <c r="F194" s="262"/>
      <c r="G194" s="34"/>
      <c r="H194" s="111" t="s">
        <v>2048</v>
      </c>
      <c r="I194" s="257">
        <v>202.0</v>
      </c>
      <c r="J194" s="265" t="s">
        <v>2189</v>
      </c>
      <c r="K194" s="265" t="s">
        <v>2190</v>
      </c>
      <c r="L194" s="95">
        <v>191.0</v>
      </c>
      <c r="M194" s="34"/>
      <c r="N194" s="34"/>
      <c r="O194" s="34"/>
      <c r="P194" s="34"/>
      <c r="Q194" s="34"/>
      <c r="R194" s="262"/>
      <c r="S194" s="262"/>
    </row>
    <row r="195">
      <c r="A195" s="262"/>
      <c r="B195" s="262"/>
      <c r="C195" s="272" t="s">
        <v>2191</v>
      </c>
      <c r="D195" s="272" t="s">
        <v>2192</v>
      </c>
      <c r="E195" s="262"/>
      <c r="F195" s="262"/>
      <c r="G195" s="34"/>
      <c r="H195" s="111" t="s">
        <v>1570</v>
      </c>
      <c r="I195" s="257">
        <v>263.0</v>
      </c>
      <c r="J195" s="265" t="s">
        <v>2193</v>
      </c>
      <c r="K195" s="265" t="s">
        <v>2194</v>
      </c>
      <c r="L195" s="95">
        <v>192.0</v>
      </c>
      <c r="M195" s="34"/>
      <c r="N195" s="34"/>
      <c r="O195" s="34"/>
      <c r="P195" s="34"/>
      <c r="Q195" s="34"/>
      <c r="R195" s="262"/>
      <c r="S195" s="262"/>
    </row>
    <row r="196">
      <c r="A196" s="262"/>
      <c r="B196" s="262"/>
      <c r="C196" s="272" t="s">
        <v>1724</v>
      </c>
      <c r="D196" s="272" t="s">
        <v>2195</v>
      </c>
      <c r="E196" s="262"/>
      <c r="F196" s="262"/>
      <c r="G196" s="34"/>
      <c r="H196" s="111" t="s">
        <v>1888</v>
      </c>
      <c r="I196" s="257">
        <v>147.0</v>
      </c>
      <c r="J196" s="265" t="s">
        <v>2196</v>
      </c>
      <c r="K196" s="265" t="s">
        <v>2197</v>
      </c>
      <c r="L196" s="95">
        <v>193.0</v>
      </c>
      <c r="M196" s="34"/>
      <c r="N196" s="34"/>
      <c r="O196" s="34"/>
      <c r="P196" s="34"/>
      <c r="Q196" s="34"/>
      <c r="R196" s="262"/>
      <c r="S196" s="262"/>
    </row>
    <row r="197">
      <c r="A197" s="262"/>
      <c r="B197" s="262"/>
      <c r="C197" s="272" t="s">
        <v>1768</v>
      </c>
      <c r="D197" s="272" t="s">
        <v>2198</v>
      </c>
      <c r="E197" s="262"/>
      <c r="F197" s="262"/>
      <c r="G197" s="34"/>
      <c r="H197" s="111" t="s">
        <v>2199</v>
      </c>
      <c r="I197" s="257">
        <v>163.0</v>
      </c>
      <c r="J197" s="265" t="s">
        <v>2200</v>
      </c>
      <c r="K197" s="265" t="s">
        <v>2201</v>
      </c>
      <c r="L197" s="95">
        <v>194.0</v>
      </c>
      <c r="M197" s="34"/>
      <c r="N197" s="34"/>
      <c r="O197" s="34"/>
      <c r="P197" s="34"/>
      <c r="Q197" s="34"/>
      <c r="R197" s="262"/>
      <c r="S197" s="262"/>
    </row>
    <row r="198">
      <c r="A198" s="262"/>
      <c r="B198" s="262"/>
      <c r="C198" s="272" t="s">
        <v>1773</v>
      </c>
      <c r="D198" s="272" t="s">
        <v>46</v>
      </c>
      <c r="E198" s="262"/>
      <c r="F198" s="262"/>
      <c r="G198" s="34"/>
      <c r="H198" s="111" t="s">
        <v>1733</v>
      </c>
      <c r="I198" s="257">
        <v>341.0</v>
      </c>
      <c r="J198" s="265" t="s">
        <v>2202</v>
      </c>
      <c r="K198" s="265" t="s">
        <v>2203</v>
      </c>
      <c r="L198" s="95">
        <v>47.0</v>
      </c>
      <c r="M198" s="34"/>
      <c r="N198" s="34"/>
      <c r="O198" s="34"/>
      <c r="P198" s="34"/>
      <c r="Q198" s="34"/>
      <c r="R198" s="262"/>
      <c r="S198" s="262"/>
    </row>
    <row r="199">
      <c r="A199" s="262"/>
      <c r="B199" s="262"/>
      <c r="C199" s="272" t="s">
        <v>1778</v>
      </c>
      <c r="D199" s="272" t="s">
        <v>46</v>
      </c>
      <c r="E199" s="262"/>
      <c r="F199" s="262"/>
      <c r="G199" s="34"/>
      <c r="H199" s="111" t="s">
        <v>1802</v>
      </c>
      <c r="I199" s="257">
        <v>314.0</v>
      </c>
      <c r="J199" s="265" t="s">
        <v>2204</v>
      </c>
      <c r="K199" s="34"/>
      <c r="L199" s="34"/>
      <c r="M199" s="34"/>
      <c r="N199" s="34"/>
      <c r="O199" s="34"/>
      <c r="P199" s="34"/>
      <c r="Q199" s="34"/>
      <c r="R199" s="262"/>
      <c r="S199" s="262"/>
    </row>
    <row r="200">
      <c r="A200" s="262"/>
      <c r="B200" s="262"/>
      <c r="C200" s="272" t="s">
        <v>1782</v>
      </c>
      <c r="D200" s="272" t="s">
        <v>46</v>
      </c>
      <c r="E200" s="262"/>
      <c r="F200" s="262"/>
      <c r="G200" s="34"/>
      <c r="H200" s="111" t="s">
        <v>1946</v>
      </c>
      <c r="I200" s="257">
        <v>224.0</v>
      </c>
      <c r="J200" s="265" t="s">
        <v>2205</v>
      </c>
      <c r="K200" s="34"/>
      <c r="L200" s="34"/>
      <c r="M200" s="34"/>
      <c r="N200" s="34"/>
      <c r="O200" s="34"/>
      <c r="P200" s="34"/>
      <c r="Q200" s="34"/>
      <c r="R200" s="262"/>
      <c r="S200" s="262"/>
    </row>
    <row r="201">
      <c r="A201" s="262"/>
      <c r="B201" s="262"/>
      <c r="C201" s="272" t="s">
        <v>1787</v>
      </c>
      <c r="D201" s="272" t="s">
        <v>2206</v>
      </c>
      <c r="E201" s="262"/>
      <c r="F201" s="262"/>
      <c r="G201" s="34"/>
      <c r="H201" s="111" t="s">
        <v>1575</v>
      </c>
      <c r="I201" s="257">
        <v>264.0</v>
      </c>
      <c r="J201" s="265" t="s">
        <v>2207</v>
      </c>
      <c r="K201" s="34"/>
      <c r="L201" s="34"/>
      <c r="M201" s="34"/>
      <c r="N201" s="34"/>
      <c r="O201" s="34"/>
      <c r="P201" s="34"/>
      <c r="Q201" s="34"/>
      <c r="R201" s="262"/>
      <c r="S201" s="262"/>
    </row>
    <row r="202">
      <c r="A202" s="262"/>
      <c r="B202" s="262"/>
      <c r="C202" s="272" t="s">
        <v>1791</v>
      </c>
      <c r="D202" s="272" t="s">
        <v>46</v>
      </c>
      <c r="E202" s="262"/>
      <c r="F202" s="262"/>
      <c r="G202" s="34"/>
      <c r="H202" s="111" t="s">
        <v>2208</v>
      </c>
      <c r="I202" s="257">
        <v>415.0</v>
      </c>
      <c r="J202" s="265" t="s">
        <v>2209</v>
      </c>
      <c r="K202" s="34"/>
      <c r="L202" s="34"/>
      <c r="M202" s="34"/>
      <c r="N202" s="34"/>
      <c r="O202" s="34"/>
      <c r="P202" s="34"/>
      <c r="Q202" s="34"/>
      <c r="R202" s="262"/>
      <c r="S202" s="262"/>
    </row>
    <row r="203">
      <c r="A203" s="262"/>
      <c r="B203" s="262"/>
      <c r="C203" s="272" t="s">
        <v>1794</v>
      </c>
      <c r="D203" s="272" t="s">
        <v>2210</v>
      </c>
      <c r="E203" s="262"/>
      <c r="F203" s="262"/>
      <c r="G203" s="34"/>
      <c r="H203" s="111" t="s">
        <v>2211</v>
      </c>
      <c r="I203" s="257">
        <v>335.0</v>
      </c>
      <c r="J203" s="265" t="s">
        <v>2212</v>
      </c>
      <c r="K203" s="34"/>
      <c r="L203" s="34"/>
      <c r="M203" s="34"/>
      <c r="N203" s="34"/>
      <c r="O203" s="34"/>
      <c r="P203" s="34"/>
      <c r="Q203" s="34"/>
      <c r="R203" s="262"/>
      <c r="S203" s="262"/>
    </row>
    <row r="204">
      <c r="A204" s="262"/>
      <c r="B204" s="262"/>
      <c r="C204" s="272" t="s">
        <v>1799</v>
      </c>
      <c r="D204" s="272" t="s">
        <v>46</v>
      </c>
      <c r="E204" s="262"/>
      <c r="F204" s="262"/>
      <c r="G204" s="34"/>
      <c r="H204" s="111" t="s">
        <v>182</v>
      </c>
      <c r="I204" s="257">
        <v>41.0</v>
      </c>
      <c r="J204" s="265" t="s">
        <v>2213</v>
      </c>
      <c r="K204" s="34"/>
      <c r="L204" s="34"/>
      <c r="M204" s="34"/>
      <c r="N204" s="34"/>
      <c r="O204" s="34"/>
      <c r="P204" s="34"/>
      <c r="Q204" s="34"/>
      <c r="R204" s="262"/>
      <c r="S204" s="262"/>
    </row>
    <row r="205">
      <c r="A205" s="262"/>
      <c r="B205" s="262"/>
      <c r="C205" s="272" t="s">
        <v>1803</v>
      </c>
      <c r="D205" s="272" t="s">
        <v>46</v>
      </c>
      <c r="E205" s="262"/>
      <c r="F205" s="262"/>
      <c r="G205" s="34"/>
      <c r="H205" s="111" t="s">
        <v>2214</v>
      </c>
      <c r="I205" s="257">
        <v>164.0</v>
      </c>
      <c r="J205" s="265" t="s">
        <v>2215</v>
      </c>
      <c r="K205" s="34"/>
      <c r="L205" s="34"/>
      <c r="M205" s="34"/>
      <c r="N205" s="34"/>
      <c r="O205" s="34"/>
      <c r="P205" s="34"/>
      <c r="Q205" s="34"/>
      <c r="R205" s="262"/>
      <c r="S205" s="262"/>
    </row>
    <row r="206">
      <c r="A206" s="262"/>
      <c r="B206" s="262"/>
      <c r="C206" s="272" t="s">
        <v>2216</v>
      </c>
      <c r="D206" s="272" t="s">
        <v>46</v>
      </c>
      <c r="E206" s="262"/>
      <c r="F206" s="262"/>
      <c r="G206" s="34"/>
      <c r="H206" s="111" t="s">
        <v>1529</v>
      </c>
      <c r="I206" s="257">
        <v>20.0</v>
      </c>
      <c r="J206" s="265" t="s">
        <v>2217</v>
      </c>
      <c r="K206" s="34"/>
      <c r="L206" s="34"/>
      <c r="M206" s="34"/>
      <c r="N206" s="34"/>
      <c r="O206" s="34"/>
      <c r="P206" s="34"/>
      <c r="Q206" s="34"/>
      <c r="R206" s="262"/>
      <c r="S206" s="262"/>
    </row>
    <row r="207">
      <c r="A207" s="262"/>
      <c r="B207" s="262"/>
      <c r="C207" s="272" t="s">
        <v>2218</v>
      </c>
      <c r="D207" s="272" t="s">
        <v>46</v>
      </c>
      <c r="E207" s="262"/>
      <c r="F207" s="262"/>
      <c r="G207" s="34"/>
      <c r="H207" s="111" t="s">
        <v>2219</v>
      </c>
      <c r="I207" s="257">
        <v>138.0</v>
      </c>
      <c r="J207" s="265" t="s">
        <v>2220</v>
      </c>
      <c r="K207" s="34"/>
      <c r="L207" s="34"/>
      <c r="M207" s="34"/>
      <c r="N207" s="34"/>
      <c r="O207" s="34"/>
      <c r="P207" s="34"/>
      <c r="Q207" s="34"/>
      <c r="R207" s="262"/>
      <c r="S207" s="262"/>
    </row>
    <row r="208">
      <c r="A208" s="262"/>
      <c r="B208" s="262"/>
      <c r="C208" s="272" t="s">
        <v>1708</v>
      </c>
      <c r="D208" s="272" t="s">
        <v>2221</v>
      </c>
      <c r="E208" s="262"/>
      <c r="F208" s="262"/>
      <c r="G208" s="34"/>
      <c r="H208" s="111" t="s">
        <v>1893</v>
      </c>
      <c r="I208" s="257">
        <v>148.0</v>
      </c>
      <c r="J208" s="265" t="s">
        <v>2222</v>
      </c>
      <c r="K208" s="34"/>
      <c r="L208" s="34"/>
      <c r="M208" s="34"/>
      <c r="N208" s="34"/>
      <c r="O208" s="34"/>
      <c r="P208" s="34"/>
      <c r="Q208" s="34"/>
      <c r="R208" s="262"/>
      <c r="S208" s="262"/>
    </row>
    <row r="209">
      <c r="A209" s="262"/>
      <c r="B209" s="262"/>
      <c r="C209" s="272" t="s">
        <v>1820</v>
      </c>
      <c r="D209" s="272" t="s">
        <v>46</v>
      </c>
      <c r="E209" s="262"/>
      <c r="F209" s="262"/>
      <c r="G209" s="34"/>
      <c r="H209" s="111" t="s">
        <v>2223</v>
      </c>
      <c r="I209" s="257">
        <v>553.0</v>
      </c>
      <c r="J209" s="265" t="s">
        <v>2224</v>
      </c>
      <c r="K209" s="34"/>
      <c r="L209" s="34"/>
      <c r="M209" s="34"/>
      <c r="N209" s="34"/>
      <c r="O209" s="34"/>
      <c r="P209" s="34"/>
      <c r="Q209" s="34"/>
      <c r="R209" s="262"/>
      <c r="S209" s="262"/>
    </row>
    <row r="210">
      <c r="A210" s="262"/>
      <c r="B210" s="262"/>
      <c r="C210" s="272" t="s">
        <v>1825</v>
      </c>
      <c r="D210" s="272" t="s">
        <v>46</v>
      </c>
      <c r="E210" s="262"/>
      <c r="F210" s="262"/>
      <c r="G210" s="34"/>
      <c r="H210" s="111" t="s">
        <v>1666</v>
      </c>
      <c r="I210" s="257">
        <v>157.0</v>
      </c>
      <c r="J210" s="265" t="s">
        <v>2225</v>
      </c>
      <c r="K210" s="34"/>
      <c r="L210" s="34"/>
      <c r="M210" s="34"/>
      <c r="N210" s="34"/>
      <c r="O210" s="34"/>
      <c r="P210" s="34"/>
      <c r="Q210" s="34"/>
      <c r="R210" s="262"/>
      <c r="S210" s="262"/>
    </row>
    <row r="211">
      <c r="A211" s="262"/>
      <c r="B211" s="262"/>
      <c r="C211" s="272" t="s">
        <v>1830</v>
      </c>
      <c r="D211" s="272" t="s">
        <v>46</v>
      </c>
      <c r="E211" s="262"/>
      <c r="F211" s="262"/>
      <c r="G211" s="34"/>
      <c r="H211" s="111" t="s">
        <v>1806</v>
      </c>
      <c r="I211" s="257">
        <v>315.0</v>
      </c>
      <c r="J211" s="265" t="s">
        <v>2226</v>
      </c>
      <c r="K211" s="34"/>
      <c r="L211" s="34"/>
      <c r="M211" s="34"/>
      <c r="N211" s="34"/>
      <c r="O211" s="34"/>
      <c r="P211" s="34"/>
      <c r="Q211" s="34"/>
      <c r="R211" s="262"/>
      <c r="S211" s="262"/>
    </row>
    <row r="212">
      <c r="A212" s="262"/>
      <c r="B212" s="262"/>
      <c r="C212" s="272" t="s">
        <v>1834</v>
      </c>
      <c r="D212" s="272" t="s">
        <v>2227</v>
      </c>
      <c r="E212" s="262"/>
      <c r="F212" s="262"/>
      <c r="G212" s="34"/>
      <c r="H212" s="111" t="s">
        <v>2228</v>
      </c>
      <c r="I212" s="257">
        <v>122.0</v>
      </c>
      <c r="J212" s="265" t="s">
        <v>2171</v>
      </c>
      <c r="K212" s="34"/>
      <c r="L212" s="34"/>
      <c r="M212" s="34"/>
      <c r="N212" s="34"/>
      <c r="O212" s="34"/>
      <c r="P212" s="34"/>
      <c r="Q212" s="34"/>
      <c r="R212" s="262"/>
      <c r="S212" s="262"/>
    </row>
    <row r="213">
      <c r="A213" s="262"/>
      <c r="B213" s="262"/>
      <c r="C213" s="272" t="s">
        <v>1890</v>
      </c>
      <c r="D213" s="272" t="s">
        <v>46</v>
      </c>
      <c r="E213" s="262"/>
      <c r="F213" s="262"/>
      <c r="G213" s="34"/>
      <c r="H213" s="111" t="s">
        <v>1534</v>
      </c>
      <c r="I213" s="257">
        <v>43.0</v>
      </c>
      <c r="J213" s="265" t="s">
        <v>2229</v>
      </c>
      <c r="K213" s="34"/>
      <c r="L213" s="34"/>
      <c r="M213" s="34"/>
      <c r="N213" s="34"/>
      <c r="O213" s="34"/>
      <c r="P213" s="34"/>
      <c r="Q213" s="34"/>
      <c r="R213" s="262"/>
      <c r="S213" s="262"/>
    </row>
    <row r="214">
      <c r="A214" s="262"/>
      <c r="B214" s="262"/>
      <c r="C214" s="272" t="s">
        <v>1943</v>
      </c>
      <c r="D214" s="272" t="s">
        <v>46</v>
      </c>
      <c r="E214" s="262"/>
      <c r="F214" s="262"/>
      <c r="G214" s="34"/>
      <c r="H214" s="111" t="s">
        <v>1541</v>
      </c>
      <c r="I214" s="257">
        <v>187.0</v>
      </c>
      <c r="J214" s="265" t="s">
        <v>2230</v>
      </c>
      <c r="K214" s="34"/>
      <c r="L214" s="34"/>
      <c r="M214" s="34"/>
      <c r="N214" s="34"/>
      <c r="O214" s="34"/>
      <c r="P214" s="34"/>
      <c r="Q214" s="34"/>
      <c r="R214" s="262"/>
      <c r="S214" s="262"/>
    </row>
    <row r="215">
      <c r="A215" s="262"/>
      <c r="B215" s="262"/>
      <c r="C215" s="272" t="s">
        <v>2150</v>
      </c>
      <c r="D215" s="272" t="s">
        <v>2231</v>
      </c>
      <c r="E215" s="262"/>
      <c r="F215" s="262"/>
      <c r="G215" s="34"/>
      <c r="H215" s="111" t="s">
        <v>2232</v>
      </c>
      <c r="I215" s="257">
        <v>188.0</v>
      </c>
      <c r="J215" s="265" t="s">
        <v>2233</v>
      </c>
      <c r="K215" s="34"/>
      <c r="L215" s="34"/>
      <c r="M215" s="34"/>
      <c r="N215" s="34"/>
      <c r="O215" s="34"/>
      <c r="P215" s="34"/>
      <c r="Q215" s="34"/>
      <c r="R215" s="262"/>
      <c r="S215" s="262"/>
    </row>
    <row r="216">
      <c r="A216" s="262"/>
      <c r="B216" s="262"/>
      <c r="C216" s="272" t="s">
        <v>2234</v>
      </c>
      <c r="D216" s="272" t="s">
        <v>46</v>
      </c>
      <c r="E216" s="262"/>
      <c r="F216" s="262"/>
      <c r="G216" s="34"/>
      <c r="H216" s="111" t="s">
        <v>2235</v>
      </c>
      <c r="I216" s="257">
        <v>189.0</v>
      </c>
      <c r="J216" s="265" t="s">
        <v>2236</v>
      </c>
      <c r="K216" s="34"/>
      <c r="L216" s="34"/>
      <c r="M216" s="34"/>
      <c r="N216" s="34"/>
      <c r="O216" s="34"/>
      <c r="P216" s="34"/>
      <c r="Q216" s="34"/>
      <c r="R216" s="262"/>
      <c r="S216" s="262"/>
    </row>
    <row r="217">
      <c r="A217" s="262"/>
      <c r="B217" s="262"/>
      <c r="C217" s="272" t="s">
        <v>2237</v>
      </c>
      <c r="D217" s="272" t="s">
        <v>46</v>
      </c>
      <c r="E217" s="262"/>
      <c r="F217" s="262"/>
      <c r="G217" s="34"/>
      <c r="H217" s="111" t="s">
        <v>2238</v>
      </c>
      <c r="I217" s="257">
        <v>559.0</v>
      </c>
      <c r="J217" s="265" t="s">
        <v>2239</v>
      </c>
      <c r="K217" s="34"/>
      <c r="L217" s="34"/>
      <c r="M217" s="34"/>
      <c r="N217" s="34"/>
      <c r="O217" s="34"/>
      <c r="P217" s="34"/>
      <c r="Q217" s="34"/>
      <c r="R217" s="262"/>
      <c r="S217" s="262"/>
    </row>
    <row r="218">
      <c r="A218" s="262"/>
      <c r="B218" s="262"/>
      <c r="C218" s="272" t="s">
        <v>2240</v>
      </c>
      <c r="D218" s="272" t="s">
        <v>46</v>
      </c>
      <c r="E218" s="262"/>
      <c r="F218" s="262"/>
      <c r="G218" s="34"/>
      <c r="H218" s="111" t="s">
        <v>2241</v>
      </c>
      <c r="I218" s="257">
        <v>560.0</v>
      </c>
      <c r="J218" s="265" t="s">
        <v>2242</v>
      </c>
      <c r="K218" s="34"/>
      <c r="L218" s="34"/>
      <c r="M218" s="34"/>
      <c r="N218" s="34"/>
      <c r="O218" s="34"/>
      <c r="P218" s="34"/>
      <c r="Q218" s="34"/>
      <c r="R218" s="262"/>
      <c r="S218" s="262"/>
    </row>
    <row r="219">
      <c r="A219" s="262"/>
      <c r="B219" s="262"/>
      <c r="C219" s="272" t="s">
        <v>1559</v>
      </c>
      <c r="D219" s="272" t="s">
        <v>46</v>
      </c>
      <c r="E219" s="262"/>
      <c r="F219" s="262"/>
      <c r="G219" s="34"/>
      <c r="H219" s="111" t="s">
        <v>2243</v>
      </c>
      <c r="I219" s="257">
        <v>561.0</v>
      </c>
      <c r="J219" s="265" t="s">
        <v>2244</v>
      </c>
      <c r="K219" s="34"/>
      <c r="L219" s="34"/>
      <c r="M219" s="34"/>
      <c r="N219" s="34"/>
      <c r="O219" s="34"/>
      <c r="P219" s="34"/>
      <c r="Q219" s="34"/>
      <c r="R219" s="262"/>
      <c r="S219" s="262"/>
    </row>
    <row r="220">
      <c r="A220" s="262"/>
      <c r="B220" s="262"/>
      <c r="C220" s="272" t="s">
        <v>1583</v>
      </c>
      <c r="D220" s="272" t="s">
        <v>2245</v>
      </c>
      <c r="E220" s="262"/>
      <c r="F220" s="262"/>
      <c r="G220" s="34"/>
      <c r="H220" s="111" t="s">
        <v>2118</v>
      </c>
      <c r="I220" s="257">
        <v>427.0</v>
      </c>
      <c r="J220" s="265" t="s">
        <v>2246</v>
      </c>
      <c r="K220" s="34"/>
      <c r="L220" s="34"/>
      <c r="M220" s="34"/>
      <c r="N220" s="34"/>
      <c r="O220" s="34"/>
      <c r="P220" s="34"/>
      <c r="Q220" s="34"/>
      <c r="R220" s="262"/>
      <c r="S220" s="262"/>
    </row>
    <row r="221">
      <c r="A221" s="262"/>
      <c r="B221" s="262"/>
      <c r="C221" s="272" t="s">
        <v>1620</v>
      </c>
      <c r="D221" s="272" t="s">
        <v>2247</v>
      </c>
      <c r="E221" s="262"/>
      <c r="F221" s="262"/>
      <c r="G221" s="34"/>
      <c r="H221" s="111" t="s">
        <v>1334</v>
      </c>
      <c r="I221" s="257">
        <v>63.0</v>
      </c>
      <c r="J221" s="265" t="s">
        <v>2248</v>
      </c>
      <c r="K221" s="34"/>
      <c r="L221" s="34"/>
      <c r="M221" s="34"/>
      <c r="N221" s="34"/>
      <c r="O221" s="34"/>
      <c r="P221" s="34"/>
      <c r="Q221" s="34"/>
      <c r="R221" s="262"/>
      <c r="S221" s="262"/>
    </row>
    <row r="222">
      <c r="A222" s="262"/>
      <c r="B222" s="262"/>
      <c r="C222" s="272" t="s">
        <v>1688</v>
      </c>
      <c r="D222" s="272" t="s">
        <v>46</v>
      </c>
      <c r="E222" s="262"/>
      <c r="F222" s="262"/>
      <c r="G222" s="34"/>
      <c r="H222" s="111" t="s">
        <v>1434</v>
      </c>
      <c r="I222" s="257">
        <v>231.0</v>
      </c>
      <c r="J222" s="265" t="s">
        <v>2249</v>
      </c>
      <c r="K222" s="34"/>
      <c r="L222" s="34"/>
      <c r="M222" s="34"/>
      <c r="N222" s="34"/>
      <c r="O222" s="34"/>
      <c r="P222" s="34"/>
      <c r="Q222" s="34"/>
      <c r="R222" s="262"/>
      <c r="S222" s="262"/>
    </row>
    <row r="223">
      <c r="A223" s="262"/>
      <c r="B223" s="262"/>
      <c r="C223" s="272" t="s">
        <v>1720</v>
      </c>
      <c r="D223" s="272" t="s">
        <v>46</v>
      </c>
      <c r="E223" s="262"/>
      <c r="F223" s="262"/>
      <c r="G223" s="34"/>
      <c r="H223" s="111" t="s">
        <v>1811</v>
      </c>
      <c r="I223" s="257">
        <v>316.0</v>
      </c>
      <c r="J223" s="265" t="s">
        <v>2250</v>
      </c>
      <c r="K223" s="34"/>
      <c r="L223" s="34"/>
      <c r="M223" s="34"/>
      <c r="N223" s="34"/>
      <c r="O223" s="34"/>
      <c r="P223" s="34"/>
      <c r="Q223" s="34"/>
      <c r="R223" s="262"/>
      <c r="S223" s="262"/>
    </row>
    <row r="224">
      <c r="A224" s="262"/>
      <c r="B224" s="262"/>
      <c r="C224" s="272" t="s">
        <v>1735</v>
      </c>
      <c r="D224" s="272" t="s">
        <v>46</v>
      </c>
      <c r="E224" s="262"/>
      <c r="F224" s="262"/>
      <c r="G224" s="34"/>
      <c r="H224" s="111" t="s">
        <v>1670</v>
      </c>
      <c r="I224" s="257">
        <v>158.0</v>
      </c>
      <c r="J224" s="265" t="s">
        <v>2251</v>
      </c>
      <c r="K224" s="34"/>
      <c r="L224" s="34"/>
      <c r="M224" s="34"/>
      <c r="N224" s="34"/>
      <c r="O224" s="34"/>
      <c r="P224" s="34"/>
      <c r="Q224" s="34"/>
      <c r="R224" s="262"/>
      <c r="S224" s="262"/>
    </row>
    <row r="225">
      <c r="A225" s="262"/>
      <c r="B225" s="262"/>
      <c r="C225" s="272" t="s">
        <v>1748</v>
      </c>
      <c r="D225" s="272" t="s">
        <v>46</v>
      </c>
      <c r="E225" s="262"/>
      <c r="F225" s="262"/>
      <c r="G225" s="34"/>
      <c r="H225" s="111" t="s">
        <v>1546</v>
      </c>
      <c r="I225" s="257">
        <v>56.0</v>
      </c>
      <c r="J225" s="265" t="s">
        <v>2252</v>
      </c>
      <c r="K225" s="34"/>
      <c r="L225" s="34"/>
      <c r="M225" s="34"/>
      <c r="N225" s="34"/>
      <c r="O225" s="34"/>
      <c r="P225" s="34"/>
      <c r="Q225" s="34"/>
      <c r="R225" s="262"/>
      <c r="S225" s="262"/>
    </row>
    <row r="226">
      <c r="A226" s="262"/>
      <c r="B226" s="262"/>
      <c r="C226" s="272" t="s">
        <v>1751</v>
      </c>
      <c r="D226" s="272" t="s">
        <v>2253</v>
      </c>
      <c r="E226" s="262"/>
      <c r="F226" s="262"/>
      <c r="G226" s="34"/>
      <c r="H226" s="111" t="s">
        <v>1349</v>
      </c>
      <c r="I226" s="257">
        <v>57.0</v>
      </c>
      <c r="J226" s="265" t="s">
        <v>2254</v>
      </c>
      <c r="K226" s="34"/>
      <c r="L226" s="34"/>
      <c r="M226" s="34"/>
      <c r="N226" s="34"/>
      <c r="O226" s="34"/>
      <c r="P226" s="34"/>
      <c r="Q226" s="34"/>
      <c r="R226" s="262"/>
      <c r="S226" s="262"/>
    </row>
    <row r="227">
      <c r="A227" s="262"/>
      <c r="B227" s="262"/>
      <c r="C227" s="272" t="s">
        <v>1808</v>
      </c>
      <c r="D227" s="272" t="s">
        <v>2255</v>
      </c>
      <c r="E227" s="262"/>
      <c r="F227" s="262"/>
      <c r="G227" s="34"/>
      <c r="H227" s="111" t="s">
        <v>2256</v>
      </c>
      <c r="I227" s="257">
        <v>571.0</v>
      </c>
      <c r="J227" s="265" t="s">
        <v>2257</v>
      </c>
      <c r="K227" s="34"/>
      <c r="L227" s="34"/>
      <c r="M227" s="34"/>
      <c r="N227" s="34"/>
      <c r="O227" s="34"/>
      <c r="P227" s="34"/>
      <c r="Q227" s="34"/>
      <c r="R227" s="262"/>
      <c r="S227" s="262"/>
    </row>
    <row r="228">
      <c r="A228" s="262"/>
      <c r="B228" s="262"/>
      <c r="C228" s="272" t="s">
        <v>1903</v>
      </c>
      <c r="D228" s="272" t="s">
        <v>46</v>
      </c>
      <c r="E228" s="262"/>
      <c r="F228" s="262"/>
      <c r="G228" s="34"/>
      <c r="H228" s="111" t="s">
        <v>2258</v>
      </c>
      <c r="I228" s="257">
        <v>581.0</v>
      </c>
      <c r="J228" s="265" t="s">
        <v>2259</v>
      </c>
      <c r="K228" s="34"/>
      <c r="L228" s="34"/>
      <c r="M228" s="34"/>
      <c r="N228" s="34"/>
      <c r="O228" s="34"/>
      <c r="P228" s="34"/>
      <c r="Q228" s="34"/>
      <c r="R228" s="262"/>
      <c r="S228" s="262"/>
    </row>
    <row r="229">
      <c r="A229" s="262"/>
      <c r="B229" s="262"/>
      <c r="C229" s="272" t="s">
        <v>1907</v>
      </c>
      <c r="D229" s="272" t="s">
        <v>46</v>
      </c>
      <c r="E229" s="262"/>
      <c r="F229" s="262"/>
      <c r="G229" s="34"/>
      <c r="H229" s="111" t="s">
        <v>2260</v>
      </c>
      <c r="I229" s="257">
        <v>590.0</v>
      </c>
      <c r="J229" s="265" t="s">
        <v>2261</v>
      </c>
      <c r="K229" s="34"/>
      <c r="L229" s="34"/>
      <c r="M229" s="34"/>
      <c r="N229" s="34"/>
      <c r="O229" s="34"/>
      <c r="P229" s="34"/>
      <c r="Q229" s="34"/>
      <c r="R229" s="262"/>
      <c r="S229" s="262"/>
    </row>
    <row r="230">
      <c r="A230" s="262"/>
      <c r="B230" s="262"/>
      <c r="C230" s="272" t="s">
        <v>1934</v>
      </c>
      <c r="D230" s="272" t="s">
        <v>46</v>
      </c>
      <c r="E230" s="262"/>
      <c r="F230" s="262"/>
      <c r="G230" s="34"/>
      <c r="H230" s="111" t="s">
        <v>2012</v>
      </c>
      <c r="I230" s="257">
        <v>67.0</v>
      </c>
      <c r="J230" s="265" t="s">
        <v>2262</v>
      </c>
      <c r="K230" s="34"/>
      <c r="L230" s="34"/>
      <c r="M230" s="34"/>
      <c r="N230" s="34"/>
      <c r="O230" s="34"/>
      <c r="P230" s="34"/>
      <c r="Q230" s="34"/>
      <c r="R230" s="262"/>
      <c r="S230" s="262"/>
    </row>
    <row r="231">
      <c r="A231" s="262"/>
      <c r="B231" s="262"/>
      <c r="C231" s="272" t="s">
        <v>2031</v>
      </c>
      <c r="D231" s="272" t="s">
        <v>46</v>
      </c>
      <c r="E231" s="262"/>
      <c r="F231" s="262"/>
      <c r="G231" s="34"/>
      <c r="H231" s="111" t="s">
        <v>1815</v>
      </c>
      <c r="I231" s="257">
        <v>317.0</v>
      </c>
      <c r="J231" s="265" t="s">
        <v>2263</v>
      </c>
      <c r="K231" s="34"/>
      <c r="L231" s="34"/>
      <c r="M231" s="34"/>
      <c r="N231" s="34"/>
      <c r="O231" s="34"/>
      <c r="P231" s="34"/>
      <c r="Q231" s="34"/>
      <c r="R231" s="262"/>
      <c r="S231" s="262"/>
    </row>
    <row r="232">
      <c r="A232" s="262"/>
      <c r="B232" s="262"/>
      <c r="C232" s="272" t="s">
        <v>1504</v>
      </c>
      <c r="D232" s="272" t="s">
        <v>46</v>
      </c>
      <c r="E232" s="262"/>
      <c r="F232" s="262"/>
      <c r="G232" s="34"/>
      <c r="H232" s="111" t="s">
        <v>1442</v>
      </c>
      <c r="I232" s="257">
        <v>45.0</v>
      </c>
      <c r="J232" s="265" t="s">
        <v>2264</v>
      </c>
      <c r="K232" s="34"/>
      <c r="L232" s="34"/>
      <c r="M232" s="34"/>
      <c r="N232" s="34"/>
      <c r="O232" s="34"/>
      <c r="P232" s="34"/>
      <c r="Q232" s="34"/>
      <c r="R232" s="262"/>
      <c r="S232" s="262"/>
    </row>
    <row r="233">
      <c r="A233" s="262"/>
      <c r="B233" s="262"/>
      <c r="C233" s="272" t="s">
        <v>2171</v>
      </c>
      <c r="D233" s="272" t="s">
        <v>2265</v>
      </c>
      <c r="E233" s="262"/>
      <c r="F233" s="262"/>
      <c r="G233" s="34"/>
      <c r="H233" s="111" t="s">
        <v>1581</v>
      </c>
      <c r="I233" s="257">
        <v>265.0</v>
      </c>
      <c r="J233" s="265" t="s">
        <v>2266</v>
      </c>
      <c r="K233" s="34"/>
      <c r="L233" s="34"/>
      <c r="M233" s="34"/>
      <c r="N233" s="34"/>
      <c r="O233" s="34"/>
      <c r="P233" s="34"/>
      <c r="Q233" s="34"/>
      <c r="R233" s="262"/>
      <c r="S233" s="262"/>
    </row>
    <row r="234">
      <c r="A234" s="262"/>
      <c r="B234" s="262"/>
      <c r="C234" s="272" t="s">
        <v>2228</v>
      </c>
      <c r="D234" s="272" t="s">
        <v>46</v>
      </c>
      <c r="E234" s="262"/>
      <c r="F234" s="262"/>
      <c r="G234" s="34"/>
      <c r="H234" s="111" t="s">
        <v>1818</v>
      </c>
      <c r="I234" s="257">
        <v>318.0</v>
      </c>
      <c r="J234" s="265" t="s">
        <v>2267</v>
      </c>
      <c r="K234" s="34"/>
      <c r="L234" s="34"/>
      <c r="M234" s="34"/>
      <c r="N234" s="34"/>
      <c r="O234" s="34"/>
      <c r="P234" s="34"/>
      <c r="Q234" s="34"/>
      <c r="R234" s="262"/>
      <c r="S234" s="262"/>
    </row>
    <row r="235">
      <c r="A235" s="262"/>
      <c r="B235" s="262"/>
      <c r="C235" s="272" t="s">
        <v>2268</v>
      </c>
      <c r="D235" s="272" t="s">
        <v>2269</v>
      </c>
      <c r="E235" s="262"/>
      <c r="F235" s="262"/>
      <c r="G235" s="34"/>
      <c r="H235" s="111" t="s">
        <v>1555</v>
      </c>
      <c r="I235" s="257">
        <v>22.0</v>
      </c>
      <c r="J235" s="265" t="s">
        <v>2270</v>
      </c>
      <c r="K235" s="34"/>
      <c r="L235" s="34"/>
      <c r="M235" s="34"/>
      <c r="N235" s="34"/>
      <c r="O235" s="34"/>
      <c r="P235" s="34"/>
      <c r="Q235" s="34"/>
      <c r="R235" s="262"/>
      <c r="S235" s="262"/>
    </row>
    <row r="236">
      <c r="A236" s="262"/>
      <c r="B236" s="262"/>
      <c r="C236" s="272" t="s">
        <v>2271</v>
      </c>
      <c r="D236" s="272" t="s">
        <v>46</v>
      </c>
      <c r="E236" s="262"/>
      <c r="F236" s="262"/>
      <c r="G236" s="34"/>
      <c r="H236" s="111" t="s">
        <v>1897</v>
      </c>
      <c r="I236" s="257">
        <v>149.0</v>
      </c>
      <c r="J236" s="265" t="s">
        <v>2272</v>
      </c>
      <c r="K236" s="34"/>
      <c r="L236" s="34"/>
      <c r="M236" s="34"/>
      <c r="N236" s="34"/>
      <c r="O236" s="34"/>
      <c r="P236" s="34"/>
      <c r="Q236" s="34"/>
      <c r="R236" s="262"/>
      <c r="S236" s="262"/>
    </row>
    <row r="237">
      <c r="A237" s="262"/>
      <c r="B237" s="262"/>
      <c r="C237" s="272" t="s">
        <v>2273</v>
      </c>
      <c r="D237" s="272" t="s">
        <v>2274</v>
      </c>
      <c r="E237" s="262"/>
      <c r="F237" s="262"/>
      <c r="G237" s="34"/>
      <c r="H237" s="111" t="s">
        <v>2275</v>
      </c>
      <c r="I237" s="257">
        <v>46.0</v>
      </c>
      <c r="J237" s="265" t="s">
        <v>2276</v>
      </c>
      <c r="K237" s="34"/>
      <c r="L237" s="34"/>
      <c r="M237" s="34"/>
      <c r="N237" s="34"/>
      <c r="O237" s="34"/>
      <c r="P237" s="34"/>
      <c r="Q237" s="34"/>
      <c r="R237" s="262"/>
      <c r="S237" s="262"/>
    </row>
    <row r="238">
      <c r="A238" s="262"/>
      <c r="B238" s="262"/>
      <c r="C238" s="272" t="s">
        <v>1593</v>
      </c>
      <c r="D238" s="272" t="s">
        <v>46</v>
      </c>
      <c r="E238" s="262"/>
      <c r="F238" s="262"/>
      <c r="G238" s="34"/>
      <c r="H238" s="111" t="s">
        <v>1814</v>
      </c>
      <c r="I238" s="257">
        <v>342.0</v>
      </c>
      <c r="J238" s="265" t="s">
        <v>2277</v>
      </c>
      <c r="K238" s="34"/>
      <c r="L238" s="34"/>
      <c r="M238" s="34"/>
      <c r="N238" s="34"/>
      <c r="O238" s="34"/>
      <c r="P238" s="34"/>
      <c r="Q238" s="34"/>
      <c r="R238" s="262"/>
      <c r="S238" s="262"/>
    </row>
    <row r="239">
      <c r="A239" s="262"/>
      <c r="B239" s="262"/>
      <c r="C239" s="272" t="s">
        <v>2278</v>
      </c>
      <c r="D239" s="272" t="s">
        <v>46</v>
      </c>
      <c r="E239" s="262"/>
      <c r="F239" s="262"/>
      <c r="G239" s="34"/>
      <c r="H239" s="111" t="s">
        <v>1562</v>
      </c>
      <c r="I239" s="257">
        <v>47.0</v>
      </c>
      <c r="J239" s="265" t="s">
        <v>2279</v>
      </c>
      <c r="K239" s="34"/>
      <c r="L239" s="34"/>
      <c r="M239" s="34"/>
      <c r="N239" s="34"/>
      <c r="O239" s="34"/>
      <c r="P239" s="34"/>
      <c r="Q239" s="34"/>
      <c r="R239" s="262"/>
      <c r="S239" s="262"/>
    </row>
    <row r="240">
      <c r="A240" s="262"/>
      <c r="B240" s="262"/>
      <c r="C240" s="272" t="s">
        <v>1599</v>
      </c>
      <c r="D240" s="272" t="s">
        <v>2280</v>
      </c>
      <c r="E240" s="262"/>
      <c r="F240" s="262"/>
      <c r="G240" s="34"/>
      <c r="H240" s="111" t="s">
        <v>1449</v>
      </c>
      <c r="I240" s="257">
        <v>232.0</v>
      </c>
      <c r="J240" s="265" t="s">
        <v>2281</v>
      </c>
      <c r="K240" s="34"/>
      <c r="L240" s="34"/>
      <c r="M240" s="34"/>
      <c r="N240" s="34"/>
      <c r="O240" s="34"/>
      <c r="P240" s="34"/>
      <c r="Q240" s="34"/>
      <c r="R240" s="262"/>
      <c r="S240" s="262"/>
    </row>
    <row r="241">
      <c r="A241" s="262"/>
      <c r="B241" s="262"/>
      <c r="C241" s="272" t="s">
        <v>2282</v>
      </c>
      <c r="D241" s="272" t="s">
        <v>46</v>
      </c>
      <c r="E241" s="262"/>
      <c r="F241" s="262"/>
      <c r="G241" s="34"/>
      <c r="H241" s="111" t="s">
        <v>2015</v>
      </c>
      <c r="I241" s="257">
        <v>68.0</v>
      </c>
      <c r="J241" s="265" t="s">
        <v>2283</v>
      </c>
      <c r="K241" s="34"/>
      <c r="L241" s="34"/>
      <c r="M241" s="34"/>
      <c r="N241" s="34"/>
      <c r="O241" s="34"/>
      <c r="P241" s="34"/>
      <c r="Q241" s="34"/>
      <c r="R241" s="262"/>
      <c r="S241" s="262"/>
    </row>
    <row r="242">
      <c r="A242" s="262"/>
      <c r="B242" s="262"/>
      <c r="C242" s="272" t="s">
        <v>2284</v>
      </c>
      <c r="D242" s="272" t="s">
        <v>46</v>
      </c>
      <c r="E242" s="262"/>
      <c r="F242" s="262"/>
      <c r="G242" s="34"/>
      <c r="H242" s="111" t="s">
        <v>2285</v>
      </c>
      <c r="I242" s="257">
        <v>572.0</v>
      </c>
      <c r="J242" s="265" t="s">
        <v>2286</v>
      </c>
      <c r="K242" s="34"/>
      <c r="L242" s="34"/>
      <c r="M242" s="34"/>
      <c r="N242" s="34"/>
      <c r="O242" s="34"/>
      <c r="P242" s="34"/>
      <c r="Q242" s="34"/>
      <c r="R242" s="262"/>
      <c r="S242" s="262"/>
    </row>
    <row r="243">
      <c r="A243" s="262"/>
      <c r="B243" s="262"/>
      <c r="C243" s="272" t="s">
        <v>2287</v>
      </c>
      <c r="D243" s="272" t="s">
        <v>2288</v>
      </c>
      <c r="E243" s="262"/>
      <c r="F243" s="262"/>
      <c r="G243" s="34"/>
      <c r="H243" s="111" t="s">
        <v>2289</v>
      </c>
      <c r="I243" s="257">
        <v>574.0</v>
      </c>
      <c r="J243" s="265" t="s">
        <v>2290</v>
      </c>
      <c r="K243" s="34"/>
      <c r="L243" s="34"/>
      <c r="M243" s="34"/>
      <c r="N243" s="34"/>
      <c r="O243" s="34"/>
      <c r="P243" s="34"/>
      <c r="Q243" s="34"/>
      <c r="R243" s="262"/>
      <c r="S243" s="262"/>
    </row>
    <row r="244">
      <c r="A244" s="262"/>
      <c r="B244" s="262"/>
      <c r="C244" s="272" t="s">
        <v>2291</v>
      </c>
      <c r="D244" s="272" t="s">
        <v>2292</v>
      </c>
      <c r="E244" s="262"/>
      <c r="F244" s="262"/>
      <c r="G244" s="34"/>
      <c r="H244" s="111" t="s">
        <v>2293</v>
      </c>
      <c r="I244" s="257">
        <v>562.0</v>
      </c>
      <c r="J244" s="265" t="s">
        <v>2294</v>
      </c>
      <c r="K244" s="34"/>
      <c r="L244" s="34"/>
      <c r="M244" s="34"/>
      <c r="N244" s="34"/>
      <c r="O244" s="34"/>
      <c r="P244" s="34"/>
      <c r="Q244" s="34"/>
      <c r="R244" s="262"/>
      <c r="S244" s="262"/>
    </row>
    <row r="245">
      <c r="A245" s="262"/>
      <c r="B245" s="262"/>
      <c r="C245" s="272" t="s">
        <v>2295</v>
      </c>
      <c r="D245" s="272" t="s">
        <v>46</v>
      </c>
      <c r="E245" s="262"/>
      <c r="F245" s="262"/>
      <c r="G245" s="34"/>
      <c r="H245" s="111" t="s">
        <v>2296</v>
      </c>
      <c r="I245" s="257">
        <v>582.0</v>
      </c>
      <c r="J245" s="265" t="s">
        <v>2297</v>
      </c>
      <c r="K245" s="34"/>
      <c r="L245" s="34"/>
      <c r="M245" s="34"/>
      <c r="N245" s="34"/>
      <c r="O245" s="34"/>
      <c r="P245" s="34"/>
      <c r="Q245" s="34"/>
      <c r="R245" s="262"/>
      <c r="S245" s="262"/>
    </row>
    <row r="246">
      <c r="A246" s="262"/>
      <c r="B246" s="262"/>
      <c r="C246" s="272" t="s">
        <v>2298</v>
      </c>
      <c r="D246" s="272" t="s">
        <v>46</v>
      </c>
      <c r="E246" s="262"/>
      <c r="F246" s="262"/>
      <c r="G246" s="34"/>
      <c r="H246" s="111" t="s">
        <v>2299</v>
      </c>
      <c r="I246" s="257">
        <v>563.0</v>
      </c>
      <c r="J246" s="265" t="s">
        <v>2300</v>
      </c>
      <c r="K246" s="34"/>
      <c r="L246" s="34"/>
      <c r="M246" s="34"/>
      <c r="N246" s="34"/>
      <c r="O246" s="34"/>
      <c r="P246" s="34"/>
      <c r="Q246" s="34"/>
      <c r="R246" s="262"/>
      <c r="S246" s="262"/>
    </row>
    <row r="247">
      <c r="A247" s="262"/>
      <c r="B247" s="262"/>
      <c r="C247" s="272" t="s">
        <v>2301</v>
      </c>
      <c r="D247" s="272" t="s">
        <v>46</v>
      </c>
      <c r="E247" s="262"/>
      <c r="F247" s="262"/>
      <c r="G247" s="34"/>
      <c r="H247" s="111" t="s">
        <v>2302</v>
      </c>
      <c r="I247" s="257">
        <v>591.0</v>
      </c>
      <c r="J247" s="265" t="s">
        <v>2303</v>
      </c>
      <c r="K247" s="34"/>
      <c r="L247" s="34"/>
      <c r="M247" s="34"/>
      <c r="N247" s="34"/>
      <c r="O247" s="34"/>
      <c r="P247" s="34"/>
      <c r="Q247" s="34"/>
      <c r="R247" s="262"/>
      <c r="S247" s="262"/>
    </row>
    <row r="248">
      <c r="A248" s="262"/>
      <c r="B248" s="262"/>
      <c r="C248" s="272" t="s">
        <v>2304</v>
      </c>
      <c r="D248" s="272" t="s">
        <v>46</v>
      </c>
      <c r="E248" s="262"/>
      <c r="F248" s="262"/>
      <c r="G248" s="34"/>
      <c r="H248" s="111" t="s">
        <v>2305</v>
      </c>
      <c r="I248" s="257">
        <v>416.0</v>
      </c>
      <c r="J248" s="265" t="s">
        <v>2306</v>
      </c>
      <c r="K248" s="34"/>
      <c r="L248" s="34"/>
      <c r="M248" s="34"/>
      <c r="N248" s="34"/>
      <c r="O248" s="34"/>
      <c r="P248" s="34"/>
      <c r="Q248" s="34"/>
      <c r="R248" s="262"/>
      <c r="S248" s="262"/>
    </row>
    <row r="249">
      <c r="A249" s="262"/>
      <c r="B249" s="262"/>
      <c r="C249" s="272" t="s">
        <v>2307</v>
      </c>
      <c r="D249" s="272" t="s">
        <v>46</v>
      </c>
      <c r="E249" s="262"/>
      <c r="F249" s="262"/>
      <c r="G249" s="34"/>
      <c r="H249" s="111" t="s">
        <v>1823</v>
      </c>
      <c r="I249" s="257">
        <v>319.0</v>
      </c>
      <c r="J249" s="265" t="s">
        <v>2308</v>
      </c>
      <c r="K249" s="34"/>
      <c r="L249" s="34"/>
      <c r="M249" s="34"/>
      <c r="N249" s="34"/>
      <c r="O249" s="34"/>
      <c r="P249" s="34"/>
      <c r="Q249" s="34"/>
      <c r="R249" s="262"/>
      <c r="S249" s="262"/>
    </row>
    <row r="250">
      <c r="A250" s="262"/>
      <c r="B250" s="262"/>
      <c r="C250" s="272" t="s">
        <v>2309</v>
      </c>
      <c r="D250" s="272" t="s">
        <v>46</v>
      </c>
      <c r="E250" s="262"/>
      <c r="F250" s="262"/>
      <c r="G250" s="34"/>
      <c r="H250" s="111" t="s">
        <v>1568</v>
      </c>
      <c r="I250" s="257">
        <v>48.0</v>
      </c>
      <c r="J250" s="265" t="s">
        <v>2310</v>
      </c>
      <c r="K250" s="34"/>
      <c r="L250" s="34"/>
      <c r="M250" s="34"/>
      <c r="N250" s="34"/>
      <c r="O250" s="34"/>
      <c r="P250" s="34"/>
      <c r="Q250" s="34"/>
      <c r="R250" s="262"/>
      <c r="S250" s="262"/>
    </row>
    <row r="251">
      <c r="A251" s="262"/>
      <c r="B251" s="262"/>
      <c r="C251" s="272" t="s">
        <v>1492</v>
      </c>
      <c r="D251" s="272" t="s">
        <v>2311</v>
      </c>
      <c r="E251" s="262"/>
      <c r="F251" s="262"/>
      <c r="G251" s="34"/>
      <c r="H251" s="111" t="s">
        <v>2312</v>
      </c>
      <c r="I251" s="257">
        <v>209.0</v>
      </c>
      <c r="J251" s="265" t="s">
        <v>2313</v>
      </c>
      <c r="K251" s="34"/>
      <c r="L251" s="34"/>
      <c r="M251" s="34"/>
      <c r="N251" s="34"/>
      <c r="O251" s="34"/>
      <c r="P251" s="34"/>
      <c r="Q251" s="34"/>
      <c r="R251" s="262"/>
      <c r="S251" s="262"/>
    </row>
    <row r="252">
      <c r="A252" s="262"/>
      <c r="B252" s="262"/>
      <c r="C252" s="272" t="s">
        <v>1526</v>
      </c>
      <c r="D252" s="272" t="s">
        <v>46</v>
      </c>
      <c r="E252" s="262"/>
      <c r="F252" s="262"/>
      <c r="G252" s="34"/>
      <c r="H252" s="111" t="s">
        <v>2314</v>
      </c>
      <c r="I252" s="257">
        <v>210.0</v>
      </c>
      <c r="J252" s="265" t="s">
        <v>2315</v>
      </c>
      <c r="K252" s="34"/>
      <c r="L252" s="34"/>
      <c r="M252" s="34"/>
      <c r="N252" s="34"/>
      <c r="O252" s="34"/>
      <c r="P252" s="34"/>
      <c r="Q252" s="34"/>
      <c r="R252" s="262"/>
      <c r="S252" s="262"/>
    </row>
    <row r="253">
      <c r="A253" s="262"/>
      <c r="B253" s="262"/>
      <c r="C253" s="272" t="s">
        <v>1659</v>
      </c>
      <c r="D253" s="272" t="s">
        <v>46</v>
      </c>
      <c r="E253" s="262"/>
      <c r="F253" s="262"/>
      <c r="G253" s="34"/>
      <c r="H253" s="111" t="s">
        <v>2316</v>
      </c>
      <c r="I253" s="257">
        <v>211.0</v>
      </c>
      <c r="J253" s="265" t="s">
        <v>2317</v>
      </c>
      <c r="K253" s="34"/>
      <c r="L253" s="34"/>
      <c r="M253" s="34"/>
      <c r="N253" s="34"/>
      <c r="O253" s="34"/>
      <c r="P253" s="34"/>
      <c r="Q253" s="34"/>
      <c r="R253" s="262"/>
      <c r="S253" s="262"/>
    </row>
    <row r="254">
      <c r="A254" s="262"/>
      <c r="B254" s="262"/>
      <c r="C254" s="272" t="s">
        <v>1917</v>
      </c>
      <c r="D254" s="272" t="s">
        <v>46</v>
      </c>
      <c r="E254" s="262"/>
      <c r="F254" s="262"/>
      <c r="G254" s="34"/>
      <c r="H254" s="111" t="s">
        <v>2318</v>
      </c>
      <c r="I254" s="257">
        <v>212.0</v>
      </c>
      <c r="J254" s="265" t="s">
        <v>2319</v>
      </c>
      <c r="K254" s="34"/>
      <c r="L254" s="34"/>
      <c r="M254" s="34"/>
      <c r="N254" s="34"/>
      <c r="O254" s="34"/>
      <c r="P254" s="34"/>
      <c r="Q254" s="34"/>
      <c r="R254" s="262"/>
      <c r="S254" s="262"/>
    </row>
    <row r="255">
      <c r="A255" s="262"/>
      <c r="B255" s="262"/>
      <c r="C255" s="272" t="s">
        <v>1929</v>
      </c>
      <c r="D255" s="272" t="s">
        <v>2320</v>
      </c>
      <c r="E255" s="262"/>
      <c r="F255" s="262"/>
      <c r="G255" s="34"/>
      <c r="H255" s="111" t="s">
        <v>2321</v>
      </c>
      <c r="I255" s="257">
        <v>208.0</v>
      </c>
      <c r="J255" s="265" t="s">
        <v>2322</v>
      </c>
      <c r="K255" s="34"/>
      <c r="L255" s="34"/>
      <c r="M255" s="34"/>
      <c r="N255" s="34"/>
      <c r="O255" s="34"/>
      <c r="P255" s="34"/>
      <c r="Q255" s="34"/>
      <c r="R255" s="262"/>
      <c r="S255" s="262"/>
    </row>
    <row r="256">
      <c r="A256" s="262"/>
      <c r="B256" s="262"/>
      <c r="C256" s="272" t="s">
        <v>1974</v>
      </c>
      <c r="D256" s="272" t="s">
        <v>46</v>
      </c>
      <c r="E256" s="262"/>
      <c r="F256" s="262"/>
      <c r="G256" s="34"/>
      <c r="H256" s="111" t="s">
        <v>2323</v>
      </c>
      <c r="I256" s="257">
        <v>417.0</v>
      </c>
      <c r="J256" s="265" t="s">
        <v>2324</v>
      </c>
      <c r="K256" s="34"/>
      <c r="L256" s="34"/>
      <c r="M256" s="34"/>
      <c r="N256" s="34"/>
      <c r="O256" s="34"/>
      <c r="P256" s="34"/>
      <c r="Q256" s="34"/>
      <c r="R256" s="262"/>
      <c r="S256" s="262"/>
    </row>
    <row r="257">
      <c r="A257" s="262"/>
      <c r="B257" s="262"/>
      <c r="C257" s="272" t="s">
        <v>2219</v>
      </c>
      <c r="D257" s="272" t="s">
        <v>46</v>
      </c>
      <c r="E257" s="262"/>
      <c r="F257" s="262"/>
      <c r="G257" s="34"/>
      <c r="H257" s="111" t="s">
        <v>2325</v>
      </c>
      <c r="I257" s="257">
        <v>418.0</v>
      </c>
      <c r="J257" s="265" t="s">
        <v>2326</v>
      </c>
      <c r="K257" s="34"/>
      <c r="L257" s="34"/>
      <c r="M257" s="34"/>
      <c r="N257" s="34"/>
      <c r="O257" s="34"/>
      <c r="P257" s="34"/>
      <c r="Q257" s="34"/>
      <c r="R257" s="262"/>
      <c r="S257" s="262"/>
    </row>
    <row r="258">
      <c r="A258" s="262"/>
      <c r="B258" s="262"/>
      <c r="C258" s="272" t="s">
        <v>2327</v>
      </c>
      <c r="D258" s="272" t="s">
        <v>2328</v>
      </c>
      <c r="E258" s="262"/>
      <c r="F258" s="262"/>
      <c r="G258" s="34"/>
      <c r="H258" s="111" t="s">
        <v>1573</v>
      </c>
      <c r="I258" s="257">
        <v>18.0</v>
      </c>
      <c r="J258" s="265" t="s">
        <v>2329</v>
      </c>
      <c r="K258" s="34"/>
      <c r="L258" s="34"/>
      <c r="M258" s="34"/>
      <c r="N258" s="34"/>
      <c r="O258" s="34"/>
      <c r="P258" s="34"/>
      <c r="Q258" s="34"/>
      <c r="R258" s="262"/>
      <c r="S258" s="262"/>
    </row>
    <row r="259">
      <c r="A259" s="262"/>
      <c r="B259" s="262"/>
      <c r="C259" s="272" t="s">
        <v>2330</v>
      </c>
      <c r="D259" s="272" t="s">
        <v>46</v>
      </c>
      <c r="E259" s="262"/>
      <c r="F259" s="262"/>
      <c r="G259" s="34"/>
      <c r="H259" s="111" t="s">
        <v>1920</v>
      </c>
      <c r="I259" s="257">
        <v>219.0</v>
      </c>
      <c r="J259" s="265" t="s">
        <v>2331</v>
      </c>
      <c r="K259" s="34"/>
      <c r="L259" s="34"/>
      <c r="M259" s="34"/>
      <c r="N259" s="34"/>
      <c r="O259" s="34"/>
      <c r="P259" s="34"/>
      <c r="Q259" s="34"/>
      <c r="R259" s="262"/>
      <c r="S259" s="262"/>
    </row>
    <row r="260">
      <c r="A260" s="262"/>
      <c r="B260" s="262"/>
      <c r="C260" s="272" t="s">
        <v>2332</v>
      </c>
      <c r="D260" s="272" t="s">
        <v>46</v>
      </c>
      <c r="E260" s="262"/>
      <c r="F260" s="262"/>
      <c r="G260" s="34"/>
      <c r="H260" s="111" t="s">
        <v>1920</v>
      </c>
      <c r="I260" s="257">
        <v>538.0</v>
      </c>
      <c r="J260" s="265" t="s">
        <v>2333</v>
      </c>
      <c r="K260" s="34"/>
      <c r="L260" s="34"/>
      <c r="M260" s="34"/>
      <c r="N260" s="34"/>
      <c r="O260" s="34"/>
      <c r="P260" s="34"/>
      <c r="Q260" s="34"/>
      <c r="R260" s="262"/>
      <c r="S260" s="262"/>
    </row>
    <row r="261">
      <c r="A261" s="262"/>
      <c r="B261" s="262"/>
      <c r="C261" s="272" t="s">
        <v>2334</v>
      </c>
      <c r="D261" s="272" t="s">
        <v>46</v>
      </c>
      <c r="E261" s="262"/>
      <c r="F261" s="262"/>
      <c r="G261" s="34"/>
      <c r="H261" s="111" t="s">
        <v>2335</v>
      </c>
      <c r="I261" s="257">
        <v>165.0</v>
      </c>
      <c r="J261" s="265" t="s">
        <v>2336</v>
      </c>
      <c r="K261" s="34"/>
      <c r="L261" s="34"/>
      <c r="M261" s="34"/>
      <c r="N261" s="34"/>
      <c r="O261" s="34"/>
      <c r="P261" s="34"/>
      <c r="Q261" s="34"/>
      <c r="R261" s="262"/>
      <c r="S261" s="262"/>
    </row>
    <row r="262">
      <c r="A262" s="262"/>
      <c r="B262" s="262"/>
      <c r="C262" s="272" t="s">
        <v>2337</v>
      </c>
      <c r="D262" s="272" t="s">
        <v>2338</v>
      </c>
      <c r="E262" s="262"/>
      <c r="F262" s="262"/>
      <c r="G262" s="34"/>
      <c r="H262" s="111" t="s">
        <v>2339</v>
      </c>
      <c r="I262" s="257">
        <v>564.0</v>
      </c>
      <c r="J262" s="265" t="s">
        <v>2340</v>
      </c>
      <c r="K262" s="34"/>
      <c r="L262" s="34"/>
      <c r="M262" s="34"/>
      <c r="N262" s="34"/>
      <c r="O262" s="34"/>
      <c r="P262" s="34"/>
      <c r="Q262" s="34"/>
      <c r="R262" s="262"/>
      <c r="S262" s="262"/>
    </row>
    <row r="263">
      <c r="A263" s="262"/>
      <c r="B263" s="262"/>
      <c r="C263" s="272" t="s">
        <v>1502</v>
      </c>
      <c r="D263" s="272" t="s">
        <v>46</v>
      </c>
      <c r="E263" s="262"/>
      <c r="F263" s="262"/>
      <c r="G263" s="34"/>
      <c r="H263" s="111" t="s">
        <v>2341</v>
      </c>
      <c r="I263" s="257">
        <v>569.0</v>
      </c>
      <c r="J263" s="265" t="s">
        <v>2342</v>
      </c>
      <c r="K263" s="34"/>
      <c r="L263" s="34"/>
      <c r="M263" s="34"/>
      <c r="N263" s="34"/>
      <c r="O263" s="34"/>
      <c r="P263" s="34"/>
      <c r="Q263" s="34"/>
      <c r="R263" s="262"/>
      <c r="S263" s="262"/>
    </row>
    <row r="264">
      <c r="A264" s="262"/>
      <c r="B264" s="262"/>
      <c r="C264" s="272" t="s">
        <v>2007</v>
      </c>
      <c r="D264" s="272" t="s">
        <v>2343</v>
      </c>
      <c r="E264" s="262"/>
      <c r="F264" s="262"/>
      <c r="G264" s="34"/>
      <c r="H264" s="111" t="s">
        <v>2344</v>
      </c>
      <c r="I264" s="257">
        <v>575.0</v>
      </c>
      <c r="J264" s="265" t="s">
        <v>2345</v>
      </c>
      <c r="K264" s="34"/>
      <c r="L264" s="34"/>
      <c r="M264" s="34"/>
      <c r="N264" s="34"/>
      <c r="O264" s="34"/>
      <c r="P264" s="34"/>
      <c r="Q264" s="34"/>
      <c r="R264" s="262"/>
      <c r="S264" s="262"/>
    </row>
    <row r="265">
      <c r="A265" s="262"/>
      <c r="B265" s="262"/>
      <c r="C265" s="272" t="s">
        <v>2035</v>
      </c>
      <c r="D265" s="272" t="s">
        <v>2346</v>
      </c>
      <c r="E265" s="262"/>
      <c r="F265" s="262"/>
      <c r="G265" s="34"/>
      <c r="H265" s="111" t="s">
        <v>2347</v>
      </c>
      <c r="I265" s="257">
        <v>583.0</v>
      </c>
      <c r="J265" s="265" t="s">
        <v>2348</v>
      </c>
      <c r="K265" s="34"/>
      <c r="L265" s="34"/>
      <c r="M265" s="34"/>
      <c r="N265" s="34"/>
      <c r="O265" s="34"/>
      <c r="P265" s="34"/>
      <c r="Q265" s="34"/>
      <c r="R265" s="262"/>
      <c r="S265" s="262"/>
    </row>
    <row r="266">
      <c r="A266" s="262"/>
      <c r="B266" s="262"/>
      <c r="C266" s="272" t="s">
        <v>2135</v>
      </c>
      <c r="D266" s="272" t="s">
        <v>2349</v>
      </c>
      <c r="E266" s="262"/>
      <c r="F266" s="262"/>
      <c r="G266" s="34"/>
      <c r="H266" s="111" t="s">
        <v>2350</v>
      </c>
      <c r="I266" s="257">
        <v>152.0</v>
      </c>
      <c r="J266" s="265" t="s">
        <v>2351</v>
      </c>
      <c r="K266" s="34"/>
      <c r="L266" s="34"/>
      <c r="M266" s="34"/>
      <c r="N266" s="34"/>
      <c r="O266" s="34"/>
      <c r="P266" s="34"/>
      <c r="Q266" s="34"/>
      <c r="R266" s="262"/>
      <c r="S266" s="262"/>
    </row>
    <row r="267">
      <c r="A267" s="262"/>
      <c r="B267" s="262"/>
      <c r="C267" s="272" t="s">
        <v>2199</v>
      </c>
      <c r="D267" s="272" t="s">
        <v>46</v>
      </c>
      <c r="E267" s="262"/>
      <c r="F267" s="262"/>
      <c r="G267" s="34"/>
      <c r="H267" s="111" t="s">
        <v>1683</v>
      </c>
      <c r="I267" s="257">
        <v>543.0</v>
      </c>
      <c r="J267" s="265" t="s">
        <v>2352</v>
      </c>
      <c r="K267" s="34"/>
      <c r="L267" s="34"/>
      <c r="M267" s="34"/>
      <c r="N267" s="34"/>
      <c r="O267" s="34"/>
      <c r="P267" s="34"/>
      <c r="Q267" s="34"/>
      <c r="R267" s="262"/>
      <c r="S267" s="262"/>
    </row>
    <row r="268">
      <c r="A268" s="262"/>
      <c r="B268" s="262"/>
      <c r="C268" s="272" t="s">
        <v>2214</v>
      </c>
      <c r="D268" s="272" t="s">
        <v>2353</v>
      </c>
      <c r="E268" s="262"/>
      <c r="F268" s="262"/>
      <c r="G268" s="34"/>
      <c r="H268" s="111" t="s">
        <v>2071</v>
      </c>
      <c r="I268" s="257">
        <v>87.0</v>
      </c>
      <c r="J268" s="265" t="s">
        <v>2354</v>
      </c>
      <c r="K268" s="34"/>
      <c r="L268" s="34"/>
      <c r="M268" s="34"/>
      <c r="N268" s="34"/>
      <c r="O268" s="34"/>
      <c r="P268" s="34"/>
      <c r="Q268" s="34"/>
      <c r="R268" s="262"/>
      <c r="S268" s="262"/>
    </row>
    <row r="269">
      <c r="A269" s="262"/>
      <c r="B269" s="262"/>
      <c r="C269" s="272" t="s">
        <v>2335</v>
      </c>
      <c r="D269" s="272" t="s">
        <v>2355</v>
      </c>
      <c r="E269" s="262"/>
      <c r="F269" s="262"/>
      <c r="G269" s="34"/>
      <c r="H269" s="111" t="s">
        <v>2176</v>
      </c>
      <c r="I269" s="257">
        <v>83.0</v>
      </c>
      <c r="J269" s="265" t="s">
        <v>2356</v>
      </c>
      <c r="K269" s="34"/>
      <c r="L269" s="34"/>
      <c r="M269" s="34"/>
      <c r="N269" s="34"/>
      <c r="O269" s="34"/>
      <c r="P269" s="34"/>
      <c r="Q269" s="34"/>
      <c r="R269" s="262"/>
      <c r="S269" s="262"/>
    </row>
    <row r="270">
      <c r="A270" s="262"/>
      <c r="B270" s="262"/>
      <c r="C270" s="272" t="s">
        <v>2357</v>
      </c>
      <c r="D270" s="272" t="s">
        <v>2358</v>
      </c>
      <c r="E270" s="262"/>
      <c r="F270" s="262"/>
      <c r="G270" s="34"/>
      <c r="H270" s="111" t="s">
        <v>2359</v>
      </c>
      <c r="I270" s="257">
        <v>567.0</v>
      </c>
      <c r="J270" s="265" t="s">
        <v>2360</v>
      </c>
      <c r="K270" s="34"/>
      <c r="L270" s="34"/>
      <c r="M270" s="34"/>
      <c r="N270" s="34"/>
      <c r="O270" s="34"/>
      <c r="P270" s="34"/>
      <c r="Q270" s="34"/>
      <c r="R270" s="262"/>
      <c r="S270" s="262"/>
    </row>
    <row r="271">
      <c r="A271" s="262"/>
      <c r="B271" s="262"/>
      <c r="C271" s="272" t="s">
        <v>2361</v>
      </c>
      <c r="D271" s="272" t="s">
        <v>2362</v>
      </c>
      <c r="E271" s="262"/>
      <c r="F271" s="262"/>
      <c r="G271" s="34"/>
      <c r="H271" s="111" t="s">
        <v>2363</v>
      </c>
      <c r="I271" s="257">
        <v>570.0</v>
      </c>
      <c r="J271" s="265" t="s">
        <v>2364</v>
      </c>
      <c r="K271" s="34"/>
      <c r="L271" s="34"/>
      <c r="M271" s="34"/>
      <c r="N271" s="34"/>
      <c r="O271" s="34"/>
      <c r="P271" s="34"/>
      <c r="Q271" s="34"/>
      <c r="R271" s="262"/>
      <c r="S271" s="262"/>
    </row>
    <row r="272">
      <c r="A272" s="262"/>
      <c r="B272" s="262"/>
      <c r="C272" s="272" t="s">
        <v>2365</v>
      </c>
      <c r="D272" s="272" t="s">
        <v>46</v>
      </c>
      <c r="E272" s="262"/>
      <c r="F272" s="262"/>
      <c r="G272" s="34"/>
      <c r="H272" s="111" t="s">
        <v>2366</v>
      </c>
      <c r="I272" s="257">
        <v>576.0</v>
      </c>
      <c r="J272" s="265" t="s">
        <v>2367</v>
      </c>
      <c r="K272" s="34"/>
      <c r="L272" s="34"/>
      <c r="M272" s="34"/>
      <c r="N272" s="34"/>
      <c r="O272" s="34"/>
      <c r="P272" s="34"/>
      <c r="Q272" s="34"/>
      <c r="R272" s="262"/>
      <c r="S272" s="262"/>
    </row>
    <row r="273">
      <c r="A273" s="262"/>
      <c r="B273" s="262"/>
      <c r="C273" s="272" t="s">
        <v>2368</v>
      </c>
      <c r="D273" s="272" t="s">
        <v>46</v>
      </c>
      <c r="E273" s="262"/>
      <c r="F273" s="262"/>
      <c r="G273" s="34"/>
      <c r="H273" s="111" t="s">
        <v>2369</v>
      </c>
      <c r="I273" s="257">
        <v>584.0</v>
      </c>
      <c r="J273" s="265" t="s">
        <v>2370</v>
      </c>
      <c r="K273" s="34"/>
      <c r="L273" s="34"/>
      <c r="M273" s="34"/>
      <c r="N273" s="34"/>
      <c r="O273" s="34"/>
      <c r="P273" s="34"/>
      <c r="Q273" s="34"/>
      <c r="R273" s="262"/>
      <c r="S273" s="262"/>
    </row>
    <row r="274">
      <c r="A274" s="262"/>
      <c r="B274" s="262"/>
      <c r="C274" s="272" t="s">
        <v>2371</v>
      </c>
      <c r="D274" s="272" t="s">
        <v>2372</v>
      </c>
      <c r="E274" s="262"/>
      <c r="F274" s="262"/>
      <c r="G274" s="34"/>
      <c r="H274" s="111" t="s">
        <v>2373</v>
      </c>
      <c r="I274" s="257">
        <v>566.0</v>
      </c>
      <c r="J274" s="265" t="s">
        <v>2374</v>
      </c>
      <c r="K274" s="34"/>
      <c r="L274" s="34"/>
      <c r="M274" s="34"/>
      <c r="N274" s="34"/>
      <c r="O274" s="34"/>
      <c r="P274" s="34"/>
      <c r="Q274" s="34"/>
      <c r="R274" s="262"/>
      <c r="S274" s="262"/>
    </row>
    <row r="275">
      <c r="A275" s="262"/>
      <c r="B275" s="262"/>
      <c r="C275" s="272" t="s">
        <v>2375</v>
      </c>
      <c r="D275" s="272" t="s">
        <v>2376</v>
      </c>
      <c r="E275" s="262"/>
      <c r="F275" s="262"/>
      <c r="G275" s="34"/>
      <c r="H275" s="111" t="s">
        <v>2055</v>
      </c>
      <c r="I275" s="257">
        <v>204.0</v>
      </c>
      <c r="J275" s="265" t="s">
        <v>2377</v>
      </c>
      <c r="K275" s="34"/>
      <c r="L275" s="34"/>
      <c r="M275" s="34"/>
      <c r="N275" s="34"/>
      <c r="O275" s="34"/>
      <c r="P275" s="34"/>
      <c r="Q275" s="34"/>
      <c r="R275" s="262"/>
      <c r="S275" s="262"/>
    </row>
    <row r="276">
      <c r="A276" s="262"/>
      <c r="B276" s="262"/>
      <c r="C276" s="272" t="s">
        <v>1676</v>
      </c>
      <c r="D276" s="272" t="s">
        <v>46</v>
      </c>
      <c r="E276" s="262"/>
      <c r="F276" s="262"/>
      <c r="G276" s="34"/>
      <c r="H276" s="111" t="s">
        <v>1919</v>
      </c>
      <c r="I276" s="257">
        <v>343.0</v>
      </c>
      <c r="J276" s="265" t="s">
        <v>2282</v>
      </c>
      <c r="K276" s="34"/>
      <c r="L276" s="34"/>
      <c r="M276" s="34"/>
      <c r="N276" s="34"/>
      <c r="O276" s="34"/>
      <c r="P276" s="34"/>
      <c r="Q276" s="34"/>
      <c r="R276" s="262"/>
      <c r="S276" s="262"/>
    </row>
    <row r="277">
      <c r="A277" s="262"/>
      <c r="B277" s="262"/>
      <c r="C277" s="272" t="s">
        <v>2000</v>
      </c>
      <c r="D277" s="272" t="s">
        <v>2378</v>
      </c>
      <c r="E277" s="262"/>
      <c r="F277" s="262"/>
      <c r="G277" s="34"/>
      <c r="H277" s="111" t="s">
        <v>1455</v>
      </c>
      <c r="I277" s="257">
        <v>233.0</v>
      </c>
      <c r="J277" s="265" t="s">
        <v>2284</v>
      </c>
      <c r="K277" s="34"/>
      <c r="L277" s="34"/>
      <c r="M277" s="34"/>
      <c r="N277" s="34"/>
      <c r="O277" s="34"/>
      <c r="P277" s="34"/>
      <c r="Q277" s="34"/>
      <c r="R277" s="262"/>
      <c r="S277" s="262"/>
    </row>
    <row r="278">
      <c r="A278" s="262"/>
      <c r="B278" s="262"/>
      <c r="C278" s="272" t="s">
        <v>2144</v>
      </c>
      <c r="D278" s="272" t="s">
        <v>2379</v>
      </c>
      <c r="E278" s="262"/>
      <c r="F278" s="262"/>
      <c r="G278" s="34"/>
      <c r="H278" s="111" t="s">
        <v>2380</v>
      </c>
      <c r="I278" s="257">
        <v>530.0</v>
      </c>
      <c r="J278" s="265" t="s">
        <v>2381</v>
      </c>
      <c r="K278" s="34"/>
      <c r="L278" s="34"/>
      <c r="M278" s="34"/>
      <c r="N278" s="34"/>
      <c r="O278" s="34"/>
      <c r="P278" s="34"/>
      <c r="Q278" s="34"/>
      <c r="R278" s="262"/>
      <c r="S278" s="262"/>
    </row>
    <row r="279">
      <c r="A279" s="262"/>
      <c r="B279" s="262"/>
      <c r="C279" s="272" t="s">
        <v>2232</v>
      </c>
      <c r="D279" s="272" t="s">
        <v>46</v>
      </c>
      <c r="E279" s="262"/>
      <c r="F279" s="262"/>
      <c r="G279" s="34"/>
      <c r="H279" s="111" t="s">
        <v>1461</v>
      </c>
      <c r="I279" s="257">
        <v>234.0</v>
      </c>
      <c r="J279" s="265" t="s">
        <v>2382</v>
      </c>
      <c r="K279" s="34"/>
      <c r="L279" s="34"/>
      <c r="M279" s="34"/>
      <c r="N279" s="34"/>
      <c r="O279" s="34"/>
      <c r="P279" s="34"/>
      <c r="Q279" s="34"/>
      <c r="R279" s="262"/>
      <c r="S279" s="262"/>
    </row>
    <row r="280">
      <c r="A280" s="262"/>
      <c r="B280" s="262"/>
      <c r="C280" s="272" t="s">
        <v>2235</v>
      </c>
      <c r="D280" s="272" t="s">
        <v>2383</v>
      </c>
      <c r="E280" s="262"/>
      <c r="F280" s="262"/>
      <c r="G280" s="34"/>
      <c r="H280" s="111" t="s">
        <v>1468</v>
      </c>
      <c r="I280" s="257">
        <v>235.0</v>
      </c>
      <c r="J280" s="265" t="s">
        <v>2384</v>
      </c>
      <c r="K280" s="34"/>
      <c r="L280" s="34"/>
      <c r="M280" s="34"/>
      <c r="N280" s="34"/>
      <c r="O280" s="34"/>
      <c r="P280" s="34"/>
      <c r="Q280" s="34"/>
      <c r="R280" s="262"/>
      <c r="S280" s="262"/>
    </row>
    <row r="281">
      <c r="A281" s="262"/>
      <c r="B281" s="262"/>
      <c r="C281" s="272" t="s">
        <v>2385</v>
      </c>
      <c r="D281" s="272" t="s">
        <v>46</v>
      </c>
      <c r="E281" s="262"/>
      <c r="F281" s="262"/>
      <c r="G281" s="34"/>
      <c r="H281" s="111" t="s">
        <v>1936</v>
      </c>
      <c r="I281" s="257">
        <v>344.0</v>
      </c>
      <c r="J281" s="265" t="s">
        <v>2386</v>
      </c>
      <c r="K281" s="34"/>
      <c r="L281" s="34"/>
      <c r="M281" s="34"/>
      <c r="N281" s="34"/>
      <c r="O281" s="34"/>
      <c r="P281" s="34"/>
      <c r="Q281" s="34"/>
      <c r="R281" s="262"/>
      <c r="S281" s="262"/>
    </row>
    <row r="282">
      <c r="A282" s="262"/>
      <c r="B282" s="262"/>
      <c r="C282" s="272" t="s">
        <v>2114</v>
      </c>
      <c r="D282" s="272" t="s">
        <v>2387</v>
      </c>
      <c r="E282" s="262"/>
      <c r="F282" s="262"/>
      <c r="G282" s="34"/>
      <c r="H282" s="111" t="s">
        <v>1580</v>
      </c>
      <c r="I282" s="257">
        <v>58.0</v>
      </c>
      <c r="J282" s="265" t="s">
        <v>2388</v>
      </c>
      <c r="K282" s="34"/>
      <c r="L282" s="34"/>
      <c r="M282" s="34"/>
      <c r="N282" s="34"/>
      <c r="O282" s="34"/>
      <c r="P282" s="34"/>
      <c r="Q282" s="34"/>
      <c r="R282" s="262"/>
      <c r="S282" s="262"/>
    </row>
    <row r="283">
      <c r="A283" s="262"/>
      <c r="B283" s="262"/>
      <c r="C283" s="272" t="s">
        <v>2121</v>
      </c>
      <c r="D283" s="272" t="s">
        <v>2389</v>
      </c>
      <c r="E283" s="262"/>
      <c r="F283" s="262"/>
      <c r="G283" s="34"/>
      <c r="H283" s="111" t="s">
        <v>2390</v>
      </c>
      <c r="I283" s="257">
        <v>419.0</v>
      </c>
      <c r="J283" s="265" t="s">
        <v>2391</v>
      </c>
      <c r="K283" s="34"/>
      <c r="L283" s="34"/>
      <c r="M283" s="34"/>
      <c r="N283" s="34"/>
      <c r="O283" s="34"/>
      <c r="P283" s="34"/>
      <c r="Q283" s="34"/>
      <c r="R283" s="262"/>
      <c r="S283" s="262"/>
    </row>
    <row r="284">
      <c r="A284" s="262"/>
      <c r="B284" s="262"/>
      <c r="C284" s="272" t="s">
        <v>2275</v>
      </c>
      <c r="D284" s="272" t="s">
        <v>46</v>
      </c>
      <c r="E284" s="262"/>
      <c r="F284" s="262"/>
      <c r="G284" s="34"/>
      <c r="H284" s="111" t="s">
        <v>2392</v>
      </c>
      <c r="I284" s="257">
        <v>420.0</v>
      </c>
      <c r="J284" s="265" t="s">
        <v>2393</v>
      </c>
      <c r="K284" s="34"/>
      <c r="L284" s="34"/>
      <c r="M284" s="34"/>
      <c r="N284" s="34"/>
      <c r="O284" s="34"/>
      <c r="P284" s="34"/>
      <c r="Q284" s="34"/>
      <c r="R284" s="262"/>
      <c r="S284" s="262"/>
    </row>
    <row r="285">
      <c r="A285" s="262"/>
      <c r="B285" s="262"/>
      <c r="C285" s="272" t="s">
        <v>2312</v>
      </c>
      <c r="D285" s="272" t="s">
        <v>2394</v>
      </c>
      <c r="E285" s="262"/>
      <c r="F285" s="262"/>
      <c r="G285" s="34"/>
      <c r="H285" s="111" t="s">
        <v>2268</v>
      </c>
      <c r="I285" s="257">
        <v>123.0</v>
      </c>
      <c r="J285" s="265" t="s">
        <v>2395</v>
      </c>
      <c r="K285" s="34"/>
      <c r="L285" s="34"/>
      <c r="M285" s="34"/>
      <c r="N285" s="34"/>
      <c r="O285" s="34"/>
      <c r="P285" s="34"/>
      <c r="Q285" s="34"/>
      <c r="R285" s="262"/>
      <c r="S285" s="262"/>
    </row>
    <row r="286">
      <c r="A286" s="262"/>
      <c r="B286" s="262"/>
      <c r="C286" s="272" t="s">
        <v>2314</v>
      </c>
      <c r="D286" s="272" t="s">
        <v>46</v>
      </c>
      <c r="E286" s="262"/>
      <c r="F286" s="262"/>
      <c r="G286" s="34"/>
      <c r="H286" s="111" t="s">
        <v>1950</v>
      </c>
      <c r="I286" s="257">
        <v>225.0</v>
      </c>
      <c r="J286" s="265" t="s">
        <v>2396</v>
      </c>
      <c r="K286" s="34"/>
      <c r="L286" s="34"/>
      <c r="M286" s="34"/>
      <c r="N286" s="34"/>
      <c r="O286" s="34"/>
      <c r="P286" s="34"/>
      <c r="Q286" s="34"/>
      <c r="R286" s="262"/>
      <c r="S286" s="262"/>
    </row>
    <row r="287">
      <c r="A287" s="262"/>
      <c r="B287" s="262"/>
      <c r="C287" s="272" t="s">
        <v>2316</v>
      </c>
      <c r="D287" s="272" t="s">
        <v>2397</v>
      </c>
      <c r="E287" s="262"/>
      <c r="F287" s="262"/>
      <c r="G287" s="34"/>
      <c r="H287" s="111" t="s">
        <v>2398</v>
      </c>
      <c r="I287" s="257">
        <v>594.0</v>
      </c>
      <c r="J287" s="265" t="s">
        <v>2399</v>
      </c>
      <c r="K287" s="34"/>
      <c r="L287" s="34"/>
      <c r="M287" s="34"/>
      <c r="N287" s="34"/>
      <c r="O287" s="34"/>
      <c r="P287" s="34"/>
      <c r="Q287" s="34"/>
      <c r="R287" s="262"/>
      <c r="S287" s="262"/>
    </row>
    <row r="288">
      <c r="A288" s="262"/>
      <c r="B288" s="262"/>
      <c r="C288" s="272" t="s">
        <v>2318</v>
      </c>
      <c r="D288" s="272" t="s">
        <v>46</v>
      </c>
      <c r="E288" s="262"/>
      <c r="F288" s="262"/>
      <c r="G288" s="34"/>
      <c r="H288" s="111" t="s">
        <v>2271</v>
      </c>
      <c r="I288" s="257">
        <v>124.0</v>
      </c>
      <c r="J288" s="265" t="s">
        <v>2361</v>
      </c>
      <c r="K288" s="34"/>
      <c r="L288" s="34"/>
      <c r="M288" s="34"/>
      <c r="N288" s="34"/>
      <c r="O288" s="34"/>
      <c r="P288" s="34"/>
      <c r="Q288" s="34"/>
      <c r="R288" s="262"/>
      <c r="S288" s="262"/>
    </row>
    <row r="289">
      <c r="A289" s="262"/>
      <c r="B289" s="262"/>
      <c r="C289" s="272" t="s">
        <v>2321</v>
      </c>
      <c r="D289" s="272" t="s">
        <v>2400</v>
      </c>
      <c r="E289" s="262"/>
      <c r="F289" s="262"/>
      <c r="G289" s="34"/>
      <c r="H289" s="111" t="s">
        <v>2273</v>
      </c>
      <c r="I289" s="257">
        <v>125.0</v>
      </c>
      <c r="J289" s="265" t="s">
        <v>2401</v>
      </c>
      <c r="K289" s="34"/>
      <c r="L289" s="34"/>
      <c r="M289" s="34"/>
      <c r="N289" s="34"/>
      <c r="O289" s="34"/>
      <c r="P289" s="34"/>
      <c r="Q289" s="34"/>
      <c r="R289" s="262"/>
      <c r="S289" s="262"/>
    </row>
    <row r="290">
      <c r="A290" s="262"/>
      <c r="B290" s="262"/>
      <c r="C290" s="272" t="s">
        <v>2091</v>
      </c>
      <c r="D290" s="272" t="s">
        <v>2402</v>
      </c>
      <c r="E290" s="262"/>
      <c r="F290" s="262"/>
      <c r="G290" s="34"/>
      <c r="H290" s="111" t="s">
        <v>2094</v>
      </c>
      <c r="I290" s="257">
        <v>248.0</v>
      </c>
      <c r="J290" s="265" t="s">
        <v>2403</v>
      </c>
      <c r="K290" s="34"/>
      <c r="L290" s="34"/>
      <c r="M290" s="34"/>
      <c r="N290" s="34"/>
      <c r="O290" s="34"/>
      <c r="P290" s="34"/>
      <c r="Q290" s="34"/>
      <c r="R290" s="262"/>
      <c r="S290" s="262"/>
    </row>
    <row r="291">
      <c r="A291" s="262"/>
      <c r="B291" s="262"/>
      <c r="C291" s="272" t="s">
        <v>2107</v>
      </c>
      <c r="D291" s="272" t="s">
        <v>2404</v>
      </c>
      <c r="E291" s="262"/>
      <c r="F291" s="262"/>
      <c r="G291" s="34"/>
      <c r="H291" s="111" t="s">
        <v>2405</v>
      </c>
      <c r="I291" s="257">
        <v>283.0</v>
      </c>
      <c r="J291" s="265" t="s">
        <v>2406</v>
      </c>
      <c r="K291" s="34"/>
      <c r="L291" s="34"/>
      <c r="M291" s="34"/>
      <c r="N291" s="34"/>
      <c r="O291" s="34"/>
      <c r="P291" s="34"/>
      <c r="Q291" s="34"/>
      <c r="R291" s="262"/>
      <c r="S291" s="262"/>
    </row>
    <row r="292">
      <c r="A292" s="262"/>
      <c r="B292" s="262"/>
      <c r="C292" s="272" t="s">
        <v>2405</v>
      </c>
      <c r="D292" s="272" t="s">
        <v>2407</v>
      </c>
      <c r="E292" s="262"/>
      <c r="F292" s="262"/>
      <c r="G292" s="34"/>
      <c r="H292" s="111" t="s">
        <v>1954</v>
      </c>
      <c r="I292" s="257">
        <v>226.0</v>
      </c>
      <c r="J292" s="265" t="s">
        <v>2408</v>
      </c>
      <c r="K292" s="34"/>
      <c r="L292" s="34"/>
      <c r="M292" s="34"/>
      <c r="N292" s="34"/>
      <c r="O292" s="34"/>
      <c r="P292" s="34"/>
      <c r="Q292" s="34"/>
      <c r="R292" s="262"/>
      <c r="S292" s="262"/>
    </row>
    <row r="293">
      <c r="A293" s="262"/>
      <c r="B293" s="262"/>
      <c r="C293" s="272" t="s">
        <v>2409</v>
      </c>
      <c r="D293" s="272" t="s">
        <v>46</v>
      </c>
      <c r="E293" s="262"/>
      <c r="F293" s="262"/>
      <c r="G293" s="34"/>
      <c r="H293" s="111" t="s">
        <v>2410</v>
      </c>
      <c r="I293" s="257">
        <v>421.0</v>
      </c>
      <c r="J293" s="265" t="s">
        <v>2411</v>
      </c>
      <c r="K293" s="34"/>
      <c r="L293" s="34"/>
      <c r="M293" s="34"/>
      <c r="N293" s="34"/>
      <c r="O293" s="34"/>
      <c r="P293" s="34"/>
      <c r="Q293" s="34"/>
      <c r="R293" s="262"/>
      <c r="S293" s="262"/>
    </row>
    <row r="294">
      <c r="A294" s="262"/>
      <c r="B294" s="262"/>
      <c r="C294" s="272" t="s">
        <v>2412</v>
      </c>
      <c r="D294" s="272" t="s">
        <v>46</v>
      </c>
      <c r="E294" s="262"/>
      <c r="F294" s="262"/>
      <c r="G294" s="34"/>
      <c r="H294" s="111" t="s">
        <v>2097</v>
      </c>
      <c r="I294" s="257">
        <v>249.0</v>
      </c>
      <c r="J294" s="265" t="s">
        <v>2413</v>
      </c>
      <c r="K294" s="34"/>
      <c r="L294" s="34"/>
      <c r="M294" s="34"/>
      <c r="N294" s="34"/>
      <c r="O294" s="34"/>
      <c r="P294" s="34"/>
      <c r="Q294" s="34"/>
      <c r="R294" s="262"/>
      <c r="S294" s="262"/>
    </row>
    <row r="295">
      <c r="A295" s="262"/>
      <c r="B295" s="262"/>
      <c r="C295" s="272" t="s">
        <v>2414</v>
      </c>
      <c r="D295" s="272" t="s">
        <v>2415</v>
      </c>
      <c r="E295" s="262"/>
      <c r="F295" s="262"/>
      <c r="G295" s="34"/>
      <c r="H295" s="111" t="s">
        <v>1711</v>
      </c>
      <c r="I295" s="257">
        <v>279.0</v>
      </c>
      <c r="J295" s="265" t="s">
        <v>2416</v>
      </c>
      <c r="K295" s="34"/>
      <c r="L295" s="34"/>
      <c r="M295" s="34"/>
      <c r="N295" s="34"/>
      <c r="O295" s="34"/>
      <c r="P295" s="34"/>
      <c r="Q295" s="34"/>
      <c r="R295" s="262"/>
      <c r="S295" s="262"/>
    </row>
    <row r="296">
      <c r="A296" s="262"/>
      <c r="B296" s="262"/>
      <c r="C296" s="272" t="s">
        <v>2417</v>
      </c>
      <c r="D296" s="272" t="s">
        <v>46</v>
      </c>
      <c r="E296" s="262"/>
      <c r="F296" s="262"/>
      <c r="G296" s="34"/>
      <c r="H296" s="111" t="s">
        <v>1586</v>
      </c>
      <c r="I296" s="257">
        <v>19.0</v>
      </c>
      <c r="J296" s="265" t="s">
        <v>2418</v>
      </c>
      <c r="K296" s="34"/>
      <c r="L296" s="34"/>
      <c r="M296" s="34"/>
      <c r="N296" s="34"/>
      <c r="O296" s="34"/>
      <c r="P296" s="34"/>
      <c r="Q296" s="34"/>
      <c r="R296" s="262"/>
      <c r="S296" s="262"/>
    </row>
    <row r="297">
      <c r="A297" s="262"/>
      <c r="B297" s="262"/>
      <c r="C297" s="272" t="s">
        <v>2419</v>
      </c>
      <c r="D297" s="272" t="s">
        <v>2420</v>
      </c>
      <c r="E297" s="262"/>
      <c r="F297" s="262"/>
      <c r="G297" s="34"/>
      <c r="H297" s="111" t="s">
        <v>2126</v>
      </c>
      <c r="I297" s="257">
        <v>64.0</v>
      </c>
      <c r="J297" s="265" t="s">
        <v>2421</v>
      </c>
      <c r="K297" s="34"/>
      <c r="L297" s="34"/>
      <c r="M297" s="34"/>
      <c r="N297" s="34"/>
      <c r="O297" s="34"/>
      <c r="P297" s="34"/>
      <c r="Q297" s="34"/>
      <c r="R297" s="262"/>
      <c r="S297" s="262"/>
    </row>
    <row r="298">
      <c r="A298" s="262"/>
      <c r="B298" s="262"/>
      <c r="C298" s="272" t="s">
        <v>2422</v>
      </c>
      <c r="D298" s="272" t="s">
        <v>46</v>
      </c>
      <c r="E298" s="262"/>
      <c r="F298" s="262"/>
      <c r="G298" s="34"/>
      <c r="H298" s="111" t="s">
        <v>2019</v>
      </c>
      <c r="I298" s="257">
        <v>69.0</v>
      </c>
      <c r="J298" s="265" t="s">
        <v>2423</v>
      </c>
      <c r="K298" s="34"/>
      <c r="L298" s="34"/>
      <c r="M298" s="34"/>
      <c r="N298" s="34"/>
      <c r="O298" s="34"/>
      <c r="P298" s="34"/>
      <c r="Q298" s="34"/>
      <c r="R298" s="262"/>
      <c r="S298" s="262"/>
    </row>
    <row r="299">
      <c r="A299" s="262"/>
      <c r="B299" s="262"/>
      <c r="C299" s="272" t="s">
        <v>2424</v>
      </c>
      <c r="D299" s="272" t="s">
        <v>46</v>
      </c>
      <c r="E299" s="262"/>
      <c r="F299" s="262"/>
      <c r="G299" s="34"/>
      <c r="H299" s="111" t="s">
        <v>1828</v>
      </c>
      <c r="I299" s="257">
        <v>320.0</v>
      </c>
      <c r="J299" s="265" t="s">
        <v>2425</v>
      </c>
      <c r="K299" s="34"/>
      <c r="L299" s="34"/>
      <c r="M299" s="34"/>
      <c r="N299" s="34"/>
      <c r="O299" s="34"/>
      <c r="P299" s="34"/>
      <c r="Q299" s="34"/>
      <c r="R299" s="262"/>
      <c r="S299" s="262"/>
    </row>
    <row r="300">
      <c r="A300" s="262"/>
      <c r="B300" s="262"/>
      <c r="C300" s="272" t="s">
        <v>2426</v>
      </c>
      <c r="D300" s="272" t="s">
        <v>46</v>
      </c>
      <c r="E300" s="262"/>
      <c r="F300" s="262"/>
      <c r="G300" s="34"/>
      <c r="H300" s="111" t="s">
        <v>2307</v>
      </c>
      <c r="I300" s="257">
        <v>130.0</v>
      </c>
      <c r="J300" s="265" t="s">
        <v>2427</v>
      </c>
      <c r="K300" s="34"/>
      <c r="L300" s="34"/>
      <c r="M300" s="34"/>
      <c r="N300" s="34"/>
      <c r="O300" s="34"/>
      <c r="P300" s="34"/>
      <c r="Q300" s="34"/>
      <c r="R300" s="262"/>
      <c r="S300" s="262"/>
    </row>
    <row r="301">
      <c r="A301" s="262"/>
      <c r="B301" s="262"/>
      <c r="C301" s="272" t="s">
        <v>2428</v>
      </c>
      <c r="D301" s="272" t="s">
        <v>46</v>
      </c>
      <c r="E301" s="262"/>
      <c r="F301" s="262"/>
      <c r="G301" s="34"/>
      <c r="H301" s="111" t="s">
        <v>2429</v>
      </c>
      <c r="I301" s="257">
        <v>345.0</v>
      </c>
      <c r="J301" s="265" t="s">
        <v>2430</v>
      </c>
      <c r="K301" s="34"/>
      <c r="L301" s="34"/>
      <c r="M301" s="34"/>
      <c r="N301" s="34"/>
      <c r="O301" s="34"/>
      <c r="P301" s="34"/>
      <c r="Q301" s="34"/>
      <c r="R301" s="262"/>
      <c r="S301" s="262"/>
    </row>
    <row r="302">
      <c r="A302" s="262"/>
      <c r="B302" s="262"/>
      <c r="C302" s="272" t="s">
        <v>2350</v>
      </c>
      <c r="D302" s="272" t="s">
        <v>46</v>
      </c>
      <c r="E302" s="262"/>
      <c r="F302" s="262"/>
      <c r="G302" s="34"/>
      <c r="H302" s="111" t="s">
        <v>2357</v>
      </c>
      <c r="I302" s="257">
        <v>166.0</v>
      </c>
      <c r="J302" s="265" t="s">
        <v>2431</v>
      </c>
      <c r="K302" s="34"/>
      <c r="L302" s="34"/>
      <c r="M302" s="34"/>
      <c r="N302" s="34"/>
      <c r="O302" s="34"/>
      <c r="P302" s="34"/>
      <c r="Q302" s="34"/>
      <c r="R302" s="262"/>
      <c r="S302" s="262"/>
    </row>
    <row r="303">
      <c r="A303" s="262"/>
      <c r="B303" s="262"/>
      <c r="C303" s="272" t="s">
        <v>2432</v>
      </c>
      <c r="D303" s="272" t="s">
        <v>46</v>
      </c>
      <c r="E303" s="262"/>
      <c r="F303" s="262"/>
      <c r="G303" s="34"/>
      <c r="H303" s="111" t="s">
        <v>1474</v>
      </c>
      <c r="I303" s="257">
        <v>236.0</v>
      </c>
      <c r="J303" s="265" t="s">
        <v>2433</v>
      </c>
      <c r="K303" s="34"/>
      <c r="L303" s="34"/>
      <c r="M303" s="34"/>
      <c r="N303" s="34"/>
      <c r="O303" s="34"/>
      <c r="P303" s="34"/>
      <c r="Q303" s="34"/>
      <c r="R303" s="262"/>
      <c r="S303" s="262"/>
    </row>
    <row r="304">
      <c r="A304" s="262"/>
      <c r="B304" s="262"/>
      <c r="C304" s="272" t="s">
        <v>1731</v>
      </c>
      <c r="D304" s="272" t="s">
        <v>2434</v>
      </c>
      <c r="E304" s="262"/>
      <c r="F304" s="262"/>
      <c r="G304" s="34"/>
      <c r="H304" s="111" t="s">
        <v>1593</v>
      </c>
      <c r="I304" s="257">
        <v>49.0</v>
      </c>
      <c r="J304" s="265" t="s">
        <v>2435</v>
      </c>
      <c r="K304" s="34"/>
      <c r="L304" s="34"/>
      <c r="M304" s="34"/>
      <c r="N304" s="34"/>
      <c r="O304" s="34"/>
      <c r="P304" s="34"/>
      <c r="Q304" s="34"/>
      <c r="R304" s="262"/>
      <c r="S304" s="262"/>
    </row>
    <row r="305">
      <c r="A305" s="262"/>
      <c r="B305" s="262"/>
      <c r="C305" s="272" t="s">
        <v>2211</v>
      </c>
      <c r="D305" s="272" t="s">
        <v>2436</v>
      </c>
      <c r="E305" s="262"/>
      <c r="F305" s="262"/>
      <c r="G305" s="34"/>
      <c r="H305" s="111" t="s">
        <v>2278</v>
      </c>
      <c r="I305" s="257">
        <v>437.0</v>
      </c>
      <c r="J305" s="265" t="s">
        <v>2437</v>
      </c>
      <c r="K305" s="34"/>
      <c r="L305" s="34"/>
      <c r="M305" s="34"/>
      <c r="N305" s="34"/>
      <c r="O305" s="34"/>
      <c r="P305" s="34"/>
      <c r="Q305" s="34"/>
      <c r="R305" s="262"/>
      <c r="S305" s="262"/>
    </row>
    <row r="306">
      <c r="A306" s="262"/>
      <c r="B306" s="262"/>
      <c r="C306" s="272" t="s">
        <v>1445</v>
      </c>
      <c r="D306" s="272" t="s">
        <v>2438</v>
      </c>
      <c r="E306" s="262"/>
      <c r="F306" s="262"/>
      <c r="G306" s="34"/>
      <c r="H306" s="111" t="s">
        <v>1599</v>
      </c>
      <c r="I306" s="257">
        <v>126.0</v>
      </c>
      <c r="J306" s="265" t="s">
        <v>2439</v>
      </c>
      <c r="K306" s="34"/>
      <c r="L306" s="34"/>
      <c r="M306" s="34"/>
      <c r="N306" s="34"/>
      <c r="O306" s="34"/>
      <c r="P306" s="34"/>
      <c r="Q306" s="34"/>
      <c r="R306" s="262"/>
      <c r="S306" s="262"/>
    </row>
    <row r="307">
      <c r="A307" s="262"/>
      <c r="B307" s="262"/>
      <c r="C307" s="272" t="s">
        <v>1499</v>
      </c>
      <c r="D307" s="272" t="s">
        <v>2440</v>
      </c>
      <c r="E307" s="262"/>
      <c r="F307" s="262"/>
      <c r="G307" s="34"/>
      <c r="H307" s="111" t="s">
        <v>1599</v>
      </c>
      <c r="I307" s="257">
        <v>541.0</v>
      </c>
      <c r="J307" s="265" t="s">
        <v>2441</v>
      </c>
      <c r="K307" s="34"/>
      <c r="L307" s="34"/>
      <c r="M307" s="34"/>
      <c r="N307" s="34"/>
      <c r="O307" s="34"/>
      <c r="P307" s="34"/>
      <c r="Q307" s="34"/>
      <c r="R307" s="262"/>
      <c r="S307" s="262"/>
    </row>
    <row r="308">
      <c r="A308" s="262"/>
      <c r="B308" s="262"/>
      <c r="C308" s="272" t="s">
        <v>1503</v>
      </c>
      <c r="D308" s="272" t="s">
        <v>2442</v>
      </c>
      <c r="E308" s="262"/>
      <c r="F308" s="262"/>
      <c r="G308" s="34"/>
      <c r="H308" s="111" t="s">
        <v>1480</v>
      </c>
      <c r="I308" s="257">
        <v>237.0</v>
      </c>
      <c r="J308" s="265" t="s">
        <v>2443</v>
      </c>
      <c r="K308" s="34"/>
      <c r="L308" s="34"/>
      <c r="M308" s="34"/>
      <c r="N308" s="34"/>
      <c r="O308" s="34"/>
      <c r="P308" s="34"/>
      <c r="Q308" s="34"/>
      <c r="R308" s="262"/>
      <c r="S308" s="262"/>
    </row>
    <row r="309">
      <c r="A309" s="262"/>
      <c r="B309" s="262"/>
      <c r="C309" s="272" t="s">
        <v>1726</v>
      </c>
      <c r="D309" s="272" t="s">
        <v>2444</v>
      </c>
      <c r="E309" s="262"/>
      <c r="F309" s="262"/>
      <c r="G309" s="34"/>
      <c r="H309" s="111" t="s">
        <v>2409</v>
      </c>
      <c r="I309" s="257">
        <v>284.0</v>
      </c>
      <c r="J309" s="265" t="s">
        <v>2445</v>
      </c>
      <c r="K309" s="34"/>
      <c r="L309" s="34"/>
      <c r="M309" s="34"/>
      <c r="N309" s="34"/>
      <c r="O309" s="34"/>
      <c r="P309" s="34"/>
      <c r="Q309" s="34"/>
      <c r="R309" s="262"/>
      <c r="S309" s="262"/>
    </row>
    <row r="310">
      <c r="A310" s="262"/>
      <c r="B310" s="262"/>
      <c r="C310" s="272" t="s">
        <v>1733</v>
      </c>
      <c r="D310" s="272" t="s">
        <v>46</v>
      </c>
      <c r="E310" s="262"/>
      <c r="F310" s="262"/>
      <c r="G310" s="34"/>
      <c r="H310" s="111" t="s">
        <v>2327</v>
      </c>
      <c r="I310" s="257">
        <v>139.0</v>
      </c>
      <c r="J310" s="265" t="s">
        <v>2446</v>
      </c>
      <c r="K310" s="34"/>
      <c r="L310" s="34"/>
      <c r="M310" s="34"/>
      <c r="N310" s="34"/>
      <c r="O310" s="34"/>
      <c r="P310" s="34"/>
      <c r="Q310" s="34"/>
      <c r="R310" s="262"/>
      <c r="S310" s="262"/>
    </row>
    <row r="311">
      <c r="A311" s="262"/>
      <c r="B311" s="262"/>
      <c r="C311" s="272" t="s">
        <v>1814</v>
      </c>
      <c r="D311" s="272" t="s">
        <v>2447</v>
      </c>
      <c r="E311" s="262"/>
      <c r="F311" s="262"/>
      <c r="G311" s="34"/>
      <c r="H311" s="111" t="s">
        <v>2180</v>
      </c>
      <c r="I311" s="257">
        <v>84.0</v>
      </c>
      <c r="J311" s="265" t="s">
        <v>2448</v>
      </c>
      <c r="K311" s="34"/>
      <c r="L311" s="34"/>
      <c r="M311" s="34"/>
      <c r="N311" s="34"/>
      <c r="O311" s="34"/>
      <c r="P311" s="34"/>
      <c r="Q311" s="34"/>
      <c r="R311" s="262"/>
      <c r="S311" s="262"/>
    </row>
    <row r="312">
      <c r="A312" s="262"/>
      <c r="B312" s="262"/>
      <c r="C312" s="272" t="s">
        <v>1919</v>
      </c>
      <c r="D312" s="272" t="s">
        <v>2449</v>
      </c>
      <c r="E312" s="262"/>
      <c r="F312" s="262"/>
      <c r="G312" s="34"/>
      <c r="H312" s="111" t="s">
        <v>2282</v>
      </c>
      <c r="I312" s="257">
        <v>438.0</v>
      </c>
      <c r="J312" s="265" t="s">
        <v>2450</v>
      </c>
      <c r="K312" s="34"/>
      <c r="L312" s="34"/>
      <c r="M312" s="34"/>
      <c r="N312" s="34"/>
      <c r="O312" s="34"/>
      <c r="P312" s="34"/>
      <c r="Q312" s="34"/>
      <c r="R312" s="262"/>
      <c r="S312" s="262"/>
    </row>
    <row r="313">
      <c r="A313" s="262"/>
      <c r="B313" s="262"/>
      <c r="C313" s="272" t="s">
        <v>1936</v>
      </c>
      <c r="D313" s="272" t="s">
        <v>2451</v>
      </c>
      <c r="E313" s="262"/>
      <c r="F313" s="262"/>
      <c r="G313" s="34"/>
      <c r="H313" s="111" t="s">
        <v>2284</v>
      </c>
      <c r="I313" s="257">
        <v>439.0</v>
      </c>
      <c r="J313" s="265" t="s">
        <v>2452</v>
      </c>
      <c r="K313" s="34"/>
      <c r="L313" s="34"/>
      <c r="M313" s="34"/>
      <c r="N313" s="34"/>
      <c r="O313" s="34"/>
      <c r="P313" s="34"/>
      <c r="Q313" s="34"/>
      <c r="R313" s="262"/>
      <c r="S313" s="262"/>
    </row>
    <row r="314">
      <c r="A314" s="262"/>
      <c r="B314" s="262"/>
      <c r="C314" s="272" t="s">
        <v>2429</v>
      </c>
      <c r="D314" s="272" t="s">
        <v>46</v>
      </c>
      <c r="E314" s="262"/>
      <c r="F314" s="262"/>
      <c r="G314" s="34"/>
      <c r="H314" s="111" t="s">
        <v>1485</v>
      </c>
      <c r="I314" s="257">
        <v>238.0</v>
      </c>
      <c r="J314" s="265" t="s">
        <v>2453</v>
      </c>
      <c r="K314" s="34"/>
      <c r="L314" s="34"/>
      <c r="M314" s="34"/>
      <c r="N314" s="34"/>
      <c r="O314" s="34"/>
      <c r="P314" s="34"/>
      <c r="Q314" s="34"/>
      <c r="R314" s="262"/>
      <c r="S314" s="262"/>
    </row>
    <row r="315">
      <c r="A315" s="262"/>
      <c r="B315" s="262"/>
      <c r="C315" s="272" t="s">
        <v>2011</v>
      </c>
      <c r="D315" s="272" t="s">
        <v>2454</v>
      </c>
      <c r="E315" s="262"/>
      <c r="F315" s="262"/>
      <c r="G315" s="34"/>
      <c r="H315" s="111" t="s">
        <v>1833</v>
      </c>
      <c r="I315" s="257">
        <v>321.0</v>
      </c>
      <c r="J315" s="265" t="s">
        <v>2455</v>
      </c>
      <c r="K315" s="34"/>
      <c r="L315" s="34"/>
      <c r="M315" s="34"/>
      <c r="N315" s="34"/>
      <c r="O315" s="34"/>
      <c r="P315" s="34"/>
      <c r="Q315" s="34"/>
      <c r="R315" s="262"/>
      <c r="S315" s="262"/>
    </row>
    <row r="316">
      <c r="A316" s="262"/>
      <c r="B316" s="262"/>
      <c r="C316" s="272" t="s">
        <v>2456</v>
      </c>
      <c r="D316" s="272" t="s">
        <v>46</v>
      </c>
      <c r="E316" s="262"/>
      <c r="F316" s="262"/>
      <c r="G316" s="34"/>
      <c r="H316" s="111" t="s">
        <v>1605</v>
      </c>
      <c r="I316" s="257">
        <v>10.0</v>
      </c>
      <c r="J316" s="265" t="s">
        <v>2457</v>
      </c>
      <c r="K316" s="34"/>
      <c r="L316" s="34"/>
      <c r="M316" s="34"/>
      <c r="N316" s="34"/>
      <c r="O316" s="34"/>
      <c r="P316" s="34"/>
      <c r="Q316" s="34"/>
      <c r="R316" s="262"/>
      <c r="S316" s="262"/>
    </row>
    <row r="317">
      <c r="A317" s="262"/>
      <c r="B317" s="262"/>
      <c r="C317" s="272" t="s">
        <v>2458</v>
      </c>
      <c r="D317" s="272" t="s">
        <v>2459</v>
      </c>
      <c r="E317" s="262"/>
      <c r="F317" s="262"/>
      <c r="G317" s="34"/>
      <c r="H317" s="111" t="s">
        <v>2130</v>
      </c>
      <c r="I317" s="257">
        <v>428.0</v>
      </c>
      <c r="J317" s="265" t="s">
        <v>2460</v>
      </c>
      <c r="K317" s="34"/>
      <c r="L317" s="34"/>
      <c r="M317" s="34"/>
      <c r="N317" s="34"/>
      <c r="O317" s="34"/>
      <c r="P317" s="34"/>
      <c r="Q317" s="34"/>
      <c r="R317" s="262"/>
      <c r="S317" s="262"/>
    </row>
    <row r="318">
      <c r="A318" s="262"/>
      <c r="B318" s="262"/>
      <c r="C318" s="272" t="s">
        <v>2018</v>
      </c>
      <c r="D318" s="272" t="s">
        <v>46</v>
      </c>
      <c r="E318" s="262"/>
      <c r="F318" s="262"/>
      <c r="G318" s="34"/>
      <c r="H318" s="111" t="s">
        <v>1924</v>
      </c>
      <c r="I318" s="257">
        <v>221.0</v>
      </c>
      <c r="J318" s="265" t="s">
        <v>2461</v>
      </c>
      <c r="K318" s="34"/>
      <c r="L318" s="34"/>
      <c r="M318" s="34"/>
      <c r="N318" s="34"/>
      <c r="O318" s="34"/>
      <c r="P318" s="34"/>
      <c r="Q318" s="34"/>
      <c r="R318" s="262"/>
      <c r="S318" s="262"/>
    </row>
    <row r="319">
      <c r="A319" s="262"/>
      <c r="B319" s="262"/>
      <c r="C319" s="272" t="s">
        <v>2158</v>
      </c>
      <c r="D319" s="272" t="s">
        <v>46</v>
      </c>
      <c r="E319" s="262"/>
      <c r="F319" s="262"/>
      <c r="G319" s="34"/>
      <c r="H319" s="111" t="s">
        <v>1491</v>
      </c>
      <c r="I319" s="257">
        <v>239.0</v>
      </c>
      <c r="J319" s="265" t="s">
        <v>2462</v>
      </c>
      <c r="K319" s="34"/>
      <c r="L319" s="34"/>
      <c r="M319" s="34"/>
      <c r="N319" s="34"/>
      <c r="O319" s="34"/>
      <c r="P319" s="34"/>
      <c r="Q319" s="34"/>
      <c r="R319" s="262"/>
      <c r="S319" s="262"/>
    </row>
    <row r="320">
      <c r="A320" s="262"/>
      <c r="B320" s="262"/>
      <c r="C320" s="272" t="s">
        <v>1429</v>
      </c>
      <c r="D320" s="272" t="s">
        <v>46</v>
      </c>
      <c r="E320" s="262"/>
      <c r="F320" s="262"/>
      <c r="G320" s="34"/>
      <c r="H320" s="111" t="s">
        <v>2234</v>
      </c>
      <c r="I320" s="257">
        <v>111.0</v>
      </c>
      <c r="J320" s="265" t="s">
        <v>2463</v>
      </c>
      <c r="K320" s="34"/>
      <c r="L320" s="34"/>
      <c r="M320" s="34"/>
      <c r="N320" s="34"/>
      <c r="O320" s="34"/>
      <c r="P320" s="34"/>
      <c r="Q320" s="34"/>
      <c r="R320" s="262"/>
      <c r="S320" s="262"/>
    </row>
    <row r="321">
      <c r="A321" s="262"/>
      <c r="B321" s="262"/>
      <c r="C321" s="272" t="s">
        <v>1436</v>
      </c>
      <c r="D321" s="272" t="s">
        <v>46</v>
      </c>
      <c r="E321" s="262"/>
      <c r="F321" s="262"/>
      <c r="G321" s="34"/>
      <c r="H321" s="111" t="s">
        <v>1588</v>
      </c>
      <c r="I321" s="257">
        <v>266.0</v>
      </c>
      <c r="J321" s="265" t="s">
        <v>2464</v>
      </c>
      <c r="K321" s="34"/>
      <c r="L321" s="34"/>
      <c r="M321" s="34"/>
      <c r="N321" s="34"/>
      <c r="O321" s="34"/>
      <c r="P321" s="34"/>
      <c r="Q321" s="34"/>
      <c r="R321" s="262"/>
      <c r="S321" s="262"/>
    </row>
    <row r="322">
      <c r="A322" s="262"/>
      <c r="B322" s="262"/>
      <c r="C322" s="272" t="s">
        <v>1469</v>
      </c>
      <c r="D322" s="272" t="s">
        <v>46</v>
      </c>
      <c r="E322" s="262"/>
      <c r="F322" s="262"/>
      <c r="G322" s="34"/>
      <c r="H322" s="111" t="s">
        <v>1594</v>
      </c>
      <c r="I322" s="257">
        <v>267.0</v>
      </c>
      <c r="J322" s="265" t="s">
        <v>2465</v>
      </c>
      <c r="K322" s="34"/>
      <c r="L322" s="34"/>
      <c r="M322" s="34"/>
      <c r="N322" s="34"/>
      <c r="O322" s="34"/>
      <c r="P322" s="34"/>
      <c r="Q322" s="34"/>
      <c r="R322" s="262"/>
      <c r="S322" s="262"/>
    </row>
    <row r="323">
      <c r="A323" s="262"/>
      <c r="B323" s="262"/>
      <c r="C323" s="272" t="s">
        <v>1637</v>
      </c>
      <c r="D323" s="272" t="s">
        <v>46</v>
      </c>
      <c r="E323" s="262"/>
      <c r="F323" s="262"/>
      <c r="G323" s="34"/>
      <c r="H323" s="111" t="s">
        <v>2011</v>
      </c>
      <c r="I323" s="257">
        <v>346.0</v>
      </c>
      <c r="J323" s="265" t="s">
        <v>2466</v>
      </c>
      <c r="K323" s="34"/>
      <c r="L323" s="34"/>
      <c r="M323" s="34"/>
      <c r="N323" s="34"/>
      <c r="O323" s="34"/>
      <c r="P323" s="34"/>
      <c r="Q323" s="34"/>
      <c r="R323" s="262"/>
      <c r="S323" s="262"/>
    </row>
    <row r="324">
      <c r="A324" s="262"/>
      <c r="B324" s="262"/>
      <c r="C324" s="272" t="s">
        <v>1680</v>
      </c>
      <c r="D324" s="272" t="s">
        <v>46</v>
      </c>
      <c r="E324" s="262"/>
      <c r="F324" s="262"/>
      <c r="G324" s="34"/>
      <c r="H324" s="111" t="s">
        <v>2456</v>
      </c>
      <c r="I324" s="257">
        <v>347.0</v>
      </c>
      <c r="J324" s="265" t="s">
        <v>2467</v>
      </c>
      <c r="K324" s="34"/>
      <c r="L324" s="34"/>
      <c r="M324" s="34"/>
      <c r="N324" s="34"/>
      <c r="O324" s="34"/>
      <c r="P324" s="34"/>
      <c r="Q324" s="34"/>
      <c r="R324" s="262"/>
      <c r="S324" s="262"/>
    </row>
    <row r="325">
      <c r="A325" s="262"/>
      <c r="B325" s="262"/>
      <c r="C325" s="272" t="s">
        <v>1977</v>
      </c>
      <c r="D325" s="272" t="s">
        <v>46</v>
      </c>
      <c r="E325" s="262"/>
      <c r="F325" s="262"/>
      <c r="G325" s="34"/>
      <c r="H325" s="111" t="s">
        <v>2133</v>
      </c>
      <c r="I325" s="257">
        <v>65.0</v>
      </c>
      <c r="J325" s="265" t="s">
        <v>2468</v>
      </c>
      <c r="K325" s="34"/>
      <c r="L325" s="34"/>
      <c r="M325" s="34"/>
      <c r="N325" s="34"/>
      <c r="O325" s="34"/>
      <c r="P325" s="34"/>
      <c r="Q325" s="34"/>
      <c r="R325" s="262"/>
      <c r="S325" s="262"/>
    </row>
    <row r="326">
      <c r="A326" s="262"/>
      <c r="B326" s="262"/>
      <c r="C326" s="272" t="s">
        <v>2156</v>
      </c>
      <c r="D326" s="272" t="s">
        <v>46</v>
      </c>
      <c r="E326" s="262"/>
      <c r="F326" s="262"/>
      <c r="G326" s="34"/>
      <c r="H326" s="111" t="s">
        <v>1611</v>
      </c>
      <c r="I326" s="257">
        <v>24.0</v>
      </c>
      <c r="J326" s="265" t="s">
        <v>2469</v>
      </c>
      <c r="K326" s="34"/>
      <c r="L326" s="34"/>
      <c r="M326" s="34"/>
      <c r="N326" s="34"/>
      <c r="O326" s="34"/>
      <c r="P326" s="34"/>
      <c r="Q326" s="34"/>
      <c r="R326" s="262"/>
      <c r="S326" s="262"/>
    </row>
    <row r="327">
      <c r="A327" s="262"/>
      <c r="B327" s="262"/>
      <c r="C327" s="272" t="s">
        <v>2208</v>
      </c>
      <c r="D327" s="272" t="s">
        <v>46</v>
      </c>
      <c r="E327" s="262"/>
      <c r="F327" s="262"/>
      <c r="G327" s="34"/>
      <c r="H327" s="111" t="s">
        <v>2458</v>
      </c>
      <c r="I327" s="257">
        <v>338.0</v>
      </c>
      <c r="J327" s="265" t="s">
        <v>2470</v>
      </c>
      <c r="K327" s="34"/>
      <c r="L327" s="34"/>
      <c r="M327" s="34"/>
      <c r="N327" s="34"/>
      <c r="O327" s="34"/>
      <c r="P327" s="34"/>
      <c r="Q327" s="34"/>
      <c r="R327" s="262"/>
      <c r="S327" s="262"/>
    </row>
    <row r="328">
      <c r="A328" s="262"/>
      <c r="B328" s="262"/>
      <c r="C328" s="272" t="s">
        <v>2305</v>
      </c>
      <c r="D328" s="272" t="s">
        <v>46</v>
      </c>
      <c r="E328" s="262"/>
      <c r="F328" s="262"/>
      <c r="G328" s="34"/>
      <c r="H328" s="111" t="s">
        <v>2060</v>
      </c>
      <c r="I328" s="257">
        <v>205.0</v>
      </c>
      <c r="J328" s="265" t="s">
        <v>2471</v>
      </c>
      <c r="K328" s="34"/>
      <c r="L328" s="34"/>
      <c r="M328" s="34"/>
      <c r="N328" s="34"/>
      <c r="O328" s="34"/>
      <c r="P328" s="34"/>
      <c r="Q328" s="34"/>
      <c r="R328" s="262"/>
      <c r="S328" s="262"/>
    </row>
    <row r="329">
      <c r="A329" s="262"/>
      <c r="B329" s="262"/>
      <c r="C329" s="272" t="s">
        <v>2323</v>
      </c>
      <c r="D329" s="272" t="s">
        <v>46</v>
      </c>
      <c r="E329" s="262"/>
      <c r="F329" s="262"/>
      <c r="G329" s="34"/>
      <c r="H329" s="111" t="s">
        <v>1927</v>
      </c>
      <c r="I329" s="257">
        <v>222.0</v>
      </c>
      <c r="J329" s="265" t="s">
        <v>2472</v>
      </c>
      <c r="K329" s="34"/>
      <c r="L329" s="34"/>
      <c r="M329" s="34"/>
      <c r="N329" s="34"/>
      <c r="O329" s="34"/>
      <c r="P329" s="34"/>
      <c r="Q329" s="34"/>
      <c r="R329" s="262"/>
      <c r="S329" s="262"/>
    </row>
    <row r="330">
      <c r="A330" s="262"/>
      <c r="B330" s="262"/>
      <c r="C330" s="272" t="s">
        <v>2325</v>
      </c>
      <c r="D330" s="272" t="s">
        <v>46</v>
      </c>
      <c r="E330" s="262"/>
      <c r="F330" s="262"/>
      <c r="G330" s="34"/>
      <c r="H330" s="111" t="s">
        <v>2018</v>
      </c>
      <c r="I330" s="257">
        <v>348.0</v>
      </c>
      <c r="J330" s="265" t="s">
        <v>2473</v>
      </c>
      <c r="K330" s="34"/>
      <c r="L330" s="34"/>
      <c r="M330" s="34"/>
      <c r="N330" s="34"/>
      <c r="O330" s="34"/>
      <c r="P330" s="34"/>
      <c r="Q330" s="34"/>
      <c r="R330" s="262"/>
      <c r="S330" s="262"/>
    </row>
    <row r="331">
      <c r="A331" s="262"/>
      <c r="B331" s="262"/>
      <c r="C331" s="272" t="s">
        <v>2390</v>
      </c>
      <c r="D331" s="272" t="s">
        <v>46</v>
      </c>
      <c r="E331" s="262"/>
      <c r="F331" s="262"/>
      <c r="G331" s="34"/>
      <c r="H331" s="111" t="s">
        <v>2361</v>
      </c>
      <c r="I331" s="257">
        <v>167.0</v>
      </c>
      <c r="J331" s="265" t="s">
        <v>2474</v>
      </c>
      <c r="K331" s="34"/>
      <c r="L331" s="34"/>
      <c r="M331" s="34"/>
      <c r="N331" s="34"/>
      <c r="O331" s="34"/>
      <c r="P331" s="34"/>
      <c r="Q331" s="34"/>
      <c r="R331" s="262"/>
      <c r="S331" s="262"/>
    </row>
    <row r="332">
      <c r="A332" s="262"/>
      <c r="B332" s="262"/>
      <c r="C332" s="272" t="s">
        <v>2392</v>
      </c>
      <c r="D332" s="272" t="s">
        <v>46</v>
      </c>
      <c r="E332" s="262"/>
      <c r="F332" s="262"/>
      <c r="G332" s="34"/>
      <c r="H332" s="111" t="s">
        <v>1617</v>
      </c>
      <c r="I332" s="257">
        <v>13.0</v>
      </c>
      <c r="J332" s="265" t="s">
        <v>2475</v>
      </c>
      <c r="K332" s="34"/>
      <c r="L332" s="34"/>
      <c r="M332" s="34"/>
      <c r="N332" s="34"/>
      <c r="O332" s="34"/>
      <c r="P332" s="34"/>
      <c r="Q332" s="34"/>
      <c r="R332" s="262"/>
      <c r="S332" s="262"/>
    </row>
    <row r="333">
      <c r="A333" s="262"/>
      <c r="B333" s="262"/>
      <c r="C333" s="272" t="s">
        <v>2410</v>
      </c>
      <c r="D333" s="272" t="s">
        <v>46</v>
      </c>
      <c r="E333" s="262"/>
      <c r="F333" s="262"/>
      <c r="G333" s="34"/>
      <c r="H333" s="111" t="s">
        <v>1932</v>
      </c>
      <c r="I333" s="257">
        <v>220.0</v>
      </c>
      <c r="J333" s="265" t="s">
        <v>2476</v>
      </c>
      <c r="K333" s="34"/>
      <c r="L333" s="34"/>
      <c r="M333" s="34"/>
      <c r="N333" s="34"/>
      <c r="O333" s="34"/>
      <c r="P333" s="34"/>
      <c r="Q333" s="34"/>
      <c r="R333" s="262"/>
      <c r="S333" s="262"/>
    </row>
    <row r="334">
      <c r="A334" s="262"/>
      <c r="B334" s="262"/>
      <c r="C334" s="272" t="s">
        <v>2477</v>
      </c>
      <c r="D334" s="272" t="s">
        <v>46</v>
      </c>
      <c r="E334" s="262"/>
      <c r="F334" s="262"/>
      <c r="G334" s="34"/>
      <c r="H334" s="111" t="s">
        <v>1623</v>
      </c>
      <c r="I334" s="257">
        <v>190.0</v>
      </c>
      <c r="J334" s="265" t="s">
        <v>2478</v>
      </c>
      <c r="K334" s="34"/>
      <c r="L334" s="34"/>
      <c r="M334" s="34"/>
      <c r="N334" s="34"/>
      <c r="O334" s="34"/>
      <c r="P334" s="34"/>
      <c r="Q334" s="34"/>
      <c r="R334" s="262"/>
      <c r="S334" s="262"/>
    </row>
    <row r="335">
      <c r="A335" s="262"/>
      <c r="B335" s="262"/>
      <c r="C335" s="272" t="s">
        <v>2479</v>
      </c>
      <c r="D335" s="272" t="s">
        <v>46</v>
      </c>
      <c r="E335" s="262"/>
      <c r="F335" s="262"/>
      <c r="G335" s="34"/>
      <c r="H335" s="111" t="s">
        <v>1937</v>
      </c>
      <c r="I335" s="257">
        <v>223.0</v>
      </c>
      <c r="J335" s="265" t="s">
        <v>2480</v>
      </c>
      <c r="K335" s="34"/>
      <c r="L335" s="34"/>
      <c r="M335" s="34"/>
      <c r="N335" s="34"/>
      <c r="O335" s="34"/>
      <c r="P335" s="34"/>
      <c r="Q335" s="34"/>
      <c r="R335" s="262"/>
      <c r="S335" s="262"/>
    </row>
    <row r="336">
      <c r="A336" s="262"/>
      <c r="B336" s="262"/>
      <c r="C336" s="272" t="s">
        <v>2481</v>
      </c>
      <c r="D336" s="272" t="s">
        <v>46</v>
      </c>
      <c r="E336" s="262"/>
      <c r="F336" s="262"/>
      <c r="G336" s="34"/>
      <c r="H336" s="111" t="s">
        <v>1959</v>
      </c>
      <c r="I336" s="257">
        <v>227.0</v>
      </c>
      <c r="J336" s="265" t="s">
        <v>2482</v>
      </c>
      <c r="K336" s="34"/>
      <c r="L336" s="34"/>
      <c r="M336" s="34"/>
      <c r="N336" s="34"/>
      <c r="O336" s="34"/>
      <c r="P336" s="34"/>
      <c r="Q336" s="34"/>
      <c r="R336" s="262"/>
      <c r="S336" s="262"/>
    </row>
    <row r="337">
      <c r="A337" s="262"/>
      <c r="B337" s="262"/>
      <c r="C337" s="272" t="s">
        <v>2483</v>
      </c>
      <c r="D337" s="272" t="s">
        <v>46</v>
      </c>
      <c r="E337" s="262"/>
      <c r="F337" s="262"/>
      <c r="G337" s="34"/>
      <c r="H337" s="111" t="s">
        <v>2484</v>
      </c>
      <c r="I337" s="257">
        <v>549.0</v>
      </c>
      <c r="J337" s="265" t="s">
        <v>2485</v>
      </c>
      <c r="K337" s="34"/>
      <c r="L337" s="34"/>
      <c r="M337" s="34"/>
      <c r="N337" s="34"/>
      <c r="O337" s="34"/>
      <c r="P337" s="34"/>
      <c r="Q337" s="34"/>
      <c r="R337" s="262"/>
      <c r="S337" s="262"/>
    </row>
    <row r="338">
      <c r="A338" s="262"/>
      <c r="B338" s="262"/>
      <c r="C338" s="272" t="s">
        <v>2083</v>
      </c>
      <c r="D338" s="272" t="s">
        <v>46</v>
      </c>
      <c r="E338" s="262"/>
      <c r="F338" s="262"/>
      <c r="G338" s="34"/>
      <c r="H338" s="111" t="s">
        <v>2287</v>
      </c>
      <c r="I338" s="257">
        <v>127.0</v>
      </c>
      <c r="J338" s="265" t="s">
        <v>2486</v>
      </c>
      <c r="K338" s="34"/>
      <c r="L338" s="34"/>
      <c r="M338" s="34"/>
      <c r="N338" s="34"/>
      <c r="O338" s="34"/>
      <c r="P338" s="34"/>
      <c r="Q338" s="34"/>
      <c r="R338" s="262"/>
      <c r="S338" s="262"/>
    </row>
    <row r="339">
      <c r="A339" s="262"/>
      <c r="B339" s="262"/>
      <c r="C339" s="272" t="s">
        <v>2484</v>
      </c>
      <c r="D339" s="272" t="s">
        <v>46</v>
      </c>
      <c r="E339" s="262"/>
      <c r="F339" s="262"/>
      <c r="G339" s="34"/>
      <c r="H339" s="111" t="s">
        <v>1629</v>
      </c>
      <c r="I339" s="257">
        <v>11.0</v>
      </c>
      <c r="J339" s="265" t="s">
        <v>2487</v>
      </c>
      <c r="K339" s="34"/>
      <c r="L339" s="34"/>
      <c r="M339" s="34"/>
      <c r="N339" s="34"/>
      <c r="O339" s="34"/>
      <c r="P339" s="34"/>
      <c r="Q339" s="34"/>
      <c r="R339" s="262"/>
      <c r="S339" s="262"/>
    </row>
    <row r="340">
      <c r="A340" s="262"/>
      <c r="B340" s="262"/>
      <c r="C340" s="272" t="s">
        <v>2488</v>
      </c>
      <c r="D340" s="272" t="s">
        <v>46</v>
      </c>
      <c r="E340" s="262"/>
      <c r="F340" s="262"/>
      <c r="G340" s="34"/>
      <c r="H340" s="111" t="s">
        <v>1600</v>
      </c>
      <c r="I340" s="257">
        <v>268.0</v>
      </c>
      <c r="J340" s="265" t="s">
        <v>2489</v>
      </c>
      <c r="K340" s="34"/>
      <c r="L340" s="34"/>
      <c r="M340" s="34"/>
      <c r="N340" s="34"/>
      <c r="O340" s="34"/>
      <c r="P340" s="34"/>
      <c r="Q340" s="34"/>
      <c r="R340" s="262"/>
      <c r="S340" s="262"/>
    </row>
    <row r="341">
      <c r="A341" s="262"/>
      <c r="B341" s="262"/>
      <c r="C341" s="272" t="s">
        <v>2490</v>
      </c>
      <c r="D341" s="272" t="s">
        <v>46</v>
      </c>
      <c r="E341" s="262"/>
      <c r="F341" s="262"/>
      <c r="G341" s="34"/>
      <c r="H341" s="111" t="s">
        <v>1607</v>
      </c>
      <c r="I341" s="257">
        <v>269.0</v>
      </c>
      <c r="J341" s="265" t="s">
        <v>2491</v>
      </c>
      <c r="K341" s="34"/>
      <c r="L341" s="34"/>
      <c r="M341" s="34"/>
      <c r="N341" s="34"/>
      <c r="O341" s="34"/>
      <c r="P341" s="34"/>
      <c r="Q341" s="34"/>
      <c r="R341" s="262"/>
      <c r="S341" s="262"/>
    </row>
    <row r="342">
      <c r="A342" s="262"/>
      <c r="B342" s="262"/>
      <c r="C342" s="272" t="s">
        <v>2492</v>
      </c>
      <c r="D342" s="272" t="s">
        <v>46</v>
      </c>
      <c r="E342" s="262"/>
      <c r="F342" s="262"/>
      <c r="G342" s="34"/>
      <c r="H342" s="111" t="s">
        <v>2291</v>
      </c>
      <c r="I342" s="257">
        <v>128.0</v>
      </c>
      <c r="J342" s="265" t="s">
        <v>2493</v>
      </c>
      <c r="K342" s="34"/>
      <c r="L342" s="34"/>
      <c r="M342" s="34"/>
      <c r="N342" s="34"/>
      <c r="O342" s="34"/>
      <c r="P342" s="34"/>
      <c r="Q342" s="34"/>
      <c r="R342" s="262"/>
      <c r="S342" s="262"/>
    </row>
    <row r="343">
      <c r="A343" s="262"/>
      <c r="B343" s="262"/>
      <c r="C343" s="272" t="s">
        <v>2494</v>
      </c>
      <c r="D343" s="272" t="s">
        <v>46</v>
      </c>
      <c r="E343" s="262"/>
      <c r="F343" s="262"/>
      <c r="G343" s="34"/>
      <c r="H343" s="111" t="s">
        <v>1687</v>
      </c>
      <c r="I343" s="257">
        <v>253.0</v>
      </c>
      <c r="J343" s="265" t="s">
        <v>2495</v>
      </c>
      <c r="K343" s="34"/>
      <c r="L343" s="34"/>
      <c r="M343" s="34"/>
      <c r="N343" s="34"/>
      <c r="O343" s="34"/>
      <c r="P343" s="34"/>
      <c r="Q343" s="34"/>
      <c r="R343" s="262"/>
      <c r="S343" s="262"/>
    </row>
    <row r="344">
      <c r="A344" s="262"/>
      <c r="B344" s="262"/>
      <c r="C344" s="272" t="s">
        <v>1671</v>
      </c>
      <c r="D344" s="272" t="s">
        <v>46</v>
      </c>
      <c r="E344" s="262"/>
      <c r="F344" s="262"/>
      <c r="G344" s="34"/>
      <c r="H344" s="111" t="s">
        <v>1613</v>
      </c>
      <c r="I344" s="257">
        <v>270.0</v>
      </c>
      <c r="J344" s="265" t="s">
        <v>2496</v>
      </c>
      <c r="K344" s="34"/>
      <c r="L344" s="34"/>
      <c r="M344" s="34"/>
      <c r="N344" s="34"/>
      <c r="O344" s="34"/>
      <c r="P344" s="34"/>
      <c r="Q344" s="34"/>
      <c r="R344" s="262"/>
      <c r="S344" s="262"/>
    </row>
    <row r="345">
      <c r="A345" s="262"/>
      <c r="B345" s="262"/>
      <c r="C345" s="272" t="s">
        <v>1744</v>
      </c>
      <c r="D345" s="272" t="s">
        <v>46</v>
      </c>
      <c r="E345" s="262"/>
      <c r="F345" s="262"/>
      <c r="G345" s="34"/>
      <c r="H345" s="111" t="s">
        <v>1837</v>
      </c>
      <c r="I345" s="257">
        <v>322.0</v>
      </c>
      <c r="J345" s="265" t="s">
        <v>2497</v>
      </c>
      <c r="K345" s="34"/>
      <c r="L345" s="34"/>
      <c r="M345" s="34"/>
      <c r="N345" s="34"/>
      <c r="O345" s="34"/>
      <c r="P345" s="34"/>
      <c r="Q345" s="34"/>
      <c r="R345" s="262"/>
      <c r="S345" s="262"/>
    </row>
    <row r="346">
      <c r="A346" s="262"/>
      <c r="B346" s="262"/>
      <c r="C346" s="272" t="s">
        <v>2163</v>
      </c>
      <c r="D346" s="272" t="s">
        <v>46</v>
      </c>
      <c r="E346" s="262"/>
      <c r="F346" s="262"/>
      <c r="G346" s="34"/>
      <c r="H346" s="111" t="s">
        <v>2498</v>
      </c>
      <c r="I346" s="257">
        <v>587.0</v>
      </c>
      <c r="J346" s="265" t="s">
        <v>2499</v>
      </c>
      <c r="K346" s="34"/>
      <c r="L346" s="34"/>
      <c r="M346" s="34"/>
      <c r="N346" s="34"/>
      <c r="O346" s="34"/>
      <c r="P346" s="34"/>
      <c r="Q346" s="34"/>
      <c r="R346" s="262"/>
      <c r="S346" s="262"/>
    </row>
    <row r="347">
      <c r="A347" s="262"/>
      <c r="B347" s="262"/>
      <c r="C347" s="272" t="s">
        <v>2167</v>
      </c>
      <c r="D347" s="272" t="s">
        <v>46</v>
      </c>
      <c r="E347" s="262"/>
      <c r="F347" s="262"/>
      <c r="G347" s="34"/>
      <c r="H347" s="111" t="s">
        <v>1842</v>
      </c>
      <c r="I347" s="257">
        <v>323.0</v>
      </c>
      <c r="J347" s="265" t="s">
        <v>2500</v>
      </c>
      <c r="K347" s="34"/>
      <c r="L347" s="34"/>
      <c r="M347" s="34"/>
      <c r="N347" s="34"/>
      <c r="O347" s="34"/>
      <c r="P347" s="34"/>
      <c r="Q347" s="34"/>
      <c r="R347" s="262"/>
      <c r="S347" s="262"/>
    </row>
    <row r="348">
      <c r="A348" s="262"/>
      <c r="B348" s="262"/>
      <c r="C348" s="272" t="s">
        <v>2380</v>
      </c>
      <c r="D348" s="272" t="s">
        <v>46</v>
      </c>
      <c r="E348" s="262"/>
      <c r="F348" s="262"/>
      <c r="G348" s="34"/>
      <c r="H348" s="111" t="s">
        <v>2501</v>
      </c>
      <c r="I348" s="257">
        <v>577.0</v>
      </c>
      <c r="J348" s="265" t="s">
        <v>2502</v>
      </c>
      <c r="K348" s="34"/>
      <c r="L348" s="34"/>
      <c r="M348" s="34"/>
      <c r="N348" s="34"/>
      <c r="O348" s="34"/>
      <c r="P348" s="34"/>
      <c r="Q348" s="34"/>
      <c r="R348" s="262"/>
      <c r="S348" s="262"/>
    </row>
    <row r="349">
      <c r="A349" s="262"/>
      <c r="B349" s="262"/>
      <c r="C349" s="272" t="s">
        <v>2503</v>
      </c>
      <c r="D349" s="272" t="s">
        <v>46</v>
      </c>
      <c r="E349" s="262"/>
      <c r="F349" s="262"/>
      <c r="G349" s="34"/>
      <c r="H349" s="111" t="s">
        <v>2504</v>
      </c>
      <c r="I349" s="257">
        <v>585.0</v>
      </c>
      <c r="J349" s="265" t="s">
        <v>2505</v>
      </c>
      <c r="K349" s="34"/>
      <c r="L349" s="34"/>
      <c r="M349" s="34"/>
      <c r="N349" s="34"/>
      <c r="O349" s="34"/>
      <c r="P349" s="34"/>
      <c r="Q349" s="34"/>
      <c r="R349" s="262"/>
      <c r="S349" s="262"/>
    </row>
    <row r="350">
      <c r="A350" s="262"/>
      <c r="B350" s="262"/>
      <c r="C350" s="272" t="s">
        <v>2506</v>
      </c>
      <c r="D350" s="272" t="s">
        <v>46</v>
      </c>
      <c r="E350" s="262"/>
      <c r="F350" s="262"/>
      <c r="G350" s="34"/>
      <c r="H350" s="111" t="s">
        <v>2507</v>
      </c>
      <c r="I350" s="257">
        <v>586.0</v>
      </c>
      <c r="J350" s="265" t="s">
        <v>2508</v>
      </c>
      <c r="K350" s="34"/>
      <c r="L350" s="34"/>
      <c r="M350" s="34"/>
      <c r="N350" s="34"/>
      <c r="O350" s="34"/>
      <c r="P350" s="34"/>
      <c r="Q350" s="34"/>
      <c r="R350" s="262"/>
      <c r="S350" s="262"/>
    </row>
    <row r="351">
      <c r="A351" s="262"/>
      <c r="B351" s="262"/>
      <c r="C351" s="262"/>
      <c r="D351" s="262"/>
      <c r="E351" s="262"/>
      <c r="F351" s="262"/>
      <c r="G351" s="34"/>
      <c r="H351" s="111" t="s">
        <v>2509</v>
      </c>
      <c r="I351" s="257">
        <v>588.0</v>
      </c>
      <c r="J351" s="265" t="s">
        <v>2510</v>
      </c>
      <c r="K351" s="34"/>
      <c r="L351" s="34"/>
      <c r="M351" s="34"/>
      <c r="N351" s="34"/>
      <c r="O351" s="34"/>
      <c r="P351" s="34"/>
      <c r="Q351" s="34"/>
      <c r="R351" s="262"/>
      <c r="S351" s="262"/>
    </row>
    <row r="352">
      <c r="A352" s="262"/>
      <c r="B352" s="262"/>
      <c r="C352" s="262"/>
      <c r="D352" s="262"/>
      <c r="E352" s="262"/>
      <c r="F352" s="262"/>
      <c r="G352" s="34"/>
      <c r="H352" s="111" t="s">
        <v>2295</v>
      </c>
      <c r="I352" s="257">
        <v>440.0</v>
      </c>
      <c r="J352" s="265" t="s">
        <v>2511</v>
      </c>
      <c r="K352" s="34"/>
      <c r="L352" s="34"/>
      <c r="M352" s="34"/>
      <c r="N352" s="34"/>
      <c r="O352" s="34"/>
      <c r="P352" s="34"/>
      <c r="Q352" s="34"/>
      <c r="R352" s="262"/>
      <c r="S352" s="262"/>
    </row>
    <row r="353">
      <c r="A353" s="262"/>
      <c r="B353" s="262"/>
      <c r="C353" s="262"/>
      <c r="D353" s="262"/>
      <c r="E353" s="262"/>
      <c r="F353" s="262"/>
      <c r="G353" s="34"/>
      <c r="H353" s="111" t="s">
        <v>1941</v>
      </c>
      <c r="I353" s="257">
        <v>17.0</v>
      </c>
      <c r="J353" s="265" t="s">
        <v>2512</v>
      </c>
      <c r="K353" s="34"/>
      <c r="L353" s="34"/>
      <c r="M353" s="34"/>
      <c r="N353" s="34"/>
      <c r="O353" s="34"/>
      <c r="P353" s="34"/>
      <c r="Q353" s="34"/>
      <c r="R353" s="262"/>
      <c r="S353" s="262"/>
    </row>
    <row r="354">
      <c r="A354" s="262"/>
      <c r="B354" s="262"/>
      <c r="C354" s="262"/>
      <c r="D354" s="262"/>
      <c r="E354" s="262"/>
      <c r="F354" s="262"/>
      <c r="G354" s="34"/>
      <c r="H354" s="111" t="s">
        <v>2183</v>
      </c>
      <c r="I354" s="257">
        <v>85.0</v>
      </c>
      <c r="J354" s="265" t="s">
        <v>2513</v>
      </c>
      <c r="K354" s="34"/>
      <c r="L354" s="34"/>
      <c r="M354" s="34"/>
      <c r="N354" s="34"/>
      <c r="O354" s="34"/>
      <c r="P354" s="34"/>
      <c r="Q354" s="34"/>
      <c r="R354" s="262"/>
      <c r="S354" s="262"/>
    </row>
    <row r="355">
      <c r="A355" s="262"/>
      <c r="B355" s="262"/>
      <c r="C355" s="262"/>
      <c r="D355" s="262"/>
      <c r="E355" s="262"/>
      <c r="F355" s="262"/>
      <c r="G355" s="34"/>
      <c r="H355" s="111" t="s">
        <v>1847</v>
      </c>
      <c r="I355" s="257">
        <v>324.0</v>
      </c>
      <c r="J355" s="265" t="s">
        <v>2514</v>
      </c>
      <c r="K355" s="34"/>
      <c r="L355" s="34"/>
      <c r="M355" s="34"/>
      <c r="N355" s="34"/>
      <c r="O355" s="34"/>
      <c r="P355" s="34"/>
      <c r="Q355" s="34"/>
      <c r="R355" s="262"/>
      <c r="S355" s="262"/>
    </row>
    <row r="356">
      <c r="A356" s="262"/>
      <c r="B356" s="262"/>
      <c r="C356" s="262"/>
      <c r="D356" s="262"/>
      <c r="E356" s="262"/>
      <c r="F356" s="262"/>
      <c r="G356" s="34"/>
      <c r="H356" s="111" t="s">
        <v>2187</v>
      </c>
      <c r="I356" s="257">
        <v>86.0</v>
      </c>
      <c r="J356" s="265" t="s">
        <v>2515</v>
      </c>
      <c r="K356" s="34"/>
      <c r="L356" s="34"/>
      <c r="M356" s="34"/>
      <c r="N356" s="34"/>
      <c r="O356" s="34"/>
      <c r="P356" s="34"/>
      <c r="Q356" s="34"/>
      <c r="R356" s="262"/>
      <c r="S356" s="262"/>
    </row>
    <row r="357">
      <c r="A357" s="262"/>
      <c r="B357" s="262"/>
      <c r="C357" s="262"/>
      <c r="D357" s="262"/>
      <c r="E357" s="262"/>
      <c r="F357" s="262"/>
      <c r="G357" s="34"/>
      <c r="H357" s="111" t="s">
        <v>2477</v>
      </c>
      <c r="I357" s="257">
        <v>422.0</v>
      </c>
      <c r="J357" s="265" t="s">
        <v>2516</v>
      </c>
      <c r="K357" s="34"/>
      <c r="L357" s="34"/>
      <c r="M357" s="34"/>
      <c r="N357" s="34"/>
      <c r="O357" s="34"/>
      <c r="P357" s="34"/>
      <c r="Q357" s="34"/>
      <c r="R357" s="262"/>
      <c r="S357" s="262"/>
    </row>
    <row r="358">
      <c r="A358" s="262"/>
      <c r="B358" s="262"/>
      <c r="C358" s="262"/>
      <c r="D358" s="262"/>
      <c r="E358" s="262"/>
      <c r="F358" s="262"/>
      <c r="G358" s="34"/>
      <c r="H358" s="111" t="s">
        <v>1496</v>
      </c>
      <c r="I358" s="257">
        <v>542.0</v>
      </c>
      <c r="J358" s="265" t="s">
        <v>2517</v>
      </c>
      <c r="K358" s="34"/>
      <c r="L358" s="34"/>
      <c r="M358" s="34"/>
      <c r="N358" s="34"/>
      <c r="O358" s="34"/>
      <c r="P358" s="34"/>
      <c r="Q358" s="34"/>
      <c r="R358" s="262"/>
      <c r="S358" s="262"/>
    </row>
    <row r="359">
      <c r="A359" s="262"/>
      <c r="B359" s="262"/>
      <c r="C359" s="262"/>
      <c r="D359" s="262"/>
      <c r="E359" s="262"/>
      <c r="F359" s="262"/>
      <c r="G359" s="34"/>
      <c r="H359" s="111" t="s">
        <v>2073</v>
      </c>
      <c r="I359" s="257">
        <v>88.0</v>
      </c>
      <c r="J359" s="265" t="s">
        <v>2518</v>
      </c>
      <c r="K359" s="34"/>
      <c r="L359" s="34"/>
      <c r="M359" s="34"/>
      <c r="N359" s="34"/>
      <c r="O359" s="34"/>
      <c r="P359" s="34"/>
      <c r="Q359" s="34"/>
      <c r="R359" s="262"/>
      <c r="S359" s="262"/>
    </row>
    <row r="360">
      <c r="A360" s="262"/>
      <c r="B360" s="262"/>
      <c r="C360" s="262"/>
      <c r="D360" s="262"/>
      <c r="E360" s="262"/>
      <c r="F360" s="262"/>
      <c r="G360" s="34"/>
      <c r="H360" s="111" t="s">
        <v>1619</v>
      </c>
      <c r="I360" s="257">
        <v>14.0</v>
      </c>
      <c r="J360" s="265" t="s">
        <v>2519</v>
      </c>
      <c r="K360" s="34"/>
      <c r="L360" s="34"/>
      <c r="M360" s="34"/>
      <c r="N360" s="34"/>
      <c r="O360" s="34"/>
      <c r="P360" s="34"/>
      <c r="Q360" s="34"/>
      <c r="R360" s="262"/>
      <c r="S360" s="262"/>
    </row>
    <row r="361">
      <c r="A361" s="262"/>
      <c r="B361" s="262"/>
      <c r="C361" s="262"/>
      <c r="D361" s="262"/>
      <c r="E361" s="262"/>
      <c r="F361" s="262"/>
      <c r="G361" s="34"/>
      <c r="H361" s="111" t="s">
        <v>1619</v>
      </c>
      <c r="I361" s="257">
        <v>271.0</v>
      </c>
      <c r="J361" s="265" t="s">
        <v>2520</v>
      </c>
      <c r="K361" s="34"/>
      <c r="L361" s="34"/>
      <c r="M361" s="34"/>
      <c r="N361" s="34"/>
      <c r="O361" s="34"/>
      <c r="P361" s="34"/>
      <c r="Q361" s="34"/>
      <c r="R361" s="262"/>
      <c r="S361" s="262"/>
    </row>
    <row r="362">
      <c r="A362" s="262"/>
      <c r="B362" s="262"/>
      <c r="C362" s="262"/>
      <c r="D362" s="262"/>
      <c r="E362" s="262"/>
      <c r="F362" s="262"/>
      <c r="G362" s="34"/>
      <c r="H362" s="111" t="s">
        <v>1691</v>
      </c>
      <c r="I362" s="257">
        <v>254.0</v>
      </c>
      <c r="J362" s="265" t="s">
        <v>2521</v>
      </c>
      <c r="K362" s="34"/>
      <c r="L362" s="34"/>
      <c r="M362" s="34"/>
      <c r="N362" s="34"/>
      <c r="O362" s="34"/>
      <c r="P362" s="34"/>
      <c r="Q362" s="34"/>
      <c r="R362" s="262"/>
      <c r="S362" s="262"/>
    </row>
    <row r="363">
      <c r="A363" s="262"/>
      <c r="B363" s="262"/>
      <c r="C363" s="262"/>
      <c r="D363" s="262"/>
      <c r="E363" s="262"/>
      <c r="F363" s="262"/>
      <c r="G363" s="34"/>
      <c r="H363" s="111" t="s">
        <v>2064</v>
      </c>
      <c r="I363" s="257">
        <v>206.0</v>
      </c>
      <c r="J363" s="265" t="s">
        <v>2522</v>
      </c>
      <c r="K363" s="34"/>
      <c r="L363" s="34"/>
      <c r="M363" s="34"/>
      <c r="N363" s="34"/>
      <c r="O363" s="34"/>
      <c r="P363" s="34"/>
      <c r="Q363" s="34"/>
      <c r="R363" s="262"/>
      <c r="S363" s="262"/>
    </row>
    <row r="364">
      <c r="A364" s="262"/>
      <c r="B364" s="262"/>
      <c r="C364" s="262"/>
      <c r="D364" s="262"/>
      <c r="E364" s="262"/>
      <c r="F364" s="262"/>
      <c r="G364" s="34"/>
      <c r="H364" s="111" t="s">
        <v>1851</v>
      </c>
      <c r="I364" s="257">
        <v>325.0</v>
      </c>
      <c r="J364" s="265" t="s">
        <v>2523</v>
      </c>
      <c r="K364" s="34"/>
      <c r="L364" s="34"/>
      <c r="M364" s="34"/>
      <c r="N364" s="34"/>
      <c r="O364" s="34"/>
      <c r="P364" s="34"/>
      <c r="Q364" s="34"/>
      <c r="R364" s="262"/>
      <c r="S364" s="262"/>
    </row>
    <row r="365">
      <c r="A365" s="262"/>
      <c r="B365" s="262"/>
      <c r="C365" s="262"/>
      <c r="D365" s="262"/>
      <c r="E365" s="262"/>
      <c r="F365" s="262"/>
      <c r="G365" s="34"/>
      <c r="H365" s="111" t="s">
        <v>1501</v>
      </c>
      <c r="I365" s="257">
        <v>240.0</v>
      </c>
      <c r="J365" s="265" t="s">
        <v>2524</v>
      </c>
      <c r="K365" s="34"/>
      <c r="L365" s="34"/>
      <c r="M365" s="34"/>
      <c r="N365" s="34"/>
      <c r="O365" s="34"/>
      <c r="P365" s="34"/>
      <c r="Q365" s="34"/>
      <c r="R365" s="262"/>
      <c r="S365" s="262"/>
    </row>
    <row r="366">
      <c r="A366" s="262"/>
      <c r="B366" s="262"/>
      <c r="C366" s="262"/>
      <c r="D366" s="262"/>
      <c r="E366" s="262"/>
      <c r="F366" s="262"/>
      <c r="G366" s="34"/>
      <c r="H366" s="111" t="s">
        <v>2298</v>
      </c>
      <c r="I366" s="257">
        <v>441.0</v>
      </c>
      <c r="J366" s="265" t="s">
        <v>2525</v>
      </c>
      <c r="K366" s="34"/>
      <c r="L366" s="34"/>
      <c r="M366" s="34"/>
      <c r="N366" s="34"/>
      <c r="O366" s="34"/>
      <c r="P366" s="34"/>
      <c r="Q366" s="34"/>
      <c r="R366" s="262"/>
      <c r="S366" s="262"/>
    </row>
    <row r="367">
      <c r="A367" s="262"/>
      <c r="B367" s="262"/>
      <c r="C367" s="262"/>
      <c r="D367" s="262"/>
      <c r="E367" s="262"/>
      <c r="F367" s="262"/>
      <c r="G367" s="34"/>
      <c r="H367" s="111" t="s">
        <v>2503</v>
      </c>
      <c r="I367" s="257">
        <v>531.0</v>
      </c>
      <c r="J367" s="265" t="s">
        <v>2526</v>
      </c>
      <c r="K367" s="34"/>
      <c r="L367" s="34"/>
      <c r="M367" s="34"/>
      <c r="N367" s="34"/>
      <c r="O367" s="34"/>
      <c r="P367" s="34"/>
      <c r="Q367" s="34"/>
      <c r="R367" s="262"/>
      <c r="S367" s="262"/>
    </row>
    <row r="368">
      <c r="A368" s="262"/>
      <c r="B368" s="262"/>
      <c r="C368" s="262"/>
      <c r="D368" s="262"/>
      <c r="E368" s="262"/>
      <c r="F368" s="262"/>
      <c r="G368" s="34"/>
      <c r="H368" s="111" t="s">
        <v>2479</v>
      </c>
      <c r="I368" s="257">
        <v>423.0</v>
      </c>
      <c r="J368" s="265" t="s">
        <v>2527</v>
      </c>
      <c r="K368" s="34"/>
      <c r="L368" s="34"/>
      <c r="M368" s="34"/>
      <c r="N368" s="34"/>
      <c r="O368" s="34"/>
      <c r="P368" s="34"/>
      <c r="Q368" s="34"/>
      <c r="R368" s="262"/>
      <c r="S368" s="262"/>
    </row>
    <row r="369">
      <c r="A369" s="262"/>
      <c r="B369" s="262"/>
      <c r="C369" s="262"/>
      <c r="D369" s="262"/>
      <c r="E369" s="262"/>
      <c r="F369" s="262"/>
      <c r="G369" s="34"/>
      <c r="H369" s="111" t="s">
        <v>2101</v>
      </c>
      <c r="I369" s="257">
        <v>250.0</v>
      </c>
      <c r="J369" s="265" t="s">
        <v>2528</v>
      </c>
      <c r="K369" s="34"/>
      <c r="L369" s="34"/>
      <c r="M369" s="34"/>
      <c r="N369" s="34"/>
      <c r="O369" s="34"/>
      <c r="P369" s="34"/>
      <c r="Q369" s="34"/>
      <c r="R369" s="262"/>
      <c r="S369" s="262"/>
    </row>
    <row r="370">
      <c r="A370" s="262"/>
      <c r="B370" s="262"/>
      <c r="C370" s="262"/>
      <c r="D370" s="262"/>
      <c r="E370" s="262"/>
      <c r="F370" s="262"/>
      <c r="G370" s="34"/>
      <c r="H370" s="111" t="s">
        <v>2412</v>
      </c>
      <c r="I370" s="257">
        <v>285.0</v>
      </c>
      <c r="J370" s="265" t="s">
        <v>2529</v>
      </c>
      <c r="K370" s="34"/>
      <c r="L370" s="34"/>
      <c r="M370" s="34"/>
      <c r="N370" s="34"/>
      <c r="O370" s="34"/>
      <c r="P370" s="34"/>
      <c r="Q370" s="34"/>
      <c r="R370" s="262"/>
      <c r="S370" s="262"/>
    </row>
    <row r="371">
      <c r="A371" s="262"/>
      <c r="B371" s="262"/>
      <c r="C371" s="262"/>
      <c r="D371" s="262"/>
      <c r="E371" s="262"/>
      <c r="F371" s="262"/>
      <c r="G371" s="34"/>
      <c r="H371" s="111" t="s">
        <v>1640</v>
      </c>
      <c r="I371" s="257">
        <v>52.0</v>
      </c>
      <c r="J371" s="265" t="s">
        <v>2530</v>
      </c>
      <c r="K371" s="34"/>
      <c r="L371" s="34"/>
      <c r="M371" s="34"/>
      <c r="N371" s="34"/>
      <c r="O371" s="34"/>
      <c r="P371" s="34"/>
      <c r="Q371" s="34"/>
      <c r="R371" s="262"/>
      <c r="S371" s="262"/>
    </row>
    <row r="372">
      <c r="A372" s="262"/>
      <c r="B372" s="262"/>
      <c r="C372" s="262"/>
      <c r="D372" s="262"/>
      <c r="E372" s="262"/>
      <c r="F372" s="262"/>
      <c r="G372" s="34"/>
      <c r="H372" s="111" t="s">
        <v>1855</v>
      </c>
      <c r="I372" s="257">
        <v>326.0</v>
      </c>
      <c r="J372" s="265" t="s">
        <v>2531</v>
      </c>
      <c r="K372" s="34"/>
      <c r="L372" s="34"/>
      <c r="M372" s="34"/>
      <c r="N372" s="34"/>
      <c r="O372" s="34"/>
      <c r="P372" s="34"/>
      <c r="Q372" s="34"/>
      <c r="R372" s="262"/>
      <c r="S372" s="262"/>
    </row>
    <row r="373">
      <c r="A373" s="262"/>
      <c r="B373" s="262"/>
      <c r="C373" s="262"/>
      <c r="D373" s="262"/>
      <c r="E373" s="262"/>
      <c r="F373" s="262"/>
      <c r="G373" s="34"/>
      <c r="H373" s="111" t="s">
        <v>1858</v>
      </c>
      <c r="I373" s="257">
        <v>327.0</v>
      </c>
      <c r="J373" s="265" t="s">
        <v>2532</v>
      </c>
      <c r="K373" s="34"/>
      <c r="L373" s="34"/>
      <c r="M373" s="34"/>
      <c r="N373" s="34"/>
      <c r="O373" s="34"/>
      <c r="P373" s="34"/>
      <c r="Q373" s="34"/>
      <c r="R373" s="262"/>
      <c r="S373" s="262"/>
    </row>
    <row r="374">
      <c r="A374" s="262"/>
      <c r="B374" s="262"/>
      <c r="C374" s="262"/>
      <c r="D374" s="262"/>
      <c r="E374" s="262"/>
      <c r="F374" s="262"/>
      <c r="G374" s="34"/>
      <c r="H374" s="111" t="s">
        <v>2237</v>
      </c>
      <c r="I374" s="257">
        <v>112.0</v>
      </c>
      <c r="J374" s="265" t="s">
        <v>2533</v>
      </c>
      <c r="K374" s="34"/>
      <c r="L374" s="34"/>
      <c r="M374" s="34"/>
      <c r="N374" s="34"/>
      <c r="O374" s="34"/>
      <c r="P374" s="34"/>
      <c r="Q374" s="34"/>
      <c r="R374" s="262"/>
      <c r="S374" s="262"/>
    </row>
    <row r="375">
      <c r="A375" s="262"/>
      <c r="B375" s="262"/>
      <c r="C375" s="262"/>
      <c r="D375" s="262"/>
      <c r="E375" s="262"/>
      <c r="F375" s="262"/>
      <c r="G375" s="34"/>
      <c r="H375" s="111" t="s">
        <v>1625</v>
      </c>
      <c r="I375" s="257">
        <v>272.0</v>
      </c>
      <c r="J375" s="265" t="s">
        <v>2534</v>
      </c>
      <c r="K375" s="34"/>
      <c r="L375" s="34"/>
      <c r="M375" s="34"/>
      <c r="N375" s="34"/>
      <c r="O375" s="34"/>
      <c r="P375" s="34"/>
      <c r="Q375" s="34"/>
      <c r="R375" s="262"/>
      <c r="S375" s="262"/>
    </row>
    <row r="376">
      <c r="A376" s="262"/>
      <c r="B376" s="262"/>
      <c r="C376" s="262"/>
      <c r="D376" s="262"/>
      <c r="E376" s="262"/>
      <c r="F376" s="262"/>
      <c r="G376" s="34"/>
      <c r="H376" s="111" t="s">
        <v>1645</v>
      </c>
      <c r="I376" s="257">
        <v>59.0</v>
      </c>
      <c r="J376" s="265" t="s">
        <v>2535</v>
      </c>
      <c r="K376" s="34"/>
      <c r="L376" s="34"/>
      <c r="M376" s="34"/>
      <c r="N376" s="34"/>
      <c r="O376" s="34"/>
      <c r="P376" s="34"/>
      <c r="Q376" s="34"/>
      <c r="R376" s="262"/>
      <c r="S376" s="262"/>
    </row>
    <row r="377">
      <c r="A377" s="262"/>
      <c r="B377" s="262"/>
      <c r="C377" s="262"/>
      <c r="D377" s="262"/>
      <c r="E377" s="262"/>
      <c r="F377" s="262"/>
      <c r="G377" s="34"/>
      <c r="H377" s="111" t="s">
        <v>2419</v>
      </c>
      <c r="I377" s="257">
        <v>287.0</v>
      </c>
      <c r="J377" s="265" t="s">
        <v>2536</v>
      </c>
      <c r="K377" s="34"/>
      <c r="L377" s="34"/>
      <c r="M377" s="34"/>
      <c r="N377" s="34"/>
      <c r="O377" s="34"/>
      <c r="P377" s="34"/>
      <c r="Q377" s="34"/>
      <c r="R377" s="262"/>
      <c r="S377" s="262"/>
    </row>
    <row r="378">
      <c r="A378" s="262"/>
      <c r="B378" s="262"/>
      <c r="C378" s="262"/>
      <c r="D378" s="262"/>
      <c r="E378" s="262"/>
      <c r="F378" s="262"/>
      <c r="G378" s="34"/>
      <c r="H378" s="111" t="s">
        <v>2309</v>
      </c>
      <c r="I378" s="257">
        <v>131.0</v>
      </c>
      <c r="J378" s="265" t="s">
        <v>2537</v>
      </c>
      <c r="K378" s="34"/>
      <c r="L378" s="34"/>
      <c r="M378" s="34"/>
      <c r="N378" s="34"/>
      <c r="O378" s="34"/>
      <c r="P378" s="34"/>
      <c r="Q378" s="34"/>
      <c r="R378" s="262"/>
      <c r="S378" s="262"/>
    </row>
    <row r="379">
      <c r="A379" s="262"/>
      <c r="B379" s="262"/>
      <c r="C379" s="262"/>
      <c r="D379" s="262"/>
      <c r="E379" s="262"/>
      <c r="F379" s="262"/>
      <c r="G379" s="34"/>
      <c r="H379" s="111" t="s">
        <v>2076</v>
      </c>
      <c r="I379" s="257">
        <v>89.0</v>
      </c>
      <c r="J379" s="265" t="s">
        <v>2538</v>
      </c>
      <c r="K379" s="34"/>
      <c r="L379" s="34"/>
      <c r="M379" s="34"/>
      <c r="N379" s="34"/>
      <c r="O379" s="34"/>
      <c r="P379" s="34"/>
      <c r="Q379" s="34"/>
      <c r="R379" s="262"/>
      <c r="S379" s="262"/>
    </row>
    <row r="380">
      <c r="A380" s="262"/>
      <c r="B380" s="262"/>
      <c r="C380" s="262"/>
      <c r="D380" s="262"/>
      <c r="E380" s="262"/>
      <c r="F380" s="262"/>
      <c r="G380" s="34"/>
      <c r="H380" s="111" t="s">
        <v>2385</v>
      </c>
      <c r="I380" s="257">
        <v>191.0</v>
      </c>
      <c r="J380" s="265" t="s">
        <v>2539</v>
      </c>
      <c r="K380" s="34"/>
      <c r="L380" s="34"/>
      <c r="M380" s="34"/>
      <c r="N380" s="34"/>
      <c r="O380" s="34"/>
      <c r="P380" s="34"/>
      <c r="Q380" s="34"/>
      <c r="R380" s="262"/>
      <c r="S380" s="262"/>
    </row>
    <row r="381">
      <c r="A381" s="262"/>
      <c r="B381" s="262"/>
      <c r="C381" s="262"/>
      <c r="D381" s="262"/>
      <c r="E381" s="262"/>
      <c r="F381" s="262"/>
      <c r="G381" s="34"/>
      <c r="H381" s="111" t="s">
        <v>1631</v>
      </c>
      <c r="I381" s="257">
        <v>273.0</v>
      </c>
      <c r="J381" s="265" t="s">
        <v>2540</v>
      </c>
      <c r="K381" s="34"/>
      <c r="L381" s="34"/>
      <c r="M381" s="34"/>
      <c r="N381" s="34"/>
      <c r="O381" s="34"/>
      <c r="P381" s="34"/>
      <c r="Q381" s="34"/>
      <c r="R381" s="262"/>
      <c r="S381" s="262"/>
    </row>
    <row r="382">
      <c r="A382" s="262"/>
      <c r="B382" s="262"/>
      <c r="C382" s="262"/>
      <c r="D382" s="262"/>
      <c r="E382" s="262"/>
      <c r="F382" s="262"/>
      <c r="G382" s="34"/>
      <c r="H382" s="111" t="s">
        <v>2432</v>
      </c>
      <c r="I382" s="257">
        <v>153.0</v>
      </c>
      <c r="J382" s="265" t="s">
        <v>2541</v>
      </c>
      <c r="K382" s="34"/>
      <c r="L382" s="34"/>
      <c r="M382" s="34"/>
      <c r="N382" s="34"/>
      <c r="O382" s="34"/>
      <c r="P382" s="34"/>
      <c r="Q382" s="34"/>
      <c r="R382" s="262"/>
      <c r="S382" s="262"/>
    </row>
    <row r="383">
      <c r="A383" s="262"/>
      <c r="B383" s="262"/>
      <c r="C383" s="262"/>
      <c r="D383" s="262"/>
      <c r="E383" s="262"/>
      <c r="F383" s="262"/>
      <c r="G383" s="34"/>
      <c r="H383" s="111" t="s">
        <v>2414</v>
      </c>
      <c r="I383" s="257">
        <v>286.0</v>
      </c>
      <c r="J383" s="265" t="s">
        <v>2542</v>
      </c>
      <c r="K383" s="34"/>
      <c r="L383" s="34"/>
      <c r="M383" s="34"/>
      <c r="N383" s="34"/>
      <c r="O383" s="34"/>
      <c r="P383" s="34"/>
      <c r="Q383" s="34"/>
      <c r="R383" s="262"/>
      <c r="S383" s="262"/>
    </row>
    <row r="384">
      <c r="A384" s="262"/>
      <c r="B384" s="262"/>
      <c r="C384" s="262"/>
      <c r="D384" s="262"/>
      <c r="E384" s="262"/>
      <c r="F384" s="262"/>
      <c r="G384" s="34"/>
      <c r="H384" s="111" t="s">
        <v>2481</v>
      </c>
      <c r="I384" s="257">
        <v>424.0</v>
      </c>
      <c r="J384" s="265" t="s">
        <v>2543</v>
      </c>
      <c r="K384" s="34"/>
      <c r="L384" s="34"/>
      <c r="M384" s="34"/>
      <c r="N384" s="34"/>
      <c r="O384" s="34"/>
      <c r="P384" s="34"/>
      <c r="Q384" s="34"/>
      <c r="R384" s="262"/>
      <c r="S384" s="262"/>
    </row>
    <row r="385">
      <c r="A385" s="262"/>
      <c r="B385" s="262"/>
      <c r="C385" s="262"/>
      <c r="D385" s="262"/>
      <c r="E385" s="262"/>
      <c r="F385" s="262"/>
      <c r="G385" s="34"/>
      <c r="H385" s="111" t="s">
        <v>1506</v>
      </c>
      <c r="I385" s="257">
        <v>241.0</v>
      </c>
      <c r="J385" s="265" t="s">
        <v>2544</v>
      </c>
      <c r="K385" s="34"/>
      <c r="L385" s="34"/>
      <c r="M385" s="34"/>
      <c r="N385" s="34"/>
      <c r="O385" s="34"/>
      <c r="P385" s="34"/>
      <c r="Q385" s="34"/>
      <c r="R385" s="262"/>
      <c r="S385" s="262"/>
    </row>
    <row r="386">
      <c r="A386" s="262"/>
      <c r="B386" s="262"/>
      <c r="C386" s="262"/>
      <c r="D386" s="262"/>
      <c r="E386" s="262"/>
      <c r="F386" s="262"/>
      <c r="G386" s="34"/>
      <c r="H386" s="111" t="s">
        <v>2216</v>
      </c>
      <c r="I386" s="257">
        <v>101.0</v>
      </c>
      <c r="J386" s="265" t="s">
        <v>2545</v>
      </c>
      <c r="K386" s="34"/>
      <c r="L386" s="34"/>
      <c r="M386" s="34"/>
      <c r="N386" s="34"/>
      <c r="O386" s="34"/>
      <c r="P386" s="34"/>
      <c r="Q386" s="34"/>
      <c r="R386" s="262"/>
      <c r="S386" s="262"/>
    </row>
    <row r="387">
      <c r="A387" s="262"/>
      <c r="B387" s="262"/>
      <c r="C387" s="262"/>
      <c r="D387" s="262"/>
      <c r="E387" s="262"/>
      <c r="F387" s="262"/>
      <c r="G387" s="34"/>
      <c r="H387" s="111" t="s">
        <v>2114</v>
      </c>
      <c r="I387" s="257">
        <v>192.0</v>
      </c>
      <c r="J387" s="265" t="s">
        <v>2546</v>
      </c>
      <c r="K387" s="34"/>
      <c r="L387" s="34"/>
      <c r="M387" s="34"/>
      <c r="N387" s="34"/>
      <c r="O387" s="34"/>
      <c r="P387" s="34"/>
      <c r="Q387" s="34"/>
      <c r="R387" s="262"/>
      <c r="S387" s="262"/>
    </row>
    <row r="388">
      <c r="A388" s="262"/>
      <c r="B388" s="262"/>
      <c r="C388" s="262"/>
      <c r="D388" s="262"/>
      <c r="E388" s="262"/>
      <c r="F388" s="262"/>
      <c r="G388" s="34"/>
      <c r="H388" s="111" t="s">
        <v>1862</v>
      </c>
      <c r="I388" s="257">
        <v>328.0</v>
      </c>
      <c r="J388" s="265" t="s">
        <v>2547</v>
      </c>
      <c r="K388" s="34"/>
      <c r="L388" s="34"/>
      <c r="M388" s="34"/>
      <c r="N388" s="34"/>
      <c r="O388" s="34"/>
      <c r="P388" s="34"/>
      <c r="Q388" s="34"/>
      <c r="R388" s="262"/>
      <c r="S388" s="262"/>
    </row>
    <row r="389">
      <c r="A389" s="262"/>
      <c r="B389" s="262"/>
      <c r="C389" s="262"/>
      <c r="D389" s="262"/>
      <c r="E389" s="262"/>
      <c r="F389" s="262"/>
      <c r="G389" s="34"/>
      <c r="H389" s="111" t="s">
        <v>2548</v>
      </c>
      <c r="I389" s="257">
        <v>552.0</v>
      </c>
      <c r="J389" s="265" t="s">
        <v>2549</v>
      </c>
      <c r="K389" s="34"/>
      <c r="L389" s="34"/>
      <c r="M389" s="34"/>
      <c r="N389" s="34"/>
      <c r="O389" s="34"/>
      <c r="P389" s="34"/>
      <c r="Q389" s="34"/>
      <c r="R389" s="262"/>
      <c r="S389" s="262"/>
    </row>
    <row r="390">
      <c r="A390" s="262"/>
      <c r="B390" s="262"/>
      <c r="C390" s="262"/>
      <c r="D390" s="262"/>
      <c r="E390" s="262"/>
      <c r="F390" s="262"/>
      <c r="G390" s="34"/>
      <c r="H390" s="111" t="s">
        <v>1901</v>
      </c>
      <c r="I390" s="257">
        <v>150.0</v>
      </c>
      <c r="J390" s="265" t="s">
        <v>2550</v>
      </c>
      <c r="K390" s="34"/>
      <c r="L390" s="34"/>
      <c r="M390" s="34"/>
      <c r="N390" s="34"/>
      <c r="O390" s="34"/>
      <c r="P390" s="34"/>
      <c r="Q390" s="34"/>
      <c r="R390" s="262"/>
      <c r="S390" s="262"/>
    </row>
    <row r="391">
      <c r="A391" s="262"/>
      <c r="B391" s="262"/>
      <c r="C391" s="262"/>
      <c r="D391" s="262"/>
      <c r="E391" s="262"/>
      <c r="F391" s="262"/>
      <c r="G391" s="34"/>
      <c r="H391" s="34" t="s">
        <v>1512</v>
      </c>
      <c r="I391" s="275">
        <v>242.0</v>
      </c>
      <c r="J391" s="265" t="s">
        <v>2551</v>
      </c>
      <c r="K391" s="34"/>
      <c r="L391" s="34"/>
      <c r="M391" s="34"/>
      <c r="N391" s="34"/>
      <c r="O391" s="34"/>
      <c r="P391" s="34"/>
      <c r="Q391" s="34"/>
      <c r="R391" s="262"/>
      <c r="S391" s="262"/>
    </row>
    <row r="392">
      <c r="A392" s="262"/>
      <c r="B392" s="262"/>
      <c r="C392" s="262"/>
      <c r="D392" s="262"/>
      <c r="E392" s="262"/>
      <c r="F392" s="262"/>
      <c r="G392" s="34"/>
      <c r="H392" s="265" t="s">
        <v>2121</v>
      </c>
      <c r="I392" s="275">
        <v>193.0</v>
      </c>
      <c r="J392" s="265" t="s">
        <v>2552</v>
      </c>
      <c r="K392" s="34"/>
      <c r="L392" s="34"/>
      <c r="M392" s="34"/>
      <c r="N392" s="34"/>
      <c r="O392" s="34"/>
      <c r="P392" s="34"/>
      <c r="Q392" s="34"/>
      <c r="R392" s="262"/>
      <c r="S392" s="262"/>
    </row>
    <row r="393">
      <c r="A393" s="262"/>
      <c r="B393" s="262"/>
      <c r="C393" s="262"/>
      <c r="D393" s="262"/>
      <c r="E393" s="262"/>
      <c r="F393" s="262"/>
      <c r="G393" s="34"/>
      <c r="H393" s="265" t="s">
        <v>1636</v>
      </c>
      <c r="I393" s="275">
        <v>274.0</v>
      </c>
      <c r="J393" s="265" t="s">
        <v>2553</v>
      </c>
      <c r="K393" s="34"/>
      <c r="L393" s="34"/>
      <c r="M393" s="34"/>
      <c r="N393" s="34"/>
      <c r="O393" s="34"/>
      <c r="P393" s="34"/>
      <c r="Q393" s="34"/>
      <c r="R393" s="262"/>
      <c r="S393" s="262"/>
    </row>
    <row r="394">
      <c r="A394" s="262"/>
      <c r="B394" s="262"/>
      <c r="C394" s="262"/>
      <c r="D394" s="262"/>
      <c r="E394" s="262"/>
      <c r="F394" s="262"/>
      <c r="G394" s="34"/>
      <c r="H394" s="265" t="s">
        <v>2330</v>
      </c>
      <c r="I394" s="275">
        <v>140.0</v>
      </c>
      <c r="J394" s="265" t="s">
        <v>2301</v>
      </c>
      <c r="K394" s="34"/>
      <c r="L394" s="34"/>
      <c r="M394" s="34"/>
      <c r="N394" s="34"/>
      <c r="O394" s="34"/>
      <c r="P394" s="34"/>
      <c r="Q394" s="34"/>
      <c r="R394" s="262"/>
      <c r="S394" s="262"/>
    </row>
    <row r="395">
      <c r="A395" s="262"/>
      <c r="B395" s="262"/>
      <c r="C395" s="262"/>
      <c r="D395" s="262"/>
      <c r="E395" s="262"/>
      <c r="F395" s="262"/>
      <c r="G395" s="34"/>
      <c r="H395" s="265" t="s">
        <v>1519</v>
      </c>
      <c r="I395" s="275">
        <v>243.0</v>
      </c>
      <c r="J395" s="265" t="s">
        <v>2554</v>
      </c>
      <c r="K395" s="34"/>
      <c r="L395" s="34"/>
      <c r="M395" s="34"/>
      <c r="N395" s="34"/>
      <c r="O395" s="34"/>
      <c r="P395" s="34"/>
      <c r="Q395" s="34"/>
      <c r="R395" s="262"/>
      <c r="S395" s="262"/>
    </row>
    <row r="396">
      <c r="A396" s="262"/>
      <c r="B396" s="262"/>
      <c r="C396" s="262"/>
      <c r="D396" s="262"/>
      <c r="E396" s="262"/>
      <c r="F396" s="262"/>
      <c r="G396" s="34"/>
      <c r="H396" s="265" t="s">
        <v>2006</v>
      </c>
      <c r="I396" s="275">
        <v>183.0</v>
      </c>
      <c r="J396" s="265" t="s">
        <v>2555</v>
      </c>
      <c r="K396" s="34"/>
      <c r="L396" s="34"/>
      <c r="M396" s="34"/>
      <c r="N396" s="34"/>
      <c r="O396" s="34"/>
      <c r="P396" s="34"/>
      <c r="Q396" s="34"/>
      <c r="R396" s="262"/>
      <c r="S396" s="262"/>
    </row>
    <row r="397">
      <c r="A397" s="262"/>
      <c r="B397" s="262"/>
      <c r="C397" s="262"/>
      <c r="D397" s="262"/>
      <c r="E397" s="262"/>
      <c r="F397" s="262"/>
      <c r="G397" s="34"/>
      <c r="H397" s="265" t="s">
        <v>2218</v>
      </c>
      <c r="I397" s="275">
        <v>102.0</v>
      </c>
      <c r="J397" s="265" t="s">
        <v>2556</v>
      </c>
      <c r="K397" s="34"/>
      <c r="L397" s="34"/>
      <c r="M397" s="34"/>
      <c r="N397" s="34"/>
      <c r="O397" s="34"/>
      <c r="P397" s="34"/>
      <c r="Q397" s="34"/>
      <c r="R397" s="262"/>
      <c r="S397" s="262"/>
    </row>
    <row r="398">
      <c r="A398" s="262"/>
      <c r="B398" s="262"/>
      <c r="C398" s="262"/>
      <c r="D398" s="262"/>
      <c r="E398" s="262"/>
      <c r="F398" s="262"/>
      <c r="G398" s="34"/>
      <c r="H398" s="265" t="s">
        <v>2506</v>
      </c>
      <c r="I398" s="275">
        <v>532.0</v>
      </c>
      <c r="J398" s="265" t="s">
        <v>2557</v>
      </c>
      <c r="K398" s="34"/>
      <c r="L398" s="34"/>
      <c r="M398" s="34"/>
      <c r="N398" s="34"/>
      <c r="O398" s="34"/>
      <c r="P398" s="34"/>
      <c r="Q398" s="34"/>
      <c r="R398" s="262"/>
      <c r="S398" s="262"/>
    </row>
    <row r="399">
      <c r="A399" s="262"/>
      <c r="B399" s="262"/>
      <c r="C399" s="262"/>
      <c r="D399" s="262"/>
      <c r="E399" s="262"/>
      <c r="F399" s="262"/>
      <c r="G399" s="34"/>
      <c r="H399" s="265" t="s">
        <v>2067</v>
      </c>
      <c r="I399" s="275">
        <v>207.0</v>
      </c>
      <c r="J399" s="265" t="s">
        <v>2558</v>
      </c>
      <c r="K399" s="34"/>
      <c r="L399" s="34"/>
      <c r="M399" s="34"/>
      <c r="N399" s="34"/>
      <c r="O399" s="34"/>
      <c r="P399" s="34"/>
      <c r="Q399" s="34"/>
      <c r="R399" s="262"/>
      <c r="S399" s="262"/>
    </row>
    <row r="400">
      <c r="A400" s="262"/>
      <c r="B400" s="262"/>
      <c r="C400" s="262"/>
      <c r="D400" s="262"/>
      <c r="E400" s="262"/>
      <c r="F400" s="262"/>
      <c r="G400" s="34"/>
      <c r="H400" s="265" t="s">
        <v>2332</v>
      </c>
      <c r="I400" s="275">
        <v>141.0</v>
      </c>
      <c r="J400" s="265" t="s">
        <v>2559</v>
      </c>
      <c r="K400" s="34"/>
      <c r="L400" s="34"/>
      <c r="M400" s="34"/>
      <c r="N400" s="34"/>
      <c r="O400" s="34"/>
      <c r="P400" s="34"/>
      <c r="Q400" s="34"/>
      <c r="R400" s="262"/>
      <c r="S400" s="262"/>
    </row>
    <row r="401">
      <c r="A401" s="262"/>
      <c r="B401" s="262"/>
      <c r="C401" s="262"/>
      <c r="D401" s="262"/>
      <c r="E401" s="262"/>
      <c r="F401" s="262"/>
      <c r="G401" s="34"/>
      <c r="H401" s="265" t="s">
        <v>1867</v>
      </c>
      <c r="I401" s="275">
        <v>329.0</v>
      </c>
      <c r="J401" s="265" t="s">
        <v>2560</v>
      </c>
      <c r="K401" s="34"/>
      <c r="L401" s="34"/>
      <c r="M401" s="34"/>
      <c r="N401" s="34"/>
      <c r="O401" s="34"/>
      <c r="P401" s="34"/>
      <c r="Q401" s="34"/>
      <c r="R401" s="262"/>
      <c r="S401" s="262"/>
    </row>
    <row r="402">
      <c r="A402" s="262"/>
      <c r="B402" s="262"/>
      <c r="C402" s="262"/>
      <c r="D402" s="262"/>
      <c r="E402" s="262"/>
      <c r="F402" s="262"/>
      <c r="G402" s="34"/>
      <c r="H402" s="265" t="s">
        <v>2334</v>
      </c>
      <c r="I402" s="275">
        <v>142.0</v>
      </c>
      <c r="J402" s="265" t="s">
        <v>2561</v>
      </c>
      <c r="K402" s="34"/>
      <c r="L402" s="34"/>
      <c r="M402" s="34"/>
      <c r="N402" s="34"/>
      <c r="O402" s="34"/>
      <c r="P402" s="34"/>
      <c r="Q402" s="34"/>
      <c r="R402" s="262"/>
      <c r="S402" s="262"/>
    </row>
    <row r="403">
      <c r="A403" s="262"/>
      <c r="B403" s="262"/>
      <c r="C403" s="262"/>
      <c r="D403" s="262"/>
      <c r="E403" s="262"/>
      <c r="F403" s="262"/>
      <c r="G403" s="34"/>
      <c r="H403" s="265" t="s">
        <v>1715</v>
      </c>
      <c r="I403" s="275">
        <v>280.0</v>
      </c>
      <c r="J403" s="265" t="s">
        <v>2562</v>
      </c>
      <c r="K403" s="34"/>
      <c r="L403" s="34"/>
      <c r="M403" s="34"/>
      <c r="N403" s="34"/>
      <c r="O403" s="34"/>
      <c r="P403" s="34"/>
      <c r="Q403" s="34"/>
      <c r="R403" s="262"/>
      <c r="S403" s="262"/>
    </row>
    <row r="404">
      <c r="A404" s="262"/>
      <c r="B404" s="262"/>
      <c r="C404" s="262"/>
      <c r="D404" s="262"/>
      <c r="E404" s="262"/>
      <c r="F404" s="262"/>
      <c r="G404" s="34"/>
      <c r="H404" s="265" t="s">
        <v>2240</v>
      </c>
      <c r="I404" s="275">
        <v>113.0</v>
      </c>
      <c r="J404" s="265" t="s">
        <v>2563</v>
      </c>
      <c r="K404" s="34"/>
      <c r="L404" s="34"/>
      <c r="M404" s="34"/>
      <c r="N404" s="34"/>
      <c r="O404" s="34"/>
      <c r="P404" s="34"/>
      <c r="Q404" s="34"/>
      <c r="R404" s="262"/>
      <c r="S404" s="262"/>
    </row>
    <row r="405">
      <c r="A405" s="262"/>
      <c r="B405" s="262"/>
      <c r="C405" s="262"/>
      <c r="D405" s="262"/>
      <c r="E405" s="262"/>
      <c r="F405" s="262"/>
      <c r="G405" s="34"/>
      <c r="H405" s="265" t="s">
        <v>2422</v>
      </c>
      <c r="I405" s="275">
        <v>288.0</v>
      </c>
      <c r="J405" s="265" t="s">
        <v>2564</v>
      </c>
      <c r="K405" s="34"/>
      <c r="L405" s="34"/>
      <c r="M405" s="34"/>
      <c r="N405" s="34"/>
      <c r="O405" s="34"/>
      <c r="P405" s="34"/>
      <c r="Q405" s="34"/>
      <c r="R405" s="262"/>
      <c r="S405" s="262"/>
    </row>
    <row r="406">
      <c r="A406" s="262"/>
      <c r="B406" s="262"/>
      <c r="C406" s="262"/>
      <c r="D406" s="262"/>
      <c r="E406" s="262"/>
      <c r="F406" s="262"/>
      <c r="G406" s="34"/>
      <c r="H406" s="265" t="s">
        <v>1906</v>
      </c>
      <c r="I406" s="275">
        <v>151.0</v>
      </c>
      <c r="J406" s="34"/>
      <c r="K406" s="34"/>
      <c r="L406" s="34"/>
      <c r="M406" s="34"/>
      <c r="N406" s="34"/>
      <c r="O406" s="34"/>
      <c r="P406" s="34"/>
      <c r="Q406" s="34"/>
      <c r="R406" s="262"/>
      <c r="S406" s="262"/>
    </row>
    <row r="407">
      <c r="A407" s="262"/>
      <c r="B407" s="262"/>
      <c r="C407" s="262"/>
      <c r="D407" s="262"/>
      <c r="E407" s="262"/>
      <c r="F407" s="262"/>
      <c r="G407" s="34"/>
      <c r="H407" s="265" t="s">
        <v>1962</v>
      </c>
      <c r="I407" s="275">
        <v>228.0</v>
      </c>
      <c r="J407" s="34"/>
      <c r="K407" s="34"/>
      <c r="L407" s="34"/>
      <c r="M407" s="34"/>
      <c r="N407" s="34"/>
      <c r="O407" s="34"/>
      <c r="P407" s="34"/>
      <c r="Q407" s="34"/>
      <c r="R407" s="262"/>
      <c r="S407" s="262"/>
    </row>
    <row r="408">
      <c r="A408" s="262"/>
      <c r="B408" s="262"/>
      <c r="C408" s="262"/>
      <c r="D408" s="262"/>
      <c r="E408" s="262"/>
      <c r="F408" s="262"/>
      <c r="G408" s="34"/>
      <c r="H408" s="265" t="s">
        <v>2424</v>
      </c>
      <c r="I408" s="275">
        <v>289.0</v>
      </c>
      <c r="J408" s="34"/>
      <c r="K408" s="34"/>
      <c r="L408" s="34"/>
      <c r="M408" s="34"/>
      <c r="N408" s="34"/>
      <c r="O408" s="34"/>
      <c r="P408" s="34"/>
      <c r="Q408" s="34"/>
      <c r="R408" s="262"/>
      <c r="S408" s="262"/>
    </row>
    <row r="409">
      <c r="A409" s="262"/>
      <c r="B409" s="262"/>
      <c r="C409" s="262"/>
      <c r="D409" s="262"/>
      <c r="E409" s="262"/>
      <c r="F409" s="262"/>
      <c r="G409" s="34"/>
      <c r="H409" s="265" t="s">
        <v>1649</v>
      </c>
      <c r="I409" s="275">
        <v>330.0</v>
      </c>
      <c r="J409" s="34"/>
      <c r="K409" s="34"/>
      <c r="L409" s="34"/>
      <c r="M409" s="34"/>
      <c r="N409" s="34"/>
      <c r="O409" s="34"/>
      <c r="P409" s="34"/>
      <c r="Q409" s="34"/>
      <c r="R409" s="262"/>
      <c r="S409" s="262"/>
    </row>
    <row r="410">
      <c r="A410" s="262"/>
      <c r="B410" s="262"/>
      <c r="C410" s="262"/>
      <c r="D410" s="262"/>
      <c r="E410" s="262"/>
      <c r="F410" s="262"/>
      <c r="G410" s="34"/>
      <c r="H410" s="265" t="s">
        <v>2488</v>
      </c>
      <c r="I410" s="275">
        <v>545.0</v>
      </c>
      <c r="J410" s="34"/>
      <c r="K410" s="34"/>
      <c r="L410" s="34"/>
      <c r="M410" s="34"/>
      <c r="N410" s="34"/>
      <c r="O410" s="34"/>
      <c r="P410" s="34"/>
      <c r="Q410" s="34"/>
      <c r="R410" s="262"/>
      <c r="S410" s="262"/>
    </row>
    <row r="411">
      <c r="A411" s="262"/>
      <c r="B411" s="262"/>
      <c r="C411" s="262"/>
      <c r="D411" s="262"/>
      <c r="E411" s="262"/>
      <c r="F411" s="262"/>
      <c r="G411" s="34"/>
      <c r="H411" s="265" t="s">
        <v>2365</v>
      </c>
      <c r="I411" s="275">
        <v>535.0</v>
      </c>
      <c r="J411" s="34"/>
      <c r="K411" s="34"/>
      <c r="L411" s="34"/>
      <c r="M411" s="34"/>
      <c r="N411" s="34"/>
      <c r="O411" s="34"/>
      <c r="P411" s="34"/>
      <c r="Q411" s="34"/>
      <c r="R411" s="262"/>
      <c r="S411" s="262"/>
    </row>
    <row r="412">
      <c r="A412" s="262"/>
      <c r="B412" s="262"/>
      <c r="C412" s="262"/>
      <c r="D412" s="262"/>
      <c r="E412" s="262"/>
      <c r="F412" s="262"/>
      <c r="G412" s="34"/>
      <c r="H412" s="265" t="s">
        <v>2490</v>
      </c>
      <c r="I412" s="275">
        <v>546.0</v>
      </c>
      <c r="J412" s="34"/>
      <c r="K412" s="34"/>
      <c r="L412" s="34"/>
      <c r="M412" s="34"/>
      <c r="N412" s="34"/>
      <c r="O412" s="34"/>
      <c r="P412" s="34"/>
      <c r="Q412" s="34"/>
      <c r="R412" s="262"/>
      <c r="S412" s="262"/>
    </row>
    <row r="413">
      <c r="A413" s="262"/>
      <c r="B413" s="262"/>
      <c r="C413" s="262"/>
      <c r="D413" s="262"/>
      <c r="E413" s="262"/>
      <c r="F413" s="262"/>
      <c r="G413" s="34"/>
      <c r="H413" s="265" t="s">
        <v>2492</v>
      </c>
      <c r="I413" s="275">
        <v>547.0</v>
      </c>
      <c r="J413" s="34"/>
      <c r="K413" s="34"/>
      <c r="L413" s="34"/>
      <c r="M413" s="34"/>
      <c r="N413" s="34"/>
      <c r="O413" s="34"/>
      <c r="P413" s="34"/>
      <c r="Q413" s="34"/>
      <c r="R413" s="262"/>
      <c r="S413" s="262"/>
    </row>
    <row r="414">
      <c r="A414" s="262"/>
      <c r="B414" s="262"/>
      <c r="C414" s="262"/>
      <c r="D414" s="262"/>
      <c r="E414" s="262"/>
      <c r="F414" s="262"/>
      <c r="G414" s="34"/>
      <c r="H414" s="265" t="s">
        <v>2368</v>
      </c>
      <c r="I414" s="275">
        <v>536.0</v>
      </c>
      <c r="J414" s="34"/>
      <c r="K414" s="34"/>
      <c r="L414" s="34"/>
      <c r="M414" s="34"/>
      <c r="N414" s="34"/>
      <c r="O414" s="34"/>
      <c r="P414" s="34"/>
      <c r="Q414" s="34"/>
      <c r="R414" s="262"/>
      <c r="S414" s="262"/>
    </row>
    <row r="415">
      <c r="A415" s="262"/>
      <c r="B415" s="262"/>
      <c r="C415" s="262"/>
      <c r="D415" s="262"/>
      <c r="E415" s="262"/>
      <c r="F415" s="262"/>
      <c r="G415" s="34"/>
      <c r="H415" s="265" t="s">
        <v>2371</v>
      </c>
      <c r="I415" s="275">
        <v>168.0</v>
      </c>
      <c r="J415" s="34"/>
      <c r="K415" s="34"/>
      <c r="L415" s="34"/>
      <c r="M415" s="34"/>
      <c r="N415" s="34"/>
      <c r="O415" s="34"/>
      <c r="P415" s="34"/>
      <c r="Q415" s="34"/>
      <c r="R415" s="262"/>
      <c r="S415" s="262"/>
    </row>
    <row r="416">
      <c r="A416" s="262"/>
      <c r="B416" s="262"/>
      <c r="C416" s="262"/>
      <c r="D416" s="262"/>
      <c r="E416" s="262"/>
      <c r="F416" s="262"/>
      <c r="G416" s="34"/>
      <c r="H416" s="265" t="s">
        <v>2337</v>
      </c>
      <c r="I416" s="275">
        <v>143.0</v>
      </c>
      <c r="J416" s="34"/>
      <c r="K416" s="34"/>
      <c r="L416" s="34"/>
      <c r="M416" s="34"/>
      <c r="N416" s="34"/>
      <c r="O416" s="34"/>
      <c r="P416" s="34"/>
      <c r="Q416" s="34"/>
      <c r="R416" s="262"/>
      <c r="S416" s="262"/>
    </row>
    <row r="417">
      <c r="A417" s="262"/>
      <c r="B417" s="262"/>
      <c r="C417" s="262"/>
      <c r="D417" s="262"/>
      <c r="E417" s="262"/>
      <c r="F417" s="262"/>
      <c r="G417" s="34"/>
      <c r="H417" s="265" t="s">
        <v>2158</v>
      </c>
      <c r="I417" s="275">
        <v>349.0</v>
      </c>
      <c r="J417" s="34"/>
      <c r="K417" s="34"/>
      <c r="L417" s="34"/>
      <c r="M417" s="34"/>
      <c r="N417" s="34"/>
      <c r="O417" s="34"/>
      <c r="P417" s="34"/>
      <c r="Q417" s="34"/>
      <c r="R417" s="262"/>
      <c r="S417" s="262"/>
    </row>
    <row r="418">
      <c r="A418" s="262"/>
      <c r="B418" s="262"/>
      <c r="C418" s="262"/>
      <c r="D418" s="262"/>
      <c r="E418" s="262"/>
      <c r="F418" s="262"/>
      <c r="G418" s="34"/>
      <c r="H418" s="265" t="s">
        <v>2417</v>
      </c>
      <c r="I418" s="275">
        <v>544.0</v>
      </c>
      <c r="J418" s="34"/>
      <c r="K418" s="34"/>
      <c r="L418" s="34"/>
      <c r="M418" s="34"/>
      <c r="N418" s="34"/>
      <c r="O418" s="34"/>
      <c r="P418" s="34"/>
      <c r="Q418" s="34"/>
      <c r="R418" s="262"/>
      <c r="S418" s="262"/>
    </row>
    <row r="419">
      <c r="A419" s="262"/>
      <c r="B419" s="262"/>
      <c r="C419" s="262"/>
      <c r="D419" s="262"/>
      <c r="E419" s="262"/>
      <c r="F419" s="262"/>
      <c r="G419" s="34"/>
      <c r="H419" s="265" t="s">
        <v>2301</v>
      </c>
      <c r="I419" s="275">
        <v>442.0</v>
      </c>
      <c r="J419" s="34"/>
      <c r="K419" s="34"/>
      <c r="L419" s="34"/>
      <c r="M419" s="34"/>
      <c r="N419" s="34"/>
      <c r="O419" s="34"/>
      <c r="P419" s="34"/>
      <c r="Q419" s="34"/>
      <c r="R419" s="262"/>
      <c r="S419" s="262"/>
    </row>
    <row r="420">
      <c r="A420" s="262"/>
      <c r="B420" s="262"/>
      <c r="C420" s="262"/>
      <c r="D420" s="262"/>
      <c r="E420" s="262"/>
      <c r="F420" s="262"/>
      <c r="G420" s="34"/>
      <c r="H420" s="265" t="s">
        <v>1656</v>
      </c>
      <c r="I420" s="275">
        <v>53.0</v>
      </c>
      <c r="J420" s="34"/>
      <c r="K420" s="34"/>
      <c r="L420" s="34"/>
      <c r="M420" s="34"/>
      <c r="N420" s="34"/>
      <c r="O420" s="34"/>
      <c r="P420" s="34"/>
      <c r="Q420" s="34"/>
      <c r="R420" s="262"/>
      <c r="S420" s="262"/>
    </row>
    <row r="421">
      <c r="A421" s="262"/>
      <c r="B421" s="262"/>
      <c r="C421" s="262"/>
      <c r="D421" s="262"/>
      <c r="E421" s="262"/>
      <c r="F421" s="262"/>
      <c r="G421" s="34"/>
      <c r="H421" s="265" t="s">
        <v>2426</v>
      </c>
      <c r="I421" s="275">
        <v>290.0</v>
      </c>
      <c r="J421" s="34"/>
      <c r="K421" s="34"/>
      <c r="L421" s="34"/>
      <c r="M421" s="34"/>
      <c r="N421" s="34"/>
      <c r="O421" s="34"/>
      <c r="P421" s="34"/>
      <c r="Q421" s="34"/>
      <c r="R421" s="262"/>
      <c r="S421" s="262"/>
    </row>
    <row r="422">
      <c r="A422" s="262"/>
      <c r="B422" s="262"/>
      <c r="C422" s="262"/>
      <c r="D422" s="262"/>
      <c r="E422" s="262"/>
      <c r="F422" s="262"/>
      <c r="G422" s="34"/>
      <c r="H422" s="265" t="s">
        <v>2428</v>
      </c>
      <c r="I422" s="275">
        <v>291.0</v>
      </c>
      <c r="J422" s="34"/>
      <c r="K422" s="34"/>
      <c r="L422" s="34"/>
      <c r="M422" s="34"/>
      <c r="N422" s="34"/>
      <c r="O422" s="34"/>
      <c r="P422" s="34"/>
      <c r="Q422" s="34"/>
      <c r="R422" s="262"/>
      <c r="S422" s="262"/>
    </row>
    <row r="423">
      <c r="A423" s="262"/>
      <c r="B423" s="262"/>
      <c r="C423" s="262"/>
      <c r="D423" s="262"/>
      <c r="E423" s="262"/>
      <c r="F423" s="262"/>
      <c r="G423" s="34"/>
      <c r="H423" s="265" t="s">
        <v>2304</v>
      </c>
      <c r="I423" s="275">
        <v>129.0</v>
      </c>
      <c r="J423" s="34"/>
      <c r="K423" s="34"/>
      <c r="L423" s="34"/>
      <c r="M423" s="34"/>
      <c r="N423" s="34"/>
      <c r="O423" s="34"/>
      <c r="P423" s="34"/>
      <c r="Q423" s="34"/>
      <c r="R423" s="262"/>
      <c r="S423" s="262"/>
    </row>
    <row r="424">
      <c r="A424" s="262"/>
      <c r="B424" s="262"/>
      <c r="C424" s="262"/>
      <c r="D424" s="262"/>
      <c r="E424" s="262"/>
      <c r="F424" s="262"/>
      <c r="G424" s="34"/>
      <c r="H424" s="265" t="s">
        <v>2375</v>
      </c>
      <c r="I424" s="275">
        <v>169.0</v>
      </c>
      <c r="J424" s="34"/>
      <c r="K424" s="34"/>
      <c r="L424" s="34"/>
      <c r="M424" s="34"/>
      <c r="N424" s="34"/>
      <c r="O424" s="34"/>
      <c r="P424" s="34"/>
      <c r="Q424" s="34"/>
      <c r="R424" s="262"/>
      <c r="S424" s="262"/>
    </row>
    <row r="425">
      <c r="A425" s="262"/>
      <c r="B425" s="262"/>
      <c r="C425" s="262"/>
      <c r="D425" s="262"/>
      <c r="E425" s="262"/>
      <c r="F425" s="262"/>
      <c r="G425" s="34"/>
      <c r="H425" s="265" t="s">
        <v>1661</v>
      </c>
      <c r="I425" s="275">
        <v>15.0</v>
      </c>
      <c r="J425" s="34"/>
      <c r="K425" s="34"/>
      <c r="L425" s="34"/>
      <c r="M425" s="34"/>
      <c r="N425" s="34"/>
      <c r="O425" s="34"/>
      <c r="P425" s="34"/>
      <c r="Q425" s="34"/>
      <c r="R425" s="262"/>
      <c r="S425" s="262"/>
    </row>
    <row r="426">
      <c r="A426" s="262"/>
      <c r="B426" s="262"/>
      <c r="C426" s="262"/>
      <c r="D426" s="262"/>
      <c r="E426" s="262"/>
      <c r="F426" s="262"/>
      <c r="G426" s="34"/>
      <c r="H426" s="265" t="s">
        <v>1871</v>
      </c>
      <c r="I426" s="275">
        <v>331.0</v>
      </c>
      <c r="J426" s="34"/>
      <c r="K426" s="34"/>
      <c r="L426" s="34"/>
      <c r="M426" s="34"/>
      <c r="N426" s="34"/>
      <c r="O426" s="34"/>
      <c r="P426" s="34"/>
      <c r="Q426" s="34"/>
      <c r="R426" s="262"/>
      <c r="S426" s="262"/>
    </row>
    <row r="427">
      <c r="A427" s="262"/>
      <c r="B427" s="262"/>
      <c r="C427" s="262"/>
      <c r="D427" s="262"/>
      <c r="E427" s="262"/>
      <c r="F427" s="262"/>
      <c r="G427" s="34"/>
      <c r="H427" s="265" t="s">
        <v>1967</v>
      </c>
      <c r="I427" s="275">
        <v>539.0</v>
      </c>
      <c r="J427" s="34"/>
      <c r="K427" s="34"/>
      <c r="L427" s="34"/>
      <c r="M427" s="34"/>
      <c r="N427" s="34"/>
      <c r="O427" s="34"/>
      <c r="P427" s="34"/>
      <c r="Q427" s="34"/>
      <c r="R427" s="262"/>
      <c r="S427" s="262"/>
    </row>
    <row r="428">
      <c r="A428" s="262"/>
      <c r="B428" s="262"/>
      <c r="C428" s="262"/>
      <c r="D428" s="262"/>
      <c r="E428" s="262"/>
      <c r="F428" s="262"/>
      <c r="G428" s="34"/>
      <c r="H428" s="265" t="s">
        <v>2483</v>
      </c>
      <c r="I428" s="275">
        <v>425.0</v>
      </c>
      <c r="J428" s="34"/>
      <c r="K428" s="34"/>
      <c r="L428" s="34"/>
      <c r="M428" s="34"/>
      <c r="N428" s="34"/>
      <c r="O428" s="34"/>
      <c r="P428" s="34"/>
      <c r="Q428" s="34"/>
      <c r="R428" s="262"/>
      <c r="S428" s="262"/>
    </row>
    <row r="429">
      <c r="A429" s="262"/>
      <c r="B429" s="262"/>
      <c r="C429" s="262"/>
      <c r="D429" s="262"/>
      <c r="E429" s="262"/>
      <c r="F429" s="262"/>
      <c r="G429" s="34"/>
      <c r="H429" s="265" t="s">
        <v>1875</v>
      </c>
      <c r="I429" s="275">
        <v>332.0</v>
      </c>
      <c r="J429" s="34"/>
      <c r="K429" s="34"/>
      <c r="L429" s="34"/>
      <c r="M429" s="34"/>
      <c r="N429" s="34"/>
      <c r="O429" s="34"/>
      <c r="P429" s="34"/>
      <c r="Q429" s="34"/>
      <c r="R429" s="262"/>
      <c r="S429" s="262"/>
    </row>
    <row r="430">
      <c r="A430" s="262"/>
      <c r="B430" s="262"/>
      <c r="C430" s="262"/>
      <c r="D430" s="262"/>
      <c r="E430" s="262"/>
      <c r="F430" s="262"/>
      <c r="G430" s="34"/>
      <c r="H430" s="265" t="s">
        <v>2565</v>
      </c>
      <c r="I430" s="275">
        <v>550.0</v>
      </c>
      <c r="J430" s="34"/>
      <c r="K430" s="34"/>
      <c r="L430" s="34"/>
      <c r="M430" s="34"/>
      <c r="N430" s="34"/>
      <c r="O430" s="34"/>
      <c r="P430" s="34"/>
      <c r="Q430" s="34"/>
      <c r="R430" s="262"/>
      <c r="S430" s="262"/>
    </row>
  </sheetData>
  <drawing r:id="rId1"/>
</worksheet>
</file>